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18mar\Documents\WorkSpace\CX Calculator V1.0\comparacao_paper\planilhas_convencionais_corrigidas\"/>
    </mc:Choice>
  </mc:AlternateContent>
  <xr:revisionPtr revIDLastSave="0" documentId="13_ncr:1_{53468054-9794-4C48-9745-060CDF6971E7}" xr6:coauthVersionLast="47" xr6:coauthVersionMax="47" xr10:uidLastSave="{00000000-0000-0000-0000-000000000000}"/>
  <bookViews>
    <workbookView xWindow="0" yWindow="0" windowWidth="20175" windowHeight="15480" firstSheet="9" activeTab="15" xr2:uid="{00000000-000D-0000-FFFF-FFFF00000000}"/>
  </bookViews>
  <sheets>
    <sheet name="Padrões" sheetId="6" state="hidden" r:id="rId1"/>
    <sheet name="Banco de Dados" sheetId="4" state="hidden" r:id="rId2"/>
    <sheet name="TXT" sheetId="9" r:id="rId3"/>
    <sheet name="Nome das Amostras" sheetId="7" state="hidden" r:id="rId4"/>
    <sheet name="Dados" sheetId="2" r:id="rId5"/>
    <sheet name="P" sheetId="3" r:id="rId6"/>
    <sheet name="S" sheetId="18" r:id="rId7"/>
    <sheet name="Cl" sheetId="19" r:id="rId8"/>
    <sheet name="K" sheetId="20" r:id="rId9"/>
    <sheet name="Ca" sheetId="21" r:id="rId10"/>
    <sheet name="Cr" sheetId="22" r:id="rId11"/>
    <sheet name="Mn" sheetId="23" r:id="rId12"/>
    <sheet name="Fe" sheetId="24" r:id="rId13"/>
    <sheet name="Ni" sheetId="28" r:id="rId14"/>
    <sheet name="Cu" sheetId="29" r:id="rId15"/>
    <sheet name="Zn" sheetId="25" r:id="rId16"/>
    <sheet name="Gráficos" sheetId="8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48" i="29" l="1"/>
  <c r="M846" i="29"/>
  <c r="M837" i="29" s="1"/>
  <c r="B824" i="29" a="1"/>
  <c r="A822" i="29"/>
  <c r="M814" i="29"/>
  <c r="M812" i="29"/>
  <c r="M803" i="29"/>
  <c r="B790" i="29" a="1"/>
  <c r="A788" i="29"/>
  <c r="M780" i="29"/>
  <c r="M778" i="29"/>
  <c r="M769" i="29" s="1"/>
  <c r="B756" i="29" a="1"/>
  <c r="A754" i="29"/>
  <c r="M746" i="29"/>
  <c r="M744" i="29"/>
  <c r="M735" i="29" s="1"/>
  <c r="B722" i="29" a="1"/>
  <c r="M721" i="29"/>
  <c r="M743" i="29" s="1"/>
  <c r="A720" i="29"/>
  <c r="K721" i="29" s="1"/>
  <c r="L743" i="29" s="1"/>
  <c r="M712" i="29"/>
  <c r="M710" i="29"/>
  <c r="M701" i="29" s="1"/>
  <c r="B688" i="29" a="1"/>
  <c r="A686" i="29"/>
  <c r="M678" i="29"/>
  <c r="M676" i="29"/>
  <c r="M667" i="29"/>
  <c r="B654" i="29" a="1"/>
  <c r="A652" i="29"/>
  <c r="M644" i="29"/>
  <c r="M642" i="29"/>
  <c r="M633" i="29"/>
  <c r="B620" i="29" a="1"/>
  <c r="M619" i="29"/>
  <c r="M641" i="29" s="1"/>
  <c r="A618" i="29"/>
  <c r="M610" i="29"/>
  <c r="M608" i="29"/>
  <c r="M599" i="29"/>
  <c r="B586" i="29" a="1"/>
  <c r="A584" i="29"/>
  <c r="M576" i="29"/>
  <c r="M574" i="29"/>
  <c r="M565" i="29" s="1"/>
  <c r="B552" i="29" a="1"/>
  <c r="A550" i="29"/>
  <c r="M542" i="29"/>
  <c r="M540" i="29"/>
  <c r="M531" i="29" s="1"/>
  <c r="B518" i="29" a="1"/>
  <c r="A516" i="29"/>
  <c r="K517" i="29" s="1"/>
  <c r="L539" i="29" s="1"/>
  <c r="M508" i="29"/>
  <c r="M506" i="29"/>
  <c r="M497" i="29" s="1"/>
  <c r="B484" i="29" a="1"/>
  <c r="A482" i="29"/>
  <c r="M474" i="29"/>
  <c r="M472" i="29"/>
  <c r="M463" i="29" s="1"/>
  <c r="B450" i="29" a="1"/>
  <c r="A448" i="29"/>
  <c r="K449" i="29" s="1"/>
  <c r="L471" i="29" s="1"/>
  <c r="F446" i="29"/>
  <c r="F445" i="29"/>
  <c r="F442" i="29"/>
  <c r="M440" i="29"/>
  <c r="F439" i="29"/>
  <c r="M438" i="29"/>
  <c r="M429" i="29" s="1"/>
  <c r="F438" i="29"/>
  <c r="F433" i="29"/>
  <c r="F432" i="29"/>
  <c r="F429" i="29"/>
  <c r="F428" i="29"/>
  <c r="F424" i="29"/>
  <c r="B416" i="29" a="1"/>
  <c r="A414" i="29"/>
  <c r="M406" i="29"/>
  <c r="M404" i="29"/>
  <c r="M395" i="29"/>
  <c r="B382" i="29" a="1"/>
  <c r="A380" i="29"/>
  <c r="K381" i="29" s="1"/>
  <c r="L403" i="29" s="1"/>
  <c r="M372" i="29"/>
  <c r="M370" i="29"/>
  <c r="M361" i="29" s="1"/>
  <c r="B348" i="29" a="1"/>
  <c r="A346" i="29"/>
  <c r="M338" i="29"/>
  <c r="M336" i="29"/>
  <c r="M327" i="29"/>
  <c r="B314" i="29" a="1"/>
  <c r="A312" i="29"/>
  <c r="M304" i="29"/>
  <c r="M302" i="29"/>
  <c r="M293" i="29" s="1"/>
  <c r="B280" i="29" a="1"/>
  <c r="A278" i="29"/>
  <c r="K279" i="29" s="1"/>
  <c r="L301" i="29" s="1"/>
  <c r="M270" i="29"/>
  <c r="M268" i="29"/>
  <c r="M259" i="29"/>
  <c r="B246" i="29" a="1"/>
  <c r="A244" i="29"/>
  <c r="M236" i="29"/>
  <c r="M234" i="29"/>
  <c r="M225" i="29"/>
  <c r="B212" i="29" a="1"/>
  <c r="A210" i="29"/>
  <c r="K211" i="29" s="1"/>
  <c r="L233" i="29" s="1"/>
  <c r="M202" i="29"/>
  <c r="M200" i="29"/>
  <c r="M191" i="29" s="1"/>
  <c r="B178" i="29" a="1"/>
  <c r="A176" i="29"/>
  <c r="M168" i="29"/>
  <c r="M166" i="29"/>
  <c r="M157" i="29"/>
  <c r="B144" i="29" a="1"/>
  <c r="A142" i="29"/>
  <c r="M134" i="29"/>
  <c r="M132" i="29"/>
  <c r="M123" i="29"/>
  <c r="B110" i="29" a="1"/>
  <c r="A108" i="29"/>
  <c r="M100" i="29"/>
  <c r="M98" i="29"/>
  <c r="M89" i="29"/>
  <c r="B76" i="29" a="1"/>
  <c r="A74" i="29"/>
  <c r="M66" i="29"/>
  <c r="M64" i="29"/>
  <c r="M55" i="29"/>
  <c r="B42" i="29" a="1"/>
  <c r="F61" i="29" s="1"/>
  <c r="A40" i="29"/>
  <c r="M33" i="29"/>
  <c r="M31" i="29"/>
  <c r="M28" i="29" s="1"/>
  <c r="AK10" i="29"/>
  <c r="AK11" i="29" s="1"/>
  <c r="AJ10" i="29"/>
  <c r="AJ11" i="29" s="1"/>
  <c r="AJ12" i="29" s="1"/>
  <c r="AJ13" i="29" s="1"/>
  <c r="M10" i="29"/>
  <c r="Y9" i="29"/>
  <c r="X8" i="29"/>
  <c r="T8" i="29" a="1"/>
  <c r="P8" i="29" a="1"/>
  <c r="C8" i="29" a="1"/>
  <c r="AJ7" i="29"/>
  <c r="M7" i="29"/>
  <c r="Y6" i="29"/>
  <c r="T6" i="29"/>
  <c r="A6" i="29"/>
  <c r="A1" i="29"/>
  <c r="M848" i="28"/>
  <c r="M846" i="28"/>
  <c r="M837" i="28"/>
  <c r="B824" i="28" a="1"/>
  <c r="A822" i="28"/>
  <c r="K823" i="28" s="1"/>
  <c r="L845" i="28" s="1"/>
  <c r="M814" i="28"/>
  <c r="M812" i="28"/>
  <c r="M803" i="28"/>
  <c r="B790" i="28" a="1"/>
  <c r="A788" i="28"/>
  <c r="M780" i="28"/>
  <c r="M778" i="28"/>
  <c r="M769" i="28" s="1"/>
  <c r="B756" i="28" a="1"/>
  <c r="A754" i="28"/>
  <c r="M746" i="28"/>
  <c r="M744" i="28"/>
  <c r="M735" i="28"/>
  <c r="B722" i="28" a="1"/>
  <c r="M721" i="28"/>
  <c r="M743" i="28" s="1"/>
  <c r="A720" i="28"/>
  <c r="K721" i="28" s="1"/>
  <c r="L743" i="28" s="1"/>
  <c r="M712" i="28"/>
  <c r="M710" i="28"/>
  <c r="M701" i="28" s="1"/>
  <c r="B688" i="28" a="1"/>
  <c r="A686" i="28"/>
  <c r="M678" i="28"/>
  <c r="M676" i="28"/>
  <c r="M667" i="28" s="1"/>
  <c r="B654" i="28" a="1"/>
  <c r="F681" i="28" s="1"/>
  <c r="A652" i="28"/>
  <c r="M644" i="28"/>
  <c r="M642" i="28"/>
  <c r="M633" i="28"/>
  <c r="B620" i="28" a="1"/>
  <c r="A618" i="28"/>
  <c r="M610" i="28"/>
  <c r="M608" i="28"/>
  <c r="M599" i="28"/>
  <c r="B586" i="28" a="1"/>
  <c r="A584" i="28"/>
  <c r="M576" i="28"/>
  <c r="M574" i="28"/>
  <c r="M565" i="28"/>
  <c r="B552" i="28" a="1"/>
  <c r="M551" i="28"/>
  <c r="M573" i="28" s="1"/>
  <c r="A550" i="28"/>
  <c r="F547" i="28"/>
  <c r="F546" i="28"/>
  <c r="F545" i="28"/>
  <c r="F543" i="28"/>
  <c r="M542" i="28"/>
  <c r="M540" i="28"/>
  <c r="M531" i="28" s="1"/>
  <c r="F538" i="28"/>
  <c r="F537" i="28"/>
  <c r="F534" i="28"/>
  <c r="F533" i="28"/>
  <c r="B518" i="28" a="1"/>
  <c r="A516" i="28"/>
  <c r="M508" i="28"/>
  <c r="M506" i="28"/>
  <c r="M497" i="28" s="1"/>
  <c r="B484" i="28" a="1"/>
  <c r="A482" i="28"/>
  <c r="M474" i="28"/>
  <c r="M472" i="28"/>
  <c r="M463" i="28"/>
  <c r="B450" i="28" a="1"/>
  <c r="A448" i="28"/>
  <c r="M440" i="28"/>
  <c r="M438" i="28"/>
  <c r="M429" i="28"/>
  <c r="B416" i="28" a="1"/>
  <c r="A414" i="28"/>
  <c r="M406" i="28"/>
  <c r="M404" i="28"/>
  <c r="M395" i="28" s="1"/>
  <c r="B382" i="28" a="1"/>
  <c r="A380" i="28"/>
  <c r="K381" i="28" s="1"/>
  <c r="L403" i="28" s="1"/>
  <c r="M372" i="28"/>
  <c r="M370" i="28"/>
  <c r="M361" i="28"/>
  <c r="B348" i="28" a="1"/>
  <c r="A346" i="28"/>
  <c r="M338" i="28"/>
  <c r="M336" i="28"/>
  <c r="M327" i="28"/>
  <c r="B314" i="28" a="1"/>
  <c r="A312" i="28"/>
  <c r="M304" i="28"/>
  <c r="M302" i="28"/>
  <c r="M293" i="28"/>
  <c r="B280" i="28" a="1"/>
  <c r="A278" i="28"/>
  <c r="M270" i="28"/>
  <c r="M268" i="28"/>
  <c r="M259" i="28"/>
  <c r="B246" i="28" a="1"/>
  <c r="A244" i="28"/>
  <c r="M236" i="28"/>
  <c r="M234" i="28"/>
  <c r="M225" i="28" s="1"/>
  <c r="B212" i="28" a="1"/>
  <c r="A210" i="28"/>
  <c r="M202" i="28"/>
  <c r="M200" i="28"/>
  <c r="M191" i="28"/>
  <c r="B178" i="28" a="1"/>
  <c r="A176" i="28"/>
  <c r="M168" i="28"/>
  <c r="M166" i="28"/>
  <c r="M157" i="28"/>
  <c r="B144" i="28" a="1"/>
  <c r="A142" i="28"/>
  <c r="M134" i="28"/>
  <c r="M132" i="28"/>
  <c r="M123" i="28" s="1"/>
  <c r="B110" i="28" a="1"/>
  <c r="A108" i="28"/>
  <c r="K109" i="28" s="1"/>
  <c r="L131" i="28" s="1"/>
  <c r="M100" i="28"/>
  <c r="M98" i="28"/>
  <c r="M89" i="28"/>
  <c r="B76" i="28" a="1"/>
  <c r="F97" i="28" s="1"/>
  <c r="A74" i="28"/>
  <c r="K75" i="28" s="1"/>
  <c r="L97" i="28" s="1"/>
  <c r="M66" i="28"/>
  <c r="M64" i="28"/>
  <c r="M55" i="28" s="1"/>
  <c r="B42" i="28" a="1"/>
  <c r="A40" i="28"/>
  <c r="K41" i="28" s="1"/>
  <c r="L63" i="28" s="1"/>
  <c r="M33" i="28"/>
  <c r="M31" i="28"/>
  <c r="M28" i="28"/>
  <c r="AK10" i="28"/>
  <c r="AK11" i="28" s="1"/>
  <c r="AK12" i="28" s="1"/>
  <c r="AK13" i="28" s="1"/>
  <c r="AJ10" i="28"/>
  <c r="AJ11" i="28" s="1"/>
  <c r="M10" i="28"/>
  <c r="Y9" i="28"/>
  <c r="X8" i="28"/>
  <c r="T8" i="28" a="1"/>
  <c r="P8" i="28" a="1"/>
  <c r="C8" i="28" a="1"/>
  <c r="AJ7" i="28"/>
  <c r="M7" i="28"/>
  <c r="Y6" i="28"/>
  <c r="T6" i="28"/>
  <c r="A6" i="28"/>
  <c r="A1" i="28"/>
  <c r="M848" i="25"/>
  <c r="M846" i="25"/>
  <c r="M837" i="25" s="1"/>
  <c r="B824" i="25" a="1"/>
  <c r="A822" i="25"/>
  <c r="M814" i="25"/>
  <c r="M812" i="25"/>
  <c r="M803" i="25" s="1"/>
  <c r="B790" i="25" a="1"/>
  <c r="A788" i="25"/>
  <c r="M780" i="25"/>
  <c r="M778" i="25"/>
  <c r="M769" i="25" s="1"/>
  <c r="B756" i="25" a="1"/>
  <c r="A754" i="25"/>
  <c r="M746" i="25"/>
  <c r="M744" i="25"/>
  <c r="M735" i="25" s="1"/>
  <c r="B722" i="25" a="1"/>
  <c r="A720" i="25"/>
  <c r="M712" i="25"/>
  <c r="M710" i="25"/>
  <c r="M701" i="25"/>
  <c r="B688" i="25" a="1"/>
  <c r="A686" i="25"/>
  <c r="F684" i="25"/>
  <c r="F682" i="25"/>
  <c r="F681" i="25"/>
  <c r="F680" i="25"/>
  <c r="F679" i="25"/>
  <c r="M678" i="25"/>
  <c r="F677" i="25"/>
  <c r="M676" i="25"/>
  <c r="M667" i="25" s="1"/>
  <c r="F676" i="25"/>
  <c r="F672" i="25"/>
  <c r="F671" i="25"/>
  <c r="F669" i="25"/>
  <c r="F667" i="25"/>
  <c r="B654" i="25" a="1"/>
  <c r="A652" i="25"/>
  <c r="M644" i="25"/>
  <c r="M642" i="25"/>
  <c r="M633" i="25"/>
  <c r="B620" i="25" a="1"/>
  <c r="A618" i="25"/>
  <c r="M610" i="25"/>
  <c r="M608" i="25"/>
  <c r="M599" i="25"/>
  <c r="B586" i="25" a="1"/>
  <c r="A584" i="25"/>
  <c r="M576" i="25"/>
  <c r="M574" i="25"/>
  <c r="M565" i="25"/>
  <c r="B552" i="25" a="1"/>
  <c r="A550" i="25"/>
  <c r="K551" i="25" s="1"/>
  <c r="L573" i="25" s="1"/>
  <c r="M542" i="25"/>
  <c r="M540" i="25"/>
  <c r="M531" i="25" s="1"/>
  <c r="B518" i="25" a="1"/>
  <c r="A516" i="25"/>
  <c r="M508" i="25"/>
  <c r="M506" i="25"/>
  <c r="M497" i="25"/>
  <c r="B484" i="25" a="1"/>
  <c r="A482" i="25"/>
  <c r="M474" i="25"/>
  <c r="M472" i="25"/>
  <c r="M463" i="25"/>
  <c r="B450" i="25" a="1"/>
  <c r="A448" i="25"/>
  <c r="M440" i="25"/>
  <c r="M438" i="25"/>
  <c r="M429" i="25"/>
  <c r="B416" i="25" a="1"/>
  <c r="A414" i="25"/>
  <c r="M406" i="25"/>
  <c r="M404" i="25"/>
  <c r="M395" i="25"/>
  <c r="B382" i="25" a="1"/>
  <c r="A380" i="25"/>
  <c r="M372" i="25"/>
  <c r="M370" i="25"/>
  <c r="M361" i="25" s="1"/>
  <c r="B348" i="25" a="1"/>
  <c r="A346" i="25"/>
  <c r="M338" i="25"/>
  <c r="M336" i="25"/>
  <c r="M327" i="25" s="1"/>
  <c r="B314" i="25" a="1"/>
  <c r="A312" i="25"/>
  <c r="M304" i="25"/>
  <c r="M302" i="25"/>
  <c r="M293" i="25"/>
  <c r="B280" i="25" a="1"/>
  <c r="A278" i="25"/>
  <c r="M270" i="25"/>
  <c r="M268" i="25"/>
  <c r="M259" i="25" s="1"/>
  <c r="B246" i="25" a="1"/>
  <c r="A244" i="25"/>
  <c r="M236" i="25"/>
  <c r="M234" i="25"/>
  <c r="M225" i="25"/>
  <c r="B212" i="25" a="1"/>
  <c r="A210" i="25"/>
  <c r="M202" i="25"/>
  <c r="M200" i="25"/>
  <c r="M191" i="25" s="1"/>
  <c r="B178" i="25" a="1"/>
  <c r="A176" i="25"/>
  <c r="M168" i="25"/>
  <c r="M166" i="25"/>
  <c r="M157" i="25" s="1"/>
  <c r="B144" i="25" a="1"/>
  <c r="A142" i="25"/>
  <c r="M134" i="25"/>
  <c r="M132" i="25"/>
  <c r="M123" i="25"/>
  <c r="B110" i="25" a="1"/>
  <c r="A108" i="25"/>
  <c r="M100" i="25"/>
  <c r="M98" i="25"/>
  <c r="M89" i="25"/>
  <c r="B76" i="25" a="1"/>
  <c r="A74" i="25"/>
  <c r="B74" i="25" s="1"/>
  <c r="M66" i="25"/>
  <c r="M64" i="25"/>
  <c r="M55" i="25"/>
  <c r="B42" i="25" a="1"/>
  <c r="A40" i="25"/>
  <c r="M33" i="25"/>
  <c r="M31" i="25"/>
  <c r="M28" i="25"/>
  <c r="AK10" i="25"/>
  <c r="AK11" i="25" s="1"/>
  <c r="AJ10" i="25"/>
  <c r="AJ11" i="25" s="1"/>
  <c r="M10" i="25"/>
  <c r="Y9" i="25"/>
  <c r="X8" i="25"/>
  <c r="T8" i="25" a="1"/>
  <c r="P8" i="25" a="1"/>
  <c r="C8" i="25" a="1"/>
  <c r="AJ7" i="25"/>
  <c r="M7" i="25"/>
  <c r="Y6" i="25"/>
  <c r="T6" i="25"/>
  <c r="A6" i="25"/>
  <c r="A1" i="25"/>
  <c r="M848" i="24"/>
  <c r="M846" i="24"/>
  <c r="M837" i="24" s="1"/>
  <c r="B824" i="24" a="1"/>
  <c r="A822" i="24"/>
  <c r="K823" i="24" s="1"/>
  <c r="L845" i="24" s="1"/>
  <c r="M814" i="24"/>
  <c r="M812" i="24"/>
  <c r="M803" i="24"/>
  <c r="B790" i="24" a="1"/>
  <c r="A788" i="24"/>
  <c r="M780" i="24"/>
  <c r="M778" i="24"/>
  <c r="M769" i="24" s="1"/>
  <c r="B756" i="24" a="1"/>
  <c r="K755" i="24"/>
  <c r="L777" i="24" s="1"/>
  <c r="B754" i="24"/>
  <c r="A754" i="24"/>
  <c r="M746" i="24"/>
  <c r="M744" i="24"/>
  <c r="M735" i="24"/>
  <c r="B722" i="24" a="1"/>
  <c r="A720" i="24"/>
  <c r="M712" i="24"/>
  <c r="M710" i="24"/>
  <c r="M701" i="24" s="1"/>
  <c r="B688" i="24" a="1"/>
  <c r="A686" i="24"/>
  <c r="K687" i="24" s="1"/>
  <c r="L709" i="24" s="1"/>
  <c r="M678" i="24"/>
  <c r="M676" i="24"/>
  <c r="M667" i="24" s="1"/>
  <c r="B654" i="24" a="1"/>
  <c r="A652" i="24"/>
  <c r="M644" i="24"/>
  <c r="M642" i="24"/>
  <c r="M633" i="24"/>
  <c r="B620" i="24" a="1"/>
  <c r="A618" i="24"/>
  <c r="M610" i="24"/>
  <c r="M608" i="24"/>
  <c r="M599" i="24" s="1"/>
  <c r="B586" i="24" a="1"/>
  <c r="A584" i="24"/>
  <c r="M576" i="24"/>
  <c r="M574" i="24"/>
  <c r="M565" i="24" s="1"/>
  <c r="B552" i="24" a="1"/>
  <c r="A550" i="24"/>
  <c r="M542" i="24"/>
  <c r="M540" i="24"/>
  <c r="M531" i="24" s="1"/>
  <c r="B518" i="24" a="1"/>
  <c r="A516" i="24"/>
  <c r="M508" i="24"/>
  <c r="M506" i="24"/>
  <c r="M497" i="24"/>
  <c r="B484" i="24" a="1"/>
  <c r="F493" i="24" s="1"/>
  <c r="A482" i="24"/>
  <c r="M474" i="24"/>
  <c r="M472" i="24"/>
  <c r="M463" i="24" s="1"/>
  <c r="B450" i="24" a="1"/>
  <c r="A448" i="24"/>
  <c r="M440" i="24"/>
  <c r="M438" i="24"/>
  <c r="M429" i="24"/>
  <c r="B416" i="24" a="1"/>
  <c r="A414" i="24"/>
  <c r="M406" i="24"/>
  <c r="M404" i="24"/>
  <c r="M395" i="24" s="1"/>
  <c r="B382" i="24" a="1"/>
  <c r="A380" i="24"/>
  <c r="M372" i="24"/>
  <c r="M370" i="24"/>
  <c r="M361" i="24"/>
  <c r="B348" i="24" a="1"/>
  <c r="F355" i="24" s="1"/>
  <c r="A346" i="24"/>
  <c r="K347" i="24" s="1"/>
  <c r="L369" i="24" s="1"/>
  <c r="M338" i="24"/>
  <c r="M336" i="24"/>
  <c r="M327" i="24"/>
  <c r="B314" i="24" a="1"/>
  <c r="A312" i="24"/>
  <c r="M304" i="24"/>
  <c r="M302" i="24"/>
  <c r="M293" i="24" s="1"/>
  <c r="B280" i="24" a="1"/>
  <c r="A278" i="24"/>
  <c r="M270" i="24"/>
  <c r="M268" i="24"/>
  <c r="M259" i="24"/>
  <c r="B246" i="24" a="1"/>
  <c r="A244" i="24"/>
  <c r="B244" i="24" s="1"/>
  <c r="M236" i="24"/>
  <c r="M234" i="24"/>
  <c r="M225" i="24" s="1"/>
  <c r="B212" i="24" a="1"/>
  <c r="A210" i="24"/>
  <c r="M202" i="24"/>
  <c r="M200" i="24"/>
  <c r="M191" i="24"/>
  <c r="B178" i="24" a="1"/>
  <c r="A176" i="24"/>
  <c r="K177" i="24" s="1"/>
  <c r="L199" i="24" s="1"/>
  <c r="M168" i="24"/>
  <c r="M166" i="24"/>
  <c r="M157" i="24"/>
  <c r="B144" i="24" a="1"/>
  <c r="F164" i="24" s="1"/>
  <c r="A142" i="24"/>
  <c r="M134" i="24"/>
  <c r="M132" i="24"/>
  <c r="M123" i="24" s="1"/>
  <c r="B110" i="24" a="1"/>
  <c r="A108" i="24"/>
  <c r="B108" i="24" s="1"/>
  <c r="M100" i="24"/>
  <c r="M98" i="24"/>
  <c r="M89" i="24" s="1"/>
  <c r="B76" i="24" a="1"/>
  <c r="A74" i="24"/>
  <c r="M66" i="24"/>
  <c r="M64" i="24"/>
  <c r="M55" i="24"/>
  <c r="B42" i="24" a="1"/>
  <c r="A40" i="24"/>
  <c r="M33" i="24"/>
  <c r="M31" i="24"/>
  <c r="M28" i="24" s="1"/>
  <c r="AK10" i="24"/>
  <c r="AK11" i="24" s="1"/>
  <c r="AJ10" i="24"/>
  <c r="AJ11" i="24" s="1"/>
  <c r="M10" i="24"/>
  <c r="Y9" i="24"/>
  <c r="X8" i="24"/>
  <c r="T8" i="24" a="1"/>
  <c r="P8" i="24" a="1"/>
  <c r="C8" i="24" a="1"/>
  <c r="AJ7" i="24"/>
  <c r="M7" i="24"/>
  <c r="Y6" i="24"/>
  <c r="T6" i="24"/>
  <c r="A6" i="24"/>
  <c r="A1" i="24"/>
  <c r="M245" i="24" s="1"/>
  <c r="M267" i="24" s="1"/>
  <c r="M848" i="23"/>
  <c r="M846" i="23"/>
  <c r="M837" i="23"/>
  <c r="B824" i="23" a="1"/>
  <c r="A822" i="23"/>
  <c r="M814" i="23"/>
  <c r="M812" i="23"/>
  <c r="M803" i="23" s="1"/>
  <c r="B790" i="23" a="1"/>
  <c r="A788" i="23"/>
  <c r="M780" i="23"/>
  <c r="M778" i="23"/>
  <c r="M769" i="23"/>
  <c r="B756" i="23" a="1"/>
  <c r="A754" i="23"/>
  <c r="M746" i="23"/>
  <c r="M744" i="23"/>
  <c r="M735" i="23" s="1"/>
  <c r="B722" i="23" a="1"/>
  <c r="A720" i="23"/>
  <c r="M712" i="23"/>
  <c r="M710" i="23"/>
  <c r="M701" i="23" s="1"/>
  <c r="B688" i="23" a="1"/>
  <c r="A686" i="23"/>
  <c r="K687" i="23" s="1"/>
  <c r="L709" i="23" s="1"/>
  <c r="M678" i="23"/>
  <c r="M676" i="23"/>
  <c r="M667" i="23" s="1"/>
  <c r="B654" i="23" a="1"/>
  <c r="A652" i="23"/>
  <c r="M644" i="23"/>
  <c r="M642" i="23"/>
  <c r="M633" i="23"/>
  <c r="B620" i="23" a="1"/>
  <c r="A618" i="23"/>
  <c r="M610" i="23"/>
  <c r="M608" i="23"/>
  <c r="M599" i="23" s="1"/>
  <c r="B586" i="23" a="1"/>
  <c r="M585" i="23"/>
  <c r="M607" i="23" s="1"/>
  <c r="A584" i="23"/>
  <c r="K585" i="23" s="1"/>
  <c r="L607" i="23" s="1"/>
  <c r="M576" i="23"/>
  <c r="M574" i="23"/>
  <c r="M565" i="23"/>
  <c r="B552" i="23" a="1"/>
  <c r="A550" i="23"/>
  <c r="K551" i="23" s="1"/>
  <c r="L573" i="23" s="1"/>
  <c r="M542" i="23"/>
  <c r="M540" i="23"/>
  <c r="M531" i="23"/>
  <c r="B518" i="23" a="1"/>
  <c r="A516" i="23"/>
  <c r="K517" i="23" s="1"/>
  <c r="L539" i="23" s="1"/>
  <c r="M508" i="23"/>
  <c r="M506" i="23"/>
  <c r="M497" i="23"/>
  <c r="B484" i="23" a="1"/>
  <c r="A482" i="23"/>
  <c r="M474" i="23"/>
  <c r="M472" i="23"/>
  <c r="M463" i="23" s="1"/>
  <c r="B450" i="23" a="1"/>
  <c r="B448" i="23"/>
  <c r="A448" i="23"/>
  <c r="K449" i="23" s="1"/>
  <c r="L471" i="23" s="1"/>
  <c r="M440" i="23"/>
  <c r="M438" i="23"/>
  <c r="M429" i="23"/>
  <c r="B416" i="23" a="1"/>
  <c r="A414" i="23"/>
  <c r="M406" i="23"/>
  <c r="M404" i="23"/>
  <c r="M395" i="23" s="1"/>
  <c r="B382" i="23" a="1"/>
  <c r="A380" i="23"/>
  <c r="M372" i="23"/>
  <c r="M370" i="23"/>
  <c r="M361" i="23" s="1"/>
  <c r="B348" i="23" a="1"/>
  <c r="A346" i="23"/>
  <c r="F344" i="23"/>
  <c r="F343" i="23"/>
  <c r="M338" i="23"/>
  <c r="M336" i="23"/>
  <c r="M327" i="23"/>
  <c r="B314" i="23" a="1"/>
  <c r="A312" i="23"/>
  <c r="K313" i="23" s="1"/>
  <c r="L335" i="23" s="1"/>
  <c r="M304" i="23"/>
  <c r="M302" i="23"/>
  <c r="M293" i="23" s="1"/>
  <c r="B280" i="23" a="1"/>
  <c r="A278" i="23"/>
  <c r="K279" i="23" s="1"/>
  <c r="L301" i="23" s="1"/>
  <c r="M270" i="23"/>
  <c r="M268" i="23"/>
  <c r="M259" i="23" s="1"/>
  <c r="B246" i="23" a="1"/>
  <c r="A244" i="23"/>
  <c r="K245" i="23" s="1"/>
  <c r="L267" i="23" s="1"/>
  <c r="M236" i="23"/>
  <c r="M234" i="23"/>
  <c r="M225" i="23"/>
  <c r="B212" i="23" a="1"/>
  <c r="A210" i="23"/>
  <c r="B210" i="23" s="1"/>
  <c r="M202" i="23"/>
  <c r="M200" i="23"/>
  <c r="M191" i="23"/>
  <c r="B178" i="23" a="1"/>
  <c r="A176" i="23"/>
  <c r="M168" i="23"/>
  <c r="M166" i="23"/>
  <c r="M157" i="23"/>
  <c r="B144" i="23" a="1"/>
  <c r="A142" i="23"/>
  <c r="M134" i="23"/>
  <c r="M132" i="23"/>
  <c r="M123" i="23"/>
  <c r="B110" i="23" a="1"/>
  <c r="A108" i="23"/>
  <c r="M100" i="23"/>
  <c r="M98" i="23"/>
  <c r="M89" i="23"/>
  <c r="B76" i="23" a="1"/>
  <c r="A74" i="23"/>
  <c r="M66" i="23"/>
  <c r="M64" i="23"/>
  <c r="M55" i="23"/>
  <c r="B42" i="23" a="1"/>
  <c r="A40" i="23"/>
  <c r="M33" i="23"/>
  <c r="M31" i="23"/>
  <c r="M28" i="23" s="1"/>
  <c r="AK10" i="23"/>
  <c r="AJ10" i="23"/>
  <c r="M10" i="23"/>
  <c r="Y9" i="23"/>
  <c r="X8" i="23"/>
  <c r="T8" i="23" a="1"/>
  <c r="P8" i="23" a="1"/>
  <c r="C8" i="23" a="1"/>
  <c r="AJ7" i="23"/>
  <c r="M7" i="23"/>
  <c r="Y6" i="23"/>
  <c r="T6" i="23"/>
  <c r="A6" i="23"/>
  <c r="A1" i="23"/>
  <c r="M848" i="22"/>
  <c r="M846" i="22"/>
  <c r="M837" i="22"/>
  <c r="B824" i="22" a="1"/>
  <c r="A822" i="22"/>
  <c r="M814" i="22"/>
  <c r="M812" i="22"/>
  <c r="M803" i="22"/>
  <c r="B790" i="22" a="1"/>
  <c r="A788" i="22"/>
  <c r="M780" i="22"/>
  <c r="M778" i="22"/>
  <c r="M769" i="22"/>
  <c r="B756" i="22" a="1"/>
  <c r="A754" i="22"/>
  <c r="M746" i="22"/>
  <c r="M744" i="22"/>
  <c r="M735" i="22" s="1"/>
  <c r="B722" i="22" a="1"/>
  <c r="A720" i="22"/>
  <c r="M712" i="22"/>
  <c r="M710" i="22"/>
  <c r="M701" i="22" s="1"/>
  <c r="B688" i="22" a="1"/>
  <c r="A686" i="22"/>
  <c r="M678" i="22"/>
  <c r="M676" i="22"/>
  <c r="M667" i="22"/>
  <c r="B654" i="22" a="1"/>
  <c r="A652" i="22"/>
  <c r="K653" i="22" s="1"/>
  <c r="L675" i="22" s="1"/>
  <c r="M644" i="22"/>
  <c r="M642" i="22"/>
  <c r="M633" i="22" s="1"/>
  <c r="B620" i="22" a="1"/>
  <c r="A618" i="22"/>
  <c r="K619" i="22" s="1"/>
  <c r="L641" i="22" s="1"/>
  <c r="M610" i="22"/>
  <c r="M608" i="22"/>
  <c r="M599" i="22"/>
  <c r="B586" i="22" a="1"/>
  <c r="A584" i="22"/>
  <c r="M576" i="22"/>
  <c r="M574" i="22"/>
  <c r="M565" i="22" s="1"/>
  <c r="B552" i="22" a="1"/>
  <c r="A550" i="22"/>
  <c r="M542" i="22"/>
  <c r="M540" i="22"/>
  <c r="M531" i="22"/>
  <c r="B518" i="22" a="1"/>
  <c r="A516" i="22"/>
  <c r="K517" i="22" s="1"/>
  <c r="L539" i="22" s="1"/>
  <c r="M508" i="22"/>
  <c r="M506" i="22"/>
  <c r="M497" i="22" s="1"/>
  <c r="M505" i="22"/>
  <c r="B484" i="22" a="1"/>
  <c r="A482" i="22"/>
  <c r="F480" i="22"/>
  <c r="F475" i="22"/>
  <c r="M474" i="22"/>
  <c r="M472" i="22"/>
  <c r="M463" i="22" s="1"/>
  <c r="F457" i="22"/>
  <c r="F456" i="22"/>
  <c r="B450" i="22" a="1"/>
  <c r="F454" i="22" s="1"/>
  <c r="A448" i="22"/>
  <c r="M440" i="22"/>
  <c r="M438" i="22"/>
  <c r="M429" i="22" s="1"/>
  <c r="B416" i="22" a="1"/>
  <c r="A414" i="22"/>
  <c r="M406" i="22"/>
  <c r="M404" i="22"/>
  <c r="M395" i="22" s="1"/>
  <c r="B382" i="22" a="1"/>
  <c r="A380" i="22"/>
  <c r="B380" i="22" s="1"/>
  <c r="M372" i="22"/>
  <c r="M370" i="22"/>
  <c r="M361" i="22"/>
  <c r="B348" i="22" a="1"/>
  <c r="A346" i="22"/>
  <c r="M338" i="22"/>
  <c r="M336" i="22"/>
  <c r="M327" i="22"/>
  <c r="B314" i="22" a="1"/>
  <c r="A312" i="22"/>
  <c r="K313" i="22" s="1"/>
  <c r="L335" i="22" s="1"/>
  <c r="M304" i="22"/>
  <c r="M302" i="22"/>
  <c r="M293" i="22" s="1"/>
  <c r="B280" i="22" a="1"/>
  <c r="A278" i="22"/>
  <c r="M270" i="22"/>
  <c r="M268" i="22"/>
  <c r="M259" i="22"/>
  <c r="B246" i="22" a="1"/>
  <c r="A244" i="22"/>
  <c r="K245" i="22" s="1"/>
  <c r="L267" i="22" s="1"/>
  <c r="M236" i="22"/>
  <c r="M234" i="22"/>
  <c r="M225" i="22" s="1"/>
  <c r="B212" i="22" a="1"/>
  <c r="A210" i="22"/>
  <c r="M202" i="22"/>
  <c r="M200" i="22"/>
  <c r="M191" i="22"/>
  <c r="B178" i="22" a="1"/>
  <c r="A176" i="22"/>
  <c r="M168" i="22"/>
  <c r="M166" i="22"/>
  <c r="M157" i="22" s="1"/>
  <c r="B144" i="22" a="1"/>
  <c r="F171" i="22" s="1"/>
  <c r="A142" i="22"/>
  <c r="M134" i="22"/>
  <c r="M132" i="22"/>
  <c r="M123" i="22" s="1"/>
  <c r="B110" i="22" a="1"/>
  <c r="A108" i="22"/>
  <c r="K109" i="22" s="1"/>
  <c r="L131" i="22" s="1"/>
  <c r="M100" i="22"/>
  <c r="M98" i="22"/>
  <c r="M89" i="22"/>
  <c r="B76" i="22" a="1"/>
  <c r="A74" i="22"/>
  <c r="M66" i="22"/>
  <c r="M64" i="22"/>
  <c r="M55" i="22"/>
  <c r="B42" i="22" a="1"/>
  <c r="A40" i="22"/>
  <c r="M33" i="22"/>
  <c r="M31" i="22"/>
  <c r="M28" i="22"/>
  <c r="AK10" i="22"/>
  <c r="AK11" i="22" s="1"/>
  <c r="AJ10" i="22"/>
  <c r="M10" i="22"/>
  <c r="Y9" i="22"/>
  <c r="X8" i="22"/>
  <c r="T8" i="22" a="1"/>
  <c r="P8" i="22" a="1"/>
  <c r="C8" i="22" a="1"/>
  <c r="AJ7" i="22"/>
  <c r="M7" i="22"/>
  <c r="Y6" i="22"/>
  <c r="T6" i="22"/>
  <c r="A6" i="22"/>
  <c r="A1" i="22"/>
  <c r="M848" i="21"/>
  <c r="M846" i="21"/>
  <c r="M837" i="21"/>
  <c r="B824" i="21" a="1"/>
  <c r="A822" i="21"/>
  <c r="M814" i="21"/>
  <c r="M812" i="21"/>
  <c r="M803" i="21" s="1"/>
  <c r="B790" i="21" a="1"/>
  <c r="A788" i="21"/>
  <c r="M780" i="21"/>
  <c r="M778" i="21"/>
  <c r="M769" i="21"/>
  <c r="B756" i="21" a="1"/>
  <c r="F765" i="21" s="1"/>
  <c r="A754" i="21"/>
  <c r="K755" i="21" s="1"/>
  <c r="L777" i="21" s="1"/>
  <c r="M746" i="21"/>
  <c r="M744" i="21"/>
  <c r="M735" i="21" s="1"/>
  <c r="B722" i="21" a="1"/>
  <c r="F740" i="21" s="1"/>
  <c r="A720" i="21"/>
  <c r="M712" i="21"/>
  <c r="M710" i="21"/>
  <c r="M701" i="21"/>
  <c r="B688" i="21" a="1"/>
  <c r="M687" i="21"/>
  <c r="M709" i="21" s="1"/>
  <c r="A686" i="21"/>
  <c r="M678" i="21"/>
  <c r="M676" i="21"/>
  <c r="M667" i="21" s="1"/>
  <c r="B654" i="21" a="1"/>
  <c r="A652" i="21"/>
  <c r="M644" i="21"/>
  <c r="M642" i="21"/>
  <c r="M633" i="21"/>
  <c r="B620" i="21" a="1"/>
  <c r="A618" i="21"/>
  <c r="K619" i="21" s="1"/>
  <c r="L641" i="21" s="1"/>
  <c r="M610" i="21"/>
  <c r="M608" i="21"/>
  <c r="M599" i="21" s="1"/>
  <c r="B586" i="21" a="1"/>
  <c r="M585" i="21"/>
  <c r="M607" i="21" s="1"/>
  <c r="A584" i="21"/>
  <c r="K585" i="21" s="1"/>
  <c r="L607" i="21" s="1"/>
  <c r="M576" i="21"/>
  <c r="M574" i="21"/>
  <c r="M565" i="21" s="1"/>
  <c r="B552" i="21" a="1"/>
  <c r="A550" i="21"/>
  <c r="M542" i="21"/>
  <c r="M540" i="21"/>
  <c r="M531" i="21"/>
  <c r="B518" i="21" a="1"/>
  <c r="A516" i="21"/>
  <c r="M508" i="21"/>
  <c r="M506" i="21"/>
  <c r="M497" i="21" s="1"/>
  <c r="B484" i="21" a="1"/>
  <c r="A482" i="21"/>
  <c r="M474" i="21"/>
  <c r="M472" i="21"/>
  <c r="M463" i="21" s="1"/>
  <c r="B450" i="21" a="1"/>
  <c r="A448" i="21"/>
  <c r="M440" i="21"/>
  <c r="M438" i="21"/>
  <c r="M429" i="21"/>
  <c r="B416" i="21" a="1"/>
  <c r="A414" i="21"/>
  <c r="K415" i="21" s="1"/>
  <c r="L437" i="21" s="1"/>
  <c r="M406" i="21"/>
  <c r="M404" i="21"/>
  <c r="M395" i="21" s="1"/>
  <c r="B382" i="21" a="1"/>
  <c r="A380" i="21"/>
  <c r="K381" i="21" s="1"/>
  <c r="L403" i="21" s="1"/>
  <c r="M372" i="21"/>
  <c r="M370" i="21"/>
  <c r="M361" i="21"/>
  <c r="B348" i="21" a="1"/>
  <c r="A346" i="21"/>
  <c r="M338" i="21"/>
  <c r="M336" i="21"/>
  <c r="M327" i="21" s="1"/>
  <c r="B314" i="21" a="1"/>
  <c r="A312" i="21"/>
  <c r="K313" i="21" s="1"/>
  <c r="L335" i="21" s="1"/>
  <c r="M304" i="21"/>
  <c r="M302" i="21"/>
  <c r="M293" i="21"/>
  <c r="B280" i="21" a="1"/>
  <c r="F296" i="21" s="1"/>
  <c r="A278" i="21"/>
  <c r="M270" i="21"/>
  <c r="M268" i="21"/>
  <c r="M259" i="21" s="1"/>
  <c r="B246" i="21" a="1"/>
  <c r="A244" i="21"/>
  <c r="K245" i="21" s="1"/>
  <c r="L267" i="21" s="1"/>
  <c r="M236" i="21"/>
  <c r="M234" i="21"/>
  <c r="M225" i="21"/>
  <c r="B212" i="21" a="1"/>
  <c r="A210" i="21"/>
  <c r="M202" i="21"/>
  <c r="M200" i="21"/>
  <c r="M191" i="21"/>
  <c r="B178" i="21" a="1"/>
  <c r="A176" i="21"/>
  <c r="K177" i="21" s="1"/>
  <c r="L199" i="21" s="1"/>
  <c r="M168" i="21"/>
  <c r="M166" i="21"/>
  <c r="M157" i="21"/>
  <c r="B144" i="21" a="1"/>
  <c r="A142" i="21"/>
  <c r="M134" i="21"/>
  <c r="M132" i="21"/>
  <c r="M123" i="21" s="1"/>
  <c r="B110" i="21" a="1"/>
  <c r="A108" i="21"/>
  <c r="B108" i="21" s="1"/>
  <c r="M100" i="21"/>
  <c r="M98" i="21"/>
  <c r="M89" i="21"/>
  <c r="B76" i="21" a="1"/>
  <c r="F90" i="21" s="1"/>
  <c r="A74" i="21"/>
  <c r="M66" i="21"/>
  <c r="M64" i="21"/>
  <c r="M55" i="21" s="1"/>
  <c r="B42" i="21" a="1"/>
  <c r="A40" i="21"/>
  <c r="M33" i="21"/>
  <c r="M31" i="21"/>
  <c r="M28" i="21" s="1"/>
  <c r="AK10" i="21"/>
  <c r="AJ10" i="21"/>
  <c r="AJ11" i="21" s="1"/>
  <c r="AJ12" i="21" s="1"/>
  <c r="AJ13" i="21" s="1"/>
  <c r="AJ14" i="21" s="1"/>
  <c r="M10" i="21"/>
  <c r="Y9" i="21"/>
  <c r="X8" i="21"/>
  <c r="T8" i="21" a="1"/>
  <c r="P8" i="21" a="1"/>
  <c r="C8" i="21" a="1"/>
  <c r="AJ7" i="21"/>
  <c r="M7" i="21"/>
  <c r="Y6" i="21"/>
  <c r="T6" i="21"/>
  <c r="A6" i="21"/>
  <c r="A1" i="21"/>
  <c r="M848" i="20"/>
  <c r="M846" i="20"/>
  <c r="M837" i="20"/>
  <c r="B824" i="20" a="1"/>
  <c r="F834" i="20" s="1"/>
  <c r="A822" i="20"/>
  <c r="M814" i="20"/>
  <c r="M812" i="20"/>
  <c r="M803" i="20" s="1"/>
  <c r="B790" i="20" a="1"/>
  <c r="A788" i="20"/>
  <c r="M780" i="20"/>
  <c r="M778" i="20"/>
  <c r="M769" i="20" s="1"/>
  <c r="B756" i="20" a="1"/>
  <c r="A754" i="20"/>
  <c r="M746" i="20"/>
  <c r="M744" i="20"/>
  <c r="M735" i="20"/>
  <c r="B722" i="20" a="1"/>
  <c r="A720" i="20"/>
  <c r="M712" i="20"/>
  <c r="M710" i="20"/>
  <c r="M701" i="20" s="1"/>
  <c r="B688" i="20" a="1"/>
  <c r="A686" i="20"/>
  <c r="K687" i="20" s="1"/>
  <c r="L709" i="20" s="1"/>
  <c r="M678" i="20"/>
  <c r="M676" i="20"/>
  <c r="M667" i="20"/>
  <c r="B654" i="20" a="1"/>
  <c r="F663" i="20" s="1"/>
  <c r="A652" i="20"/>
  <c r="M644" i="20"/>
  <c r="M642" i="20"/>
  <c r="M633" i="20"/>
  <c r="B620" i="20" a="1"/>
  <c r="M619" i="20"/>
  <c r="M641" i="20" s="1"/>
  <c r="A618" i="20"/>
  <c r="F616" i="20"/>
  <c r="F615" i="20"/>
  <c r="F614" i="20"/>
  <c r="F613" i="20"/>
  <c r="F612" i="20"/>
  <c r="F611" i="20"/>
  <c r="M610" i="20"/>
  <c r="F610" i="20"/>
  <c r="F609" i="20"/>
  <c r="M608" i="20"/>
  <c r="M599" i="20" s="1"/>
  <c r="F608" i="20"/>
  <c r="F606" i="20"/>
  <c r="F605" i="20"/>
  <c r="F604" i="20"/>
  <c r="F603" i="20"/>
  <c r="F601" i="20"/>
  <c r="F600" i="20"/>
  <c r="F599" i="20"/>
  <c r="F597" i="20"/>
  <c r="F596" i="20"/>
  <c r="F595" i="20"/>
  <c r="B586" i="20" a="1"/>
  <c r="A584" i="20"/>
  <c r="M576" i="20"/>
  <c r="M574" i="20"/>
  <c r="M565" i="20" s="1"/>
  <c r="B552" i="20" a="1"/>
  <c r="A550" i="20"/>
  <c r="K551" i="20" s="1"/>
  <c r="L573" i="20" s="1"/>
  <c r="M542" i="20"/>
  <c r="M540" i="20"/>
  <c r="M531" i="20" s="1"/>
  <c r="B518" i="20" a="1"/>
  <c r="A516" i="20"/>
  <c r="M508" i="20"/>
  <c r="M506" i="20"/>
  <c r="M497" i="20"/>
  <c r="B484" i="20" a="1"/>
  <c r="A482" i="20"/>
  <c r="M474" i="20"/>
  <c r="M472" i="20"/>
  <c r="M463" i="20"/>
  <c r="B450" i="20" a="1"/>
  <c r="A448" i="20"/>
  <c r="M440" i="20"/>
  <c r="M438" i="20"/>
  <c r="M429" i="20"/>
  <c r="B416" i="20" a="1"/>
  <c r="A414" i="20"/>
  <c r="M406" i="20"/>
  <c r="M404" i="20"/>
  <c r="M395" i="20" s="1"/>
  <c r="B382" i="20" a="1"/>
  <c r="A380" i="20"/>
  <c r="M372" i="20"/>
  <c r="M370" i="20"/>
  <c r="M361" i="20" s="1"/>
  <c r="B348" i="20" a="1"/>
  <c r="A346" i="20"/>
  <c r="K347" i="20" s="1"/>
  <c r="L369" i="20" s="1"/>
  <c r="M338" i="20"/>
  <c r="M336" i="20"/>
  <c r="M327" i="20"/>
  <c r="B314" i="20" a="1"/>
  <c r="A312" i="20"/>
  <c r="B312" i="20" s="1"/>
  <c r="M304" i="20"/>
  <c r="M302" i="20"/>
  <c r="M293" i="20"/>
  <c r="B280" i="20" a="1"/>
  <c r="A278" i="20"/>
  <c r="M270" i="20"/>
  <c r="M268" i="20"/>
  <c r="M259" i="20" s="1"/>
  <c r="B246" i="20" a="1"/>
  <c r="A244" i="20"/>
  <c r="K245" i="20" s="1"/>
  <c r="L267" i="20" s="1"/>
  <c r="M236" i="20"/>
  <c r="M234" i="20"/>
  <c r="M225" i="20" s="1"/>
  <c r="B212" i="20" a="1"/>
  <c r="A210" i="20"/>
  <c r="M202" i="20"/>
  <c r="M200" i="20"/>
  <c r="M191" i="20"/>
  <c r="B178" i="20" a="1"/>
  <c r="A176" i="20"/>
  <c r="K177" i="20" s="1"/>
  <c r="L199" i="20" s="1"/>
  <c r="M168" i="20"/>
  <c r="M166" i="20"/>
  <c r="M157" i="20"/>
  <c r="B144" i="20" a="1"/>
  <c r="A142" i="20"/>
  <c r="M134" i="20"/>
  <c r="M132" i="20"/>
  <c r="M123" i="20"/>
  <c r="B110" i="20" a="1"/>
  <c r="A108" i="20"/>
  <c r="K109" i="20" s="1"/>
  <c r="L131" i="20" s="1"/>
  <c r="M100" i="20"/>
  <c r="M98" i="20"/>
  <c r="M89" i="20"/>
  <c r="B76" i="20" a="1"/>
  <c r="A74" i="20"/>
  <c r="M66" i="20"/>
  <c r="M64" i="20"/>
  <c r="M55" i="20" s="1"/>
  <c r="B42" i="20" a="1"/>
  <c r="A40" i="20"/>
  <c r="M33" i="20"/>
  <c r="M31" i="20"/>
  <c r="M28" i="20"/>
  <c r="AK10" i="20"/>
  <c r="AK11" i="20" s="1"/>
  <c r="AK12" i="20" s="1"/>
  <c r="AJ10" i="20"/>
  <c r="M10" i="20"/>
  <c r="Y9" i="20"/>
  <c r="X8" i="20"/>
  <c r="T8" i="20" a="1"/>
  <c r="P8" i="20" a="1"/>
  <c r="C8" i="20" a="1"/>
  <c r="AJ7" i="20"/>
  <c r="M7" i="20"/>
  <c r="Y6" i="20"/>
  <c r="T6" i="20"/>
  <c r="A6" i="20"/>
  <c r="L30" i="20" s="1"/>
  <c r="A1" i="20"/>
  <c r="M848" i="19"/>
  <c r="M846" i="19"/>
  <c r="M837" i="19"/>
  <c r="B824" i="19" a="1"/>
  <c r="A822" i="19"/>
  <c r="M814" i="19"/>
  <c r="M812" i="19"/>
  <c r="M803" i="19" s="1"/>
  <c r="B790" i="19" a="1"/>
  <c r="A788" i="19"/>
  <c r="M780" i="19"/>
  <c r="M778" i="19"/>
  <c r="M769" i="19"/>
  <c r="B756" i="19" a="1"/>
  <c r="A754" i="19"/>
  <c r="M746" i="19"/>
  <c r="M744" i="19"/>
  <c r="M735" i="19" s="1"/>
  <c r="B722" i="19" a="1"/>
  <c r="A720" i="19"/>
  <c r="K721" i="19" s="1"/>
  <c r="L743" i="19" s="1"/>
  <c r="M712" i="19"/>
  <c r="M710" i="19"/>
  <c r="M701" i="19"/>
  <c r="B688" i="19" a="1"/>
  <c r="A686" i="19"/>
  <c r="F684" i="19"/>
  <c r="F682" i="19"/>
  <c r="F681" i="19"/>
  <c r="F680" i="19"/>
  <c r="M678" i="19"/>
  <c r="F678" i="19"/>
  <c r="M676" i="19"/>
  <c r="M667" i="19" s="1"/>
  <c r="B654" i="19" a="1"/>
  <c r="A652" i="19"/>
  <c r="M644" i="19"/>
  <c r="M642" i="19"/>
  <c r="M633" i="19"/>
  <c r="B620" i="19" a="1"/>
  <c r="A618" i="19"/>
  <c r="M610" i="19"/>
  <c r="M608" i="19"/>
  <c r="M599" i="19"/>
  <c r="B586" i="19" a="1"/>
  <c r="A584" i="19"/>
  <c r="K585" i="19" s="1"/>
  <c r="L607" i="19" s="1"/>
  <c r="M576" i="19"/>
  <c r="M574" i="19"/>
  <c r="M565" i="19"/>
  <c r="B552" i="19" a="1"/>
  <c r="A550" i="19"/>
  <c r="M542" i="19"/>
  <c r="M540" i="19"/>
  <c r="M531" i="19" s="1"/>
  <c r="B518" i="19" a="1"/>
  <c r="A516" i="19"/>
  <c r="M508" i="19"/>
  <c r="M506" i="19"/>
  <c r="M497" i="19"/>
  <c r="B484" i="19" a="1"/>
  <c r="A482" i="19"/>
  <c r="M474" i="19"/>
  <c r="M472" i="19"/>
  <c r="M463" i="19" s="1"/>
  <c r="B450" i="19" a="1"/>
  <c r="A448" i="19"/>
  <c r="M440" i="19"/>
  <c r="M438" i="19"/>
  <c r="M429" i="19" s="1"/>
  <c r="B416" i="19" a="1"/>
  <c r="A414" i="19"/>
  <c r="M406" i="19"/>
  <c r="M404" i="19"/>
  <c r="M395" i="19" s="1"/>
  <c r="B382" i="19" a="1"/>
  <c r="A380" i="19"/>
  <c r="M372" i="19"/>
  <c r="M370" i="19"/>
  <c r="M361" i="19" s="1"/>
  <c r="B348" i="19" a="1"/>
  <c r="A346" i="19"/>
  <c r="M338" i="19"/>
  <c r="M336" i="19"/>
  <c r="M327" i="19" s="1"/>
  <c r="B314" i="19" a="1"/>
  <c r="A312" i="19"/>
  <c r="M304" i="19"/>
  <c r="M302" i="19"/>
  <c r="M293" i="19"/>
  <c r="B280" i="19" a="1"/>
  <c r="A278" i="19"/>
  <c r="K279" i="19" s="1"/>
  <c r="L301" i="19" s="1"/>
  <c r="M270" i="19"/>
  <c r="M268" i="19"/>
  <c r="M259" i="19" s="1"/>
  <c r="B246" i="19" a="1"/>
  <c r="A244" i="19"/>
  <c r="M236" i="19"/>
  <c r="M234" i="19"/>
  <c r="M225" i="19" s="1"/>
  <c r="B212" i="19" a="1"/>
  <c r="A210" i="19"/>
  <c r="K211" i="19" s="1"/>
  <c r="L233" i="19" s="1"/>
  <c r="M202" i="19"/>
  <c r="M200" i="19"/>
  <c r="M191" i="19" s="1"/>
  <c r="B178" i="19" a="1"/>
  <c r="F201" i="19" s="1"/>
  <c r="A176" i="19"/>
  <c r="M168" i="19"/>
  <c r="M166" i="19"/>
  <c r="M157" i="19" s="1"/>
  <c r="B144" i="19" a="1"/>
  <c r="F173" i="19" s="1"/>
  <c r="K143" i="19"/>
  <c r="L165" i="19" s="1"/>
  <c r="A142" i="19"/>
  <c r="B142" i="19" s="1"/>
  <c r="M134" i="19"/>
  <c r="M132" i="19"/>
  <c r="M123" i="19" s="1"/>
  <c r="B110" i="19" a="1"/>
  <c r="A108" i="19"/>
  <c r="K109" i="19" s="1"/>
  <c r="L131" i="19" s="1"/>
  <c r="M100" i="19"/>
  <c r="M98" i="19"/>
  <c r="M89" i="19" s="1"/>
  <c r="B76" i="19" a="1"/>
  <c r="A74" i="19"/>
  <c r="M66" i="19"/>
  <c r="M64" i="19"/>
  <c r="M55" i="19" s="1"/>
  <c r="B42" i="19" a="1"/>
  <c r="A40" i="19"/>
  <c r="K41" i="19" s="1"/>
  <c r="L63" i="19" s="1"/>
  <c r="M33" i="19"/>
  <c r="M31" i="19"/>
  <c r="M28" i="19"/>
  <c r="AK10" i="19"/>
  <c r="AK11" i="19" s="1"/>
  <c r="AJ10" i="19"/>
  <c r="AJ11" i="19" s="1"/>
  <c r="M10" i="19"/>
  <c r="Y9" i="19"/>
  <c r="X8" i="19"/>
  <c r="T8" i="19" a="1"/>
  <c r="P8" i="19" a="1"/>
  <c r="C8" i="19" a="1"/>
  <c r="AJ7" i="19"/>
  <c r="M7" i="19"/>
  <c r="Y6" i="19"/>
  <c r="T6" i="19"/>
  <c r="A6" i="19"/>
  <c r="L30" i="19" s="1"/>
  <c r="A1" i="19"/>
  <c r="M848" i="18"/>
  <c r="M846" i="18"/>
  <c r="M837" i="18"/>
  <c r="B824" i="18" a="1"/>
  <c r="A822" i="18"/>
  <c r="K823" i="18" s="1"/>
  <c r="L845" i="18" s="1"/>
  <c r="F820" i="18"/>
  <c r="F819" i="18"/>
  <c r="F817" i="18"/>
  <c r="F816" i="18"/>
  <c r="F815" i="18"/>
  <c r="M814" i="18"/>
  <c r="F814" i="18"/>
  <c r="M812" i="18"/>
  <c r="M803" i="18" s="1"/>
  <c r="F812" i="18"/>
  <c r="F811" i="18"/>
  <c r="F809" i="18"/>
  <c r="F808" i="18"/>
  <c r="F807" i="18"/>
  <c r="F806" i="18"/>
  <c r="F804" i="18"/>
  <c r="F803" i="18"/>
  <c r="F802" i="18"/>
  <c r="F800" i="18"/>
  <c r="F799" i="18"/>
  <c r="F798" i="18"/>
  <c r="F796" i="18"/>
  <c r="F795" i="18"/>
  <c r="F794" i="18"/>
  <c r="F793" i="18"/>
  <c r="F792" i="18"/>
  <c r="F791" i="18"/>
  <c r="B790" i="18" a="1"/>
  <c r="F790" i="18" s="1"/>
  <c r="A788" i="18"/>
  <c r="M780" i="18"/>
  <c r="M778" i="18"/>
  <c r="M769" i="18"/>
  <c r="B756" i="18" a="1"/>
  <c r="A754" i="18"/>
  <c r="M746" i="18"/>
  <c r="M744" i="18"/>
  <c r="M735" i="18" s="1"/>
  <c r="B722" i="18" a="1"/>
  <c r="A720" i="18"/>
  <c r="M712" i="18"/>
  <c r="M710" i="18"/>
  <c r="M701" i="18" s="1"/>
  <c r="B688" i="18" a="1"/>
  <c r="A686" i="18"/>
  <c r="B686" i="18" s="1"/>
  <c r="M678" i="18"/>
  <c r="M676" i="18"/>
  <c r="M667" i="18"/>
  <c r="B654" i="18" a="1"/>
  <c r="A652" i="18"/>
  <c r="K653" i="18" s="1"/>
  <c r="L675" i="18" s="1"/>
  <c r="M644" i="18"/>
  <c r="M642" i="18"/>
  <c r="M633" i="18"/>
  <c r="B620" i="18" a="1"/>
  <c r="A618" i="18"/>
  <c r="K619" i="18" s="1"/>
  <c r="L641" i="18" s="1"/>
  <c r="M610" i="18"/>
  <c r="M608" i="18"/>
  <c r="M599" i="18"/>
  <c r="B586" i="18" a="1"/>
  <c r="A584" i="18"/>
  <c r="B584" i="18" s="1"/>
  <c r="M576" i="18"/>
  <c r="M574" i="18"/>
  <c r="M565" i="18"/>
  <c r="B552" i="18" a="1"/>
  <c r="A550" i="18"/>
  <c r="M542" i="18"/>
  <c r="M540" i="18"/>
  <c r="M531" i="18"/>
  <c r="B518" i="18" a="1"/>
  <c r="A516" i="18"/>
  <c r="K517" i="18" s="1"/>
  <c r="L539" i="18" s="1"/>
  <c r="M508" i="18"/>
  <c r="M506" i="18"/>
  <c r="M497" i="18" s="1"/>
  <c r="B484" i="18" a="1"/>
  <c r="A482" i="18"/>
  <c r="M474" i="18"/>
  <c r="M472" i="18"/>
  <c r="M463" i="18"/>
  <c r="B450" i="18" a="1"/>
  <c r="A448" i="18"/>
  <c r="M440" i="18"/>
  <c r="M438" i="18"/>
  <c r="M429" i="18" s="1"/>
  <c r="B416" i="18" a="1"/>
  <c r="A414" i="18"/>
  <c r="M406" i="18"/>
  <c r="M404" i="18"/>
  <c r="M395" i="18"/>
  <c r="B382" i="18" a="1"/>
  <c r="A380" i="18"/>
  <c r="M372" i="18"/>
  <c r="M370" i="18"/>
  <c r="M361" i="18" s="1"/>
  <c r="B348" i="18" a="1"/>
  <c r="A346" i="18"/>
  <c r="K347" i="18" s="1"/>
  <c r="L369" i="18" s="1"/>
  <c r="M338" i="18"/>
  <c r="M336" i="18"/>
  <c r="M327" i="18"/>
  <c r="B314" i="18" a="1"/>
  <c r="A312" i="18"/>
  <c r="M304" i="18"/>
  <c r="M302" i="18"/>
  <c r="M293" i="18" s="1"/>
  <c r="B280" i="18" a="1"/>
  <c r="A278" i="18"/>
  <c r="M270" i="18"/>
  <c r="M268" i="18"/>
  <c r="M259" i="18" s="1"/>
  <c r="B246" i="18" a="1"/>
  <c r="A244" i="18"/>
  <c r="M236" i="18"/>
  <c r="M234" i="18"/>
  <c r="M225" i="18"/>
  <c r="B212" i="18" a="1"/>
  <c r="A210" i="18"/>
  <c r="M202" i="18"/>
  <c r="M200" i="18"/>
  <c r="M191" i="18" s="1"/>
  <c r="B178" i="18" a="1"/>
  <c r="A176" i="18"/>
  <c r="M168" i="18"/>
  <c r="M166" i="18"/>
  <c r="M157" i="18" s="1"/>
  <c r="B144" i="18" a="1"/>
  <c r="A142" i="18"/>
  <c r="K143" i="18" s="1"/>
  <c r="L165" i="18" s="1"/>
  <c r="M134" i="18"/>
  <c r="M132" i="18"/>
  <c r="M123" i="18"/>
  <c r="B110" i="18" a="1"/>
  <c r="A108" i="18"/>
  <c r="K109" i="18" s="1"/>
  <c r="L131" i="18" s="1"/>
  <c r="M100" i="18"/>
  <c r="M98" i="18"/>
  <c r="M89" i="18"/>
  <c r="B76" i="18" a="1"/>
  <c r="A74" i="18"/>
  <c r="M66" i="18"/>
  <c r="M64" i="18"/>
  <c r="M55" i="18" s="1"/>
  <c r="B42" i="18" a="1"/>
  <c r="A40" i="18"/>
  <c r="B40" i="18" s="1"/>
  <c r="M33" i="18"/>
  <c r="M31" i="18"/>
  <c r="M28" i="18"/>
  <c r="AK10" i="18"/>
  <c r="AK11" i="18" s="1"/>
  <c r="AJ10" i="18"/>
  <c r="M10" i="18"/>
  <c r="Y9" i="18"/>
  <c r="X8" i="18"/>
  <c r="T8" i="18" a="1"/>
  <c r="P8" i="18" a="1"/>
  <c r="C8" i="18" a="1"/>
  <c r="AJ7" i="18"/>
  <c r="M7" i="18"/>
  <c r="Y6" i="18"/>
  <c r="T6" i="18"/>
  <c r="A6" i="18"/>
  <c r="L30" i="18" s="1"/>
  <c r="A1" i="18"/>
  <c r="F849" i="29" l="1"/>
  <c r="F850" i="29"/>
  <c r="F848" i="29"/>
  <c r="F845" i="29"/>
  <c r="F834" i="29"/>
  <c r="F827" i="29"/>
  <c r="K823" i="29"/>
  <c r="L845" i="29" s="1"/>
  <c r="B822" i="29"/>
  <c r="F820" i="29"/>
  <c r="F813" i="29"/>
  <c r="F809" i="29"/>
  <c r="F807" i="29"/>
  <c r="F802" i="29"/>
  <c r="F800" i="29"/>
  <c r="F798" i="29"/>
  <c r="F795" i="29"/>
  <c r="F792" i="29"/>
  <c r="B788" i="29"/>
  <c r="K789" i="29"/>
  <c r="L811" i="29" s="1"/>
  <c r="F782" i="29"/>
  <c r="F786" i="29"/>
  <c r="F785" i="29"/>
  <c r="F784" i="29"/>
  <c r="F783" i="29"/>
  <c r="F781" i="29"/>
  <c r="F780" i="29"/>
  <c r="F779" i="29"/>
  <c r="F778" i="29"/>
  <c r="F777" i="29"/>
  <c r="F776" i="29"/>
  <c r="F775" i="29"/>
  <c r="F774" i="29"/>
  <c r="F773" i="29"/>
  <c r="F772" i="29"/>
  <c r="F771" i="29"/>
  <c r="F770" i="29"/>
  <c r="F769" i="29"/>
  <c r="F768" i="29"/>
  <c r="F767" i="29"/>
  <c r="F766" i="29"/>
  <c r="F765" i="29"/>
  <c r="F764" i="29"/>
  <c r="F763" i="29"/>
  <c r="F762" i="29"/>
  <c r="F761" i="29"/>
  <c r="F759" i="29"/>
  <c r="F758" i="29"/>
  <c r="F757" i="29"/>
  <c r="F756" i="29"/>
  <c r="K755" i="29"/>
  <c r="L777" i="29" s="1"/>
  <c r="B754" i="29"/>
  <c r="F750" i="29"/>
  <c r="F744" i="29"/>
  <c r="F739" i="29"/>
  <c r="F734" i="29"/>
  <c r="F733" i="29"/>
  <c r="F732" i="29"/>
  <c r="F727" i="29"/>
  <c r="F724" i="29"/>
  <c r="F712" i="29"/>
  <c r="F711" i="29"/>
  <c r="F701" i="29"/>
  <c r="F695" i="29"/>
  <c r="F690" i="29"/>
  <c r="F689" i="29"/>
  <c r="F680" i="29"/>
  <c r="F671" i="29"/>
  <c r="B652" i="29"/>
  <c r="K653" i="29"/>
  <c r="L675" i="29" s="1"/>
  <c r="F650" i="29"/>
  <c r="F646" i="29"/>
  <c r="F645" i="29"/>
  <c r="F643" i="29"/>
  <c r="F642" i="29"/>
  <c r="F641" i="29"/>
  <c r="F640" i="29"/>
  <c r="F639" i="29"/>
  <c r="F638" i="29"/>
  <c r="F637" i="29"/>
  <c r="F636" i="29"/>
  <c r="F635" i="29"/>
  <c r="F634" i="29"/>
  <c r="F633" i="29"/>
  <c r="F632" i="29"/>
  <c r="F629" i="29"/>
  <c r="F628" i="29"/>
  <c r="F627" i="29"/>
  <c r="F624" i="29"/>
  <c r="F623" i="29"/>
  <c r="F622" i="29"/>
  <c r="F621" i="29"/>
  <c r="F620" i="29"/>
  <c r="B618" i="29"/>
  <c r="K619" i="29"/>
  <c r="L641" i="29" s="1"/>
  <c r="F616" i="29"/>
  <c r="F615" i="29"/>
  <c r="F614" i="29"/>
  <c r="F613" i="29"/>
  <c r="F612" i="29"/>
  <c r="F611" i="29"/>
  <c r="F610" i="29"/>
  <c r="F609" i="29"/>
  <c r="F608" i="29"/>
  <c r="F607" i="29"/>
  <c r="F606" i="29"/>
  <c r="F605" i="29"/>
  <c r="F604" i="29"/>
  <c r="F603" i="29"/>
  <c r="F602" i="29"/>
  <c r="F601" i="29"/>
  <c r="F600" i="29"/>
  <c r="F599" i="29"/>
  <c r="F598" i="29"/>
  <c r="F597" i="29"/>
  <c r="F596" i="29"/>
  <c r="F595" i="29"/>
  <c r="F594" i="29"/>
  <c r="F593" i="29"/>
  <c r="F592" i="29"/>
  <c r="F591" i="29"/>
  <c r="F589" i="29"/>
  <c r="F588" i="29"/>
  <c r="F587" i="29"/>
  <c r="F586" i="29"/>
  <c r="B584" i="29"/>
  <c r="K585" i="29"/>
  <c r="L607" i="29" s="1"/>
  <c r="F580" i="29"/>
  <c r="F574" i="29"/>
  <c r="F568" i="29"/>
  <c r="F559" i="29"/>
  <c r="F558" i="29"/>
  <c r="K551" i="29"/>
  <c r="L573" i="29" s="1"/>
  <c r="B550" i="29"/>
  <c r="F544" i="29"/>
  <c r="F542" i="29"/>
  <c r="F539" i="29"/>
  <c r="F538" i="29"/>
  <c r="F531" i="29"/>
  <c r="F522" i="29"/>
  <c r="F514" i="29"/>
  <c r="F513" i="29"/>
  <c r="F511" i="29"/>
  <c r="F510" i="29"/>
  <c r="F509" i="29"/>
  <c r="F508" i="29"/>
  <c r="F506" i="29"/>
  <c r="F505" i="29"/>
  <c r="F502" i="29"/>
  <c r="F501" i="29"/>
  <c r="F500" i="29"/>
  <c r="F499" i="29"/>
  <c r="F497" i="29"/>
  <c r="F496" i="29"/>
  <c r="F493" i="29"/>
  <c r="F492" i="29"/>
  <c r="F490" i="29"/>
  <c r="F488" i="29"/>
  <c r="F487" i="29"/>
  <c r="F486" i="29"/>
  <c r="F485" i="29"/>
  <c r="F484" i="29"/>
  <c r="K483" i="29"/>
  <c r="L505" i="29" s="1"/>
  <c r="B482" i="29"/>
  <c r="F468" i="29"/>
  <c r="F467" i="29"/>
  <c r="F460" i="29"/>
  <c r="F418" i="29"/>
  <c r="F417" i="29"/>
  <c r="F416" i="29"/>
  <c r="F403" i="29"/>
  <c r="F404" i="29"/>
  <c r="F411" i="29"/>
  <c r="F397" i="29"/>
  <c r="F395" i="29"/>
  <c r="F389" i="29"/>
  <c r="F387" i="29"/>
  <c r="F321" i="29"/>
  <c r="F320" i="29"/>
  <c r="F341" i="29"/>
  <c r="F330" i="29"/>
  <c r="F307" i="29"/>
  <c r="F300" i="29"/>
  <c r="F267" i="29"/>
  <c r="F253" i="29"/>
  <c r="K245" i="29"/>
  <c r="L267" i="29" s="1"/>
  <c r="B244" i="29"/>
  <c r="F239" i="29"/>
  <c r="F236" i="29"/>
  <c r="F242" i="29"/>
  <c r="F241" i="29"/>
  <c r="F234" i="29"/>
  <c r="F227" i="29"/>
  <c r="F226" i="29"/>
  <c r="F222" i="29"/>
  <c r="F221" i="29"/>
  <c r="F219" i="29"/>
  <c r="F215" i="29"/>
  <c r="F214" i="29"/>
  <c r="F191" i="29"/>
  <c r="F202" i="29"/>
  <c r="B176" i="29"/>
  <c r="K177" i="29"/>
  <c r="L199" i="29" s="1"/>
  <c r="F171" i="29"/>
  <c r="F152" i="29"/>
  <c r="F148" i="29"/>
  <c r="F146" i="29"/>
  <c r="F173" i="29"/>
  <c r="F172" i="29"/>
  <c r="F167" i="29"/>
  <c r="F162" i="29"/>
  <c r="F159" i="29"/>
  <c r="F157" i="29"/>
  <c r="F154" i="29"/>
  <c r="K143" i="29"/>
  <c r="L165" i="29" s="1"/>
  <c r="B142" i="29"/>
  <c r="F126" i="29"/>
  <c r="F140" i="29"/>
  <c r="F139" i="29"/>
  <c r="F134" i="29"/>
  <c r="F133" i="29"/>
  <c r="F121" i="29"/>
  <c r="F119" i="29"/>
  <c r="F114" i="29"/>
  <c r="F87" i="29"/>
  <c r="F104" i="29"/>
  <c r="F94" i="29"/>
  <c r="F93" i="29"/>
  <c r="F105" i="29"/>
  <c r="K75" i="29"/>
  <c r="L97" i="29" s="1"/>
  <c r="B74" i="29"/>
  <c r="B40" i="29"/>
  <c r="K41" i="29"/>
  <c r="L63" i="29" s="1"/>
  <c r="B6" i="29"/>
  <c r="L30" i="29"/>
  <c r="K14" i="29"/>
  <c r="M517" i="29"/>
  <c r="M539" i="29" s="1"/>
  <c r="M415" i="29"/>
  <c r="M437" i="29" s="1"/>
  <c r="M211" i="29"/>
  <c r="M233" i="29" s="1"/>
  <c r="M177" i="29"/>
  <c r="M199" i="29" s="1"/>
  <c r="M143" i="29"/>
  <c r="M165" i="29" s="1"/>
  <c r="M14" i="29"/>
  <c r="M75" i="29"/>
  <c r="M97" i="29" s="1"/>
  <c r="F845" i="28"/>
  <c r="F846" i="28"/>
  <c r="F842" i="28"/>
  <c r="F852" i="28"/>
  <c r="F851" i="28"/>
  <c r="F850" i="28"/>
  <c r="F849" i="28"/>
  <c r="F848" i="28"/>
  <c r="F847" i="28"/>
  <c r="F840" i="28"/>
  <c r="F839" i="28"/>
  <c r="F838" i="28"/>
  <c r="F837" i="28"/>
  <c r="F836" i="28"/>
  <c r="F835" i="28"/>
  <c r="F834" i="28"/>
  <c r="F832" i="28"/>
  <c r="F831" i="28"/>
  <c r="F830" i="28"/>
  <c r="F828" i="28"/>
  <c r="F827" i="28"/>
  <c r="F826" i="28"/>
  <c r="F825" i="28"/>
  <c r="F796" i="28"/>
  <c r="F795" i="28"/>
  <c r="F798" i="28"/>
  <c r="F817" i="28"/>
  <c r="F804" i="28"/>
  <c r="B788" i="28"/>
  <c r="K789" i="28"/>
  <c r="L811" i="28" s="1"/>
  <c r="F759" i="28"/>
  <c r="F758" i="28"/>
  <c r="F757" i="28"/>
  <c r="F756" i="28"/>
  <c r="F786" i="28"/>
  <c r="F785" i="28"/>
  <c r="F784" i="28"/>
  <c r="F783" i="28"/>
  <c r="F782" i="28"/>
  <c r="F781" i="28"/>
  <c r="F780" i="28"/>
  <c r="F779" i="28"/>
  <c r="F778" i="28"/>
  <c r="F776" i="28"/>
  <c r="F775" i="28"/>
  <c r="F774" i="28"/>
  <c r="F773" i="28"/>
  <c r="F771" i="28"/>
  <c r="F770" i="28"/>
  <c r="F769" i="28"/>
  <c r="F767" i="28"/>
  <c r="F766" i="28"/>
  <c r="F765" i="28"/>
  <c r="F763" i="28"/>
  <c r="F762" i="28"/>
  <c r="F761" i="28"/>
  <c r="F743" i="28"/>
  <c r="F733" i="28"/>
  <c r="F732" i="28"/>
  <c r="F726" i="28"/>
  <c r="F750" i="28"/>
  <c r="F748" i="28"/>
  <c r="F727" i="28"/>
  <c r="F740" i="28"/>
  <c r="F738" i="28"/>
  <c r="F734" i="28"/>
  <c r="F694" i="28"/>
  <c r="F692" i="28"/>
  <c r="F690" i="28"/>
  <c r="F711" i="28"/>
  <c r="F716" i="28"/>
  <c r="F689" i="28"/>
  <c r="F710" i="28"/>
  <c r="F709" i="28"/>
  <c r="F708" i="28"/>
  <c r="F705" i="28"/>
  <c r="F704" i="28"/>
  <c r="F702" i="28"/>
  <c r="F700" i="28"/>
  <c r="F699" i="28"/>
  <c r="B686" i="28"/>
  <c r="K687" i="28"/>
  <c r="L709" i="28" s="1"/>
  <c r="B652" i="28"/>
  <c r="K653" i="28"/>
  <c r="L675" i="28" s="1"/>
  <c r="F623" i="28"/>
  <c r="F622" i="28"/>
  <c r="F621" i="28"/>
  <c r="F644" i="28"/>
  <c r="F650" i="28"/>
  <c r="F649" i="28"/>
  <c r="F648" i="28"/>
  <c r="F646" i="28"/>
  <c r="F645" i="28"/>
  <c r="F620" i="28"/>
  <c r="F643" i="28"/>
  <c r="F642" i="28"/>
  <c r="F641" i="28"/>
  <c r="F640" i="28"/>
  <c r="F638" i="28"/>
  <c r="F636" i="28"/>
  <c r="F635" i="28"/>
  <c r="F634" i="28"/>
  <c r="F633" i="28"/>
  <c r="F632" i="28"/>
  <c r="F631" i="28"/>
  <c r="F628" i="28"/>
  <c r="F627" i="28"/>
  <c r="F596" i="28"/>
  <c r="F594" i="28"/>
  <c r="F591" i="28"/>
  <c r="F587" i="28"/>
  <c r="F615" i="28"/>
  <c r="F605" i="28"/>
  <c r="F602" i="28"/>
  <c r="F597" i="28"/>
  <c r="K585" i="28"/>
  <c r="L607" i="28" s="1"/>
  <c r="B584" i="28"/>
  <c r="F577" i="28"/>
  <c r="F561" i="28"/>
  <c r="F582" i="28"/>
  <c r="F579" i="28"/>
  <c r="F559" i="28"/>
  <c r="F575" i="28"/>
  <c r="F573" i="28"/>
  <c r="F572" i="28"/>
  <c r="F570" i="28"/>
  <c r="F567" i="28"/>
  <c r="F560" i="28"/>
  <c r="F558" i="28"/>
  <c r="F557" i="28"/>
  <c r="F552" i="28"/>
  <c r="B550" i="28"/>
  <c r="K551" i="28"/>
  <c r="L573" i="28" s="1"/>
  <c r="F544" i="28"/>
  <c r="F522" i="28"/>
  <c r="F523" i="28"/>
  <c r="F519" i="28"/>
  <c r="F520" i="28"/>
  <c r="F529" i="28"/>
  <c r="F528" i="28"/>
  <c r="F525" i="28"/>
  <c r="F500" i="28"/>
  <c r="F499" i="28"/>
  <c r="F496" i="28"/>
  <c r="F495" i="28"/>
  <c r="F490" i="28"/>
  <c r="F489" i="28"/>
  <c r="F486" i="28"/>
  <c r="F484" i="28"/>
  <c r="F505" i="28"/>
  <c r="F511" i="28"/>
  <c r="F510" i="28"/>
  <c r="F509" i="28"/>
  <c r="F507" i="28"/>
  <c r="F506" i="28"/>
  <c r="F503" i="28"/>
  <c r="F501" i="28"/>
  <c r="K483" i="28"/>
  <c r="L505" i="28" s="1"/>
  <c r="B482" i="28"/>
  <c r="F469" i="28"/>
  <c r="F452" i="28"/>
  <c r="F480" i="28"/>
  <c r="F477" i="28"/>
  <c r="F476" i="28"/>
  <c r="F473" i="28"/>
  <c r="F470" i="28"/>
  <c r="F468" i="28"/>
  <c r="F460" i="28"/>
  <c r="F459" i="28"/>
  <c r="F457" i="28"/>
  <c r="F453" i="28"/>
  <c r="K449" i="28"/>
  <c r="L471" i="28" s="1"/>
  <c r="B448" i="28"/>
  <c r="F438" i="28"/>
  <c r="F445" i="28"/>
  <c r="F442" i="28"/>
  <c r="F437" i="28"/>
  <c r="F429" i="28"/>
  <c r="F423" i="28"/>
  <c r="F426" i="28"/>
  <c r="F421" i="28"/>
  <c r="K415" i="28"/>
  <c r="L437" i="28" s="1"/>
  <c r="B414" i="28"/>
  <c r="F395" i="28"/>
  <c r="F394" i="28"/>
  <c r="F393" i="28"/>
  <c r="F391" i="28"/>
  <c r="F390" i="28"/>
  <c r="F389" i="28"/>
  <c r="F388" i="28"/>
  <c r="F387" i="28"/>
  <c r="F385" i="28"/>
  <c r="F384" i="28"/>
  <c r="F383" i="28"/>
  <c r="F412" i="28"/>
  <c r="F411" i="28"/>
  <c r="F410" i="28"/>
  <c r="F409" i="28"/>
  <c r="F408" i="28"/>
  <c r="F407" i="28"/>
  <c r="F406" i="28"/>
  <c r="F405" i="28"/>
  <c r="F404" i="28"/>
  <c r="F382" i="28"/>
  <c r="F403" i="28"/>
  <c r="F402" i="28"/>
  <c r="F401" i="28"/>
  <c r="F399" i="28"/>
  <c r="F398" i="28"/>
  <c r="F397" i="28"/>
  <c r="F396" i="28"/>
  <c r="F378" i="28"/>
  <c r="F353" i="28"/>
  <c r="F351" i="28"/>
  <c r="F350" i="28"/>
  <c r="F349" i="28"/>
  <c r="F373" i="28"/>
  <c r="F357" i="28"/>
  <c r="F368" i="28"/>
  <c r="F366" i="28"/>
  <c r="F365" i="28"/>
  <c r="F363" i="28"/>
  <c r="F361" i="28"/>
  <c r="F359" i="28"/>
  <c r="F358" i="28"/>
  <c r="F327" i="28"/>
  <c r="F320" i="28"/>
  <c r="F341" i="28"/>
  <c r="F338" i="28"/>
  <c r="F330" i="28"/>
  <c r="K313" i="28"/>
  <c r="L335" i="28" s="1"/>
  <c r="B312" i="28"/>
  <c r="F253" i="28"/>
  <c r="F252" i="28"/>
  <c r="F251" i="28"/>
  <c r="F247" i="28"/>
  <c r="F275" i="28"/>
  <c r="F274" i="28"/>
  <c r="F272" i="28"/>
  <c r="F271" i="28"/>
  <c r="F270" i="28"/>
  <c r="F266" i="28"/>
  <c r="F264" i="28"/>
  <c r="F263" i="28"/>
  <c r="F261" i="28"/>
  <c r="F260" i="28"/>
  <c r="F258" i="28"/>
  <c r="F255" i="28"/>
  <c r="F254" i="28"/>
  <c r="B244" i="28"/>
  <c r="K245" i="28"/>
  <c r="L267" i="28" s="1"/>
  <c r="F217" i="28"/>
  <c r="F233" i="28"/>
  <c r="F222" i="28"/>
  <c r="K211" i="28"/>
  <c r="L233" i="28" s="1"/>
  <c r="B210" i="28"/>
  <c r="F203" i="28"/>
  <c r="F194" i="28"/>
  <c r="F189" i="28"/>
  <c r="F186" i="28"/>
  <c r="F185" i="28"/>
  <c r="F183" i="28"/>
  <c r="F204" i="28"/>
  <c r="F200" i="28"/>
  <c r="F197" i="28"/>
  <c r="F195" i="28"/>
  <c r="B176" i="28"/>
  <c r="K177" i="28"/>
  <c r="L199" i="28" s="1"/>
  <c r="F156" i="28"/>
  <c r="B142" i="28"/>
  <c r="K143" i="28"/>
  <c r="L165" i="28" s="1"/>
  <c r="F135" i="28"/>
  <c r="F118" i="28"/>
  <c r="B6" i="28"/>
  <c r="L30" i="28"/>
  <c r="K14" i="28"/>
  <c r="M75" i="28"/>
  <c r="M97" i="28" s="1"/>
  <c r="M177" i="28"/>
  <c r="M199" i="28" s="1"/>
  <c r="F842" i="25"/>
  <c r="F840" i="25"/>
  <c r="F835" i="25"/>
  <c r="F830" i="25"/>
  <c r="F826" i="25"/>
  <c r="F850" i="25"/>
  <c r="B822" i="25"/>
  <c r="K823" i="25"/>
  <c r="L845" i="25" s="1"/>
  <c r="F817" i="25"/>
  <c r="F798" i="25"/>
  <c r="F807" i="25"/>
  <c r="F802" i="25"/>
  <c r="F800" i="25"/>
  <c r="F799" i="25"/>
  <c r="F794" i="25"/>
  <c r="F793" i="25"/>
  <c r="F812" i="25"/>
  <c r="F820" i="25"/>
  <c r="F819" i="25"/>
  <c r="F814" i="25"/>
  <c r="F813" i="25"/>
  <c r="F808" i="25"/>
  <c r="K789" i="25"/>
  <c r="L811" i="25" s="1"/>
  <c r="B788" i="25"/>
  <c r="B754" i="25"/>
  <c r="K755" i="25"/>
  <c r="L777" i="25" s="1"/>
  <c r="F740" i="25"/>
  <c r="F739" i="25"/>
  <c r="F735" i="25"/>
  <c r="F734" i="25"/>
  <c r="F733" i="25"/>
  <c r="F731" i="25"/>
  <c r="F730" i="25"/>
  <c r="F728" i="25"/>
  <c r="F724" i="25"/>
  <c r="F723" i="25"/>
  <c r="F726" i="25"/>
  <c r="F752" i="25"/>
  <c r="F751" i="25"/>
  <c r="F749" i="25"/>
  <c r="F748" i="25"/>
  <c r="F745" i="25"/>
  <c r="F744" i="25"/>
  <c r="F741" i="25"/>
  <c r="K721" i="25"/>
  <c r="L743" i="25" s="1"/>
  <c r="B720" i="25"/>
  <c r="F697" i="25"/>
  <c r="F718" i="25"/>
  <c r="F717" i="25"/>
  <c r="F715" i="25"/>
  <c r="F713" i="25"/>
  <c r="F712" i="25"/>
  <c r="F709" i="25"/>
  <c r="F708" i="25"/>
  <c r="F707" i="25"/>
  <c r="F703" i="25"/>
  <c r="F702" i="25"/>
  <c r="F699" i="25"/>
  <c r="F693" i="25"/>
  <c r="F692" i="25"/>
  <c r="F691" i="25"/>
  <c r="F688" i="25"/>
  <c r="K687" i="25"/>
  <c r="L709" i="25" s="1"/>
  <c r="B686" i="25"/>
  <c r="F655" i="25"/>
  <c r="F656" i="25"/>
  <c r="F658" i="25"/>
  <c r="F661" i="25"/>
  <c r="F663" i="25"/>
  <c r="F660" i="25"/>
  <c r="F665" i="25"/>
  <c r="B652" i="25"/>
  <c r="K653" i="25"/>
  <c r="L675" i="25" s="1"/>
  <c r="F643" i="25"/>
  <c r="F644" i="25"/>
  <c r="F650" i="25"/>
  <c r="F635" i="25"/>
  <c r="F649" i="25"/>
  <c r="F646" i="25"/>
  <c r="F645" i="25"/>
  <c r="F642" i="25"/>
  <c r="F641" i="25"/>
  <c r="F640" i="25"/>
  <c r="F637" i="25"/>
  <c r="F636" i="25"/>
  <c r="F634" i="25"/>
  <c r="F633" i="25"/>
  <c r="F632" i="25"/>
  <c r="F631" i="25"/>
  <c r="F629" i="25"/>
  <c r="F628" i="25"/>
  <c r="F627" i="25"/>
  <c r="F625" i="25"/>
  <c r="F624" i="25"/>
  <c r="F623" i="25"/>
  <c r="F622" i="25"/>
  <c r="F621" i="25"/>
  <c r="F620" i="25"/>
  <c r="K619" i="25"/>
  <c r="L641" i="25" s="1"/>
  <c r="B618" i="25"/>
  <c r="F589" i="25"/>
  <c r="F616" i="25"/>
  <c r="F614" i="25"/>
  <c r="F613" i="25"/>
  <c r="F612" i="25"/>
  <c r="F611" i="25"/>
  <c r="F610" i="25"/>
  <c r="F609" i="25"/>
  <c r="F608" i="25"/>
  <c r="F607" i="25"/>
  <c r="F606" i="25"/>
  <c r="F605" i="25"/>
  <c r="F604" i="25"/>
  <c r="F603" i="25"/>
  <c r="F602" i="25"/>
  <c r="F601" i="25"/>
  <c r="F600" i="25"/>
  <c r="F599" i="25"/>
  <c r="F598" i="25"/>
  <c r="F597" i="25"/>
  <c r="F596" i="25"/>
  <c r="F595" i="25"/>
  <c r="F594" i="25"/>
  <c r="F593" i="25"/>
  <c r="F592" i="25"/>
  <c r="F591" i="25"/>
  <c r="F588" i="25"/>
  <c r="F587" i="25"/>
  <c r="F586" i="25"/>
  <c r="K585" i="25"/>
  <c r="L607" i="25" s="1"/>
  <c r="B584" i="25"/>
  <c r="F582" i="25"/>
  <c r="F578" i="25"/>
  <c r="F576" i="25"/>
  <c r="F572" i="25"/>
  <c r="F570" i="25"/>
  <c r="F569" i="25"/>
  <c r="F565" i="25"/>
  <c r="F564" i="25"/>
  <c r="F563" i="25"/>
  <c r="F561" i="25"/>
  <c r="F560" i="25"/>
  <c r="F558" i="25"/>
  <c r="F556" i="25"/>
  <c r="F555" i="25"/>
  <c r="F553" i="25"/>
  <c r="F531" i="25"/>
  <c r="F545" i="25"/>
  <c r="F544" i="25"/>
  <c r="F546" i="25"/>
  <c r="F542" i="25"/>
  <c r="F541" i="25"/>
  <c r="F540" i="25"/>
  <c r="F539" i="25"/>
  <c r="F538" i="25"/>
  <c r="F537" i="25"/>
  <c r="F536" i="25"/>
  <c r="F534" i="25"/>
  <c r="F533" i="25"/>
  <c r="F532" i="25"/>
  <c r="F530" i="25"/>
  <c r="F529" i="25"/>
  <c r="F528" i="25"/>
  <c r="F526" i="25"/>
  <c r="F525" i="25"/>
  <c r="F524" i="25"/>
  <c r="F523" i="25"/>
  <c r="F521" i="25"/>
  <c r="F520" i="25"/>
  <c r="F519" i="25"/>
  <c r="F547" i="25"/>
  <c r="B516" i="25"/>
  <c r="K517" i="25"/>
  <c r="L539" i="25" s="1"/>
  <c r="F489" i="25"/>
  <c r="F490" i="25"/>
  <c r="F496" i="25"/>
  <c r="F500" i="25"/>
  <c r="F501" i="25"/>
  <c r="F505" i="25"/>
  <c r="F510" i="25"/>
  <c r="F514" i="25"/>
  <c r="F484" i="25"/>
  <c r="F485" i="25"/>
  <c r="F486" i="25"/>
  <c r="F487" i="25"/>
  <c r="K483" i="25"/>
  <c r="L505" i="25" s="1"/>
  <c r="B482" i="25"/>
  <c r="F469" i="25"/>
  <c r="F477" i="25"/>
  <c r="F471" i="25"/>
  <c r="F456" i="25"/>
  <c r="F450" i="25"/>
  <c r="K449" i="25"/>
  <c r="L471" i="25" s="1"/>
  <c r="B448" i="25"/>
  <c r="F429" i="25"/>
  <c r="F428" i="25"/>
  <c r="F427" i="25"/>
  <c r="F425" i="25"/>
  <c r="F424" i="25"/>
  <c r="F422" i="25"/>
  <c r="F420" i="25"/>
  <c r="F417" i="25"/>
  <c r="F446" i="25"/>
  <c r="F445" i="25"/>
  <c r="F444" i="25"/>
  <c r="F443" i="25"/>
  <c r="F442" i="25"/>
  <c r="F439" i="25"/>
  <c r="F438" i="25"/>
  <c r="F435" i="25"/>
  <c r="F434" i="25"/>
  <c r="F433" i="25"/>
  <c r="B414" i="25"/>
  <c r="K415" i="25"/>
  <c r="L437" i="25" s="1"/>
  <c r="F386" i="25"/>
  <c r="F395" i="25"/>
  <c r="F396" i="25"/>
  <c r="F399" i="25"/>
  <c r="F401" i="25"/>
  <c r="F402" i="25"/>
  <c r="F403" i="25"/>
  <c r="F405" i="25"/>
  <c r="F388" i="25"/>
  <c r="F406" i="25"/>
  <c r="F408" i="25"/>
  <c r="F410" i="25"/>
  <c r="F411" i="25"/>
  <c r="F382" i="25"/>
  <c r="F383" i="25"/>
  <c r="F384" i="25"/>
  <c r="F385" i="25"/>
  <c r="F393" i="25"/>
  <c r="F391" i="25"/>
  <c r="K381" i="25"/>
  <c r="L403" i="25" s="1"/>
  <c r="B380" i="25"/>
  <c r="F350" i="25"/>
  <c r="F373" i="25"/>
  <c r="F375" i="25"/>
  <c r="F326" i="25"/>
  <c r="F338" i="25"/>
  <c r="K313" i="25"/>
  <c r="L335" i="25" s="1"/>
  <c r="B312" i="25"/>
  <c r="F296" i="25"/>
  <c r="F305" i="25"/>
  <c r="K279" i="25"/>
  <c r="L301" i="25" s="1"/>
  <c r="B278" i="25"/>
  <c r="K177" i="25"/>
  <c r="L199" i="25" s="1"/>
  <c r="B176" i="25"/>
  <c r="K143" i="25"/>
  <c r="L165" i="25" s="1"/>
  <c r="B142" i="25"/>
  <c r="B108" i="25"/>
  <c r="K109" i="25"/>
  <c r="L131" i="25" s="1"/>
  <c r="F81" i="25"/>
  <c r="F104" i="25"/>
  <c r="F103" i="25"/>
  <c r="B40" i="25"/>
  <c r="K41" i="25"/>
  <c r="L63" i="25" s="1"/>
  <c r="K14" i="25"/>
  <c r="L30" i="25"/>
  <c r="B6" i="25"/>
  <c r="M177" i="25"/>
  <c r="M199" i="25" s="1"/>
  <c r="M41" i="25"/>
  <c r="M63" i="25" s="1"/>
  <c r="F827" i="24"/>
  <c r="F832" i="24"/>
  <c r="F835" i="24"/>
  <c r="F837" i="24"/>
  <c r="F851" i="24"/>
  <c r="F839" i="24"/>
  <c r="F824" i="24"/>
  <c r="F825" i="24"/>
  <c r="F826" i="24"/>
  <c r="F850" i="24"/>
  <c r="F849" i="24"/>
  <c r="F846" i="24"/>
  <c r="F843" i="24"/>
  <c r="F791" i="24"/>
  <c r="F790" i="24"/>
  <c r="F809" i="24"/>
  <c r="K789" i="24"/>
  <c r="L811" i="24" s="1"/>
  <c r="B788" i="24"/>
  <c r="F766" i="24"/>
  <c r="F764" i="24"/>
  <c r="F763" i="24"/>
  <c r="F759" i="24"/>
  <c r="F758" i="24"/>
  <c r="F757" i="24"/>
  <c r="F756" i="24"/>
  <c r="F762" i="24"/>
  <c r="F786" i="24"/>
  <c r="F784" i="24"/>
  <c r="F783" i="24"/>
  <c r="F779" i="24"/>
  <c r="F777" i="24"/>
  <c r="F776" i="24"/>
  <c r="F774" i="24"/>
  <c r="F773" i="24"/>
  <c r="F770" i="24"/>
  <c r="F768" i="24"/>
  <c r="F752" i="24"/>
  <c r="F751" i="24"/>
  <c r="F750" i="24"/>
  <c r="F749" i="24"/>
  <c r="F747" i="24"/>
  <c r="F745" i="24"/>
  <c r="F742" i="24"/>
  <c r="F741" i="24"/>
  <c r="F740" i="24"/>
  <c r="F738" i="24"/>
  <c r="F736" i="24"/>
  <c r="F735" i="24"/>
  <c r="F734" i="24"/>
  <c r="F733" i="24"/>
  <c r="F732" i="24"/>
  <c r="F731" i="24"/>
  <c r="F729" i="24"/>
  <c r="F728" i="24"/>
  <c r="F726" i="24"/>
  <c r="F724" i="24"/>
  <c r="F723" i="24"/>
  <c r="F722" i="24"/>
  <c r="K721" i="24"/>
  <c r="L743" i="24" s="1"/>
  <c r="B720" i="24"/>
  <c r="F718" i="24"/>
  <c r="F717" i="24"/>
  <c r="F716" i="24"/>
  <c r="F715" i="24"/>
  <c r="F714" i="24"/>
  <c r="F712" i="24"/>
  <c r="F711" i="24"/>
  <c r="F710" i="24"/>
  <c r="F708" i="24"/>
  <c r="F707" i="24"/>
  <c r="F705" i="24"/>
  <c r="F703" i="24"/>
  <c r="F702" i="24"/>
  <c r="F700" i="24"/>
  <c r="F699" i="24"/>
  <c r="F697" i="24"/>
  <c r="F696" i="24"/>
  <c r="F695" i="24"/>
  <c r="F694" i="24"/>
  <c r="F692" i="24"/>
  <c r="F691" i="24"/>
  <c r="F689" i="24"/>
  <c r="F682" i="24"/>
  <c r="F670" i="24"/>
  <c r="F663" i="24"/>
  <c r="F650" i="24"/>
  <c r="F649" i="24"/>
  <c r="F648" i="24"/>
  <c r="F646" i="24"/>
  <c r="F643" i="24"/>
  <c r="F642" i="24"/>
  <c r="F640" i="24"/>
  <c r="F639" i="24"/>
  <c r="F637" i="24"/>
  <c r="F634" i="24"/>
  <c r="F631" i="24"/>
  <c r="F630" i="24"/>
  <c r="F629" i="24"/>
  <c r="F628" i="24"/>
  <c r="F626" i="24"/>
  <c r="F625" i="24"/>
  <c r="F623" i="24"/>
  <c r="F622" i="24"/>
  <c r="F621" i="24"/>
  <c r="F616" i="24"/>
  <c r="F615" i="24"/>
  <c r="F614" i="24"/>
  <c r="F613" i="24"/>
  <c r="F612" i="24"/>
  <c r="F611" i="24"/>
  <c r="F610" i="24"/>
  <c r="F609" i="24"/>
  <c r="F608" i="24"/>
  <c r="F607" i="24"/>
  <c r="F606" i="24"/>
  <c r="F605" i="24"/>
  <c r="F604" i="24"/>
  <c r="F603" i="24"/>
  <c r="F602" i="24"/>
  <c r="F601" i="24"/>
  <c r="F600" i="24"/>
  <c r="F599" i="24"/>
  <c r="F598" i="24"/>
  <c r="F597" i="24"/>
  <c r="F596" i="24"/>
  <c r="F595" i="24"/>
  <c r="F594" i="24"/>
  <c r="F593" i="24"/>
  <c r="F592" i="24"/>
  <c r="F591" i="24"/>
  <c r="F589" i="24"/>
  <c r="F588" i="24"/>
  <c r="F587" i="24"/>
  <c r="F586" i="24"/>
  <c r="K585" i="24"/>
  <c r="L607" i="24" s="1"/>
  <c r="B584" i="24"/>
  <c r="F570" i="24"/>
  <c r="F559" i="24"/>
  <c r="F546" i="24"/>
  <c r="F545" i="24"/>
  <c r="F544" i="24"/>
  <c r="F541" i="24"/>
  <c r="F540" i="24"/>
  <c r="F539" i="24"/>
  <c r="F536" i="24"/>
  <c r="F535" i="24"/>
  <c r="F534" i="24"/>
  <c r="F531" i="24"/>
  <c r="F530" i="24"/>
  <c r="F529" i="24"/>
  <c r="F528" i="24"/>
  <c r="F527" i="24"/>
  <c r="F526" i="24"/>
  <c r="F522" i="24"/>
  <c r="F521" i="24"/>
  <c r="F520" i="24"/>
  <c r="F519" i="24"/>
  <c r="B516" i="24"/>
  <c r="K517" i="24"/>
  <c r="L539" i="24" s="1"/>
  <c r="K483" i="24"/>
  <c r="L505" i="24" s="1"/>
  <c r="B482" i="24"/>
  <c r="F480" i="24"/>
  <c r="F478" i="24"/>
  <c r="F477" i="24"/>
  <c r="F476" i="24"/>
  <c r="F474" i="24"/>
  <c r="F473" i="24"/>
  <c r="F470" i="24"/>
  <c r="F469" i="24"/>
  <c r="F467" i="24"/>
  <c r="F465" i="24"/>
  <c r="F464" i="24"/>
  <c r="F462" i="24"/>
  <c r="F461" i="24"/>
  <c r="F460" i="24"/>
  <c r="F459" i="24"/>
  <c r="F458" i="24"/>
  <c r="F456" i="24"/>
  <c r="F452" i="24"/>
  <c r="F451" i="24"/>
  <c r="F450" i="24"/>
  <c r="K449" i="24"/>
  <c r="L471" i="24" s="1"/>
  <c r="B448" i="24"/>
  <c r="F446" i="24"/>
  <c r="F445" i="24"/>
  <c r="F444" i="24"/>
  <c r="F443" i="24"/>
  <c r="F442" i="24"/>
  <c r="F440" i="24"/>
  <c r="F439" i="24"/>
  <c r="F438" i="24"/>
  <c r="F435" i="24"/>
  <c r="F434" i="24"/>
  <c r="F433" i="24"/>
  <c r="F432" i="24"/>
  <c r="F429" i="24"/>
  <c r="F428" i="24"/>
  <c r="F427" i="24"/>
  <c r="F425" i="24"/>
  <c r="F424" i="24"/>
  <c r="F423" i="24"/>
  <c r="F422" i="24"/>
  <c r="F420" i="24"/>
  <c r="F419" i="24"/>
  <c r="F418" i="24"/>
  <c r="F416" i="24"/>
  <c r="B414" i="24"/>
  <c r="K415" i="24"/>
  <c r="L437" i="24" s="1"/>
  <c r="F403" i="24"/>
  <c r="F412" i="24"/>
  <c r="F411" i="24"/>
  <c r="F409" i="24"/>
  <c r="F407" i="24"/>
  <c r="F406" i="24"/>
  <c r="F404" i="24"/>
  <c r="F402" i="24"/>
  <c r="F401" i="24"/>
  <c r="F400" i="24"/>
  <c r="F399" i="24"/>
  <c r="F398" i="24"/>
  <c r="F397" i="24"/>
  <c r="F396" i="24"/>
  <c r="F394" i="24"/>
  <c r="F393" i="24"/>
  <c r="F392" i="24"/>
  <c r="F391" i="24"/>
  <c r="F390" i="24"/>
  <c r="F389" i="24"/>
  <c r="F388" i="24"/>
  <c r="F387" i="24"/>
  <c r="F386" i="24"/>
  <c r="F385" i="24"/>
  <c r="F384" i="24"/>
  <c r="F382" i="24"/>
  <c r="K381" i="24"/>
  <c r="L403" i="24" s="1"/>
  <c r="B380" i="24"/>
  <c r="F334" i="24"/>
  <c r="F320" i="24"/>
  <c r="F322" i="24"/>
  <c r="F323" i="24"/>
  <c r="F326" i="24"/>
  <c r="F328" i="24"/>
  <c r="F330" i="24"/>
  <c r="F318" i="24"/>
  <c r="F316" i="24"/>
  <c r="F331" i="24"/>
  <c r="F333" i="24"/>
  <c r="F336" i="24"/>
  <c r="F337" i="24"/>
  <c r="F314" i="24"/>
  <c r="F339" i="24"/>
  <c r="F340" i="24"/>
  <c r="F342" i="24"/>
  <c r="F317" i="24"/>
  <c r="B312" i="24"/>
  <c r="K313" i="24"/>
  <c r="L335" i="24" s="1"/>
  <c r="F282" i="24"/>
  <c r="F310" i="24"/>
  <c r="F299" i="24"/>
  <c r="F291" i="24"/>
  <c r="F252" i="24"/>
  <c r="F262" i="24"/>
  <c r="F253" i="24"/>
  <c r="F263" i="24"/>
  <c r="F270" i="24"/>
  <c r="F234" i="24"/>
  <c r="F240" i="24"/>
  <c r="F241" i="24"/>
  <c r="F228" i="24"/>
  <c r="F199" i="24"/>
  <c r="F200" i="24"/>
  <c r="F198" i="24"/>
  <c r="F186" i="24"/>
  <c r="F192" i="24"/>
  <c r="F182" i="24"/>
  <c r="F183" i="24"/>
  <c r="F187" i="24"/>
  <c r="F197" i="24"/>
  <c r="F140" i="24"/>
  <c r="F119" i="24"/>
  <c r="F131" i="24"/>
  <c r="F57" i="24"/>
  <c r="F58" i="24"/>
  <c r="F62" i="24"/>
  <c r="F72" i="24"/>
  <c r="B40" i="24"/>
  <c r="K41" i="24"/>
  <c r="L63" i="24" s="1"/>
  <c r="L30" i="24"/>
  <c r="K14" i="24"/>
  <c r="B6" i="24"/>
  <c r="F850" i="23"/>
  <c r="F826" i="23"/>
  <c r="B822" i="23"/>
  <c r="K823" i="23"/>
  <c r="L845" i="23" s="1"/>
  <c r="F820" i="23"/>
  <c r="F819" i="23"/>
  <c r="F817" i="23"/>
  <c r="F816" i="23"/>
  <c r="F815" i="23"/>
  <c r="F814" i="23"/>
  <c r="F812" i="23"/>
  <c r="F811" i="23"/>
  <c r="F809" i="23"/>
  <c r="F808" i="23"/>
  <c r="F807" i="23"/>
  <c r="F806" i="23"/>
  <c r="F804" i="23"/>
  <c r="F803" i="23"/>
  <c r="F802" i="23"/>
  <c r="F800" i="23"/>
  <c r="F799" i="23"/>
  <c r="F798" i="23"/>
  <c r="F796" i="23"/>
  <c r="F795" i="23"/>
  <c r="F794" i="23"/>
  <c r="F793" i="23"/>
  <c r="F792" i="23"/>
  <c r="F791" i="23"/>
  <c r="F790" i="23"/>
  <c r="B788" i="23"/>
  <c r="K789" i="23"/>
  <c r="L811" i="23" s="1"/>
  <c r="B754" i="23"/>
  <c r="K755" i="23"/>
  <c r="L777" i="23" s="1"/>
  <c r="F745" i="23"/>
  <c r="F726" i="23"/>
  <c r="F731" i="23"/>
  <c r="F732" i="23"/>
  <c r="F736" i="23"/>
  <c r="F739" i="23"/>
  <c r="F748" i="23"/>
  <c r="F751" i="23"/>
  <c r="F699" i="23"/>
  <c r="F694" i="23"/>
  <c r="F693" i="23"/>
  <c r="F691" i="23"/>
  <c r="F704" i="23"/>
  <c r="F708" i="23"/>
  <c r="F710" i="23"/>
  <c r="F713" i="23"/>
  <c r="F716" i="23"/>
  <c r="F718" i="23"/>
  <c r="F668" i="23"/>
  <c r="F667" i="23"/>
  <c r="F661" i="23"/>
  <c r="K653" i="23"/>
  <c r="L675" i="23" s="1"/>
  <c r="B652" i="23"/>
  <c r="F648" i="23"/>
  <c r="F646" i="23"/>
  <c r="F623" i="23"/>
  <c r="F631" i="23"/>
  <c r="F634" i="23"/>
  <c r="F643" i="23"/>
  <c r="F640" i="23"/>
  <c r="F624" i="23"/>
  <c r="F625" i="23"/>
  <c r="F629" i="23"/>
  <c r="F630" i="23"/>
  <c r="K619" i="23"/>
  <c r="L641" i="23" s="1"/>
  <c r="B618" i="23"/>
  <c r="F587" i="23"/>
  <c r="F588" i="23"/>
  <c r="F608" i="23"/>
  <c r="F591" i="23"/>
  <c r="F606" i="23"/>
  <c r="F592" i="23"/>
  <c r="F605" i="23"/>
  <c r="F604" i="23"/>
  <c r="F603" i="23"/>
  <c r="F601" i="23"/>
  <c r="F600" i="23"/>
  <c r="F599" i="23"/>
  <c r="F597" i="23"/>
  <c r="F612" i="23"/>
  <c r="F613" i="23"/>
  <c r="F614" i="23"/>
  <c r="F615" i="23"/>
  <c r="F616" i="23"/>
  <c r="F609" i="23"/>
  <c r="F589" i="23"/>
  <c r="F595" i="23"/>
  <c r="F593" i="23"/>
  <c r="F586" i="23"/>
  <c r="F610" i="23"/>
  <c r="F611" i="23"/>
  <c r="F596" i="23"/>
  <c r="F582" i="23"/>
  <c r="F569" i="23"/>
  <c r="F567" i="23"/>
  <c r="F574" i="23"/>
  <c r="F524" i="23"/>
  <c r="F529" i="23"/>
  <c r="F531" i="23"/>
  <c r="F536" i="23"/>
  <c r="F538" i="23"/>
  <c r="F547" i="23"/>
  <c r="F523" i="23"/>
  <c r="F530" i="23"/>
  <c r="F484" i="23"/>
  <c r="F508" i="23"/>
  <c r="F503" i="23"/>
  <c r="F499" i="23"/>
  <c r="F494" i="23"/>
  <c r="F487" i="23"/>
  <c r="F489" i="23"/>
  <c r="F485" i="23"/>
  <c r="F493" i="23"/>
  <c r="F488" i="23"/>
  <c r="F500" i="23"/>
  <c r="F505" i="23"/>
  <c r="F506" i="23"/>
  <c r="F509" i="23"/>
  <c r="F510" i="23"/>
  <c r="F511" i="23"/>
  <c r="B482" i="23"/>
  <c r="K483" i="23"/>
  <c r="L505" i="23" s="1"/>
  <c r="F462" i="23"/>
  <c r="F466" i="23"/>
  <c r="F461" i="23"/>
  <c r="F456" i="23"/>
  <c r="F453" i="23"/>
  <c r="F474" i="23"/>
  <c r="F477" i="23"/>
  <c r="F422" i="23"/>
  <c r="F435" i="23"/>
  <c r="F446" i="23"/>
  <c r="B414" i="23"/>
  <c r="K415" i="23"/>
  <c r="L437" i="23" s="1"/>
  <c r="F409" i="23"/>
  <c r="F386" i="23"/>
  <c r="F384" i="23"/>
  <c r="F383" i="23"/>
  <c r="F406" i="23"/>
  <c r="F404" i="23"/>
  <c r="F395" i="23"/>
  <c r="F391" i="23"/>
  <c r="F388" i="23"/>
  <c r="F382" i="23"/>
  <c r="F401" i="23"/>
  <c r="F389" i="23"/>
  <c r="F393" i="23"/>
  <c r="F410" i="23"/>
  <c r="F399" i="23"/>
  <c r="F411" i="23"/>
  <c r="F408" i="23"/>
  <c r="F405" i="23"/>
  <c r="F402" i="23"/>
  <c r="F397" i="23"/>
  <c r="F390" i="23"/>
  <c r="B380" i="23"/>
  <c r="K381" i="23"/>
  <c r="L403" i="23" s="1"/>
  <c r="F374" i="23"/>
  <c r="F373" i="23"/>
  <c r="B346" i="23"/>
  <c r="K347" i="23"/>
  <c r="L369" i="23" s="1"/>
  <c r="F330" i="23"/>
  <c r="F328" i="23"/>
  <c r="F323" i="23"/>
  <c r="F335" i="23"/>
  <c r="F297" i="23"/>
  <c r="F202" i="23"/>
  <c r="F197" i="23"/>
  <c r="F193" i="23"/>
  <c r="F195" i="23"/>
  <c r="F196" i="23"/>
  <c r="F179" i="23"/>
  <c r="F203" i="23"/>
  <c r="F204" i="23"/>
  <c r="F198" i="23"/>
  <c r="F208" i="23"/>
  <c r="F187" i="23"/>
  <c r="F183" i="23"/>
  <c r="F181" i="23"/>
  <c r="F180" i="23"/>
  <c r="K177" i="23"/>
  <c r="L199" i="23" s="1"/>
  <c r="B176" i="23"/>
  <c r="B142" i="23"/>
  <c r="K143" i="23"/>
  <c r="L165" i="23" s="1"/>
  <c r="F137" i="23"/>
  <c r="F136" i="23"/>
  <c r="B108" i="23"/>
  <c r="K109" i="23"/>
  <c r="L131" i="23" s="1"/>
  <c r="F97" i="23"/>
  <c r="F77" i="23"/>
  <c r="B74" i="23"/>
  <c r="K75" i="23"/>
  <c r="L97" i="23" s="1"/>
  <c r="B40" i="23"/>
  <c r="K41" i="23"/>
  <c r="L63" i="23" s="1"/>
  <c r="M14" i="23"/>
  <c r="M211" i="23"/>
  <c r="M233" i="23" s="1"/>
  <c r="F848" i="22"/>
  <c r="F845" i="22"/>
  <c r="F838" i="22"/>
  <c r="F834" i="22"/>
  <c r="K823" i="22"/>
  <c r="L845" i="22" s="1"/>
  <c r="B822" i="22"/>
  <c r="F806" i="22"/>
  <c r="F799" i="22"/>
  <c r="F782" i="22"/>
  <c r="F759" i="22"/>
  <c r="F758" i="22"/>
  <c r="F756" i="22"/>
  <c r="F761" i="22"/>
  <c r="F786" i="22"/>
  <c r="F785" i="22"/>
  <c r="F784" i="22"/>
  <c r="F783" i="22"/>
  <c r="F781" i="22"/>
  <c r="F780" i="22"/>
  <c r="F779" i="22"/>
  <c r="F778" i="22"/>
  <c r="F777" i="22"/>
  <c r="F776" i="22"/>
  <c r="F775" i="22"/>
  <c r="F774" i="22"/>
  <c r="F773" i="22"/>
  <c r="F772" i="22"/>
  <c r="F771" i="22"/>
  <c r="F770" i="22"/>
  <c r="F769" i="22"/>
  <c r="F768" i="22"/>
  <c r="F767" i="22"/>
  <c r="F766" i="22"/>
  <c r="F765" i="22"/>
  <c r="F764" i="22"/>
  <c r="F763" i="22"/>
  <c r="F762" i="22"/>
  <c r="K755" i="22"/>
  <c r="L777" i="22" s="1"/>
  <c r="B754" i="22"/>
  <c r="K721" i="22"/>
  <c r="L743" i="22" s="1"/>
  <c r="B720" i="22"/>
  <c r="F703" i="22"/>
  <c r="F702" i="22"/>
  <c r="F701" i="22"/>
  <c r="F697" i="22"/>
  <c r="F696" i="22"/>
  <c r="F695" i="22"/>
  <c r="F693" i="22"/>
  <c r="F691" i="22"/>
  <c r="F689" i="22"/>
  <c r="F706" i="22"/>
  <c r="F708" i="22"/>
  <c r="F711" i="22"/>
  <c r="F714" i="22"/>
  <c r="F715" i="22"/>
  <c r="F716" i="22"/>
  <c r="B686" i="22"/>
  <c r="K687" i="22"/>
  <c r="L709" i="22" s="1"/>
  <c r="F661" i="22"/>
  <c r="F667" i="22"/>
  <c r="F669" i="22"/>
  <c r="F677" i="22"/>
  <c r="F628" i="22"/>
  <c r="F635" i="22"/>
  <c r="F637" i="22"/>
  <c r="F639" i="22"/>
  <c r="F642" i="22"/>
  <c r="F621" i="22"/>
  <c r="F644" i="22"/>
  <c r="F643" i="22"/>
  <c r="F602" i="22"/>
  <c r="F600" i="22"/>
  <c r="F597" i="22"/>
  <c r="F596" i="22"/>
  <c r="F594" i="22"/>
  <c r="F589" i="22"/>
  <c r="F587" i="22"/>
  <c r="F586" i="22"/>
  <c r="F612" i="22"/>
  <c r="F611" i="22"/>
  <c r="F609" i="22"/>
  <c r="F608" i="22"/>
  <c r="F607" i="22"/>
  <c r="F605" i="22"/>
  <c r="B584" i="22"/>
  <c r="K585" i="22"/>
  <c r="L607" i="22" s="1"/>
  <c r="F574" i="22"/>
  <c r="F580" i="22"/>
  <c r="F572" i="22"/>
  <c r="F571" i="22"/>
  <c r="F581" i="22"/>
  <c r="F570" i="22"/>
  <c r="F569" i="22"/>
  <c r="F568" i="22"/>
  <c r="F567" i="22"/>
  <c r="F565" i="22"/>
  <c r="F564" i="22"/>
  <c r="F563" i="22"/>
  <c r="F561" i="22"/>
  <c r="F560" i="22"/>
  <c r="F559" i="22"/>
  <c r="F552" i="22"/>
  <c r="F558" i="22"/>
  <c r="F556" i="22"/>
  <c r="F555" i="22"/>
  <c r="F582" i="22"/>
  <c r="F579" i="22"/>
  <c r="F577" i="22"/>
  <c r="F576" i="22"/>
  <c r="F575" i="22"/>
  <c r="K551" i="22"/>
  <c r="L573" i="22" s="1"/>
  <c r="B550" i="22"/>
  <c r="F543" i="22"/>
  <c r="F528" i="22"/>
  <c r="F529" i="22"/>
  <c r="F530" i="22"/>
  <c r="F534" i="22"/>
  <c r="F537" i="22"/>
  <c r="F520" i="22"/>
  <c r="F542" i="22"/>
  <c r="F545" i="22"/>
  <c r="F519" i="22"/>
  <c r="F522" i="22"/>
  <c r="F523" i="22"/>
  <c r="F509" i="22"/>
  <c r="F496" i="22"/>
  <c r="F514" i="22"/>
  <c r="F513" i="22"/>
  <c r="F511" i="22"/>
  <c r="F510" i="22"/>
  <c r="F508" i="22"/>
  <c r="F506" i="22"/>
  <c r="F505" i="22"/>
  <c r="F503" i="22"/>
  <c r="F502" i="22"/>
  <c r="F501" i="22"/>
  <c r="F500" i="22"/>
  <c r="F498" i="22"/>
  <c r="F497" i="22"/>
  <c r="F494" i="22"/>
  <c r="F492" i="22"/>
  <c r="F490" i="22"/>
  <c r="F488" i="22"/>
  <c r="F487" i="22"/>
  <c r="F486" i="22"/>
  <c r="F485" i="22"/>
  <c r="K483" i="22"/>
  <c r="L505" i="22" s="1"/>
  <c r="B482" i="22"/>
  <c r="B448" i="22"/>
  <c r="K449" i="22"/>
  <c r="L471" i="22" s="1"/>
  <c r="F434" i="22"/>
  <c r="F433" i="22"/>
  <c r="F432" i="22"/>
  <c r="F431" i="22"/>
  <c r="F430" i="22"/>
  <c r="F429" i="22"/>
  <c r="F428" i="22"/>
  <c r="F427" i="22"/>
  <c r="F423" i="22"/>
  <c r="F422" i="22"/>
  <c r="F418" i="22"/>
  <c r="F417" i="22"/>
  <c r="F416" i="22"/>
  <c r="F421" i="22"/>
  <c r="F444" i="22"/>
  <c r="F446" i="22"/>
  <c r="F442" i="22"/>
  <c r="F439" i="22"/>
  <c r="K415" i="22"/>
  <c r="L437" i="22" s="1"/>
  <c r="B414" i="22"/>
  <c r="F385" i="22"/>
  <c r="F387" i="22"/>
  <c r="F390" i="22"/>
  <c r="F394" i="22"/>
  <c r="F395" i="22"/>
  <c r="F396" i="22"/>
  <c r="F401" i="22"/>
  <c r="F404" i="22"/>
  <c r="F405" i="22"/>
  <c r="F408" i="22"/>
  <c r="F409" i="22"/>
  <c r="F410" i="22"/>
  <c r="F384" i="22"/>
  <c r="B346" i="22"/>
  <c r="K347" i="22"/>
  <c r="L369" i="22" s="1"/>
  <c r="F299" i="22"/>
  <c r="F304" i="22"/>
  <c r="F302" i="22"/>
  <c r="F297" i="22"/>
  <c r="F294" i="22"/>
  <c r="F284" i="22"/>
  <c r="F282" i="22"/>
  <c r="B278" i="22"/>
  <c r="K279" i="22"/>
  <c r="L301" i="22" s="1"/>
  <c r="F237" i="22"/>
  <c r="F222" i="22"/>
  <c r="K211" i="22"/>
  <c r="L233" i="22" s="1"/>
  <c r="B210" i="22"/>
  <c r="K177" i="22"/>
  <c r="L199" i="22" s="1"/>
  <c r="B176" i="22"/>
  <c r="K143" i="22"/>
  <c r="L165" i="22" s="1"/>
  <c r="B142" i="22"/>
  <c r="K75" i="22"/>
  <c r="L97" i="22" s="1"/>
  <c r="B74" i="22"/>
  <c r="F69" i="22"/>
  <c r="F45" i="22"/>
  <c r="F48" i="22"/>
  <c r="F49" i="22"/>
  <c r="F71" i="22"/>
  <c r="F50" i="22"/>
  <c r="F51" i="22"/>
  <c r="F52" i="22"/>
  <c r="F58" i="22"/>
  <c r="F59" i="22"/>
  <c r="B6" i="22"/>
  <c r="K14" i="22"/>
  <c r="L30" i="22"/>
  <c r="M483" i="22"/>
  <c r="M381" i="22"/>
  <c r="M403" i="22" s="1"/>
  <c r="M75" i="22"/>
  <c r="M97" i="22" s="1"/>
  <c r="M789" i="22"/>
  <c r="M811" i="22" s="1"/>
  <c r="F851" i="21"/>
  <c r="F830" i="21"/>
  <c r="F825" i="21"/>
  <c r="F824" i="21"/>
  <c r="F850" i="21"/>
  <c r="F849" i="21"/>
  <c r="F844" i="21"/>
  <c r="F842" i="21"/>
  <c r="F838" i="21"/>
  <c r="F835" i="21"/>
  <c r="F795" i="21"/>
  <c r="F791" i="21"/>
  <c r="F793" i="21"/>
  <c r="F790" i="21"/>
  <c r="F817" i="21"/>
  <c r="F816" i="21"/>
  <c r="F815" i="21"/>
  <c r="F813" i="21"/>
  <c r="F812" i="21"/>
  <c r="F808" i="21"/>
  <c r="F807" i="21"/>
  <c r="F804" i="21"/>
  <c r="F803" i="21"/>
  <c r="F802" i="21"/>
  <c r="B788" i="21"/>
  <c r="K789" i="21"/>
  <c r="L811" i="21" s="1"/>
  <c r="K721" i="21"/>
  <c r="L743" i="21" s="1"/>
  <c r="B720" i="21"/>
  <c r="F693" i="21"/>
  <c r="F714" i="21"/>
  <c r="F718" i="21"/>
  <c r="B686" i="21"/>
  <c r="K687" i="21"/>
  <c r="L709" i="21" s="1"/>
  <c r="F663" i="21"/>
  <c r="F664" i="21"/>
  <c r="F665" i="21"/>
  <c r="F669" i="21"/>
  <c r="F672" i="21"/>
  <c r="F674" i="21"/>
  <c r="F676" i="21"/>
  <c r="F677" i="21"/>
  <c r="F679" i="21"/>
  <c r="F680" i="21"/>
  <c r="F661" i="21"/>
  <c r="F654" i="21"/>
  <c r="F656" i="21"/>
  <c r="F659" i="21"/>
  <c r="F660" i="21"/>
  <c r="K653" i="21"/>
  <c r="L675" i="21" s="1"/>
  <c r="B652" i="21"/>
  <c r="F643" i="21"/>
  <c r="F640" i="21"/>
  <c r="F637" i="21"/>
  <c r="F636" i="21"/>
  <c r="F634" i="21"/>
  <c r="F628" i="21"/>
  <c r="F625" i="21"/>
  <c r="F624" i="21"/>
  <c r="F629" i="21"/>
  <c r="F646" i="21"/>
  <c r="F623" i="21"/>
  <c r="F642" i="21"/>
  <c r="F611" i="21"/>
  <c r="F610" i="21"/>
  <c r="F609" i="21"/>
  <c r="F608" i="21"/>
  <c r="F586" i="21"/>
  <c r="F612" i="21"/>
  <c r="F606" i="21"/>
  <c r="F607" i="21"/>
  <c r="F616" i="21"/>
  <c r="F615" i="21"/>
  <c r="F614" i="21"/>
  <c r="F613" i="21"/>
  <c r="F605" i="21"/>
  <c r="F604" i="21"/>
  <c r="F603" i="21"/>
  <c r="F602" i="21"/>
  <c r="F601" i="21"/>
  <c r="F600" i="21"/>
  <c r="F599" i="21"/>
  <c r="F598" i="21"/>
  <c r="F597" i="21"/>
  <c r="F596" i="21"/>
  <c r="F595" i="21"/>
  <c r="F594" i="21"/>
  <c r="F593" i="21"/>
  <c r="F592" i="21"/>
  <c r="F591" i="21"/>
  <c r="F589" i="21"/>
  <c r="F588" i="21"/>
  <c r="F587" i="21"/>
  <c r="K551" i="21"/>
  <c r="L573" i="21" s="1"/>
  <c r="B550" i="21"/>
  <c r="F520" i="21"/>
  <c r="F546" i="21"/>
  <c r="F544" i="21"/>
  <c r="F539" i="21"/>
  <c r="F537" i="21"/>
  <c r="F531" i="21"/>
  <c r="F529" i="21"/>
  <c r="F526" i="21"/>
  <c r="F525" i="21"/>
  <c r="F523" i="21"/>
  <c r="F522" i="21"/>
  <c r="F521" i="21"/>
  <c r="B516" i="21"/>
  <c r="K517" i="21"/>
  <c r="L539" i="21" s="1"/>
  <c r="F487" i="21"/>
  <c r="F496" i="21"/>
  <c r="F497" i="21"/>
  <c r="F502" i="21"/>
  <c r="F506" i="21"/>
  <c r="K483" i="21"/>
  <c r="L505" i="21" s="1"/>
  <c r="B482" i="21"/>
  <c r="K449" i="21"/>
  <c r="L471" i="21" s="1"/>
  <c r="B448" i="21"/>
  <c r="F444" i="21"/>
  <c r="F424" i="21"/>
  <c r="F426" i="21"/>
  <c r="F432" i="21"/>
  <c r="F435" i="21"/>
  <c r="F436" i="21"/>
  <c r="F442" i="21"/>
  <c r="F443" i="21"/>
  <c r="F430" i="21"/>
  <c r="F429" i="21"/>
  <c r="F420" i="21"/>
  <c r="F423" i="21"/>
  <c r="F393" i="21"/>
  <c r="F394" i="21"/>
  <c r="F396" i="21"/>
  <c r="F397" i="21"/>
  <c r="F398" i="21"/>
  <c r="F399" i="21"/>
  <c r="F401" i="21"/>
  <c r="F402" i="21"/>
  <c r="F403" i="21"/>
  <c r="F406" i="21"/>
  <c r="F407" i="21"/>
  <c r="F408" i="21"/>
  <c r="F409" i="21"/>
  <c r="F410" i="21"/>
  <c r="F411" i="21"/>
  <c r="F412" i="21"/>
  <c r="F404" i="21"/>
  <c r="F383" i="21"/>
  <c r="F389" i="21"/>
  <c r="F388" i="21"/>
  <c r="F390" i="21"/>
  <c r="F382" i="21"/>
  <c r="F384" i="21"/>
  <c r="F385" i="21"/>
  <c r="F386" i="21"/>
  <c r="F387" i="21"/>
  <c r="B346" i="21"/>
  <c r="K347" i="21"/>
  <c r="L369" i="21" s="1"/>
  <c r="F328" i="21"/>
  <c r="F341" i="21"/>
  <c r="F330" i="21"/>
  <c r="F323" i="21"/>
  <c r="F316" i="21"/>
  <c r="B278" i="21"/>
  <c r="K279" i="21"/>
  <c r="L301" i="21" s="1"/>
  <c r="K211" i="21"/>
  <c r="L233" i="21" s="1"/>
  <c r="B210" i="21"/>
  <c r="F199" i="21"/>
  <c r="F205" i="21"/>
  <c r="F166" i="21"/>
  <c r="F168" i="21"/>
  <c r="F155" i="21"/>
  <c r="F156" i="21"/>
  <c r="K143" i="21"/>
  <c r="L165" i="21" s="1"/>
  <c r="B142" i="21"/>
  <c r="F137" i="21"/>
  <c r="F122" i="21"/>
  <c r="F136" i="21"/>
  <c r="B74" i="21"/>
  <c r="K75" i="21"/>
  <c r="L97" i="21" s="1"/>
  <c r="F62" i="21"/>
  <c r="F66" i="21"/>
  <c r="B40" i="21"/>
  <c r="K41" i="21"/>
  <c r="L63" i="21" s="1"/>
  <c r="B6" i="21"/>
  <c r="L30" i="21"/>
  <c r="K14" i="21"/>
  <c r="M517" i="21"/>
  <c r="M539" i="21" s="1"/>
  <c r="M109" i="21"/>
  <c r="M131" i="21" s="1"/>
  <c r="M14" i="21"/>
  <c r="M143" i="21"/>
  <c r="M165" i="21" s="1"/>
  <c r="M177" i="21"/>
  <c r="M199" i="21" s="1"/>
  <c r="M211" i="21"/>
  <c r="M233" i="21" s="1"/>
  <c r="M245" i="21"/>
  <c r="M267" i="21" s="1"/>
  <c r="M347" i="21"/>
  <c r="M369" i="21" s="1"/>
  <c r="M381" i="21"/>
  <c r="M403" i="21" s="1"/>
  <c r="M449" i="21"/>
  <c r="M471" i="21" s="1"/>
  <c r="B822" i="20"/>
  <c r="K823" i="20"/>
  <c r="L845" i="20" s="1"/>
  <c r="F802" i="20"/>
  <c r="F803" i="20"/>
  <c r="F804" i="20"/>
  <c r="F807" i="20"/>
  <c r="F808" i="20"/>
  <c r="F811" i="20"/>
  <c r="F812" i="20"/>
  <c r="F814" i="20"/>
  <c r="F815" i="20"/>
  <c r="F816" i="20"/>
  <c r="F806" i="20"/>
  <c r="F819" i="20"/>
  <c r="F820" i="20"/>
  <c r="F809" i="20"/>
  <c r="F817" i="20"/>
  <c r="F793" i="20"/>
  <c r="F800" i="20"/>
  <c r="F799" i="20"/>
  <c r="F798" i="20"/>
  <c r="F796" i="20"/>
  <c r="F795" i="20"/>
  <c r="F794" i="20"/>
  <c r="F792" i="20"/>
  <c r="F791" i="20"/>
  <c r="F790" i="20"/>
  <c r="B788" i="20"/>
  <c r="K789" i="20"/>
  <c r="L811" i="20" s="1"/>
  <c r="F779" i="20"/>
  <c r="F758" i="20"/>
  <c r="F760" i="20"/>
  <c r="F762" i="20"/>
  <c r="F763" i="20"/>
  <c r="F766" i="20"/>
  <c r="F767" i="20"/>
  <c r="F756" i="20"/>
  <c r="F786" i="20"/>
  <c r="F784" i="20"/>
  <c r="F781" i="20"/>
  <c r="F777" i="20"/>
  <c r="F776" i="20"/>
  <c r="F774" i="20"/>
  <c r="F772" i="20"/>
  <c r="F771" i="20"/>
  <c r="F770" i="20"/>
  <c r="F768" i="20"/>
  <c r="K755" i="20"/>
  <c r="L777" i="20" s="1"/>
  <c r="B754" i="20"/>
  <c r="F736" i="20"/>
  <c r="F734" i="20"/>
  <c r="F732" i="20"/>
  <c r="F731" i="20"/>
  <c r="F727" i="20"/>
  <c r="F726" i="20"/>
  <c r="F724" i="20"/>
  <c r="F743" i="20"/>
  <c r="F751" i="20"/>
  <c r="F750" i="20"/>
  <c r="F749" i="20"/>
  <c r="F745" i="20"/>
  <c r="F744" i="20"/>
  <c r="F739" i="20"/>
  <c r="F716" i="20"/>
  <c r="F717" i="20"/>
  <c r="F718" i="20"/>
  <c r="F693" i="20"/>
  <c r="F691" i="20"/>
  <c r="F699" i="20"/>
  <c r="F705" i="20"/>
  <c r="F713" i="20"/>
  <c r="F694" i="20"/>
  <c r="K653" i="20"/>
  <c r="L675" i="20" s="1"/>
  <c r="B652" i="20"/>
  <c r="F630" i="20"/>
  <c r="F634" i="20"/>
  <c r="F639" i="20"/>
  <c r="F645" i="20"/>
  <c r="F646" i="20"/>
  <c r="F649" i="20"/>
  <c r="F635" i="20"/>
  <c r="F637" i="20"/>
  <c r="F640" i="20"/>
  <c r="F642" i="20"/>
  <c r="F624" i="20"/>
  <c r="F625" i="20"/>
  <c r="F631" i="20"/>
  <c r="F623" i="20"/>
  <c r="F621" i="20"/>
  <c r="F629" i="20"/>
  <c r="F636" i="20"/>
  <c r="K619" i="20"/>
  <c r="L641" i="20" s="1"/>
  <c r="B618" i="20"/>
  <c r="F586" i="20"/>
  <c r="F593" i="20"/>
  <c r="F589" i="20"/>
  <c r="F592" i="20"/>
  <c r="F591" i="20"/>
  <c r="F588" i="20"/>
  <c r="F587" i="20"/>
  <c r="F543" i="20"/>
  <c r="F532" i="20"/>
  <c r="F523" i="20"/>
  <c r="F524" i="20"/>
  <c r="K517" i="20"/>
  <c r="L539" i="20" s="1"/>
  <c r="B516" i="20"/>
  <c r="F509" i="20"/>
  <c r="F508" i="20"/>
  <c r="F507" i="20"/>
  <c r="F506" i="20"/>
  <c r="F505" i="20"/>
  <c r="F504" i="20"/>
  <c r="F502" i="20"/>
  <c r="F501" i="20"/>
  <c r="F500" i="20"/>
  <c r="F499" i="20"/>
  <c r="F498" i="20"/>
  <c r="F497" i="20"/>
  <c r="F495" i="20"/>
  <c r="F493" i="20"/>
  <c r="F490" i="20"/>
  <c r="F488" i="20"/>
  <c r="F485" i="20"/>
  <c r="F503" i="20"/>
  <c r="F484" i="20"/>
  <c r="F513" i="20"/>
  <c r="F511" i="20"/>
  <c r="F510" i="20"/>
  <c r="B482" i="20"/>
  <c r="K483" i="20"/>
  <c r="L505" i="20" s="1"/>
  <c r="F464" i="20"/>
  <c r="F465" i="20"/>
  <c r="F470" i="20"/>
  <c r="F471" i="20"/>
  <c r="F475" i="20"/>
  <c r="F476" i="20"/>
  <c r="F450" i="20"/>
  <c r="F453" i="20"/>
  <c r="F458" i="20"/>
  <c r="F460" i="20"/>
  <c r="F479" i="20"/>
  <c r="B448" i="20"/>
  <c r="K449" i="20"/>
  <c r="L471" i="20" s="1"/>
  <c r="F440" i="20"/>
  <c r="F441" i="20"/>
  <c r="F442" i="20"/>
  <c r="F443" i="20"/>
  <c r="F445" i="20"/>
  <c r="F446" i="20"/>
  <c r="F432" i="20"/>
  <c r="F426" i="20"/>
  <c r="F427" i="20"/>
  <c r="F425" i="20"/>
  <c r="F424" i="20"/>
  <c r="F422" i="20"/>
  <c r="F421" i="20"/>
  <c r="F419" i="20"/>
  <c r="F418" i="20"/>
  <c r="F417" i="20"/>
  <c r="F416" i="20"/>
  <c r="F436" i="20"/>
  <c r="F439" i="20"/>
  <c r="F438" i="20"/>
  <c r="F437" i="20"/>
  <c r="F428" i="20"/>
  <c r="F435" i="20"/>
  <c r="F434" i="20"/>
  <c r="F431" i="20"/>
  <c r="F430" i="20"/>
  <c r="F429" i="20"/>
  <c r="B414" i="20"/>
  <c r="K415" i="20"/>
  <c r="L437" i="20" s="1"/>
  <c r="F389" i="20"/>
  <c r="F399" i="20"/>
  <c r="K381" i="20"/>
  <c r="L403" i="20" s="1"/>
  <c r="B380" i="20"/>
  <c r="F370" i="20"/>
  <c r="F353" i="20"/>
  <c r="F354" i="20"/>
  <c r="F355" i="20"/>
  <c r="F359" i="20"/>
  <c r="F360" i="20"/>
  <c r="F363" i="20"/>
  <c r="F324" i="20"/>
  <c r="F328" i="20"/>
  <c r="F326" i="20"/>
  <c r="F321" i="20"/>
  <c r="F319" i="20"/>
  <c r="F341" i="20"/>
  <c r="F336" i="20"/>
  <c r="F302" i="20"/>
  <c r="F300" i="20"/>
  <c r="K279" i="20"/>
  <c r="L301" i="20" s="1"/>
  <c r="B278" i="20"/>
  <c r="F273" i="20"/>
  <c r="F239" i="20"/>
  <c r="F228" i="20"/>
  <c r="F221" i="20"/>
  <c r="K211" i="20"/>
  <c r="L233" i="20" s="1"/>
  <c r="B210" i="20"/>
  <c r="F192" i="20"/>
  <c r="F199" i="20"/>
  <c r="B142" i="20"/>
  <c r="K143" i="20"/>
  <c r="L165" i="20" s="1"/>
  <c r="F97" i="20"/>
  <c r="F98" i="20"/>
  <c r="F58" i="20"/>
  <c r="F60" i="20"/>
  <c r="F69" i="20"/>
  <c r="B40" i="20"/>
  <c r="K41" i="20"/>
  <c r="L63" i="20" s="1"/>
  <c r="M30" i="20"/>
  <c r="M245" i="20"/>
  <c r="M267" i="20" s="1"/>
  <c r="M415" i="20"/>
  <c r="M437" i="20" s="1"/>
  <c r="M143" i="20"/>
  <c r="M165" i="20" s="1"/>
  <c r="M177" i="20"/>
  <c r="M199" i="20" s="1"/>
  <c r="M551" i="20"/>
  <c r="M573" i="20" s="1"/>
  <c r="M789" i="20"/>
  <c r="M811" i="20" s="1"/>
  <c r="F852" i="19"/>
  <c r="F853" i="19"/>
  <c r="F824" i="19"/>
  <c r="F825" i="19"/>
  <c r="F827" i="19"/>
  <c r="F828" i="19"/>
  <c r="F832" i="19"/>
  <c r="F834" i="19"/>
  <c r="F835" i="19"/>
  <c r="F836" i="19"/>
  <c r="F837" i="19"/>
  <c r="F839" i="19"/>
  <c r="F840" i="19"/>
  <c r="F842" i="19"/>
  <c r="F843" i="19"/>
  <c r="F830" i="19"/>
  <c r="F846" i="19"/>
  <c r="F847" i="19"/>
  <c r="F848" i="19"/>
  <c r="F849" i="19"/>
  <c r="F850" i="19"/>
  <c r="F851" i="19"/>
  <c r="B822" i="19"/>
  <c r="K823" i="19"/>
  <c r="L845" i="19" s="1"/>
  <c r="F795" i="19"/>
  <c r="F809" i="19"/>
  <c r="F800" i="19"/>
  <c r="K789" i="19"/>
  <c r="L811" i="19" s="1"/>
  <c r="B788" i="19"/>
  <c r="F784" i="19"/>
  <c r="F783" i="19"/>
  <c r="F770" i="19"/>
  <c r="F767" i="19"/>
  <c r="F766" i="19"/>
  <c r="F763" i="19"/>
  <c r="F760" i="19"/>
  <c r="F759" i="19"/>
  <c r="F758" i="19"/>
  <c r="F765" i="19"/>
  <c r="F764" i="19"/>
  <c r="F785" i="19"/>
  <c r="F780" i="19"/>
  <c r="F775" i="19"/>
  <c r="F774" i="19"/>
  <c r="K755" i="19"/>
  <c r="L777" i="19" s="1"/>
  <c r="B754" i="19"/>
  <c r="F745" i="19"/>
  <c r="F735" i="19"/>
  <c r="F732" i="19"/>
  <c r="F751" i="19"/>
  <c r="F750" i="19"/>
  <c r="F730" i="19"/>
  <c r="F724" i="19"/>
  <c r="F723" i="19"/>
  <c r="F736" i="19"/>
  <c r="F741" i="19"/>
  <c r="F743" i="19"/>
  <c r="F728" i="19"/>
  <c r="F722" i="19"/>
  <c r="F710" i="19"/>
  <c r="F714" i="19"/>
  <c r="F708" i="19"/>
  <c r="F705" i="19"/>
  <c r="F716" i="19"/>
  <c r="F715" i="19"/>
  <c r="B686" i="19"/>
  <c r="K687" i="19"/>
  <c r="L709" i="19" s="1"/>
  <c r="F677" i="19"/>
  <c r="F665" i="19"/>
  <c r="F663" i="19"/>
  <c r="F661" i="19"/>
  <c r="F659" i="19"/>
  <c r="F658" i="19"/>
  <c r="F657" i="19"/>
  <c r="F656" i="19"/>
  <c r="F655" i="19"/>
  <c r="F667" i="19"/>
  <c r="F669" i="19"/>
  <c r="F671" i="19"/>
  <c r="F672" i="19"/>
  <c r="F673" i="19"/>
  <c r="F676" i="19"/>
  <c r="F632" i="19"/>
  <c r="F650" i="19"/>
  <c r="F643" i="19"/>
  <c r="F642" i="19"/>
  <c r="F639" i="19"/>
  <c r="F634" i="19"/>
  <c r="F636" i="19"/>
  <c r="F622" i="19"/>
  <c r="F637" i="19"/>
  <c r="F621" i="19"/>
  <c r="F624" i="19"/>
  <c r="F629" i="19"/>
  <c r="F631" i="19"/>
  <c r="B618" i="19"/>
  <c r="K619" i="19"/>
  <c r="L641" i="19" s="1"/>
  <c r="F598" i="19"/>
  <c r="F592" i="19"/>
  <c r="F601" i="19"/>
  <c r="F602" i="19"/>
  <c r="F603" i="19"/>
  <c r="F604" i="19"/>
  <c r="F605" i="19"/>
  <c r="F606" i="19"/>
  <c r="F608" i="19"/>
  <c r="F607" i="19"/>
  <c r="F610" i="19"/>
  <c r="F611" i="19"/>
  <c r="F612" i="19"/>
  <c r="F613" i="19"/>
  <c r="F600" i="19"/>
  <c r="F614" i="19"/>
  <c r="F615" i="19"/>
  <c r="F616" i="19"/>
  <c r="F586" i="19"/>
  <c r="F587" i="19"/>
  <c r="F588" i="19"/>
  <c r="F589" i="19"/>
  <c r="F591" i="19"/>
  <c r="F596" i="19"/>
  <c r="F593" i="19"/>
  <c r="F599" i="19"/>
  <c r="F594" i="19"/>
  <c r="F595" i="19"/>
  <c r="F609" i="19"/>
  <c r="F597" i="19"/>
  <c r="F552" i="19"/>
  <c r="F560" i="19"/>
  <c r="F553" i="19"/>
  <c r="F555" i="19"/>
  <c r="F558" i="19"/>
  <c r="F562" i="19"/>
  <c r="F579" i="19"/>
  <c r="F580" i="19"/>
  <c r="F578" i="19"/>
  <c r="F577" i="19"/>
  <c r="F563" i="19"/>
  <c r="F574" i="19"/>
  <c r="F572" i="19"/>
  <c r="F570" i="19"/>
  <c r="F569" i="19"/>
  <c r="F567" i="19"/>
  <c r="F564" i="19"/>
  <c r="F519" i="19"/>
  <c r="F520" i="19"/>
  <c r="F521" i="19"/>
  <c r="F523" i="19"/>
  <c r="F525" i="19"/>
  <c r="F526" i="19"/>
  <c r="F530" i="19"/>
  <c r="F531" i="19"/>
  <c r="F532" i="19"/>
  <c r="F534" i="19"/>
  <c r="F540" i="19"/>
  <c r="F541" i="19"/>
  <c r="F546" i="19"/>
  <c r="F547" i="19"/>
  <c r="F545" i="19"/>
  <c r="F528" i="19"/>
  <c r="K517" i="19"/>
  <c r="L539" i="19" s="1"/>
  <c r="B516" i="19"/>
  <c r="F507" i="19"/>
  <c r="F487" i="19"/>
  <c r="F486" i="19"/>
  <c r="F493" i="19"/>
  <c r="F514" i="19"/>
  <c r="F513" i="19"/>
  <c r="F508" i="19"/>
  <c r="F506" i="19"/>
  <c r="F501" i="19"/>
  <c r="F492" i="19"/>
  <c r="F489" i="19"/>
  <c r="B482" i="19"/>
  <c r="K483" i="19"/>
  <c r="L505" i="19" s="1"/>
  <c r="F452" i="19"/>
  <c r="F474" i="19"/>
  <c r="F476" i="19"/>
  <c r="F454" i="19"/>
  <c r="F477" i="19"/>
  <c r="F478" i="19"/>
  <c r="F479" i="19"/>
  <c r="F456" i="19"/>
  <c r="F457" i="19"/>
  <c r="F458" i="19"/>
  <c r="F460" i="19"/>
  <c r="F451" i="19"/>
  <c r="F461" i="19"/>
  <c r="F462" i="19"/>
  <c r="F466" i="19"/>
  <c r="F467" i="19"/>
  <c r="F468" i="19"/>
  <c r="F469" i="19"/>
  <c r="F473" i="19"/>
  <c r="B448" i="19"/>
  <c r="K449" i="19"/>
  <c r="L471" i="19" s="1"/>
  <c r="F441" i="19"/>
  <c r="F442" i="19"/>
  <c r="F433" i="19"/>
  <c r="B414" i="19"/>
  <c r="K415" i="19"/>
  <c r="L437" i="19" s="1"/>
  <c r="F412" i="19"/>
  <c r="F398" i="19"/>
  <c r="F403" i="19"/>
  <c r="F404" i="19"/>
  <c r="F405" i="19"/>
  <c r="F409" i="19"/>
  <c r="F410" i="19"/>
  <c r="F384" i="19"/>
  <c r="F386" i="19"/>
  <c r="F407" i="19"/>
  <c r="F391" i="19"/>
  <c r="F401" i="19"/>
  <c r="F397" i="19"/>
  <c r="F399" i="19"/>
  <c r="F382" i="19"/>
  <c r="F385" i="19"/>
  <c r="F389" i="19"/>
  <c r="F390" i="19"/>
  <c r="F393" i="19"/>
  <c r="F394" i="19"/>
  <c r="F395" i="19"/>
  <c r="K381" i="19"/>
  <c r="L403" i="19" s="1"/>
  <c r="B380" i="19"/>
  <c r="B346" i="19"/>
  <c r="K347" i="19"/>
  <c r="L369" i="19" s="1"/>
  <c r="F336" i="19"/>
  <c r="F338" i="19"/>
  <c r="F331" i="19"/>
  <c r="B312" i="19"/>
  <c r="K313" i="19"/>
  <c r="L335" i="19" s="1"/>
  <c r="F304" i="19"/>
  <c r="F300" i="19"/>
  <c r="F270" i="19"/>
  <c r="F269" i="19"/>
  <c r="F272" i="19"/>
  <c r="F252" i="19"/>
  <c r="F255" i="19"/>
  <c r="F274" i="19"/>
  <c r="F227" i="19"/>
  <c r="F238" i="19"/>
  <c r="F214" i="19"/>
  <c r="F219" i="19"/>
  <c r="F225" i="19"/>
  <c r="F220" i="19"/>
  <c r="F130" i="19"/>
  <c r="F131" i="19"/>
  <c r="F117" i="19"/>
  <c r="F114" i="19"/>
  <c r="F121" i="19"/>
  <c r="F133" i="19"/>
  <c r="F132" i="19"/>
  <c r="F119" i="19"/>
  <c r="F94" i="19"/>
  <c r="F105" i="19"/>
  <c r="F52" i="19"/>
  <c r="F71" i="19"/>
  <c r="F63" i="19"/>
  <c r="M619" i="19"/>
  <c r="M641" i="19" s="1"/>
  <c r="M415" i="19"/>
  <c r="M437" i="19" s="1"/>
  <c r="M313" i="19"/>
  <c r="M335" i="19" s="1"/>
  <c r="M75" i="19"/>
  <c r="M97" i="19" s="1"/>
  <c r="M14" i="19"/>
  <c r="F843" i="18"/>
  <c r="F839" i="18"/>
  <c r="F826" i="18"/>
  <c r="F850" i="18"/>
  <c r="F847" i="18"/>
  <c r="F828" i="18"/>
  <c r="F838" i="18"/>
  <c r="F846" i="18"/>
  <c r="F848" i="18"/>
  <c r="K789" i="18"/>
  <c r="L811" i="18" s="1"/>
  <c r="B788" i="18"/>
  <c r="F786" i="18"/>
  <c r="F785" i="18"/>
  <c r="F784" i="18"/>
  <c r="F781" i="18"/>
  <c r="F779" i="18"/>
  <c r="F777" i="18"/>
  <c r="F775" i="18"/>
  <c r="F773" i="18"/>
  <c r="F772" i="18"/>
  <c r="F771" i="18"/>
  <c r="F767" i="18"/>
  <c r="F764" i="18"/>
  <c r="F763" i="18"/>
  <c r="F760" i="18"/>
  <c r="F758" i="18"/>
  <c r="B754" i="18"/>
  <c r="K755" i="18"/>
  <c r="L777" i="18" s="1"/>
  <c r="F747" i="18"/>
  <c r="F744" i="18"/>
  <c r="F740" i="18"/>
  <c r="F739" i="18"/>
  <c r="F736" i="18"/>
  <c r="F734" i="18"/>
  <c r="F732" i="18"/>
  <c r="F727" i="18"/>
  <c r="F726" i="18"/>
  <c r="F751" i="18"/>
  <c r="F750" i="18"/>
  <c r="F749" i="18"/>
  <c r="F713" i="18"/>
  <c r="F701" i="18"/>
  <c r="F694" i="18"/>
  <c r="F684" i="18"/>
  <c r="F680" i="18"/>
  <c r="F679" i="18"/>
  <c r="F677" i="18"/>
  <c r="F673" i="18"/>
  <c r="F672" i="18"/>
  <c r="F668" i="18"/>
  <c r="F678" i="18"/>
  <c r="F657" i="18"/>
  <c r="F656" i="18"/>
  <c r="F655" i="18"/>
  <c r="F654" i="18"/>
  <c r="F667" i="18"/>
  <c r="F663" i="18"/>
  <c r="F642" i="18"/>
  <c r="F641" i="18"/>
  <c r="F640" i="18"/>
  <c r="F638" i="18"/>
  <c r="F634" i="18"/>
  <c r="F632" i="18"/>
  <c r="F631" i="18"/>
  <c r="F630" i="18"/>
  <c r="F629" i="18"/>
  <c r="F628" i="18"/>
  <c r="F625" i="18"/>
  <c r="F624" i="18"/>
  <c r="F623" i="18"/>
  <c r="F650" i="18"/>
  <c r="F649" i="18"/>
  <c r="F646" i="18"/>
  <c r="F613" i="18"/>
  <c r="F612" i="18"/>
  <c r="F611" i="18"/>
  <c r="F610" i="18"/>
  <c r="F609" i="18"/>
  <c r="F608" i="18"/>
  <c r="F606" i="18"/>
  <c r="F605" i="18"/>
  <c r="F604" i="18"/>
  <c r="F603" i="18"/>
  <c r="F601" i="18"/>
  <c r="F600" i="18"/>
  <c r="F616" i="18"/>
  <c r="F597" i="18"/>
  <c r="F596" i="18"/>
  <c r="F595" i="18"/>
  <c r="F593" i="18"/>
  <c r="F592" i="18"/>
  <c r="F591" i="18"/>
  <c r="F589" i="18"/>
  <c r="F588" i="18"/>
  <c r="F587" i="18"/>
  <c r="F586" i="18"/>
  <c r="F599" i="18"/>
  <c r="F615" i="18"/>
  <c r="F614" i="18"/>
  <c r="F581" i="18"/>
  <c r="F573" i="18"/>
  <c r="F572" i="18"/>
  <c r="F568" i="18"/>
  <c r="F567" i="18"/>
  <c r="F563" i="18"/>
  <c r="F562" i="18"/>
  <c r="F560" i="18"/>
  <c r="F559" i="18"/>
  <c r="F557" i="18"/>
  <c r="F555" i="18"/>
  <c r="F553" i="18"/>
  <c r="F578" i="18"/>
  <c r="F577" i="18"/>
  <c r="F574" i="18"/>
  <c r="F542" i="18"/>
  <c r="F541" i="18"/>
  <c r="F538" i="18"/>
  <c r="F536" i="18"/>
  <c r="F534" i="18"/>
  <c r="F532" i="18"/>
  <c r="F530" i="18"/>
  <c r="F529" i="18"/>
  <c r="F528" i="18"/>
  <c r="F526" i="18"/>
  <c r="F524" i="18"/>
  <c r="F523" i="18"/>
  <c r="F522" i="18"/>
  <c r="F521" i="18"/>
  <c r="F520" i="18"/>
  <c r="F547" i="18"/>
  <c r="F546" i="18"/>
  <c r="F544" i="18"/>
  <c r="F500" i="18"/>
  <c r="F490" i="18"/>
  <c r="F489" i="18"/>
  <c r="F506" i="18"/>
  <c r="F511" i="18"/>
  <c r="F509" i="18"/>
  <c r="K483" i="18"/>
  <c r="L505" i="18" s="1"/>
  <c r="B482" i="18"/>
  <c r="B448" i="18"/>
  <c r="K449" i="18"/>
  <c r="L471" i="18" s="1"/>
  <c r="F446" i="18"/>
  <c r="F445" i="18"/>
  <c r="F443" i="18"/>
  <c r="F441" i="18"/>
  <c r="F439" i="18"/>
  <c r="F437" i="18"/>
  <c r="F435" i="18"/>
  <c r="F430" i="18"/>
  <c r="F429" i="18"/>
  <c r="F427" i="18"/>
  <c r="F426" i="18"/>
  <c r="F424" i="18"/>
  <c r="F421" i="18"/>
  <c r="F420" i="18"/>
  <c r="F419" i="18"/>
  <c r="F418" i="18"/>
  <c r="F416" i="18"/>
  <c r="B414" i="18"/>
  <c r="K415" i="18"/>
  <c r="L437" i="18" s="1"/>
  <c r="F406" i="18"/>
  <c r="F400" i="18"/>
  <c r="F397" i="18"/>
  <c r="F396" i="18"/>
  <c r="F392" i="18"/>
  <c r="F391" i="18"/>
  <c r="F387" i="18"/>
  <c r="F386" i="18"/>
  <c r="F412" i="18"/>
  <c r="F384" i="18"/>
  <c r="F411" i="18"/>
  <c r="F385" i="18"/>
  <c r="F409" i="18"/>
  <c r="K381" i="18"/>
  <c r="L403" i="18" s="1"/>
  <c r="B380" i="18"/>
  <c r="F329" i="18"/>
  <c r="F339" i="18"/>
  <c r="K313" i="18"/>
  <c r="L335" i="18" s="1"/>
  <c r="B312" i="18"/>
  <c r="B278" i="18"/>
  <c r="K279" i="18"/>
  <c r="L301" i="18" s="1"/>
  <c r="F265" i="18"/>
  <c r="K245" i="18"/>
  <c r="L267" i="18" s="1"/>
  <c r="B244" i="18"/>
  <c r="K211" i="18"/>
  <c r="L233" i="18" s="1"/>
  <c r="B210" i="18"/>
  <c r="K177" i="18"/>
  <c r="L199" i="18" s="1"/>
  <c r="B176" i="18"/>
  <c r="F173" i="18"/>
  <c r="B74" i="18"/>
  <c r="K75" i="18"/>
  <c r="L97" i="18" s="1"/>
  <c r="F71" i="18"/>
  <c r="F70" i="18"/>
  <c r="F65" i="18"/>
  <c r="F64" i="18"/>
  <c r="F63" i="18"/>
  <c r="F60" i="18"/>
  <c r="F58" i="18"/>
  <c r="F53" i="18"/>
  <c r="F52" i="18"/>
  <c r="F50" i="18"/>
  <c r="F46" i="18"/>
  <c r="F45" i="18"/>
  <c r="F352" i="23"/>
  <c r="F356" i="23"/>
  <c r="F364" i="25"/>
  <c r="F356" i="29"/>
  <c r="F369" i="20"/>
  <c r="F358" i="23"/>
  <c r="F348" i="25"/>
  <c r="F374" i="24"/>
  <c r="F366" i="22"/>
  <c r="F368" i="25"/>
  <c r="F372" i="28"/>
  <c r="F348" i="20"/>
  <c r="F374" i="20"/>
  <c r="F351" i="20"/>
  <c r="F357" i="24"/>
  <c r="F363" i="23"/>
  <c r="F355" i="25"/>
  <c r="F338" i="18"/>
  <c r="F340" i="21"/>
  <c r="F319" i="29"/>
  <c r="F337" i="29"/>
  <c r="F344" i="18"/>
  <c r="F316" i="18"/>
  <c r="F317" i="21"/>
  <c r="F342" i="21"/>
  <c r="F331" i="21"/>
  <c r="F343" i="21"/>
  <c r="F322" i="18"/>
  <c r="F318" i="21"/>
  <c r="F326" i="29"/>
  <c r="F323" i="19"/>
  <c r="F334" i="21"/>
  <c r="F344" i="21"/>
  <c r="F328" i="18"/>
  <c r="F335" i="21"/>
  <c r="F322" i="21"/>
  <c r="F337" i="28"/>
  <c r="F324" i="19"/>
  <c r="F318" i="20"/>
  <c r="F337" i="20"/>
  <c r="F319" i="25"/>
  <c r="F319" i="28"/>
  <c r="F330" i="18"/>
  <c r="F333" i="19"/>
  <c r="F314" i="29"/>
  <c r="F331" i="29"/>
  <c r="F343" i="20"/>
  <c r="F325" i="21"/>
  <c r="F338" i="21"/>
  <c r="F321" i="28"/>
  <c r="F342" i="28"/>
  <c r="F318" i="29"/>
  <c r="F335" i="29"/>
  <c r="F338" i="24"/>
  <c r="F297" i="19"/>
  <c r="F295" i="20"/>
  <c r="F300" i="24"/>
  <c r="F293" i="23"/>
  <c r="F293" i="29"/>
  <c r="F299" i="20"/>
  <c r="F296" i="23"/>
  <c r="F298" i="29"/>
  <c r="F281" i="20"/>
  <c r="F281" i="29"/>
  <c r="F307" i="19"/>
  <c r="F304" i="23"/>
  <c r="F285" i="20"/>
  <c r="F282" i="29"/>
  <c r="F305" i="20"/>
  <c r="F306" i="29"/>
  <c r="F286" i="20"/>
  <c r="F285" i="24"/>
  <c r="F285" i="29"/>
  <c r="F310" i="29"/>
  <c r="F287" i="20"/>
  <c r="F306" i="20"/>
  <c r="F285" i="19"/>
  <c r="F291" i="29"/>
  <c r="F292" i="20"/>
  <c r="F287" i="22"/>
  <c r="F293" i="24"/>
  <c r="F291" i="19"/>
  <c r="F307" i="20"/>
  <c r="F287" i="23"/>
  <c r="F292" i="29"/>
  <c r="F294" i="20"/>
  <c r="F258" i="22"/>
  <c r="F247" i="21"/>
  <c r="F249" i="18"/>
  <c r="F276" i="18"/>
  <c r="F252" i="21"/>
  <c r="F250" i="18"/>
  <c r="F264" i="18"/>
  <c r="F260" i="19"/>
  <c r="F271" i="21"/>
  <c r="F256" i="23"/>
  <c r="F273" i="28"/>
  <c r="F265" i="28"/>
  <c r="F261" i="19"/>
  <c r="F256" i="21"/>
  <c r="F255" i="18"/>
  <c r="F247" i="19"/>
  <c r="F248" i="28"/>
  <c r="F259" i="28"/>
  <c r="F266" i="19"/>
  <c r="F258" i="20"/>
  <c r="F276" i="21"/>
  <c r="F251" i="24"/>
  <c r="F274" i="24"/>
  <c r="F276" i="28"/>
  <c r="F266" i="21"/>
  <c r="F247" i="18"/>
  <c r="F262" i="18"/>
  <c r="F273" i="18"/>
  <c r="F267" i="21"/>
  <c r="F248" i="18"/>
  <c r="F254" i="18"/>
  <c r="F272" i="21"/>
  <c r="F263" i="19"/>
  <c r="F268" i="18"/>
  <c r="F257" i="21"/>
  <c r="F261" i="21"/>
  <c r="F263" i="18"/>
  <c r="F273" i="21"/>
  <c r="F267" i="28"/>
  <c r="F258" i="18"/>
  <c r="F249" i="19"/>
  <c r="F249" i="28"/>
  <c r="F269" i="28"/>
  <c r="F220" i="22"/>
  <c r="F234" i="22"/>
  <c r="F226" i="20"/>
  <c r="F221" i="22"/>
  <c r="F216" i="28"/>
  <c r="F222" i="21"/>
  <c r="F218" i="29"/>
  <c r="F213" i="20"/>
  <c r="F214" i="22"/>
  <c r="F215" i="22"/>
  <c r="F233" i="19"/>
  <c r="F215" i="20"/>
  <c r="F237" i="20"/>
  <c r="F228" i="29"/>
  <c r="F214" i="20"/>
  <c r="F218" i="22"/>
  <c r="F229" i="29"/>
  <c r="F220" i="20"/>
  <c r="F218" i="24"/>
  <c r="F225" i="22"/>
  <c r="F226" i="22"/>
  <c r="F238" i="22"/>
  <c r="F233" i="20"/>
  <c r="F241" i="22"/>
  <c r="F228" i="22"/>
  <c r="F242" i="22"/>
  <c r="F238" i="20"/>
  <c r="F219" i="22"/>
  <c r="F219" i="24"/>
  <c r="F213" i="29"/>
  <c r="F223" i="24"/>
  <c r="F233" i="29"/>
  <c r="F190" i="19"/>
  <c r="F203" i="19"/>
  <c r="F205" i="22"/>
  <c r="F204" i="19"/>
  <c r="F180" i="22"/>
  <c r="F194" i="22"/>
  <c r="F206" i="22"/>
  <c r="F181" i="19"/>
  <c r="F195" i="19"/>
  <c r="F207" i="19"/>
  <c r="F181" i="22"/>
  <c r="F196" i="22"/>
  <c r="F188" i="28"/>
  <c r="F200" i="29"/>
  <c r="F207" i="22"/>
  <c r="F199" i="28"/>
  <c r="F178" i="19"/>
  <c r="F208" i="19"/>
  <c r="F198" i="22"/>
  <c r="F184" i="19"/>
  <c r="F178" i="28"/>
  <c r="F189" i="20"/>
  <c r="F203" i="24"/>
  <c r="F179" i="28"/>
  <c r="F191" i="28"/>
  <c r="F181" i="29"/>
  <c r="F203" i="29"/>
  <c r="F179" i="22"/>
  <c r="F192" i="19"/>
  <c r="F208" i="22"/>
  <c r="F200" i="23"/>
  <c r="F191" i="24"/>
  <c r="F201" i="28"/>
  <c r="F179" i="19"/>
  <c r="F204" i="22"/>
  <c r="F183" i="19"/>
  <c r="F186" i="19"/>
  <c r="F189" i="23"/>
  <c r="F202" i="28"/>
  <c r="F187" i="22"/>
  <c r="F181" i="28"/>
  <c r="F188" i="19"/>
  <c r="F198" i="20"/>
  <c r="F202" i="22"/>
  <c r="F192" i="28"/>
  <c r="F197" i="19"/>
  <c r="F188" i="22"/>
  <c r="F191" i="23"/>
  <c r="F184" i="29"/>
  <c r="F193" i="24"/>
  <c r="F154" i="24"/>
  <c r="F147" i="21"/>
  <c r="F160" i="21"/>
  <c r="F161" i="21"/>
  <c r="F171" i="21"/>
  <c r="F152" i="18"/>
  <c r="F168" i="19"/>
  <c r="F173" i="21"/>
  <c r="F150" i="21"/>
  <c r="F162" i="21"/>
  <c r="F163" i="18"/>
  <c r="F174" i="21"/>
  <c r="F157" i="21"/>
  <c r="F146" i="21"/>
  <c r="F169" i="21"/>
  <c r="F148" i="21"/>
  <c r="F152" i="21"/>
  <c r="F151" i="29"/>
  <c r="F135" i="19"/>
  <c r="F129" i="20"/>
  <c r="F113" i="24"/>
  <c r="F137" i="24"/>
  <c r="F111" i="19"/>
  <c r="F136" i="19"/>
  <c r="F131" i="20"/>
  <c r="F114" i="21"/>
  <c r="F126" i="24"/>
  <c r="F127" i="29"/>
  <c r="F125" i="19"/>
  <c r="F116" i="21"/>
  <c r="F129" i="24"/>
  <c r="F121" i="21"/>
  <c r="F112" i="29"/>
  <c r="F125" i="20"/>
  <c r="F127" i="21"/>
  <c r="F140" i="21"/>
  <c r="F110" i="24"/>
  <c r="F111" i="21"/>
  <c r="F128" i="21"/>
  <c r="F123" i="24"/>
  <c r="F128" i="22"/>
  <c r="F124" i="24"/>
  <c r="F114" i="20"/>
  <c r="F134" i="21"/>
  <c r="F127" i="24"/>
  <c r="F112" i="19"/>
  <c r="F119" i="21"/>
  <c r="F113" i="19"/>
  <c r="F138" i="19"/>
  <c r="F120" i="20"/>
  <c r="F135" i="21"/>
  <c r="F118" i="24"/>
  <c r="F136" i="20"/>
  <c r="F111" i="20"/>
  <c r="F138" i="20"/>
  <c r="F112" i="20"/>
  <c r="F121" i="24"/>
  <c r="F140" i="20"/>
  <c r="F113" i="20"/>
  <c r="F112" i="21"/>
  <c r="F127" i="22"/>
  <c r="F135" i="24"/>
  <c r="F112" i="24"/>
  <c r="F128" i="20"/>
  <c r="F130" i="21"/>
  <c r="F125" i="24"/>
  <c r="F118" i="20"/>
  <c r="F137" i="19"/>
  <c r="F117" i="24"/>
  <c r="F126" i="19"/>
  <c r="F133" i="20"/>
  <c r="F139" i="19"/>
  <c r="F113" i="29"/>
  <c r="F99" i="23"/>
  <c r="F86" i="19"/>
  <c r="F86" i="20"/>
  <c r="F86" i="29"/>
  <c r="F79" i="20"/>
  <c r="F77" i="25"/>
  <c r="F78" i="20"/>
  <c r="F106" i="20"/>
  <c r="F101" i="18"/>
  <c r="F93" i="19"/>
  <c r="F102" i="20"/>
  <c r="F85" i="20"/>
  <c r="F76" i="23"/>
  <c r="F66" i="29"/>
  <c r="F43" i="29"/>
  <c r="F50" i="21"/>
  <c r="F72" i="21"/>
  <c r="F49" i="21"/>
  <c r="F67" i="21"/>
  <c r="F51" i="29"/>
  <c r="F54" i="25"/>
  <c r="F71" i="29"/>
  <c r="F44" i="21"/>
  <c r="F45" i="24"/>
  <c r="F56" i="29"/>
  <c r="F56" i="21"/>
  <c r="F46" i="24"/>
  <c r="F58" i="29"/>
  <c r="F59" i="23"/>
  <c r="F56" i="28"/>
  <c r="F60" i="21"/>
  <c r="F47" i="24"/>
  <c r="F61" i="21"/>
  <c r="F67" i="22"/>
  <c r="F57" i="22"/>
  <c r="F44" i="22"/>
  <c r="F68" i="22"/>
  <c r="F43" i="22"/>
  <c r="F66" i="22"/>
  <c r="F50" i="24"/>
  <c r="F72" i="29"/>
  <c r="F50" i="29"/>
  <c r="F48" i="29"/>
  <c r="F62" i="29"/>
  <c r="F46" i="29"/>
  <c r="F68" i="25"/>
  <c r="F61" i="25"/>
  <c r="F68" i="29"/>
  <c r="F45" i="29"/>
  <c r="F56" i="24"/>
  <c r="F67" i="24"/>
  <c r="F51" i="24"/>
  <c r="F48" i="21"/>
  <c r="F63" i="24"/>
  <c r="F42" i="22"/>
  <c r="F62" i="22"/>
  <c r="F69" i="24"/>
  <c r="F66" i="18"/>
  <c r="F48" i="20"/>
  <c r="F56" i="18"/>
  <c r="F44" i="18"/>
  <c r="F57" i="18"/>
  <c r="F44" i="19"/>
  <c r="F69" i="18"/>
  <c r="F51" i="19"/>
  <c r="F49" i="20"/>
  <c r="F355" i="19"/>
  <c r="F371" i="18"/>
  <c r="F378" i="18"/>
  <c r="F363" i="18"/>
  <c r="F367" i="23"/>
  <c r="F349" i="23"/>
  <c r="F350" i="23"/>
  <c r="F371" i="23"/>
  <c r="F355" i="23"/>
  <c r="F354" i="23"/>
  <c r="F370" i="23"/>
  <c r="F376" i="23"/>
  <c r="F360" i="23"/>
  <c r="F364" i="23"/>
  <c r="F359" i="23"/>
  <c r="F348" i="23"/>
  <c r="F368" i="23"/>
  <c r="F362" i="23"/>
  <c r="F351" i="23"/>
  <c r="F378" i="23"/>
  <c r="F369" i="23"/>
  <c r="F359" i="21"/>
  <c r="F375" i="21"/>
  <c r="F362" i="21"/>
  <c r="F378" i="21"/>
  <c r="F349" i="21"/>
  <c r="F358" i="21"/>
  <c r="F372" i="23"/>
  <c r="F366" i="20"/>
  <c r="F364" i="24"/>
  <c r="F360" i="25"/>
  <c r="F367" i="25"/>
  <c r="F375" i="20"/>
  <c r="F375" i="24"/>
  <c r="F356" i="25"/>
  <c r="F363" i="25"/>
  <c r="F376" i="25"/>
  <c r="F377" i="20"/>
  <c r="F350" i="24"/>
  <c r="F357" i="25"/>
  <c r="F371" i="25"/>
  <c r="F359" i="24"/>
  <c r="F356" i="20"/>
  <c r="F364" i="20"/>
  <c r="F372" i="22"/>
  <c r="F370" i="24"/>
  <c r="F351" i="25"/>
  <c r="F378" i="25"/>
  <c r="F369" i="28"/>
  <c r="F365" i="25"/>
  <c r="F355" i="28"/>
  <c r="F358" i="25"/>
  <c r="F352" i="25"/>
  <c r="F365" i="20"/>
  <c r="F363" i="24"/>
  <c r="F359" i="25"/>
  <c r="F366" i="25"/>
  <c r="F356" i="28"/>
  <c r="F334" i="23"/>
  <c r="F327" i="23"/>
  <c r="F340" i="23"/>
  <c r="F326" i="23"/>
  <c r="F318" i="23"/>
  <c r="F325" i="23"/>
  <c r="F329" i="28"/>
  <c r="F318" i="28"/>
  <c r="F334" i="28"/>
  <c r="F339" i="28"/>
  <c r="F328" i="28"/>
  <c r="F317" i="28"/>
  <c r="F322" i="28"/>
  <c r="F344" i="28"/>
  <c r="F333" i="28"/>
  <c r="F319" i="19"/>
  <c r="F344" i="19"/>
  <c r="F337" i="19"/>
  <c r="F343" i="19"/>
  <c r="F328" i="19"/>
  <c r="F318" i="19"/>
  <c r="F342" i="19"/>
  <c r="F317" i="19"/>
  <c r="F314" i="28"/>
  <c r="F331" i="28"/>
  <c r="F329" i="29"/>
  <c r="F323" i="29"/>
  <c r="F339" i="29"/>
  <c r="F334" i="29"/>
  <c r="F317" i="29"/>
  <c r="F328" i="29"/>
  <c r="F322" i="29"/>
  <c r="F344" i="29"/>
  <c r="F333" i="29"/>
  <c r="F316" i="29"/>
  <c r="F338" i="29"/>
  <c r="F342" i="29"/>
  <c r="F314" i="19"/>
  <c r="F314" i="23"/>
  <c r="F316" i="22"/>
  <c r="F344" i="25"/>
  <c r="F323" i="25"/>
  <c r="F332" i="25"/>
  <c r="F318" i="22"/>
  <c r="F317" i="25"/>
  <c r="F315" i="23"/>
  <c r="F325" i="28"/>
  <c r="F316" i="19"/>
  <c r="F315" i="28"/>
  <c r="F325" i="29"/>
  <c r="F343" i="29"/>
  <c r="F339" i="23"/>
  <c r="F335" i="28"/>
  <c r="F341" i="18"/>
  <c r="F335" i="18"/>
  <c r="F320" i="18"/>
  <c r="F334" i="18"/>
  <c r="F319" i="18"/>
  <c r="F340" i="18"/>
  <c r="F326" i="18"/>
  <c r="F333" i="18"/>
  <c r="F318" i="18"/>
  <c r="F329" i="23"/>
  <c r="F341" i="23"/>
  <c r="F318" i="25"/>
  <c r="F343" i="28"/>
  <c r="F323" i="22"/>
  <c r="F332" i="22"/>
  <c r="F340" i="22"/>
  <c r="F320" i="22"/>
  <c r="F329" i="25"/>
  <c r="F336" i="25"/>
  <c r="F324" i="18"/>
  <c r="F315" i="18"/>
  <c r="F337" i="18"/>
  <c r="F332" i="19"/>
  <c r="F321" i="22"/>
  <c r="F316" i="28"/>
  <c r="F326" i="28"/>
  <c r="F336" i="29"/>
  <c r="F332" i="21"/>
  <c r="F343" i="24"/>
  <c r="F331" i="20"/>
  <c r="F320" i="21"/>
  <c r="F326" i="21"/>
  <c r="F340" i="20"/>
  <c r="F323" i="20"/>
  <c r="F314" i="21"/>
  <c r="F333" i="21"/>
  <c r="F321" i="24"/>
  <c r="F327" i="24"/>
  <c r="F321" i="21"/>
  <c r="F339" i="21"/>
  <c r="F306" i="21"/>
  <c r="F299" i="21"/>
  <c r="F281" i="21"/>
  <c r="F294" i="21"/>
  <c r="F288" i="21"/>
  <c r="F282" i="21"/>
  <c r="F287" i="21"/>
  <c r="F305" i="21"/>
  <c r="F293" i="21"/>
  <c r="F310" i="21"/>
  <c r="F291" i="21"/>
  <c r="F283" i="21"/>
  <c r="F284" i="21"/>
  <c r="F309" i="21"/>
  <c r="F292" i="21"/>
  <c r="F302" i="21"/>
  <c r="F308" i="21"/>
  <c r="F298" i="21"/>
  <c r="F307" i="21"/>
  <c r="F290" i="21"/>
  <c r="F280" i="21"/>
  <c r="F297" i="21"/>
  <c r="F285" i="21"/>
  <c r="F308" i="18"/>
  <c r="F286" i="21"/>
  <c r="F287" i="18"/>
  <c r="F304" i="21"/>
  <c r="F307" i="23"/>
  <c r="F288" i="23"/>
  <c r="F282" i="23"/>
  <c r="F306" i="23"/>
  <c r="F295" i="23"/>
  <c r="F289" i="23"/>
  <c r="F283" i="23"/>
  <c r="F301" i="23"/>
  <c r="F300" i="23"/>
  <c r="F305" i="23"/>
  <c r="F290" i="23"/>
  <c r="F280" i="23"/>
  <c r="F298" i="23"/>
  <c r="F286" i="29"/>
  <c r="F294" i="29"/>
  <c r="F305" i="29"/>
  <c r="F289" i="20"/>
  <c r="F291" i="23"/>
  <c r="F309" i="23"/>
  <c r="F292" i="23"/>
  <c r="F280" i="29"/>
  <c r="F297" i="29"/>
  <c r="F308" i="29"/>
  <c r="F289" i="29"/>
  <c r="F309" i="29"/>
  <c r="F303" i="29"/>
  <c r="F284" i="29"/>
  <c r="F302" i="29"/>
  <c r="F295" i="29"/>
  <c r="F287" i="29"/>
  <c r="F284" i="23"/>
  <c r="F302" i="23"/>
  <c r="F288" i="29"/>
  <c r="F299" i="29"/>
  <c r="F281" i="23"/>
  <c r="F304" i="20"/>
  <c r="F290" i="20"/>
  <c r="F310" i="20"/>
  <c r="F296" i="20"/>
  <c r="F284" i="20"/>
  <c r="F281" i="19"/>
  <c r="F292" i="24"/>
  <c r="F290" i="22"/>
  <c r="F274" i="25"/>
  <c r="F263" i="25"/>
  <c r="F257" i="25"/>
  <c r="F268" i="25"/>
  <c r="F273" i="25"/>
  <c r="F262" i="25"/>
  <c r="F251" i="25"/>
  <c r="F267" i="25"/>
  <c r="F256" i="25"/>
  <c r="F272" i="25"/>
  <c r="F261" i="25"/>
  <c r="F249" i="25"/>
  <c r="F270" i="25"/>
  <c r="F269" i="25"/>
  <c r="F259" i="25"/>
  <c r="F260" i="25"/>
  <c r="F252" i="25"/>
  <c r="F248" i="25"/>
  <c r="F266" i="25"/>
  <c r="F258" i="25"/>
  <c r="F275" i="25"/>
  <c r="F247" i="25"/>
  <c r="F265" i="25"/>
  <c r="F253" i="25"/>
  <c r="F254" i="25"/>
  <c r="F255" i="25"/>
  <c r="F265" i="22"/>
  <c r="F264" i="25"/>
  <c r="F250" i="24"/>
  <c r="F255" i="24"/>
  <c r="F273" i="24"/>
  <c r="F267" i="24"/>
  <c r="F261" i="24"/>
  <c r="F249" i="24"/>
  <c r="F271" i="24"/>
  <c r="F260" i="24"/>
  <c r="F266" i="24"/>
  <c r="F254" i="24"/>
  <c r="F246" i="24"/>
  <c r="F251" i="21"/>
  <c r="F265" i="24"/>
  <c r="F275" i="24"/>
  <c r="F257" i="24"/>
  <c r="F265" i="20"/>
  <c r="F253" i="20"/>
  <c r="F274" i="20"/>
  <c r="F248" i="24"/>
  <c r="F246" i="21"/>
  <c r="F268" i="24"/>
  <c r="F276" i="24"/>
  <c r="F275" i="21"/>
  <c r="F260" i="21"/>
  <c r="F270" i="21"/>
  <c r="F249" i="21"/>
  <c r="F265" i="21"/>
  <c r="F254" i="21"/>
  <c r="F274" i="21"/>
  <c r="F269" i="21"/>
  <c r="F248" i="21"/>
  <c r="F258" i="21"/>
  <c r="F253" i="21"/>
  <c r="F264" i="21"/>
  <c r="F258" i="24"/>
  <c r="F255" i="21"/>
  <c r="F262" i="21"/>
  <c r="F254" i="19"/>
  <c r="F271" i="18"/>
  <c r="F259" i="29"/>
  <c r="F252" i="18"/>
  <c r="F259" i="18"/>
  <c r="F256" i="28"/>
  <c r="F260" i="18"/>
  <c r="F272" i="18"/>
  <c r="F256" i="19"/>
  <c r="F265" i="19"/>
  <c r="F273" i="19"/>
  <c r="F262" i="28"/>
  <c r="F268" i="28"/>
  <c r="F267" i="18"/>
  <c r="F246" i="28"/>
  <c r="F257" i="28"/>
  <c r="F220" i="28"/>
  <c r="F214" i="28"/>
  <c r="F241" i="28"/>
  <c r="F224" i="28"/>
  <c r="F229" i="28"/>
  <c r="F212" i="28"/>
  <c r="F242" i="28"/>
  <c r="F236" i="28"/>
  <c r="F219" i="28"/>
  <c r="F213" i="28"/>
  <c r="F230" i="28"/>
  <c r="F227" i="28"/>
  <c r="F221" i="28"/>
  <c r="F215" i="28"/>
  <c r="F237" i="28"/>
  <c r="F232" i="28"/>
  <c r="F227" i="18"/>
  <c r="F227" i="25"/>
  <c r="F241" i="18"/>
  <c r="F216" i="18"/>
  <c r="F232" i="18"/>
  <c r="F222" i="18"/>
  <c r="F238" i="18"/>
  <c r="F237" i="18"/>
  <c r="F231" i="18"/>
  <c r="F214" i="18"/>
  <c r="F226" i="18"/>
  <c r="F233" i="18"/>
  <c r="F236" i="18"/>
  <c r="F238" i="28"/>
  <c r="F223" i="28"/>
  <c r="F241" i="19"/>
  <c r="F221" i="19"/>
  <c r="F216" i="19"/>
  <c r="F240" i="19"/>
  <c r="F234" i="19"/>
  <c r="F229" i="19"/>
  <c r="F228" i="19"/>
  <c r="F242" i="19"/>
  <c r="F223" i="19"/>
  <c r="F215" i="19"/>
  <c r="F224" i="19"/>
  <c r="F237" i="19"/>
  <c r="F230" i="19"/>
  <c r="F218" i="19"/>
  <c r="F242" i="18"/>
  <c r="F221" i="25"/>
  <c r="F240" i="28"/>
  <c r="F240" i="25"/>
  <c r="F225" i="25"/>
  <c r="F237" i="25"/>
  <c r="F222" i="25"/>
  <c r="F232" i="25"/>
  <c r="F230" i="25"/>
  <c r="F224" i="25"/>
  <c r="F215" i="25"/>
  <c r="F219" i="25"/>
  <c r="F242" i="25"/>
  <c r="F217" i="25"/>
  <c r="F233" i="25"/>
  <c r="F219" i="18"/>
  <c r="F228" i="28"/>
  <c r="F242" i="20"/>
  <c r="F236" i="22"/>
  <c r="F230" i="20"/>
  <c r="F220" i="23"/>
  <c r="F218" i="20"/>
  <c r="F225" i="20"/>
  <c r="F219" i="21"/>
  <c r="F213" i="22"/>
  <c r="F222" i="20"/>
  <c r="F213" i="21"/>
  <c r="F239" i="22"/>
  <c r="F216" i="29"/>
  <c r="F216" i="22"/>
  <c r="F229" i="22"/>
  <c r="F224" i="24"/>
  <c r="F223" i="29"/>
  <c r="F231" i="29"/>
  <c r="F237" i="29"/>
  <c r="F216" i="20"/>
  <c r="F229" i="20"/>
  <c r="F231" i="23"/>
  <c r="F241" i="20"/>
  <c r="F240" i="21"/>
  <c r="F217" i="22"/>
  <c r="F223" i="22"/>
  <c r="F235" i="22"/>
  <c r="F224" i="29"/>
  <c r="F234" i="20"/>
  <c r="F237" i="21"/>
  <c r="F232" i="29"/>
  <c r="F238" i="29"/>
  <c r="F224" i="20"/>
  <c r="F236" i="20"/>
  <c r="F212" i="22"/>
  <c r="F224" i="22"/>
  <c r="F230" i="22"/>
  <c r="F207" i="21"/>
  <c r="F204" i="18"/>
  <c r="F183" i="21"/>
  <c r="F203" i="21"/>
  <c r="F192" i="21"/>
  <c r="F186" i="21"/>
  <c r="F208" i="21"/>
  <c r="F196" i="21"/>
  <c r="F204" i="21"/>
  <c r="F197" i="21"/>
  <c r="F190" i="21"/>
  <c r="F195" i="21"/>
  <c r="F189" i="21"/>
  <c r="F202" i="21"/>
  <c r="F188" i="21"/>
  <c r="F181" i="21"/>
  <c r="F201" i="21"/>
  <c r="F180" i="21"/>
  <c r="F194" i="21"/>
  <c r="F187" i="21"/>
  <c r="F178" i="21"/>
  <c r="F186" i="18"/>
  <c r="F206" i="21"/>
  <c r="F198" i="21"/>
  <c r="F187" i="18"/>
  <c r="F191" i="18"/>
  <c r="F196" i="18"/>
  <c r="F188" i="18"/>
  <c r="F202" i="18"/>
  <c r="F184" i="18"/>
  <c r="F182" i="18"/>
  <c r="F192" i="18"/>
  <c r="F201" i="18"/>
  <c r="F181" i="18"/>
  <c r="F190" i="18"/>
  <c r="F207" i="18"/>
  <c r="F197" i="18"/>
  <c r="F179" i="18"/>
  <c r="F184" i="21"/>
  <c r="F195" i="18"/>
  <c r="F185" i="21"/>
  <c r="F195" i="29"/>
  <c r="F186" i="29"/>
  <c r="F204" i="29"/>
  <c r="F180" i="28"/>
  <c r="F208" i="28"/>
  <c r="F196" i="28"/>
  <c r="F190" i="28"/>
  <c r="F184" i="28"/>
  <c r="F206" i="28"/>
  <c r="F205" i="28"/>
  <c r="F187" i="29"/>
  <c r="F206" i="29"/>
  <c r="F207" i="29"/>
  <c r="F206" i="19"/>
  <c r="F200" i="19"/>
  <c r="F180" i="19"/>
  <c r="F185" i="19"/>
  <c r="F194" i="19"/>
  <c r="F184" i="23"/>
  <c r="F178" i="23"/>
  <c r="F205" i="23"/>
  <c r="F188" i="23"/>
  <c r="F182" i="23"/>
  <c r="F185" i="23"/>
  <c r="F192" i="23"/>
  <c r="F187" i="28"/>
  <c r="F202" i="25"/>
  <c r="F207" i="28"/>
  <c r="F194" i="29"/>
  <c r="F199" i="29"/>
  <c r="F192" i="29"/>
  <c r="F206" i="20"/>
  <c r="F184" i="20"/>
  <c r="F182" i="20"/>
  <c r="F190" i="29"/>
  <c r="F170" i="22"/>
  <c r="F154" i="22"/>
  <c r="F145" i="22"/>
  <c r="F167" i="22"/>
  <c r="F151" i="22"/>
  <c r="F166" i="22"/>
  <c r="F149" i="22"/>
  <c r="F168" i="22"/>
  <c r="F163" i="22"/>
  <c r="F161" i="22"/>
  <c r="F147" i="22"/>
  <c r="F160" i="22"/>
  <c r="F146" i="22"/>
  <c r="F148" i="22"/>
  <c r="F165" i="22"/>
  <c r="F157" i="22"/>
  <c r="F155" i="24"/>
  <c r="F161" i="24"/>
  <c r="F148" i="24"/>
  <c r="F159" i="24"/>
  <c r="F146" i="24"/>
  <c r="F173" i="24"/>
  <c r="F165" i="24"/>
  <c r="F158" i="24"/>
  <c r="F145" i="24"/>
  <c r="F166" i="24"/>
  <c r="F153" i="24"/>
  <c r="F151" i="24"/>
  <c r="F170" i="24"/>
  <c r="F144" i="24"/>
  <c r="F163" i="24"/>
  <c r="F150" i="24"/>
  <c r="F174" i="24"/>
  <c r="F171" i="24"/>
  <c r="F149" i="24"/>
  <c r="F158" i="22"/>
  <c r="F156" i="24"/>
  <c r="F164" i="18"/>
  <c r="F150" i="18"/>
  <c r="F171" i="18"/>
  <c r="F157" i="18"/>
  <c r="F169" i="18"/>
  <c r="F156" i="18"/>
  <c r="F148" i="18"/>
  <c r="F162" i="18"/>
  <c r="F154" i="18"/>
  <c r="F168" i="18"/>
  <c r="F147" i="18"/>
  <c r="F145" i="18"/>
  <c r="F158" i="18"/>
  <c r="F154" i="23"/>
  <c r="F153" i="20"/>
  <c r="F159" i="23"/>
  <c r="F160" i="23"/>
  <c r="F149" i="23"/>
  <c r="F170" i="28"/>
  <c r="F147" i="20"/>
  <c r="F167" i="18"/>
  <c r="F172" i="18"/>
  <c r="F151" i="21"/>
  <c r="F153" i="29"/>
  <c r="F168" i="29"/>
  <c r="F165" i="21"/>
  <c r="F170" i="21"/>
  <c r="F153" i="21"/>
  <c r="F163" i="29"/>
  <c r="F139" i="25"/>
  <c r="F130" i="25"/>
  <c r="F129" i="25"/>
  <c r="F125" i="25"/>
  <c r="F134" i="25"/>
  <c r="F117" i="25"/>
  <c r="F114" i="25"/>
  <c r="F124" i="25"/>
  <c r="F115" i="25"/>
  <c r="F123" i="25"/>
  <c r="F112" i="25"/>
  <c r="F136" i="25"/>
  <c r="F128" i="25"/>
  <c r="F121" i="22"/>
  <c r="F123" i="29"/>
  <c r="F129" i="29"/>
  <c r="F135" i="20"/>
  <c r="F117" i="21"/>
  <c r="F124" i="21"/>
  <c r="F114" i="24"/>
  <c r="F132" i="24"/>
  <c r="F138" i="24"/>
  <c r="F128" i="19"/>
  <c r="F122" i="20"/>
  <c r="F131" i="21"/>
  <c r="F134" i="22"/>
  <c r="F110" i="29"/>
  <c r="F124" i="29"/>
  <c r="F130" i="29"/>
  <c r="F137" i="29"/>
  <c r="F122" i="19"/>
  <c r="F134" i="19"/>
  <c r="F125" i="22"/>
  <c r="F116" i="19"/>
  <c r="F140" i="19"/>
  <c r="F125" i="21"/>
  <c r="F115" i="22"/>
  <c r="F133" i="24"/>
  <c r="F114" i="22"/>
  <c r="F123" i="19"/>
  <c r="F118" i="21"/>
  <c r="F117" i="20"/>
  <c r="F123" i="20"/>
  <c r="F139" i="21"/>
  <c r="F111" i="29"/>
  <c r="F125" i="29"/>
  <c r="F138" i="29"/>
  <c r="F120" i="22"/>
  <c r="F140" i="22"/>
  <c r="F129" i="23"/>
  <c r="F136" i="29"/>
  <c r="F122" i="24"/>
  <c r="F132" i="29"/>
  <c r="F106" i="25"/>
  <c r="F96" i="25"/>
  <c r="F80" i="25"/>
  <c r="F90" i="25"/>
  <c r="F89" i="25"/>
  <c r="F84" i="25"/>
  <c r="F99" i="25"/>
  <c r="F94" i="25"/>
  <c r="F85" i="25"/>
  <c r="F95" i="25"/>
  <c r="F105" i="25"/>
  <c r="F100" i="25"/>
  <c r="F79" i="25"/>
  <c r="F86" i="25"/>
  <c r="F101" i="25"/>
  <c r="F92" i="25"/>
  <c r="F76" i="25"/>
  <c r="F91" i="25"/>
  <c r="F82" i="25"/>
  <c r="F98" i="25"/>
  <c r="F88" i="21"/>
  <c r="F106" i="21"/>
  <c r="F93" i="21"/>
  <c r="F87" i="21"/>
  <c r="F80" i="21"/>
  <c r="F100" i="21"/>
  <c r="F105" i="21"/>
  <c r="F97" i="21"/>
  <c r="F86" i="21"/>
  <c r="F104" i="21"/>
  <c r="F77" i="21"/>
  <c r="F84" i="21"/>
  <c r="F102" i="21"/>
  <c r="F95" i="21"/>
  <c r="F92" i="21"/>
  <c r="F82" i="21"/>
  <c r="F104" i="19"/>
  <c r="F82" i="19"/>
  <c r="F96" i="19"/>
  <c r="F97" i="19"/>
  <c r="F103" i="19"/>
  <c r="F89" i="19"/>
  <c r="F80" i="19"/>
  <c r="F101" i="19"/>
  <c r="F91" i="19"/>
  <c r="F79" i="19"/>
  <c r="F87" i="19"/>
  <c r="F106" i="29"/>
  <c r="F91" i="29"/>
  <c r="F97" i="29"/>
  <c r="F103" i="29"/>
  <c r="F96" i="29"/>
  <c r="F90" i="29"/>
  <c r="F84" i="29"/>
  <c r="F78" i="29"/>
  <c r="F92" i="29"/>
  <c r="F82" i="29"/>
  <c r="F100" i="29"/>
  <c r="F81" i="29"/>
  <c r="F99" i="29"/>
  <c r="F80" i="29"/>
  <c r="F77" i="29"/>
  <c r="F87" i="25"/>
  <c r="F81" i="19"/>
  <c r="F83" i="21"/>
  <c r="F101" i="21"/>
  <c r="F84" i="19"/>
  <c r="F95" i="29"/>
  <c r="F102" i="25"/>
  <c r="F78" i="21"/>
  <c r="F97" i="25"/>
  <c r="F89" i="20"/>
  <c r="F101" i="20"/>
  <c r="F94" i="20"/>
  <c r="F88" i="20"/>
  <c r="F81" i="20"/>
  <c r="F93" i="20"/>
  <c r="F103" i="20"/>
  <c r="F84" i="20"/>
  <c r="F99" i="20"/>
  <c r="F91" i="20"/>
  <c r="F80" i="20"/>
  <c r="F88" i="25"/>
  <c r="F81" i="22"/>
  <c r="F87" i="22"/>
  <c r="F79" i="21"/>
  <c r="F83" i="25"/>
  <c r="F83" i="29"/>
  <c r="F86" i="23"/>
  <c r="F87" i="23"/>
  <c r="F43" i="28"/>
  <c r="F57" i="28"/>
  <c r="F62" i="28"/>
  <c r="F49" i="28"/>
  <c r="F63" i="28"/>
  <c r="F69" i="28"/>
  <c r="F69" i="23"/>
  <c r="F71" i="21"/>
  <c r="F45" i="21"/>
  <c r="F68" i="21"/>
  <c r="F59" i="21"/>
  <c r="F57" i="21"/>
  <c r="F47" i="21"/>
  <c r="F63" i="21"/>
  <c r="F53" i="21"/>
  <c r="F52" i="21"/>
  <c r="F70" i="21"/>
  <c r="F46" i="21"/>
  <c r="F58" i="21"/>
  <c r="F54" i="21"/>
  <c r="F55" i="25"/>
  <c r="F65" i="25"/>
  <c r="F47" i="25"/>
  <c r="F66" i="25"/>
  <c r="F49" i="25"/>
  <c r="F64" i="25"/>
  <c r="F58" i="25"/>
  <c r="F48" i="25"/>
  <c r="F48" i="28"/>
  <c r="F66" i="28"/>
  <c r="F58" i="28"/>
  <c r="F60" i="28"/>
  <c r="F54" i="28"/>
  <c r="F53" i="28"/>
  <c r="F44" i="28"/>
  <c r="F70" i="28"/>
  <c r="F64" i="28"/>
  <c r="F65" i="28"/>
  <c r="F46" i="28"/>
  <c r="F55" i="28"/>
  <c r="F68" i="28"/>
  <c r="F66" i="19"/>
  <c r="F70" i="19"/>
  <c r="F56" i="19"/>
  <c r="F68" i="19"/>
  <c r="F56" i="23"/>
  <c r="F50" i="25"/>
  <c r="F71" i="20"/>
  <c r="F64" i="24"/>
  <c r="F54" i="20"/>
  <c r="F54" i="24"/>
  <c r="F48" i="18"/>
  <c r="F54" i="18"/>
  <c r="F46" i="22"/>
  <c r="F48" i="24"/>
  <c r="F53" i="22"/>
  <c r="F49" i="24"/>
  <c r="F71" i="24"/>
  <c r="F53" i="20"/>
  <c r="F53" i="24"/>
  <c r="F61" i="18"/>
  <c r="F60" i="22"/>
  <c r="F42" i="24"/>
  <c r="F70" i="24"/>
  <c r="F44" i="20"/>
  <c r="F64" i="20"/>
  <c r="F55" i="18"/>
  <c r="F55" i="20"/>
  <c r="F66" i="20"/>
  <c r="F47" i="22"/>
  <c r="F54" i="22"/>
  <c r="F44" i="24"/>
  <c r="F61" i="24"/>
  <c r="F66" i="24"/>
  <c r="F65" i="29"/>
  <c r="F59" i="24"/>
  <c r="F65" i="24"/>
  <c r="F43" i="18"/>
  <c r="F49" i="18"/>
  <c r="F68" i="18"/>
  <c r="F57" i="29"/>
  <c r="M381" i="29"/>
  <c r="M403" i="29" s="1"/>
  <c r="M585" i="29"/>
  <c r="M607" i="29" s="1"/>
  <c r="M551" i="29"/>
  <c r="M573" i="29" s="1"/>
  <c r="M789" i="29"/>
  <c r="M811" i="29" s="1"/>
  <c r="AJ14" i="29"/>
  <c r="B448" i="29"/>
  <c r="B516" i="29"/>
  <c r="F675" i="29"/>
  <c r="F670" i="29"/>
  <c r="F666" i="29"/>
  <c r="F662" i="29"/>
  <c r="F683" i="29"/>
  <c r="F664" i="29"/>
  <c r="F684" i="29"/>
  <c r="F674" i="29"/>
  <c r="F663" i="29"/>
  <c r="F679" i="29"/>
  <c r="F657" i="29"/>
  <c r="F672" i="29"/>
  <c r="F677" i="29"/>
  <c r="F658" i="29"/>
  <c r="F676" i="29"/>
  <c r="F682" i="29"/>
  <c r="F668" i="29"/>
  <c r="F655" i="29"/>
  <c r="F681" i="29"/>
  <c r="F476" i="29"/>
  <c r="F673" i="29"/>
  <c r="F360" i="29"/>
  <c r="F369" i="29"/>
  <c r="B380" i="29"/>
  <c r="F470" i="29"/>
  <c r="F254" i="29"/>
  <c r="F271" i="29"/>
  <c r="F390" i="29"/>
  <c r="F361" i="29"/>
  <c r="F370" i="29"/>
  <c r="F480" i="29"/>
  <c r="F353" i="29"/>
  <c r="F408" i="29"/>
  <c r="F454" i="29"/>
  <c r="F560" i="29"/>
  <c r="F401" i="29"/>
  <c r="F659" i="29"/>
  <c r="F667" i="29"/>
  <c r="F706" i="29"/>
  <c r="F698" i="29"/>
  <c r="F718" i="29"/>
  <c r="F713" i="29"/>
  <c r="F688" i="29"/>
  <c r="F703" i="29"/>
  <c r="F694" i="29"/>
  <c r="F702" i="29"/>
  <c r="F692" i="29"/>
  <c r="F696" i="29"/>
  <c r="F716" i="29"/>
  <c r="F710" i="29"/>
  <c r="F704" i="29"/>
  <c r="F699" i="29"/>
  <c r="F693" i="29"/>
  <c r="F714" i="29"/>
  <c r="F709" i="29"/>
  <c r="F697" i="29"/>
  <c r="F691" i="29"/>
  <c r="F707" i="29"/>
  <c r="F700" i="29"/>
  <c r="F705" i="29"/>
  <c r="F715" i="29"/>
  <c r="F377" i="29"/>
  <c r="F372" i="29"/>
  <c r="F351" i="29"/>
  <c r="F367" i="29"/>
  <c r="F358" i="29"/>
  <c r="F352" i="29"/>
  <c r="F376" i="29"/>
  <c r="F365" i="29"/>
  <c r="F355" i="29"/>
  <c r="F364" i="29"/>
  <c r="F354" i="29"/>
  <c r="F359" i="29"/>
  <c r="F348" i="29"/>
  <c r="F363" i="29"/>
  <c r="F371" i="29"/>
  <c r="F378" i="29"/>
  <c r="F350" i="29"/>
  <c r="F362" i="29"/>
  <c r="F375" i="29"/>
  <c r="F366" i="29"/>
  <c r="K415" i="29"/>
  <c r="L437" i="29" s="1"/>
  <c r="B414" i="29"/>
  <c r="B210" i="29"/>
  <c r="F472" i="29"/>
  <c r="F463" i="29"/>
  <c r="F455" i="29"/>
  <c r="F464" i="29"/>
  <c r="F451" i="29"/>
  <c r="F478" i="29"/>
  <c r="F462" i="29"/>
  <c r="F457" i="29"/>
  <c r="F475" i="29"/>
  <c r="F471" i="29"/>
  <c r="F465" i="29"/>
  <c r="F461" i="29"/>
  <c r="F477" i="29"/>
  <c r="F459" i="29"/>
  <c r="F453" i="29"/>
  <c r="F479" i="29"/>
  <c r="F458" i="29"/>
  <c r="F452" i="29"/>
  <c r="F450" i="29"/>
  <c r="F654" i="29"/>
  <c r="F264" i="29"/>
  <c r="F256" i="29"/>
  <c r="F263" i="29"/>
  <c r="F250" i="29"/>
  <c r="F272" i="29"/>
  <c r="F262" i="29"/>
  <c r="F252" i="29"/>
  <c r="F247" i="29"/>
  <c r="F257" i="29"/>
  <c r="F276" i="29"/>
  <c r="F251" i="29"/>
  <c r="F266" i="29"/>
  <c r="F275" i="29"/>
  <c r="F269" i="29"/>
  <c r="F274" i="29"/>
  <c r="F261" i="29"/>
  <c r="F249" i="29"/>
  <c r="F268" i="29"/>
  <c r="F255" i="29"/>
  <c r="F260" i="29"/>
  <c r="F270" i="29"/>
  <c r="F656" i="29"/>
  <c r="M30" i="29"/>
  <c r="F248" i="29"/>
  <c r="F829" i="29"/>
  <c r="F841" i="29"/>
  <c r="F833" i="29"/>
  <c r="F853" i="29"/>
  <c r="F854" i="29"/>
  <c r="F839" i="29"/>
  <c r="F835" i="29"/>
  <c r="F843" i="29"/>
  <c r="F828" i="29"/>
  <c r="F852" i="29"/>
  <c r="F842" i="29"/>
  <c r="F825" i="29"/>
  <c r="F847" i="29"/>
  <c r="F836" i="29"/>
  <c r="F831" i="29"/>
  <c r="F824" i="29"/>
  <c r="F840" i="29"/>
  <c r="F846" i="29"/>
  <c r="F838" i="29"/>
  <c r="F832" i="29"/>
  <c r="F844" i="29"/>
  <c r="F837" i="29"/>
  <c r="F830" i="29"/>
  <c r="F456" i="29"/>
  <c r="F851" i="29"/>
  <c r="F258" i="29"/>
  <c r="F383" i="29"/>
  <c r="F573" i="29"/>
  <c r="F669" i="29"/>
  <c r="F373" i="29"/>
  <c r="F394" i="29"/>
  <c r="F474" i="29"/>
  <c r="F708" i="29"/>
  <c r="F826" i="29"/>
  <c r="F357" i="29"/>
  <c r="F374" i="29"/>
  <c r="F349" i="29"/>
  <c r="F665" i="29"/>
  <c r="F368" i="29"/>
  <c r="F469" i="29"/>
  <c r="F246" i="29"/>
  <c r="F265" i="29"/>
  <c r="F273" i="29"/>
  <c r="F400" i="29"/>
  <c r="F392" i="29"/>
  <c r="F388" i="29"/>
  <c r="F410" i="29"/>
  <c r="F396" i="29"/>
  <c r="F398" i="29"/>
  <c r="F412" i="29"/>
  <c r="F382" i="29"/>
  <c r="F406" i="29"/>
  <c r="F384" i="29"/>
  <c r="F407" i="29"/>
  <c r="F393" i="29"/>
  <c r="F386" i="29"/>
  <c r="F399" i="29"/>
  <c r="F405" i="29"/>
  <c r="F385" i="29"/>
  <c r="F391" i="29"/>
  <c r="F402" i="29"/>
  <c r="F409" i="29"/>
  <c r="F473" i="29"/>
  <c r="F554" i="29"/>
  <c r="F575" i="29"/>
  <c r="F571" i="29"/>
  <c r="F566" i="29"/>
  <c r="F581" i="29"/>
  <c r="F576" i="29"/>
  <c r="F553" i="29"/>
  <c r="F567" i="29"/>
  <c r="F557" i="29"/>
  <c r="F552" i="29"/>
  <c r="F561" i="29"/>
  <c r="F555" i="29"/>
  <c r="F582" i="29"/>
  <c r="F565" i="29"/>
  <c r="F572" i="29"/>
  <c r="F564" i="29"/>
  <c r="F570" i="29"/>
  <c r="F577" i="29"/>
  <c r="F556" i="29"/>
  <c r="F569" i="29"/>
  <c r="F563" i="29"/>
  <c r="F562" i="29"/>
  <c r="F578" i="29"/>
  <c r="F660" i="29"/>
  <c r="F678" i="29"/>
  <c r="AK12" i="29"/>
  <c r="K347" i="29"/>
  <c r="L369" i="29" s="1"/>
  <c r="B346" i="29"/>
  <c r="F466" i="29"/>
  <c r="F579" i="29"/>
  <c r="F661" i="29"/>
  <c r="F717" i="29"/>
  <c r="F60" i="29"/>
  <c r="F52" i="29"/>
  <c r="F69" i="29"/>
  <c r="F47" i="29"/>
  <c r="F55" i="29"/>
  <c r="F42" i="29"/>
  <c r="F63" i="29"/>
  <c r="F67" i="29"/>
  <c r="K109" i="29"/>
  <c r="L131" i="29" s="1"/>
  <c r="B108" i="29"/>
  <c r="F174" i="29"/>
  <c r="F169" i="29"/>
  <c r="F156" i="29"/>
  <c r="F147" i="29"/>
  <c r="F165" i="29"/>
  <c r="F160" i="29"/>
  <c r="F149" i="29"/>
  <c r="F158" i="29"/>
  <c r="F164" i="29"/>
  <c r="F535" i="29"/>
  <c r="F527" i="29"/>
  <c r="F548" i="29"/>
  <c r="F543" i="29"/>
  <c r="F518" i="29"/>
  <c r="F537" i="29"/>
  <c r="F519" i="29"/>
  <c r="F546" i="29"/>
  <c r="F528" i="29"/>
  <c r="F545" i="29"/>
  <c r="F530" i="29"/>
  <c r="F540" i="29"/>
  <c r="F520" i="29"/>
  <c r="F529" i="29"/>
  <c r="F524" i="29"/>
  <c r="F536" i="29"/>
  <c r="F525" i="29"/>
  <c r="F547" i="29"/>
  <c r="F541" i="29"/>
  <c r="F534" i="29"/>
  <c r="F523" i="29"/>
  <c r="F526" i="29"/>
  <c r="F808" i="29"/>
  <c r="F53" i="29"/>
  <c r="F128" i="29"/>
  <c r="F120" i="29"/>
  <c r="F118" i="29"/>
  <c r="F135" i="29"/>
  <c r="F122" i="29"/>
  <c r="F117" i="29"/>
  <c r="F115" i="29"/>
  <c r="F131" i="29"/>
  <c r="F144" i="29"/>
  <c r="F182" i="29"/>
  <c r="F230" i="29"/>
  <c r="F217" i="29"/>
  <c r="F225" i="29"/>
  <c r="F212" i="29"/>
  <c r="F220" i="29"/>
  <c r="F240" i="29"/>
  <c r="F235" i="29"/>
  <c r="F427" i="29"/>
  <c r="F434" i="29"/>
  <c r="F532" i="29"/>
  <c r="F728" i="29"/>
  <c r="F751" i="29"/>
  <c r="F796" i="29"/>
  <c r="F810" i="29"/>
  <c r="F805" i="29"/>
  <c r="F818" i="29"/>
  <c r="F797" i="29"/>
  <c r="F819" i="29"/>
  <c r="F814" i="29"/>
  <c r="F804" i="29"/>
  <c r="F801" i="29"/>
  <c r="F815" i="29"/>
  <c r="F790" i="29"/>
  <c r="F794" i="29"/>
  <c r="F817" i="29"/>
  <c r="F812" i="29"/>
  <c r="F806" i="29"/>
  <c r="F799" i="29"/>
  <c r="F793" i="29"/>
  <c r="F145" i="29"/>
  <c r="F150" i="29"/>
  <c r="F166" i="29"/>
  <c r="F196" i="29"/>
  <c r="F188" i="29"/>
  <c r="F201" i="29"/>
  <c r="F208" i="29"/>
  <c r="F185" i="29"/>
  <c r="F189" i="29"/>
  <c r="F193" i="29"/>
  <c r="F180" i="29"/>
  <c r="F198" i="29"/>
  <c r="F197" i="29"/>
  <c r="F179" i="29"/>
  <c r="F183" i="29"/>
  <c r="F533" i="29"/>
  <c r="F737" i="29"/>
  <c r="F49" i="29"/>
  <c r="F59" i="29"/>
  <c r="F116" i="29"/>
  <c r="K313" i="29"/>
  <c r="L335" i="29" s="1"/>
  <c r="B312" i="29"/>
  <c r="F422" i="29"/>
  <c r="F64" i="29"/>
  <c r="F155" i="29"/>
  <c r="F170" i="29"/>
  <c r="F746" i="29"/>
  <c r="F725" i="29"/>
  <c r="F745" i="29"/>
  <c r="F741" i="29"/>
  <c r="F736" i="29"/>
  <c r="F730" i="29"/>
  <c r="F749" i="29"/>
  <c r="F747" i="29"/>
  <c r="F742" i="29"/>
  <c r="F726" i="29"/>
  <c r="F731" i="29"/>
  <c r="F748" i="29"/>
  <c r="F743" i="29"/>
  <c r="F735" i="29"/>
  <c r="F729" i="29"/>
  <c r="F723" i="29"/>
  <c r="F722" i="29"/>
  <c r="F740" i="29"/>
  <c r="F752" i="29"/>
  <c r="F803" i="29"/>
  <c r="F816" i="29"/>
  <c r="F44" i="29"/>
  <c r="F54" i="29"/>
  <c r="F70" i="29"/>
  <c r="F161" i="29"/>
  <c r="F178" i="29"/>
  <c r="F205" i="29"/>
  <c r="F440" i="29"/>
  <c r="F419" i="29"/>
  <c r="F436" i="29"/>
  <c r="F431" i="29"/>
  <c r="F444" i="29"/>
  <c r="F435" i="29"/>
  <c r="F426" i="29"/>
  <c r="F421" i="29"/>
  <c r="F420" i="29"/>
  <c r="F425" i="29"/>
  <c r="F437" i="29"/>
  <c r="F441" i="29"/>
  <c r="F430" i="29"/>
  <c r="F423" i="29"/>
  <c r="F443" i="29"/>
  <c r="F521" i="29"/>
  <c r="K687" i="29"/>
  <c r="L709" i="29" s="1"/>
  <c r="B686" i="29"/>
  <c r="F738" i="29"/>
  <c r="F791" i="29"/>
  <c r="F811" i="29"/>
  <c r="M41" i="29"/>
  <c r="M63" i="29" s="1"/>
  <c r="F79" i="29"/>
  <c r="F88" i="29"/>
  <c r="F101" i="29"/>
  <c r="M483" i="29"/>
  <c r="M505" i="29" s="1"/>
  <c r="M653" i="29"/>
  <c r="M675" i="29" s="1"/>
  <c r="M823" i="29"/>
  <c r="M845" i="29" s="1"/>
  <c r="M245" i="29"/>
  <c r="M267" i="29" s="1"/>
  <c r="M347" i="29"/>
  <c r="M369" i="29" s="1"/>
  <c r="F102" i="29"/>
  <c r="F85" i="29"/>
  <c r="M449" i="29"/>
  <c r="M471" i="29" s="1"/>
  <c r="F98" i="29"/>
  <c r="M279" i="29"/>
  <c r="M301" i="29" s="1"/>
  <c r="M755" i="29"/>
  <c r="M777" i="29" s="1"/>
  <c r="F76" i="29"/>
  <c r="F89" i="29"/>
  <c r="M109" i="29"/>
  <c r="M131" i="29" s="1"/>
  <c r="F304" i="29"/>
  <c r="F283" i="29"/>
  <c r="F296" i="29"/>
  <c r="F290" i="29"/>
  <c r="F301" i="29"/>
  <c r="M313" i="29"/>
  <c r="M335" i="29" s="1"/>
  <c r="M687" i="29"/>
  <c r="M709" i="29" s="1"/>
  <c r="F512" i="29"/>
  <c r="F491" i="29"/>
  <c r="F495" i="29"/>
  <c r="F503" i="29"/>
  <c r="F507" i="29"/>
  <c r="F494" i="29"/>
  <c r="F498" i="29"/>
  <c r="F647" i="29"/>
  <c r="F626" i="29"/>
  <c r="F631" i="29"/>
  <c r="F648" i="29"/>
  <c r="F625" i="29"/>
  <c r="F649" i="29"/>
  <c r="B278" i="29"/>
  <c r="F332" i="29"/>
  <c r="F324" i="29"/>
  <c r="F340" i="29"/>
  <c r="F315" i="29"/>
  <c r="F327" i="29"/>
  <c r="F489" i="29"/>
  <c r="F504" i="29"/>
  <c r="F630" i="29"/>
  <c r="F644" i="29"/>
  <c r="B720" i="29"/>
  <c r="F760" i="29"/>
  <c r="F590" i="29"/>
  <c r="M30" i="24"/>
  <c r="M177" i="24"/>
  <c r="M199" i="24" s="1"/>
  <c r="M313" i="28"/>
  <c r="M335" i="28" s="1"/>
  <c r="M109" i="28"/>
  <c r="M131" i="28" s="1"/>
  <c r="M755" i="28"/>
  <c r="M777" i="28" s="1"/>
  <c r="M14" i="28"/>
  <c r="M585" i="28"/>
  <c r="M607" i="28" s="1"/>
  <c r="M143" i="28"/>
  <c r="M165" i="28" s="1"/>
  <c r="F285" i="28"/>
  <c r="AJ12" i="28"/>
  <c r="F169" i="28"/>
  <c r="K755" i="28"/>
  <c r="L777" i="28" s="1"/>
  <c r="B754" i="28"/>
  <c r="F303" i="28"/>
  <c r="F299" i="28"/>
  <c r="F294" i="28"/>
  <c r="F307" i="28"/>
  <c r="F286" i="28"/>
  <c r="F302" i="28"/>
  <c r="F293" i="28"/>
  <c r="F301" i="28"/>
  <c r="F310" i="28"/>
  <c r="F295" i="28"/>
  <c r="F291" i="28"/>
  <c r="F281" i="28"/>
  <c r="F290" i="28"/>
  <c r="F280" i="28"/>
  <c r="F308" i="28"/>
  <c r="F292" i="28"/>
  <c r="F297" i="28"/>
  <c r="F296" i="28"/>
  <c r="F306" i="28"/>
  <c r="F304" i="28"/>
  <c r="F284" i="28"/>
  <c r="F298" i="28"/>
  <c r="F283" i="28"/>
  <c r="F309" i="28"/>
  <c r="F289" i="28"/>
  <c r="F282" i="28"/>
  <c r="F288" i="28"/>
  <c r="F287" i="28"/>
  <c r="F305" i="28"/>
  <c r="F300" i="28"/>
  <c r="F675" i="28"/>
  <c r="F670" i="28"/>
  <c r="F666" i="28"/>
  <c r="F662" i="28"/>
  <c r="F683" i="28"/>
  <c r="F665" i="28"/>
  <c r="F656" i="28"/>
  <c r="F669" i="28"/>
  <c r="F679" i="28"/>
  <c r="F655" i="28"/>
  <c r="F668" i="28"/>
  <c r="F684" i="28"/>
  <c r="F664" i="28"/>
  <c r="F677" i="28"/>
  <c r="F660" i="28"/>
  <c r="F654" i="28"/>
  <c r="F676" i="28"/>
  <c r="F678" i="28"/>
  <c r="F672" i="28"/>
  <c r="F671" i="28"/>
  <c r="F658" i="28"/>
  <c r="F673" i="28"/>
  <c r="F657" i="28"/>
  <c r="F659" i="28"/>
  <c r="F667" i="28"/>
  <c r="F682" i="28"/>
  <c r="F674" i="28"/>
  <c r="F663" i="28"/>
  <c r="F680" i="28"/>
  <c r="F94" i="28"/>
  <c r="F167" i="28"/>
  <c r="F163" i="28"/>
  <c r="F158" i="28"/>
  <c r="F171" i="28"/>
  <c r="F166" i="28"/>
  <c r="F157" i="28"/>
  <c r="F165" i="28"/>
  <c r="F174" i="28"/>
  <c r="F159" i="28"/>
  <c r="F155" i="28"/>
  <c r="F150" i="28"/>
  <c r="F164" i="28"/>
  <c r="F147" i="28"/>
  <c r="F162" i="28"/>
  <c r="F151" i="28"/>
  <c r="F168" i="28"/>
  <c r="F148" i="28"/>
  <c r="F161" i="28"/>
  <c r="F173" i="28"/>
  <c r="F154" i="28"/>
  <c r="F172" i="28"/>
  <c r="F160" i="28"/>
  <c r="F146" i="28"/>
  <c r="F152" i="28"/>
  <c r="F145" i="28"/>
  <c r="F153" i="28"/>
  <c r="F144" i="28"/>
  <c r="F122" i="28"/>
  <c r="F76" i="28"/>
  <c r="F130" i="28"/>
  <c r="F125" i="28"/>
  <c r="F131" i="28"/>
  <c r="F121" i="28"/>
  <c r="F116" i="28"/>
  <c r="F138" i="28"/>
  <c r="F119" i="28"/>
  <c r="F113" i="28"/>
  <c r="F129" i="28"/>
  <c r="F133" i="28"/>
  <c r="F117" i="28"/>
  <c r="F134" i="28"/>
  <c r="F128" i="28"/>
  <c r="F115" i="28"/>
  <c r="F140" i="28"/>
  <c r="F127" i="28"/>
  <c r="F114" i="28"/>
  <c r="F139" i="28"/>
  <c r="F126" i="28"/>
  <c r="F120" i="28"/>
  <c r="F137" i="28"/>
  <c r="F132" i="28"/>
  <c r="F112" i="28"/>
  <c r="F124" i="28"/>
  <c r="F136" i="28"/>
  <c r="F123" i="28"/>
  <c r="F149" i="28"/>
  <c r="F110" i="28"/>
  <c r="F661" i="28"/>
  <c r="F99" i="28"/>
  <c r="F95" i="28"/>
  <c r="F90" i="28"/>
  <c r="F83" i="28"/>
  <c r="F105" i="28"/>
  <c r="F91" i="28"/>
  <c r="F78" i="28"/>
  <c r="F104" i="28"/>
  <c r="F89" i="28"/>
  <c r="F79" i="28"/>
  <c r="F106" i="28"/>
  <c r="F84" i="28"/>
  <c r="F93" i="28"/>
  <c r="F88" i="28"/>
  <c r="F77" i="28"/>
  <c r="F82" i="28"/>
  <c r="F100" i="28"/>
  <c r="F81" i="28"/>
  <c r="F87" i="28"/>
  <c r="F92" i="28"/>
  <c r="F80" i="28"/>
  <c r="F98" i="28"/>
  <c r="F86" i="28"/>
  <c r="F103" i="28"/>
  <c r="F85" i="28"/>
  <c r="F102" i="28"/>
  <c r="F96" i="28"/>
  <c r="AK14" i="28"/>
  <c r="F101" i="28"/>
  <c r="M30" i="28"/>
  <c r="F111" i="28"/>
  <c r="K279" i="28"/>
  <c r="L301" i="28" s="1"/>
  <c r="B278" i="28"/>
  <c r="K347" i="28"/>
  <c r="L369" i="28" s="1"/>
  <c r="B346" i="28"/>
  <c r="M279" i="28"/>
  <c r="M301" i="28" s="1"/>
  <c r="F606" i="28"/>
  <c r="F601" i="28"/>
  <c r="F614" i="28"/>
  <c r="F593" i="28"/>
  <c r="F613" i="28"/>
  <c r="F604" i="28"/>
  <c r="F599" i="28"/>
  <c r="F612" i="28"/>
  <c r="F608" i="28"/>
  <c r="F603" i="28"/>
  <c r="F598" i="28"/>
  <c r="F607" i="28"/>
  <c r="F600" i="28"/>
  <c r="F595" i="28"/>
  <c r="F588" i="28"/>
  <c r="F611" i="28"/>
  <c r="F586" i="28"/>
  <c r="F590" i="28"/>
  <c r="F610" i="28"/>
  <c r="F420" i="28"/>
  <c r="B720" i="28"/>
  <c r="B40" i="28"/>
  <c r="F810" i="28"/>
  <c r="F805" i="28"/>
  <c r="F818" i="28"/>
  <c r="F797" i="28"/>
  <c r="F807" i="28"/>
  <c r="F812" i="28"/>
  <c r="F792" i="28"/>
  <c r="F816" i="28"/>
  <c r="F802" i="28"/>
  <c r="F806" i="28"/>
  <c r="F800" i="28"/>
  <c r="F811" i="28"/>
  <c r="F799" i="28"/>
  <c r="F803" i="28"/>
  <c r="F815" i="28"/>
  <c r="F794" i="28"/>
  <c r="F808" i="28"/>
  <c r="F801" i="28"/>
  <c r="F814" i="28"/>
  <c r="F820" i="28"/>
  <c r="F809" i="28"/>
  <c r="F589" i="28"/>
  <c r="F790" i="28"/>
  <c r="F819" i="28"/>
  <c r="F616" i="28"/>
  <c r="F440" i="28"/>
  <c r="F419" i="28"/>
  <c r="F443" i="28"/>
  <c r="F422" i="28"/>
  <c r="F427" i="28"/>
  <c r="F417" i="28"/>
  <c r="F435" i="28"/>
  <c r="F444" i="28"/>
  <c r="F439" i="28"/>
  <c r="F425" i="28"/>
  <c r="F424" i="28"/>
  <c r="F430" i="28"/>
  <c r="F436" i="28"/>
  <c r="F441" i="28"/>
  <c r="F418" i="28"/>
  <c r="F434" i="28"/>
  <c r="F428" i="28"/>
  <c r="F433" i="28"/>
  <c r="F446" i="28"/>
  <c r="F432" i="28"/>
  <c r="F431" i="28"/>
  <c r="F791" i="28"/>
  <c r="B74" i="28"/>
  <c r="K619" i="28"/>
  <c r="L641" i="28" s="1"/>
  <c r="B618" i="28"/>
  <c r="M245" i="28"/>
  <c r="M267" i="28" s="1"/>
  <c r="F416" i="28"/>
  <c r="M687" i="28"/>
  <c r="M709" i="28" s="1"/>
  <c r="B108" i="28"/>
  <c r="B380" i="28"/>
  <c r="F592" i="28"/>
  <c r="F609" i="28"/>
  <c r="K517" i="28"/>
  <c r="L539" i="28" s="1"/>
  <c r="B516" i="28"/>
  <c r="M823" i="28"/>
  <c r="M845" i="28" s="1"/>
  <c r="M449" i="28"/>
  <c r="M471" i="28" s="1"/>
  <c r="M381" i="28"/>
  <c r="M403" i="28" s="1"/>
  <c r="M517" i="28"/>
  <c r="M539" i="28" s="1"/>
  <c r="M415" i="28"/>
  <c r="M437" i="28" s="1"/>
  <c r="M347" i="28"/>
  <c r="M369" i="28" s="1"/>
  <c r="M653" i="28"/>
  <c r="M675" i="28" s="1"/>
  <c r="M619" i="28"/>
  <c r="M641" i="28" s="1"/>
  <c r="M789" i="28"/>
  <c r="M811" i="28" s="1"/>
  <c r="M211" i="28"/>
  <c r="M233" i="28" s="1"/>
  <c r="M41" i="28"/>
  <c r="M63" i="28" s="1"/>
  <c r="M483" i="28"/>
  <c r="M505" i="28" s="1"/>
  <c r="F793" i="28"/>
  <c r="F813" i="28"/>
  <c r="F45" i="28"/>
  <c r="F50" i="28"/>
  <c r="F554" i="28"/>
  <c r="F578" i="28"/>
  <c r="F553" i="28"/>
  <c r="F574" i="28"/>
  <c r="F565" i="28"/>
  <c r="F563" i="28"/>
  <c r="F581" i="28"/>
  <c r="F576" i="28"/>
  <c r="F571" i="28"/>
  <c r="F555" i="28"/>
  <c r="F564" i="28"/>
  <c r="F580" i="28"/>
  <c r="F568" i="28"/>
  <c r="F556" i="28"/>
  <c r="F566" i="28"/>
  <c r="F706" i="28"/>
  <c r="F698" i="28"/>
  <c r="F718" i="28"/>
  <c r="F713" i="28"/>
  <c r="F688" i="28"/>
  <c r="F712" i="28"/>
  <c r="F697" i="28"/>
  <c r="F717" i="28"/>
  <c r="F707" i="28"/>
  <c r="F696" i="28"/>
  <c r="F703" i="28"/>
  <c r="F691" i="28"/>
  <c r="F715" i="28"/>
  <c r="F701" i="28"/>
  <c r="F693" i="28"/>
  <c r="F695" i="28"/>
  <c r="F746" i="28"/>
  <c r="F725" i="28"/>
  <c r="F745" i="28"/>
  <c r="F741" i="28"/>
  <c r="F736" i="28"/>
  <c r="F749" i="28"/>
  <c r="F728" i="28"/>
  <c r="F724" i="28"/>
  <c r="F739" i="28"/>
  <c r="F729" i="28"/>
  <c r="F742" i="28"/>
  <c r="F747" i="28"/>
  <c r="F730" i="28"/>
  <c r="F723" i="28"/>
  <c r="F735" i="28"/>
  <c r="F752" i="28"/>
  <c r="F737" i="28"/>
  <c r="F731" i="28"/>
  <c r="F751" i="28"/>
  <c r="F744" i="28"/>
  <c r="F454" i="28"/>
  <c r="F535" i="28"/>
  <c r="F527" i="28"/>
  <c r="F542" i="28"/>
  <c r="F521" i="28"/>
  <c r="F532" i="28"/>
  <c r="F518" i="28"/>
  <c r="F548" i="28"/>
  <c r="F541" i="28"/>
  <c r="F524" i="28"/>
  <c r="F530" i="28"/>
  <c r="F536" i="28"/>
  <c r="F531" i="28"/>
  <c r="F539" i="28"/>
  <c r="F722" i="28"/>
  <c r="F52" i="28"/>
  <c r="F61" i="28"/>
  <c r="F377" i="28"/>
  <c r="F371" i="28"/>
  <c r="F367" i="28"/>
  <c r="F362" i="28"/>
  <c r="F374" i="28"/>
  <c r="F360" i="28"/>
  <c r="F352" i="28"/>
  <c r="F376" i="28"/>
  <c r="F364" i="28"/>
  <c r="F370" i="28"/>
  <c r="F375" i="28"/>
  <c r="F348" i="28"/>
  <c r="F354" i="28"/>
  <c r="F526" i="28"/>
  <c r="F540" i="28"/>
  <c r="F562" i="28"/>
  <c r="F569" i="28"/>
  <c r="F714" i="28"/>
  <c r="F47" i="28"/>
  <c r="F59" i="28"/>
  <c r="F51" i="28"/>
  <c r="F72" i="28"/>
  <c r="F67" i="28"/>
  <c r="F42" i="28"/>
  <c r="F71" i="28"/>
  <c r="F472" i="28"/>
  <c r="F463" i="28"/>
  <c r="F471" i="28"/>
  <c r="F466" i="28"/>
  <c r="F462" i="28"/>
  <c r="F458" i="28"/>
  <c r="F479" i="28"/>
  <c r="F475" i="28"/>
  <c r="F461" i="28"/>
  <c r="F456" i="28"/>
  <c r="F465" i="28"/>
  <c r="F451" i="28"/>
  <c r="F474" i="28"/>
  <c r="F464" i="28"/>
  <c r="F455" i="28"/>
  <c r="F450" i="28"/>
  <c r="F478" i="28"/>
  <c r="F467" i="28"/>
  <c r="F512" i="28"/>
  <c r="F491" i="28"/>
  <c r="F502" i="28"/>
  <c r="F494" i="28"/>
  <c r="F492" i="28"/>
  <c r="F487" i="28"/>
  <c r="F504" i="28"/>
  <c r="F498" i="28"/>
  <c r="F488" i="28"/>
  <c r="F514" i="28"/>
  <c r="F493" i="28"/>
  <c r="F513" i="28"/>
  <c r="F508" i="28"/>
  <c r="B822" i="28"/>
  <c r="F235" i="28"/>
  <c r="F231" i="28"/>
  <c r="F226" i="28"/>
  <c r="F239" i="28"/>
  <c r="F218" i="28"/>
  <c r="F234" i="28"/>
  <c r="F225" i="28"/>
  <c r="F485" i="28"/>
  <c r="F497" i="28"/>
  <c r="F193" i="28"/>
  <c r="F198" i="28"/>
  <c r="F182" i="28"/>
  <c r="F250" i="28"/>
  <c r="F332" i="28"/>
  <c r="F324" i="28"/>
  <c r="F336" i="28"/>
  <c r="F340" i="28"/>
  <c r="F323" i="28"/>
  <c r="F624" i="28"/>
  <c r="F843" i="28"/>
  <c r="F829" i="28"/>
  <c r="F841" i="28"/>
  <c r="F833" i="28"/>
  <c r="F853" i="28"/>
  <c r="F647" i="28"/>
  <c r="F626" i="28"/>
  <c r="F625" i="28"/>
  <c r="F637" i="28"/>
  <c r="F629" i="28"/>
  <c r="F630" i="28"/>
  <c r="F639" i="28"/>
  <c r="F824" i="28"/>
  <c r="F844" i="28"/>
  <c r="F854" i="28"/>
  <c r="F386" i="28"/>
  <c r="F764" i="28"/>
  <c r="F768" i="28"/>
  <c r="F772" i="28"/>
  <c r="F777" i="28"/>
  <c r="F760" i="28"/>
  <c r="F392" i="28"/>
  <c r="F400" i="28"/>
  <c r="M415" i="25"/>
  <c r="M437" i="25" s="1"/>
  <c r="M279" i="25"/>
  <c r="M301" i="25" s="1"/>
  <c r="M687" i="25"/>
  <c r="M709" i="25" s="1"/>
  <c r="M143" i="25"/>
  <c r="M165" i="25" s="1"/>
  <c r="M313" i="25"/>
  <c r="M335" i="25" s="1"/>
  <c r="M75" i="24"/>
  <c r="M97" i="24" s="1"/>
  <c r="M789" i="24"/>
  <c r="M811" i="24" s="1"/>
  <c r="M381" i="24"/>
  <c r="M403" i="24" s="1"/>
  <c r="M551" i="24"/>
  <c r="M573" i="24" s="1"/>
  <c r="M143" i="24"/>
  <c r="M165" i="24" s="1"/>
  <c r="M279" i="24"/>
  <c r="M301" i="24" s="1"/>
  <c r="M517" i="24"/>
  <c r="M539" i="24" s="1"/>
  <c r="M14" i="24"/>
  <c r="M347" i="24"/>
  <c r="M369" i="24" s="1"/>
  <c r="M14" i="22"/>
  <c r="M75" i="21"/>
  <c r="M97" i="21" s="1"/>
  <c r="M279" i="21"/>
  <c r="M301" i="21" s="1"/>
  <c r="M30" i="21"/>
  <c r="M619" i="21"/>
  <c r="M641" i="21" s="1"/>
  <c r="M823" i="21"/>
  <c r="M845" i="21" s="1"/>
  <c r="M823" i="20"/>
  <c r="M845" i="20" s="1"/>
  <c r="M517" i="20"/>
  <c r="M539" i="20" s="1"/>
  <c r="M381" i="19"/>
  <c r="M403" i="19" s="1"/>
  <c r="M449" i="19"/>
  <c r="M471" i="19" s="1"/>
  <c r="M687" i="19"/>
  <c r="M709" i="19" s="1"/>
  <c r="F285" i="25"/>
  <c r="F309" i="25"/>
  <c r="F304" i="25"/>
  <c r="F295" i="25"/>
  <c r="F287" i="25"/>
  <c r="F303" i="25"/>
  <c r="F293" i="25"/>
  <c r="F308" i="25"/>
  <c r="F283" i="25"/>
  <c r="F298" i="25"/>
  <c r="F288" i="25"/>
  <c r="F282" i="25"/>
  <c r="F306" i="25"/>
  <c r="F307" i="25"/>
  <c r="F289" i="25"/>
  <c r="F294" i="25"/>
  <c r="F281" i="25"/>
  <c r="F301" i="25"/>
  <c r="F291" i="25"/>
  <c r="F297" i="25"/>
  <c r="F302" i="25"/>
  <c r="F284" i="25"/>
  <c r="F292" i="25"/>
  <c r="F310" i="25"/>
  <c r="F300" i="25"/>
  <c r="F280" i="25"/>
  <c r="F299" i="25"/>
  <c r="F290" i="25"/>
  <c r="AJ12" i="25"/>
  <c r="F208" i="25"/>
  <c r="F203" i="25"/>
  <c r="F178" i="25"/>
  <c r="F204" i="25"/>
  <c r="F200" i="25"/>
  <c r="F195" i="25"/>
  <c r="F186" i="25"/>
  <c r="F190" i="25"/>
  <c r="F181" i="25"/>
  <c r="F192" i="25"/>
  <c r="F179" i="25"/>
  <c r="F199" i="25"/>
  <c r="F188" i="25"/>
  <c r="F198" i="25"/>
  <c r="F187" i="25"/>
  <c r="F180" i="25"/>
  <c r="F182" i="25"/>
  <c r="F201" i="25"/>
  <c r="F184" i="25"/>
  <c r="F207" i="25"/>
  <c r="F191" i="25"/>
  <c r="F206" i="25"/>
  <c r="F183" i="25"/>
  <c r="F197" i="25"/>
  <c r="F189" i="25"/>
  <c r="F205" i="25"/>
  <c r="F194" i="25"/>
  <c r="F193" i="25"/>
  <c r="F196" i="25"/>
  <c r="K347" i="25"/>
  <c r="L369" i="25" s="1"/>
  <c r="B346" i="25"/>
  <c r="F185" i="25"/>
  <c r="K245" i="25"/>
  <c r="L267" i="25" s="1"/>
  <c r="B244" i="25"/>
  <c r="F146" i="25"/>
  <c r="F167" i="25"/>
  <c r="F163" i="25"/>
  <c r="F158" i="25"/>
  <c r="F156" i="25"/>
  <c r="F147" i="25"/>
  <c r="F160" i="25"/>
  <c r="F169" i="25"/>
  <c r="F172" i="25"/>
  <c r="F144" i="25"/>
  <c r="F173" i="25"/>
  <c r="F161" i="25"/>
  <c r="F151" i="25"/>
  <c r="F174" i="25"/>
  <c r="F168" i="25"/>
  <c r="F162" i="25"/>
  <c r="F150" i="25"/>
  <c r="F145" i="25"/>
  <c r="F165" i="25"/>
  <c r="F148" i="25"/>
  <c r="F166" i="25"/>
  <c r="F157" i="25"/>
  <c r="F149" i="25"/>
  <c r="F164" i="25"/>
  <c r="F155" i="25"/>
  <c r="F171" i="25"/>
  <c r="F154" i="25"/>
  <c r="F170" i="25"/>
  <c r="F153" i="25"/>
  <c r="F159" i="25"/>
  <c r="F152" i="25"/>
  <c r="F286" i="25"/>
  <c r="F782" i="25"/>
  <c r="F757" i="25"/>
  <c r="F778" i="25"/>
  <c r="F769" i="25"/>
  <c r="F761" i="25"/>
  <c r="F773" i="25"/>
  <c r="F765" i="25"/>
  <c r="F785" i="25"/>
  <c r="F760" i="25"/>
  <c r="F775" i="25"/>
  <c r="F784" i="25"/>
  <c r="F779" i="25"/>
  <c r="F764" i="25"/>
  <c r="F759" i="25"/>
  <c r="F774" i="25"/>
  <c r="F768" i="25"/>
  <c r="F781" i="25"/>
  <c r="F762" i="25"/>
  <c r="F767" i="25"/>
  <c r="F780" i="25"/>
  <c r="F772" i="25"/>
  <c r="F786" i="25"/>
  <c r="F777" i="25"/>
  <c r="F766" i="25"/>
  <c r="F776" i="25"/>
  <c r="F770" i="25"/>
  <c r="F758" i="25"/>
  <c r="F771" i="25"/>
  <c r="F783" i="25"/>
  <c r="F457" i="25"/>
  <c r="F756" i="25"/>
  <c r="AK12" i="25"/>
  <c r="M30" i="25"/>
  <c r="F472" i="25"/>
  <c r="F463" i="25"/>
  <c r="F455" i="25"/>
  <c r="F480" i="25"/>
  <c r="F475" i="25"/>
  <c r="F462" i="25"/>
  <c r="F476" i="25"/>
  <c r="F466" i="25"/>
  <c r="F464" i="25"/>
  <c r="F460" i="25"/>
  <c r="F454" i="25"/>
  <c r="F470" i="25"/>
  <c r="F479" i="25"/>
  <c r="F467" i="25"/>
  <c r="F461" i="25"/>
  <c r="F473" i="25"/>
  <c r="F478" i="25"/>
  <c r="F453" i="25"/>
  <c r="F452" i="25"/>
  <c r="F474" i="25"/>
  <c r="F451" i="25"/>
  <c r="F468" i="25"/>
  <c r="F459" i="25"/>
  <c r="F465" i="25"/>
  <c r="F458" i="25"/>
  <c r="F72" i="25"/>
  <c r="F67" i="25"/>
  <c r="F42" i="25"/>
  <c r="F69" i="25"/>
  <c r="F52" i="25"/>
  <c r="F43" i="25"/>
  <c r="F60" i="25"/>
  <c r="F71" i="25"/>
  <c r="F57" i="25"/>
  <c r="F62" i="25"/>
  <c r="F56" i="25"/>
  <c r="F51" i="25"/>
  <c r="F45" i="25"/>
  <c r="F63" i="25"/>
  <c r="F46" i="25"/>
  <c r="F59" i="25"/>
  <c r="F70" i="25"/>
  <c r="F342" i="25"/>
  <c r="F321" i="25"/>
  <c r="F320" i="25"/>
  <c r="F337" i="25"/>
  <c r="F333" i="25"/>
  <c r="F328" i="25"/>
  <c r="F340" i="25"/>
  <c r="F330" i="25"/>
  <c r="F315" i="25"/>
  <c r="F325" i="25"/>
  <c r="F327" i="25"/>
  <c r="F314" i="25"/>
  <c r="F335" i="25"/>
  <c r="F341" i="25"/>
  <c r="F322" i="25"/>
  <c r="F316" i="25"/>
  <c r="F339" i="25"/>
  <c r="F334" i="25"/>
  <c r="F331" i="25"/>
  <c r="F324" i="25"/>
  <c r="F763" i="25"/>
  <c r="F44" i="25"/>
  <c r="F53" i="25"/>
  <c r="F343" i="25"/>
  <c r="F119" i="25"/>
  <c r="M653" i="25"/>
  <c r="M675" i="25" s="1"/>
  <c r="M585" i="25"/>
  <c r="M607" i="25" s="1"/>
  <c r="M823" i="25"/>
  <c r="M845" i="25" s="1"/>
  <c r="M483" i="25"/>
  <c r="M505" i="25" s="1"/>
  <c r="M619" i="25"/>
  <c r="M641" i="25" s="1"/>
  <c r="M721" i="25"/>
  <c r="M743" i="25" s="1"/>
  <c r="M755" i="25"/>
  <c r="M777" i="25" s="1"/>
  <c r="M789" i="25"/>
  <c r="M811" i="25" s="1"/>
  <c r="M551" i="25"/>
  <c r="M573" i="25" s="1"/>
  <c r="M449" i="25"/>
  <c r="M471" i="25" s="1"/>
  <c r="M109" i="25"/>
  <c r="M131" i="25" s="1"/>
  <c r="M211" i="25"/>
  <c r="M233" i="25" s="1"/>
  <c r="M381" i="25"/>
  <c r="M403" i="25" s="1"/>
  <c r="M347" i="25"/>
  <c r="M369" i="25" s="1"/>
  <c r="M245" i="25"/>
  <c r="M267" i="25" s="1"/>
  <c r="K75" i="25"/>
  <c r="L97" i="25" s="1"/>
  <c r="F116" i="25"/>
  <c r="F512" i="25"/>
  <c r="F491" i="25"/>
  <c r="F495" i="25"/>
  <c r="F507" i="25"/>
  <c r="F503" i="25"/>
  <c r="F498" i="25"/>
  <c r="F502" i="25"/>
  <c r="F497" i="25"/>
  <c r="F488" i="25"/>
  <c r="F511" i="25"/>
  <c r="F494" i="25"/>
  <c r="F509" i="25"/>
  <c r="F504" i="25"/>
  <c r="F493" i="25"/>
  <c r="F513" i="25"/>
  <c r="F506" i="25"/>
  <c r="F499" i="25"/>
  <c r="F492" i="25"/>
  <c r="F140" i="25"/>
  <c r="F135" i="25"/>
  <c r="F110" i="25"/>
  <c r="F122" i="25"/>
  <c r="F118" i="25"/>
  <c r="F131" i="25"/>
  <c r="F126" i="25"/>
  <c r="F113" i="25"/>
  <c r="F120" i="25"/>
  <c r="F111" i="25"/>
  <c r="M14" i="25"/>
  <c r="M75" i="25"/>
  <c r="M97" i="25" s="1"/>
  <c r="F127" i="25"/>
  <c r="F212" i="25"/>
  <c r="F241" i="25"/>
  <c r="F132" i="25"/>
  <c r="K211" i="25"/>
  <c r="L233" i="25" s="1"/>
  <c r="B210" i="25"/>
  <c r="F138" i="25"/>
  <c r="M517" i="25"/>
  <c r="M539" i="25" s="1"/>
  <c r="B550" i="25"/>
  <c r="F121" i="25"/>
  <c r="F137" i="25"/>
  <c r="F214" i="25"/>
  <c r="F235" i="25"/>
  <c r="F231" i="25"/>
  <c r="F226" i="25"/>
  <c r="F239" i="25"/>
  <c r="F216" i="25"/>
  <c r="F234" i="25"/>
  <c r="F229" i="25"/>
  <c r="F238" i="25"/>
  <c r="F220" i="25"/>
  <c r="F236" i="25"/>
  <c r="F213" i="25"/>
  <c r="F223" i="25"/>
  <c r="F228" i="25"/>
  <c r="F133" i="25"/>
  <c r="F218" i="25"/>
  <c r="F508" i="25"/>
  <c r="F369" i="25"/>
  <c r="F387" i="25"/>
  <c r="F397" i="25"/>
  <c r="F78" i="25"/>
  <c r="F93" i="25"/>
  <c r="F377" i="25"/>
  <c r="F374" i="25"/>
  <c r="F370" i="25"/>
  <c r="F361" i="25"/>
  <c r="F372" i="25"/>
  <c r="F354" i="25"/>
  <c r="F349" i="25"/>
  <c r="F362" i="25"/>
  <c r="F353" i="25"/>
  <c r="F400" i="25"/>
  <c r="F392" i="25"/>
  <c r="F390" i="25"/>
  <c r="F407" i="25"/>
  <c r="F394" i="25"/>
  <c r="F412" i="25"/>
  <c r="F398" i="25"/>
  <c r="F409" i="25"/>
  <c r="F389" i="25"/>
  <c r="F404" i="25"/>
  <c r="F836" i="25"/>
  <c r="F829" i="25"/>
  <c r="F841" i="25"/>
  <c r="F833" i="25"/>
  <c r="F854" i="25"/>
  <c r="F849" i="25"/>
  <c r="F824" i="25"/>
  <c r="F844" i="25"/>
  <c r="F838" i="25"/>
  <c r="F848" i="25"/>
  <c r="F834" i="25"/>
  <c r="F853" i="25"/>
  <c r="F828" i="25"/>
  <c r="F843" i="25"/>
  <c r="F852" i="25"/>
  <c r="F847" i="25"/>
  <c r="F837" i="25"/>
  <c r="F832" i="25"/>
  <c r="F827" i="25"/>
  <c r="F250" i="25"/>
  <c r="F276" i="25"/>
  <c r="F440" i="25"/>
  <c r="F419" i="25"/>
  <c r="F436" i="25"/>
  <c r="F431" i="25"/>
  <c r="F423" i="25"/>
  <c r="F441" i="25"/>
  <c r="F432" i="25"/>
  <c r="F418" i="25"/>
  <c r="F426" i="25"/>
  <c r="F430" i="25"/>
  <c r="F573" i="25"/>
  <c r="F579" i="25"/>
  <c r="F795" i="25"/>
  <c r="F851" i="25"/>
  <c r="F271" i="25"/>
  <c r="F421" i="25"/>
  <c r="F562" i="25"/>
  <c r="F706" i="25"/>
  <c r="F698" i="25"/>
  <c r="F714" i="25"/>
  <c r="F689" i="25"/>
  <c r="F710" i="25"/>
  <c r="F701" i="25"/>
  <c r="F696" i="25"/>
  <c r="F716" i="25"/>
  <c r="F711" i="25"/>
  <c r="F705" i="25"/>
  <c r="F700" i="25"/>
  <c r="F690" i="25"/>
  <c r="F695" i="25"/>
  <c r="F704" i="25"/>
  <c r="F694" i="25"/>
  <c r="F825" i="25"/>
  <c r="F831" i="25"/>
  <c r="F845" i="25"/>
  <c r="F246" i="25"/>
  <c r="F416" i="25"/>
  <c r="F437" i="25"/>
  <c r="F567" i="25"/>
  <c r="F580" i="25"/>
  <c r="F809" i="25"/>
  <c r="F557" i="25"/>
  <c r="F554" i="25"/>
  <c r="F575" i="25"/>
  <c r="F571" i="25"/>
  <c r="F566" i="25"/>
  <c r="F574" i="25"/>
  <c r="F568" i="25"/>
  <c r="F559" i="25"/>
  <c r="F577" i="25"/>
  <c r="F846" i="25"/>
  <c r="F810" i="25"/>
  <c r="F805" i="25"/>
  <c r="F818" i="25"/>
  <c r="F797" i="25"/>
  <c r="F801" i="25"/>
  <c r="F792" i="25"/>
  <c r="F816" i="25"/>
  <c r="F806" i="25"/>
  <c r="F796" i="25"/>
  <c r="F791" i="25"/>
  <c r="F815" i="25"/>
  <c r="F811" i="25"/>
  <c r="F804" i="25"/>
  <c r="F790" i="25"/>
  <c r="F803" i="25"/>
  <c r="F839" i="25"/>
  <c r="F552" i="25"/>
  <c r="F581" i="25"/>
  <c r="F675" i="25"/>
  <c r="F670" i="25"/>
  <c r="F666" i="25"/>
  <c r="F662" i="25"/>
  <c r="F683" i="25"/>
  <c r="F678" i="25"/>
  <c r="F657" i="25"/>
  <c r="F654" i="25"/>
  <c r="F659" i="25"/>
  <c r="F746" i="25"/>
  <c r="F725" i="25"/>
  <c r="F742" i="25"/>
  <c r="F737" i="25"/>
  <c r="F750" i="25"/>
  <c r="F729" i="25"/>
  <c r="F732" i="25"/>
  <c r="F736" i="25"/>
  <c r="F664" i="25"/>
  <c r="F673" i="25"/>
  <c r="F727" i="25"/>
  <c r="F647" i="25"/>
  <c r="F626" i="25"/>
  <c r="F638" i="25"/>
  <c r="F630" i="25"/>
  <c r="F639" i="25"/>
  <c r="F648" i="25"/>
  <c r="F722" i="25"/>
  <c r="F743" i="25"/>
  <c r="F747" i="25"/>
  <c r="F668" i="25"/>
  <c r="F674" i="25"/>
  <c r="F738" i="25"/>
  <c r="F522" i="25"/>
  <c r="F615" i="25"/>
  <c r="F518" i="25"/>
  <c r="F543" i="25"/>
  <c r="F548" i="25"/>
  <c r="F590" i="25"/>
  <c r="F527" i="25"/>
  <c r="F535" i="25"/>
  <c r="F76" i="24"/>
  <c r="F103" i="24"/>
  <c r="F485" i="24"/>
  <c r="F504" i="24"/>
  <c r="F810" i="24"/>
  <c r="F805" i="24"/>
  <c r="F818" i="24"/>
  <c r="F797" i="24"/>
  <c r="F820" i="24"/>
  <c r="F811" i="24"/>
  <c r="F792" i="24"/>
  <c r="F819" i="24"/>
  <c r="F814" i="24"/>
  <c r="F816" i="24"/>
  <c r="F802" i="24"/>
  <c r="F796" i="24"/>
  <c r="F807" i="24"/>
  <c r="F817" i="24"/>
  <c r="F801" i="24"/>
  <c r="F813" i="24"/>
  <c r="F795" i="24"/>
  <c r="F806" i="24"/>
  <c r="F812" i="24"/>
  <c r="F799" i="24"/>
  <c r="F808" i="24"/>
  <c r="F794" i="24"/>
  <c r="F793" i="24"/>
  <c r="F800" i="24"/>
  <c r="F804" i="24"/>
  <c r="F798" i="24"/>
  <c r="F815" i="24"/>
  <c r="F803" i="24"/>
  <c r="F510" i="24"/>
  <c r="F503" i="24"/>
  <c r="F93" i="24"/>
  <c r="F683" i="24"/>
  <c r="F677" i="24"/>
  <c r="F673" i="24"/>
  <c r="F668" i="24"/>
  <c r="F672" i="24"/>
  <c r="F664" i="24"/>
  <c r="F655" i="24"/>
  <c r="F678" i="24"/>
  <c r="F654" i="24"/>
  <c r="F659" i="24"/>
  <c r="F680" i="24"/>
  <c r="F665" i="24"/>
  <c r="F675" i="24"/>
  <c r="F669" i="24"/>
  <c r="F656" i="24"/>
  <c r="F667" i="24"/>
  <c r="F662" i="24"/>
  <c r="F674" i="24"/>
  <c r="F671" i="24"/>
  <c r="F657" i="24"/>
  <c r="F666" i="24"/>
  <c r="F660" i="24"/>
  <c r="F658" i="24"/>
  <c r="F679" i="24"/>
  <c r="F681" i="24"/>
  <c r="F661" i="24"/>
  <c r="F684" i="24"/>
  <c r="F676" i="24"/>
  <c r="F495" i="24"/>
  <c r="F492" i="24"/>
  <c r="F511" i="24"/>
  <c r="F487" i="24"/>
  <c r="F506" i="24"/>
  <c r="F501" i="24"/>
  <c r="F512" i="24"/>
  <c r="F502" i="24"/>
  <c r="F513" i="24"/>
  <c r="F507" i="24"/>
  <c r="F484" i="24"/>
  <c r="F496" i="24"/>
  <c r="F489" i="24"/>
  <c r="F514" i="24"/>
  <c r="F500" i="24"/>
  <c r="F508" i="24"/>
  <c r="F499" i="24"/>
  <c r="F494" i="24"/>
  <c r="F488" i="24"/>
  <c r="F509" i="24"/>
  <c r="F498" i="24"/>
  <c r="F490" i="24"/>
  <c r="F491" i="24"/>
  <c r="F505" i="24"/>
  <c r="F497" i="24"/>
  <c r="F486" i="24"/>
  <c r="F100" i="24"/>
  <c r="F79" i="24"/>
  <c r="F95" i="24"/>
  <c r="F86" i="24"/>
  <c r="F92" i="24"/>
  <c r="F82" i="24"/>
  <c r="F77" i="24"/>
  <c r="F102" i="24"/>
  <c r="F87" i="24"/>
  <c r="F97" i="24"/>
  <c r="F90" i="24"/>
  <c r="F85" i="24"/>
  <c r="F106" i="24"/>
  <c r="F94" i="24"/>
  <c r="F78" i="24"/>
  <c r="F83" i="24"/>
  <c r="F96" i="24"/>
  <c r="F101" i="24"/>
  <c r="F84" i="24"/>
  <c r="F89" i="24"/>
  <c r="F81" i="24"/>
  <c r="F99" i="24"/>
  <c r="F91" i="24"/>
  <c r="F98" i="24"/>
  <c r="F105" i="24"/>
  <c r="F88" i="24"/>
  <c r="F80" i="24"/>
  <c r="F104" i="24"/>
  <c r="K551" i="24"/>
  <c r="L573" i="24" s="1"/>
  <c r="B550" i="24"/>
  <c r="F303" i="24"/>
  <c r="F562" i="24"/>
  <c r="F235" i="24"/>
  <c r="F287" i="24"/>
  <c r="F575" i="24"/>
  <c r="F571" i="24"/>
  <c r="F566" i="24"/>
  <c r="F565" i="24"/>
  <c r="F577" i="24"/>
  <c r="F573" i="24"/>
  <c r="F563" i="24"/>
  <c r="F558" i="24"/>
  <c r="F582" i="24"/>
  <c r="F564" i="24"/>
  <c r="F552" i="24"/>
  <c r="F569" i="24"/>
  <c r="F579" i="24"/>
  <c r="F574" i="24"/>
  <c r="F581" i="24"/>
  <c r="F557" i="24"/>
  <c r="F568" i="24"/>
  <c r="F580" i="24"/>
  <c r="F572" i="24"/>
  <c r="F561" i="24"/>
  <c r="F555" i="24"/>
  <c r="F560" i="24"/>
  <c r="F554" i="24"/>
  <c r="F553" i="24"/>
  <c r="F567" i="24"/>
  <c r="F578" i="24"/>
  <c r="B176" i="24"/>
  <c r="F229" i="24"/>
  <c r="F213" i="24"/>
  <c r="F236" i="24"/>
  <c r="F215" i="24"/>
  <c r="F239" i="24"/>
  <c r="F216" i="24"/>
  <c r="F232" i="24"/>
  <c r="F242" i="24"/>
  <c r="F226" i="24"/>
  <c r="F212" i="24"/>
  <c r="F222" i="24"/>
  <c r="F217" i="24"/>
  <c r="F227" i="24"/>
  <c r="F233" i="24"/>
  <c r="F237" i="24"/>
  <c r="F231" i="24"/>
  <c r="F220" i="24"/>
  <c r="F238" i="24"/>
  <c r="F214" i="24"/>
  <c r="F221" i="24"/>
  <c r="F225" i="24"/>
  <c r="F304" i="24"/>
  <c r="F283" i="24"/>
  <c r="F309" i="24"/>
  <c r="F294" i="24"/>
  <c r="F302" i="24"/>
  <c r="F306" i="24"/>
  <c r="F296" i="24"/>
  <c r="F286" i="24"/>
  <c r="F281" i="24"/>
  <c r="F308" i="24"/>
  <c r="F290" i="24"/>
  <c r="F284" i="24"/>
  <c r="F289" i="24"/>
  <c r="F301" i="24"/>
  <c r="F295" i="24"/>
  <c r="F307" i="24"/>
  <c r="F288" i="24"/>
  <c r="F297" i="24"/>
  <c r="AJ12" i="24"/>
  <c r="F280" i="24"/>
  <c r="F305" i="24"/>
  <c r="F576" i="24"/>
  <c r="K75" i="24"/>
  <c r="L97" i="24" s="1"/>
  <c r="B74" i="24"/>
  <c r="F230" i="24"/>
  <c r="F298" i="24"/>
  <c r="F556" i="24"/>
  <c r="AK12" i="24"/>
  <c r="F206" i="24"/>
  <c r="F354" i="24"/>
  <c r="F207" i="24"/>
  <c r="K245" i="24"/>
  <c r="L267" i="24" s="1"/>
  <c r="F372" i="24"/>
  <c r="K109" i="24"/>
  <c r="L131" i="24" s="1"/>
  <c r="M653" i="24"/>
  <c r="M675" i="24" s="1"/>
  <c r="M721" i="24"/>
  <c r="M743" i="24" s="1"/>
  <c r="M483" i="24"/>
  <c r="M505" i="24" s="1"/>
  <c r="M687" i="24"/>
  <c r="M709" i="24" s="1"/>
  <c r="M585" i="24"/>
  <c r="M607" i="24" s="1"/>
  <c r="M619" i="24"/>
  <c r="M641" i="24" s="1"/>
  <c r="M823" i="24"/>
  <c r="M845" i="24" s="1"/>
  <c r="M755" i="24"/>
  <c r="M777" i="24" s="1"/>
  <c r="M211" i="24"/>
  <c r="M233" i="24" s="1"/>
  <c r="M449" i="24"/>
  <c r="M471" i="24" s="1"/>
  <c r="M415" i="24"/>
  <c r="M437" i="24" s="1"/>
  <c r="M313" i="24"/>
  <c r="M335" i="24" s="1"/>
  <c r="M109" i="24"/>
  <c r="M131" i="24" s="1"/>
  <c r="F365" i="24"/>
  <c r="F352" i="24"/>
  <c r="F371" i="24"/>
  <c r="F353" i="24"/>
  <c r="F348" i="24"/>
  <c r="F376" i="24"/>
  <c r="F351" i="24"/>
  <c r="F366" i="24"/>
  <c r="F356" i="24"/>
  <c r="F369" i="24"/>
  <c r="F358" i="24"/>
  <c r="F378" i="24"/>
  <c r="F362" i="24"/>
  <c r="B686" i="24"/>
  <c r="F189" i="24"/>
  <c r="K619" i="24"/>
  <c r="L641" i="24" s="1"/>
  <c r="B618" i="24"/>
  <c r="F349" i="24"/>
  <c r="M41" i="24"/>
  <c r="M63" i="24" s="1"/>
  <c r="F168" i="24"/>
  <c r="F147" i="24"/>
  <c r="F160" i="24"/>
  <c r="F169" i="24"/>
  <c r="F157" i="24"/>
  <c r="F167" i="24"/>
  <c r="F162" i="24"/>
  <c r="F172" i="24"/>
  <c r="F152" i="24"/>
  <c r="F361" i="24"/>
  <c r="F368" i="24"/>
  <c r="F829" i="24"/>
  <c r="F841" i="24"/>
  <c r="F833" i="24"/>
  <c r="F854" i="24"/>
  <c r="F845" i="24"/>
  <c r="F831" i="24"/>
  <c r="F853" i="24"/>
  <c r="F848" i="24"/>
  <c r="F844" i="24"/>
  <c r="F830" i="24"/>
  <c r="F834" i="24"/>
  <c r="F836" i="24"/>
  <c r="F842" i="24"/>
  <c r="F847" i="24"/>
  <c r="F828" i="24"/>
  <c r="F840" i="24"/>
  <c r="F852" i="24"/>
  <c r="F838" i="24"/>
  <c r="F196" i="24"/>
  <c r="F188" i="24"/>
  <c r="F204" i="24"/>
  <c r="F179" i="24"/>
  <c r="F190" i="24"/>
  <c r="F181" i="24"/>
  <c r="F205" i="24"/>
  <c r="F194" i="24"/>
  <c r="F185" i="24"/>
  <c r="F377" i="24"/>
  <c r="F178" i="24"/>
  <c r="F195" i="24"/>
  <c r="F184" i="24"/>
  <c r="F201" i="24"/>
  <c r="F360" i="24"/>
  <c r="F367" i="24"/>
  <c r="K143" i="24"/>
  <c r="L165" i="24" s="1"/>
  <c r="B142" i="24"/>
  <c r="B822" i="24"/>
  <c r="F180" i="24"/>
  <c r="F202" i="24"/>
  <c r="F208" i="24"/>
  <c r="K279" i="24"/>
  <c r="L301" i="24" s="1"/>
  <c r="B278" i="24"/>
  <c r="F373" i="24"/>
  <c r="K653" i="24"/>
  <c r="L675" i="24" s="1"/>
  <c r="B652" i="24"/>
  <c r="F128" i="24"/>
  <c r="F120" i="24"/>
  <c r="F136" i="24"/>
  <c r="F111" i="24"/>
  <c r="F130" i="24"/>
  <c r="F139" i="24"/>
  <c r="F134" i="24"/>
  <c r="F116" i="24"/>
  <c r="F115" i="24"/>
  <c r="F324" i="24"/>
  <c r="F341" i="24"/>
  <c r="F332" i="24"/>
  <c r="F315" i="24"/>
  <c r="F335" i="24"/>
  <c r="F325" i="24"/>
  <c r="F329" i="24"/>
  <c r="F344" i="24"/>
  <c r="F319" i="24"/>
  <c r="B346" i="24"/>
  <c r="F455" i="24"/>
  <c r="F468" i="24"/>
  <c r="F454" i="24"/>
  <c r="F475" i="24"/>
  <c r="F457" i="24"/>
  <c r="F471" i="24"/>
  <c r="F479" i="24"/>
  <c r="F463" i="24"/>
  <c r="F453" i="24"/>
  <c r="F466" i="24"/>
  <c r="F472" i="24"/>
  <c r="F264" i="24"/>
  <c r="F256" i="24"/>
  <c r="F272" i="24"/>
  <c r="F247" i="24"/>
  <c r="F259" i="24"/>
  <c r="F706" i="24"/>
  <c r="F698" i="24"/>
  <c r="F701" i="24"/>
  <c r="F688" i="24"/>
  <c r="F704" i="24"/>
  <c r="F690" i="24"/>
  <c r="F713" i="24"/>
  <c r="F709" i="24"/>
  <c r="F693" i="24"/>
  <c r="F746" i="24"/>
  <c r="F725" i="24"/>
  <c r="F743" i="24"/>
  <c r="F730" i="24"/>
  <c r="F744" i="24"/>
  <c r="F739" i="24"/>
  <c r="F727" i="24"/>
  <c r="F737" i="24"/>
  <c r="F748" i="24"/>
  <c r="F636" i="24"/>
  <c r="F632" i="24"/>
  <c r="F644" i="24"/>
  <c r="F635" i="24"/>
  <c r="F627" i="24"/>
  <c r="F638" i="24"/>
  <c r="F633" i="24"/>
  <c r="F647" i="24"/>
  <c r="F624" i="24"/>
  <c r="F641" i="24"/>
  <c r="F645" i="24"/>
  <c r="K211" i="24"/>
  <c r="L233" i="24" s="1"/>
  <c r="B210" i="24"/>
  <c r="F436" i="24"/>
  <c r="F431" i="24"/>
  <c r="F430" i="24"/>
  <c r="F417" i="24"/>
  <c r="F60" i="24"/>
  <c r="F52" i="24"/>
  <c r="F68" i="24"/>
  <c r="F43" i="24"/>
  <c r="F55" i="24"/>
  <c r="F269" i="24"/>
  <c r="F421" i="24"/>
  <c r="F426" i="24"/>
  <c r="F437" i="24"/>
  <c r="F441" i="24"/>
  <c r="F620" i="24"/>
  <c r="F782" i="24"/>
  <c r="F778" i="24"/>
  <c r="F769" i="24"/>
  <c r="F781" i="24"/>
  <c r="F772" i="24"/>
  <c r="F771" i="24"/>
  <c r="F767" i="24"/>
  <c r="F785" i="24"/>
  <c r="F775" i="24"/>
  <c r="F765" i="24"/>
  <c r="F780" i="24"/>
  <c r="F760" i="24"/>
  <c r="F761" i="24"/>
  <c r="F408" i="24"/>
  <c r="F383" i="24"/>
  <c r="F395" i="24"/>
  <c r="F405" i="24"/>
  <c r="F410" i="24"/>
  <c r="F548" i="24"/>
  <c r="F543" i="24"/>
  <c r="F518" i="24"/>
  <c r="F542" i="24"/>
  <c r="F538" i="24"/>
  <c r="F533" i="24"/>
  <c r="F525" i="24"/>
  <c r="F537" i="24"/>
  <c r="F532" i="24"/>
  <c r="F524" i="24"/>
  <c r="F523" i="24"/>
  <c r="F547" i="24"/>
  <c r="F590" i="24"/>
  <c r="F130" i="23"/>
  <c r="F225" i="23"/>
  <c r="F162" i="23"/>
  <c r="F171" i="23"/>
  <c r="F161" i="23"/>
  <c r="F156" i="23"/>
  <c r="F166" i="23"/>
  <c r="F152" i="23"/>
  <c r="F147" i="23"/>
  <c r="F170" i="23"/>
  <c r="F153" i="23"/>
  <c r="F157" i="23"/>
  <c r="F146" i="23"/>
  <c r="F168" i="23"/>
  <c r="F163" i="23"/>
  <c r="F151" i="23"/>
  <c r="F173" i="23"/>
  <c r="F164" i="23"/>
  <c r="F174" i="23"/>
  <c r="F172" i="23"/>
  <c r="F150" i="23"/>
  <c r="F165" i="23"/>
  <c r="F155" i="23"/>
  <c r="F169" i="23"/>
  <c r="F148" i="23"/>
  <c r="F145" i="23"/>
  <c r="F82" i="23"/>
  <c r="F91" i="23"/>
  <c r="F132" i="23"/>
  <c r="F760" i="23"/>
  <c r="F230" i="23"/>
  <c r="F222" i="23"/>
  <c r="F237" i="23"/>
  <c r="F233" i="23"/>
  <c r="F213" i="23"/>
  <c r="F242" i="23"/>
  <c r="F227" i="23"/>
  <c r="F223" i="23"/>
  <c r="F218" i="23"/>
  <c r="F240" i="23"/>
  <c r="F239" i="23"/>
  <c r="F221" i="23"/>
  <c r="F226" i="23"/>
  <c r="F215" i="23"/>
  <c r="F238" i="23"/>
  <c r="F228" i="23"/>
  <c r="F216" i="23"/>
  <c r="F234" i="23"/>
  <c r="F241" i="23"/>
  <c r="F217" i="23"/>
  <c r="F232" i="23"/>
  <c r="F214" i="23"/>
  <c r="F246" i="23"/>
  <c r="M653" i="23"/>
  <c r="M675" i="23" s="1"/>
  <c r="M551" i="23"/>
  <c r="M573" i="23" s="1"/>
  <c r="M449" i="23"/>
  <c r="M471" i="23" s="1"/>
  <c r="M687" i="23"/>
  <c r="M709" i="23" s="1"/>
  <c r="M245" i="23"/>
  <c r="M267" i="23" s="1"/>
  <c r="M177" i="23"/>
  <c r="M199" i="23" s="1"/>
  <c r="M109" i="23"/>
  <c r="M131" i="23" s="1"/>
  <c r="M41" i="23"/>
  <c r="M63" i="23" s="1"/>
  <c r="M347" i="23"/>
  <c r="M369" i="23" s="1"/>
  <c r="M755" i="23"/>
  <c r="M777" i="23" s="1"/>
  <c r="M279" i="23"/>
  <c r="M301" i="23" s="1"/>
  <c r="M483" i="23"/>
  <c r="M505" i="23" s="1"/>
  <c r="M517" i="23"/>
  <c r="M539" i="23" s="1"/>
  <c r="M313" i="23"/>
  <c r="M335" i="23" s="1"/>
  <c r="M619" i="23"/>
  <c r="M641" i="23" s="1"/>
  <c r="M75" i="23"/>
  <c r="M97" i="23" s="1"/>
  <c r="M381" i="23"/>
  <c r="M403" i="23" s="1"/>
  <c r="M143" i="23"/>
  <c r="M165" i="23" s="1"/>
  <c r="M721" i="23"/>
  <c r="M743" i="23" s="1"/>
  <c r="F63" i="23"/>
  <c r="F58" i="23"/>
  <c r="F54" i="23"/>
  <c r="F50" i="23"/>
  <c r="F71" i="23"/>
  <c r="F67" i="23"/>
  <c r="F45" i="23"/>
  <c r="F66" i="23"/>
  <c r="F61" i="23"/>
  <c r="F46" i="23"/>
  <c r="F49" i="23"/>
  <c r="F72" i="23"/>
  <c r="F51" i="23"/>
  <c r="F65" i="23"/>
  <c r="F44" i="23"/>
  <c r="F55" i="23"/>
  <c r="F60" i="23"/>
  <c r="F64" i="23"/>
  <c r="F43" i="23"/>
  <c r="F57" i="23"/>
  <c r="F48" i="23"/>
  <c r="F42" i="23"/>
  <c r="F68" i="23"/>
  <c r="F53" i="23"/>
  <c r="F47" i="23"/>
  <c r="F212" i="23"/>
  <c r="F260" i="23"/>
  <c r="F781" i="23"/>
  <c r="K14" i="23"/>
  <c r="L30" i="23"/>
  <c r="B6" i="23"/>
  <c r="F52" i="23"/>
  <c r="F70" i="23"/>
  <c r="F144" i="23"/>
  <c r="F236" i="23"/>
  <c r="F261" i="23"/>
  <c r="M415" i="23"/>
  <c r="M437" i="23" s="1"/>
  <c r="B244" i="23"/>
  <c r="B516" i="23"/>
  <c r="AJ11" i="23"/>
  <c r="AK11" i="23"/>
  <c r="F120" i="23"/>
  <c r="F269" i="23"/>
  <c r="M30" i="23"/>
  <c r="F114" i="23"/>
  <c r="F62" i="23"/>
  <c r="F440" i="23"/>
  <c r="F419" i="23"/>
  <c r="F436" i="23"/>
  <c r="F431" i="23"/>
  <c r="F444" i="23"/>
  <c r="F423" i="23"/>
  <c r="F442" i="23"/>
  <c r="F418" i="23"/>
  <c r="F428" i="23"/>
  <c r="F429" i="23"/>
  <c r="F424" i="23"/>
  <c r="F445" i="23"/>
  <c r="F439" i="23"/>
  <c r="F434" i="23"/>
  <c r="F438" i="23"/>
  <c r="F426" i="23"/>
  <c r="F420" i="23"/>
  <c r="F430" i="23"/>
  <c r="F425" i="23"/>
  <c r="F443" i="23"/>
  <c r="F437" i="23"/>
  <c r="F441" i="23"/>
  <c r="F432" i="23"/>
  <c r="F433" i="23"/>
  <c r="F417" i="23"/>
  <c r="F421" i="23"/>
  <c r="F427" i="23"/>
  <c r="M823" i="23"/>
  <c r="M845" i="23" s="1"/>
  <c r="F102" i="23"/>
  <c r="F98" i="23"/>
  <c r="F93" i="23"/>
  <c r="F84" i="23"/>
  <c r="F79" i="23"/>
  <c r="F88" i="23"/>
  <c r="F90" i="23"/>
  <c r="F80" i="23"/>
  <c r="F106" i="23"/>
  <c r="F96" i="23"/>
  <c r="F85" i="23"/>
  <c r="F78" i="23"/>
  <c r="F100" i="23"/>
  <c r="F105" i="23"/>
  <c r="F95" i="23"/>
  <c r="F89" i="23"/>
  <c r="F103" i="23"/>
  <c r="F94" i="23"/>
  <c r="F81" i="23"/>
  <c r="F101" i="23"/>
  <c r="F92" i="23"/>
  <c r="F83" i="23"/>
  <c r="F134" i="23"/>
  <c r="F167" i="23"/>
  <c r="F229" i="23"/>
  <c r="F416" i="23"/>
  <c r="F829" i="23"/>
  <c r="F841" i="23"/>
  <c r="F833" i="23"/>
  <c r="F854" i="23"/>
  <c r="F849" i="23"/>
  <c r="F824" i="23"/>
  <c r="F830" i="23"/>
  <c r="F844" i="23"/>
  <c r="F848" i="23"/>
  <c r="F825" i="23"/>
  <c r="F837" i="23"/>
  <c r="F832" i="23"/>
  <c r="F853" i="23"/>
  <c r="F847" i="23"/>
  <c r="F842" i="23"/>
  <c r="F840" i="23"/>
  <c r="F835" i="23"/>
  <c r="F846" i="23"/>
  <c r="F852" i="23"/>
  <c r="F828" i="23"/>
  <c r="F836" i="23"/>
  <c r="F851" i="23"/>
  <c r="F843" i="23"/>
  <c r="F845" i="23"/>
  <c r="F839" i="23"/>
  <c r="F831" i="23"/>
  <c r="F827" i="23"/>
  <c r="F834" i="23"/>
  <c r="K211" i="23"/>
  <c r="L233" i="23" s="1"/>
  <c r="F267" i="23"/>
  <c r="F262" i="23"/>
  <c r="F258" i="23"/>
  <c r="F254" i="23"/>
  <c r="F275" i="23"/>
  <c r="F249" i="23"/>
  <c r="F268" i="23"/>
  <c r="F263" i="23"/>
  <c r="F272" i="23"/>
  <c r="F253" i="23"/>
  <c r="F248" i="23"/>
  <c r="F270" i="23"/>
  <c r="F247" i="23"/>
  <c r="F252" i="23"/>
  <c r="F271" i="23"/>
  <c r="F276" i="23"/>
  <c r="F265" i="23"/>
  <c r="F259" i="23"/>
  <c r="F264" i="23"/>
  <c r="F251" i="23"/>
  <c r="F274" i="23"/>
  <c r="F257" i="23"/>
  <c r="F250" i="23"/>
  <c r="F273" i="23"/>
  <c r="F782" i="23"/>
  <c r="F757" i="23"/>
  <c r="F778" i="23"/>
  <c r="F769" i="23"/>
  <c r="F761" i="23"/>
  <c r="F774" i="23"/>
  <c r="F783" i="23"/>
  <c r="F773" i="23"/>
  <c r="F764" i="23"/>
  <c r="F759" i="23"/>
  <c r="F786" i="23"/>
  <c r="F765" i="23"/>
  <c r="F780" i="23"/>
  <c r="F758" i="23"/>
  <c r="F762" i="23"/>
  <c r="F785" i="23"/>
  <c r="F779" i="23"/>
  <c r="F772" i="23"/>
  <c r="F767" i="23"/>
  <c r="F784" i="23"/>
  <c r="F756" i="23"/>
  <c r="F766" i="23"/>
  <c r="F771" i="23"/>
  <c r="F776" i="23"/>
  <c r="F763" i="23"/>
  <c r="F775" i="23"/>
  <c r="F770" i="23"/>
  <c r="F768" i="23"/>
  <c r="F131" i="23"/>
  <c r="F126" i="23"/>
  <c r="F122" i="23"/>
  <c r="F118" i="23"/>
  <c r="F139" i="23"/>
  <c r="F135" i="23"/>
  <c r="F113" i="23"/>
  <c r="F140" i="23"/>
  <c r="F119" i="23"/>
  <c r="F133" i="23"/>
  <c r="F127" i="23"/>
  <c r="F117" i="23"/>
  <c r="F123" i="23"/>
  <c r="F128" i="23"/>
  <c r="F112" i="23"/>
  <c r="F138" i="23"/>
  <c r="F111" i="23"/>
  <c r="F125" i="23"/>
  <c r="F116" i="23"/>
  <c r="F110" i="23"/>
  <c r="F121" i="23"/>
  <c r="F115" i="23"/>
  <c r="F224" i="23"/>
  <c r="F235" i="23"/>
  <c r="F219" i="23"/>
  <c r="F124" i="23"/>
  <c r="F158" i="23"/>
  <c r="F838" i="23"/>
  <c r="F104" i="23"/>
  <c r="F255" i="23"/>
  <c r="F266" i="23"/>
  <c r="F777" i="23"/>
  <c r="M789" i="23"/>
  <c r="M811" i="23" s="1"/>
  <c r="F677" i="23"/>
  <c r="F746" i="23"/>
  <c r="F725" i="23"/>
  <c r="F742" i="23"/>
  <c r="F737" i="23"/>
  <c r="F738" i="23"/>
  <c r="F733" i="23"/>
  <c r="F728" i="23"/>
  <c r="F752" i="23"/>
  <c r="F735" i="23"/>
  <c r="F730" i="23"/>
  <c r="F724" i="23"/>
  <c r="F729" i="23"/>
  <c r="F747" i="23"/>
  <c r="F740" i="23"/>
  <c r="F741" i="23"/>
  <c r="F722" i="23"/>
  <c r="F750" i="23"/>
  <c r="F744" i="23"/>
  <c r="F749" i="23"/>
  <c r="F743" i="23"/>
  <c r="F734" i="23"/>
  <c r="F727" i="23"/>
  <c r="F675" i="23"/>
  <c r="F670" i="23"/>
  <c r="F666" i="23"/>
  <c r="F662" i="23"/>
  <c r="F683" i="23"/>
  <c r="F676" i="23"/>
  <c r="F671" i="23"/>
  <c r="F680" i="23"/>
  <c r="F660" i="23"/>
  <c r="F655" i="23"/>
  <c r="F665" i="23"/>
  <c r="F658" i="23"/>
  <c r="F682" i="23"/>
  <c r="F669" i="23"/>
  <c r="F664" i="23"/>
  <c r="F681" i="23"/>
  <c r="F679" i="23"/>
  <c r="F659" i="23"/>
  <c r="F663" i="23"/>
  <c r="F678" i="23"/>
  <c r="F672" i="23"/>
  <c r="F657" i="23"/>
  <c r="F656" i="23"/>
  <c r="F654" i="23"/>
  <c r="F673" i="23"/>
  <c r="F554" i="23"/>
  <c r="F575" i="23"/>
  <c r="F571" i="23"/>
  <c r="F566" i="23"/>
  <c r="F579" i="23"/>
  <c r="F558" i="23"/>
  <c r="F580" i="23"/>
  <c r="F570" i="23"/>
  <c r="F565" i="23"/>
  <c r="F561" i="23"/>
  <c r="F556" i="23"/>
  <c r="F555" i="23"/>
  <c r="F576" i="23"/>
  <c r="F560" i="23"/>
  <c r="F577" i="23"/>
  <c r="F572" i="23"/>
  <c r="F553" i="23"/>
  <c r="F559" i="23"/>
  <c r="F578" i="23"/>
  <c r="F557" i="23"/>
  <c r="F564" i="23"/>
  <c r="F573" i="23"/>
  <c r="F568" i="23"/>
  <c r="F562" i="23"/>
  <c r="F552" i="23"/>
  <c r="F581" i="23"/>
  <c r="F563" i="23"/>
  <c r="F674" i="23"/>
  <c r="F684" i="23"/>
  <c r="F723" i="23"/>
  <c r="F472" i="23"/>
  <c r="F463" i="23"/>
  <c r="F455" i="23"/>
  <c r="F467" i="23"/>
  <c r="F459" i="23"/>
  <c r="F478" i="23"/>
  <c r="F454" i="23"/>
  <c r="F473" i="23"/>
  <c r="F469" i="23"/>
  <c r="F479" i="23"/>
  <c r="F452" i="23"/>
  <c r="F468" i="23"/>
  <c r="F471" i="23"/>
  <c r="F476" i="23"/>
  <c r="F464" i="23"/>
  <c r="F458" i="23"/>
  <c r="F470" i="23"/>
  <c r="F475" i="23"/>
  <c r="F457" i="23"/>
  <c r="B312" i="23"/>
  <c r="F706" i="23"/>
  <c r="F698" i="23"/>
  <c r="F714" i="23"/>
  <c r="F689" i="23"/>
  <c r="F717" i="23"/>
  <c r="F707" i="23"/>
  <c r="F701" i="23"/>
  <c r="F697" i="23"/>
  <c r="F692" i="23"/>
  <c r="F711" i="23"/>
  <c r="F700" i="23"/>
  <c r="F695" i="23"/>
  <c r="F705" i="23"/>
  <c r="F715" i="23"/>
  <c r="F709" i="23"/>
  <c r="F690" i="23"/>
  <c r="F702" i="23"/>
  <c r="F696" i="23"/>
  <c r="F703" i="23"/>
  <c r="B278" i="23"/>
  <c r="F338" i="23"/>
  <c r="F480" i="23"/>
  <c r="B550" i="23"/>
  <c r="B686" i="23"/>
  <c r="F450" i="23"/>
  <c r="F465" i="23"/>
  <c r="F541" i="23"/>
  <c r="F647" i="23"/>
  <c r="F626" i="23"/>
  <c r="F645" i="23"/>
  <c r="F636" i="23"/>
  <c r="F627" i="23"/>
  <c r="F622" i="23"/>
  <c r="F650" i="23"/>
  <c r="F641" i="23"/>
  <c r="F637" i="23"/>
  <c r="F621" i="23"/>
  <c r="F632" i="23"/>
  <c r="F620" i="23"/>
  <c r="F633" i="23"/>
  <c r="F644" i="23"/>
  <c r="F639" i="23"/>
  <c r="F638" i="23"/>
  <c r="F628" i="23"/>
  <c r="F642" i="23"/>
  <c r="F451" i="23"/>
  <c r="F519" i="23"/>
  <c r="F649" i="23"/>
  <c r="F688" i="23"/>
  <c r="K721" i="23"/>
  <c r="L743" i="23" s="1"/>
  <c r="B720" i="23"/>
  <c r="F535" i="23"/>
  <c r="F527" i="23"/>
  <c r="F548" i="23"/>
  <c r="F543" i="23"/>
  <c r="F518" i="23"/>
  <c r="F540" i="23"/>
  <c r="F544" i="23"/>
  <c r="F534" i="23"/>
  <c r="F525" i="23"/>
  <c r="F520" i="23"/>
  <c r="F521" i="23"/>
  <c r="F542" i="23"/>
  <c r="F537" i="23"/>
  <c r="F526" i="23"/>
  <c r="F546" i="23"/>
  <c r="F522" i="23"/>
  <c r="F528" i="23"/>
  <c r="F533" i="23"/>
  <c r="F545" i="23"/>
  <c r="F539" i="23"/>
  <c r="F532" i="23"/>
  <c r="F342" i="23"/>
  <c r="F321" i="23"/>
  <c r="F324" i="23"/>
  <c r="F332" i="23"/>
  <c r="F319" i="23"/>
  <c r="F337" i="23"/>
  <c r="F317" i="23"/>
  <c r="F336" i="23"/>
  <c r="F331" i="23"/>
  <c r="F316" i="23"/>
  <c r="F322" i="23"/>
  <c r="F320" i="23"/>
  <c r="F333" i="23"/>
  <c r="F460" i="23"/>
  <c r="F635" i="23"/>
  <c r="F712" i="23"/>
  <c r="F199" i="23"/>
  <c r="F194" i="23"/>
  <c r="F190" i="23"/>
  <c r="F186" i="23"/>
  <c r="F207" i="23"/>
  <c r="F512" i="23"/>
  <c r="F491" i="23"/>
  <c r="F495" i="23"/>
  <c r="F486" i="23"/>
  <c r="F504" i="23"/>
  <c r="F498" i="23"/>
  <c r="F514" i="23"/>
  <c r="F497" i="23"/>
  <c r="F507" i="23"/>
  <c r="F502" i="23"/>
  <c r="F492" i="23"/>
  <c r="F513" i="23"/>
  <c r="F501" i="23"/>
  <c r="B584" i="23"/>
  <c r="F201" i="23"/>
  <c r="F206" i="23"/>
  <c r="F285" i="23"/>
  <c r="F308" i="23"/>
  <c r="F294" i="23"/>
  <c r="F286" i="23"/>
  <c r="F303" i="23"/>
  <c r="F299" i="23"/>
  <c r="F310" i="23"/>
  <c r="F490" i="23"/>
  <c r="F496" i="23"/>
  <c r="F400" i="23"/>
  <c r="F392" i="23"/>
  <c r="F407" i="23"/>
  <c r="F394" i="23"/>
  <c r="F412" i="23"/>
  <c r="F398" i="23"/>
  <c r="F385" i="23"/>
  <c r="F403" i="23"/>
  <c r="F377" i="23"/>
  <c r="F353" i="23"/>
  <c r="F365" i="23"/>
  <c r="F357" i="23"/>
  <c r="F361" i="23"/>
  <c r="F366" i="23"/>
  <c r="F375" i="23"/>
  <c r="F387" i="23"/>
  <c r="F396" i="23"/>
  <c r="F810" i="23"/>
  <c r="F805" i="23"/>
  <c r="F818" i="23"/>
  <c r="F797" i="23"/>
  <c r="F801" i="23"/>
  <c r="F813" i="23"/>
  <c r="F594" i="23"/>
  <c r="F598" i="23"/>
  <c r="F602" i="23"/>
  <c r="F607" i="23"/>
  <c r="F590" i="23"/>
  <c r="F745" i="22"/>
  <c r="F741" i="22"/>
  <c r="F736" i="22"/>
  <c r="F748" i="22"/>
  <c r="F737" i="22"/>
  <c r="F733" i="22"/>
  <c r="F728" i="22"/>
  <c r="F752" i="22"/>
  <c r="F731" i="22"/>
  <c r="F726" i="22"/>
  <c r="F735" i="22"/>
  <c r="F729" i="22"/>
  <c r="F746" i="22"/>
  <c r="F723" i="22"/>
  <c r="F739" i="22"/>
  <c r="F727" i="22"/>
  <c r="F750" i="22"/>
  <c r="F732" i="22"/>
  <c r="F725" i="22"/>
  <c r="F742" i="22"/>
  <c r="F751" i="22"/>
  <c r="F744" i="22"/>
  <c r="F740" i="22"/>
  <c r="F722" i="22"/>
  <c r="F734" i="22"/>
  <c r="F743" i="22"/>
  <c r="F749" i="22"/>
  <c r="F724" i="22"/>
  <c r="F738" i="22"/>
  <c r="K41" i="22"/>
  <c r="L63" i="22" s="1"/>
  <c r="B40" i="22"/>
  <c r="AK12" i="22"/>
  <c r="F730" i="22"/>
  <c r="F260" i="22"/>
  <c r="F272" i="22"/>
  <c r="F259" i="22"/>
  <c r="F271" i="22"/>
  <c r="F276" i="22"/>
  <c r="F266" i="22"/>
  <c r="F256" i="22"/>
  <c r="F251" i="22"/>
  <c r="F269" i="22"/>
  <c r="F264" i="22"/>
  <c r="F261" i="22"/>
  <c r="F250" i="22"/>
  <c r="F263" i="22"/>
  <c r="F252" i="22"/>
  <c r="F247" i="22"/>
  <c r="F267" i="22"/>
  <c r="F262" i="22"/>
  <c r="F270" i="22"/>
  <c r="F257" i="22"/>
  <c r="F249" i="22"/>
  <c r="F273" i="22"/>
  <c r="F253" i="22"/>
  <c r="F255" i="22"/>
  <c r="F275" i="22"/>
  <c r="F248" i="22"/>
  <c r="F268" i="22"/>
  <c r="F254" i="22"/>
  <c r="F274" i="22"/>
  <c r="F747" i="22"/>
  <c r="F246" i="22"/>
  <c r="F96" i="22"/>
  <c r="F91" i="22"/>
  <c r="F101" i="22"/>
  <c r="F92" i="22"/>
  <c r="F83" i="22"/>
  <c r="F106" i="22"/>
  <c r="F78" i="22"/>
  <c r="F100" i="22"/>
  <c r="F103" i="22"/>
  <c r="F88" i="22"/>
  <c r="F105" i="22"/>
  <c r="F95" i="22"/>
  <c r="F86" i="22"/>
  <c r="F94" i="22"/>
  <c r="F82" i="22"/>
  <c r="B108" i="22"/>
  <c r="F791" i="22"/>
  <c r="M41" i="22"/>
  <c r="M63" i="22" s="1"/>
  <c r="F76" i="22"/>
  <c r="F818" i="22"/>
  <c r="F89" i="22"/>
  <c r="M109" i="22"/>
  <c r="M131" i="22" s="1"/>
  <c r="B312" i="22"/>
  <c r="M449" i="22"/>
  <c r="M471" i="22" s="1"/>
  <c r="F675" i="22"/>
  <c r="F670" i="22"/>
  <c r="F666" i="22"/>
  <c r="F662" i="22"/>
  <c r="F665" i="22"/>
  <c r="F679" i="22"/>
  <c r="F656" i="22"/>
  <c r="F655" i="22"/>
  <c r="F683" i="22"/>
  <c r="F663" i="22"/>
  <c r="F658" i="22"/>
  <c r="F681" i="22"/>
  <c r="F671" i="22"/>
  <c r="F678" i="22"/>
  <c r="F672" i="22"/>
  <c r="F660" i="22"/>
  <c r="F668" i="22"/>
  <c r="F674" i="22"/>
  <c r="F664" i="22"/>
  <c r="F657" i="22"/>
  <c r="F682" i="22"/>
  <c r="F673" i="22"/>
  <c r="F811" i="22"/>
  <c r="F361" i="22"/>
  <c r="F680" i="22"/>
  <c r="F819" i="22"/>
  <c r="F77" i="22"/>
  <c r="F133" i="22"/>
  <c r="F129" i="22"/>
  <c r="F124" i="22"/>
  <c r="F132" i="22"/>
  <c r="F123" i="22"/>
  <c r="F126" i="22"/>
  <c r="F135" i="22"/>
  <c r="F117" i="22"/>
  <c r="F112" i="22"/>
  <c r="F139" i="22"/>
  <c r="F130" i="22"/>
  <c r="F137" i="22"/>
  <c r="F110" i="22"/>
  <c r="F122" i="22"/>
  <c r="M143" i="22"/>
  <c r="M165" i="22" s="1"/>
  <c r="F348" i="22"/>
  <c r="F472" i="22"/>
  <c r="F463" i="22"/>
  <c r="F471" i="22"/>
  <c r="F466" i="22"/>
  <c r="F462" i="22"/>
  <c r="F458" i="22"/>
  <c r="F479" i="22"/>
  <c r="F470" i="22"/>
  <c r="F473" i="22"/>
  <c r="F450" i="22"/>
  <c r="F474" i="22"/>
  <c r="F469" i="22"/>
  <c r="F460" i="22"/>
  <c r="F452" i="22"/>
  <c r="F477" i="22"/>
  <c r="F468" i="22"/>
  <c r="F455" i="22"/>
  <c r="F464" i="22"/>
  <c r="F451" i="22"/>
  <c r="F465" i="22"/>
  <c r="M551" i="22"/>
  <c r="M573" i="22" s="1"/>
  <c r="B618" i="22"/>
  <c r="F654" i="22"/>
  <c r="F84" i="22"/>
  <c r="F116" i="22"/>
  <c r="F322" i="22"/>
  <c r="F334" i="22"/>
  <c r="F333" i="22"/>
  <c r="F339" i="22"/>
  <c r="F344" i="22"/>
  <c r="F335" i="22"/>
  <c r="F329" i="22"/>
  <c r="F325" i="22"/>
  <c r="F338" i="22"/>
  <c r="F324" i="22"/>
  <c r="F314" i="22"/>
  <c r="F319" i="22"/>
  <c r="F342" i="22"/>
  <c r="F337" i="22"/>
  <c r="F331" i="22"/>
  <c r="F326" i="22"/>
  <c r="F327" i="22"/>
  <c r="F341" i="22"/>
  <c r="F336" i="22"/>
  <c r="B516" i="22"/>
  <c r="F793" i="22"/>
  <c r="F820" i="22"/>
  <c r="F97" i="22"/>
  <c r="F102" i="22"/>
  <c r="F164" i="22"/>
  <c r="F159" i="22"/>
  <c r="F156" i="22"/>
  <c r="F150" i="22"/>
  <c r="F173" i="22"/>
  <c r="F155" i="22"/>
  <c r="F172" i="22"/>
  <c r="F152" i="22"/>
  <c r="F144" i="22"/>
  <c r="F174" i="22"/>
  <c r="F291" i="22"/>
  <c r="F376" i="22"/>
  <c r="F849" i="22"/>
  <c r="F90" i="22"/>
  <c r="F162" i="22"/>
  <c r="F285" i="22"/>
  <c r="F315" i="22"/>
  <c r="F647" i="22"/>
  <c r="F626" i="22"/>
  <c r="F625" i="22"/>
  <c r="F650" i="22"/>
  <c r="F636" i="22"/>
  <c r="F632" i="22"/>
  <c r="F631" i="22"/>
  <c r="F627" i="22"/>
  <c r="F620" i="22"/>
  <c r="F640" i="22"/>
  <c r="F641" i="22"/>
  <c r="F634" i="22"/>
  <c r="F624" i="22"/>
  <c r="F648" i="22"/>
  <c r="F646" i="22"/>
  <c r="F622" i="22"/>
  <c r="F633" i="22"/>
  <c r="F638" i="22"/>
  <c r="F630" i="22"/>
  <c r="F649" i="22"/>
  <c r="F794" i="22"/>
  <c r="F841" i="22"/>
  <c r="F85" i="22"/>
  <c r="F111" i="22"/>
  <c r="F136" i="22"/>
  <c r="F182" i="22"/>
  <c r="F328" i="22"/>
  <c r="F357" i="22"/>
  <c r="F362" i="22"/>
  <c r="F459" i="22"/>
  <c r="F629" i="22"/>
  <c r="F645" i="22"/>
  <c r="F810" i="22"/>
  <c r="F805" i="22"/>
  <c r="F798" i="22"/>
  <c r="F792" i="22"/>
  <c r="F808" i="22"/>
  <c r="F803" i="22"/>
  <c r="F816" i="22"/>
  <c r="F802" i="22"/>
  <c r="F797" i="22"/>
  <c r="F807" i="22"/>
  <c r="F817" i="22"/>
  <c r="F801" i="22"/>
  <c r="F790" i="22"/>
  <c r="F814" i="22"/>
  <c r="F809" i="22"/>
  <c r="F796" i="22"/>
  <c r="F800" i="22"/>
  <c r="F815" i="22"/>
  <c r="F795" i="22"/>
  <c r="F812" i="22"/>
  <c r="M823" i="22"/>
  <c r="M845" i="22" s="1"/>
  <c r="M653" i="22"/>
  <c r="M675" i="22" s="1"/>
  <c r="M313" i="22"/>
  <c r="M335" i="22" s="1"/>
  <c r="M721" i="22"/>
  <c r="M743" i="22" s="1"/>
  <c r="M517" i="22"/>
  <c r="M539" i="22" s="1"/>
  <c r="M415" i="22"/>
  <c r="M437" i="22" s="1"/>
  <c r="M245" i="22"/>
  <c r="M267" i="22" s="1"/>
  <c r="M619" i="22"/>
  <c r="M641" i="22" s="1"/>
  <c r="M687" i="22"/>
  <c r="M709" i="22" s="1"/>
  <c r="M755" i="22"/>
  <c r="M777" i="22" s="1"/>
  <c r="M211" i="22"/>
  <c r="M233" i="22" s="1"/>
  <c r="B652" i="22"/>
  <c r="M347" i="22"/>
  <c r="M369" i="22" s="1"/>
  <c r="M585" i="22"/>
  <c r="M607" i="22" s="1"/>
  <c r="F377" i="22"/>
  <c r="F369" i="22"/>
  <c r="F364" i="22"/>
  <c r="F360" i="22"/>
  <c r="F356" i="22"/>
  <c r="F375" i="22"/>
  <c r="F358" i="22"/>
  <c r="F353" i="22"/>
  <c r="F365" i="22"/>
  <c r="F370" i="22"/>
  <c r="F373" i="22"/>
  <c r="F359" i="22"/>
  <c r="F354" i="22"/>
  <c r="F363" i="22"/>
  <c r="F367" i="22"/>
  <c r="F374" i="22"/>
  <c r="F352" i="22"/>
  <c r="F371" i="22"/>
  <c r="F349" i="22"/>
  <c r="F355" i="22"/>
  <c r="F368" i="22"/>
  <c r="F98" i="22"/>
  <c r="F804" i="22"/>
  <c r="AJ11" i="22"/>
  <c r="F79" i="22"/>
  <c r="M279" i="22"/>
  <c r="M301" i="22" s="1"/>
  <c r="F350" i="22"/>
  <c r="F378" i="22"/>
  <c r="F467" i="22"/>
  <c r="F813" i="22"/>
  <c r="F118" i="22"/>
  <c r="F131" i="22"/>
  <c r="M177" i="22"/>
  <c r="M199" i="22" s="1"/>
  <c r="F476" i="22"/>
  <c r="F829" i="22"/>
  <c r="F853" i="22"/>
  <c r="F840" i="22"/>
  <c r="F836" i="22"/>
  <c r="F827" i="22"/>
  <c r="F835" i="22"/>
  <c r="F854" i="22"/>
  <c r="F844" i="22"/>
  <c r="F852" i="22"/>
  <c r="F847" i="22"/>
  <c r="F833" i="22"/>
  <c r="F842" i="22"/>
  <c r="F831" i="22"/>
  <c r="F825" i="22"/>
  <c r="F828" i="22"/>
  <c r="F839" i="22"/>
  <c r="F851" i="22"/>
  <c r="F826" i="22"/>
  <c r="F830" i="22"/>
  <c r="F846" i="22"/>
  <c r="F832" i="22"/>
  <c r="F824" i="22"/>
  <c r="F850" i="22"/>
  <c r="F837" i="22"/>
  <c r="F843" i="22"/>
  <c r="F104" i="22"/>
  <c r="F301" i="22"/>
  <c r="F296" i="22"/>
  <c r="F292" i="22"/>
  <c r="F288" i="22"/>
  <c r="F289" i="22"/>
  <c r="F280" i="22"/>
  <c r="F310" i="22"/>
  <c r="F283" i="22"/>
  <c r="F307" i="22"/>
  <c r="F293" i="22"/>
  <c r="F308" i="22"/>
  <c r="F303" i="22"/>
  <c r="F298" i="22"/>
  <c r="F306" i="22"/>
  <c r="F305" i="22"/>
  <c r="F295" i="22"/>
  <c r="F300" i="22"/>
  <c r="F281" i="22"/>
  <c r="F309" i="22"/>
  <c r="F317" i="22"/>
  <c r="F343" i="22"/>
  <c r="F351" i="22"/>
  <c r="F453" i="22"/>
  <c r="F461" i="22"/>
  <c r="F684" i="22"/>
  <c r="F80" i="22"/>
  <c r="F201" i="22"/>
  <c r="F197" i="22"/>
  <c r="F192" i="22"/>
  <c r="F200" i="22"/>
  <c r="F191" i="22"/>
  <c r="F193" i="22"/>
  <c r="F190" i="22"/>
  <c r="F203" i="22"/>
  <c r="F199" i="22"/>
  <c r="F189" i="22"/>
  <c r="F184" i="22"/>
  <c r="F183" i="22"/>
  <c r="F185" i="22"/>
  <c r="F195" i="22"/>
  <c r="F186" i="22"/>
  <c r="F286" i="22"/>
  <c r="F330" i="22"/>
  <c r="F676" i="22"/>
  <c r="F93" i="22"/>
  <c r="F99" i="22"/>
  <c r="F113" i="22"/>
  <c r="F119" i="22"/>
  <c r="F138" i="22"/>
  <c r="F153" i="22"/>
  <c r="F169" i="22"/>
  <c r="F178" i="22"/>
  <c r="B244" i="22"/>
  <c r="K381" i="22"/>
  <c r="L403" i="22" s="1"/>
  <c r="F478" i="22"/>
  <c r="F623" i="22"/>
  <c r="F659" i="22"/>
  <c r="F400" i="22"/>
  <c r="F392" i="22"/>
  <c r="F411" i="22"/>
  <c r="F406" i="22"/>
  <c r="F402" i="22"/>
  <c r="F388" i="22"/>
  <c r="F398" i="22"/>
  <c r="F389" i="22"/>
  <c r="F407" i="22"/>
  <c r="F403" i="22"/>
  <c r="F397" i="22"/>
  <c r="F382" i="22"/>
  <c r="F412" i="22"/>
  <c r="F386" i="22"/>
  <c r="F391" i="22"/>
  <c r="F399" i="22"/>
  <c r="F383" i="22"/>
  <c r="F535" i="22"/>
  <c r="F527" i="22"/>
  <c r="F548" i="22"/>
  <c r="F539" i="22"/>
  <c r="F546" i="22"/>
  <c r="F541" i="22"/>
  <c r="F536" i="22"/>
  <c r="F526" i="22"/>
  <c r="F540" i="22"/>
  <c r="F544" i="22"/>
  <c r="F532" i="22"/>
  <c r="F521" i="22"/>
  <c r="F531" i="22"/>
  <c r="F525" i="22"/>
  <c r="F538" i="22"/>
  <c r="F518" i="22"/>
  <c r="F524" i="22"/>
  <c r="F547" i="22"/>
  <c r="F533" i="22"/>
  <c r="M30" i="22"/>
  <c r="F393" i="22"/>
  <c r="F65" i="22"/>
  <c r="F61" i="22"/>
  <c r="F56" i="22"/>
  <c r="F64" i="22"/>
  <c r="F55" i="22"/>
  <c r="F72" i="22"/>
  <c r="F63" i="22"/>
  <c r="F440" i="22"/>
  <c r="F419" i="22"/>
  <c r="F443" i="22"/>
  <c r="F426" i="22"/>
  <c r="F436" i="22"/>
  <c r="F425" i="22"/>
  <c r="F420" i="22"/>
  <c r="F441" i="22"/>
  <c r="F437" i="22"/>
  <c r="F435" i="22"/>
  <c r="F424" i="22"/>
  <c r="F445" i="22"/>
  <c r="F606" i="22"/>
  <c r="F601" i="22"/>
  <c r="F615" i="22"/>
  <c r="F595" i="22"/>
  <c r="F599" i="22"/>
  <c r="F613" i="22"/>
  <c r="F598" i="22"/>
  <c r="F593" i="22"/>
  <c r="F588" i="22"/>
  <c r="F603" i="22"/>
  <c r="F592" i="22"/>
  <c r="F616" i="22"/>
  <c r="F610" i="22"/>
  <c r="F604" i="22"/>
  <c r="F614" i="22"/>
  <c r="F591" i="22"/>
  <c r="F70" i="22"/>
  <c r="F438" i="22"/>
  <c r="F590" i="22"/>
  <c r="F718" i="22"/>
  <c r="F713" i="22"/>
  <c r="F688" i="22"/>
  <c r="F704" i="22"/>
  <c r="F717" i="22"/>
  <c r="F712" i="22"/>
  <c r="F694" i="22"/>
  <c r="F690" i="22"/>
  <c r="F705" i="22"/>
  <c r="F700" i="22"/>
  <c r="F709" i="22"/>
  <c r="F699" i="22"/>
  <c r="F710" i="22"/>
  <c r="F698" i="22"/>
  <c r="F692" i="22"/>
  <c r="F707" i="22"/>
  <c r="F232" i="22"/>
  <c r="F227" i="22"/>
  <c r="F233" i="22"/>
  <c r="F231" i="22"/>
  <c r="F240" i="22"/>
  <c r="F493" i="22"/>
  <c r="F554" i="22"/>
  <c r="F578" i="22"/>
  <c r="F553" i="22"/>
  <c r="F573" i="22"/>
  <c r="F566" i="22"/>
  <c r="F557" i="22"/>
  <c r="F562" i="22"/>
  <c r="F512" i="22"/>
  <c r="F491" i="22"/>
  <c r="F499" i="22"/>
  <c r="F495" i="22"/>
  <c r="F507" i="22"/>
  <c r="F489" i="22"/>
  <c r="F484" i="22"/>
  <c r="F504" i="22"/>
  <c r="B788" i="22"/>
  <c r="K789" i="22"/>
  <c r="L811" i="22" s="1"/>
  <c r="F760" i="22"/>
  <c r="F757" i="22"/>
  <c r="F472" i="21"/>
  <c r="F463" i="21"/>
  <c r="F480" i="21"/>
  <c r="F475" i="21"/>
  <c r="F462" i="21"/>
  <c r="F478" i="21"/>
  <c r="F469" i="21"/>
  <c r="F460" i="21"/>
  <c r="F458" i="21"/>
  <c r="F453" i="21"/>
  <c r="F477" i="21"/>
  <c r="F467" i="21"/>
  <c r="F457" i="21"/>
  <c r="F459" i="21"/>
  <c r="F464" i="21"/>
  <c r="F470" i="21"/>
  <c r="F452" i="21"/>
  <c r="F456" i="21"/>
  <c r="F471" i="21"/>
  <c r="F455" i="21"/>
  <c r="F476" i="21"/>
  <c r="F461" i="21"/>
  <c r="F454" i="21"/>
  <c r="F468" i="21"/>
  <c r="F466" i="21"/>
  <c r="F451" i="21"/>
  <c r="F473" i="21"/>
  <c r="F450" i="21"/>
  <c r="F465" i="21"/>
  <c r="F479" i="21"/>
  <c r="F554" i="21"/>
  <c r="F575" i="21"/>
  <c r="F571" i="21"/>
  <c r="F566" i="21"/>
  <c r="F567" i="21"/>
  <c r="F563" i="21"/>
  <c r="F558" i="21"/>
  <c r="F569" i="21"/>
  <c r="F577" i="21"/>
  <c r="F562" i="21"/>
  <c r="F557" i="21"/>
  <c r="F552" i="21"/>
  <c r="F580" i="21"/>
  <c r="F553" i="21"/>
  <c r="F578" i="21"/>
  <c r="F556" i="21"/>
  <c r="F579" i="21"/>
  <c r="F555" i="21"/>
  <c r="F561" i="21"/>
  <c r="F573" i="21"/>
  <c r="F572" i="21"/>
  <c r="F559" i="21"/>
  <c r="F574" i="21"/>
  <c r="F565" i="21"/>
  <c r="F581" i="21"/>
  <c r="F564" i="21"/>
  <c r="F570" i="21"/>
  <c r="F576" i="21"/>
  <c r="F560" i="21"/>
  <c r="F568" i="21"/>
  <c r="F782" i="21"/>
  <c r="F757" i="21"/>
  <c r="F778" i="21"/>
  <c r="F769" i="21"/>
  <c r="F786" i="21"/>
  <c r="F777" i="21"/>
  <c r="F763" i="21"/>
  <c r="F758" i="21"/>
  <c r="F780" i="21"/>
  <c r="F770" i="21"/>
  <c r="F766" i="21"/>
  <c r="F783" i="21"/>
  <c r="F764" i="21"/>
  <c r="F781" i="21"/>
  <c r="F771" i="21"/>
  <c r="F776" i="21"/>
  <c r="F775" i="21"/>
  <c r="F762" i="21"/>
  <c r="F756" i="21"/>
  <c r="F761" i="21"/>
  <c r="F784" i="21"/>
  <c r="F768" i="21"/>
  <c r="F760" i="21"/>
  <c r="F767" i="21"/>
  <c r="F759" i="21"/>
  <c r="F773" i="21"/>
  <c r="F774" i="21"/>
  <c r="F779" i="21"/>
  <c r="F772" i="21"/>
  <c r="F785" i="21"/>
  <c r="F582" i="21"/>
  <c r="AK11" i="21"/>
  <c r="F474" i="21"/>
  <c r="B822" i="21"/>
  <c r="K823" i="21"/>
  <c r="L845" i="21" s="1"/>
  <c r="F352" i="21"/>
  <c r="F372" i="21"/>
  <c r="B584" i="21"/>
  <c r="F701" i="21"/>
  <c r="F736" i="21"/>
  <c r="B754" i="21"/>
  <c r="F228" i="21"/>
  <c r="F241" i="21"/>
  <c r="F365" i="21"/>
  <c r="B380" i="21"/>
  <c r="B618" i="21"/>
  <c r="F728" i="21"/>
  <c r="F745" i="21"/>
  <c r="F235" i="21"/>
  <c r="F164" i="21"/>
  <c r="F159" i="21"/>
  <c r="F158" i="21"/>
  <c r="F145" i="21"/>
  <c r="F172" i="21"/>
  <c r="F163" i="21"/>
  <c r="F154" i="21"/>
  <c r="F149" i="21"/>
  <c r="F167" i="21"/>
  <c r="F144" i="21"/>
  <c r="F217" i="21"/>
  <c r="F223" i="21"/>
  <c r="F353" i="21"/>
  <c r="F711" i="21"/>
  <c r="F738" i="21"/>
  <c r="F829" i="21"/>
  <c r="F841" i="21"/>
  <c r="F833" i="21"/>
  <c r="F854" i="21"/>
  <c r="F845" i="21"/>
  <c r="F831" i="21"/>
  <c r="F826" i="21"/>
  <c r="F846" i="21"/>
  <c r="F848" i="21"/>
  <c r="F843" i="21"/>
  <c r="F837" i="21"/>
  <c r="F832" i="21"/>
  <c r="F836" i="21"/>
  <c r="F840" i="21"/>
  <c r="F847" i="21"/>
  <c r="F853" i="21"/>
  <c r="F828" i="21"/>
  <c r="F852" i="21"/>
  <c r="F839" i="21"/>
  <c r="F834" i="21"/>
  <c r="F827" i="21"/>
  <c r="AJ15" i="21"/>
  <c r="F232" i="21"/>
  <c r="F227" i="21"/>
  <c r="F236" i="21"/>
  <c r="F226" i="21"/>
  <c r="F239" i="21"/>
  <c r="F216" i="21"/>
  <c r="F230" i="21"/>
  <c r="F229" i="21"/>
  <c r="F215" i="21"/>
  <c r="F220" i="21"/>
  <c r="F234" i="21"/>
  <c r="F242" i="21"/>
  <c r="F377" i="21"/>
  <c r="F368" i="21"/>
  <c r="F363" i="21"/>
  <c r="F366" i="21"/>
  <c r="F361" i="21"/>
  <c r="F348" i="21"/>
  <c r="F373" i="21"/>
  <c r="F364" i="21"/>
  <c r="F351" i="21"/>
  <c r="F367" i="21"/>
  <c r="F356" i="21"/>
  <c r="F376" i="21"/>
  <c r="F371" i="21"/>
  <c r="F350" i="21"/>
  <c r="F360" i="21"/>
  <c r="F355" i="21"/>
  <c r="F512" i="21"/>
  <c r="F491" i="21"/>
  <c r="F513" i="21"/>
  <c r="F504" i="21"/>
  <c r="F495" i="21"/>
  <c r="F507" i="21"/>
  <c r="F494" i="21"/>
  <c r="F498" i="21"/>
  <c r="F489" i="21"/>
  <c r="F484" i="21"/>
  <c r="F508" i="21"/>
  <c r="F503" i="21"/>
  <c r="F490" i="21"/>
  <c r="F511" i="21"/>
  <c r="F510" i="21"/>
  <c r="F499" i="21"/>
  <c r="F488" i="21"/>
  <c r="F505" i="21"/>
  <c r="F493" i="21"/>
  <c r="F514" i="21"/>
  <c r="F212" i="21"/>
  <c r="F218" i="21"/>
  <c r="B244" i="21"/>
  <c r="F746" i="21"/>
  <c r="F725" i="21"/>
  <c r="F747" i="21"/>
  <c r="F752" i="21"/>
  <c r="F743" i="21"/>
  <c r="F737" i="21"/>
  <c r="F733" i="21"/>
  <c r="F748" i="21"/>
  <c r="F727" i="21"/>
  <c r="F732" i="21"/>
  <c r="F734" i="21"/>
  <c r="F722" i="21"/>
  <c r="F726" i="21"/>
  <c r="F724" i="21"/>
  <c r="F749" i="21"/>
  <c r="F723" i="21"/>
  <c r="F735" i="21"/>
  <c r="F742" i="21"/>
  <c r="F730" i="21"/>
  <c r="F741" i="21"/>
  <c r="F729" i="21"/>
  <c r="F731" i="21"/>
  <c r="B414" i="21"/>
  <c r="F706" i="21"/>
  <c r="F698" i="21"/>
  <c r="F694" i="21"/>
  <c r="F689" i="21"/>
  <c r="F708" i="21"/>
  <c r="F705" i="21"/>
  <c r="F699" i="21"/>
  <c r="F702" i="21"/>
  <c r="F692" i="21"/>
  <c r="F713" i="21"/>
  <c r="F697" i="21"/>
  <c r="F709" i="21"/>
  <c r="F691" i="21"/>
  <c r="F712" i="21"/>
  <c r="F695" i="21"/>
  <c r="F710" i="21"/>
  <c r="F703" i="21"/>
  <c r="F690" i="21"/>
  <c r="F716" i="21"/>
  <c r="F696" i="21"/>
  <c r="F715" i="21"/>
  <c r="F704" i="21"/>
  <c r="F739" i="21"/>
  <c r="F224" i="21"/>
  <c r="F231" i="21"/>
  <c r="F354" i="21"/>
  <c r="F688" i="21"/>
  <c r="F369" i="21"/>
  <c r="F374" i="21"/>
  <c r="F485" i="21"/>
  <c r="F492" i="21"/>
  <c r="K109" i="21"/>
  <c r="L131" i="21" s="1"/>
  <c r="F225" i="21"/>
  <c r="F500" i="21"/>
  <c r="F750" i="21"/>
  <c r="B176" i="21"/>
  <c r="F233" i="21"/>
  <c r="F357" i="21"/>
  <c r="F370" i="21"/>
  <c r="F486" i="21"/>
  <c r="F501" i="21"/>
  <c r="F221" i="21"/>
  <c r="F238" i="21"/>
  <c r="F707" i="21"/>
  <c r="F751" i="21"/>
  <c r="F214" i="21"/>
  <c r="F509" i="21"/>
  <c r="F700" i="21"/>
  <c r="F717" i="21"/>
  <c r="F744" i="21"/>
  <c r="M415" i="21"/>
  <c r="M437" i="21" s="1"/>
  <c r="F647" i="21"/>
  <c r="F626" i="21"/>
  <c r="F649" i="21"/>
  <c r="F627" i="21"/>
  <c r="F644" i="21"/>
  <c r="F635" i="21"/>
  <c r="F622" i="21"/>
  <c r="F645" i="21"/>
  <c r="F631" i="21"/>
  <c r="F641" i="21"/>
  <c r="F620" i="21"/>
  <c r="F630" i="21"/>
  <c r="F648" i="21"/>
  <c r="F632" i="21"/>
  <c r="F638" i="21"/>
  <c r="M653" i="21"/>
  <c r="M675" i="21" s="1"/>
  <c r="M721" i="21"/>
  <c r="M743" i="21" s="1"/>
  <c r="M755" i="21"/>
  <c r="M777" i="21" s="1"/>
  <c r="M551" i="21"/>
  <c r="M573" i="21" s="1"/>
  <c r="M483" i="21"/>
  <c r="M505" i="21" s="1"/>
  <c r="B312" i="21"/>
  <c r="F440" i="21"/>
  <c r="F419" i="21"/>
  <c r="F425" i="21"/>
  <c r="F439" i="21"/>
  <c r="F421" i="21"/>
  <c r="F416" i="21"/>
  <c r="F441" i="21"/>
  <c r="F437" i="21"/>
  <c r="F431" i="21"/>
  <c r="F427" i="21"/>
  <c r="F445" i="21"/>
  <c r="F434" i="21"/>
  <c r="F418" i="21"/>
  <c r="F438" i="21"/>
  <c r="F541" i="21"/>
  <c r="F64" i="21"/>
  <c r="F55" i="21"/>
  <c r="F65" i="21"/>
  <c r="F43" i="21"/>
  <c r="F51" i="21"/>
  <c r="F69" i="21"/>
  <c r="F76" i="21"/>
  <c r="F103" i="21"/>
  <c r="M313" i="21"/>
  <c r="M335" i="21" s="1"/>
  <c r="M41" i="21"/>
  <c r="M63" i="21" s="1"/>
  <c r="F132" i="21"/>
  <c r="F123" i="21"/>
  <c r="F126" i="21"/>
  <c r="F113" i="21"/>
  <c r="F133" i="21"/>
  <c r="F535" i="21"/>
  <c r="F527" i="21"/>
  <c r="F548" i="21"/>
  <c r="F543" i="21"/>
  <c r="F518" i="21"/>
  <c r="F547" i="21"/>
  <c r="F542" i="21"/>
  <c r="F524" i="21"/>
  <c r="F533" i="21"/>
  <c r="F545" i="21"/>
  <c r="F540" i="21"/>
  <c r="F534" i="21"/>
  <c r="F538" i="21"/>
  <c r="F532" i="21"/>
  <c r="F528" i="21"/>
  <c r="F650" i="21"/>
  <c r="F96" i="21"/>
  <c r="F91" i="21"/>
  <c r="F98" i="21"/>
  <c r="F85" i="21"/>
  <c r="F89" i="21"/>
  <c r="F94" i="21"/>
  <c r="F110" i="21"/>
  <c r="F120" i="21"/>
  <c r="F129" i="21"/>
  <c r="F433" i="21"/>
  <c r="F621" i="21"/>
  <c r="F639" i="21"/>
  <c r="M789" i="21"/>
  <c r="M811" i="21" s="1"/>
  <c r="F81" i="21"/>
  <c r="F99" i="21"/>
  <c r="F115" i="21"/>
  <c r="F138" i="21"/>
  <c r="F422" i="21"/>
  <c r="F519" i="21"/>
  <c r="F530" i="21"/>
  <c r="F536" i="21"/>
  <c r="F633" i="21"/>
  <c r="F42" i="21"/>
  <c r="F336" i="21"/>
  <c r="F327" i="21"/>
  <c r="F337" i="21"/>
  <c r="F324" i="21"/>
  <c r="F319" i="21"/>
  <c r="F329" i="21"/>
  <c r="F315" i="21"/>
  <c r="F417" i="21"/>
  <c r="F428" i="21"/>
  <c r="F446" i="21"/>
  <c r="F810" i="21"/>
  <c r="F805" i="21"/>
  <c r="F818" i="21"/>
  <c r="F797" i="21"/>
  <c r="F820" i="21"/>
  <c r="F811" i="21"/>
  <c r="F792" i="21"/>
  <c r="F806" i="21"/>
  <c r="F801" i="21"/>
  <c r="F796" i="21"/>
  <c r="F819" i="21"/>
  <c r="F794" i="21"/>
  <c r="F814" i="21"/>
  <c r="F809" i="21"/>
  <c r="F799" i="21"/>
  <c r="F800" i="21"/>
  <c r="F798" i="21"/>
  <c r="F200" i="21"/>
  <c r="F191" i="21"/>
  <c r="F193" i="21"/>
  <c r="F182" i="21"/>
  <c r="F300" i="21"/>
  <c r="F295" i="21"/>
  <c r="F301" i="21"/>
  <c r="F289" i="21"/>
  <c r="F303" i="21"/>
  <c r="F675" i="21"/>
  <c r="F670" i="21"/>
  <c r="F666" i="21"/>
  <c r="F662" i="21"/>
  <c r="F683" i="21"/>
  <c r="F668" i="21"/>
  <c r="F682" i="21"/>
  <c r="F673" i="21"/>
  <c r="F684" i="21"/>
  <c r="F678" i="21"/>
  <c r="F657" i="21"/>
  <c r="F658" i="21"/>
  <c r="F667" i="21"/>
  <c r="F681" i="21"/>
  <c r="F179" i="21"/>
  <c r="F655" i="21"/>
  <c r="F671" i="21"/>
  <c r="F268" i="21"/>
  <c r="F259" i="21"/>
  <c r="F250" i="21"/>
  <c r="F263" i="21"/>
  <c r="F400" i="21"/>
  <c r="F392" i="21"/>
  <c r="F405" i="21"/>
  <c r="F391" i="21"/>
  <c r="F395" i="21"/>
  <c r="F590" i="21"/>
  <c r="B176" i="20"/>
  <c r="F675" i="20"/>
  <c r="F670" i="20"/>
  <c r="F666" i="20"/>
  <c r="F662" i="20"/>
  <c r="F683" i="20"/>
  <c r="F680" i="20"/>
  <c r="F661" i="20"/>
  <c r="F656" i="20"/>
  <c r="F677" i="20"/>
  <c r="F672" i="20"/>
  <c r="F682" i="20"/>
  <c r="F676" i="20"/>
  <c r="F669" i="20"/>
  <c r="F681" i="20"/>
  <c r="F664" i="20"/>
  <c r="F658" i="20"/>
  <c r="F679" i="20"/>
  <c r="F665" i="20"/>
  <c r="F657" i="20"/>
  <c r="F673" i="20"/>
  <c r="F659" i="20"/>
  <c r="F678" i="20"/>
  <c r="F671" i="20"/>
  <c r="F667" i="20"/>
  <c r="F668" i="20"/>
  <c r="F660" i="20"/>
  <c r="F581" i="20"/>
  <c r="AK13" i="20"/>
  <c r="F146" i="20"/>
  <c r="F655" i="20"/>
  <c r="F168" i="20"/>
  <c r="F684" i="20"/>
  <c r="F554" i="20"/>
  <c r="F575" i="20"/>
  <c r="F571" i="20"/>
  <c r="F566" i="20"/>
  <c r="F579" i="20"/>
  <c r="F558" i="20"/>
  <c r="F553" i="20"/>
  <c r="F573" i="20"/>
  <c r="F563" i="20"/>
  <c r="F567" i="20"/>
  <c r="F562" i="20"/>
  <c r="F556" i="20"/>
  <c r="F561" i="20"/>
  <c r="F555" i="20"/>
  <c r="F578" i="20"/>
  <c r="F577" i="20"/>
  <c r="F564" i="20"/>
  <c r="F557" i="20"/>
  <c r="F570" i="20"/>
  <c r="F569" i="20"/>
  <c r="F576" i="20"/>
  <c r="F568" i="20"/>
  <c r="F582" i="20"/>
  <c r="F559" i="20"/>
  <c r="F565" i="20"/>
  <c r="F574" i="20"/>
  <c r="F580" i="20"/>
  <c r="F164" i="20"/>
  <c r="F159" i="20"/>
  <c r="F172" i="20"/>
  <c r="F151" i="20"/>
  <c r="F155" i="20"/>
  <c r="F169" i="20"/>
  <c r="F165" i="20"/>
  <c r="F174" i="20"/>
  <c r="F150" i="20"/>
  <c r="F167" i="20"/>
  <c r="F156" i="20"/>
  <c r="F171" i="20"/>
  <c r="F145" i="20"/>
  <c r="F161" i="20"/>
  <c r="F166" i="20"/>
  <c r="F144" i="20"/>
  <c r="F148" i="20"/>
  <c r="F157" i="20"/>
  <c r="F162" i="20"/>
  <c r="F163" i="20"/>
  <c r="F170" i="20"/>
  <c r="F149" i="20"/>
  <c r="F154" i="20"/>
  <c r="F404" i="20"/>
  <c r="F395" i="20"/>
  <c r="F405" i="20"/>
  <c r="F409" i="20"/>
  <c r="F392" i="20"/>
  <c r="F411" i="20"/>
  <c r="F406" i="20"/>
  <c r="F383" i="20"/>
  <c r="F396" i="20"/>
  <c r="F387" i="20"/>
  <c r="F412" i="20"/>
  <c r="F385" i="20"/>
  <c r="F401" i="20"/>
  <c r="F390" i="20"/>
  <c r="F410" i="20"/>
  <c r="F398" i="20"/>
  <c r="F391" i="20"/>
  <c r="F397" i="20"/>
  <c r="F384" i="20"/>
  <c r="F408" i="20"/>
  <c r="F403" i="20"/>
  <c r="F394" i="20"/>
  <c r="F400" i="20"/>
  <c r="F388" i="20"/>
  <c r="F402" i="20"/>
  <c r="F386" i="20"/>
  <c r="F393" i="20"/>
  <c r="AJ11" i="20"/>
  <c r="F382" i="20"/>
  <c r="F560" i="20"/>
  <c r="F674" i="20"/>
  <c r="B686" i="20"/>
  <c r="B244" i="20"/>
  <c r="F829" i="20"/>
  <c r="F841" i="20"/>
  <c r="F833" i="20"/>
  <c r="F854" i="20"/>
  <c r="F849" i="20"/>
  <c r="F824" i="20"/>
  <c r="F830" i="20"/>
  <c r="F844" i="20"/>
  <c r="F848" i="20"/>
  <c r="F825" i="20"/>
  <c r="F837" i="20"/>
  <c r="F832" i="20"/>
  <c r="F853" i="20"/>
  <c r="F847" i="20"/>
  <c r="F842" i="20"/>
  <c r="F852" i="20"/>
  <c r="F828" i="20"/>
  <c r="F840" i="20"/>
  <c r="F835" i="20"/>
  <c r="F846" i="20"/>
  <c r="F845" i="20"/>
  <c r="F836" i="20"/>
  <c r="F851" i="20"/>
  <c r="F843" i="20"/>
  <c r="F838" i="20"/>
  <c r="F826" i="20"/>
  <c r="F850" i="20"/>
  <c r="F827" i="20"/>
  <c r="F831" i="20"/>
  <c r="F839" i="20"/>
  <c r="F552" i="20"/>
  <c r="F654" i="20"/>
  <c r="B108" i="20"/>
  <c r="F572" i="20"/>
  <c r="F160" i="20"/>
  <c r="F407" i="20"/>
  <c r="F158" i="20"/>
  <c r="F152" i="20"/>
  <c r="F173" i="20"/>
  <c r="M653" i="20"/>
  <c r="M675" i="20" s="1"/>
  <c r="M687" i="20"/>
  <c r="M709" i="20" s="1"/>
  <c r="M347" i="20"/>
  <c r="M369" i="20" s="1"/>
  <c r="M755" i="20"/>
  <c r="M777" i="20" s="1"/>
  <c r="M721" i="20"/>
  <c r="M743" i="20" s="1"/>
  <c r="M449" i="20"/>
  <c r="M471" i="20" s="1"/>
  <c r="M75" i="20"/>
  <c r="M97" i="20" s="1"/>
  <c r="M109" i="20"/>
  <c r="M131" i="20" s="1"/>
  <c r="M585" i="20"/>
  <c r="M607" i="20" s="1"/>
  <c r="M279" i="20"/>
  <c r="M301" i="20" s="1"/>
  <c r="F268" i="20"/>
  <c r="F259" i="20"/>
  <c r="F251" i="20"/>
  <c r="F263" i="20"/>
  <c r="F255" i="20"/>
  <c r="F267" i="20"/>
  <c r="F276" i="20"/>
  <c r="F261" i="20"/>
  <c r="F257" i="20"/>
  <c r="F252" i="20"/>
  <c r="F247" i="20"/>
  <c r="F250" i="20"/>
  <c r="F256" i="20"/>
  <c r="F271" i="20"/>
  <c r="F272" i="20"/>
  <c r="F260" i="20"/>
  <c r="F266" i="20"/>
  <c r="F249" i="20"/>
  <c r="F254" i="20"/>
  <c r="F275" i="20"/>
  <c r="F246" i="20"/>
  <c r="K313" i="20"/>
  <c r="L335" i="20" s="1"/>
  <c r="F518" i="20"/>
  <c r="K14" i="20"/>
  <c r="F194" i="20"/>
  <c r="F344" i="20"/>
  <c r="F339" i="20"/>
  <c r="F314" i="20"/>
  <c r="F325" i="20"/>
  <c r="F316" i="20"/>
  <c r="F342" i="20"/>
  <c r="F329" i="20"/>
  <c r="F335" i="20"/>
  <c r="F320" i="20"/>
  <c r="F315" i="20"/>
  <c r="F334" i="20"/>
  <c r="F327" i="20"/>
  <c r="F322" i="20"/>
  <c r="F317" i="20"/>
  <c r="F338" i="20"/>
  <c r="F333" i="20"/>
  <c r="F332" i="20"/>
  <c r="F519" i="20"/>
  <c r="M41" i="20"/>
  <c r="M63" i="20" s="1"/>
  <c r="M14" i="20"/>
  <c r="F72" i="20"/>
  <c r="F203" i="20"/>
  <c r="F248" i="20"/>
  <c r="F270" i="20"/>
  <c r="F330" i="20"/>
  <c r="F472" i="20"/>
  <c r="F463" i="20"/>
  <c r="F467" i="20"/>
  <c r="F459" i="20"/>
  <c r="F466" i="20"/>
  <c r="F462" i="20"/>
  <c r="F457" i="20"/>
  <c r="F452" i="20"/>
  <c r="F477" i="20"/>
  <c r="F468" i="20"/>
  <c r="F473" i="20"/>
  <c r="F456" i="20"/>
  <c r="F451" i="20"/>
  <c r="F478" i="20"/>
  <c r="F469" i="20"/>
  <c r="F461" i="20"/>
  <c r="F480" i="20"/>
  <c r="F474" i="20"/>
  <c r="F455" i="20"/>
  <c r="F454" i="20"/>
  <c r="F529" i="20"/>
  <c r="F262" i="20"/>
  <c r="F188" i="20"/>
  <c r="M313" i="20"/>
  <c r="M335" i="20" s="1"/>
  <c r="K75" i="20"/>
  <c r="L97" i="20" s="1"/>
  <c r="B74" i="20"/>
  <c r="F264" i="20"/>
  <c r="F200" i="20"/>
  <c r="F191" i="20"/>
  <c r="F183" i="20"/>
  <c r="F195" i="20"/>
  <c r="F187" i="20"/>
  <c r="F205" i="20"/>
  <c r="F181" i="20"/>
  <c r="F190" i="20"/>
  <c r="F180" i="20"/>
  <c r="F207" i="20"/>
  <c r="F208" i="20"/>
  <c r="F186" i="20"/>
  <c r="F202" i="20"/>
  <c r="F197" i="20"/>
  <c r="F185" i="20"/>
  <c r="F196" i="20"/>
  <c r="F179" i="20"/>
  <c r="F193" i="20"/>
  <c r="F201" i="20"/>
  <c r="M211" i="20"/>
  <c r="M233" i="20" s="1"/>
  <c r="F269" i="20"/>
  <c r="F535" i="20"/>
  <c r="F527" i="20"/>
  <c r="F544" i="20"/>
  <c r="F540" i="20"/>
  <c r="F530" i="20"/>
  <c r="F521" i="20"/>
  <c r="F531" i="20"/>
  <c r="F526" i="20"/>
  <c r="F546" i="20"/>
  <c r="F541" i="20"/>
  <c r="F536" i="20"/>
  <c r="F525" i="20"/>
  <c r="F520" i="20"/>
  <c r="F542" i="20"/>
  <c r="F548" i="20"/>
  <c r="F537" i="20"/>
  <c r="F528" i="20"/>
  <c r="F547" i="20"/>
  <c r="F533" i="20"/>
  <c r="F534" i="20"/>
  <c r="F522" i="20"/>
  <c r="F545" i="20"/>
  <c r="B6" i="20"/>
  <c r="F178" i="20"/>
  <c r="F47" i="20"/>
  <c r="F59" i="20"/>
  <c r="F51" i="20"/>
  <c r="F56" i="20"/>
  <c r="F65" i="20"/>
  <c r="F52" i="20"/>
  <c r="F42" i="20"/>
  <c r="F43" i="20"/>
  <c r="F70" i="20"/>
  <c r="F61" i="20"/>
  <c r="F57" i="20"/>
  <c r="F46" i="20"/>
  <c r="F67" i="20"/>
  <c r="F45" i="20"/>
  <c r="F62" i="20"/>
  <c r="F68" i="20"/>
  <c r="F63" i="20"/>
  <c r="F50" i="20"/>
  <c r="M483" i="20"/>
  <c r="M505" i="20" s="1"/>
  <c r="F538" i="20"/>
  <c r="F204" i="20"/>
  <c r="M381" i="20"/>
  <c r="M403" i="20" s="1"/>
  <c r="F539" i="20"/>
  <c r="F706" i="20"/>
  <c r="F698" i="20"/>
  <c r="F714" i="20"/>
  <c r="F689" i="20"/>
  <c r="F707" i="20"/>
  <c r="F701" i="20"/>
  <c r="F697" i="20"/>
  <c r="F692" i="20"/>
  <c r="F712" i="20"/>
  <c r="F690" i="20"/>
  <c r="F711" i="20"/>
  <c r="F700" i="20"/>
  <c r="F715" i="20"/>
  <c r="F709" i="20"/>
  <c r="F708" i="20"/>
  <c r="F695" i="20"/>
  <c r="F702" i="20"/>
  <c r="F696" i="20"/>
  <c r="F703" i="20"/>
  <c r="F710" i="20"/>
  <c r="K585" i="20"/>
  <c r="L607" i="20" s="1"/>
  <c r="B584" i="20"/>
  <c r="F704" i="20"/>
  <c r="F104" i="20"/>
  <c r="F83" i="20"/>
  <c r="F87" i="20"/>
  <c r="F105" i="20"/>
  <c r="F96" i="20"/>
  <c r="F82" i="20"/>
  <c r="F100" i="20"/>
  <c r="F90" i="20"/>
  <c r="F77" i="20"/>
  <c r="F95" i="20"/>
  <c r="F282" i="20"/>
  <c r="F301" i="20"/>
  <c r="F283" i="20"/>
  <c r="F303" i="20"/>
  <c r="F293" i="20"/>
  <c r="F288" i="20"/>
  <c r="F308" i="20"/>
  <c r="F298" i="20"/>
  <c r="F291" i="20"/>
  <c r="K721" i="20"/>
  <c r="L743" i="20" s="1"/>
  <c r="B720" i="20"/>
  <c r="F115" i="20"/>
  <c r="F127" i="20"/>
  <c r="F119" i="20"/>
  <c r="F121" i="20"/>
  <c r="F139" i="20"/>
  <c r="F134" i="20"/>
  <c r="F130" i="20"/>
  <c r="F116" i="20"/>
  <c r="F124" i="20"/>
  <c r="F137" i="20"/>
  <c r="F92" i="20"/>
  <c r="F110" i="20"/>
  <c r="F297" i="20"/>
  <c r="F309" i="20"/>
  <c r="F372" i="20"/>
  <c r="F350" i="20"/>
  <c r="F367" i="20"/>
  <c r="F376" i="20"/>
  <c r="F349" i="20"/>
  <c r="F371" i="20"/>
  <c r="F358" i="20"/>
  <c r="F373" i="20"/>
  <c r="F362" i="20"/>
  <c r="F361" i="20"/>
  <c r="F368" i="20"/>
  <c r="F352" i="20"/>
  <c r="F378" i="20"/>
  <c r="F357" i="20"/>
  <c r="F746" i="20"/>
  <c r="F725" i="20"/>
  <c r="F742" i="20"/>
  <c r="F737" i="20"/>
  <c r="F738" i="20"/>
  <c r="F733" i="20"/>
  <c r="F728" i="20"/>
  <c r="F747" i="20"/>
  <c r="F723" i="20"/>
  <c r="F741" i="20"/>
  <c r="F752" i="20"/>
  <c r="F735" i="20"/>
  <c r="F748" i="20"/>
  <c r="F729" i="20"/>
  <c r="F722" i="20"/>
  <c r="F740" i="20"/>
  <c r="F730" i="20"/>
  <c r="F688" i="20"/>
  <c r="F126" i="20"/>
  <c r="F132" i="20"/>
  <c r="F76" i="20"/>
  <c r="F280" i="20"/>
  <c r="F647" i="20"/>
  <c r="F626" i="20"/>
  <c r="F627" i="20"/>
  <c r="F622" i="20"/>
  <c r="F650" i="20"/>
  <c r="F641" i="20"/>
  <c r="F633" i="20"/>
  <c r="F628" i="20"/>
  <c r="F638" i="20"/>
  <c r="F648" i="20"/>
  <c r="F643" i="20"/>
  <c r="F632" i="20"/>
  <c r="B346" i="20"/>
  <c r="F620" i="20"/>
  <c r="F232" i="20"/>
  <c r="F227" i="20"/>
  <c r="F240" i="20"/>
  <c r="F219" i="20"/>
  <c r="F223" i="20"/>
  <c r="F235" i="20"/>
  <c r="F212" i="20"/>
  <c r="F217" i="20"/>
  <c r="F231" i="20"/>
  <c r="B550" i="20"/>
  <c r="F644" i="20"/>
  <c r="F782" i="20"/>
  <c r="F757" i="20"/>
  <c r="F778" i="20"/>
  <c r="F769" i="20"/>
  <c r="F761" i="20"/>
  <c r="F783" i="20"/>
  <c r="F773" i="20"/>
  <c r="F764" i="20"/>
  <c r="F759" i="20"/>
  <c r="F765" i="20"/>
  <c r="F780" i="20"/>
  <c r="F775" i="20"/>
  <c r="F785" i="20"/>
  <c r="F512" i="20"/>
  <c r="F491" i="20"/>
  <c r="F486" i="20"/>
  <c r="F492" i="20"/>
  <c r="F496" i="20"/>
  <c r="F487" i="20"/>
  <c r="F489" i="20"/>
  <c r="F494" i="20"/>
  <c r="F514" i="20"/>
  <c r="F420" i="20"/>
  <c r="F810" i="20"/>
  <c r="F805" i="20"/>
  <c r="F818" i="20"/>
  <c r="F797" i="20"/>
  <c r="F801" i="20"/>
  <c r="F813" i="20"/>
  <c r="F444" i="20"/>
  <c r="F423" i="20"/>
  <c r="F433" i="20"/>
  <c r="F594" i="20"/>
  <c r="F598" i="20"/>
  <c r="F602" i="20"/>
  <c r="F607" i="20"/>
  <c r="F590" i="20"/>
  <c r="AK12" i="19"/>
  <c r="F373" i="19"/>
  <c r="F144" i="19"/>
  <c r="F348" i="19"/>
  <c r="F444" i="19"/>
  <c r="F349" i="19"/>
  <c r="F359" i="19"/>
  <c r="F437" i="19"/>
  <c r="B108" i="19"/>
  <c r="F147" i="19"/>
  <c r="F172" i="19"/>
  <c r="F350" i="19"/>
  <c r="F446" i="19"/>
  <c r="F309" i="19"/>
  <c r="F438" i="19"/>
  <c r="K551" i="19"/>
  <c r="L573" i="19" s="1"/>
  <c r="B550" i="19"/>
  <c r="F428" i="19"/>
  <c r="K653" i="19"/>
  <c r="L675" i="19" s="1"/>
  <c r="B652" i="19"/>
  <c r="F794" i="19"/>
  <c r="F165" i="19"/>
  <c r="B244" i="19"/>
  <c r="K245" i="19"/>
  <c r="L267" i="19" s="1"/>
  <c r="F302" i="19"/>
  <c r="F360" i="19"/>
  <c r="F421" i="19"/>
  <c r="B6" i="19"/>
  <c r="B210" i="19"/>
  <c r="K14" i="19"/>
  <c r="F149" i="19"/>
  <c r="F286" i="19"/>
  <c r="F310" i="19"/>
  <c r="F706" i="19"/>
  <c r="F698" i="19"/>
  <c r="F703" i="19"/>
  <c r="F699" i="19"/>
  <c r="F694" i="19"/>
  <c r="F689" i="19"/>
  <c r="F707" i="19"/>
  <c r="F697" i="19"/>
  <c r="F717" i="19"/>
  <c r="F701" i="19"/>
  <c r="F718" i="19"/>
  <c r="F700" i="19"/>
  <c r="F695" i="19"/>
  <c r="F712" i="19"/>
  <c r="F693" i="19"/>
  <c r="F704" i="19"/>
  <c r="F690" i="19"/>
  <c r="F711" i="19"/>
  <c r="F696" i="19"/>
  <c r="F688" i="19"/>
  <c r="F702" i="19"/>
  <c r="F692" i="19"/>
  <c r="F709" i="19"/>
  <c r="F167" i="19"/>
  <c r="F163" i="19"/>
  <c r="F158" i="19"/>
  <c r="F151" i="19"/>
  <c r="F160" i="19"/>
  <c r="F150" i="19"/>
  <c r="F155" i="19"/>
  <c r="F169" i="19"/>
  <c r="F164" i="19"/>
  <c r="F153" i="19"/>
  <c r="F166" i="19"/>
  <c r="F159" i="19"/>
  <c r="F154" i="19"/>
  <c r="F171" i="19"/>
  <c r="F148" i="19"/>
  <c r="F170" i="19"/>
  <c r="F156" i="19"/>
  <c r="F161" i="19"/>
  <c r="F146" i="19"/>
  <c r="F174" i="19"/>
  <c r="F145" i="19"/>
  <c r="F377" i="19"/>
  <c r="F356" i="19"/>
  <c r="F351" i="19"/>
  <c r="F370" i="19"/>
  <c r="F365" i="19"/>
  <c r="F361" i="19"/>
  <c r="F378" i="19"/>
  <c r="F357" i="19"/>
  <c r="F352" i="19"/>
  <c r="F372" i="19"/>
  <c r="F367" i="19"/>
  <c r="F374" i="19"/>
  <c r="F369" i="19"/>
  <c r="F353" i="19"/>
  <c r="F364" i="19"/>
  <c r="F376" i="19"/>
  <c r="F358" i="19"/>
  <c r="F366" i="19"/>
  <c r="F371" i="19"/>
  <c r="F362" i="19"/>
  <c r="F152" i="19"/>
  <c r="F810" i="19"/>
  <c r="F805" i="19"/>
  <c r="F818" i="19"/>
  <c r="F797" i="19"/>
  <c r="F820" i="19"/>
  <c r="F811" i="19"/>
  <c r="F792" i="19"/>
  <c r="F798" i="19"/>
  <c r="F793" i="19"/>
  <c r="F812" i="19"/>
  <c r="F807" i="19"/>
  <c r="F819" i="19"/>
  <c r="F808" i="19"/>
  <c r="F802" i="19"/>
  <c r="F796" i="19"/>
  <c r="F791" i="19"/>
  <c r="F813" i="19"/>
  <c r="F801" i="19"/>
  <c r="F790" i="19"/>
  <c r="F804" i="19"/>
  <c r="F817" i="19"/>
  <c r="F803" i="19"/>
  <c r="F814" i="19"/>
  <c r="F162" i="19"/>
  <c r="AJ12" i="19"/>
  <c r="F427" i="19"/>
  <c r="F157" i="19"/>
  <c r="F42" i="19"/>
  <c r="F354" i="19"/>
  <c r="F512" i="19"/>
  <c r="F491" i="19"/>
  <c r="F495" i="19"/>
  <c r="F499" i="19"/>
  <c r="F502" i="19"/>
  <c r="F509" i="19"/>
  <c r="F498" i="19"/>
  <c r="F494" i="19"/>
  <c r="F488" i="19"/>
  <c r="F504" i="19"/>
  <c r="F485" i="19"/>
  <c r="F497" i="19"/>
  <c r="F503" i="19"/>
  <c r="F484" i="19"/>
  <c r="F496" i="19"/>
  <c r="F500" i="19"/>
  <c r="F490" i="19"/>
  <c r="F511" i="19"/>
  <c r="F505" i="19"/>
  <c r="F510" i="19"/>
  <c r="F691" i="19"/>
  <c r="F713" i="19"/>
  <c r="F440" i="19"/>
  <c r="F419" i="19"/>
  <c r="F436" i="19"/>
  <c r="F431" i="19"/>
  <c r="F422" i="19"/>
  <c r="F424" i="19"/>
  <c r="F443" i="19"/>
  <c r="F425" i="19"/>
  <c r="F429" i="19"/>
  <c r="F435" i="19"/>
  <c r="F423" i="19"/>
  <c r="F417" i="19"/>
  <c r="F430" i="19"/>
  <c r="F420" i="19"/>
  <c r="F418" i="19"/>
  <c r="F432" i="19"/>
  <c r="F439" i="19"/>
  <c r="F416" i="19"/>
  <c r="F434" i="19"/>
  <c r="F426" i="19"/>
  <c r="F445" i="19"/>
  <c r="F368" i="19"/>
  <c r="F375" i="19"/>
  <c r="K75" i="19"/>
  <c r="L97" i="19" s="1"/>
  <c r="B74" i="19"/>
  <c r="F303" i="19"/>
  <c r="F299" i="19"/>
  <c r="F294" i="19"/>
  <c r="F288" i="19"/>
  <c r="F305" i="19"/>
  <c r="F292" i="19"/>
  <c r="F289" i="19"/>
  <c r="F308" i="19"/>
  <c r="F283" i="19"/>
  <c r="F293" i="19"/>
  <c r="F284" i="19"/>
  <c r="F298" i="19"/>
  <c r="F306" i="19"/>
  <c r="F301" i="19"/>
  <c r="F296" i="19"/>
  <c r="F290" i="19"/>
  <c r="F282" i="19"/>
  <c r="F806" i="19"/>
  <c r="F815" i="19"/>
  <c r="F280" i="19"/>
  <c r="F287" i="19"/>
  <c r="F816" i="19"/>
  <c r="F61" i="19"/>
  <c r="F65" i="19"/>
  <c r="F43" i="19"/>
  <c r="F72" i="19"/>
  <c r="F57" i="19"/>
  <c r="F53" i="19"/>
  <c r="F48" i="19"/>
  <c r="F62" i="19"/>
  <c r="F54" i="19"/>
  <c r="F49" i="19"/>
  <c r="F69" i="19"/>
  <c r="F58" i="19"/>
  <c r="F64" i="19"/>
  <c r="F47" i="19"/>
  <c r="F55" i="19"/>
  <c r="F67" i="19"/>
  <c r="F46" i="19"/>
  <c r="F60" i="19"/>
  <c r="F45" i="19"/>
  <c r="F50" i="19"/>
  <c r="F295" i="19"/>
  <c r="M653" i="19"/>
  <c r="M675" i="19" s="1"/>
  <c r="M279" i="19"/>
  <c r="M301" i="19" s="1"/>
  <c r="M109" i="19"/>
  <c r="M131" i="19" s="1"/>
  <c r="M551" i="19"/>
  <c r="M573" i="19" s="1"/>
  <c r="M347" i="19"/>
  <c r="M369" i="19" s="1"/>
  <c r="M177" i="19"/>
  <c r="M199" i="19" s="1"/>
  <c r="M755" i="19"/>
  <c r="M777" i="19" s="1"/>
  <c r="M211" i="19"/>
  <c r="M233" i="19" s="1"/>
  <c r="M721" i="19"/>
  <c r="M743" i="19" s="1"/>
  <c r="M41" i="19"/>
  <c r="M63" i="19" s="1"/>
  <c r="M245" i="19"/>
  <c r="M267" i="19" s="1"/>
  <c r="M517" i="19"/>
  <c r="M539" i="19" s="1"/>
  <c r="M483" i="19"/>
  <c r="M505" i="19" s="1"/>
  <c r="M789" i="19"/>
  <c r="M811" i="19" s="1"/>
  <c r="M823" i="19"/>
  <c r="M845" i="19" s="1"/>
  <c r="M585" i="19"/>
  <c r="M607" i="19" s="1"/>
  <c r="F59" i="19"/>
  <c r="M143" i="19"/>
  <c r="M165" i="19" s="1"/>
  <c r="F363" i="19"/>
  <c r="F799" i="19"/>
  <c r="F341" i="19"/>
  <c r="B176" i="19"/>
  <c r="K177" i="19"/>
  <c r="L199" i="19" s="1"/>
  <c r="F264" i="19"/>
  <c r="F251" i="19"/>
  <c r="F259" i="19"/>
  <c r="F246" i="19"/>
  <c r="F253" i="19"/>
  <c r="F248" i="19"/>
  <c r="F271" i="19"/>
  <c r="F267" i="19"/>
  <c r="F262" i="19"/>
  <c r="F276" i="19"/>
  <c r="F258" i="19"/>
  <c r="F257" i="19"/>
  <c r="F275" i="19"/>
  <c r="F250" i="19"/>
  <c r="F268" i="19"/>
  <c r="F330" i="19"/>
  <c r="F340" i="19"/>
  <c r="F339" i="19"/>
  <c r="F325" i="19"/>
  <c r="F329" i="19"/>
  <c r="F315" i="19"/>
  <c r="F320" i="19"/>
  <c r="F335" i="19"/>
  <c r="F334" i="19"/>
  <c r="F322" i="19"/>
  <c r="F327" i="19"/>
  <c r="F321" i="19"/>
  <c r="F326" i="19"/>
  <c r="F746" i="19"/>
  <c r="F725" i="19"/>
  <c r="F738" i="19"/>
  <c r="F747" i="19"/>
  <c r="F739" i="19"/>
  <c r="F729" i="19"/>
  <c r="F744" i="19"/>
  <c r="F749" i="19"/>
  <c r="F734" i="19"/>
  <c r="F748" i="19"/>
  <c r="F742" i="19"/>
  <c r="F731" i="19"/>
  <c r="F733" i="19"/>
  <c r="F727" i="19"/>
  <c r="F740" i="19"/>
  <c r="F726" i="19"/>
  <c r="F752" i="19"/>
  <c r="F737" i="19"/>
  <c r="F99" i="19"/>
  <c r="F95" i="19"/>
  <c r="F90" i="19"/>
  <c r="F85" i="19"/>
  <c r="F76" i="19"/>
  <c r="F102" i="19"/>
  <c r="F98" i="19"/>
  <c r="F88" i="19"/>
  <c r="F92" i="19"/>
  <c r="F78" i="19"/>
  <c r="F472" i="19"/>
  <c r="F463" i="19"/>
  <c r="F455" i="19"/>
  <c r="F465" i="19"/>
  <c r="F450" i="19"/>
  <c r="F475" i="19"/>
  <c r="F471" i="19"/>
  <c r="F464" i="19"/>
  <c r="F470" i="19"/>
  <c r="F480" i="19"/>
  <c r="F453" i="19"/>
  <c r="F459" i="19"/>
  <c r="F645" i="19"/>
  <c r="M30" i="19"/>
  <c r="B40" i="19"/>
  <c r="F77" i="19"/>
  <c r="B720" i="19"/>
  <c r="F620" i="19"/>
  <c r="F647" i="19"/>
  <c r="F626" i="19"/>
  <c r="F649" i="19"/>
  <c r="F627" i="19"/>
  <c r="F638" i="19"/>
  <c r="F633" i="19"/>
  <c r="F628" i="19"/>
  <c r="F623" i="19"/>
  <c r="F646" i="19"/>
  <c r="F625" i="19"/>
  <c r="F641" i="19"/>
  <c r="F630" i="19"/>
  <c r="F635" i="19"/>
  <c r="F644" i="19"/>
  <c r="F640" i="19"/>
  <c r="B584" i="19"/>
  <c r="F83" i="19"/>
  <c r="F100" i="19"/>
  <c r="F106" i="19"/>
  <c r="F535" i="19"/>
  <c r="F527" i="19"/>
  <c r="F548" i="19"/>
  <c r="F543" i="19"/>
  <c r="F518" i="19"/>
  <c r="F533" i="19"/>
  <c r="F529" i="19"/>
  <c r="F538" i="19"/>
  <c r="F544" i="19"/>
  <c r="F524" i="19"/>
  <c r="F539" i="19"/>
  <c r="F522" i="19"/>
  <c r="F537" i="19"/>
  <c r="F542" i="19"/>
  <c r="F536" i="19"/>
  <c r="F648" i="19"/>
  <c r="F202" i="19"/>
  <c r="F198" i="19"/>
  <c r="F189" i="19"/>
  <c r="F182" i="19"/>
  <c r="F205" i="19"/>
  <c r="F196" i="19"/>
  <c r="F191" i="19"/>
  <c r="F187" i="19"/>
  <c r="F193" i="19"/>
  <c r="F199" i="19"/>
  <c r="F127" i="19"/>
  <c r="F118" i="19"/>
  <c r="F129" i="19"/>
  <c r="F110" i="19"/>
  <c r="F115" i="19"/>
  <c r="F120" i="19"/>
  <c r="F212" i="19"/>
  <c r="B278" i="19"/>
  <c r="F675" i="19"/>
  <c r="F670" i="19"/>
  <c r="F666" i="19"/>
  <c r="F662" i="19"/>
  <c r="F683" i="19"/>
  <c r="F660" i="19"/>
  <c r="F668" i="19"/>
  <c r="F679" i="19"/>
  <c r="F674" i="19"/>
  <c r="F664" i="19"/>
  <c r="F654" i="19"/>
  <c r="F762" i="19"/>
  <c r="F773" i="19"/>
  <c r="F779" i="19"/>
  <c r="F235" i="19"/>
  <c r="F231" i="19"/>
  <c r="F226" i="19"/>
  <c r="F222" i="19"/>
  <c r="F213" i="19"/>
  <c r="F239" i="19"/>
  <c r="F124" i="19"/>
  <c r="F217" i="19"/>
  <c r="F232" i="19"/>
  <c r="F236" i="19"/>
  <c r="F554" i="19"/>
  <c r="F575" i="19"/>
  <c r="F571" i="19"/>
  <c r="F566" i="19"/>
  <c r="F573" i="19"/>
  <c r="F559" i="19"/>
  <c r="F582" i="19"/>
  <c r="F581" i="19"/>
  <c r="F576" i="19"/>
  <c r="F565" i="19"/>
  <c r="F561" i="19"/>
  <c r="F556" i="19"/>
  <c r="F557" i="19"/>
  <c r="F568" i="19"/>
  <c r="F782" i="19"/>
  <c r="F757" i="19"/>
  <c r="F778" i="19"/>
  <c r="F769" i="19"/>
  <c r="F781" i="19"/>
  <c r="F772" i="19"/>
  <c r="F786" i="19"/>
  <c r="F777" i="19"/>
  <c r="F771" i="19"/>
  <c r="F776" i="19"/>
  <c r="F761" i="19"/>
  <c r="F756" i="19"/>
  <c r="F768" i="19"/>
  <c r="F396" i="19"/>
  <c r="F829" i="19"/>
  <c r="F841" i="19"/>
  <c r="F833" i="19"/>
  <c r="F854" i="19"/>
  <c r="F845" i="19"/>
  <c r="F831" i="19"/>
  <c r="F826" i="19"/>
  <c r="F838" i="19"/>
  <c r="F844" i="19"/>
  <c r="F400" i="19"/>
  <c r="F392" i="19"/>
  <c r="F408" i="19"/>
  <c r="F383" i="19"/>
  <c r="F402" i="19"/>
  <c r="F411" i="19"/>
  <c r="F406" i="19"/>
  <c r="F388" i="19"/>
  <c r="F387" i="19"/>
  <c r="F590" i="19"/>
  <c r="AK12" i="18"/>
  <c r="F472" i="18"/>
  <c r="F463" i="18"/>
  <c r="F455" i="18"/>
  <c r="F467" i="18"/>
  <c r="F459" i="18"/>
  <c r="F469" i="18"/>
  <c r="F478" i="18"/>
  <c r="F454" i="18"/>
  <c r="F468" i="18"/>
  <c r="F458" i="18"/>
  <c r="F475" i="18"/>
  <c r="F460" i="18"/>
  <c r="F464" i="18"/>
  <c r="F479" i="18"/>
  <c r="F461" i="18"/>
  <c r="F466" i="18"/>
  <c r="F465" i="18"/>
  <c r="F451" i="18"/>
  <c r="F450" i="18"/>
  <c r="F477" i="18"/>
  <c r="F457" i="18"/>
  <c r="F471" i="18"/>
  <c r="F96" i="18"/>
  <c r="M653" i="18"/>
  <c r="M675" i="18" s="1"/>
  <c r="M687" i="18"/>
  <c r="M709" i="18" s="1"/>
  <c r="M551" i="18"/>
  <c r="M573" i="18" s="1"/>
  <c r="M449" i="18"/>
  <c r="M471" i="18" s="1"/>
  <c r="M483" i="18"/>
  <c r="M505" i="18" s="1"/>
  <c r="M517" i="18"/>
  <c r="M539" i="18" s="1"/>
  <c r="M619" i="18"/>
  <c r="M641" i="18" s="1"/>
  <c r="M789" i="18"/>
  <c r="M811" i="18" s="1"/>
  <c r="M823" i="18"/>
  <c r="M845" i="18" s="1"/>
  <c r="M41" i="18"/>
  <c r="M63" i="18" s="1"/>
  <c r="M313" i="18"/>
  <c r="M335" i="18" s="1"/>
  <c r="M415" i="18"/>
  <c r="M437" i="18" s="1"/>
  <c r="M721" i="18"/>
  <c r="M743" i="18" s="1"/>
  <c r="M177" i="18"/>
  <c r="M199" i="18" s="1"/>
  <c r="M143" i="18"/>
  <c r="M165" i="18" s="1"/>
  <c r="F76" i="18"/>
  <c r="B346" i="18"/>
  <c r="B618" i="18"/>
  <c r="F97" i="18"/>
  <c r="F113" i="18"/>
  <c r="F120" i="18"/>
  <c r="F133" i="18"/>
  <c r="F139" i="18"/>
  <c r="F302" i="18"/>
  <c r="F293" i="18"/>
  <c r="F285" i="18"/>
  <c r="F297" i="18"/>
  <c r="F289" i="18"/>
  <c r="F305" i="18"/>
  <c r="F301" i="18"/>
  <c r="F310" i="18"/>
  <c r="F295" i="18"/>
  <c r="F291" i="18"/>
  <c r="F286" i="18"/>
  <c r="F307" i="18"/>
  <c r="F290" i="18"/>
  <c r="F306" i="18"/>
  <c r="F294" i="18"/>
  <c r="F300" i="18"/>
  <c r="F283" i="18"/>
  <c r="F284" i="18"/>
  <c r="F309" i="18"/>
  <c r="F480" i="18"/>
  <c r="K14" i="18"/>
  <c r="F303" i="18"/>
  <c r="F462" i="18"/>
  <c r="M14" i="18"/>
  <c r="F288" i="18"/>
  <c r="F706" i="18"/>
  <c r="F698" i="18"/>
  <c r="F714" i="18"/>
  <c r="F689" i="18"/>
  <c r="F717" i="18"/>
  <c r="F707" i="18"/>
  <c r="F716" i="18"/>
  <c r="F711" i="18"/>
  <c r="F700" i="18"/>
  <c r="F695" i="18"/>
  <c r="F705" i="18"/>
  <c r="F703" i="18"/>
  <c r="F697" i="18"/>
  <c r="F702" i="18"/>
  <c r="F696" i="18"/>
  <c r="F715" i="18"/>
  <c r="F709" i="18"/>
  <c r="F690" i="18"/>
  <c r="F691" i="18"/>
  <c r="F704" i="18"/>
  <c r="F712" i="18"/>
  <c r="F688" i="18"/>
  <c r="M211" i="18"/>
  <c r="M233" i="18" s="1"/>
  <c r="F348" i="18"/>
  <c r="F365" i="18"/>
  <c r="F128" i="18"/>
  <c r="F708" i="18"/>
  <c r="F358" i="18"/>
  <c r="F86" i="18"/>
  <c r="F92" i="18"/>
  <c r="F512" i="18"/>
  <c r="F491" i="18"/>
  <c r="F495" i="18"/>
  <c r="F486" i="18"/>
  <c r="F514" i="18"/>
  <c r="F499" i="18"/>
  <c r="F485" i="18"/>
  <c r="F513" i="18"/>
  <c r="F508" i="18"/>
  <c r="F503" i="18"/>
  <c r="F494" i="18"/>
  <c r="F484" i="18"/>
  <c r="F510" i="18"/>
  <c r="F505" i="18"/>
  <c r="F498" i="18"/>
  <c r="F504" i="18"/>
  <c r="F492" i="18"/>
  <c r="F497" i="18"/>
  <c r="F502" i="18"/>
  <c r="F488" i="18"/>
  <c r="F507" i="18"/>
  <c r="F501" i="18"/>
  <c r="F487" i="18"/>
  <c r="F718" i="18"/>
  <c r="F493" i="18"/>
  <c r="M755" i="18"/>
  <c r="M777" i="18" s="1"/>
  <c r="B108" i="18"/>
  <c r="F123" i="18"/>
  <c r="K585" i="18"/>
  <c r="L607" i="18" s="1"/>
  <c r="F710" i="18"/>
  <c r="AJ11" i="18"/>
  <c r="F115" i="18"/>
  <c r="F127" i="18"/>
  <c r="F119" i="18"/>
  <c r="F140" i="18"/>
  <c r="F135" i="18"/>
  <c r="F110" i="18"/>
  <c r="F137" i="18"/>
  <c r="F112" i="18"/>
  <c r="F136" i="18"/>
  <c r="F125" i="18"/>
  <c r="F111" i="18"/>
  <c r="F117" i="18"/>
  <c r="F132" i="18"/>
  <c r="F126" i="18"/>
  <c r="F131" i="18"/>
  <c r="F121" i="18"/>
  <c r="F116" i="18"/>
  <c r="F82" i="18"/>
  <c r="F102" i="18"/>
  <c r="F470" i="18"/>
  <c r="M347" i="18"/>
  <c r="M369" i="18" s="1"/>
  <c r="M381" i="18"/>
  <c r="M403" i="18" s="1"/>
  <c r="K687" i="18"/>
  <c r="L709" i="18" s="1"/>
  <c r="F453" i="18"/>
  <c r="F85" i="18"/>
  <c r="F91" i="18"/>
  <c r="F114" i="18"/>
  <c r="F106" i="18"/>
  <c r="F456" i="18"/>
  <c r="F80" i="18"/>
  <c r="F100" i="18"/>
  <c r="F122" i="18"/>
  <c r="F298" i="18"/>
  <c r="F129" i="18"/>
  <c r="M245" i="18"/>
  <c r="M267" i="18" s="1"/>
  <c r="F352" i="18"/>
  <c r="F376" i="18"/>
  <c r="F292" i="18"/>
  <c r="F299" i="18"/>
  <c r="F496" i="18"/>
  <c r="M585" i="18"/>
  <c r="M607" i="18" s="1"/>
  <c r="F693" i="18"/>
  <c r="F825" i="18"/>
  <c r="F104" i="18"/>
  <c r="F83" i="18"/>
  <c r="F87" i="18"/>
  <c r="F99" i="18"/>
  <c r="F95" i="18"/>
  <c r="F78" i="18"/>
  <c r="F90" i="18"/>
  <c r="F105" i="18"/>
  <c r="F89" i="18"/>
  <c r="F84" i="18"/>
  <c r="F79" i="18"/>
  <c r="F94" i="18"/>
  <c r="F88" i="18"/>
  <c r="F103" i="18"/>
  <c r="F93" i="18"/>
  <c r="F98" i="18"/>
  <c r="F476" i="18"/>
  <c r="F118" i="18"/>
  <c r="F124" i="18"/>
  <c r="F138" i="18"/>
  <c r="B6" i="18"/>
  <c r="F452" i="18"/>
  <c r="M279" i="18"/>
  <c r="M301" i="18" s="1"/>
  <c r="F77" i="18"/>
  <c r="F372" i="18"/>
  <c r="F353" i="18"/>
  <c r="F368" i="18"/>
  <c r="F359" i="18"/>
  <c r="F377" i="18"/>
  <c r="F362" i="18"/>
  <c r="F354" i="18"/>
  <c r="F375" i="18"/>
  <c r="F370" i="18"/>
  <c r="F355" i="18"/>
  <c r="F364" i="18"/>
  <c r="F349" i="18"/>
  <c r="F357" i="18"/>
  <c r="F374" i="18"/>
  <c r="F369" i="18"/>
  <c r="F351" i="18"/>
  <c r="F373" i="18"/>
  <c r="F367" i="18"/>
  <c r="F361" i="18"/>
  <c r="F356" i="18"/>
  <c r="F350" i="18"/>
  <c r="F280" i="18"/>
  <c r="F296" i="18"/>
  <c r="F281" i="18"/>
  <c r="F473" i="18"/>
  <c r="F699" i="18"/>
  <c r="F134" i="18"/>
  <c r="B142" i="18"/>
  <c r="F282" i="18"/>
  <c r="F304" i="18"/>
  <c r="F366" i="18"/>
  <c r="F474" i="18"/>
  <c r="F692" i="18"/>
  <c r="F829" i="18"/>
  <c r="F841" i="18"/>
  <c r="F833" i="18"/>
  <c r="F854" i="18"/>
  <c r="F849" i="18"/>
  <c r="F824" i="18"/>
  <c r="F830" i="18"/>
  <c r="F844" i="18"/>
  <c r="F827" i="18"/>
  <c r="F837" i="18"/>
  <c r="F832" i="18"/>
  <c r="F853" i="18"/>
  <c r="F842" i="18"/>
  <c r="F840" i="18"/>
  <c r="F852" i="18"/>
  <c r="F835" i="18"/>
  <c r="F845" i="18"/>
  <c r="F836" i="18"/>
  <c r="F831" i="18"/>
  <c r="F851" i="18"/>
  <c r="F81" i="18"/>
  <c r="M75" i="18"/>
  <c r="M97" i="18" s="1"/>
  <c r="M109" i="18"/>
  <c r="M131" i="18" s="1"/>
  <c r="F130" i="18"/>
  <c r="F360" i="18"/>
  <c r="F834" i="18"/>
  <c r="M30" i="18"/>
  <c r="F228" i="18"/>
  <c r="F240" i="18"/>
  <c r="K41" i="18"/>
  <c r="L63" i="18" s="1"/>
  <c r="F389" i="18"/>
  <c r="F401" i="18"/>
  <c r="F166" i="18"/>
  <c r="F161" i="18"/>
  <c r="F153" i="18"/>
  <c r="F174" i="18"/>
  <c r="F165" i="18"/>
  <c r="F151" i="18"/>
  <c r="F159" i="18"/>
  <c r="F155" i="18"/>
  <c r="F146" i="18"/>
  <c r="F183" i="18"/>
  <c r="F62" i="18"/>
  <c r="F218" i="18"/>
  <c r="F325" i="18"/>
  <c r="F383" i="18"/>
  <c r="F746" i="18"/>
  <c r="F725" i="18"/>
  <c r="F742" i="18"/>
  <c r="F737" i="18"/>
  <c r="F738" i="18"/>
  <c r="F733" i="18"/>
  <c r="F728" i="18"/>
  <c r="F743" i="18"/>
  <c r="F724" i="18"/>
  <c r="F752" i="18"/>
  <c r="F741" i="18"/>
  <c r="F735" i="18"/>
  <c r="F730" i="18"/>
  <c r="F723" i="18"/>
  <c r="F748" i="18"/>
  <c r="F729" i="18"/>
  <c r="B516" i="18"/>
  <c r="F149" i="18"/>
  <c r="F170" i="18"/>
  <c r="F342" i="18"/>
  <c r="F321" i="18"/>
  <c r="F317" i="18"/>
  <c r="F343" i="18"/>
  <c r="F323" i="18"/>
  <c r="F332" i="18"/>
  <c r="F327" i="18"/>
  <c r="F47" i="18"/>
  <c r="F59" i="18"/>
  <c r="F51" i="18"/>
  <c r="F72" i="18"/>
  <c r="F67" i="18"/>
  <c r="F42" i="18"/>
  <c r="F144" i="18"/>
  <c r="F178" i="18"/>
  <c r="F213" i="18"/>
  <c r="F314" i="18"/>
  <c r="F675" i="18"/>
  <c r="F670" i="18"/>
  <c r="F666" i="18"/>
  <c r="F662" i="18"/>
  <c r="F683" i="18"/>
  <c r="F676" i="18"/>
  <c r="F671" i="18"/>
  <c r="F665" i="18"/>
  <c r="F660" i="18"/>
  <c r="F659" i="18"/>
  <c r="F658" i="18"/>
  <c r="F682" i="18"/>
  <c r="F669" i="18"/>
  <c r="F664" i="18"/>
  <c r="F674" i="18"/>
  <c r="F745" i="18"/>
  <c r="K721" i="18"/>
  <c r="L743" i="18" s="1"/>
  <c r="B720" i="18"/>
  <c r="F234" i="18"/>
  <c r="F225" i="18"/>
  <c r="F217" i="18"/>
  <c r="F229" i="18"/>
  <c r="F221" i="18"/>
  <c r="F230" i="18"/>
  <c r="F220" i="18"/>
  <c r="F239" i="18"/>
  <c r="F215" i="18"/>
  <c r="F224" i="18"/>
  <c r="F223" i="18"/>
  <c r="F408" i="18"/>
  <c r="F404" i="18"/>
  <c r="F395" i="18"/>
  <c r="F394" i="18"/>
  <c r="F398" i="18"/>
  <c r="F407" i="18"/>
  <c r="F403" i="18"/>
  <c r="F393" i="18"/>
  <c r="F405" i="18"/>
  <c r="F388" i="18"/>
  <c r="F410" i="18"/>
  <c r="F399" i="18"/>
  <c r="F382" i="18"/>
  <c r="F198" i="18"/>
  <c r="F193" i="18"/>
  <c r="F206" i="18"/>
  <c r="F189" i="18"/>
  <c r="F194" i="18"/>
  <c r="F185" i="18"/>
  <c r="F203" i="18"/>
  <c r="F180" i="18"/>
  <c r="F199" i="18"/>
  <c r="F208" i="18"/>
  <c r="F212" i="18"/>
  <c r="F235" i="18"/>
  <c r="F336" i="18"/>
  <c r="F200" i="18"/>
  <c r="F160" i="18"/>
  <c r="F205" i="18"/>
  <c r="F331" i="18"/>
  <c r="F390" i="18"/>
  <c r="F402" i="18"/>
  <c r="F440" i="18"/>
  <c r="F436" i="18"/>
  <c r="F431" i="18"/>
  <c r="F444" i="18"/>
  <c r="F423" i="18"/>
  <c r="F438" i="18"/>
  <c r="F433" i="18"/>
  <c r="F442" i="18"/>
  <c r="F432" i="18"/>
  <c r="F425" i="18"/>
  <c r="F417" i="18"/>
  <c r="F422" i="18"/>
  <c r="F434" i="18"/>
  <c r="F428" i="18"/>
  <c r="B550" i="18"/>
  <c r="K551" i="18"/>
  <c r="L573" i="18" s="1"/>
  <c r="F661" i="18"/>
  <c r="F681" i="18"/>
  <c r="F722" i="18"/>
  <c r="F731" i="18"/>
  <c r="F535" i="18"/>
  <c r="F527" i="18"/>
  <c r="F548" i="18"/>
  <c r="F543" i="18"/>
  <c r="F518" i="18"/>
  <c r="F540" i="18"/>
  <c r="F539" i="18"/>
  <c r="F545" i="18"/>
  <c r="F533" i="18"/>
  <c r="F525" i="18"/>
  <c r="F531" i="18"/>
  <c r="F537" i="18"/>
  <c r="F554" i="18"/>
  <c r="F575" i="18"/>
  <c r="F571" i="18"/>
  <c r="F566" i="18"/>
  <c r="F579" i="18"/>
  <c r="F558" i="18"/>
  <c r="F580" i="18"/>
  <c r="F570" i="18"/>
  <c r="F565" i="18"/>
  <c r="F561" i="18"/>
  <c r="F556" i="18"/>
  <c r="F569" i="18"/>
  <c r="F582" i="18"/>
  <c r="F647" i="18"/>
  <c r="F626" i="18"/>
  <c r="F645" i="18"/>
  <c r="F636" i="18"/>
  <c r="F627" i="18"/>
  <c r="F622" i="18"/>
  <c r="F635" i="18"/>
  <c r="F621" i="18"/>
  <c r="F643" i="18"/>
  <c r="F648" i="18"/>
  <c r="F637" i="18"/>
  <c r="F639" i="18"/>
  <c r="F644" i="18"/>
  <c r="F762" i="18"/>
  <c r="B822" i="18"/>
  <c r="F246" i="18"/>
  <c r="F251" i="18"/>
  <c r="F519" i="18"/>
  <c r="F564" i="18"/>
  <c r="F576" i="18"/>
  <c r="B652" i="18"/>
  <c r="F756" i="18"/>
  <c r="F266" i="18"/>
  <c r="F261" i="18"/>
  <c r="F274" i="18"/>
  <c r="F253" i="18"/>
  <c r="F257" i="18"/>
  <c r="F269" i="18"/>
  <c r="F782" i="18"/>
  <c r="F757" i="18"/>
  <c r="F778" i="18"/>
  <c r="F769" i="18"/>
  <c r="F761" i="18"/>
  <c r="F774" i="18"/>
  <c r="F783" i="18"/>
  <c r="F768" i="18"/>
  <c r="F766" i="18"/>
  <c r="F776" i="18"/>
  <c r="F770" i="18"/>
  <c r="F759" i="18"/>
  <c r="F765" i="18"/>
  <c r="F256" i="18"/>
  <c r="F270" i="18"/>
  <c r="F275" i="18"/>
  <c r="F552" i="18"/>
  <c r="F620" i="18"/>
  <c r="F633" i="18"/>
  <c r="F780" i="18"/>
  <c r="F810" i="18"/>
  <c r="F805" i="18"/>
  <c r="F818" i="18"/>
  <c r="F797" i="18"/>
  <c r="F801" i="18"/>
  <c r="F813" i="18"/>
  <c r="F594" i="18"/>
  <c r="F598" i="18"/>
  <c r="F602" i="18"/>
  <c r="F607" i="18"/>
  <c r="F590" i="18"/>
  <c r="AK13" i="29" l="1"/>
  <c r="AJ15" i="29"/>
  <c r="AJ13" i="28"/>
  <c r="AK15" i="28"/>
  <c r="AJ13" i="25"/>
  <c r="AK13" i="25"/>
  <c r="AK13" i="24"/>
  <c r="AJ13" i="24"/>
  <c r="AK12" i="23"/>
  <c r="AJ12" i="23"/>
  <c r="AJ12" i="22"/>
  <c r="AK13" i="22"/>
  <c r="AJ16" i="21"/>
  <c r="AK12" i="21"/>
  <c r="AJ12" i="20"/>
  <c r="AK14" i="20"/>
  <c r="AJ13" i="19"/>
  <c r="AK13" i="19"/>
  <c r="AJ12" i="18"/>
  <c r="AK13" i="18"/>
  <c r="AK14" i="29" l="1"/>
  <c r="AJ16" i="29"/>
  <c r="AK16" i="28"/>
  <c r="AJ14" i="28"/>
  <c r="AK14" i="25"/>
  <c r="AJ14" i="25"/>
  <c r="AJ14" i="24"/>
  <c r="AK14" i="24"/>
  <c r="AK13" i="23"/>
  <c r="AJ13" i="23"/>
  <c r="AK14" i="22"/>
  <c r="AJ13" i="22"/>
  <c r="AK13" i="21"/>
  <c r="AJ17" i="21"/>
  <c r="AK15" i="20"/>
  <c r="AJ13" i="20"/>
  <c r="AJ14" i="19"/>
  <c r="AK14" i="19"/>
  <c r="AK14" i="18"/>
  <c r="AJ13" i="18"/>
  <c r="AK15" i="29" l="1"/>
  <c r="AJ17" i="29"/>
  <c r="AJ15" i="28"/>
  <c r="AK17" i="28"/>
  <c r="AJ15" i="25"/>
  <c r="AK15" i="25"/>
  <c r="AJ15" i="24"/>
  <c r="AK15" i="24"/>
  <c r="AJ14" i="23"/>
  <c r="AK14" i="23"/>
  <c r="AK15" i="22"/>
  <c r="AJ14" i="22"/>
  <c r="AJ18" i="21"/>
  <c r="AK14" i="21"/>
  <c r="AK16" i="20"/>
  <c r="AJ14" i="20"/>
  <c r="AJ15" i="19"/>
  <c r="AK15" i="19"/>
  <c r="AJ14" i="18"/>
  <c r="AK15" i="18"/>
  <c r="AJ18" i="29" l="1"/>
  <c r="AK16" i="29"/>
  <c r="AK18" i="28"/>
  <c r="AJ16" i="28"/>
  <c r="AK16" i="25"/>
  <c r="AJ16" i="25"/>
  <c r="AK16" i="24"/>
  <c r="AJ16" i="24"/>
  <c r="AK15" i="23"/>
  <c r="AJ15" i="23"/>
  <c r="AK16" i="22"/>
  <c r="AJ15" i="22"/>
  <c r="AK15" i="21"/>
  <c r="AJ19" i="21"/>
  <c r="AJ15" i="20"/>
  <c r="AK17" i="20"/>
  <c r="AK16" i="19"/>
  <c r="AJ16" i="19"/>
  <c r="AJ15" i="18"/>
  <c r="AK16" i="18"/>
  <c r="AJ19" i="29" l="1"/>
  <c r="AK17" i="29"/>
  <c r="AJ17" i="28"/>
  <c r="AK19" i="28"/>
  <c r="AJ17" i="25"/>
  <c r="AK17" i="25"/>
  <c r="AJ17" i="24"/>
  <c r="AK17" i="24"/>
  <c r="AJ16" i="23"/>
  <c r="AK16" i="23"/>
  <c r="AK17" i="22"/>
  <c r="AJ16" i="22"/>
  <c r="AJ20" i="21"/>
  <c r="AK16" i="21"/>
  <c r="AK18" i="20"/>
  <c r="AJ16" i="20"/>
  <c r="AJ17" i="19"/>
  <c r="AK17" i="19"/>
  <c r="AK17" i="18"/>
  <c r="AJ16" i="18"/>
  <c r="AK18" i="29" l="1"/>
  <c r="AJ20" i="29"/>
  <c r="AK20" i="28"/>
  <c r="AJ18" i="28"/>
  <c r="AK18" i="25"/>
  <c r="AJ18" i="25"/>
  <c r="AK18" i="24"/>
  <c r="AJ18" i="24"/>
  <c r="AK17" i="23"/>
  <c r="AJ17" i="23"/>
  <c r="AJ17" i="22"/>
  <c r="AK18" i="22"/>
  <c r="AK17" i="21"/>
  <c r="AJ21" i="21"/>
  <c r="AJ17" i="20"/>
  <c r="AK19" i="20"/>
  <c r="AK18" i="19"/>
  <c r="AJ18" i="19"/>
  <c r="AJ17" i="18"/>
  <c r="AK18" i="18"/>
  <c r="AJ21" i="29" l="1"/>
  <c r="AK19" i="29"/>
  <c r="AJ19" i="28"/>
  <c r="AK21" i="28"/>
  <c r="AJ19" i="25"/>
  <c r="AK19" i="25"/>
  <c r="AJ19" i="24"/>
  <c r="AK19" i="24"/>
  <c r="AJ18" i="23"/>
  <c r="AK18" i="23"/>
  <c r="AK19" i="22"/>
  <c r="AJ18" i="22"/>
  <c r="AJ22" i="21"/>
  <c r="AK18" i="21"/>
  <c r="AK20" i="20"/>
  <c r="AJ18" i="20"/>
  <c r="AJ19" i="19"/>
  <c r="AK19" i="19"/>
  <c r="AK19" i="18"/>
  <c r="AJ18" i="18"/>
  <c r="AK20" i="29" l="1"/>
  <c r="AJ22" i="29"/>
  <c r="AK22" i="28"/>
  <c r="AJ20" i="28"/>
  <c r="AK20" i="25"/>
  <c r="AJ20" i="25"/>
  <c r="AK20" i="24"/>
  <c r="AJ20" i="24"/>
  <c r="AK19" i="23"/>
  <c r="AJ19" i="23"/>
  <c r="AJ19" i="22"/>
  <c r="AK20" i="22"/>
  <c r="AK19" i="21"/>
  <c r="AJ23" i="21"/>
  <c r="AJ19" i="20"/>
  <c r="AK21" i="20"/>
  <c r="AK20" i="19"/>
  <c r="AJ20" i="19"/>
  <c r="AJ19" i="18"/>
  <c r="AK20" i="18"/>
  <c r="AJ23" i="29" l="1"/>
  <c r="AK21" i="29"/>
  <c r="AJ21" i="28"/>
  <c r="AK23" i="28"/>
  <c r="AJ21" i="25"/>
  <c r="AK21" i="25"/>
  <c r="AJ21" i="24"/>
  <c r="AK21" i="24"/>
  <c r="AJ20" i="23"/>
  <c r="AK20" i="23"/>
  <c r="AK21" i="22"/>
  <c r="AJ20" i="22"/>
  <c r="AJ24" i="21"/>
  <c r="AK20" i="21"/>
  <c r="AK22" i="20"/>
  <c r="AJ20" i="20"/>
  <c r="AK21" i="19"/>
  <c r="AJ21" i="19"/>
  <c r="AK21" i="18"/>
  <c r="AJ20" i="18"/>
  <c r="AK22" i="29" l="1"/>
  <c r="AJ24" i="29"/>
  <c r="AJ22" i="28"/>
  <c r="AK24" i="28"/>
  <c r="AK22" i="25"/>
  <c r="AJ22" i="25"/>
  <c r="AK22" i="24"/>
  <c r="AJ22" i="24"/>
  <c r="AK21" i="23"/>
  <c r="AJ21" i="23"/>
  <c r="AK22" i="22"/>
  <c r="AJ21" i="22"/>
  <c r="AK21" i="21"/>
  <c r="AJ25" i="21"/>
  <c r="AK23" i="20"/>
  <c r="AJ21" i="20"/>
  <c r="AJ22" i="19"/>
  <c r="AK22" i="19"/>
  <c r="AJ21" i="18"/>
  <c r="AK22" i="18"/>
  <c r="AJ25" i="29" l="1"/>
  <c r="AK23" i="29"/>
  <c r="AK25" i="28"/>
  <c r="AJ23" i="28"/>
  <c r="AJ23" i="25"/>
  <c r="AK23" i="25"/>
  <c r="AJ23" i="24"/>
  <c r="AK23" i="24"/>
  <c r="AK22" i="23"/>
  <c r="AJ22" i="23"/>
  <c r="AK23" i="22"/>
  <c r="AJ22" i="22"/>
  <c r="AJ26" i="21"/>
  <c r="AK22" i="21"/>
  <c r="AJ22" i="20"/>
  <c r="AK24" i="20"/>
  <c r="AK23" i="19"/>
  <c r="AJ23" i="19"/>
  <c r="AK23" i="18"/>
  <c r="AJ22" i="18"/>
  <c r="AK24" i="29" l="1"/>
  <c r="AJ26" i="29"/>
  <c r="AJ24" i="28"/>
  <c r="AK26" i="28"/>
  <c r="AK24" i="25"/>
  <c r="AJ24" i="25"/>
  <c r="AK24" i="24"/>
  <c r="AJ24" i="24"/>
  <c r="AJ23" i="23"/>
  <c r="AK23" i="23"/>
  <c r="AK24" i="22"/>
  <c r="AJ23" i="22"/>
  <c r="AK23" i="21"/>
  <c r="AJ27" i="21"/>
  <c r="AK25" i="20"/>
  <c r="AJ23" i="20"/>
  <c r="AJ24" i="19"/>
  <c r="AK24" i="19"/>
  <c r="AJ23" i="18"/>
  <c r="AK24" i="18"/>
  <c r="AJ27" i="29" l="1"/>
  <c r="AK25" i="29"/>
  <c r="AK27" i="28"/>
  <c r="AJ25" i="28"/>
  <c r="AJ25" i="25"/>
  <c r="AK25" i="25"/>
  <c r="AJ25" i="24"/>
  <c r="AK25" i="24"/>
  <c r="AK24" i="23"/>
  <c r="AJ24" i="23"/>
  <c r="AJ24" i="22"/>
  <c r="AK25" i="22"/>
  <c r="AJ28" i="21"/>
  <c r="AK24" i="21"/>
  <c r="AJ24" i="20"/>
  <c r="AK26" i="20"/>
  <c r="AJ25" i="19"/>
  <c r="AK25" i="19"/>
  <c r="AK25" i="18"/>
  <c r="AJ24" i="18"/>
  <c r="AK26" i="29" l="1"/>
  <c r="AJ28" i="29"/>
  <c r="AJ26" i="28"/>
  <c r="AK28" i="28"/>
  <c r="AK26" i="25"/>
  <c r="AJ26" i="25"/>
  <c r="AK26" i="24"/>
  <c r="AJ26" i="24"/>
  <c r="AJ25" i="23"/>
  <c r="AK25" i="23"/>
  <c r="AK26" i="22"/>
  <c r="AJ25" i="22"/>
  <c r="AK25" i="21"/>
  <c r="AJ29" i="21"/>
  <c r="AK27" i="20"/>
  <c r="AJ25" i="20"/>
  <c r="AK26" i="19"/>
  <c r="AJ26" i="19"/>
  <c r="AJ25" i="18"/>
  <c r="AK26" i="18"/>
  <c r="AJ29" i="29" l="1"/>
  <c r="AK27" i="29"/>
  <c r="AJ27" i="28"/>
  <c r="AK29" i="28"/>
  <c r="AK27" i="25"/>
  <c r="AJ27" i="25"/>
  <c r="AJ27" i="24"/>
  <c r="AK27" i="24"/>
  <c r="AK26" i="23"/>
  <c r="AJ26" i="23"/>
  <c r="AK27" i="22"/>
  <c r="AJ26" i="22"/>
  <c r="AJ30" i="21"/>
  <c r="AK26" i="21"/>
  <c r="AJ26" i="20"/>
  <c r="AK28" i="20"/>
  <c r="AJ27" i="19"/>
  <c r="AK27" i="19"/>
  <c r="AK27" i="18"/>
  <c r="AJ26" i="18"/>
  <c r="AJ30" i="29" l="1"/>
  <c r="AK28" i="29"/>
  <c r="AK30" i="28"/>
  <c r="AJ28" i="28"/>
  <c r="AK28" i="25"/>
  <c r="AJ28" i="25"/>
  <c r="AK28" i="24"/>
  <c r="AJ28" i="24"/>
  <c r="AJ27" i="23"/>
  <c r="AK27" i="23"/>
  <c r="AJ27" i="22"/>
  <c r="AK28" i="22"/>
  <c r="AK27" i="21"/>
  <c r="AJ31" i="21"/>
  <c r="AK29" i="20"/>
  <c r="AJ27" i="20"/>
  <c r="AK28" i="19"/>
  <c r="AJ28" i="19"/>
  <c r="AJ27" i="18"/>
  <c r="AK28" i="18"/>
  <c r="AK29" i="29" l="1"/>
  <c r="AJ31" i="29"/>
  <c r="AJ29" i="28"/>
  <c r="AK31" i="28"/>
  <c r="AK29" i="25"/>
  <c r="AJ29" i="25"/>
  <c r="AJ29" i="24"/>
  <c r="AK29" i="24"/>
  <c r="AK28" i="23"/>
  <c r="AJ28" i="23"/>
  <c r="AK29" i="22"/>
  <c r="AJ28" i="22"/>
  <c r="AJ32" i="21"/>
  <c r="AK28" i="21"/>
  <c r="AJ28" i="20"/>
  <c r="AK30" i="20"/>
  <c r="AJ29" i="19"/>
  <c r="AK29" i="19"/>
  <c r="AK29" i="18"/>
  <c r="AJ28" i="18"/>
  <c r="AJ32" i="29" l="1"/>
  <c r="AK30" i="29"/>
  <c r="AK32" i="28"/>
  <c r="AJ30" i="28"/>
  <c r="AJ30" i="25"/>
  <c r="AK30" i="25"/>
  <c r="AK30" i="24"/>
  <c r="AJ30" i="24"/>
  <c r="AJ29" i="23"/>
  <c r="AK29" i="23"/>
  <c r="AJ29" i="22"/>
  <c r="AK30" i="22"/>
  <c r="AK29" i="21"/>
  <c r="AK31" i="20"/>
  <c r="AJ29" i="20"/>
  <c r="AJ30" i="19"/>
  <c r="AK30" i="19"/>
  <c r="AJ29" i="18"/>
  <c r="AK30" i="18"/>
  <c r="AK31" i="29" l="1"/>
  <c r="AJ31" i="28"/>
  <c r="AK31" i="25"/>
  <c r="AJ31" i="25"/>
  <c r="AJ31" i="24"/>
  <c r="AK31" i="24"/>
  <c r="AJ30" i="23"/>
  <c r="AK30" i="23"/>
  <c r="AK31" i="22"/>
  <c r="AJ30" i="22"/>
  <c r="AK30" i="21"/>
  <c r="AJ30" i="20"/>
  <c r="AK32" i="20"/>
  <c r="AK31" i="19"/>
  <c r="AJ31" i="19"/>
  <c r="AK31" i="18"/>
  <c r="AJ30" i="18"/>
  <c r="AK32" i="29" l="1"/>
  <c r="AJ32" i="28"/>
  <c r="AJ32" i="25"/>
  <c r="AK32" i="25"/>
  <c r="AK32" i="24"/>
  <c r="AJ32" i="24"/>
  <c r="AJ31" i="23"/>
  <c r="AK31" i="23"/>
  <c r="AJ31" i="22"/>
  <c r="AK32" i="22"/>
  <c r="AK31" i="21"/>
  <c r="AJ31" i="20"/>
  <c r="AJ32" i="19"/>
  <c r="AK32" i="19"/>
  <c r="AJ31" i="18"/>
  <c r="AK32" i="18"/>
  <c r="AK32" i="23" l="1"/>
  <c r="AJ32" i="23"/>
  <c r="AJ32" i="22"/>
  <c r="AK32" i="21"/>
  <c r="AJ32" i="20"/>
  <c r="AJ32" i="18"/>
  <c r="X8" i="3" l="1"/>
  <c r="U8" i="6" l="1"/>
  <c r="B8" i="9" a="1"/>
  <c r="B842" i="9" a="1"/>
  <c r="A840" i="9"/>
  <c r="B840" i="9" s="1"/>
  <c r="B808" i="9" a="1"/>
  <c r="A806" i="9"/>
  <c r="B806" i="9" s="1"/>
  <c r="B774" i="9" a="1"/>
  <c r="F801" i="9" s="1"/>
  <c r="A772" i="9"/>
  <c r="B772" i="9" s="1"/>
  <c r="B740" i="9" a="1"/>
  <c r="A738" i="9"/>
  <c r="B738" i="9" s="1"/>
  <c r="B706" i="9" a="1"/>
  <c r="A704" i="9"/>
  <c r="B704" i="9" s="1"/>
  <c r="B672" i="9" a="1"/>
  <c r="A670" i="9"/>
  <c r="B670" i="9" s="1"/>
  <c r="B638" i="9" a="1"/>
  <c r="A636" i="9"/>
  <c r="B636" i="9" s="1"/>
  <c r="B604" i="9" a="1"/>
  <c r="F629" i="9" s="1"/>
  <c r="A602" i="9"/>
  <c r="B602" i="9" s="1"/>
  <c r="B570" i="9" a="1"/>
  <c r="F573" i="9" s="1"/>
  <c r="A568" i="9"/>
  <c r="B568" i="9" s="1"/>
  <c r="B536" i="9" a="1"/>
  <c r="F562" i="9" s="1"/>
  <c r="A534" i="9"/>
  <c r="B534" i="9" s="1"/>
  <c r="B502" i="9" a="1"/>
  <c r="A500" i="9"/>
  <c r="B500" i="9" s="1"/>
  <c r="B468" i="9" a="1"/>
  <c r="A466" i="9"/>
  <c r="B466" i="9" s="1"/>
  <c r="B434" i="9" a="1"/>
  <c r="F460" i="9" s="1"/>
  <c r="A432" i="9"/>
  <c r="B432" i="9" s="1"/>
  <c r="B400" i="9" a="1"/>
  <c r="F427" i="9" s="1"/>
  <c r="A398" i="9"/>
  <c r="B398" i="9" s="1"/>
  <c r="B366" i="9" a="1"/>
  <c r="F371" i="9" s="1"/>
  <c r="A364" i="9"/>
  <c r="B364" i="9" s="1"/>
  <c r="B332" i="9" a="1"/>
  <c r="A330" i="9"/>
  <c r="B330" i="9" s="1"/>
  <c r="B298" i="9" a="1"/>
  <c r="F319" i="9" s="1"/>
  <c r="A296" i="9"/>
  <c r="B296" i="9" s="1"/>
  <c r="B264" i="9" a="1"/>
  <c r="A262" i="9"/>
  <c r="B262" i="9" s="1"/>
  <c r="B230" i="9" a="1"/>
  <c r="F237" i="9" s="1"/>
  <c r="A228" i="9"/>
  <c r="B228" i="9" s="1"/>
  <c r="B196" i="9" a="1"/>
  <c r="F206" i="9" s="1"/>
  <c r="A194" i="9"/>
  <c r="B194" i="9" s="1"/>
  <c r="B162" i="9" a="1"/>
  <c r="A160" i="9"/>
  <c r="B160" i="9" s="1"/>
  <c r="B128" i="9" a="1"/>
  <c r="F155" i="9" s="1"/>
  <c r="A126" i="9"/>
  <c r="B126" i="9" s="1"/>
  <c r="B94" i="9" a="1"/>
  <c r="F112" i="9" s="1"/>
  <c r="A92" i="9"/>
  <c r="B92" i="9" s="1"/>
  <c r="B60" i="9" a="1"/>
  <c r="F60" i="9" s="1"/>
  <c r="A58" i="9"/>
  <c r="B58" i="9" s="1"/>
  <c r="C26" i="9" a="1"/>
  <c r="A24" i="9"/>
  <c r="B24" i="9" s="1"/>
  <c r="A3" i="4"/>
  <c r="F710" i="9" l="1"/>
  <c r="F719" i="9"/>
  <c r="F381" i="9"/>
  <c r="F9" i="9"/>
  <c r="F17" i="9"/>
  <c r="F16" i="9"/>
  <c r="F15" i="9"/>
  <c r="F12" i="9"/>
  <c r="F11" i="9"/>
  <c r="F8" i="9"/>
  <c r="F22" i="9"/>
  <c r="F21" i="9"/>
  <c r="F20" i="9"/>
  <c r="F19" i="9"/>
  <c r="F18" i="9"/>
  <c r="F14" i="9"/>
  <c r="F13" i="9"/>
  <c r="F10" i="9"/>
  <c r="F417" i="9"/>
  <c r="F302" i="9"/>
  <c r="F303" i="9"/>
  <c r="F314" i="9"/>
  <c r="F315" i="9"/>
  <c r="F326" i="9"/>
  <c r="F327" i="9"/>
  <c r="F316" i="9"/>
  <c r="F304" i="9"/>
  <c r="F320" i="9"/>
  <c r="F306" i="9"/>
  <c r="F587" i="9"/>
  <c r="F82" i="9"/>
  <c r="F215" i="9"/>
  <c r="F83" i="9"/>
  <c r="F202" i="9"/>
  <c r="F589" i="9"/>
  <c r="F216" i="9"/>
  <c r="F309" i="9"/>
  <c r="F577" i="9"/>
  <c r="F205" i="9"/>
  <c r="F545" i="9"/>
  <c r="F579" i="9"/>
  <c r="F300" i="9"/>
  <c r="F324" i="9"/>
  <c r="F203" i="9"/>
  <c r="F311" i="9"/>
  <c r="F395" i="9"/>
  <c r="F207" i="9"/>
  <c r="F325" i="9"/>
  <c r="F380" i="9"/>
  <c r="F581" i="9"/>
  <c r="F766" i="9"/>
  <c r="F270" i="9"/>
  <c r="F744" i="9"/>
  <c r="F238" i="9"/>
  <c r="F759" i="9"/>
  <c r="F733" i="9"/>
  <c r="F571" i="9"/>
  <c r="F600" i="9"/>
  <c r="F743" i="9"/>
  <c r="F292" i="9"/>
  <c r="F731" i="9"/>
  <c r="F307" i="9"/>
  <c r="F136" i="9"/>
  <c r="F308" i="9"/>
  <c r="F620" i="9"/>
  <c r="F718" i="9"/>
  <c r="F762" i="9"/>
  <c r="F767" i="9"/>
  <c r="F769" i="9"/>
  <c r="F770" i="9"/>
  <c r="F572" i="9"/>
  <c r="F674" i="9"/>
  <c r="F699" i="9"/>
  <c r="F344" i="9"/>
  <c r="F780" i="9"/>
  <c r="F803" i="9"/>
  <c r="F790" i="9"/>
  <c r="F196" i="9"/>
  <c r="F550" i="9"/>
  <c r="F541" i="9"/>
  <c r="F556" i="9"/>
  <c r="F547" i="9"/>
  <c r="F538" i="9"/>
  <c r="F558" i="9"/>
  <c r="F540" i="9"/>
  <c r="F557" i="9"/>
  <c r="F548" i="9"/>
  <c r="F546" i="9"/>
  <c r="F555" i="9"/>
  <c r="F776" i="9"/>
  <c r="F366" i="9"/>
  <c r="F788" i="9"/>
  <c r="F221" i="9"/>
  <c r="F222" i="9"/>
  <c r="F200" i="9"/>
  <c r="F218" i="9"/>
  <c r="F211" i="9"/>
  <c r="F220" i="9"/>
  <c r="F210" i="9"/>
  <c r="F217" i="9"/>
  <c r="F208" i="9"/>
  <c r="F198" i="9"/>
  <c r="F736" i="9"/>
  <c r="F717" i="9"/>
  <c r="F726" i="9"/>
  <c r="F725" i="9"/>
  <c r="F724" i="9"/>
  <c r="F712" i="9"/>
  <c r="F734" i="9"/>
  <c r="F723" i="9"/>
  <c r="F711" i="9"/>
  <c r="F720" i="9"/>
  <c r="F778" i="9"/>
  <c r="F552" i="9"/>
  <c r="F709" i="9"/>
  <c r="F361" i="9"/>
  <c r="F348" i="9"/>
  <c r="F336" i="9"/>
  <c r="F334" i="9"/>
  <c r="F360" i="9"/>
  <c r="F347" i="9"/>
  <c r="F355" i="9"/>
  <c r="F332" i="9"/>
  <c r="F459" i="9"/>
  <c r="F436" i="9"/>
  <c r="F333" i="9"/>
  <c r="F609" i="9"/>
  <c r="F622" i="9"/>
  <c r="F628" i="9"/>
  <c r="F614" i="9"/>
  <c r="F621" i="9"/>
  <c r="F406" i="9"/>
  <c r="F426" i="9"/>
  <c r="F408" i="9"/>
  <c r="F407" i="9"/>
  <c r="F353" i="9"/>
  <c r="F197" i="9"/>
  <c r="F537" i="9"/>
  <c r="F563" i="9"/>
  <c r="F341" i="9"/>
  <c r="F354" i="9"/>
  <c r="F551" i="9"/>
  <c r="F213" i="9"/>
  <c r="F225" i="9"/>
  <c r="F226" i="9"/>
  <c r="F343" i="9"/>
  <c r="F448" i="9"/>
  <c r="F293" i="9"/>
  <c r="F247" i="9"/>
  <c r="F147" i="9"/>
  <c r="F233" i="9"/>
  <c r="F750" i="9"/>
  <c r="F760" i="9"/>
  <c r="F741" i="9"/>
  <c r="F318" i="9"/>
  <c r="F471" i="9"/>
  <c r="F269" i="9"/>
  <c r="F282" i="9"/>
  <c r="F817" i="9"/>
  <c r="F826" i="9"/>
  <c r="F815" i="9"/>
  <c r="F836" i="9"/>
  <c r="F825" i="9"/>
  <c r="F813" i="9"/>
  <c r="F823" i="9"/>
  <c r="F135" i="9"/>
  <c r="F280" i="9"/>
  <c r="F394" i="9"/>
  <c r="F386" i="9"/>
  <c r="F370" i="9"/>
  <c r="F382" i="9"/>
  <c r="F385" i="9"/>
  <c r="F374" i="9"/>
  <c r="F392" i="9"/>
  <c r="F377" i="9"/>
  <c r="F384" i="9"/>
  <c r="F391" i="9"/>
  <c r="F367" i="9"/>
  <c r="F375" i="9"/>
  <c r="F396" i="9"/>
  <c r="F372" i="9"/>
  <c r="F379" i="9"/>
  <c r="F108" i="9"/>
  <c r="F532" i="9"/>
  <c r="F524" i="9"/>
  <c r="F519" i="9"/>
  <c r="F78" i="9"/>
  <c r="F65" i="9"/>
  <c r="F88" i="9"/>
  <c r="F80" i="9"/>
  <c r="F72" i="9"/>
  <c r="F63" i="9"/>
  <c r="F87" i="9"/>
  <c r="F86" i="9"/>
  <c r="F77" i="9"/>
  <c r="F61" i="9"/>
  <c r="F849" i="9"/>
  <c r="F870" i="9"/>
  <c r="F869" i="9"/>
  <c r="F858" i="9"/>
  <c r="F866" i="9"/>
  <c r="F868" i="9"/>
  <c r="F852" i="9"/>
  <c r="F148" i="9"/>
  <c r="F146" i="9"/>
  <c r="F152" i="9"/>
  <c r="F133" i="9"/>
  <c r="F158" i="9"/>
  <c r="F145" i="9"/>
  <c r="F139" i="9"/>
  <c r="F151" i="9"/>
  <c r="F132" i="9"/>
  <c r="F138" i="9"/>
  <c r="F137" i="9"/>
  <c r="F149" i="9"/>
  <c r="F143" i="9"/>
  <c r="F144" i="9"/>
  <c r="F150" i="9"/>
  <c r="F131" i="9"/>
  <c r="F156" i="9"/>
  <c r="F141" i="9"/>
  <c r="F294" i="9"/>
  <c r="F274" i="9"/>
  <c r="F268" i="9"/>
  <c r="F291" i="9"/>
  <c r="F285" i="9"/>
  <c r="F279" i="9"/>
  <c r="F273" i="9"/>
  <c r="F272" i="9"/>
  <c r="F290" i="9"/>
  <c r="F278" i="9"/>
  <c r="F267" i="9"/>
  <c r="F288" i="9"/>
  <c r="F271" i="9"/>
  <c r="F284" i="9"/>
  <c r="F283" i="9"/>
  <c r="F277" i="9"/>
  <c r="F266" i="9"/>
  <c r="F281" i="9"/>
  <c r="F275" i="9"/>
  <c r="F286" i="9"/>
  <c r="F529" i="9"/>
  <c r="F109" i="9"/>
  <c r="F117" i="9"/>
  <c r="F107" i="9"/>
  <c r="F115" i="9"/>
  <c r="F124" i="9"/>
  <c r="F97" i="9"/>
  <c r="F123" i="9"/>
  <c r="F113" i="9"/>
  <c r="F104" i="9"/>
  <c r="F95" i="9"/>
  <c r="F118" i="9"/>
  <c r="F110" i="9"/>
  <c r="F100" i="9"/>
  <c r="F861" i="9"/>
  <c r="F128" i="9"/>
  <c r="F830" i="9"/>
  <c r="F526" i="9"/>
  <c r="F76" i="9"/>
  <c r="F142" i="9"/>
  <c r="F276" i="9"/>
  <c r="F140" i="9"/>
  <c r="F75" i="9"/>
  <c r="F265" i="9"/>
  <c r="F387" i="9"/>
  <c r="F119" i="9"/>
  <c r="F154" i="9"/>
  <c r="F287" i="9"/>
  <c r="F67" i="9"/>
  <c r="F389" i="9"/>
  <c r="F822" i="9"/>
  <c r="F102" i="9"/>
  <c r="F129" i="9"/>
  <c r="F264" i="9"/>
  <c r="F130" i="9"/>
  <c r="F517" i="9"/>
  <c r="F134" i="9"/>
  <c r="F838" i="9"/>
  <c r="F418" i="9"/>
  <c r="F732" i="9"/>
  <c r="F401" i="9"/>
  <c r="F420" i="9"/>
  <c r="F727" i="9"/>
  <c r="F412" i="9"/>
  <c r="F402" i="9"/>
  <c r="F553" i="9"/>
  <c r="F565" i="9"/>
  <c r="F706" i="9"/>
  <c r="F714" i="9"/>
  <c r="F690" i="9"/>
  <c r="F721" i="9"/>
  <c r="F735" i="9"/>
  <c r="F321" i="9"/>
  <c r="F413" i="9"/>
  <c r="F536" i="9"/>
  <c r="F592" i="9"/>
  <c r="F615" i="9"/>
  <c r="F728" i="9"/>
  <c r="F746" i="9"/>
  <c r="F410" i="9"/>
  <c r="F713" i="9"/>
  <c r="F421" i="9"/>
  <c r="F245" i="9"/>
  <c r="F298" i="9"/>
  <c r="F340" i="9"/>
  <c r="F403" i="9"/>
  <c r="F423" i="9"/>
  <c r="F450" i="9"/>
  <c r="F542" i="9"/>
  <c r="F430" i="9"/>
  <c r="F560" i="9"/>
  <c r="F566" i="9"/>
  <c r="F707" i="9"/>
  <c r="F715" i="9"/>
  <c r="F722" i="9"/>
  <c r="F322" i="9"/>
  <c r="F415" i="9"/>
  <c r="F585" i="9"/>
  <c r="F729" i="9"/>
  <c r="F748" i="9"/>
  <c r="F708" i="9"/>
  <c r="F756" i="9"/>
  <c r="F765" i="9"/>
  <c r="F405" i="9"/>
  <c r="F425" i="9"/>
  <c r="F299" i="9"/>
  <c r="F416" i="9"/>
  <c r="F543" i="9"/>
  <c r="F561" i="9"/>
  <c r="F586" i="9"/>
  <c r="F595" i="9"/>
  <c r="F680" i="9"/>
  <c r="F716" i="9"/>
  <c r="F730" i="9"/>
  <c r="F787" i="9"/>
  <c r="F256" i="9"/>
  <c r="F251" i="9"/>
  <c r="F246" i="9"/>
  <c r="F241" i="9"/>
  <c r="F236" i="9"/>
  <c r="F231" i="9"/>
  <c r="F260" i="9"/>
  <c r="F254" i="9"/>
  <c r="F248" i="9"/>
  <c r="F242" i="9"/>
  <c r="F230" i="9"/>
  <c r="F258" i="9"/>
  <c r="F244" i="9"/>
  <c r="F249" i="9"/>
  <c r="F235" i="9"/>
  <c r="F255" i="9"/>
  <c r="F234" i="9"/>
  <c r="F640" i="9"/>
  <c r="F165" i="9"/>
  <c r="F181" i="9"/>
  <c r="F239" i="9"/>
  <c r="F673" i="9"/>
  <c r="F442" i="9"/>
  <c r="F641" i="9"/>
  <c r="F259" i="9"/>
  <c r="F443" i="9"/>
  <c r="F498" i="9"/>
  <c r="F643" i="9"/>
  <c r="F188" i="9"/>
  <c r="F182" i="9"/>
  <c r="F171" i="9"/>
  <c r="F172" i="9"/>
  <c r="F166" i="9"/>
  <c r="F184" i="9"/>
  <c r="F190" i="9"/>
  <c r="F178" i="9"/>
  <c r="F189" i="9"/>
  <c r="F170" i="9"/>
  <c r="F164" i="9"/>
  <c r="F176" i="9"/>
  <c r="F179" i="9"/>
  <c r="F186" i="9"/>
  <c r="F162" i="9"/>
  <c r="F702" i="9"/>
  <c r="F697" i="9"/>
  <c r="F692" i="9"/>
  <c r="F687" i="9"/>
  <c r="F682" i="9"/>
  <c r="F677" i="9"/>
  <c r="F672" i="9"/>
  <c r="F683" i="9"/>
  <c r="F700" i="9"/>
  <c r="F694" i="9"/>
  <c r="F698" i="9"/>
  <c r="F691" i="9"/>
  <c r="F678" i="9"/>
  <c r="F684" i="9"/>
  <c r="F696" i="9"/>
  <c r="F689" i="9"/>
  <c r="F675" i="9"/>
  <c r="F695" i="9"/>
  <c r="F679" i="9"/>
  <c r="F686" i="9"/>
  <c r="F693" i="9"/>
  <c r="F701" i="9"/>
  <c r="F676" i="9"/>
  <c r="F173" i="9"/>
  <c r="F681" i="9"/>
  <c r="F257" i="9"/>
  <c r="F452" i="9"/>
  <c r="F475" i="9"/>
  <c r="F174" i="9"/>
  <c r="F531" i="9"/>
  <c r="F664" i="9"/>
  <c r="F183" i="9"/>
  <c r="F191" i="9"/>
  <c r="F232" i="9"/>
  <c r="F240" i="9"/>
  <c r="F71" i="9"/>
  <c r="F167" i="9"/>
  <c r="F250" i="9"/>
  <c r="F476" i="9"/>
  <c r="F511" i="9"/>
  <c r="F685" i="9"/>
  <c r="F667" i="9"/>
  <c r="F662" i="9"/>
  <c r="F657" i="9"/>
  <c r="F652" i="9"/>
  <c r="F647" i="9"/>
  <c r="F642" i="9"/>
  <c r="F660" i="9"/>
  <c r="F639" i="9"/>
  <c r="F665" i="9"/>
  <c r="F644" i="9"/>
  <c r="F649" i="9"/>
  <c r="F653" i="9"/>
  <c r="F663" i="9"/>
  <c r="F638" i="9"/>
  <c r="F661" i="9"/>
  <c r="F655" i="9"/>
  <c r="F654" i="9"/>
  <c r="F645" i="9"/>
  <c r="F659" i="9"/>
  <c r="F651" i="9"/>
  <c r="F658" i="9"/>
  <c r="F650" i="9"/>
  <c r="F648" i="9"/>
  <c r="F163" i="9"/>
  <c r="F180" i="9"/>
  <c r="F187" i="9"/>
  <c r="F175" i="9"/>
  <c r="F457" i="9"/>
  <c r="F441" i="9"/>
  <c r="F462" i="9"/>
  <c r="F446" i="9"/>
  <c r="F455" i="9"/>
  <c r="F434" i="9"/>
  <c r="F453" i="9"/>
  <c r="F435" i="9"/>
  <c r="F447" i="9"/>
  <c r="F463" i="9"/>
  <c r="F445" i="9"/>
  <c r="F439" i="9"/>
  <c r="F451" i="9"/>
  <c r="F444" i="9"/>
  <c r="F437" i="9"/>
  <c r="F464" i="9"/>
  <c r="F456" i="9"/>
  <c r="F449" i="9"/>
  <c r="F440" i="9"/>
  <c r="F461" i="9"/>
  <c r="F454" i="9"/>
  <c r="F438" i="9"/>
  <c r="F168" i="9"/>
  <c r="F192" i="9"/>
  <c r="F485" i="9"/>
  <c r="F490" i="9"/>
  <c r="F469" i="9"/>
  <c r="F483" i="9"/>
  <c r="F496" i="9"/>
  <c r="F484" i="9"/>
  <c r="F478" i="9"/>
  <c r="F472" i="9"/>
  <c r="F494" i="9"/>
  <c r="F482" i="9"/>
  <c r="F487" i="9"/>
  <c r="F493" i="9"/>
  <c r="F480" i="9"/>
  <c r="F473" i="9"/>
  <c r="F492" i="9"/>
  <c r="F474" i="9"/>
  <c r="F489" i="9"/>
  <c r="F497" i="9"/>
  <c r="F481" i="9"/>
  <c r="F488" i="9"/>
  <c r="F495" i="9"/>
  <c r="F479" i="9"/>
  <c r="F470" i="9"/>
  <c r="F486" i="9"/>
  <c r="F243" i="9"/>
  <c r="F252" i="9"/>
  <c r="F477" i="9"/>
  <c r="F666" i="9"/>
  <c r="F177" i="9"/>
  <c r="F185" i="9"/>
  <c r="F468" i="9"/>
  <c r="F530" i="9"/>
  <c r="F525" i="9"/>
  <c r="F520" i="9"/>
  <c r="F515" i="9"/>
  <c r="F510" i="9"/>
  <c r="F505" i="9"/>
  <c r="F513" i="9"/>
  <c r="F518" i="9"/>
  <c r="F527" i="9"/>
  <c r="F506" i="9"/>
  <c r="F504" i="9"/>
  <c r="F508" i="9"/>
  <c r="F523" i="9"/>
  <c r="F503" i="9"/>
  <c r="F516" i="9"/>
  <c r="F502" i="9"/>
  <c r="F509" i="9"/>
  <c r="F528" i="9"/>
  <c r="F521" i="9"/>
  <c r="F507" i="9"/>
  <c r="F514" i="9"/>
  <c r="F522" i="9"/>
  <c r="F512" i="9"/>
  <c r="F656" i="9"/>
  <c r="F646" i="9"/>
  <c r="F89" i="9"/>
  <c r="F84" i="9"/>
  <c r="F79" i="9"/>
  <c r="F74" i="9"/>
  <c r="F69" i="9"/>
  <c r="F64" i="9"/>
  <c r="F81" i="9"/>
  <c r="F70" i="9"/>
  <c r="F85" i="9"/>
  <c r="F68" i="9"/>
  <c r="F90" i="9"/>
  <c r="F73" i="9"/>
  <c r="F62" i="9"/>
  <c r="F66" i="9"/>
  <c r="F169" i="9"/>
  <c r="F253" i="9"/>
  <c r="F362" i="9"/>
  <c r="F346" i="9"/>
  <c r="F352" i="9"/>
  <c r="F357" i="9"/>
  <c r="F335" i="9"/>
  <c r="F351" i="9"/>
  <c r="F339" i="9"/>
  <c r="F356" i="9"/>
  <c r="F342" i="9"/>
  <c r="F359" i="9"/>
  <c r="F345" i="9"/>
  <c r="F338" i="9"/>
  <c r="F337" i="9"/>
  <c r="F350" i="9"/>
  <c r="F349" i="9"/>
  <c r="F358" i="9"/>
  <c r="F458" i="9"/>
  <c r="F491" i="9"/>
  <c r="F627" i="9"/>
  <c r="F606" i="9"/>
  <c r="F632" i="9"/>
  <c r="F611" i="9"/>
  <c r="F625" i="9"/>
  <c r="F604" i="9"/>
  <c r="F631" i="9"/>
  <c r="F619" i="9"/>
  <c r="F613" i="9"/>
  <c r="F607" i="9"/>
  <c r="F630" i="9"/>
  <c r="F623" i="9"/>
  <c r="F605" i="9"/>
  <c r="F626" i="9"/>
  <c r="F612" i="9"/>
  <c r="F617" i="9"/>
  <c r="F610" i="9"/>
  <c r="F634" i="9"/>
  <c r="F618" i="9"/>
  <c r="F608" i="9"/>
  <c r="F633" i="9"/>
  <c r="F616" i="9"/>
  <c r="F624" i="9"/>
  <c r="F668" i="9"/>
  <c r="F688" i="9"/>
  <c r="F114" i="9"/>
  <c r="F575" i="9"/>
  <c r="F598" i="9"/>
  <c r="F804" i="9"/>
  <c r="F799" i="9"/>
  <c r="F794" i="9"/>
  <c r="F789" i="9"/>
  <c r="F784" i="9"/>
  <c r="F779" i="9"/>
  <c r="F774" i="9"/>
  <c r="F802" i="9"/>
  <c r="F781" i="9"/>
  <c r="F786" i="9"/>
  <c r="F791" i="9"/>
  <c r="F795" i="9"/>
  <c r="F796" i="9"/>
  <c r="F783" i="9"/>
  <c r="F777" i="9"/>
  <c r="F800" i="9"/>
  <c r="F792" i="9"/>
  <c r="F785" i="9"/>
  <c r="F798" i="9"/>
  <c r="F797" i="9"/>
  <c r="F775" i="9"/>
  <c r="F782" i="9"/>
  <c r="F834" i="9"/>
  <c r="F829" i="9"/>
  <c r="F824" i="9"/>
  <c r="F819" i="9"/>
  <c r="F814" i="9"/>
  <c r="F809" i="9"/>
  <c r="F810" i="9"/>
  <c r="F833" i="9"/>
  <c r="F827" i="9"/>
  <c r="F821" i="9"/>
  <c r="F837" i="9"/>
  <c r="F835" i="9"/>
  <c r="F828" i="9"/>
  <c r="F820" i="9"/>
  <c r="F812" i="9"/>
  <c r="F832" i="9"/>
  <c r="F831" i="9"/>
  <c r="F103" i="9"/>
  <c r="F808" i="9"/>
  <c r="F816" i="9"/>
  <c r="F867" i="9"/>
  <c r="F846" i="9"/>
  <c r="F872" i="9"/>
  <c r="F851" i="9"/>
  <c r="F856" i="9"/>
  <c r="F860" i="9"/>
  <c r="F847" i="9"/>
  <c r="F865" i="9"/>
  <c r="F859" i="9"/>
  <c r="F853" i="9"/>
  <c r="F845" i="9"/>
  <c r="F850" i="9"/>
  <c r="F843" i="9"/>
  <c r="F871" i="9"/>
  <c r="F864" i="9"/>
  <c r="F857" i="9"/>
  <c r="F863" i="9"/>
  <c r="F855" i="9"/>
  <c r="F848" i="9"/>
  <c r="F120" i="9"/>
  <c r="F98" i="9"/>
  <c r="F584" i="9"/>
  <c r="F591" i="9"/>
  <c r="F842" i="9"/>
  <c r="F121" i="9"/>
  <c r="F116" i="9"/>
  <c r="F111" i="9"/>
  <c r="F106" i="9"/>
  <c r="F101" i="9"/>
  <c r="F96" i="9"/>
  <c r="F99" i="9"/>
  <c r="F862" i="9"/>
  <c r="F105" i="9"/>
  <c r="F599" i="9"/>
  <c r="F583" i="9"/>
  <c r="F588" i="9"/>
  <c r="F597" i="9"/>
  <c r="F576" i="9"/>
  <c r="F594" i="9"/>
  <c r="F582" i="9"/>
  <c r="F570" i="9"/>
  <c r="F593" i="9"/>
  <c r="F580" i="9"/>
  <c r="F596" i="9"/>
  <c r="F590" i="9"/>
  <c r="F574" i="9"/>
  <c r="F578" i="9"/>
  <c r="F818" i="9"/>
  <c r="F844" i="9"/>
  <c r="F94" i="9"/>
  <c r="F122" i="9"/>
  <c r="F793" i="9"/>
  <c r="F811" i="9"/>
  <c r="F854" i="9"/>
  <c r="F157" i="9"/>
  <c r="F752" i="9"/>
  <c r="F753" i="9"/>
  <c r="F758" i="9"/>
  <c r="F742" i="9"/>
  <c r="F763" i="9"/>
  <c r="F747" i="9"/>
  <c r="F751" i="9"/>
  <c r="F764" i="9"/>
  <c r="F757" i="9"/>
  <c r="F745" i="9"/>
  <c r="F761" i="9"/>
  <c r="F755" i="9"/>
  <c r="F749" i="9"/>
  <c r="F153" i="9"/>
  <c r="F754" i="9"/>
  <c r="F768" i="9"/>
  <c r="F224" i="9"/>
  <c r="F219" i="9"/>
  <c r="F214" i="9"/>
  <c r="F209" i="9"/>
  <c r="F204" i="9"/>
  <c r="F199" i="9"/>
  <c r="F201" i="9"/>
  <c r="F212" i="9"/>
  <c r="F223" i="9"/>
  <c r="F313" i="9"/>
  <c r="F323" i="9"/>
  <c r="F312" i="9"/>
  <c r="F301" i="9"/>
  <c r="F328" i="9"/>
  <c r="F317" i="9"/>
  <c r="F305" i="9"/>
  <c r="F310" i="9"/>
  <c r="F740" i="9"/>
  <c r="F429" i="9"/>
  <c r="F424" i="9"/>
  <c r="F419" i="9"/>
  <c r="F414" i="9"/>
  <c r="F409" i="9"/>
  <c r="F404" i="9"/>
  <c r="F400" i="9"/>
  <c r="F411" i="9"/>
  <c r="F422" i="9"/>
  <c r="F289" i="9"/>
  <c r="F428" i="9"/>
  <c r="F369" i="9"/>
  <c r="F390" i="9"/>
  <c r="F539" i="9"/>
  <c r="F544" i="9"/>
  <c r="F549" i="9"/>
  <c r="F554" i="9"/>
  <c r="F559" i="9"/>
  <c r="F564" i="9"/>
  <c r="F393" i="9"/>
  <c r="F388" i="9"/>
  <c r="F383" i="9"/>
  <c r="F378" i="9"/>
  <c r="F373" i="9"/>
  <c r="F368" i="9"/>
  <c r="F376" i="9"/>
  <c r="T6" i="3"/>
  <c r="Y889" i="8"/>
  <c r="Y890" i="8"/>
  <c r="Y891" i="8"/>
  <c r="Y892" i="8"/>
  <c r="Y893" i="8"/>
  <c r="Y894" i="8"/>
  <c r="Y895" i="8"/>
  <c r="Y896" i="8"/>
  <c r="Y897" i="8"/>
  <c r="Y898" i="8"/>
  <c r="Y899" i="8"/>
  <c r="Y900" i="8"/>
  <c r="Y901" i="8"/>
  <c r="Y902" i="8"/>
  <c r="N902" i="8"/>
  <c r="M902" i="8"/>
  <c r="Y853" i="8"/>
  <c r="Y854" i="8"/>
  <c r="Y855" i="8"/>
  <c r="Y856" i="8"/>
  <c r="Y857" i="8"/>
  <c r="Y858" i="8"/>
  <c r="Y859" i="8"/>
  <c r="Y860" i="8"/>
  <c r="Y861" i="8"/>
  <c r="Y862" i="8"/>
  <c r="Y863" i="8"/>
  <c r="Y864" i="8"/>
  <c r="Y865" i="8"/>
  <c r="Y866" i="8"/>
  <c r="N866" i="8"/>
  <c r="M866" i="8"/>
  <c r="Y817" i="8"/>
  <c r="Y818" i="8"/>
  <c r="Y819" i="8"/>
  <c r="Y820" i="8"/>
  <c r="Y821" i="8"/>
  <c r="Y822" i="8"/>
  <c r="Y823" i="8"/>
  <c r="Y824" i="8"/>
  <c r="Y825" i="8"/>
  <c r="Y826" i="8"/>
  <c r="Y827" i="8"/>
  <c r="Y828" i="8"/>
  <c r="Y829" i="8"/>
  <c r="Y830" i="8"/>
  <c r="N830" i="8"/>
  <c r="M830" i="8"/>
  <c r="Y781" i="8"/>
  <c r="Y782" i="8"/>
  <c r="Y783" i="8"/>
  <c r="Y784" i="8"/>
  <c r="Y785" i="8"/>
  <c r="Y786" i="8"/>
  <c r="Y787" i="8"/>
  <c r="Y788" i="8"/>
  <c r="Y789" i="8"/>
  <c r="Y790" i="8"/>
  <c r="Y791" i="8"/>
  <c r="Y792" i="8"/>
  <c r="Y793" i="8"/>
  <c r="Y794" i="8"/>
  <c r="N794" i="8"/>
  <c r="M794" i="8"/>
  <c r="Y745" i="8"/>
  <c r="Y746" i="8"/>
  <c r="Y747" i="8"/>
  <c r="Y748" i="8"/>
  <c r="Y749" i="8"/>
  <c r="Y750" i="8"/>
  <c r="Y751" i="8"/>
  <c r="Y752" i="8"/>
  <c r="Y753" i="8"/>
  <c r="Y754" i="8"/>
  <c r="Y755" i="8"/>
  <c r="Y756" i="8"/>
  <c r="Y757" i="8"/>
  <c r="Y758" i="8"/>
  <c r="N758" i="8"/>
  <c r="M758" i="8"/>
  <c r="Y709" i="8"/>
  <c r="Y710" i="8"/>
  <c r="Y711" i="8"/>
  <c r="Y712" i="8"/>
  <c r="Y713" i="8"/>
  <c r="Y714" i="8"/>
  <c r="Y715" i="8"/>
  <c r="Y716" i="8"/>
  <c r="Y717" i="8"/>
  <c r="Y718" i="8"/>
  <c r="Y719" i="8"/>
  <c r="Y720" i="8"/>
  <c r="Y721" i="8"/>
  <c r="Y722" i="8"/>
  <c r="N722" i="8"/>
  <c r="M722" i="8"/>
  <c r="Y673" i="8"/>
  <c r="Y674" i="8"/>
  <c r="Y675" i="8"/>
  <c r="Y676" i="8"/>
  <c r="Y677" i="8"/>
  <c r="Y678" i="8"/>
  <c r="Y679" i="8"/>
  <c r="Y680" i="8"/>
  <c r="Y681" i="8"/>
  <c r="Y682" i="8"/>
  <c r="Y683" i="8"/>
  <c r="Y684" i="8"/>
  <c r="Y685" i="8"/>
  <c r="Y686" i="8"/>
  <c r="N686" i="8"/>
  <c r="M686" i="8"/>
  <c r="Y637" i="8"/>
  <c r="Y638" i="8"/>
  <c r="Y639" i="8"/>
  <c r="Y640" i="8"/>
  <c r="Y641" i="8"/>
  <c r="Y642" i="8"/>
  <c r="Y643" i="8"/>
  <c r="Y644" i="8"/>
  <c r="Y645" i="8"/>
  <c r="Y646" i="8"/>
  <c r="Y647" i="8"/>
  <c r="Y648" i="8"/>
  <c r="Y649" i="8"/>
  <c r="Y650" i="8"/>
  <c r="N650" i="8"/>
  <c r="M650" i="8"/>
  <c r="Y601" i="8"/>
  <c r="Y602" i="8"/>
  <c r="Y603" i="8"/>
  <c r="Y604" i="8"/>
  <c r="Y605" i="8"/>
  <c r="Y606" i="8"/>
  <c r="Y607" i="8"/>
  <c r="Y608" i="8"/>
  <c r="Y609" i="8"/>
  <c r="Y610" i="8"/>
  <c r="Y611" i="8"/>
  <c r="Y612" i="8"/>
  <c r="Y613" i="8"/>
  <c r="Y614" i="8"/>
  <c r="N614" i="8"/>
  <c r="M614" i="8"/>
  <c r="Y565" i="8"/>
  <c r="Y566" i="8"/>
  <c r="Y567" i="8"/>
  <c r="Y568" i="8"/>
  <c r="Y569" i="8"/>
  <c r="Y570" i="8"/>
  <c r="Y571" i="8"/>
  <c r="Y572" i="8"/>
  <c r="Y573" i="8"/>
  <c r="Y574" i="8"/>
  <c r="Y575" i="8"/>
  <c r="Y576" i="8"/>
  <c r="Y577" i="8"/>
  <c r="Y578" i="8"/>
  <c r="N578" i="8"/>
  <c r="M578" i="8"/>
  <c r="Y529" i="8"/>
  <c r="Y530" i="8"/>
  <c r="Y531" i="8"/>
  <c r="Y532" i="8"/>
  <c r="Y533" i="8"/>
  <c r="Y534" i="8"/>
  <c r="Y535" i="8"/>
  <c r="Y536" i="8"/>
  <c r="Y537" i="8"/>
  <c r="Y538" i="8"/>
  <c r="Y539" i="8"/>
  <c r="Y540" i="8"/>
  <c r="Y541" i="8"/>
  <c r="Y542" i="8"/>
  <c r="N542" i="8"/>
  <c r="M542" i="8"/>
  <c r="Y493" i="8"/>
  <c r="Y494" i="8"/>
  <c r="Y495" i="8"/>
  <c r="Y496" i="8"/>
  <c r="Y497" i="8"/>
  <c r="Y498" i="8"/>
  <c r="Y499" i="8"/>
  <c r="Y500" i="8"/>
  <c r="Y501" i="8"/>
  <c r="Y502" i="8"/>
  <c r="Y503" i="8"/>
  <c r="Y504" i="8"/>
  <c r="Y505" i="8"/>
  <c r="Y506" i="8"/>
  <c r="N506" i="8"/>
  <c r="M506" i="8"/>
  <c r="Y457" i="8"/>
  <c r="Y458" i="8"/>
  <c r="Y459" i="8"/>
  <c r="Y460" i="8"/>
  <c r="Y461" i="8"/>
  <c r="Y462" i="8"/>
  <c r="Y463" i="8"/>
  <c r="Y464" i="8"/>
  <c r="Y465" i="8"/>
  <c r="Y466" i="8"/>
  <c r="Y467" i="8"/>
  <c r="Y468" i="8"/>
  <c r="Y469" i="8"/>
  <c r="Y470" i="8"/>
  <c r="N470" i="8"/>
  <c r="M470" i="8"/>
  <c r="Y421" i="8"/>
  <c r="Y422" i="8"/>
  <c r="Y423" i="8"/>
  <c r="Y424" i="8"/>
  <c r="Y425" i="8"/>
  <c r="Y426" i="8"/>
  <c r="Y427" i="8"/>
  <c r="Y428" i="8"/>
  <c r="Y429" i="8"/>
  <c r="Y430" i="8"/>
  <c r="Y431" i="8"/>
  <c r="Y432" i="8"/>
  <c r="Y433" i="8"/>
  <c r="Y434" i="8"/>
  <c r="N434" i="8"/>
  <c r="M434" i="8"/>
  <c r="Y385" i="8"/>
  <c r="Y386" i="8"/>
  <c r="Y387" i="8"/>
  <c r="Y388" i="8"/>
  <c r="Y389" i="8"/>
  <c r="Y390" i="8"/>
  <c r="Y391" i="8"/>
  <c r="Y392" i="8"/>
  <c r="Y393" i="8"/>
  <c r="Y394" i="8"/>
  <c r="Y395" i="8"/>
  <c r="Y396" i="8"/>
  <c r="Y397" i="8"/>
  <c r="Y398" i="8"/>
  <c r="N398" i="8"/>
  <c r="M398" i="8"/>
  <c r="Y349" i="8"/>
  <c r="Y350" i="8"/>
  <c r="Y351" i="8"/>
  <c r="Y352" i="8"/>
  <c r="Y353" i="8"/>
  <c r="Y354" i="8"/>
  <c r="Y355" i="8"/>
  <c r="Y356" i="8"/>
  <c r="Y357" i="8"/>
  <c r="Y358" i="8"/>
  <c r="Y359" i="8"/>
  <c r="Y360" i="8"/>
  <c r="Y361" i="8"/>
  <c r="Y362" i="8"/>
  <c r="N362" i="8"/>
  <c r="M362" i="8"/>
  <c r="Y313" i="8"/>
  <c r="Y314" i="8"/>
  <c r="Y315" i="8"/>
  <c r="Y316" i="8"/>
  <c r="Y317" i="8"/>
  <c r="Y318" i="8"/>
  <c r="Y319" i="8"/>
  <c r="Y320" i="8"/>
  <c r="Y321" i="8"/>
  <c r="Y322" i="8"/>
  <c r="Y323" i="8"/>
  <c r="Y324" i="8"/>
  <c r="Y325" i="8"/>
  <c r="Y326" i="8"/>
  <c r="N326" i="8"/>
  <c r="M326" i="8"/>
  <c r="Y241" i="8"/>
  <c r="Y242" i="8"/>
  <c r="Y243" i="8"/>
  <c r="Y244" i="8"/>
  <c r="Y245" i="8"/>
  <c r="Y246" i="8"/>
  <c r="Y247" i="8"/>
  <c r="Y248" i="8"/>
  <c r="Y249" i="8"/>
  <c r="Y250" i="8"/>
  <c r="Y251" i="8"/>
  <c r="Y252" i="8"/>
  <c r="Y253" i="8"/>
  <c r="Y254" i="8"/>
  <c r="Y277" i="8"/>
  <c r="Y278" i="8"/>
  <c r="Y279" i="8"/>
  <c r="Y280" i="8"/>
  <c r="Y281" i="8"/>
  <c r="Y282" i="8"/>
  <c r="Y283" i="8"/>
  <c r="Y284" i="8"/>
  <c r="Y285" i="8"/>
  <c r="Y286" i="8"/>
  <c r="Y287" i="8"/>
  <c r="Y288" i="8"/>
  <c r="Y289" i="8"/>
  <c r="Y290" i="8"/>
  <c r="N290" i="8"/>
  <c r="M290" i="8"/>
  <c r="N254" i="8"/>
  <c r="M254" i="8"/>
  <c r="Y205" i="8"/>
  <c r="Y206" i="8"/>
  <c r="Y207" i="8"/>
  <c r="Y208" i="8"/>
  <c r="Y209" i="8"/>
  <c r="Y210" i="8"/>
  <c r="Y211" i="8"/>
  <c r="Y212" i="8"/>
  <c r="Y213" i="8"/>
  <c r="Y214" i="8"/>
  <c r="Y215" i="8"/>
  <c r="Y216" i="8"/>
  <c r="Y217" i="8"/>
  <c r="Y218" i="8"/>
  <c r="N218" i="8"/>
  <c r="M218" i="8"/>
  <c r="Y169" i="8"/>
  <c r="Y170" i="8"/>
  <c r="Y171" i="8"/>
  <c r="Y172" i="8"/>
  <c r="Y173" i="8"/>
  <c r="Y174" i="8"/>
  <c r="Y175" i="8"/>
  <c r="Y176" i="8"/>
  <c r="Y177" i="8"/>
  <c r="Y178" i="8"/>
  <c r="Y179" i="8"/>
  <c r="Y180" i="8"/>
  <c r="Y181" i="8"/>
  <c r="Y182" i="8"/>
  <c r="N182" i="8"/>
  <c r="M182" i="8"/>
  <c r="Y133" i="8"/>
  <c r="Y134" i="8"/>
  <c r="Y135" i="8"/>
  <c r="Y136" i="8"/>
  <c r="Y137" i="8"/>
  <c r="Y138" i="8"/>
  <c r="Y139" i="8"/>
  <c r="Y140" i="8"/>
  <c r="Y141" i="8"/>
  <c r="Y142" i="8"/>
  <c r="Y143" i="8"/>
  <c r="Y144" i="8"/>
  <c r="Y145" i="8"/>
  <c r="Y146" i="8"/>
  <c r="N146" i="8"/>
  <c r="M146" i="8"/>
  <c r="Y97" i="8"/>
  <c r="Y98" i="8"/>
  <c r="Y99" i="8"/>
  <c r="Y100" i="8"/>
  <c r="Y101" i="8"/>
  <c r="Y102" i="8"/>
  <c r="Y103" i="8"/>
  <c r="Y104" i="8"/>
  <c r="Y105" i="8"/>
  <c r="Y106" i="8"/>
  <c r="Y107" i="8"/>
  <c r="Y108" i="8"/>
  <c r="Y109" i="8"/>
  <c r="Y110" i="8"/>
  <c r="N110" i="8"/>
  <c r="M11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N74" i="8" l="1"/>
  <c r="M74" i="8"/>
  <c r="M38" i="8" l="1"/>
  <c r="Y37" i="8"/>
  <c r="Y25" i="8"/>
  <c r="Y26" i="8"/>
  <c r="Y27" i="8"/>
  <c r="Y28" i="8"/>
  <c r="Y29" i="8"/>
  <c r="Y30" i="8"/>
  <c r="Y31" i="8"/>
  <c r="Y32" i="8"/>
  <c r="Y33" i="8"/>
  <c r="Y34" i="8"/>
  <c r="Y35" i="8"/>
  <c r="Y36" i="8"/>
  <c r="M1" i="8"/>
  <c r="B872" i="8" a="1"/>
  <c r="A870" i="8"/>
  <c r="B870" i="8" s="1"/>
  <c r="B836" i="8" a="1"/>
  <c r="F862" i="8" s="1"/>
  <c r="A834" i="8"/>
  <c r="B834" i="8" s="1"/>
  <c r="B800" i="8" a="1"/>
  <c r="F807" i="8" s="1"/>
  <c r="A798" i="8"/>
  <c r="B798" i="8" s="1"/>
  <c r="B764" i="8" a="1"/>
  <c r="A762" i="8"/>
  <c r="B762" i="8" s="1"/>
  <c r="B728" i="8" a="1"/>
  <c r="A726" i="8"/>
  <c r="B726" i="8" s="1"/>
  <c r="B692" i="8" a="1"/>
  <c r="F720" i="8" s="1"/>
  <c r="A690" i="8"/>
  <c r="B690" i="8" s="1"/>
  <c r="B656" i="8" a="1"/>
  <c r="A654" i="8"/>
  <c r="B654" i="8" s="1"/>
  <c r="B620" i="8" a="1"/>
  <c r="A618" i="8"/>
  <c r="B618" i="8" s="1"/>
  <c r="B584" i="8" a="1"/>
  <c r="F610" i="8" s="1"/>
  <c r="A582" i="8"/>
  <c r="B582" i="8" s="1"/>
  <c r="B548" i="8" a="1"/>
  <c r="A546" i="8"/>
  <c r="B546" i="8" s="1"/>
  <c r="B512" i="8" a="1"/>
  <c r="A510" i="8"/>
  <c r="B510" i="8" s="1"/>
  <c r="B476" i="8" a="1"/>
  <c r="A474" i="8"/>
  <c r="B474" i="8" s="1"/>
  <c r="B440" i="8" a="1"/>
  <c r="A438" i="8"/>
  <c r="B438" i="8" s="1"/>
  <c r="B404" i="8" a="1"/>
  <c r="A402" i="8"/>
  <c r="B402" i="8" s="1"/>
  <c r="B368" i="8" a="1"/>
  <c r="A366" i="8"/>
  <c r="B366" i="8" s="1"/>
  <c r="B332" i="8" a="1"/>
  <c r="A330" i="8"/>
  <c r="B330" i="8" s="1"/>
  <c r="B296" i="8" a="1"/>
  <c r="F317" i="8" s="1"/>
  <c r="A294" i="8"/>
  <c r="B294" i="8" s="1"/>
  <c r="B260" i="8" a="1"/>
  <c r="F287" i="8" s="1"/>
  <c r="A258" i="8"/>
  <c r="B258" i="8" s="1"/>
  <c r="B224" i="8" a="1"/>
  <c r="A222" i="8"/>
  <c r="B222" i="8" s="1"/>
  <c r="B188" i="8" a="1"/>
  <c r="A186" i="8"/>
  <c r="B186" i="8" s="1"/>
  <c r="B152" i="8" a="1"/>
  <c r="A150" i="8"/>
  <c r="B150" i="8" s="1"/>
  <c r="B116" i="8" a="1"/>
  <c r="A114" i="8"/>
  <c r="B114" i="8" s="1"/>
  <c r="B80" i="8" a="1"/>
  <c r="A78" i="8"/>
  <c r="B78" i="8" s="1"/>
  <c r="B44" i="8" a="1"/>
  <c r="A42" i="8"/>
  <c r="B42" i="8" s="1"/>
  <c r="C8" i="8" a="1"/>
  <c r="E6" i="8"/>
  <c r="A6" i="8"/>
  <c r="B6" i="8" s="1"/>
  <c r="AK11" i="3"/>
  <c r="AK12" i="3" s="1"/>
  <c r="AK13" i="3" s="1"/>
  <c r="AK14" i="3" s="1"/>
  <c r="AK15" i="3" s="1"/>
  <c r="AK16" i="3" s="1"/>
  <c r="AK17" i="3" s="1"/>
  <c r="AK18" i="3" s="1"/>
  <c r="AK19" i="3" s="1"/>
  <c r="AK20" i="3" s="1"/>
  <c r="AK21" i="3" s="1"/>
  <c r="AK22" i="3" s="1"/>
  <c r="AK23" i="3" s="1"/>
  <c r="AK24" i="3" s="1"/>
  <c r="AK25" i="3" s="1"/>
  <c r="AK26" i="3" s="1"/>
  <c r="AK27" i="3" s="1"/>
  <c r="AK28" i="3" s="1"/>
  <c r="AK29" i="3" s="1"/>
  <c r="AK30" i="3" s="1"/>
  <c r="AK31" i="3" s="1"/>
  <c r="AK32" i="3" s="1"/>
  <c r="AK10" i="3"/>
  <c r="AJ10" i="3"/>
  <c r="B824" i="3" a="1"/>
  <c r="B790" i="3" a="1"/>
  <c r="B756" i="3" a="1"/>
  <c r="B722" i="3" a="1"/>
  <c r="B688" i="3" a="1"/>
  <c r="B654" i="3" a="1"/>
  <c r="B620" i="3" a="1"/>
  <c r="B586" i="3" a="1"/>
  <c r="B552" i="3" a="1"/>
  <c r="B518" i="3" a="1"/>
  <c r="B484" i="3" a="1"/>
  <c r="B450" i="3" a="1"/>
  <c r="B416" i="3" a="1"/>
  <c r="B382" i="3" a="1"/>
  <c r="B348" i="3" a="1"/>
  <c r="B314" i="3" a="1"/>
  <c r="B280" i="3" a="1"/>
  <c r="B246" i="3" a="1"/>
  <c r="B212" i="3" a="1"/>
  <c r="B178" i="3" a="1"/>
  <c r="B144" i="3" a="1"/>
  <c r="B110" i="3" a="1"/>
  <c r="B76" i="3" a="1"/>
  <c r="B42" i="3" a="1"/>
  <c r="C8" i="3" a="1"/>
  <c r="Y6" i="3"/>
  <c r="Y9" i="3"/>
  <c r="M848" i="3"/>
  <c r="M846" i="3"/>
  <c r="M837" i="3" s="1"/>
  <c r="M814" i="3"/>
  <c r="M812" i="3"/>
  <c r="M803" i="3" s="1"/>
  <c r="M780" i="3"/>
  <c r="M778" i="3"/>
  <c r="M769" i="3" s="1"/>
  <c r="M746" i="3"/>
  <c r="M744" i="3"/>
  <c r="M735" i="3" s="1"/>
  <c r="M712" i="3"/>
  <c r="M710" i="3"/>
  <c r="M701" i="3" s="1"/>
  <c r="M678" i="3"/>
  <c r="M676" i="3"/>
  <c r="M667" i="3" s="1"/>
  <c r="M644" i="3"/>
  <c r="M642" i="3"/>
  <c r="M633" i="3" s="1"/>
  <c r="M610" i="3"/>
  <c r="M608" i="3"/>
  <c r="M599" i="3" s="1"/>
  <c r="M576" i="3"/>
  <c r="M574" i="3"/>
  <c r="M565" i="3" s="1"/>
  <c r="M542" i="3"/>
  <c r="M540" i="3"/>
  <c r="M531" i="3" s="1"/>
  <c r="M508" i="3"/>
  <c r="M506" i="3"/>
  <c r="M497" i="3" s="1"/>
  <c r="M474" i="3"/>
  <c r="M472" i="3"/>
  <c r="M463" i="3" s="1"/>
  <c r="M440" i="3"/>
  <c r="M438" i="3"/>
  <c r="M429" i="3" s="1"/>
  <c r="M406" i="3"/>
  <c r="M404" i="3"/>
  <c r="M395" i="3" s="1"/>
  <c r="M372" i="3"/>
  <c r="M370" i="3"/>
  <c r="M361" i="3" s="1"/>
  <c r="M338" i="3"/>
  <c r="M336" i="3"/>
  <c r="M327" i="3" s="1"/>
  <c r="M304" i="3"/>
  <c r="M302" i="3"/>
  <c r="M293" i="3" s="1"/>
  <c r="M270" i="3"/>
  <c r="M268" i="3"/>
  <c r="M259" i="3" s="1"/>
  <c r="M236" i="3"/>
  <c r="M234" i="3"/>
  <c r="M225" i="3" s="1"/>
  <c r="M202" i="3"/>
  <c r="M200" i="3"/>
  <c r="M191" i="3" s="1"/>
  <c r="M168" i="3"/>
  <c r="M166" i="3"/>
  <c r="M157" i="3" s="1"/>
  <c r="M134" i="3"/>
  <c r="M132" i="3"/>
  <c r="M123" i="3" s="1"/>
  <c r="M100" i="3"/>
  <c r="M98" i="3"/>
  <c r="M89" i="3" s="1"/>
  <c r="M66" i="3"/>
  <c r="M33" i="3"/>
  <c r="M10" i="3"/>
  <c r="M64" i="3"/>
  <c r="M55" i="3" s="1"/>
  <c r="M31" i="3"/>
  <c r="M28" i="3" s="1"/>
  <c r="T8" i="3" a="1"/>
  <c r="P8" i="3" a="1"/>
  <c r="AJ11" i="3"/>
  <c r="AJ12" i="3" s="1"/>
  <c r="AJ13" i="3" s="1"/>
  <c r="AJ14" i="3" s="1"/>
  <c r="AJ15" i="3" s="1"/>
  <c r="AJ16" i="3" s="1"/>
  <c r="AJ17" i="3" s="1"/>
  <c r="AJ18" i="3" s="1"/>
  <c r="AJ19" i="3" s="1"/>
  <c r="AJ20" i="3" s="1"/>
  <c r="AJ21" i="3" s="1"/>
  <c r="AJ22" i="3" s="1"/>
  <c r="AJ23" i="3" s="1"/>
  <c r="AJ24" i="3" s="1"/>
  <c r="AJ25" i="3" s="1"/>
  <c r="AJ26" i="3" s="1"/>
  <c r="AJ27" i="3" s="1"/>
  <c r="AJ28" i="3" s="1"/>
  <c r="AJ29" i="3" s="1"/>
  <c r="AJ30" i="3" s="1"/>
  <c r="AJ31" i="3" s="1"/>
  <c r="AJ32" i="3" s="1"/>
  <c r="AJ7" i="3"/>
  <c r="M7" i="3"/>
  <c r="A1" i="3"/>
  <c r="A6" i="3"/>
  <c r="A40" i="3"/>
  <c r="K41" i="3" s="1"/>
  <c r="L63" i="3" s="1"/>
  <c r="A74" i="3"/>
  <c r="B74" i="3" s="1"/>
  <c r="A108" i="3"/>
  <c r="A142" i="3"/>
  <c r="A176" i="3"/>
  <c r="A210" i="3"/>
  <c r="B210" i="3" s="1"/>
  <c r="A244" i="3"/>
  <c r="A278" i="3"/>
  <c r="A312" i="3"/>
  <c r="K313" i="3" s="1"/>
  <c r="L335" i="3" s="1"/>
  <c r="A346" i="3"/>
  <c r="A380" i="3"/>
  <c r="A414" i="3"/>
  <c r="K415" i="3" s="1"/>
  <c r="L437" i="3" s="1"/>
  <c r="A448" i="3"/>
  <c r="A482" i="3"/>
  <c r="A516" i="3"/>
  <c r="A550" i="3"/>
  <c r="A584" i="3"/>
  <c r="K585" i="3" s="1"/>
  <c r="L607" i="3" s="1"/>
  <c r="A618" i="3"/>
  <c r="A652" i="3"/>
  <c r="K653" i="3" s="1"/>
  <c r="L675" i="3" s="1"/>
  <c r="A686" i="3"/>
  <c r="A720" i="3"/>
  <c r="K721" i="3" s="1"/>
  <c r="L743" i="3" s="1"/>
  <c r="A754" i="3"/>
  <c r="K755" i="3" s="1"/>
  <c r="L777" i="3" s="1"/>
  <c r="A788" i="3"/>
  <c r="K789" i="3" s="1"/>
  <c r="L811" i="3" s="1"/>
  <c r="A822" i="3"/>
  <c r="K823" i="3" s="1"/>
  <c r="L845" i="3" s="1"/>
  <c r="S19" i="6"/>
  <c r="R19" i="6"/>
  <c r="S15" i="6"/>
  <c r="R15" i="6"/>
  <c r="S13" i="6"/>
  <c r="R13" i="6"/>
  <c r="R12" i="6"/>
  <c r="S6" i="6"/>
  <c r="R6" i="6"/>
  <c r="C1" i="2"/>
  <c r="B1" i="2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4" i="4"/>
  <c r="B3" i="4"/>
  <c r="B17" i="6"/>
  <c r="B16" i="6"/>
  <c r="B15" i="6"/>
  <c r="B10" i="6"/>
  <c r="B11" i="6"/>
  <c r="B12" i="6"/>
  <c r="B13" i="6"/>
  <c r="B14" i="6"/>
  <c r="A854" i="29" l="1"/>
  <c r="A853" i="29"/>
  <c r="A852" i="29"/>
  <c r="A851" i="29"/>
  <c r="A850" i="29"/>
  <c r="A849" i="29"/>
  <c r="A848" i="29"/>
  <c r="A847" i="29"/>
  <c r="A846" i="29"/>
  <c r="A845" i="29"/>
  <c r="A844" i="29"/>
  <c r="A843" i="29"/>
  <c r="A842" i="29"/>
  <c r="A841" i="29"/>
  <c r="A840" i="29"/>
  <c r="A839" i="29"/>
  <c r="A838" i="29"/>
  <c r="A837" i="29"/>
  <c r="A836" i="29"/>
  <c r="A835" i="29"/>
  <c r="A834" i="29"/>
  <c r="A833" i="29"/>
  <c r="A832" i="29"/>
  <c r="A831" i="29"/>
  <c r="A830" i="29"/>
  <c r="A829" i="29"/>
  <c r="A828" i="29"/>
  <c r="A827" i="29"/>
  <c r="A826" i="29"/>
  <c r="A825" i="29"/>
  <c r="A824" i="29"/>
  <c r="A840" i="24"/>
  <c r="A841" i="24"/>
  <c r="A842" i="24"/>
  <c r="A843" i="24"/>
  <c r="A844" i="24"/>
  <c r="A845" i="24"/>
  <c r="A846" i="24"/>
  <c r="A847" i="24"/>
  <c r="A848" i="24"/>
  <c r="A829" i="18"/>
  <c r="A838" i="18"/>
  <c r="A824" i="23"/>
  <c r="A825" i="23"/>
  <c r="A828" i="18"/>
  <c r="A833" i="18"/>
  <c r="A839" i="18"/>
  <c r="A844" i="18"/>
  <c r="A826" i="23"/>
  <c r="A827" i="23"/>
  <c r="A828" i="23"/>
  <c r="A829" i="23"/>
  <c r="A830" i="23"/>
  <c r="A831" i="23"/>
  <c r="A832" i="23"/>
  <c r="A833" i="23"/>
  <c r="A834" i="23"/>
  <c r="A835" i="23"/>
  <c r="A836" i="23"/>
  <c r="A837" i="23"/>
  <c r="A838" i="23"/>
  <c r="A839" i="23"/>
  <c r="A840" i="23"/>
  <c r="A841" i="23"/>
  <c r="A842" i="23"/>
  <c r="A843" i="23"/>
  <c r="A844" i="23"/>
  <c r="A845" i="23"/>
  <c r="A849" i="24"/>
  <c r="A850" i="24"/>
  <c r="A851" i="24"/>
  <c r="A853" i="24"/>
  <c r="A854" i="24"/>
  <c r="A826" i="18"/>
  <c r="A854" i="22"/>
  <c r="A853" i="22"/>
  <c r="A852" i="22"/>
  <c r="A851" i="22"/>
  <c r="A850" i="22"/>
  <c r="A849" i="22"/>
  <c r="A848" i="22"/>
  <c r="A847" i="22"/>
  <c r="A846" i="22"/>
  <c r="A845" i="22"/>
  <c r="A844" i="22"/>
  <c r="A843" i="22"/>
  <c r="A842" i="22"/>
  <c r="A841" i="22"/>
  <c r="A840" i="22"/>
  <c r="A839" i="22"/>
  <c r="A838" i="22"/>
  <c r="A837" i="22"/>
  <c r="A836" i="22"/>
  <c r="A835" i="22"/>
  <c r="A834" i="22"/>
  <c r="A833" i="22"/>
  <c r="A832" i="22"/>
  <c r="A831" i="22"/>
  <c r="A830" i="22"/>
  <c r="A824" i="20"/>
  <c r="A825" i="20"/>
  <c r="A854" i="25"/>
  <c r="A853" i="25"/>
  <c r="A852" i="25"/>
  <c r="A851" i="25"/>
  <c r="A850" i="25"/>
  <c r="A849" i="25"/>
  <c r="A848" i="25"/>
  <c r="A847" i="25"/>
  <c r="A846" i="25"/>
  <c r="A845" i="25"/>
  <c r="A844" i="25"/>
  <c r="A843" i="25"/>
  <c r="A842" i="25"/>
  <c r="A841" i="25"/>
  <c r="A854" i="18"/>
  <c r="A851" i="18"/>
  <c r="A849" i="18"/>
  <c r="A842" i="18"/>
  <c r="A837" i="18"/>
  <c r="A834" i="18"/>
  <c r="A840" i="25"/>
  <c r="A839" i="25"/>
  <c r="A838" i="25"/>
  <c r="A837" i="25"/>
  <c r="A836" i="25"/>
  <c r="A835" i="25"/>
  <c r="A834" i="25"/>
  <c r="A833" i="25"/>
  <c r="A832" i="25"/>
  <c r="A831" i="25"/>
  <c r="A830" i="25"/>
  <c r="A829" i="25"/>
  <c r="A828" i="25"/>
  <c r="A827" i="25"/>
  <c r="A826" i="25"/>
  <c r="A825" i="25"/>
  <c r="A824" i="25"/>
  <c r="A830" i="18"/>
  <c r="A843" i="18"/>
  <c r="A846" i="18"/>
  <c r="A826" i="20"/>
  <c r="A827" i="20"/>
  <c r="A828" i="20"/>
  <c r="A829" i="20"/>
  <c r="A830" i="20"/>
  <c r="A831" i="20"/>
  <c r="A832" i="20"/>
  <c r="A833" i="20"/>
  <c r="A834" i="20"/>
  <c r="A835" i="20"/>
  <c r="A836" i="20"/>
  <c r="A837" i="20"/>
  <c r="A838" i="20"/>
  <c r="A839" i="20"/>
  <c r="A840" i="20"/>
  <c r="A841" i="20"/>
  <c r="A842" i="20"/>
  <c r="A843" i="20"/>
  <c r="A844" i="20"/>
  <c r="A845" i="20"/>
  <c r="A854" i="28"/>
  <c r="A853" i="28"/>
  <c r="A852" i="28"/>
  <c r="A851" i="28"/>
  <c r="A850" i="28"/>
  <c r="A849" i="28"/>
  <c r="A848" i="28"/>
  <c r="A847" i="28"/>
  <c r="A846" i="28"/>
  <c r="A845" i="28"/>
  <c r="A844" i="28"/>
  <c r="A843" i="28"/>
  <c r="A842" i="28"/>
  <c r="A841" i="28"/>
  <c r="A840" i="28"/>
  <c r="A839" i="28"/>
  <c r="A838" i="28"/>
  <c r="A837" i="28"/>
  <c r="A836" i="28"/>
  <c r="A835" i="28"/>
  <c r="A834" i="28"/>
  <c r="A833" i="28"/>
  <c r="A832" i="28"/>
  <c r="A831" i="28"/>
  <c r="A830" i="28"/>
  <c r="A829" i="28"/>
  <c r="A828" i="28"/>
  <c r="A827" i="28"/>
  <c r="A826" i="28"/>
  <c r="A825" i="28"/>
  <c r="A824" i="28"/>
  <c r="A846" i="20"/>
  <c r="A847" i="20"/>
  <c r="A848" i="20"/>
  <c r="A849" i="20"/>
  <c r="A850" i="20"/>
  <c r="A851" i="20"/>
  <c r="A824" i="19"/>
  <c r="A825" i="19"/>
  <c r="A826" i="19"/>
  <c r="A827" i="19"/>
  <c r="A828" i="19"/>
  <c r="A829" i="19"/>
  <c r="A830" i="19"/>
  <c r="A831" i="19"/>
  <c r="A832" i="19"/>
  <c r="A833" i="19"/>
  <c r="A834" i="19"/>
  <c r="A835" i="19"/>
  <c r="A836" i="19"/>
  <c r="A837" i="19"/>
  <c r="A838" i="19"/>
  <c r="A839" i="19"/>
  <c r="A840" i="19"/>
  <c r="A841" i="19"/>
  <c r="A842" i="19"/>
  <c r="A843" i="19"/>
  <c r="A844" i="19"/>
  <c r="A845" i="19"/>
  <c r="A846" i="19"/>
  <c r="A847" i="19"/>
  <c r="A848" i="19"/>
  <c r="A849" i="19"/>
  <c r="A850" i="19"/>
  <c r="A851" i="19"/>
  <c r="A852" i="19"/>
  <c r="A853" i="19"/>
  <c r="A852" i="20"/>
  <c r="A853" i="20"/>
  <c r="A846" i="23"/>
  <c r="A854" i="19"/>
  <c r="A847" i="23"/>
  <c r="A848" i="23"/>
  <c r="A849" i="23"/>
  <c r="A850" i="23"/>
  <c r="A832" i="18"/>
  <c r="A835" i="18"/>
  <c r="A840" i="18"/>
  <c r="A850" i="18"/>
  <c r="A852" i="18"/>
  <c r="A851" i="23"/>
  <c r="A852" i="23"/>
  <c r="A853" i="23"/>
  <c r="A854" i="23"/>
  <c r="A836" i="18"/>
  <c r="A841" i="18"/>
  <c r="A845" i="18"/>
  <c r="A847" i="18"/>
  <c r="A853" i="18"/>
  <c r="A854" i="21"/>
  <c r="A853" i="21"/>
  <c r="A852" i="21"/>
  <c r="A851" i="21"/>
  <c r="A850" i="21"/>
  <c r="A849" i="21"/>
  <c r="A848" i="21"/>
  <c r="A847" i="21"/>
  <c r="A846" i="21"/>
  <c r="A845" i="21"/>
  <c r="A844" i="21"/>
  <c r="A843" i="21"/>
  <c r="A842" i="21"/>
  <c r="A841" i="21"/>
  <c r="A824" i="18"/>
  <c r="A825" i="18"/>
  <c r="A827" i="18"/>
  <c r="A840" i="21"/>
  <c r="A848" i="18"/>
  <c r="A839" i="21"/>
  <c r="A838" i="21"/>
  <c r="A852" i="24"/>
  <c r="A837" i="21"/>
  <c r="A836" i="21"/>
  <c r="A835" i="21"/>
  <c r="A834" i="21"/>
  <c r="A833" i="21"/>
  <c r="A832" i="21"/>
  <c r="A831" i="21"/>
  <c r="A830" i="21"/>
  <c r="A829" i="21"/>
  <c r="A828" i="21"/>
  <c r="A827" i="21"/>
  <c r="A826" i="21"/>
  <c r="A825" i="21"/>
  <c r="A824" i="21"/>
  <c r="A829" i="22"/>
  <c r="A828" i="22"/>
  <c r="A827" i="22"/>
  <c r="A826" i="22"/>
  <c r="A825" i="22"/>
  <c r="A824" i="22"/>
  <c r="A831" i="18"/>
  <c r="A824" i="24"/>
  <c r="A825" i="24"/>
  <c r="A826" i="24"/>
  <c r="A827" i="24"/>
  <c r="A828" i="24"/>
  <c r="A829" i="24"/>
  <c r="A830" i="24"/>
  <c r="A831" i="24"/>
  <c r="A832" i="24"/>
  <c r="A833" i="24"/>
  <c r="A834" i="24"/>
  <c r="A835" i="24"/>
  <c r="A836" i="24"/>
  <c r="A854" i="20"/>
  <c r="A837" i="24"/>
  <c r="A838" i="24"/>
  <c r="A839" i="24"/>
  <c r="A820" i="29"/>
  <c r="A819" i="29"/>
  <c r="A818" i="29"/>
  <c r="A817" i="29"/>
  <c r="A816" i="29"/>
  <c r="A815" i="29"/>
  <c r="A814" i="29"/>
  <c r="A813" i="29"/>
  <c r="A812" i="29"/>
  <c r="A811" i="29"/>
  <c r="A810" i="29"/>
  <c r="A809" i="29"/>
  <c r="A808" i="29"/>
  <c r="A807" i="29"/>
  <c r="A806" i="29"/>
  <c r="A805" i="29"/>
  <c r="A804" i="29"/>
  <c r="A803" i="29"/>
  <c r="A802" i="29"/>
  <c r="A801" i="29"/>
  <c r="A800" i="29"/>
  <c r="A799" i="29"/>
  <c r="A798" i="29"/>
  <c r="A797" i="29"/>
  <c r="A796" i="29"/>
  <c r="A795" i="29"/>
  <c r="A794" i="29"/>
  <c r="A793" i="29"/>
  <c r="A792" i="29"/>
  <c r="A791" i="29"/>
  <c r="A790" i="29"/>
  <c r="K791" i="29" s="1"/>
  <c r="A790" i="24"/>
  <c r="A790" i="21"/>
  <c r="A791" i="21"/>
  <c r="A792" i="21"/>
  <c r="A793" i="21"/>
  <c r="A794" i="21"/>
  <c r="A796" i="21"/>
  <c r="A797" i="21"/>
  <c r="A798" i="21"/>
  <c r="A799" i="21"/>
  <c r="A800" i="21"/>
  <c r="A801" i="21"/>
  <c r="A802" i="21"/>
  <c r="A803" i="21"/>
  <c r="A804" i="21"/>
  <c r="A805" i="21"/>
  <c r="A806" i="21"/>
  <c r="A807" i="21"/>
  <c r="A808" i="21"/>
  <c r="A809" i="21"/>
  <c r="A793" i="22"/>
  <c r="A794" i="22"/>
  <c r="A795" i="22"/>
  <c r="A796" i="22"/>
  <c r="A809" i="18"/>
  <c r="A805" i="18"/>
  <c r="A797" i="22"/>
  <c r="A798" i="22"/>
  <c r="A799" i="22"/>
  <c r="A800" i="22"/>
  <c r="A798" i="19"/>
  <c r="A799" i="19"/>
  <c r="A800" i="19"/>
  <c r="A801" i="19"/>
  <c r="A802" i="19"/>
  <c r="A803" i="19"/>
  <c r="A804" i="19"/>
  <c r="A805" i="19"/>
  <c r="A806" i="19"/>
  <c r="A807" i="19"/>
  <c r="A808" i="19"/>
  <c r="A809" i="19"/>
  <c r="A810" i="19"/>
  <c r="A811" i="19"/>
  <c r="A812" i="19"/>
  <c r="A813" i="19"/>
  <c r="A814" i="19"/>
  <c r="A815" i="19"/>
  <c r="A816" i="19"/>
  <c r="A817" i="19"/>
  <c r="A818" i="19"/>
  <c r="A819" i="19"/>
  <c r="A820" i="19"/>
  <c r="A801" i="22"/>
  <c r="A806" i="18"/>
  <c r="A803" i="18"/>
  <c r="A797" i="18"/>
  <c r="A801" i="18"/>
  <c r="A808" i="18"/>
  <c r="A816" i="18"/>
  <c r="A802" i="22"/>
  <c r="A803" i="22"/>
  <c r="A804" i="22"/>
  <c r="A805" i="22"/>
  <c r="A806" i="22"/>
  <c r="A807" i="22"/>
  <c r="A808" i="22"/>
  <c r="A809" i="22"/>
  <c r="A810" i="22"/>
  <c r="A811" i="22"/>
  <c r="A812" i="22"/>
  <c r="A813" i="22"/>
  <c r="A814" i="22"/>
  <c r="A815" i="22"/>
  <c r="A816" i="22"/>
  <c r="A817" i="22"/>
  <c r="A818" i="22"/>
  <c r="A790" i="19"/>
  <c r="A791" i="19"/>
  <c r="A792" i="19"/>
  <c r="A793" i="19"/>
  <c r="A794" i="19"/>
  <c r="A795" i="19"/>
  <c r="A796" i="19"/>
  <c r="A797" i="19"/>
  <c r="A820" i="28"/>
  <c r="A819" i="28"/>
  <c r="A818" i="28"/>
  <c r="A817" i="28"/>
  <c r="A816" i="28"/>
  <c r="A815" i="28"/>
  <c r="A814" i="28"/>
  <c r="A813" i="28"/>
  <c r="A812" i="28"/>
  <c r="A811" i="28"/>
  <c r="A810" i="28"/>
  <c r="A809" i="28"/>
  <c r="A808" i="28"/>
  <c r="A807" i="28"/>
  <c r="A806" i="28"/>
  <c r="A805" i="28"/>
  <c r="A804" i="28"/>
  <c r="A803" i="28"/>
  <c r="A802" i="28"/>
  <c r="A801" i="28"/>
  <c r="A800" i="28"/>
  <c r="A799" i="28"/>
  <c r="A798" i="28"/>
  <c r="A797" i="28"/>
  <c r="A796" i="28"/>
  <c r="A795" i="28"/>
  <c r="A794" i="28"/>
  <c r="A793" i="28"/>
  <c r="A792" i="28"/>
  <c r="A791" i="28"/>
  <c r="A790" i="28"/>
  <c r="K791" i="28" s="1"/>
  <c r="A819" i="22"/>
  <c r="A820" i="22"/>
  <c r="A795" i="21"/>
  <c r="A810" i="21"/>
  <c r="A811" i="21"/>
  <c r="A812" i="21"/>
  <c r="A813" i="21"/>
  <c r="A814" i="21"/>
  <c r="A815" i="21"/>
  <c r="A816" i="21"/>
  <c r="A817" i="21"/>
  <c r="A818" i="21"/>
  <c r="A819" i="21"/>
  <c r="A820" i="21"/>
  <c r="A798" i="18"/>
  <c r="A812" i="18"/>
  <c r="A819" i="18"/>
  <c r="A790" i="22"/>
  <c r="A791" i="22"/>
  <c r="A792" i="22"/>
  <c r="A810" i="18"/>
  <c r="A820" i="23"/>
  <c r="A819" i="23"/>
  <c r="A818" i="23"/>
  <c r="A816" i="23"/>
  <c r="A815" i="23"/>
  <c r="A814" i="23"/>
  <c r="A813" i="23"/>
  <c r="A812" i="23"/>
  <c r="A811" i="23"/>
  <c r="A810" i="23"/>
  <c r="A809" i="23"/>
  <c r="A808" i="23"/>
  <c r="A807" i="23"/>
  <c r="A806" i="23"/>
  <c r="A805" i="23"/>
  <c r="A804" i="23"/>
  <c r="A803" i="23"/>
  <c r="A802" i="23"/>
  <c r="A801" i="23"/>
  <c r="A800" i="23"/>
  <c r="A799" i="23"/>
  <c r="A798" i="23"/>
  <c r="A797" i="23"/>
  <c r="A796" i="23"/>
  <c r="A795" i="23"/>
  <c r="A794" i="23"/>
  <c r="A793" i="23"/>
  <c r="A792" i="23"/>
  <c r="A791" i="23"/>
  <c r="A790" i="23"/>
  <c r="A815" i="18"/>
  <c r="A814" i="18"/>
  <c r="A804" i="18"/>
  <c r="A791" i="18"/>
  <c r="A790" i="20"/>
  <c r="A791" i="20"/>
  <c r="A792" i="20"/>
  <c r="A793" i="20"/>
  <c r="A794" i="20"/>
  <c r="A795" i="20"/>
  <c r="A796" i="20"/>
  <c r="A797" i="20"/>
  <c r="A798" i="20"/>
  <c r="A799" i="20"/>
  <c r="A800" i="20"/>
  <c r="A801" i="20"/>
  <c r="A802" i="20"/>
  <c r="A803" i="20"/>
  <c r="A804" i="20"/>
  <c r="A805" i="20"/>
  <c r="A806" i="20"/>
  <c r="A807" i="20"/>
  <c r="A808" i="20"/>
  <c r="A809" i="20"/>
  <c r="A810" i="20"/>
  <c r="A811" i="20"/>
  <c r="A812" i="20"/>
  <c r="A790" i="18"/>
  <c r="A793" i="18"/>
  <c r="A794" i="18"/>
  <c r="A802" i="18"/>
  <c r="A811" i="18"/>
  <c r="A813" i="18"/>
  <c r="A818" i="18"/>
  <c r="A820" i="18"/>
  <c r="A813" i="20"/>
  <c r="A814" i="20"/>
  <c r="A815" i="20"/>
  <c r="A816" i="20"/>
  <c r="A817" i="20"/>
  <c r="A818" i="20"/>
  <c r="A819" i="20"/>
  <c r="A820" i="20"/>
  <c r="A820" i="25"/>
  <c r="A819" i="25"/>
  <c r="A818" i="25"/>
  <c r="A817" i="25"/>
  <c r="A816" i="25"/>
  <c r="A815" i="25"/>
  <c r="A814" i="25"/>
  <c r="A813" i="25"/>
  <c r="A812" i="25"/>
  <c r="A811" i="25"/>
  <c r="A810" i="25"/>
  <c r="A809" i="25"/>
  <c r="A808" i="25"/>
  <c r="A807" i="25"/>
  <c r="A806" i="25"/>
  <c r="A805" i="25"/>
  <c r="A804" i="25"/>
  <c r="A803" i="25"/>
  <c r="A802" i="25"/>
  <c r="A801" i="25"/>
  <c r="A800" i="25"/>
  <c r="A799" i="25"/>
  <c r="A798" i="25"/>
  <c r="A797" i="25"/>
  <c r="A796" i="25"/>
  <c r="A795" i="25"/>
  <c r="A794" i="25"/>
  <c r="A793" i="25"/>
  <c r="A792" i="25"/>
  <c r="A791" i="25"/>
  <c r="A790" i="25"/>
  <c r="K791" i="25" s="1"/>
  <c r="A817" i="23"/>
  <c r="A792" i="18"/>
  <c r="A807" i="18"/>
  <c r="A800" i="18"/>
  <c r="A795" i="18"/>
  <c r="A796" i="18"/>
  <c r="A799" i="18"/>
  <c r="A817" i="18"/>
  <c r="A820" i="24"/>
  <c r="A819" i="24"/>
  <c r="A818" i="24"/>
  <c r="A817" i="24"/>
  <c r="A816" i="24"/>
  <c r="A815" i="24"/>
  <c r="A814" i="24"/>
  <c r="A813" i="24"/>
  <c r="A812" i="24"/>
  <c r="A811" i="24"/>
  <c r="A810" i="24"/>
  <c r="A809" i="24"/>
  <c r="A808" i="24"/>
  <c r="A807" i="24"/>
  <c r="A806" i="24"/>
  <c r="A805" i="24"/>
  <c r="A804" i="24"/>
  <c r="A803" i="24"/>
  <c r="A802" i="24"/>
  <c r="A801" i="24"/>
  <c r="A800" i="24"/>
  <c r="A799" i="24"/>
  <c r="A798" i="24"/>
  <c r="A797" i="24"/>
  <c r="A796" i="24"/>
  <c r="A795" i="24"/>
  <c r="A794" i="24"/>
  <c r="A793" i="24"/>
  <c r="A792" i="24"/>
  <c r="A791" i="24"/>
  <c r="A786" i="29"/>
  <c r="A785" i="29"/>
  <c r="A784" i="29"/>
  <c r="A783" i="29"/>
  <c r="A782" i="29"/>
  <c r="A781" i="29"/>
  <c r="A780" i="29"/>
  <c r="A779" i="29"/>
  <c r="A778" i="29"/>
  <c r="A777" i="29"/>
  <c r="A776" i="29"/>
  <c r="A775" i="29"/>
  <c r="A774" i="29"/>
  <c r="A773" i="29"/>
  <c r="A772" i="29"/>
  <c r="A771" i="29"/>
  <c r="A770" i="29"/>
  <c r="A769" i="29"/>
  <c r="A768" i="29"/>
  <c r="A767" i="29"/>
  <c r="A766" i="29"/>
  <c r="A765" i="29"/>
  <c r="A764" i="29"/>
  <c r="A763" i="29"/>
  <c r="A762" i="29"/>
  <c r="A761" i="29"/>
  <c r="A760" i="29"/>
  <c r="A759" i="29"/>
  <c r="A758" i="29"/>
  <c r="A757" i="29"/>
  <c r="A756" i="29"/>
  <c r="A766" i="23"/>
  <c r="A767" i="23"/>
  <c r="A768" i="23"/>
  <c r="A769" i="23"/>
  <c r="A770" i="23"/>
  <c r="A771" i="23"/>
  <c r="A779" i="18"/>
  <c r="A780" i="18"/>
  <c r="A781" i="18"/>
  <c r="A782" i="18"/>
  <c r="A783" i="18"/>
  <c r="A784" i="18"/>
  <c r="A785" i="18"/>
  <c r="A786" i="18"/>
  <c r="A772" i="23"/>
  <c r="A773" i="23"/>
  <c r="A774" i="23"/>
  <c r="A775" i="23"/>
  <c r="A776" i="23"/>
  <c r="A777" i="23"/>
  <c r="A778" i="23"/>
  <c r="A779" i="23"/>
  <c r="A780" i="23"/>
  <c r="A781" i="23"/>
  <c r="A782" i="23"/>
  <c r="A783" i="23"/>
  <c r="A784" i="23"/>
  <c r="A785" i="23"/>
  <c r="A786" i="23"/>
  <c r="A777" i="24"/>
  <c r="A765" i="20"/>
  <c r="A766" i="20"/>
  <c r="A767" i="20"/>
  <c r="A768" i="20"/>
  <c r="A769" i="20"/>
  <c r="A770" i="20"/>
  <c r="A771" i="20"/>
  <c r="A772" i="20"/>
  <c r="A773" i="20"/>
  <c r="A774" i="20"/>
  <c r="A775" i="20"/>
  <c r="A776" i="20"/>
  <c r="A786" i="21"/>
  <c r="A785" i="21"/>
  <c r="A784" i="21"/>
  <c r="A783" i="21"/>
  <c r="A782" i="21"/>
  <c r="A781" i="21"/>
  <c r="A780" i="21"/>
  <c r="A756" i="24"/>
  <c r="A757" i="24"/>
  <c r="A758" i="24"/>
  <c r="A759" i="24"/>
  <c r="A760" i="24"/>
  <c r="A761" i="24"/>
  <c r="A762" i="24"/>
  <c r="A763" i="24"/>
  <c r="A764" i="24"/>
  <c r="A765" i="24"/>
  <c r="A766" i="24"/>
  <c r="A767" i="24"/>
  <c r="A768" i="24"/>
  <c r="A777" i="20"/>
  <c r="A778" i="20"/>
  <c r="A779" i="20"/>
  <c r="A780" i="20"/>
  <c r="A781" i="20"/>
  <c r="A782" i="20"/>
  <c r="A783" i="20"/>
  <c r="A784" i="20"/>
  <c r="A785" i="20"/>
  <c r="A786" i="20"/>
  <c r="A786" i="25"/>
  <c r="A785" i="25"/>
  <c r="A784" i="25"/>
  <c r="A783" i="25"/>
  <c r="A782" i="25"/>
  <c r="A781" i="25"/>
  <c r="A780" i="25"/>
  <c r="A779" i="25"/>
  <c r="A778" i="25"/>
  <c r="A777" i="25"/>
  <c r="A776" i="25"/>
  <c r="A775" i="25"/>
  <c r="A756" i="18"/>
  <c r="A757" i="18"/>
  <c r="A758" i="18"/>
  <c r="A759" i="18"/>
  <c r="A760" i="18"/>
  <c r="A761" i="18"/>
  <c r="A762" i="18"/>
  <c r="A763" i="18"/>
  <c r="A764" i="18"/>
  <c r="A765" i="18"/>
  <c r="A766" i="18"/>
  <c r="A767" i="18"/>
  <c r="A768" i="18"/>
  <c r="A769" i="18"/>
  <c r="A770" i="18"/>
  <c r="A771" i="18"/>
  <c r="A772" i="18"/>
  <c r="A773" i="18"/>
  <c r="A774" i="18"/>
  <c r="A775" i="18"/>
  <c r="A776" i="18"/>
  <c r="A777" i="18"/>
  <c r="A778" i="18"/>
  <c r="A774" i="25"/>
  <c r="A773" i="25"/>
  <c r="A786" i="22"/>
  <c r="A785" i="22"/>
  <c r="A784" i="22"/>
  <c r="A783" i="22"/>
  <c r="A782" i="22"/>
  <c r="A781" i="22"/>
  <c r="A780" i="22"/>
  <c r="A779" i="22"/>
  <c r="A778" i="22"/>
  <c r="A771" i="24"/>
  <c r="A772" i="24"/>
  <c r="A773" i="24"/>
  <c r="A774" i="24"/>
  <c r="A775" i="24"/>
  <c r="A776" i="24"/>
  <c r="A769" i="24"/>
  <c r="A770" i="24"/>
  <c r="A770" i="21"/>
  <c r="A771" i="21"/>
  <c r="A772" i="21"/>
  <c r="A773" i="21"/>
  <c r="A774" i="21"/>
  <c r="A775" i="21"/>
  <c r="A776" i="21"/>
  <c r="A777" i="21"/>
  <c r="A778" i="21"/>
  <c r="A779" i="21"/>
  <c r="A778" i="24"/>
  <c r="A779" i="24"/>
  <c r="A780" i="24"/>
  <c r="A756" i="23"/>
  <c r="A757" i="23"/>
  <c r="A758" i="23"/>
  <c r="A759" i="23"/>
  <c r="A760" i="23"/>
  <c r="A761" i="23"/>
  <c r="A762" i="23"/>
  <c r="A763" i="23"/>
  <c r="A764" i="23"/>
  <c r="A765" i="23"/>
  <c r="A756" i="19"/>
  <c r="A757" i="19"/>
  <c r="A758" i="19"/>
  <c r="A759" i="19"/>
  <c r="A760" i="19"/>
  <c r="A761" i="19"/>
  <c r="A762" i="19"/>
  <c r="A763" i="19"/>
  <c r="A764" i="19"/>
  <c r="A765" i="19"/>
  <c r="A766" i="19"/>
  <c r="A767" i="19"/>
  <c r="A768" i="19"/>
  <c r="A769" i="19"/>
  <c r="A770" i="19"/>
  <c r="A771" i="19"/>
  <c r="A772" i="19"/>
  <c r="A773" i="19"/>
  <c r="A774" i="19"/>
  <c r="A775" i="19"/>
  <c r="A776" i="19"/>
  <c r="A777" i="19"/>
  <c r="A778" i="19"/>
  <c r="A779" i="19"/>
  <c r="A780" i="19"/>
  <c r="A781" i="19"/>
  <c r="A782" i="19"/>
  <c r="A783" i="19"/>
  <c r="A784" i="19"/>
  <c r="A785" i="19"/>
  <c r="A786" i="19"/>
  <c r="A786" i="28"/>
  <c r="A785" i="28"/>
  <c r="A784" i="28"/>
  <c r="A783" i="28"/>
  <c r="A782" i="28"/>
  <c r="A781" i="28"/>
  <c r="A780" i="28"/>
  <c r="A779" i="28"/>
  <c r="A778" i="28"/>
  <c r="A777" i="28"/>
  <c r="A776" i="28"/>
  <c r="A775" i="28"/>
  <c r="A774" i="28"/>
  <c r="A773" i="28"/>
  <c r="A772" i="28"/>
  <c r="A771" i="28"/>
  <c r="A770" i="28"/>
  <c r="A769" i="28"/>
  <c r="A768" i="28"/>
  <c r="A767" i="28"/>
  <c r="A766" i="28"/>
  <c r="A765" i="28"/>
  <c r="A764" i="28"/>
  <c r="A763" i="28"/>
  <c r="A762" i="28"/>
  <c r="A761" i="28"/>
  <c r="A760" i="28"/>
  <c r="A759" i="28"/>
  <c r="A758" i="28"/>
  <c r="A757" i="28"/>
  <c r="A756" i="28"/>
  <c r="A777" i="22"/>
  <c r="A781" i="24"/>
  <c r="A782" i="24"/>
  <c r="A783" i="24"/>
  <c r="A784" i="24"/>
  <c r="A785" i="24"/>
  <c r="A786" i="24"/>
  <c r="A776" i="22"/>
  <c r="A775" i="22"/>
  <c r="A774" i="22"/>
  <c r="A773" i="22"/>
  <c r="A772" i="22"/>
  <c r="A771" i="22"/>
  <c r="A770" i="22"/>
  <c r="A769" i="22"/>
  <c r="A768" i="22"/>
  <c r="A767" i="22"/>
  <c r="A766" i="22"/>
  <c r="A765" i="22"/>
  <c r="A764" i="22"/>
  <c r="A763" i="22"/>
  <c r="A762" i="22"/>
  <c r="A761" i="22"/>
  <c r="A760" i="22"/>
  <c r="A759" i="22"/>
  <c r="A758" i="22"/>
  <c r="A757" i="22"/>
  <c r="A756" i="22"/>
  <c r="M757" i="22" s="1"/>
  <c r="M766" i="22" s="1"/>
  <c r="A763" i="20"/>
  <c r="A772" i="25"/>
  <c r="A771" i="25"/>
  <c r="A770" i="25"/>
  <c r="A769" i="25"/>
  <c r="A768" i="25"/>
  <c r="A767" i="25"/>
  <c r="A766" i="25"/>
  <c r="A765" i="25"/>
  <c r="A764" i="25"/>
  <c r="A763" i="25"/>
  <c r="A762" i="25"/>
  <c r="A761" i="25"/>
  <c r="A760" i="25"/>
  <c r="A759" i="25"/>
  <c r="A758" i="25"/>
  <c r="A757" i="25"/>
  <c r="A756" i="25"/>
  <c r="A756" i="21"/>
  <c r="A757" i="21"/>
  <c r="A758" i="21"/>
  <c r="A759" i="21"/>
  <c r="A760" i="21"/>
  <c r="A761" i="21"/>
  <c r="A762" i="21"/>
  <c r="A763" i="21"/>
  <c r="A764" i="21"/>
  <c r="A765" i="21"/>
  <c r="A766" i="21"/>
  <c r="A767" i="21"/>
  <c r="A768" i="21"/>
  <c r="A769" i="21"/>
  <c r="A756" i="20"/>
  <c r="A757" i="20"/>
  <c r="A758" i="20"/>
  <c r="A759" i="20"/>
  <c r="A760" i="20"/>
  <c r="A761" i="20"/>
  <c r="A762" i="20"/>
  <c r="A764" i="20"/>
  <c r="A746" i="19"/>
  <c r="A747" i="19"/>
  <c r="A748" i="19"/>
  <c r="A749" i="19"/>
  <c r="A750" i="19"/>
  <c r="A751" i="19"/>
  <c r="A752" i="19"/>
  <c r="A752" i="29"/>
  <c r="A751" i="29"/>
  <c r="A750" i="29"/>
  <c r="A749" i="29"/>
  <c r="A748" i="29"/>
  <c r="A747" i="29"/>
  <c r="A746" i="29"/>
  <c r="A745" i="29"/>
  <c r="A744" i="29"/>
  <c r="A743" i="29"/>
  <c r="A742" i="29"/>
  <c r="A741" i="29"/>
  <c r="A740" i="29"/>
  <c r="A739" i="29"/>
  <c r="A738" i="29"/>
  <c r="A737" i="29"/>
  <c r="A736" i="29"/>
  <c r="A735" i="29"/>
  <c r="A734" i="29"/>
  <c r="A733" i="29"/>
  <c r="A732" i="29"/>
  <c r="A731" i="29"/>
  <c r="A730" i="29"/>
  <c r="A729" i="29"/>
  <c r="A728" i="29"/>
  <c r="A727" i="29"/>
  <c r="A726" i="29"/>
  <c r="A725" i="29"/>
  <c r="A724" i="29"/>
  <c r="A723" i="29"/>
  <c r="A722" i="29"/>
  <c r="M723" i="29" s="1"/>
  <c r="M732" i="29" s="1"/>
  <c r="A743" i="24"/>
  <c r="A744" i="24"/>
  <c r="A745" i="24"/>
  <c r="A746" i="24"/>
  <c r="A747" i="24"/>
  <c r="A748" i="24"/>
  <c r="A749" i="24"/>
  <c r="A750" i="24"/>
  <c r="A751" i="24"/>
  <c r="A752" i="24"/>
  <c r="A732" i="25"/>
  <c r="A731" i="18"/>
  <c r="A732" i="18"/>
  <c r="A733" i="18"/>
  <c r="A734" i="18"/>
  <c r="A735" i="18"/>
  <c r="A736" i="18"/>
  <c r="A737" i="18"/>
  <c r="A738" i="18"/>
  <c r="A739" i="18"/>
  <c r="A740" i="18"/>
  <c r="A741" i="18"/>
  <c r="A742" i="18"/>
  <c r="A743" i="18"/>
  <c r="A744" i="18"/>
  <c r="A745" i="18"/>
  <c r="A746" i="18"/>
  <c r="A747" i="18"/>
  <c r="A748" i="18"/>
  <c r="A749" i="18"/>
  <c r="A750" i="18"/>
  <c r="A752" i="28"/>
  <c r="A751" i="28"/>
  <c r="A750" i="28"/>
  <c r="A749" i="28"/>
  <c r="A748" i="28"/>
  <c r="A747" i="28"/>
  <c r="A746" i="28"/>
  <c r="A745" i="28"/>
  <c r="A744" i="28"/>
  <c r="A751" i="18"/>
  <c r="A742" i="28"/>
  <c r="A740" i="28"/>
  <c r="A739" i="28"/>
  <c r="A738" i="28"/>
  <c r="A737" i="28"/>
  <c r="A736" i="28"/>
  <c r="A735" i="28"/>
  <c r="A734" i="28"/>
  <c r="A733" i="28"/>
  <c r="A732" i="28"/>
  <c r="A731" i="28"/>
  <c r="A730" i="28"/>
  <c r="A729" i="28"/>
  <c r="A728" i="28"/>
  <c r="A727" i="28"/>
  <c r="A726" i="28"/>
  <c r="A725" i="28"/>
  <c r="A724" i="28"/>
  <c r="A723" i="28"/>
  <c r="A722" i="28"/>
  <c r="A752" i="18"/>
  <c r="A722" i="23"/>
  <c r="A723" i="23"/>
  <c r="A724" i="23"/>
  <c r="A725" i="23"/>
  <c r="A726" i="23"/>
  <c r="A722" i="21"/>
  <c r="A723" i="21"/>
  <c r="A724" i="21"/>
  <c r="A725" i="21"/>
  <c r="A726" i="21"/>
  <c r="A727" i="21"/>
  <c r="A728" i="21"/>
  <c r="A729" i="21"/>
  <c r="A730" i="21"/>
  <c r="A731" i="21"/>
  <c r="A732" i="21"/>
  <c r="A733" i="21"/>
  <c r="A734" i="21"/>
  <c r="A735" i="21"/>
  <c r="A736" i="21"/>
  <c r="A737" i="21"/>
  <c r="A738" i="21"/>
  <c r="A739" i="21"/>
  <c r="A740" i="21"/>
  <c r="A741" i="21"/>
  <c r="A742" i="21"/>
  <c r="A743" i="21"/>
  <c r="A744" i="21"/>
  <c r="A745" i="21"/>
  <c r="A746" i="21"/>
  <c r="A727" i="23"/>
  <c r="A728" i="23"/>
  <c r="A729" i="23"/>
  <c r="A730" i="23"/>
  <c r="A731" i="23"/>
  <c r="A732" i="23"/>
  <c r="A734" i="23"/>
  <c r="A735" i="23"/>
  <c r="A736" i="23"/>
  <c r="A737" i="23"/>
  <c r="A738" i="23"/>
  <c r="A739" i="23"/>
  <c r="A740" i="23"/>
  <c r="A741" i="23"/>
  <c r="A742" i="23"/>
  <c r="A743" i="23"/>
  <c r="A744" i="23"/>
  <c r="A745" i="23"/>
  <c r="A746" i="23"/>
  <c r="A747" i="23"/>
  <c r="A748" i="23"/>
  <c r="A752" i="22"/>
  <c r="A751" i="22"/>
  <c r="A750" i="22"/>
  <c r="A749" i="22"/>
  <c r="A749" i="23"/>
  <c r="A747" i="22"/>
  <c r="A746" i="22"/>
  <c r="A745" i="22"/>
  <c r="A744" i="22"/>
  <c r="A743" i="22"/>
  <c r="A742" i="22"/>
  <c r="A741" i="22"/>
  <c r="A740" i="22"/>
  <c r="A739" i="22"/>
  <c r="A738" i="22"/>
  <c r="A737" i="22"/>
  <c r="A736" i="22"/>
  <c r="A735" i="22"/>
  <c r="A734" i="22"/>
  <c r="A733" i="22"/>
  <c r="A732" i="22"/>
  <c r="A731" i="22"/>
  <c r="A730" i="22"/>
  <c r="A729" i="22"/>
  <c r="A728" i="22"/>
  <c r="A727" i="22"/>
  <c r="A726" i="22"/>
  <c r="A725" i="22"/>
  <c r="A724" i="22"/>
  <c r="A723" i="22"/>
  <c r="A722" i="22"/>
  <c r="A733" i="23"/>
  <c r="A750" i="23"/>
  <c r="A751" i="23"/>
  <c r="A752" i="23"/>
  <c r="A743" i="28"/>
  <c r="A722" i="25"/>
  <c r="A723" i="25"/>
  <c r="A747" i="20"/>
  <c r="A724" i="25"/>
  <c r="A725" i="25"/>
  <c r="A726" i="25"/>
  <c r="A727" i="25"/>
  <c r="A728" i="25"/>
  <c r="A729" i="25"/>
  <c r="A730" i="25"/>
  <c r="A731" i="25"/>
  <c r="A722" i="19"/>
  <c r="A723" i="19"/>
  <c r="A752" i="25"/>
  <c r="A751" i="25"/>
  <c r="A750" i="25"/>
  <c r="A749" i="25"/>
  <c r="A748" i="25"/>
  <c r="A747" i="25"/>
  <c r="A746" i="25"/>
  <c r="A745" i="25"/>
  <c r="A744" i="25"/>
  <c r="A743" i="25"/>
  <c r="A742" i="25"/>
  <c r="A741" i="25"/>
  <c r="A740" i="25"/>
  <c r="A739" i="25"/>
  <c r="A738" i="25"/>
  <c r="A737" i="25"/>
  <c r="A736" i="25"/>
  <c r="A735" i="25"/>
  <c r="A734" i="25"/>
  <c r="A733" i="25"/>
  <c r="A741" i="28"/>
  <c r="A722" i="24"/>
  <c r="A723" i="24"/>
  <c r="A724" i="24"/>
  <c r="A725" i="24"/>
  <c r="A726" i="24"/>
  <c r="A727" i="24"/>
  <c r="A728" i="24"/>
  <c r="A729" i="24"/>
  <c r="A730" i="24"/>
  <c r="A731" i="24"/>
  <c r="A732" i="24"/>
  <c r="A748" i="22"/>
  <c r="A734" i="24"/>
  <c r="A735" i="24"/>
  <c r="A736" i="24"/>
  <c r="A737" i="24"/>
  <c r="A738" i="24"/>
  <c r="A739" i="24"/>
  <c r="A747" i="21"/>
  <c r="A748" i="21"/>
  <c r="A749" i="21"/>
  <c r="A750" i="21"/>
  <c r="A751" i="21"/>
  <c r="A752" i="21"/>
  <c r="A724" i="19"/>
  <c r="A725" i="19"/>
  <c r="A726" i="19"/>
  <c r="A727" i="19"/>
  <c r="A728" i="19"/>
  <c r="A729" i="19"/>
  <c r="A730" i="19"/>
  <c r="A731" i="19"/>
  <c r="A732" i="19"/>
  <c r="A733" i="19"/>
  <c r="A734" i="19"/>
  <c r="A735" i="19"/>
  <c r="A736" i="19"/>
  <c r="A737" i="19"/>
  <c r="A722" i="20"/>
  <c r="A723" i="20"/>
  <c r="A724" i="20"/>
  <c r="A725" i="20"/>
  <c r="A726" i="20"/>
  <c r="A727" i="20"/>
  <c r="A728" i="20"/>
  <c r="A729" i="20"/>
  <c r="A730" i="20"/>
  <c r="A731" i="20"/>
  <c r="A732" i="20"/>
  <c r="A733" i="20"/>
  <c r="A734" i="20"/>
  <c r="A735" i="20"/>
  <c r="A736" i="20"/>
  <c r="A737" i="20"/>
  <c r="A738" i="20"/>
  <c r="A739" i="20"/>
  <c r="A740" i="20"/>
  <c r="A741" i="20"/>
  <c r="A742" i="20"/>
  <c r="A743" i="20"/>
  <c r="A744" i="20"/>
  <c r="A745" i="20"/>
  <c r="A746" i="20"/>
  <c r="A748" i="20"/>
  <c r="A749" i="20"/>
  <c r="A750" i="20"/>
  <c r="A751" i="20"/>
  <c r="A752" i="20"/>
  <c r="A738" i="19"/>
  <c r="A739" i="19"/>
  <c r="A740" i="19"/>
  <c r="A741" i="19"/>
  <c r="A742" i="19"/>
  <c r="A743" i="19"/>
  <c r="A744" i="19"/>
  <c r="A740" i="24"/>
  <c r="A741" i="24"/>
  <c r="A742" i="24"/>
  <c r="A730" i="18"/>
  <c r="A729" i="18"/>
  <c r="A728" i="18"/>
  <c r="A727" i="18"/>
  <c r="A726" i="18"/>
  <c r="A725" i="18"/>
  <c r="A724" i="18"/>
  <c r="A723" i="18"/>
  <c r="A722" i="18"/>
  <c r="A745" i="19"/>
  <c r="A733" i="24"/>
  <c r="A707" i="29"/>
  <c r="A706" i="29"/>
  <c r="A705" i="29"/>
  <c r="A704" i="29"/>
  <c r="A703" i="29"/>
  <c r="A702" i="29"/>
  <c r="A701" i="29"/>
  <c r="A700" i="29"/>
  <c r="A699" i="29"/>
  <c r="A698" i="29"/>
  <c r="A697" i="29"/>
  <c r="A696" i="29"/>
  <c r="A695" i="29"/>
  <c r="A694" i="29"/>
  <c r="A693" i="29"/>
  <c r="A692" i="29"/>
  <c r="A691" i="29"/>
  <c r="A690" i="29"/>
  <c r="A689" i="29"/>
  <c r="A688" i="29"/>
  <c r="A689" i="23"/>
  <c r="A688" i="23"/>
  <c r="A688" i="19"/>
  <c r="A689" i="19"/>
  <c r="A690" i="19"/>
  <c r="A691" i="19"/>
  <c r="A692" i="19"/>
  <c r="A693" i="19"/>
  <c r="A694" i="19"/>
  <c r="A695" i="19"/>
  <c r="A696" i="19"/>
  <c r="A697" i="19"/>
  <c r="A698" i="19"/>
  <c r="A699" i="19"/>
  <c r="A700" i="19"/>
  <c r="A701" i="19"/>
  <c r="A702" i="19"/>
  <c r="A703" i="19"/>
  <c r="A704" i="19"/>
  <c r="A705" i="19"/>
  <c r="A706" i="19"/>
  <c r="A707" i="19"/>
  <c r="A708" i="19"/>
  <c r="A709" i="19"/>
  <c r="A710" i="19"/>
  <c r="A711" i="19"/>
  <c r="A712" i="19"/>
  <c r="A713" i="19"/>
  <c r="A714" i="19"/>
  <c r="A715" i="19"/>
  <c r="A716" i="19"/>
  <c r="A717" i="19"/>
  <c r="A718" i="19"/>
  <c r="A718" i="28"/>
  <c r="A717" i="28"/>
  <c r="A716" i="28"/>
  <c r="A715" i="28"/>
  <c r="A714" i="28"/>
  <c r="A713" i="28"/>
  <c r="A712" i="28"/>
  <c r="A711" i="28"/>
  <c r="A710" i="28"/>
  <c r="A709" i="28"/>
  <c r="A708" i="28"/>
  <c r="A707" i="28"/>
  <c r="A706" i="28"/>
  <c r="A705" i="28"/>
  <c r="A704" i="28"/>
  <c r="A703" i="28"/>
  <c r="A702" i="28"/>
  <c r="A701" i="28"/>
  <c r="A700" i="28"/>
  <c r="A699" i="28"/>
  <c r="A698" i="28"/>
  <c r="A697" i="28"/>
  <c r="A696" i="28"/>
  <c r="A695" i="28"/>
  <c r="A694" i="28"/>
  <c r="A693" i="28"/>
  <c r="A692" i="28"/>
  <c r="A691" i="28"/>
  <c r="A690" i="28"/>
  <c r="A689" i="28"/>
  <c r="A688" i="28"/>
  <c r="A690" i="20"/>
  <c r="A691" i="20"/>
  <c r="A692" i="20"/>
  <c r="A694" i="20"/>
  <c r="A695" i="20"/>
  <c r="A701" i="20"/>
  <c r="A703" i="20"/>
  <c r="A704" i="20"/>
  <c r="A707" i="20"/>
  <c r="A708" i="20"/>
  <c r="A709" i="20"/>
  <c r="A710" i="20"/>
  <c r="A711" i="20"/>
  <c r="A712" i="20"/>
  <c r="A713" i="20"/>
  <c r="A714" i="20"/>
  <c r="A715" i="20"/>
  <c r="A716" i="20"/>
  <c r="A717" i="20"/>
  <c r="A718" i="20"/>
  <c r="A688" i="21"/>
  <c r="A689" i="21"/>
  <c r="A690" i="21"/>
  <c r="A691" i="21"/>
  <c r="A692" i="21"/>
  <c r="A693" i="21"/>
  <c r="A694" i="21"/>
  <c r="A695" i="21"/>
  <c r="A696" i="21"/>
  <c r="A697" i="21"/>
  <c r="A698" i="21"/>
  <c r="A699" i="21"/>
  <c r="A700" i="21"/>
  <c r="A701" i="21"/>
  <c r="A702" i="21"/>
  <c r="A703" i="21"/>
  <c r="A704" i="21"/>
  <c r="A705" i="21"/>
  <c r="A706" i="21"/>
  <c r="A707" i="21"/>
  <c r="A708" i="21"/>
  <c r="A709" i="21"/>
  <c r="A710" i="21"/>
  <c r="A711" i="21"/>
  <c r="A712" i="21"/>
  <c r="A713" i="21"/>
  <c r="A714" i="21"/>
  <c r="A715" i="21"/>
  <c r="A716" i="21"/>
  <c r="A717" i="21"/>
  <c r="A718" i="21"/>
  <c r="A699" i="25"/>
  <c r="A700" i="25"/>
  <c r="A701" i="25"/>
  <c r="A702" i="25"/>
  <c r="A703" i="25"/>
  <c r="A704" i="25"/>
  <c r="A705" i="25"/>
  <c r="A706" i="25"/>
  <c r="A707" i="25"/>
  <c r="A708" i="25"/>
  <c r="A709" i="25"/>
  <c r="A710" i="25"/>
  <c r="A711" i="25"/>
  <c r="A712" i="25"/>
  <c r="A713" i="25"/>
  <c r="A714" i="25"/>
  <c r="A715" i="25"/>
  <c r="A716" i="25"/>
  <c r="A717" i="25"/>
  <c r="A718" i="25"/>
  <c r="A709" i="22"/>
  <c r="A718" i="24"/>
  <c r="A717" i="24"/>
  <c r="A716" i="24"/>
  <c r="A715" i="24"/>
  <c r="A714" i="24"/>
  <c r="A713" i="24"/>
  <c r="A712" i="24"/>
  <c r="A711" i="24"/>
  <c r="A710" i="24"/>
  <c r="A709" i="24"/>
  <c r="A708" i="24"/>
  <c r="A707" i="24"/>
  <c r="A706" i="24"/>
  <c r="A705" i="24"/>
  <c r="A704" i="24"/>
  <c r="A703" i="24"/>
  <c r="A702" i="24"/>
  <c r="A701" i="24"/>
  <c r="A700" i="24"/>
  <c r="A699" i="24"/>
  <c r="A698" i="24"/>
  <c r="A697" i="24"/>
  <c r="A696" i="24"/>
  <c r="A695" i="24"/>
  <c r="A694" i="24"/>
  <c r="A693" i="24"/>
  <c r="A692" i="24"/>
  <c r="A691" i="24"/>
  <c r="A690" i="24"/>
  <c r="A689" i="24"/>
  <c r="A688" i="24"/>
  <c r="M689" i="24" s="1"/>
  <c r="M698" i="24" s="1"/>
  <c r="A688" i="25"/>
  <c r="A689" i="25"/>
  <c r="A690" i="25"/>
  <c r="A691" i="25"/>
  <c r="A692" i="25"/>
  <c r="A693" i="25"/>
  <c r="A694" i="25"/>
  <c r="A695" i="25"/>
  <c r="A696" i="25"/>
  <c r="A697" i="25"/>
  <c r="A698" i="25"/>
  <c r="A688" i="22"/>
  <c r="A689" i="22"/>
  <c r="A690" i="22"/>
  <c r="A691" i="22"/>
  <c r="A692" i="22"/>
  <c r="A693" i="22"/>
  <c r="A694" i="22"/>
  <c r="A695" i="22"/>
  <c r="A696" i="22"/>
  <c r="A697" i="22"/>
  <c r="A698" i="22"/>
  <c r="A699" i="22"/>
  <c r="A700" i="22"/>
  <c r="A701" i="22"/>
  <c r="A702" i="22"/>
  <c r="A703" i="22"/>
  <c r="A704" i="22"/>
  <c r="A705" i="22"/>
  <c r="A706" i="22"/>
  <c r="A707" i="22"/>
  <c r="A708" i="22"/>
  <c r="A710" i="22"/>
  <c r="A711" i="22"/>
  <c r="A712" i="22"/>
  <c r="A713" i="22"/>
  <c r="A714" i="22"/>
  <c r="A715" i="22"/>
  <c r="A716" i="22"/>
  <c r="A717" i="22"/>
  <c r="A718" i="22"/>
  <c r="A688" i="20"/>
  <c r="A689" i="20"/>
  <c r="A693" i="20"/>
  <c r="A696" i="20"/>
  <c r="A697" i="20"/>
  <c r="A698" i="20"/>
  <c r="A699" i="20"/>
  <c r="A700" i="20"/>
  <c r="A702" i="20"/>
  <c r="A705" i="20"/>
  <c r="A706" i="20"/>
  <c r="A718" i="23"/>
  <c r="A717" i="23"/>
  <c r="A716" i="23"/>
  <c r="A715" i="23"/>
  <c r="A714" i="23"/>
  <c r="A713" i="23"/>
  <c r="A712" i="23"/>
  <c r="A711" i="23"/>
  <c r="A710" i="23"/>
  <c r="A709" i="23"/>
  <c r="A708" i="23"/>
  <c r="A707" i="23"/>
  <c r="A706" i="23"/>
  <c r="A705" i="23"/>
  <c r="A704" i="23"/>
  <c r="A703" i="23"/>
  <c r="A702" i="23"/>
  <c r="A701" i="23"/>
  <c r="A700" i="23"/>
  <c r="A699" i="23"/>
  <c r="A698" i="23"/>
  <c r="A697" i="23"/>
  <c r="A696" i="23"/>
  <c r="A695" i="23"/>
  <c r="A694" i="23"/>
  <c r="A693" i="23"/>
  <c r="A692" i="23"/>
  <c r="A691" i="23"/>
  <c r="A690" i="23"/>
  <c r="A718" i="29"/>
  <c r="A717" i="29"/>
  <c r="A716" i="29"/>
  <c r="A715" i="29"/>
  <c r="A714" i="29"/>
  <c r="A713" i="29"/>
  <c r="A712" i="29"/>
  <c r="A711" i="29"/>
  <c r="A710" i="29"/>
  <c r="A718" i="18"/>
  <c r="A717" i="18"/>
  <c r="A716" i="18"/>
  <c r="A715" i="18"/>
  <c r="A714" i="18"/>
  <c r="A713" i="18"/>
  <c r="A712" i="18"/>
  <c r="A711" i="18"/>
  <c r="A710" i="18"/>
  <c r="A709" i="18"/>
  <c r="A708" i="18"/>
  <c r="A707" i="18"/>
  <c r="A706" i="18"/>
  <c r="A705" i="18"/>
  <c r="A704" i="18"/>
  <c r="A703" i="18"/>
  <c r="A702" i="18"/>
  <c r="A701" i="18"/>
  <c r="A700" i="18"/>
  <c r="A699" i="18"/>
  <c r="A698" i="18"/>
  <c r="A697" i="18"/>
  <c r="A696" i="18"/>
  <c r="A695" i="18"/>
  <c r="A694" i="18"/>
  <c r="A693" i="18"/>
  <c r="A692" i="18"/>
  <c r="A691" i="18"/>
  <c r="A690" i="18"/>
  <c r="A689" i="18"/>
  <c r="A688" i="18"/>
  <c r="A709" i="29"/>
  <c r="A708" i="29"/>
  <c r="A676" i="24"/>
  <c r="A675" i="24"/>
  <c r="A674" i="24"/>
  <c r="A673" i="24"/>
  <c r="A672" i="24"/>
  <c r="A671" i="24"/>
  <c r="A670" i="24"/>
  <c r="A669" i="24"/>
  <c r="A668" i="24"/>
  <c r="A667" i="24"/>
  <c r="A666" i="24"/>
  <c r="A665" i="24"/>
  <c r="A664" i="24"/>
  <c r="A663" i="24"/>
  <c r="A662" i="24"/>
  <c r="A661" i="24"/>
  <c r="A660" i="24"/>
  <c r="A659" i="24"/>
  <c r="A658" i="24"/>
  <c r="A657" i="24"/>
  <c r="A656" i="24"/>
  <c r="A655" i="24"/>
  <c r="A654" i="24"/>
  <c r="A682" i="19"/>
  <c r="A681" i="19"/>
  <c r="A680" i="19"/>
  <c r="A679" i="19"/>
  <c r="A678" i="19"/>
  <c r="A677" i="19"/>
  <c r="A676" i="19"/>
  <c r="A678" i="20"/>
  <c r="A679" i="20"/>
  <c r="A680" i="20"/>
  <c r="A675" i="19"/>
  <c r="A654" i="28"/>
  <c r="A655" i="28"/>
  <c r="A656" i="28"/>
  <c r="A657" i="28"/>
  <c r="A658" i="28"/>
  <c r="A659" i="28"/>
  <c r="A660" i="28"/>
  <c r="A661" i="28"/>
  <c r="A662" i="28"/>
  <c r="A663" i="28"/>
  <c r="A654" i="22"/>
  <c r="A655" i="22"/>
  <c r="A656" i="22"/>
  <c r="A657" i="22"/>
  <c r="A658" i="22"/>
  <c r="A659" i="22"/>
  <c r="A660" i="22"/>
  <c r="A661" i="22"/>
  <c r="A662" i="22"/>
  <c r="A663" i="22"/>
  <c r="A681" i="25"/>
  <c r="A682" i="25"/>
  <c r="A683" i="25"/>
  <c r="A684" i="25"/>
  <c r="A683" i="21"/>
  <c r="A682" i="21"/>
  <c r="A681" i="21"/>
  <c r="A680" i="21"/>
  <c r="A679" i="21"/>
  <c r="A678" i="21"/>
  <c r="A677" i="21"/>
  <c r="A676" i="21"/>
  <c r="A675" i="21"/>
  <c r="A674" i="21"/>
  <c r="A667" i="25"/>
  <c r="A668" i="25"/>
  <c r="A669" i="25"/>
  <c r="A664" i="22"/>
  <c r="A673" i="21"/>
  <c r="A665" i="22"/>
  <c r="A666" i="22"/>
  <c r="A667" i="22"/>
  <c r="A656" i="20"/>
  <c r="A657" i="20"/>
  <c r="A668" i="22"/>
  <c r="A669" i="22"/>
  <c r="A670" i="22"/>
  <c r="A671" i="22"/>
  <c r="A672" i="22"/>
  <c r="A659" i="20"/>
  <c r="A673" i="22"/>
  <c r="A660" i="20"/>
  <c r="A661" i="20"/>
  <c r="A662" i="20"/>
  <c r="A663" i="20"/>
  <c r="A665" i="20"/>
  <c r="A668" i="20"/>
  <c r="A670" i="20"/>
  <c r="A671" i="20"/>
  <c r="A672" i="20"/>
  <c r="A673" i="20"/>
  <c r="A674" i="20"/>
  <c r="A674" i="22"/>
  <c r="A675" i="22"/>
  <c r="A676" i="22"/>
  <c r="A677" i="22"/>
  <c r="A678" i="22"/>
  <c r="A679" i="22"/>
  <c r="A680" i="22"/>
  <c r="A681" i="22"/>
  <c r="A682" i="22"/>
  <c r="A683" i="22"/>
  <c r="A684" i="22"/>
  <c r="A672" i="21"/>
  <c r="A671" i="21"/>
  <c r="A670" i="21"/>
  <c r="A669" i="21"/>
  <c r="A668" i="21"/>
  <c r="A667" i="21"/>
  <c r="A666" i="21"/>
  <c r="A665" i="21"/>
  <c r="A664" i="21"/>
  <c r="A654" i="23"/>
  <c r="A655" i="23"/>
  <c r="A663" i="21"/>
  <c r="A662" i="21"/>
  <c r="A661" i="21"/>
  <c r="A660" i="21"/>
  <c r="A659" i="21"/>
  <c r="A658" i="21"/>
  <c r="A657" i="21"/>
  <c r="A664" i="28"/>
  <c r="A665" i="28"/>
  <c r="A675" i="20"/>
  <c r="A676" i="20"/>
  <c r="A677" i="20"/>
  <c r="A666" i="28"/>
  <c r="A667" i="28"/>
  <c r="A668" i="28"/>
  <c r="A673" i="19"/>
  <c r="A669" i="28"/>
  <c r="A670" i="28"/>
  <c r="A671" i="28"/>
  <c r="A672" i="28"/>
  <c r="A673" i="28"/>
  <c r="A674" i="28"/>
  <c r="A675" i="28"/>
  <c r="A676" i="28"/>
  <c r="A677" i="28"/>
  <c r="A654" i="20"/>
  <c r="A655" i="20"/>
  <c r="A658" i="20"/>
  <c r="A664" i="20"/>
  <c r="A666" i="20"/>
  <c r="A667" i="20"/>
  <c r="A669" i="20"/>
  <c r="A678" i="28"/>
  <c r="A679" i="28"/>
  <c r="A680" i="28"/>
  <c r="A681" i="28"/>
  <c r="A682" i="28"/>
  <c r="A683" i="28"/>
  <c r="A684" i="28"/>
  <c r="A674" i="19"/>
  <c r="A684" i="19"/>
  <c r="A683" i="19"/>
  <c r="A672" i="19"/>
  <c r="A671" i="19"/>
  <c r="A681" i="20"/>
  <c r="A670" i="19"/>
  <c r="A669" i="19"/>
  <c r="A668" i="19"/>
  <c r="A667" i="19"/>
  <c r="A666" i="19"/>
  <c r="A665" i="19"/>
  <c r="A664" i="19"/>
  <c r="A663" i="19"/>
  <c r="A662" i="19"/>
  <c r="A661" i="19"/>
  <c r="A660" i="19"/>
  <c r="A659" i="19"/>
  <c r="A658" i="19"/>
  <c r="A657" i="19"/>
  <c r="A656" i="19"/>
  <c r="A655" i="19"/>
  <c r="A654" i="19"/>
  <c r="A682" i="20"/>
  <c r="A683" i="20"/>
  <c r="A684" i="20"/>
  <c r="A670" i="25"/>
  <c r="A671" i="25"/>
  <c r="A672" i="25"/>
  <c r="A673" i="25"/>
  <c r="A674" i="25"/>
  <c r="A656" i="21"/>
  <c r="A675" i="25"/>
  <c r="A676" i="25"/>
  <c r="A677" i="25"/>
  <c r="A678" i="25"/>
  <c r="A679" i="25"/>
  <c r="A656" i="23"/>
  <c r="A657" i="23"/>
  <c r="A658" i="23"/>
  <c r="A659" i="23"/>
  <c r="A660" i="23"/>
  <c r="A661" i="23"/>
  <c r="A662" i="23"/>
  <c r="A663" i="23"/>
  <c r="A664" i="23"/>
  <c r="A665" i="23"/>
  <c r="A666" i="23"/>
  <c r="A667" i="23"/>
  <c r="A668" i="23"/>
  <c r="A669" i="23"/>
  <c r="A670" i="23"/>
  <c r="A671" i="23"/>
  <c r="A672" i="23"/>
  <c r="A673" i="23"/>
  <c r="A674" i="23"/>
  <c r="A675" i="23"/>
  <c r="A676" i="23"/>
  <c r="A677" i="23"/>
  <c r="A678" i="23"/>
  <c r="A679" i="23"/>
  <c r="A680" i="23"/>
  <c r="A681" i="23"/>
  <c r="A682" i="23"/>
  <c r="A683" i="23"/>
  <c r="A684" i="23"/>
  <c r="A656" i="25"/>
  <c r="A680" i="25"/>
  <c r="A655" i="21"/>
  <c r="A654" i="21"/>
  <c r="K655" i="21" s="1"/>
  <c r="A664" i="25"/>
  <c r="A654" i="29"/>
  <c r="A655" i="29"/>
  <c r="A656" i="29"/>
  <c r="A657" i="29"/>
  <c r="A658" i="29"/>
  <c r="A659" i="29"/>
  <c r="A660" i="29"/>
  <c r="A661" i="29"/>
  <c r="A662" i="29"/>
  <c r="A663" i="29"/>
  <c r="A664" i="29"/>
  <c r="A665" i="29"/>
  <c r="A666" i="29"/>
  <c r="A667" i="29"/>
  <c r="A668" i="29"/>
  <c r="A669" i="29"/>
  <c r="A670" i="29"/>
  <c r="A671" i="29"/>
  <c r="A672" i="29"/>
  <c r="A673" i="29"/>
  <c r="A674" i="29"/>
  <c r="A675" i="29"/>
  <c r="A676" i="29"/>
  <c r="A677" i="29"/>
  <c r="A678" i="29"/>
  <c r="A679" i="29"/>
  <c r="A680" i="29"/>
  <c r="A681" i="29"/>
  <c r="A682" i="29"/>
  <c r="A683" i="29"/>
  <c r="A684" i="29"/>
  <c r="A655" i="25"/>
  <c r="A654" i="25"/>
  <c r="A657" i="25"/>
  <c r="A658" i="25"/>
  <c r="A659" i="25"/>
  <c r="A660" i="25"/>
  <c r="A661" i="25"/>
  <c r="A662" i="25"/>
  <c r="A663" i="25"/>
  <c r="A665" i="25"/>
  <c r="A666" i="25"/>
  <c r="A684" i="21"/>
  <c r="A684" i="24"/>
  <c r="A683" i="24"/>
  <c r="A682" i="24"/>
  <c r="A681" i="24"/>
  <c r="A680" i="24"/>
  <c r="A679" i="24"/>
  <c r="A684" i="18"/>
  <c r="A683" i="18"/>
  <c r="A682" i="18"/>
  <c r="A681" i="18"/>
  <c r="A680" i="18"/>
  <c r="A679" i="18"/>
  <c r="A678" i="18"/>
  <c r="A677" i="18"/>
  <c r="A676" i="18"/>
  <c r="A675" i="18"/>
  <c r="A674" i="18"/>
  <c r="A673" i="18"/>
  <c r="A672" i="18"/>
  <c r="A671" i="18"/>
  <c r="A670" i="18"/>
  <c r="A669" i="18"/>
  <c r="A668" i="18"/>
  <c r="A667" i="18"/>
  <c r="A666" i="18"/>
  <c r="A665" i="18"/>
  <c r="A664" i="18"/>
  <c r="A663" i="18"/>
  <c r="A662" i="18"/>
  <c r="A661" i="18"/>
  <c r="A660" i="18"/>
  <c r="A659" i="18"/>
  <c r="A658" i="18"/>
  <c r="A657" i="18"/>
  <c r="A656" i="18"/>
  <c r="A655" i="18"/>
  <c r="A654" i="18"/>
  <c r="A678" i="24"/>
  <c r="A677" i="24"/>
  <c r="A629" i="28"/>
  <c r="A650" i="24"/>
  <c r="A649" i="24"/>
  <c r="A648" i="24"/>
  <c r="A647" i="24"/>
  <c r="A646" i="24"/>
  <c r="A645" i="24"/>
  <c r="A644" i="24"/>
  <c r="A643" i="24"/>
  <c r="A642" i="24"/>
  <c r="A641" i="24"/>
  <c r="A640" i="24"/>
  <c r="A639" i="24"/>
  <c r="A638" i="24"/>
  <c r="A637" i="24"/>
  <c r="A636" i="24"/>
  <c r="A635" i="24"/>
  <c r="A634" i="24"/>
  <c r="A633" i="24"/>
  <c r="A632" i="24"/>
  <c r="A631" i="24"/>
  <c r="A650" i="19"/>
  <c r="A649" i="19"/>
  <c r="A648" i="19"/>
  <c r="A647" i="19"/>
  <c r="A646" i="19"/>
  <c r="A645" i="19"/>
  <c r="A644" i="19"/>
  <c r="A643" i="19"/>
  <c r="A642" i="19"/>
  <c r="A641" i="19"/>
  <c r="A640" i="19"/>
  <c r="A639" i="19"/>
  <c r="A638" i="19"/>
  <c r="A637" i="19"/>
  <c r="A630" i="24"/>
  <c r="A629" i="24"/>
  <c r="A628" i="24"/>
  <c r="A636" i="19"/>
  <c r="A627" i="24"/>
  <c r="A626" i="24"/>
  <c r="A625" i="24"/>
  <c r="A624" i="24"/>
  <c r="A623" i="24"/>
  <c r="A622" i="24"/>
  <c r="A621" i="24"/>
  <c r="A620" i="24"/>
  <c r="K621" i="24" s="1"/>
  <c r="A624" i="23"/>
  <c r="A622" i="20"/>
  <c r="A628" i="20"/>
  <c r="A620" i="21"/>
  <c r="A621" i="21"/>
  <c r="A622" i="21"/>
  <c r="A623" i="21"/>
  <c r="A624" i="21"/>
  <c r="A625" i="21"/>
  <c r="A626" i="21"/>
  <c r="A627" i="21"/>
  <c r="A628" i="21"/>
  <c r="A629" i="21"/>
  <c r="A630" i="21"/>
  <c r="A631" i="21"/>
  <c r="A632" i="21"/>
  <c r="A633" i="21"/>
  <c r="A634" i="21"/>
  <c r="A635" i="21"/>
  <c r="A635" i="19"/>
  <c r="A634" i="19"/>
  <c r="A633" i="19"/>
  <c r="A632" i="19"/>
  <c r="A631" i="19"/>
  <c r="A630" i="19"/>
  <c r="A629" i="19"/>
  <c r="A628" i="19"/>
  <c r="A627" i="19"/>
  <c r="A626" i="19"/>
  <c r="A625" i="19"/>
  <c r="A623" i="19"/>
  <c r="A622" i="19"/>
  <c r="A621" i="19"/>
  <c r="A620" i="19"/>
  <c r="A630" i="20"/>
  <c r="A625" i="23"/>
  <c r="A626" i="23"/>
  <c r="A627" i="23"/>
  <c r="A628" i="23"/>
  <c r="A629" i="23"/>
  <c r="A630" i="23"/>
  <c r="A631" i="23"/>
  <c r="A632" i="23"/>
  <c r="A633" i="23"/>
  <c r="A634" i="23"/>
  <c r="A635" i="23"/>
  <c r="A636" i="23"/>
  <c r="A637" i="23"/>
  <c r="A638" i="23"/>
  <c r="A639" i="23"/>
  <c r="A640" i="23"/>
  <c r="A641" i="23"/>
  <c r="A642" i="23"/>
  <c r="A643" i="23"/>
  <c r="A644" i="23"/>
  <c r="A645" i="23"/>
  <c r="A646" i="23"/>
  <c r="A647" i="23"/>
  <c r="A648" i="23"/>
  <c r="A649" i="23"/>
  <c r="A650" i="23"/>
  <c r="A620" i="28"/>
  <c r="A621" i="28"/>
  <c r="A620" i="29"/>
  <c r="A621" i="29"/>
  <c r="A622" i="29"/>
  <c r="A623" i="29"/>
  <c r="A624" i="29"/>
  <c r="A625" i="29"/>
  <c r="A622" i="28"/>
  <c r="A626" i="29"/>
  <c r="A627" i="29"/>
  <c r="A628" i="29"/>
  <c r="A629" i="29"/>
  <c r="A630" i="29"/>
  <c r="A631" i="29"/>
  <c r="A632" i="29"/>
  <c r="A633" i="29"/>
  <c r="A634" i="29"/>
  <c r="A635" i="29"/>
  <c r="A636" i="29"/>
  <c r="A623" i="28"/>
  <c r="A624" i="28"/>
  <c r="A625" i="28"/>
  <c r="A650" i="21"/>
  <c r="A649" i="21"/>
  <c r="A648" i="21"/>
  <c r="A647" i="21"/>
  <c r="A646" i="21"/>
  <c r="A645" i="21"/>
  <c r="A644" i="21"/>
  <c r="A643" i="21"/>
  <c r="A642" i="21"/>
  <c r="A641" i="21"/>
  <c r="A640" i="21"/>
  <c r="A646" i="20"/>
  <c r="A645" i="20"/>
  <c r="A641" i="20"/>
  <c r="A639" i="20"/>
  <c r="A637" i="20"/>
  <c r="A636" i="20"/>
  <c r="A634" i="20"/>
  <c r="A633" i="20"/>
  <c r="A632" i="20"/>
  <c r="A631" i="20"/>
  <c r="A627" i="20"/>
  <c r="A624" i="20"/>
  <c r="A623" i="20"/>
  <c r="A626" i="28"/>
  <c r="A620" i="20"/>
  <c r="A637" i="29"/>
  <c r="A638" i="29"/>
  <c r="A639" i="29"/>
  <c r="A640" i="29"/>
  <c r="A641" i="29"/>
  <c r="A642" i="29"/>
  <c r="A643" i="29"/>
  <c r="A644" i="29"/>
  <c r="A645" i="29"/>
  <c r="A646" i="29"/>
  <c r="A647" i="29"/>
  <c r="A648" i="29"/>
  <c r="A649" i="29"/>
  <c r="A650" i="29"/>
  <c r="A627" i="28"/>
  <c r="A628" i="28"/>
  <c r="A625" i="20"/>
  <c r="A626" i="20"/>
  <c r="A629" i="20"/>
  <c r="A635" i="20"/>
  <c r="A638" i="20"/>
  <c r="A640" i="20"/>
  <c r="A642" i="20"/>
  <c r="A643" i="20"/>
  <c r="A644" i="20"/>
  <c r="A647" i="20"/>
  <c r="A648" i="20"/>
  <c r="A649" i="20"/>
  <c r="A650" i="20"/>
  <c r="A620" i="22"/>
  <c r="A621" i="22"/>
  <c r="A622" i="22"/>
  <c r="A623" i="22"/>
  <c r="A624" i="22"/>
  <c r="A625" i="22"/>
  <c r="A626" i="22"/>
  <c r="A627" i="22"/>
  <c r="A628" i="22"/>
  <c r="A629" i="22"/>
  <c r="A630" i="22"/>
  <c r="A631" i="22"/>
  <c r="A632" i="22"/>
  <c r="A633" i="22"/>
  <c r="A634" i="22"/>
  <c r="A635" i="22"/>
  <c r="A621" i="23"/>
  <c r="A622" i="23"/>
  <c r="A623" i="23"/>
  <c r="A636" i="22"/>
  <c r="A637" i="22"/>
  <c r="A650" i="25"/>
  <c r="A649" i="25"/>
  <c r="A648" i="25"/>
  <c r="A647" i="25"/>
  <c r="A646" i="25"/>
  <c r="A645" i="25"/>
  <c r="A644" i="25"/>
  <c r="A643" i="25"/>
  <c r="A642" i="25"/>
  <c r="A641" i="25"/>
  <c r="A640" i="25"/>
  <c r="A639" i="25"/>
  <c r="A638" i="25"/>
  <c r="A637" i="25"/>
  <c r="A636" i="25"/>
  <c r="A635" i="25"/>
  <c r="A634" i="25"/>
  <c r="A633" i="25"/>
  <c r="A638" i="22"/>
  <c r="A639" i="22"/>
  <c r="A640" i="22"/>
  <c r="A641" i="22"/>
  <c r="A642" i="22"/>
  <c r="A643" i="22"/>
  <c r="A644" i="22"/>
  <c r="A621" i="20"/>
  <c r="A645" i="22"/>
  <c r="A646" i="22"/>
  <c r="A647" i="22"/>
  <c r="A648" i="22"/>
  <c r="A649" i="22"/>
  <c r="A650" i="22"/>
  <c r="A632" i="25"/>
  <c r="A631" i="25"/>
  <c r="A630" i="25"/>
  <c r="A629" i="25"/>
  <c r="A628" i="25"/>
  <c r="A627" i="25"/>
  <c r="A626" i="25"/>
  <c r="A625" i="25"/>
  <c r="A624" i="25"/>
  <c r="A623" i="25"/>
  <c r="A622" i="25"/>
  <c r="A621" i="25"/>
  <c r="A620" i="25"/>
  <c r="A620" i="23"/>
  <c r="A630" i="28"/>
  <c r="A631" i="28"/>
  <c r="A632" i="28"/>
  <c r="A633" i="28"/>
  <c r="A634" i="28"/>
  <c r="A635" i="28"/>
  <c r="A636" i="28"/>
  <c r="A637" i="28"/>
  <c r="A638" i="28"/>
  <c r="A639" i="28"/>
  <c r="A640" i="28"/>
  <c r="A641" i="28"/>
  <c r="A642" i="28"/>
  <c r="A643" i="28"/>
  <c r="A644" i="28"/>
  <c r="A645" i="28"/>
  <c r="A646" i="28"/>
  <c r="A647" i="28"/>
  <c r="A648" i="28"/>
  <c r="A649" i="28"/>
  <c r="A650" i="18"/>
  <c r="A649" i="18"/>
  <c r="A648" i="18"/>
  <c r="A647" i="18"/>
  <c r="A646" i="18"/>
  <c r="A645" i="18"/>
  <c r="A644" i="18"/>
  <c r="A643" i="18"/>
  <c r="A642" i="18"/>
  <c r="A641" i="18"/>
  <c r="A640" i="18"/>
  <c r="A639" i="18"/>
  <c r="A638" i="18"/>
  <c r="A637" i="18"/>
  <c r="A636" i="18"/>
  <c r="A635" i="18"/>
  <c r="A634" i="18"/>
  <c r="A633" i="18"/>
  <c r="A632" i="18"/>
  <c r="A631" i="18"/>
  <c r="A630" i="18"/>
  <c r="A629" i="18"/>
  <c r="A628" i="18"/>
  <c r="A627" i="18"/>
  <c r="A626" i="18"/>
  <c r="A625" i="18"/>
  <c r="A624" i="18"/>
  <c r="A623" i="18"/>
  <c r="A622" i="18"/>
  <c r="A621" i="18"/>
  <c r="A620" i="18"/>
  <c r="A650" i="28"/>
  <c r="A624" i="19"/>
  <c r="A636" i="21"/>
  <c r="A637" i="21"/>
  <c r="A638" i="21"/>
  <c r="A639" i="21"/>
  <c r="A592" i="23"/>
  <c r="A591" i="23"/>
  <c r="A590" i="23"/>
  <c r="A589" i="23"/>
  <c r="A588" i="23"/>
  <c r="A587" i="23"/>
  <c r="A586" i="23"/>
  <c r="A587" i="24"/>
  <c r="A616" i="22"/>
  <c r="A615" i="22"/>
  <c r="A614" i="22"/>
  <c r="A613" i="22"/>
  <c r="A612" i="22"/>
  <c r="A611" i="22"/>
  <c r="A610" i="22"/>
  <c r="A609" i="22"/>
  <c r="A608" i="22"/>
  <c r="A607" i="22"/>
  <c r="A606" i="22"/>
  <c r="A605" i="22"/>
  <c r="A604" i="22"/>
  <c r="A603" i="22"/>
  <c r="A602" i="22"/>
  <c r="A601" i="22"/>
  <c r="A600" i="22"/>
  <c r="A599" i="22"/>
  <c r="A598" i="22"/>
  <c r="A597" i="22"/>
  <c r="A596" i="22"/>
  <c r="A595" i="22"/>
  <c r="A594" i="22"/>
  <c r="A593" i="22"/>
  <c r="A592" i="22"/>
  <c r="A591" i="22"/>
  <c r="A590" i="22"/>
  <c r="A589" i="22"/>
  <c r="A588" i="22"/>
  <c r="A587" i="22"/>
  <c r="A586" i="22"/>
  <c r="K587" i="22" s="1"/>
  <c r="A614" i="20"/>
  <c r="A611" i="20"/>
  <c r="A609" i="20"/>
  <c r="A602" i="20"/>
  <c r="A597" i="20"/>
  <c r="A616" i="21"/>
  <c r="A615" i="21"/>
  <c r="A614" i="21"/>
  <c r="A613" i="21"/>
  <c r="A612" i="21"/>
  <c r="A611" i="21"/>
  <c r="A610" i="21"/>
  <c r="A609" i="21"/>
  <c r="A608" i="21"/>
  <c r="A607" i="21"/>
  <c r="A606" i="21"/>
  <c r="A605" i="21"/>
  <c r="A604" i="21"/>
  <c r="A603" i="21"/>
  <c r="A602" i="21"/>
  <c r="A601" i="21"/>
  <c r="A600" i="21"/>
  <c r="A599" i="21"/>
  <c r="A598" i="21"/>
  <c r="A597" i="21"/>
  <c r="A596" i="21"/>
  <c r="A595" i="21"/>
  <c r="A594" i="21"/>
  <c r="A593" i="21"/>
  <c r="A592" i="21"/>
  <c r="A591" i="21"/>
  <c r="A590" i="21"/>
  <c r="A589" i="21"/>
  <c r="A588" i="21"/>
  <c r="A587" i="21"/>
  <c r="A586" i="21"/>
  <c r="A616" i="20"/>
  <c r="A615" i="20"/>
  <c r="A613" i="20"/>
  <c r="A612" i="20"/>
  <c r="A610" i="20"/>
  <c r="A607" i="20"/>
  <c r="A605" i="20"/>
  <c r="A604" i="20"/>
  <c r="A603" i="20"/>
  <c r="A598" i="20"/>
  <c r="A595" i="20"/>
  <c r="A594" i="20"/>
  <c r="A593" i="20"/>
  <c r="A592" i="20"/>
  <c r="A591" i="20"/>
  <c r="A590" i="20"/>
  <c r="A589" i="20"/>
  <c r="A588" i="20"/>
  <c r="A587" i="20"/>
  <c r="A586" i="20"/>
  <c r="A616" i="19"/>
  <c r="A615" i="19"/>
  <c r="A614" i="19"/>
  <c r="A613" i="19"/>
  <c r="A612" i="19"/>
  <c r="A611" i="19"/>
  <c r="A610" i="19"/>
  <c r="A609" i="19"/>
  <c r="A608" i="19"/>
  <c r="A607" i="19"/>
  <c r="A606" i="19"/>
  <c r="A605" i="19"/>
  <c r="A604" i="19"/>
  <c r="A603" i="19"/>
  <c r="A602" i="19"/>
  <c r="A601" i="19"/>
  <c r="A600" i="19"/>
  <c r="A599" i="19"/>
  <c r="A598" i="19"/>
  <c r="A597" i="19"/>
  <c r="A596" i="19"/>
  <c r="A595" i="19"/>
  <c r="A594" i="19"/>
  <c r="A593" i="19"/>
  <c r="A592" i="19"/>
  <c r="A591" i="19"/>
  <c r="A590" i="19"/>
  <c r="A589" i="19"/>
  <c r="A588" i="19"/>
  <c r="A587" i="19"/>
  <c r="A586" i="19"/>
  <c r="A616" i="29"/>
  <c r="A615" i="29"/>
  <c r="A614" i="29"/>
  <c r="A613" i="29"/>
  <c r="A612" i="29"/>
  <c r="A611" i="29"/>
  <c r="A610" i="29"/>
  <c r="A609" i="29"/>
  <c r="A608" i="29"/>
  <c r="A607" i="29"/>
  <c r="A606" i="29"/>
  <c r="A605" i="29"/>
  <c r="A604" i="29"/>
  <c r="A603" i="29"/>
  <c r="A602" i="29"/>
  <c r="A601" i="29"/>
  <c r="A600" i="29"/>
  <c r="A599" i="29"/>
  <c r="A598" i="29"/>
  <c r="A597" i="29"/>
  <c r="A596" i="29"/>
  <c r="A595" i="29"/>
  <c r="A594" i="29"/>
  <c r="A593" i="29"/>
  <c r="A592" i="29"/>
  <c r="A591" i="29"/>
  <c r="A590" i="29"/>
  <c r="A589" i="29"/>
  <c r="A588" i="29"/>
  <c r="A587" i="29"/>
  <c r="A586" i="29"/>
  <c r="M587" i="29" s="1"/>
  <c r="M596" i="29" s="1"/>
  <c r="A616" i="28"/>
  <c r="A615" i="28"/>
  <c r="A614" i="28"/>
  <c r="A613" i="28"/>
  <c r="A612" i="28"/>
  <c r="A611" i="28"/>
  <c r="A610" i="28"/>
  <c r="A609" i="28"/>
  <c r="A608" i="28"/>
  <c r="A607" i="28"/>
  <c r="A606" i="28"/>
  <c r="A605" i="28"/>
  <c r="A604" i="28"/>
  <c r="A603" i="28"/>
  <c r="A602" i="28"/>
  <c r="A601" i="28"/>
  <c r="A600" i="28"/>
  <c r="A599" i="28"/>
  <c r="A598" i="28"/>
  <c r="A597" i="28"/>
  <c r="A596" i="28"/>
  <c r="A595" i="28"/>
  <c r="A594" i="28"/>
  <c r="A593" i="28"/>
  <c r="A592" i="28"/>
  <c r="A591" i="28"/>
  <c r="A590" i="28"/>
  <c r="A589" i="28"/>
  <c r="A588" i="28"/>
  <c r="A587" i="28"/>
  <c r="A586" i="28"/>
  <c r="A600" i="20"/>
  <c r="A616" i="25"/>
  <c r="A615" i="25"/>
  <c r="A614" i="25"/>
  <c r="A613" i="25"/>
  <c r="A612" i="25"/>
  <c r="A611" i="25"/>
  <c r="A610" i="25"/>
  <c r="A609" i="25"/>
  <c r="A608" i="25"/>
  <c r="A607" i="25"/>
  <c r="A606" i="25"/>
  <c r="A605" i="25"/>
  <c r="A604" i="25"/>
  <c r="A603" i="25"/>
  <c r="A602" i="25"/>
  <c r="A601" i="25"/>
  <c r="A600" i="25"/>
  <c r="A599" i="25"/>
  <c r="A598" i="25"/>
  <c r="A597" i="25"/>
  <c r="A596" i="25"/>
  <c r="A595" i="25"/>
  <c r="A594" i="25"/>
  <c r="A593" i="25"/>
  <c r="A592" i="25"/>
  <c r="A591" i="25"/>
  <c r="A590" i="25"/>
  <c r="A589" i="25"/>
  <c r="A588" i="25"/>
  <c r="A587" i="25"/>
  <c r="A586" i="25"/>
  <c r="A608" i="20"/>
  <c r="A606" i="20"/>
  <c r="A601" i="20"/>
  <c r="A599" i="20"/>
  <c r="A596" i="20"/>
  <c r="A616" i="24"/>
  <c r="A615" i="24"/>
  <c r="A614" i="24"/>
  <c r="A613" i="24"/>
  <c r="A612" i="24"/>
  <c r="A611" i="24"/>
  <c r="A610" i="24"/>
  <c r="A609" i="24"/>
  <c r="A608" i="24"/>
  <c r="A607" i="24"/>
  <c r="A606" i="24"/>
  <c r="A605" i="24"/>
  <c r="A604" i="24"/>
  <c r="A603" i="24"/>
  <c r="A602" i="24"/>
  <c r="A601" i="24"/>
  <c r="A600" i="24"/>
  <c r="A599" i="24"/>
  <c r="A598" i="24"/>
  <c r="A597" i="24"/>
  <c r="A596" i="24"/>
  <c r="A595" i="24"/>
  <c r="A594" i="24"/>
  <c r="A593" i="24"/>
  <c r="A592" i="24"/>
  <c r="A591" i="24"/>
  <c r="A590" i="24"/>
  <c r="A589" i="24"/>
  <c r="A588" i="24"/>
  <c r="A586" i="24"/>
  <c r="A616" i="23"/>
  <c r="A615" i="23"/>
  <c r="A614" i="23"/>
  <c r="A613" i="23"/>
  <c r="A612" i="23"/>
  <c r="A611" i="23"/>
  <c r="A610" i="23"/>
  <c r="A609" i="23"/>
  <c r="A608" i="23"/>
  <c r="A607" i="23"/>
  <c r="A606" i="23"/>
  <c r="A605" i="23"/>
  <c r="A604" i="23"/>
  <c r="A603" i="23"/>
  <c r="A602" i="23"/>
  <c r="A601" i="23"/>
  <c r="A600" i="23"/>
  <c r="A599" i="23"/>
  <c r="A616" i="18"/>
  <c r="A615" i="18"/>
  <c r="A614" i="18"/>
  <c r="A613" i="18"/>
  <c r="A612" i="18"/>
  <c r="A611" i="18"/>
  <c r="A610" i="18"/>
  <c r="A609" i="18"/>
  <c r="A608" i="18"/>
  <c r="A607" i="18"/>
  <c r="A606" i="18"/>
  <c r="A605" i="18"/>
  <c r="A604" i="18"/>
  <c r="A603" i="18"/>
  <c r="A602" i="18"/>
  <c r="A601" i="18"/>
  <c r="A600" i="18"/>
  <c r="A599" i="18"/>
  <c r="A598" i="18"/>
  <c r="A597" i="18"/>
  <c r="A596" i="18"/>
  <c r="A595" i="18"/>
  <c r="A594" i="18"/>
  <c r="A593" i="18"/>
  <c r="A592" i="18"/>
  <c r="A591" i="18"/>
  <c r="A590" i="18"/>
  <c r="A589" i="18"/>
  <c r="A588" i="18"/>
  <c r="A587" i="18"/>
  <c r="A586" i="18"/>
  <c r="K587" i="18" s="1"/>
  <c r="A598" i="23"/>
  <c r="A597" i="23"/>
  <c r="A596" i="23"/>
  <c r="A595" i="23"/>
  <c r="A594" i="23"/>
  <c r="A593" i="23"/>
  <c r="A553" i="22"/>
  <c r="A552" i="22"/>
  <c r="A556" i="19"/>
  <c r="A557" i="19"/>
  <c r="A558" i="19"/>
  <c r="A559" i="19"/>
  <c r="A560" i="19"/>
  <c r="A561" i="19"/>
  <c r="A562" i="19"/>
  <c r="A563" i="19"/>
  <c r="A564" i="19"/>
  <c r="A565" i="19"/>
  <c r="A566" i="19"/>
  <c r="A567" i="19"/>
  <c r="A552" i="23"/>
  <c r="A553" i="23"/>
  <c r="A576" i="23"/>
  <c r="A577" i="23"/>
  <c r="A578" i="23"/>
  <c r="A579" i="23"/>
  <c r="A580" i="23"/>
  <c r="A581" i="23"/>
  <c r="A582" i="23"/>
  <c r="A554" i="23"/>
  <c r="A582" i="25"/>
  <c r="A581" i="25"/>
  <c r="A582" i="20"/>
  <c r="A581" i="20"/>
  <c r="A580" i="20"/>
  <c r="A579" i="20"/>
  <c r="A578" i="20"/>
  <c r="A577" i="20"/>
  <c r="A576" i="20"/>
  <c r="A553" i="18"/>
  <c r="A554" i="18"/>
  <c r="A555" i="18"/>
  <c r="A556" i="18"/>
  <c r="A557" i="18"/>
  <c r="A558" i="18"/>
  <c r="A559" i="18"/>
  <c r="A560" i="18"/>
  <c r="A561" i="18"/>
  <c r="A562" i="18"/>
  <c r="A563" i="18"/>
  <c r="A564" i="18"/>
  <c r="A565" i="18"/>
  <c r="A566" i="18"/>
  <c r="A567" i="18"/>
  <c r="A568" i="18"/>
  <c r="A569" i="18"/>
  <c r="A570" i="18"/>
  <c r="A571" i="18"/>
  <c r="A572" i="18"/>
  <c r="A573" i="18"/>
  <c r="A574" i="18"/>
  <c r="A575" i="18"/>
  <c r="A576" i="18"/>
  <c r="A577" i="18"/>
  <c r="A578" i="18"/>
  <c r="A579" i="18"/>
  <c r="A580" i="18"/>
  <c r="A581" i="18"/>
  <c r="A582" i="18"/>
  <c r="A560" i="22"/>
  <c r="A561" i="22"/>
  <c r="A562" i="22"/>
  <c r="A563" i="22"/>
  <c r="A564" i="22"/>
  <c r="A565" i="22"/>
  <c r="A566" i="22"/>
  <c r="A567" i="22"/>
  <c r="A568" i="22"/>
  <c r="A569" i="22"/>
  <c r="A570" i="22"/>
  <c r="A571" i="22"/>
  <c r="A572" i="22"/>
  <c r="A573" i="22"/>
  <c r="A574" i="22"/>
  <c r="A575" i="22"/>
  <c r="A576" i="22"/>
  <c r="A578" i="22"/>
  <c r="A579" i="22"/>
  <c r="A580" i="22"/>
  <c r="A581" i="22"/>
  <c r="A575" i="20"/>
  <c r="A574" i="20"/>
  <c r="A573" i="20"/>
  <c r="A572" i="20"/>
  <c r="A571" i="20"/>
  <c r="A570" i="20"/>
  <c r="A582" i="22"/>
  <c r="A552" i="28"/>
  <c r="A553" i="28"/>
  <c r="A569" i="20"/>
  <c r="A568" i="20"/>
  <c r="A567" i="20"/>
  <c r="A566" i="20"/>
  <c r="A565" i="20"/>
  <c r="A564" i="20"/>
  <c r="A580" i="25"/>
  <c r="A579" i="25"/>
  <c r="A555" i="23"/>
  <c r="A578" i="25"/>
  <c r="A577" i="25"/>
  <c r="A576" i="25"/>
  <c r="A575" i="25"/>
  <c r="A574" i="25"/>
  <c r="A573" i="25"/>
  <c r="A572" i="25"/>
  <c r="A571" i="25"/>
  <c r="A570" i="25"/>
  <c r="A569" i="25"/>
  <c r="A568" i="25"/>
  <c r="A567" i="25"/>
  <c r="A566" i="25"/>
  <c r="A565" i="25"/>
  <c r="A554" i="22"/>
  <c r="A564" i="25"/>
  <c r="A566" i="23"/>
  <c r="A567" i="23"/>
  <c r="A568" i="23"/>
  <c r="A569" i="23"/>
  <c r="A570" i="23"/>
  <c r="A554" i="28"/>
  <c r="A555" i="28"/>
  <c r="A556" i="28"/>
  <c r="A557" i="28"/>
  <c r="A558" i="28"/>
  <c r="A559" i="28"/>
  <c r="A560" i="28"/>
  <c r="A561" i="28"/>
  <c r="A562" i="28"/>
  <c r="A563" i="28"/>
  <c r="A564" i="28"/>
  <c r="A565" i="28"/>
  <c r="A566" i="28"/>
  <c r="A567" i="28"/>
  <c r="A568" i="28"/>
  <c r="A569" i="28"/>
  <c r="A570" i="28"/>
  <c r="A571" i="28"/>
  <c r="A572" i="28"/>
  <c r="A573" i="28"/>
  <c r="A574" i="28"/>
  <c r="A575" i="28"/>
  <c r="A576" i="28"/>
  <c r="A577" i="28"/>
  <c r="A578" i="28"/>
  <c r="A579" i="28"/>
  <c r="A580" i="28"/>
  <c r="A581" i="28"/>
  <c r="A582" i="28"/>
  <c r="A577" i="22"/>
  <c r="A552" i="29"/>
  <c r="A553" i="29"/>
  <c r="A554" i="29"/>
  <c r="A555" i="29"/>
  <c r="A556" i="29"/>
  <c r="A582" i="29"/>
  <c r="A581" i="29"/>
  <c r="A580" i="29"/>
  <c r="A579" i="29"/>
  <c r="A578" i="29"/>
  <c r="A577" i="29"/>
  <c r="A576" i="29"/>
  <c r="A575" i="29"/>
  <c r="A574" i="29"/>
  <c r="A573" i="29"/>
  <c r="A572" i="29"/>
  <c r="A571" i="29"/>
  <c r="A570" i="29"/>
  <c r="A569" i="29"/>
  <c r="A568" i="29"/>
  <c r="A567" i="29"/>
  <c r="A566" i="29"/>
  <c r="A565" i="29"/>
  <c r="A564" i="29"/>
  <c r="A563" i="25"/>
  <c r="A557" i="29"/>
  <c r="A558" i="29"/>
  <c r="A559" i="29"/>
  <c r="A560" i="29"/>
  <c r="A561" i="29"/>
  <c r="A562" i="29"/>
  <c r="A563" i="29"/>
  <c r="A562" i="25"/>
  <c r="A561" i="25"/>
  <c r="A560" i="25"/>
  <c r="A559" i="25"/>
  <c r="A558" i="25"/>
  <c r="A557" i="25"/>
  <c r="A556" i="25"/>
  <c r="A555" i="25"/>
  <c r="A554" i="25"/>
  <c r="A553" i="25"/>
  <c r="A552" i="25"/>
  <c r="A552" i="24"/>
  <c r="A553" i="24"/>
  <c r="A554" i="24"/>
  <c r="A555" i="24"/>
  <c r="A556" i="24"/>
  <c r="A557" i="24"/>
  <c r="A558" i="24"/>
  <c r="A559" i="24"/>
  <c r="A560" i="24"/>
  <c r="A561" i="24"/>
  <c r="A562" i="24"/>
  <c r="A563" i="24"/>
  <c r="A564" i="24"/>
  <c r="A565" i="24"/>
  <c r="A566" i="24"/>
  <c r="A567" i="24"/>
  <c r="A568" i="24"/>
  <c r="A569" i="24"/>
  <c r="A570" i="24"/>
  <c r="A571" i="24"/>
  <c r="A572" i="24"/>
  <c r="A573" i="24"/>
  <c r="A574" i="24"/>
  <c r="A575" i="24"/>
  <c r="A576" i="24"/>
  <c r="A577" i="24"/>
  <c r="A578" i="24"/>
  <c r="A579" i="24"/>
  <c r="A580" i="24"/>
  <c r="A581" i="24"/>
  <c r="A582" i="24"/>
  <c r="A582" i="19"/>
  <c r="A581" i="19"/>
  <c r="A580" i="19"/>
  <c r="A579" i="19"/>
  <c r="A578" i="19"/>
  <c r="A577" i="19"/>
  <c r="A576" i="19"/>
  <c r="A568" i="19"/>
  <c r="A575" i="19"/>
  <c r="A574" i="19"/>
  <c r="A571" i="23"/>
  <c r="A572" i="23"/>
  <c r="A573" i="23"/>
  <c r="A574" i="23"/>
  <c r="A573" i="19"/>
  <c r="A575" i="23"/>
  <c r="A556" i="23"/>
  <c r="A557" i="23"/>
  <c r="A558" i="23"/>
  <c r="A559" i="23"/>
  <c r="A560" i="23"/>
  <c r="A561" i="23"/>
  <c r="A562" i="23"/>
  <c r="A572" i="19"/>
  <c r="A563" i="23"/>
  <c r="A564" i="23"/>
  <c r="A565" i="23"/>
  <c r="A571" i="19"/>
  <c r="A552" i="20"/>
  <c r="A553" i="20"/>
  <c r="A554" i="20"/>
  <c r="A555" i="20"/>
  <c r="A556" i="20"/>
  <c r="A557" i="20"/>
  <c r="A558" i="20"/>
  <c r="A559" i="20"/>
  <c r="A560" i="20"/>
  <c r="A561" i="20"/>
  <c r="A562" i="20"/>
  <c r="A563" i="20"/>
  <c r="A570" i="19"/>
  <c r="A569" i="19"/>
  <c r="A582" i="21"/>
  <c r="A581" i="21"/>
  <c r="A580" i="21"/>
  <c r="A579" i="21"/>
  <c r="A578" i="21"/>
  <c r="A577" i="21"/>
  <c r="A576" i="21"/>
  <c r="A575" i="21"/>
  <c r="A574" i="21"/>
  <c r="A573" i="21"/>
  <c r="A572" i="21"/>
  <c r="A571" i="21"/>
  <c r="A570" i="21"/>
  <c r="A569" i="21"/>
  <c r="A568" i="21"/>
  <c r="A567" i="21"/>
  <c r="A566" i="21"/>
  <c r="A565" i="21"/>
  <c r="A564" i="21"/>
  <c r="A563" i="21"/>
  <c r="A562" i="21"/>
  <c r="A561" i="21"/>
  <c r="A560" i="21"/>
  <c r="A559" i="21"/>
  <c r="A558" i="21"/>
  <c r="A557" i="21"/>
  <c r="A556" i="21"/>
  <c r="A555" i="21"/>
  <c r="A554" i="21"/>
  <c r="A553" i="21"/>
  <c r="A552" i="21"/>
  <c r="A552" i="19"/>
  <c r="A553" i="19"/>
  <c r="A554" i="19"/>
  <c r="A555" i="19"/>
  <c r="A552" i="18"/>
  <c r="M553" i="18" s="1"/>
  <c r="M562" i="18" s="1"/>
  <c r="A559" i="22"/>
  <c r="A558" i="22"/>
  <c r="A557" i="22"/>
  <c r="A556" i="22"/>
  <c r="A555" i="22"/>
  <c r="A542" i="22"/>
  <c r="A541" i="22"/>
  <c r="A540" i="22"/>
  <c r="A539" i="22"/>
  <c r="A538" i="22"/>
  <c r="A537" i="22"/>
  <c r="A536" i="22"/>
  <c r="A535" i="22"/>
  <c r="A534" i="22"/>
  <c r="A533" i="22"/>
  <c r="A532" i="22"/>
  <c r="A531" i="22"/>
  <c r="A530" i="22"/>
  <c r="A529" i="22"/>
  <c r="A528" i="22"/>
  <c r="A527" i="22"/>
  <c r="A526" i="22"/>
  <c r="A525" i="22"/>
  <c r="A524" i="22"/>
  <c r="A523" i="22"/>
  <c r="A522" i="22"/>
  <c r="A521" i="22"/>
  <c r="A520" i="22"/>
  <c r="A519" i="22"/>
  <c r="A518" i="22"/>
  <c r="A518" i="28"/>
  <c r="A519" i="28"/>
  <c r="A520" i="28"/>
  <c r="A521" i="28"/>
  <c r="A522" i="28"/>
  <c r="A523" i="28"/>
  <c r="A518" i="24"/>
  <c r="A519" i="24"/>
  <c r="A520" i="24"/>
  <c r="A521" i="24"/>
  <c r="A522" i="24"/>
  <c r="A523" i="24"/>
  <c r="A524" i="24"/>
  <c r="A525" i="24"/>
  <c r="A526" i="24"/>
  <c r="A527" i="24"/>
  <c r="A528" i="24"/>
  <c r="A529" i="24"/>
  <c r="A530" i="24"/>
  <c r="A531" i="24"/>
  <c r="A532" i="24"/>
  <c r="A533" i="24"/>
  <c r="A534" i="24"/>
  <c r="A527" i="23"/>
  <c r="A528" i="23"/>
  <c r="A529" i="23"/>
  <c r="A530" i="23"/>
  <c r="A531" i="23"/>
  <c r="A535" i="24"/>
  <c r="A537" i="24"/>
  <c r="A518" i="23"/>
  <c r="A538" i="24"/>
  <c r="A539" i="24"/>
  <c r="A540" i="24"/>
  <c r="A541" i="24"/>
  <c r="A542" i="24"/>
  <c r="A543" i="24"/>
  <c r="A544" i="24"/>
  <c r="A545" i="24"/>
  <c r="A546" i="24"/>
  <c r="A547" i="24"/>
  <c r="A548" i="24"/>
  <c r="A544" i="21"/>
  <c r="A524" i="28"/>
  <c r="A525" i="28"/>
  <c r="A526" i="28"/>
  <c r="A527" i="28"/>
  <c r="A528" i="28"/>
  <c r="A529" i="28"/>
  <c r="A530" i="28"/>
  <c r="A519" i="23"/>
  <c r="A521" i="23"/>
  <c r="A523" i="23"/>
  <c r="A518" i="19"/>
  <c r="A519" i="19"/>
  <c r="A520" i="19"/>
  <c r="A521" i="19"/>
  <c r="A522" i="19"/>
  <c r="A523" i="19"/>
  <c r="A524" i="19"/>
  <c r="A525" i="19"/>
  <c r="A526" i="19"/>
  <c r="A527" i="19"/>
  <c r="A528" i="19"/>
  <c r="A529" i="19"/>
  <c r="A530" i="19"/>
  <c r="A531" i="19"/>
  <c r="A532" i="19"/>
  <c r="A533" i="19"/>
  <c r="A534" i="19"/>
  <c r="A535" i="19"/>
  <c r="A536" i="19"/>
  <c r="A537" i="19"/>
  <c r="A538" i="19"/>
  <c r="A539" i="19"/>
  <c r="A540" i="19"/>
  <c r="A541" i="19"/>
  <c r="A542" i="19"/>
  <c r="A543" i="19"/>
  <c r="A544" i="19"/>
  <c r="A545" i="19"/>
  <c r="A546" i="19"/>
  <c r="A547" i="19"/>
  <c r="A548" i="19"/>
  <c r="A531" i="28"/>
  <c r="A532" i="28"/>
  <c r="A533" i="28"/>
  <c r="A547" i="21"/>
  <c r="A518" i="25"/>
  <c r="A519" i="25"/>
  <c r="A520" i="25"/>
  <c r="A521" i="25"/>
  <c r="A522" i="25"/>
  <c r="A523" i="25"/>
  <c r="A524" i="25"/>
  <c r="A525" i="25"/>
  <c r="A526" i="25"/>
  <c r="A527" i="25"/>
  <c r="A528" i="25"/>
  <c r="A529" i="25"/>
  <c r="A530" i="25"/>
  <c r="A531" i="25"/>
  <c r="A532" i="25"/>
  <c r="A533" i="25"/>
  <c r="A534" i="25"/>
  <c r="A535" i="25"/>
  <c r="A536" i="25"/>
  <c r="A537" i="25"/>
  <c r="A538" i="25"/>
  <c r="A539" i="25"/>
  <c r="A540" i="25"/>
  <c r="A541" i="25"/>
  <c r="A532" i="23"/>
  <c r="A533" i="23"/>
  <c r="A534" i="23"/>
  <c r="A535" i="23"/>
  <c r="A536" i="23"/>
  <c r="A537" i="23"/>
  <c r="A538" i="23"/>
  <c r="A539" i="23"/>
  <c r="A540" i="23"/>
  <c r="A541" i="23"/>
  <c r="A542" i="23"/>
  <c r="A543" i="23"/>
  <c r="A544" i="23"/>
  <c r="A545" i="23"/>
  <c r="A546" i="23"/>
  <c r="A547" i="23"/>
  <c r="A548" i="23"/>
  <c r="A548" i="21"/>
  <c r="A536" i="24"/>
  <c r="A546" i="21"/>
  <c r="A545" i="21"/>
  <c r="A543" i="21"/>
  <c r="A542" i="21"/>
  <c r="A541" i="21"/>
  <c r="A540" i="21"/>
  <c r="A539" i="21"/>
  <c r="A538" i="21"/>
  <c r="A537" i="21"/>
  <c r="A536" i="21"/>
  <c r="A535" i="21"/>
  <c r="A534" i="21"/>
  <c r="A533" i="21"/>
  <c r="A532" i="21"/>
  <c r="A531" i="21"/>
  <c r="A530" i="21"/>
  <c r="A529" i="21"/>
  <c r="A528" i="21"/>
  <c r="A527" i="21"/>
  <c r="A526" i="21"/>
  <c r="A525" i="21"/>
  <c r="A524" i="21"/>
  <c r="A523" i="21"/>
  <c r="A522" i="21"/>
  <c r="A521" i="21"/>
  <c r="A520" i="21"/>
  <c r="A519" i="21"/>
  <c r="A518" i="21"/>
  <c r="A542" i="25"/>
  <c r="A543" i="25"/>
  <c r="A544" i="25"/>
  <c r="A545" i="25"/>
  <c r="A546" i="25"/>
  <c r="A547" i="25"/>
  <c r="A548" i="25"/>
  <c r="A548" i="20"/>
  <c r="A547" i="20"/>
  <c r="A546" i="20"/>
  <c r="A544" i="20"/>
  <c r="A543" i="20"/>
  <c r="A542" i="20"/>
  <c r="A541" i="20"/>
  <c r="A540" i="20"/>
  <c r="A539" i="20"/>
  <c r="A538" i="20"/>
  <c r="A537" i="20"/>
  <c r="A536" i="20"/>
  <c r="A535" i="20"/>
  <c r="A534" i="20"/>
  <c r="A533" i="20"/>
  <c r="A532" i="20"/>
  <c r="A531" i="20"/>
  <c r="A530" i="20"/>
  <c r="A548" i="29"/>
  <c r="A547" i="29"/>
  <c r="A546" i="29"/>
  <c r="A545" i="29"/>
  <c r="A544" i="29"/>
  <c r="A543" i="29"/>
  <c r="A542" i="29"/>
  <c r="A541" i="29"/>
  <c r="A540" i="29"/>
  <c r="A539" i="29"/>
  <c r="A538" i="29"/>
  <c r="A537" i="29"/>
  <c r="A536" i="29"/>
  <c r="A535" i="29"/>
  <c r="A534" i="29"/>
  <c r="A533" i="29"/>
  <c r="A532" i="29"/>
  <c r="A531" i="29"/>
  <c r="A530" i="29"/>
  <c r="A529" i="29"/>
  <c r="A528" i="29"/>
  <c r="A527" i="29"/>
  <c r="A526" i="29"/>
  <c r="A525" i="29"/>
  <c r="A524" i="29"/>
  <c r="A523" i="29"/>
  <c r="A522" i="29"/>
  <c r="A521" i="29"/>
  <c r="A520" i="29"/>
  <c r="A519" i="29"/>
  <c r="A518" i="29"/>
  <c r="A529" i="20"/>
  <c r="A528" i="20"/>
  <c r="A527" i="20"/>
  <c r="A526" i="20"/>
  <c r="A525" i="20"/>
  <c r="A524" i="20"/>
  <c r="A523" i="20"/>
  <c r="A522" i="20"/>
  <c r="A521" i="20"/>
  <c r="A548" i="28"/>
  <c r="A547" i="28"/>
  <c r="A546" i="28"/>
  <c r="A545" i="28"/>
  <c r="A544" i="28"/>
  <c r="A543" i="28"/>
  <c r="A542" i="28"/>
  <c r="A541" i="28"/>
  <c r="A540" i="28"/>
  <c r="A539" i="28"/>
  <c r="A538" i="28"/>
  <c r="A537" i="28"/>
  <c r="A536" i="28"/>
  <c r="A535" i="28"/>
  <c r="A534" i="28"/>
  <c r="A520" i="20"/>
  <c r="A519" i="20"/>
  <c r="A518" i="20"/>
  <c r="A520" i="23"/>
  <c r="A522" i="23"/>
  <c r="A524" i="23"/>
  <c r="A525" i="23"/>
  <c r="A526" i="23"/>
  <c r="A545" i="20"/>
  <c r="A548" i="22"/>
  <c r="A548" i="18"/>
  <c r="A547" i="18"/>
  <c r="A546" i="18"/>
  <c r="A545" i="18"/>
  <c r="A544" i="18"/>
  <c r="A543" i="18"/>
  <c r="A542" i="18"/>
  <c r="A541" i="18"/>
  <c r="A540" i="18"/>
  <c r="A539" i="18"/>
  <c r="A538" i="18"/>
  <c r="A537" i="18"/>
  <c r="A536" i="18"/>
  <c r="A535" i="18"/>
  <c r="A534" i="18"/>
  <c r="A533" i="18"/>
  <c r="A532" i="18"/>
  <c r="A531" i="18"/>
  <c r="A530" i="18"/>
  <c r="A529" i="18"/>
  <c r="A528" i="18"/>
  <c r="A527" i="18"/>
  <c r="A526" i="18"/>
  <c r="A525" i="18"/>
  <c r="A524" i="18"/>
  <c r="A523" i="18"/>
  <c r="A522" i="18"/>
  <c r="A521" i="18"/>
  <c r="A520" i="18"/>
  <c r="A519" i="18"/>
  <c r="A518" i="18"/>
  <c r="A547" i="22"/>
  <c r="A546" i="22"/>
  <c r="A545" i="22"/>
  <c r="A544" i="22"/>
  <c r="A543" i="22"/>
  <c r="A485" i="19"/>
  <c r="A484" i="19"/>
  <c r="A503" i="23"/>
  <c r="A505" i="23"/>
  <c r="A509" i="23"/>
  <c r="A484" i="24"/>
  <c r="A485" i="24"/>
  <c r="A502" i="25"/>
  <c r="A501" i="25"/>
  <c r="A500" i="25"/>
  <c r="A499" i="25"/>
  <c r="A498" i="25"/>
  <c r="A497" i="25"/>
  <c r="A496" i="25"/>
  <c r="A495" i="25"/>
  <c r="A494" i="25"/>
  <c r="A493" i="25"/>
  <c r="A492" i="25"/>
  <c r="A491" i="25"/>
  <c r="A490" i="25"/>
  <c r="A489" i="25"/>
  <c r="A488" i="25"/>
  <c r="A487" i="25"/>
  <c r="A485" i="25"/>
  <c r="A484" i="25"/>
  <c r="A485" i="20"/>
  <c r="A484" i="20"/>
  <c r="A514" i="19"/>
  <c r="A513" i="19"/>
  <c r="A508" i="21"/>
  <c r="A507" i="21"/>
  <c r="A506" i="21"/>
  <c r="A505" i="21"/>
  <c r="A504" i="21"/>
  <c r="A503" i="21"/>
  <c r="A502" i="21"/>
  <c r="A501" i="21"/>
  <c r="A500" i="21"/>
  <c r="A514" i="29"/>
  <c r="A513" i="29"/>
  <c r="A512" i="29"/>
  <c r="A511" i="29"/>
  <c r="A510" i="29"/>
  <c r="A509" i="29"/>
  <c r="A508" i="29"/>
  <c r="A507" i="29"/>
  <c r="A506" i="29"/>
  <c r="A505" i="29"/>
  <c r="A504" i="29"/>
  <c r="A503" i="29"/>
  <c r="A502" i="29"/>
  <c r="A501" i="29"/>
  <c r="A500" i="29"/>
  <c r="A499" i="29"/>
  <c r="A499" i="21"/>
  <c r="A498" i="21"/>
  <c r="A497" i="21"/>
  <c r="A496" i="21"/>
  <c r="A495" i="21"/>
  <c r="A494" i="21"/>
  <c r="A493" i="21"/>
  <c r="A492" i="21"/>
  <c r="A491" i="21"/>
  <c r="A487" i="23"/>
  <c r="A491" i="23"/>
  <c r="A496" i="23"/>
  <c r="A499" i="23"/>
  <c r="A501" i="23"/>
  <c r="A498" i="29"/>
  <c r="A497" i="29"/>
  <c r="A496" i="29"/>
  <c r="A495" i="29"/>
  <c r="A494" i="29"/>
  <c r="A493" i="29"/>
  <c r="A492" i="29"/>
  <c r="A491" i="29"/>
  <c r="A490" i="29"/>
  <c r="A486" i="24"/>
  <c r="A488" i="29"/>
  <c r="A487" i="29"/>
  <c r="A486" i="29"/>
  <c r="A485" i="29"/>
  <c r="A484" i="29"/>
  <c r="A486" i="20"/>
  <c r="A487" i="24"/>
  <c r="A488" i="24"/>
  <c r="A489" i="24"/>
  <c r="A490" i="24"/>
  <c r="A491" i="24"/>
  <c r="A492" i="24"/>
  <c r="A493" i="24"/>
  <c r="A494" i="24"/>
  <c r="A495" i="24"/>
  <c r="A496" i="24"/>
  <c r="A497" i="24"/>
  <c r="A498" i="24"/>
  <c r="A499" i="24"/>
  <c r="A500" i="24"/>
  <c r="A501" i="24"/>
  <c r="A502" i="24"/>
  <c r="A503" i="24"/>
  <c r="A504" i="24"/>
  <c r="A505" i="24"/>
  <c r="A506" i="24"/>
  <c r="A507" i="24"/>
  <c r="A508" i="24"/>
  <c r="A509" i="24"/>
  <c r="A510" i="24"/>
  <c r="A511" i="24"/>
  <c r="A506" i="23"/>
  <c r="A504" i="23"/>
  <c r="A498" i="23"/>
  <c r="A497" i="23"/>
  <c r="A514" i="24"/>
  <c r="A513" i="24"/>
  <c r="A490" i="21"/>
  <c r="A489" i="21"/>
  <c r="A488" i="21"/>
  <c r="A487" i="21"/>
  <c r="A486" i="21"/>
  <c r="A485" i="21"/>
  <c r="A484" i="21"/>
  <c r="A512" i="19"/>
  <c r="A511" i="19"/>
  <c r="A510" i="19"/>
  <c r="A509" i="19"/>
  <c r="A508" i="19"/>
  <c r="A507" i="19"/>
  <c r="A506" i="19"/>
  <c r="A505" i="19"/>
  <c r="A504" i="19"/>
  <c r="A503" i="19"/>
  <c r="A502" i="19"/>
  <c r="A514" i="20"/>
  <c r="A513" i="20"/>
  <c r="A512" i="20"/>
  <c r="A511" i="20"/>
  <c r="A510" i="20"/>
  <c r="A509" i="20"/>
  <c r="A508" i="20"/>
  <c r="A507" i="20"/>
  <c r="A506" i="20"/>
  <c r="A505" i="20"/>
  <c r="A504" i="20"/>
  <c r="A503" i="20"/>
  <c r="A502" i="20"/>
  <c r="A501" i="20"/>
  <c r="A500" i="20"/>
  <c r="A499" i="20"/>
  <c r="A498" i="20"/>
  <c r="A497" i="20"/>
  <c r="A496" i="20"/>
  <c r="A495" i="20"/>
  <c r="A494" i="20"/>
  <c r="A493" i="20"/>
  <c r="A492" i="20"/>
  <c r="A491" i="20"/>
  <c r="A490" i="20"/>
  <c r="A489" i="20"/>
  <c r="A488" i="20"/>
  <c r="A487" i="20"/>
  <c r="A484" i="28"/>
  <c r="A485" i="28"/>
  <c r="A486" i="28"/>
  <c r="A487" i="28"/>
  <c r="A488" i="28"/>
  <c r="A489" i="28"/>
  <c r="A490" i="28"/>
  <c r="A491" i="28"/>
  <c r="A492" i="28"/>
  <c r="A493" i="28"/>
  <c r="A494" i="28"/>
  <c r="A495" i="23"/>
  <c r="A494" i="23"/>
  <c r="A493" i="23"/>
  <c r="A490" i="23"/>
  <c r="A486" i="23"/>
  <c r="A508" i="23"/>
  <c r="A510" i="23"/>
  <c r="A511" i="23"/>
  <c r="A512" i="23"/>
  <c r="A513" i="23"/>
  <c r="A514" i="23"/>
  <c r="A501" i="19"/>
  <c r="A514" i="25"/>
  <c r="A514" i="21"/>
  <c r="A513" i="21"/>
  <c r="A486" i="25"/>
  <c r="A512" i="24"/>
  <c r="A514" i="28"/>
  <c r="A513" i="28"/>
  <c r="A512" i="28"/>
  <c r="A511" i="28"/>
  <c r="A512" i="21"/>
  <c r="A510" i="28"/>
  <c r="A509" i="28"/>
  <c r="A508" i="28"/>
  <c r="A507" i="28"/>
  <c r="A506" i="28"/>
  <c r="A505" i="28"/>
  <c r="A504" i="28"/>
  <c r="A503" i="28"/>
  <c r="A502" i="28"/>
  <c r="A501" i="28"/>
  <c r="A500" i="28"/>
  <c r="A499" i="28"/>
  <c r="A498" i="28"/>
  <c r="A497" i="28"/>
  <c r="A496" i="28"/>
  <c r="A495" i="28"/>
  <c r="A484" i="22"/>
  <c r="A485" i="22"/>
  <c r="A486" i="22"/>
  <c r="A487" i="22"/>
  <c r="A488" i="22"/>
  <c r="A489" i="22"/>
  <c r="A490" i="22"/>
  <c r="A491" i="22"/>
  <c r="A492" i="22"/>
  <c r="A493" i="22"/>
  <c r="A494" i="22"/>
  <c r="A495" i="22"/>
  <c r="A496" i="22"/>
  <c r="A497" i="22"/>
  <c r="A498" i="22"/>
  <c r="A499" i="22"/>
  <c r="A500" i="22"/>
  <c r="A501" i="22"/>
  <c r="A502" i="22"/>
  <c r="A503" i="22"/>
  <c r="A504" i="22"/>
  <c r="A505" i="22"/>
  <c r="A506" i="22"/>
  <c r="A507" i="22"/>
  <c r="A508" i="22"/>
  <c r="A509" i="22"/>
  <c r="A510" i="22"/>
  <c r="A511" i="22"/>
  <c r="A512" i="22"/>
  <c r="A513" i="22"/>
  <c r="A514" i="22"/>
  <c r="A511" i="21"/>
  <c r="A510" i="21"/>
  <c r="A509" i="21"/>
  <c r="A513" i="25"/>
  <c r="A512" i="25"/>
  <c r="A511" i="25"/>
  <c r="A510" i="25"/>
  <c r="A509" i="25"/>
  <c r="A508" i="25"/>
  <c r="A507" i="25"/>
  <c r="A506" i="25"/>
  <c r="A505" i="25"/>
  <c r="A504" i="25"/>
  <c r="A503" i="25"/>
  <c r="A500" i="19"/>
  <c r="A488" i="23"/>
  <c r="A507" i="23"/>
  <c r="A499" i="19"/>
  <c r="A498" i="19"/>
  <c r="A497" i="19"/>
  <c r="A496" i="19"/>
  <c r="A495" i="19"/>
  <c r="A494" i="19"/>
  <c r="A493" i="19"/>
  <c r="A492" i="19"/>
  <c r="A491" i="19"/>
  <c r="A502" i="23"/>
  <c r="A500" i="23"/>
  <c r="A492" i="23"/>
  <c r="A489" i="23"/>
  <c r="A485" i="23"/>
  <c r="A484" i="23"/>
  <c r="A514" i="18"/>
  <c r="A513" i="18"/>
  <c r="A512" i="18"/>
  <c r="A511" i="18"/>
  <c r="A510" i="18"/>
  <c r="A509" i="18"/>
  <c r="A508" i="18"/>
  <c r="A507" i="18"/>
  <c r="A506" i="18"/>
  <c r="A505" i="18"/>
  <c r="A504" i="18"/>
  <c r="A503" i="18"/>
  <c r="A502" i="18"/>
  <c r="A501" i="18"/>
  <c r="A500" i="18"/>
  <c r="A499" i="18"/>
  <c r="A498" i="18"/>
  <c r="A497" i="18"/>
  <c r="A496" i="18"/>
  <c r="A495" i="18"/>
  <c r="A494" i="18"/>
  <c r="A493" i="18"/>
  <c r="A492" i="18"/>
  <c r="A491" i="18"/>
  <c r="A490" i="18"/>
  <c r="A489" i="18"/>
  <c r="A488" i="18"/>
  <c r="A487" i="18"/>
  <c r="A486" i="18"/>
  <c r="A485" i="18"/>
  <c r="A484" i="18"/>
  <c r="A490" i="19"/>
  <c r="A489" i="19"/>
  <c r="A488" i="19"/>
  <c r="A487" i="19"/>
  <c r="A486" i="19"/>
  <c r="A489" i="29"/>
  <c r="A474" i="28"/>
  <c r="A475" i="28"/>
  <c r="A476" i="28"/>
  <c r="A477" i="28"/>
  <c r="A478" i="28"/>
  <c r="A479" i="28"/>
  <c r="A480" i="28"/>
  <c r="A472" i="29"/>
  <c r="A480" i="20"/>
  <c r="A479" i="20"/>
  <c r="A478" i="20"/>
  <c r="A477" i="20"/>
  <c r="A476" i="20"/>
  <c r="A475" i="20"/>
  <c r="A474" i="20"/>
  <c r="A473" i="20"/>
  <c r="A472" i="20"/>
  <c r="A471" i="20"/>
  <c r="A470" i="20"/>
  <c r="A469" i="20"/>
  <c r="A468" i="20"/>
  <c r="A467" i="20"/>
  <c r="A466" i="20"/>
  <c r="A465" i="20"/>
  <c r="A464" i="20"/>
  <c r="A463" i="20"/>
  <c r="A462" i="20"/>
  <c r="A461" i="20"/>
  <c r="A460" i="20"/>
  <c r="A459" i="20"/>
  <c r="A458" i="20"/>
  <c r="A457" i="20"/>
  <c r="A456" i="20"/>
  <c r="A455" i="20"/>
  <c r="A454" i="20"/>
  <c r="A453" i="20"/>
  <c r="A452" i="20"/>
  <c r="A451" i="20"/>
  <c r="A450" i="20"/>
  <c r="M451" i="20" s="1"/>
  <c r="M460" i="20" s="1"/>
  <c r="A450" i="29"/>
  <c r="A451" i="29"/>
  <c r="A452" i="29"/>
  <c r="A453" i="29"/>
  <c r="A454" i="29"/>
  <c r="A455" i="29"/>
  <c r="A456" i="29"/>
  <c r="A457" i="29"/>
  <c r="A458" i="29"/>
  <c r="A459" i="29"/>
  <c r="A460" i="29"/>
  <c r="A461" i="29"/>
  <c r="A462" i="29"/>
  <c r="A463" i="29"/>
  <c r="A464" i="29"/>
  <c r="A465" i="29"/>
  <c r="A466" i="29"/>
  <c r="A467" i="29"/>
  <c r="A468" i="29"/>
  <c r="A469" i="29"/>
  <c r="A470" i="29"/>
  <c r="A471" i="29"/>
  <c r="A473" i="29"/>
  <c r="A474" i="29"/>
  <c r="A475" i="29"/>
  <c r="A476" i="29"/>
  <c r="A477" i="29"/>
  <c r="A478" i="29"/>
  <c r="A479" i="29"/>
  <c r="A480" i="29"/>
  <c r="A450" i="23"/>
  <c r="A452" i="23"/>
  <c r="A454" i="23"/>
  <c r="A456" i="23"/>
  <c r="A458" i="23"/>
  <c r="A463" i="23"/>
  <c r="A466" i="23"/>
  <c r="A475" i="23"/>
  <c r="A477" i="23"/>
  <c r="A479" i="23"/>
  <c r="A480" i="19"/>
  <c r="A479" i="19"/>
  <c r="A478" i="19"/>
  <c r="A477" i="19"/>
  <c r="A476" i="19"/>
  <c r="A475" i="19"/>
  <c r="A474" i="19"/>
  <c r="A472" i="19"/>
  <c r="A471" i="19"/>
  <c r="A470" i="19"/>
  <c r="A469" i="19"/>
  <c r="A468" i="19"/>
  <c r="A467" i="19"/>
  <c r="A466" i="19"/>
  <c r="A465" i="19"/>
  <c r="A464" i="19"/>
  <c r="A463" i="19"/>
  <c r="A462" i="19"/>
  <c r="A461" i="19"/>
  <c r="A460" i="19"/>
  <c r="A459" i="19"/>
  <c r="A458" i="19"/>
  <c r="A457" i="19"/>
  <c r="A456" i="19"/>
  <c r="A455" i="19"/>
  <c r="A454" i="19"/>
  <c r="A453" i="19"/>
  <c r="A452" i="19"/>
  <c r="A451" i="19"/>
  <c r="A450" i="19"/>
  <c r="A450" i="24"/>
  <c r="A451" i="24"/>
  <c r="A452" i="24"/>
  <c r="A453" i="24"/>
  <c r="A454" i="24"/>
  <c r="A455" i="24"/>
  <c r="A456" i="24"/>
  <c r="A457" i="24"/>
  <c r="A458" i="24"/>
  <c r="A459" i="24"/>
  <c r="A460" i="24"/>
  <c r="A461" i="24"/>
  <c r="A462" i="24"/>
  <c r="A463" i="24"/>
  <c r="A464" i="24"/>
  <c r="A465" i="24"/>
  <c r="A466" i="24"/>
  <c r="A467" i="24"/>
  <c r="A468" i="24"/>
  <c r="A469" i="24"/>
  <c r="A470" i="24"/>
  <c r="A471" i="24"/>
  <c r="A472" i="24"/>
  <c r="A473" i="24"/>
  <c r="A474" i="24"/>
  <c r="A475" i="24"/>
  <c r="A476" i="24"/>
  <c r="A477" i="24"/>
  <c r="A478" i="24"/>
  <c r="A479" i="24"/>
  <c r="A480" i="24"/>
  <c r="A480" i="22"/>
  <c r="A479" i="22"/>
  <c r="A478" i="22"/>
  <c r="A477" i="22"/>
  <c r="A476" i="22"/>
  <c r="A475" i="22"/>
  <c r="A474" i="22"/>
  <c r="A473" i="22"/>
  <c r="A472" i="22"/>
  <c r="A471" i="22"/>
  <c r="A470" i="22"/>
  <c r="A473" i="19"/>
  <c r="A469" i="22"/>
  <c r="A468" i="22"/>
  <c r="A467" i="22"/>
  <c r="A466" i="22"/>
  <c r="A465" i="22"/>
  <c r="A464" i="22"/>
  <c r="A463" i="22"/>
  <c r="A462" i="22"/>
  <c r="A461" i="22"/>
  <c r="A460" i="22"/>
  <c r="A459" i="22"/>
  <c r="A458" i="22"/>
  <c r="A457" i="22"/>
  <c r="A456" i="22"/>
  <c r="A455" i="22"/>
  <c r="A454" i="22"/>
  <c r="A453" i="22"/>
  <c r="A452" i="22"/>
  <c r="A451" i="22"/>
  <c r="A450" i="22"/>
  <c r="M451" i="22" s="1"/>
  <c r="M460" i="22" s="1"/>
  <c r="A453" i="23"/>
  <c r="A455" i="23"/>
  <c r="A457" i="23"/>
  <c r="A460" i="23"/>
  <c r="A464" i="23"/>
  <c r="A465" i="23"/>
  <c r="A467" i="23"/>
  <c r="A470" i="23"/>
  <c r="A472" i="23"/>
  <c r="A473" i="23"/>
  <c r="A474" i="23"/>
  <c r="A480" i="23"/>
  <c r="A450" i="25"/>
  <c r="A451" i="25"/>
  <c r="A452" i="25"/>
  <c r="A453" i="25"/>
  <c r="A454" i="25"/>
  <c r="A455" i="25"/>
  <c r="A456" i="25"/>
  <c r="A457" i="25"/>
  <c r="A458" i="25"/>
  <c r="A459" i="25"/>
  <c r="A460" i="25"/>
  <c r="A461" i="25"/>
  <c r="A462" i="25"/>
  <c r="A463" i="25"/>
  <c r="A464" i="25"/>
  <c r="A465" i="25"/>
  <c r="A466" i="25"/>
  <c r="A467" i="25"/>
  <c r="A468" i="25"/>
  <c r="A469" i="25"/>
  <c r="A470" i="25"/>
  <c r="A471" i="25"/>
  <c r="A472" i="25"/>
  <c r="A473" i="25"/>
  <c r="A474" i="25"/>
  <c r="A475" i="25"/>
  <c r="A476" i="25"/>
  <c r="A477" i="25"/>
  <c r="A478" i="25"/>
  <c r="A479" i="25"/>
  <c r="A480" i="25"/>
  <c r="A480" i="21"/>
  <c r="A479" i="21"/>
  <c r="A478" i="21"/>
  <c r="A477" i="21"/>
  <c r="A476" i="21"/>
  <c r="A475" i="21"/>
  <c r="A474" i="21"/>
  <c r="A473" i="21"/>
  <c r="A472" i="21"/>
  <c r="A471" i="21"/>
  <c r="A470" i="21"/>
  <c r="A469" i="21"/>
  <c r="A468" i="21"/>
  <c r="A467" i="21"/>
  <c r="A466" i="21"/>
  <c r="A465" i="21"/>
  <c r="A464" i="21"/>
  <c r="A463" i="21"/>
  <c r="A462" i="21"/>
  <c r="A461" i="21"/>
  <c r="A460" i="21"/>
  <c r="A459" i="21"/>
  <c r="A458" i="21"/>
  <c r="A457" i="21"/>
  <c r="A456" i="21"/>
  <c r="A455" i="21"/>
  <c r="A454" i="21"/>
  <c r="A453" i="21"/>
  <c r="A452" i="21"/>
  <c r="A451" i="21"/>
  <c r="A450" i="21"/>
  <c r="A451" i="23"/>
  <c r="A459" i="23"/>
  <c r="A461" i="23"/>
  <c r="A462" i="23"/>
  <c r="A468" i="23"/>
  <c r="A469" i="23"/>
  <c r="A471" i="23"/>
  <c r="A476" i="23"/>
  <c r="A478" i="23"/>
  <c r="A450" i="28"/>
  <c r="A451" i="28"/>
  <c r="A452" i="28"/>
  <c r="A453" i="28"/>
  <c r="A454" i="28"/>
  <c r="A455" i="28"/>
  <c r="A456" i="28"/>
  <c r="A457" i="28"/>
  <c r="A458" i="28"/>
  <c r="A459" i="28"/>
  <c r="A460" i="28"/>
  <c r="A461" i="28"/>
  <c r="A462" i="28"/>
  <c r="A463" i="28"/>
  <c r="A464" i="28"/>
  <c r="A465" i="28"/>
  <c r="A466" i="28"/>
  <c r="A467" i="28"/>
  <c r="A480" i="18"/>
  <c r="A479" i="18"/>
  <c r="A478" i="18"/>
  <c r="A477" i="18"/>
  <c r="A476" i="18"/>
  <c r="A475" i="18"/>
  <c r="A474" i="18"/>
  <c r="A473" i="18"/>
  <c r="A472" i="18"/>
  <c r="A471" i="18"/>
  <c r="A470" i="18"/>
  <c r="A469" i="18"/>
  <c r="A468" i="18"/>
  <c r="A467" i="18"/>
  <c r="A466" i="18"/>
  <c r="A465" i="18"/>
  <c r="A464" i="18"/>
  <c r="A463" i="18"/>
  <c r="A462" i="18"/>
  <c r="A461" i="18"/>
  <c r="A460" i="18"/>
  <c r="A459" i="18"/>
  <c r="A458" i="18"/>
  <c r="A457" i="18"/>
  <c r="A456" i="18"/>
  <c r="A455" i="18"/>
  <c r="A454" i="18"/>
  <c r="A453" i="18"/>
  <c r="A452" i="18"/>
  <c r="A451" i="18"/>
  <c r="A450" i="18"/>
  <c r="M451" i="18" s="1"/>
  <c r="M460" i="18" s="1"/>
  <c r="A468" i="28"/>
  <c r="A469" i="28"/>
  <c r="A470" i="28"/>
  <c r="A471" i="28"/>
  <c r="A472" i="28"/>
  <c r="A473" i="28"/>
  <c r="A431" i="19"/>
  <c r="A430" i="19"/>
  <c r="A429" i="19"/>
  <c r="A428" i="19"/>
  <c r="A427" i="19"/>
  <c r="A426" i="19"/>
  <c r="A425" i="19"/>
  <c r="A424" i="19"/>
  <c r="A423" i="19"/>
  <c r="A422" i="19"/>
  <c r="A421" i="19"/>
  <c r="A420" i="19"/>
  <c r="A419" i="19"/>
  <c r="A418" i="19"/>
  <c r="A417" i="19"/>
  <c r="A416" i="24"/>
  <c r="A417" i="24"/>
  <c r="A418" i="24"/>
  <c r="A419" i="24"/>
  <c r="A420" i="24"/>
  <c r="A421" i="24"/>
  <c r="A416" i="21"/>
  <c r="A417" i="21"/>
  <c r="A418" i="21"/>
  <c r="A419" i="21"/>
  <c r="A420" i="21"/>
  <c r="A421" i="21"/>
  <c r="A422" i="21"/>
  <c r="A423" i="21"/>
  <c r="A424" i="21"/>
  <c r="A425" i="21"/>
  <c r="A426" i="21"/>
  <c r="A427" i="21"/>
  <c r="A428" i="21"/>
  <c r="A422" i="24"/>
  <c r="A423" i="24"/>
  <c r="A424" i="24"/>
  <c r="A416" i="23"/>
  <c r="A418" i="23"/>
  <c r="A421" i="23"/>
  <c r="A423" i="23"/>
  <c r="A427" i="23"/>
  <c r="A429" i="23"/>
  <c r="A430" i="23"/>
  <c r="A433" i="23"/>
  <c r="A438" i="23"/>
  <c r="A439" i="23"/>
  <c r="A441" i="23"/>
  <c r="A444" i="23"/>
  <c r="A418" i="20"/>
  <c r="A417" i="20"/>
  <c r="A416" i="20"/>
  <c r="A425" i="24"/>
  <c r="A426" i="24"/>
  <c r="A427" i="24"/>
  <c r="A428" i="24"/>
  <c r="A429" i="24"/>
  <c r="A430" i="24"/>
  <c r="A431" i="24"/>
  <c r="A429" i="21"/>
  <c r="A430" i="21"/>
  <c r="A431" i="21"/>
  <c r="A432" i="21"/>
  <c r="A433" i="21"/>
  <c r="A434" i="21"/>
  <c r="A435" i="21"/>
  <c r="A436" i="21"/>
  <c r="A437" i="21"/>
  <c r="A438" i="21"/>
  <c r="A439" i="21"/>
  <c r="A440" i="21"/>
  <c r="A441" i="21"/>
  <c r="A442" i="21"/>
  <c r="A443" i="21"/>
  <c r="A444" i="21"/>
  <c r="A445" i="21"/>
  <c r="A446" i="21"/>
  <c r="A432" i="24"/>
  <c r="A433" i="24"/>
  <c r="A444" i="18"/>
  <c r="A446" i="25"/>
  <c r="A445" i="25"/>
  <c r="A444" i="25"/>
  <c r="A443" i="25"/>
  <c r="A442" i="25"/>
  <c r="A441" i="25"/>
  <c r="A440" i="25"/>
  <c r="A439" i="25"/>
  <c r="A438" i="25"/>
  <c r="A437" i="25"/>
  <c r="A436" i="25"/>
  <c r="A435" i="25"/>
  <c r="A434" i="25"/>
  <c r="A433" i="25"/>
  <c r="A432" i="25"/>
  <c r="A431" i="25"/>
  <c r="A430" i="25"/>
  <c r="A429" i="25"/>
  <c r="A428" i="25"/>
  <c r="A427" i="25"/>
  <c r="A426" i="25"/>
  <c r="A425" i="25"/>
  <c r="A424" i="25"/>
  <c r="A423" i="25"/>
  <c r="A422" i="25"/>
  <c r="A421" i="25"/>
  <c r="A420" i="25"/>
  <c r="A419" i="25"/>
  <c r="A418" i="25"/>
  <c r="A417" i="25"/>
  <c r="A416" i="25"/>
  <c r="A434" i="24"/>
  <c r="A446" i="28"/>
  <c r="A435" i="24"/>
  <c r="A436" i="24"/>
  <c r="A437" i="24"/>
  <c r="A438" i="24"/>
  <c r="A439" i="24"/>
  <c r="A440" i="24"/>
  <c r="A441" i="24"/>
  <c r="A442" i="24"/>
  <c r="A443" i="24"/>
  <c r="A444" i="24"/>
  <c r="A445" i="24"/>
  <c r="A446" i="24"/>
  <c r="A420" i="23"/>
  <c r="A446" i="19"/>
  <c r="A445" i="19"/>
  <c r="A444" i="19"/>
  <c r="A443" i="19"/>
  <c r="A442" i="19"/>
  <c r="A441" i="19"/>
  <c r="A440" i="19"/>
  <c r="A439" i="19"/>
  <c r="A438" i="19"/>
  <c r="A437" i="19"/>
  <c r="A436" i="19"/>
  <c r="A435" i="19"/>
  <c r="A434" i="19"/>
  <c r="A433" i="19"/>
  <c r="A432" i="19"/>
  <c r="A445" i="28"/>
  <c r="A444" i="28"/>
  <c r="A443" i="28"/>
  <c r="A442" i="28"/>
  <c r="A441" i="28"/>
  <c r="A440" i="28"/>
  <c r="A439" i="28"/>
  <c r="A438" i="28"/>
  <c r="A437" i="28"/>
  <c r="A436" i="28"/>
  <c r="A435" i="28"/>
  <c r="A434" i="28"/>
  <c r="A433" i="28"/>
  <c r="A432" i="28"/>
  <c r="A431" i="28"/>
  <c r="A430" i="28"/>
  <c r="A429" i="28"/>
  <c r="A428" i="28"/>
  <c r="A427" i="28"/>
  <c r="A426" i="28"/>
  <c r="A425" i="28"/>
  <c r="A424" i="28"/>
  <c r="A423" i="28"/>
  <c r="A422" i="28"/>
  <c r="A421" i="28"/>
  <c r="A420" i="28"/>
  <c r="A419" i="28"/>
  <c r="A418" i="28"/>
  <c r="A416" i="22"/>
  <c r="A417" i="22"/>
  <c r="A418" i="22"/>
  <c r="A419" i="22"/>
  <c r="A420" i="22"/>
  <c r="A421" i="22"/>
  <c r="A422" i="22"/>
  <c r="A423" i="22"/>
  <c r="A424" i="22"/>
  <c r="A425" i="22"/>
  <c r="A426" i="22"/>
  <c r="A427" i="22"/>
  <c r="A428" i="22"/>
  <c r="A429" i="22"/>
  <c r="A430" i="22"/>
  <c r="A431" i="22"/>
  <c r="A432" i="22"/>
  <c r="A433" i="22"/>
  <c r="A434" i="22"/>
  <c r="A435" i="22"/>
  <c r="A436" i="22"/>
  <c r="A437" i="22"/>
  <c r="A438" i="22"/>
  <c r="A439" i="22"/>
  <c r="A440" i="22"/>
  <c r="A441" i="22"/>
  <c r="A442" i="22"/>
  <c r="A443" i="22"/>
  <c r="A444" i="22"/>
  <c r="A445" i="22"/>
  <c r="A446" i="22"/>
  <c r="A417" i="28"/>
  <c r="A416" i="28"/>
  <c r="A443" i="23"/>
  <c r="A440" i="23"/>
  <c r="A437" i="23"/>
  <c r="A436" i="23"/>
  <c r="A434" i="23"/>
  <c r="A431" i="23"/>
  <c r="A428" i="23"/>
  <c r="A425" i="23"/>
  <c r="A422" i="23"/>
  <c r="A419" i="23"/>
  <c r="A416" i="29"/>
  <c r="A417" i="29"/>
  <c r="A418" i="29"/>
  <c r="A419" i="29"/>
  <c r="A420" i="29"/>
  <c r="A421" i="29"/>
  <c r="A422" i="29"/>
  <c r="A423" i="29"/>
  <c r="A424" i="29"/>
  <c r="A425" i="29"/>
  <c r="A426" i="29"/>
  <c r="A427" i="29"/>
  <c r="A428" i="29"/>
  <c r="A429" i="29"/>
  <c r="A430" i="29"/>
  <c r="A431" i="29"/>
  <c r="A432" i="29"/>
  <c r="A433" i="29"/>
  <c r="A434" i="29"/>
  <c r="A435" i="29"/>
  <c r="A436" i="29"/>
  <c r="A437" i="29"/>
  <c r="A438" i="29"/>
  <c r="A439" i="29"/>
  <c r="A440" i="29"/>
  <c r="A441" i="29"/>
  <c r="A442" i="29"/>
  <c r="A443" i="29"/>
  <c r="A444" i="29"/>
  <c r="A445" i="29"/>
  <c r="A446" i="29"/>
  <c r="A446" i="20"/>
  <c r="A445" i="20"/>
  <c r="A444" i="20"/>
  <c r="A443" i="20"/>
  <c r="A442" i="20"/>
  <c r="A441" i="20"/>
  <c r="A440" i="20"/>
  <c r="A439" i="20"/>
  <c r="A438" i="20"/>
  <c r="A437" i="20"/>
  <c r="A436" i="20"/>
  <c r="A435" i="20"/>
  <c r="A434" i="20"/>
  <c r="A433" i="20"/>
  <c r="A432" i="20"/>
  <c r="A431" i="20"/>
  <c r="A430" i="20"/>
  <c r="A429" i="20"/>
  <c r="A428" i="20"/>
  <c r="A427" i="20"/>
  <c r="A426" i="20"/>
  <c r="A425" i="20"/>
  <c r="A424" i="20"/>
  <c r="A423" i="20"/>
  <c r="A422" i="20"/>
  <c r="A421" i="20"/>
  <c r="A420" i="20"/>
  <c r="A419" i="20"/>
  <c r="A416" i="19"/>
  <c r="A446" i="23"/>
  <c r="A445" i="23"/>
  <c r="A442" i="23"/>
  <c r="A435" i="23"/>
  <c r="A432" i="23"/>
  <c r="A426" i="23"/>
  <c r="A424" i="23"/>
  <c r="A417" i="23"/>
  <c r="A446" i="18"/>
  <c r="A445" i="18"/>
  <c r="A443" i="18"/>
  <c r="A442" i="18"/>
  <c r="A441" i="18"/>
  <c r="A440" i="18"/>
  <c r="A439" i="18"/>
  <c r="A438" i="18"/>
  <c r="A437" i="18"/>
  <c r="A436" i="18"/>
  <c r="A435" i="18"/>
  <c r="A434" i="18"/>
  <c r="A433" i="18"/>
  <c r="A432" i="18"/>
  <c r="A431" i="18"/>
  <c r="A430" i="18"/>
  <c r="A429" i="18"/>
  <c r="A428" i="18"/>
  <c r="A427" i="18"/>
  <c r="A426" i="18"/>
  <c r="A425" i="18"/>
  <c r="A424" i="18"/>
  <c r="A423" i="18"/>
  <c r="A422" i="18"/>
  <c r="A421" i="18"/>
  <c r="A420" i="18"/>
  <c r="A419" i="18"/>
  <c r="A418" i="18"/>
  <c r="A417" i="18"/>
  <c r="A416" i="18"/>
  <c r="M417" i="18" s="1"/>
  <c r="M426" i="18" s="1"/>
  <c r="A407" i="24"/>
  <c r="A408" i="24"/>
  <c r="A409" i="24"/>
  <c r="A410" i="24"/>
  <c r="A411" i="24"/>
  <c r="A412" i="24"/>
  <c r="A407" i="23"/>
  <c r="A399" i="23"/>
  <c r="A392" i="21"/>
  <c r="A393" i="21"/>
  <c r="A394" i="21"/>
  <c r="A395" i="21"/>
  <c r="A396" i="21"/>
  <c r="A397" i="21"/>
  <c r="A398" i="21"/>
  <c r="A399" i="21"/>
  <c r="A400" i="21"/>
  <c r="A401" i="21"/>
  <c r="A402" i="21"/>
  <c r="A403" i="21"/>
  <c r="A404" i="21"/>
  <c r="A405" i="21"/>
  <c r="A406" i="21"/>
  <c r="A407" i="21"/>
  <c r="A408" i="21"/>
  <c r="A409" i="21"/>
  <c r="A410" i="21"/>
  <c r="A411" i="21"/>
  <c r="A412" i="21"/>
  <c r="A396" i="23"/>
  <c r="A404" i="23"/>
  <c r="A409" i="23"/>
  <c r="A412" i="20"/>
  <c r="A411" i="20"/>
  <c r="A410" i="20"/>
  <c r="A409" i="20"/>
  <c r="A412" i="22"/>
  <c r="A408" i="20"/>
  <c r="A407" i="20"/>
  <c r="A406" i="20"/>
  <c r="A393" i="23"/>
  <c r="A384" i="23"/>
  <c r="A412" i="25"/>
  <c r="A411" i="25"/>
  <c r="A410" i="25"/>
  <c r="A409" i="25"/>
  <c r="A408" i="25"/>
  <c r="A407" i="25"/>
  <c r="A406" i="25"/>
  <c r="A405" i="25"/>
  <c r="A404" i="25"/>
  <c r="A403" i="25"/>
  <c r="A402" i="25"/>
  <c r="A401" i="25"/>
  <c r="A400" i="25"/>
  <c r="A399" i="25"/>
  <c r="A398" i="25"/>
  <c r="A397" i="25"/>
  <c r="A396" i="25"/>
  <c r="A395" i="25"/>
  <c r="A394" i="25"/>
  <c r="A393" i="25"/>
  <c r="A392" i="25"/>
  <c r="A391" i="25"/>
  <c r="A390" i="25"/>
  <c r="A389" i="25"/>
  <c r="A388" i="25"/>
  <c r="A387" i="25"/>
  <c r="A386" i="25"/>
  <c r="A385" i="25"/>
  <c r="A412" i="28"/>
  <c r="A411" i="28"/>
  <c r="A410" i="28"/>
  <c r="A384" i="25"/>
  <c r="A383" i="25"/>
  <c r="A382" i="25"/>
  <c r="A408" i="23"/>
  <c r="A401" i="23"/>
  <c r="A398" i="23"/>
  <c r="A395" i="23"/>
  <c r="A392" i="23"/>
  <c r="A388" i="23"/>
  <c r="A385" i="23"/>
  <c r="A409" i="28"/>
  <c r="A408" i="28"/>
  <c r="A407" i="28"/>
  <c r="A406" i="28"/>
  <c r="A405" i="28"/>
  <c r="A404" i="28"/>
  <c r="A403" i="28"/>
  <c r="A402" i="28"/>
  <c r="A401" i="28"/>
  <c r="A400" i="28"/>
  <c r="A399" i="28"/>
  <c r="A398" i="28"/>
  <c r="A382" i="29"/>
  <c r="A383" i="29"/>
  <c r="A384" i="29"/>
  <c r="A385" i="29"/>
  <c r="A386" i="29"/>
  <c r="A387" i="29"/>
  <c r="A388" i="29"/>
  <c r="A389" i="29"/>
  <c r="A390" i="29"/>
  <c r="A391" i="29"/>
  <c r="A392" i="29"/>
  <c r="A393" i="29"/>
  <c r="A394" i="29"/>
  <c r="A395" i="29"/>
  <c r="A396" i="29"/>
  <c r="A397" i="29"/>
  <c r="A398" i="29"/>
  <c r="A399" i="29"/>
  <c r="A400" i="29"/>
  <c r="A401" i="29"/>
  <c r="A402" i="29"/>
  <c r="A403" i="29"/>
  <c r="A404" i="29"/>
  <c r="A405" i="29"/>
  <c r="A406" i="29"/>
  <c r="A407" i="29"/>
  <c r="A408" i="29"/>
  <c r="A409" i="29"/>
  <c r="A410" i="29"/>
  <c r="A411" i="29"/>
  <c r="A412" i="29"/>
  <c r="A383" i="23"/>
  <c r="A382" i="23"/>
  <c r="A382" i="22"/>
  <c r="A383" i="22"/>
  <c r="A384" i="22"/>
  <c r="A385" i="22"/>
  <c r="A386" i="22"/>
  <c r="A387" i="22"/>
  <c r="A388" i="22"/>
  <c r="A405" i="20"/>
  <c r="A404" i="20"/>
  <c r="A403" i="20"/>
  <c r="A402" i="20"/>
  <c r="A401" i="20"/>
  <c r="A400" i="20"/>
  <c r="A399" i="20"/>
  <c r="A389" i="22"/>
  <c r="A398" i="20"/>
  <c r="A397" i="20"/>
  <c r="A396" i="20"/>
  <c r="A395" i="20"/>
  <c r="A394" i="20"/>
  <c r="A393" i="20"/>
  <c r="A392" i="20"/>
  <c r="A391" i="20"/>
  <c r="A390" i="20"/>
  <c r="A389" i="20"/>
  <c r="A388" i="20"/>
  <c r="A387" i="20"/>
  <c r="A386" i="20"/>
  <c r="A385" i="20"/>
  <c r="A387" i="23"/>
  <c r="A391" i="23"/>
  <c r="A384" i="20"/>
  <c r="A383" i="20"/>
  <c r="A382" i="20"/>
  <c r="A386" i="23"/>
  <c r="A389" i="23"/>
  <c r="A390" i="23"/>
  <c r="A394" i="23"/>
  <c r="A397" i="23"/>
  <c r="A406" i="23"/>
  <c r="A409" i="19"/>
  <c r="A405" i="19"/>
  <c r="A402" i="19"/>
  <c r="A401" i="19"/>
  <c r="A396" i="19"/>
  <c r="A395" i="19"/>
  <c r="A394" i="19"/>
  <c r="A393" i="19"/>
  <c r="A391" i="19"/>
  <c r="A390" i="19"/>
  <c r="A388" i="19"/>
  <c r="A397" i="28"/>
  <c r="A383" i="19"/>
  <c r="A390" i="22"/>
  <c r="A391" i="22"/>
  <c r="A392" i="22"/>
  <c r="A393" i="22"/>
  <c r="A394" i="22"/>
  <c r="A395" i="22"/>
  <c r="A396" i="22"/>
  <c r="A396" i="28"/>
  <c r="A395" i="28"/>
  <c r="A394" i="28"/>
  <c r="A393" i="28"/>
  <c r="A392" i="28"/>
  <c r="A391" i="28"/>
  <c r="A390" i="28"/>
  <c r="A389" i="28"/>
  <c r="A388" i="28"/>
  <c r="A387" i="28"/>
  <c r="A386" i="28"/>
  <c r="A385" i="28"/>
  <c r="A384" i="28"/>
  <c r="A383" i="28"/>
  <c r="A398" i="22"/>
  <c r="A412" i="19"/>
  <c r="A411" i="19"/>
  <c r="A410" i="19"/>
  <c r="A408" i="19"/>
  <c r="A407" i="19"/>
  <c r="A406" i="19"/>
  <c r="A404" i="19"/>
  <c r="A403" i="19"/>
  <c r="A400" i="19"/>
  <c r="A399" i="19"/>
  <c r="A398" i="19"/>
  <c r="A397" i="19"/>
  <c r="A392" i="19"/>
  <c r="A389" i="19"/>
  <c r="A387" i="19"/>
  <c r="A386" i="19"/>
  <c r="A385" i="19"/>
  <c r="A384" i="19"/>
  <c r="A382" i="19"/>
  <c r="K383" i="19" s="1"/>
  <c r="A382" i="28"/>
  <c r="A399" i="22"/>
  <c r="A400" i="22"/>
  <c r="A401" i="22"/>
  <c r="A402" i="22"/>
  <c r="A403" i="22"/>
  <c r="A404" i="22"/>
  <c r="A405" i="22"/>
  <c r="A406" i="22"/>
  <c r="A412" i="23"/>
  <c r="A411" i="23"/>
  <c r="A410" i="23"/>
  <c r="A405" i="23"/>
  <c r="A403" i="23"/>
  <c r="A402" i="23"/>
  <c r="A400" i="23"/>
  <c r="A382" i="21"/>
  <c r="A383" i="21"/>
  <c r="A384" i="21"/>
  <c r="A385" i="21"/>
  <c r="A407" i="22"/>
  <c r="A408" i="22"/>
  <c r="A397" i="22"/>
  <c r="A409" i="22"/>
  <c r="A410" i="22"/>
  <c r="A411" i="22"/>
  <c r="A382" i="24"/>
  <c r="A383" i="24"/>
  <c r="A384" i="24"/>
  <c r="A385" i="24"/>
  <c r="A386" i="24"/>
  <c r="A387" i="24"/>
  <c r="A388" i="24"/>
  <c r="A389" i="24"/>
  <c r="A390" i="24"/>
  <c r="A391" i="24"/>
  <c r="A392" i="24"/>
  <c r="A393" i="24"/>
  <c r="A394" i="24"/>
  <c r="A395" i="24"/>
  <c r="A396" i="24"/>
  <c r="A397" i="24"/>
  <c r="A398" i="24"/>
  <c r="A399" i="24"/>
  <c r="A400" i="24"/>
  <c r="A401" i="24"/>
  <c r="A402" i="24"/>
  <c r="A403" i="24"/>
  <c r="A404" i="24"/>
  <c r="A405" i="24"/>
  <c r="A406" i="24"/>
  <c r="A412" i="18"/>
  <c r="A411" i="18"/>
  <c r="A410" i="18"/>
  <c r="A409" i="18"/>
  <c r="A408" i="18"/>
  <c r="A407" i="18"/>
  <c r="A406" i="18"/>
  <c r="A405" i="18"/>
  <c r="A404" i="18"/>
  <c r="A403" i="18"/>
  <c r="A402" i="18"/>
  <c r="A401" i="18"/>
  <c r="A400" i="18"/>
  <c r="A399" i="18"/>
  <c r="A398" i="18"/>
  <c r="A397" i="18"/>
  <c r="A396" i="18"/>
  <c r="A395" i="18"/>
  <c r="A394" i="18"/>
  <c r="A393" i="18"/>
  <c r="A392" i="18"/>
  <c r="A391" i="18"/>
  <c r="A390" i="18"/>
  <c r="A389" i="18"/>
  <c r="A388" i="18"/>
  <c r="A387" i="18"/>
  <c r="A386" i="18"/>
  <c r="A385" i="18"/>
  <c r="A384" i="18"/>
  <c r="A383" i="18"/>
  <c r="A382" i="18"/>
  <c r="A386" i="21"/>
  <c r="A387" i="21"/>
  <c r="A388" i="21"/>
  <c r="A389" i="21"/>
  <c r="A390" i="21"/>
  <c r="A391" i="21"/>
  <c r="H500" i="9"/>
  <c r="H466" i="9"/>
  <c r="H432" i="9"/>
  <c r="H398" i="9"/>
  <c r="H330" i="9"/>
  <c r="H262" i="9"/>
  <c r="H160" i="9"/>
  <c r="H194" i="9"/>
  <c r="H126" i="9"/>
  <c r="H92" i="9"/>
  <c r="H58" i="9"/>
  <c r="H364" i="9"/>
  <c r="H296" i="9"/>
  <c r="H228" i="9"/>
  <c r="D37" i="29"/>
  <c r="E32" i="29"/>
  <c r="D28" i="29"/>
  <c r="D27" i="29"/>
  <c r="E31" i="29"/>
  <c r="A13" i="29"/>
  <c r="B35" i="29"/>
  <c r="A35" i="29"/>
  <c r="E30" i="29"/>
  <c r="A26" i="29"/>
  <c r="A12" i="29"/>
  <c r="D30" i="29"/>
  <c r="E25" i="29"/>
  <c r="A16" i="29"/>
  <c r="B30" i="29"/>
  <c r="A30" i="29"/>
  <c r="B37" i="29"/>
  <c r="D32" i="29"/>
  <c r="B28" i="29"/>
  <c r="A14" i="29"/>
  <c r="D36" i="29"/>
  <c r="B36" i="29"/>
  <c r="B27" i="29"/>
  <c r="B26" i="29"/>
  <c r="E34" i="29"/>
  <c r="A21" i="29"/>
  <c r="D34" i="29"/>
  <c r="D25" i="29"/>
  <c r="B34" i="29"/>
  <c r="B25" i="29"/>
  <c r="A37" i="29"/>
  <c r="B32" i="29"/>
  <c r="A28" i="29"/>
  <c r="E36" i="29"/>
  <c r="F36" i="29" s="1"/>
  <c r="A32" i="29"/>
  <c r="E27" i="29"/>
  <c r="A23" i="29"/>
  <c r="A18" i="29"/>
  <c r="A10" i="29"/>
  <c r="A36" i="29"/>
  <c r="D31" i="29"/>
  <c r="A27" i="29"/>
  <c r="E35" i="29"/>
  <c r="B31" i="29"/>
  <c r="E26" i="29"/>
  <c r="A22" i="29"/>
  <c r="A17" i="29"/>
  <c r="D35" i="29"/>
  <c r="A31" i="29"/>
  <c r="D26" i="29"/>
  <c r="A9" i="29"/>
  <c r="E29" i="29"/>
  <c r="A38" i="29"/>
  <c r="E37" i="29"/>
  <c r="F37" i="29" s="1"/>
  <c r="A34" i="29"/>
  <c r="A33" i="29"/>
  <c r="A19" i="29"/>
  <c r="D29" i="29"/>
  <c r="E38" i="29"/>
  <c r="D38" i="29"/>
  <c r="A24" i="29"/>
  <c r="E33" i="29"/>
  <c r="D33" i="29"/>
  <c r="B33" i="29"/>
  <c r="B29" i="29"/>
  <c r="A11" i="29"/>
  <c r="B38" i="29"/>
  <c r="A15" i="29"/>
  <c r="A29" i="29"/>
  <c r="A20" i="29"/>
  <c r="E28" i="29"/>
  <c r="F28" i="29" s="1"/>
  <c r="A25" i="29"/>
  <c r="A367" i="29"/>
  <c r="A363" i="28"/>
  <c r="A349" i="28"/>
  <c r="A371" i="24"/>
  <c r="A352" i="24"/>
  <c r="A372" i="23"/>
  <c r="A356" i="23"/>
  <c r="A363" i="22"/>
  <c r="A349" i="22"/>
  <c r="A367" i="21"/>
  <c r="A356" i="21"/>
  <c r="A358" i="20"/>
  <c r="A351" i="20"/>
  <c r="A377" i="19"/>
  <c r="A361" i="19"/>
  <c r="A357" i="18"/>
  <c r="A361" i="29"/>
  <c r="A377" i="25"/>
  <c r="A360" i="23"/>
  <c r="A349" i="23"/>
  <c r="A358" i="22"/>
  <c r="A375" i="21"/>
  <c r="A370" i="20"/>
  <c r="A365" i="18"/>
  <c r="A366" i="29"/>
  <c r="A348" i="29"/>
  <c r="A378" i="28"/>
  <c r="A356" i="28"/>
  <c r="A366" i="25"/>
  <c r="A359" i="25"/>
  <c r="A363" i="24"/>
  <c r="A367" i="23"/>
  <c r="A373" i="22"/>
  <c r="A362" i="22"/>
  <c r="A366" i="21"/>
  <c r="A355" i="21"/>
  <c r="A365" i="20"/>
  <c r="A357" i="20"/>
  <c r="A376" i="19"/>
  <c r="A360" i="19"/>
  <c r="A371" i="18"/>
  <c r="A356" i="18"/>
  <c r="A350" i="24"/>
  <c r="A355" i="19"/>
  <c r="A353" i="18"/>
  <c r="A353" i="28"/>
  <c r="A370" i="22"/>
  <c r="A365" i="29"/>
  <c r="A370" i="28"/>
  <c r="A362" i="28"/>
  <c r="A372" i="25"/>
  <c r="A352" i="25"/>
  <c r="A362" i="24"/>
  <c r="A351" i="24"/>
  <c r="A377" i="23"/>
  <c r="A361" i="23"/>
  <c r="A350" i="23"/>
  <c r="A348" i="22"/>
  <c r="A365" i="21"/>
  <c r="A354" i="21"/>
  <c r="A378" i="20"/>
  <c r="A372" i="20"/>
  <c r="A375" i="19"/>
  <c r="A359" i="19"/>
  <c r="A378" i="29"/>
  <c r="A376" i="28"/>
  <c r="A368" i="28"/>
  <c r="A364" i="29"/>
  <c r="A348" i="28"/>
  <c r="A358" i="25"/>
  <c r="A361" i="22"/>
  <c r="A371" i="20"/>
  <c r="A350" i="20"/>
  <c r="A374" i="19"/>
  <c r="A358" i="19"/>
  <c r="A370" i="18"/>
  <c r="A355" i="18"/>
  <c r="A363" i="21"/>
  <c r="A377" i="20"/>
  <c r="A372" i="19"/>
  <c r="A367" i="18"/>
  <c r="A377" i="29"/>
  <c r="A360" i="29"/>
  <c r="A375" i="28"/>
  <c r="A361" i="28"/>
  <c r="A349" i="24"/>
  <c r="A359" i="22"/>
  <c r="A376" i="20"/>
  <c r="A371" i="19"/>
  <c r="A376" i="29"/>
  <c r="A359" i="29"/>
  <c r="A364" i="25"/>
  <c r="A376" i="24"/>
  <c r="A363" i="29"/>
  <c r="A377" i="28"/>
  <c r="A355" i="28"/>
  <c r="A365" i="25"/>
  <c r="A378" i="24"/>
  <c r="A361" i="24"/>
  <c r="A371" i="23"/>
  <c r="A366" i="23"/>
  <c r="A355" i="23"/>
  <c r="A378" i="21"/>
  <c r="A353" i="21"/>
  <c r="A373" i="19"/>
  <c r="A357" i="19"/>
  <c r="A369" i="18"/>
  <c r="A354" i="18"/>
  <c r="A354" i="28"/>
  <c r="A357" i="25"/>
  <c r="A376" i="23"/>
  <c r="A351" i="21"/>
  <c r="A359" i="24"/>
  <c r="A354" i="19"/>
  <c r="A362" i="29"/>
  <c r="A369" i="28"/>
  <c r="A378" i="25"/>
  <c r="A351" i="25"/>
  <c r="A377" i="24"/>
  <c r="A370" i="24"/>
  <c r="A360" i="24"/>
  <c r="A372" i="22"/>
  <c r="A360" i="22"/>
  <c r="A377" i="21"/>
  <c r="A364" i="21"/>
  <c r="A352" i="21"/>
  <c r="A364" i="20"/>
  <c r="A356" i="20"/>
  <c r="A349" i="20"/>
  <c r="A356" i="19"/>
  <c r="A368" i="18"/>
  <c r="A371" i="25"/>
  <c r="A365" i="23"/>
  <c r="A371" i="22"/>
  <c r="A376" i="21"/>
  <c r="A366" i="18"/>
  <c r="A354" i="23"/>
  <c r="A350" i="21"/>
  <c r="A363" i="20"/>
  <c r="A352" i="18"/>
  <c r="A375" i="29"/>
  <c r="A358" i="29"/>
  <c r="A374" i="28"/>
  <c r="A360" i="28"/>
  <c r="A370" i="25"/>
  <c r="A350" i="25"/>
  <c r="A369" i="24"/>
  <c r="A348" i="24"/>
  <c r="A375" i="23"/>
  <c r="A370" i="23"/>
  <c r="A357" i="22"/>
  <c r="A374" i="21"/>
  <c r="A362" i="21"/>
  <c r="A355" i="20"/>
  <c r="A370" i="19"/>
  <c r="A353" i="19"/>
  <c r="A364" i="18"/>
  <c r="A351" i="18"/>
  <c r="A374" i="29"/>
  <c r="A357" i="29"/>
  <c r="A367" i="28"/>
  <c r="A352" i="28"/>
  <c r="A376" i="25"/>
  <c r="A363" i="25"/>
  <c r="A356" i="25"/>
  <c r="A375" i="24"/>
  <c r="A368" i="24"/>
  <c r="A358" i="24"/>
  <c r="A364" i="23"/>
  <c r="A359" i="23"/>
  <c r="A369" i="22"/>
  <c r="A356" i="22"/>
  <c r="A373" i="21"/>
  <c r="A362" i="20"/>
  <c r="A352" i="19"/>
  <c r="A378" i="18"/>
  <c r="A350" i="18"/>
  <c r="A369" i="25"/>
  <c r="A362" i="25"/>
  <c r="A367" i="24"/>
  <c r="A353" i="23"/>
  <c r="A368" i="22"/>
  <c r="A355" i="22"/>
  <c r="A361" i="21"/>
  <c r="A349" i="21"/>
  <c r="A375" i="20"/>
  <c r="A361" i="20"/>
  <c r="A348" i="20"/>
  <c r="A369" i="19"/>
  <c r="A351" i="19"/>
  <c r="A377" i="18"/>
  <c r="A349" i="18"/>
  <c r="A373" i="29"/>
  <c r="A352" i="29"/>
  <c r="A372" i="28"/>
  <c r="A365" i="28"/>
  <c r="A358" i="28"/>
  <c r="A350" i="28"/>
  <c r="A374" i="25"/>
  <c r="A354" i="24"/>
  <c r="A373" i="23"/>
  <c r="A357" i="23"/>
  <c r="A377" i="22"/>
  <c r="A364" i="19"/>
  <c r="A370" i="29"/>
  <c r="A351" i="29"/>
  <c r="A367" i="25"/>
  <c r="A360" i="25"/>
  <c r="A354" i="25"/>
  <c r="A348" i="25"/>
  <c r="A373" i="24"/>
  <c r="A368" i="23"/>
  <c r="A376" i="22"/>
  <c r="A352" i="22"/>
  <c r="A369" i="21"/>
  <c r="A352" i="20"/>
  <c r="A363" i="19"/>
  <c r="A372" i="18"/>
  <c r="A360" i="18"/>
  <c r="A369" i="29"/>
  <c r="A350" i="29"/>
  <c r="A371" i="28"/>
  <c r="A364" i="28"/>
  <c r="A353" i="25"/>
  <c r="A364" i="24"/>
  <c r="A362" i="23"/>
  <c r="A351" i="23"/>
  <c r="A375" i="22"/>
  <c r="A365" i="22"/>
  <c r="A351" i="22"/>
  <c r="A368" i="21"/>
  <c r="A358" i="21"/>
  <c r="A373" i="20"/>
  <c r="A366" i="20"/>
  <c r="A362" i="19"/>
  <c r="A359" i="18"/>
  <c r="A368" i="29"/>
  <c r="A349" i="29"/>
  <c r="A357" i="28"/>
  <c r="A361" i="25"/>
  <c r="A353" i="22"/>
  <c r="A358" i="18"/>
  <c r="A378" i="23"/>
  <c r="A371" i="29"/>
  <c r="A363" i="23"/>
  <c r="A374" i="20"/>
  <c r="A366" i="28"/>
  <c r="A355" i="25"/>
  <c r="A374" i="24"/>
  <c r="A367" i="22"/>
  <c r="A360" i="21"/>
  <c r="A354" i="20"/>
  <c r="A368" i="19"/>
  <c r="A376" i="18"/>
  <c r="A351" i="28"/>
  <c r="A367" i="19"/>
  <c r="A375" i="18"/>
  <c r="A356" i="29"/>
  <c r="A359" i="21"/>
  <c r="A366" i="19"/>
  <c r="A374" i="18"/>
  <c r="A355" i="29"/>
  <c r="A372" i="24"/>
  <c r="A366" i="22"/>
  <c r="A353" i="20"/>
  <c r="A365" i="19"/>
  <c r="A373" i="18"/>
  <c r="A354" i="29"/>
  <c r="A368" i="25"/>
  <c r="A358" i="23"/>
  <c r="A357" i="21"/>
  <c r="A353" i="29"/>
  <c r="A364" i="22"/>
  <c r="A350" i="19"/>
  <c r="A359" i="28"/>
  <c r="A375" i="25"/>
  <c r="A350" i="22"/>
  <c r="A357" i="24"/>
  <c r="A369" i="23"/>
  <c r="A348" i="23"/>
  <c r="A348" i="18"/>
  <c r="A356" i="24"/>
  <c r="A372" i="21"/>
  <c r="A360" i="20"/>
  <c r="A372" i="29"/>
  <c r="A355" i="24"/>
  <c r="A378" i="22"/>
  <c r="A371" i="21"/>
  <c r="A373" i="25"/>
  <c r="A353" i="24"/>
  <c r="A374" i="22"/>
  <c r="A359" i="20"/>
  <c r="A378" i="19"/>
  <c r="A370" i="21"/>
  <c r="A366" i="24"/>
  <c r="A374" i="23"/>
  <c r="A348" i="21"/>
  <c r="A369" i="20"/>
  <c r="A349" i="19"/>
  <c r="A349" i="25"/>
  <c r="A368" i="20"/>
  <c r="A363" i="18"/>
  <c r="A373" i="28"/>
  <c r="A365" i="24"/>
  <c r="A354" i="22"/>
  <c r="A367" i="20"/>
  <c r="A348" i="19"/>
  <c r="A362" i="18"/>
  <c r="A352" i="23"/>
  <c r="A361" i="18"/>
  <c r="A341" i="28"/>
  <c r="A335" i="28"/>
  <c r="A324" i="28"/>
  <c r="A336" i="25"/>
  <c r="A314" i="25"/>
  <c r="A339" i="24"/>
  <c r="A341" i="23"/>
  <c r="A319" i="23"/>
  <c r="A335" i="22"/>
  <c r="A325" i="22"/>
  <c r="A314" i="22"/>
  <c r="A315" i="21"/>
  <c r="A341" i="20"/>
  <c r="A333" i="20"/>
  <c r="A316" i="20"/>
  <c r="A329" i="19"/>
  <c r="A328" i="18"/>
  <c r="A334" i="23"/>
  <c r="A327" i="23"/>
  <c r="A324" i="22"/>
  <c r="A327" i="21"/>
  <c r="A332" i="20"/>
  <c r="A324" i="20"/>
  <c r="A315" i="20"/>
  <c r="A319" i="19"/>
  <c r="A341" i="18"/>
  <c r="A329" i="29"/>
  <c r="A323" i="29"/>
  <c r="A340" i="28"/>
  <c r="A329" i="28"/>
  <c r="A318" i="28"/>
  <c r="A335" i="25"/>
  <c r="A324" i="25"/>
  <c r="A334" i="24"/>
  <c r="A315" i="24"/>
  <c r="A334" i="25"/>
  <c r="A327" i="24"/>
  <c r="A340" i="23"/>
  <c r="A344" i="22"/>
  <c r="A339" i="21"/>
  <c r="A321" i="21"/>
  <c r="A344" i="19"/>
  <c r="A337" i="19"/>
  <c r="A335" i="18"/>
  <c r="A320" i="18"/>
  <c r="A318" i="23"/>
  <c r="A340" i="20"/>
  <c r="A322" i="29"/>
  <c r="A317" i="28"/>
  <c r="A321" i="25"/>
  <c r="A339" i="29"/>
  <c r="A334" i="29"/>
  <c r="A317" i="29"/>
  <c r="A323" i="28"/>
  <c r="A344" i="25"/>
  <c r="A333" i="25"/>
  <c r="A323" i="25"/>
  <c r="A344" i="24"/>
  <c r="A321" i="24"/>
  <c r="A326" i="23"/>
  <c r="A343" i="22"/>
  <c r="A334" i="22"/>
  <c r="A323" i="22"/>
  <c r="A333" i="21"/>
  <c r="A327" i="18"/>
  <c r="A334" i="28"/>
  <c r="A322" i="25"/>
  <c r="A333" i="23"/>
  <c r="A342" i="22"/>
  <c r="A333" i="22"/>
  <c r="A322" i="22"/>
  <c r="A343" i="19"/>
  <c r="A328" i="19"/>
  <c r="A318" i="19"/>
  <c r="A334" i="18"/>
  <c r="A319" i="18"/>
  <c r="A328" i="29"/>
  <c r="A339" i="28"/>
  <c r="A328" i="28"/>
  <c r="A343" i="25"/>
  <c r="A332" i="25"/>
  <c r="A338" i="24"/>
  <c r="A333" i="24"/>
  <c r="A320" i="24"/>
  <c r="A332" i="23"/>
  <c r="A344" i="29"/>
  <c r="A342" i="25"/>
  <c r="A320" i="25"/>
  <c r="A332" i="24"/>
  <c r="A326" i="24"/>
  <c r="A339" i="23"/>
  <c r="A331" i="23"/>
  <c r="A325" i="23"/>
  <c r="A317" i="23"/>
  <c r="A341" i="22"/>
  <c r="A321" i="22"/>
  <c r="A344" i="21"/>
  <c r="A338" i="21"/>
  <c r="A319" i="21"/>
  <c r="A322" i="20"/>
  <c r="A336" i="19"/>
  <c r="A326" i="19"/>
  <c r="A333" i="29"/>
  <c r="A327" i="29"/>
  <c r="A316" i="29"/>
  <c r="A322" i="28"/>
  <c r="A341" i="25"/>
  <c r="A343" i="24"/>
  <c r="A319" i="24"/>
  <c r="A314" i="24"/>
  <c r="A316" i="23"/>
  <c r="A332" i="22"/>
  <c r="A332" i="21"/>
  <c r="A338" i="20"/>
  <c r="A335" i="19"/>
  <c r="A325" i="19"/>
  <c r="A326" i="18"/>
  <c r="A338" i="29"/>
  <c r="A326" i="29"/>
  <c r="A318" i="29"/>
  <c r="A338" i="25"/>
  <c r="A319" i="25"/>
  <c r="A342" i="23"/>
  <c r="A325" i="21"/>
  <c r="A328" i="20"/>
  <c r="A318" i="20"/>
  <c r="A342" i="19"/>
  <c r="A317" i="19"/>
  <c r="A325" i="18"/>
  <c r="A316" i="19"/>
  <c r="A335" i="29"/>
  <c r="A325" i="28"/>
  <c r="A316" i="24"/>
  <c r="A315" i="23"/>
  <c r="A326" i="20"/>
  <c r="A324" i="18"/>
  <c r="A314" i="28"/>
  <c r="A324" i="23"/>
  <c r="A331" i="29"/>
  <c r="A321" i="29"/>
  <c r="A329" i="25"/>
  <c r="A330" i="24"/>
  <c r="A331" i="22"/>
  <c r="A322" i="21"/>
  <c r="A336" i="20"/>
  <c r="A344" i="18"/>
  <c r="A322" i="18"/>
  <c r="A341" i="29"/>
  <c r="A321" i="28"/>
  <c r="A330" i="22"/>
  <c r="A320" i="21"/>
  <c r="A324" i="19"/>
  <c r="A343" i="18"/>
  <c r="A321" i="18"/>
  <c r="A327" i="25"/>
  <c r="A322" i="24"/>
  <c r="A329" i="22"/>
  <c r="A330" i="29"/>
  <c r="A336" i="24"/>
  <c r="A344" i="23"/>
  <c r="A340" i="22"/>
  <c r="A328" i="21"/>
  <c r="A331" i="20"/>
  <c r="A339" i="18"/>
  <c r="A317" i="18"/>
  <c r="A342" i="24"/>
  <c r="A321" i="23"/>
  <c r="A327" i="28"/>
  <c r="A325" i="25"/>
  <c r="A336" i="21"/>
  <c r="A342" i="20"/>
  <c r="A334" i="19"/>
  <c r="A337" i="29"/>
  <c r="A336" i="29"/>
  <c r="A326" i="28"/>
  <c r="A316" i="28"/>
  <c r="A337" i="25"/>
  <c r="A340" i="24"/>
  <c r="A317" i="24"/>
  <c r="A320" i="22"/>
  <c r="A342" i="21"/>
  <c r="A335" i="21"/>
  <c r="A339" i="20"/>
  <c r="A332" i="19"/>
  <c r="A336" i="18"/>
  <c r="A314" i="23"/>
  <c r="A323" i="20"/>
  <c r="A332" i="18"/>
  <c r="A337" i="24"/>
  <c r="A316" i="22"/>
  <c r="A330" i="21"/>
  <c r="A328" i="25"/>
  <c r="A315" i="22"/>
  <c r="A331" i="18"/>
  <c r="A330" i="28"/>
  <c r="A329" i="24"/>
  <c r="A323" i="23"/>
  <c r="A335" i="20"/>
  <c r="A321" i="20"/>
  <c r="A338" i="19"/>
  <c r="A342" i="18"/>
  <c r="A340" i="29"/>
  <c r="A338" i="28"/>
  <c r="A322" i="23"/>
  <c r="A337" i="21"/>
  <c r="A340" i="18"/>
  <c r="A340" i="25"/>
  <c r="A328" i="24"/>
  <c r="A323" i="19"/>
  <c r="A326" i="25"/>
  <c r="A343" i="20"/>
  <c r="A322" i="19"/>
  <c r="A319" i="29"/>
  <c r="A327" i="22"/>
  <c r="A326" i="21"/>
  <c r="A330" i="20"/>
  <c r="A315" i="29"/>
  <c r="A343" i="28"/>
  <c r="A318" i="25"/>
  <c r="A325" i="24"/>
  <c r="A329" i="23"/>
  <c r="A338" i="22"/>
  <c r="A319" i="22"/>
  <c r="A316" i="21"/>
  <c r="A327" i="20"/>
  <c r="A317" i="20"/>
  <c r="A337" i="18"/>
  <c r="A315" i="18"/>
  <c r="A333" i="28"/>
  <c r="A337" i="22"/>
  <c r="A334" i="21"/>
  <c r="A324" i="21"/>
  <c r="A343" i="29"/>
  <c r="A325" i="29"/>
  <c r="A315" i="28"/>
  <c r="A324" i="24"/>
  <c r="A338" i="23"/>
  <c r="A341" i="21"/>
  <c r="A314" i="20"/>
  <c r="A341" i="19"/>
  <c r="A337" i="20"/>
  <c r="A331" i="19"/>
  <c r="A315" i="19"/>
  <c r="A314" i="18"/>
  <c r="A344" i="20"/>
  <c r="A335" i="23"/>
  <c r="A329" i="21"/>
  <c r="A320" i="20"/>
  <c r="A330" i="18"/>
  <c r="A320" i="29"/>
  <c r="A328" i="22"/>
  <c r="A334" i="20"/>
  <c r="A318" i="18"/>
  <c r="A320" i="28"/>
  <c r="A339" i="25"/>
  <c r="A318" i="21"/>
  <c r="A329" i="18"/>
  <c r="A337" i="28"/>
  <c r="A318" i="24"/>
  <c r="A319" i="20"/>
  <c r="A321" i="19"/>
  <c r="A316" i="18"/>
  <c r="A332" i="29"/>
  <c r="A342" i="28"/>
  <c r="A332" i="28"/>
  <c r="A331" i="25"/>
  <c r="A317" i="25"/>
  <c r="A331" i="24"/>
  <c r="A337" i="23"/>
  <c r="A328" i="23"/>
  <c r="A336" i="22"/>
  <c r="A318" i="22"/>
  <c r="A323" i="21"/>
  <c r="A314" i="21"/>
  <c r="A325" i="20"/>
  <c r="A330" i="19"/>
  <c r="A324" i="29"/>
  <c r="A330" i="25"/>
  <c r="A316" i="25"/>
  <c r="A317" i="22"/>
  <c r="A331" i="21"/>
  <c r="A340" i="19"/>
  <c r="A327" i="19"/>
  <c r="A333" i="18"/>
  <c r="A342" i="29"/>
  <c r="A314" i="29"/>
  <c r="A331" i="28"/>
  <c r="A315" i="25"/>
  <c r="A323" i="24"/>
  <c r="A336" i="23"/>
  <c r="A340" i="21"/>
  <c r="A339" i="19"/>
  <c r="A314" i="19"/>
  <c r="A323" i="18"/>
  <c r="A341" i="24"/>
  <c r="A319" i="28"/>
  <c r="A336" i="28"/>
  <c r="A339" i="22"/>
  <c r="A330" i="23"/>
  <c r="A329" i="20"/>
  <c r="A333" i="19"/>
  <c r="A338" i="18"/>
  <c r="A335" i="24"/>
  <c r="A326" i="22"/>
  <c r="A344" i="28"/>
  <c r="A320" i="19"/>
  <c r="A343" i="21"/>
  <c r="A343" i="23"/>
  <c r="A320" i="23"/>
  <c r="A317" i="21"/>
  <c r="A291" i="29"/>
  <c r="A285" i="29"/>
  <c r="A306" i="28"/>
  <c r="A289" i="28"/>
  <c r="A303" i="25"/>
  <c r="A286" i="25"/>
  <c r="A304" i="24"/>
  <c r="A290" i="23"/>
  <c r="A282" i="22"/>
  <c r="A301" i="21"/>
  <c r="A305" i="20"/>
  <c r="A299" i="20"/>
  <c r="A292" i="20"/>
  <c r="A295" i="19"/>
  <c r="A309" i="29"/>
  <c r="A286" i="28"/>
  <c r="A300" i="22"/>
  <c r="A305" i="18"/>
  <c r="A296" i="29"/>
  <c r="A284" i="29"/>
  <c r="A303" i="28"/>
  <c r="A285" i="28"/>
  <c r="A300" i="25"/>
  <c r="A301" i="23"/>
  <c r="A287" i="21"/>
  <c r="A304" i="20"/>
  <c r="A282" i="20"/>
  <c r="A304" i="19"/>
  <c r="A291" i="18"/>
  <c r="A283" i="29"/>
  <c r="A281" i="25"/>
  <c r="A291" i="24"/>
  <c r="A280" i="22"/>
  <c r="A304" i="18"/>
  <c r="A290" i="18"/>
  <c r="A302" i="29"/>
  <c r="A295" i="29"/>
  <c r="A302" i="28"/>
  <c r="A298" i="25"/>
  <c r="A308" i="22"/>
  <c r="A299" i="22"/>
  <c r="A299" i="21"/>
  <c r="A297" i="29"/>
  <c r="A305" i="28"/>
  <c r="A288" i="28"/>
  <c r="A285" i="25"/>
  <c r="A280" i="24"/>
  <c r="A307" i="23"/>
  <c r="A292" i="22"/>
  <c r="A306" i="21"/>
  <c r="A291" i="20"/>
  <c r="A305" i="19"/>
  <c r="A294" i="19"/>
  <c r="A307" i="18"/>
  <c r="A293" i="18"/>
  <c r="A303" i="29"/>
  <c r="A283" i="25"/>
  <c r="A289" i="23"/>
  <c r="A282" i="21"/>
  <c r="A293" i="19"/>
  <c r="A282" i="25"/>
  <c r="A303" i="20"/>
  <c r="A280" i="19"/>
  <c r="A308" i="29"/>
  <c r="A283" i="28"/>
  <c r="A290" i="24"/>
  <c r="A287" i="28"/>
  <c r="A302" i="25"/>
  <c r="A284" i="25"/>
  <c r="A303" i="24"/>
  <c r="A310" i="22"/>
  <c r="A301" i="22"/>
  <c r="A291" i="22"/>
  <c r="A281" i="22"/>
  <c r="A300" i="21"/>
  <c r="A294" i="21"/>
  <c r="A288" i="21"/>
  <c r="A298" i="20"/>
  <c r="A284" i="20"/>
  <c r="A306" i="18"/>
  <c r="A290" i="29"/>
  <c r="A304" i="28"/>
  <c r="A301" i="25"/>
  <c r="A292" i="24"/>
  <c r="A295" i="23"/>
  <c r="A283" i="23"/>
  <c r="A297" i="20"/>
  <c r="A283" i="20"/>
  <c r="A281" i="19"/>
  <c r="A292" i="18"/>
  <c r="A302" i="24"/>
  <c r="A309" i="22"/>
  <c r="A290" i="22"/>
  <c r="A292" i="19"/>
  <c r="A284" i="28"/>
  <c r="A299" i="25"/>
  <c r="A301" i="24"/>
  <c r="A306" i="23"/>
  <c r="A294" i="23"/>
  <c r="A305" i="21"/>
  <c r="A293" i="21"/>
  <c r="A290" i="20"/>
  <c r="A303" i="19"/>
  <c r="A289" i="29"/>
  <c r="A290" i="28"/>
  <c r="A305" i="24"/>
  <c r="A305" i="22"/>
  <c r="A281" i="20"/>
  <c r="A299" i="19"/>
  <c r="A284" i="19"/>
  <c r="A285" i="18"/>
  <c r="A293" i="20"/>
  <c r="A283" i="19"/>
  <c r="A284" i="18"/>
  <c r="A282" i="19"/>
  <c r="A302" i="18"/>
  <c r="A307" i="29"/>
  <c r="A309" i="28"/>
  <c r="A293" i="22"/>
  <c r="A282" i="18"/>
  <c r="A300" i="23"/>
  <c r="A302" i="21"/>
  <c r="A281" i="18"/>
  <c r="A280" i="29"/>
  <c r="A307" i="28"/>
  <c r="A309" i="25"/>
  <c r="A299" i="23"/>
  <c r="A282" i="28"/>
  <c r="A293" i="25"/>
  <c r="A287" i="24"/>
  <c r="A310" i="23"/>
  <c r="A310" i="21"/>
  <c r="A298" i="19"/>
  <c r="A283" i="18"/>
  <c r="A291" i="25"/>
  <c r="A292" i="23"/>
  <c r="A282" i="23"/>
  <c r="A292" i="21"/>
  <c r="A289" i="25"/>
  <c r="A309" i="23"/>
  <c r="A299" i="29"/>
  <c r="A288" i="29"/>
  <c r="A310" i="28"/>
  <c r="A281" i="28"/>
  <c r="A292" i="25"/>
  <c r="A286" i="24"/>
  <c r="A302" i="23"/>
  <c r="A284" i="23"/>
  <c r="A294" i="22"/>
  <c r="A284" i="21"/>
  <c r="A302" i="20"/>
  <c r="A301" i="18"/>
  <c r="A308" i="28"/>
  <c r="A280" i="28"/>
  <c r="A310" i="25"/>
  <c r="A290" i="25"/>
  <c r="A300" i="24"/>
  <c r="A304" i="22"/>
  <c r="A309" i="21"/>
  <c r="A310" i="20"/>
  <c r="A280" i="20"/>
  <c r="A300" i="18"/>
  <c r="A287" i="29"/>
  <c r="A285" i="24"/>
  <c r="A306" i="29"/>
  <c r="A298" i="29"/>
  <c r="A308" i="25"/>
  <c r="A288" i="25"/>
  <c r="A299" i="24"/>
  <c r="A284" i="24"/>
  <c r="A281" i="23"/>
  <c r="A303" i="22"/>
  <c r="A291" i="21"/>
  <c r="A283" i="21"/>
  <c r="A301" i="20"/>
  <c r="A309" i="19"/>
  <c r="A296" i="19"/>
  <c r="A299" i="18"/>
  <c r="A280" i="18"/>
  <c r="A307" i="25"/>
  <c r="A287" i="25"/>
  <c r="A283" i="24"/>
  <c r="A291" i="23"/>
  <c r="A289" i="22"/>
  <c r="A308" i="21"/>
  <c r="A281" i="21"/>
  <c r="A308" i="20"/>
  <c r="A289" i="20"/>
  <c r="A308" i="19"/>
  <c r="A298" i="18"/>
  <c r="A301" i="28"/>
  <c r="A306" i="25"/>
  <c r="A308" i="23"/>
  <c r="A288" i="22"/>
  <c r="A298" i="21"/>
  <c r="A288" i="20"/>
  <c r="A297" i="18"/>
  <c r="A305" i="29"/>
  <c r="A294" i="29"/>
  <c r="A286" i="29"/>
  <c r="A300" i="28"/>
  <c r="A280" i="25"/>
  <c r="A298" i="24"/>
  <c r="A282" i="24"/>
  <c r="A298" i="23"/>
  <c r="A302" i="22"/>
  <c r="A307" i="20"/>
  <c r="A300" i="20"/>
  <c r="A296" i="18"/>
  <c r="A299" i="28"/>
  <c r="A297" i="24"/>
  <c r="A281" i="24"/>
  <c r="A288" i="23"/>
  <c r="A287" i="22"/>
  <c r="A308" i="24"/>
  <c r="A280" i="23"/>
  <c r="A307" i="21"/>
  <c r="A295" i="21"/>
  <c r="A296" i="20"/>
  <c r="A309" i="18"/>
  <c r="A280" i="21"/>
  <c r="A310" i="24"/>
  <c r="A284" i="22"/>
  <c r="A287" i="20"/>
  <c r="A285" i="19"/>
  <c r="A289" i="24"/>
  <c r="A304" i="23"/>
  <c r="A294" i="18"/>
  <c r="A303" i="23"/>
  <c r="A283" i="22"/>
  <c r="A296" i="21"/>
  <c r="A292" i="28"/>
  <c r="A289" i="18"/>
  <c r="A310" i="29"/>
  <c r="A291" i="28"/>
  <c r="A307" i="24"/>
  <c r="A296" i="22"/>
  <c r="A285" i="20"/>
  <c r="A304" i="29"/>
  <c r="A287" i="18"/>
  <c r="A310" i="18"/>
  <c r="A302" i="19"/>
  <c r="A286" i="19"/>
  <c r="A295" i="28"/>
  <c r="A293" i="24"/>
  <c r="A301" i="19"/>
  <c r="A300" i="19"/>
  <c r="A286" i="20"/>
  <c r="A305" i="25"/>
  <c r="A306" i="24"/>
  <c r="A297" i="23"/>
  <c r="A290" i="21"/>
  <c r="A297" i="19"/>
  <c r="A295" i="22"/>
  <c r="A304" i="25"/>
  <c r="A289" i="21"/>
  <c r="A286" i="18"/>
  <c r="A293" i="29"/>
  <c r="A285" i="23"/>
  <c r="A297" i="25"/>
  <c r="A296" i="23"/>
  <c r="A307" i="22"/>
  <c r="A304" i="21"/>
  <c r="A309" i="20"/>
  <c r="A295" i="20"/>
  <c r="A310" i="19"/>
  <c r="A301" i="29"/>
  <c r="A282" i="29"/>
  <c r="A306" i="22"/>
  <c r="A286" i="21"/>
  <c r="A291" i="19"/>
  <c r="A296" i="25"/>
  <c r="A300" i="29"/>
  <c r="A295" i="25"/>
  <c r="A296" i="24"/>
  <c r="A293" i="23"/>
  <c r="A303" i="21"/>
  <c r="A294" i="20"/>
  <c r="A307" i="19"/>
  <c r="A290" i="19"/>
  <c r="A308" i="18"/>
  <c r="A294" i="25"/>
  <c r="A295" i="24"/>
  <c r="A306" i="19"/>
  <c r="A289" i="19"/>
  <c r="A281" i="29"/>
  <c r="A298" i="28"/>
  <c r="A294" i="24"/>
  <c r="A305" i="23"/>
  <c r="A286" i="22"/>
  <c r="A285" i="21"/>
  <c r="A306" i="20"/>
  <c r="A288" i="19"/>
  <c r="A297" i="28"/>
  <c r="A287" i="19"/>
  <c r="A303" i="18"/>
  <c r="A296" i="28"/>
  <c r="A287" i="23"/>
  <c r="A285" i="22"/>
  <c r="A297" i="21"/>
  <c r="A294" i="28"/>
  <c r="A286" i="23"/>
  <c r="A295" i="18"/>
  <c r="A293" i="28"/>
  <c r="A288" i="24"/>
  <c r="A298" i="22"/>
  <c r="A309" i="24"/>
  <c r="A292" i="29"/>
  <c r="A297" i="22"/>
  <c r="A288" i="18"/>
  <c r="A262" i="29"/>
  <c r="A249" i="29"/>
  <c r="A273" i="28"/>
  <c r="A263" i="28"/>
  <c r="A246" i="25"/>
  <c r="A262" i="24"/>
  <c r="A249" i="23"/>
  <c r="A256" i="22"/>
  <c r="A255" i="21"/>
  <c r="A276" i="20"/>
  <c r="A266" i="20"/>
  <c r="A247" i="18"/>
  <c r="A247" i="29"/>
  <c r="A270" i="21"/>
  <c r="A261" i="29"/>
  <c r="A248" i="29"/>
  <c r="A257" i="28"/>
  <c r="A263" i="25"/>
  <c r="A257" i="25"/>
  <c r="A256" i="24"/>
  <c r="A250" i="24"/>
  <c r="A266" i="23"/>
  <c r="A248" i="23"/>
  <c r="A268" i="22"/>
  <c r="A255" i="22"/>
  <c r="A275" i="21"/>
  <c r="A260" i="21"/>
  <c r="A275" i="20"/>
  <c r="A248" i="19"/>
  <c r="A267" i="18"/>
  <c r="A253" i="18"/>
  <c r="A260" i="29"/>
  <c r="A268" i="28"/>
  <c r="A262" i="28"/>
  <c r="A246" i="28"/>
  <c r="A273" i="24"/>
  <c r="A265" i="23"/>
  <c r="A247" i="23"/>
  <c r="A254" i="22"/>
  <c r="A249" i="21"/>
  <c r="A253" i="20"/>
  <c r="A273" i="19"/>
  <c r="A265" i="19"/>
  <c r="A256" i="19"/>
  <c r="A272" i="18"/>
  <c r="A260" i="18"/>
  <c r="A276" i="29"/>
  <c r="A251" i="28"/>
  <c r="A273" i="25"/>
  <c r="A268" i="25"/>
  <c r="A262" i="25"/>
  <c r="A251" i="25"/>
  <c r="A267" i="24"/>
  <c r="A255" i="24"/>
  <c r="A264" i="23"/>
  <c r="A267" i="22"/>
  <c r="A253" i="22"/>
  <c r="A275" i="29"/>
  <c r="A246" i="29"/>
  <c r="A272" i="28"/>
  <c r="A267" i="28"/>
  <c r="A250" i="25"/>
  <c r="A272" i="24"/>
  <c r="A261" i="24"/>
  <c r="A263" i="23"/>
  <c r="A246" i="23"/>
  <c r="A259" i="21"/>
  <c r="A252" i="20"/>
  <c r="A272" i="19"/>
  <c r="A264" i="19"/>
  <c r="A255" i="19"/>
  <c r="A247" i="19"/>
  <c r="A266" i="18"/>
  <c r="A274" i="29"/>
  <c r="A256" i="28"/>
  <c r="A250" i="28"/>
  <c r="A267" i="25"/>
  <c r="A256" i="25"/>
  <c r="A249" i="24"/>
  <c r="A262" i="23"/>
  <c r="A266" i="22"/>
  <c r="A252" i="22"/>
  <c r="A274" i="21"/>
  <c r="A274" i="20"/>
  <c r="A264" i="20"/>
  <c r="A271" i="19"/>
  <c r="A265" i="18"/>
  <c r="A259" i="18"/>
  <c r="A252" i="18"/>
  <c r="A266" i="24"/>
  <c r="A254" i="24"/>
  <c r="A260" i="23"/>
  <c r="A250" i="22"/>
  <c r="A264" i="21"/>
  <c r="A273" i="29"/>
  <c r="A259" i="29"/>
  <c r="A261" i="28"/>
  <c r="A261" i="23"/>
  <c r="A251" i="22"/>
  <c r="A269" i="21"/>
  <c r="A248" i="21"/>
  <c r="A263" i="20"/>
  <c r="A251" i="20"/>
  <c r="A263" i="19"/>
  <c r="A271" i="18"/>
  <c r="A272" i="29"/>
  <c r="A258" i="29"/>
  <c r="A272" i="25"/>
  <c r="A261" i="25"/>
  <c r="A259" i="24"/>
  <c r="A251" i="24"/>
  <c r="A255" i="23"/>
  <c r="A270" i="22"/>
  <c r="A246" i="22"/>
  <c r="A267" i="20"/>
  <c r="A248" i="20"/>
  <c r="A276" i="18"/>
  <c r="A268" i="18"/>
  <c r="A249" i="18"/>
  <c r="A252" i="25"/>
  <c r="A253" i="23"/>
  <c r="A266" i="19"/>
  <c r="A258" i="18"/>
  <c r="A270" i="29"/>
  <c r="A259" i="28"/>
  <c r="A249" i="25"/>
  <c r="A248" i="24"/>
  <c r="A275" i="23"/>
  <c r="A252" i="23"/>
  <c r="A261" i="20"/>
  <c r="A246" i="20"/>
  <c r="A276" i="19"/>
  <c r="A253" i="19"/>
  <c r="A257" i="18"/>
  <c r="A248" i="18"/>
  <c r="A269" i="29"/>
  <c r="A251" i="29"/>
  <c r="A258" i="24"/>
  <c r="A274" i="23"/>
  <c r="A251" i="23"/>
  <c r="A265" i="22"/>
  <c r="A246" i="21"/>
  <c r="A260" i="20"/>
  <c r="A275" i="19"/>
  <c r="A275" i="18"/>
  <c r="A265" i="28"/>
  <c r="A258" i="28"/>
  <c r="A276" i="24"/>
  <c r="A250" i="23"/>
  <c r="A264" i="22"/>
  <c r="A268" i="21"/>
  <c r="A271" i="29"/>
  <c r="A252" i="29"/>
  <c r="A266" i="28"/>
  <c r="A270" i="25"/>
  <c r="A254" i="23"/>
  <c r="A269" i="22"/>
  <c r="A262" i="21"/>
  <c r="A254" i="21"/>
  <c r="A265" i="20"/>
  <c r="A247" i="20"/>
  <c r="A254" i="19"/>
  <c r="A252" i="28"/>
  <c r="A260" i="25"/>
  <c r="A269" i="24"/>
  <c r="A276" i="23"/>
  <c r="A253" i="21"/>
  <c r="A262" i="20"/>
  <c r="A250" i="29"/>
  <c r="A269" i="25"/>
  <c r="A268" i="24"/>
  <c r="A273" i="23"/>
  <c r="A276" i="21"/>
  <c r="A261" i="21"/>
  <c r="A268" i="29"/>
  <c r="A271" i="28"/>
  <c r="A249" i="28"/>
  <c r="A259" i="25"/>
  <c r="A247" i="24"/>
  <c r="A272" i="23"/>
  <c r="A263" i="22"/>
  <c r="A252" i="21"/>
  <c r="A259" i="20"/>
  <c r="A262" i="19"/>
  <c r="A251" i="19"/>
  <c r="A256" i="18"/>
  <c r="A276" i="25"/>
  <c r="A248" i="25"/>
  <c r="A271" i="23"/>
  <c r="A262" i="22"/>
  <c r="A274" i="19"/>
  <c r="A264" i="18"/>
  <c r="A267" i="29"/>
  <c r="A266" i="25"/>
  <c r="A258" i="25"/>
  <c r="A257" i="24"/>
  <c r="A261" i="22"/>
  <c r="A250" i="19"/>
  <c r="A255" i="18"/>
  <c r="A246" i="18"/>
  <c r="A266" i="29"/>
  <c r="A264" i="28"/>
  <c r="A275" i="24"/>
  <c r="A265" i="24"/>
  <c r="A270" i="23"/>
  <c r="A260" i="22"/>
  <c r="A258" i="21"/>
  <c r="A251" i="21"/>
  <c r="A261" i="19"/>
  <c r="A273" i="18"/>
  <c r="A265" i="29"/>
  <c r="A248" i="28"/>
  <c r="A264" i="24"/>
  <c r="A269" i="23"/>
  <c r="A273" i="21"/>
  <c r="A267" i="21"/>
  <c r="A273" i="20"/>
  <c r="A258" i="20"/>
  <c r="A264" i="29"/>
  <c r="A270" i="28"/>
  <c r="A253" i="28"/>
  <c r="A248" i="22"/>
  <c r="A269" i="20"/>
  <c r="A260" i="19"/>
  <c r="A259" i="19"/>
  <c r="A252" i="24"/>
  <c r="A259" i="22"/>
  <c r="A262" i="18"/>
  <c r="A265" i="25"/>
  <c r="A256" i="21"/>
  <c r="A271" i="20"/>
  <c r="A269" i="18"/>
  <c r="A257" i="22"/>
  <c r="A276" i="28"/>
  <c r="A264" i="25"/>
  <c r="A247" i="22"/>
  <c r="A256" i="23"/>
  <c r="A254" i="28"/>
  <c r="A246" i="24"/>
  <c r="A249" i="20"/>
  <c r="A249" i="19"/>
  <c r="A258" i="22"/>
  <c r="A261" i="18"/>
  <c r="A263" i="24"/>
  <c r="A269" i="28"/>
  <c r="A260" i="28"/>
  <c r="A260" i="24"/>
  <c r="A266" i="21"/>
  <c r="A246" i="19"/>
  <c r="A265" i="21"/>
  <c r="A250" i="21"/>
  <c r="A263" i="29"/>
  <c r="A275" i="28"/>
  <c r="A276" i="22"/>
  <c r="A268" i="20"/>
  <c r="A270" i="19"/>
  <c r="A275" i="22"/>
  <c r="A263" i="21"/>
  <c r="A258" i="19"/>
  <c r="A257" i="29"/>
  <c r="A275" i="25"/>
  <c r="A255" i="25"/>
  <c r="A274" i="22"/>
  <c r="A269" i="19"/>
  <c r="A257" i="19"/>
  <c r="A256" i="29"/>
  <c r="A274" i="28"/>
  <c r="A274" i="24"/>
  <c r="A253" i="24"/>
  <c r="A273" i="22"/>
  <c r="A274" i="18"/>
  <c r="A254" i="18"/>
  <c r="A255" i="29"/>
  <c r="A254" i="25"/>
  <c r="A271" i="24"/>
  <c r="A272" i="22"/>
  <c r="A257" i="20"/>
  <c r="A254" i="29"/>
  <c r="A274" i="25"/>
  <c r="A268" i="23"/>
  <c r="A271" i="22"/>
  <c r="A272" i="21"/>
  <c r="A247" i="21"/>
  <c r="A256" i="20"/>
  <c r="A268" i="19"/>
  <c r="A251" i="18"/>
  <c r="A267" i="23"/>
  <c r="A255" i="20"/>
  <c r="A267" i="19"/>
  <c r="A263" i="18"/>
  <c r="A253" i="29"/>
  <c r="A271" i="25"/>
  <c r="A259" i="23"/>
  <c r="A254" i="20"/>
  <c r="A252" i="19"/>
  <c r="A253" i="25"/>
  <c r="A258" i="23"/>
  <c r="A257" i="21"/>
  <c r="A250" i="18"/>
  <c r="A247" i="28"/>
  <c r="A270" i="24"/>
  <c r="A257" i="23"/>
  <c r="A271" i="21"/>
  <c r="A255" i="28"/>
  <c r="A247" i="25"/>
  <c r="A250" i="20"/>
  <c r="A272" i="20"/>
  <c r="A270" i="18"/>
  <c r="A249" i="22"/>
  <c r="A270" i="20"/>
  <c r="A237" i="28"/>
  <c r="A226" i="28"/>
  <c r="A217" i="25"/>
  <c r="A226" i="24"/>
  <c r="A215" i="24"/>
  <c r="A235" i="23"/>
  <c r="A220" i="23"/>
  <c r="A241" i="22"/>
  <c r="A241" i="21"/>
  <c r="A228" i="21"/>
  <c r="A217" i="21"/>
  <c r="A230" i="20"/>
  <c r="A212" i="20"/>
  <c r="A224" i="19"/>
  <c r="A217" i="19"/>
  <c r="A228" i="22"/>
  <c r="A225" i="29"/>
  <c r="A220" i="28"/>
  <c r="A214" i="28"/>
  <c r="A236" i="24"/>
  <c r="A225" i="24"/>
  <c r="A214" i="24"/>
  <c r="A219" i="23"/>
  <c r="A230" i="22"/>
  <c r="A224" i="22"/>
  <c r="A216" i="21"/>
  <c r="A236" i="20"/>
  <c r="A224" i="20"/>
  <c r="A217" i="20"/>
  <c r="A239" i="18"/>
  <c r="A225" i="18"/>
  <c r="A216" i="18"/>
  <c r="A230" i="28"/>
  <c r="A214" i="23"/>
  <c r="A239" i="22"/>
  <c r="A213" i="21"/>
  <c r="A241" i="19"/>
  <c r="A222" i="19"/>
  <c r="A237" i="18"/>
  <c r="A214" i="18"/>
  <c r="A230" i="29"/>
  <c r="A241" i="28"/>
  <c r="A218" i="28"/>
  <c r="A242" i="24"/>
  <c r="A231" i="23"/>
  <c r="A237" i="21"/>
  <c r="A237" i="25"/>
  <c r="A214" i="25"/>
  <c r="A234" i="24"/>
  <c r="A230" i="23"/>
  <c r="A234" i="22"/>
  <c r="A224" i="21"/>
  <c r="A212" i="21"/>
  <c r="A239" i="20"/>
  <c r="A228" i="20"/>
  <c r="A215" i="20"/>
  <c r="A238" i="29"/>
  <c r="A232" i="29"/>
  <c r="A217" i="29"/>
  <c r="A231" i="28"/>
  <c r="A240" i="25"/>
  <c r="A225" i="25"/>
  <c r="A213" i="24"/>
  <c r="A234" i="23"/>
  <c r="A218" i="23"/>
  <c r="A240" i="22"/>
  <c r="A212" i="22"/>
  <c r="A235" i="20"/>
  <c r="A223" i="20"/>
  <c r="A236" i="19"/>
  <c r="A216" i="19"/>
  <c r="A232" i="18"/>
  <c r="A224" i="18"/>
  <c r="A222" i="20"/>
  <c r="A231" i="18"/>
  <c r="A235" i="28"/>
  <c r="A213" i="23"/>
  <c r="A225" i="21"/>
  <c r="A234" i="20"/>
  <c r="A228" i="19"/>
  <c r="A230" i="18"/>
  <c r="A222" i="18"/>
  <c r="A221" i="20"/>
  <c r="A224" i="29"/>
  <c r="A242" i="28"/>
  <c r="A225" i="28"/>
  <c r="A239" i="25"/>
  <c r="A232" i="25"/>
  <c r="A216" i="25"/>
  <c r="A233" i="23"/>
  <c r="A217" i="23"/>
  <c r="A235" i="22"/>
  <c r="A223" i="22"/>
  <c r="A217" i="22"/>
  <c r="A240" i="21"/>
  <c r="A227" i="21"/>
  <c r="A215" i="21"/>
  <c r="A241" i="20"/>
  <c r="A229" i="19"/>
  <c r="A223" i="18"/>
  <c r="A215" i="18"/>
  <c r="A222" i="25"/>
  <c r="A238" i="25"/>
  <c r="A224" i="25"/>
  <c r="A235" i="24"/>
  <c r="A212" i="24"/>
  <c r="A232" i="23"/>
  <c r="A216" i="23"/>
  <c r="A239" i="21"/>
  <c r="A226" i="21"/>
  <c r="A214" i="21"/>
  <c r="A240" i="20"/>
  <c r="A229" i="20"/>
  <c r="A216" i="20"/>
  <c r="A242" i="19"/>
  <c r="A235" i="19"/>
  <c r="A223" i="19"/>
  <c r="A238" i="18"/>
  <c r="A216" i="29"/>
  <c r="A215" i="19"/>
  <c r="A224" i="28"/>
  <c r="A222" i="22"/>
  <c r="A237" i="29"/>
  <c r="A231" i="29"/>
  <c r="A223" i="29"/>
  <c r="A236" i="28"/>
  <c r="A219" i="28"/>
  <c r="A213" i="28"/>
  <c r="A231" i="25"/>
  <c r="A223" i="25"/>
  <c r="A215" i="25"/>
  <c r="A224" i="24"/>
  <c r="A215" i="23"/>
  <c r="A229" i="22"/>
  <c r="A216" i="22"/>
  <c r="A238" i="21"/>
  <c r="A219" i="29"/>
  <c r="A238" i="28"/>
  <c r="A218" i="24"/>
  <c r="A238" i="23"/>
  <c r="A223" i="23"/>
  <c r="A242" i="22"/>
  <c r="A219" i="22"/>
  <c r="A232" i="21"/>
  <c r="A237" i="20"/>
  <c r="A213" i="20"/>
  <c r="A232" i="19"/>
  <c r="A225" i="19"/>
  <c r="A219" i="19"/>
  <c r="A212" i="19"/>
  <c r="A242" i="18"/>
  <c r="A242" i="20"/>
  <c r="A227" i="28"/>
  <c r="A221" i="28"/>
  <c r="A215" i="28"/>
  <c r="A226" i="25"/>
  <c r="A219" i="25"/>
  <c r="A239" i="24"/>
  <c r="A217" i="24"/>
  <c r="A237" i="23"/>
  <c r="A222" i="23"/>
  <c r="A231" i="22"/>
  <c r="A213" i="22"/>
  <c r="A231" i="21"/>
  <c r="A219" i="21"/>
  <c r="A231" i="20"/>
  <c r="A225" i="20"/>
  <c r="A231" i="19"/>
  <c r="A226" i="18"/>
  <c r="A217" i="18"/>
  <c r="A233" i="29"/>
  <c r="A226" i="29"/>
  <c r="A218" i="29"/>
  <c r="A241" i="25"/>
  <c r="A227" i="24"/>
  <c r="A242" i="21"/>
  <c r="A230" i="19"/>
  <c r="A218" i="19"/>
  <c r="A240" i="18"/>
  <c r="A212" i="29"/>
  <c r="A242" i="25"/>
  <c r="A218" i="25"/>
  <c r="A238" i="24"/>
  <c r="A228" i="24"/>
  <c r="A221" i="23"/>
  <c r="A225" i="22"/>
  <c r="A230" i="21"/>
  <c r="A218" i="21"/>
  <c r="A218" i="20"/>
  <c r="A237" i="19"/>
  <c r="A241" i="18"/>
  <c r="A233" i="18"/>
  <c r="A239" i="29"/>
  <c r="A232" i="28"/>
  <c r="A233" i="25"/>
  <c r="A237" i="24"/>
  <c r="A216" i="24"/>
  <c r="A236" i="23"/>
  <c r="A236" i="22"/>
  <c r="A218" i="22"/>
  <c r="A229" i="21"/>
  <c r="A236" i="29"/>
  <c r="A212" i="28"/>
  <c r="A236" i="21"/>
  <c r="A232" i="20"/>
  <c r="A227" i="19"/>
  <c r="A241" i="24"/>
  <c r="A219" i="18"/>
  <c r="A235" i="25"/>
  <c r="A223" i="21"/>
  <c r="A221" i="19"/>
  <c r="A218" i="18"/>
  <c r="A242" i="29"/>
  <c r="A222" i="28"/>
  <c r="A213" i="25"/>
  <c r="A213" i="18"/>
  <c r="A229" i="29"/>
  <c r="A234" i="25"/>
  <c r="A240" i="24"/>
  <c r="A221" i="24"/>
  <c r="A222" i="21"/>
  <c r="A238" i="19"/>
  <c r="A234" i="18"/>
  <c r="A215" i="29"/>
  <c r="A234" i="28"/>
  <c r="A230" i="25"/>
  <c r="A212" i="25"/>
  <c r="A228" i="23"/>
  <c r="A228" i="29"/>
  <c r="A229" i="25"/>
  <c r="A227" i="23"/>
  <c r="A215" i="22"/>
  <c r="A221" i="21"/>
  <c r="A220" i="20"/>
  <c r="A220" i="19"/>
  <c r="A229" i="18"/>
  <c r="A214" i="29"/>
  <c r="A228" i="25"/>
  <c r="A237" i="22"/>
  <c r="A220" i="21"/>
  <c r="A228" i="18"/>
  <c r="A226" i="22"/>
  <c r="A234" i="19"/>
  <c r="A228" i="28"/>
  <c r="A233" i="22"/>
  <c r="A235" i="21"/>
  <c r="A235" i="29"/>
  <c r="A222" i="29"/>
  <c r="A240" i="28"/>
  <c r="A230" i="24"/>
  <c r="A221" i="22"/>
  <c r="A213" i="19"/>
  <c r="A221" i="18"/>
  <c r="A235" i="18"/>
  <c r="A212" i="18"/>
  <c r="A221" i="25"/>
  <c r="A229" i="24"/>
  <c r="A234" i="21"/>
  <c r="A229" i="23"/>
  <c r="A227" i="22"/>
  <c r="A241" i="29"/>
  <c r="A240" i="29"/>
  <c r="A216" i="28"/>
  <c r="A219" i="20"/>
  <c r="A221" i="29"/>
  <c r="A239" i="28"/>
  <c r="A220" i="25"/>
  <c r="A242" i="23"/>
  <c r="A232" i="22"/>
  <c r="A227" i="20"/>
  <c r="A238" i="22"/>
  <c r="A220" i="24"/>
  <c r="A219" i="24"/>
  <c r="A226" i="23"/>
  <c r="A220" i="22"/>
  <c r="A233" i="21"/>
  <c r="A220" i="18"/>
  <c r="A234" i="29"/>
  <c r="A223" i="28"/>
  <c r="A241" i="23"/>
  <c r="A240" i="19"/>
  <c r="A226" i="19"/>
  <c r="A220" i="29"/>
  <c r="A240" i="23"/>
  <c r="A238" i="20"/>
  <c r="A226" i="20"/>
  <c r="A239" i="19"/>
  <c r="A236" i="25"/>
  <c r="A239" i="23"/>
  <c r="A223" i="24"/>
  <c r="A222" i="24"/>
  <c r="A227" i="29"/>
  <c r="A233" i="28"/>
  <c r="A225" i="23"/>
  <c r="A231" i="24"/>
  <c r="A212" i="23"/>
  <c r="A233" i="19"/>
  <c r="A236" i="18"/>
  <c r="A213" i="29"/>
  <c r="A229" i="28"/>
  <c r="A233" i="24"/>
  <c r="A224" i="23"/>
  <c r="A214" i="22"/>
  <c r="A233" i="20"/>
  <c r="A214" i="20"/>
  <c r="A217" i="28"/>
  <c r="A227" i="25"/>
  <c r="A232" i="24"/>
  <c r="A227" i="18"/>
  <c r="A214" i="19"/>
  <c r="A201" i="29"/>
  <c r="A187" i="29"/>
  <c r="A180" i="29"/>
  <c r="A203" i="28"/>
  <c r="A192" i="28"/>
  <c r="A186" i="28"/>
  <c r="A188" i="25"/>
  <c r="A206" i="24"/>
  <c r="A198" i="24"/>
  <c r="A207" i="23"/>
  <c r="A208" i="22"/>
  <c r="A193" i="22"/>
  <c r="A198" i="21"/>
  <c r="A198" i="20"/>
  <c r="A185" i="20"/>
  <c r="A187" i="19"/>
  <c r="A184" i="18"/>
  <c r="A180" i="28"/>
  <c r="A187" i="25"/>
  <c r="A181" i="24"/>
  <c r="A201" i="23"/>
  <c r="A184" i="23"/>
  <c r="A201" i="22"/>
  <c r="A185" i="22"/>
  <c r="A178" i="22"/>
  <c r="A203" i="21"/>
  <c r="A192" i="21"/>
  <c r="A186" i="21"/>
  <c r="A197" i="20"/>
  <c r="A206" i="19"/>
  <c r="A200" i="19"/>
  <c r="A180" i="19"/>
  <c r="A198" i="18"/>
  <c r="A191" i="18"/>
  <c r="A183" i="18"/>
  <c r="A194" i="29"/>
  <c r="A207" i="29"/>
  <c r="A178" i="29"/>
  <c r="A182" i="25"/>
  <c r="A203" i="24"/>
  <c r="A195" i="24"/>
  <c r="A187" i="24"/>
  <c r="A200" i="23"/>
  <c r="A194" i="23"/>
  <c r="A206" i="22"/>
  <c r="A191" i="22"/>
  <c r="A207" i="21"/>
  <c r="A204" i="20"/>
  <c r="A204" i="19"/>
  <c r="A198" i="19"/>
  <c r="A203" i="18"/>
  <c r="A189" i="18"/>
  <c r="A199" i="29"/>
  <c r="A192" i="29"/>
  <c r="A185" i="29"/>
  <c r="A196" i="28"/>
  <c r="A190" i="28"/>
  <c r="A184" i="28"/>
  <c r="A200" i="25"/>
  <c r="A181" i="25"/>
  <c r="A194" i="24"/>
  <c r="A178" i="24"/>
  <c r="A205" i="23"/>
  <c r="A199" i="22"/>
  <c r="A190" i="22"/>
  <c r="A182" i="22"/>
  <c r="A196" i="21"/>
  <c r="A203" i="20"/>
  <c r="A185" i="19"/>
  <c r="A198" i="29"/>
  <c r="A181" i="29"/>
  <c r="A179" i="25"/>
  <c r="A201" i="24"/>
  <c r="A192" i="24"/>
  <c r="A179" i="23"/>
  <c r="A200" i="22"/>
  <c r="A181" i="22"/>
  <c r="A183" i="21"/>
  <c r="A196" i="20"/>
  <c r="A182" i="20"/>
  <c r="A195" i="19"/>
  <c r="A179" i="19"/>
  <c r="A193" i="18"/>
  <c r="A185" i="18"/>
  <c r="A178" i="19"/>
  <c r="A188" i="29"/>
  <c r="A190" i="24"/>
  <c r="A189" i="21"/>
  <c r="A206" i="20"/>
  <c r="A206" i="29"/>
  <c r="A189" i="24"/>
  <c r="A192" i="20"/>
  <c r="A201" i="19"/>
  <c r="A195" i="29"/>
  <c r="A182" i="23"/>
  <c r="A196" i="22"/>
  <c r="A187" i="21"/>
  <c r="A188" i="18"/>
  <c r="A191" i="25"/>
  <c r="A208" i="29"/>
  <c r="A190" i="29"/>
  <c r="A201" i="28"/>
  <c r="A194" i="28"/>
  <c r="A201" i="25"/>
  <c r="A207" i="22"/>
  <c r="A189" i="22"/>
  <c r="A204" i="21"/>
  <c r="A197" i="21"/>
  <c r="A190" i="21"/>
  <c r="A208" i="20"/>
  <c r="A195" i="20"/>
  <c r="A181" i="20"/>
  <c r="A202" i="19"/>
  <c r="A202" i="18"/>
  <c r="A179" i="28"/>
  <c r="A199" i="23"/>
  <c r="A193" i="19"/>
  <c r="A201" i="18"/>
  <c r="A198" i="22"/>
  <c r="A182" i="18"/>
  <c r="A194" i="21"/>
  <c r="A201" i="20"/>
  <c r="A203" i="29"/>
  <c r="A204" i="28"/>
  <c r="A198" i="28"/>
  <c r="A208" i="25"/>
  <c r="A197" i="23"/>
  <c r="A189" i="23"/>
  <c r="A186" i="22"/>
  <c r="A189" i="29"/>
  <c r="A179" i="29"/>
  <c r="A207" i="28"/>
  <c r="A178" i="25"/>
  <c r="A182" i="24"/>
  <c r="A206" i="23"/>
  <c r="A207" i="20"/>
  <c r="A194" i="20"/>
  <c r="A180" i="20"/>
  <c r="A186" i="19"/>
  <c r="A197" i="29"/>
  <c r="A206" i="28"/>
  <c r="A187" i="28"/>
  <c r="A199" i="25"/>
  <c r="A200" i="24"/>
  <c r="A191" i="24"/>
  <c r="A192" i="23"/>
  <c r="A185" i="23"/>
  <c r="A178" i="23"/>
  <c r="A180" i="22"/>
  <c r="A182" i="21"/>
  <c r="A193" i="20"/>
  <c r="A179" i="20"/>
  <c r="A194" i="19"/>
  <c r="A192" i="18"/>
  <c r="A193" i="28"/>
  <c r="A198" i="25"/>
  <c r="A197" i="25"/>
  <c r="A199" i="24"/>
  <c r="A188" i="22"/>
  <c r="A178" i="20"/>
  <c r="A192" i="25"/>
  <c r="A207" i="24"/>
  <c r="A205" i="29"/>
  <c r="A196" i="29"/>
  <c r="A200" i="28"/>
  <c r="A185" i="28"/>
  <c r="A196" i="25"/>
  <c r="A180" i="24"/>
  <c r="A191" i="23"/>
  <c r="A197" i="22"/>
  <c r="A179" i="22"/>
  <c r="A195" i="21"/>
  <c r="A184" i="19"/>
  <c r="A208" i="18"/>
  <c r="A205" i="28"/>
  <c r="A178" i="28"/>
  <c r="A195" i="25"/>
  <c r="A188" i="24"/>
  <c r="A179" i="24"/>
  <c r="A198" i="23"/>
  <c r="A205" i="22"/>
  <c r="A202" i="21"/>
  <c r="A188" i="21"/>
  <c r="A181" i="21"/>
  <c r="A205" i="20"/>
  <c r="A191" i="20"/>
  <c r="A208" i="19"/>
  <c r="A192" i="19"/>
  <c r="A200" i="18"/>
  <c r="A181" i="18"/>
  <c r="A204" i="29"/>
  <c r="A186" i="29"/>
  <c r="A199" i="28"/>
  <c r="A194" i="25"/>
  <c r="A204" i="23"/>
  <c r="A187" i="22"/>
  <c r="A208" i="21"/>
  <c r="A190" i="20"/>
  <c r="A199" i="18"/>
  <c r="A180" i="18"/>
  <c r="A193" i="25"/>
  <c r="A208" i="24"/>
  <c r="A190" i="23"/>
  <c r="A183" i="23"/>
  <c r="A204" i="22"/>
  <c r="A201" i="21"/>
  <c r="A180" i="21"/>
  <c r="A202" i="20"/>
  <c r="A199" i="19"/>
  <c r="A191" i="19"/>
  <c r="A183" i="19"/>
  <c r="A190" i="18"/>
  <c r="A207" i="18"/>
  <c r="A195" i="22"/>
  <c r="A182" i="28"/>
  <c r="A205" i="24"/>
  <c r="A193" i="24"/>
  <c r="A184" i="22"/>
  <c r="A183" i="20"/>
  <c r="A196" i="18"/>
  <c r="A178" i="18"/>
  <c r="A205" i="21"/>
  <c r="A181" i="19"/>
  <c r="A179" i="18"/>
  <c r="A191" i="21"/>
  <c r="A184" i="29"/>
  <c r="A204" i="24"/>
  <c r="A187" i="23"/>
  <c r="A183" i="22"/>
  <c r="A189" i="19"/>
  <c r="A183" i="29"/>
  <c r="A191" i="28"/>
  <c r="A200" i="20"/>
  <c r="A208" i="28"/>
  <c r="A190" i="25"/>
  <c r="A196" i="23"/>
  <c r="A202" i="29"/>
  <c r="A181" i="28"/>
  <c r="A189" i="25"/>
  <c r="A186" i="23"/>
  <c r="A200" i="21"/>
  <c r="A185" i="21"/>
  <c r="A195" i="18"/>
  <c r="A182" i="29"/>
  <c r="A189" i="28"/>
  <c r="A195" i="23"/>
  <c r="A194" i="22"/>
  <c r="A188" i="19"/>
  <c r="A194" i="18"/>
  <c r="A191" i="29"/>
  <c r="A197" i="24"/>
  <c r="A187" i="20"/>
  <c r="A202" i="28"/>
  <c r="A203" i="25"/>
  <c r="A196" i="24"/>
  <c r="A183" i="24"/>
  <c r="A186" i="20"/>
  <c r="A183" i="28"/>
  <c r="A184" i="20"/>
  <c r="A190" i="19"/>
  <c r="A188" i="23"/>
  <c r="A186" i="25"/>
  <c r="A202" i="24"/>
  <c r="A203" i="23"/>
  <c r="A184" i="21"/>
  <c r="A199" i="20"/>
  <c r="A197" i="19"/>
  <c r="A179" i="21"/>
  <c r="A193" i="29"/>
  <c r="A204" i="18"/>
  <c r="A195" i="28"/>
  <c r="A207" i="25"/>
  <c r="A181" i="23"/>
  <c r="A193" i="21"/>
  <c r="A203" i="19"/>
  <c r="A186" i="18"/>
  <c r="A189" i="20"/>
  <c r="A205" i="25"/>
  <c r="A184" i="24"/>
  <c r="A180" i="23"/>
  <c r="A197" i="28"/>
  <c r="A185" i="25"/>
  <c r="A207" i="19"/>
  <c r="A200" i="29"/>
  <c r="A184" i="25"/>
  <c r="A203" i="22"/>
  <c r="A192" i="22"/>
  <c r="A199" i="21"/>
  <c r="A196" i="19"/>
  <c r="A206" i="18"/>
  <c r="A202" i="23"/>
  <c r="A193" i="23"/>
  <c r="A205" i="19"/>
  <c r="A205" i="18"/>
  <c r="A187" i="18"/>
  <c r="A180" i="25"/>
  <c r="A186" i="24"/>
  <c r="A202" i="22"/>
  <c r="A206" i="21"/>
  <c r="A206" i="25"/>
  <c r="A185" i="24"/>
  <c r="A182" i="19"/>
  <c r="A208" i="23"/>
  <c r="A188" i="20"/>
  <c r="A204" i="25"/>
  <c r="A178" i="21"/>
  <c r="A197" i="18"/>
  <c r="A202" i="25"/>
  <c r="A188" i="28"/>
  <c r="A183" i="25"/>
  <c r="A148" i="29"/>
  <c r="A174" i="28"/>
  <c r="A158" i="28"/>
  <c r="A154" i="25"/>
  <c r="A169" i="24"/>
  <c r="A166" i="23"/>
  <c r="A154" i="23"/>
  <c r="A162" i="22"/>
  <c r="A173" i="21"/>
  <c r="A171" i="20"/>
  <c r="A156" i="20"/>
  <c r="A148" i="19"/>
  <c r="A165" i="18"/>
  <c r="A171" i="29"/>
  <c r="A163" i="29"/>
  <c r="A156" i="29"/>
  <c r="A173" i="28"/>
  <c r="A168" i="25"/>
  <c r="A153" i="25"/>
  <c r="A155" i="24"/>
  <c r="A170" i="22"/>
  <c r="A172" i="21"/>
  <c r="A166" i="21"/>
  <c r="A153" i="21"/>
  <c r="A170" i="20"/>
  <c r="A155" i="20"/>
  <c r="A166" i="19"/>
  <c r="A147" i="19"/>
  <c r="A170" i="29"/>
  <c r="A155" i="29"/>
  <c r="A147" i="29"/>
  <c r="A172" i="28"/>
  <c r="A157" i="28"/>
  <c r="A167" i="25"/>
  <c r="A165" i="23"/>
  <c r="A153" i="23"/>
  <c r="A169" i="22"/>
  <c r="A154" i="22"/>
  <c r="A145" i="22"/>
  <c r="A160" i="21"/>
  <c r="A169" i="20"/>
  <c r="A154" i="20"/>
  <c r="A165" i="19"/>
  <c r="A146" i="19"/>
  <c r="A164" i="18"/>
  <c r="A150" i="18"/>
  <c r="A145" i="29"/>
  <c r="A154" i="28"/>
  <c r="A166" i="25"/>
  <c r="A174" i="24"/>
  <c r="A161" i="23"/>
  <c r="A160" i="22"/>
  <c r="A145" i="21"/>
  <c r="A153" i="20"/>
  <c r="A161" i="19"/>
  <c r="A163" i="18"/>
  <c r="A155" i="18"/>
  <c r="A160" i="29"/>
  <c r="A167" i="28"/>
  <c r="A163" i="25"/>
  <c r="A148" i="25"/>
  <c r="A166" i="24"/>
  <c r="A149" i="23"/>
  <c r="A158" i="19"/>
  <c r="A144" i="29"/>
  <c r="A151" i="28"/>
  <c r="A162" i="25"/>
  <c r="A147" i="25"/>
  <c r="A173" i="24"/>
  <c r="A152" i="24"/>
  <c r="A148" i="23"/>
  <c r="A164" i="21"/>
  <c r="A157" i="21"/>
  <c r="A165" i="20"/>
  <c r="A151" i="20"/>
  <c r="A174" i="19"/>
  <c r="A157" i="19"/>
  <c r="A162" i="18"/>
  <c r="A154" i="18"/>
  <c r="A174" i="29"/>
  <c r="A166" i="28"/>
  <c r="A150" i="28"/>
  <c r="A161" i="25"/>
  <c r="A146" i="25"/>
  <c r="A172" i="24"/>
  <c r="A165" i="24"/>
  <c r="A158" i="24"/>
  <c r="A172" i="23"/>
  <c r="A159" i="23"/>
  <c r="A153" i="28"/>
  <c r="A165" i="25"/>
  <c r="A159" i="24"/>
  <c r="A146" i="24"/>
  <c r="A174" i="23"/>
  <c r="A150" i="23"/>
  <c r="A167" i="22"/>
  <c r="A151" i="22"/>
  <c r="A170" i="21"/>
  <c r="A165" i="21"/>
  <c r="A158" i="21"/>
  <c r="A166" i="20"/>
  <c r="A160" i="19"/>
  <c r="A169" i="18"/>
  <c r="A156" i="18"/>
  <c r="A148" i="18"/>
  <c r="A152" i="20"/>
  <c r="A168" i="29"/>
  <c r="A161" i="29"/>
  <c r="A153" i="29"/>
  <c r="A168" i="28"/>
  <c r="A152" i="28"/>
  <c r="A164" i="25"/>
  <c r="A149" i="25"/>
  <c r="A173" i="23"/>
  <c r="A160" i="23"/>
  <c r="A159" i="22"/>
  <c r="A150" i="22"/>
  <c r="A151" i="21"/>
  <c r="A159" i="19"/>
  <c r="A153" i="24"/>
  <c r="A144" i="21"/>
  <c r="A169" i="29"/>
  <c r="A163" i="28"/>
  <c r="A164" i="24"/>
  <c r="A154" i="24"/>
  <c r="A158" i="23"/>
  <c r="A157" i="22"/>
  <c r="A161" i="21"/>
  <c r="A152" i="21"/>
  <c r="A153" i="19"/>
  <c r="A161" i="18"/>
  <c r="A149" i="18"/>
  <c r="A155" i="28"/>
  <c r="A147" i="20"/>
  <c r="A164" i="29"/>
  <c r="A160" i="24"/>
  <c r="A174" i="21"/>
  <c r="A168" i="20"/>
  <c r="A148" i="22"/>
  <c r="A161" i="22"/>
  <c r="A146" i="29"/>
  <c r="A162" i="28"/>
  <c r="A160" i="25"/>
  <c r="A168" i="22"/>
  <c r="A156" i="22"/>
  <c r="A157" i="20"/>
  <c r="A152" i="19"/>
  <c r="A157" i="18"/>
  <c r="A152" i="25"/>
  <c r="A145" i="18"/>
  <c r="A148" i="28"/>
  <c r="A147" i="23"/>
  <c r="A174" i="22"/>
  <c r="A167" i="20"/>
  <c r="A152" i="29"/>
  <c r="A147" i="28"/>
  <c r="A174" i="25"/>
  <c r="A146" i="23"/>
  <c r="A147" i="21"/>
  <c r="A168" i="19"/>
  <c r="A167" i="18"/>
  <c r="A171" i="28"/>
  <c r="A146" i="28"/>
  <c r="A173" i="25"/>
  <c r="A170" i="24"/>
  <c r="A145" i="24"/>
  <c r="A168" i="23"/>
  <c r="A145" i="23"/>
  <c r="A173" i="22"/>
  <c r="A144" i="20"/>
  <c r="A167" i="19"/>
  <c r="A173" i="29"/>
  <c r="A151" i="29"/>
  <c r="A170" i="28"/>
  <c r="A145" i="28"/>
  <c r="A172" i="25"/>
  <c r="A167" i="23"/>
  <c r="A147" i="22"/>
  <c r="A163" i="21"/>
  <c r="A164" i="20"/>
  <c r="A153" i="18"/>
  <c r="A150" i="29"/>
  <c r="A169" i="28"/>
  <c r="A171" i="25"/>
  <c r="A144" i="25"/>
  <c r="A172" i="22"/>
  <c r="A171" i="21"/>
  <c r="A155" i="21"/>
  <c r="A146" i="21"/>
  <c r="A163" i="20"/>
  <c r="A164" i="19"/>
  <c r="A166" i="18"/>
  <c r="A162" i="29"/>
  <c r="A149" i="29"/>
  <c r="A144" i="28"/>
  <c r="A170" i="25"/>
  <c r="A168" i="24"/>
  <c r="A161" i="28"/>
  <c r="A151" i="24"/>
  <c r="A157" i="23"/>
  <c r="A155" i="22"/>
  <c r="A172" i="18"/>
  <c r="A151" i="25"/>
  <c r="A150" i="25"/>
  <c r="A145" i="25"/>
  <c r="A160" i="28"/>
  <c r="A159" i="25"/>
  <c r="A156" i="23"/>
  <c r="A166" i="22"/>
  <c r="A150" i="21"/>
  <c r="A174" i="20"/>
  <c r="A151" i="19"/>
  <c r="A171" i="18"/>
  <c r="A160" i="18"/>
  <c r="A147" i="18"/>
  <c r="A144" i="19"/>
  <c r="A149" i="28"/>
  <c r="A148" i="24"/>
  <c r="A169" i="23"/>
  <c r="A156" i="21"/>
  <c r="A144" i="18"/>
  <c r="A157" i="24"/>
  <c r="A167" i="29"/>
  <c r="A157" i="29"/>
  <c r="A159" i="28"/>
  <c r="A158" i="25"/>
  <c r="A163" i="24"/>
  <c r="A168" i="21"/>
  <c r="A149" i="21"/>
  <c r="A173" i="19"/>
  <c r="A150" i="19"/>
  <c r="A170" i="18"/>
  <c r="A159" i="18"/>
  <c r="A146" i="18"/>
  <c r="A145" i="20"/>
  <c r="A150" i="24"/>
  <c r="A155" i="23"/>
  <c r="A153" i="22"/>
  <c r="A167" i="21"/>
  <c r="A159" i="21"/>
  <c r="A150" i="20"/>
  <c r="A172" i="19"/>
  <c r="A149" i="19"/>
  <c r="A166" i="29"/>
  <c r="A157" i="25"/>
  <c r="A162" i="24"/>
  <c r="A165" i="22"/>
  <c r="A152" i="22"/>
  <c r="A173" i="20"/>
  <c r="A149" i="20"/>
  <c r="A171" i="19"/>
  <c r="A145" i="19"/>
  <c r="A154" i="29"/>
  <c r="A156" i="28"/>
  <c r="A156" i="25"/>
  <c r="A161" i="24"/>
  <c r="A171" i="23"/>
  <c r="A152" i="23"/>
  <c r="A149" i="22"/>
  <c r="A148" i="21"/>
  <c r="A172" i="20"/>
  <c r="A148" i="20"/>
  <c r="A170" i="19"/>
  <c r="A168" i="18"/>
  <c r="A158" i="18"/>
  <c r="A165" i="29"/>
  <c r="A155" i="25"/>
  <c r="A171" i="24"/>
  <c r="A149" i="24"/>
  <c r="A170" i="23"/>
  <c r="A151" i="23"/>
  <c r="A164" i="22"/>
  <c r="A169" i="19"/>
  <c r="A146" i="20"/>
  <c r="A147" i="24"/>
  <c r="A163" i="22"/>
  <c r="A169" i="25"/>
  <c r="A163" i="23"/>
  <c r="A171" i="22"/>
  <c r="A154" i="21"/>
  <c r="A144" i="23"/>
  <c r="A162" i="20"/>
  <c r="A165" i="28"/>
  <c r="A162" i="23"/>
  <c r="A173" i="18"/>
  <c r="A162" i="21"/>
  <c r="A164" i="28"/>
  <c r="A156" i="24"/>
  <c r="A158" i="22"/>
  <c r="A164" i="23"/>
  <c r="A151" i="18"/>
  <c r="A174" i="18"/>
  <c r="A161" i="20"/>
  <c r="A163" i="19"/>
  <c r="A144" i="24"/>
  <c r="A160" i="20"/>
  <c r="A162" i="19"/>
  <c r="A159" i="20"/>
  <c r="A156" i="19"/>
  <c r="A146" i="22"/>
  <c r="A158" i="20"/>
  <c r="A155" i="19"/>
  <c r="A154" i="19"/>
  <c r="A159" i="29"/>
  <c r="A144" i="22"/>
  <c r="A169" i="21"/>
  <c r="A158" i="29"/>
  <c r="A172" i="29"/>
  <c r="A152" i="18"/>
  <c r="A167" i="24"/>
  <c r="A128" i="28"/>
  <c r="A111" i="28"/>
  <c r="A136" i="25"/>
  <c r="A127" i="25"/>
  <c r="A119" i="25"/>
  <c r="A110" i="25"/>
  <c r="A134" i="24"/>
  <c r="A119" i="23"/>
  <c r="A117" i="22"/>
  <c r="A126" i="21"/>
  <c r="A112" i="21"/>
  <c r="A138" i="20"/>
  <c r="A131" i="20"/>
  <c r="A111" i="20"/>
  <c r="A135" i="19"/>
  <c r="A117" i="19"/>
  <c r="A111" i="19"/>
  <c r="A131" i="18"/>
  <c r="A113" i="18"/>
  <c r="A116" i="29"/>
  <c r="A121" i="28"/>
  <c r="A133" i="25"/>
  <c r="A132" i="24"/>
  <c r="A136" i="29"/>
  <c r="A110" i="29"/>
  <c r="A135" i="28"/>
  <c r="A112" i="23"/>
  <c r="A123" i="22"/>
  <c r="A140" i="18"/>
  <c r="A139" i="23"/>
  <c r="A112" i="22"/>
  <c r="A122" i="21"/>
  <c r="A126" i="19"/>
  <c r="A137" i="18"/>
  <c r="A134" i="29"/>
  <c r="A132" i="28"/>
  <c r="A136" i="24"/>
  <c r="A140" i="22"/>
  <c r="A120" i="18"/>
  <c r="A113" i="25"/>
  <c r="A111" i="22"/>
  <c r="A135" i="18"/>
  <c r="A140" i="29"/>
  <c r="A131" i="28"/>
  <c r="A124" i="24"/>
  <c r="A137" i="23"/>
  <c r="A139" i="22"/>
  <c r="A118" i="18"/>
  <c r="A117" i="18"/>
  <c r="A133" i="29"/>
  <c r="A129" i="28"/>
  <c r="A120" i="25"/>
  <c r="A135" i="24"/>
  <c r="A124" i="20"/>
  <c r="A131" i="19"/>
  <c r="A132" i="29"/>
  <c r="A118" i="29"/>
  <c r="A127" i="28"/>
  <c r="A135" i="25"/>
  <c r="A126" i="25"/>
  <c r="A140" i="24"/>
  <c r="A128" i="24"/>
  <c r="A122" i="24"/>
  <c r="A116" i="24"/>
  <c r="A134" i="23"/>
  <c r="A118" i="23"/>
  <c r="A136" i="22"/>
  <c r="A126" i="22"/>
  <c r="A116" i="22"/>
  <c r="A137" i="20"/>
  <c r="A130" i="19"/>
  <c r="A112" i="18"/>
  <c r="A124" i="21"/>
  <c r="A135" i="20"/>
  <c r="A133" i="22"/>
  <c r="A117" i="28"/>
  <c r="A121" i="29"/>
  <c r="A114" i="21"/>
  <c r="A121" i="25"/>
  <c r="A133" i="20"/>
  <c r="A118" i="24"/>
  <c r="A112" i="19"/>
  <c r="A127" i="29"/>
  <c r="A137" i="25"/>
  <c r="A112" i="25"/>
  <c r="A139" i="20"/>
  <c r="A138" i="29"/>
  <c r="A125" i="29"/>
  <c r="A111" i="29"/>
  <c r="A126" i="28"/>
  <c r="A110" i="28"/>
  <c r="A118" i="25"/>
  <c r="A110" i="24"/>
  <c r="A133" i="23"/>
  <c r="A117" i="23"/>
  <c r="A135" i="22"/>
  <c r="A139" i="21"/>
  <c r="A130" i="20"/>
  <c r="A123" i="20"/>
  <c r="A117" i="20"/>
  <c r="A110" i="20"/>
  <c r="A129" i="19"/>
  <c r="A130" i="18"/>
  <c r="A111" i="18"/>
  <c r="A136" i="28"/>
  <c r="A124" i="25"/>
  <c r="A121" i="20"/>
  <c r="A131" i="24"/>
  <c r="A131" i="22"/>
  <c r="A113" i="19"/>
  <c r="A122" i="25"/>
  <c r="A138" i="23"/>
  <c r="A130" i="25"/>
  <c r="A130" i="22"/>
  <c r="A119" i="20"/>
  <c r="A137" i="19"/>
  <c r="A119" i="18"/>
  <c r="A120" i="29"/>
  <c r="A112" i="24"/>
  <c r="A140" i="20"/>
  <c r="A119" i="19"/>
  <c r="A125" i="20"/>
  <c r="A114" i="28"/>
  <c r="A123" i="24"/>
  <c r="A122" i="23"/>
  <c r="A128" i="22"/>
  <c r="A131" i="29"/>
  <c r="A140" i="28"/>
  <c r="A125" i="28"/>
  <c r="A125" i="25"/>
  <c r="A139" i="24"/>
  <c r="A115" i="24"/>
  <c r="A138" i="21"/>
  <c r="A132" i="21"/>
  <c r="A118" i="21"/>
  <c r="A116" i="20"/>
  <c r="A123" i="19"/>
  <c r="A110" i="19"/>
  <c r="A129" i="18"/>
  <c r="A139" i="19"/>
  <c r="A121" i="18"/>
  <c r="A116" i="28"/>
  <c r="A125" i="23"/>
  <c r="A135" i="21"/>
  <c r="A139" i="25"/>
  <c r="A124" i="23"/>
  <c r="A128" i="21"/>
  <c r="A129" i="22"/>
  <c r="A134" i="18"/>
  <c r="A120" i="21"/>
  <c r="A117" i="29"/>
  <c r="A139" i="28"/>
  <c r="A124" i="28"/>
  <c r="A134" i="25"/>
  <c r="A133" i="24"/>
  <c r="A132" i="23"/>
  <c r="A116" i="23"/>
  <c r="A115" i="22"/>
  <c r="A125" i="21"/>
  <c r="A140" i="19"/>
  <c r="A116" i="19"/>
  <c r="A128" i="18"/>
  <c r="A110" i="18"/>
  <c r="A120" i="24"/>
  <c r="A138" i="28"/>
  <c r="A123" i="28"/>
  <c r="A127" i="24"/>
  <c r="A121" i="24"/>
  <c r="A131" i="23"/>
  <c r="A115" i="23"/>
  <c r="A125" i="22"/>
  <c r="A137" i="21"/>
  <c r="A111" i="21"/>
  <c r="A136" i="20"/>
  <c r="A129" i="20"/>
  <c r="A134" i="19"/>
  <c r="A122" i="19"/>
  <c r="A127" i="18"/>
  <c r="A116" i="25"/>
  <c r="A114" i="24"/>
  <c r="A117" i="21"/>
  <c r="A120" i="28"/>
  <c r="A123" i="21"/>
  <c r="A124" i="18"/>
  <c r="A121" i="22"/>
  <c r="A126" i="20"/>
  <c r="A114" i="25"/>
  <c r="A125" i="24"/>
  <c r="A114" i="29"/>
  <c r="A130" i="24"/>
  <c r="A113" i="20"/>
  <c r="A137" i="29"/>
  <c r="A130" i="29"/>
  <c r="A124" i="29"/>
  <c r="A137" i="28"/>
  <c r="A122" i="28"/>
  <c r="A117" i="25"/>
  <c r="A130" i="23"/>
  <c r="A114" i="23"/>
  <c r="A134" i="22"/>
  <c r="A124" i="22"/>
  <c r="A131" i="21"/>
  <c r="A122" i="20"/>
  <c r="A115" i="20"/>
  <c r="A128" i="19"/>
  <c r="A115" i="19"/>
  <c r="A126" i="18"/>
  <c r="A138" i="24"/>
  <c r="A113" i="23"/>
  <c r="A110" i="21"/>
  <c r="A125" i="18"/>
  <c r="A129" i="23"/>
  <c r="A114" i="22"/>
  <c r="A133" i="19"/>
  <c r="A120" i="20"/>
  <c r="A128" i="29"/>
  <c r="A132" i="19"/>
  <c r="A136" i="18"/>
  <c r="A135" i="29"/>
  <c r="A119" i="28"/>
  <c r="A132" i="25"/>
  <c r="A126" i="24"/>
  <c r="A128" i="23"/>
  <c r="A111" i="23"/>
  <c r="A122" i="22"/>
  <c r="A136" i="21"/>
  <c r="A128" i="20"/>
  <c r="A127" i="19"/>
  <c r="A121" i="19"/>
  <c r="A114" i="19"/>
  <c r="A139" i="18"/>
  <c r="A129" i="29"/>
  <c r="A123" i="29"/>
  <c r="A115" i="29"/>
  <c r="A134" i="28"/>
  <c r="A140" i="25"/>
  <c r="A131" i="25"/>
  <c r="A115" i="25"/>
  <c r="A127" i="23"/>
  <c r="A130" i="21"/>
  <c r="A116" i="21"/>
  <c r="A134" i="20"/>
  <c r="A114" i="20"/>
  <c r="A138" i="19"/>
  <c r="A138" i="18"/>
  <c r="A123" i="18"/>
  <c r="A122" i="29"/>
  <c r="A133" i="28"/>
  <c r="A118" i="28"/>
  <c r="A123" i="25"/>
  <c r="A137" i="24"/>
  <c r="A119" i="24"/>
  <c r="A113" i="24"/>
  <c r="A140" i="23"/>
  <c r="A126" i="23"/>
  <c r="A110" i="23"/>
  <c r="A132" i="22"/>
  <c r="A113" i="22"/>
  <c r="A129" i="21"/>
  <c r="A115" i="21"/>
  <c r="A127" i="20"/>
  <c r="A120" i="19"/>
  <c r="A122" i="18"/>
  <c r="A113" i="29"/>
  <c r="A130" i="28"/>
  <c r="A115" i="28"/>
  <c r="A138" i="25"/>
  <c r="A129" i="25"/>
  <c r="A111" i="24"/>
  <c r="A123" i="23"/>
  <c r="A120" i="22"/>
  <c r="A110" i="22"/>
  <c r="A121" i="21"/>
  <c r="A113" i="21"/>
  <c r="A132" i="20"/>
  <c r="A125" i="19"/>
  <c r="A118" i="19"/>
  <c r="A116" i="18"/>
  <c r="A115" i="18"/>
  <c r="A114" i="18"/>
  <c r="A134" i="21"/>
  <c r="A126" i="29"/>
  <c r="A133" i="21"/>
  <c r="A112" i="28"/>
  <c r="A117" i="24"/>
  <c r="A127" i="22"/>
  <c r="A140" i="21"/>
  <c r="A120" i="23"/>
  <c r="A119" i="29"/>
  <c r="A121" i="23"/>
  <c r="A127" i="21"/>
  <c r="A118" i="20"/>
  <c r="A136" i="19"/>
  <c r="A111" i="25"/>
  <c r="A129" i="24"/>
  <c r="A113" i="28"/>
  <c r="A119" i="21"/>
  <c r="A128" i="25"/>
  <c r="A138" i="22"/>
  <c r="A124" i="19"/>
  <c r="A112" i="29"/>
  <c r="A137" i="22"/>
  <c r="A112" i="20"/>
  <c r="A133" i="18"/>
  <c r="A136" i="23"/>
  <c r="A139" i="29"/>
  <c r="A119" i="22"/>
  <c r="A118" i="22"/>
  <c r="A132" i="18"/>
  <c r="A135" i="23"/>
  <c r="A104" i="29"/>
  <c r="A86" i="29"/>
  <c r="A80" i="29"/>
  <c r="A96" i="28"/>
  <c r="A77" i="28"/>
  <c r="A101" i="25"/>
  <c r="A106" i="24"/>
  <c r="A88" i="24"/>
  <c r="A97" i="22"/>
  <c r="A83" i="22"/>
  <c r="A95" i="21"/>
  <c r="A82" i="21"/>
  <c r="A96" i="20"/>
  <c r="A83" i="20"/>
  <c r="A76" i="20"/>
  <c r="A84" i="19"/>
  <c r="A76" i="19"/>
  <c r="A98" i="18"/>
  <c r="A81" i="18"/>
  <c r="A80" i="22"/>
  <c r="A102" i="19"/>
  <c r="A91" i="29"/>
  <c r="A95" i="28"/>
  <c r="A106" i="25"/>
  <c r="A96" i="25"/>
  <c r="A80" i="25"/>
  <c r="A105" i="24"/>
  <c r="A87" i="24"/>
  <c r="A87" i="23"/>
  <c r="A76" i="23"/>
  <c r="A96" i="22"/>
  <c r="A82" i="22"/>
  <c r="A94" i="21"/>
  <c r="A88" i="21"/>
  <c r="A95" i="20"/>
  <c r="A89" i="20"/>
  <c r="A90" i="19"/>
  <c r="A83" i="19"/>
  <c r="A80" i="18"/>
  <c r="A86" i="23"/>
  <c r="A101" i="20"/>
  <c r="A82" i="20"/>
  <c r="A97" i="19"/>
  <c r="A96" i="18"/>
  <c r="A78" i="18"/>
  <c r="A84" i="29"/>
  <c r="A78" i="29"/>
  <c r="A90" i="28"/>
  <c r="A85" i="24"/>
  <c r="A95" i="23"/>
  <c r="A83" i="23"/>
  <c r="A105" i="21"/>
  <c r="A88" i="19"/>
  <c r="A93" i="18"/>
  <c r="A84" i="25"/>
  <c r="A97" i="29"/>
  <c r="A85" i="29"/>
  <c r="A79" i="29"/>
  <c r="A94" i="28"/>
  <c r="A76" i="28"/>
  <c r="A90" i="25"/>
  <c r="A104" i="24"/>
  <c r="A95" i="22"/>
  <c r="A106" i="21"/>
  <c r="A81" i="21"/>
  <c r="A104" i="19"/>
  <c r="A97" i="18"/>
  <c r="A79" i="18"/>
  <c r="A93" i="28"/>
  <c r="A85" i="25"/>
  <c r="A103" i="24"/>
  <c r="A86" i="24"/>
  <c r="A100" i="21"/>
  <c r="A103" i="29"/>
  <c r="A92" i="28"/>
  <c r="A95" i="25"/>
  <c r="A102" i="24"/>
  <c r="A106" i="23"/>
  <c r="A97" i="23"/>
  <c r="A85" i="23"/>
  <c r="A106" i="22"/>
  <c r="A93" i="21"/>
  <c r="A87" i="21"/>
  <c r="A80" i="21"/>
  <c r="A82" i="19"/>
  <c r="A95" i="18"/>
  <c r="A77" i="18"/>
  <c r="A102" i="29"/>
  <c r="A96" i="29"/>
  <c r="A90" i="29"/>
  <c r="A91" i="28"/>
  <c r="A105" i="25"/>
  <c r="A100" i="25"/>
  <c r="A79" i="25"/>
  <c r="A101" i="24"/>
  <c r="A105" i="23"/>
  <c r="A96" i="23"/>
  <c r="A84" i="23"/>
  <c r="A94" i="22"/>
  <c r="A81" i="22"/>
  <c r="A99" i="21"/>
  <c r="A94" i="20"/>
  <c r="A88" i="20"/>
  <c r="A81" i="20"/>
  <c r="A103" i="19"/>
  <c r="A89" i="19"/>
  <c r="A94" i="18"/>
  <c r="A100" i="20"/>
  <c r="A76" i="18"/>
  <c r="A101" i="29"/>
  <c r="A97" i="28"/>
  <c r="A102" i="25"/>
  <c r="A93" i="25"/>
  <c r="A77" i="25"/>
  <c r="A90" i="24"/>
  <c r="A104" i="23"/>
  <c r="A78" i="21"/>
  <c r="A104" i="20"/>
  <c r="A85" i="20"/>
  <c r="A105" i="18"/>
  <c r="A84" i="18"/>
  <c r="A89" i="24"/>
  <c r="A91" i="23"/>
  <c r="A89" i="22"/>
  <c r="A80" i="19"/>
  <c r="A104" i="18"/>
  <c r="A83" i="18"/>
  <c r="A92" i="29"/>
  <c r="A89" i="28"/>
  <c r="A86" i="25"/>
  <c r="A84" i="24"/>
  <c r="A88" i="22"/>
  <c r="A97" i="21"/>
  <c r="A101" i="19"/>
  <c r="A103" i="18"/>
  <c r="A82" i="18"/>
  <c r="A82" i="29"/>
  <c r="A88" i="28"/>
  <c r="A83" i="24"/>
  <c r="A103" i="23"/>
  <c r="A105" i="22"/>
  <c r="A86" i="21"/>
  <c r="A93" i="20"/>
  <c r="A91" i="19"/>
  <c r="A102" i="18"/>
  <c r="A100" i="29"/>
  <c r="A87" i="28"/>
  <c r="A92" i="25"/>
  <c r="A82" i="24"/>
  <c r="A102" i="23"/>
  <c r="A90" i="23"/>
  <c r="A104" i="22"/>
  <c r="A104" i="21"/>
  <c r="A85" i="21"/>
  <c r="A77" i="21"/>
  <c r="A103" i="20"/>
  <c r="A84" i="20"/>
  <c r="A89" i="29"/>
  <c r="A85" i="28"/>
  <c r="A83" i="25"/>
  <c r="A76" i="25"/>
  <c r="A80" i="24"/>
  <c r="A89" i="23"/>
  <c r="A102" i="22"/>
  <c r="A86" i="22"/>
  <c r="A76" i="21"/>
  <c r="A102" i="20"/>
  <c r="A78" i="19"/>
  <c r="A81" i="29"/>
  <c r="A84" i="28"/>
  <c r="A79" i="24"/>
  <c r="A100" i="23"/>
  <c r="A88" i="23"/>
  <c r="A101" i="22"/>
  <c r="A85" i="22"/>
  <c r="A87" i="19"/>
  <c r="A77" i="19"/>
  <c r="A100" i="18"/>
  <c r="A99" i="29"/>
  <c r="A83" i="28"/>
  <c r="A91" i="25"/>
  <c r="A78" i="24"/>
  <c r="A84" i="22"/>
  <c r="A84" i="21"/>
  <c r="A99" i="19"/>
  <c r="A99" i="18"/>
  <c r="A88" i="29"/>
  <c r="A106" i="28"/>
  <c r="A82" i="28"/>
  <c r="A82" i="25"/>
  <c r="A100" i="24"/>
  <c r="A77" i="24"/>
  <c r="A99" i="23"/>
  <c r="A82" i="23"/>
  <c r="A79" i="22"/>
  <c r="A102" i="21"/>
  <c r="A99" i="20"/>
  <c r="A91" i="20"/>
  <c r="A80" i="20"/>
  <c r="A98" i="29"/>
  <c r="A90" i="21"/>
  <c r="A92" i="20"/>
  <c r="A105" i="19"/>
  <c r="A85" i="19"/>
  <c r="A93" i="24"/>
  <c r="A87" i="22"/>
  <c r="A95" i="19"/>
  <c r="A86" i="18"/>
  <c r="A93" i="29"/>
  <c r="A98" i="28"/>
  <c r="A97" i="25"/>
  <c r="A92" i="24"/>
  <c r="A98" i="23"/>
  <c r="A78" i="22"/>
  <c r="A98" i="21"/>
  <c r="A79" i="21"/>
  <c r="A85" i="18"/>
  <c r="A106" i="29"/>
  <c r="A91" i="24"/>
  <c r="A77" i="23"/>
  <c r="A77" i="22"/>
  <c r="A94" i="19"/>
  <c r="A86" i="28"/>
  <c r="A81" i="25"/>
  <c r="A81" i="24"/>
  <c r="A96" i="21"/>
  <c r="A81" i="28"/>
  <c r="A76" i="24"/>
  <c r="A98" i="20"/>
  <c r="A104" i="25"/>
  <c r="A106" i="18"/>
  <c r="A86" i="19"/>
  <c r="A89" i="25"/>
  <c r="A101" i="18"/>
  <c r="A83" i="29"/>
  <c r="A105" i="28"/>
  <c r="A99" i="22"/>
  <c r="A103" i="21"/>
  <c r="A90" i="20"/>
  <c r="A94" i="23"/>
  <c r="A93" i="19"/>
  <c r="A80" i="28"/>
  <c r="A91" i="21"/>
  <c r="A92" i="23"/>
  <c r="A77" i="20"/>
  <c r="A104" i="28"/>
  <c r="A88" i="25"/>
  <c r="A99" i="24"/>
  <c r="A89" i="21"/>
  <c r="A92" i="18"/>
  <c r="A77" i="29"/>
  <c r="A103" i="28"/>
  <c r="A81" i="23"/>
  <c r="A98" i="22"/>
  <c r="A100" i="19"/>
  <c r="A91" i="18"/>
  <c r="A95" i="29"/>
  <c r="A102" i="28"/>
  <c r="A99" i="25"/>
  <c r="A98" i="24"/>
  <c r="A93" i="22"/>
  <c r="A106" i="20"/>
  <c r="A90" i="18"/>
  <c r="A101" i="28"/>
  <c r="A97" i="24"/>
  <c r="A101" i="23"/>
  <c r="A92" i="22"/>
  <c r="A101" i="21"/>
  <c r="A83" i="21"/>
  <c r="A87" i="20"/>
  <c r="A81" i="19"/>
  <c r="A98" i="25"/>
  <c r="A87" i="25"/>
  <c r="A96" i="24"/>
  <c r="A80" i="23"/>
  <c r="A91" i="22"/>
  <c r="A98" i="19"/>
  <c r="A79" i="19"/>
  <c r="A89" i="18"/>
  <c r="A76" i="29"/>
  <c r="A100" i="28"/>
  <c r="A95" i="24"/>
  <c r="A79" i="23"/>
  <c r="A90" i="22"/>
  <c r="A105" i="20"/>
  <c r="A86" i="20"/>
  <c r="A96" i="19"/>
  <c r="A88" i="18"/>
  <c r="A94" i="29"/>
  <c r="A99" i="28"/>
  <c r="A94" i="24"/>
  <c r="A78" i="23"/>
  <c r="A87" i="18"/>
  <c r="A79" i="20"/>
  <c r="A106" i="19"/>
  <c r="A93" i="23"/>
  <c r="A103" i="25"/>
  <c r="A100" i="22"/>
  <c r="A94" i="25"/>
  <c r="A76" i="22"/>
  <c r="A92" i="21"/>
  <c r="A92" i="19"/>
  <c r="A105" i="29"/>
  <c r="A87" i="29"/>
  <c r="A79" i="28"/>
  <c r="A78" i="25"/>
  <c r="A78" i="28"/>
  <c r="A103" i="22"/>
  <c r="A78" i="20"/>
  <c r="A97" i="20"/>
  <c r="A50" i="29"/>
  <c r="A43" i="29"/>
  <c r="A55" i="28"/>
  <c r="A67" i="25"/>
  <c r="A59" i="25"/>
  <c r="A50" i="25"/>
  <c r="A72" i="24"/>
  <c r="A56" i="24"/>
  <c r="A50" i="24"/>
  <c r="A61" i="22"/>
  <c r="A48" i="22"/>
  <c r="A48" i="21"/>
  <c r="A42" i="21"/>
  <c r="A56" i="20"/>
  <c r="A47" i="20"/>
  <c r="A61" i="19"/>
  <c r="A71" i="29"/>
  <c r="A72" i="28"/>
  <c r="A65" i="28"/>
  <c r="A46" i="28"/>
  <c r="A51" i="23"/>
  <c r="A46" i="21"/>
  <c r="A58" i="19"/>
  <c r="A45" i="28"/>
  <c r="A65" i="24"/>
  <c r="A66" i="22"/>
  <c r="A69" i="21"/>
  <c r="A54" i="20"/>
  <c r="A66" i="18"/>
  <c r="A70" i="29"/>
  <c r="A58" i="28"/>
  <c r="A59" i="24"/>
  <c r="A65" i="22"/>
  <c r="A63" i="20"/>
  <c r="A62" i="29"/>
  <c r="A52" i="28"/>
  <c r="A55" i="25"/>
  <c r="A63" i="23"/>
  <c r="A56" i="19"/>
  <c r="A59" i="18"/>
  <c r="A53" i="24"/>
  <c r="A72" i="29"/>
  <c r="A57" i="29"/>
  <c r="A48" i="28"/>
  <c r="A68" i="23"/>
  <c r="A55" i="23"/>
  <c r="A67" i="22"/>
  <c r="A71" i="21"/>
  <c r="A65" i="21"/>
  <c r="A68" i="18"/>
  <c r="A49" i="18"/>
  <c r="A43" i="18"/>
  <c r="A56" i="29"/>
  <c r="A57" i="25"/>
  <c r="A46" i="22"/>
  <c r="A70" i="21"/>
  <c r="A64" i="21"/>
  <c r="A68" i="19"/>
  <c r="A72" i="18"/>
  <c r="A48" i="18"/>
  <c r="A47" i="29"/>
  <c r="A50" i="23"/>
  <c r="A55" i="29"/>
  <c r="A71" i="28"/>
  <c r="A65" i="25"/>
  <c r="A49" i="23"/>
  <c r="A52" i="21"/>
  <c r="A51" i="21"/>
  <c r="A69" i="29"/>
  <c r="A64" i="28"/>
  <c r="A46" i="25"/>
  <c r="A64" i="24"/>
  <c r="A62" i="20"/>
  <c r="A62" i="23"/>
  <c r="A65" i="29"/>
  <c r="A49" i="29"/>
  <c r="A42" i="29"/>
  <c r="A66" i="28"/>
  <c r="A47" i="28"/>
  <c r="A66" i="24"/>
  <c r="A61" i="24"/>
  <c r="A55" i="24"/>
  <c r="A44" i="24"/>
  <c r="A67" i="23"/>
  <c r="A54" i="23"/>
  <c r="A54" i="22"/>
  <c r="A47" i="22"/>
  <c r="A42" i="22"/>
  <c r="A59" i="21"/>
  <c r="A66" i="20"/>
  <c r="A55" i="20"/>
  <c r="A70" i="19"/>
  <c r="A60" i="19"/>
  <c r="A49" i="19"/>
  <c r="A67" i="18"/>
  <c r="A55" i="18"/>
  <c r="A54" i="18"/>
  <c r="A65" i="23"/>
  <c r="A59" i="22"/>
  <c r="A58" i="21"/>
  <c r="A64" i="20"/>
  <c r="A46" i="19"/>
  <c r="A70" i="24"/>
  <c r="A64" i="23"/>
  <c r="A43" i="20"/>
  <c r="A54" i="29"/>
  <c r="A63" i="21"/>
  <c r="A71" i="20"/>
  <c r="A66" i="19"/>
  <c r="A53" i="18"/>
  <c r="A46" i="18"/>
  <c r="A46" i="29"/>
  <c r="A44" i="28"/>
  <c r="A45" i="25"/>
  <c r="A42" i="24"/>
  <c r="A48" i="23"/>
  <c r="A70" i="22"/>
  <c r="A58" i="22"/>
  <c r="A51" i="22"/>
  <c r="A57" i="21"/>
  <c r="A60" i="28"/>
  <c r="A54" i="28"/>
  <c r="A66" i="25"/>
  <c r="A49" i="25"/>
  <c r="A53" i="23"/>
  <c r="A60" i="22"/>
  <c r="A47" i="21"/>
  <c r="A65" i="20"/>
  <c r="A46" i="20"/>
  <c r="A69" i="19"/>
  <c r="A61" i="18"/>
  <c r="A42" i="18"/>
  <c r="A63" i="29"/>
  <c r="A48" i="25"/>
  <c r="A47" i="18"/>
  <c r="A48" i="24"/>
  <c r="A72" i="25"/>
  <c r="A45" i="22"/>
  <c r="A45" i="21"/>
  <c r="A71" i="18"/>
  <c r="A64" i="29"/>
  <c r="A59" i="28"/>
  <c r="A58" i="25"/>
  <c r="A71" i="24"/>
  <c r="A60" i="24"/>
  <c r="A49" i="24"/>
  <c r="A43" i="24"/>
  <c r="A52" i="23"/>
  <c r="A72" i="22"/>
  <c r="A53" i="22"/>
  <c r="A53" i="21"/>
  <c r="A45" i="20"/>
  <c r="A59" i="19"/>
  <c r="A48" i="19"/>
  <c r="A48" i="29"/>
  <c r="A66" i="23"/>
  <c r="A47" i="19"/>
  <c r="A56" i="25"/>
  <c r="A54" i="24"/>
  <c r="A53" i="28"/>
  <c r="A52" i="22"/>
  <c r="A72" i="20"/>
  <c r="A44" i="20"/>
  <c r="A67" i="19"/>
  <c r="A57" i="19"/>
  <c r="A45" i="19"/>
  <c r="A60" i="18"/>
  <c r="A47" i="25"/>
  <c r="A71" i="22"/>
  <c r="A61" i="29"/>
  <c r="A56" i="28"/>
  <c r="A62" i="22"/>
  <c r="A44" i="21"/>
  <c r="A67" i="20"/>
  <c r="A42" i="19"/>
  <c r="A69" i="18"/>
  <c r="A68" i="28"/>
  <c r="A64" i="25"/>
  <c r="A44" i="25"/>
  <c r="A50" i="22"/>
  <c r="A56" i="21"/>
  <c r="A63" i="19"/>
  <c r="A50" i="18"/>
  <c r="A58" i="20"/>
  <c r="A50" i="19"/>
  <c r="A60" i="29"/>
  <c r="A56" i="23"/>
  <c r="A69" i="22"/>
  <c r="A59" i="29"/>
  <c r="A67" i="28"/>
  <c r="A47" i="23"/>
  <c r="A67" i="21"/>
  <c r="A55" i="21"/>
  <c r="A43" i="21"/>
  <c r="A48" i="20"/>
  <c r="A62" i="19"/>
  <c r="A61" i="28"/>
  <c r="A60" i="23"/>
  <c r="A71" i="19"/>
  <c r="A44" i="18"/>
  <c r="A53" i="25"/>
  <c r="A57" i="24"/>
  <c r="A50" i="20"/>
  <c r="A44" i="19"/>
  <c r="A70" i="18"/>
  <c r="A51" i="28"/>
  <c r="A63" i="25"/>
  <c r="A43" i="25"/>
  <c r="A52" i="24"/>
  <c r="A46" i="23"/>
  <c r="A61" i="20"/>
  <c r="A58" i="18"/>
  <c r="A68" i="29"/>
  <c r="A62" i="25"/>
  <c r="A63" i="24"/>
  <c r="A72" i="23"/>
  <c r="A45" i="23"/>
  <c r="A68" i="22"/>
  <c r="A42" i="20"/>
  <c r="A65" i="18"/>
  <c r="A45" i="18"/>
  <c r="A44" i="22"/>
  <c r="A49" i="20"/>
  <c r="A43" i="19"/>
  <c r="A67" i="29"/>
  <c r="A58" i="29"/>
  <c r="A50" i="28"/>
  <c r="A71" i="23"/>
  <c r="A44" i="23"/>
  <c r="A49" i="22"/>
  <c r="A61" i="25"/>
  <c r="A66" i="21"/>
  <c r="A60" i="20"/>
  <c r="A54" i="19"/>
  <c r="A57" i="18"/>
  <c r="A60" i="25"/>
  <c r="A69" i="23"/>
  <c r="A56" i="22"/>
  <c r="A53" i="19"/>
  <c r="A44" i="29"/>
  <c r="A49" i="28"/>
  <c r="A50" i="21"/>
  <c r="A59" i="20"/>
  <c r="A69" i="24"/>
  <c r="A52" i="19"/>
  <c r="A53" i="29"/>
  <c r="A68" i="24"/>
  <c r="A55" i="22"/>
  <c r="A70" i="20"/>
  <c r="A70" i="25"/>
  <c r="A54" i="25"/>
  <c r="A64" i="22"/>
  <c r="A49" i="21"/>
  <c r="A53" i="20"/>
  <c r="A51" i="19"/>
  <c r="A57" i="28"/>
  <c r="A72" i="21"/>
  <c r="A51" i="20"/>
  <c r="A67" i="24"/>
  <c r="A58" i="23"/>
  <c r="A63" i="22"/>
  <c r="A65" i="19"/>
  <c r="A52" i="18"/>
  <c r="A69" i="28"/>
  <c r="A60" i="21"/>
  <c r="A62" i="18"/>
  <c r="A42" i="28"/>
  <c r="A68" i="25"/>
  <c r="A45" i="29"/>
  <c r="A42" i="25"/>
  <c r="A51" i="24"/>
  <c r="A70" i="23"/>
  <c r="A43" i="23"/>
  <c r="A57" i="22"/>
  <c r="A54" i="21"/>
  <c r="A55" i="19"/>
  <c r="A63" i="28"/>
  <c r="A62" i="24"/>
  <c r="A42" i="23"/>
  <c r="A56" i="18"/>
  <c r="A66" i="29"/>
  <c r="A72" i="19"/>
  <c r="A62" i="28"/>
  <c r="A71" i="25"/>
  <c r="A47" i="24"/>
  <c r="A62" i="21"/>
  <c r="A58" i="24"/>
  <c r="A61" i="23"/>
  <c r="A57" i="20"/>
  <c r="A64" i="18"/>
  <c r="A52" i="29"/>
  <c r="A46" i="24"/>
  <c r="A52" i="20"/>
  <c r="A70" i="28"/>
  <c r="A43" i="28"/>
  <c r="A69" i="25"/>
  <c r="A59" i="23"/>
  <c r="A61" i="21"/>
  <c r="A51" i="29"/>
  <c r="A52" i="25"/>
  <c r="A43" i="22"/>
  <c r="A69" i="20"/>
  <c r="A63" i="18"/>
  <c r="A51" i="25"/>
  <c r="A45" i="24"/>
  <c r="A57" i="23"/>
  <c r="A68" i="21"/>
  <c r="A68" i="20"/>
  <c r="A64" i="19"/>
  <c r="A51" i="18"/>
  <c r="A37" i="28"/>
  <c r="D32" i="28"/>
  <c r="E28" i="28"/>
  <c r="E36" i="28"/>
  <c r="B32" i="28"/>
  <c r="D28" i="28"/>
  <c r="A24" i="28"/>
  <c r="D36" i="28"/>
  <c r="A32" i="28"/>
  <c r="B28" i="28"/>
  <c r="A19" i="28"/>
  <c r="B36" i="28"/>
  <c r="A28" i="28"/>
  <c r="E35" i="28"/>
  <c r="B31" i="28"/>
  <c r="B27" i="28"/>
  <c r="A18" i="28"/>
  <c r="A10" i="28"/>
  <c r="E34" i="28"/>
  <c r="E30" i="28"/>
  <c r="B26" i="28"/>
  <c r="D35" i="28"/>
  <c r="A31" i="28"/>
  <c r="A27" i="28"/>
  <c r="B35" i="28"/>
  <c r="E26" i="28"/>
  <c r="A35" i="28"/>
  <c r="D26" i="28"/>
  <c r="A22" i="28"/>
  <c r="A13" i="28"/>
  <c r="A17" i="28"/>
  <c r="A36" i="28"/>
  <c r="B29" i="28"/>
  <c r="A9" i="28"/>
  <c r="A29" i="28"/>
  <c r="A21" i="28"/>
  <c r="D34" i="28"/>
  <c r="B34" i="28"/>
  <c r="A34" i="28"/>
  <c r="E27" i="28"/>
  <c r="A12" i="28"/>
  <c r="D27" i="28"/>
  <c r="A20" i="28"/>
  <c r="A25" i="28"/>
  <c r="E31" i="28"/>
  <c r="D31" i="28"/>
  <c r="A16" i="28"/>
  <c r="B38" i="28"/>
  <c r="B30" i="28"/>
  <c r="A30" i="28"/>
  <c r="A15" i="28"/>
  <c r="E33" i="28"/>
  <c r="A26" i="28"/>
  <c r="D33" i="28"/>
  <c r="B33" i="28"/>
  <c r="E25" i="28"/>
  <c r="A33" i="28"/>
  <c r="D25" i="28"/>
  <c r="E32" i="28"/>
  <c r="B25" i="28"/>
  <c r="A11" i="28"/>
  <c r="E38" i="28"/>
  <c r="D38" i="28"/>
  <c r="D30" i="28"/>
  <c r="A38" i="28"/>
  <c r="E37" i="28"/>
  <c r="A23" i="28"/>
  <c r="A14" i="28"/>
  <c r="D37" i="28"/>
  <c r="B37" i="28"/>
  <c r="E29" i="28"/>
  <c r="D29" i="28"/>
  <c r="B37" i="25"/>
  <c r="A33" i="25"/>
  <c r="A15" i="25"/>
  <c r="A37" i="25"/>
  <c r="E32" i="25"/>
  <c r="E28" i="25"/>
  <c r="A24" i="25"/>
  <c r="E35" i="24"/>
  <c r="F35" i="24" s="1"/>
  <c r="B31" i="24"/>
  <c r="B27" i="24"/>
  <c r="A18" i="24"/>
  <c r="A10" i="24"/>
  <c r="B36" i="23"/>
  <c r="B27" i="23"/>
  <c r="E35" i="25"/>
  <c r="E31" i="25"/>
  <c r="D27" i="25"/>
  <c r="A10" i="25"/>
  <c r="D34" i="24"/>
  <c r="E30" i="24"/>
  <c r="B26" i="24"/>
  <c r="A17" i="24"/>
  <c r="A9" i="24"/>
  <c r="A35" i="23"/>
  <c r="E30" i="23"/>
  <c r="A26" i="23"/>
  <c r="A12" i="23"/>
  <c r="D35" i="25"/>
  <c r="D31" i="25"/>
  <c r="B27" i="25"/>
  <c r="A18" i="25"/>
  <c r="B34" i="24"/>
  <c r="D30" i="24"/>
  <c r="A26" i="24"/>
  <c r="A21" i="24"/>
  <c r="A12" i="24"/>
  <c r="E34" i="23"/>
  <c r="D30" i="23"/>
  <c r="E25" i="23"/>
  <c r="A21" i="23"/>
  <c r="A38" i="25"/>
  <c r="B32" i="25"/>
  <c r="E26" i="25"/>
  <c r="D29" i="24"/>
  <c r="A24" i="24"/>
  <c r="E38" i="23"/>
  <c r="B33" i="23"/>
  <c r="D28" i="23"/>
  <c r="A23" i="23"/>
  <c r="A17" i="23"/>
  <c r="E37" i="25"/>
  <c r="A32" i="25"/>
  <c r="D26" i="25"/>
  <c r="A21" i="25"/>
  <c r="E33" i="24"/>
  <c r="B29" i="24"/>
  <c r="A13" i="24"/>
  <c r="D38" i="23"/>
  <c r="A33" i="23"/>
  <c r="B28" i="23"/>
  <c r="A36" i="25"/>
  <c r="E30" i="25"/>
  <c r="D25" i="25"/>
  <c r="A38" i="24"/>
  <c r="D32" i="24"/>
  <c r="A28" i="24"/>
  <c r="B37" i="23"/>
  <c r="A32" i="23"/>
  <c r="E26" i="23"/>
  <c r="E35" i="22"/>
  <c r="D31" i="22"/>
  <c r="A27" i="22"/>
  <c r="B35" i="25"/>
  <c r="D30" i="25"/>
  <c r="B25" i="25"/>
  <c r="A19" i="25"/>
  <c r="E37" i="24"/>
  <c r="B32" i="24"/>
  <c r="E27" i="24"/>
  <c r="A22" i="24"/>
  <c r="A37" i="23"/>
  <c r="D26" i="23"/>
  <c r="D35" i="22"/>
  <c r="B31" i="22"/>
  <c r="E26" i="22"/>
  <c r="A22" i="22"/>
  <c r="A9" i="22"/>
  <c r="B38" i="25"/>
  <c r="B36" i="24"/>
  <c r="B30" i="24"/>
  <c r="E36" i="23"/>
  <c r="A31" i="23"/>
  <c r="D36" i="22"/>
  <c r="E31" i="22"/>
  <c r="F31" i="22" s="1"/>
  <c r="B26" i="22"/>
  <c r="A21" i="22"/>
  <c r="D38" i="21"/>
  <c r="E33" i="21"/>
  <c r="E29" i="21"/>
  <c r="A25" i="21"/>
  <c r="A9" i="21"/>
  <c r="D37" i="25"/>
  <c r="B30" i="25"/>
  <c r="A36" i="24"/>
  <c r="A30" i="24"/>
  <c r="A16" i="24"/>
  <c r="D36" i="23"/>
  <c r="B30" i="23"/>
  <c r="A24" i="23"/>
  <c r="A29" i="25"/>
  <c r="A34" i="24"/>
  <c r="D28" i="24"/>
  <c r="D34" i="23"/>
  <c r="A29" i="23"/>
  <c r="A22" i="23"/>
  <c r="A9" i="23"/>
  <c r="D34" i="22"/>
  <c r="A30" i="22"/>
  <c r="A25" i="22"/>
  <c r="A37" i="21"/>
  <c r="B32" i="21"/>
  <c r="B28" i="21"/>
  <c r="A19" i="21"/>
  <c r="D37" i="24"/>
  <c r="A15" i="24"/>
  <c r="B35" i="23"/>
  <c r="A28" i="23"/>
  <c r="B37" i="22"/>
  <c r="A20" i="22"/>
  <c r="A34" i="21"/>
  <c r="D29" i="21"/>
  <c r="D38" i="20"/>
  <c r="B29" i="20"/>
  <c r="A11" i="20"/>
  <c r="E36" i="19"/>
  <c r="D32" i="19"/>
  <c r="B28" i="19"/>
  <c r="A19" i="19"/>
  <c r="A11" i="19"/>
  <c r="B31" i="25"/>
  <c r="B37" i="24"/>
  <c r="B34" i="23"/>
  <c r="E27" i="23"/>
  <c r="A37" i="22"/>
  <c r="A31" i="22"/>
  <c r="E25" i="22"/>
  <c r="A14" i="22"/>
  <c r="B29" i="21"/>
  <c r="A24" i="21"/>
  <c r="B38" i="20"/>
  <c r="E33" i="20"/>
  <c r="A29" i="20"/>
  <c r="A20" i="20"/>
  <c r="D36" i="19"/>
  <c r="B32" i="19"/>
  <c r="A28" i="19"/>
  <c r="E36" i="25"/>
  <c r="D29" i="25"/>
  <c r="B35" i="24"/>
  <c r="B28" i="24"/>
  <c r="B25" i="23"/>
  <c r="A18" i="23"/>
  <c r="A35" i="22"/>
  <c r="E29" i="22"/>
  <c r="E37" i="21"/>
  <c r="D32" i="21"/>
  <c r="A37" i="20"/>
  <c r="D32" i="20"/>
  <c r="B28" i="20"/>
  <c r="A19" i="20"/>
  <c r="D35" i="19"/>
  <c r="B31" i="19"/>
  <c r="B27" i="19"/>
  <c r="E29" i="25"/>
  <c r="A14" i="24"/>
  <c r="D35" i="23"/>
  <c r="B26" i="23"/>
  <c r="D32" i="22"/>
  <c r="A26" i="22"/>
  <c r="A19" i="22"/>
  <c r="A12" i="22"/>
  <c r="E35" i="21"/>
  <c r="A10" i="21"/>
  <c r="D36" i="20"/>
  <c r="D31" i="20"/>
  <c r="B26" i="20"/>
  <c r="A35" i="19"/>
  <c r="A30" i="19"/>
  <c r="B25" i="19"/>
  <c r="D38" i="18"/>
  <c r="E33" i="18"/>
  <c r="A29" i="18"/>
  <c r="B38" i="18"/>
  <c r="D33" i="18"/>
  <c r="E38" i="25"/>
  <c r="B29" i="25"/>
  <c r="A20" i="25"/>
  <c r="E38" i="24"/>
  <c r="A34" i="23"/>
  <c r="D25" i="23"/>
  <c r="A16" i="23"/>
  <c r="E38" i="22"/>
  <c r="B32" i="22"/>
  <c r="D25" i="22"/>
  <c r="D35" i="21"/>
  <c r="E30" i="21"/>
  <c r="A14" i="21"/>
  <c r="B36" i="20"/>
  <c r="B31" i="20"/>
  <c r="A26" i="20"/>
  <c r="A15" i="20"/>
  <c r="E34" i="19"/>
  <c r="E29" i="19"/>
  <c r="A25" i="19"/>
  <c r="A14" i="19"/>
  <c r="D38" i="25"/>
  <c r="A11" i="25"/>
  <c r="D38" i="24"/>
  <c r="A25" i="23"/>
  <c r="D38" i="22"/>
  <c r="A32" i="22"/>
  <c r="B25" i="22"/>
  <c r="B35" i="21"/>
  <c r="D30" i="21"/>
  <c r="A18" i="21"/>
  <c r="A36" i="20"/>
  <c r="A31" i="20"/>
  <c r="E25" i="20"/>
  <c r="D34" i="19"/>
  <c r="D29" i="19"/>
  <c r="E34" i="25"/>
  <c r="E27" i="25"/>
  <c r="D36" i="24"/>
  <c r="D27" i="24"/>
  <c r="D32" i="23"/>
  <c r="A14" i="23"/>
  <c r="D37" i="22"/>
  <c r="D30" i="22"/>
  <c r="B34" i="21"/>
  <c r="E28" i="21"/>
  <c r="A35" i="20"/>
  <c r="A30" i="20"/>
  <c r="E38" i="19"/>
  <c r="A37" i="18"/>
  <c r="B32" i="18"/>
  <c r="A28" i="18"/>
  <c r="A23" i="18"/>
  <c r="A30" i="25"/>
  <c r="D31" i="24"/>
  <c r="A11" i="24"/>
  <c r="D37" i="23"/>
  <c r="A15" i="22"/>
  <c r="D37" i="21"/>
  <c r="A31" i="21"/>
  <c r="A23" i="21"/>
  <c r="A11" i="21"/>
  <c r="E37" i="20"/>
  <c r="E30" i="20"/>
  <c r="A24" i="20"/>
  <c r="A21" i="19"/>
  <c r="A15" i="19"/>
  <c r="E37" i="18"/>
  <c r="A32" i="18"/>
  <c r="B27" i="18"/>
  <c r="A16" i="18"/>
  <c r="D37" i="18"/>
  <c r="A27" i="18"/>
  <c r="A27" i="19"/>
  <c r="E36" i="18"/>
  <c r="A31" i="24"/>
  <c r="A36" i="23"/>
  <c r="A23" i="22"/>
  <c r="B37" i="21"/>
  <c r="A16" i="21"/>
  <c r="D37" i="20"/>
  <c r="D30" i="20"/>
  <c r="E33" i="19"/>
  <c r="E27" i="19"/>
  <c r="A10" i="19"/>
  <c r="B30" i="22"/>
  <c r="D36" i="21"/>
  <c r="A22" i="21"/>
  <c r="E36" i="20"/>
  <c r="A23" i="20"/>
  <c r="A17" i="20"/>
  <c r="B33" i="19"/>
  <c r="D31" i="18"/>
  <c r="D28" i="25"/>
  <c r="A17" i="25"/>
  <c r="A9" i="25"/>
  <c r="A20" i="24"/>
  <c r="E35" i="23"/>
  <c r="A13" i="23"/>
  <c r="E30" i="22"/>
  <c r="F30" i="22" s="1"/>
  <c r="E36" i="21"/>
  <c r="B30" i="21"/>
  <c r="B37" i="20"/>
  <c r="B30" i="20"/>
  <c r="D33" i="19"/>
  <c r="D27" i="19"/>
  <c r="B37" i="18"/>
  <c r="E31" i="18"/>
  <c r="E26" i="18"/>
  <c r="A21" i="18"/>
  <c r="A10" i="18"/>
  <c r="B28" i="25"/>
  <c r="A30" i="21"/>
  <c r="E29" i="20"/>
  <c r="D26" i="18"/>
  <c r="B36" i="25"/>
  <c r="B26" i="25"/>
  <c r="A14" i="25"/>
  <c r="B38" i="24"/>
  <c r="E28" i="24"/>
  <c r="E32" i="23"/>
  <c r="E37" i="22"/>
  <c r="A29" i="22"/>
  <c r="A13" i="22"/>
  <c r="A35" i="21"/>
  <c r="A28" i="21"/>
  <c r="B35" i="20"/>
  <c r="A10" i="20"/>
  <c r="B38" i="19"/>
  <c r="A32" i="19"/>
  <c r="B26" i="19"/>
  <c r="A9" i="19"/>
  <c r="A36" i="18"/>
  <c r="E30" i="18"/>
  <c r="E25" i="18"/>
  <c r="A14" i="18"/>
  <c r="A9" i="18"/>
  <c r="A35" i="25"/>
  <c r="A26" i="25"/>
  <c r="A13" i="25"/>
  <c r="A37" i="24"/>
  <c r="A27" i="24"/>
  <c r="B32" i="23"/>
  <c r="E36" i="22"/>
  <c r="E34" i="21"/>
  <c r="E27" i="21"/>
  <c r="A21" i="21"/>
  <c r="E34" i="20"/>
  <c r="E28" i="20"/>
  <c r="A22" i="20"/>
  <c r="A16" i="20"/>
  <c r="A38" i="19"/>
  <c r="A26" i="19"/>
  <c r="E35" i="18"/>
  <c r="D30" i="18"/>
  <c r="D25" i="18"/>
  <c r="A20" i="18"/>
  <c r="E25" i="25"/>
  <c r="A35" i="24"/>
  <c r="A25" i="24"/>
  <c r="B31" i="23"/>
  <c r="D31" i="21"/>
  <c r="D29" i="20"/>
  <c r="A37" i="19"/>
  <c r="A18" i="19"/>
  <c r="E38" i="18"/>
  <c r="A30" i="18"/>
  <c r="A38" i="18"/>
  <c r="E29" i="18"/>
  <c r="D34" i="25"/>
  <c r="B33" i="24"/>
  <c r="E27" i="20"/>
  <c r="E35" i="19"/>
  <c r="D35" i="18"/>
  <c r="E32" i="22"/>
  <c r="E38" i="21"/>
  <c r="A38" i="20"/>
  <c r="D26" i="19"/>
  <c r="B35" i="18"/>
  <c r="A34" i="20"/>
  <c r="E32" i="19"/>
  <c r="F32" i="19" s="1"/>
  <c r="A16" i="25"/>
  <c r="B38" i="23"/>
  <c r="A17" i="22"/>
  <c r="A18" i="18"/>
  <c r="E29" i="24"/>
  <c r="A20" i="23"/>
  <c r="B38" i="22"/>
  <c r="A15" i="21"/>
  <c r="B33" i="18"/>
  <c r="A38" i="22"/>
  <c r="D25" i="21"/>
  <c r="A25" i="25"/>
  <c r="E34" i="24"/>
  <c r="A30" i="23"/>
  <c r="E33" i="22"/>
  <c r="A24" i="22"/>
  <c r="A11" i="22"/>
  <c r="B31" i="21"/>
  <c r="A20" i="21"/>
  <c r="B36" i="19"/>
  <c r="E28" i="19"/>
  <c r="A23" i="24"/>
  <c r="B29" i="23"/>
  <c r="D28" i="21"/>
  <c r="E26" i="19"/>
  <c r="A22" i="25"/>
  <c r="D27" i="21"/>
  <c r="D27" i="20"/>
  <c r="B35" i="19"/>
  <c r="B34" i="18"/>
  <c r="D33" i="25"/>
  <c r="D25" i="20"/>
  <c r="A34" i="18"/>
  <c r="A11" i="18"/>
  <c r="A26" i="21"/>
  <c r="A14" i="20"/>
  <c r="A23" i="19"/>
  <c r="D33" i="20"/>
  <c r="E37" i="23"/>
  <c r="B33" i="21"/>
  <c r="E29" i="23"/>
  <c r="D33" i="22"/>
  <c r="D28" i="20"/>
  <c r="A36" i="19"/>
  <c r="D28" i="19"/>
  <c r="A17" i="19"/>
  <c r="D36" i="18"/>
  <c r="D29" i="18"/>
  <c r="A13" i="18"/>
  <c r="D36" i="25"/>
  <c r="A23" i="25"/>
  <c r="D33" i="24"/>
  <c r="D29" i="23"/>
  <c r="A11" i="23"/>
  <c r="B33" i="22"/>
  <c r="A29" i="21"/>
  <c r="A12" i="21"/>
  <c r="A28" i="20"/>
  <c r="B36" i="18"/>
  <c r="B29" i="18"/>
  <c r="A22" i="18"/>
  <c r="A33" i="22"/>
  <c r="E38" i="20"/>
  <c r="B34" i="25"/>
  <c r="A33" i="24"/>
  <c r="B26" i="21"/>
  <c r="A9" i="20"/>
  <c r="B25" i="20"/>
  <c r="D32" i="25"/>
  <c r="D33" i="21"/>
  <c r="A25" i="20"/>
  <c r="E31" i="19"/>
  <c r="A26" i="18"/>
  <c r="A34" i="25"/>
  <c r="E32" i="24"/>
  <c r="E28" i="23"/>
  <c r="B38" i="21"/>
  <c r="B27" i="21"/>
  <c r="E35" i="20"/>
  <c r="B27" i="20"/>
  <c r="B34" i="19"/>
  <c r="E25" i="19"/>
  <c r="A35" i="18"/>
  <c r="E28" i="18"/>
  <c r="A12" i="18"/>
  <c r="A32" i="24"/>
  <c r="D27" i="23"/>
  <c r="A10" i="23"/>
  <c r="A38" i="21"/>
  <c r="A27" i="21"/>
  <c r="A17" i="21"/>
  <c r="D35" i="20"/>
  <c r="A27" i="20"/>
  <c r="A18" i="20"/>
  <c r="A34" i="19"/>
  <c r="D25" i="19"/>
  <c r="E34" i="18"/>
  <c r="D28" i="18"/>
  <c r="A19" i="24"/>
  <c r="A27" i="23"/>
  <c r="D29" i="22"/>
  <c r="A10" i="22"/>
  <c r="B36" i="21"/>
  <c r="E26" i="21"/>
  <c r="D34" i="20"/>
  <c r="E26" i="20"/>
  <c r="A16" i="19"/>
  <c r="D34" i="18"/>
  <c r="B28" i="18"/>
  <c r="A19" i="18"/>
  <c r="E33" i="25"/>
  <c r="E31" i="24"/>
  <c r="B29" i="22"/>
  <c r="A18" i="22"/>
  <c r="A36" i="21"/>
  <c r="D26" i="21"/>
  <c r="B34" i="20"/>
  <c r="D26" i="20"/>
  <c r="A33" i="19"/>
  <c r="E27" i="18"/>
  <c r="D34" i="21"/>
  <c r="A24" i="19"/>
  <c r="D27" i="18"/>
  <c r="B33" i="25"/>
  <c r="E28" i="22"/>
  <c r="B26" i="18"/>
  <c r="A38" i="23"/>
  <c r="D28" i="22"/>
  <c r="E25" i="21"/>
  <c r="A29" i="24"/>
  <c r="B28" i="22"/>
  <c r="D25" i="24"/>
  <c r="A15" i="23"/>
  <c r="D27" i="22"/>
  <c r="A33" i="21"/>
  <c r="D30" i="19"/>
  <c r="B31" i="18"/>
  <c r="B25" i="24"/>
  <c r="B27" i="22"/>
  <c r="E32" i="21"/>
  <c r="B30" i="19"/>
  <c r="A31" i="18"/>
  <c r="D26" i="22"/>
  <c r="A32" i="21"/>
  <c r="B29" i="19"/>
  <c r="B30" i="18"/>
  <c r="A12" i="25"/>
  <c r="A34" i="22"/>
  <c r="B37" i="19"/>
  <c r="A21" i="20"/>
  <c r="A29" i="19"/>
  <c r="A16" i="22"/>
  <c r="B25" i="18"/>
  <c r="A31" i="25"/>
  <c r="E31" i="21"/>
  <c r="A13" i="20"/>
  <c r="A25" i="18"/>
  <c r="A12" i="20"/>
  <c r="A20" i="19"/>
  <c r="D35" i="24"/>
  <c r="E32" i="20"/>
  <c r="B34" i="22"/>
  <c r="E37" i="19"/>
  <c r="E31" i="23"/>
  <c r="D37" i="19"/>
  <c r="A17" i="18"/>
  <c r="D31" i="23"/>
  <c r="A22" i="19"/>
  <c r="A24" i="18"/>
  <c r="A36" i="22"/>
  <c r="B33" i="20"/>
  <c r="E33" i="23"/>
  <c r="B35" i="22"/>
  <c r="A33" i="20"/>
  <c r="D38" i="19"/>
  <c r="D33" i="23"/>
  <c r="E34" i="22"/>
  <c r="B32" i="20"/>
  <c r="A32" i="20"/>
  <c r="A13" i="19"/>
  <c r="B25" i="21"/>
  <c r="A28" i="25"/>
  <c r="B36" i="22"/>
  <c r="A27" i="25"/>
  <c r="E36" i="24"/>
  <c r="A13" i="21"/>
  <c r="A33" i="18"/>
  <c r="E26" i="24"/>
  <c r="D26" i="24"/>
  <c r="E25" i="24"/>
  <c r="E32" i="18"/>
  <c r="D31" i="19"/>
  <c r="F31" i="19" s="1"/>
  <c r="A28" i="22"/>
  <c r="D32" i="18"/>
  <c r="E27" i="22"/>
  <c r="E31" i="20"/>
  <c r="F31" i="20" s="1"/>
  <c r="A31" i="19"/>
  <c r="A19" i="23"/>
  <c r="A15" i="18"/>
  <c r="E30" i="19"/>
  <c r="A12" i="19"/>
  <c r="H704" i="9" a="1"/>
  <c r="H670" i="9" a="1"/>
  <c r="H636" i="9" a="1"/>
  <c r="H602" i="9" a="1"/>
  <c r="H568" i="9" a="1"/>
  <c r="H534" i="9" a="1"/>
  <c r="H840" i="9" a="1"/>
  <c r="H806" i="9" a="1"/>
  <c r="H772" i="9" a="1"/>
  <c r="H738" i="9" a="1"/>
  <c r="A866" i="9"/>
  <c r="A846" i="9"/>
  <c r="A825" i="9"/>
  <c r="A804" i="9"/>
  <c r="A785" i="9"/>
  <c r="A764" i="9"/>
  <c r="A744" i="9"/>
  <c r="A723" i="9"/>
  <c r="A683" i="9"/>
  <c r="A662" i="9"/>
  <c r="A642" i="9"/>
  <c r="A621" i="9"/>
  <c r="A600" i="9"/>
  <c r="A580" i="9"/>
  <c r="A559" i="9"/>
  <c r="A539" i="9"/>
  <c r="A518" i="9"/>
  <c r="A497" i="9"/>
  <c r="A477" i="9"/>
  <c r="A456" i="9"/>
  <c r="A436" i="9"/>
  <c r="A415" i="9"/>
  <c r="A394" i="9"/>
  <c r="A375" i="9"/>
  <c r="A354" i="9"/>
  <c r="A334" i="9"/>
  <c r="A313" i="9"/>
  <c r="A292" i="9"/>
  <c r="A272" i="9"/>
  <c r="A251" i="9"/>
  <c r="A231" i="9"/>
  <c r="A210" i="9"/>
  <c r="A189" i="9"/>
  <c r="A169" i="9"/>
  <c r="A148" i="9"/>
  <c r="A311" i="9"/>
  <c r="A249" i="9"/>
  <c r="A208" i="9"/>
  <c r="A187" i="9"/>
  <c r="A146" i="9"/>
  <c r="A761" i="9"/>
  <c r="A680" i="9"/>
  <c r="A577" i="9"/>
  <c r="A515" i="9"/>
  <c r="A474" i="9"/>
  <c r="A434" i="9"/>
  <c r="A372" i="9"/>
  <c r="A332" i="9"/>
  <c r="A801" i="9"/>
  <c r="A679" i="9"/>
  <c r="A576" i="9"/>
  <c r="A536" i="9"/>
  <c r="A493" i="9"/>
  <c r="A350" i="9"/>
  <c r="A247" i="9"/>
  <c r="A185" i="9"/>
  <c r="A287" i="9"/>
  <c r="A184" i="9"/>
  <c r="A491" i="9"/>
  <c r="A348" i="9"/>
  <c r="A163" i="9"/>
  <c r="A736" i="9"/>
  <c r="A306" i="9"/>
  <c r="A777" i="9"/>
  <c r="A675" i="9"/>
  <c r="A654" i="9"/>
  <c r="A510" i="9"/>
  <c r="A346" i="9"/>
  <c r="A181" i="9"/>
  <c r="A857" i="9"/>
  <c r="A694" i="9"/>
  <c r="A550" i="9"/>
  <c r="A426" i="9"/>
  <c r="A507" i="9"/>
  <c r="A322" i="9"/>
  <c r="A833" i="9"/>
  <c r="A609" i="9"/>
  <c r="A506" i="9"/>
  <c r="A423" i="9"/>
  <c r="A865" i="9"/>
  <c r="A845" i="9"/>
  <c r="A824" i="9"/>
  <c r="A803" i="9"/>
  <c r="A784" i="9"/>
  <c r="A763" i="9"/>
  <c r="A743" i="9"/>
  <c r="A722" i="9"/>
  <c r="A702" i="9"/>
  <c r="A682" i="9"/>
  <c r="A661" i="9"/>
  <c r="A641" i="9"/>
  <c r="A620" i="9"/>
  <c r="A599" i="9"/>
  <c r="A579" i="9"/>
  <c r="A558" i="9"/>
  <c r="A538" i="9"/>
  <c r="A517" i="9"/>
  <c r="A496" i="9"/>
  <c r="A476" i="9"/>
  <c r="A455" i="9"/>
  <c r="A435" i="9"/>
  <c r="A414" i="9"/>
  <c r="A393" i="9"/>
  <c r="A374" i="9"/>
  <c r="A353" i="9"/>
  <c r="A333" i="9"/>
  <c r="A312" i="9"/>
  <c r="A291" i="9"/>
  <c r="A271" i="9"/>
  <c r="A250" i="9"/>
  <c r="A209" i="9"/>
  <c r="A188" i="9"/>
  <c r="A168" i="9"/>
  <c r="A147" i="9"/>
  <c r="A128" i="9"/>
  <c r="A290" i="9"/>
  <c r="A167" i="9"/>
  <c r="A782" i="9"/>
  <c r="A639" i="9"/>
  <c r="A453" i="9"/>
  <c r="A351" i="9"/>
  <c r="A310" i="9"/>
  <c r="A166" i="9"/>
  <c r="A821" i="9"/>
  <c r="A596" i="9"/>
  <c r="A514" i="9"/>
  <c r="A411" i="9"/>
  <c r="A371" i="9"/>
  <c r="A288" i="9"/>
  <c r="A226" i="9"/>
  <c r="A472" i="9"/>
  <c r="A370" i="9"/>
  <c r="A267" i="9"/>
  <c r="A574" i="9"/>
  <c r="A450" i="9"/>
  <c r="A369" i="9"/>
  <c r="A266" i="9"/>
  <c r="A818" i="9"/>
  <c r="A717" i="9"/>
  <c r="A676" i="9"/>
  <c r="A573" i="9"/>
  <c r="A511" i="9"/>
  <c r="A368" i="9"/>
  <c r="A223" i="9"/>
  <c r="A817" i="9"/>
  <c r="A695" i="9"/>
  <c r="A613" i="9"/>
  <c r="A489" i="9"/>
  <c r="A407" i="9"/>
  <c r="A325" i="9"/>
  <c r="A243" i="9"/>
  <c r="A162" i="9"/>
  <c r="A755" i="9"/>
  <c r="A715" i="9"/>
  <c r="A674" i="9"/>
  <c r="A632" i="9"/>
  <c r="A509" i="9"/>
  <c r="A345" i="9"/>
  <c r="A486" i="9"/>
  <c r="A445" i="9"/>
  <c r="A281" i="9"/>
  <c r="A774" i="9"/>
  <c r="A650" i="9"/>
  <c r="A526" i="9"/>
  <c r="A864" i="9"/>
  <c r="A844" i="9"/>
  <c r="A823" i="9"/>
  <c r="A802" i="9"/>
  <c r="A783" i="9"/>
  <c r="A762" i="9"/>
  <c r="A742" i="9"/>
  <c r="A721" i="9"/>
  <c r="A701" i="9"/>
  <c r="A681" i="9"/>
  <c r="A660" i="9"/>
  <c r="A640" i="9"/>
  <c r="A619" i="9"/>
  <c r="A598" i="9"/>
  <c r="A578" i="9"/>
  <c r="A557" i="9"/>
  <c r="A537" i="9"/>
  <c r="A516" i="9"/>
  <c r="A495" i="9"/>
  <c r="A475" i="9"/>
  <c r="A454" i="9"/>
  <c r="A413" i="9"/>
  <c r="A392" i="9"/>
  <c r="A373" i="9"/>
  <c r="A352" i="9"/>
  <c r="A270" i="9"/>
  <c r="A230" i="9"/>
  <c r="A720" i="9"/>
  <c r="A659" i="9"/>
  <c r="A597" i="9"/>
  <c r="A556" i="9"/>
  <c r="A391" i="9"/>
  <c r="A289" i="9"/>
  <c r="A248" i="9"/>
  <c r="A186" i="9"/>
  <c r="A760" i="9"/>
  <c r="A699" i="9"/>
  <c r="A658" i="9"/>
  <c r="A555" i="9"/>
  <c r="A390" i="9"/>
  <c r="A268" i="9"/>
  <c r="A144" i="9"/>
  <c r="A410" i="9"/>
  <c r="A389" i="9"/>
  <c r="A308" i="9"/>
  <c r="A164" i="9"/>
  <c r="A532" i="9"/>
  <c r="A388" i="9"/>
  <c r="A327" i="9"/>
  <c r="A245" i="9"/>
  <c r="A757" i="9"/>
  <c r="A696" i="9"/>
  <c r="A655" i="9"/>
  <c r="A531" i="9"/>
  <c r="A265" i="9"/>
  <c r="A858" i="9"/>
  <c r="A716" i="9"/>
  <c r="A551" i="9"/>
  <c r="A448" i="9"/>
  <c r="A386" i="9"/>
  <c r="A776" i="9"/>
  <c r="A571" i="9"/>
  <c r="A324" i="9"/>
  <c r="A242" i="9"/>
  <c r="A548" i="9"/>
  <c r="A260" i="9"/>
  <c r="A219" i="9"/>
  <c r="A157" i="9"/>
  <c r="A752" i="9"/>
  <c r="A629" i="9"/>
  <c r="A485" i="9"/>
  <c r="A403" i="9"/>
  <c r="A863" i="9"/>
  <c r="A843" i="9"/>
  <c r="A822" i="9"/>
  <c r="A741" i="9"/>
  <c r="A700" i="9"/>
  <c r="A618" i="9"/>
  <c r="A494" i="9"/>
  <c r="A412" i="9"/>
  <c r="A269" i="9"/>
  <c r="A207" i="9"/>
  <c r="A145" i="9"/>
  <c r="A781" i="9"/>
  <c r="A617" i="9"/>
  <c r="A452" i="9"/>
  <c r="A309" i="9"/>
  <c r="A206" i="9"/>
  <c r="A430" i="9"/>
  <c r="A328" i="9"/>
  <c r="A205" i="9"/>
  <c r="A512" i="9"/>
  <c r="A307" i="9"/>
  <c r="A204" i="9"/>
  <c r="A778" i="9"/>
  <c r="A614" i="9"/>
  <c r="A470" i="9"/>
  <c r="A387" i="9"/>
  <c r="A244" i="9"/>
  <c r="A756" i="9"/>
  <c r="A530" i="9"/>
  <c r="A305" i="9"/>
  <c r="A140" i="9"/>
  <c r="A836" i="9"/>
  <c r="A612" i="9"/>
  <c r="A385" i="9"/>
  <c r="A221" i="9"/>
  <c r="A139" i="9"/>
  <c r="A570" i="9"/>
  <c r="A404" i="9"/>
  <c r="A240" i="9"/>
  <c r="A137" i="9"/>
  <c r="A813" i="9"/>
  <c r="A547" i="9"/>
  <c r="A464" i="9"/>
  <c r="A382" i="9"/>
  <c r="A862" i="9"/>
  <c r="A473" i="9"/>
  <c r="A165" i="9"/>
  <c r="A246" i="9"/>
  <c r="A225" i="9"/>
  <c r="A429" i="9"/>
  <c r="A224" i="9"/>
  <c r="A798" i="9"/>
  <c r="A552" i="9"/>
  <c r="A408" i="9"/>
  <c r="A285" i="9"/>
  <c r="A141" i="9"/>
  <c r="A837" i="9"/>
  <c r="A572" i="9"/>
  <c r="A427" i="9"/>
  <c r="A202" i="9"/>
  <c r="A734" i="9"/>
  <c r="A653" i="9"/>
  <c r="A529" i="9"/>
  <c r="A447" i="9"/>
  <c r="A264" i="9"/>
  <c r="A180" i="9"/>
  <c r="A589" i="9"/>
  <c r="A383" i="9"/>
  <c r="A731" i="9"/>
  <c r="A691" i="9"/>
  <c r="A588" i="9"/>
  <c r="A444" i="9"/>
  <c r="A321" i="9"/>
  <c r="A861" i="9"/>
  <c r="A842" i="9"/>
  <c r="A820" i="9"/>
  <c r="A800" i="9"/>
  <c r="A780" i="9"/>
  <c r="A759" i="9"/>
  <c r="A740" i="9"/>
  <c r="A719" i="9"/>
  <c r="A698" i="9"/>
  <c r="A678" i="9"/>
  <c r="A657" i="9"/>
  <c r="A638" i="9"/>
  <c r="A616" i="9"/>
  <c r="A595" i="9"/>
  <c r="A575" i="9"/>
  <c r="A554" i="9"/>
  <c r="A513" i="9"/>
  <c r="A492" i="9"/>
  <c r="A451" i="9"/>
  <c r="A349" i="9"/>
  <c r="A143" i="9"/>
  <c r="A471" i="9"/>
  <c r="A183" i="9"/>
  <c r="A859" i="9"/>
  <c r="A634" i="9"/>
  <c r="A490" i="9"/>
  <c r="A428" i="9"/>
  <c r="A347" i="9"/>
  <c r="A203" i="9"/>
  <c r="A735" i="9"/>
  <c r="A633" i="9"/>
  <c r="A469" i="9"/>
  <c r="A367" i="9"/>
  <c r="A222" i="9"/>
  <c r="A816" i="9"/>
  <c r="A591" i="9"/>
  <c r="A406" i="9"/>
  <c r="A283" i="9"/>
  <c r="A201" i="9"/>
  <c r="A630" i="9"/>
  <c r="A302" i="9"/>
  <c r="A712" i="9"/>
  <c r="A672" i="9"/>
  <c r="A362" i="9"/>
  <c r="A860" i="9"/>
  <c r="A819" i="9"/>
  <c r="A799" i="9"/>
  <c r="A779" i="9"/>
  <c r="A758" i="9"/>
  <c r="A718" i="9"/>
  <c r="A697" i="9"/>
  <c r="A677" i="9"/>
  <c r="A656" i="9"/>
  <c r="A615" i="9"/>
  <c r="A594" i="9"/>
  <c r="A553" i="9"/>
  <c r="A409" i="9"/>
  <c r="A286" i="9"/>
  <c r="A142" i="9"/>
  <c r="A838" i="9"/>
  <c r="A593" i="9"/>
  <c r="A449" i="9"/>
  <c r="A326" i="9"/>
  <c r="A182" i="9"/>
  <c r="A797" i="9"/>
  <c r="A592" i="9"/>
  <c r="A284" i="9"/>
  <c r="A796" i="9"/>
  <c r="A488" i="9"/>
  <c r="A304" i="9"/>
  <c r="A610" i="9"/>
  <c r="A424" i="9"/>
  <c r="A199" i="9"/>
  <c r="A793" i="9"/>
  <c r="A856" i="9"/>
  <c r="A835" i="9"/>
  <c r="A815" i="9"/>
  <c r="A795" i="9"/>
  <c r="A775" i="9"/>
  <c r="A754" i="9"/>
  <c r="A733" i="9"/>
  <c r="A714" i="9"/>
  <c r="A693" i="9"/>
  <c r="A673" i="9"/>
  <c r="A652" i="9"/>
  <c r="A631" i="9"/>
  <c r="A611" i="9"/>
  <c r="A590" i="9"/>
  <c r="A549" i="9"/>
  <c r="A528" i="9"/>
  <c r="A508" i="9"/>
  <c r="A487" i="9"/>
  <c r="A468" i="9"/>
  <c r="A446" i="9"/>
  <c r="A425" i="9"/>
  <c r="A405" i="9"/>
  <c r="A384" i="9"/>
  <c r="A366" i="9"/>
  <c r="A344" i="9"/>
  <c r="A323" i="9"/>
  <c r="A303" i="9"/>
  <c r="A282" i="9"/>
  <c r="A241" i="9"/>
  <c r="A220" i="9"/>
  <c r="A200" i="9"/>
  <c r="A179" i="9"/>
  <c r="A158" i="9"/>
  <c r="A138" i="9"/>
  <c r="A855" i="9"/>
  <c r="A834" i="9"/>
  <c r="A814" i="9"/>
  <c r="A794" i="9"/>
  <c r="A753" i="9"/>
  <c r="A732" i="9"/>
  <c r="A713" i="9"/>
  <c r="A692" i="9"/>
  <c r="A651" i="9"/>
  <c r="A527" i="9"/>
  <c r="A343" i="9"/>
  <c r="A178" i="9"/>
  <c r="A854" i="9"/>
  <c r="A853" i="9"/>
  <c r="A750" i="9"/>
  <c r="A707" i="9"/>
  <c r="A648" i="9"/>
  <c r="A604" i="9"/>
  <c r="A544" i="9"/>
  <c r="A498" i="9"/>
  <c r="A440" i="9"/>
  <c r="A338" i="9"/>
  <c r="A293" i="9"/>
  <c r="A238" i="9"/>
  <c r="A196" i="9"/>
  <c r="A151" i="9"/>
  <c r="A237" i="9"/>
  <c r="A850" i="9"/>
  <c r="A586" i="9"/>
  <c r="A437" i="9"/>
  <c r="A278" i="9"/>
  <c r="A136" i="9"/>
  <c r="A849" i="9"/>
  <c r="A644" i="9"/>
  <c r="A481" i="9"/>
  <c r="A277" i="9"/>
  <c r="A848" i="9"/>
  <c r="A745" i="9"/>
  <c r="A584" i="9"/>
  <c r="A377" i="9"/>
  <c r="A134" i="9"/>
  <c r="A688" i="9"/>
  <c r="A479" i="9"/>
  <c r="A376" i="9"/>
  <c r="A232" i="9"/>
  <c r="A176" i="9"/>
  <c r="A687" i="9"/>
  <c r="A319" i="9"/>
  <c r="A132" i="9"/>
  <c r="A730" i="9"/>
  <c r="A581" i="9"/>
  <c r="A420" i="9"/>
  <c r="A729" i="9"/>
  <c r="A523" i="9"/>
  <c r="A317" i="9"/>
  <c r="A258" i="9"/>
  <c r="A519" i="9"/>
  <c r="A357" i="9"/>
  <c r="A827" i="9"/>
  <c r="A667" i="9"/>
  <c r="A826" i="9"/>
  <c r="A156" i="9"/>
  <c r="A457" i="9"/>
  <c r="A811" i="9"/>
  <c r="A443" i="9"/>
  <c r="A253" i="9"/>
  <c r="A810" i="9"/>
  <c r="A708" i="9"/>
  <c r="A852" i="9"/>
  <c r="A808" i="9"/>
  <c r="A749" i="9"/>
  <c r="A647" i="9"/>
  <c r="A543" i="9"/>
  <c r="A484" i="9"/>
  <c r="A439" i="9"/>
  <c r="A381" i="9"/>
  <c r="A337" i="9"/>
  <c r="A280" i="9"/>
  <c r="A150" i="9"/>
  <c r="A645" i="9"/>
  <c r="A482" i="9"/>
  <c r="A335" i="9"/>
  <c r="A191" i="9"/>
  <c r="A792" i="9"/>
  <c r="A690" i="9"/>
  <c r="A540" i="9"/>
  <c r="A378" i="9"/>
  <c r="A190" i="9"/>
  <c r="A689" i="9"/>
  <c r="A276" i="9"/>
  <c r="A177" i="9"/>
  <c r="A847" i="9"/>
  <c r="A583" i="9"/>
  <c r="A422" i="9"/>
  <c r="A275" i="9"/>
  <c r="A133" i="9"/>
  <c r="A421" i="9"/>
  <c r="A175" i="9"/>
  <c r="A686" i="9"/>
  <c r="A524" i="9"/>
  <c r="A131" i="9"/>
  <c r="A787" i="9"/>
  <c r="A419" i="9"/>
  <c r="A218" i="9"/>
  <c r="A770" i="9"/>
  <c r="A460" i="9"/>
  <c r="A301" i="9"/>
  <c r="A724" i="9"/>
  <c r="A459" i="9"/>
  <c r="A666" i="9"/>
  <c r="A504" i="9"/>
  <c r="A299" i="9"/>
  <c r="A607" i="9"/>
  <c r="A254" i="9"/>
  <c r="A766" i="9"/>
  <c r="A298" i="9"/>
  <c r="A868" i="9"/>
  <c r="A502" i="9"/>
  <c r="A867" i="9"/>
  <c r="A294" i="9"/>
  <c r="A851" i="9"/>
  <c r="A748" i="9"/>
  <c r="A706" i="9"/>
  <c r="A646" i="9"/>
  <c r="A587" i="9"/>
  <c r="A542" i="9"/>
  <c r="A483" i="9"/>
  <c r="A438" i="9"/>
  <c r="A380" i="9"/>
  <c r="A336" i="9"/>
  <c r="A279" i="9"/>
  <c r="A236" i="9"/>
  <c r="A192" i="9"/>
  <c r="A149" i="9"/>
  <c r="A747" i="9"/>
  <c r="A541" i="9"/>
  <c r="A379" i="9"/>
  <c r="A235" i="9"/>
  <c r="A746" i="9"/>
  <c r="A585" i="9"/>
  <c r="A234" i="9"/>
  <c r="A135" i="9"/>
  <c r="A791" i="9"/>
  <c r="A643" i="9"/>
  <c r="A480" i="9"/>
  <c r="A233" i="9"/>
  <c r="A790" i="9"/>
  <c r="A320" i="9"/>
  <c r="A789" i="9"/>
  <c r="A525" i="9"/>
  <c r="A274" i="9"/>
  <c r="A788" i="9"/>
  <c r="A628" i="9"/>
  <c r="A318" i="9"/>
  <c r="A174" i="9"/>
  <c r="A832" i="9"/>
  <c r="A361" i="9"/>
  <c r="A173" i="9"/>
  <c r="A828" i="9"/>
  <c r="A668" i="9"/>
  <c r="A402" i="9"/>
  <c r="A505" i="9"/>
  <c r="A356" i="9"/>
  <c r="A213" i="9"/>
  <c r="A768" i="9"/>
  <c r="A255" i="9"/>
  <c r="A711" i="9"/>
  <c r="A561" i="9"/>
  <c r="A155" i="9"/>
  <c r="A546" i="9"/>
  <c r="A340" i="9"/>
  <c r="A751" i="9"/>
  <c r="A239" i="9"/>
  <c r="A401" i="9"/>
  <c r="A342" i="9"/>
  <c r="A560" i="9"/>
  <c r="A198" i="9"/>
  <c r="A442" i="9"/>
  <c r="A809" i="9"/>
  <c r="A152" i="9"/>
  <c r="A478" i="9"/>
  <c r="A273" i="9"/>
  <c r="A627" i="9"/>
  <c r="A130" i="9"/>
  <c r="A564" i="9"/>
  <c r="A257" i="9"/>
  <c r="A769" i="9"/>
  <c r="A256" i="9"/>
  <c r="A608" i="9"/>
  <c r="A710" i="9"/>
  <c r="A709" i="9"/>
  <c r="A441" i="9"/>
  <c r="A582" i="9"/>
  <c r="A685" i="9"/>
  <c r="A215" i="9"/>
  <c r="A623" i="9"/>
  <c r="A214" i="9"/>
  <c r="A622" i="9"/>
  <c r="A871" i="9"/>
  <c r="A458" i="9"/>
  <c r="A665" i="9"/>
  <c r="A211" i="9"/>
  <c r="A664" i="9"/>
  <c r="A605" i="9"/>
  <c r="A153" i="9"/>
  <c r="A339" i="9"/>
  <c r="A831" i="9"/>
  <c r="A786" i="9"/>
  <c r="A728" i="9"/>
  <c r="A684" i="9"/>
  <c r="A626" i="9"/>
  <c r="A522" i="9"/>
  <c r="A463" i="9"/>
  <c r="A418" i="9"/>
  <c r="A360" i="9"/>
  <c r="A316" i="9"/>
  <c r="A217" i="9"/>
  <c r="A172" i="9"/>
  <c r="A129" i="9"/>
  <c r="A830" i="9"/>
  <c r="A727" i="9"/>
  <c r="A625" i="9"/>
  <c r="A566" i="9"/>
  <c r="A521" i="9"/>
  <c r="A462" i="9"/>
  <c r="A417" i="9"/>
  <c r="A359" i="9"/>
  <c r="A315" i="9"/>
  <c r="A259" i="9"/>
  <c r="A216" i="9"/>
  <c r="A171" i="9"/>
  <c r="A829" i="9"/>
  <c r="A726" i="9"/>
  <c r="A624" i="9"/>
  <c r="A565" i="9"/>
  <c r="A520" i="9"/>
  <c r="A461" i="9"/>
  <c r="A416" i="9"/>
  <c r="A358" i="9"/>
  <c r="A314" i="9"/>
  <c r="A170" i="9"/>
  <c r="A725" i="9"/>
  <c r="A872" i="9"/>
  <c r="A563" i="9"/>
  <c r="A300" i="9"/>
  <c r="A562" i="9"/>
  <c r="A355" i="9"/>
  <c r="A212" i="9"/>
  <c r="A767" i="9"/>
  <c r="A400" i="9"/>
  <c r="A869" i="9"/>
  <c r="A606" i="9"/>
  <c r="A765" i="9"/>
  <c r="A396" i="9"/>
  <c r="A252" i="9"/>
  <c r="A649" i="9"/>
  <c r="A395" i="9"/>
  <c r="A870" i="9"/>
  <c r="A812" i="9"/>
  <c r="A503" i="9"/>
  <c r="A341" i="9"/>
  <c r="A154" i="9"/>
  <c r="A663" i="9"/>
  <c r="A197" i="9"/>
  <c r="A545" i="9"/>
  <c r="A110" i="9"/>
  <c r="A109" i="9"/>
  <c r="A108" i="9"/>
  <c r="A107" i="9"/>
  <c r="A106" i="9"/>
  <c r="A105" i="9"/>
  <c r="A98" i="9"/>
  <c r="A97" i="9"/>
  <c r="A116" i="9"/>
  <c r="A95" i="9"/>
  <c r="A114" i="9"/>
  <c r="A113" i="9"/>
  <c r="A94" i="9"/>
  <c r="A112" i="9"/>
  <c r="A111" i="9"/>
  <c r="A124" i="9"/>
  <c r="A104" i="9"/>
  <c r="A123" i="9"/>
  <c r="A103" i="9"/>
  <c r="A122" i="9"/>
  <c r="A102" i="9"/>
  <c r="A121" i="9"/>
  <c r="A101" i="9"/>
  <c r="A120" i="9"/>
  <c r="A100" i="9"/>
  <c r="A119" i="9"/>
  <c r="A99" i="9"/>
  <c r="A118" i="9"/>
  <c r="A117" i="9"/>
  <c r="A96" i="9"/>
  <c r="A115" i="9"/>
  <c r="A89" i="9"/>
  <c r="A69" i="9"/>
  <c r="A88" i="9"/>
  <c r="A68" i="9"/>
  <c r="A65" i="9"/>
  <c r="A84" i="9"/>
  <c r="A79" i="9"/>
  <c r="A78" i="9"/>
  <c r="A75" i="9"/>
  <c r="A76" i="9"/>
  <c r="A73" i="9"/>
  <c r="A90" i="9"/>
  <c r="A87" i="9"/>
  <c r="A67" i="9"/>
  <c r="A86" i="9"/>
  <c r="A66" i="9"/>
  <c r="A85" i="9"/>
  <c r="A64" i="9"/>
  <c r="A74" i="9"/>
  <c r="A72" i="9"/>
  <c r="A70" i="9"/>
  <c r="A60" i="9"/>
  <c r="A77" i="9"/>
  <c r="A71" i="9"/>
  <c r="A83" i="9"/>
  <c r="A63" i="9"/>
  <c r="A82" i="9"/>
  <c r="A62" i="9"/>
  <c r="A81" i="9"/>
  <c r="A61" i="9"/>
  <c r="A80" i="9"/>
  <c r="D56" i="9"/>
  <c r="D51" i="9"/>
  <c r="B56" i="9"/>
  <c r="B46" i="9"/>
  <c r="B50" i="9"/>
  <c r="B49" i="9"/>
  <c r="A39" i="9"/>
  <c r="E48" i="9"/>
  <c r="A38" i="9"/>
  <c r="A47" i="9"/>
  <c r="A27" i="9"/>
  <c r="B51" i="9"/>
  <c r="A48" i="9"/>
  <c r="A28" i="9"/>
  <c r="B52" i="9"/>
  <c r="A37" i="9"/>
  <c r="A56" i="9"/>
  <c r="A51" i="9"/>
  <c r="A46" i="9"/>
  <c r="A41" i="9"/>
  <c r="A36" i="9"/>
  <c r="A31" i="9"/>
  <c r="E55" i="9"/>
  <c r="E50" i="9"/>
  <c r="D55" i="9"/>
  <c r="D50" i="9"/>
  <c r="B55" i="9"/>
  <c r="B45" i="9"/>
  <c r="B54" i="9"/>
  <c r="B44" i="9"/>
  <c r="A49" i="9"/>
  <c r="A29" i="9"/>
  <c r="D48" i="9"/>
  <c r="B43" i="9"/>
  <c r="A43" i="9"/>
  <c r="E52" i="9"/>
  <c r="D52" i="9"/>
  <c r="B47" i="9"/>
  <c r="A42" i="9"/>
  <c r="E56" i="9"/>
  <c r="B48" i="9"/>
  <c r="A53" i="9"/>
  <c r="A32" i="9"/>
  <c r="A55" i="9"/>
  <c r="A50" i="9"/>
  <c r="A45" i="9"/>
  <c r="A40" i="9"/>
  <c r="A35" i="9"/>
  <c r="A30" i="9"/>
  <c r="E54" i="9"/>
  <c r="D54" i="9"/>
  <c r="A54" i="9"/>
  <c r="A44" i="9"/>
  <c r="A34" i="9"/>
  <c r="E53" i="9"/>
  <c r="D53" i="9"/>
  <c r="B53" i="9"/>
  <c r="A33" i="9"/>
  <c r="A52" i="9"/>
  <c r="E51" i="9"/>
  <c r="W7" i="2"/>
  <c r="W11" i="2"/>
  <c r="W15" i="2"/>
  <c r="W19" i="2"/>
  <c r="W23" i="2"/>
  <c r="W27" i="2"/>
  <c r="W5" i="2"/>
  <c r="W13" i="2"/>
  <c r="W21" i="2"/>
  <c r="W6" i="2"/>
  <c r="W14" i="2"/>
  <c r="W22" i="2"/>
  <c r="W8" i="2"/>
  <c r="W12" i="2"/>
  <c r="W16" i="2"/>
  <c r="W20" i="2"/>
  <c r="W24" i="2"/>
  <c r="W28" i="2"/>
  <c r="W9" i="2"/>
  <c r="W17" i="2"/>
  <c r="W25" i="2"/>
  <c r="W10" i="2"/>
  <c r="W18" i="2"/>
  <c r="W26" i="2"/>
  <c r="DY43" i="2"/>
  <c r="J5" i="2"/>
  <c r="J9" i="2"/>
  <c r="J13" i="2"/>
  <c r="J12" i="2"/>
  <c r="J6" i="2"/>
  <c r="J10" i="2"/>
  <c r="J8" i="2"/>
  <c r="J7" i="2"/>
  <c r="J11" i="2"/>
  <c r="F854" i="3"/>
  <c r="F852" i="3"/>
  <c r="F853" i="3"/>
  <c r="F61" i="8"/>
  <c r="F836" i="8"/>
  <c r="M30" i="3"/>
  <c r="A9" i="8"/>
  <c r="A11" i="8"/>
  <c r="A13" i="8"/>
  <c r="A15" i="8"/>
  <c r="A10" i="8"/>
  <c r="A12" i="8"/>
  <c r="A14" i="8"/>
  <c r="A16" i="8"/>
  <c r="C5" i="2"/>
  <c r="C421" i="2"/>
  <c r="C409" i="2"/>
  <c r="C393" i="2"/>
  <c r="C381" i="2"/>
  <c r="C369" i="2"/>
  <c r="C357" i="2"/>
  <c r="C345" i="2"/>
  <c r="C329" i="2"/>
  <c r="C321" i="2"/>
  <c r="C309" i="2"/>
  <c r="C301" i="2"/>
  <c r="C289" i="2"/>
  <c r="C277" i="2"/>
  <c r="C265" i="2"/>
  <c r="C249" i="2"/>
  <c r="C237" i="2"/>
  <c r="C225" i="2"/>
  <c r="C213" i="2"/>
  <c r="C201" i="2"/>
  <c r="C189" i="2"/>
  <c r="C173" i="2"/>
  <c r="C161" i="2"/>
  <c r="C149" i="2"/>
  <c r="C137" i="2"/>
  <c r="C125" i="2"/>
  <c r="C113" i="2"/>
  <c r="C101" i="2"/>
  <c r="C97" i="2"/>
  <c r="C85" i="2"/>
  <c r="C73" i="2"/>
  <c r="C61" i="2"/>
  <c r="C49" i="2"/>
  <c r="C41" i="2"/>
  <c r="C29" i="2"/>
  <c r="C21" i="2"/>
  <c r="C13" i="2"/>
  <c r="J25" i="2"/>
  <c r="J33" i="2"/>
  <c r="J45" i="2"/>
  <c r="J61" i="2"/>
  <c r="J73" i="2"/>
  <c r="J85" i="2"/>
  <c r="J97" i="2"/>
  <c r="J109" i="2"/>
  <c r="J117" i="2"/>
  <c r="J129" i="2"/>
  <c r="J145" i="2"/>
  <c r="J157" i="2"/>
  <c r="J169" i="2"/>
  <c r="J181" i="2"/>
  <c r="J193" i="2"/>
  <c r="J205" i="2"/>
  <c r="J221" i="2"/>
  <c r="J233" i="2"/>
  <c r="J245" i="2"/>
  <c r="J257" i="2"/>
  <c r="J269" i="2"/>
  <c r="J281" i="2"/>
  <c r="J293" i="2"/>
  <c r="J301" i="2"/>
  <c r="J317" i="2"/>
  <c r="J333" i="2"/>
  <c r="J349" i="2"/>
  <c r="J365" i="2"/>
  <c r="J390" i="2"/>
  <c r="Q10" i="2"/>
  <c r="Q58" i="2"/>
  <c r="Q106" i="2"/>
  <c r="Q154" i="2"/>
  <c r="Q202" i="2"/>
  <c r="Q250" i="2"/>
  <c r="Q298" i="2"/>
  <c r="Q362" i="2"/>
  <c r="Q410" i="2"/>
  <c r="X46" i="2"/>
  <c r="X94" i="2"/>
  <c r="X142" i="2"/>
  <c r="X190" i="2"/>
  <c r="X238" i="2"/>
  <c r="X286" i="2"/>
  <c r="X334" i="2"/>
  <c r="X382" i="2"/>
  <c r="X430" i="2"/>
  <c r="AE62" i="2"/>
  <c r="AE126" i="2"/>
  <c r="AE190" i="2"/>
  <c r="AE254" i="2"/>
  <c r="AE318" i="2"/>
  <c r="AE361" i="2"/>
  <c r="AE425" i="2"/>
  <c r="AL61" i="2"/>
  <c r="AL125" i="2"/>
  <c r="AL201" i="2"/>
  <c r="AL265" i="2"/>
  <c r="AL361" i="2"/>
  <c r="AZ29" i="2"/>
  <c r="AZ125" i="2"/>
  <c r="AZ253" i="2"/>
  <c r="AZ349" i="2"/>
  <c r="AS17" i="2"/>
  <c r="AS113" i="2"/>
  <c r="AS209" i="2"/>
  <c r="AS305" i="2"/>
  <c r="BG5" i="2"/>
  <c r="BG69" i="2"/>
  <c r="BG165" i="2"/>
  <c r="BG261" i="2"/>
  <c r="BG325" i="2"/>
  <c r="BN25" i="2"/>
  <c r="BN57" i="2"/>
  <c r="BN121" i="2"/>
  <c r="BN185" i="2"/>
  <c r="BN249" i="2"/>
  <c r="BN313" i="2"/>
  <c r="BN377" i="2"/>
  <c r="BU13" i="2"/>
  <c r="BU45" i="2"/>
  <c r="BU98" i="2"/>
  <c r="BU354" i="2"/>
  <c r="CB54" i="2"/>
  <c r="CB182" i="2"/>
  <c r="CB310" i="2"/>
  <c r="CI10" i="2"/>
  <c r="CI138" i="2"/>
  <c r="CI266" i="2"/>
  <c r="CI394" i="2"/>
  <c r="CP94" i="2"/>
  <c r="CP222" i="2"/>
  <c r="CP350" i="2"/>
  <c r="CW62" i="2"/>
  <c r="CW318" i="2"/>
  <c r="DD146" i="2"/>
  <c r="DK230" i="2"/>
  <c r="C432" i="2"/>
  <c r="C428" i="2"/>
  <c r="C424" i="2"/>
  <c r="C420" i="2"/>
  <c r="C416" i="2"/>
  <c r="C412" i="2"/>
  <c r="C408" i="2"/>
  <c r="C404" i="2"/>
  <c r="C400" i="2"/>
  <c r="C396" i="2"/>
  <c r="C392" i="2"/>
  <c r="C388" i="2"/>
  <c r="C384" i="2"/>
  <c r="C380" i="2"/>
  <c r="C376" i="2"/>
  <c r="C372" i="2"/>
  <c r="C368" i="2"/>
  <c r="C364" i="2"/>
  <c r="C360" i="2"/>
  <c r="C356" i="2"/>
  <c r="C352" i="2"/>
  <c r="C348" i="2"/>
  <c r="C344" i="2"/>
  <c r="C340" i="2"/>
  <c r="C336" i="2"/>
  <c r="C332" i="2"/>
  <c r="C328" i="2"/>
  <c r="C324" i="2"/>
  <c r="C320" i="2"/>
  <c r="C316" i="2"/>
  <c r="C312" i="2"/>
  <c r="C308" i="2"/>
  <c r="C304" i="2"/>
  <c r="C300" i="2"/>
  <c r="C296" i="2"/>
  <c r="C292" i="2"/>
  <c r="C288" i="2"/>
  <c r="C284" i="2"/>
  <c r="C280" i="2"/>
  <c r="C276" i="2"/>
  <c r="C272" i="2"/>
  <c r="C268" i="2"/>
  <c r="C264" i="2"/>
  <c r="C260" i="2"/>
  <c r="C256" i="2"/>
  <c r="C252" i="2"/>
  <c r="C248" i="2"/>
  <c r="C244" i="2"/>
  <c r="C240" i="2"/>
  <c r="C236" i="2"/>
  <c r="C232" i="2"/>
  <c r="C228" i="2"/>
  <c r="C224" i="2"/>
  <c r="C220" i="2"/>
  <c r="C216" i="2"/>
  <c r="C212" i="2"/>
  <c r="C208" i="2"/>
  <c r="C204" i="2"/>
  <c r="C200" i="2"/>
  <c r="C196" i="2"/>
  <c r="C192" i="2"/>
  <c r="C188" i="2"/>
  <c r="C184" i="2"/>
  <c r="C180" i="2"/>
  <c r="C176" i="2"/>
  <c r="C172" i="2"/>
  <c r="C168" i="2"/>
  <c r="C164" i="2"/>
  <c r="C160" i="2"/>
  <c r="C156" i="2"/>
  <c r="C152" i="2"/>
  <c r="C148" i="2"/>
  <c r="C144" i="2"/>
  <c r="C140" i="2"/>
  <c r="C136" i="2"/>
  <c r="C132" i="2"/>
  <c r="C128" i="2"/>
  <c r="C124" i="2"/>
  <c r="C120" i="2"/>
  <c r="C116" i="2"/>
  <c r="C112" i="2"/>
  <c r="C108" i="2"/>
  <c r="C104" i="2"/>
  <c r="C100" i="2"/>
  <c r="C96" i="2"/>
  <c r="C92" i="2"/>
  <c r="C88" i="2"/>
  <c r="C84" i="2"/>
  <c r="C80" i="2"/>
  <c r="C76" i="2"/>
  <c r="C72" i="2"/>
  <c r="C68" i="2"/>
  <c r="C64" i="2"/>
  <c r="C60" i="2"/>
  <c r="C56" i="2"/>
  <c r="C52" i="2"/>
  <c r="C48" i="2"/>
  <c r="C44" i="2"/>
  <c r="C40" i="2"/>
  <c r="C36" i="2"/>
  <c r="C32" i="2"/>
  <c r="C28" i="2"/>
  <c r="C24" i="2"/>
  <c r="C20" i="2"/>
  <c r="C16" i="2"/>
  <c r="C12" i="2"/>
  <c r="C8" i="2"/>
  <c r="J14" i="2"/>
  <c r="J18" i="2"/>
  <c r="J22" i="2"/>
  <c r="J26" i="2"/>
  <c r="J30" i="2"/>
  <c r="J34" i="2"/>
  <c r="J38" i="2"/>
  <c r="J42" i="2"/>
  <c r="J46" i="2"/>
  <c r="J50" i="2"/>
  <c r="J54" i="2"/>
  <c r="J58" i="2"/>
  <c r="J62" i="2"/>
  <c r="J66" i="2"/>
  <c r="J70" i="2"/>
  <c r="J74" i="2"/>
  <c r="J78" i="2"/>
  <c r="J82" i="2"/>
  <c r="J86" i="2"/>
  <c r="J90" i="2"/>
  <c r="J94" i="2"/>
  <c r="J98" i="2"/>
  <c r="J102" i="2"/>
  <c r="J106" i="2"/>
  <c r="J110" i="2"/>
  <c r="J114" i="2"/>
  <c r="J118" i="2"/>
  <c r="J122" i="2"/>
  <c r="J126" i="2"/>
  <c r="J130" i="2"/>
  <c r="J134" i="2"/>
  <c r="J138" i="2"/>
  <c r="J142" i="2"/>
  <c r="J146" i="2"/>
  <c r="J150" i="2"/>
  <c r="J154" i="2"/>
  <c r="J158" i="2"/>
  <c r="J162" i="2"/>
  <c r="J166" i="2"/>
  <c r="J170" i="2"/>
  <c r="J174" i="2"/>
  <c r="J178" i="2"/>
  <c r="J182" i="2"/>
  <c r="J186" i="2"/>
  <c r="J190" i="2"/>
  <c r="J194" i="2"/>
  <c r="J198" i="2"/>
  <c r="J202" i="2"/>
  <c r="J206" i="2"/>
  <c r="J210" i="2"/>
  <c r="J214" i="2"/>
  <c r="J218" i="2"/>
  <c r="J222" i="2"/>
  <c r="J226" i="2"/>
  <c r="J230" i="2"/>
  <c r="J234" i="2"/>
  <c r="J238" i="2"/>
  <c r="J242" i="2"/>
  <c r="J246" i="2"/>
  <c r="J250" i="2"/>
  <c r="J254" i="2"/>
  <c r="J258" i="2"/>
  <c r="J262" i="2"/>
  <c r="J266" i="2"/>
  <c r="J270" i="2"/>
  <c r="J274" i="2"/>
  <c r="J278" i="2"/>
  <c r="J282" i="2"/>
  <c r="J286" i="2"/>
  <c r="J290" i="2"/>
  <c r="J294" i="2"/>
  <c r="J298" i="2"/>
  <c r="J302" i="2"/>
  <c r="J308" i="2"/>
  <c r="J313" i="2"/>
  <c r="J318" i="2"/>
  <c r="J324" i="2"/>
  <c r="J329" i="2"/>
  <c r="J334" i="2"/>
  <c r="J340" i="2"/>
  <c r="J345" i="2"/>
  <c r="J350" i="2"/>
  <c r="J356" i="2"/>
  <c r="J361" i="2"/>
  <c r="J366" i="2"/>
  <c r="J372" i="2"/>
  <c r="J378" i="2"/>
  <c r="J394" i="2"/>
  <c r="J410" i="2"/>
  <c r="J426" i="2"/>
  <c r="Q14" i="2"/>
  <c r="Q30" i="2"/>
  <c r="Q46" i="2"/>
  <c r="Q62" i="2"/>
  <c r="Q78" i="2"/>
  <c r="Q94" i="2"/>
  <c r="Q110" i="2"/>
  <c r="Q126" i="2"/>
  <c r="Q142" i="2"/>
  <c r="Q158" i="2"/>
  <c r="Q174" i="2"/>
  <c r="Q190" i="2"/>
  <c r="Q206" i="2"/>
  <c r="Q222" i="2"/>
  <c r="Q238" i="2"/>
  <c r="Q254" i="2"/>
  <c r="Q270" i="2"/>
  <c r="Q286" i="2"/>
  <c r="Q302" i="2"/>
  <c r="Q318" i="2"/>
  <c r="Q334" i="2"/>
  <c r="Q350" i="2"/>
  <c r="Q366" i="2"/>
  <c r="Q382" i="2"/>
  <c r="Q398" i="2"/>
  <c r="Q414" i="2"/>
  <c r="Q430" i="2"/>
  <c r="X18" i="2"/>
  <c r="X34" i="2"/>
  <c r="X50" i="2"/>
  <c r="X66" i="2"/>
  <c r="X82" i="2"/>
  <c r="X98" i="2"/>
  <c r="X114" i="2"/>
  <c r="X130" i="2"/>
  <c r="X146" i="2"/>
  <c r="X162" i="2"/>
  <c r="X178" i="2"/>
  <c r="X194" i="2"/>
  <c r="X210" i="2"/>
  <c r="X226" i="2"/>
  <c r="X242" i="2"/>
  <c r="X258" i="2"/>
  <c r="X274" i="2"/>
  <c r="X290" i="2"/>
  <c r="X306" i="2"/>
  <c r="X322" i="2"/>
  <c r="X338" i="2"/>
  <c r="X354" i="2"/>
  <c r="X370" i="2"/>
  <c r="X386" i="2"/>
  <c r="X402" i="2"/>
  <c r="X418" i="2"/>
  <c r="AE6" i="2"/>
  <c r="AE25" i="2"/>
  <c r="AE46" i="2"/>
  <c r="AE68" i="2"/>
  <c r="AE89" i="2"/>
  <c r="AE110" i="2"/>
  <c r="AE132" i="2"/>
  <c r="AE153" i="2"/>
  <c r="AE174" i="2"/>
  <c r="AE196" i="2"/>
  <c r="AE217" i="2"/>
  <c r="AE238" i="2"/>
  <c r="AE260" i="2"/>
  <c r="AE281" i="2"/>
  <c r="AE302" i="2"/>
  <c r="AE324" i="2"/>
  <c r="AE345" i="2"/>
  <c r="AE366" i="2"/>
  <c r="AE388" i="2"/>
  <c r="AE409" i="2"/>
  <c r="AE430" i="2"/>
  <c r="AL24" i="2"/>
  <c r="AL45" i="2"/>
  <c r="AL66" i="2"/>
  <c r="AL88" i="2"/>
  <c r="AL109" i="2"/>
  <c r="AL130" i="2"/>
  <c r="AL152" i="2"/>
  <c r="AL177" i="2"/>
  <c r="AL209" i="2"/>
  <c r="AL241" i="2"/>
  <c r="AL273" i="2"/>
  <c r="AL305" i="2"/>
  <c r="AL337" i="2"/>
  <c r="AL369" i="2"/>
  <c r="AL401" i="2"/>
  <c r="AZ5" i="2"/>
  <c r="AZ37" i="2"/>
  <c r="AZ69" i="2"/>
  <c r="AZ101" i="2"/>
  <c r="AZ133" i="2"/>
  <c r="AZ165" i="2"/>
  <c r="AZ197" i="2"/>
  <c r="AZ229" i="2"/>
  <c r="AZ261" i="2"/>
  <c r="AZ293" i="2"/>
  <c r="AZ325" i="2"/>
  <c r="AZ357" i="2"/>
  <c r="AZ389" i="2"/>
  <c r="AZ421" i="2"/>
  <c r="AS25" i="2"/>
  <c r="AS57" i="2"/>
  <c r="AS89" i="2"/>
  <c r="AS121" i="2"/>
  <c r="AS153" i="2"/>
  <c r="AS185" i="2"/>
  <c r="AS217" i="2"/>
  <c r="AS249" i="2"/>
  <c r="AS281" i="2"/>
  <c r="AS313" i="2"/>
  <c r="AS345" i="2"/>
  <c r="AS377" i="2"/>
  <c r="AS409" i="2"/>
  <c r="BG13" i="2"/>
  <c r="BG45" i="2"/>
  <c r="BG77" i="2"/>
  <c r="BG109" i="2"/>
  <c r="BG141" i="2"/>
  <c r="BG173" i="2"/>
  <c r="BG205" i="2"/>
  <c r="BG237" i="2"/>
  <c r="BG269" i="2"/>
  <c r="BG301" i="2"/>
  <c r="BG333" i="2"/>
  <c r="BG365" i="2"/>
  <c r="BG397" i="2"/>
  <c r="BG429" i="2"/>
  <c r="BN33" i="2"/>
  <c r="BN65" i="2"/>
  <c r="BN97" i="2"/>
  <c r="BN129" i="2"/>
  <c r="BN161" i="2"/>
  <c r="BN193" i="2"/>
  <c r="BN225" i="2"/>
  <c r="BN257" i="2"/>
  <c r="BN289" i="2"/>
  <c r="BN321" i="2"/>
  <c r="BN353" i="2"/>
  <c r="BN385" i="2"/>
  <c r="BN417" i="2"/>
  <c r="BU21" i="2"/>
  <c r="BU53" i="2"/>
  <c r="BU130" i="2"/>
  <c r="BU258" i="2"/>
  <c r="BU386" i="2"/>
  <c r="CB86" i="2"/>
  <c r="CB214" i="2"/>
  <c r="CB342" i="2"/>
  <c r="CI42" i="2"/>
  <c r="CI170" i="2"/>
  <c r="CI298" i="2"/>
  <c r="CI426" i="2"/>
  <c r="CP126" i="2"/>
  <c r="CP254" i="2"/>
  <c r="CP382" i="2"/>
  <c r="CW126" i="2"/>
  <c r="CW382" i="2"/>
  <c r="DD210" i="2"/>
  <c r="DR58" i="2"/>
  <c r="C429" i="2"/>
  <c r="C413" i="2"/>
  <c r="C401" i="2"/>
  <c r="C389" i="2"/>
  <c r="C377" i="2"/>
  <c r="C365" i="2"/>
  <c r="C353" i="2"/>
  <c r="C341" i="2"/>
  <c r="C337" i="2"/>
  <c r="C325" i="2"/>
  <c r="C313" i="2"/>
  <c r="C297" i="2"/>
  <c r="C285" i="2"/>
  <c r="C273" i="2"/>
  <c r="C261" i="2"/>
  <c r="C253" i="2"/>
  <c r="C241" i="2"/>
  <c r="C229" i="2"/>
  <c r="C217" i="2"/>
  <c r="C205" i="2"/>
  <c r="C193" i="2"/>
  <c r="C181" i="2"/>
  <c r="C165" i="2"/>
  <c r="C153" i="2"/>
  <c r="C141" i="2"/>
  <c r="C129" i="2"/>
  <c r="C117" i="2"/>
  <c r="C105" i="2"/>
  <c r="C93" i="2"/>
  <c r="C77" i="2"/>
  <c r="C65" i="2"/>
  <c r="C53" i="2"/>
  <c r="C37" i="2"/>
  <c r="J17" i="2"/>
  <c r="J29" i="2"/>
  <c r="J41" i="2"/>
  <c r="J53" i="2"/>
  <c r="J65" i="2"/>
  <c r="J77" i="2"/>
  <c r="J89" i="2"/>
  <c r="J101" i="2"/>
  <c r="J113" i="2"/>
  <c r="J125" i="2"/>
  <c r="J137" i="2"/>
  <c r="J149" i="2"/>
  <c r="J161" i="2"/>
  <c r="J173" i="2"/>
  <c r="J185" i="2"/>
  <c r="J197" i="2"/>
  <c r="J209" i="2"/>
  <c r="J217" i="2"/>
  <c r="J229" i="2"/>
  <c r="J241" i="2"/>
  <c r="J253" i="2"/>
  <c r="J265" i="2"/>
  <c r="J277" i="2"/>
  <c r="J289" i="2"/>
  <c r="J306" i="2"/>
  <c r="J322" i="2"/>
  <c r="J338" i="2"/>
  <c r="J354" i="2"/>
  <c r="J370" i="2"/>
  <c r="J406" i="2"/>
  <c r="Q26" i="2"/>
  <c r="Q74" i="2"/>
  <c r="Q122" i="2"/>
  <c r="Q170" i="2"/>
  <c r="Q218" i="2"/>
  <c r="Q266" i="2"/>
  <c r="Q330" i="2"/>
  <c r="Q378" i="2"/>
  <c r="Q426" i="2"/>
  <c r="X30" i="2"/>
  <c r="X78" i="2"/>
  <c r="X126" i="2"/>
  <c r="X174" i="2"/>
  <c r="X222" i="2"/>
  <c r="X270" i="2"/>
  <c r="X318" i="2"/>
  <c r="X366" i="2"/>
  <c r="X414" i="2"/>
  <c r="AE41" i="2"/>
  <c r="AE105" i="2"/>
  <c r="AE169" i="2"/>
  <c r="AE233" i="2"/>
  <c r="AE297" i="2"/>
  <c r="AE382" i="2"/>
  <c r="AL18" i="2"/>
  <c r="AL82" i="2"/>
  <c r="AL146" i="2"/>
  <c r="AL233" i="2"/>
  <c r="AL329" i="2"/>
  <c r="AL425" i="2"/>
  <c r="AZ93" i="2"/>
  <c r="AZ189" i="2"/>
  <c r="AZ285" i="2"/>
  <c r="AZ381" i="2"/>
  <c r="AS49" i="2"/>
  <c r="AS145" i="2"/>
  <c r="AS241" i="2"/>
  <c r="AS337" i="2"/>
  <c r="AS401" i="2"/>
  <c r="BG101" i="2"/>
  <c r="BG229" i="2"/>
  <c r="BG389" i="2"/>
  <c r="C427" i="2"/>
  <c r="C415" i="2"/>
  <c r="C387" i="2"/>
  <c r="C367" i="2"/>
  <c r="C363" i="2"/>
  <c r="C359" i="2"/>
  <c r="C355" i="2"/>
  <c r="C351" i="2"/>
  <c r="C347" i="2"/>
  <c r="C343" i="2"/>
  <c r="C339" i="2"/>
  <c r="C335" i="2"/>
  <c r="C331" i="2"/>
  <c r="C327" i="2"/>
  <c r="C323" i="2"/>
  <c r="C319" i="2"/>
  <c r="C315" i="2"/>
  <c r="C311" i="2"/>
  <c r="C307" i="2"/>
  <c r="C303" i="2"/>
  <c r="C299" i="2"/>
  <c r="C295" i="2"/>
  <c r="C291" i="2"/>
  <c r="C287" i="2"/>
  <c r="C283" i="2"/>
  <c r="C279" i="2"/>
  <c r="C275" i="2"/>
  <c r="C271" i="2"/>
  <c r="C267" i="2"/>
  <c r="C263" i="2"/>
  <c r="C259" i="2"/>
  <c r="C255" i="2"/>
  <c r="C251" i="2"/>
  <c r="C247" i="2"/>
  <c r="C243" i="2"/>
  <c r="C239" i="2"/>
  <c r="C235" i="2"/>
  <c r="C231" i="2"/>
  <c r="C227" i="2"/>
  <c r="C223" i="2"/>
  <c r="C219" i="2"/>
  <c r="C215" i="2"/>
  <c r="C211" i="2"/>
  <c r="C207" i="2"/>
  <c r="C203" i="2"/>
  <c r="C199" i="2"/>
  <c r="C195" i="2"/>
  <c r="C191" i="2"/>
  <c r="C187" i="2"/>
  <c r="C183" i="2"/>
  <c r="C179" i="2"/>
  <c r="C175" i="2"/>
  <c r="C171" i="2"/>
  <c r="C167" i="2"/>
  <c r="C163" i="2"/>
  <c r="C159" i="2"/>
  <c r="C155" i="2"/>
  <c r="C151" i="2"/>
  <c r="C147" i="2"/>
  <c r="C143" i="2"/>
  <c r="C139" i="2"/>
  <c r="C135" i="2"/>
  <c r="C131" i="2"/>
  <c r="C127" i="2"/>
  <c r="C123" i="2"/>
  <c r="C119" i="2"/>
  <c r="C115" i="2"/>
  <c r="C111" i="2"/>
  <c r="C107" i="2"/>
  <c r="C103" i="2"/>
  <c r="C99" i="2"/>
  <c r="C95" i="2"/>
  <c r="C91" i="2"/>
  <c r="C87" i="2"/>
  <c r="C83" i="2"/>
  <c r="C79" i="2"/>
  <c r="C75" i="2"/>
  <c r="C71" i="2"/>
  <c r="C67" i="2"/>
  <c r="C63" i="2"/>
  <c r="C59" i="2"/>
  <c r="C55" i="2"/>
  <c r="C51" i="2"/>
  <c r="C47" i="2"/>
  <c r="C43" i="2"/>
  <c r="C39" i="2"/>
  <c r="C35" i="2"/>
  <c r="C31" i="2"/>
  <c r="C27" i="2"/>
  <c r="C23" i="2"/>
  <c r="C19" i="2"/>
  <c r="C15" i="2"/>
  <c r="C11" i="2"/>
  <c r="C7" i="2"/>
  <c r="J15" i="2"/>
  <c r="J19" i="2"/>
  <c r="J23" i="2"/>
  <c r="J27" i="2"/>
  <c r="J31" i="2"/>
  <c r="J35" i="2"/>
  <c r="J39" i="2"/>
  <c r="J43" i="2"/>
  <c r="J47" i="2"/>
  <c r="J51" i="2"/>
  <c r="J55" i="2"/>
  <c r="J59" i="2"/>
  <c r="J63" i="2"/>
  <c r="J67" i="2"/>
  <c r="J71" i="2"/>
  <c r="J75" i="2"/>
  <c r="J79" i="2"/>
  <c r="J83" i="2"/>
  <c r="J87" i="2"/>
  <c r="J91" i="2"/>
  <c r="J95" i="2"/>
  <c r="J99" i="2"/>
  <c r="J103" i="2"/>
  <c r="J107" i="2"/>
  <c r="J111" i="2"/>
  <c r="J115" i="2"/>
  <c r="J119" i="2"/>
  <c r="J123" i="2"/>
  <c r="J127" i="2"/>
  <c r="J131" i="2"/>
  <c r="J135" i="2"/>
  <c r="J139" i="2"/>
  <c r="J143" i="2"/>
  <c r="J147" i="2"/>
  <c r="J151" i="2"/>
  <c r="J155" i="2"/>
  <c r="J159" i="2"/>
  <c r="J163" i="2"/>
  <c r="J167" i="2"/>
  <c r="J171" i="2"/>
  <c r="J175" i="2"/>
  <c r="J179" i="2"/>
  <c r="J183" i="2"/>
  <c r="J187" i="2"/>
  <c r="J191" i="2"/>
  <c r="J195" i="2"/>
  <c r="J199" i="2"/>
  <c r="J203" i="2"/>
  <c r="J207" i="2"/>
  <c r="J211" i="2"/>
  <c r="J215" i="2"/>
  <c r="J219" i="2"/>
  <c r="J223" i="2"/>
  <c r="J227" i="2"/>
  <c r="J231" i="2"/>
  <c r="J235" i="2"/>
  <c r="J239" i="2"/>
  <c r="J243" i="2"/>
  <c r="J247" i="2"/>
  <c r="J251" i="2"/>
  <c r="J255" i="2"/>
  <c r="J259" i="2"/>
  <c r="J263" i="2"/>
  <c r="J267" i="2"/>
  <c r="J271" i="2"/>
  <c r="J275" i="2"/>
  <c r="J279" i="2"/>
  <c r="J283" i="2"/>
  <c r="J287" i="2"/>
  <c r="J291" i="2"/>
  <c r="J295" i="2"/>
  <c r="J299" i="2"/>
  <c r="J304" i="2"/>
  <c r="J309" i="2"/>
  <c r="J314" i="2"/>
  <c r="J320" i="2"/>
  <c r="J325" i="2"/>
  <c r="J330" i="2"/>
  <c r="J336" i="2"/>
  <c r="J341" i="2"/>
  <c r="J346" i="2"/>
  <c r="J352" i="2"/>
  <c r="J357" i="2"/>
  <c r="J362" i="2"/>
  <c r="J368" i="2"/>
  <c r="J373" i="2"/>
  <c r="J382" i="2"/>
  <c r="J398" i="2"/>
  <c r="J414" i="2"/>
  <c r="J430" i="2"/>
  <c r="Q18" i="2"/>
  <c r="Q34" i="2"/>
  <c r="Q50" i="2"/>
  <c r="Q66" i="2"/>
  <c r="Q82" i="2"/>
  <c r="Q98" i="2"/>
  <c r="Q114" i="2"/>
  <c r="Q130" i="2"/>
  <c r="Q146" i="2"/>
  <c r="Q162" i="2"/>
  <c r="Q178" i="2"/>
  <c r="Q194" i="2"/>
  <c r="Q210" i="2"/>
  <c r="Q226" i="2"/>
  <c r="Q242" i="2"/>
  <c r="Q258" i="2"/>
  <c r="Q274" i="2"/>
  <c r="Q290" i="2"/>
  <c r="Q306" i="2"/>
  <c r="Q322" i="2"/>
  <c r="Q338" i="2"/>
  <c r="Q354" i="2"/>
  <c r="Q370" i="2"/>
  <c r="Q386" i="2"/>
  <c r="Q402" i="2"/>
  <c r="Q418" i="2"/>
  <c r="X6" i="2"/>
  <c r="X22" i="2"/>
  <c r="X38" i="2"/>
  <c r="X54" i="2"/>
  <c r="X70" i="2"/>
  <c r="X86" i="2"/>
  <c r="X102" i="2"/>
  <c r="X118" i="2"/>
  <c r="X134" i="2"/>
  <c r="X150" i="2"/>
  <c r="X166" i="2"/>
  <c r="X182" i="2"/>
  <c r="X198" i="2"/>
  <c r="X214" i="2"/>
  <c r="X230" i="2"/>
  <c r="X246" i="2"/>
  <c r="X262" i="2"/>
  <c r="X278" i="2"/>
  <c r="X294" i="2"/>
  <c r="X310" i="2"/>
  <c r="X326" i="2"/>
  <c r="X342" i="2"/>
  <c r="X358" i="2"/>
  <c r="X374" i="2"/>
  <c r="X390" i="2"/>
  <c r="X406" i="2"/>
  <c r="X422" i="2"/>
  <c r="AE10" i="2"/>
  <c r="AE30" i="2"/>
  <c r="AE52" i="2"/>
  <c r="AE73" i="2"/>
  <c r="AE94" i="2"/>
  <c r="AE116" i="2"/>
  <c r="AE137" i="2"/>
  <c r="AE158" i="2"/>
  <c r="AE180" i="2"/>
  <c r="AE201" i="2"/>
  <c r="AE222" i="2"/>
  <c r="AE244" i="2"/>
  <c r="AE265" i="2"/>
  <c r="AE286" i="2"/>
  <c r="AE308" i="2"/>
  <c r="AE329" i="2"/>
  <c r="AE350" i="2"/>
  <c r="AE372" i="2"/>
  <c r="AE393" i="2"/>
  <c r="AE414" i="2"/>
  <c r="AL8" i="2"/>
  <c r="AL29" i="2"/>
  <c r="AL50" i="2"/>
  <c r="AL72" i="2"/>
  <c r="AL93" i="2"/>
  <c r="AL114" i="2"/>
  <c r="AL136" i="2"/>
  <c r="AL157" i="2"/>
  <c r="AL185" i="2"/>
  <c r="AL217" i="2"/>
  <c r="AL249" i="2"/>
  <c r="AL281" i="2"/>
  <c r="AL313" i="2"/>
  <c r="AL345" i="2"/>
  <c r="AL377" i="2"/>
  <c r="AL409" i="2"/>
  <c r="AZ13" i="2"/>
  <c r="AZ45" i="2"/>
  <c r="AZ77" i="2"/>
  <c r="AZ109" i="2"/>
  <c r="AZ141" i="2"/>
  <c r="AZ173" i="2"/>
  <c r="AZ205" i="2"/>
  <c r="AZ237" i="2"/>
  <c r="AZ269" i="2"/>
  <c r="AZ301" i="2"/>
  <c r="AZ333" i="2"/>
  <c r="AZ365" i="2"/>
  <c r="AZ397" i="2"/>
  <c r="AZ429" i="2"/>
  <c r="AS33" i="2"/>
  <c r="AS65" i="2"/>
  <c r="AS97" i="2"/>
  <c r="AS129" i="2"/>
  <c r="AS161" i="2"/>
  <c r="AS193" i="2"/>
  <c r="AS225" i="2"/>
  <c r="AS257" i="2"/>
  <c r="AS289" i="2"/>
  <c r="AS321" i="2"/>
  <c r="AS353" i="2"/>
  <c r="AS385" i="2"/>
  <c r="AS417" i="2"/>
  <c r="BG21" i="2"/>
  <c r="BG53" i="2"/>
  <c r="BG85" i="2"/>
  <c r="BG117" i="2"/>
  <c r="BG149" i="2"/>
  <c r="BG181" i="2"/>
  <c r="BG213" i="2"/>
  <c r="BG245" i="2"/>
  <c r="BG277" i="2"/>
  <c r="BG309" i="2"/>
  <c r="BG341" i="2"/>
  <c r="BG373" i="2"/>
  <c r="BG405" i="2"/>
  <c r="BN9" i="2"/>
  <c r="BN41" i="2"/>
  <c r="BN73" i="2"/>
  <c r="BN105" i="2"/>
  <c r="BN137" i="2"/>
  <c r="BN169" i="2"/>
  <c r="BN201" i="2"/>
  <c r="BN233" i="2"/>
  <c r="BN265" i="2"/>
  <c r="BN297" i="2"/>
  <c r="BN329" i="2"/>
  <c r="BN361" i="2"/>
  <c r="BN393" i="2"/>
  <c r="BN425" i="2"/>
  <c r="BU29" i="2"/>
  <c r="BU61" i="2"/>
  <c r="BU162" i="2"/>
  <c r="BU290" i="2"/>
  <c r="BU418" i="2"/>
  <c r="CB118" i="2"/>
  <c r="CB246" i="2"/>
  <c r="CB374" i="2"/>
  <c r="CI74" i="2"/>
  <c r="CI202" i="2"/>
  <c r="CI330" i="2"/>
  <c r="CP30" i="2"/>
  <c r="CP158" i="2"/>
  <c r="CP286" i="2"/>
  <c r="CP414" i="2"/>
  <c r="CW190" i="2"/>
  <c r="DD18" i="2"/>
  <c r="DD274" i="2"/>
  <c r="A901" i="8"/>
  <c r="A897" i="8"/>
  <c r="A893" i="8"/>
  <c r="A889" i="8"/>
  <c r="A885" i="8"/>
  <c r="A881" i="8"/>
  <c r="A877" i="8"/>
  <c r="A873" i="8"/>
  <c r="A863" i="8"/>
  <c r="A859" i="8"/>
  <c r="A855" i="8"/>
  <c r="A851" i="8"/>
  <c r="A847" i="8"/>
  <c r="A843" i="8"/>
  <c r="A839" i="8"/>
  <c r="A830" i="8"/>
  <c r="A826" i="8"/>
  <c r="A822" i="8"/>
  <c r="A818" i="8"/>
  <c r="A814" i="8"/>
  <c r="A810" i="8"/>
  <c r="A806" i="8"/>
  <c r="A802" i="8"/>
  <c r="A792" i="8"/>
  <c r="A788" i="8"/>
  <c r="A784" i="8"/>
  <c r="A780" i="8"/>
  <c r="A776" i="8"/>
  <c r="A772" i="8"/>
  <c r="A768" i="8"/>
  <c r="A758" i="8"/>
  <c r="A754" i="8"/>
  <c r="A750" i="8"/>
  <c r="A746" i="8"/>
  <c r="A742" i="8"/>
  <c r="A738" i="8"/>
  <c r="A734" i="8"/>
  <c r="A730" i="8"/>
  <c r="A720" i="8"/>
  <c r="A716" i="8"/>
  <c r="A712" i="8"/>
  <c r="A708" i="8"/>
  <c r="A704" i="8"/>
  <c r="A700" i="8"/>
  <c r="A696" i="8"/>
  <c r="A686" i="8"/>
  <c r="A682" i="8"/>
  <c r="A678" i="8"/>
  <c r="A674" i="8"/>
  <c r="A670" i="8"/>
  <c r="A666" i="8"/>
  <c r="A662" i="8"/>
  <c r="A658" i="8"/>
  <c r="A648" i="8"/>
  <c r="A644" i="8"/>
  <c r="A640" i="8"/>
  <c r="A636" i="8"/>
  <c r="A632" i="8"/>
  <c r="A628" i="8"/>
  <c r="A624" i="8"/>
  <c r="A614" i="8"/>
  <c r="A610" i="8"/>
  <c r="A606" i="8"/>
  <c r="A602" i="8"/>
  <c r="A598" i="8"/>
  <c r="A594" i="8"/>
  <c r="A590" i="8"/>
  <c r="A586" i="8"/>
  <c r="A576" i="8"/>
  <c r="A572" i="8"/>
  <c r="A568" i="8"/>
  <c r="A564" i="8"/>
  <c r="A560" i="8"/>
  <c r="A556" i="8"/>
  <c r="A552" i="8"/>
  <c r="A542" i="8"/>
  <c r="A538" i="8"/>
  <c r="A534" i="8"/>
  <c r="A530" i="8"/>
  <c r="A526" i="8"/>
  <c r="A900" i="8"/>
  <c r="A896" i="8"/>
  <c r="A892" i="8"/>
  <c r="A888" i="8"/>
  <c r="A884" i="8"/>
  <c r="A880" i="8"/>
  <c r="A876" i="8"/>
  <c r="A866" i="8"/>
  <c r="A862" i="8"/>
  <c r="A858" i="8"/>
  <c r="A854" i="8"/>
  <c r="A850" i="8"/>
  <c r="A846" i="8"/>
  <c r="A842" i="8"/>
  <c r="A838" i="8"/>
  <c r="A836" i="8"/>
  <c r="A829" i="8"/>
  <c r="A825" i="8"/>
  <c r="A821" i="8"/>
  <c r="A817" i="8"/>
  <c r="A813" i="8"/>
  <c r="A809" i="8"/>
  <c r="A805" i="8"/>
  <c r="A801" i="8"/>
  <c r="A791" i="8"/>
  <c r="A787" i="8"/>
  <c r="A783" i="8"/>
  <c r="A779" i="8"/>
  <c r="A775" i="8"/>
  <c r="A771" i="8"/>
  <c r="A767" i="8"/>
  <c r="A764" i="8"/>
  <c r="A757" i="8"/>
  <c r="A753" i="8"/>
  <c r="A749" i="8"/>
  <c r="A745" i="8"/>
  <c r="A741" i="8"/>
  <c r="A737" i="8"/>
  <c r="A733" i="8"/>
  <c r="A729" i="8"/>
  <c r="A719" i="8"/>
  <c r="A715" i="8"/>
  <c r="A711" i="8"/>
  <c r="A707" i="8"/>
  <c r="A703" i="8"/>
  <c r="A699" i="8"/>
  <c r="A695" i="8"/>
  <c r="A692" i="8"/>
  <c r="A685" i="8"/>
  <c r="A681" i="8"/>
  <c r="A677" i="8"/>
  <c r="A673" i="8"/>
  <c r="A669" i="8"/>
  <c r="A665" i="8"/>
  <c r="A661" i="8"/>
  <c r="A657" i="8"/>
  <c r="A647" i="8"/>
  <c r="A643" i="8"/>
  <c r="A639" i="8"/>
  <c r="A635" i="8"/>
  <c r="A631" i="8"/>
  <c r="A627" i="8"/>
  <c r="A623" i="8"/>
  <c r="A620" i="8"/>
  <c r="A613" i="8"/>
  <c r="A609" i="8"/>
  <c r="A605" i="8"/>
  <c r="A601" i="8"/>
  <c r="A597" i="8"/>
  <c r="A593" i="8"/>
  <c r="A589" i="8"/>
  <c r="A585" i="8"/>
  <c r="A575" i="8"/>
  <c r="A571" i="8"/>
  <c r="A567" i="8"/>
  <c r="A563" i="8"/>
  <c r="A559" i="8"/>
  <c r="A555" i="8"/>
  <c r="A551" i="8"/>
  <c r="A548" i="8"/>
  <c r="A541" i="8"/>
  <c r="A537" i="8"/>
  <c r="A533" i="8"/>
  <c r="A899" i="8"/>
  <c r="A895" i="8"/>
  <c r="A891" i="8"/>
  <c r="A887" i="8"/>
  <c r="A883" i="8"/>
  <c r="A879" i="8"/>
  <c r="A875" i="8"/>
  <c r="A872" i="8"/>
  <c r="A865" i="8"/>
  <c r="A861" i="8"/>
  <c r="A857" i="8"/>
  <c r="A853" i="8"/>
  <c r="A849" i="8"/>
  <c r="A845" i="8"/>
  <c r="A841" i="8"/>
  <c r="A837" i="8"/>
  <c r="A828" i="8"/>
  <c r="A824" i="8"/>
  <c r="A820" i="8"/>
  <c r="A816" i="8"/>
  <c r="A812" i="8"/>
  <c r="A808" i="8"/>
  <c r="A804" i="8"/>
  <c r="A794" i="8"/>
  <c r="A790" i="8"/>
  <c r="A786" i="8"/>
  <c r="A782" i="8"/>
  <c r="A778" i="8"/>
  <c r="A774" i="8"/>
  <c r="A770" i="8"/>
  <c r="A766" i="8"/>
  <c r="A756" i="8"/>
  <c r="A752" i="8"/>
  <c r="A748" i="8"/>
  <c r="A744" i="8"/>
  <c r="A740" i="8"/>
  <c r="A736" i="8"/>
  <c r="A732" i="8"/>
  <c r="A722" i="8"/>
  <c r="A718" i="8"/>
  <c r="A714" i="8"/>
  <c r="A710" i="8"/>
  <c r="A706" i="8"/>
  <c r="A702" i="8"/>
  <c r="A698" i="8"/>
  <c r="A694" i="8"/>
  <c r="A684" i="8"/>
  <c r="A680" i="8"/>
  <c r="A676" i="8"/>
  <c r="A672" i="8"/>
  <c r="A668" i="8"/>
  <c r="A664" i="8"/>
  <c r="A660" i="8"/>
  <c r="A650" i="8"/>
  <c r="A646" i="8"/>
  <c r="A642" i="8"/>
  <c r="A638" i="8"/>
  <c r="A634" i="8"/>
  <c r="A630" i="8"/>
  <c r="A626" i="8"/>
  <c r="A622" i="8"/>
  <c r="A612" i="8"/>
  <c r="A608" i="8"/>
  <c r="A604" i="8"/>
  <c r="A600" i="8"/>
  <c r="A596" i="8"/>
  <c r="A592" i="8"/>
  <c r="A588" i="8"/>
  <c r="A578" i="8"/>
  <c r="A574" i="8"/>
  <c r="A570" i="8"/>
  <c r="A566" i="8"/>
  <c r="A562" i="8"/>
  <c r="A558" i="8"/>
  <c r="A554" i="8"/>
  <c r="A550" i="8"/>
  <c r="A540" i="8"/>
  <c r="A536" i="8"/>
  <c r="A532" i="8"/>
  <c r="A528" i="8"/>
  <c r="A902" i="8"/>
  <c r="A898" i="8"/>
  <c r="A894" i="8"/>
  <c r="A890" i="8"/>
  <c r="A886" i="8"/>
  <c r="A882" i="8"/>
  <c r="A878" i="8"/>
  <c r="A874" i="8"/>
  <c r="A864" i="8"/>
  <c r="A860" i="8"/>
  <c r="A856" i="8"/>
  <c r="A852" i="8"/>
  <c r="A848" i="8"/>
  <c r="A844" i="8"/>
  <c r="A840" i="8"/>
  <c r="A827" i="8"/>
  <c r="A823" i="8"/>
  <c r="A819" i="8"/>
  <c r="A815" i="8"/>
  <c r="A811" i="8"/>
  <c r="A807" i="8"/>
  <c r="A803" i="8"/>
  <c r="A800" i="8"/>
  <c r="A793" i="8"/>
  <c r="A789" i="8"/>
  <c r="A785" i="8"/>
  <c r="A781" i="8"/>
  <c r="A777" i="8"/>
  <c r="A773" i="8"/>
  <c r="A769" i="8"/>
  <c r="A765" i="8"/>
  <c r="A755" i="8"/>
  <c r="A751" i="8"/>
  <c r="A747" i="8"/>
  <c r="A743" i="8"/>
  <c r="A739" i="8"/>
  <c r="A735" i="8"/>
  <c r="A731" i="8"/>
  <c r="A728" i="8"/>
  <c r="A721" i="8"/>
  <c r="A717" i="8"/>
  <c r="A713" i="8"/>
  <c r="A709" i="8"/>
  <c r="A705" i="8"/>
  <c r="A701" i="8"/>
  <c r="A697" i="8"/>
  <c r="A693" i="8"/>
  <c r="A683" i="8"/>
  <c r="A679" i="8"/>
  <c r="A675" i="8"/>
  <c r="A671" i="8"/>
  <c r="A667" i="8"/>
  <c r="A663" i="8"/>
  <c r="A659" i="8"/>
  <c r="A656" i="8"/>
  <c r="A649" i="8"/>
  <c r="A645" i="8"/>
  <c r="A641" i="8"/>
  <c r="A637" i="8"/>
  <c r="A633" i="8"/>
  <c r="A629" i="8"/>
  <c r="A625" i="8"/>
  <c r="A621" i="8"/>
  <c r="A611" i="8"/>
  <c r="A607" i="8"/>
  <c r="A603" i="8"/>
  <c r="A599" i="8"/>
  <c r="A595" i="8"/>
  <c r="A591" i="8"/>
  <c r="A587" i="8"/>
  <c r="A584" i="8"/>
  <c r="A577" i="8"/>
  <c r="A573" i="8"/>
  <c r="A569" i="8"/>
  <c r="A565" i="8"/>
  <c r="A561" i="8"/>
  <c r="A557" i="8"/>
  <c r="A553" i="8"/>
  <c r="A549" i="8"/>
  <c r="A539" i="8"/>
  <c r="A535" i="8"/>
  <c r="A531" i="8"/>
  <c r="A529" i="8"/>
  <c r="A523" i="8"/>
  <c r="A519" i="8"/>
  <c r="A515" i="8"/>
  <c r="A512" i="8"/>
  <c r="A505" i="8"/>
  <c r="A501" i="8"/>
  <c r="A497" i="8"/>
  <c r="A493" i="8"/>
  <c r="A489" i="8"/>
  <c r="A485" i="8"/>
  <c r="A481" i="8"/>
  <c r="A477" i="8"/>
  <c r="A467" i="8"/>
  <c r="A463" i="8"/>
  <c r="A459" i="8"/>
  <c r="A455" i="8"/>
  <c r="A451" i="8"/>
  <c r="A447" i="8"/>
  <c r="A443" i="8"/>
  <c r="A440" i="8"/>
  <c r="A433" i="8"/>
  <c r="A429" i="8"/>
  <c r="A425" i="8"/>
  <c r="A421" i="8"/>
  <c r="A417" i="8"/>
  <c r="A413" i="8"/>
  <c r="A409" i="8"/>
  <c r="A405" i="8"/>
  <c r="A395" i="8"/>
  <c r="A391" i="8"/>
  <c r="A387" i="8"/>
  <c r="A383" i="8"/>
  <c r="A379" i="8"/>
  <c r="A375" i="8"/>
  <c r="A371" i="8"/>
  <c r="A368" i="8"/>
  <c r="A361" i="8"/>
  <c r="A357" i="8"/>
  <c r="A353" i="8"/>
  <c r="A349" i="8"/>
  <c r="A345" i="8"/>
  <c r="A341" i="8"/>
  <c r="A337" i="8"/>
  <c r="A333" i="8"/>
  <c r="A323" i="8"/>
  <c r="A319" i="8"/>
  <c r="A315" i="8"/>
  <c r="A311" i="8"/>
  <c r="A307" i="8"/>
  <c r="A303" i="8"/>
  <c r="A299" i="8"/>
  <c r="A296" i="8"/>
  <c r="A289" i="8"/>
  <c r="A285" i="8"/>
  <c r="A281" i="8"/>
  <c r="A277" i="8"/>
  <c r="A273" i="8"/>
  <c r="A269" i="8"/>
  <c r="A265" i="8"/>
  <c r="A261" i="8"/>
  <c r="A251" i="8"/>
  <c r="A527" i="8"/>
  <c r="A522" i="8"/>
  <c r="A518" i="8"/>
  <c r="A514" i="8"/>
  <c r="A504" i="8"/>
  <c r="A500" i="8"/>
  <c r="A496" i="8"/>
  <c r="A492" i="8"/>
  <c r="A488" i="8"/>
  <c r="A484" i="8"/>
  <c r="A480" i="8"/>
  <c r="A470" i="8"/>
  <c r="A466" i="8"/>
  <c r="A462" i="8"/>
  <c r="A458" i="8"/>
  <c r="A454" i="8"/>
  <c r="A450" i="8"/>
  <c r="A446" i="8"/>
  <c r="A442" i="8"/>
  <c r="A432" i="8"/>
  <c r="A428" i="8"/>
  <c r="A424" i="8"/>
  <c r="A420" i="8"/>
  <c r="A416" i="8"/>
  <c r="A412" i="8"/>
  <c r="A408" i="8"/>
  <c r="A398" i="8"/>
  <c r="A394" i="8"/>
  <c r="A390" i="8"/>
  <c r="A386" i="8"/>
  <c r="A382" i="8"/>
  <c r="A378" i="8"/>
  <c r="A374" i="8"/>
  <c r="A370" i="8"/>
  <c r="A360" i="8"/>
  <c r="A356" i="8"/>
  <c r="A352" i="8"/>
  <c r="A348" i="8"/>
  <c r="A344" i="8"/>
  <c r="A340" i="8"/>
  <c r="A336" i="8"/>
  <c r="A326" i="8"/>
  <c r="A322" i="8"/>
  <c r="A318" i="8"/>
  <c r="A314" i="8"/>
  <c r="A310" i="8"/>
  <c r="A306" i="8"/>
  <c r="A302" i="8"/>
  <c r="A298" i="8"/>
  <c r="A288" i="8"/>
  <c r="A284" i="8"/>
  <c r="A280" i="8"/>
  <c r="A276" i="8"/>
  <c r="A272" i="8"/>
  <c r="A268" i="8"/>
  <c r="A264" i="8"/>
  <c r="A254" i="8"/>
  <c r="A250" i="8"/>
  <c r="A246" i="8"/>
  <c r="A242" i="8"/>
  <c r="A238" i="8"/>
  <c r="A234" i="8"/>
  <c r="A230" i="8"/>
  <c r="A226" i="8"/>
  <c r="A216" i="8"/>
  <c r="A212" i="8"/>
  <c r="A208" i="8"/>
  <c r="A204" i="8"/>
  <c r="A200" i="8"/>
  <c r="A196" i="8"/>
  <c r="A192" i="8"/>
  <c r="A182" i="8"/>
  <c r="A178" i="8"/>
  <c r="A174" i="8"/>
  <c r="A170" i="8"/>
  <c r="A166" i="8"/>
  <c r="A162" i="8"/>
  <c r="A158" i="8"/>
  <c r="A154" i="8"/>
  <c r="A525" i="8"/>
  <c r="A521" i="8"/>
  <c r="A517" i="8"/>
  <c r="A513" i="8"/>
  <c r="A503" i="8"/>
  <c r="A499" i="8"/>
  <c r="A495" i="8"/>
  <c r="A491" i="8"/>
  <c r="A487" i="8"/>
  <c r="A483" i="8"/>
  <c r="A479" i="8"/>
  <c r="A476" i="8"/>
  <c r="A469" i="8"/>
  <c r="A465" i="8"/>
  <c r="A461" i="8"/>
  <c r="A457" i="8"/>
  <c r="A453" i="8"/>
  <c r="A449" i="8"/>
  <c r="A445" i="8"/>
  <c r="A441" i="8"/>
  <c r="A431" i="8"/>
  <c r="A427" i="8"/>
  <c r="A423" i="8"/>
  <c r="A419" i="8"/>
  <c r="A415" i="8"/>
  <c r="A411" i="8"/>
  <c r="A407" i="8"/>
  <c r="A404" i="8"/>
  <c r="A397" i="8"/>
  <c r="A393" i="8"/>
  <c r="A389" i="8"/>
  <c r="A385" i="8"/>
  <c r="A381" i="8"/>
  <c r="A377" i="8"/>
  <c r="A373" i="8"/>
  <c r="A369" i="8"/>
  <c r="A359" i="8"/>
  <c r="A355" i="8"/>
  <c r="A351" i="8"/>
  <c r="A347" i="8"/>
  <c r="A343" i="8"/>
  <c r="A339" i="8"/>
  <c r="A335" i="8"/>
  <c r="A332" i="8"/>
  <c r="A325" i="8"/>
  <c r="A321" i="8"/>
  <c r="A317" i="8"/>
  <c r="A313" i="8"/>
  <c r="A309" i="8"/>
  <c r="A305" i="8"/>
  <c r="A301" i="8"/>
  <c r="A297" i="8"/>
  <c r="A287" i="8"/>
  <c r="A283" i="8"/>
  <c r="A279" i="8"/>
  <c r="A275" i="8"/>
  <c r="A271" i="8"/>
  <c r="A267" i="8"/>
  <c r="A263" i="8"/>
  <c r="A260" i="8"/>
  <c r="A253" i="8"/>
  <c r="A249" i="8"/>
  <c r="A245" i="8"/>
  <c r="A241" i="8"/>
  <c r="A237" i="8"/>
  <c r="A233" i="8"/>
  <c r="A229" i="8"/>
  <c r="A225" i="8"/>
  <c r="A215" i="8"/>
  <c r="A211" i="8"/>
  <c r="A207" i="8"/>
  <c r="A203" i="8"/>
  <c r="A199" i="8"/>
  <c r="A195" i="8"/>
  <c r="A191" i="8"/>
  <c r="A188" i="8"/>
  <c r="A181" i="8"/>
  <c r="A177" i="8"/>
  <c r="A173" i="8"/>
  <c r="A169" i="8"/>
  <c r="A165" i="8"/>
  <c r="A161" i="8"/>
  <c r="A157" i="8"/>
  <c r="A153" i="8"/>
  <c r="A524" i="8"/>
  <c r="A494" i="8"/>
  <c r="A478" i="8"/>
  <c r="A468" i="8"/>
  <c r="A452" i="8"/>
  <c r="A422" i="8"/>
  <c r="A406" i="8"/>
  <c r="A396" i="8"/>
  <c r="A380" i="8"/>
  <c r="A350" i="8"/>
  <c r="A334" i="8"/>
  <c r="A324" i="8"/>
  <c r="A308" i="8"/>
  <c r="A278" i="8"/>
  <c r="A262" i="8"/>
  <c r="A252" i="8"/>
  <c r="A243" i="8"/>
  <c r="A235" i="8"/>
  <c r="A227" i="8"/>
  <c r="A218" i="8"/>
  <c r="A210" i="8"/>
  <c r="A202" i="8"/>
  <c r="A194" i="8"/>
  <c r="A179" i="8"/>
  <c r="A171" i="8"/>
  <c r="A163" i="8"/>
  <c r="A155" i="8"/>
  <c r="A146" i="8"/>
  <c r="A142" i="8"/>
  <c r="A138" i="8"/>
  <c r="A134" i="8"/>
  <c r="A130" i="8"/>
  <c r="A126" i="8"/>
  <c r="A122" i="8"/>
  <c r="A118" i="8"/>
  <c r="A108" i="8"/>
  <c r="A104" i="8"/>
  <c r="A100" i="8"/>
  <c r="A96" i="8"/>
  <c r="A92" i="8"/>
  <c r="A88" i="8"/>
  <c r="A84" i="8"/>
  <c r="A74" i="8"/>
  <c r="A70" i="8"/>
  <c r="A66" i="8"/>
  <c r="A62" i="8"/>
  <c r="A58" i="8"/>
  <c r="A54" i="8"/>
  <c r="A50" i="8"/>
  <c r="A46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A852" i="3"/>
  <c r="FV431" i="2"/>
  <c r="FV427" i="2"/>
  <c r="FV423" i="2"/>
  <c r="FV419" i="2"/>
  <c r="FV415" i="2"/>
  <c r="FV411" i="2"/>
  <c r="FV407" i="2"/>
  <c r="FV403" i="2"/>
  <c r="FV399" i="2"/>
  <c r="FV395" i="2"/>
  <c r="A520" i="8"/>
  <c r="A506" i="8"/>
  <c r="A490" i="8"/>
  <c r="A464" i="8"/>
  <c r="A448" i="8"/>
  <c r="A434" i="8"/>
  <c r="A418" i="8"/>
  <c r="A392" i="8"/>
  <c r="A376" i="8"/>
  <c r="A362" i="8"/>
  <c r="A346" i="8"/>
  <c r="A320" i="8"/>
  <c r="A304" i="8"/>
  <c r="A290" i="8"/>
  <c r="A274" i="8"/>
  <c r="A248" i="8"/>
  <c r="A240" i="8"/>
  <c r="A232" i="8"/>
  <c r="A217" i="8"/>
  <c r="A209" i="8"/>
  <c r="A201" i="8"/>
  <c r="A193" i="8"/>
  <c r="A176" i="8"/>
  <c r="A168" i="8"/>
  <c r="A160" i="8"/>
  <c r="A145" i="8"/>
  <c r="A141" i="8"/>
  <c r="A137" i="8"/>
  <c r="A133" i="8"/>
  <c r="A129" i="8"/>
  <c r="A125" i="8"/>
  <c r="A121" i="8"/>
  <c r="A117" i="8"/>
  <c r="A107" i="8"/>
  <c r="A103" i="8"/>
  <c r="A99" i="8"/>
  <c r="A95" i="8"/>
  <c r="A91" i="8"/>
  <c r="A87" i="8"/>
  <c r="A83" i="8"/>
  <c r="A80" i="8"/>
  <c r="A73" i="8"/>
  <c r="A69" i="8"/>
  <c r="A65" i="8"/>
  <c r="A61" i="8"/>
  <c r="A57" i="8"/>
  <c r="A53" i="8"/>
  <c r="A49" i="8"/>
  <c r="A45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516" i="8"/>
  <c r="A502" i="8"/>
  <c r="A486" i="8"/>
  <c r="A460" i="8"/>
  <c r="A444" i="8"/>
  <c r="A430" i="8"/>
  <c r="A414" i="8"/>
  <c r="A388" i="8"/>
  <c r="A372" i="8"/>
  <c r="A358" i="8"/>
  <c r="A342" i="8"/>
  <c r="A316" i="8"/>
  <c r="A300" i="8"/>
  <c r="A286" i="8"/>
  <c r="A270" i="8"/>
  <c r="A247" i="8"/>
  <c r="A239" i="8"/>
  <c r="A231" i="8"/>
  <c r="A224" i="8"/>
  <c r="A214" i="8"/>
  <c r="A206" i="8"/>
  <c r="A198" i="8"/>
  <c r="A190" i="8"/>
  <c r="A175" i="8"/>
  <c r="A167" i="8"/>
  <c r="A159" i="8"/>
  <c r="A152" i="8"/>
  <c r="A144" i="8"/>
  <c r="A140" i="8"/>
  <c r="A136" i="8"/>
  <c r="A132" i="8"/>
  <c r="A128" i="8"/>
  <c r="A124" i="8"/>
  <c r="A120" i="8"/>
  <c r="A110" i="8"/>
  <c r="A106" i="8"/>
  <c r="A102" i="8"/>
  <c r="A98" i="8"/>
  <c r="A94" i="8"/>
  <c r="A90" i="8"/>
  <c r="A86" i="8"/>
  <c r="A82" i="8"/>
  <c r="A72" i="8"/>
  <c r="A68" i="8"/>
  <c r="A64" i="8"/>
  <c r="A60" i="8"/>
  <c r="A56" i="8"/>
  <c r="A52" i="8"/>
  <c r="A48" i="8"/>
  <c r="E38" i="8"/>
  <c r="E37" i="8"/>
  <c r="E36" i="8"/>
  <c r="E35" i="8"/>
  <c r="E34" i="8"/>
  <c r="E33" i="8"/>
  <c r="E32" i="8"/>
  <c r="A854" i="3"/>
  <c r="FV429" i="2"/>
  <c r="FV425" i="2"/>
  <c r="FV421" i="2"/>
  <c r="FV417" i="2"/>
  <c r="FV413" i="2"/>
  <c r="FV409" i="2"/>
  <c r="FV405" i="2"/>
  <c r="FV401" i="2"/>
  <c r="FV397" i="2"/>
  <c r="FV393" i="2"/>
  <c r="A354" i="8"/>
  <c r="A312" i="8"/>
  <c r="A266" i="8"/>
  <c r="A236" i="8"/>
  <c r="A213" i="8"/>
  <c r="A164" i="8"/>
  <c r="A143" i="8"/>
  <c r="A127" i="8"/>
  <c r="A116" i="8"/>
  <c r="A101" i="8"/>
  <c r="A85" i="8"/>
  <c r="A71" i="8"/>
  <c r="A55" i="8"/>
  <c r="A44" i="8"/>
  <c r="D36" i="8"/>
  <c r="D32" i="8"/>
  <c r="FV428" i="2"/>
  <c r="FV420" i="2"/>
  <c r="FV412" i="2"/>
  <c r="FV404" i="2"/>
  <c r="FV396" i="2"/>
  <c r="FV390" i="2"/>
  <c r="FV386" i="2"/>
  <c r="FV382" i="2"/>
  <c r="FV378" i="2"/>
  <c r="FV374" i="2"/>
  <c r="FV370" i="2"/>
  <c r="FV366" i="2"/>
  <c r="FV362" i="2"/>
  <c r="FV358" i="2"/>
  <c r="FV354" i="2"/>
  <c r="FV350" i="2"/>
  <c r="FV346" i="2"/>
  <c r="FV342" i="2"/>
  <c r="FV338" i="2"/>
  <c r="FV334" i="2"/>
  <c r="FV330" i="2"/>
  <c r="FV326" i="2"/>
  <c r="FV322" i="2"/>
  <c r="FV318" i="2"/>
  <c r="FV314" i="2"/>
  <c r="FV310" i="2"/>
  <c r="FV306" i="2"/>
  <c r="FV302" i="2"/>
  <c r="FV298" i="2"/>
  <c r="FV294" i="2"/>
  <c r="FV290" i="2"/>
  <c r="FV286" i="2"/>
  <c r="A426" i="8"/>
  <c r="A384" i="8"/>
  <c r="A338" i="8"/>
  <c r="A228" i="8"/>
  <c r="A205" i="8"/>
  <c r="A156" i="8"/>
  <c r="A139" i="8"/>
  <c r="A123" i="8"/>
  <c r="A97" i="8"/>
  <c r="A81" i="8"/>
  <c r="A67" i="8"/>
  <c r="A51" i="8"/>
  <c r="D35" i="8"/>
  <c r="A853" i="3"/>
  <c r="FV426" i="2"/>
  <c r="FV418" i="2"/>
  <c r="FV410" i="2"/>
  <c r="FV402" i="2"/>
  <c r="FV394" i="2"/>
  <c r="FV389" i="2"/>
  <c r="FV385" i="2"/>
  <c r="FV381" i="2"/>
  <c r="FV377" i="2"/>
  <c r="FV373" i="2"/>
  <c r="FV369" i="2"/>
  <c r="FV365" i="2"/>
  <c r="FV361" i="2"/>
  <c r="FV357" i="2"/>
  <c r="FV353" i="2"/>
  <c r="FV349" i="2"/>
  <c r="FV345" i="2"/>
  <c r="FV341" i="2"/>
  <c r="FV337" i="2"/>
  <c r="FV333" i="2"/>
  <c r="FV329" i="2"/>
  <c r="FV325" i="2"/>
  <c r="FV321" i="2"/>
  <c r="FV317" i="2"/>
  <c r="FV313" i="2"/>
  <c r="FV309" i="2"/>
  <c r="FV305" i="2"/>
  <c r="FV301" i="2"/>
  <c r="FV297" i="2"/>
  <c r="FV293" i="2"/>
  <c r="FV289" i="2"/>
  <c r="FV285" i="2"/>
  <c r="FV281" i="2"/>
  <c r="FV277" i="2"/>
  <c r="FV273" i="2"/>
  <c r="FV269" i="2"/>
  <c r="FV265" i="2"/>
  <c r="FV261" i="2"/>
  <c r="FV257" i="2"/>
  <c r="FV253" i="2"/>
  <c r="FV249" i="2"/>
  <c r="FV245" i="2"/>
  <c r="FV241" i="2"/>
  <c r="FV237" i="2"/>
  <c r="FV233" i="2"/>
  <c r="FV229" i="2"/>
  <c r="FV225" i="2"/>
  <c r="FV221" i="2"/>
  <c r="FV217" i="2"/>
  <c r="FV213" i="2"/>
  <c r="FV209" i="2"/>
  <c r="FV205" i="2"/>
  <c r="FV201" i="2"/>
  <c r="FV197" i="2"/>
  <c r="FV193" i="2"/>
  <c r="FV189" i="2"/>
  <c r="FV185" i="2"/>
  <c r="FV181" i="2"/>
  <c r="FV177" i="2"/>
  <c r="FV173" i="2"/>
  <c r="FV169" i="2"/>
  <c r="FV165" i="2"/>
  <c r="FV161" i="2"/>
  <c r="FV157" i="2"/>
  <c r="FV153" i="2"/>
  <c r="FV149" i="2"/>
  <c r="FV145" i="2"/>
  <c r="FV141" i="2"/>
  <c r="FV137" i="2"/>
  <c r="FV133" i="2"/>
  <c r="FV129" i="2"/>
  <c r="FV125" i="2"/>
  <c r="FV121" i="2"/>
  <c r="FV117" i="2"/>
  <c r="FV113" i="2"/>
  <c r="FV109" i="2"/>
  <c r="FV105" i="2"/>
  <c r="FV101" i="2"/>
  <c r="FV97" i="2"/>
  <c r="FV93" i="2"/>
  <c r="FV89" i="2"/>
  <c r="FV85" i="2"/>
  <c r="FV81" i="2"/>
  <c r="FV77" i="2"/>
  <c r="FV73" i="2"/>
  <c r="FV69" i="2"/>
  <c r="FV65" i="2"/>
  <c r="FV61" i="2"/>
  <c r="FV57" i="2"/>
  <c r="FV53" i="2"/>
  <c r="FV49" i="2"/>
  <c r="FV45" i="2"/>
  <c r="FV41" i="2"/>
  <c r="FV37" i="2"/>
  <c r="FV33" i="2"/>
  <c r="FV29" i="2"/>
  <c r="FV25" i="2"/>
  <c r="FV21" i="2"/>
  <c r="FV17" i="2"/>
  <c r="FV13" i="2"/>
  <c r="FV9" i="2"/>
  <c r="FV5" i="2"/>
  <c r="FO429" i="2"/>
  <c r="FO425" i="2"/>
  <c r="FO421" i="2"/>
  <c r="FO417" i="2"/>
  <c r="FO413" i="2"/>
  <c r="FO409" i="2"/>
  <c r="FO405" i="2"/>
  <c r="FO401" i="2"/>
  <c r="FO397" i="2"/>
  <c r="FO393" i="2"/>
  <c r="FO389" i="2"/>
  <c r="FO385" i="2"/>
  <c r="FO381" i="2"/>
  <c r="FO377" i="2"/>
  <c r="FO373" i="2"/>
  <c r="FO369" i="2"/>
  <c r="FO365" i="2"/>
  <c r="FO361" i="2"/>
  <c r="FO357" i="2"/>
  <c r="FO353" i="2"/>
  <c r="FO349" i="2"/>
  <c r="FO345" i="2"/>
  <c r="FO341" i="2"/>
  <c r="FO337" i="2"/>
  <c r="FO333" i="2"/>
  <c r="FO329" i="2"/>
  <c r="FO325" i="2"/>
  <c r="FO321" i="2"/>
  <c r="FO317" i="2"/>
  <c r="FO313" i="2"/>
  <c r="FO309" i="2"/>
  <c r="FO305" i="2"/>
  <c r="FO301" i="2"/>
  <c r="FO297" i="2"/>
  <c r="FO293" i="2"/>
  <c r="FO289" i="2"/>
  <c r="FO285" i="2"/>
  <c r="FO281" i="2"/>
  <c r="FO277" i="2"/>
  <c r="FO273" i="2"/>
  <c r="FO269" i="2"/>
  <c r="FO265" i="2"/>
  <c r="FO261" i="2"/>
  <c r="FO257" i="2"/>
  <c r="FO253" i="2"/>
  <c r="FO249" i="2"/>
  <c r="FO245" i="2"/>
  <c r="FO241" i="2"/>
  <c r="A498" i="8"/>
  <c r="A456" i="8"/>
  <c r="A410" i="8"/>
  <c r="A197" i="8"/>
  <c r="A180" i="8"/>
  <c r="A135" i="8"/>
  <c r="A119" i="8"/>
  <c r="A109" i="8"/>
  <c r="A93" i="8"/>
  <c r="A63" i="8"/>
  <c r="A47" i="8"/>
  <c r="D38" i="8"/>
  <c r="D34" i="8"/>
  <c r="FV432" i="2"/>
  <c r="FV424" i="2"/>
  <c r="FV416" i="2"/>
  <c r="FV408" i="2"/>
  <c r="FV400" i="2"/>
  <c r="FV392" i="2"/>
  <c r="FV388" i="2"/>
  <c r="FV384" i="2"/>
  <c r="FV380" i="2"/>
  <c r="FV376" i="2"/>
  <c r="FV372" i="2"/>
  <c r="FV368" i="2"/>
  <c r="FV364" i="2"/>
  <c r="FV360" i="2"/>
  <c r="FV356" i="2"/>
  <c r="FV352" i="2"/>
  <c r="FV348" i="2"/>
  <c r="FV344" i="2"/>
  <c r="FV340" i="2"/>
  <c r="FV336" i="2"/>
  <c r="FV332" i="2"/>
  <c r="FV328" i="2"/>
  <c r="FV324" i="2"/>
  <c r="FV320" i="2"/>
  <c r="FV316" i="2"/>
  <c r="FV312" i="2"/>
  <c r="FV308" i="2"/>
  <c r="FV304" i="2"/>
  <c r="FV300" i="2"/>
  <c r="FV296" i="2"/>
  <c r="FV292" i="2"/>
  <c r="FV288" i="2"/>
  <c r="FV284" i="2"/>
  <c r="FV280" i="2"/>
  <c r="FV276" i="2"/>
  <c r="FV272" i="2"/>
  <c r="FV268" i="2"/>
  <c r="FV264" i="2"/>
  <c r="FV260" i="2"/>
  <c r="FV256" i="2"/>
  <c r="FV252" i="2"/>
  <c r="FV248" i="2"/>
  <c r="FV244" i="2"/>
  <c r="FV240" i="2"/>
  <c r="FV236" i="2"/>
  <c r="FV232" i="2"/>
  <c r="FV228" i="2"/>
  <c r="FV224" i="2"/>
  <c r="FV220" i="2"/>
  <c r="FV216" i="2"/>
  <c r="FV212" i="2"/>
  <c r="FV208" i="2"/>
  <c r="FV204" i="2"/>
  <c r="FV200" i="2"/>
  <c r="FV196" i="2"/>
  <c r="FV192" i="2"/>
  <c r="FV188" i="2"/>
  <c r="FV184" i="2"/>
  <c r="FV180" i="2"/>
  <c r="FV176" i="2"/>
  <c r="FV172" i="2"/>
  <c r="FV168" i="2"/>
  <c r="FV164" i="2"/>
  <c r="FV160" i="2"/>
  <c r="FV156" i="2"/>
  <c r="FV152" i="2"/>
  <c r="FV148" i="2"/>
  <c r="FV144" i="2"/>
  <c r="FV140" i="2"/>
  <c r="FV136" i="2"/>
  <c r="FV132" i="2"/>
  <c r="FV128" i="2"/>
  <c r="FV124" i="2"/>
  <c r="FV120" i="2"/>
  <c r="FV116" i="2"/>
  <c r="FV112" i="2"/>
  <c r="FV108" i="2"/>
  <c r="FV104" i="2"/>
  <c r="A172" i="8"/>
  <c r="FV406" i="2"/>
  <c r="FV383" i="2"/>
  <c r="FV367" i="2"/>
  <c r="FV351" i="2"/>
  <c r="FV335" i="2"/>
  <c r="FV319" i="2"/>
  <c r="FV303" i="2"/>
  <c r="FV287" i="2"/>
  <c r="FV278" i="2"/>
  <c r="FV270" i="2"/>
  <c r="FV262" i="2"/>
  <c r="FV254" i="2"/>
  <c r="FV246" i="2"/>
  <c r="FV238" i="2"/>
  <c r="FV230" i="2"/>
  <c r="FV222" i="2"/>
  <c r="FV214" i="2"/>
  <c r="FV206" i="2"/>
  <c r="FV198" i="2"/>
  <c r="FV190" i="2"/>
  <c r="FV182" i="2"/>
  <c r="FV174" i="2"/>
  <c r="FV166" i="2"/>
  <c r="FV158" i="2"/>
  <c r="FV150" i="2"/>
  <c r="FV142" i="2"/>
  <c r="FV134" i="2"/>
  <c r="FV126" i="2"/>
  <c r="FV118" i="2"/>
  <c r="FV110" i="2"/>
  <c r="FV102" i="2"/>
  <c r="FV96" i="2"/>
  <c r="FV91" i="2"/>
  <c r="FV86" i="2"/>
  <c r="FV80" i="2"/>
  <c r="FV75" i="2"/>
  <c r="FV70" i="2"/>
  <c r="FV64" i="2"/>
  <c r="FV59" i="2"/>
  <c r="FV54" i="2"/>
  <c r="FV48" i="2"/>
  <c r="FV43" i="2"/>
  <c r="FV38" i="2"/>
  <c r="FV32" i="2"/>
  <c r="FV27" i="2"/>
  <c r="FV22" i="2"/>
  <c r="FV16" i="2"/>
  <c r="FV11" i="2"/>
  <c r="FV6" i="2"/>
  <c r="FO428" i="2"/>
  <c r="FO423" i="2"/>
  <c r="FO418" i="2"/>
  <c r="FO412" i="2"/>
  <c r="FO407" i="2"/>
  <c r="FO402" i="2"/>
  <c r="FO396" i="2"/>
  <c r="FO391" i="2"/>
  <c r="FO386" i="2"/>
  <c r="FO380" i="2"/>
  <c r="FO375" i="2"/>
  <c r="FO370" i="2"/>
  <c r="FO364" i="2"/>
  <c r="FO359" i="2"/>
  <c r="FO354" i="2"/>
  <c r="FO348" i="2"/>
  <c r="FO343" i="2"/>
  <c r="FO338" i="2"/>
  <c r="FO332" i="2"/>
  <c r="FO327" i="2"/>
  <c r="FO322" i="2"/>
  <c r="FO316" i="2"/>
  <c r="FO311" i="2"/>
  <c r="FO306" i="2"/>
  <c r="FO300" i="2"/>
  <c r="FO295" i="2"/>
  <c r="FO290" i="2"/>
  <c r="FO284" i="2"/>
  <c r="FO279" i="2"/>
  <c r="FO274" i="2"/>
  <c r="FO268" i="2"/>
  <c r="FO263" i="2"/>
  <c r="FO258" i="2"/>
  <c r="FO252" i="2"/>
  <c r="FO247" i="2"/>
  <c r="FO242" i="2"/>
  <c r="FO237" i="2"/>
  <c r="FO233" i="2"/>
  <c r="FO229" i="2"/>
  <c r="FO225" i="2"/>
  <c r="FO221" i="2"/>
  <c r="FO217" i="2"/>
  <c r="FO213" i="2"/>
  <c r="FO209" i="2"/>
  <c r="FO205" i="2"/>
  <c r="FO201" i="2"/>
  <c r="FO197" i="2"/>
  <c r="FO193" i="2"/>
  <c r="FO189" i="2"/>
  <c r="FO185" i="2"/>
  <c r="FO181" i="2"/>
  <c r="FO177" i="2"/>
  <c r="FO173" i="2"/>
  <c r="FO169" i="2"/>
  <c r="FO165" i="2"/>
  <c r="FO161" i="2"/>
  <c r="FO157" i="2"/>
  <c r="FO153" i="2"/>
  <c r="FO149" i="2"/>
  <c r="FO145" i="2"/>
  <c r="FO141" i="2"/>
  <c r="FO137" i="2"/>
  <c r="FO133" i="2"/>
  <c r="FO129" i="2"/>
  <c r="FO125" i="2"/>
  <c r="FO121" i="2"/>
  <c r="FO117" i="2"/>
  <c r="FO113" i="2"/>
  <c r="FO109" i="2"/>
  <c r="FO105" i="2"/>
  <c r="FO101" i="2"/>
  <c r="FO97" i="2"/>
  <c r="FO93" i="2"/>
  <c r="FO89" i="2"/>
  <c r="FO85" i="2"/>
  <c r="FO81" i="2"/>
  <c r="FO77" i="2"/>
  <c r="FO73" i="2"/>
  <c r="FO69" i="2"/>
  <c r="FO65" i="2"/>
  <c r="FO61" i="2"/>
  <c r="FO57" i="2"/>
  <c r="FO53" i="2"/>
  <c r="FO49" i="2"/>
  <c r="FO45" i="2"/>
  <c r="FO41" i="2"/>
  <c r="FO37" i="2"/>
  <c r="FO33" i="2"/>
  <c r="FO29" i="2"/>
  <c r="FO25" i="2"/>
  <c r="FO21" i="2"/>
  <c r="FO17" i="2"/>
  <c r="FO13" i="2"/>
  <c r="FO9" i="2"/>
  <c r="FO5" i="2"/>
  <c r="FH429" i="2"/>
  <c r="FH425" i="2"/>
  <c r="FH421" i="2"/>
  <c r="FH417" i="2"/>
  <c r="FH413" i="2"/>
  <c r="FH409" i="2"/>
  <c r="FH405" i="2"/>
  <c r="FH401" i="2"/>
  <c r="FH397" i="2"/>
  <c r="FH393" i="2"/>
  <c r="FH389" i="2"/>
  <c r="FH385" i="2"/>
  <c r="FH381" i="2"/>
  <c r="FH377" i="2"/>
  <c r="FH373" i="2"/>
  <c r="FH369" i="2"/>
  <c r="FH365" i="2"/>
  <c r="FH361" i="2"/>
  <c r="FH357" i="2"/>
  <c r="FH353" i="2"/>
  <c r="FH349" i="2"/>
  <c r="FH345" i="2"/>
  <c r="FH341" i="2"/>
  <c r="FH337" i="2"/>
  <c r="A189" i="8"/>
  <c r="D37" i="8"/>
  <c r="FV430" i="2"/>
  <c r="FV398" i="2"/>
  <c r="FV379" i="2"/>
  <c r="FV363" i="2"/>
  <c r="FV347" i="2"/>
  <c r="FV331" i="2"/>
  <c r="FV315" i="2"/>
  <c r="FV299" i="2"/>
  <c r="FV283" i="2"/>
  <c r="FV275" i="2"/>
  <c r="FV267" i="2"/>
  <c r="FV259" i="2"/>
  <c r="FV251" i="2"/>
  <c r="FV243" i="2"/>
  <c r="FV235" i="2"/>
  <c r="FV227" i="2"/>
  <c r="FV219" i="2"/>
  <c r="FV211" i="2"/>
  <c r="FV203" i="2"/>
  <c r="FV195" i="2"/>
  <c r="FV187" i="2"/>
  <c r="FV179" i="2"/>
  <c r="FV171" i="2"/>
  <c r="FV163" i="2"/>
  <c r="FV155" i="2"/>
  <c r="FV147" i="2"/>
  <c r="FV139" i="2"/>
  <c r="FV131" i="2"/>
  <c r="FV123" i="2"/>
  <c r="FV115" i="2"/>
  <c r="FV107" i="2"/>
  <c r="FV100" i="2"/>
  <c r="FV95" i="2"/>
  <c r="FV90" i="2"/>
  <c r="FV84" i="2"/>
  <c r="FV79" i="2"/>
  <c r="FV74" i="2"/>
  <c r="FV68" i="2"/>
  <c r="FV63" i="2"/>
  <c r="FV58" i="2"/>
  <c r="FV52" i="2"/>
  <c r="FV47" i="2"/>
  <c r="FV42" i="2"/>
  <c r="FV36" i="2"/>
  <c r="FV31" i="2"/>
  <c r="FV26" i="2"/>
  <c r="FV20" i="2"/>
  <c r="FV15" i="2"/>
  <c r="FV10" i="2"/>
  <c r="FO432" i="2"/>
  <c r="FO427" i="2"/>
  <c r="FO422" i="2"/>
  <c r="FO416" i="2"/>
  <c r="FO411" i="2"/>
  <c r="FO406" i="2"/>
  <c r="FO400" i="2"/>
  <c r="FO395" i="2"/>
  <c r="FO390" i="2"/>
  <c r="FO384" i="2"/>
  <c r="FO379" i="2"/>
  <c r="FO374" i="2"/>
  <c r="FO368" i="2"/>
  <c r="FO363" i="2"/>
  <c r="FO358" i="2"/>
  <c r="FO352" i="2"/>
  <c r="FO347" i="2"/>
  <c r="FO342" i="2"/>
  <c r="FO336" i="2"/>
  <c r="FO331" i="2"/>
  <c r="FO326" i="2"/>
  <c r="FO320" i="2"/>
  <c r="FO315" i="2"/>
  <c r="FO310" i="2"/>
  <c r="FO304" i="2"/>
  <c r="FO299" i="2"/>
  <c r="FO294" i="2"/>
  <c r="FO288" i="2"/>
  <c r="FO283" i="2"/>
  <c r="FO278" i="2"/>
  <c r="FO272" i="2"/>
  <c r="FO267" i="2"/>
  <c r="FO262" i="2"/>
  <c r="FO256" i="2"/>
  <c r="FO251" i="2"/>
  <c r="FO246" i="2"/>
  <c r="FO240" i="2"/>
  <c r="FO236" i="2"/>
  <c r="FO232" i="2"/>
  <c r="FO228" i="2"/>
  <c r="FO224" i="2"/>
  <c r="FO220" i="2"/>
  <c r="FO216" i="2"/>
  <c r="FO212" i="2"/>
  <c r="FO208" i="2"/>
  <c r="FO204" i="2"/>
  <c r="FO200" i="2"/>
  <c r="FO196" i="2"/>
  <c r="FO192" i="2"/>
  <c r="FO188" i="2"/>
  <c r="FO184" i="2"/>
  <c r="FO180" i="2"/>
  <c r="FO176" i="2"/>
  <c r="FO172" i="2"/>
  <c r="FO168" i="2"/>
  <c r="FO164" i="2"/>
  <c r="FO160" i="2"/>
  <c r="FO156" i="2"/>
  <c r="FO152" i="2"/>
  <c r="FO148" i="2"/>
  <c r="FO144" i="2"/>
  <c r="FO140" i="2"/>
  <c r="FO136" i="2"/>
  <c r="FO132" i="2"/>
  <c r="FO128" i="2"/>
  <c r="FO124" i="2"/>
  <c r="FO120" i="2"/>
  <c r="FO116" i="2"/>
  <c r="FO112" i="2"/>
  <c r="FO108" i="2"/>
  <c r="FO104" i="2"/>
  <c r="FO100" i="2"/>
  <c r="FO96" i="2"/>
  <c r="FO92" i="2"/>
  <c r="FO88" i="2"/>
  <c r="FO84" i="2"/>
  <c r="FO80" i="2"/>
  <c r="FO76" i="2"/>
  <c r="FO72" i="2"/>
  <c r="FO68" i="2"/>
  <c r="FO64" i="2"/>
  <c r="FO60" i="2"/>
  <c r="FO56" i="2"/>
  <c r="FO52" i="2"/>
  <c r="FO48" i="2"/>
  <c r="FO44" i="2"/>
  <c r="FO40" i="2"/>
  <c r="FO36" i="2"/>
  <c r="FO32" i="2"/>
  <c r="FO28" i="2"/>
  <c r="FO24" i="2"/>
  <c r="FO20" i="2"/>
  <c r="FO16" i="2"/>
  <c r="FO12" i="2"/>
  <c r="FO8" i="2"/>
  <c r="FH432" i="2"/>
  <c r="FH428" i="2"/>
  <c r="FH424" i="2"/>
  <c r="FH420" i="2"/>
  <c r="FH416" i="2"/>
  <c r="FH412" i="2"/>
  <c r="FH408" i="2"/>
  <c r="FH404" i="2"/>
  <c r="FH400" i="2"/>
  <c r="FH396" i="2"/>
  <c r="FH392" i="2"/>
  <c r="FH388" i="2"/>
  <c r="FH384" i="2"/>
  <c r="FH380" i="2"/>
  <c r="FH376" i="2"/>
  <c r="FH372" i="2"/>
  <c r="FH368" i="2"/>
  <c r="FH364" i="2"/>
  <c r="FH360" i="2"/>
  <c r="FH356" i="2"/>
  <c r="FH352" i="2"/>
  <c r="FH348" i="2"/>
  <c r="FH344" i="2"/>
  <c r="FH340" i="2"/>
  <c r="FH336" i="2"/>
  <c r="FH332" i="2"/>
  <c r="FH328" i="2"/>
  <c r="FH324" i="2"/>
  <c r="FH320" i="2"/>
  <c r="FH316" i="2"/>
  <c r="FH312" i="2"/>
  <c r="FH308" i="2"/>
  <c r="A482" i="8"/>
  <c r="A244" i="8"/>
  <c r="A105" i="8"/>
  <c r="A59" i="8"/>
  <c r="D33" i="8"/>
  <c r="FV422" i="2"/>
  <c r="FV391" i="2"/>
  <c r="FV375" i="2"/>
  <c r="FV359" i="2"/>
  <c r="FV343" i="2"/>
  <c r="FV327" i="2"/>
  <c r="FV311" i="2"/>
  <c r="FV295" i="2"/>
  <c r="FV282" i="2"/>
  <c r="FV274" i="2"/>
  <c r="FV266" i="2"/>
  <c r="FV258" i="2"/>
  <c r="FV250" i="2"/>
  <c r="FV242" i="2"/>
  <c r="FV234" i="2"/>
  <c r="FV226" i="2"/>
  <c r="FV218" i="2"/>
  <c r="FV210" i="2"/>
  <c r="FV202" i="2"/>
  <c r="FV194" i="2"/>
  <c r="FV186" i="2"/>
  <c r="FV178" i="2"/>
  <c r="FV170" i="2"/>
  <c r="FV162" i="2"/>
  <c r="FV154" i="2"/>
  <c r="FV146" i="2"/>
  <c r="FV138" i="2"/>
  <c r="FV130" i="2"/>
  <c r="FV122" i="2"/>
  <c r="FV114" i="2"/>
  <c r="FV106" i="2"/>
  <c r="FV99" i="2"/>
  <c r="FV94" i="2"/>
  <c r="FV88" i="2"/>
  <c r="FV83" i="2"/>
  <c r="FV78" i="2"/>
  <c r="FV72" i="2"/>
  <c r="FV67" i="2"/>
  <c r="FV62" i="2"/>
  <c r="FV56" i="2"/>
  <c r="FV51" i="2"/>
  <c r="FV46" i="2"/>
  <c r="FV40" i="2"/>
  <c r="FV35" i="2"/>
  <c r="FV30" i="2"/>
  <c r="FV24" i="2"/>
  <c r="FV19" i="2"/>
  <c r="FV14" i="2"/>
  <c r="FV8" i="2"/>
  <c r="FO431" i="2"/>
  <c r="FO426" i="2"/>
  <c r="FO420" i="2"/>
  <c r="FO415" i="2"/>
  <c r="FO410" i="2"/>
  <c r="FO404" i="2"/>
  <c r="FO399" i="2"/>
  <c r="FO394" i="2"/>
  <c r="FO388" i="2"/>
  <c r="FO383" i="2"/>
  <c r="FO378" i="2"/>
  <c r="FO372" i="2"/>
  <c r="FO367" i="2"/>
  <c r="FO362" i="2"/>
  <c r="FO356" i="2"/>
  <c r="FO351" i="2"/>
  <c r="FO346" i="2"/>
  <c r="FO340" i="2"/>
  <c r="FO335" i="2"/>
  <c r="FO330" i="2"/>
  <c r="FO324" i="2"/>
  <c r="FO319" i="2"/>
  <c r="FO314" i="2"/>
  <c r="FO308" i="2"/>
  <c r="FO303" i="2"/>
  <c r="FO298" i="2"/>
  <c r="FO292" i="2"/>
  <c r="FO287" i="2"/>
  <c r="FO282" i="2"/>
  <c r="FO276" i="2"/>
  <c r="FO271" i="2"/>
  <c r="FO266" i="2"/>
  <c r="FO260" i="2"/>
  <c r="FO255" i="2"/>
  <c r="FO250" i="2"/>
  <c r="FO244" i="2"/>
  <c r="FO239" i="2"/>
  <c r="FO235" i="2"/>
  <c r="FO231" i="2"/>
  <c r="FO227" i="2"/>
  <c r="FO223" i="2"/>
  <c r="FO219" i="2"/>
  <c r="FO215" i="2"/>
  <c r="FO211" i="2"/>
  <c r="FO207" i="2"/>
  <c r="FO203" i="2"/>
  <c r="FO199" i="2"/>
  <c r="FO195" i="2"/>
  <c r="FO191" i="2"/>
  <c r="FO187" i="2"/>
  <c r="FO183" i="2"/>
  <c r="FO179" i="2"/>
  <c r="FO175" i="2"/>
  <c r="FO171" i="2"/>
  <c r="FO167" i="2"/>
  <c r="FO163" i="2"/>
  <c r="FO159" i="2"/>
  <c r="FO155" i="2"/>
  <c r="FO151" i="2"/>
  <c r="FO147" i="2"/>
  <c r="FO143" i="2"/>
  <c r="FO139" i="2"/>
  <c r="FO135" i="2"/>
  <c r="FO131" i="2"/>
  <c r="FO127" i="2"/>
  <c r="FO123" i="2"/>
  <c r="FO119" i="2"/>
  <c r="FO115" i="2"/>
  <c r="FO111" i="2"/>
  <c r="FO107" i="2"/>
  <c r="FO103" i="2"/>
  <c r="FO99" i="2"/>
  <c r="FO95" i="2"/>
  <c r="FO91" i="2"/>
  <c r="FO87" i="2"/>
  <c r="FO83" i="2"/>
  <c r="FO79" i="2"/>
  <c r="FO75" i="2"/>
  <c r="FO71" i="2"/>
  <c r="FO67" i="2"/>
  <c r="FO63" i="2"/>
  <c r="FO59" i="2"/>
  <c r="FO55" i="2"/>
  <c r="FO51" i="2"/>
  <c r="FO47" i="2"/>
  <c r="FO43" i="2"/>
  <c r="FO39" i="2"/>
  <c r="FO35" i="2"/>
  <c r="FO31" i="2"/>
  <c r="FO27" i="2"/>
  <c r="FO23" i="2"/>
  <c r="FO19" i="2"/>
  <c r="FO15" i="2"/>
  <c r="FO11" i="2"/>
  <c r="FO7" i="2"/>
  <c r="FH431" i="2"/>
  <c r="FH427" i="2"/>
  <c r="FH423" i="2"/>
  <c r="FH419" i="2"/>
  <c r="FH415" i="2"/>
  <c r="FH411" i="2"/>
  <c r="FH407" i="2"/>
  <c r="FV414" i="2"/>
  <c r="FV339" i="2"/>
  <c r="FV279" i="2"/>
  <c r="FV247" i="2"/>
  <c r="FV215" i="2"/>
  <c r="FV183" i="2"/>
  <c r="FV151" i="2"/>
  <c r="FV119" i="2"/>
  <c r="FV92" i="2"/>
  <c r="FV71" i="2"/>
  <c r="FV50" i="2"/>
  <c r="FV28" i="2"/>
  <c r="FV7" i="2"/>
  <c r="FO414" i="2"/>
  <c r="FO392" i="2"/>
  <c r="FO371" i="2"/>
  <c r="FO350" i="2"/>
  <c r="FO328" i="2"/>
  <c r="FO307" i="2"/>
  <c r="FO286" i="2"/>
  <c r="FO264" i="2"/>
  <c r="FO243" i="2"/>
  <c r="FO226" i="2"/>
  <c r="FO210" i="2"/>
  <c r="FO194" i="2"/>
  <c r="FO178" i="2"/>
  <c r="FO162" i="2"/>
  <c r="FO146" i="2"/>
  <c r="FO130" i="2"/>
  <c r="FO114" i="2"/>
  <c r="FO98" i="2"/>
  <c r="FO82" i="2"/>
  <c r="FO66" i="2"/>
  <c r="FO50" i="2"/>
  <c r="FO34" i="2"/>
  <c r="FO18" i="2"/>
  <c r="FH430" i="2"/>
  <c r="FH414" i="2"/>
  <c r="FH402" i="2"/>
  <c r="FH394" i="2"/>
  <c r="FH386" i="2"/>
  <c r="FH378" i="2"/>
  <c r="FH370" i="2"/>
  <c r="FH362" i="2"/>
  <c r="FH354" i="2"/>
  <c r="FH346" i="2"/>
  <c r="FH338" i="2"/>
  <c r="FH331" i="2"/>
  <c r="FH326" i="2"/>
  <c r="FH321" i="2"/>
  <c r="FH315" i="2"/>
  <c r="FH310" i="2"/>
  <c r="FH305" i="2"/>
  <c r="FH301" i="2"/>
  <c r="FH297" i="2"/>
  <c r="FH293" i="2"/>
  <c r="FH289" i="2"/>
  <c r="FH285" i="2"/>
  <c r="FH281" i="2"/>
  <c r="FH277" i="2"/>
  <c r="FH273" i="2"/>
  <c r="FH269" i="2"/>
  <c r="FH265" i="2"/>
  <c r="FH261" i="2"/>
  <c r="FH257" i="2"/>
  <c r="FH253" i="2"/>
  <c r="FH249" i="2"/>
  <c r="FH245" i="2"/>
  <c r="FH241" i="2"/>
  <c r="FH237" i="2"/>
  <c r="FH233" i="2"/>
  <c r="FH229" i="2"/>
  <c r="FH225" i="2"/>
  <c r="FH221" i="2"/>
  <c r="FH217" i="2"/>
  <c r="FH213" i="2"/>
  <c r="FH209" i="2"/>
  <c r="FH205" i="2"/>
  <c r="FH201" i="2"/>
  <c r="FH197" i="2"/>
  <c r="FH193" i="2"/>
  <c r="FH189" i="2"/>
  <c r="FH185" i="2"/>
  <c r="FH181" i="2"/>
  <c r="FH177" i="2"/>
  <c r="FH173" i="2"/>
  <c r="FH169" i="2"/>
  <c r="FH165" i="2"/>
  <c r="FH161" i="2"/>
  <c r="FH157" i="2"/>
  <c r="FH153" i="2"/>
  <c r="FH149" i="2"/>
  <c r="FH145" i="2"/>
  <c r="FH141" i="2"/>
  <c r="FH137" i="2"/>
  <c r="FH133" i="2"/>
  <c r="FH129" i="2"/>
  <c r="FH125" i="2"/>
  <c r="FH121" i="2"/>
  <c r="FH117" i="2"/>
  <c r="FH113" i="2"/>
  <c r="FH109" i="2"/>
  <c r="FH105" i="2"/>
  <c r="FH101" i="2"/>
  <c r="FH97" i="2"/>
  <c r="FH93" i="2"/>
  <c r="FH89" i="2"/>
  <c r="FH85" i="2"/>
  <c r="FH81" i="2"/>
  <c r="FH77" i="2"/>
  <c r="FH73" i="2"/>
  <c r="FH69" i="2"/>
  <c r="FH65" i="2"/>
  <c r="FH61" i="2"/>
  <c r="FH57" i="2"/>
  <c r="FH53" i="2"/>
  <c r="FH49" i="2"/>
  <c r="FH45" i="2"/>
  <c r="FH41" i="2"/>
  <c r="FH37" i="2"/>
  <c r="FH33" i="2"/>
  <c r="FH29" i="2"/>
  <c r="FH25" i="2"/>
  <c r="FH21" i="2"/>
  <c r="FH17" i="2"/>
  <c r="FH13" i="2"/>
  <c r="FH9" i="2"/>
  <c r="FH5" i="2"/>
  <c r="FA429" i="2"/>
  <c r="FA425" i="2"/>
  <c r="FA421" i="2"/>
  <c r="FA417" i="2"/>
  <c r="FA413" i="2"/>
  <c r="FA409" i="2"/>
  <c r="FA405" i="2"/>
  <c r="FA401" i="2"/>
  <c r="FA397" i="2"/>
  <c r="FA393" i="2"/>
  <c r="FA389" i="2"/>
  <c r="FA385" i="2"/>
  <c r="FA381" i="2"/>
  <c r="FA377" i="2"/>
  <c r="FA373" i="2"/>
  <c r="FA369" i="2"/>
  <c r="FA365" i="2"/>
  <c r="FA361" i="2"/>
  <c r="FA357" i="2"/>
  <c r="FA353" i="2"/>
  <c r="FA349" i="2"/>
  <c r="FA345" i="2"/>
  <c r="FA341" i="2"/>
  <c r="FA337" i="2"/>
  <c r="FA333" i="2"/>
  <c r="FA329" i="2"/>
  <c r="FA325" i="2"/>
  <c r="FA321" i="2"/>
  <c r="FA317" i="2"/>
  <c r="FA313" i="2"/>
  <c r="FA309" i="2"/>
  <c r="FA305" i="2"/>
  <c r="FA301" i="2"/>
  <c r="FA297" i="2"/>
  <c r="FA293" i="2"/>
  <c r="FA289" i="2"/>
  <c r="FA285" i="2"/>
  <c r="FA281" i="2"/>
  <c r="FA277" i="2"/>
  <c r="FA273" i="2"/>
  <c r="FA269" i="2"/>
  <c r="FA265" i="2"/>
  <c r="FA261" i="2"/>
  <c r="FA257" i="2"/>
  <c r="FA253" i="2"/>
  <c r="FA249" i="2"/>
  <c r="FA245" i="2"/>
  <c r="FA241" i="2"/>
  <c r="FA237" i="2"/>
  <c r="FA233" i="2"/>
  <c r="FA229" i="2"/>
  <c r="FA225" i="2"/>
  <c r="FA221" i="2"/>
  <c r="FA217" i="2"/>
  <c r="FA213" i="2"/>
  <c r="FA209" i="2"/>
  <c r="FA205" i="2"/>
  <c r="FA201" i="2"/>
  <c r="FA197" i="2"/>
  <c r="FA193" i="2"/>
  <c r="FA189" i="2"/>
  <c r="FA185" i="2"/>
  <c r="FA181" i="2"/>
  <c r="FA177" i="2"/>
  <c r="FA173" i="2"/>
  <c r="FA169" i="2"/>
  <c r="FA165" i="2"/>
  <c r="FA161" i="2"/>
  <c r="FA157" i="2"/>
  <c r="FA153" i="2"/>
  <c r="FA149" i="2"/>
  <c r="FA145" i="2"/>
  <c r="FV387" i="2"/>
  <c r="FV323" i="2"/>
  <c r="FV271" i="2"/>
  <c r="FV239" i="2"/>
  <c r="FV207" i="2"/>
  <c r="FV175" i="2"/>
  <c r="FV143" i="2"/>
  <c r="FV111" i="2"/>
  <c r="FV87" i="2"/>
  <c r="FV66" i="2"/>
  <c r="FV44" i="2"/>
  <c r="FV23" i="2"/>
  <c r="FO430" i="2"/>
  <c r="FO408" i="2"/>
  <c r="FO387" i="2"/>
  <c r="FO366" i="2"/>
  <c r="FO344" i="2"/>
  <c r="FO323" i="2"/>
  <c r="FO302" i="2"/>
  <c r="FO280" i="2"/>
  <c r="FO259" i="2"/>
  <c r="FO238" i="2"/>
  <c r="FO222" i="2"/>
  <c r="FO206" i="2"/>
  <c r="FO190" i="2"/>
  <c r="FO174" i="2"/>
  <c r="FO158" i="2"/>
  <c r="FO142" i="2"/>
  <c r="FO126" i="2"/>
  <c r="FO110" i="2"/>
  <c r="FO94" i="2"/>
  <c r="FO78" i="2"/>
  <c r="FO62" i="2"/>
  <c r="FO46" i="2"/>
  <c r="FO30" i="2"/>
  <c r="FO14" i="2"/>
  <c r="FH426" i="2"/>
  <c r="FH410" i="2"/>
  <c r="FH399" i="2"/>
  <c r="FH391" i="2"/>
  <c r="FH383" i="2"/>
  <c r="FH375" i="2"/>
  <c r="FH367" i="2"/>
  <c r="FH359" i="2"/>
  <c r="FH351" i="2"/>
  <c r="FH343" i="2"/>
  <c r="FH335" i="2"/>
  <c r="FH330" i="2"/>
  <c r="FH325" i="2"/>
  <c r="FH319" i="2"/>
  <c r="FH314" i="2"/>
  <c r="FH309" i="2"/>
  <c r="FH304" i="2"/>
  <c r="FH300" i="2"/>
  <c r="FH296" i="2"/>
  <c r="FH292" i="2"/>
  <c r="FH288" i="2"/>
  <c r="FH284" i="2"/>
  <c r="FH280" i="2"/>
  <c r="FH276" i="2"/>
  <c r="FH272" i="2"/>
  <c r="FH268" i="2"/>
  <c r="FH264" i="2"/>
  <c r="FH260" i="2"/>
  <c r="FH256" i="2"/>
  <c r="FH252" i="2"/>
  <c r="FH248" i="2"/>
  <c r="FH244" i="2"/>
  <c r="FH240" i="2"/>
  <c r="FH236" i="2"/>
  <c r="FH232" i="2"/>
  <c r="FH228" i="2"/>
  <c r="FH224" i="2"/>
  <c r="FH220" i="2"/>
  <c r="FH216" i="2"/>
  <c r="FH212" i="2"/>
  <c r="FH208" i="2"/>
  <c r="FH204" i="2"/>
  <c r="FH200" i="2"/>
  <c r="FH196" i="2"/>
  <c r="FH192" i="2"/>
  <c r="FH188" i="2"/>
  <c r="FH184" i="2"/>
  <c r="FH180" i="2"/>
  <c r="FH176" i="2"/>
  <c r="FH172" i="2"/>
  <c r="FH168" i="2"/>
  <c r="FH164" i="2"/>
  <c r="FH160" i="2"/>
  <c r="FH156" i="2"/>
  <c r="FH152" i="2"/>
  <c r="FH148" i="2"/>
  <c r="FH144" i="2"/>
  <c r="FH140" i="2"/>
  <c r="FH136" i="2"/>
  <c r="FH132" i="2"/>
  <c r="FH128" i="2"/>
  <c r="FH124" i="2"/>
  <c r="FH120" i="2"/>
  <c r="FH116" i="2"/>
  <c r="FH112" i="2"/>
  <c r="FH108" i="2"/>
  <c r="FH104" i="2"/>
  <c r="FH100" i="2"/>
  <c r="FH96" i="2"/>
  <c r="FH92" i="2"/>
  <c r="FH88" i="2"/>
  <c r="FH84" i="2"/>
  <c r="FH80" i="2"/>
  <c r="FH76" i="2"/>
  <c r="FH72" i="2"/>
  <c r="FH68" i="2"/>
  <c r="FH64" i="2"/>
  <c r="FH60" i="2"/>
  <c r="FH56" i="2"/>
  <c r="FH52" i="2"/>
  <c r="FH48" i="2"/>
  <c r="FH44" i="2"/>
  <c r="FH40" i="2"/>
  <c r="FH36" i="2"/>
  <c r="FH32" i="2"/>
  <c r="FH28" i="2"/>
  <c r="FH24" i="2"/>
  <c r="FH20" i="2"/>
  <c r="FH16" i="2"/>
  <c r="FH12" i="2"/>
  <c r="FH8" i="2"/>
  <c r="FA432" i="2"/>
  <c r="FA428" i="2"/>
  <c r="FA424" i="2"/>
  <c r="FA420" i="2"/>
  <c r="FA416" i="2"/>
  <c r="FA412" i="2"/>
  <c r="FA408" i="2"/>
  <c r="FA404" i="2"/>
  <c r="FA400" i="2"/>
  <c r="FA396" i="2"/>
  <c r="FA392" i="2"/>
  <c r="FA388" i="2"/>
  <c r="FA384" i="2"/>
  <c r="FA380" i="2"/>
  <c r="FA376" i="2"/>
  <c r="FA372" i="2"/>
  <c r="FA368" i="2"/>
  <c r="FA364" i="2"/>
  <c r="FA360" i="2"/>
  <c r="FA356" i="2"/>
  <c r="FA352" i="2"/>
  <c r="FA348" i="2"/>
  <c r="FA344" i="2"/>
  <c r="FA340" i="2"/>
  <c r="FA336" i="2"/>
  <c r="FA332" i="2"/>
  <c r="FA328" i="2"/>
  <c r="FA324" i="2"/>
  <c r="FA320" i="2"/>
  <c r="FA316" i="2"/>
  <c r="FA312" i="2"/>
  <c r="FA308" i="2"/>
  <c r="FA304" i="2"/>
  <c r="FA300" i="2"/>
  <c r="FA296" i="2"/>
  <c r="FA292" i="2"/>
  <c r="FA288" i="2"/>
  <c r="FA284" i="2"/>
  <c r="FA280" i="2"/>
  <c r="FA276" i="2"/>
  <c r="FA272" i="2"/>
  <c r="FA268" i="2"/>
  <c r="FA264" i="2"/>
  <c r="FA260" i="2"/>
  <c r="FA256" i="2"/>
  <c r="FA252" i="2"/>
  <c r="FA248" i="2"/>
  <c r="FA244" i="2"/>
  <c r="FA240" i="2"/>
  <c r="FA236" i="2"/>
  <c r="FA232" i="2"/>
  <c r="FA228" i="2"/>
  <c r="FA224" i="2"/>
  <c r="FA220" i="2"/>
  <c r="FA216" i="2"/>
  <c r="FA212" i="2"/>
  <c r="FA208" i="2"/>
  <c r="FA204" i="2"/>
  <c r="FA200" i="2"/>
  <c r="FA196" i="2"/>
  <c r="FA192" i="2"/>
  <c r="FA188" i="2"/>
  <c r="FA184" i="2"/>
  <c r="FA180" i="2"/>
  <c r="FA176" i="2"/>
  <c r="FA172" i="2"/>
  <c r="FA168" i="2"/>
  <c r="FA164" i="2"/>
  <c r="FA160" i="2"/>
  <c r="FA156" i="2"/>
  <c r="FA152" i="2"/>
  <c r="FA148" i="2"/>
  <c r="A282" i="8"/>
  <c r="A89" i="8"/>
  <c r="FV371" i="2"/>
  <c r="FV307" i="2"/>
  <c r="FV263" i="2"/>
  <c r="FV231" i="2"/>
  <c r="FV199" i="2"/>
  <c r="FV167" i="2"/>
  <c r="FV135" i="2"/>
  <c r="FV103" i="2"/>
  <c r="FV82" i="2"/>
  <c r="FV60" i="2"/>
  <c r="FV39" i="2"/>
  <c r="FV18" i="2"/>
  <c r="FO424" i="2"/>
  <c r="FO403" i="2"/>
  <c r="FO382" i="2"/>
  <c r="FO360" i="2"/>
  <c r="FO339" i="2"/>
  <c r="FO318" i="2"/>
  <c r="FO296" i="2"/>
  <c r="FO275" i="2"/>
  <c r="FO254" i="2"/>
  <c r="FO234" i="2"/>
  <c r="FO218" i="2"/>
  <c r="FO202" i="2"/>
  <c r="FO186" i="2"/>
  <c r="FO170" i="2"/>
  <c r="FO154" i="2"/>
  <c r="FO138" i="2"/>
  <c r="FO122" i="2"/>
  <c r="FO106" i="2"/>
  <c r="FO90" i="2"/>
  <c r="FO74" i="2"/>
  <c r="FO58" i="2"/>
  <c r="FO42" i="2"/>
  <c r="FO26" i="2"/>
  <c r="FO10" i="2"/>
  <c r="FH422" i="2"/>
  <c r="FH406" i="2"/>
  <c r="FH398" i="2"/>
  <c r="FH390" i="2"/>
  <c r="FH382" i="2"/>
  <c r="FH374" i="2"/>
  <c r="FH366" i="2"/>
  <c r="FH358" i="2"/>
  <c r="FH350" i="2"/>
  <c r="FH342" i="2"/>
  <c r="FH334" i="2"/>
  <c r="FH329" i="2"/>
  <c r="FH323" i="2"/>
  <c r="FH318" i="2"/>
  <c r="FH313" i="2"/>
  <c r="FH307" i="2"/>
  <c r="FH303" i="2"/>
  <c r="FH299" i="2"/>
  <c r="FH295" i="2"/>
  <c r="FH291" i="2"/>
  <c r="FH287" i="2"/>
  <c r="FH283" i="2"/>
  <c r="FH279" i="2"/>
  <c r="FH275" i="2"/>
  <c r="FH271" i="2"/>
  <c r="FH267" i="2"/>
  <c r="FH263" i="2"/>
  <c r="FH259" i="2"/>
  <c r="FH255" i="2"/>
  <c r="FH251" i="2"/>
  <c r="FH247" i="2"/>
  <c r="FH243" i="2"/>
  <c r="FH239" i="2"/>
  <c r="FH235" i="2"/>
  <c r="FH231" i="2"/>
  <c r="FH227" i="2"/>
  <c r="FH223" i="2"/>
  <c r="FH219" i="2"/>
  <c r="FH215" i="2"/>
  <c r="FH211" i="2"/>
  <c r="FH207" i="2"/>
  <c r="FH203" i="2"/>
  <c r="FH199" i="2"/>
  <c r="FH195" i="2"/>
  <c r="FH191" i="2"/>
  <c r="FH187" i="2"/>
  <c r="FH183" i="2"/>
  <c r="FH179" i="2"/>
  <c r="FH175" i="2"/>
  <c r="FH171" i="2"/>
  <c r="FH167" i="2"/>
  <c r="FH163" i="2"/>
  <c r="FH159" i="2"/>
  <c r="FH155" i="2"/>
  <c r="FH151" i="2"/>
  <c r="FH147" i="2"/>
  <c r="FH143" i="2"/>
  <c r="FH139" i="2"/>
  <c r="FH135" i="2"/>
  <c r="FH131" i="2"/>
  <c r="FH127" i="2"/>
  <c r="FH123" i="2"/>
  <c r="FH119" i="2"/>
  <c r="FH115" i="2"/>
  <c r="FH111" i="2"/>
  <c r="FH107" i="2"/>
  <c r="FH103" i="2"/>
  <c r="FH99" i="2"/>
  <c r="FH95" i="2"/>
  <c r="FH91" i="2"/>
  <c r="FH87" i="2"/>
  <c r="FH83" i="2"/>
  <c r="FH79" i="2"/>
  <c r="FH75" i="2"/>
  <c r="FH71" i="2"/>
  <c r="FH67" i="2"/>
  <c r="FH63" i="2"/>
  <c r="FH59" i="2"/>
  <c r="FH55" i="2"/>
  <c r="FH51" i="2"/>
  <c r="FH47" i="2"/>
  <c r="FH43" i="2"/>
  <c r="FH39" i="2"/>
  <c r="FH35" i="2"/>
  <c r="FH31" i="2"/>
  <c r="FH27" i="2"/>
  <c r="FH23" i="2"/>
  <c r="FH19" i="2"/>
  <c r="FH15" i="2"/>
  <c r="FH11" i="2"/>
  <c r="FH7" i="2"/>
  <c r="FA431" i="2"/>
  <c r="FA427" i="2"/>
  <c r="FA423" i="2"/>
  <c r="FA419" i="2"/>
  <c r="FA415" i="2"/>
  <c r="FA411" i="2"/>
  <c r="FA407" i="2"/>
  <c r="FA403" i="2"/>
  <c r="FA399" i="2"/>
  <c r="FA395" i="2"/>
  <c r="FA391" i="2"/>
  <c r="FA387" i="2"/>
  <c r="FA383" i="2"/>
  <c r="FA379" i="2"/>
  <c r="FA375" i="2"/>
  <c r="FA371" i="2"/>
  <c r="FA367" i="2"/>
  <c r="FA363" i="2"/>
  <c r="FA359" i="2"/>
  <c r="FA355" i="2"/>
  <c r="FA351" i="2"/>
  <c r="FA347" i="2"/>
  <c r="FA343" i="2"/>
  <c r="FA339" i="2"/>
  <c r="FA335" i="2"/>
  <c r="FA331" i="2"/>
  <c r="FA327" i="2"/>
  <c r="FA323" i="2"/>
  <c r="FA319" i="2"/>
  <c r="FA315" i="2"/>
  <c r="FA311" i="2"/>
  <c r="FA307" i="2"/>
  <c r="FA303" i="2"/>
  <c r="FA299" i="2"/>
  <c r="FA295" i="2"/>
  <c r="FA291" i="2"/>
  <c r="FA287" i="2"/>
  <c r="FA283" i="2"/>
  <c r="FA279" i="2"/>
  <c r="FA275" i="2"/>
  <c r="FA271" i="2"/>
  <c r="FV255" i="2"/>
  <c r="FV127" i="2"/>
  <c r="FV34" i="2"/>
  <c r="FO376" i="2"/>
  <c r="FO291" i="2"/>
  <c r="FO214" i="2"/>
  <c r="FO150" i="2"/>
  <c r="FO86" i="2"/>
  <c r="FO22" i="2"/>
  <c r="FH395" i="2"/>
  <c r="FH363" i="2"/>
  <c r="FH333" i="2"/>
  <c r="FH311" i="2"/>
  <c r="FH294" i="2"/>
  <c r="FH278" i="2"/>
  <c r="FH262" i="2"/>
  <c r="FH246" i="2"/>
  <c r="FH230" i="2"/>
  <c r="FH214" i="2"/>
  <c r="FH198" i="2"/>
  <c r="FH182" i="2"/>
  <c r="FH166" i="2"/>
  <c r="FH150" i="2"/>
  <c r="FH134" i="2"/>
  <c r="FH118" i="2"/>
  <c r="FH102" i="2"/>
  <c r="FH86" i="2"/>
  <c r="FH70" i="2"/>
  <c r="FH54" i="2"/>
  <c r="FH38" i="2"/>
  <c r="FH22" i="2"/>
  <c r="FH6" i="2"/>
  <c r="FA418" i="2"/>
  <c r="FA402" i="2"/>
  <c r="FA386" i="2"/>
  <c r="FA370" i="2"/>
  <c r="FA354" i="2"/>
  <c r="FA338" i="2"/>
  <c r="FA322" i="2"/>
  <c r="FA306" i="2"/>
  <c r="FA290" i="2"/>
  <c r="FA274" i="2"/>
  <c r="FA263" i="2"/>
  <c r="FA255" i="2"/>
  <c r="FA247" i="2"/>
  <c r="FA239" i="2"/>
  <c r="FA231" i="2"/>
  <c r="FA223" i="2"/>
  <c r="FA215" i="2"/>
  <c r="FA207" i="2"/>
  <c r="FA199" i="2"/>
  <c r="FA191" i="2"/>
  <c r="FA183" i="2"/>
  <c r="FA175" i="2"/>
  <c r="FA167" i="2"/>
  <c r="FA159" i="2"/>
  <c r="FA151" i="2"/>
  <c r="FA144" i="2"/>
  <c r="FA140" i="2"/>
  <c r="FA136" i="2"/>
  <c r="FA132" i="2"/>
  <c r="FA128" i="2"/>
  <c r="FA124" i="2"/>
  <c r="FA120" i="2"/>
  <c r="FA116" i="2"/>
  <c r="FA112" i="2"/>
  <c r="FA108" i="2"/>
  <c r="FA104" i="2"/>
  <c r="FA100" i="2"/>
  <c r="FA96" i="2"/>
  <c r="FA92" i="2"/>
  <c r="FA88" i="2"/>
  <c r="FA84" i="2"/>
  <c r="FA80" i="2"/>
  <c r="FA76" i="2"/>
  <c r="FA72" i="2"/>
  <c r="FA68" i="2"/>
  <c r="FA64" i="2"/>
  <c r="FA60" i="2"/>
  <c r="FA56" i="2"/>
  <c r="FA52" i="2"/>
  <c r="FA48" i="2"/>
  <c r="FA44" i="2"/>
  <c r="FA40" i="2"/>
  <c r="FA36" i="2"/>
  <c r="FA32" i="2"/>
  <c r="FA28" i="2"/>
  <c r="FA24" i="2"/>
  <c r="FA20" i="2"/>
  <c r="FA16" i="2"/>
  <c r="FA12" i="2"/>
  <c r="FA8" i="2"/>
  <c r="ET432" i="2"/>
  <c r="ET428" i="2"/>
  <c r="ET424" i="2"/>
  <c r="ET420" i="2"/>
  <c r="ET416" i="2"/>
  <c r="ET412" i="2"/>
  <c r="ET408" i="2"/>
  <c r="ET404" i="2"/>
  <c r="ET400" i="2"/>
  <c r="ET396" i="2"/>
  <c r="ET392" i="2"/>
  <c r="ET388" i="2"/>
  <c r="ET384" i="2"/>
  <c r="ET380" i="2"/>
  <c r="ET376" i="2"/>
  <c r="ET372" i="2"/>
  <c r="ET368" i="2"/>
  <c r="ET364" i="2"/>
  <c r="ET360" i="2"/>
  <c r="ET356" i="2"/>
  <c r="ET352" i="2"/>
  <c r="ET348" i="2"/>
  <c r="ET344" i="2"/>
  <c r="ET340" i="2"/>
  <c r="ET336" i="2"/>
  <c r="ET332" i="2"/>
  <c r="ET328" i="2"/>
  <c r="ET324" i="2"/>
  <c r="ET320" i="2"/>
  <c r="ET316" i="2"/>
  <c r="ET312" i="2"/>
  <c r="ET308" i="2"/>
  <c r="ET304" i="2"/>
  <c r="ET300" i="2"/>
  <c r="ET296" i="2"/>
  <c r="ET292" i="2"/>
  <c r="ET288" i="2"/>
  <c r="ET284" i="2"/>
  <c r="ET280" i="2"/>
  <c r="ET276" i="2"/>
  <c r="ET272" i="2"/>
  <c r="ET268" i="2"/>
  <c r="ET264" i="2"/>
  <c r="ET260" i="2"/>
  <c r="ET256" i="2"/>
  <c r="ET252" i="2"/>
  <c r="ET248" i="2"/>
  <c r="ET244" i="2"/>
  <c r="ET240" i="2"/>
  <c r="ET236" i="2"/>
  <c r="ET232" i="2"/>
  <c r="ET228" i="2"/>
  <c r="ET224" i="2"/>
  <c r="ET220" i="2"/>
  <c r="ET216" i="2"/>
  <c r="ET212" i="2"/>
  <c r="ET208" i="2"/>
  <c r="ET204" i="2"/>
  <c r="ET200" i="2"/>
  <c r="ET196" i="2"/>
  <c r="ET192" i="2"/>
  <c r="ET188" i="2"/>
  <c r="ET184" i="2"/>
  <c r="ET180" i="2"/>
  <c r="ET176" i="2"/>
  <c r="ET172" i="2"/>
  <c r="ET168" i="2"/>
  <c r="ET164" i="2"/>
  <c r="ET160" i="2"/>
  <c r="ET156" i="2"/>
  <c r="ET152" i="2"/>
  <c r="ET148" i="2"/>
  <c r="ET144" i="2"/>
  <c r="ET140" i="2"/>
  <c r="ET136" i="2"/>
  <c r="ET132" i="2"/>
  <c r="ET128" i="2"/>
  <c r="ET124" i="2"/>
  <c r="ET120" i="2"/>
  <c r="ET116" i="2"/>
  <c r="ET112" i="2"/>
  <c r="ET108" i="2"/>
  <c r="ET104" i="2"/>
  <c r="ET100" i="2"/>
  <c r="ET96" i="2"/>
  <c r="ET92" i="2"/>
  <c r="ET88" i="2"/>
  <c r="ET84" i="2"/>
  <c r="ET80" i="2"/>
  <c r="ET76" i="2"/>
  <c r="ET72" i="2"/>
  <c r="ET68" i="2"/>
  <c r="ET64" i="2"/>
  <c r="ET60" i="2"/>
  <c r="ET56" i="2"/>
  <c r="ET52" i="2"/>
  <c r="ET48" i="2"/>
  <c r="ET44" i="2"/>
  <c r="ET40" i="2"/>
  <c r="ET36" i="2"/>
  <c r="ET32" i="2"/>
  <c r="ET28" i="2"/>
  <c r="ET24" i="2"/>
  <c r="ET20" i="2"/>
  <c r="ET16" i="2"/>
  <c r="ET12" i="2"/>
  <c r="ET8" i="2"/>
  <c r="EM432" i="2"/>
  <c r="EM428" i="2"/>
  <c r="EM424" i="2"/>
  <c r="EM420" i="2"/>
  <c r="EM416" i="2"/>
  <c r="EM412" i="2"/>
  <c r="EM408" i="2"/>
  <c r="EM404" i="2"/>
  <c r="EM400" i="2"/>
  <c r="EM396" i="2"/>
  <c r="EM392" i="2"/>
  <c r="EM388" i="2"/>
  <c r="EM384" i="2"/>
  <c r="EM380" i="2"/>
  <c r="EM376" i="2"/>
  <c r="EM372" i="2"/>
  <c r="EM368" i="2"/>
  <c r="EM364" i="2"/>
  <c r="EM360" i="2"/>
  <c r="EM356" i="2"/>
  <c r="EM352" i="2"/>
  <c r="EM348" i="2"/>
  <c r="EM344" i="2"/>
  <c r="EM340" i="2"/>
  <c r="EM336" i="2"/>
  <c r="EM332" i="2"/>
  <c r="EM328" i="2"/>
  <c r="EM324" i="2"/>
  <c r="EM320" i="2"/>
  <c r="EM316" i="2"/>
  <c r="EM312" i="2"/>
  <c r="EM308" i="2"/>
  <c r="EM304" i="2"/>
  <c r="EM300" i="2"/>
  <c r="EM296" i="2"/>
  <c r="EM292" i="2"/>
  <c r="EM288" i="2"/>
  <c r="EM284" i="2"/>
  <c r="EM280" i="2"/>
  <c r="EM276" i="2"/>
  <c r="EM272" i="2"/>
  <c r="EM268" i="2"/>
  <c r="EM264" i="2"/>
  <c r="EM260" i="2"/>
  <c r="EM256" i="2"/>
  <c r="EM252" i="2"/>
  <c r="EM248" i="2"/>
  <c r="EM244" i="2"/>
  <c r="EM240" i="2"/>
  <c r="EM236" i="2"/>
  <c r="EM232" i="2"/>
  <c r="EM228" i="2"/>
  <c r="EM224" i="2"/>
  <c r="EM220" i="2"/>
  <c r="EM216" i="2"/>
  <c r="EM212" i="2"/>
  <c r="EM208" i="2"/>
  <c r="EM204" i="2"/>
  <c r="EM200" i="2"/>
  <c r="EM196" i="2"/>
  <c r="EM192" i="2"/>
  <c r="EM188" i="2"/>
  <c r="EM184" i="2"/>
  <c r="EM180" i="2"/>
  <c r="EM176" i="2"/>
  <c r="EM172" i="2"/>
  <c r="EM168" i="2"/>
  <c r="EM164" i="2"/>
  <c r="EM160" i="2"/>
  <c r="EM156" i="2"/>
  <c r="EM152" i="2"/>
  <c r="EM148" i="2"/>
  <c r="EM144" i="2"/>
  <c r="EM140" i="2"/>
  <c r="EM136" i="2"/>
  <c r="EM132" i="2"/>
  <c r="EM128" i="2"/>
  <c r="EM124" i="2"/>
  <c r="EM120" i="2"/>
  <c r="EM116" i="2"/>
  <c r="EM112" i="2"/>
  <c r="EM108" i="2"/>
  <c r="EM104" i="2"/>
  <c r="EM100" i="2"/>
  <c r="EM96" i="2"/>
  <c r="EM92" i="2"/>
  <c r="EM88" i="2"/>
  <c r="EM84" i="2"/>
  <c r="EM80" i="2"/>
  <c r="EM76" i="2"/>
  <c r="EM72" i="2"/>
  <c r="EM68" i="2"/>
  <c r="EM64" i="2"/>
  <c r="EM60" i="2"/>
  <c r="EM56" i="2"/>
  <c r="EM52" i="2"/>
  <c r="EM48" i="2"/>
  <c r="EM44" i="2"/>
  <c r="EM40" i="2"/>
  <c r="EM36" i="2"/>
  <c r="EM32" i="2"/>
  <c r="EM28" i="2"/>
  <c r="EM24" i="2"/>
  <c r="EM20" i="2"/>
  <c r="EM16" i="2"/>
  <c r="EM12" i="2"/>
  <c r="EM8" i="2"/>
  <c r="EF432" i="2"/>
  <c r="EF428" i="2"/>
  <c r="EF424" i="2"/>
  <c r="EF420" i="2"/>
  <c r="EF416" i="2"/>
  <c r="EF412" i="2"/>
  <c r="EF408" i="2"/>
  <c r="EF404" i="2"/>
  <c r="EF400" i="2"/>
  <c r="EF396" i="2"/>
  <c r="EF392" i="2"/>
  <c r="EF388" i="2"/>
  <c r="EF384" i="2"/>
  <c r="EF380" i="2"/>
  <c r="EF376" i="2"/>
  <c r="EF372" i="2"/>
  <c r="EF368" i="2"/>
  <c r="EF364" i="2"/>
  <c r="EF360" i="2"/>
  <c r="EF356" i="2"/>
  <c r="EF352" i="2"/>
  <c r="EF348" i="2"/>
  <c r="EF344" i="2"/>
  <c r="EF340" i="2"/>
  <c r="EF336" i="2"/>
  <c r="EF332" i="2"/>
  <c r="EF328" i="2"/>
  <c r="EF324" i="2"/>
  <c r="EF320" i="2"/>
  <c r="EF316" i="2"/>
  <c r="EF312" i="2"/>
  <c r="EF308" i="2"/>
  <c r="EF304" i="2"/>
  <c r="EF300" i="2"/>
  <c r="FV223" i="2"/>
  <c r="FV98" i="2"/>
  <c r="FV12" i="2"/>
  <c r="FO355" i="2"/>
  <c r="FO270" i="2"/>
  <c r="FO198" i="2"/>
  <c r="FO134" i="2"/>
  <c r="FO70" i="2"/>
  <c r="FO6" i="2"/>
  <c r="FH387" i="2"/>
  <c r="FH355" i="2"/>
  <c r="FH327" i="2"/>
  <c r="FH306" i="2"/>
  <c r="FH290" i="2"/>
  <c r="FH274" i="2"/>
  <c r="FH258" i="2"/>
  <c r="FH242" i="2"/>
  <c r="FH226" i="2"/>
  <c r="FH210" i="2"/>
  <c r="FH194" i="2"/>
  <c r="FH178" i="2"/>
  <c r="FH162" i="2"/>
  <c r="FH146" i="2"/>
  <c r="FH130" i="2"/>
  <c r="FH114" i="2"/>
  <c r="FH98" i="2"/>
  <c r="FH82" i="2"/>
  <c r="FH66" i="2"/>
  <c r="FH50" i="2"/>
  <c r="FH34" i="2"/>
  <c r="FH18" i="2"/>
  <c r="FA430" i="2"/>
  <c r="FA414" i="2"/>
  <c r="FA398" i="2"/>
  <c r="FA382" i="2"/>
  <c r="FA366" i="2"/>
  <c r="FA350" i="2"/>
  <c r="FA334" i="2"/>
  <c r="FA318" i="2"/>
  <c r="FA302" i="2"/>
  <c r="FA286" i="2"/>
  <c r="FA270" i="2"/>
  <c r="FA262" i="2"/>
  <c r="FA254" i="2"/>
  <c r="FA246" i="2"/>
  <c r="FA238" i="2"/>
  <c r="FA230" i="2"/>
  <c r="FA222" i="2"/>
  <c r="FA214" i="2"/>
  <c r="FA206" i="2"/>
  <c r="FA198" i="2"/>
  <c r="FA190" i="2"/>
  <c r="FA182" i="2"/>
  <c r="FA174" i="2"/>
  <c r="FA166" i="2"/>
  <c r="FA158" i="2"/>
  <c r="FA150" i="2"/>
  <c r="FA143" i="2"/>
  <c r="FA139" i="2"/>
  <c r="FA135" i="2"/>
  <c r="FA131" i="2"/>
  <c r="FA127" i="2"/>
  <c r="FA123" i="2"/>
  <c r="FA119" i="2"/>
  <c r="FA115" i="2"/>
  <c r="FA111" i="2"/>
  <c r="FA107" i="2"/>
  <c r="FA103" i="2"/>
  <c r="FA99" i="2"/>
  <c r="FA95" i="2"/>
  <c r="FA91" i="2"/>
  <c r="FA87" i="2"/>
  <c r="FA83" i="2"/>
  <c r="FA79" i="2"/>
  <c r="FA75" i="2"/>
  <c r="FA71" i="2"/>
  <c r="FA67" i="2"/>
  <c r="FA63" i="2"/>
  <c r="FA59" i="2"/>
  <c r="FA55" i="2"/>
  <c r="FA51" i="2"/>
  <c r="FA47" i="2"/>
  <c r="FA43" i="2"/>
  <c r="FA39" i="2"/>
  <c r="FA35" i="2"/>
  <c r="FA31" i="2"/>
  <c r="FA27" i="2"/>
  <c r="FA23" i="2"/>
  <c r="FA19" i="2"/>
  <c r="FA15" i="2"/>
  <c r="FA11" i="2"/>
  <c r="FA7" i="2"/>
  <c r="ET431" i="2"/>
  <c r="ET427" i="2"/>
  <c r="ET423" i="2"/>
  <c r="ET419" i="2"/>
  <c r="ET415" i="2"/>
  <c r="ET411" i="2"/>
  <c r="ET407" i="2"/>
  <c r="ET403" i="2"/>
  <c r="ET399" i="2"/>
  <c r="ET395" i="2"/>
  <c r="ET391" i="2"/>
  <c r="ET387" i="2"/>
  <c r="ET383" i="2"/>
  <c r="ET379" i="2"/>
  <c r="ET375" i="2"/>
  <c r="ET371" i="2"/>
  <c r="ET367" i="2"/>
  <c r="ET363" i="2"/>
  <c r="ET359" i="2"/>
  <c r="ET355" i="2"/>
  <c r="ET351" i="2"/>
  <c r="ET347" i="2"/>
  <c r="ET343" i="2"/>
  <c r="ET339" i="2"/>
  <c r="ET335" i="2"/>
  <c r="ET331" i="2"/>
  <c r="ET327" i="2"/>
  <c r="ET323" i="2"/>
  <c r="ET319" i="2"/>
  <c r="ET315" i="2"/>
  <c r="ET311" i="2"/>
  <c r="ET307" i="2"/>
  <c r="ET303" i="2"/>
  <c r="ET299" i="2"/>
  <c r="ET295" i="2"/>
  <c r="ET291" i="2"/>
  <c r="ET287" i="2"/>
  <c r="ET283" i="2"/>
  <c r="ET279" i="2"/>
  <c r="ET275" i="2"/>
  <c r="ET271" i="2"/>
  <c r="ET267" i="2"/>
  <c r="ET263" i="2"/>
  <c r="ET259" i="2"/>
  <c r="ET255" i="2"/>
  <c r="ET251" i="2"/>
  <c r="ET247" i="2"/>
  <c r="ET243" i="2"/>
  <c r="ET239" i="2"/>
  <c r="ET235" i="2"/>
  <c r="ET231" i="2"/>
  <c r="ET227" i="2"/>
  <c r="ET223" i="2"/>
  <c r="ET219" i="2"/>
  <c r="ET215" i="2"/>
  <c r="ET211" i="2"/>
  <c r="ET207" i="2"/>
  <c r="ET203" i="2"/>
  <c r="ET199" i="2"/>
  <c r="ET195" i="2"/>
  <c r="ET191" i="2"/>
  <c r="ET187" i="2"/>
  <c r="ET183" i="2"/>
  <c r="ET179" i="2"/>
  <c r="ET175" i="2"/>
  <c r="ET171" i="2"/>
  <c r="ET167" i="2"/>
  <c r="ET163" i="2"/>
  <c r="ET159" i="2"/>
  <c r="ET155" i="2"/>
  <c r="ET151" i="2"/>
  <c r="ET147" i="2"/>
  <c r="ET143" i="2"/>
  <c r="ET139" i="2"/>
  <c r="ET135" i="2"/>
  <c r="ET131" i="2"/>
  <c r="ET127" i="2"/>
  <c r="ET123" i="2"/>
  <c r="ET119" i="2"/>
  <c r="ET115" i="2"/>
  <c r="ET111" i="2"/>
  <c r="ET107" i="2"/>
  <c r="ET103" i="2"/>
  <c r="ET99" i="2"/>
  <c r="ET95" i="2"/>
  <c r="ET91" i="2"/>
  <c r="ET87" i="2"/>
  <c r="ET83" i="2"/>
  <c r="ET79" i="2"/>
  <c r="ET75" i="2"/>
  <c r="ET71" i="2"/>
  <c r="ET67" i="2"/>
  <c r="ET63" i="2"/>
  <c r="ET59" i="2"/>
  <c r="ET55" i="2"/>
  <c r="ET51" i="2"/>
  <c r="ET47" i="2"/>
  <c r="ET43" i="2"/>
  <c r="ET39" i="2"/>
  <c r="ET35" i="2"/>
  <c r="ET31" i="2"/>
  <c r="ET27" i="2"/>
  <c r="ET23" i="2"/>
  <c r="ET19" i="2"/>
  <c r="ET15" i="2"/>
  <c r="ET11" i="2"/>
  <c r="ET7" i="2"/>
  <c r="EM431" i="2"/>
  <c r="EM427" i="2"/>
  <c r="EM423" i="2"/>
  <c r="EM419" i="2"/>
  <c r="EM415" i="2"/>
  <c r="EM411" i="2"/>
  <c r="EM407" i="2"/>
  <c r="EM403" i="2"/>
  <c r="EM399" i="2"/>
  <c r="EM395" i="2"/>
  <c r="EM391" i="2"/>
  <c r="EM387" i="2"/>
  <c r="EM383" i="2"/>
  <c r="EM379" i="2"/>
  <c r="EM375" i="2"/>
  <c r="EM371" i="2"/>
  <c r="EM367" i="2"/>
  <c r="EM363" i="2"/>
  <c r="EM359" i="2"/>
  <c r="EM355" i="2"/>
  <c r="EM351" i="2"/>
  <c r="EM347" i="2"/>
  <c r="EM343" i="2"/>
  <c r="EM339" i="2"/>
  <c r="EM335" i="2"/>
  <c r="EM331" i="2"/>
  <c r="EM327" i="2"/>
  <c r="EM323" i="2"/>
  <c r="EM319" i="2"/>
  <c r="EM315" i="2"/>
  <c r="EM311" i="2"/>
  <c r="EM307" i="2"/>
  <c r="EM303" i="2"/>
  <c r="EM299" i="2"/>
  <c r="EM295" i="2"/>
  <c r="EM291" i="2"/>
  <c r="EM287" i="2"/>
  <c r="EM283" i="2"/>
  <c r="EM279" i="2"/>
  <c r="EM275" i="2"/>
  <c r="EM271" i="2"/>
  <c r="EM267" i="2"/>
  <c r="EM263" i="2"/>
  <c r="EM259" i="2"/>
  <c r="EM255" i="2"/>
  <c r="EM251" i="2"/>
  <c r="EM247" i="2"/>
  <c r="EM243" i="2"/>
  <c r="EM239" i="2"/>
  <c r="EM235" i="2"/>
  <c r="EM231" i="2"/>
  <c r="EM227" i="2"/>
  <c r="EM223" i="2"/>
  <c r="EM219" i="2"/>
  <c r="EM215" i="2"/>
  <c r="EM211" i="2"/>
  <c r="EM207" i="2"/>
  <c r="EM203" i="2"/>
  <c r="EM199" i="2"/>
  <c r="EM195" i="2"/>
  <c r="EM191" i="2"/>
  <c r="EM187" i="2"/>
  <c r="EM183" i="2"/>
  <c r="EM179" i="2"/>
  <c r="EM175" i="2"/>
  <c r="EM171" i="2"/>
  <c r="EM167" i="2"/>
  <c r="EM163" i="2"/>
  <c r="EM159" i="2"/>
  <c r="EM155" i="2"/>
  <c r="EM151" i="2"/>
  <c r="EM147" i="2"/>
  <c r="EM143" i="2"/>
  <c r="EM139" i="2"/>
  <c r="EM135" i="2"/>
  <c r="EM131" i="2"/>
  <c r="EM127" i="2"/>
  <c r="EM123" i="2"/>
  <c r="EM119" i="2"/>
  <c r="EM115" i="2"/>
  <c r="EM111" i="2"/>
  <c r="EM107" i="2"/>
  <c r="EM103" i="2"/>
  <c r="EM99" i="2"/>
  <c r="EM95" i="2"/>
  <c r="EM91" i="2"/>
  <c r="EM87" i="2"/>
  <c r="EM83" i="2"/>
  <c r="EM79" i="2"/>
  <c r="EM75" i="2"/>
  <c r="EM71" i="2"/>
  <c r="EM67" i="2"/>
  <c r="EM63" i="2"/>
  <c r="EM59" i="2"/>
  <c r="EM55" i="2"/>
  <c r="EM51" i="2"/>
  <c r="EM47" i="2"/>
  <c r="EM43" i="2"/>
  <c r="EM39" i="2"/>
  <c r="EM35" i="2"/>
  <c r="EM31" i="2"/>
  <c r="EM27" i="2"/>
  <c r="EM23" i="2"/>
  <c r="EM19" i="2"/>
  <c r="EM15" i="2"/>
  <c r="EM11" i="2"/>
  <c r="EM7" i="2"/>
  <c r="EF431" i="2"/>
  <c r="EF427" i="2"/>
  <c r="EF423" i="2"/>
  <c r="EF419" i="2"/>
  <c r="EF415" i="2"/>
  <c r="EF411" i="2"/>
  <c r="EF407" i="2"/>
  <c r="EF403" i="2"/>
  <c r="EF399" i="2"/>
  <c r="EF395" i="2"/>
  <c r="EF391" i="2"/>
  <c r="EF387" i="2"/>
  <c r="EF383" i="2"/>
  <c r="EF379" i="2"/>
  <c r="EF375" i="2"/>
  <c r="EF371" i="2"/>
  <c r="EF367" i="2"/>
  <c r="EF363" i="2"/>
  <c r="EF359" i="2"/>
  <c r="EF355" i="2"/>
  <c r="EF351" i="2"/>
  <c r="EF347" i="2"/>
  <c r="EF343" i="2"/>
  <c r="EF339" i="2"/>
  <c r="EF335" i="2"/>
  <c r="EF331" i="2"/>
  <c r="EF327" i="2"/>
  <c r="EF323" i="2"/>
  <c r="EF319" i="2"/>
  <c r="EF315" i="2"/>
  <c r="EF311" i="2"/>
  <c r="EF307" i="2"/>
  <c r="EF303" i="2"/>
  <c r="EF299" i="2"/>
  <c r="A131" i="8"/>
  <c r="FV355" i="2"/>
  <c r="FV191" i="2"/>
  <c r="FV76" i="2"/>
  <c r="FO419" i="2"/>
  <c r="FO334" i="2"/>
  <c r="FO248" i="2"/>
  <c r="FO182" i="2"/>
  <c r="FO118" i="2"/>
  <c r="FO54" i="2"/>
  <c r="FH418" i="2"/>
  <c r="FH379" i="2"/>
  <c r="FH347" i="2"/>
  <c r="FH322" i="2"/>
  <c r="FH302" i="2"/>
  <c r="FH286" i="2"/>
  <c r="FH270" i="2"/>
  <c r="FH254" i="2"/>
  <c r="FH238" i="2"/>
  <c r="FH222" i="2"/>
  <c r="FH206" i="2"/>
  <c r="FH190" i="2"/>
  <c r="FH174" i="2"/>
  <c r="FH158" i="2"/>
  <c r="FH142" i="2"/>
  <c r="FH126" i="2"/>
  <c r="FH110" i="2"/>
  <c r="FH94" i="2"/>
  <c r="FH78" i="2"/>
  <c r="FH62" i="2"/>
  <c r="FH46" i="2"/>
  <c r="FH30" i="2"/>
  <c r="FH14" i="2"/>
  <c r="FA426" i="2"/>
  <c r="FA410" i="2"/>
  <c r="FA394" i="2"/>
  <c r="FA378" i="2"/>
  <c r="FA362" i="2"/>
  <c r="FA346" i="2"/>
  <c r="FA330" i="2"/>
  <c r="FA314" i="2"/>
  <c r="FA298" i="2"/>
  <c r="FA282" i="2"/>
  <c r="FA267" i="2"/>
  <c r="FA259" i="2"/>
  <c r="FA251" i="2"/>
  <c r="FA243" i="2"/>
  <c r="FA235" i="2"/>
  <c r="FA227" i="2"/>
  <c r="FA219" i="2"/>
  <c r="FA211" i="2"/>
  <c r="FA203" i="2"/>
  <c r="FA195" i="2"/>
  <c r="FA187" i="2"/>
  <c r="FA179" i="2"/>
  <c r="FA171" i="2"/>
  <c r="FA163" i="2"/>
  <c r="FA155" i="2"/>
  <c r="FA147" i="2"/>
  <c r="FA142" i="2"/>
  <c r="FA138" i="2"/>
  <c r="FA134" i="2"/>
  <c r="FA130" i="2"/>
  <c r="FA126" i="2"/>
  <c r="FA122" i="2"/>
  <c r="FA118" i="2"/>
  <c r="FA114" i="2"/>
  <c r="FA110" i="2"/>
  <c r="FA106" i="2"/>
  <c r="FA102" i="2"/>
  <c r="FA98" i="2"/>
  <c r="FA94" i="2"/>
  <c r="FA90" i="2"/>
  <c r="FA86" i="2"/>
  <c r="FA82" i="2"/>
  <c r="FA78" i="2"/>
  <c r="FA74" i="2"/>
  <c r="FA70" i="2"/>
  <c r="FA66" i="2"/>
  <c r="FA62" i="2"/>
  <c r="FA58" i="2"/>
  <c r="FA54" i="2"/>
  <c r="FA50" i="2"/>
  <c r="FA46" i="2"/>
  <c r="FA42" i="2"/>
  <c r="FA38" i="2"/>
  <c r="FA34" i="2"/>
  <c r="FA30" i="2"/>
  <c r="FA26" i="2"/>
  <c r="FA22" i="2"/>
  <c r="FA18" i="2"/>
  <c r="FA14" i="2"/>
  <c r="FA10" i="2"/>
  <c r="FA6" i="2"/>
  <c r="ET430" i="2"/>
  <c r="ET426" i="2"/>
  <c r="ET422" i="2"/>
  <c r="ET418" i="2"/>
  <c r="ET414" i="2"/>
  <c r="ET410" i="2"/>
  <c r="ET406" i="2"/>
  <c r="ET402" i="2"/>
  <c r="ET398" i="2"/>
  <c r="ET394" i="2"/>
  <c r="ET390" i="2"/>
  <c r="ET386" i="2"/>
  <c r="ET382" i="2"/>
  <c r="ET378" i="2"/>
  <c r="ET374" i="2"/>
  <c r="ET370" i="2"/>
  <c r="ET366" i="2"/>
  <c r="ET362" i="2"/>
  <c r="ET358" i="2"/>
  <c r="ET354" i="2"/>
  <c r="ET350" i="2"/>
  <c r="ET346" i="2"/>
  <c r="ET342" i="2"/>
  <c r="ET338" i="2"/>
  <c r="ET334" i="2"/>
  <c r="ET330" i="2"/>
  <c r="ET326" i="2"/>
  <c r="ET322" i="2"/>
  <c r="ET318" i="2"/>
  <c r="ET314" i="2"/>
  <c r="ET310" i="2"/>
  <c r="ET306" i="2"/>
  <c r="ET302" i="2"/>
  <c r="ET298" i="2"/>
  <c r="ET294" i="2"/>
  <c r="ET290" i="2"/>
  <c r="ET286" i="2"/>
  <c r="ET282" i="2"/>
  <c r="ET278" i="2"/>
  <c r="ET274" i="2"/>
  <c r="ET270" i="2"/>
  <c r="ET266" i="2"/>
  <c r="ET262" i="2"/>
  <c r="ET258" i="2"/>
  <c r="ET254" i="2"/>
  <c r="ET250" i="2"/>
  <c r="ET246" i="2"/>
  <c r="ET242" i="2"/>
  <c r="ET238" i="2"/>
  <c r="ET234" i="2"/>
  <c r="ET230" i="2"/>
  <c r="ET226" i="2"/>
  <c r="ET222" i="2"/>
  <c r="ET218" i="2"/>
  <c r="ET214" i="2"/>
  <c r="ET210" i="2"/>
  <c r="ET206" i="2"/>
  <c r="ET202" i="2"/>
  <c r="ET198" i="2"/>
  <c r="ET194" i="2"/>
  <c r="ET190" i="2"/>
  <c r="ET186" i="2"/>
  <c r="ET182" i="2"/>
  <c r="ET178" i="2"/>
  <c r="ET174" i="2"/>
  <c r="ET170" i="2"/>
  <c r="ET166" i="2"/>
  <c r="ET162" i="2"/>
  <c r="ET158" i="2"/>
  <c r="ET154" i="2"/>
  <c r="ET150" i="2"/>
  <c r="ET146" i="2"/>
  <c r="ET142" i="2"/>
  <c r="ET138" i="2"/>
  <c r="ET134" i="2"/>
  <c r="ET130" i="2"/>
  <c r="ET126" i="2"/>
  <c r="ET122" i="2"/>
  <c r="ET118" i="2"/>
  <c r="ET114" i="2"/>
  <c r="ET110" i="2"/>
  <c r="ET106" i="2"/>
  <c r="ET102" i="2"/>
  <c r="ET98" i="2"/>
  <c r="ET94" i="2"/>
  <c r="ET90" i="2"/>
  <c r="ET86" i="2"/>
  <c r="ET82" i="2"/>
  <c r="ET78" i="2"/>
  <c r="ET74" i="2"/>
  <c r="ET70" i="2"/>
  <c r="ET66" i="2"/>
  <c r="ET62" i="2"/>
  <c r="ET58" i="2"/>
  <c r="ET54" i="2"/>
  <c r="ET50" i="2"/>
  <c r="ET46" i="2"/>
  <c r="ET42" i="2"/>
  <c r="ET38" i="2"/>
  <c r="ET34" i="2"/>
  <c r="ET30" i="2"/>
  <c r="ET26" i="2"/>
  <c r="ET22" i="2"/>
  <c r="ET18" i="2"/>
  <c r="ET14" i="2"/>
  <c r="ET10" i="2"/>
  <c r="ET6" i="2"/>
  <c r="EM430" i="2"/>
  <c r="EM426" i="2"/>
  <c r="EM422" i="2"/>
  <c r="EM418" i="2"/>
  <c r="EM414" i="2"/>
  <c r="EM410" i="2"/>
  <c r="EM406" i="2"/>
  <c r="EM402" i="2"/>
  <c r="EM398" i="2"/>
  <c r="EM394" i="2"/>
  <c r="EM390" i="2"/>
  <c r="EM386" i="2"/>
  <c r="EM382" i="2"/>
  <c r="EM378" i="2"/>
  <c r="EM374" i="2"/>
  <c r="EM370" i="2"/>
  <c r="EM366" i="2"/>
  <c r="EM362" i="2"/>
  <c r="EM358" i="2"/>
  <c r="EM354" i="2"/>
  <c r="EM350" i="2"/>
  <c r="EM346" i="2"/>
  <c r="EM342" i="2"/>
  <c r="EM338" i="2"/>
  <c r="EM334" i="2"/>
  <c r="EM330" i="2"/>
  <c r="EM326" i="2"/>
  <c r="EM322" i="2"/>
  <c r="EM318" i="2"/>
  <c r="EM314" i="2"/>
  <c r="EM310" i="2"/>
  <c r="EM306" i="2"/>
  <c r="EM302" i="2"/>
  <c r="EM298" i="2"/>
  <c r="EM294" i="2"/>
  <c r="EM290" i="2"/>
  <c r="EM286" i="2"/>
  <c r="EM282" i="2"/>
  <c r="EM278" i="2"/>
  <c r="EM274" i="2"/>
  <c r="EM270" i="2"/>
  <c r="EM266" i="2"/>
  <c r="EM262" i="2"/>
  <c r="EM258" i="2"/>
  <c r="EM254" i="2"/>
  <c r="EM250" i="2"/>
  <c r="EM246" i="2"/>
  <c r="EM242" i="2"/>
  <c r="EM238" i="2"/>
  <c r="EM234" i="2"/>
  <c r="EM230" i="2"/>
  <c r="EM226" i="2"/>
  <c r="EM222" i="2"/>
  <c r="EM218" i="2"/>
  <c r="EM214" i="2"/>
  <c r="EM210" i="2"/>
  <c r="EM206" i="2"/>
  <c r="EM202" i="2"/>
  <c r="EM198" i="2"/>
  <c r="EM194" i="2"/>
  <c r="EM190" i="2"/>
  <c r="EM186" i="2"/>
  <c r="EM182" i="2"/>
  <c r="EM178" i="2"/>
  <c r="EM174" i="2"/>
  <c r="EM170" i="2"/>
  <c r="EM166" i="2"/>
  <c r="EM162" i="2"/>
  <c r="EM158" i="2"/>
  <c r="EM154" i="2"/>
  <c r="EM150" i="2"/>
  <c r="EM146" i="2"/>
  <c r="EM142" i="2"/>
  <c r="EM138" i="2"/>
  <c r="EM134" i="2"/>
  <c r="EM130" i="2"/>
  <c r="EM126" i="2"/>
  <c r="EM122" i="2"/>
  <c r="EM118" i="2"/>
  <c r="EM114" i="2"/>
  <c r="EM110" i="2"/>
  <c r="EM106" i="2"/>
  <c r="EM102" i="2"/>
  <c r="EM98" i="2"/>
  <c r="EM94" i="2"/>
  <c r="EM90" i="2"/>
  <c r="EM86" i="2"/>
  <c r="EM82" i="2"/>
  <c r="EM78" i="2"/>
  <c r="EM74" i="2"/>
  <c r="EM70" i="2"/>
  <c r="EM66" i="2"/>
  <c r="EM62" i="2"/>
  <c r="EM58" i="2"/>
  <c r="EM54" i="2"/>
  <c r="EM50" i="2"/>
  <c r="EM46" i="2"/>
  <c r="EM42" i="2"/>
  <c r="EM38" i="2"/>
  <c r="EM34" i="2"/>
  <c r="EM30" i="2"/>
  <c r="EM26" i="2"/>
  <c r="EM22" i="2"/>
  <c r="EM18" i="2"/>
  <c r="EM14" i="2"/>
  <c r="EM10" i="2"/>
  <c r="EM6" i="2"/>
  <c r="EF430" i="2"/>
  <c r="EF426" i="2"/>
  <c r="EF422" i="2"/>
  <c r="EF418" i="2"/>
  <c r="EF414" i="2"/>
  <c r="EF410" i="2"/>
  <c r="EF406" i="2"/>
  <c r="EF402" i="2"/>
  <c r="EF398" i="2"/>
  <c r="EF394" i="2"/>
  <c r="EF390" i="2"/>
  <c r="EF386" i="2"/>
  <c r="EF382" i="2"/>
  <c r="EF378" i="2"/>
  <c r="EF374" i="2"/>
  <c r="EF370" i="2"/>
  <c r="EF366" i="2"/>
  <c r="EF362" i="2"/>
  <c r="EF358" i="2"/>
  <c r="EF354" i="2"/>
  <c r="EF350" i="2"/>
  <c r="EF346" i="2"/>
  <c r="EF342" i="2"/>
  <c r="EF338" i="2"/>
  <c r="EF334" i="2"/>
  <c r="EF330" i="2"/>
  <c r="EF326" i="2"/>
  <c r="EF322" i="2"/>
  <c r="EF318" i="2"/>
  <c r="EF314" i="2"/>
  <c r="EF310" i="2"/>
  <c r="EF306" i="2"/>
  <c r="EF302" i="2"/>
  <c r="FV291" i="2"/>
  <c r="FO312" i="2"/>
  <c r="FO38" i="2"/>
  <c r="FH317" i="2"/>
  <c r="FH250" i="2"/>
  <c r="FH186" i="2"/>
  <c r="FH122" i="2"/>
  <c r="FH58" i="2"/>
  <c r="FA422" i="2"/>
  <c r="FA358" i="2"/>
  <c r="FA294" i="2"/>
  <c r="FA250" i="2"/>
  <c r="FA218" i="2"/>
  <c r="FA186" i="2"/>
  <c r="FA154" i="2"/>
  <c r="FA133" i="2"/>
  <c r="FA117" i="2"/>
  <c r="FA101" i="2"/>
  <c r="FA85" i="2"/>
  <c r="FA69" i="2"/>
  <c r="FA53" i="2"/>
  <c r="FA37" i="2"/>
  <c r="FA21" i="2"/>
  <c r="FA5" i="2"/>
  <c r="ET417" i="2"/>
  <c r="ET401" i="2"/>
  <c r="ET385" i="2"/>
  <c r="ET369" i="2"/>
  <c r="ET353" i="2"/>
  <c r="ET337" i="2"/>
  <c r="ET321" i="2"/>
  <c r="ET305" i="2"/>
  <c r="ET289" i="2"/>
  <c r="ET273" i="2"/>
  <c r="ET257" i="2"/>
  <c r="ET241" i="2"/>
  <c r="ET225" i="2"/>
  <c r="ET209" i="2"/>
  <c r="ET193" i="2"/>
  <c r="ET177" i="2"/>
  <c r="ET161" i="2"/>
  <c r="ET145" i="2"/>
  <c r="ET129" i="2"/>
  <c r="ET113" i="2"/>
  <c r="ET97" i="2"/>
  <c r="ET81" i="2"/>
  <c r="ET65" i="2"/>
  <c r="ET49" i="2"/>
  <c r="ET33" i="2"/>
  <c r="ET17" i="2"/>
  <c r="EM429" i="2"/>
  <c r="EM413" i="2"/>
  <c r="EM397" i="2"/>
  <c r="EM381" i="2"/>
  <c r="EM365" i="2"/>
  <c r="EM349" i="2"/>
  <c r="EM333" i="2"/>
  <c r="EM317" i="2"/>
  <c r="EM301" i="2"/>
  <c r="EM285" i="2"/>
  <c r="EM269" i="2"/>
  <c r="EM253" i="2"/>
  <c r="EM237" i="2"/>
  <c r="EM221" i="2"/>
  <c r="EM205" i="2"/>
  <c r="EM189" i="2"/>
  <c r="EM173" i="2"/>
  <c r="EM157" i="2"/>
  <c r="EM141" i="2"/>
  <c r="EM125" i="2"/>
  <c r="EM109" i="2"/>
  <c r="EM93" i="2"/>
  <c r="EM77" i="2"/>
  <c r="EM61" i="2"/>
  <c r="EM45" i="2"/>
  <c r="EM29" i="2"/>
  <c r="EM13" i="2"/>
  <c r="EF425" i="2"/>
  <c r="EF409" i="2"/>
  <c r="EF393" i="2"/>
  <c r="EF377" i="2"/>
  <c r="EF361" i="2"/>
  <c r="EF345" i="2"/>
  <c r="EF329" i="2"/>
  <c r="EF313" i="2"/>
  <c r="EF298" i="2"/>
  <c r="EF294" i="2"/>
  <c r="EF290" i="2"/>
  <c r="EF286" i="2"/>
  <c r="EF282" i="2"/>
  <c r="EF278" i="2"/>
  <c r="EF274" i="2"/>
  <c r="EF270" i="2"/>
  <c r="EF266" i="2"/>
  <c r="EF262" i="2"/>
  <c r="EF258" i="2"/>
  <c r="EF254" i="2"/>
  <c r="EF250" i="2"/>
  <c r="EF246" i="2"/>
  <c r="EF242" i="2"/>
  <c r="EF238" i="2"/>
  <c r="EF234" i="2"/>
  <c r="EF230" i="2"/>
  <c r="EF226" i="2"/>
  <c r="EF222" i="2"/>
  <c r="EF218" i="2"/>
  <c r="EF214" i="2"/>
  <c r="EF210" i="2"/>
  <c r="EF206" i="2"/>
  <c r="EF202" i="2"/>
  <c r="EF198" i="2"/>
  <c r="EF194" i="2"/>
  <c r="EF190" i="2"/>
  <c r="EF186" i="2"/>
  <c r="EF182" i="2"/>
  <c r="EF178" i="2"/>
  <c r="EF174" i="2"/>
  <c r="EF170" i="2"/>
  <c r="EF166" i="2"/>
  <c r="EF162" i="2"/>
  <c r="EF158" i="2"/>
  <c r="EF154" i="2"/>
  <c r="EF150" i="2"/>
  <c r="EF146" i="2"/>
  <c r="EF142" i="2"/>
  <c r="EF138" i="2"/>
  <c r="EF134" i="2"/>
  <c r="EF130" i="2"/>
  <c r="EF126" i="2"/>
  <c r="EF122" i="2"/>
  <c r="EF118" i="2"/>
  <c r="EF114" i="2"/>
  <c r="EF110" i="2"/>
  <c r="EF106" i="2"/>
  <c r="EF102" i="2"/>
  <c r="EF98" i="2"/>
  <c r="EF94" i="2"/>
  <c r="EF90" i="2"/>
  <c r="EF86" i="2"/>
  <c r="EF82" i="2"/>
  <c r="EF78" i="2"/>
  <c r="EF74" i="2"/>
  <c r="EF70" i="2"/>
  <c r="EF66" i="2"/>
  <c r="EF62" i="2"/>
  <c r="EF58" i="2"/>
  <c r="EF54" i="2"/>
  <c r="EF50" i="2"/>
  <c r="EF46" i="2"/>
  <c r="EF42" i="2"/>
  <c r="EF38" i="2"/>
  <c r="EF34" i="2"/>
  <c r="EF30" i="2"/>
  <c r="EF26" i="2"/>
  <c r="EF22" i="2"/>
  <c r="EF18" i="2"/>
  <c r="EF14" i="2"/>
  <c r="EF10" i="2"/>
  <c r="EF6" i="2"/>
  <c r="DY430" i="2"/>
  <c r="DY426" i="2"/>
  <c r="DY422" i="2"/>
  <c r="DY418" i="2"/>
  <c r="DY414" i="2"/>
  <c r="DY410" i="2"/>
  <c r="DY406" i="2"/>
  <c r="DY402" i="2"/>
  <c r="DY398" i="2"/>
  <c r="DY394" i="2"/>
  <c r="DY390" i="2"/>
  <c r="DY386" i="2"/>
  <c r="DY382" i="2"/>
  <c r="DY378" i="2"/>
  <c r="DY374" i="2"/>
  <c r="DY370" i="2"/>
  <c r="DY366" i="2"/>
  <c r="DY362" i="2"/>
  <c r="DY358" i="2"/>
  <c r="DY354" i="2"/>
  <c r="DY350" i="2"/>
  <c r="DY346" i="2"/>
  <c r="DY342" i="2"/>
  <c r="DY338" i="2"/>
  <c r="DY334" i="2"/>
  <c r="DY330" i="2"/>
  <c r="DY326" i="2"/>
  <c r="DY322" i="2"/>
  <c r="DY318" i="2"/>
  <c r="DY314" i="2"/>
  <c r="DY310" i="2"/>
  <c r="DY306" i="2"/>
  <c r="DY302" i="2"/>
  <c r="DY298" i="2"/>
  <c r="DY294" i="2"/>
  <c r="DY290" i="2"/>
  <c r="DY286" i="2"/>
  <c r="DY282" i="2"/>
  <c r="DY278" i="2"/>
  <c r="DY274" i="2"/>
  <c r="DY270" i="2"/>
  <c r="DY266" i="2"/>
  <c r="DY262" i="2"/>
  <c r="DY258" i="2"/>
  <c r="DY254" i="2"/>
  <c r="DY250" i="2"/>
  <c r="DY246" i="2"/>
  <c r="DY242" i="2"/>
  <c r="DY238" i="2"/>
  <c r="DY234" i="2"/>
  <c r="DY230" i="2"/>
  <c r="DY226" i="2"/>
  <c r="DY222" i="2"/>
  <c r="DY218" i="2"/>
  <c r="DY214" i="2"/>
  <c r="DY210" i="2"/>
  <c r="DY206" i="2"/>
  <c r="DY202" i="2"/>
  <c r="DY198" i="2"/>
  <c r="DY194" i="2"/>
  <c r="DY190" i="2"/>
  <c r="DY186" i="2"/>
  <c r="DY182" i="2"/>
  <c r="DY178" i="2"/>
  <c r="DY174" i="2"/>
  <c r="DY170" i="2"/>
  <c r="DY166" i="2"/>
  <c r="DY162" i="2"/>
  <c r="DY158" i="2"/>
  <c r="DY154" i="2"/>
  <c r="DY150" i="2"/>
  <c r="DY146" i="2"/>
  <c r="DY142" i="2"/>
  <c r="DY138" i="2"/>
  <c r="DY134" i="2"/>
  <c r="DY130" i="2"/>
  <c r="DY126" i="2"/>
  <c r="DY122" i="2"/>
  <c r="DY118" i="2"/>
  <c r="DY114" i="2"/>
  <c r="DY110" i="2"/>
  <c r="DY106" i="2"/>
  <c r="DY102" i="2"/>
  <c r="DY98" i="2"/>
  <c r="DY94" i="2"/>
  <c r="DY90" i="2"/>
  <c r="DY86" i="2"/>
  <c r="DY82" i="2"/>
  <c r="DY78" i="2"/>
  <c r="DY74" i="2"/>
  <c r="DY70" i="2"/>
  <c r="DY66" i="2"/>
  <c r="DY62" i="2"/>
  <c r="DY58" i="2"/>
  <c r="DY54" i="2"/>
  <c r="DY50" i="2"/>
  <c r="DY46" i="2"/>
  <c r="DY42" i="2"/>
  <c r="DY38" i="2"/>
  <c r="DY34" i="2"/>
  <c r="DY30" i="2"/>
  <c r="DY26" i="2"/>
  <c r="DY22" i="2"/>
  <c r="DY18" i="2"/>
  <c r="DY14" i="2"/>
  <c r="DY10" i="2"/>
  <c r="DY6" i="2"/>
  <c r="DR430" i="2"/>
  <c r="DR426" i="2"/>
  <c r="DR422" i="2"/>
  <c r="DR418" i="2"/>
  <c r="DR414" i="2"/>
  <c r="DR410" i="2"/>
  <c r="DR406" i="2"/>
  <c r="DR402" i="2"/>
  <c r="DR398" i="2"/>
  <c r="DR394" i="2"/>
  <c r="DR390" i="2"/>
  <c r="DR386" i="2"/>
  <c r="DR382" i="2"/>
  <c r="DR378" i="2"/>
  <c r="DR374" i="2"/>
  <c r="DR370" i="2"/>
  <c r="DR366" i="2"/>
  <c r="DR362" i="2"/>
  <c r="DR358" i="2"/>
  <c r="DR354" i="2"/>
  <c r="DR350" i="2"/>
  <c r="DR346" i="2"/>
  <c r="DR342" i="2"/>
  <c r="DR338" i="2"/>
  <c r="DR334" i="2"/>
  <c r="DR330" i="2"/>
  <c r="DR326" i="2"/>
  <c r="DR322" i="2"/>
  <c r="DR318" i="2"/>
  <c r="DR314" i="2"/>
  <c r="DR310" i="2"/>
  <c r="DR306" i="2"/>
  <c r="DR302" i="2"/>
  <c r="DR298" i="2"/>
  <c r="DR294" i="2"/>
  <c r="DR290" i="2"/>
  <c r="DR286" i="2"/>
  <c r="DR282" i="2"/>
  <c r="DR278" i="2"/>
  <c r="DR274" i="2"/>
  <c r="DR270" i="2"/>
  <c r="DR266" i="2"/>
  <c r="DR262" i="2"/>
  <c r="DR258" i="2"/>
  <c r="DR254" i="2"/>
  <c r="DR250" i="2"/>
  <c r="DR246" i="2"/>
  <c r="DR242" i="2"/>
  <c r="DR238" i="2"/>
  <c r="DR234" i="2"/>
  <c r="DR230" i="2"/>
  <c r="DR226" i="2"/>
  <c r="DR222" i="2"/>
  <c r="DR218" i="2"/>
  <c r="DR214" i="2"/>
  <c r="DR210" i="2"/>
  <c r="DR206" i="2"/>
  <c r="DR202" i="2"/>
  <c r="DR198" i="2"/>
  <c r="DR194" i="2"/>
  <c r="DR190" i="2"/>
  <c r="DR186" i="2"/>
  <c r="DR182" i="2"/>
  <c r="DR178" i="2"/>
  <c r="DR174" i="2"/>
  <c r="DR170" i="2"/>
  <c r="DR166" i="2"/>
  <c r="DR162" i="2"/>
  <c r="DR158" i="2"/>
  <c r="DR154" i="2"/>
  <c r="DR150" i="2"/>
  <c r="DR146" i="2"/>
  <c r="DR142" i="2"/>
  <c r="DR138" i="2"/>
  <c r="DR134" i="2"/>
  <c r="FV159" i="2"/>
  <c r="FO230" i="2"/>
  <c r="FH403" i="2"/>
  <c r="FH298" i="2"/>
  <c r="FH234" i="2"/>
  <c r="FH170" i="2"/>
  <c r="FH106" i="2"/>
  <c r="FH42" i="2"/>
  <c r="FA406" i="2"/>
  <c r="FA342" i="2"/>
  <c r="FA278" i="2"/>
  <c r="FA242" i="2"/>
  <c r="FA210" i="2"/>
  <c r="FA178" i="2"/>
  <c r="FA146" i="2"/>
  <c r="FA129" i="2"/>
  <c r="FA113" i="2"/>
  <c r="FA97" i="2"/>
  <c r="FA81" i="2"/>
  <c r="FA65" i="2"/>
  <c r="FA49" i="2"/>
  <c r="FA33" i="2"/>
  <c r="FA17" i="2"/>
  <c r="ET429" i="2"/>
  <c r="ET413" i="2"/>
  <c r="ET397" i="2"/>
  <c r="ET381" i="2"/>
  <c r="ET365" i="2"/>
  <c r="ET349" i="2"/>
  <c r="ET333" i="2"/>
  <c r="ET317" i="2"/>
  <c r="ET301" i="2"/>
  <c r="ET285" i="2"/>
  <c r="ET269" i="2"/>
  <c r="ET253" i="2"/>
  <c r="ET237" i="2"/>
  <c r="ET221" i="2"/>
  <c r="ET205" i="2"/>
  <c r="ET189" i="2"/>
  <c r="ET173" i="2"/>
  <c r="ET157" i="2"/>
  <c r="ET141" i="2"/>
  <c r="ET125" i="2"/>
  <c r="ET109" i="2"/>
  <c r="ET93" i="2"/>
  <c r="ET77" i="2"/>
  <c r="ET61" i="2"/>
  <c r="ET45" i="2"/>
  <c r="ET29" i="2"/>
  <c r="ET13" i="2"/>
  <c r="EM425" i="2"/>
  <c r="EM409" i="2"/>
  <c r="EM393" i="2"/>
  <c r="EM377" i="2"/>
  <c r="EM361" i="2"/>
  <c r="EM345" i="2"/>
  <c r="EM329" i="2"/>
  <c r="EM313" i="2"/>
  <c r="EM297" i="2"/>
  <c r="EM281" i="2"/>
  <c r="EM265" i="2"/>
  <c r="EM249" i="2"/>
  <c r="EM233" i="2"/>
  <c r="EM217" i="2"/>
  <c r="EM201" i="2"/>
  <c r="EM185" i="2"/>
  <c r="EM169" i="2"/>
  <c r="EM153" i="2"/>
  <c r="EM137" i="2"/>
  <c r="EM121" i="2"/>
  <c r="EM105" i="2"/>
  <c r="EM89" i="2"/>
  <c r="EM73" i="2"/>
  <c r="EM57" i="2"/>
  <c r="EM41" i="2"/>
  <c r="EM25" i="2"/>
  <c r="EM9" i="2"/>
  <c r="EF421" i="2"/>
  <c r="EF405" i="2"/>
  <c r="EF389" i="2"/>
  <c r="EF373" i="2"/>
  <c r="EF357" i="2"/>
  <c r="EF341" i="2"/>
  <c r="EF325" i="2"/>
  <c r="EF309" i="2"/>
  <c r="EF297" i="2"/>
  <c r="EF293" i="2"/>
  <c r="EF289" i="2"/>
  <c r="EF285" i="2"/>
  <c r="EF281" i="2"/>
  <c r="EF277" i="2"/>
  <c r="EF273" i="2"/>
  <c r="EF269" i="2"/>
  <c r="EF265" i="2"/>
  <c r="EF261" i="2"/>
  <c r="EF257" i="2"/>
  <c r="EF253" i="2"/>
  <c r="EF249" i="2"/>
  <c r="EF245" i="2"/>
  <c r="EF241" i="2"/>
  <c r="EF237" i="2"/>
  <c r="EF233" i="2"/>
  <c r="EF229" i="2"/>
  <c r="EF225" i="2"/>
  <c r="EF221" i="2"/>
  <c r="EF217" i="2"/>
  <c r="EF213" i="2"/>
  <c r="EF209" i="2"/>
  <c r="EF205" i="2"/>
  <c r="EF201" i="2"/>
  <c r="EF197" i="2"/>
  <c r="EF193" i="2"/>
  <c r="EF189" i="2"/>
  <c r="EF185" i="2"/>
  <c r="EF181" i="2"/>
  <c r="EF177" i="2"/>
  <c r="EF173" i="2"/>
  <c r="EF169" i="2"/>
  <c r="EF165" i="2"/>
  <c r="EF161" i="2"/>
  <c r="EF157" i="2"/>
  <c r="EF153" i="2"/>
  <c r="EF149" i="2"/>
  <c r="EF145" i="2"/>
  <c r="EF141" i="2"/>
  <c r="EF137" i="2"/>
  <c r="EF133" i="2"/>
  <c r="EF129" i="2"/>
  <c r="EF125" i="2"/>
  <c r="EF121" i="2"/>
  <c r="EF117" i="2"/>
  <c r="EF113" i="2"/>
  <c r="EF109" i="2"/>
  <c r="EF105" i="2"/>
  <c r="EF101" i="2"/>
  <c r="EF97" i="2"/>
  <c r="EF93" i="2"/>
  <c r="EF89" i="2"/>
  <c r="EF85" i="2"/>
  <c r="EF81" i="2"/>
  <c r="EF77" i="2"/>
  <c r="EF73" i="2"/>
  <c r="EF69" i="2"/>
  <c r="EF65" i="2"/>
  <c r="EF61" i="2"/>
  <c r="EF57" i="2"/>
  <c r="EF53" i="2"/>
  <c r="EF49" i="2"/>
  <c r="EF45" i="2"/>
  <c r="EF41" i="2"/>
  <c r="EF37" i="2"/>
  <c r="EF33" i="2"/>
  <c r="EF29" i="2"/>
  <c r="EF25" i="2"/>
  <c r="EF21" i="2"/>
  <c r="EF17" i="2"/>
  <c r="EF13" i="2"/>
  <c r="EF9" i="2"/>
  <c r="EF5" i="2"/>
  <c r="DY429" i="2"/>
  <c r="DY425" i="2"/>
  <c r="DY421" i="2"/>
  <c r="DY417" i="2"/>
  <c r="DY413" i="2"/>
  <c r="DY409" i="2"/>
  <c r="DY405" i="2"/>
  <c r="DY401" i="2"/>
  <c r="DY397" i="2"/>
  <c r="DY393" i="2"/>
  <c r="DY389" i="2"/>
  <c r="DY385" i="2"/>
  <c r="DY381" i="2"/>
  <c r="DY377" i="2"/>
  <c r="DY373" i="2"/>
  <c r="DY369" i="2"/>
  <c r="DY365" i="2"/>
  <c r="DY361" i="2"/>
  <c r="DY357" i="2"/>
  <c r="DY353" i="2"/>
  <c r="DY349" i="2"/>
  <c r="DY345" i="2"/>
  <c r="DY341" i="2"/>
  <c r="DY337" i="2"/>
  <c r="DY333" i="2"/>
  <c r="DY329" i="2"/>
  <c r="DY325" i="2"/>
  <c r="DY321" i="2"/>
  <c r="DY317" i="2"/>
  <c r="DY313" i="2"/>
  <c r="DY309" i="2"/>
  <c r="DY305" i="2"/>
  <c r="DY301" i="2"/>
  <c r="DY297" i="2"/>
  <c r="DY293" i="2"/>
  <c r="DY289" i="2"/>
  <c r="DY285" i="2"/>
  <c r="DY281" i="2"/>
  <c r="DY277" i="2"/>
  <c r="DY273" i="2"/>
  <c r="DY269" i="2"/>
  <c r="DY265" i="2"/>
  <c r="DY261" i="2"/>
  <c r="DY257" i="2"/>
  <c r="DY253" i="2"/>
  <c r="DY249" i="2"/>
  <c r="DY245" i="2"/>
  <c r="DY241" i="2"/>
  <c r="DY237" i="2"/>
  <c r="DY233" i="2"/>
  <c r="DY229" i="2"/>
  <c r="DY225" i="2"/>
  <c r="DY221" i="2"/>
  <c r="DY217" i="2"/>
  <c r="DY213" i="2"/>
  <c r="DY209" i="2"/>
  <c r="DY205" i="2"/>
  <c r="DY201" i="2"/>
  <c r="DY197" i="2"/>
  <c r="DY193" i="2"/>
  <c r="DY189" i="2"/>
  <c r="DY185" i="2"/>
  <c r="DY181" i="2"/>
  <c r="DY177" i="2"/>
  <c r="DY173" i="2"/>
  <c r="DY169" i="2"/>
  <c r="DY165" i="2"/>
  <c r="DY161" i="2"/>
  <c r="DY157" i="2"/>
  <c r="DY153" i="2"/>
  <c r="DY149" i="2"/>
  <c r="DY145" i="2"/>
  <c r="DY141" i="2"/>
  <c r="DY137" i="2"/>
  <c r="DY133" i="2"/>
  <c r="DY129" i="2"/>
  <c r="DY125" i="2"/>
  <c r="DY121" i="2"/>
  <c r="DY117" i="2"/>
  <c r="DY113" i="2"/>
  <c r="DY109" i="2"/>
  <c r="DY105" i="2"/>
  <c r="DY101" i="2"/>
  <c r="DY97" i="2"/>
  <c r="DY93" i="2"/>
  <c r="DY89" i="2"/>
  <c r="DY85" i="2"/>
  <c r="DY81" i="2"/>
  <c r="DY77" i="2"/>
  <c r="DY73" i="2"/>
  <c r="DY69" i="2"/>
  <c r="DY65" i="2"/>
  <c r="DY61" i="2"/>
  <c r="DY57" i="2"/>
  <c r="DY53" i="2"/>
  <c r="DY49" i="2"/>
  <c r="DY45" i="2"/>
  <c r="DY41" i="2"/>
  <c r="DY37" i="2"/>
  <c r="DY33" i="2"/>
  <c r="DY29" i="2"/>
  <c r="DY25" i="2"/>
  <c r="DY21" i="2"/>
  <c r="DY17" i="2"/>
  <c r="DY13" i="2"/>
  <c r="DY9" i="2"/>
  <c r="DY5" i="2"/>
  <c r="DR429" i="2"/>
  <c r="DR425" i="2"/>
  <c r="DR421" i="2"/>
  <c r="DR417" i="2"/>
  <c r="DR413" i="2"/>
  <c r="DR409" i="2"/>
  <c r="DR405" i="2"/>
  <c r="DR401" i="2"/>
  <c r="DR397" i="2"/>
  <c r="DR393" i="2"/>
  <c r="DR389" i="2"/>
  <c r="DR385" i="2"/>
  <c r="DR381" i="2"/>
  <c r="DR377" i="2"/>
  <c r="DR373" i="2"/>
  <c r="DR369" i="2"/>
  <c r="DR365" i="2"/>
  <c r="DR361" i="2"/>
  <c r="DR357" i="2"/>
  <c r="DR353" i="2"/>
  <c r="DR349" i="2"/>
  <c r="DR345" i="2"/>
  <c r="DR341" i="2"/>
  <c r="DR337" i="2"/>
  <c r="DR333" i="2"/>
  <c r="DR329" i="2"/>
  <c r="DR325" i="2"/>
  <c r="DR321" i="2"/>
  <c r="DR317" i="2"/>
  <c r="DR313" i="2"/>
  <c r="DR309" i="2"/>
  <c r="DR305" i="2"/>
  <c r="DR301" i="2"/>
  <c r="DR297" i="2"/>
  <c r="DR293" i="2"/>
  <c r="DR289" i="2"/>
  <c r="DR285" i="2"/>
  <c r="DR281" i="2"/>
  <c r="DR277" i="2"/>
  <c r="DR273" i="2"/>
  <c r="DR269" i="2"/>
  <c r="DR265" i="2"/>
  <c r="DR261" i="2"/>
  <c r="DR257" i="2"/>
  <c r="DR253" i="2"/>
  <c r="DR249" i="2"/>
  <c r="DR245" i="2"/>
  <c r="DR241" i="2"/>
  <c r="DR237" i="2"/>
  <c r="DR233" i="2"/>
  <c r="DR229" i="2"/>
  <c r="DR225" i="2"/>
  <c r="DR221" i="2"/>
  <c r="DR217" i="2"/>
  <c r="DR213" i="2"/>
  <c r="DR209" i="2"/>
  <c r="DR205" i="2"/>
  <c r="DR201" i="2"/>
  <c r="DR197" i="2"/>
  <c r="DR193" i="2"/>
  <c r="DR189" i="2"/>
  <c r="DR185" i="2"/>
  <c r="FV55" i="2"/>
  <c r="FH371" i="2"/>
  <c r="FH218" i="2"/>
  <c r="FH90" i="2"/>
  <c r="FA390" i="2"/>
  <c r="FA266" i="2"/>
  <c r="FA202" i="2"/>
  <c r="FA141" i="2"/>
  <c r="FA109" i="2"/>
  <c r="FA77" i="2"/>
  <c r="FA45" i="2"/>
  <c r="FA13" i="2"/>
  <c r="ET409" i="2"/>
  <c r="ET377" i="2"/>
  <c r="ET345" i="2"/>
  <c r="ET313" i="2"/>
  <c r="ET281" i="2"/>
  <c r="ET249" i="2"/>
  <c r="ET217" i="2"/>
  <c r="ET185" i="2"/>
  <c r="ET153" i="2"/>
  <c r="ET121" i="2"/>
  <c r="ET89" i="2"/>
  <c r="ET57" i="2"/>
  <c r="ET25" i="2"/>
  <c r="EM421" i="2"/>
  <c r="EM389" i="2"/>
  <c r="EM357" i="2"/>
  <c r="EM325" i="2"/>
  <c r="EM293" i="2"/>
  <c r="EM261" i="2"/>
  <c r="EM229" i="2"/>
  <c r="EM197" i="2"/>
  <c r="EM165" i="2"/>
  <c r="EM133" i="2"/>
  <c r="EM101" i="2"/>
  <c r="EM69" i="2"/>
  <c r="EM37" i="2"/>
  <c r="EM5" i="2"/>
  <c r="EF401" i="2"/>
  <c r="EF369" i="2"/>
  <c r="EF337" i="2"/>
  <c r="EF305" i="2"/>
  <c r="EF292" i="2"/>
  <c r="EF284" i="2"/>
  <c r="EF276" i="2"/>
  <c r="EF268" i="2"/>
  <c r="EF260" i="2"/>
  <c r="EF252" i="2"/>
  <c r="EF244" i="2"/>
  <c r="EF236" i="2"/>
  <c r="EF228" i="2"/>
  <c r="EF220" i="2"/>
  <c r="EF212" i="2"/>
  <c r="EF204" i="2"/>
  <c r="EF196" i="2"/>
  <c r="EF188" i="2"/>
  <c r="EF180" i="2"/>
  <c r="EF172" i="2"/>
  <c r="EF164" i="2"/>
  <c r="EF156" i="2"/>
  <c r="EF148" i="2"/>
  <c r="EF140" i="2"/>
  <c r="EF132" i="2"/>
  <c r="EF124" i="2"/>
  <c r="EF116" i="2"/>
  <c r="EF108" i="2"/>
  <c r="EF100" i="2"/>
  <c r="EF92" i="2"/>
  <c r="EF84" i="2"/>
  <c r="EF76" i="2"/>
  <c r="EF68" i="2"/>
  <c r="EF60" i="2"/>
  <c r="EF52" i="2"/>
  <c r="EF44" i="2"/>
  <c r="EF36" i="2"/>
  <c r="EF28" i="2"/>
  <c r="EF20" i="2"/>
  <c r="EF12" i="2"/>
  <c r="DY432" i="2"/>
  <c r="DY424" i="2"/>
  <c r="DY416" i="2"/>
  <c r="DY408" i="2"/>
  <c r="DY400" i="2"/>
  <c r="DY392" i="2"/>
  <c r="DY384" i="2"/>
  <c r="DY376" i="2"/>
  <c r="DY368" i="2"/>
  <c r="DY360" i="2"/>
  <c r="DY352" i="2"/>
  <c r="DY344" i="2"/>
  <c r="DY336" i="2"/>
  <c r="DY328" i="2"/>
  <c r="DY320" i="2"/>
  <c r="DY312" i="2"/>
  <c r="DY304" i="2"/>
  <c r="DY296" i="2"/>
  <c r="DY288" i="2"/>
  <c r="DY280" i="2"/>
  <c r="DY272" i="2"/>
  <c r="DY264" i="2"/>
  <c r="DY256" i="2"/>
  <c r="DY248" i="2"/>
  <c r="DY240" i="2"/>
  <c r="DY232" i="2"/>
  <c r="DY224" i="2"/>
  <c r="DY216" i="2"/>
  <c r="DY208" i="2"/>
  <c r="DY200" i="2"/>
  <c r="DY192" i="2"/>
  <c r="DY184" i="2"/>
  <c r="DY176" i="2"/>
  <c r="DY168" i="2"/>
  <c r="DY160" i="2"/>
  <c r="DY152" i="2"/>
  <c r="DY144" i="2"/>
  <c r="DY136" i="2"/>
  <c r="DY128" i="2"/>
  <c r="DY120" i="2"/>
  <c r="DY112" i="2"/>
  <c r="DY104" i="2"/>
  <c r="DY96" i="2"/>
  <c r="DY88" i="2"/>
  <c r="DY80" i="2"/>
  <c r="DY72" i="2"/>
  <c r="DY64" i="2"/>
  <c r="DY56" i="2"/>
  <c r="DY48" i="2"/>
  <c r="DY40" i="2"/>
  <c r="DY32" i="2"/>
  <c r="DY24" i="2"/>
  <c r="DY16" i="2"/>
  <c r="DY8" i="2"/>
  <c r="DR428" i="2"/>
  <c r="DR420" i="2"/>
  <c r="DR412" i="2"/>
  <c r="DR404" i="2"/>
  <c r="DR396" i="2"/>
  <c r="DR388" i="2"/>
  <c r="DR380" i="2"/>
  <c r="DR372" i="2"/>
  <c r="DR364" i="2"/>
  <c r="DR356" i="2"/>
  <c r="DR348" i="2"/>
  <c r="DR340" i="2"/>
  <c r="DR332" i="2"/>
  <c r="DR324" i="2"/>
  <c r="DR316" i="2"/>
  <c r="DR308" i="2"/>
  <c r="DR300" i="2"/>
  <c r="DR292" i="2"/>
  <c r="DR284" i="2"/>
  <c r="DR276" i="2"/>
  <c r="DR268" i="2"/>
  <c r="DR260" i="2"/>
  <c r="DR252" i="2"/>
  <c r="DR244" i="2"/>
  <c r="DR236" i="2"/>
  <c r="DR228" i="2"/>
  <c r="DR220" i="2"/>
  <c r="DR212" i="2"/>
  <c r="DR204" i="2"/>
  <c r="DR196" i="2"/>
  <c r="DR188" i="2"/>
  <c r="DR181" i="2"/>
  <c r="DR176" i="2"/>
  <c r="DR171" i="2"/>
  <c r="DR165" i="2"/>
  <c r="DR160" i="2"/>
  <c r="DR155" i="2"/>
  <c r="DR149" i="2"/>
  <c r="DR144" i="2"/>
  <c r="DR139" i="2"/>
  <c r="DR133" i="2"/>
  <c r="DR129" i="2"/>
  <c r="DR125" i="2"/>
  <c r="DR121" i="2"/>
  <c r="DR117" i="2"/>
  <c r="DR113" i="2"/>
  <c r="DR109" i="2"/>
  <c r="DR105" i="2"/>
  <c r="DR101" i="2"/>
  <c r="DR97" i="2"/>
  <c r="DR93" i="2"/>
  <c r="DR89" i="2"/>
  <c r="DR85" i="2"/>
  <c r="DR81" i="2"/>
  <c r="DR77" i="2"/>
  <c r="DR73" i="2"/>
  <c r="DR69" i="2"/>
  <c r="DR65" i="2"/>
  <c r="DR61" i="2"/>
  <c r="DR57" i="2"/>
  <c r="DR53" i="2"/>
  <c r="DR49" i="2"/>
  <c r="DR45" i="2"/>
  <c r="DR41" i="2"/>
  <c r="DR37" i="2"/>
  <c r="DR33" i="2"/>
  <c r="DR29" i="2"/>
  <c r="DR25" i="2"/>
  <c r="DR21" i="2"/>
  <c r="DR17" i="2"/>
  <c r="DR13" i="2"/>
  <c r="DR9" i="2"/>
  <c r="DR5" i="2"/>
  <c r="DK429" i="2"/>
  <c r="DK425" i="2"/>
  <c r="DK421" i="2"/>
  <c r="DK417" i="2"/>
  <c r="DK413" i="2"/>
  <c r="DK409" i="2"/>
  <c r="DK405" i="2"/>
  <c r="DK401" i="2"/>
  <c r="DK397" i="2"/>
  <c r="DK393" i="2"/>
  <c r="DK389" i="2"/>
  <c r="DK385" i="2"/>
  <c r="DK381" i="2"/>
  <c r="DK377" i="2"/>
  <c r="DK373" i="2"/>
  <c r="DK369" i="2"/>
  <c r="DK365" i="2"/>
  <c r="DK361" i="2"/>
  <c r="DK357" i="2"/>
  <c r="DK353" i="2"/>
  <c r="DK349" i="2"/>
  <c r="DK345" i="2"/>
  <c r="DK341" i="2"/>
  <c r="DK337" i="2"/>
  <c r="DK333" i="2"/>
  <c r="DK329" i="2"/>
  <c r="DK325" i="2"/>
  <c r="DK321" i="2"/>
  <c r="DK317" i="2"/>
  <c r="DK313" i="2"/>
  <c r="DK309" i="2"/>
  <c r="DK305" i="2"/>
  <c r="DK301" i="2"/>
  <c r="DK297" i="2"/>
  <c r="DK293" i="2"/>
  <c r="DK289" i="2"/>
  <c r="DK285" i="2"/>
  <c r="DK281" i="2"/>
  <c r="DK277" i="2"/>
  <c r="DK273" i="2"/>
  <c r="DK269" i="2"/>
  <c r="DK265" i="2"/>
  <c r="DK261" i="2"/>
  <c r="DK257" i="2"/>
  <c r="DK253" i="2"/>
  <c r="DK249" i="2"/>
  <c r="DK245" i="2"/>
  <c r="DK241" i="2"/>
  <c r="DK237" i="2"/>
  <c r="DK233" i="2"/>
  <c r="DK229" i="2"/>
  <c r="DK225" i="2"/>
  <c r="DK221" i="2"/>
  <c r="DK217" i="2"/>
  <c r="DK213" i="2"/>
  <c r="DK209" i="2"/>
  <c r="DK205" i="2"/>
  <c r="DK201" i="2"/>
  <c r="DK197" i="2"/>
  <c r="DK193" i="2"/>
  <c r="DK189" i="2"/>
  <c r="DK185" i="2"/>
  <c r="DK181" i="2"/>
  <c r="DK177" i="2"/>
  <c r="DK173" i="2"/>
  <c r="DK169" i="2"/>
  <c r="DK165" i="2"/>
  <c r="DK161" i="2"/>
  <c r="DK157" i="2"/>
  <c r="DK153" i="2"/>
  <c r="DK149" i="2"/>
  <c r="DK145" i="2"/>
  <c r="DK141" i="2"/>
  <c r="DK137" i="2"/>
  <c r="DK133" i="2"/>
  <c r="DK129" i="2"/>
  <c r="DK125" i="2"/>
  <c r="DK121" i="2"/>
  <c r="DK117" i="2"/>
  <c r="DK113" i="2"/>
  <c r="DK109" i="2"/>
  <c r="DK105" i="2"/>
  <c r="DK101" i="2"/>
  <c r="DK97" i="2"/>
  <c r="DK93" i="2"/>
  <c r="DK89" i="2"/>
  <c r="DK85" i="2"/>
  <c r="DK81" i="2"/>
  <c r="DK77" i="2"/>
  <c r="DK73" i="2"/>
  <c r="DK69" i="2"/>
  <c r="DK65" i="2"/>
  <c r="DK61" i="2"/>
  <c r="DK57" i="2"/>
  <c r="DK53" i="2"/>
  <c r="DK49" i="2"/>
  <c r="DK45" i="2"/>
  <c r="DK41" i="2"/>
  <c r="DK37" i="2"/>
  <c r="DK33" i="2"/>
  <c r="DK29" i="2"/>
  <c r="DK25" i="2"/>
  <c r="DK21" i="2"/>
  <c r="DK17" i="2"/>
  <c r="DK13" i="2"/>
  <c r="DK9" i="2"/>
  <c r="DK5" i="2"/>
  <c r="DD429" i="2"/>
  <c r="DD425" i="2"/>
  <c r="DD421" i="2"/>
  <c r="DD417" i="2"/>
  <c r="DD413" i="2"/>
  <c r="DD409" i="2"/>
  <c r="DD405" i="2"/>
  <c r="DD401" i="2"/>
  <c r="DD397" i="2"/>
  <c r="DD393" i="2"/>
  <c r="DD389" i="2"/>
  <c r="DD385" i="2"/>
  <c r="DD381" i="2"/>
  <c r="DD377" i="2"/>
  <c r="DD373" i="2"/>
  <c r="DD369" i="2"/>
  <c r="DD365" i="2"/>
  <c r="DD361" i="2"/>
  <c r="DD357" i="2"/>
  <c r="DD353" i="2"/>
  <c r="DD349" i="2"/>
  <c r="DD345" i="2"/>
  <c r="DD341" i="2"/>
  <c r="DD337" i="2"/>
  <c r="DD333" i="2"/>
  <c r="DD329" i="2"/>
  <c r="DD325" i="2"/>
  <c r="DD321" i="2"/>
  <c r="DD317" i="2"/>
  <c r="FO398" i="2"/>
  <c r="FH339" i="2"/>
  <c r="FH202" i="2"/>
  <c r="FH74" i="2"/>
  <c r="FA374" i="2"/>
  <c r="FA258" i="2"/>
  <c r="FA194" i="2"/>
  <c r="FA137" i="2"/>
  <c r="FA105" i="2"/>
  <c r="FA73" i="2"/>
  <c r="FA41" i="2"/>
  <c r="FA9" i="2"/>
  <c r="ET405" i="2"/>
  <c r="ET373" i="2"/>
  <c r="ET341" i="2"/>
  <c r="ET309" i="2"/>
  <c r="ET277" i="2"/>
  <c r="ET245" i="2"/>
  <c r="ET213" i="2"/>
  <c r="ET181" i="2"/>
  <c r="ET149" i="2"/>
  <c r="ET117" i="2"/>
  <c r="ET85" i="2"/>
  <c r="ET53" i="2"/>
  <c r="ET21" i="2"/>
  <c r="EM417" i="2"/>
  <c r="EM385" i="2"/>
  <c r="EM353" i="2"/>
  <c r="EM321" i="2"/>
  <c r="EM289" i="2"/>
  <c r="EM257" i="2"/>
  <c r="EM225" i="2"/>
  <c r="EM193" i="2"/>
  <c r="EM161" i="2"/>
  <c r="EM129" i="2"/>
  <c r="EM97" i="2"/>
  <c r="EM65" i="2"/>
  <c r="EM33" i="2"/>
  <c r="EF429" i="2"/>
  <c r="EF397" i="2"/>
  <c r="EF365" i="2"/>
  <c r="EF333" i="2"/>
  <c r="EF301" i="2"/>
  <c r="EF291" i="2"/>
  <c r="EF283" i="2"/>
  <c r="EF275" i="2"/>
  <c r="EF267" i="2"/>
  <c r="EF259" i="2"/>
  <c r="EF251" i="2"/>
  <c r="EF243" i="2"/>
  <c r="EF235" i="2"/>
  <c r="EF227" i="2"/>
  <c r="EF219" i="2"/>
  <c r="EF211" i="2"/>
  <c r="EF203" i="2"/>
  <c r="EF195" i="2"/>
  <c r="EF187" i="2"/>
  <c r="EF179" i="2"/>
  <c r="EF171" i="2"/>
  <c r="EF163" i="2"/>
  <c r="EF155" i="2"/>
  <c r="EF147" i="2"/>
  <c r="EF139" i="2"/>
  <c r="EF131" i="2"/>
  <c r="EF123" i="2"/>
  <c r="EF115" i="2"/>
  <c r="EF107" i="2"/>
  <c r="EF99" i="2"/>
  <c r="EF91" i="2"/>
  <c r="EF83" i="2"/>
  <c r="EF75" i="2"/>
  <c r="EF67" i="2"/>
  <c r="EF59" i="2"/>
  <c r="EF51" i="2"/>
  <c r="EF43" i="2"/>
  <c r="EF35" i="2"/>
  <c r="EF27" i="2"/>
  <c r="EF19" i="2"/>
  <c r="EF11" i="2"/>
  <c r="DY431" i="2"/>
  <c r="DY423" i="2"/>
  <c r="DY415" i="2"/>
  <c r="DY407" i="2"/>
  <c r="DY399" i="2"/>
  <c r="DY391" i="2"/>
  <c r="DY383" i="2"/>
  <c r="DY375" i="2"/>
  <c r="DY367" i="2"/>
  <c r="DY359" i="2"/>
  <c r="DY351" i="2"/>
  <c r="DY343" i="2"/>
  <c r="DY335" i="2"/>
  <c r="DY327" i="2"/>
  <c r="DY319" i="2"/>
  <c r="DY311" i="2"/>
  <c r="DY303" i="2"/>
  <c r="DY295" i="2"/>
  <c r="DY287" i="2"/>
  <c r="DY279" i="2"/>
  <c r="DY271" i="2"/>
  <c r="DY263" i="2"/>
  <c r="DY255" i="2"/>
  <c r="DY247" i="2"/>
  <c r="DY239" i="2"/>
  <c r="DY231" i="2"/>
  <c r="DY223" i="2"/>
  <c r="DY215" i="2"/>
  <c r="DY207" i="2"/>
  <c r="DY199" i="2"/>
  <c r="DY191" i="2"/>
  <c r="DY183" i="2"/>
  <c r="DY175" i="2"/>
  <c r="DY167" i="2"/>
  <c r="DY159" i="2"/>
  <c r="DY151" i="2"/>
  <c r="DY143" i="2"/>
  <c r="DY135" i="2"/>
  <c r="DY127" i="2"/>
  <c r="DY119" i="2"/>
  <c r="DY111" i="2"/>
  <c r="DY103" i="2"/>
  <c r="DY95" i="2"/>
  <c r="DY87" i="2"/>
  <c r="DY79" i="2"/>
  <c r="DY71" i="2"/>
  <c r="DY63" i="2"/>
  <c r="DY55" i="2"/>
  <c r="DY47" i="2"/>
  <c r="DY39" i="2"/>
  <c r="DY31" i="2"/>
  <c r="DY23" i="2"/>
  <c r="DY15" i="2"/>
  <c r="DY7" i="2"/>
  <c r="DR427" i="2"/>
  <c r="DR419" i="2"/>
  <c r="DR411" i="2"/>
  <c r="DR403" i="2"/>
  <c r="DR395" i="2"/>
  <c r="DR387" i="2"/>
  <c r="DR379" i="2"/>
  <c r="DR371" i="2"/>
  <c r="DR363" i="2"/>
  <c r="DR355" i="2"/>
  <c r="DR347" i="2"/>
  <c r="DR339" i="2"/>
  <c r="DR331" i="2"/>
  <c r="DR323" i="2"/>
  <c r="DR315" i="2"/>
  <c r="DR307" i="2"/>
  <c r="DR299" i="2"/>
  <c r="DR291" i="2"/>
  <c r="DR283" i="2"/>
  <c r="DR275" i="2"/>
  <c r="DR267" i="2"/>
  <c r="DR259" i="2"/>
  <c r="DR251" i="2"/>
  <c r="DR243" i="2"/>
  <c r="DR235" i="2"/>
  <c r="DR227" i="2"/>
  <c r="DR219" i="2"/>
  <c r="DR211" i="2"/>
  <c r="DR203" i="2"/>
  <c r="DR195" i="2"/>
  <c r="DR187" i="2"/>
  <c r="DR180" i="2"/>
  <c r="DR175" i="2"/>
  <c r="DR169" i="2"/>
  <c r="DR164" i="2"/>
  <c r="DR159" i="2"/>
  <c r="DR153" i="2"/>
  <c r="DR148" i="2"/>
  <c r="DR143" i="2"/>
  <c r="DR137" i="2"/>
  <c r="DR132" i="2"/>
  <c r="DR128" i="2"/>
  <c r="DR124" i="2"/>
  <c r="DR120" i="2"/>
  <c r="DR116" i="2"/>
  <c r="DR112" i="2"/>
  <c r="DR108" i="2"/>
  <c r="DR104" i="2"/>
  <c r="DR100" i="2"/>
  <c r="DR96" i="2"/>
  <c r="DR92" i="2"/>
  <c r="DR88" i="2"/>
  <c r="DR84" i="2"/>
  <c r="DR80" i="2"/>
  <c r="DR76" i="2"/>
  <c r="DR72" i="2"/>
  <c r="DR68" i="2"/>
  <c r="DR64" i="2"/>
  <c r="DR60" i="2"/>
  <c r="DR56" i="2"/>
  <c r="DR52" i="2"/>
  <c r="DR48" i="2"/>
  <c r="DR44" i="2"/>
  <c r="DR40" i="2"/>
  <c r="DR36" i="2"/>
  <c r="DR32" i="2"/>
  <c r="DR28" i="2"/>
  <c r="DR24" i="2"/>
  <c r="DR20" i="2"/>
  <c r="DR16" i="2"/>
  <c r="DR12" i="2"/>
  <c r="DR8" i="2"/>
  <c r="DK432" i="2"/>
  <c r="DK428" i="2"/>
  <c r="DK424" i="2"/>
  <c r="DK420" i="2"/>
  <c r="DK416" i="2"/>
  <c r="DK412" i="2"/>
  <c r="DK408" i="2"/>
  <c r="DK404" i="2"/>
  <c r="DK400" i="2"/>
  <c r="DK396" i="2"/>
  <c r="DK392" i="2"/>
  <c r="DK388" i="2"/>
  <c r="DK384" i="2"/>
  <c r="DK380" i="2"/>
  <c r="DK376" i="2"/>
  <c r="DK372" i="2"/>
  <c r="DK368" i="2"/>
  <c r="DK364" i="2"/>
  <c r="DK360" i="2"/>
  <c r="DK356" i="2"/>
  <c r="DK352" i="2"/>
  <c r="DK348" i="2"/>
  <c r="DK344" i="2"/>
  <c r="DK340" i="2"/>
  <c r="DK336" i="2"/>
  <c r="DK332" i="2"/>
  <c r="DK328" i="2"/>
  <c r="DK324" i="2"/>
  <c r="DK320" i="2"/>
  <c r="DK316" i="2"/>
  <c r="DK312" i="2"/>
  <c r="DK308" i="2"/>
  <c r="DK304" i="2"/>
  <c r="DK300" i="2"/>
  <c r="DK296" i="2"/>
  <c r="DK292" i="2"/>
  <c r="DK288" i="2"/>
  <c r="DK284" i="2"/>
  <c r="DK280" i="2"/>
  <c r="DK276" i="2"/>
  <c r="DK272" i="2"/>
  <c r="DK268" i="2"/>
  <c r="DK264" i="2"/>
  <c r="DK260" i="2"/>
  <c r="DK256" i="2"/>
  <c r="DK252" i="2"/>
  <c r="DK248" i="2"/>
  <c r="DK244" i="2"/>
  <c r="DK240" i="2"/>
  <c r="DK236" i="2"/>
  <c r="DK232" i="2"/>
  <c r="DK228" i="2"/>
  <c r="DK224" i="2"/>
  <c r="DK220" i="2"/>
  <c r="DK216" i="2"/>
  <c r="DK212" i="2"/>
  <c r="DK208" i="2"/>
  <c r="DK204" i="2"/>
  <c r="DK200" i="2"/>
  <c r="DK196" i="2"/>
  <c r="DK192" i="2"/>
  <c r="DK188" i="2"/>
  <c r="DK184" i="2"/>
  <c r="DK180" i="2"/>
  <c r="DK176" i="2"/>
  <c r="DK172" i="2"/>
  <c r="DK168" i="2"/>
  <c r="DK164" i="2"/>
  <c r="DK160" i="2"/>
  <c r="DK156" i="2"/>
  <c r="DK152" i="2"/>
  <c r="DK148" i="2"/>
  <c r="DK144" i="2"/>
  <c r="DK140" i="2"/>
  <c r="DK136" i="2"/>
  <c r="DK132" i="2"/>
  <c r="DK128" i="2"/>
  <c r="DK124" i="2"/>
  <c r="DK120" i="2"/>
  <c r="DK116" i="2"/>
  <c r="DK112" i="2"/>
  <c r="DK108" i="2"/>
  <c r="DK104" i="2"/>
  <c r="DK100" i="2"/>
  <c r="DK96" i="2"/>
  <c r="DK92" i="2"/>
  <c r="DK88" i="2"/>
  <c r="DK84" i="2"/>
  <c r="DK80" i="2"/>
  <c r="DK76" i="2"/>
  <c r="DK72" i="2"/>
  <c r="DK68" i="2"/>
  <c r="DK64" i="2"/>
  <c r="DK60" i="2"/>
  <c r="DK56" i="2"/>
  <c r="DK52" i="2"/>
  <c r="DK48" i="2"/>
  <c r="DK44" i="2"/>
  <c r="DK40" i="2"/>
  <c r="DK36" i="2"/>
  <c r="DK32" i="2"/>
  <c r="DK28" i="2"/>
  <c r="DK24" i="2"/>
  <c r="DK20" i="2"/>
  <c r="DK16" i="2"/>
  <c r="DK12" i="2"/>
  <c r="DK8" i="2"/>
  <c r="DD432" i="2"/>
  <c r="DD428" i="2"/>
  <c r="DD424" i="2"/>
  <c r="DD420" i="2"/>
  <c r="DD416" i="2"/>
  <c r="DD412" i="2"/>
  <c r="DD408" i="2"/>
  <c r="DD404" i="2"/>
  <c r="DD400" i="2"/>
  <c r="DD396" i="2"/>
  <c r="DD392" i="2"/>
  <c r="DD388" i="2"/>
  <c r="DD384" i="2"/>
  <c r="DD380" i="2"/>
  <c r="DD376" i="2"/>
  <c r="DD372" i="2"/>
  <c r="DD368" i="2"/>
  <c r="DD364" i="2"/>
  <c r="DD360" i="2"/>
  <c r="DD356" i="2"/>
  <c r="DD352" i="2"/>
  <c r="DD348" i="2"/>
  <c r="DD344" i="2"/>
  <c r="DD340" i="2"/>
  <c r="DD336" i="2"/>
  <c r="DD332" i="2"/>
  <c r="DD328" i="2"/>
  <c r="DD324" i="2"/>
  <c r="DD320" i="2"/>
  <c r="FO166" i="2"/>
  <c r="FH282" i="2"/>
  <c r="FH154" i="2"/>
  <c r="FH26" i="2"/>
  <c r="FA326" i="2"/>
  <c r="FA234" i="2"/>
  <c r="FA170" i="2"/>
  <c r="FA125" i="2"/>
  <c r="FA93" i="2"/>
  <c r="FA61" i="2"/>
  <c r="FA29" i="2"/>
  <c r="ET425" i="2"/>
  <c r="ET393" i="2"/>
  <c r="ET361" i="2"/>
  <c r="ET329" i="2"/>
  <c r="ET297" i="2"/>
  <c r="ET265" i="2"/>
  <c r="ET233" i="2"/>
  <c r="ET201" i="2"/>
  <c r="ET169" i="2"/>
  <c r="ET137" i="2"/>
  <c r="ET105" i="2"/>
  <c r="ET73" i="2"/>
  <c r="ET41" i="2"/>
  <c r="ET9" i="2"/>
  <c r="EM405" i="2"/>
  <c r="EM373" i="2"/>
  <c r="EM341" i="2"/>
  <c r="EM309" i="2"/>
  <c r="EM277" i="2"/>
  <c r="EM245" i="2"/>
  <c r="EM213" i="2"/>
  <c r="EM181" i="2"/>
  <c r="EM149" i="2"/>
  <c r="EM117" i="2"/>
  <c r="EM85" i="2"/>
  <c r="EM53" i="2"/>
  <c r="EM21" i="2"/>
  <c r="EF417" i="2"/>
  <c r="EF385" i="2"/>
  <c r="EF353" i="2"/>
  <c r="EF321" i="2"/>
  <c r="EF296" i="2"/>
  <c r="EF288" i="2"/>
  <c r="EF280" i="2"/>
  <c r="EF272" i="2"/>
  <c r="EF264" i="2"/>
  <c r="EF256" i="2"/>
  <c r="EF248" i="2"/>
  <c r="EF240" i="2"/>
  <c r="EF232" i="2"/>
  <c r="EF224" i="2"/>
  <c r="EF216" i="2"/>
  <c r="EF208" i="2"/>
  <c r="EF200" i="2"/>
  <c r="EF192" i="2"/>
  <c r="EF184" i="2"/>
  <c r="EF176" i="2"/>
  <c r="EF168" i="2"/>
  <c r="EF160" i="2"/>
  <c r="EF152" i="2"/>
  <c r="EF144" i="2"/>
  <c r="EF136" i="2"/>
  <c r="EF128" i="2"/>
  <c r="EF120" i="2"/>
  <c r="EF112" i="2"/>
  <c r="EF104" i="2"/>
  <c r="EF96" i="2"/>
  <c r="EF88" i="2"/>
  <c r="EF80" i="2"/>
  <c r="EF72" i="2"/>
  <c r="EF64" i="2"/>
  <c r="EF56" i="2"/>
  <c r="EF48" i="2"/>
  <c r="EF40" i="2"/>
  <c r="EF32" i="2"/>
  <c r="EF24" i="2"/>
  <c r="EF16" i="2"/>
  <c r="EF8" i="2"/>
  <c r="DY428" i="2"/>
  <c r="DY420" i="2"/>
  <c r="DY412" i="2"/>
  <c r="DY404" i="2"/>
  <c r="DY396" i="2"/>
  <c r="DY388" i="2"/>
  <c r="DY380" i="2"/>
  <c r="DY372" i="2"/>
  <c r="DY364" i="2"/>
  <c r="DY356" i="2"/>
  <c r="DY348" i="2"/>
  <c r="DY340" i="2"/>
  <c r="DY332" i="2"/>
  <c r="DY324" i="2"/>
  <c r="DY316" i="2"/>
  <c r="DY308" i="2"/>
  <c r="DY300" i="2"/>
  <c r="DY292" i="2"/>
  <c r="DY284" i="2"/>
  <c r="DY276" i="2"/>
  <c r="DY268" i="2"/>
  <c r="DY260" i="2"/>
  <c r="DY252" i="2"/>
  <c r="DY244" i="2"/>
  <c r="DY236" i="2"/>
  <c r="DY228" i="2"/>
  <c r="DY220" i="2"/>
  <c r="DY212" i="2"/>
  <c r="DY204" i="2"/>
  <c r="DY196" i="2"/>
  <c r="DY188" i="2"/>
  <c r="DY180" i="2"/>
  <c r="DY172" i="2"/>
  <c r="DY164" i="2"/>
  <c r="DY156" i="2"/>
  <c r="DY148" i="2"/>
  <c r="DY140" i="2"/>
  <c r="DY132" i="2"/>
  <c r="DY124" i="2"/>
  <c r="DY116" i="2"/>
  <c r="DY108" i="2"/>
  <c r="DY100" i="2"/>
  <c r="DY92" i="2"/>
  <c r="DY84" i="2"/>
  <c r="DY76" i="2"/>
  <c r="DY68" i="2"/>
  <c r="DY60" i="2"/>
  <c r="DY52" i="2"/>
  <c r="DY44" i="2"/>
  <c r="DY36" i="2"/>
  <c r="DY28" i="2"/>
  <c r="DY20" i="2"/>
  <c r="DY12" i="2"/>
  <c r="DR432" i="2"/>
  <c r="DR424" i="2"/>
  <c r="DR416" i="2"/>
  <c r="DR408" i="2"/>
  <c r="DR400" i="2"/>
  <c r="DR392" i="2"/>
  <c r="DR384" i="2"/>
  <c r="DR376" i="2"/>
  <c r="DR368" i="2"/>
  <c r="DR360" i="2"/>
  <c r="DR352" i="2"/>
  <c r="DR344" i="2"/>
  <c r="DR336" i="2"/>
  <c r="DR328" i="2"/>
  <c r="DR320" i="2"/>
  <c r="DR312" i="2"/>
  <c r="DR304" i="2"/>
  <c r="DR296" i="2"/>
  <c r="DR288" i="2"/>
  <c r="DR280" i="2"/>
  <c r="DR272" i="2"/>
  <c r="DR264" i="2"/>
  <c r="DR256" i="2"/>
  <c r="DR248" i="2"/>
  <c r="DR240" i="2"/>
  <c r="DR232" i="2"/>
  <c r="DR224" i="2"/>
  <c r="DR216" i="2"/>
  <c r="DR208" i="2"/>
  <c r="DR200" i="2"/>
  <c r="DR192" i="2"/>
  <c r="DR184" i="2"/>
  <c r="DR179" i="2"/>
  <c r="DR173" i="2"/>
  <c r="DR168" i="2"/>
  <c r="DR163" i="2"/>
  <c r="DR157" i="2"/>
  <c r="DR152" i="2"/>
  <c r="DR147" i="2"/>
  <c r="DR141" i="2"/>
  <c r="DR136" i="2"/>
  <c r="DR131" i="2"/>
  <c r="DR127" i="2"/>
  <c r="DR123" i="2"/>
  <c r="DR119" i="2"/>
  <c r="DR115" i="2"/>
  <c r="DR111" i="2"/>
  <c r="DR107" i="2"/>
  <c r="DR103" i="2"/>
  <c r="DR99" i="2"/>
  <c r="DR95" i="2"/>
  <c r="DR91" i="2"/>
  <c r="DR87" i="2"/>
  <c r="DR83" i="2"/>
  <c r="DR79" i="2"/>
  <c r="DR75" i="2"/>
  <c r="DR71" i="2"/>
  <c r="DR67" i="2"/>
  <c r="DR63" i="2"/>
  <c r="DR59" i="2"/>
  <c r="DR55" i="2"/>
  <c r="DR51" i="2"/>
  <c r="DR47" i="2"/>
  <c r="DR43" i="2"/>
  <c r="DR39" i="2"/>
  <c r="DR35" i="2"/>
  <c r="DR31" i="2"/>
  <c r="DR27" i="2"/>
  <c r="DR23" i="2"/>
  <c r="DR19" i="2"/>
  <c r="DR15" i="2"/>
  <c r="DR11" i="2"/>
  <c r="DR7" i="2"/>
  <c r="DK431" i="2"/>
  <c r="DK427" i="2"/>
  <c r="DK423" i="2"/>
  <c r="DK419" i="2"/>
  <c r="DK415" i="2"/>
  <c r="DK411" i="2"/>
  <c r="DK407" i="2"/>
  <c r="DK403" i="2"/>
  <c r="DK399" i="2"/>
  <c r="DK395" i="2"/>
  <c r="DK391" i="2"/>
  <c r="DK387" i="2"/>
  <c r="DK383" i="2"/>
  <c r="DK379" i="2"/>
  <c r="DK375" i="2"/>
  <c r="DK371" i="2"/>
  <c r="DK367" i="2"/>
  <c r="DK363" i="2"/>
  <c r="DK359" i="2"/>
  <c r="DK355" i="2"/>
  <c r="DK351" i="2"/>
  <c r="DK347" i="2"/>
  <c r="DK343" i="2"/>
  <c r="DK339" i="2"/>
  <c r="DK335" i="2"/>
  <c r="DK331" i="2"/>
  <c r="DK327" i="2"/>
  <c r="DK323" i="2"/>
  <c r="DK319" i="2"/>
  <c r="DK315" i="2"/>
  <c r="DK311" i="2"/>
  <c r="DK307" i="2"/>
  <c r="DK303" i="2"/>
  <c r="DK299" i="2"/>
  <c r="DK295" i="2"/>
  <c r="DK291" i="2"/>
  <c r="DK287" i="2"/>
  <c r="DK283" i="2"/>
  <c r="DK279" i="2"/>
  <c r="DK275" i="2"/>
  <c r="DK271" i="2"/>
  <c r="DK267" i="2"/>
  <c r="DK263" i="2"/>
  <c r="DK259" i="2"/>
  <c r="DK255" i="2"/>
  <c r="DK251" i="2"/>
  <c r="DK247" i="2"/>
  <c r="DK243" i="2"/>
  <c r="DK239" i="2"/>
  <c r="DK235" i="2"/>
  <c r="DK231" i="2"/>
  <c r="DK227" i="2"/>
  <c r="DK223" i="2"/>
  <c r="DK219" i="2"/>
  <c r="DK215" i="2"/>
  <c r="DK211" i="2"/>
  <c r="DK207" i="2"/>
  <c r="DK203" i="2"/>
  <c r="DK199" i="2"/>
  <c r="DK195" i="2"/>
  <c r="DK191" i="2"/>
  <c r="DK187" i="2"/>
  <c r="DK183" i="2"/>
  <c r="DK179" i="2"/>
  <c r="DK175" i="2"/>
  <c r="DK171" i="2"/>
  <c r="DK167" i="2"/>
  <c r="DK163" i="2"/>
  <c r="DK159" i="2"/>
  <c r="DK155" i="2"/>
  <c r="DK151" i="2"/>
  <c r="DK147" i="2"/>
  <c r="DK143" i="2"/>
  <c r="DK139" i="2"/>
  <c r="DK135" i="2"/>
  <c r="DK131" i="2"/>
  <c r="DK127" i="2"/>
  <c r="DK123" i="2"/>
  <c r="DK119" i="2"/>
  <c r="DK115" i="2"/>
  <c r="DK111" i="2"/>
  <c r="DK107" i="2"/>
  <c r="DK103" i="2"/>
  <c r="DK99" i="2"/>
  <c r="DK95" i="2"/>
  <c r="DK91" i="2"/>
  <c r="DK87" i="2"/>
  <c r="DK83" i="2"/>
  <c r="DK79" i="2"/>
  <c r="DK75" i="2"/>
  <c r="DK71" i="2"/>
  <c r="DK67" i="2"/>
  <c r="DK63" i="2"/>
  <c r="DK59" i="2"/>
  <c r="DK55" i="2"/>
  <c r="DK51" i="2"/>
  <c r="DK47" i="2"/>
  <c r="DK43" i="2"/>
  <c r="DK39" i="2"/>
  <c r="DK35" i="2"/>
  <c r="DK31" i="2"/>
  <c r="DK27" i="2"/>
  <c r="DK23" i="2"/>
  <c r="DK19" i="2"/>
  <c r="DK15" i="2"/>
  <c r="DK11" i="2"/>
  <c r="DK7" i="2"/>
  <c r="DD431" i="2"/>
  <c r="DD427" i="2"/>
  <c r="DD423" i="2"/>
  <c r="DD419" i="2"/>
  <c r="DD415" i="2"/>
  <c r="DD411" i="2"/>
  <c r="DD407" i="2"/>
  <c r="DD403" i="2"/>
  <c r="DD399" i="2"/>
  <c r="DD395" i="2"/>
  <c r="DD391" i="2"/>
  <c r="DD387" i="2"/>
  <c r="DD383" i="2"/>
  <c r="DD379" i="2"/>
  <c r="DD375" i="2"/>
  <c r="DD371" i="2"/>
  <c r="DD367" i="2"/>
  <c r="DD363" i="2"/>
  <c r="DD359" i="2"/>
  <c r="DD355" i="2"/>
  <c r="DD351" i="2"/>
  <c r="DD347" i="2"/>
  <c r="DD343" i="2"/>
  <c r="DD339" i="2"/>
  <c r="DD335" i="2"/>
  <c r="DD331" i="2"/>
  <c r="DD327" i="2"/>
  <c r="DD323" i="2"/>
  <c r="DD319" i="2"/>
  <c r="FO102" i="2"/>
  <c r="FA310" i="2"/>
  <c r="FA89" i="2"/>
  <c r="ET389" i="2"/>
  <c r="ET261" i="2"/>
  <c r="ET133" i="2"/>
  <c r="ET5" i="2"/>
  <c r="EM305" i="2"/>
  <c r="EM177" i="2"/>
  <c r="EM49" i="2"/>
  <c r="EF349" i="2"/>
  <c r="EF279" i="2"/>
  <c r="EF247" i="2"/>
  <c r="EF215" i="2"/>
  <c r="EF183" i="2"/>
  <c r="EF151" i="2"/>
  <c r="EF119" i="2"/>
  <c r="EF87" i="2"/>
  <c r="EF55" i="2"/>
  <c r="EF23" i="2"/>
  <c r="DY419" i="2"/>
  <c r="DY387" i="2"/>
  <c r="DY355" i="2"/>
  <c r="DY323" i="2"/>
  <c r="DY291" i="2"/>
  <c r="DY259" i="2"/>
  <c r="DY227" i="2"/>
  <c r="DY195" i="2"/>
  <c r="DY163" i="2"/>
  <c r="DY131" i="2"/>
  <c r="DY99" i="2"/>
  <c r="DY67" i="2"/>
  <c r="DY35" i="2"/>
  <c r="DR431" i="2"/>
  <c r="DR399" i="2"/>
  <c r="DR367" i="2"/>
  <c r="DR335" i="2"/>
  <c r="DR303" i="2"/>
  <c r="DR271" i="2"/>
  <c r="DR239" i="2"/>
  <c r="DR207" i="2"/>
  <c r="DR177" i="2"/>
  <c r="DR156" i="2"/>
  <c r="DR135" i="2"/>
  <c r="DR118" i="2"/>
  <c r="DR102" i="2"/>
  <c r="DR86" i="2"/>
  <c r="DR70" i="2"/>
  <c r="DR54" i="2"/>
  <c r="DR38" i="2"/>
  <c r="DR22" i="2"/>
  <c r="DR6" i="2"/>
  <c r="DK418" i="2"/>
  <c r="DK402" i="2"/>
  <c r="DK386" i="2"/>
  <c r="DK370" i="2"/>
  <c r="DK354" i="2"/>
  <c r="DK338" i="2"/>
  <c r="DK322" i="2"/>
  <c r="DK306" i="2"/>
  <c r="DK290" i="2"/>
  <c r="DK274" i="2"/>
  <c r="DK258" i="2"/>
  <c r="DK242" i="2"/>
  <c r="DK226" i="2"/>
  <c r="DK210" i="2"/>
  <c r="DK194" i="2"/>
  <c r="DK178" i="2"/>
  <c r="DK162" i="2"/>
  <c r="DK146" i="2"/>
  <c r="DK130" i="2"/>
  <c r="DK114" i="2"/>
  <c r="DK98" i="2"/>
  <c r="DK82" i="2"/>
  <c r="DK66" i="2"/>
  <c r="DK50" i="2"/>
  <c r="DK34" i="2"/>
  <c r="DK18" i="2"/>
  <c r="DD430" i="2"/>
  <c r="DD414" i="2"/>
  <c r="DD398" i="2"/>
  <c r="DD382" i="2"/>
  <c r="DD366" i="2"/>
  <c r="DD350" i="2"/>
  <c r="DD334" i="2"/>
  <c r="DD318" i="2"/>
  <c r="DD313" i="2"/>
  <c r="DD309" i="2"/>
  <c r="DD305" i="2"/>
  <c r="DD301" i="2"/>
  <c r="DD297" i="2"/>
  <c r="DD293" i="2"/>
  <c r="DD289" i="2"/>
  <c r="DD285" i="2"/>
  <c r="DD281" i="2"/>
  <c r="DD277" i="2"/>
  <c r="DD273" i="2"/>
  <c r="DD269" i="2"/>
  <c r="DD265" i="2"/>
  <c r="DD261" i="2"/>
  <c r="DD257" i="2"/>
  <c r="DD253" i="2"/>
  <c r="DD249" i="2"/>
  <c r="DD245" i="2"/>
  <c r="DD241" i="2"/>
  <c r="DD237" i="2"/>
  <c r="DD233" i="2"/>
  <c r="DD229" i="2"/>
  <c r="DD225" i="2"/>
  <c r="DD221" i="2"/>
  <c r="DD217" i="2"/>
  <c r="DD213" i="2"/>
  <c r="DD209" i="2"/>
  <c r="DD205" i="2"/>
  <c r="DD201" i="2"/>
  <c r="DD197" i="2"/>
  <c r="DD193" i="2"/>
  <c r="DD189" i="2"/>
  <c r="DD185" i="2"/>
  <c r="DD181" i="2"/>
  <c r="DD177" i="2"/>
  <c r="DD173" i="2"/>
  <c r="DD169" i="2"/>
  <c r="DD165" i="2"/>
  <c r="DD161" i="2"/>
  <c r="DD157" i="2"/>
  <c r="DD153" i="2"/>
  <c r="DD149" i="2"/>
  <c r="DD145" i="2"/>
  <c r="DD141" i="2"/>
  <c r="DD137" i="2"/>
  <c r="DD133" i="2"/>
  <c r="DD129" i="2"/>
  <c r="DD125" i="2"/>
  <c r="DD121" i="2"/>
  <c r="DD117" i="2"/>
  <c r="DD113" i="2"/>
  <c r="DD109" i="2"/>
  <c r="DD105" i="2"/>
  <c r="DD101" i="2"/>
  <c r="DD97" i="2"/>
  <c r="DD93" i="2"/>
  <c r="DD89" i="2"/>
  <c r="DD85" i="2"/>
  <c r="DD81" i="2"/>
  <c r="DD77" i="2"/>
  <c r="DD73" i="2"/>
  <c r="DD69" i="2"/>
  <c r="DD65" i="2"/>
  <c r="DD61" i="2"/>
  <c r="DD57" i="2"/>
  <c r="DD53" i="2"/>
  <c r="DD49" i="2"/>
  <c r="DD45" i="2"/>
  <c r="DD41" i="2"/>
  <c r="DD37" i="2"/>
  <c r="DD33" i="2"/>
  <c r="DD29" i="2"/>
  <c r="DD25" i="2"/>
  <c r="DD21" i="2"/>
  <c r="DD17" i="2"/>
  <c r="DD13" i="2"/>
  <c r="DD9" i="2"/>
  <c r="DD5" i="2"/>
  <c r="CW429" i="2"/>
  <c r="CW425" i="2"/>
  <c r="CW421" i="2"/>
  <c r="CW417" i="2"/>
  <c r="CW413" i="2"/>
  <c r="CW409" i="2"/>
  <c r="CW405" i="2"/>
  <c r="CW401" i="2"/>
  <c r="CW397" i="2"/>
  <c r="CW393" i="2"/>
  <c r="CW389" i="2"/>
  <c r="CW385" i="2"/>
  <c r="CW381" i="2"/>
  <c r="CW377" i="2"/>
  <c r="CW373" i="2"/>
  <c r="CW369" i="2"/>
  <c r="CW365" i="2"/>
  <c r="CW361" i="2"/>
  <c r="CW357" i="2"/>
  <c r="CW353" i="2"/>
  <c r="CW349" i="2"/>
  <c r="CW345" i="2"/>
  <c r="CW341" i="2"/>
  <c r="CW337" i="2"/>
  <c r="CW333" i="2"/>
  <c r="CW329" i="2"/>
  <c r="CW325" i="2"/>
  <c r="CW321" i="2"/>
  <c r="CW317" i="2"/>
  <c r="CW313" i="2"/>
  <c r="CW309" i="2"/>
  <c r="CW305" i="2"/>
  <c r="CW301" i="2"/>
  <c r="CW297" i="2"/>
  <c r="CW293" i="2"/>
  <c r="CW289" i="2"/>
  <c r="CW285" i="2"/>
  <c r="CW281" i="2"/>
  <c r="CW277" i="2"/>
  <c r="CW273" i="2"/>
  <c r="CW269" i="2"/>
  <c r="CW265" i="2"/>
  <c r="CW261" i="2"/>
  <c r="CW257" i="2"/>
  <c r="CW253" i="2"/>
  <c r="CW249" i="2"/>
  <c r="CW245" i="2"/>
  <c r="CW241" i="2"/>
  <c r="CW237" i="2"/>
  <c r="CW233" i="2"/>
  <c r="CW229" i="2"/>
  <c r="CW225" i="2"/>
  <c r="CW221" i="2"/>
  <c r="CW217" i="2"/>
  <c r="CW213" i="2"/>
  <c r="CW209" i="2"/>
  <c r="CW205" i="2"/>
  <c r="CW201" i="2"/>
  <c r="CW197" i="2"/>
  <c r="CW193" i="2"/>
  <c r="CW189" i="2"/>
  <c r="CW185" i="2"/>
  <c r="CW181" i="2"/>
  <c r="CW177" i="2"/>
  <c r="CW173" i="2"/>
  <c r="CW169" i="2"/>
  <c r="CW165" i="2"/>
  <c r="CW161" i="2"/>
  <c r="CW157" i="2"/>
  <c r="CW153" i="2"/>
  <c r="CW149" i="2"/>
  <c r="CW145" i="2"/>
  <c r="CW141" i="2"/>
  <c r="CW137" i="2"/>
  <c r="CW133" i="2"/>
  <c r="CW129" i="2"/>
  <c r="CW125" i="2"/>
  <c r="CW121" i="2"/>
  <c r="CW117" i="2"/>
  <c r="CW113" i="2"/>
  <c r="CW109" i="2"/>
  <c r="CW105" i="2"/>
  <c r="CW101" i="2"/>
  <c r="CW97" i="2"/>
  <c r="CW93" i="2"/>
  <c r="CW89" i="2"/>
  <c r="CW85" i="2"/>
  <c r="CW81" i="2"/>
  <c r="CW77" i="2"/>
  <c r="CW73" i="2"/>
  <c r="CW69" i="2"/>
  <c r="CW65" i="2"/>
  <c r="CW61" i="2"/>
  <c r="CW57" i="2"/>
  <c r="CW53" i="2"/>
  <c r="CW49" i="2"/>
  <c r="CW45" i="2"/>
  <c r="CW41" i="2"/>
  <c r="CW37" i="2"/>
  <c r="CW33" i="2"/>
  <c r="CW29" i="2"/>
  <c r="CW25" i="2"/>
  <c r="CW21" i="2"/>
  <c r="CW17" i="2"/>
  <c r="CW13" i="2"/>
  <c r="CW9" i="2"/>
  <c r="CW5" i="2"/>
  <c r="CP429" i="2"/>
  <c r="CP425" i="2"/>
  <c r="CP421" i="2"/>
  <c r="CP417" i="2"/>
  <c r="CP413" i="2"/>
  <c r="CP409" i="2"/>
  <c r="CP405" i="2"/>
  <c r="CP401" i="2"/>
  <c r="CP397" i="2"/>
  <c r="CP393" i="2"/>
  <c r="CP389" i="2"/>
  <c r="CP385" i="2"/>
  <c r="CP381" i="2"/>
  <c r="CP377" i="2"/>
  <c r="CP373" i="2"/>
  <c r="CP369" i="2"/>
  <c r="CP365" i="2"/>
  <c r="CP361" i="2"/>
  <c r="CP357" i="2"/>
  <c r="CP353" i="2"/>
  <c r="CP349" i="2"/>
  <c r="CP345" i="2"/>
  <c r="CP341" i="2"/>
  <c r="CP337" i="2"/>
  <c r="CP333" i="2"/>
  <c r="CP329" i="2"/>
  <c r="CP325" i="2"/>
  <c r="CP321" i="2"/>
  <c r="CP317" i="2"/>
  <c r="CP313" i="2"/>
  <c r="CP309" i="2"/>
  <c r="CP305" i="2"/>
  <c r="CP301" i="2"/>
  <c r="CP297" i="2"/>
  <c r="CP293" i="2"/>
  <c r="CP289" i="2"/>
  <c r="CP285" i="2"/>
  <c r="CP281" i="2"/>
  <c r="CP277" i="2"/>
  <c r="CP273" i="2"/>
  <c r="CP269" i="2"/>
  <c r="CP265" i="2"/>
  <c r="CP261" i="2"/>
  <c r="CP257" i="2"/>
  <c r="CP253" i="2"/>
  <c r="CP249" i="2"/>
  <c r="CP245" i="2"/>
  <c r="CP241" i="2"/>
  <c r="CP237" i="2"/>
  <c r="CP233" i="2"/>
  <c r="CP229" i="2"/>
  <c r="CP225" i="2"/>
  <c r="CP221" i="2"/>
  <c r="CP217" i="2"/>
  <c r="CP213" i="2"/>
  <c r="CP209" i="2"/>
  <c r="CP205" i="2"/>
  <c r="CP201" i="2"/>
  <c r="CP197" i="2"/>
  <c r="CP193" i="2"/>
  <c r="CP189" i="2"/>
  <c r="CP185" i="2"/>
  <c r="CP181" i="2"/>
  <c r="CP177" i="2"/>
  <c r="CP173" i="2"/>
  <c r="CP169" i="2"/>
  <c r="CP165" i="2"/>
  <c r="CP161" i="2"/>
  <c r="CP157" i="2"/>
  <c r="CP153" i="2"/>
  <c r="CP149" i="2"/>
  <c r="CP145" i="2"/>
  <c r="CP141" i="2"/>
  <c r="CP137" i="2"/>
  <c r="CP133" i="2"/>
  <c r="CP129" i="2"/>
  <c r="CP125" i="2"/>
  <c r="CP121" i="2"/>
  <c r="CP117" i="2"/>
  <c r="CP113" i="2"/>
  <c r="CP109" i="2"/>
  <c r="CP105" i="2"/>
  <c r="CP101" i="2"/>
  <c r="CP97" i="2"/>
  <c r="CP93" i="2"/>
  <c r="CP89" i="2"/>
  <c r="CP85" i="2"/>
  <c r="CP81" i="2"/>
  <c r="CP77" i="2"/>
  <c r="CP73" i="2"/>
  <c r="CP69" i="2"/>
  <c r="CP65" i="2"/>
  <c r="CP61" i="2"/>
  <c r="CP57" i="2"/>
  <c r="CP53" i="2"/>
  <c r="CP49" i="2"/>
  <c r="CP45" i="2"/>
  <c r="CP41" i="2"/>
  <c r="CP37" i="2"/>
  <c r="CP33" i="2"/>
  <c r="CP29" i="2"/>
  <c r="CP25" i="2"/>
  <c r="CP21" i="2"/>
  <c r="CP17" i="2"/>
  <c r="CP13" i="2"/>
  <c r="CP9" i="2"/>
  <c r="CP5" i="2"/>
  <c r="CI429" i="2"/>
  <c r="CI425" i="2"/>
  <c r="CI421" i="2"/>
  <c r="CI417" i="2"/>
  <c r="CI413" i="2"/>
  <c r="CI409" i="2"/>
  <c r="CI405" i="2"/>
  <c r="CI401" i="2"/>
  <c r="CI397" i="2"/>
  <c r="CI393" i="2"/>
  <c r="CI389" i="2"/>
  <c r="CI385" i="2"/>
  <c r="CI381" i="2"/>
  <c r="CI377" i="2"/>
  <c r="CI373" i="2"/>
  <c r="CI369" i="2"/>
  <c r="CI365" i="2"/>
  <c r="CI361" i="2"/>
  <c r="CI357" i="2"/>
  <c r="CI353" i="2"/>
  <c r="CI349" i="2"/>
  <c r="CI345" i="2"/>
  <c r="CI341" i="2"/>
  <c r="CI337" i="2"/>
  <c r="CI333" i="2"/>
  <c r="CI329" i="2"/>
  <c r="CI325" i="2"/>
  <c r="CI321" i="2"/>
  <c r="CI317" i="2"/>
  <c r="CI313" i="2"/>
  <c r="CI309" i="2"/>
  <c r="CI305" i="2"/>
  <c r="CI301" i="2"/>
  <c r="CI297" i="2"/>
  <c r="CI293" i="2"/>
  <c r="CI289" i="2"/>
  <c r="CI285" i="2"/>
  <c r="CI281" i="2"/>
  <c r="CI277" i="2"/>
  <c r="CI273" i="2"/>
  <c r="CI269" i="2"/>
  <c r="CI265" i="2"/>
  <c r="CI261" i="2"/>
  <c r="CI257" i="2"/>
  <c r="CI253" i="2"/>
  <c r="CI249" i="2"/>
  <c r="CI245" i="2"/>
  <c r="CI241" i="2"/>
  <c r="CI237" i="2"/>
  <c r="CI233" i="2"/>
  <c r="CI229" i="2"/>
  <c r="CI225" i="2"/>
  <c r="CI221" i="2"/>
  <c r="CI217" i="2"/>
  <c r="CI213" i="2"/>
  <c r="CI209" i="2"/>
  <c r="CI205" i="2"/>
  <c r="CI201" i="2"/>
  <c r="CI197" i="2"/>
  <c r="CI193" i="2"/>
  <c r="CI189" i="2"/>
  <c r="CI185" i="2"/>
  <c r="CI181" i="2"/>
  <c r="CI177" i="2"/>
  <c r="CI173" i="2"/>
  <c r="CI169" i="2"/>
  <c r="CI165" i="2"/>
  <c r="CI161" i="2"/>
  <c r="CI157" i="2"/>
  <c r="CI153" i="2"/>
  <c r="CI149" i="2"/>
  <c r="CI145" i="2"/>
  <c r="CI141" i="2"/>
  <c r="CI137" i="2"/>
  <c r="CI133" i="2"/>
  <c r="CI129" i="2"/>
  <c r="CI125" i="2"/>
  <c r="CI121" i="2"/>
  <c r="CI117" i="2"/>
  <c r="CI113" i="2"/>
  <c r="CI109" i="2"/>
  <c r="CI105" i="2"/>
  <c r="CI101" i="2"/>
  <c r="CI97" i="2"/>
  <c r="CI93" i="2"/>
  <c r="CI89" i="2"/>
  <c r="CI85" i="2"/>
  <c r="CI81" i="2"/>
  <c r="CI77" i="2"/>
  <c r="CI73" i="2"/>
  <c r="CI69" i="2"/>
  <c r="CI65" i="2"/>
  <c r="CI61" i="2"/>
  <c r="CI57" i="2"/>
  <c r="CI53" i="2"/>
  <c r="CI49" i="2"/>
  <c r="CI45" i="2"/>
  <c r="CI41" i="2"/>
  <c r="CI37" i="2"/>
  <c r="CI33" i="2"/>
  <c r="CI29" i="2"/>
  <c r="CI25" i="2"/>
  <c r="CI21" i="2"/>
  <c r="CI17" i="2"/>
  <c r="CI13" i="2"/>
  <c r="CI9" i="2"/>
  <c r="CI5" i="2"/>
  <c r="CB429" i="2"/>
  <c r="CB425" i="2"/>
  <c r="CB421" i="2"/>
  <c r="CB417" i="2"/>
  <c r="CB413" i="2"/>
  <c r="CB409" i="2"/>
  <c r="CB405" i="2"/>
  <c r="CB401" i="2"/>
  <c r="CB397" i="2"/>
  <c r="CB393" i="2"/>
  <c r="CB389" i="2"/>
  <c r="CB385" i="2"/>
  <c r="CB381" i="2"/>
  <c r="CB377" i="2"/>
  <c r="CB373" i="2"/>
  <c r="CB369" i="2"/>
  <c r="CB365" i="2"/>
  <c r="CB361" i="2"/>
  <c r="CB357" i="2"/>
  <c r="CB353" i="2"/>
  <c r="CB349" i="2"/>
  <c r="CB345" i="2"/>
  <c r="CB341" i="2"/>
  <c r="CB337" i="2"/>
  <c r="CB333" i="2"/>
  <c r="CB329" i="2"/>
  <c r="CB325" i="2"/>
  <c r="CB321" i="2"/>
  <c r="CB317" i="2"/>
  <c r="CB313" i="2"/>
  <c r="CB309" i="2"/>
  <c r="CB305" i="2"/>
  <c r="CB301" i="2"/>
  <c r="CB297" i="2"/>
  <c r="CB293" i="2"/>
  <c r="CB289" i="2"/>
  <c r="CB285" i="2"/>
  <c r="CB281" i="2"/>
  <c r="CB277" i="2"/>
  <c r="CB273" i="2"/>
  <c r="CB269" i="2"/>
  <c r="CB265" i="2"/>
  <c r="CB261" i="2"/>
  <c r="CB257" i="2"/>
  <c r="CB253" i="2"/>
  <c r="CB249" i="2"/>
  <c r="CB245" i="2"/>
  <c r="CB241" i="2"/>
  <c r="CB237" i="2"/>
  <c r="CB233" i="2"/>
  <c r="CB229" i="2"/>
  <c r="CB225" i="2"/>
  <c r="CB221" i="2"/>
  <c r="CB217" i="2"/>
  <c r="CB213" i="2"/>
  <c r="CB209" i="2"/>
  <c r="CB205" i="2"/>
  <c r="CB201" i="2"/>
  <c r="CB197" i="2"/>
  <c r="CB193" i="2"/>
  <c r="CB189" i="2"/>
  <c r="CB185" i="2"/>
  <c r="CB181" i="2"/>
  <c r="CB177" i="2"/>
  <c r="CB173" i="2"/>
  <c r="CB169" i="2"/>
  <c r="CB165" i="2"/>
  <c r="CB161" i="2"/>
  <c r="CB157" i="2"/>
  <c r="CB153" i="2"/>
  <c r="CB149" i="2"/>
  <c r="CB145" i="2"/>
  <c r="CB141" i="2"/>
  <c r="CB137" i="2"/>
  <c r="CB133" i="2"/>
  <c r="CB129" i="2"/>
  <c r="CB125" i="2"/>
  <c r="CB121" i="2"/>
  <c r="CB117" i="2"/>
  <c r="CB113" i="2"/>
  <c r="CB109" i="2"/>
  <c r="CB105" i="2"/>
  <c r="CB101" i="2"/>
  <c r="CB97" i="2"/>
  <c r="CB93" i="2"/>
  <c r="CB89" i="2"/>
  <c r="CB85" i="2"/>
  <c r="CB81" i="2"/>
  <c r="CB77" i="2"/>
  <c r="CB73" i="2"/>
  <c r="CB69" i="2"/>
  <c r="CB65" i="2"/>
  <c r="CB61" i="2"/>
  <c r="CB57" i="2"/>
  <c r="CB53" i="2"/>
  <c r="CB49" i="2"/>
  <c r="CB45" i="2"/>
  <c r="CB41" i="2"/>
  <c r="CB37" i="2"/>
  <c r="CB33" i="2"/>
  <c r="CB29" i="2"/>
  <c r="CB25" i="2"/>
  <c r="CB21" i="2"/>
  <c r="CB17" i="2"/>
  <c r="CB13" i="2"/>
  <c r="CB9" i="2"/>
  <c r="CB5" i="2"/>
  <c r="BU429" i="2"/>
  <c r="BU425" i="2"/>
  <c r="BU421" i="2"/>
  <c r="BU417" i="2"/>
  <c r="BU413" i="2"/>
  <c r="BU409" i="2"/>
  <c r="BU405" i="2"/>
  <c r="BU401" i="2"/>
  <c r="BU397" i="2"/>
  <c r="BU393" i="2"/>
  <c r="BU389" i="2"/>
  <c r="BU385" i="2"/>
  <c r="BU381" i="2"/>
  <c r="BU377" i="2"/>
  <c r="BU373" i="2"/>
  <c r="BU369" i="2"/>
  <c r="BU365" i="2"/>
  <c r="BU361" i="2"/>
  <c r="BU357" i="2"/>
  <c r="BU353" i="2"/>
  <c r="BU349" i="2"/>
  <c r="BU345" i="2"/>
  <c r="BU341" i="2"/>
  <c r="BU337" i="2"/>
  <c r="BU333" i="2"/>
  <c r="BU329" i="2"/>
  <c r="BU325" i="2"/>
  <c r="BU321" i="2"/>
  <c r="BU317" i="2"/>
  <c r="BU313" i="2"/>
  <c r="BU309" i="2"/>
  <c r="BU305" i="2"/>
  <c r="BU301" i="2"/>
  <c r="BU297" i="2"/>
  <c r="BU293" i="2"/>
  <c r="BU289" i="2"/>
  <c r="BU285" i="2"/>
  <c r="BU281" i="2"/>
  <c r="BU277" i="2"/>
  <c r="BU273" i="2"/>
  <c r="BU269" i="2"/>
  <c r="BU265" i="2"/>
  <c r="BU261" i="2"/>
  <c r="BU257" i="2"/>
  <c r="BU253" i="2"/>
  <c r="BU249" i="2"/>
  <c r="BU245" i="2"/>
  <c r="BU241" i="2"/>
  <c r="BU237" i="2"/>
  <c r="BU233" i="2"/>
  <c r="BU229" i="2"/>
  <c r="BU225" i="2"/>
  <c r="BU221" i="2"/>
  <c r="BU217" i="2"/>
  <c r="BU213" i="2"/>
  <c r="BU209" i="2"/>
  <c r="BU205" i="2"/>
  <c r="BU201" i="2"/>
  <c r="BU197" i="2"/>
  <c r="BU193" i="2"/>
  <c r="BU189" i="2"/>
  <c r="BU185" i="2"/>
  <c r="BU181" i="2"/>
  <c r="BU177" i="2"/>
  <c r="BU173" i="2"/>
  <c r="BU169" i="2"/>
  <c r="BU165" i="2"/>
  <c r="BU161" i="2"/>
  <c r="BU157" i="2"/>
  <c r="BU153" i="2"/>
  <c r="BU149" i="2"/>
  <c r="BU145" i="2"/>
  <c r="BU141" i="2"/>
  <c r="BU137" i="2"/>
  <c r="BU133" i="2"/>
  <c r="BU129" i="2"/>
  <c r="BU125" i="2"/>
  <c r="BU121" i="2"/>
  <c r="BU117" i="2"/>
  <c r="BU113" i="2"/>
  <c r="BU109" i="2"/>
  <c r="BU105" i="2"/>
  <c r="BU101" i="2"/>
  <c r="BU97" i="2"/>
  <c r="BU93" i="2"/>
  <c r="BU89" i="2"/>
  <c r="BU85" i="2"/>
  <c r="BU81" i="2"/>
  <c r="BU77" i="2"/>
  <c r="BU73" i="2"/>
  <c r="FH266" i="2"/>
  <c r="FA226" i="2"/>
  <c r="FA57" i="2"/>
  <c r="ET357" i="2"/>
  <c r="ET229" i="2"/>
  <c r="ET101" i="2"/>
  <c r="EM401" i="2"/>
  <c r="EM273" i="2"/>
  <c r="EM145" i="2"/>
  <c r="EM17" i="2"/>
  <c r="EF317" i="2"/>
  <c r="EF271" i="2"/>
  <c r="EF239" i="2"/>
  <c r="EF207" i="2"/>
  <c r="EF175" i="2"/>
  <c r="EF143" i="2"/>
  <c r="EF111" i="2"/>
  <c r="EF79" i="2"/>
  <c r="EF47" i="2"/>
  <c r="EF15" i="2"/>
  <c r="DY411" i="2"/>
  <c r="DY379" i="2"/>
  <c r="DY347" i="2"/>
  <c r="DY315" i="2"/>
  <c r="DY283" i="2"/>
  <c r="DY251" i="2"/>
  <c r="DY219" i="2"/>
  <c r="DY187" i="2"/>
  <c r="DY155" i="2"/>
  <c r="DY123" i="2"/>
  <c r="DY91" i="2"/>
  <c r="DY59" i="2"/>
  <c r="DY27" i="2"/>
  <c r="DR423" i="2"/>
  <c r="DR391" i="2"/>
  <c r="DR359" i="2"/>
  <c r="DR327" i="2"/>
  <c r="DR295" i="2"/>
  <c r="DR263" i="2"/>
  <c r="DR231" i="2"/>
  <c r="DR199" i="2"/>
  <c r="DR172" i="2"/>
  <c r="DR151" i="2"/>
  <c r="DR130" i="2"/>
  <c r="DR114" i="2"/>
  <c r="DR98" i="2"/>
  <c r="DR82" i="2"/>
  <c r="DR66" i="2"/>
  <c r="DR50" i="2"/>
  <c r="DR34" i="2"/>
  <c r="DR18" i="2"/>
  <c r="DK430" i="2"/>
  <c r="DK414" i="2"/>
  <c r="DK398" i="2"/>
  <c r="DK382" i="2"/>
  <c r="DK366" i="2"/>
  <c r="DK350" i="2"/>
  <c r="DK334" i="2"/>
  <c r="DK318" i="2"/>
  <c r="DK302" i="2"/>
  <c r="DK286" i="2"/>
  <c r="DK270" i="2"/>
  <c r="DK254" i="2"/>
  <c r="DK238" i="2"/>
  <c r="DK222" i="2"/>
  <c r="DK206" i="2"/>
  <c r="DK190" i="2"/>
  <c r="DK174" i="2"/>
  <c r="DK158" i="2"/>
  <c r="DK142" i="2"/>
  <c r="DK126" i="2"/>
  <c r="DK110" i="2"/>
  <c r="DK94" i="2"/>
  <c r="DK78" i="2"/>
  <c r="DK62" i="2"/>
  <c r="DK46" i="2"/>
  <c r="DK30" i="2"/>
  <c r="DK14" i="2"/>
  <c r="DD426" i="2"/>
  <c r="DD410" i="2"/>
  <c r="DD394" i="2"/>
  <c r="DD378" i="2"/>
  <c r="DD362" i="2"/>
  <c r="DD346" i="2"/>
  <c r="DD330" i="2"/>
  <c r="DD316" i="2"/>
  <c r="DD312" i="2"/>
  <c r="DD308" i="2"/>
  <c r="DD304" i="2"/>
  <c r="DD300" i="2"/>
  <c r="DD296" i="2"/>
  <c r="DD292" i="2"/>
  <c r="DD288" i="2"/>
  <c r="DD284" i="2"/>
  <c r="DD280" i="2"/>
  <c r="DD276" i="2"/>
  <c r="DD272" i="2"/>
  <c r="DD268" i="2"/>
  <c r="DD264" i="2"/>
  <c r="DD260" i="2"/>
  <c r="DD256" i="2"/>
  <c r="DD252" i="2"/>
  <c r="DD248" i="2"/>
  <c r="DD244" i="2"/>
  <c r="DD240" i="2"/>
  <c r="DD236" i="2"/>
  <c r="DD232" i="2"/>
  <c r="DD228" i="2"/>
  <c r="DD224" i="2"/>
  <c r="DD220" i="2"/>
  <c r="DD216" i="2"/>
  <c r="DD212" i="2"/>
  <c r="DD208" i="2"/>
  <c r="DD204" i="2"/>
  <c r="DD200" i="2"/>
  <c r="DD196" i="2"/>
  <c r="DD192" i="2"/>
  <c r="DD188" i="2"/>
  <c r="DD184" i="2"/>
  <c r="DD180" i="2"/>
  <c r="DD176" i="2"/>
  <c r="DD172" i="2"/>
  <c r="DD168" i="2"/>
  <c r="DD164" i="2"/>
  <c r="DD160" i="2"/>
  <c r="DD156" i="2"/>
  <c r="DD152" i="2"/>
  <c r="DD148" i="2"/>
  <c r="DD144" i="2"/>
  <c r="DD140" i="2"/>
  <c r="DD136" i="2"/>
  <c r="DD132" i="2"/>
  <c r="DD128" i="2"/>
  <c r="DD124" i="2"/>
  <c r="DD120" i="2"/>
  <c r="DD116" i="2"/>
  <c r="DD112" i="2"/>
  <c r="DD108" i="2"/>
  <c r="DD104" i="2"/>
  <c r="DD100" i="2"/>
  <c r="DD96" i="2"/>
  <c r="DD92" i="2"/>
  <c r="DD88" i="2"/>
  <c r="DD84" i="2"/>
  <c r="DD80" i="2"/>
  <c r="DD76" i="2"/>
  <c r="DD72" i="2"/>
  <c r="DD68" i="2"/>
  <c r="DD64" i="2"/>
  <c r="DD60" i="2"/>
  <c r="DD56" i="2"/>
  <c r="DD52" i="2"/>
  <c r="DD48" i="2"/>
  <c r="DD44" i="2"/>
  <c r="DD40" i="2"/>
  <c r="DD36" i="2"/>
  <c r="DD32" i="2"/>
  <c r="DD28" i="2"/>
  <c r="DD24" i="2"/>
  <c r="DD20" i="2"/>
  <c r="DD16" i="2"/>
  <c r="DD12" i="2"/>
  <c r="DD8" i="2"/>
  <c r="CW432" i="2"/>
  <c r="CW428" i="2"/>
  <c r="CW424" i="2"/>
  <c r="CW420" i="2"/>
  <c r="CW416" i="2"/>
  <c r="CW412" i="2"/>
  <c r="CW408" i="2"/>
  <c r="CW404" i="2"/>
  <c r="CW400" i="2"/>
  <c r="CW396" i="2"/>
  <c r="CW392" i="2"/>
  <c r="CW388" i="2"/>
  <c r="CW384" i="2"/>
  <c r="CW380" i="2"/>
  <c r="CW376" i="2"/>
  <c r="CW372" i="2"/>
  <c r="CW368" i="2"/>
  <c r="CW364" i="2"/>
  <c r="CW360" i="2"/>
  <c r="CW356" i="2"/>
  <c r="CW352" i="2"/>
  <c r="CW348" i="2"/>
  <c r="CW344" i="2"/>
  <c r="CW340" i="2"/>
  <c r="CW336" i="2"/>
  <c r="CW332" i="2"/>
  <c r="CW328" i="2"/>
  <c r="CW324" i="2"/>
  <c r="CW320" i="2"/>
  <c r="CW316" i="2"/>
  <c r="CW312" i="2"/>
  <c r="CW308" i="2"/>
  <c r="CW304" i="2"/>
  <c r="CW300" i="2"/>
  <c r="CW296" i="2"/>
  <c r="CW292" i="2"/>
  <c r="CW288" i="2"/>
  <c r="CW284" i="2"/>
  <c r="CW280" i="2"/>
  <c r="CW276" i="2"/>
  <c r="CW272" i="2"/>
  <c r="CW268" i="2"/>
  <c r="CW264" i="2"/>
  <c r="CW260" i="2"/>
  <c r="CW256" i="2"/>
  <c r="CW252" i="2"/>
  <c r="CW248" i="2"/>
  <c r="CW244" i="2"/>
  <c r="CW240" i="2"/>
  <c r="CW236" i="2"/>
  <c r="CW232" i="2"/>
  <c r="CW228" i="2"/>
  <c r="CW224" i="2"/>
  <c r="CW220" i="2"/>
  <c r="CW216" i="2"/>
  <c r="CW212" i="2"/>
  <c r="CW208" i="2"/>
  <c r="CW204" i="2"/>
  <c r="CW200" i="2"/>
  <c r="CW196" i="2"/>
  <c r="CW192" i="2"/>
  <c r="CW188" i="2"/>
  <c r="CW184" i="2"/>
  <c r="CW180" i="2"/>
  <c r="CW176" i="2"/>
  <c r="CW172" i="2"/>
  <c r="CW168" i="2"/>
  <c r="CW164" i="2"/>
  <c r="CW160" i="2"/>
  <c r="CW156" i="2"/>
  <c r="CW152" i="2"/>
  <c r="CW148" i="2"/>
  <c r="CW144" i="2"/>
  <c r="CW140" i="2"/>
  <c r="CW136" i="2"/>
  <c r="CW132" i="2"/>
  <c r="CW128" i="2"/>
  <c r="CW124" i="2"/>
  <c r="CW120" i="2"/>
  <c r="CW116" i="2"/>
  <c r="CW112" i="2"/>
  <c r="CW108" i="2"/>
  <c r="CW104" i="2"/>
  <c r="CW100" i="2"/>
  <c r="CW96" i="2"/>
  <c r="CW92" i="2"/>
  <c r="CW88" i="2"/>
  <c r="CW84" i="2"/>
  <c r="CW80" i="2"/>
  <c r="CW76" i="2"/>
  <c r="CW72" i="2"/>
  <c r="CW68" i="2"/>
  <c r="CW64" i="2"/>
  <c r="CW60" i="2"/>
  <c r="CW56" i="2"/>
  <c r="CW52" i="2"/>
  <c r="CW48" i="2"/>
  <c r="CW44" i="2"/>
  <c r="CW40" i="2"/>
  <c r="CW36" i="2"/>
  <c r="CW32" i="2"/>
  <c r="CW28" i="2"/>
  <c r="CW24" i="2"/>
  <c r="CW20" i="2"/>
  <c r="CW16" i="2"/>
  <c r="CW12" i="2"/>
  <c r="CW8" i="2"/>
  <c r="CP432" i="2"/>
  <c r="CP428" i="2"/>
  <c r="CP424" i="2"/>
  <c r="CP420" i="2"/>
  <c r="CP416" i="2"/>
  <c r="CP412" i="2"/>
  <c r="CP408" i="2"/>
  <c r="CP404" i="2"/>
  <c r="CP400" i="2"/>
  <c r="CP396" i="2"/>
  <c r="CP392" i="2"/>
  <c r="CP388" i="2"/>
  <c r="CP384" i="2"/>
  <c r="CP380" i="2"/>
  <c r="CP376" i="2"/>
  <c r="CP372" i="2"/>
  <c r="CP368" i="2"/>
  <c r="CP364" i="2"/>
  <c r="CP360" i="2"/>
  <c r="CP356" i="2"/>
  <c r="CP352" i="2"/>
  <c r="CP348" i="2"/>
  <c r="CP344" i="2"/>
  <c r="CP340" i="2"/>
  <c r="CP336" i="2"/>
  <c r="CP332" i="2"/>
  <c r="CP328" i="2"/>
  <c r="CP324" i="2"/>
  <c r="CP320" i="2"/>
  <c r="CP316" i="2"/>
  <c r="CP312" i="2"/>
  <c r="CP308" i="2"/>
  <c r="CP304" i="2"/>
  <c r="CP300" i="2"/>
  <c r="CP296" i="2"/>
  <c r="CP292" i="2"/>
  <c r="CP288" i="2"/>
  <c r="CP284" i="2"/>
  <c r="CP280" i="2"/>
  <c r="CP276" i="2"/>
  <c r="CP272" i="2"/>
  <c r="CP268" i="2"/>
  <c r="CP264" i="2"/>
  <c r="CP260" i="2"/>
  <c r="CP256" i="2"/>
  <c r="CP252" i="2"/>
  <c r="CP248" i="2"/>
  <c r="CP244" i="2"/>
  <c r="CP240" i="2"/>
  <c r="CP236" i="2"/>
  <c r="CP232" i="2"/>
  <c r="CP228" i="2"/>
  <c r="CP224" i="2"/>
  <c r="CP220" i="2"/>
  <c r="CP216" i="2"/>
  <c r="CP212" i="2"/>
  <c r="CP208" i="2"/>
  <c r="CP204" i="2"/>
  <c r="CP200" i="2"/>
  <c r="CP196" i="2"/>
  <c r="CP192" i="2"/>
  <c r="CP188" i="2"/>
  <c r="CP184" i="2"/>
  <c r="CP180" i="2"/>
  <c r="CP176" i="2"/>
  <c r="CP172" i="2"/>
  <c r="CP168" i="2"/>
  <c r="CP164" i="2"/>
  <c r="CP160" i="2"/>
  <c r="CP156" i="2"/>
  <c r="CP152" i="2"/>
  <c r="CP148" i="2"/>
  <c r="CP144" i="2"/>
  <c r="CP140" i="2"/>
  <c r="CP136" i="2"/>
  <c r="CP132" i="2"/>
  <c r="CP128" i="2"/>
  <c r="CP124" i="2"/>
  <c r="CP120" i="2"/>
  <c r="CP116" i="2"/>
  <c r="CP112" i="2"/>
  <c r="CP108" i="2"/>
  <c r="CP104" i="2"/>
  <c r="CP100" i="2"/>
  <c r="CP96" i="2"/>
  <c r="CP92" i="2"/>
  <c r="CP88" i="2"/>
  <c r="CP84" i="2"/>
  <c r="CP80" i="2"/>
  <c r="CP76" i="2"/>
  <c r="CP72" i="2"/>
  <c r="CP68" i="2"/>
  <c r="CP64" i="2"/>
  <c r="CP60" i="2"/>
  <c r="CP56" i="2"/>
  <c r="CP52" i="2"/>
  <c r="CP48" i="2"/>
  <c r="CP44" i="2"/>
  <c r="CP40" i="2"/>
  <c r="CP36" i="2"/>
  <c r="CP32" i="2"/>
  <c r="CP28" i="2"/>
  <c r="CP24" i="2"/>
  <c r="CP20" i="2"/>
  <c r="CP16" i="2"/>
  <c r="CP12" i="2"/>
  <c r="CP8" i="2"/>
  <c r="CI432" i="2"/>
  <c r="CI428" i="2"/>
  <c r="CI424" i="2"/>
  <c r="CI420" i="2"/>
  <c r="CI416" i="2"/>
  <c r="CI412" i="2"/>
  <c r="CI408" i="2"/>
  <c r="CI404" i="2"/>
  <c r="CI400" i="2"/>
  <c r="CI396" i="2"/>
  <c r="CI392" i="2"/>
  <c r="CI388" i="2"/>
  <c r="CI384" i="2"/>
  <c r="CI380" i="2"/>
  <c r="CI376" i="2"/>
  <c r="CI372" i="2"/>
  <c r="CI368" i="2"/>
  <c r="CI364" i="2"/>
  <c r="CI360" i="2"/>
  <c r="CI356" i="2"/>
  <c r="CI352" i="2"/>
  <c r="CI348" i="2"/>
  <c r="CI344" i="2"/>
  <c r="CI340" i="2"/>
  <c r="CI336" i="2"/>
  <c r="CI332" i="2"/>
  <c r="CI328" i="2"/>
  <c r="CI324" i="2"/>
  <c r="CI320" i="2"/>
  <c r="CI316" i="2"/>
  <c r="CI312" i="2"/>
  <c r="CI308" i="2"/>
  <c r="CI304" i="2"/>
  <c r="CI300" i="2"/>
  <c r="CI296" i="2"/>
  <c r="CI292" i="2"/>
  <c r="CI288" i="2"/>
  <c r="CI284" i="2"/>
  <c r="CI280" i="2"/>
  <c r="CI276" i="2"/>
  <c r="CI272" i="2"/>
  <c r="CI268" i="2"/>
  <c r="CI264" i="2"/>
  <c r="CI260" i="2"/>
  <c r="CI256" i="2"/>
  <c r="CI252" i="2"/>
  <c r="CI248" i="2"/>
  <c r="CI244" i="2"/>
  <c r="CI240" i="2"/>
  <c r="CI236" i="2"/>
  <c r="CI232" i="2"/>
  <c r="CI228" i="2"/>
  <c r="CI224" i="2"/>
  <c r="CI220" i="2"/>
  <c r="CI216" i="2"/>
  <c r="CI212" i="2"/>
  <c r="CI208" i="2"/>
  <c r="CI204" i="2"/>
  <c r="CI200" i="2"/>
  <c r="CI196" i="2"/>
  <c r="CI192" i="2"/>
  <c r="CI188" i="2"/>
  <c r="CI184" i="2"/>
  <c r="CI180" i="2"/>
  <c r="CI176" i="2"/>
  <c r="CI172" i="2"/>
  <c r="CI168" i="2"/>
  <c r="CI164" i="2"/>
  <c r="CI160" i="2"/>
  <c r="CI156" i="2"/>
  <c r="CI152" i="2"/>
  <c r="CI148" i="2"/>
  <c r="CI144" i="2"/>
  <c r="CI140" i="2"/>
  <c r="CI136" i="2"/>
  <c r="CI132" i="2"/>
  <c r="CI128" i="2"/>
  <c r="CI124" i="2"/>
  <c r="CI120" i="2"/>
  <c r="CI116" i="2"/>
  <c r="CI112" i="2"/>
  <c r="CI108" i="2"/>
  <c r="CI104" i="2"/>
  <c r="CI100" i="2"/>
  <c r="CI96" i="2"/>
  <c r="CI92" i="2"/>
  <c r="CI88" i="2"/>
  <c r="CI84" i="2"/>
  <c r="CI80" i="2"/>
  <c r="CI76" i="2"/>
  <c r="CI72" i="2"/>
  <c r="CI68" i="2"/>
  <c r="CI64" i="2"/>
  <c r="CI60" i="2"/>
  <c r="CI56" i="2"/>
  <c r="CI52" i="2"/>
  <c r="CI48" i="2"/>
  <c r="CI44" i="2"/>
  <c r="CI40" i="2"/>
  <c r="CI36" i="2"/>
  <c r="CI32" i="2"/>
  <c r="CI28" i="2"/>
  <c r="CI24" i="2"/>
  <c r="CI20" i="2"/>
  <c r="CI16" i="2"/>
  <c r="CI12" i="2"/>
  <c r="CI8" i="2"/>
  <c r="CB432" i="2"/>
  <c r="CB428" i="2"/>
  <c r="CB424" i="2"/>
  <c r="CB420" i="2"/>
  <c r="CB416" i="2"/>
  <c r="CB412" i="2"/>
  <c r="CB408" i="2"/>
  <c r="CB404" i="2"/>
  <c r="CB400" i="2"/>
  <c r="CB396" i="2"/>
  <c r="CB392" i="2"/>
  <c r="CB388" i="2"/>
  <c r="CB384" i="2"/>
  <c r="CB380" i="2"/>
  <c r="CB376" i="2"/>
  <c r="CB372" i="2"/>
  <c r="CB368" i="2"/>
  <c r="CB364" i="2"/>
  <c r="CB360" i="2"/>
  <c r="CB356" i="2"/>
  <c r="CB352" i="2"/>
  <c r="CB348" i="2"/>
  <c r="CB344" i="2"/>
  <c r="CB340" i="2"/>
  <c r="CB336" i="2"/>
  <c r="CB332" i="2"/>
  <c r="CB328" i="2"/>
  <c r="CB324" i="2"/>
  <c r="CB320" i="2"/>
  <c r="CB316" i="2"/>
  <c r="CB312" i="2"/>
  <c r="CB308" i="2"/>
  <c r="CB304" i="2"/>
  <c r="CB300" i="2"/>
  <c r="CB296" i="2"/>
  <c r="CB292" i="2"/>
  <c r="CB288" i="2"/>
  <c r="CB284" i="2"/>
  <c r="CB280" i="2"/>
  <c r="CB276" i="2"/>
  <c r="CB272" i="2"/>
  <c r="CB268" i="2"/>
  <c r="CB264" i="2"/>
  <c r="CB260" i="2"/>
  <c r="CB256" i="2"/>
  <c r="CB252" i="2"/>
  <c r="CB248" i="2"/>
  <c r="CB244" i="2"/>
  <c r="CB240" i="2"/>
  <c r="CB236" i="2"/>
  <c r="CB232" i="2"/>
  <c r="CB228" i="2"/>
  <c r="CB224" i="2"/>
  <c r="CB220" i="2"/>
  <c r="CB216" i="2"/>
  <c r="CB212" i="2"/>
  <c r="CB208" i="2"/>
  <c r="CB204" i="2"/>
  <c r="CB200" i="2"/>
  <c r="CB196" i="2"/>
  <c r="CB192" i="2"/>
  <c r="CB188" i="2"/>
  <c r="CB184" i="2"/>
  <c r="CB180" i="2"/>
  <c r="CB176" i="2"/>
  <c r="CB172" i="2"/>
  <c r="CB168" i="2"/>
  <c r="CB164" i="2"/>
  <c r="CB160" i="2"/>
  <c r="CB156" i="2"/>
  <c r="CB152" i="2"/>
  <c r="CB148" i="2"/>
  <c r="CB144" i="2"/>
  <c r="CB140" i="2"/>
  <c r="CB136" i="2"/>
  <c r="CB132" i="2"/>
  <c r="CB128" i="2"/>
  <c r="CB124" i="2"/>
  <c r="CB120" i="2"/>
  <c r="CB116" i="2"/>
  <c r="CB112" i="2"/>
  <c r="CB108" i="2"/>
  <c r="CB104" i="2"/>
  <c r="CB100" i="2"/>
  <c r="CB96" i="2"/>
  <c r="CB92" i="2"/>
  <c r="CB88" i="2"/>
  <c r="CB84" i="2"/>
  <c r="CB80" i="2"/>
  <c r="CB76" i="2"/>
  <c r="CB72" i="2"/>
  <c r="CB68" i="2"/>
  <c r="CB64" i="2"/>
  <c r="CB60" i="2"/>
  <c r="CB56" i="2"/>
  <c r="CB52" i="2"/>
  <c r="CB48" i="2"/>
  <c r="CB44" i="2"/>
  <c r="CB40" i="2"/>
  <c r="CB36" i="2"/>
  <c r="CB32" i="2"/>
  <c r="CB28" i="2"/>
  <c r="CB24" i="2"/>
  <c r="CB20" i="2"/>
  <c r="CB16" i="2"/>
  <c r="CB12" i="2"/>
  <c r="CB8" i="2"/>
  <c r="BU432" i="2"/>
  <c r="BU428" i="2"/>
  <c r="BU424" i="2"/>
  <c r="BU420" i="2"/>
  <c r="BU416" i="2"/>
  <c r="BU412" i="2"/>
  <c r="BU408" i="2"/>
  <c r="BU404" i="2"/>
  <c r="BU400" i="2"/>
  <c r="BU396" i="2"/>
  <c r="BU392" i="2"/>
  <c r="BU388" i="2"/>
  <c r="BU384" i="2"/>
  <c r="BU380" i="2"/>
  <c r="BU376" i="2"/>
  <c r="BU372" i="2"/>
  <c r="BU368" i="2"/>
  <c r="BU364" i="2"/>
  <c r="BU360" i="2"/>
  <c r="BU356" i="2"/>
  <c r="BU352" i="2"/>
  <c r="BU348" i="2"/>
  <c r="BU344" i="2"/>
  <c r="BU340" i="2"/>
  <c r="BU336" i="2"/>
  <c r="BU332" i="2"/>
  <c r="BU328" i="2"/>
  <c r="BU324" i="2"/>
  <c r="BU320" i="2"/>
  <c r="BU316" i="2"/>
  <c r="BU312" i="2"/>
  <c r="BU308" i="2"/>
  <c r="BU304" i="2"/>
  <c r="BU300" i="2"/>
  <c r="BU296" i="2"/>
  <c r="BU292" i="2"/>
  <c r="BU288" i="2"/>
  <c r="BU284" i="2"/>
  <c r="BU280" i="2"/>
  <c r="BU276" i="2"/>
  <c r="BU272" i="2"/>
  <c r="BU268" i="2"/>
  <c r="BU264" i="2"/>
  <c r="BU260" i="2"/>
  <c r="BU256" i="2"/>
  <c r="BU252" i="2"/>
  <c r="BU248" i="2"/>
  <c r="BU244" i="2"/>
  <c r="BU240" i="2"/>
  <c r="BU236" i="2"/>
  <c r="BU232" i="2"/>
  <c r="BU228" i="2"/>
  <c r="BU224" i="2"/>
  <c r="BU220" i="2"/>
  <c r="BU216" i="2"/>
  <c r="BU212" i="2"/>
  <c r="BU208" i="2"/>
  <c r="BU204" i="2"/>
  <c r="BU200" i="2"/>
  <c r="BU196" i="2"/>
  <c r="BU192" i="2"/>
  <c r="BU188" i="2"/>
  <c r="BU184" i="2"/>
  <c r="BU180" i="2"/>
  <c r="BU176" i="2"/>
  <c r="BU172" i="2"/>
  <c r="BU168" i="2"/>
  <c r="BU164" i="2"/>
  <c r="BU160" i="2"/>
  <c r="BU156" i="2"/>
  <c r="BU152" i="2"/>
  <c r="BU148" i="2"/>
  <c r="BU144" i="2"/>
  <c r="BU140" i="2"/>
  <c r="BU136" i="2"/>
  <c r="BU132" i="2"/>
  <c r="BU128" i="2"/>
  <c r="BU124" i="2"/>
  <c r="BU120" i="2"/>
  <c r="BU116" i="2"/>
  <c r="BU112" i="2"/>
  <c r="BU108" i="2"/>
  <c r="BU104" i="2"/>
  <c r="BU100" i="2"/>
  <c r="BU96" i="2"/>
  <c r="BU92" i="2"/>
  <c r="BU88" i="2"/>
  <c r="BU84" i="2"/>
  <c r="BU80" i="2"/>
  <c r="BU76" i="2"/>
  <c r="BU72" i="2"/>
  <c r="FH138" i="2"/>
  <c r="FA162" i="2"/>
  <c r="FA25" i="2"/>
  <c r="ET325" i="2"/>
  <c r="ET197" i="2"/>
  <c r="ET69" i="2"/>
  <c r="EM369" i="2"/>
  <c r="EM241" i="2"/>
  <c r="EM113" i="2"/>
  <c r="EF413" i="2"/>
  <c r="EF295" i="2"/>
  <c r="EF263" i="2"/>
  <c r="EF231" i="2"/>
  <c r="EF199" i="2"/>
  <c r="EF167" i="2"/>
  <c r="EF135" i="2"/>
  <c r="EF103" i="2"/>
  <c r="EF71" i="2"/>
  <c r="EF39" i="2"/>
  <c r="EF7" i="2"/>
  <c r="DY403" i="2"/>
  <c r="DY371" i="2"/>
  <c r="DY339" i="2"/>
  <c r="DY307" i="2"/>
  <c r="DY275" i="2"/>
  <c r="DY243" i="2"/>
  <c r="DY211" i="2"/>
  <c r="DY179" i="2"/>
  <c r="DY147" i="2"/>
  <c r="DY115" i="2"/>
  <c r="DY83" i="2"/>
  <c r="DY51" i="2"/>
  <c r="DY19" i="2"/>
  <c r="DR415" i="2"/>
  <c r="DR383" i="2"/>
  <c r="DR351" i="2"/>
  <c r="DR319" i="2"/>
  <c r="DR287" i="2"/>
  <c r="DR255" i="2"/>
  <c r="DR223" i="2"/>
  <c r="DR191" i="2"/>
  <c r="DR167" i="2"/>
  <c r="DR145" i="2"/>
  <c r="DR126" i="2"/>
  <c r="DR110" i="2"/>
  <c r="DR94" i="2"/>
  <c r="DR78" i="2"/>
  <c r="DR62" i="2"/>
  <c r="DR46" i="2"/>
  <c r="DR30" i="2"/>
  <c r="DR14" i="2"/>
  <c r="DK426" i="2"/>
  <c r="DK410" i="2"/>
  <c r="DK394" i="2"/>
  <c r="DK378" i="2"/>
  <c r="DK362" i="2"/>
  <c r="DK346" i="2"/>
  <c r="DK330" i="2"/>
  <c r="DK314" i="2"/>
  <c r="DK298" i="2"/>
  <c r="DK282" i="2"/>
  <c r="DK266" i="2"/>
  <c r="DK250" i="2"/>
  <c r="DK234" i="2"/>
  <c r="DK218" i="2"/>
  <c r="DK202" i="2"/>
  <c r="DK186" i="2"/>
  <c r="DK170" i="2"/>
  <c r="DK154" i="2"/>
  <c r="DK138" i="2"/>
  <c r="DK122" i="2"/>
  <c r="DK106" i="2"/>
  <c r="DK90" i="2"/>
  <c r="DK74" i="2"/>
  <c r="DK58" i="2"/>
  <c r="DK42" i="2"/>
  <c r="DK26" i="2"/>
  <c r="DK10" i="2"/>
  <c r="DD422" i="2"/>
  <c r="DD406" i="2"/>
  <c r="DD390" i="2"/>
  <c r="DD374" i="2"/>
  <c r="DD358" i="2"/>
  <c r="DD342" i="2"/>
  <c r="DD326" i="2"/>
  <c r="DD315" i="2"/>
  <c r="DD311" i="2"/>
  <c r="DD307" i="2"/>
  <c r="DD303" i="2"/>
  <c r="DD299" i="2"/>
  <c r="DD295" i="2"/>
  <c r="DD291" i="2"/>
  <c r="DD287" i="2"/>
  <c r="DD283" i="2"/>
  <c r="DD279" i="2"/>
  <c r="DD275" i="2"/>
  <c r="DD271" i="2"/>
  <c r="DD267" i="2"/>
  <c r="DD263" i="2"/>
  <c r="DD259" i="2"/>
  <c r="DD255" i="2"/>
  <c r="DD251" i="2"/>
  <c r="DD247" i="2"/>
  <c r="DD243" i="2"/>
  <c r="DD239" i="2"/>
  <c r="DD235" i="2"/>
  <c r="DD231" i="2"/>
  <c r="DD227" i="2"/>
  <c r="DD223" i="2"/>
  <c r="DD219" i="2"/>
  <c r="DD215" i="2"/>
  <c r="DD211" i="2"/>
  <c r="DD207" i="2"/>
  <c r="DD203" i="2"/>
  <c r="DD199" i="2"/>
  <c r="DD195" i="2"/>
  <c r="DD191" i="2"/>
  <c r="DD187" i="2"/>
  <c r="DD183" i="2"/>
  <c r="DD179" i="2"/>
  <c r="DD175" i="2"/>
  <c r="DD171" i="2"/>
  <c r="DD167" i="2"/>
  <c r="DD163" i="2"/>
  <c r="DD159" i="2"/>
  <c r="DD155" i="2"/>
  <c r="DD151" i="2"/>
  <c r="DD147" i="2"/>
  <c r="DD143" i="2"/>
  <c r="DD139" i="2"/>
  <c r="DD135" i="2"/>
  <c r="DD131" i="2"/>
  <c r="DD127" i="2"/>
  <c r="DD123" i="2"/>
  <c r="DD119" i="2"/>
  <c r="DD115" i="2"/>
  <c r="DD111" i="2"/>
  <c r="DD107" i="2"/>
  <c r="DD103" i="2"/>
  <c r="DD99" i="2"/>
  <c r="DD95" i="2"/>
  <c r="DD91" i="2"/>
  <c r="DD87" i="2"/>
  <c r="DD83" i="2"/>
  <c r="DD79" i="2"/>
  <c r="DD75" i="2"/>
  <c r="DD71" i="2"/>
  <c r="DD67" i="2"/>
  <c r="DD63" i="2"/>
  <c r="DD59" i="2"/>
  <c r="DD55" i="2"/>
  <c r="DD51" i="2"/>
  <c r="DD47" i="2"/>
  <c r="DD43" i="2"/>
  <c r="DD39" i="2"/>
  <c r="DD35" i="2"/>
  <c r="DD31" i="2"/>
  <c r="DD27" i="2"/>
  <c r="DD23" i="2"/>
  <c r="DD19" i="2"/>
  <c r="DD15" i="2"/>
  <c r="DD11" i="2"/>
  <c r="DD7" i="2"/>
  <c r="CW431" i="2"/>
  <c r="CW427" i="2"/>
  <c r="CW423" i="2"/>
  <c r="CW419" i="2"/>
  <c r="CW415" i="2"/>
  <c r="CW411" i="2"/>
  <c r="CW407" i="2"/>
  <c r="CW403" i="2"/>
  <c r="CW399" i="2"/>
  <c r="CW395" i="2"/>
  <c r="CW391" i="2"/>
  <c r="CW387" i="2"/>
  <c r="CW383" i="2"/>
  <c r="CW379" i="2"/>
  <c r="CW375" i="2"/>
  <c r="CW371" i="2"/>
  <c r="CW367" i="2"/>
  <c r="CW363" i="2"/>
  <c r="CW359" i="2"/>
  <c r="CW355" i="2"/>
  <c r="CW351" i="2"/>
  <c r="CW347" i="2"/>
  <c r="CW343" i="2"/>
  <c r="CW339" i="2"/>
  <c r="CW335" i="2"/>
  <c r="CW331" i="2"/>
  <c r="CW327" i="2"/>
  <c r="CW323" i="2"/>
  <c r="CW319" i="2"/>
  <c r="CW315" i="2"/>
  <c r="CW311" i="2"/>
  <c r="CW307" i="2"/>
  <c r="CW303" i="2"/>
  <c r="CW299" i="2"/>
  <c r="CW295" i="2"/>
  <c r="CW291" i="2"/>
  <c r="CW287" i="2"/>
  <c r="CW283" i="2"/>
  <c r="CW279" i="2"/>
  <c r="CW275" i="2"/>
  <c r="CW271" i="2"/>
  <c r="CW267" i="2"/>
  <c r="CW263" i="2"/>
  <c r="CW259" i="2"/>
  <c r="CW255" i="2"/>
  <c r="CW251" i="2"/>
  <c r="CW247" i="2"/>
  <c r="CW243" i="2"/>
  <c r="CW239" i="2"/>
  <c r="CW235" i="2"/>
  <c r="CW231" i="2"/>
  <c r="CW227" i="2"/>
  <c r="CW223" i="2"/>
  <c r="CW219" i="2"/>
  <c r="CW215" i="2"/>
  <c r="CW211" i="2"/>
  <c r="CW207" i="2"/>
  <c r="CW203" i="2"/>
  <c r="CW199" i="2"/>
  <c r="CW195" i="2"/>
  <c r="CW191" i="2"/>
  <c r="CW187" i="2"/>
  <c r="CW183" i="2"/>
  <c r="CW179" i="2"/>
  <c r="CW175" i="2"/>
  <c r="CW171" i="2"/>
  <c r="CW167" i="2"/>
  <c r="CW163" i="2"/>
  <c r="CW159" i="2"/>
  <c r="CW155" i="2"/>
  <c r="CW151" i="2"/>
  <c r="CW147" i="2"/>
  <c r="CW143" i="2"/>
  <c r="CW139" i="2"/>
  <c r="CW135" i="2"/>
  <c r="CW131" i="2"/>
  <c r="CW127" i="2"/>
  <c r="CW123" i="2"/>
  <c r="CW119" i="2"/>
  <c r="CW115" i="2"/>
  <c r="CW111" i="2"/>
  <c r="CW107" i="2"/>
  <c r="CW103" i="2"/>
  <c r="CW99" i="2"/>
  <c r="CW95" i="2"/>
  <c r="CW91" i="2"/>
  <c r="CW87" i="2"/>
  <c r="CW83" i="2"/>
  <c r="CW79" i="2"/>
  <c r="CW75" i="2"/>
  <c r="CW71" i="2"/>
  <c r="CW67" i="2"/>
  <c r="CW63" i="2"/>
  <c r="CW59" i="2"/>
  <c r="CW55" i="2"/>
  <c r="CW51" i="2"/>
  <c r="CW47" i="2"/>
  <c r="CW43" i="2"/>
  <c r="CW39" i="2"/>
  <c r="CW35" i="2"/>
  <c r="CW31" i="2"/>
  <c r="CW27" i="2"/>
  <c r="CW23" i="2"/>
  <c r="CW19" i="2"/>
  <c r="CW15" i="2"/>
  <c r="CW11" i="2"/>
  <c r="CW7" i="2"/>
  <c r="CP431" i="2"/>
  <c r="CP427" i="2"/>
  <c r="CP423" i="2"/>
  <c r="CP419" i="2"/>
  <c r="CP415" i="2"/>
  <c r="CP411" i="2"/>
  <c r="CP407" i="2"/>
  <c r="CP403" i="2"/>
  <c r="CP399" i="2"/>
  <c r="CP395" i="2"/>
  <c r="CP391" i="2"/>
  <c r="CP387" i="2"/>
  <c r="CP383" i="2"/>
  <c r="CP379" i="2"/>
  <c r="CP375" i="2"/>
  <c r="CP371" i="2"/>
  <c r="CP367" i="2"/>
  <c r="CP363" i="2"/>
  <c r="CP359" i="2"/>
  <c r="CP355" i="2"/>
  <c r="CP351" i="2"/>
  <c r="CP347" i="2"/>
  <c r="CP343" i="2"/>
  <c r="CP339" i="2"/>
  <c r="CP335" i="2"/>
  <c r="CP331" i="2"/>
  <c r="CP327" i="2"/>
  <c r="CP323" i="2"/>
  <c r="CP319" i="2"/>
  <c r="CP315" i="2"/>
  <c r="CP311" i="2"/>
  <c r="CP307" i="2"/>
  <c r="CP303" i="2"/>
  <c r="CP299" i="2"/>
  <c r="CP295" i="2"/>
  <c r="CP291" i="2"/>
  <c r="CP287" i="2"/>
  <c r="CP283" i="2"/>
  <c r="CP279" i="2"/>
  <c r="CP275" i="2"/>
  <c r="CP271" i="2"/>
  <c r="CP267" i="2"/>
  <c r="CP263" i="2"/>
  <c r="CP259" i="2"/>
  <c r="CP255" i="2"/>
  <c r="CP251" i="2"/>
  <c r="CP247" i="2"/>
  <c r="CP243" i="2"/>
  <c r="CP239" i="2"/>
  <c r="CP235" i="2"/>
  <c r="CP231" i="2"/>
  <c r="CP227" i="2"/>
  <c r="CP223" i="2"/>
  <c r="CP219" i="2"/>
  <c r="CP215" i="2"/>
  <c r="CP211" i="2"/>
  <c r="CP207" i="2"/>
  <c r="CP203" i="2"/>
  <c r="CP199" i="2"/>
  <c r="CP195" i="2"/>
  <c r="CP191" i="2"/>
  <c r="CP187" i="2"/>
  <c r="CP183" i="2"/>
  <c r="CP179" i="2"/>
  <c r="CP175" i="2"/>
  <c r="CP171" i="2"/>
  <c r="CP167" i="2"/>
  <c r="CP163" i="2"/>
  <c r="CP159" i="2"/>
  <c r="CP155" i="2"/>
  <c r="CP151" i="2"/>
  <c r="CP147" i="2"/>
  <c r="CP143" i="2"/>
  <c r="CP139" i="2"/>
  <c r="CP135" i="2"/>
  <c r="CP131" i="2"/>
  <c r="CP127" i="2"/>
  <c r="CP123" i="2"/>
  <c r="CP119" i="2"/>
  <c r="CP115" i="2"/>
  <c r="CP111" i="2"/>
  <c r="CP107" i="2"/>
  <c r="CP103" i="2"/>
  <c r="CP99" i="2"/>
  <c r="CP95" i="2"/>
  <c r="CP91" i="2"/>
  <c r="CP87" i="2"/>
  <c r="CP83" i="2"/>
  <c r="CP79" i="2"/>
  <c r="CP75" i="2"/>
  <c r="CP71" i="2"/>
  <c r="CP67" i="2"/>
  <c r="CP63" i="2"/>
  <c r="CP59" i="2"/>
  <c r="CP55" i="2"/>
  <c r="CP51" i="2"/>
  <c r="CP47" i="2"/>
  <c r="CP43" i="2"/>
  <c r="CP39" i="2"/>
  <c r="CP35" i="2"/>
  <c r="CP31" i="2"/>
  <c r="CP27" i="2"/>
  <c r="CP23" i="2"/>
  <c r="CP19" i="2"/>
  <c r="CP15" i="2"/>
  <c r="CP11" i="2"/>
  <c r="CP7" i="2"/>
  <c r="CI431" i="2"/>
  <c r="CI427" i="2"/>
  <c r="CI423" i="2"/>
  <c r="CI419" i="2"/>
  <c r="CI415" i="2"/>
  <c r="CI411" i="2"/>
  <c r="CI407" i="2"/>
  <c r="CI403" i="2"/>
  <c r="CI399" i="2"/>
  <c r="CI395" i="2"/>
  <c r="CI391" i="2"/>
  <c r="CI387" i="2"/>
  <c r="CI383" i="2"/>
  <c r="CI379" i="2"/>
  <c r="CI375" i="2"/>
  <c r="CI371" i="2"/>
  <c r="CI367" i="2"/>
  <c r="CI363" i="2"/>
  <c r="CI359" i="2"/>
  <c r="CI355" i="2"/>
  <c r="CI351" i="2"/>
  <c r="CI347" i="2"/>
  <c r="CI343" i="2"/>
  <c r="CI339" i="2"/>
  <c r="CI335" i="2"/>
  <c r="CI331" i="2"/>
  <c r="CI327" i="2"/>
  <c r="CI323" i="2"/>
  <c r="CI319" i="2"/>
  <c r="CI315" i="2"/>
  <c r="CI311" i="2"/>
  <c r="CI307" i="2"/>
  <c r="CI303" i="2"/>
  <c r="CI299" i="2"/>
  <c r="CI295" i="2"/>
  <c r="CI291" i="2"/>
  <c r="CI287" i="2"/>
  <c r="CI283" i="2"/>
  <c r="CI279" i="2"/>
  <c r="CI275" i="2"/>
  <c r="CI271" i="2"/>
  <c r="CI267" i="2"/>
  <c r="CI263" i="2"/>
  <c r="CI259" i="2"/>
  <c r="CI255" i="2"/>
  <c r="CI251" i="2"/>
  <c r="CI247" i="2"/>
  <c r="CI243" i="2"/>
  <c r="CI239" i="2"/>
  <c r="CI235" i="2"/>
  <c r="CI231" i="2"/>
  <c r="CI227" i="2"/>
  <c r="CI223" i="2"/>
  <c r="CI219" i="2"/>
  <c r="CI215" i="2"/>
  <c r="CI211" i="2"/>
  <c r="CI207" i="2"/>
  <c r="CI203" i="2"/>
  <c r="CI199" i="2"/>
  <c r="CI195" i="2"/>
  <c r="CI191" i="2"/>
  <c r="CI187" i="2"/>
  <c r="CI183" i="2"/>
  <c r="CI179" i="2"/>
  <c r="CI175" i="2"/>
  <c r="CI171" i="2"/>
  <c r="CI167" i="2"/>
  <c r="CI163" i="2"/>
  <c r="CI159" i="2"/>
  <c r="CI155" i="2"/>
  <c r="CI151" i="2"/>
  <c r="CI147" i="2"/>
  <c r="CI143" i="2"/>
  <c r="CI139" i="2"/>
  <c r="CI135" i="2"/>
  <c r="CI131" i="2"/>
  <c r="CI127" i="2"/>
  <c r="CI123" i="2"/>
  <c r="CI119" i="2"/>
  <c r="CI115" i="2"/>
  <c r="CI111" i="2"/>
  <c r="CI107" i="2"/>
  <c r="CI103" i="2"/>
  <c r="CI99" i="2"/>
  <c r="CI95" i="2"/>
  <c r="CI91" i="2"/>
  <c r="CI87" i="2"/>
  <c r="CI83" i="2"/>
  <c r="CI79" i="2"/>
  <c r="CI75" i="2"/>
  <c r="CI71" i="2"/>
  <c r="CI67" i="2"/>
  <c r="CI63" i="2"/>
  <c r="CI59" i="2"/>
  <c r="CI55" i="2"/>
  <c r="CI51" i="2"/>
  <c r="CI47" i="2"/>
  <c r="CI43" i="2"/>
  <c r="CI39" i="2"/>
  <c r="CI35" i="2"/>
  <c r="CI31" i="2"/>
  <c r="CI27" i="2"/>
  <c r="CI23" i="2"/>
  <c r="CI19" i="2"/>
  <c r="CI15" i="2"/>
  <c r="CI11" i="2"/>
  <c r="CI7" i="2"/>
  <c r="CB431" i="2"/>
  <c r="CB427" i="2"/>
  <c r="CB423" i="2"/>
  <c r="CB419" i="2"/>
  <c r="CB415" i="2"/>
  <c r="CB411" i="2"/>
  <c r="CB407" i="2"/>
  <c r="CB403" i="2"/>
  <c r="CB399" i="2"/>
  <c r="CB395" i="2"/>
  <c r="CB391" i="2"/>
  <c r="CB387" i="2"/>
  <c r="CB383" i="2"/>
  <c r="CB379" i="2"/>
  <c r="CB375" i="2"/>
  <c r="CB371" i="2"/>
  <c r="CB367" i="2"/>
  <c r="CB363" i="2"/>
  <c r="CB359" i="2"/>
  <c r="CB355" i="2"/>
  <c r="CB351" i="2"/>
  <c r="CB347" i="2"/>
  <c r="CB343" i="2"/>
  <c r="CB339" i="2"/>
  <c r="CB335" i="2"/>
  <c r="CB331" i="2"/>
  <c r="CB327" i="2"/>
  <c r="CB323" i="2"/>
  <c r="CB319" i="2"/>
  <c r="CB315" i="2"/>
  <c r="CB311" i="2"/>
  <c r="CB307" i="2"/>
  <c r="CB303" i="2"/>
  <c r="CB299" i="2"/>
  <c r="CB295" i="2"/>
  <c r="CB291" i="2"/>
  <c r="CB287" i="2"/>
  <c r="CB283" i="2"/>
  <c r="CB279" i="2"/>
  <c r="CB275" i="2"/>
  <c r="CB271" i="2"/>
  <c r="CB267" i="2"/>
  <c r="CB263" i="2"/>
  <c r="CB259" i="2"/>
  <c r="CB255" i="2"/>
  <c r="CB251" i="2"/>
  <c r="CB247" i="2"/>
  <c r="CB243" i="2"/>
  <c r="CB239" i="2"/>
  <c r="CB235" i="2"/>
  <c r="CB231" i="2"/>
  <c r="CB227" i="2"/>
  <c r="CB223" i="2"/>
  <c r="CB219" i="2"/>
  <c r="CB215" i="2"/>
  <c r="CB211" i="2"/>
  <c r="CB207" i="2"/>
  <c r="CB203" i="2"/>
  <c r="CB199" i="2"/>
  <c r="CB195" i="2"/>
  <c r="CB191" i="2"/>
  <c r="CB187" i="2"/>
  <c r="CB183" i="2"/>
  <c r="CB179" i="2"/>
  <c r="CB175" i="2"/>
  <c r="CB171" i="2"/>
  <c r="CB167" i="2"/>
  <c r="CB163" i="2"/>
  <c r="CB159" i="2"/>
  <c r="CB155" i="2"/>
  <c r="CB151" i="2"/>
  <c r="CB147" i="2"/>
  <c r="CB143" i="2"/>
  <c r="CB139" i="2"/>
  <c r="CB135" i="2"/>
  <c r="CB131" i="2"/>
  <c r="CB127" i="2"/>
  <c r="CB123" i="2"/>
  <c r="CB119" i="2"/>
  <c r="CB115" i="2"/>
  <c r="CB111" i="2"/>
  <c r="CB107" i="2"/>
  <c r="CB103" i="2"/>
  <c r="CB99" i="2"/>
  <c r="CB95" i="2"/>
  <c r="CB91" i="2"/>
  <c r="CB87" i="2"/>
  <c r="CB83" i="2"/>
  <c r="CB79" i="2"/>
  <c r="CB75" i="2"/>
  <c r="CB71" i="2"/>
  <c r="CB67" i="2"/>
  <c r="CB63" i="2"/>
  <c r="CB59" i="2"/>
  <c r="CB55" i="2"/>
  <c r="CB51" i="2"/>
  <c r="CB47" i="2"/>
  <c r="CB43" i="2"/>
  <c r="CB39" i="2"/>
  <c r="CB35" i="2"/>
  <c r="CB31" i="2"/>
  <c r="CB27" i="2"/>
  <c r="CB23" i="2"/>
  <c r="CB19" i="2"/>
  <c r="CB15" i="2"/>
  <c r="CB11" i="2"/>
  <c r="CB7" i="2"/>
  <c r="BU431" i="2"/>
  <c r="BU427" i="2"/>
  <c r="BU423" i="2"/>
  <c r="BU419" i="2"/>
  <c r="BU415" i="2"/>
  <c r="BU411" i="2"/>
  <c r="BU407" i="2"/>
  <c r="BU403" i="2"/>
  <c r="BU399" i="2"/>
  <c r="BU395" i="2"/>
  <c r="BU391" i="2"/>
  <c r="BU387" i="2"/>
  <c r="BU383" i="2"/>
  <c r="BU379" i="2"/>
  <c r="BU375" i="2"/>
  <c r="BU371" i="2"/>
  <c r="BU367" i="2"/>
  <c r="BU363" i="2"/>
  <c r="BU359" i="2"/>
  <c r="BU355" i="2"/>
  <c r="BU351" i="2"/>
  <c r="BU347" i="2"/>
  <c r="BU343" i="2"/>
  <c r="BU339" i="2"/>
  <c r="BU335" i="2"/>
  <c r="BU331" i="2"/>
  <c r="BU327" i="2"/>
  <c r="BU323" i="2"/>
  <c r="BU319" i="2"/>
  <c r="BU315" i="2"/>
  <c r="BU311" i="2"/>
  <c r="BU307" i="2"/>
  <c r="BU303" i="2"/>
  <c r="BU299" i="2"/>
  <c r="BU295" i="2"/>
  <c r="BU291" i="2"/>
  <c r="BU287" i="2"/>
  <c r="BU283" i="2"/>
  <c r="BU279" i="2"/>
  <c r="BU275" i="2"/>
  <c r="BU271" i="2"/>
  <c r="BU267" i="2"/>
  <c r="BU263" i="2"/>
  <c r="BU259" i="2"/>
  <c r="BU255" i="2"/>
  <c r="BU251" i="2"/>
  <c r="BU247" i="2"/>
  <c r="BU243" i="2"/>
  <c r="BU239" i="2"/>
  <c r="BU235" i="2"/>
  <c r="BU231" i="2"/>
  <c r="BU227" i="2"/>
  <c r="BU223" i="2"/>
  <c r="BU219" i="2"/>
  <c r="BU215" i="2"/>
  <c r="BU211" i="2"/>
  <c r="BU207" i="2"/>
  <c r="BU203" i="2"/>
  <c r="BU199" i="2"/>
  <c r="BU195" i="2"/>
  <c r="BU191" i="2"/>
  <c r="BU187" i="2"/>
  <c r="BU183" i="2"/>
  <c r="BU179" i="2"/>
  <c r="BU175" i="2"/>
  <c r="BU171" i="2"/>
  <c r="BU167" i="2"/>
  <c r="BU163" i="2"/>
  <c r="BU159" i="2"/>
  <c r="BU155" i="2"/>
  <c r="BU151" i="2"/>
  <c r="BU147" i="2"/>
  <c r="BU143" i="2"/>
  <c r="BU139" i="2"/>
  <c r="BU135" i="2"/>
  <c r="BU131" i="2"/>
  <c r="BU127" i="2"/>
  <c r="BU123" i="2"/>
  <c r="BU119" i="2"/>
  <c r="BU115" i="2"/>
  <c r="BU111" i="2"/>
  <c r="BU107" i="2"/>
  <c r="BU103" i="2"/>
  <c r="BU99" i="2"/>
  <c r="BU95" i="2"/>
  <c r="BU91" i="2"/>
  <c r="BU87" i="2"/>
  <c r="BU83" i="2"/>
  <c r="BU79" i="2"/>
  <c r="BU75" i="2"/>
  <c r="BU71" i="2"/>
  <c r="FH10" i="2"/>
  <c r="ET165" i="2"/>
  <c r="EM81" i="2"/>
  <c r="EF223" i="2"/>
  <c r="EF95" i="2"/>
  <c r="DY395" i="2"/>
  <c r="DY267" i="2"/>
  <c r="DY139" i="2"/>
  <c r="DY11" i="2"/>
  <c r="DR311" i="2"/>
  <c r="DR183" i="2"/>
  <c r="DR106" i="2"/>
  <c r="DR42" i="2"/>
  <c r="DK406" i="2"/>
  <c r="DK342" i="2"/>
  <c r="DK278" i="2"/>
  <c r="DK214" i="2"/>
  <c r="DK150" i="2"/>
  <c r="DK86" i="2"/>
  <c r="DK22" i="2"/>
  <c r="DD386" i="2"/>
  <c r="DD322" i="2"/>
  <c r="DD302" i="2"/>
  <c r="DD286" i="2"/>
  <c r="DD270" i="2"/>
  <c r="DD254" i="2"/>
  <c r="DD238" i="2"/>
  <c r="DD222" i="2"/>
  <c r="DD206" i="2"/>
  <c r="DD190" i="2"/>
  <c r="DD174" i="2"/>
  <c r="DD158" i="2"/>
  <c r="DD142" i="2"/>
  <c r="DD126" i="2"/>
  <c r="DD110" i="2"/>
  <c r="DD94" i="2"/>
  <c r="DD78" i="2"/>
  <c r="DD62" i="2"/>
  <c r="DD46" i="2"/>
  <c r="DD30" i="2"/>
  <c r="DD14" i="2"/>
  <c r="CW426" i="2"/>
  <c r="CW410" i="2"/>
  <c r="CW394" i="2"/>
  <c r="CW378" i="2"/>
  <c r="CW362" i="2"/>
  <c r="CW346" i="2"/>
  <c r="CW330" i="2"/>
  <c r="CW314" i="2"/>
  <c r="CW298" i="2"/>
  <c r="CW282" i="2"/>
  <c r="CW266" i="2"/>
  <c r="CW250" i="2"/>
  <c r="CW234" i="2"/>
  <c r="CW218" i="2"/>
  <c r="CW202" i="2"/>
  <c r="CW186" i="2"/>
  <c r="CW170" i="2"/>
  <c r="CW154" i="2"/>
  <c r="CW138" i="2"/>
  <c r="CW122" i="2"/>
  <c r="CW106" i="2"/>
  <c r="CW90" i="2"/>
  <c r="CW74" i="2"/>
  <c r="CW58" i="2"/>
  <c r="CW42" i="2"/>
  <c r="CW26" i="2"/>
  <c r="CW10" i="2"/>
  <c r="CP422" i="2"/>
  <c r="CP406" i="2"/>
  <c r="CP390" i="2"/>
  <c r="CP374" i="2"/>
  <c r="CP358" i="2"/>
  <c r="CP342" i="2"/>
  <c r="CP326" i="2"/>
  <c r="CP310" i="2"/>
  <c r="CP294" i="2"/>
  <c r="CP278" i="2"/>
  <c r="CP262" i="2"/>
  <c r="CP246" i="2"/>
  <c r="CP230" i="2"/>
  <c r="CP214" i="2"/>
  <c r="CP198" i="2"/>
  <c r="CP182" i="2"/>
  <c r="CP166" i="2"/>
  <c r="CP150" i="2"/>
  <c r="CP134" i="2"/>
  <c r="CP118" i="2"/>
  <c r="CP102" i="2"/>
  <c r="CP86" i="2"/>
  <c r="CP70" i="2"/>
  <c r="CP54" i="2"/>
  <c r="CP38" i="2"/>
  <c r="CP22" i="2"/>
  <c r="CP6" i="2"/>
  <c r="CI418" i="2"/>
  <c r="CI402" i="2"/>
  <c r="CI386" i="2"/>
  <c r="CI370" i="2"/>
  <c r="CI354" i="2"/>
  <c r="CI338" i="2"/>
  <c r="CI322" i="2"/>
  <c r="CI306" i="2"/>
  <c r="CI290" i="2"/>
  <c r="CI274" i="2"/>
  <c r="CI258" i="2"/>
  <c r="CI242" i="2"/>
  <c r="CI226" i="2"/>
  <c r="CI210" i="2"/>
  <c r="CI194" i="2"/>
  <c r="CI178" i="2"/>
  <c r="CI162" i="2"/>
  <c r="CI146" i="2"/>
  <c r="CI130" i="2"/>
  <c r="CI114" i="2"/>
  <c r="CI98" i="2"/>
  <c r="CI82" i="2"/>
  <c r="CI66" i="2"/>
  <c r="CI50" i="2"/>
  <c r="CI34" i="2"/>
  <c r="CI18" i="2"/>
  <c r="CB430" i="2"/>
  <c r="CB414" i="2"/>
  <c r="CB398" i="2"/>
  <c r="CB382" i="2"/>
  <c r="CB366" i="2"/>
  <c r="CB350" i="2"/>
  <c r="CB334" i="2"/>
  <c r="CB318" i="2"/>
  <c r="CB302" i="2"/>
  <c r="CB286" i="2"/>
  <c r="CB270" i="2"/>
  <c r="CB254" i="2"/>
  <c r="CB238" i="2"/>
  <c r="CB222" i="2"/>
  <c r="CB206" i="2"/>
  <c r="CB190" i="2"/>
  <c r="CB174" i="2"/>
  <c r="CB158" i="2"/>
  <c r="CB142" i="2"/>
  <c r="CB126" i="2"/>
  <c r="CB110" i="2"/>
  <c r="CB94" i="2"/>
  <c r="CB78" i="2"/>
  <c r="CB62" i="2"/>
  <c r="CB46" i="2"/>
  <c r="CB30" i="2"/>
  <c r="CB14" i="2"/>
  <c r="BU426" i="2"/>
  <c r="BU410" i="2"/>
  <c r="BU394" i="2"/>
  <c r="BU378" i="2"/>
  <c r="BU362" i="2"/>
  <c r="BU346" i="2"/>
  <c r="BU330" i="2"/>
  <c r="BU314" i="2"/>
  <c r="BU298" i="2"/>
  <c r="BU282" i="2"/>
  <c r="BU266" i="2"/>
  <c r="BU250" i="2"/>
  <c r="BU234" i="2"/>
  <c r="BU218" i="2"/>
  <c r="BU202" i="2"/>
  <c r="BU186" i="2"/>
  <c r="BU170" i="2"/>
  <c r="BU154" i="2"/>
  <c r="BU138" i="2"/>
  <c r="BU122" i="2"/>
  <c r="BU106" i="2"/>
  <c r="BU90" i="2"/>
  <c r="BU74" i="2"/>
  <c r="BU67" i="2"/>
  <c r="BU63" i="2"/>
  <c r="BU59" i="2"/>
  <c r="BU55" i="2"/>
  <c r="BU51" i="2"/>
  <c r="BU47" i="2"/>
  <c r="BU43" i="2"/>
  <c r="BU39" i="2"/>
  <c r="BU35" i="2"/>
  <c r="BU31" i="2"/>
  <c r="BU27" i="2"/>
  <c r="BU23" i="2"/>
  <c r="BU19" i="2"/>
  <c r="BU15" i="2"/>
  <c r="BU11" i="2"/>
  <c r="BU7" i="2"/>
  <c r="BN431" i="2"/>
  <c r="BN427" i="2"/>
  <c r="BN423" i="2"/>
  <c r="BN419" i="2"/>
  <c r="BN415" i="2"/>
  <c r="BN411" i="2"/>
  <c r="BN407" i="2"/>
  <c r="BN403" i="2"/>
  <c r="BN399" i="2"/>
  <c r="BN395" i="2"/>
  <c r="BN391" i="2"/>
  <c r="BN387" i="2"/>
  <c r="BN383" i="2"/>
  <c r="BN379" i="2"/>
  <c r="BN375" i="2"/>
  <c r="BN371" i="2"/>
  <c r="BN367" i="2"/>
  <c r="BN363" i="2"/>
  <c r="BN359" i="2"/>
  <c r="BN355" i="2"/>
  <c r="BN351" i="2"/>
  <c r="BN347" i="2"/>
  <c r="BN343" i="2"/>
  <c r="BN339" i="2"/>
  <c r="BN335" i="2"/>
  <c r="BN331" i="2"/>
  <c r="BN327" i="2"/>
  <c r="BN323" i="2"/>
  <c r="BN319" i="2"/>
  <c r="BN315" i="2"/>
  <c r="BN311" i="2"/>
  <c r="BN307" i="2"/>
  <c r="BN303" i="2"/>
  <c r="BN299" i="2"/>
  <c r="BN295" i="2"/>
  <c r="BN291" i="2"/>
  <c r="BN287" i="2"/>
  <c r="BN283" i="2"/>
  <c r="BN279" i="2"/>
  <c r="BN275" i="2"/>
  <c r="BN271" i="2"/>
  <c r="BN267" i="2"/>
  <c r="BN263" i="2"/>
  <c r="BN259" i="2"/>
  <c r="BN255" i="2"/>
  <c r="BN251" i="2"/>
  <c r="BN247" i="2"/>
  <c r="BN243" i="2"/>
  <c r="BN239" i="2"/>
  <c r="BN235" i="2"/>
  <c r="BN231" i="2"/>
  <c r="BN227" i="2"/>
  <c r="BN223" i="2"/>
  <c r="BN219" i="2"/>
  <c r="BN215" i="2"/>
  <c r="BN211" i="2"/>
  <c r="BN207" i="2"/>
  <c r="BN203" i="2"/>
  <c r="BN199" i="2"/>
  <c r="BN195" i="2"/>
  <c r="BN191" i="2"/>
  <c r="BN187" i="2"/>
  <c r="BN183" i="2"/>
  <c r="BN179" i="2"/>
  <c r="BN175" i="2"/>
  <c r="BN171" i="2"/>
  <c r="BN167" i="2"/>
  <c r="BN163" i="2"/>
  <c r="BN159" i="2"/>
  <c r="BN155" i="2"/>
  <c r="BN151" i="2"/>
  <c r="BN147" i="2"/>
  <c r="BN143" i="2"/>
  <c r="BN139" i="2"/>
  <c r="BN135" i="2"/>
  <c r="BN131" i="2"/>
  <c r="BN127" i="2"/>
  <c r="BN123" i="2"/>
  <c r="BN119" i="2"/>
  <c r="BN115" i="2"/>
  <c r="BN111" i="2"/>
  <c r="BN107" i="2"/>
  <c r="BN103" i="2"/>
  <c r="BN99" i="2"/>
  <c r="BN95" i="2"/>
  <c r="BN91" i="2"/>
  <c r="BN87" i="2"/>
  <c r="BN83" i="2"/>
  <c r="BN79" i="2"/>
  <c r="BN75" i="2"/>
  <c r="BN71" i="2"/>
  <c r="BN67" i="2"/>
  <c r="BN63" i="2"/>
  <c r="BN59" i="2"/>
  <c r="BN55" i="2"/>
  <c r="BN51" i="2"/>
  <c r="BN47" i="2"/>
  <c r="BN43" i="2"/>
  <c r="BN39" i="2"/>
  <c r="BN35" i="2"/>
  <c r="BN31" i="2"/>
  <c r="BN27" i="2"/>
  <c r="BN23" i="2"/>
  <c r="BN19" i="2"/>
  <c r="BN15" i="2"/>
  <c r="BN11" i="2"/>
  <c r="BN7" i="2"/>
  <c r="BG431" i="2"/>
  <c r="BG427" i="2"/>
  <c r="BG423" i="2"/>
  <c r="BG419" i="2"/>
  <c r="BG415" i="2"/>
  <c r="BG411" i="2"/>
  <c r="BG407" i="2"/>
  <c r="BG403" i="2"/>
  <c r="BG399" i="2"/>
  <c r="BG395" i="2"/>
  <c r="BG391" i="2"/>
  <c r="BG387" i="2"/>
  <c r="BG383" i="2"/>
  <c r="BG379" i="2"/>
  <c r="BG375" i="2"/>
  <c r="BG371" i="2"/>
  <c r="BG367" i="2"/>
  <c r="BG363" i="2"/>
  <c r="BG359" i="2"/>
  <c r="BG355" i="2"/>
  <c r="BG351" i="2"/>
  <c r="BG347" i="2"/>
  <c r="BG343" i="2"/>
  <c r="BG339" i="2"/>
  <c r="BG335" i="2"/>
  <c r="BG331" i="2"/>
  <c r="BG327" i="2"/>
  <c r="BG323" i="2"/>
  <c r="BG319" i="2"/>
  <c r="BG315" i="2"/>
  <c r="BG311" i="2"/>
  <c r="BG307" i="2"/>
  <c r="BG303" i="2"/>
  <c r="BG299" i="2"/>
  <c r="BG295" i="2"/>
  <c r="BG291" i="2"/>
  <c r="BG287" i="2"/>
  <c r="BG283" i="2"/>
  <c r="BG279" i="2"/>
  <c r="BG275" i="2"/>
  <c r="BG271" i="2"/>
  <c r="BG267" i="2"/>
  <c r="BG263" i="2"/>
  <c r="BG259" i="2"/>
  <c r="BG255" i="2"/>
  <c r="BG251" i="2"/>
  <c r="BG247" i="2"/>
  <c r="BG243" i="2"/>
  <c r="BG239" i="2"/>
  <c r="BG235" i="2"/>
  <c r="BG231" i="2"/>
  <c r="BG227" i="2"/>
  <c r="BG223" i="2"/>
  <c r="BG219" i="2"/>
  <c r="BG215" i="2"/>
  <c r="BG211" i="2"/>
  <c r="BG207" i="2"/>
  <c r="BG203" i="2"/>
  <c r="BG199" i="2"/>
  <c r="BG195" i="2"/>
  <c r="BG191" i="2"/>
  <c r="BG187" i="2"/>
  <c r="BG183" i="2"/>
  <c r="BG179" i="2"/>
  <c r="BG175" i="2"/>
  <c r="BG171" i="2"/>
  <c r="BG167" i="2"/>
  <c r="BG163" i="2"/>
  <c r="BG159" i="2"/>
  <c r="BG155" i="2"/>
  <c r="BG151" i="2"/>
  <c r="BG147" i="2"/>
  <c r="BG143" i="2"/>
  <c r="BG139" i="2"/>
  <c r="BG135" i="2"/>
  <c r="BG131" i="2"/>
  <c r="BG127" i="2"/>
  <c r="BG123" i="2"/>
  <c r="BG119" i="2"/>
  <c r="BG115" i="2"/>
  <c r="BG111" i="2"/>
  <c r="BG107" i="2"/>
  <c r="BG103" i="2"/>
  <c r="BG99" i="2"/>
  <c r="BG95" i="2"/>
  <c r="BG91" i="2"/>
  <c r="BG87" i="2"/>
  <c r="BG83" i="2"/>
  <c r="BG79" i="2"/>
  <c r="BG75" i="2"/>
  <c r="BG71" i="2"/>
  <c r="BG67" i="2"/>
  <c r="BG63" i="2"/>
  <c r="BG59" i="2"/>
  <c r="BG55" i="2"/>
  <c r="BG51" i="2"/>
  <c r="BG47" i="2"/>
  <c r="BG43" i="2"/>
  <c r="BG39" i="2"/>
  <c r="BG35" i="2"/>
  <c r="BG31" i="2"/>
  <c r="BG27" i="2"/>
  <c r="BG23" i="2"/>
  <c r="BG19" i="2"/>
  <c r="BG15" i="2"/>
  <c r="BG11" i="2"/>
  <c r="BG7" i="2"/>
  <c r="AS431" i="2"/>
  <c r="AS427" i="2"/>
  <c r="AS423" i="2"/>
  <c r="AS419" i="2"/>
  <c r="AS415" i="2"/>
  <c r="AS411" i="2"/>
  <c r="AS407" i="2"/>
  <c r="AS403" i="2"/>
  <c r="AS399" i="2"/>
  <c r="AS395" i="2"/>
  <c r="AS391" i="2"/>
  <c r="AS387" i="2"/>
  <c r="AS383" i="2"/>
  <c r="AS379" i="2"/>
  <c r="AS375" i="2"/>
  <c r="AS371" i="2"/>
  <c r="AS367" i="2"/>
  <c r="AS363" i="2"/>
  <c r="AS359" i="2"/>
  <c r="AS355" i="2"/>
  <c r="AS351" i="2"/>
  <c r="AS347" i="2"/>
  <c r="AS343" i="2"/>
  <c r="AS339" i="2"/>
  <c r="AS335" i="2"/>
  <c r="AS331" i="2"/>
  <c r="AS327" i="2"/>
  <c r="AS323" i="2"/>
  <c r="AS319" i="2"/>
  <c r="AS315" i="2"/>
  <c r="AS311" i="2"/>
  <c r="AS307" i="2"/>
  <c r="AS303" i="2"/>
  <c r="AS299" i="2"/>
  <c r="AS295" i="2"/>
  <c r="AS291" i="2"/>
  <c r="AS287" i="2"/>
  <c r="AS283" i="2"/>
  <c r="AS279" i="2"/>
  <c r="AS275" i="2"/>
  <c r="AS271" i="2"/>
  <c r="AS267" i="2"/>
  <c r="AS263" i="2"/>
  <c r="AS259" i="2"/>
  <c r="AS255" i="2"/>
  <c r="AS251" i="2"/>
  <c r="AS247" i="2"/>
  <c r="AS243" i="2"/>
  <c r="AS239" i="2"/>
  <c r="AS235" i="2"/>
  <c r="AS231" i="2"/>
  <c r="AS227" i="2"/>
  <c r="AS223" i="2"/>
  <c r="AS219" i="2"/>
  <c r="AS215" i="2"/>
  <c r="AS211" i="2"/>
  <c r="AS207" i="2"/>
  <c r="AS203" i="2"/>
  <c r="AS199" i="2"/>
  <c r="AS195" i="2"/>
  <c r="AS191" i="2"/>
  <c r="AS187" i="2"/>
  <c r="AS183" i="2"/>
  <c r="AS179" i="2"/>
  <c r="AS175" i="2"/>
  <c r="AS171" i="2"/>
  <c r="AS167" i="2"/>
  <c r="AS163" i="2"/>
  <c r="AS159" i="2"/>
  <c r="AS155" i="2"/>
  <c r="AS151" i="2"/>
  <c r="AS147" i="2"/>
  <c r="AS143" i="2"/>
  <c r="AS139" i="2"/>
  <c r="AS135" i="2"/>
  <c r="AS131" i="2"/>
  <c r="AS127" i="2"/>
  <c r="AS123" i="2"/>
  <c r="AS119" i="2"/>
  <c r="AS115" i="2"/>
  <c r="AS111" i="2"/>
  <c r="AS107" i="2"/>
  <c r="AS103" i="2"/>
  <c r="AS99" i="2"/>
  <c r="AS95" i="2"/>
  <c r="AS91" i="2"/>
  <c r="AS87" i="2"/>
  <c r="AS83" i="2"/>
  <c r="AS79" i="2"/>
  <c r="AS75" i="2"/>
  <c r="AS71" i="2"/>
  <c r="AS67" i="2"/>
  <c r="AS63" i="2"/>
  <c r="AS59" i="2"/>
  <c r="AS55" i="2"/>
  <c r="AS51" i="2"/>
  <c r="AS47" i="2"/>
  <c r="AS43" i="2"/>
  <c r="AS39" i="2"/>
  <c r="AS35" i="2"/>
  <c r="AS31" i="2"/>
  <c r="AS27" i="2"/>
  <c r="AS23" i="2"/>
  <c r="AS19" i="2"/>
  <c r="AS15" i="2"/>
  <c r="AS11" i="2"/>
  <c r="AS7" i="2"/>
  <c r="AZ431" i="2"/>
  <c r="AZ427" i="2"/>
  <c r="AZ423" i="2"/>
  <c r="AZ419" i="2"/>
  <c r="AZ415" i="2"/>
  <c r="AZ411" i="2"/>
  <c r="AZ407" i="2"/>
  <c r="AZ403" i="2"/>
  <c r="AZ399" i="2"/>
  <c r="AZ395" i="2"/>
  <c r="AZ391" i="2"/>
  <c r="AZ387" i="2"/>
  <c r="AZ383" i="2"/>
  <c r="AZ379" i="2"/>
  <c r="AZ375" i="2"/>
  <c r="AZ371" i="2"/>
  <c r="AZ367" i="2"/>
  <c r="AZ363" i="2"/>
  <c r="AZ359" i="2"/>
  <c r="AZ355" i="2"/>
  <c r="AZ351" i="2"/>
  <c r="AZ347" i="2"/>
  <c r="AZ343" i="2"/>
  <c r="AZ339" i="2"/>
  <c r="AZ335" i="2"/>
  <c r="AZ331" i="2"/>
  <c r="AZ327" i="2"/>
  <c r="AZ323" i="2"/>
  <c r="AZ319" i="2"/>
  <c r="AZ315" i="2"/>
  <c r="AZ311" i="2"/>
  <c r="AZ307" i="2"/>
  <c r="AZ303" i="2"/>
  <c r="AZ299" i="2"/>
  <c r="AZ295" i="2"/>
  <c r="AZ291" i="2"/>
  <c r="AZ287" i="2"/>
  <c r="AZ283" i="2"/>
  <c r="AZ279" i="2"/>
  <c r="AZ275" i="2"/>
  <c r="AZ271" i="2"/>
  <c r="AZ267" i="2"/>
  <c r="AZ263" i="2"/>
  <c r="AZ259" i="2"/>
  <c r="AZ255" i="2"/>
  <c r="AZ251" i="2"/>
  <c r="AZ247" i="2"/>
  <c r="AZ243" i="2"/>
  <c r="AZ239" i="2"/>
  <c r="AZ235" i="2"/>
  <c r="AZ231" i="2"/>
  <c r="AZ227" i="2"/>
  <c r="AZ223" i="2"/>
  <c r="AZ219" i="2"/>
  <c r="AZ215" i="2"/>
  <c r="AZ211" i="2"/>
  <c r="AZ207" i="2"/>
  <c r="AZ203" i="2"/>
  <c r="AZ199" i="2"/>
  <c r="AZ195" i="2"/>
  <c r="AZ191" i="2"/>
  <c r="AZ187" i="2"/>
  <c r="AZ183" i="2"/>
  <c r="AZ179" i="2"/>
  <c r="AZ175" i="2"/>
  <c r="AZ171" i="2"/>
  <c r="AZ167" i="2"/>
  <c r="AZ163" i="2"/>
  <c r="AZ159" i="2"/>
  <c r="AZ155" i="2"/>
  <c r="AZ151" i="2"/>
  <c r="AZ147" i="2"/>
  <c r="AZ143" i="2"/>
  <c r="AZ139" i="2"/>
  <c r="AZ135" i="2"/>
  <c r="AZ131" i="2"/>
  <c r="AZ127" i="2"/>
  <c r="AZ123" i="2"/>
  <c r="AZ119" i="2"/>
  <c r="AZ115" i="2"/>
  <c r="AZ111" i="2"/>
  <c r="AZ107" i="2"/>
  <c r="AZ103" i="2"/>
  <c r="AZ99" i="2"/>
  <c r="AZ95" i="2"/>
  <c r="AZ91" i="2"/>
  <c r="AZ87" i="2"/>
  <c r="AZ83" i="2"/>
  <c r="AZ79" i="2"/>
  <c r="AZ75" i="2"/>
  <c r="AZ71" i="2"/>
  <c r="AZ67" i="2"/>
  <c r="AZ63" i="2"/>
  <c r="AZ59" i="2"/>
  <c r="AZ55" i="2"/>
  <c r="AZ51" i="2"/>
  <c r="AZ47" i="2"/>
  <c r="AZ43" i="2"/>
  <c r="AZ39" i="2"/>
  <c r="AZ35" i="2"/>
  <c r="AZ31" i="2"/>
  <c r="AZ27" i="2"/>
  <c r="AZ23" i="2"/>
  <c r="AZ19" i="2"/>
  <c r="AZ15" i="2"/>
  <c r="AZ11" i="2"/>
  <c r="AZ7" i="2"/>
  <c r="AL431" i="2"/>
  <c r="AL427" i="2"/>
  <c r="AL423" i="2"/>
  <c r="AL419" i="2"/>
  <c r="AL415" i="2"/>
  <c r="AL411" i="2"/>
  <c r="AL407" i="2"/>
  <c r="AL403" i="2"/>
  <c r="AL399" i="2"/>
  <c r="AL395" i="2"/>
  <c r="AL391" i="2"/>
  <c r="AL387" i="2"/>
  <c r="AL383" i="2"/>
  <c r="AL379" i="2"/>
  <c r="AL375" i="2"/>
  <c r="AL371" i="2"/>
  <c r="AL367" i="2"/>
  <c r="AL363" i="2"/>
  <c r="AL359" i="2"/>
  <c r="AL355" i="2"/>
  <c r="AL351" i="2"/>
  <c r="AL347" i="2"/>
  <c r="AL343" i="2"/>
  <c r="AL339" i="2"/>
  <c r="AL335" i="2"/>
  <c r="AL331" i="2"/>
  <c r="AL327" i="2"/>
  <c r="AL323" i="2"/>
  <c r="AL319" i="2"/>
  <c r="AL315" i="2"/>
  <c r="AL311" i="2"/>
  <c r="AL307" i="2"/>
  <c r="AL303" i="2"/>
  <c r="AL299" i="2"/>
  <c r="AL295" i="2"/>
  <c r="AL291" i="2"/>
  <c r="AL287" i="2"/>
  <c r="AL283" i="2"/>
  <c r="AL279" i="2"/>
  <c r="AL275" i="2"/>
  <c r="AL271" i="2"/>
  <c r="AL267" i="2"/>
  <c r="AL263" i="2"/>
  <c r="AL259" i="2"/>
  <c r="AL255" i="2"/>
  <c r="AL251" i="2"/>
  <c r="AL247" i="2"/>
  <c r="AL243" i="2"/>
  <c r="AL239" i="2"/>
  <c r="AL235" i="2"/>
  <c r="AL231" i="2"/>
  <c r="AL227" i="2"/>
  <c r="AL223" i="2"/>
  <c r="AL219" i="2"/>
  <c r="AL215" i="2"/>
  <c r="AL211" i="2"/>
  <c r="AL207" i="2"/>
  <c r="AL203" i="2"/>
  <c r="AL199" i="2"/>
  <c r="AL195" i="2"/>
  <c r="AL191" i="2"/>
  <c r="AL187" i="2"/>
  <c r="AL183" i="2"/>
  <c r="AL179" i="2"/>
  <c r="AL175" i="2"/>
  <c r="AL171" i="2"/>
  <c r="AL167" i="2"/>
  <c r="AL163" i="2"/>
  <c r="AL159" i="2"/>
  <c r="AL155" i="2"/>
  <c r="AL151" i="2"/>
  <c r="AL147" i="2"/>
  <c r="AL143" i="2"/>
  <c r="AL139" i="2"/>
  <c r="AL135" i="2"/>
  <c r="AL131" i="2"/>
  <c r="AL127" i="2"/>
  <c r="AL123" i="2"/>
  <c r="AL119" i="2"/>
  <c r="AL115" i="2"/>
  <c r="AL111" i="2"/>
  <c r="AL107" i="2"/>
  <c r="AL103" i="2"/>
  <c r="AL99" i="2"/>
  <c r="AL95" i="2"/>
  <c r="AL91" i="2"/>
  <c r="AL87" i="2"/>
  <c r="AL83" i="2"/>
  <c r="AL79" i="2"/>
  <c r="AL75" i="2"/>
  <c r="AL71" i="2"/>
  <c r="AL67" i="2"/>
  <c r="AL63" i="2"/>
  <c r="AL59" i="2"/>
  <c r="AL55" i="2"/>
  <c r="AL51" i="2"/>
  <c r="AL47" i="2"/>
  <c r="AL43" i="2"/>
  <c r="AL39" i="2"/>
  <c r="AL35" i="2"/>
  <c r="AL31" i="2"/>
  <c r="AL27" i="2"/>
  <c r="AL23" i="2"/>
  <c r="AL19" i="2"/>
  <c r="AL15" i="2"/>
  <c r="AL11" i="2"/>
  <c r="AL7" i="2"/>
  <c r="AE431" i="2"/>
  <c r="AE427" i="2"/>
  <c r="AE423" i="2"/>
  <c r="AE419" i="2"/>
  <c r="AE415" i="2"/>
  <c r="AE411" i="2"/>
  <c r="AE407" i="2"/>
  <c r="AE403" i="2"/>
  <c r="AE399" i="2"/>
  <c r="AE395" i="2"/>
  <c r="AE391" i="2"/>
  <c r="AE387" i="2"/>
  <c r="AE383" i="2"/>
  <c r="AE379" i="2"/>
  <c r="AE375" i="2"/>
  <c r="AE371" i="2"/>
  <c r="AE367" i="2"/>
  <c r="AE363" i="2"/>
  <c r="AE359" i="2"/>
  <c r="AE355" i="2"/>
  <c r="AE351" i="2"/>
  <c r="AE347" i="2"/>
  <c r="AE343" i="2"/>
  <c r="AE339" i="2"/>
  <c r="AE335" i="2"/>
  <c r="AE331" i="2"/>
  <c r="AE327" i="2"/>
  <c r="AE323" i="2"/>
  <c r="AE319" i="2"/>
  <c r="AE315" i="2"/>
  <c r="AE311" i="2"/>
  <c r="AE307" i="2"/>
  <c r="AE303" i="2"/>
  <c r="AE299" i="2"/>
  <c r="AE295" i="2"/>
  <c r="AE291" i="2"/>
  <c r="AE287" i="2"/>
  <c r="AE283" i="2"/>
  <c r="AE279" i="2"/>
  <c r="AE275" i="2"/>
  <c r="AE271" i="2"/>
  <c r="AE267" i="2"/>
  <c r="AE263" i="2"/>
  <c r="AE259" i="2"/>
  <c r="AE255" i="2"/>
  <c r="AE251" i="2"/>
  <c r="AE247" i="2"/>
  <c r="AE243" i="2"/>
  <c r="AE239" i="2"/>
  <c r="AE235" i="2"/>
  <c r="AE231" i="2"/>
  <c r="AE227" i="2"/>
  <c r="AE223" i="2"/>
  <c r="AE219" i="2"/>
  <c r="AE215" i="2"/>
  <c r="AE211" i="2"/>
  <c r="AE207" i="2"/>
  <c r="AE203" i="2"/>
  <c r="AE199" i="2"/>
  <c r="AE195" i="2"/>
  <c r="AE191" i="2"/>
  <c r="AE187" i="2"/>
  <c r="AE183" i="2"/>
  <c r="AE179" i="2"/>
  <c r="AE175" i="2"/>
  <c r="AE171" i="2"/>
  <c r="AE167" i="2"/>
  <c r="AE163" i="2"/>
  <c r="AE159" i="2"/>
  <c r="AE155" i="2"/>
  <c r="AE151" i="2"/>
  <c r="AE147" i="2"/>
  <c r="AE143" i="2"/>
  <c r="AE139" i="2"/>
  <c r="AE135" i="2"/>
  <c r="AE131" i="2"/>
  <c r="AE127" i="2"/>
  <c r="AE123" i="2"/>
  <c r="AE119" i="2"/>
  <c r="AE115" i="2"/>
  <c r="AE111" i="2"/>
  <c r="AE107" i="2"/>
  <c r="AE103" i="2"/>
  <c r="AE99" i="2"/>
  <c r="AE95" i="2"/>
  <c r="AE91" i="2"/>
  <c r="AE87" i="2"/>
  <c r="AE83" i="2"/>
  <c r="AE79" i="2"/>
  <c r="AE75" i="2"/>
  <c r="AE71" i="2"/>
  <c r="AE67" i="2"/>
  <c r="AE63" i="2"/>
  <c r="AE59" i="2"/>
  <c r="AE55" i="2"/>
  <c r="AE51" i="2"/>
  <c r="AE47" i="2"/>
  <c r="AE43" i="2"/>
  <c r="AE39" i="2"/>
  <c r="AE35" i="2"/>
  <c r="AE31" i="2"/>
  <c r="AE27" i="2"/>
  <c r="AE23" i="2"/>
  <c r="AE19" i="2"/>
  <c r="AE15" i="2"/>
  <c r="FA121" i="2"/>
  <c r="ET37" i="2"/>
  <c r="EF381" i="2"/>
  <c r="EF191" i="2"/>
  <c r="EF63" i="2"/>
  <c r="DY363" i="2"/>
  <c r="DY235" i="2"/>
  <c r="DY107" i="2"/>
  <c r="DR407" i="2"/>
  <c r="DR279" i="2"/>
  <c r="DR161" i="2"/>
  <c r="DR90" i="2"/>
  <c r="DR26" i="2"/>
  <c r="DK390" i="2"/>
  <c r="DK326" i="2"/>
  <c r="DK262" i="2"/>
  <c r="DK198" i="2"/>
  <c r="DK134" i="2"/>
  <c r="DK70" i="2"/>
  <c r="DK6" i="2"/>
  <c r="DD370" i="2"/>
  <c r="DD314" i="2"/>
  <c r="DD298" i="2"/>
  <c r="DD282" i="2"/>
  <c r="DD266" i="2"/>
  <c r="DD250" i="2"/>
  <c r="DD234" i="2"/>
  <c r="DD218" i="2"/>
  <c r="DD202" i="2"/>
  <c r="DD186" i="2"/>
  <c r="DD170" i="2"/>
  <c r="DD154" i="2"/>
  <c r="DD138" i="2"/>
  <c r="DD122" i="2"/>
  <c r="DD106" i="2"/>
  <c r="DD90" i="2"/>
  <c r="DD74" i="2"/>
  <c r="DD58" i="2"/>
  <c r="DD42" i="2"/>
  <c r="DD26" i="2"/>
  <c r="DD10" i="2"/>
  <c r="CW422" i="2"/>
  <c r="CW406" i="2"/>
  <c r="CW390" i="2"/>
  <c r="CW374" i="2"/>
  <c r="CW358" i="2"/>
  <c r="CW342" i="2"/>
  <c r="CW326" i="2"/>
  <c r="CW310" i="2"/>
  <c r="CW294" i="2"/>
  <c r="CW278" i="2"/>
  <c r="CW262" i="2"/>
  <c r="CW246" i="2"/>
  <c r="CW230" i="2"/>
  <c r="CW214" i="2"/>
  <c r="CW198" i="2"/>
  <c r="CW182" i="2"/>
  <c r="CW166" i="2"/>
  <c r="CW150" i="2"/>
  <c r="CW134" i="2"/>
  <c r="CW118" i="2"/>
  <c r="CW102" i="2"/>
  <c r="CW86" i="2"/>
  <c r="CW70" i="2"/>
  <c r="CW54" i="2"/>
  <c r="CW38" i="2"/>
  <c r="CW22" i="2"/>
  <c r="CW6" i="2"/>
  <c r="CP418" i="2"/>
  <c r="CP402" i="2"/>
  <c r="CP386" i="2"/>
  <c r="CP370" i="2"/>
  <c r="CP354" i="2"/>
  <c r="CP338" i="2"/>
  <c r="CP322" i="2"/>
  <c r="CP306" i="2"/>
  <c r="CP290" i="2"/>
  <c r="CP274" i="2"/>
  <c r="CP258" i="2"/>
  <c r="CP242" i="2"/>
  <c r="CP226" i="2"/>
  <c r="CP210" i="2"/>
  <c r="CP194" i="2"/>
  <c r="CP178" i="2"/>
  <c r="CP162" i="2"/>
  <c r="CP146" i="2"/>
  <c r="CP130" i="2"/>
  <c r="CP114" i="2"/>
  <c r="CP98" i="2"/>
  <c r="CP82" i="2"/>
  <c r="CP66" i="2"/>
  <c r="CP50" i="2"/>
  <c r="CP34" i="2"/>
  <c r="CP18" i="2"/>
  <c r="CI430" i="2"/>
  <c r="CI414" i="2"/>
  <c r="CI398" i="2"/>
  <c r="CI382" i="2"/>
  <c r="CI366" i="2"/>
  <c r="CI350" i="2"/>
  <c r="CI334" i="2"/>
  <c r="CI318" i="2"/>
  <c r="CI302" i="2"/>
  <c r="CI286" i="2"/>
  <c r="CI270" i="2"/>
  <c r="CI254" i="2"/>
  <c r="CI238" i="2"/>
  <c r="CI222" i="2"/>
  <c r="CI206" i="2"/>
  <c r="CI190" i="2"/>
  <c r="CI174" i="2"/>
  <c r="CI158" i="2"/>
  <c r="CI142" i="2"/>
  <c r="CI126" i="2"/>
  <c r="CI110" i="2"/>
  <c r="CI94" i="2"/>
  <c r="CI78" i="2"/>
  <c r="CI62" i="2"/>
  <c r="CI46" i="2"/>
  <c r="CI30" i="2"/>
  <c r="CI14" i="2"/>
  <c r="CB426" i="2"/>
  <c r="CB410" i="2"/>
  <c r="CB394" i="2"/>
  <c r="CB378" i="2"/>
  <c r="CB362" i="2"/>
  <c r="CB346" i="2"/>
  <c r="CB330" i="2"/>
  <c r="CB314" i="2"/>
  <c r="CB298" i="2"/>
  <c r="CB282" i="2"/>
  <c r="CB266" i="2"/>
  <c r="CB250" i="2"/>
  <c r="CB234" i="2"/>
  <c r="CB218" i="2"/>
  <c r="CB202" i="2"/>
  <c r="CB186" i="2"/>
  <c r="CB170" i="2"/>
  <c r="CB154" i="2"/>
  <c r="CB138" i="2"/>
  <c r="CB122" i="2"/>
  <c r="CB106" i="2"/>
  <c r="CB90" i="2"/>
  <c r="CB74" i="2"/>
  <c r="CB58" i="2"/>
  <c r="CB42" i="2"/>
  <c r="CB26" i="2"/>
  <c r="CB10" i="2"/>
  <c r="BU422" i="2"/>
  <c r="BU406" i="2"/>
  <c r="BU390" i="2"/>
  <c r="BU374" i="2"/>
  <c r="BU358" i="2"/>
  <c r="BU342" i="2"/>
  <c r="BU326" i="2"/>
  <c r="BU310" i="2"/>
  <c r="BU294" i="2"/>
  <c r="BU278" i="2"/>
  <c r="BU262" i="2"/>
  <c r="BU246" i="2"/>
  <c r="BU230" i="2"/>
  <c r="BU214" i="2"/>
  <c r="BU198" i="2"/>
  <c r="BU182" i="2"/>
  <c r="BU166" i="2"/>
  <c r="BU150" i="2"/>
  <c r="BU134" i="2"/>
  <c r="BU118" i="2"/>
  <c r="BU102" i="2"/>
  <c r="BU86" i="2"/>
  <c r="BU70" i="2"/>
  <c r="BU66" i="2"/>
  <c r="BU62" i="2"/>
  <c r="BU58" i="2"/>
  <c r="BU54" i="2"/>
  <c r="BU50" i="2"/>
  <c r="BU46" i="2"/>
  <c r="BU42" i="2"/>
  <c r="BU38" i="2"/>
  <c r="BU34" i="2"/>
  <c r="BU30" i="2"/>
  <c r="BU26" i="2"/>
  <c r="BU22" i="2"/>
  <c r="BU18" i="2"/>
  <c r="BU14" i="2"/>
  <c r="BU10" i="2"/>
  <c r="BU6" i="2"/>
  <c r="BN430" i="2"/>
  <c r="BN426" i="2"/>
  <c r="BN422" i="2"/>
  <c r="BN418" i="2"/>
  <c r="BN414" i="2"/>
  <c r="BN410" i="2"/>
  <c r="BN406" i="2"/>
  <c r="BN402" i="2"/>
  <c r="BN398" i="2"/>
  <c r="BN394" i="2"/>
  <c r="BN390" i="2"/>
  <c r="BN386" i="2"/>
  <c r="BN382" i="2"/>
  <c r="BN378" i="2"/>
  <c r="BN374" i="2"/>
  <c r="BN370" i="2"/>
  <c r="BN366" i="2"/>
  <c r="BN362" i="2"/>
  <c r="BN358" i="2"/>
  <c r="BN354" i="2"/>
  <c r="BN350" i="2"/>
  <c r="BN346" i="2"/>
  <c r="BN342" i="2"/>
  <c r="BN338" i="2"/>
  <c r="BN334" i="2"/>
  <c r="BN330" i="2"/>
  <c r="BN326" i="2"/>
  <c r="BN322" i="2"/>
  <c r="BN318" i="2"/>
  <c r="BN314" i="2"/>
  <c r="BN310" i="2"/>
  <c r="BN306" i="2"/>
  <c r="BN302" i="2"/>
  <c r="BN298" i="2"/>
  <c r="BN294" i="2"/>
  <c r="BN290" i="2"/>
  <c r="BN286" i="2"/>
  <c r="BN282" i="2"/>
  <c r="BN278" i="2"/>
  <c r="BN274" i="2"/>
  <c r="BN270" i="2"/>
  <c r="BN266" i="2"/>
  <c r="BN262" i="2"/>
  <c r="BN258" i="2"/>
  <c r="BN254" i="2"/>
  <c r="BN250" i="2"/>
  <c r="BN246" i="2"/>
  <c r="BN242" i="2"/>
  <c r="BN238" i="2"/>
  <c r="BN234" i="2"/>
  <c r="BN230" i="2"/>
  <c r="BN226" i="2"/>
  <c r="BN222" i="2"/>
  <c r="BN218" i="2"/>
  <c r="BN214" i="2"/>
  <c r="BN210" i="2"/>
  <c r="BN206" i="2"/>
  <c r="BN202" i="2"/>
  <c r="BN198" i="2"/>
  <c r="BN194" i="2"/>
  <c r="BN190" i="2"/>
  <c r="BN186" i="2"/>
  <c r="BN182" i="2"/>
  <c r="BN178" i="2"/>
  <c r="BN174" i="2"/>
  <c r="BN170" i="2"/>
  <c r="BN166" i="2"/>
  <c r="BN162" i="2"/>
  <c r="BN158" i="2"/>
  <c r="BN154" i="2"/>
  <c r="BN150" i="2"/>
  <c r="BN146" i="2"/>
  <c r="BN142" i="2"/>
  <c r="BN138" i="2"/>
  <c r="BN134" i="2"/>
  <c r="BN130" i="2"/>
  <c r="BN126" i="2"/>
  <c r="BN122" i="2"/>
  <c r="BN118" i="2"/>
  <c r="BN114" i="2"/>
  <c r="BN110" i="2"/>
  <c r="BN106" i="2"/>
  <c r="BN102" i="2"/>
  <c r="BN98" i="2"/>
  <c r="BN94" i="2"/>
  <c r="BN90" i="2"/>
  <c r="BN86" i="2"/>
  <c r="BN82" i="2"/>
  <c r="BN78" i="2"/>
  <c r="BN74" i="2"/>
  <c r="BN70" i="2"/>
  <c r="BN66" i="2"/>
  <c r="BN62" i="2"/>
  <c r="BN58" i="2"/>
  <c r="BN54" i="2"/>
  <c r="BN50" i="2"/>
  <c r="BN46" i="2"/>
  <c r="BN42" i="2"/>
  <c r="BN38" i="2"/>
  <c r="BN34" i="2"/>
  <c r="BN30" i="2"/>
  <c r="BN26" i="2"/>
  <c r="BN22" i="2"/>
  <c r="BN18" i="2"/>
  <c r="BN14" i="2"/>
  <c r="BN10" i="2"/>
  <c r="BN6" i="2"/>
  <c r="BG430" i="2"/>
  <c r="BG426" i="2"/>
  <c r="BG422" i="2"/>
  <c r="BG418" i="2"/>
  <c r="BG414" i="2"/>
  <c r="BG410" i="2"/>
  <c r="BG406" i="2"/>
  <c r="BG402" i="2"/>
  <c r="BG398" i="2"/>
  <c r="BG394" i="2"/>
  <c r="BG390" i="2"/>
  <c r="BG386" i="2"/>
  <c r="BG382" i="2"/>
  <c r="BG378" i="2"/>
  <c r="BG374" i="2"/>
  <c r="BG370" i="2"/>
  <c r="BG366" i="2"/>
  <c r="BG362" i="2"/>
  <c r="BG358" i="2"/>
  <c r="BG354" i="2"/>
  <c r="BG350" i="2"/>
  <c r="BG346" i="2"/>
  <c r="BG342" i="2"/>
  <c r="BG338" i="2"/>
  <c r="BG334" i="2"/>
  <c r="BG330" i="2"/>
  <c r="BG326" i="2"/>
  <c r="BG322" i="2"/>
  <c r="BG318" i="2"/>
  <c r="BG314" i="2"/>
  <c r="BG310" i="2"/>
  <c r="BG306" i="2"/>
  <c r="BG302" i="2"/>
  <c r="BG298" i="2"/>
  <c r="BG294" i="2"/>
  <c r="BG290" i="2"/>
  <c r="BG286" i="2"/>
  <c r="BG282" i="2"/>
  <c r="BG278" i="2"/>
  <c r="BG274" i="2"/>
  <c r="BG270" i="2"/>
  <c r="BG266" i="2"/>
  <c r="BG262" i="2"/>
  <c r="BG258" i="2"/>
  <c r="BG254" i="2"/>
  <c r="BG250" i="2"/>
  <c r="BG246" i="2"/>
  <c r="BG242" i="2"/>
  <c r="BG238" i="2"/>
  <c r="BG234" i="2"/>
  <c r="BG230" i="2"/>
  <c r="BG226" i="2"/>
  <c r="BG222" i="2"/>
  <c r="BG218" i="2"/>
  <c r="BG214" i="2"/>
  <c r="BG210" i="2"/>
  <c r="BG206" i="2"/>
  <c r="BG202" i="2"/>
  <c r="BG198" i="2"/>
  <c r="BG194" i="2"/>
  <c r="BG190" i="2"/>
  <c r="BG186" i="2"/>
  <c r="BG182" i="2"/>
  <c r="BG178" i="2"/>
  <c r="BG174" i="2"/>
  <c r="BG170" i="2"/>
  <c r="BG166" i="2"/>
  <c r="BG162" i="2"/>
  <c r="BG158" i="2"/>
  <c r="BG154" i="2"/>
  <c r="BG150" i="2"/>
  <c r="BG146" i="2"/>
  <c r="BG142" i="2"/>
  <c r="BG138" i="2"/>
  <c r="BG134" i="2"/>
  <c r="BG130" i="2"/>
  <c r="BG126" i="2"/>
  <c r="BG122" i="2"/>
  <c r="BG118" i="2"/>
  <c r="BG114" i="2"/>
  <c r="BG110" i="2"/>
  <c r="BG106" i="2"/>
  <c r="BG102" i="2"/>
  <c r="BG98" i="2"/>
  <c r="BG94" i="2"/>
  <c r="BG90" i="2"/>
  <c r="BG86" i="2"/>
  <c r="BG82" i="2"/>
  <c r="BG78" i="2"/>
  <c r="BG74" i="2"/>
  <c r="BG70" i="2"/>
  <c r="BG66" i="2"/>
  <c r="BG62" i="2"/>
  <c r="BG58" i="2"/>
  <c r="BG54" i="2"/>
  <c r="BG50" i="2"/>
  <c r="BG46" i="2"/>
  <c r="BG42" i="2"/>
  <c r="BG38" i="2"/>
  <c r="BG34" i="2"/>
  <c r="BG30" i="2"/>
  <c r="BG26" i="2"/>
  <c r="BG22" i="2"/>
  <c r="BG18" i="2"/>
  <c r="BG14" i="2"/>
  <c r="BG10" i="2"/>
  <c r="BG6" i="2"/>
  <c r="AS430" i="2"/>
  <c r="AS426" i="2"/>
  <c r="AS422" i="2"/>
  <c r="AS418" i="2"/>
  <c r="AS414" i="2"/>
  <c r="AS410" i="2"/>
  <c r="AS406" i="2"/>
  <c r="AS402" i="2"/>
  <c r="AS398" i="2"/>
  <c r="AS394" i="2"/>
  <c r="AS390" i="2"/>
  <c r="AS386" i="2"/>
  <c r="AS382" i="2"/>
  <c r="AS378" i="2"/>
  <c r="AS374" i="2"/>
  <c r="AS370" i="2"/>
  <c r="AS366" i="2"/>
  <c r="AS362" i="2"/>
  <c r="AS358" i="2"/>
  <c r="AS354" i="2"/>
  <c r="AS350" i="2"/>
  <c r="AS346" i="2"/>
  <c r="AS342" i="2"/>
  <c r="AS338" i="2"/>
  <c r="AS334" i="2"/>
  <c r="AS330" i="2"/>
  <c r="AS326" i="2"/>
  <c r="AS322" i="2"/>
  <c r="AS318" i="2"/>
  <c r="AS314" i="2"/>
  <c r="AS310" i="2"/>
  <c r="AS306" i="2"/>
  <c r="AS302" i="2"/>
  <c r="AS298" i="2"/>
  <c r="AS294" i="2"/>
  <c r="AS290" i="2"/>
  <c r="AS286" i="2"/>
  <c r="AS282" i="2"/>
  <c r="AS278" i="2"/>
  <c r="AS274" i="2"/>
  <c r="AS270" i="2"/>
  <c r="AS266" i="2"/>
  <c r="AS262" i="2"/>
  <c r="AS258" i="2"/>
  <c r="AS254" i="2"/>
  <c r="AS250" i="2"/>
  <c r="AS246" i="2"/>
  <c r="AS242" i="2"/>
  <c r="AS238" i="2"/>
  <c r="AS234" i="2"/>
  <c r="AS230" i="2"/>
  <c r="AS226" i="2"/>
  <c r="AS222" i="2"/>
  <c r="AS218" i="2"/>
  <c r="AS214" i="2"/>
  <c r="AS210" i="2"/>
  <c r="AS206" i="2"/>
  <c r="AS202" i="2"/>
  <c r="AS198" i="2"/>
  <c r="AS194" i="2"/>
  <c r="AS190" i="2"/>
  <c r="AS186" i="2"/>
  <c r="AS182" i="2"/>
  <c r="AS178" i="2"/>
  <c r="AS174" i="2"/>
  <c r="AS170" i="2"/>
  <c r="AS166" i="2"/>
  <c r="AS162" i="2"/>
  <c r="AS158" i="2"/>
  <c r="AS154" i="2"/>
  <c r="AS150" i="2"/>
  <c r="AS146" i="2"/>
  <c r="AS142" i="2"/>
  <c r="AS138" i="2"/>
  <c r="AS134" i="2"/>
  <c r="AS130" i="2"/>
  <c r="AS126" i="2"/>
  <c r="AS122" i="2"/>
  <c r="AS118" i="2"/>
  <c r="AS114" i="2"/>
  <c r="AS110" i="2"/>
  <c r="AS106" i="2"/>
  <c r="AS102" i="2"/>
  <c r="AS98" i="2"/>
  <c r="AS94" i="2"/>
  <c r="AS90" i="2"/>
  <c r="AS86" i="2"/>
  <c r="AS82" i="2"/>
  <c r="AS78" i="2"/>
  <c r="AS74" i="2"/>
  <c r="AS70" i="2"/>
  <c r="AS66" i="2"/>
  <c r="AS62" i="2"/>
  <c r="AS58" i="2"/>
  <c r="AS54" i="2"/>
  <c r="AS50" i="2"/>
  <c r="AS46" i="2"/>
  <c r="AS42" i="2"/>
  <c r="AS38" i="2"/>
  <c r="AS34" i="2"/>
  <c r="AS30" i="2"/>
  <c r="AS26" i="2"/>
  <c r="AS22" i="2"/>
  <c r="AS18" i="2"/>
  <c r="AS14" i="2"/>
  <c r="AS10" i="2"/>
  <c r="AS6" i="2"/>
  <c r="AZ430" i="2"/>
  <c r="AZ426" i="2"/>
  <c r="AZ422" i="2"/>
  <c r="AZ418" i="2"/>
  <c r="AZ414" i="2"/>
  <c r="AZ410" i="2"/>
  <c r="AZ406" i="2"/>
  <c r="AZ402" i="2"/>
  <c r="AZ398" i="2"/>
  <c r="AZ394" i="2"/>
  <c r="AZ390" i="2"/>
  <c r="AZ386" i="2"/>
  <c r="AZ382" i="2"/>
  <c r="AZ378" i="2"/>
  <c r="AZ374" i="2"/>
  <c r="AZ370" i="2"/>
  <c r="AZ366" i="2"/>
  <c r="AZ362" i="2"/>
  <c r="AZ358" i="2"/>
  <c r="AZ354" i="2"/>
  <c r="AZ350" i="2"/>
  <c r="AZ346" i="2"/>
  <c r="AZ342" i="2"/>
  <c r="AZ338" i="2"/>
  <c r="AZ334" i="2"/>
  <c r="AZ330" i="2"/>
  <c r="AZ326" i="2"/>
  <c r="AZ322" i="2"/>
  <c r="AZ318" i="2"/>
  <c r="AZ314" i="2"/>
  <c r="AZ310" i="2"/>
  <c r="AZ306" i="2"/>
  <c r="AZ302" i="2"/>
  <c r="AZ298" i="2"/>
  <c r="AZ294" i="2"/>
  <c r="AZ290" i="2"/>
  <c r="AZ286" i="2"/>
  <c r="AZ282" i="2"/>
  <c r="AZ278" i="2"/>
  <c r="AZ274" i="2"/>
  <c r="AZ270" i="2"/>
  <c r="AZ266" i="2"/>
  <c r="AZ262" i="2"/>
  <c r="AZ258" i="2"/>
  <c r="AZ254" i="2"/>
  <c r="AZ250" i="2"/>
  <c r="AZ246" i="2"/>
  <c r="AZ242" i="2"/>
  <c r="AZ238" i="2"/>
  <c r="AZ234" i="2"/>
  <c r="AZ230" i="2"/>
  <c r="AZ226" i="2"/>
  <c r="AZ222" i="2"/>
  <c r="AZ218" i="2"/>
  <c r="AZ214" i="2"/>
  <c r="AZ210" i="2"/>
  <c r="AZ206" i="2"/>
  <c r="AZ202" i="2"/>
  <c r="AZ198" i="2"/>
  <c r="AZ194" i="2"/>
  <c r="AZ190" i="2"/>
  <c r="AZ186" i="2"/>
  <c r="AZ182" i="2"/>
  <c r="AZ178" i="2"/>
  <c r="AZ174" i="2"/>
  <c r="AZ170" i="2"/>
  <c r="AZ166" i="2"/>
  <c r="AZ162" i="2"/>
  <c r="AZ158" i="2"/>
  <c r="AZ154" i="2"/>
  <c r="AZ150" i="2"/>
  <c r="AZ146" i="2"/>
  <c r="AZ142" i="2"/>
  <c r="AZ138" i="2"/>
  <c r="AZ134" i="2"/>
  <c r="AZ130" i="2"/>
  <c r="AZ126" i="2"/>
  <c r="AZ122" i="2"/>
  <c r="AZ118" i="2"/>
  <c r="AZ114" i="2"/>
  <c r="AZ110" i="2"/>
  <c r="AZ106" i="2"/>
  <c r="AZ102" i="2"/>
  <c r="AZ98" i="2"/>
  <c r="AZ94" i="2"/>
  <c r="AZ90" i="2"/>
  <c r="AZ86" i="2"/>
  <c r="AZ82" i="2"/>
  <c r="AZ78" i="2"/>
  <c r="AZ74" i="2"/>
  <c r="AZ70" i="2"/>
  <c r="AZ66" i="2"/>
  <c r="AZ62" i="2"/>
  <c r="AZ58" i="2"/>
  <c r="AZ54" i="2"/>
  <c r="AZ50" i="2"/>
  <c r="AZ46" i="2"/>
  <c r="AZ42" i="2"/>
  <c r="AZ38" i="2"/>
  <c r="AZ34" i="2"/>
  <c r="AZ30" i="2"/>
  <c r="AZ26" i="2"/>
  <c r="AZ22" i="2"/>
  <c r="AZ18" i="2"/>
  <c r="AZ14" i="2"/>
  <c r="AZ10" i="2"/>
  <c r="AZ6" i="2"/>
  <c r="AL430" i="2"/>
  <c r="AL426" i="2"/>
  <c r="AL422" i="2"/>
  <c r="AL418" i="2"/>
  <c r="AL414" i="2"/>
  <c r="AL410" i="2"/>
  <c r="AL406" i="2"/>
  <c r="AL402" i="2"/>
  <c r="AL398" i="2"/>
  <c r="AL394" i="2"/>
  <c r="AL390" i="2"/>
  <c r="AL386" i="2"/>
  <c r="AL382" i="2"/>
  <c r="AL378" i="2"/>
  <c r="AL374" i="2"/>
  <c r="AL370" i="2"/>
  <c r="AL366" i="2"/>
  <c r="AL362" i="2"/>
  <c r="AL358" i="2"/>
  <c r="AL354" i="2"/>
  <c r="AL350" i="2"/>
  <c r="AL346" i="2"/>
  <c r="AL342" i="2"/>
  <c r="AL338" i="2"/>
  <c r="AL334" i="2"/>
  <c r="AL330" i="2"/>
  <c r="AL326" i="2"/>
  <c r="AL322" i="2"/>
  <c r="AL318" i="2"/>
  <c r="AL314" i="2"/>
  <c r="AL310" i="2"/>
  <c r="AL306" i="2"/>
  <c r="AL302" i="2"/>
  <c r="AL298" i="2"/>
  <c r="AL294" i="2"/>
  <c r="AL290" i="2"/>
  <c r="AL286" i="2"/>
  <c r="AL282" i="2"/>
  <c r="AL278" i="2"/>
  <c r="AL274" i="2"/>
  <c r="AL270" i="2"/>
  <c r="AL266" i="2"/>
  <c r="AL262" i="2"/>
  <c r="AL258" i="2"/>
  <c r="AL254" i="2"/>
  <c r="AL250" i="2"/>
  <c r="AL246" i="2"/>
  <c r="AL242" i="2"/>
  <c r="AL238" i="2"/>
  <c r="AL234" i="2"/>
  <c r="AL230" i="2"/>
  <c r="AL226" i="2"/>
  <c r="AL222" i="2"/>
  <c r="AL218" i="2"/>
  <c r="AL214" i="2"/>
  <c r="AL210" i="2"/>
  <c r="AL206" i="2"/>
  <c r="AL202" i="2"/>
  <c r="AL198" i="2"/>
  <c r="AL194" i="2"/>
  <c r="AL190" i="2"/>
  <c r="AL186" i="2"/>
  <c r="AL182" i="2"/>
  <c r="AL178" i="2"/>
  <c r="AL174" i="2"/>
  <c r="AL170" i="2"/>
  <c r="AL166" i="2"/>
  <c r="ET421" i="2"/>
  <c r="EM337" i="2"/>
  <c r="EF287" i="2"/>
  <c r="EF159" i="2"/>
  <c r="EF31" i="2"/>
  <c r="DY331" i="2"/>
  <c r="DY203" i="2"/>
  <c r="DY75" i="2"/>
  <c r="DR375" i="2"/>
  <c r="DR247" i="2"/>
  <c r="DR140" i="2"/>
  <c r="DR74" i="2"/>
  <c r="DR10" i="2"/>
  <c r="DK374" i="2"/>
  <c r="DK310" i="2"/>
  <c r="DK246" i="2"/>
  <c r="DK182" i="2"/>
  <c r="DK118" i="2"/>
  <c r="DK54" i="2"/>
  <c r="DD418" i="2"/>
  <c r="DD354" i="2"/>
  <c r="DD310" i="2"/>
  <c r="DD294" i="2"/>
  <c r="DD278" i="2"/>
  <c r="DD262" i="2"/>
  <c r="DD246" i="2"/>
  <c r="DD230" i="2"/>
  <c r="DD214" i="2"/>
  <c r="DD198" i="2"/>
  <c r="DD182" i="2"/>
  <c r="DD166" i="2"/>
  <c r="DD150" i="2"/>
  <c r="DD134" i="2"/>
  <c r="DD118" i="2"/>
  <c r="DD102" i="2"/>
  <c r="DD86" i="2"/>
  <c r="DD70" i="2"/>
  <c r="DD54" i="2"/>
  <c r="DD38" i="2"/>
  <c r="DD22" i="2"/>
  <c r="DD6" i="2"/>
  <c r="CW418" i="2"/>
  <c r="CW402" i="2"/>
  <c r="CW386" i="2"/>
  <c r="CW370" i="2"/>
  <c r="CW354" i="2"/>
  <c r="CW338" i="2"/>
  <c r="CW322" i="2"/>
  <c r="CW306" i="2"/>
  <c r="CW290" i="2"/>
  <c r="CW274" i="2"/>
  <c r="CW258" i="2"/>
  <c r="CW242" i="2"/>
  <c r="CW226" i="2"/>
  <c r="CW210" i="2"/>
  <c r="CW194" i="2"/>
  <c r="CW178" i="2"/>
  <c r="CW162" i="2"/>
  <c r="CW146" i="2"/>
  <c r="CW130" i="2"/>
  <c r="CW114" i="2"/>
  <c r="CW98" i="2"/>
  <c r="CW82" i="2"/>
  <c r="CW66" i="2"/>
  <c r="CW50" i="2"/>
  <c r="ET293" i="2"/>
  <c r="DY427" i="2"/>
  <c r="DR343" i="2"/>
  <c r="DK422" i="2"/>
  <c r="DK166" i="2"/>
  <c r="DD338" i="2"/>
  <c r="DD258" i="2"/>
  <c r="DD194" i="2"/>
  <c r="DD130" i="2"/>
  <c r="DD66" i="2"/>
  <c r="CW430" i="2"/>
  <c r="CW366" i="2"/>
  <c r="CW302" i="2"/>
  <c r="CW238" i="2"/>
  <c r="CW174" i="2"/>
  <c r="CW110" i="2"/>
  <c r="CW46" i="2"/>
  <c r="CW14" i="2"/>
  <c r="CP410" i="2"/>
  <c r="CP378" i="2"/>
  <c r="CP346" i="2"/>
  <c r="CP314" i="2"/>
  <c r="CP282" i="2"/>
  <c r="CP250" i="2"/>
  <c r="CP218" i="2"/>
  <c r="CP186" i="2"/>
  <c r="CP154" i="2"/>
  <c r="CP122" i="2"/>
  <c r="CP90" i="2"/>
  <c r="CP58" i="2"/>
  <c r="CP26" i="2"/>
  <c r="CI422" i="2"/>
  <c r="CI390" i="2"/>
  <c r="CI358" i="2"/>
  <c r="CI326" i="2"/>
  <c r="CI294" i="2"/>
  <c r="CI262" i="2"/>
  <c r="CI230" i="2"/>
  <c r="CI198" i="2"/>
  <c r="CI166" i="2"/>
  <c r="CI134" i="2"/>
  <c r="CI102" i="2"/>
  <c r="CI70" i="2"/>
  <c r="CI38" i="2"/>
  <c r="CI6" i="2"/>
  <c r="CB402" i="2"/>
  <c r="CB370" i="2"/>
  <c r="CB338" i="2"/>
  <c r="CB306" i="2"/>
  <c r="CB274" i="2"/>
  <c r="CB242" i="2"/>
  <c r="CB210" i="2"/>
  <c r="CB178" i="2"/>
  <c r="CB146" i="2"/>
  <c r="CB114" i="2"/>
  <c r="CB82" i="2"/>
  <c r="CB50" i="2"/>
  <c r="CB18" i="2"/>
  <c r="BU414" i="2"/>
  <c r="BU382" i="2"/>
  <c r="BU350" i="2"/>
  <c r="BU318" i="2"/>
  <c r="BU286" i="2"/>
  <c r="BU254" i="2"/>
  <c r="BU222" i="2"/>
  <c r="BU190" i="2"/>
  <c r="BU158" i="2"/>
  <c r="BU126" i="2"/>
  <c r="BU94" i="2"/>
  <c r="BU68" i="2"/>
  <c r="BU60" i="2"/>
  <c r="BU52" i="2"/>
  <c r="BU44" i="2"/>
  <c r="BU36" i="2"/>
  <c r="BU28" i="2"/>
  <c r="BU20" i="2"/>
  <c r="BU12" i="2"/>
  <c r="BN432" i="2"/>
  <c r="BN424" i="2"/>
  <c r="BN416" i="2"/>
  <c r="BN408" i="2"/>
  <c r="BN400" i="2"/>
  <c r="BN392" i="2"/>
  <c r="BN384" i="2"/>
  <c r="BN376" i="2"/>
  <c r="BN368" i="2"/>
  <c r="BN360" i="2"/>
  <c r="BN352" i="2"/>
  <c r="BN344" i="2"/>
  <c r="BN336" i="2"/>
  <c r="BN328" i="2"/>
  <c r="BN320" i="2"/>
  <c r="BN312" i="2"/>
  <c r="BN304" i="2"/>
  <c r="BN296" i="2"/>
  <c r="BN288" i="2"/>
  <c r="BN280" i="2"/>
  <c r="BN272" i="2"/>
  <c r="BN264" i="2"/>
  <c r="BN256" i="2"/>
  <c r="BN248" i="2"/>
  <c r="BN240" i="2"/>
  <c r="BN232" i="2"/>
  <c r="BN224" i="2"/>
  <c r="BN216" i="2"/>
  <c r="BN208" i="2"/>
  <c r="BN200" i="2"/>
  <c r="BN192" i="2"/>
  <c r="BN184" i="2"/>
  <c r="BN176" i="2"/>
  <c r="BN168" i="2"/>
  <c r="BN160" i="2"/>
  <c r="BN152" i="2"/>
  <c r="BN144" i="2"/>
  <c r="BN136" i="2"/>
  <c r="BN128" i="2"/>
  <c r="BN120" i="2"/>
  <c r="BN112" i="2"/>
  <c r="BN104" i="2"/>
  <c r="BN96" i="2"/>
  <c r="BN88" i="2"/>
  <c r="BN80" i="2"/>
  <c r="BN72" i="2"/>
  <c r="BN64" i="2"/>
  <c r="BN56" i="2"/>
  <c r="BN48" i="2"/>
  <c r="BN40" i="2"/>
  <c r="BN32" i="2"/>
  <c r="BN24" i="2"/>
  <c r="BN16" i="2"/>
  <c r="BN8" i="2"/>
  <c r="BG428" i="2"/>
  <c r="BG420" i="2"/>
  <c r="BG412" i="2"/>
  <c r="BG404" i="2"/>
  <c r="BG396" i="2"/>
  <c r="BG388" i="2"/>
  <c r="BG380" i="2"/>
  <c r="BG372" i="2"/>
  <c r="BG364" i="2"/>
  <c r="BG356" i="2"/>
  <c r="BG348" i="2"/>
  <c r="BG340" i="2"/>
  <c r="BG332" i="2"/>
  <c r="BG324" i="2"/>
  <c r="BG316" i="2"/>
  <c r="BG308" i="2"/>
  <c r="BG300" i="2"/>
  <c r="BG292" i="2"/>
  <c r="BG284" i="2"/>
  <c r="BG276" i="2"/>
  <c r="BG268" i="2"/>
  <c r="BG260" i="2"/>
  <c r="BG252" i="2"/>
  <c r="BG244" i="2"/>
  <c r="BG236" i="2"/>
  <c r="BG228" i="2"/>
  <c r="BG220" i="2"/>
  <c r="BG212" i="2"/>
  <c r="BG204" i="2"/>
  <c r="BG196" i="2"/>
  <c r="BG188" i="2"/>
  <c r="BG180" i="2"/>
  <c r="BG172" i="2"/>
  <c r="BG164" i="2"/>
  <c r="BG156" i="2"/>
  <c r="BG148" i="2"/>
  <c r="BG140" i="2"/>
  <c r="BG132" i="2"/>
  <c r="BG124" i="2"/>
  <c r="BG116" i="2"/>
  <c r="BG108" i="2"/>
  <c r="BG100" i="2"/>
  <c r="BG92" i="2"/>
  <c r="BG84" i="2"/>
  <c r="BG76" i="2"/>
  <c r="BG68" i="2"/>
  <c r="BG60" i="2"/>
  <c r="BG52" i="2"/>
  <c r="BG44" i="2"/>
  <c r="BG36" i="2"/>
  <c r="BG28" i="2"/>
  <c r="BG20" i="2"/>
  <c r="BG12" i="2"/>
  <c r="AS432" i="2"/>
  <c r="AS424" i="2"/>
  <c r="AS416" i="2"/>
  <c r="AS408" i="2"/>
  <c r="AS400" i="2"/>
  <c r="AS392" i="2"/>
  <c r="AS384" i="2"/>
  <c r="AS376" i="2"/>
  <c r="AS368" i="2"/>
  <c r="AS360" i="2"/>
  <c r="AS352" i="2"/>
  <c r="AS344" i="2"/>
  <c r="AS336" i="2"/>
  <c r="AS328" i="2"/>
  <c r="AS320" i="2"/>
  <c r="AS312" i="2"/>
  <c r="AS304" i="2"/>
  <c r="AS296" i="2"/>
  <c r="AS288" i="2"/>
  <c r="AS280" i="2"/>
  <c r="AS272" i="2"/>
  <c r="AS264" i="2"/>
  <c r="AS256" i="2"/>
  <c r="AS248" i="2"/>
  <c r="AS240" i="2"/>
  <c r="AS232" i="2"/>
  <c r="AS224" i="2"/>
  <c r="AS216" i="2"/>
  <c r="AS208" i="2"/>
  <c r="AS200" i="2"/>
  <c r="AS192" i="2"/>
  <c r="AS184" i="2"/>
  <c r="AS176" i="2"/>
  <c r="AS168" i="2"/>
  <c r="AS160" i="2"/>
  <c r="AS152" i="2"/>
  <c r="AS144" i="2"/>
  <c r="AS136" i="2"/>
  <c r="AS128" i="2"/>
  <c r="AS120" i="2"/>
  <c r="AS112" i="2"/>
  <c r="AS104" i="2"/>
  <c r="AS96" i="2"/>
  <c r="AS88" i="2"/>
  <c r="AS80" i="2"/>
  <c r="AS72" i="2"/>
  <c r="AS64" i="2"/>
  <c r="AS56" i="2"/>
  <c r="AS48" i="2"/>
  <c r="AS40" i="2"/>
  <c r="AS32" i="2"/>
  <c r="AS24" i="2"/>
  <c r="AS16" i="2"/>
  <c r="AS8" i="2"/>
  <c r="AZ428" i="2"/>
  <c r="AZ420" i="2"/>
  <c r="AZ412" i="2"/>
  <c r="AZ404" i="2"/>
  <c r="AZ396" i="2"/>
  <c r="AZ388" i="2"/>
  <c r="AZ380" i="2"/>
  <c r="AZ372" i="2"/>
  <c r="AZ364" i="2"/>
  <c r="AZ356" i="2"/>
  <c r="AZ348" i="2"/>
  <c r="AZ340" i="2"/>
  <c r="AZ332" i="2"/>
  <c r="AZ324" i="2"/>
  <c r="AZ316" i="2"/>
  <c r="AZ308" i="2"/>
  <c r="AZ300" i="2"/>
  <c r="AZ292" i="2"/>
  <c r="AZ284" i="2"/>
  <c r="AZ276" i="2"/>
  <c r="AZ268" i="2"/>
  <c r="AZ260" i="2"/>
  <c r="AZ252" i="2"/>
  <c r="AZ244" i="2"/>
  <c r="AZ236" i="2"/>
  <c r="AZ228" i="2"/>
  <c r="AZ220" i="2"/>
  <c r="AZ212" i="2"/>
  <c r="AZ204" i="2"/>
  <c r="AZ196" i="2"/>
  <c r="AZ188" i="2"/>
  <c r="AZ180" i="2"/>
  <c r="AZ172" i="2"/>
  <c r="AZ164" i="2"/>
  <c r="AZ156" i="2"/>
  <c r="AZ148" i="2"/>
  <c r="AZ140" i="2"/>
  <c r="AZ132" i="2"/>
  <c r="AZ124" i="2"/>
  <c r="AZ116" i="2"/>
  <c r="AZ108" i="2"/>
  <c r="AZ100" i="2"/>
  <c r="AZ92" i="2"/>
  <c r="AZ84" i="2"/>
  <c r="AZ76" i="2"/>
  <c r="AZ68" i="2"/>
  <c r="AZ60" i="2"/>
  <c r="AZ52" i="2"/>
  <c r="AZ44" i="2"/>
  <c r="AZ36" i="2"/>
  <c r="AZ28" i="2"/>
  <c r="AZ20" i="2"/>
  <c r="AZ12" i="2"/>
  <c r="AL432" i="2"/>
  <c r="AL424" i="2"/>
  <c r="AL416" i="2"/>
  <c r="AL408" i="2"/>
  <c r="AL400" i="2"/>
  <c r="AL392" i="2"/>
  <c r="AL384" i="2"/>
  <c r="AL376" i="2"/>
  <c r="AL368" i="2"/>
  <c r="AL360" i="2"/>
  <c r="AL352" i="2"/>
  <c r="AL344" i="2"/>
  <c r="AL336" i="2"/>
  <c r="AL328" i="2"/>
  <c r="AL320" i="2"/>
  <c r="AL312" i="2"/>
  <c r="AL304" i="2"/>
  <c r="AL296" i="2"/>
  <c r="AL288" i="2"/>
  <c r="AL280" i="2"/>
  <c r="AL272" i="2"/>
  <c r="AL264" i="2"/>
  <c r="AL256" i="2"/>
  <c r="AL248" i="2"/>
  <c r="AL240" i="2"/>
  <c r="AL232" i="2"/>
  <c r="AL224" i="2"/>
  <c r="AL216" i="2"/>
  <c r="AL208" i="2"/>
  <c r="AL200" i="2"/>
  <c r="AL192" i="2"/>
  <c r="AL184" i="2"/>
  <c r="AL176" i="2"/>
  <c r="AL168" i="2"/>
  <c r="AL161" i="2"/>
  <c r="AL156" i="2"/>
  <c r="AL150" i="2"/>
  <c r="AL145" i="2"/>
  <c r="AL140" i="2"/>
  <c r="AL134" i="2"/>
  <c r="AL129" i="2"/>
  <c r="AL124" i="2"/>
  <c r="AL118" i="2"/>
  <c r="AL113" i="2"/>
  <c r="AL108" i="2"/>
  <c r="AL102" i="2"/>
  <c r="AL97" i="2"/>
  <c r="AL92" i="2"/>
  <c r="AL86" i="2"/>
  <c r="AL81" i="2"/>
  <c r="AL76" i="2"/>
  <c r="AL70" i="2"/>
  <c r="AL65" i="2"/>
  <c r="AL60" i="2"/>
  <c r="AL54" i="2"/>
  <c r="AL49" i="2"/>
  <c r="AL44" i="2"/>
  <c r="AL38" i="2"/>
  <c r="AL33" i="2"/>
  <c r="AL28" i="2"/>
  <c r="AL22" i="2"/>
  <c r="AL17" i="2"/>
  <c r="AL12" i="2"/>
  <c r="AL6" i="2"/>
  <c r="AE429" i="2"/>
  <c r="AE424" i="2"/>
  <c r="AE418" i="2"/>
  <c r="AE413" i="2"/>
  <c r="AE408" i="2"/>
  <c r="AE402" i="2"/>
  <c r="AE397" i="2"/>
  <c r="AE392" i="2"/>
  <c r="AE386" i="2"/>
  <c r="AE381" i="2"/>
  <c r="AE376" i="2"/>
  <c r="AE370" i="2"/>
  <c r="AE365" i="2"/>
  <c r="AE360" i="2"/>
  <c r="AE354" i="2"/>
  <c r="AE349" i="2"/>
  <c r="AE344" i="2"/>
  <c r="AE338" i="2"/>
  <c r="AE333" i="2"/>
  <c r="AE328" i="2"/>
  <c r="AE322" i="2"/>
  <c r="AE317" i="2"/>
  <c r="AE312" i="2"/>
  <c r="AE306" i="2"/>
  <c r="AE301" i="2"/>
  <c r="AE296" i="2"/>
  <c r="AE290" i="2"/>
  <c r="AE285" i="2"/>
  <c r="AE280" i="2"/>
  <c r="AE274" i="2"/>
  <c r="AE269" i="2"/>
  <c r="AE264" i="2"/>
  <c r="AE258" i="2"/>
  <c r="AE253" i="2"/>
  <c r="AE248" i="2"/>
  <c r="AE242" i="2"/>
  <c r="AE237" i="2"/>
  <c r="AE232" i="2"/>
  <c r="AE226" i="2"/>
  <c r="AE221" i="2"/>
  <c r="AE216" i="2"/>
  <c r="AE210" i="2"/>
  <c r="AE205" i="2"/>
  <c r="AE200" i="2"/>
  <c r="AE194" i="2"/>
  <c r="AE189" i="2"/>
  <c r="AE184" i="2"/>
  <c r="AE178" i="2"/>
  <c r="AE173" i="2"/>
  <c r="AE168" i="2"/>
  <c r="AE162" i="2"/>
  <c r="AE157" i="2"/>
  <c r="AE152" i="2"/>
  <c r="AE146" i="2"/>
  <c r="AE141" i="2"/>
  <c r="AE136" i="2"/>
  <c r="AE130" i="2"/>
  <c r="AE125" i="2"/>
  <c r="AE120" i="2"/>
  <c r="AE114" i="2"/>
  <c r="AE109" i="2"/>
  <c r="AE104" i="2"/>
  <c r="AE98" i="2"/>
  <c r="AE93" i="2"/>
  <c r="AE88" i="2"/>
  <c r="AE82" i="2"/>
  <c r="AE77" i="2"/>
  <c r="AE72" i="2"/>
  <c r="AE66" i="2"/>
  <c r="AE61" i="2"/>
  <c r="AE56" i="2"/>
  <c r="AE50" i="2"/>
  <c r="AE45" i="2"/>
  <c r="AE40" i="2"/>
  <c r="AE34" i="2"/>
  <c r="AE29" i="2"/>
  <c r="AE24" i="2"/>
  <c r="AE18" i="2"/>
  <c r="AE13" i="2"/>
  <c r="AE9" i="2"/>
  <c r="AE5" i="2"/>
  <c r="X429" i="2"/>
  <c r="X425" i="2"/>
  <c r="X421" i="2"/>
  <c r="X417" i="2"/>
  <c r="X413" i="2"/>
  <c r="X409" i="2"/>
  <c r="X405" i="2"/>
  <c r="X401" i="2"/>
  <c r="X397" i="2"/>
  <c r="X393" i="2"/>
  <c r="X389" i="2"/>
  <c r="X385" i="2"/>
  <c r="X381" i="2"/>
  <c r="X377" i="2"/>
  <c r="X373" i="2"/>
  <c r="X369" i="2"/>
  <c r="X365" i="2"/>
  <c r="X361" i="2"/>
  <c r="X357" i="2"/>
  <c r="X353" i="2"/>
  <c r="X349" i="2"/>
  <c r="X345" i="2"/>
  <c r="X341" i="2"/>
  <c r="X337" i="2"/>
  <c r="X333" i="2"/>
  <c r="X329" i="2"/>
  <c r="X325" i="2"/>
  <c r="X321" i="2"/>
  <c r="X317" i="2"/>
  <c r="X313" i="2"/>
  <c r="X309" i="2"/>
  <c r="X305" i="2"/>
  <c r="X301" i="2"/>
  <c r="X297" i="2"/>
  <c r="X293" i="2"/>
  <c r="X289" i="2"/>
  <c r="X285" i="2"/>
  <c r="X281" i="2"/>
  <c r="X277" i="2"/>
  <c r="X273" i="2"/>
  <c r="X269" i="2"/>
  <c r="X265" i="2"/>
  <c r="X261" i="2"/>
  <c r="X257" i="2"/>
  <c r="X253" i="2"/>
  <c r="X249" i="2"/>
  <c r="X245" i="2"/>
  <c r="X241" i="2"/>
  <c r="X237" i="2"/>
  <c r="X233" i="2"/>
  <c r="X229" i="2"/>
  <c r="X225" i="2"/>
  <c r="X221" i="2"/>
  <c r="X217" i="2"/>
  <c r="X213" i="2"/>
  <c r="X209" i="2"/>
  <c r="X205" i="2"/>
  <c r="X201" i="2"/>
  <c r="X197" i="2"/>
  <c r="X193" i="2"/>
  <c r="X189" i="2"/>
  <c r="X185" i="2"/>
  <c r="X181" i="2"/>
  <c r="X177" i="2"/>
  <c r="X173" i="2"/>
  <c r="X169" i="2"/>
  <c r="X165" i="2"/>
  <c r="X161" i="2"/>
  <c r="X157" i="2"/>
  <c r="X153" i="2"/>
  <c r="X149" i="2"/>
  <c r="X145" i="2"/>
  <c r="X141" i="2"/>
  <c r="X137" i="2"/>
  <c r="X133" i="2"/>
  <c r="X129" i="2"/>
  <c r="X125" i="2"/>
  <c r="X121" i="2"/>
  <c r="X117" i="2"/>
  <c r="X113" i="2"/>
  <c r="X109" i="2"/>
  <c r="X105" i="2"/>
  <c r="X101" i="2"/>
  <c r="X97" i="2"/>
  <c r="X93" i="2"/>
  <c r="X89" i="2"/>
  <c r="X85" i="2"/>
  <c r="X81" i="2"/>
  <c r="X77" i="2"/>
  <c r="X73" i="2"/>
  <c r="X69" i="2"/>
  <c r="X65" i="2"/>
  <c r="X61" i="2"/>
  <c r="X57" i="2"/>
  <c r="X53" i="2"/>
  <c r="X49" i="2"/>
  <c r="X45" i="2"/>
  <c r="X41" i="2"/>
  <c r="X37" i="2"/>
  <c r="X33" i="2"/>
  <c r="X29" i="2"/>
  <c r="X25" i="2"/>
  <c r="X21" i="2"/>
  <c r="X17" i="2"/>
  <c r="X13" i="2"/>
  <c r="X9" i="2"/>
  <c r="X5" i="2"/>
  <c r="Q429" i="2"/>
  <c r="Q425" i="2"/>
  <c r="Q421" i="2"/>
  <c r="Q417" i="2"/>
  <c r="Q413" i="2"/>
  <c r="Q409" i="2"/>
  <c r="Q405" i="2"/>
  <c r="Q401" i="2"/>
  <c r="Q397" i="2"/>
  <c r="Q393" i="2"/>
  <c r="Q389" i="2"/>
  <c r="Q385" i="2"/>
  <c r="Q381" i="2"/>
  <c r="Q377" i="2"/>
  <c r="Q373" i="2"/>
  <c r="Q369" i="2"/>
  <c r="Q365" i="2"/>
  <c r="Q361" i="2"/>
  <c r="Q357" i="2"/>
  <c r="Q353" i="2"/>
  <c r="Q349" i="2"/>
  <c r="Q345" i="2"/>
  <c r="Q341" i="2"/>
  <c r="Q337" i="2"/>
  <c r="Q333" i="2"/>
  <c r="Q329" i="2"/>
  <c r="Q325" i="2"/>
  <c r="Q321" i="2"/>
  <c r="Q317" i="2"/>
  <c r="Q313" i="2"/>
  <c r="Q309" i="2"/>
  <c r="Q305" i="2"/>
  <c r="Q301" i="2"/>
  <c r="Q297" i="2"/>
  <c r="Q293" i="2"/>
  <c r="Q289" i="2"/>
  <c r="Q285" i="2"/>
  <c r="Q281" i="2"/>
  <c r="Q277" i="2"/>
  <c r="Q273" i="2"/>
  <c r="Q269" i="2"/>
  <c r="Q265" i="2"/>
  <c r="Q261" i="2"/>
  <c r="Q257" i="2"/>
  <c r="Q253" i="2"/>
  <c r="Q249" i="2"/>
  <c r="Q245" i="2"/>
  <c r="Q241" i="2"/>
  <c r="Q237" i="2"/>
  <c r="Q233" i="2"/>
  <c r="Q229" i="2"/>
  <c r="Q225" i="2"/>
  <c r="Q221" i="2"/>
  <c r="Q217" i="2"/>
  <c r="Q213" i="2"/>
  <c r="Q209" i="2"/>
  <c r="Q205" i="2"/>
  <c r="Q201" i="2"/>
  <c r="Q197" i="2"/>
  <c r="Q193" i="2"/>
  <c r="Q189" i="2"/>
  <c r="Q185" i="2"/>
  <c r="Q181" i="2"/>
  <c r="Q177" i="2"/>
  <c r="Q173" i="2"/>
  <c r="Q169" i="2"/>
  <c r="Q165" i="2"/>
  <c r="Q161" i="2"/>
  <c r="Q157" i="2"/>
  <c r="Q153" i="2"/>
  <c r="Q149" i="2"/>
  <c r="Q145" i="2"/>
  <c r="Q141" i="2"/>
  <c r="Q137" i="2"/>
  <c r="Q133" i="2"/>
  <c r="Q129" i="2"/>
  <c r="Q125" i="2"/>
  <c r="Q121" i="2"/>
  <c r="Q117" i="2"/>
  <c r="Q113" i="2"/>
  <c r="Q109" i="2"/>
  <c r="Q105" i="2"/>
  <c r="Q101" i="2"/>
  <c r="Q97" i="2"/>
  <c r="Q93" i="2"/>
  <c r="Q89" i="2"/>
  <c r="Q85" i="2"/>
  <c r="Q81" i="2"/>
  <c r="Q77" i="2"/>
  <c r="Q73" i="2"/>
  <c r="Q69" i="2"/>
  <c r="Q65" i="2"/>
  <c r="Q61" i="2"/>
  <c r="Q57" i="2"/>
  <c r="Q53" i="2"/>
  <c r="Q49" i="2"/>
  <c r="Q45" i="2"/>
  <c r="Q41" i="2"/>
  <c r="Q37" i="2"/>
  <c r="Q33" i="2"/>
  <c r="Q29" i="2"/>
  <c r="Q25" i="2"/>
  <c r="Q21" i="2"/>
  <c r="Q17" i="2"/>
  <c r="Q13" i="2"/>
  <c r="Q9" i="2"/>
  <c r="Q5" i="2"/>
  <c r="J429" i="2"/>
  <c r="J425" i="2"/>
  <c r="J421" i="2"/>
  <c r="J417" i="2"/>
  <c r="J413" i="2"/>
  <c r="J409" i="2"/>
  <c r="J405" i="2"/>
  <c r="J401" i="2"/>
  <c r="J397" i="2"/>
  <c r="J393" i="2"/>
  <c r="J389" i="2"/>
  <c r="J385" i="2"/>
  <c r="J381" i="2"/>
  <c r="J377" i="2"/>
  <c r="EM209" i="2"/>
  <c r="DY299" i="2"/>
  <c r="DR215" i="2"/>
  <c r="DK358" i="2"/>
  <c r="DK102" i="2"/>
  <c r="DD306" i="2"/>
  <c r="DD242" i="2"/>
  <c r="DD178" i="2"/>
  <c r="DD114" i="2"/>
  <c r="DD50" i="2"/>
  <c r="CW414" i="2"/>
  <c r="CW350" i="2"/>
  <c r="CW286" i="2"/>
  <c r="CW222" i="2"/>
  <c r="CW158" i="2"/>
  <c r="CW94" i="2"/>
  <c r="CW34" i="2"/>
  <c r="CP430" i="2"/>
  <c r="CP398" i="2"/>
  <c r="CP366" i="2"/>
  <c r="CP334" i="2"/>
  <c r="CP302" i="2"/>
  <c r="CP270" i="2"/>
  <c r="CP238" i="2"/>
  <c r="CP206" i="2"/>
  <c r="CP174" i="2"/>
  <c r="CP142" i="2"/>
  <c r="CP110" i="2"/>
  <c r="CP78" i="2"/>
  <c r="CP46" i="2"/>
  <c r="CP14" i="2"/>
  <c r="CI410" i="2"/>
  <c r="CI378" i="2"/>
  <c r="CI346" i="2"/>
  <c r="CI314" i="2"/>
  <c r="CI282" i="2"/>
  <c r="CI250" i="2"/>
  <c r="CI218" i="2"/>
  <c r="CI186" i="2"/>
  <c r="CI154" i="2"/>
  <c r="CI122" i="2"/>
  <c r="CI90" i="2"/>
  <c r="CI58" i="2"/>
  <c r="CI26" i="2"/>
  <c r="CB422" i="2"/>
  <c r="CB390" i="2"/>
  <c r="CB358" i="2"/>
  <c r="CB326" i="2"/>
  <c r="CB294" i="2"/>
  <c r="CB262" i="2"/>
  <c r="CB230" i="2"/>
  <c r="CB198" i="2"/>
  <c r="CB166" i="2"/>
  <c r="CB134" i="2"/>
  <c r="CB102" i="2"/>
  <c r="CB70" i="2"/>
  <c r="CB38" i="2"/>
  <c r="CB6" i="2"/>
  <c r="BU402" i="2"/>
  <c r="BU370" i="2"/>
  <c r="BU338" i="2"/>
  <c r="BU306" i="2"/>
  <c r="BU274" i="2"/>
  <c r="BU242" i="2"/>
  <c r="BU210" i="2"/>
  <c r="BU178" i="2"/>
  <c r="BU146" i="2"/>
  <c r="BU114" i="2"/>
  <c r="BU82" i="2"/>
  <c r="BU65" i="2"/>
  <c r="BU57" i="2"/>
  <c r="BU49" i="2"/>
  <c r="BU41" i="2"/>
  <c r="BU33" i="2"/>
  <c r="BU25" i="2"/>
  <c r="BU17" i="2"/>
  <c r="BU9" i="2"/>
  <c r="BN429" i="2"/>
  <c r="BN421" i="2"/>
  <c r="BN413" i="2"/>
  <c r="BN405" i="2"/>
  <c r="BN397" i="2"/>
  <c r="BN389" i="2"/>
  <c r="BN381" i="2"/>
  <c r="BN373" i="2"/>
  <c r="BN365" i="2"/>
  <c r="BN357" i="2"/>
  <c r="BN349" i="2"/>
  <c r="BN341" i="2"/>
  <c r="BN333" i="2"/>
  <c r="BN325" i="2"/>
  <c r="BN317" i="2"/>
  <c r="BN309" i="2"/>
  <c r="BN301" i="2"/>
  <c r="BN293" i="2"/>
  <c r="BN285" i="2"/>
  <c r="BN277" i="2"/>
  <c r="BN269" i="2"/>
  <c r="BN261" i="2"/>
  <c r="BN253" i="2"/>
  <c r="BN245" i="2"/>
  <c r="BN237" i="2"/>
  <c r="BN229" i="2"/>
  <c r="BN221" i="2"/>
  <c r="BN213" i="2"/>
  <c r="BN205" i="2"/>
  <c r="BN197" i="2"/>
  <c r="BN189" i="2"/>
  <c r="BN181" i="2"/>
  <c r="BN173" i="2"/>
  <c r="BN165" i="2"/>
  <c r="BN157" i="2"/>
  <c r="BN149" i="2"/>
  <c r="BN141" i="2"/>
  <c r="BN133" i="2"/>
  <c r="BN125" i="2"/>
  <c r="BN117" i="2"/>
  <c r="BN109" i="2"/>
  <c r="BN101" i="2"/>
  <c r="BN93" i="2"/>
  <c r="BN85" i="2"/>
  <c r="BN77" i="2"/>
  <c r="BN69" i="2"/>
  <c r="BN61" i="2"/>
  <c r="BN53" i="2"/>
  <c r="BN45" i="2"/>
  <c r="BN37" i="2"/>
  <c r="BN29" i="2"/>
  <c r="BN21" i="2"/>
  <c r="BN13" i="2"/>
  <c r="BN5" i="2"/>
  <c r="BG425" i="2"/>
  <c r="BG417" i="2"/>
  <c r="BG409" i="2"/>
  <c r="BG401" i="2"/>
  <c r="BG393" i="2"/>
  <c r="BG385" i="2"/>
  <c r="BG377" i="2"/>
  <c r="BG369" i="2"/>
  <c r="BG361" i="2"/>
  <c r="BG353" i="2"/>
  <c r="BG345" i="2"/>
  <c r="BG337" i="2"/>
  <c r="BG329" i="2"/>
  <c r="BG321" i="2"/>
  <c r="BG313" i="2"/>
  <c r="BG305" i="2"/>
  <c r="BG297" i="2"/>
  <c r="BG289" i="2"/>
  <c r="BG281" i="2"/>
  <c r="BG273" i="2"/>
  <c r="BG265" i="2"/>
  <c r="BG257" i="2"/>
  <c r="BG249" i="2"/>
  <c r="BG241" i="2"/>
  <c r="BG233" i="2"/>
  <c r="BG225" i="2"/>
  <c r="BG217" i="2"/>
  <c r="BG209" i="2"/>
  <c r="BG201" i="2"/>
  <c r="BG193" i="2"/>
  <c r="BG185" i="2"/>
  <c r="BG177" i="2"/>
  <c r="BG169" i="2"/>
  <c r="BG161" i="2"/>
  <c r="BG153" i="2"/>
  <c r="BG145" i="2"/>
  <c r="BG137" i="2"/>
  <c r="BG129" i="2"/>
  <c r="BG121" i="2"/>
  <c r="BG113" i="2"/>
  <c r="BG105" i="2"/>
  <c r="BG97" i="2"/>
  <c r="BG89" i="2"/>
  <c r="BG81" i="2"/>
  <c r="BG73" i="2"/>
  <c r="BG65" i="2"/>
  <c r="BG57" i="2"/>
  <c r="BG49" i="2"/>
  <c r="BG41" i="2"/>
  <c r="BG33" i="2"/>
  <c r="BG25" i="2"/>
  <c r="BG17" i="2"/>
  <c r="BG9" i="2"/>
  <c r="AS429" i="2"/>
  <c r="AS421" i="2"/>
  <c r="AS413" i="2"/>
  <c r="AS405" i="2"/>
  <c r="AS397" i="2"/>
  <c r="AS389" i="2"/>
  <c r="AS381" i="2"/>
  <c r="AS373" i="2"/>
  <c r="AS365" i="2"/>
  <c r="AS357" i="2"/>
  <c r="AS349" i="2"/>
  <c r="AS341" i="2"/>
  <c r="AS333" i="2"/>
  <c r="AS325" i="2"/>
  <c r="AS317" i="2"/>
  <c r="AS309" i="2"/>
  <c r="AS301" i="2"/>
  <c r="AS293" i="2"/>
  <c r="AS285" i="2"/>
  <c r="AS277" i="2"/>
  <c r="AS269" i="2"/>
  <c r="AS261" i="2"/>
  <c r="AS253" i="2"/>
  <c r="AS245" i="2"/>
  <c r="AS237" i="2"/>
  <c r="AS229" i="2"/>
  <c r="AS221" i="2"/>
  <c r="AS213" i="2"/>
  <c r="AS205" i="2"/>
  <c r="AS197" i="2"/>
  <c r="AS189" i="2"/>
  <c r="AS181" i="2"/>
  <c r="AS173" i="2"/>
  <c r="AS165" i="2"/>
  <c r="AS157" i="2"/>
  <c r="AS149" i="2"/>
  <c r="AS141" i="2"/>
  <c r="AS133" i="2"/>
  <c r="AS125" i="2"/>
  <c r="AS117" i="2"/>
  <c r="AS109" i="2"/>
  <c r="AS101" i="2"/>
  <c r="AS93" i="2"/>
  <c r="AS85" i="2"/>
  <c r="AS77" i="2"/>
  <c r="AS69" i="2"/>
  <c r="AS61" i="2"/>
  <c r="AS53" i="2"/>
  <c r="AS45" i="2"/>
  <c r="AS37" i="2"/>
  <c r="AS29" i="2"/>
  <c r="AS21" i="2"/>
  <c r="AS13" i="2"/>
  <c r="AS5" i="2"/>
  <c r="AZ425" i="2"/>
  <c r="AZ417" i="2"/>
  <c r="AZ409" i="2"/>
  <c r="AZ401" i="2"/>
  <c r="AZ393" i="2"/>
  <c r="AZ385" i="2"/>
  <c r="AZ377" i="2"/>
  <c r="AZ369" i="2"/>
  <c r="AZ361" i="2"/>
  <c r="AZ353" i="2"/>
  <c r="AZ345" i="2"/>
  <c r="AZ337" i="2"/>
  <c r="AZ329" i="2"/>
  <c r="AZ321" i="2"/>
  <c r="AZ313" i="2"/>
  <c r="AZ305" i="2"/>
  <c r="AZ297" i="2"/>
  <c r="AZ289" i="2"/>
  <c r="AZ281" i="2"/>
  <c r="AZ273" i="2"/>
  <c r="AZ265" i="2"/>
  <c r="AZ257" i="2"/>
  <c r="AZ249" i="2"/>
  <c r="AZ241" i="2"/>
  <c r="AZ233" i="2"/>
  <c r="AZ225" i="2"/>
  <c r="AZ217" i="2"/>
  <c r="AZ209" i="2"/>
  <c r="AZ201" i="2"/>
  <c r="AZ193" i="2"/>
  <c r="AZ185" i="2"/>
  <c r="AZ177" i="2"/>
  <c r="AZ169" i="2"/>
  <c r="AZ161" i="2"/>
  <c r="AZ153" i="2"/>
  <c r="AZ145" i="2"/>
  <c r="AZ137" i="2"/>
  <c r="AZ129" i="2"/>
  <c r="AZ121" i="2"/>
  <c r="AZ113" i="2"/>
  <c r="AZ105" i="2"/>
  <c r="AZ97" i="2"/>
  <c r="AZ89" i="2"/>
  <c r="AZ81" i="2"/>
  <c r="AZ73" i="2"/>
  <c r="AZ65" i="2"/>
  <c r="AZ57" i="2"/>
  <c r="AZ49" i="2"/>
  <c r="AZ41" i="2"/>
  <c r="AZ33" i="2"/>
  <c r="AZ25" i="2"/>
  <c r="AZ17" i="2"/>
  <c r="AZ9" i="2"/>
  <c r="AL429" i="2"/>
  <c r="AL421" i="2"/>
  <c r="AL413" i="2"/>
  <c r="AL405" i="2"/>
  <c r="AL397" i="2"/>
  <c r="AL389" i="2"/>
  <c r="AL381" i="2"/>
  <c r="AL373" i="2"/>
  <c r="AL365" i="2"/>
  <c r="AL357" i="2"/>
  <c r="AL349" i="2"/>
  <c r="AL341" i="2"/>
  <c r="AL333" i="2"/>
  <c r="AL325" i="2"/>
  <c r="AL317" i="2"/>
  <c r="AL309" i="2"/>
  <c r="AL301" i="2"/>
  <c r="AL293" i="2"/>
  <c r="AL285" i="2"/>
  <c r="AL277" i="2"/>
  <c r="AL269" i="2"/>
  <c r="AL261" i="2"/>
  <c r="AL253" i="2"/>
  <c r="AL245" i="2"/>
  <c r="AL237" i="2"/>
  <c r="AL229" i="2"/>
  <c r="AL221" i="2"/>
  <c r="AL213" i="2"/>
  <c r="AL205" i="2"/>
  <c r="AL197" i="2"/>
  <c r="AL189" i="2"/>
  <c r="AL181" i="2"/>
  <c r="AL173" i="2"/>
  <c r="AL165" i="2"/>
  <c r="AL160" i="2"/>
  <c r="AL154" i="2"/>
  <c r="AL149" i="2"/>
  <c r="AL144" i="2"/>
  <c r="AL138" i="2"/>
  <c r="AL133" i="2"/>
  <c r="AL128" i="2"/>
  <c r="AL122" i="2"/>
  <c r="AL117" i="2"/>
  <c r="AL112" i="2"/>
  <c r="AL106" i="2"/>
  <c r="AL101" i="2"/>
  <c r="AL96" i="2"/>
  <c r="AL90" i="2"/>
  <c r="AL85" i="2"/>
  <c r="AL80" i="2"/>
  <c r="AL74" i="2"/>
  <c r="AL69" i="2"/>
  <c r="AL64" i="2"/>
  <c r="AL58" i="2"/>
  <c r="AL53" i="2"/>
  <c r="AL48" i="2"/>
  <c r="AL42" i="2"/>
  <c r="AL37" i="2"/>
  <c r="AL32" i="2"/>
  <c r="AL26" i="2"/>
  <c r="AL21" i="2"/>
  <c r="AL16" i="2"/>
  <c r="AL10" i="2"/>
  <c r="AL5" i="2"/>
  <c r="AE428" i="2"/>
  <c r="AE422" i="2"/>
  <c r="AE417" i="2"/>
  <c r="AE412" i="2"/>
  <c r="AE406" i="2"/>
  <c r="AE401" i="2"/>
  <c r="AE396" i="2"/>
  <c r="AE390" i="2"/>
  <c r="AE385" i="2"/>
  <c r="AE380" i="2"/>
  <c r="AE374" i="2"/>
  <c r="AE369" i="2"/>
  <c r="AE364" i="2"/>
  <c r="AE358" i="2"/>
  <c r="AE353" i="2"/>
  <c r="AE348" i="2"/>
  <c r="AE342" i="2"/>
  <c r="AE337" i="2"/>
  <c r="AE332" i="2"/>
  <c r="AE326" i="2"/>
  <c r="AE321" i="2"/>
  <c r="AE316" i="2"/>
  <c r="AE310" i="2"/>
  <c r="AE305" i="2"/>
  <c r="AE300" i="2"/>
  <c r="AE294" i="2"/>
  <c r="AE289" i="2"/>
  <c r="AE284" i="2"/>
  <c r="AE278" i="2"/>
  <c r="AE273" i="2"/>
  <c r="AE268" i="2"/>
  <c r="AE262" i="2"/>
  <c r="AE257" i="2"/>
  <c r="AE252" i="2"/>
  <c r="AE246" i="2"/>
  <c r="AE241" i="2"/>
  <c r="AE236" i="2"/>
  <c r="AE230" i="2"/>
  <c r="AE225" i="2"/>
  <c r="AE220" i="2"/>
  <c r="AE214" i="2"/>
  <c r="AE209" i="2"/>
  <c r="AE204" i="2"/>
  <c r="AE198" i="2"/>
  <c r="AE193" i="2"/>
  <c r="AE188" i="2"/>
  <c r="AE182" i="2"/>
  <c r="AE177" i="2"/>
  <c r="AE172" i="2"/>
  <c r="AE166" i="2"/>
  <c r="AE161" i="2"/>
  <c r="AE156" i="2"/>
  <c r="AE150" i="2"/>
  <c r="AE145" i="2"/>
  <c r="AE140" i="2"/>
  <c r="AE134" i="2"/>
  <c r="AE129" i="2"/>
  <c r="AE124" i="2"/>
  <c r="AE118" i="2"/>
  <c r="AE113" i="2"/>
  <c r="AE108" i="2"/>
  <c r="AE102" i="2"/>
  <c r="AE97" i="2"/>
  <c r="AE92" i="2"/>
  <c r="AE86" i="2"/>
  <c r="AE81" i="2"/>
  <c r="AE76" i="2"/>
  <c r="AE70" i="2"/>
  <c r="AE65" i="2"/>
  <c r="AE60" i="2"/>
  <c r="AE54" i="2"/>
  <c r="AE49" i="2"/>
  <c r="AE44" i="2"/>
  <c r="AE38" i="2"/>
  <c r="AE33" i="2"/>
  <c r="AE28" i="2"/>
  <c r="AE22" i="2"/>
  <c r="AE17" i="2"/>
  <c r="AE12" i="2"/>
  <c r="AE8" i="2"/>
  <c r="X432" i="2"/>
  <c r="X428" i="2"/>
  <c r="X424" i="2"/>
  <c r="X420" i="2"/>
  <c r="X416" i="2"/>
  <c r="X412" i="2"/>
  <c r="X408" i="2"/>
  <c r="X404" i="2"/>
  <c r="X400" i="2"/>
  <c r="X396" i="2"/>
  <c r="X392" i="2"/>
  <c r="X388" i="2"/>
  <c r="X384" i="2"/>
  <c r="X380" i="2"/>
  <c r="X376" i="2"/>
  <c r="X372" i="2"/>
  <c r="X368" i="2"/>
  <c r="X364" i="2"/>
  <c r="X360" i="2"/>
  <c r="X356" i="2"/>
  <c r="X352" i="2"/>
  <c r="X348" i="2"/>
  <c r="X344" i="2"/>
  <c r="X340" i="2"/>
  <c r="X336" i="2"/>
  <c r="X332" i="2"/>
  <c r="X328" i="2"/>
  <c r="X324" i="2"/>
  <c r="X320" i="2"/>
  <c r="X316" i="2"/>
  <c r="X312" i="2"/>
  <c r="X308" i="2"/>
  <c r="X304" i="2"/>
  <c r="X300" i="2"/>
  <c r="X296" i="2"/>
  <c r="X292" i="2"/>
  <c r="X288" i="2"/>
  <c r="X284" i="2"/>
  <c r="X280" i="2"/>
  <c r="X276" i="2"/>
  <c r="X272" i="2"/>
  <c r="X268" i="2"/>
  <c r="X264" i="2"/>
  <c r="X260" i="2"/>
  <c r="X256" i="2"/>
  <c r="X252" i="2"/>
  <c r="X248" i="2"/>
  <c r="X244" i="2"/>
  <c r="X240" i="2"/>
  <c r="X236" i="2"/>
  <c r="X232" i="2"/>
  <c r="X228" i="2"/>
  <c r="X224" i="2"/>
  <c r="X220" i="2"/>
  <c r="X216" i="2"/>
  <c r="X212" i="2"/>
  <c r="X208" i="2"/>
  <c r="X204" i="2"/>
  <c r="X200" i="2"/>
  <c r="X196" i="2"/>
  <c r="X192" i="2"/>
  <c r="X188" i="2"/>
  <c r="X184" i="2"/>
  <c r="X180" i="2"/>
  <c r="X176" i="2"/>
  <c r="X172" i="2"/>
  <c r="X168" i="2"/>
  <c r="X164" i="2"/>
  <c r="X160" i="2"/>
  <c r="X156" i="2"/>
  <c r="X152" i="2"/>
  <c r="X148" i="2"/>
  <c r="X144" i="2"/>
  <c r="X140" i="2"/>
  <c r="X136" i="2"/>
  <c r="X132" i="2"/>
  <c r="X128" i="2"/>
  <c r="X124" i="2"/>
  <c r="X120" i="2"/>
  <c r="X116" i="2"/>
  <c r="X112" i="2"/>
  <c r="X108" i="2"/>
  <c r="X104" i="2"/>
  <c r="X100" i="2"/>
  <c r="X96" i="2"/>
  <c r="X92" i="2"/>
  <c r="X88" i="2"/>
  <c r="X84" i="2"/>
  <c r="X80" i="2"/>
  <c r="X76" i="2"/>
  <c r="X72" i="2"/>
  <c r="X68" i="2"/>
  <c r="X64" i="2"/>
  <c r="X60" i="2"/>
  <c r="X56" i="2"/>
  <c r="X52" i="2"/>
  <c r="X48" i="2"/>
  <c r="X44" i="2"/>
  <c r="X40" i="2"/>
  <c r="X36" i="2"/>
  <c r="X32" i="2"/>
  <c r="X28" i="2"/>
  <c r="X24" i="2"/>
  <c r="X20" i="2"/>
  <c r="X16" i="2"/>
  <c r="X12" i="2"/>
  <c r="X8" i="2"/>
  <c r="Q432" i="2"/>
  <c r="Q428" i="2"/>
  <c r="Q424" i="2"/>
  <c r="Q420" i="2"/>
  <c r="Q416" i="2"/>
  <c r="Q412" i="2"/>
  <c r="Q408" i="2"/>
  <c r="Q404" i="2"/>
  <c r="Q400" i="2"/>
  <c r="Q396" i="2"/>
  <c r="Q392" i="2"/>
  <c r="Q388" i="2"/>
  <c r="Q384" i="2"/>
  <c r="Q380" i="2"/>
  <c r="Q376" i="2"/>
  <c r="Q372" i="2"/>
  <c r="Q368" i="2"/>
  <c r="Q364" i="2"/>
  <c r="Q360" i="2"/>
  <c r="Q356" i="2"/>
  <c r="Q352" i="2"/>
  <c r="Q348" i="2"/>
  <c r="Q344" i="2"/>
  <c r="Q340" i="2"/>
  <c r="Q336" i="2"/>
  <c r="Q332" i="2"/>
  <c r="Q328" i="2"/>
  <c r="Q324" i="2"/>
  <c r="Q320" i="2"/>
  <c r="Q316" i="2"/>
  <c r="Q312" i="2"/>
  <c r="Q308" i="2"/>
  <c r="Q304" i="2"/>
  <c r="Q300" i="2"/>
  <c r="Q296" i="2"/>
  <c r="Q292" i="2"/>
  <c r="Q288" i="2"/>
  <c r="Q284" i="2"/>
  <c r="Q280" i="2"/>
  <c r="Q276" i="2"/>
  <c r="Q272" i="2"/>
  <c r="Q268" i="2"/>
  <c r="Q264" i="2"/>
  <c r="Q260" i="2"/>
  <c r="Q256" i="2"/>
  <c r="Q252" i="2"/>
  <c r="Q248" i="2"/>
  <c r="Q244" i="2"/>
  <c r="Q240" i="2"/>
  <c r="Q236" i="2"/>
  <c r="Q232" i="2"/>
  <c r="Q228" i="2"/>
  <c r="Q224" i="2"/>
  <c r="Q220" i="2"/>
  <c r="Q216" i="2"/>
  <c r="Q212" i="2"/>
  <c r="Q208" i="2"/>
  <c r="Q204" i="2"/>
  <c r="Q200" i="2"/>
  <c r="Q196" i="2"/>
  <c r="Q192" i="2"/>
  <c r="Q188" i="2"/>
  <c r="Q184" i="2"/>
  <c r="Q180" i="2"/>
  <c r="Q176" i="2"/>
  <c r="Q172" i="2"/>
  <c r="Q168" i="2"/>
  <c r="Q164" i="2"/>
  <c r="Q160" i="2"/>
  <c r="Q156" i="2"/>
  <c r="Q152" i="2"/>
  <c r="Q148" i="2"/>
  <c r="Q144" i="2"/>
  <c r="Q140" i="2"/>
  <c r="Q136" i="2"/>
  <c r="Q132" i="2"/>
  <c r="Q128" i="2"/>
  <c r="Q124" i="2"/>
  <c r="Q120" i="2"/>
  <c r="Q116" i="2"/>
  <c r="Q112" i="2"/>
  <c r="Q108" i="2"/>
  <c r="Q104" i="2"/>
  <c r="Q100" i="2"/>
  <c r="Q96" i="2"/>
  <c r="Q92" i="2"/>
  <c r="Q88" i="2"/>
  <c r="Q84" i="2"/>
  <c r="Q80" i="2"/>
  <c r="Q76" i="2"/>
  <c r="Q72" i="2"/>
  <c r="Q68" i="2"/>
  <c r="Q64" i="2"/>
  <c r="Q60" i="2"/>
  <c r="Q56" i="2"/>
  <c r="Q52" i="2"/>
  <c r="Q48" i="2"/>
  <c r="Q44" i="2"/>
  <c r="Q40" i="2"/>
  <c r="Q36" i="2"/>
  <c r="Q32" i="2"/>
  <c r="Q28" i="2"/>
  <c r="Q24" i="2"/>
  <c r="Q20" i="2"/>
  <c r="Q16" i="2"/>
  <c r="Q12" i="2"/>
  <c r="Q8" i="2"/>
  <c r="J432" i="2"/>
  <c r="J428" i="2"/>
  <c r="J424" i="2"/>
  <c r="J420" i="2"/>
  <c r="J416" i="2"/>
  <c r="J412" i="2"/>
  <c r="J408" i="2"/>
  <c r="J404" i="2"/>
  <c r="J400" i="2"/>
  <c r="J396" i="2"/>
  <c r="J392" i="2"/>
  <c r="J388" i="2"/>
  <c r="J384" i="2"/>
  <c r="J380" i="2"/>
  <c r="EF255" i="2"/>
  <c r="DY171" i="2"/>
  <c r="DR122" i="2"/>
  <c r="DK294" i="2"/>
  <c r="DK38" i="2"/>
  <c r="DD290" i="2"/>
  <c r="DD226" i="2"/>
  <c r="DD162" i="2"/>
  <c r="DD98" i="2"/>
  <c r="DD34" i="2"/>
  <c r="CW398" i="2"/>
  <c r="CW334" i="2"/>
  <c r="CW270" i="2"/>
  <c r="CW206" i="2"/>
  <c r="CW142" i="2"/>
  <c r="CW78" i="2"/>
  <c r="CW30" i="2"/>
  <c r="CP426" i="2"/>
  <c r="CP394" i="2"/>
  <c r="CP362" i="2"/>
  <c r="CP330" i="2"/>
  <c r="CP298" i="2"/>
  <c r="CP266" i="2"/>
  <c r="CP234" i="2"/>
  <c r="CP202" i="2"/>
  <c r="CP170" i="2"/>
  <c r="CP138" i="2"/>
  <c r="CP106" i="2"/>
  <c r="CP74" i="2"/>
  <c r="CP42" i="2"/>
  <c r="CP10" i="2"/>
  <c r="CI406" i="2"/>
  <c r="CI374" i="2"/>
  <c r="CI342" i="2"/>
  <c r="CI310" i="2"/>
  <c r="CI278" i="2"/>
  <c r="CI246" i="2"/>
  <c r="CI214" i="2"/>
  <c r="CI182" i="2"/>
  <c r="CI150" i="2"/>
  <c r="CI118" i="2"/>
  <c r="CI86" i="2"/>
  <c r="CI54" i="2"/>
  <c r="CI22" i="2"/>
  <c r="CB418" i="2"/>
  <c r="CB386" i="2"/>
  <c r="CB354" i="2"/>
  <c r="CB322" i="2"/>
  <c r="CB290" i="2"/>
  <c r="CB258" i="2"/>
  <c r="CB226" i="2"/>
  <c r="CB194" i="2"/>
  <c r="CB162" i="2"/>
  <c r="CB130" i="2"/>
  <c r="CB98" i="2"/>
  <c r="CB66" i="2"/>
  <c r="CB34" i="2"/>
  <c r="BU430" i="2"/>
  <c r="BU398" i="2"/>
  <c r="BU366" i="2"/>
  <c r="BU334" i="2"/>
  <c r="BU302" i="2"/>
  <c r="BU270" i="2"/>
  <c r="BU238" i="2"/>
  <c r="BU206" i="2"/>
  <c r="BU174" i="2"/>
  <c r="BU142" i="2"/>
  <c r="BU110" i="2"/>
  <c r="BU78" i="2"/>
  <c r="BU64" i="2"/>
  <c r="BU56" i="2"/>
  <c r="BU48" i="2"/>
  <c r="BU40" i="2"/>
  <c r="BU32" i="2"/>
  <c r="BU24" i="2"/>
  <c r="BU16" i="2"/>
  <c r="BU8" i="2"/>
  <c r="BN428" i="2"/>
  <c r="BN420" i="2"/>
  <c r="BN412" i="2"/>
  <c r="BN404" i="2"/>
  <c r="BN396" i="2"/>
  <c r="BN388" i="2"/>
  <c r="BN380" i="2"/>
  <c r="BN372" i="2"/>
  <c r="BN364" i="2"/>
  <c r="BN356" i="2"/>
  <c r="BN348" i="2"/>
  <c r="BN340" i="2"/>
  <c r="BN332" i="2"/>
  <c r="BN324" i="2"/>
  <c r="BN316" i="2"/>
  <c r="BN308" i="2"/>
  <c r="BN300" i="2"/>
  <c r="BN292" i="2"/>
  <c r="BN284" i="2"/>
  <c r="BN276" i="2"/>
  <c r="BN268" i="2"/>
  <c r="BN260" i="2"/>
  <c r="BN252" i="2"/>
  <c r="BN244" i="2"/>
  <c r="BN236" i="2"/>
  <c r="BN228" i="2"/>
  <c r="BN220" i="2"/>
  <c r="BN212" i="2"/>
  <c r="BN204" i="2"/>
  <c r="BN196" i="2"/>
  <c r="BN188" i="2"/>
  <c r="BN180" i="2"/>
  <c r="BN172" i="2"/>
  <c r="BN164" i="2"/>
  <c r="BN156" i="2"/>
  <c r="BN148" i="2"/>
  <c r="BN140" i="2"/>
  <c r="BN132" i="2"/>
  <c r="BN124" i="2"/>
  <c r="BN116" i="2"/>
  <c r="BN108" i="2"/>
  <c r="BN100" i="2"/>
  <c r="BN92" i="2"/>
  <c r="BN84" i="2"/>
  <c r="BN76" i="2"/>
  <c r="BN68" i="2"/>
  <c r="BN60" i="2"/>
  <c r="BN52" i="2"/>
  <c r="BN44" i="2"/>
  <c r="BN36" i="2"/>
  <c r="BN28" i="2"/>
  <c r="BN20" i="2"/>
  <c r="BN12" i="2"/>
  <c r="BG432" i="2"/>
  <c r="BG424" i="2"/>
  <c r="BG416" i="2"/>
  <c r="BG408" i="2"/>
  <c r="BG400" i="2"/>
  <c r="BG392" i="2"/>
  <c r="BG384" i="2"/>
  <c r="BG376" i="2"/>
  <c r="BG368" i="2"/>
  <c r="BG360" i="2"/>
  <c r="BG352" i="2"/>
  <c r="BG344" i="2"/>
  <c r="BG336" i="2"/>
  <c r="BG328" i="2"/>
  <c r="BG320" i="2"/>
  <c r="BG312" i="2"/>
  <c r="BG304" i="2"/>
  <c r="BG296" i="2"/>
  <c r="BG288" i="2"/>
  <c r="BG280" i="2"/>
  <c r="BG272" i="2"/>
  <c r="BG264" i="2"/>
  <c r="BG256" i="2"/>
  <c r="BG248" i="2"/>
  <c r="BG240" i="2"/>
  <c r="BG232" i="2"/>
  <c r="BG224" i="2"/>
  <c r="BG216" i="2"/>
  <c r="BG208" i="2"/>
  <c r="BG200" i="2"/>
  <c r="BG192" i="2"/>
  <c r="BG184" i="2"/>
  <c r="BG176" i="2"/>
  <c r="BG168" i="2"/>
  <c r="BG160" i="2"/>
  <c r="BG152" i="2"/>
  <c r="BG144" i="2"/>
  <c r="BG136" i="2"/>
  <c r="BG128" i="2"/>
  <c r="BG120" i="2"/>
  <c r="BG112" i="2"/>
  <c r="BG104" i="2"/>
  <c r="BG96" i="2"/>
  <c r="BG88" i="2"/>
  <c r="BG80" i="2"/>
  <c r="BG72" i="2"/>
  <c r="BG64" i="2"/>
  <c r="BG56" i="2"/>
  <c r="BG48" i="2"/>
  <c r="BG40" i="2"/>
  <c r="BG32" i="2"/>
  <c r="BG24" i="2"/>
  <c r="BG16" i="2"/>
  <c r="BG8" i="2"/>
  <c r="AS428" i="2"/>
  <c r="AS420" i="2"/>
  <c r="AS412" i="2"/>
  <c r="AS404" i="2"/>
  <c r="AS396" i="2"/>
  <c r="AS388" i="2"/>
  <c r="AS380" i="2"/>
  <c r="AS372" i="2"/>
  <c r="AS364" i="2"/>
  <c r="AS356" i="2"/>
  <c r="AS348" i="2"/>
  <c r="AS340" i="2"/>
  <c r="AS332" i="2"/>
  <c r="AS324" i="2"/>
  <c r="AS316" i="2"/>
  <c r="AS308" i="2"/>
  <c r="AS300" i="2"/>
  <c r="AS292" i="2"/>
  <c r="AS284" i="2"/>
  <c r="AS276" i="2"/>
  <c r="AS268" i="2"/>
  <c r="AS260" i="2"/>
  <c r="AS252" i="2"/>
  <c r="AS244" i="2"/>
  <c r="AS236" i="2"/>
  <c r="AS228" i="2"/>
  <c r="AS220" i="2"/>
  <c r="AS212" i="2"/>
  <c r="AS204" i="2"/>
  <c r="AS196" i="2"/>
  <c r="AS188" i="2"/>
  <c r="AS180" i="2"/>
  <c r="AS172" i="2"/>
  <c r="AS164" i="2"/>
  <c r="AS156" i="2"/>
  <c r="AS148" i="2"/>
  <c r="AS140" i="2"/>
  <c r="AS132" i="2"/>
  <c r="AS124" i="2"/>
  <c r="AS116" i="2"/>
  <c r="AS108" i="2"/>
  <c r="AS100" i="2"/>
  <c r="AS92" i="2"/>
  <c r="AS84" i="2"/>
  <c r="AS76" i="2"/>
  <c r="AS68" i="2"/>
  <c r="AS60" i="2"/>
  <c r="AS52" i="2"/>
  <c r="AS44" i="2"/>
  <c r="AS36" i="2"/>
  <c r="AS28" i="2"/>
  <c r="AS20" i="2"/>
  <c r="AS12" i="2"/>
  <c r="AZ432" i="2"/>
  <c r="AZ424" i="2"/>
  <c r="AZ416" i="2"/>
  <c r="AZ408" i="2"/>
  <c r="AZ400" i="2"/>
  <c r="AZ392" i="2"/>
  <c r="AZ384" i="2"/>
  <c r="AZ376" i="2"/>
  <c r="AZ368" i="2"/>
  <c r="AZ360" i="2"/>
  <c r="AZ352" i="2"/>
  <c r="AZ344" i="2"/>
  <c r="AZ336" i="2"/>
  <c r="AZ328" i="2"/>
  <c r="AZ320" i="2"/>
  <c r="AZ312" i="2"/>
  <c r="AZ304" i="2"/>
  <c r="AZ296" i="2"/>
  <c r="AZ288" i="2"/>
  <c r="AZ280" i="2"/>
  <c r="AZ272" i="2"/>
  <c r="AZ264" i="2"/>
  <c r="AZ256" i="2"/>
  <c r="AZ248" i="2"/>
  <c r="AZ240" i="2"/>
  <c r="AZ232" i="2"/>
  <c r="AZ224" i="2"/>
  <c r="AZ216" i="2"/>
  <c r="AZ208" i="2"/>
  <c r="AZ200" i="2"/>
  <c r="AZ192" i="2"/>
  <c r="AZ184" i="2"/>
  <c r="AZ176" i="2"/>
  <c r="AZ168" i="2"/>
  <c r="AZ160" i="2"/>
  <c r="AZ152" i="2"/>
  <c r="AZ144" i="2"/>
  <c r="AZ136" i="2"/>
  <c r="AZ128" i="2"/>
  <c r="AZ120" i="2"/>
  <c r="AZ112" i="2"/>
  <c r="AZ104" i="2"/>
  <c r="AZ96" i="2"/>
  <c r="AZ88" i="2"/>
  <c r="AZ80" i="2"/>
  <c r="AZ72" i="2"/>
  <c r="AZ64" i="2"/>
  <c r="AZ56" i="2"/>
  <c r="AZ48" i="2"/>
  <c r="AZ40" i="2"/>
  <c r="AZ32" i="2"/>
  <c r="AZ24" i="2"/>
  <c r="AZ16" i="2"/>
  <c r="AZ8" i="2"/>
  <c r="AL428" i="2"/>
  <c r="AL420" i="2"/>
  <c r="AL412" i="2"/>
  <c r="AL404" i="2"/>
  <c r="AL396" i="2"/>
  <c r="AL388" i="2"/>
  <c r="AL380" i="2"/>
  <c r="AL372" i="2"/>
  <c r="AL364" i="2"/>
  <c r="AL356" i="2"/>
  <c r="AL348" i="2"/>
  <c r="AL340" i="2"/>
  <c r="AL332" i="2"/>
  <c r="AL324" i="2"/>
  <c r="AL316" i="2"/>
  <c r="AL308" i="2"/>
  <c r="AL300" i="2"/>
  <c r="AL292" i="2"/>
  <c r="AL284" i="2"/>
  <c r="AL276" i="2"/>
  <c r="AL268" i="2"/>
  <c r="AL260" i="2"/>
  <c r="AL252" i="2"/>
  <c r="AL244" i="2"/>
  <c r="AL236" i="2"/>
  <c r="AL228" i="2"/>
  <c r="AL220" i="2"/>
  <c r="AL212" i="2"/>
  <c r="AL204" i="2"/>
  <c r="AL196" i="2"/>
  <c r="AL188" i="2"/>
  <c r="AL180" i="2"/>
  <c r="AL172" i="2"/>
  <c r="AL164" i="2"/>
  <c r="AL158" i="2"/>
  <c r="AL153" i="2"/>
  <c r="AL148" i="2"/>
  <c r="AL142" i="2"/>
  <c r="AL137" i="2"/>
  <c r="AL132" i="2"/>
  <c r="AL126" i="2"/>
  <c r="AL121" i="2"/>
  <c r="AL116" i="2"/>
  <c r="AL110" i="2"/>
  <c r="AL105" i="2"/>
  <c r="AL100" i="2"/>
  <c r="AL94" i="2"/>
  <c r="AL89" i="2"/>
  <c r="AL84" i="2"/>
  <c r="AL78" i="2"/>
  <c r="AL73" i="2"/>
  <c r="AL68" i="2"/>
  <c r="AL62" i="2"/>
  <c r="AL57" i="2"/>
  <c r="AL52" i="2"/>
  <c r="AL46" i="2"/>
  <c r="AL41" i="2"/>
  <c r="AL36" i="2"/>
  <c r="AL30" i="2"/>
  <c r="AL25" i="2"/>
  <c r="AL20" i="2"/>
  <c r="AL14" i="2"/>
  <c r="AL9" i="2"/>
  <c r="AE432" i="2"/>
  <c r="AE426" i="2"/>
  <c r="AE421" i="2"/>
  <c r="AE416" i="2"/>
  <c r="AE410" i="2"/>
  <c r="AE405" i="2"/>
  <c r="AE400" i="2"/>
  <c r="AE394" i="2"/>
  <c r="AE389" i="2"/>
  <c r="AE384" i="2"/>
  <c r="AE378" i="2"/>
  <c r="AE373" i="2"/>
  <c r="AE368" i="2"/>
  <c r="AE362" i="2"/>
  <c r="AE357" i="2"/>
  <c r="AE352" i="2"/>
  <c r="AE346" i="2"/>
  <c r="AE341" i="2"/>
  <c r="AE336" i="2"/>
  <c r="AE330" i="2"/>
  <c r="AE325" i="2"/>
  <c r="AE320" i="2"/>
  <c r="AE314" i="2"/>
  <c r="AE309" i="2"/>
  <c r="AE304" i="2"/>
  <c r="AE298" i="2"/>
  <c r="AE293" i="2"/>
  <c r="AE288" i="2"/>
  <c r="AE282" i="2"/>
  <c r="AE277" i="2"/>
  <c r="AE272" i="2"/>
  <c r="AE266" i="2"/>
  <c r="AE261" i="2"/>
  <c r="AE256" i="2"/>
  <c r="AE250" i="2"/>
  <c r="AE245" i="2"/>
  <c r="AE240" i="2"/>
  <c r="AE234" i="2"/>
  <c r="AE229" i="2"/>
  <c r="AE224" i="2"/>
  <c r="AE218" i="2"/>
  <c r="AE213" i="2"/>
  <c r="AE208" i="2"/>
  <c r="AE202" i="2"/>
  <c r="AE197" i="2"/>
  <c r="AE192" i="2"/>
  <c r="AE186" i="2"/>
  <c r="AE181" i="2"/>
  <c r="AE176" i="2"/>
  <c r="AE170" i="2"/>
  <c r="AE165" i="2"/>
  <c r="AE160" i="2"/>
  <c r="AE154" i="2"/>
  <c r="AE149" i="2"/>
  <c r="AE144" i="2"/>
  <c r="AE138" i="2"/>
  <c r="AE133" i="2"/>
  <c r="AE128" i="2"/>
  <c r="AE122" i="2"/>
  <c r="AE117" i="2"/>
  <c r="AE112" i="2"/>
  <c r="AE106" i="2"/>
  <c r="AE101" i="2"/>
  <c r="AE96" i="2"/>
  <c r="AE90" i="2"/>
  <c r="AE85" i="2"/>
  <c r="AE80" i="2"/>
  <c r="AE74" i="2"/>
  <c r="AE69" i="2"/>
  <c r="AE64" i="2"/>
  <c r="AE58" i="2"/>
  <c r="AE53" i="2"/>
  <c r="AE48" i="2"/>
  <c r="AE42" i="2"/>
  <c r="AE37" i="2"/>
  <c r="AE32" i="2"/>
  <c r="AE26" i="2"/>
  <c r="AE21" i="2"/>
  <c r="AE16" i="2"/>
  <c r="AE11" i="2"/>
  <c r="AE7" i="2"/>
  <c r="X431" i="2"/>
  <c r="X427" i="2"/>
  <c r="X423" i="2"/>
  <c r="X419" i="2"/>
  <c r="X415" i="2"/>
  <c r="X411" i="2"/>
  <c r="X407" i="2"/>
  <c r="X403" i="2"/>
  <c r="X399" i="2"/>
  <c r="X395" i="2"/>
  <c r="X391" i="2"/>
  <c r="X387" i="2"/>
  <c r="X383" i="2"/>
  <c r="X379" i="2"/>
  <c r="X375" i="2"/>
  <c r="X371" i="2"/>
  <c r="X367" i="2"/>
  <c r="X363" i="2"/>
  <c r="X359" i="2"/>
  <c r="X355" i="2"/>
  <c r="X351" i="2"/>
  <c r="X347" i="2"/>
  <c r="X343" i="2"/>
  <c r="X339" i="2"/>
  <c r="X335" i="2"/>
  <c r="X331" i="2"/>
  <c r="X327" i="2"/>
  <c r="X323" i="2"/>
  <c r="X319" i="2"/>
  <c r="X315" i="2"/>
  <c r="X311" i="2"/>
  <c r="X307" i="2"/>
  <c r="X303" i="2"/>
  <c r="X299" i="2"/>
  <c r="X295" i="2"/>
  <c r="X291" i="2"/>
  <c r="X287" i="2"/>
  <c r="X283" i="2"/>
  <c r="X279" i="2"/>
  <c r="X275" i="2"/>
  <c r="X271" i="2"/>
  <c r="X267" i="2"/>
  <c r="X263" i="2"/>
  <c r="X259" i="2"/>
  <c r="X255" i="2"/>
  <c r="X251" i="2"/>
  <c r="X247" i="2"/>
  <c r="X243" i="2"/>
  <c r="X239" i="2"/>
  <c r="X235" i="2"/>
  <c r="X231" i="2"/>
  <c r="X227" i="2"/>
  <c r="X223" i="2"/>
  <c r="X219" i="2"/>
  <c r="X215" i="2"/>
  <c r="X211" i="2"/>
  <c r="X207" i="2"/>
  <c r="X203" i="2"/>
  <c r="X199" i="2"/>
  <c r="X195" i="2"/>
  <c r="X191" i="2"/>
  <c r="X187" i="2"/>
  <c r="X183" i="2"/>
  <c r="X179" i="2"/>
  <c r="X175" i="2"/>
  <c r="X171" i="2"/>
  <c r="X167" i="2"/>
  <c r="X163" i="2"/>
  <c r="X159" i="2"/>
  <c r="X155" i="2"/>
  <c r="X151" i="2"/>
  <c r="X147" i="2"/>
  <c r="X143" i="2"/>
  <c r="X139" i="2"/>
  <c r="X135" i="2"/>
  <c r="X131" i="2"/>
  <c r="X127" i="2"/>
  <c r="X123" i="2"/>
  <c r="X119" i="2"/>
  <c r="X115" i="2"/>
  <c r="X111" i="2"/>
  <c r="X107" i="2"/>
  <c r="X103" i="2"/>
  <c r="X99" i="2"/>
  <c r="X95" i="2"/>
  <c r="X91" i="2"/>
  <c r="X87" i="2"/>
  <c r="X83" i="2"/>
  <c r="X79" i="2"/>
  <c r="X75" i="2"/>
  <c r="X71" i="2"/>
  <c r="X67" i="2"/>
  <c r="X63" i="2"/>
  <c r="X59" i="2"/>
  <c r="X55" i="2"/>
  <c r="X51" i="2"/>
  <c r="X47" i="2"/>
  <c r="X43" i="2"/>
  <c r="X39" i="2"/>
  <c r="X35" i="2"/>
  <c r="X31" i="2"/>
  <c r="X27" i="2"/>
  <c r="X23" i="2"/>
  <c r="X19" i="2"/>
  <c r="X15" i="2"/>
  <c r="X11" i="2"/>
  <c r="X7" i="2"/>
  <c r="Q431" i="2"/>
  <c r="Q427" i="2"/>
  <c r="Q423" i="2"/>
  <c r="Q419" i="2"/>
  <c r="Q415" i="2"/>
  <c r="Q411" i="2"/>
  <c r="Q407" i="2"/>
  <c r="Q403" i="2"/>
  <c r="Q399" i="2"/>
  <c r="Q395" i="2"/>
  <c r="Q391" i="2"/>
  <c r="Q387" i="2"/>
  <c r="Q383" i="2"/>
  <c r="Q379" i="2"/>
  <c r="Q375" i="2"/>
  <c r="Q371" i="2"/>
  <c r="Q367" i="2"/>
  <c r="Q363" i="2"/>
  <c r="Q359" i="2"/>
  <c r="Q355" i="2"/>
  <c r="Q351" i="2"/>
  <c r="Q347" i="2"/>
  <c r="Q343" i="2"/>
  <c r="Q339" i="2"/>
  <c r="Q335" i="2"/>
  <c r="Q331" i="2"/>
  <c r="Q327" i="2"/>
  <c r="Q323" i="2"/>
  <c r="Q319" i="2"/>
  <c r="Q315" i="2"/>
  <c r="Q311" i="2"/>
  <c r="Q307" i="2"/>
  <c r="Q303" i="2"/>
  <c r="Q299" i="2"/>
  <c r="Q295" i="2"/>
  <c r="Q291" i="2"/>
  <c r="Q287" i="2"/>
  <c r="Q283" i="2"/>
  <c r="Q279" i="2"/>
  <c r="Q275" i="2"/>
  <c r="Q271" i="2"/>
  <c r="Q267" i="2"/>
  <c r="Q263" i="2"/>
  <c r="Q259" i="2"/>
  <c r="Q255" i="2"/>
  <c r="Q251" i="2"/>
  <c r="Q247" i="2"/>
  <c r="Q243" i="2"/>
  <c r="Q239" i="2"/>
  <c r="Q235" i="2"/>
  <c r="Q231" i="2"/>
  <c r="Q227" i="2"/>
  <c r="Q223" i="2"/>
  <c r="Q219" i="2"/>
  <c r="Q215" i="2"/>
  <c r="Q211" i="2"/>
  <c r="Q207" i="2"/>
  <c r="Q203" i="2"/>
  <c r="Q199" i="2"/>
  <c r="Q195" i="2"/>
  <c r="Q191" i="2"/>
  <c r="Q187" i="2"/>
  <c r="Q183" i="2"/>
  <c r="Q179" i="2"/>
  <c r="Q175" i="2"/>
  <c r="Q171" i="2"/>
  <c r="Q167" i="2"/>
  <c r="Q163" i="2"/>
  <c r="Q159" i="2"/>
  <c r="Q155" i="2"/>
  <c r="Q151" i="2"/>
  <c r="Q147" i="2"/>
  <c r="Q143" i="2"/>
  <c r="Q139" i="2"/>
  <c r="Q135" i="2"/>
  <c r="Q131" i="2"/>
  <c r="Q127" i="2"/>
  <c r="Q123" i="2"/>
  <c r="Q119" i="2"/>
  <c r="Q115" i="2"/>
  <c r="Q111" i="2"/>
  <c r="Q107" i="2"/>
  <c r="Q103" i="2"/>
  <c r="Q99" i="2"/>
  <c r="Q95" i="2"/>
  <c r="Q91" i="2"/>
  <c r="Q87" i="2"/>
  <c r="Q83" i="2"/>
  <c r="Q79" i="2"/>
  <c r="Q75" i="2"/>
  <c r="Q71" i="2"/>
  <c r="Q67" i="2"/>
  <c r="Q63" i="2"/>
  <c r="Q59" i="2"/>
  <c r="Q55" i="2"/>
  <c r="Q51" i="2"/>
  <c r="Q47" i="2"/>
  <c r="Q43" i="2"/>
  <c r="Q39" i="2"/>
  <c r="Q35" i="2"/>
  <c r="Q31" i="2"/>
  <c r="Q27" i="2"/>
  <c r="Q23" i="2"/>
  <c r="Q19" i="2"/>
  <c r="Q15" i="2"/>
  <c r="Q11" i="2"/>
  <c r="Q7" i="2"/>
  <c r="J431" i="2"/>
  <c r="J427" i="2"/>
  <c r="J423" i="2"/>
  <c r="J419" i="2"/>
  <c r="J415" i="2"/>
  <c r="J411" i="2"/>
  <c r="J407" i="2"/>
  <c r="J403" i="2"/>
  <c r="J399" i="2"/>
  <c r="J395" i="2"/>
  <c r="J391" i="2"/>
  <c r="J387" i="2"/>
  <c r="J383" i="2"/>
  <c r="J379" i="2"/>
  <c r="J375" i="2"/>
  <c r="J371" i="2"/>
  <c r="J367" i="2"/>
  <c r="J363" i="2"/>
  <c r="J359" i="2"/>
  <c r="J355" i="2"/>
  <c r="J351" i="2"/>
  <c r="J347" i="2"/>
  <c r="J343" i="2"/>
  <c r="J339" i="2"/>
  <c r="J335" i="2"/>
  <c r="J331" i="2"/>
  <c r="J327" i="2"/>
  <c r="J323" i="2"/>
  <c r="J319" i="2"/>
  <c r="J315" i="2"/>
  <c r="J311" i="2"/>
  <c r="J307" i="2"/>
  <c r="J303" i="2"/>
  <c r="C425" i="2"/>
  <c r="C417" i="2"/>
  <c r="C405" i="2"/>
  <c r="C397" i="2"/>
  <c r="C385" i="2"/>
  <c r="C373" i="2"/>
  <c r="C361" i="2"/>
  <c r="C349" i="2"/>
  <c r="C333" i="2"/>
  <c r="C317" i="2"/>
  <c r="C305" i="2"/>
  <c r="C293" i="2"/>
  <c r="C281" i="2"/>
  <c r="C269" i="2"/>
  <c r="C257" i="2"/>
  <c r="C245" i="2"/>
  <c r="C233" i="2"/>
  <c r="C221" i="2"/>
  <c r="C209" i="2"/>
  <c r="C197" i="2"/>
  <c r="C185" i="2"/>
  <c r="C177" i="2"/>
  <c r="C169" i="2"/>
  <c r="C157" i="2"/>
  <c r="C145" i="2"/>
  <c r="C133" i="2"/>
  <c r="C121" i="2"/>
  <c r="C109" i="2"/>
  <c r="C89" i="2"/>
  <c r="C81" i="2"/>
  <c r="C69" i="2"/>
  <c r="C57" i="2"/>
  <c r="C45" i="2"/>
  <c r="C33" i="2"/>
  <c r="C25" i="2"/>
  <c r="C17" i="2"/>
  <c r="C9" i="2"/>
  <c r="J21" i="2"/>
  <c r="J37" i="2"/>
  <c r="J49" i="2"/>
  <c r="J57" i="2"/>
  <c r="J69" i="2"/>
  <c r="J81" i="2"/>
  <c r="J93" i="2"/>
  <c r="J105" i="2"/>
  <c r="J121" i="2"/>
  <c r="J133" i="2"/>
  <c r="J141" i="2"/>
  <c r="J153" i="2"/>
  <c r="J165" i="2"/>
  <c r="J177" i="2"/>
  <c r="J189" i="2"/>
  <c r="J201" i="2"/>
  <c r="J213" i="2"/>
  <c r="J225" i="2"/>
  <c r="J237" i="2"/>
  <c r="J249" i="2"/>
  <c r="J261" i="2"/>
  <c r="J273" i="2"/>
  <c r="J285" i="2"/>
  <c r="J297" i="2"/>
  <c r="J312" i="2"/>
  <c r="J328" i="2"/>
  <c r="J344" i="2"/>
  <c r="J360" i="2"/>
  <c r="J376" i="2"/>
  <c r="J422" i="2"/>
  <c r="Q42" i="2"/>
  <c r="Q90" i="2"/>
  <c r="Q138" i="2"/>
  <c r="Q186" i="2"/>
  <c r="Q234" i="2"/>
  <c r="Q282" i="2"/>
  <c r="Q314" i="2"/>
  <c r="Q346" i="2"/>
  <c r="Q394" i="2"/>
  <c r="X14" i="2"/>
  <c r="X62" i="2"/>
  <c r="X110" i="2"/>
  <c r="X158" i="2"/>
  <c r="X206" i="2"/>
  <c r="X254" i="2"/>
  <c r="X302" i="2"/>
  <c r="X350" i="2"/>
  <c r="X398" i="2"/>
  <c r="AE20" i="2"/>
  <c r="AE84" i="2"/>
  <c r="AE148" i="2"/>
  <c r="AE212" i="2"/>
  <c r="AE276" i="2"/>
  <c r="AE340" i="2"/>
  <c r="AE404" i="2"/>
  <c r="AL40" i="2"/>
  <c r="AL104" i="2"/>
  <c r="AL169" i="2"/>
  <c r="AL297" i="2"/>
  <c r="AL393" i="2"/>
  <c r="AZ61" i="2"/>
  <c r="AZ157" i="2"/>
  <c r="AZ221" i="2"/>
  <c r="AZ317" i="2"/>
  <c r="AZ413" i="2"/>
  <c r="AS81" i="2"/>
  <c r="AS177" i="2"/>
  <c r="AS273" i="2"/>
  <c r="AS369" i="2"/>
  <c r="BG37" i="2"/>
  <c r="BG133" i="2"/>
  <c r="BG197" i="2"/>
  <c r="BG293" i="2"/>
  <c r="BG357" i="2"/>
  <c r="BG421" i="2"/>
  <c r="BN89" i="2"/>
  <c r="BN153" i="2"/>
  <c r="BN217" i="2"/>
  <c r="BN281" i="2"/>
  <c r="BN345" i="2"/>
  <c r="BN409" i="2"/>
  <c r="BU226" i="2"/>
  <c r="C431" i="2"/>
  <c r="C423" i="2"/>
  <c r="C419" i="2"/>
  <c r="C411" i="2"/>
  <c r="C407" i="2"/>
  <c r="C403" i="2"/>
  <c r="C399" i="2"/>
  <c r="C395" i="2"/>
  <c r="C391" i="2"/>
  <c r="C383" i="2"/>
  <c r="C379" i="2"/>
  <c r="C375" i="2"/>
  <c r="C371" i="2"/>
  <c r="C430" i="2"/>
  <c r="C426" i="2"/>
  <c r="C422" i="2"/>
  <c r="C418" i="2"/>
  <c r="C414" i="2"/>
  <c r="C410" i="2"/>
  <c r="C406" i="2"/>
  <c r="C402" i="2"/>
  <c r="C398" i="2"/>
  <c r="C394" i="2"/>
  <c r="C390" i="2"/>
  <c r="C386" i="2"/>
  <c r="C382" i="2"/>
  <c r="C378" i="2"/>
  <c r="C374" i="2"/>
  <c r="C370" i="2"/>
  <c r="C366" i="2"/>
  <c r="C362" i="2"/>
  <c r="C358" i="2"/>
  <c r="C354" i="2"/>
  <c r="C350" i="2"/>
  <c r="C346" i="2"/>
  <c r="C342" i="2"/>
  <c r="C338" i="2"/>
  <c r="C334" i="2"/>
  <c r="C330" i="2"/>
  <c r="C326" i="2"/>
  <c r="C322" i="2"/>
  <c r="C318" i="2"/>
  <c r="C314" i="2"/>
  <c r="C310" i="2"/>
  <c r="C306" i="2"/>
  <c r="C302" i="2"/>
  <c r="C298" i="2"/>
  <c r="C294" i="2"/>
  <c r="C290" i="2"/>
  <c r="C286" i="2"/>
  <c r="C282" i="2"/>
  <c r="C278" i="2"/>
  <c r="C274" i="2"/>
  <c r="C270" i="2"/>
  <c r="C266" i="2"/>
  <c r="C262" i="2"/>
  <c r="C258" i="2"/>
  <c r="C254" i="2"/>
  <c r="C250" i="2"/>
  <c r="C246" i="2"/>
  <c r="C242" i="2"/>
  <c r="C238" i="2"/>
  <c r="C234" i="2"/>
  <c r="C230" i="2"/>
  <c r="C226" i="2"/>
  <c r="C222" i="2"/>
  <c r="C218" i="2"/>
  <c r="C214" i="2"/>
  <c r="C210" i="2"/>
  <c r="C206" i="2"/>
  <c r="C202" i="2"/>
  <c r="C198" i="2"/>
  <c r="C194" i="2"/>
  <c r="C190" i="2"/>
  <c r="C186" i="2"/>
  <c r="C182" i="2"/>
  <c r="C178" i="2"/>
  <c r="C174" i="2"/>
  <c r="C170" i="2"/>
  <c r="C166" i="2"/>
  <c r="C162" i="2"/>
  <c r="C158" i="2"/>
  <c r="C154" i="2"/>
  <c r="C150" i="2"/>
  <c r="C146" i="2"/>
  <c r="C142" i="2"/>
  <c r="C138" i="2"/>
  <c r="C134" i="2"/>
  <c r="C130" i="2"/>
  <c r="C126" i="2"/>
  <c r="C122" i="2"/>
  <c r="C118" i="2"/>
  <c r="C114" i="2"/>
  <c r="C110" i="2"/>
  <c r="C106" i="2"/>
  <c r="C102" i="2"/>
  <c r="C98" i="2"/>
  <c r="C94" i="2"/>
  <c r="C90" i="2"/>
  <c r="C86" i="2"/>
  <c r="C82" i="2"/>
  <c r="C78" i="2"/>
  <c r="C74" i="2"/>
  <c r="C70" i="2"/>
  <c r="C66" i="2"/>
  <c r="C62" i="2"/>
  <c r="C58" i="2"/>
  <c r="C54" i="2"/>
  <c r="C50" i="2"/>
  <c r="C46" i="2"/>
  <c r="C42" i="2"/>
  <c r="C38" i="2"/>
  <c r="C34" i="2"/>
  <c r="C30" i="2"/>
  <c r="C26" i="2"/>
  <c r="C22" i="2"/>
  <c r="C18" i="2"/>
  <c r="C14" i="2"/>
  <c r="C10" i="2"/>
  <c r="C6" i="2"/>
  <c r="J16" i="2"/>
  <c r="J20" i="2"/>
  <c r="J24" i="2"/>
  <c r="J28" i="2"/>
  <c r="J32" i="2"/>
  <c r="J36" i="2"/>
  <c r="J40" i="2"/>
  <c r="J44" i="2"/>
  <c r="J48" i="2"/>
  <c r="J52" i="2"/>
  <c r="J56" i="2"/>
  <c r="J60" i="2"/>
  <c r="J64" i="2"/>
  <c r="J68" i="2"/>
  <c r="J72" i="2"/>
  <c r="J76" i="2"/>
  <c r="J80" i="2"/>
  <c r="J84" i="2"/>
  <c r="J88" i="2"/>
  <c r="J92" i="2"/>
  <c r="J96" i="2"/>
  <c r="J100" i="2"/>
  <c r="J104" i="2"/>
  <c r="J108" i="2"/>
  <c r="J112" i="2"/>
  <c r="J116" i="2"/>
  <c r="J120" i="2"/>
  <c r="J124" i="2"/>
  <c r="J128" i="2"/>
  <c r="J132" i="2"/>
  <c r="J136" i="2"/>
  <c r="J140" i="2"/>
  <c r="J144" i="2"/>
  <c r="J148" i="2"/>
  <c r="J152" i="2"/>
  <c r="J156" i="2"/>
  <c r="J160" i="2"/>
  <c r="J164" i="2"/>
  <c r="J168" i="2"/>
  <c r="J172" i="2"/>
  <c r="J176" i="2"/>
  <c r="J180" i="2"/>
  <c r="J184" i="2"/>
  <c r="J188" i="2"/>
  <c r="J192" i="2"/>
  <c r="J196" i="2"/>
  <c r="J200" i="2"/>
  <c r="J204" i="2"/>
  <c r="J208" i="2"/>
  <c r="J212" i="2"/>
  <c r="J216" i="2"/>
  <c r="J220" i="2"/>
  <c r="J224" i="2"/>
  <c r="J228" i="2"/>
  <c r="J232" i="2"/>
  <c r="J236" i="2"/>
  <c r="J240" i="2"/>
  <c r="J244" i="2"/>
  <c r="J248" i="2"/>
  <c r="J252" i="2"/>
  <c r="J256" i="2"/>
  <c r="J260" i="2"/>
  <c r="J264" i="2"/>
  <c r="J268" i="2"/>
  <c r="J272" i="2"/>
  <c r="J276" i="2"/>
  <c r="J280" i="2"/>
  <c r="J284" i="2"/>
  <c r="J288" i="2"/>
  <c r="J292" i="2"/>
  <c r="J296" i="2"/>
  <c r="J300" i="2"/>
  <c r="J305" i="2"/>
  <c r="J310" i="2"/>
  <c r="J316" i="2"/>
  <c r="J321" i="2"/>
  <c r="J326" i="2"/>
  <c r="J332" i="2"/>
  <c r="J337" i="2"/>
  <c r="J342" i="2"/>
  <c r="J348" i="2"/>
  <c r="J353" i="2"/>
  <c r="J358" i="2"/>
  <c r="J364" i="2"/>
  <c r="J369" i="2"/>
  <c r="J374" i="2"/>
  <c r="J386" i="2"/>
  <c r="J402" i="2"/>
  <c r="J418" i="2"/>
  <c r="Q6" i="2"/>
  <c r="Q22" i="2"/>
  <c r="Q38" i="2"/>
  <c r="Q54" i="2"/>
  <c r="Q70" i="2"/>
  <c r="Q86" i="2"/>
  <c r="Q102" i="2"/>
  <c r="Q118" i="2"/>
  <c r="Q134" i="2"/>
  <c r="Q150" i="2"/>
  <c r="Q166" i="2"/>
  <c r="Q182" i="2"/>
  <c r="Q198" i="2"/>
  <c r="Q214" i="2"/>
  <c r="Q230" i="2"/>
  <c r="Q246" i="2"/>
  <c r="Q262" i="2"/>
  <c r="Q278" i="2"/>
  <c r="Q294" i="2"/>
  <c r="Q310" i="2"/>
  <c r="Q326" i="2"/>
  <c r="Q342" i="2"/>
  <c r="Q358" i="2"/>
  <c r="Q374" i="2"/>
  <c r="Q390" i="2"/>
  <c r="Q406" i="2"/>
  <c r="Q422" i="2"/>
  <c r="X10" i="2"/>
  <c r="X26" i="2"/>
  <c r="X42" i="2"/>
  <c r="X58" i="2"/>
  <c r="X74" i="2"/>
  <c r="X90" i="2"/>
  <c r="X106" i="2"/>
  <c r="X122" i="2"/>
  <c r="X138" i="2"/>
  <c r="X154" i="2"/>
  <c r="X170" i="2"/>
  <c r="X186" i="2"/>
  <c r="X202" i="2"/>
  <c r="X218" i="2"/>
  <c r="X234" i="2"/>
  <c r="X250" i="2"/>
  <c r="X266" i="2"/>
  <c r="X282" i="2"/>
  <c r="X298" i="2"/>
  <c r="X314" i="2"/>
  <c r="X330" i="2"/>
  <c r="X346" i="2"/>
  <c r="X362" i="2"/>
  <c r="X378" i="2"/>
  <c r="X394" i="2"/>
  <c r="X410" i="2"/>
  <c r="X426" i="2"/>
  <c r="AE14" i="2"/>
  <c r="AE36" i="2"/>
  <c r="AE57" i="2"/>
  <c r="AE78" i="2"/>
  <c r="AE100" i="2"/>
  <c r="AE121" i="2"/>
  <c r="AE142" i="2"/>
  <c r="AE164" i="2"/>
  <c r="AE185" i="2"/>
  <c r="AE206" i="2"/>
  <c r="AE228" i="2"/>
  <c r="AE249" i="2"/>
  <c r="AE270" i="2"/>
  <c r="AE292" i="2"/>
  <c r="AE313" i="2"/>
  <c r="AE334" i="2"/>
  <c r="AE356" i="2"/>
  <c r="AE377" i="2"/>
  <c r="AE398" i="2"/>
  <c r="AE420" i="2"/>
  <c r="AL13" i="2"/>
  <c r="AL34" i="2"/>
  <c r="AL56" i="2"/>
  <c r="AL77" i="2"/>
  <c r="AL98" i="2"/>
  <c r="AL120" i="2"/>
  <c r="AL141" i="2"/>
  <c r="AL162" i="2"/>
  <c r="AL193" i="2"/>
  <c r="AL225" i="2"/>
  <c r="AL257" i="2"/>
  <c r="AL289" i="2"/>
  <c r="AL321" i="2"/>
  <c r="AL353" i="2"/>
  <c r="AL385" i="2"/>
  <c r="AL417" i="2"/>
  <c r="AZ21" i="2"/>
  <c r="AZ53" i="2"/>
  <c r="AZ85" i="2"/>
  <c r="AZ117" i="2"/>
  <c r="AZ149" i="2"/>
  <c r="AZ181" i="2"/>
  <c r="AZ213" i="2"/>
  <c r="AZ245" i="2"/>
  <c r="AZ277" i="2"/>
  <c r="AZ309" i="2"/>
  <c r="AZ341" i="2"/>
  <c r="AZ373" i="2"/>
  <c r="AZ405" i="2"/>
  <c r="AS9" i="2"/>
  <c r="AS41" i="2"/>
  <c r="AS73" i="2"/>
  <c r="AS105" i="2"/>
  <c r="AS137" i="2"/>
  <c r="AS169" i="2"/>
  <c r="AS201" i="2"/>
  <c r="AS233" i="2"/>
  <c r="AS265" i="2"/>
  <c r="AS297" i="2"/>
  <c r="AS329" i="2"/>
  <c r="AS361" i="2"/>
  <c r="AS393" i="2"/>
  <c r="AS425" i="2"/>
  <c r="BG29" i="2"/>
  <c r="BG61" i="2"/>
  <c r="BG93" i="2"/>
  <c r="BG125" i="2"/>
  <c r="BG157" i="2"/>
  <c r="BG189" i="2"/>
  <c r="BG221" i="2"/>
  <c r="BG253" i="2"/>
  <c r="BG285" i="2"/>
  <c r="BG317" i="2"/>
  <c r="BG349" i="2"/>
  <c r="BG381" i="2"/>
  <c r="BG413" i="2"/>
  <c r="BN17" i="2"/>
  <c r="BN49" i="2"/>
  <c r="BN81" i="2"/>
  <c r="BN113" i="2"/>
  <c r="BN145" i="2"/>
  <c r="BN177" i="2"/>
  <c r="BN209" i="2"/>
  <c r="BN241" i="2"/>
  <c r="BN273" i="2"/>
  <c r="BN305" i="2"/>
  <c r="BN337" i="2"/>
  <c r="BN369" i="2"/>
  <c r="BN401" i="2"/>
  <c r="BU5" i="2"/>
  <c r="BU37" i="2"/>
  <c r="BU69" i="2"/>
  <c r="BU194" i="2"/>
  <c r="BU322" i="2"/>
  <c r="CB22" i="2"/>
  <c r="CB150" i="2"/>
  <c r="CB278" i="2"/>
  <c r="CB406" i="2"/>
  <c r="CI106" i="2"/>
  <c r="CI234" i="2"/>
  <c r="CI362" i="2"/>
  <c r="CP62" i="2"/>
  <c r="CP190" i="2"/>
  <c r="CP318" i="2"/>
  <c r="CW18" i="2"/>
  <c r="CW254" i="2"/>
  <c r="DD82" i="2"/>
  <c r="DD402" i="2"/>
  <c r="EF127" i="2"/>
  <c r="F624" i="8"/>
  <c r="F632" i="8"/>
  <c r="F300" i="8"/>
  <c r="F800" i="8"/>
  <c r="F648" i="8"/>
  <c r="F620" i="8"/>
  <c r="F692" i="8"/>
  <c r="F695" i="8"/>
  <c r="F700" i="8"/>
  <c r="F703" i="8"/>
  <c r="F708" i="8"/>
  <c r="F711" i="8"/>
  <c r="F716" i="8"/>
  <c r="F719" i="8"/>
  <c r="F808" i="8"/>
  <c r="F844" i="8"/>
  <c r="F852" i="8"/>
  <c r="F152" i="8"/>
  <c r="F154" i="8"/>
  <c r="F156" i="8"/>
  <c r="F158" i="8"/>
  <c r="F160" i="8"/>
  <c r="F162" i="8"/>
  <c r="F164" i="8"/>
  <c r="F166" i="8"/>
  <c r="F168" i="8"/>
  <c r="F170" i="8"/>
  <c r="F172" i="8"/>
  <c r="F174" i="8"/>
  <c r="F176" i="8"/>
  <c r="F178" i="8"/>
  <c r="F180" i="8"/>
  <c r="F182" i="8"/>
  <c r="F503" i="8"/>
  <c r="F640" i="8"/>
  <c r="F696" i="8"/>
  <c r="F699" i="8"/>
  <c r="F704" i="8"/>
  <c r="F707" i="8"/>
  <c r="F712" i="8"/>
  <c r="F715" i="8"/>
  <c r="F860" i="8"/>
  <c r="F45" i="8"/>
  <c r="F301" i="8"/>
  <c r="F316" i="8"/>
  <c r="F53" i="8"/>
  <c r="F283" i="8"/>
  <c r="F308" i="8"/>
  <c r="F325" i="8"/>
  <c r="F491" i="8"/>
  <c r="F590" i="8"/>
  <c r="F598" i="8"/>
  <c r="F606" i="8"/>
  <c r="F614" i="8"/>
  <c r="F622" i="8"/>
  <c r="F630" i="8"/>
  <c r="F638" i="8"/>
  <c r="F646" i="8"/>
  <c r="F806" i="8"/>
  <c r="F842" i="8"/>
  <c r="F850" i="8"/>
  <c r="F858" i="8"/>
  <c r="F866" i="8"/>
  <c r="F483" i="8"/>
  <c r="F628" i="8"/>
  <c r="F636" i="8"/>
  <c r="F644" i="8"/>
  <c r="F804" i="8"/>
  <c r="F840" i="8"/>
  <c r="F848" i="8"/>
  <c r="F856" i="8"/>
  <c r="F864" i="8"/>
  <c r="F279" i="8"/>
  <c r="F309" i="8"/>
  <c r="F324" i="8"/>
  <c r="F586" i="8"/>
  <c r="F594" i="8"/>
  <c r="F602" i="8"/>
  <c r="F626" i="8"/>
  <c r="F634" i="8"/>
  <c r="F642" i="8"/>
  <c r="F650" i="8"/>
  <c r="F765" i="8"/>
  <c r="F767" i="8"/>
  <c r="F769" i="8"/>
  <c r="F771" i="8"/>
  <c r="F773" i="8"/>
  <c r="F775" i="8"/>
  <c r="F777" i="8"/>
  <c r="F779" i="8"/>
  <c r="F781" i="8"/>
  <c r="F783" i="8"/>
  <c r="F785" i="8"/>
  <c r="F787" i="8"/>
  <c r="F789" i="8"/>
  <c r="F791" i="8"/>
  <c r="F793" i="8"/>
  <c r="F802" i="8"/>
  <c r="F838" i="8"/>
  <c r="F846" i="8"/>
  <c r="F854" i="8"/>
  <c r="F397" i="8"/>
  <c r="F395" i="8"/>
  <c r="F390" i="8"/>
  <c r="F388" i="8"/>
  <c r="F381" i="8"/>
  <c r="F379" i="8"/>
  <c r="F374" i="8"/>
  <c r="F372" i="8"/>
  <c r="F393" i="8"/>
  <c r="F391" i="8"/>
  <c r="F386" i="8"/>
  <c r="F384" i="8"/>
  <c r="F377" i="8"/>
  <c r="F375" i="8"/>
  <c r="F370" i="8"/>
  <c r="F368" i="8"/>
  <c r="F398" i="8"/>
  <c r="F396" i="8"/>
  <c r="F389" i="8"/>
  <c r="F387" i="8"/>
  <c r="F382" i="8"/>
  <c r="F380" i="8"/>
  <c r="F373" i="8"/>
  <c r="F371" i="8"/>
  <c r="F383" i="8"/>
  <c r="F392" i="8"/>
  <c r="F73" i="8"/>
  <c r="F71" i="8"/>
  <c r="F69" i="8"/>
  <c r="F67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51" i="8"/>
  <c r="F59" i="8"/>
  <c r="F188" i="8"/>
  <c r="F190" i="8"/>
  <c r="F192" i="8"/>
  <c r="F194" i="8"/>
  <c r="F196" i="8"/>
  <c r="F198" i="8"/>
  <c r="F200" i="8"/>
  <c r="F202" i="8"/>
  <c r="F204" i="8"/>
  <c r="F206" i="8"/>
  <c r="F208" i="8"/>
  <c r="F210" i="8"/>
  <c r="F212" i="8"/>
  <c r="F214" i="8"/>
  <c r="F216" i="8"/>
  <c r="F218" i="8"/>
  <c r="F49" i="8"/>
  <c r="F57" i="8"/>
  <c r="F65" i="8"/>
  <c r="F369" i="8"/>
  <c r="F378" i="8"/>
  <c r="F47" i="8"/>
  <c r="F55" i="8"/>
  <c r="F63" i="8"/>
  <c r="F189" i="8"/>
  <c r="F191" i="8"/>
  <c r="F193" i="8"/>
  <c r="F195" i="8"/>
  <c r="F197" i="8"/>
  <c r="F199" i="8"/>
  <c r="F201" i="8"/>
  <c r="F203" i="8"/>
  <c r="F205" i="8"/>
  <c r="F207" i="8"/>
  <c r="F209" i="8"/>
  <c r="F211" i="8"/>
  <c r="F213" i="8"/>
  <c r="F215" i="8"/>
  <c r="F217" i="8"/>
  <c r="F376" i="8"/>
  <c r="F385" i="8"/>
  <c r="F394" i="8"/>
  <c r="F155" i="8"/>
  <c r="F159" i="8"/>
  <c r="F163" i="8"/>
  <c r="F167" i="8"/>
  <c r="F171" i="8"/>
  <c r="F175" i="8"/>
  <c r="F179" i="8"/>
  <c r="F224" i="8"/>
  <c r="F226" i="8"/>
  <c r="F228" i="8"/>
  <c r="F230" i="8"/>
  <c r="F232" i="8"/>
  <c r="F234" i="8"/>
  <c r="F236" i="8"/>
  <c r="F238" i="8"/>
  <c r="F240" i="8"/>
  <c r="F242" i="8"/>
  <c r="F244" i="8"/>
  <c r="F246" i="8"/>
  <c r="F248" i="8"/>
  <c r="F250" i="8"/>
  <c r="F252" i="8"/>
  <c r="F254" i="8"/>
  <c r="F296" i="8"/>
  <c r="F305" i="8"/>
  <c r="F312" i="8"/>
  <c r="F321" i="8"/>
  <c r="F404" i="8"/>
  <c r="F406" i="8"/>
  <c r="F408" i="8"/>
  <c r="F410" i="8"/>
  <c r="F412" i="8"/>
  <c r="F414" i="8"/>
  <c r="F416" i="8"/>
  <c r="F418" i="8"/>
  <c r="F420" i="8"/>
  <c r="F422" i="8"/>
  <c r="F424" i="8"/>
  <c r="F426" i="8"/>
  <c r="F428" i="8"/>
  <c r="F430" i="8"/>
  <c r="F432" i="8"/>
  <c r="F434" i="8"/>
  <c r="F495" i="8"/>
  <c r="F479" i="8"/>
  <c r="F499" i="8"/>
  <c r="F487" i="8"/>
  <c r="F153" i="8"/>
  <c r="F157" i="8"/>
  <c r="F161" i="8"/>
  <c r="F165" i="8"/>
  <c r="F169" i="8"/>
  <c r="F173" i="8"/>
  <c r="F177" i="8"/>
  <c r="F181" i="8"/>
  <c r="F225" i="8"/>
  <c r="F227" i="8"/>
  <c r="F229" i="8"/>
  <c r="F231" i="8"/>
  <c r="F233" i="8"/>
  <c r="F235" i="8"/>
  <c r="F237" i="8"/>
  <c r="F239" i="8"/>
  <c r="F241" i="8"/>
  <c r="F243" i="8"/>
  <c r="F245" i="8"/>
  <c r="F247" i="8"/>
  <c r="F249" i="8"/>
  <c r="F251" i="8"/>
  <c r="F253" i="8"/>
  <c r="F297" i="8"/>
  <c r="F304" i="8"/>
  <c r="F313" i="8"/>
  <c r="F320" i="8"/>
  <c r="F405" i="8"/>
  <c r="F407" i="8"/>
  <c r="F409" i="8"/>
  <c r="F411" i="8"/>
  <c r="F413" i="8"/>
  <c r="F415" i="8"/>
  <c r="F417" i="8"/>
  <c r="F419" i="8"/>
  <c r="F421" i="8"/>
  <c r="F423" i="8"/>
  <c r="F425" i="8"/>
  <c r="F427" i="8"/>
  <c r="F429" i="8"/>
  <c r="F431" i="8"/>
  <c r="F433" i="8"/>
  <c r="F611" i="8"/>
  <c r="F607" i="8"/>
  <c r="F603" i="8"/>
  <c r="F599" i="8"/>
  <c r="F595" i="8"/>
  <c r="F591" i="8"/>
  <c r="F587" i="8"/>
  <c r="F612" i="8"/>
  <c r="F608" i="8"/>
  <c r="F604" i="8"/>
  <c r="F600" i="8"/>
  <c r="F596" i="8"/>
  <c r="F592" i="8"/>
  <c r="F588" i="8"/>
  <c r="F584" i="8"/>
  <c r="F613" i="8"/>
  <c r="F609" i="8"/>
  <c r="F605" i="8"/>
  <c r="F601" i="8"/>
  <c r="F597" i="8"/>
  <c r="F593" i="8"/>
  <c r="F589" i="8"/>
  <c r="F585" i="8"/>
  <c r="F729" i="8"/>
  <c r="F731" i="8"/>
  <c r="F733" i="8"/>
  <c r="F735" i="8"/>
  <c r="F737" i="8"/>
  <c r="F739" i="8"/>
  <c r="F741" i="8"/>
  <c r="F743" i="8"/>
  <c r="F745" i="8"/>
  <c r="F747" i="8"/>
  <c r="F749" i="8"/>
  <c r="F751" i="8"/>
  <c r="F753" i="8"/>
  <c r="F755" i="8"/>
  <c r="F757" i="8"/>
  <c r="F670" i="8"/>
  <c r="F678" i="8"/>
  <c r="F686" i="8"/>
  <c r="F764" i="8"/>
  <c r="F768" i="8"/>
  <c r="F772" i="8"/>
  <c r="F776" i="8"/>
  <c r="F780" i="8"/>
  <c r="F784" i="8"/>
  <c r="F788" i="8"/>
  <c r="F792" i="8"/>
  <c r="F801" i="8"/>
  <c r="F803" i="8"/>
  <c r="F805" i="8"/>
  <c r="F837" i="8"/>
  <c r="F839" i="8"/>
  <c r="F841" i="8"/>
  <c r="F843" i="8"/>
  <c r="F845" i="8"/>
  <c r="F847" i="8"/>
  <c r="F849" i="8"/>
  <c r="F851" i="8"/>
  <c r="F853" i="8"/>
  <c r="F855" i="8"/>
  <c r="F857" i="8"/>
  <c r="F859" i="8"/>
  <c r="F861" i="8"/>
  <c r="F863" i="8"/>
  <c r="F865" i="8"/>
  <c r="F621" i="8"/>
  <c r="F623" i="8"/>
  <c r="F625" i="8"/>
  <c r="F627" i="8"/>
  <c r="F629" i="8"/>
  <c r="F631" i="8"/>
  <c r="F633" i="8"/>
  <c r="F635" i="8"/>
  <c r="F637" i="8"/>
  <c r="F639" i="8"/>
  <c r="F641" i="8"/>
  <c r="F643" i="8"/>
  <c r="F645" i="8"/>
  <c r="F647" i="8"/>
  <c r="F649" i="8"/>
  <c r="F694" i="8"/>
  <c r="F698" i="8"/>
  <c r="F702" i="8"/>
  <c r="F706" i="8"/>
  <c r="F710" i="8"/>
  <c r="F714" i="8"/>
  <c r="F718" i="8"/>
  <c r="F722" i="8"/>
  <c r="F728" i="8"/>
  <c r="F730" i="8"/>
  <c r="F732" i="8"/>
  <c r="F734" i="8"/>
  <c r="F736" i="8"/>
  <c r="F738" i="8"/>
  <c r="F740" i="8"/>
  <c r="F742" i="8"/>
  <c r="F744" i="8"/>
  <c r="F746" i="8"/>
  <c r="F748" i="8"/>
  <c r="F750" i="8"/>
  <c r="F752" i="8"/>
  <c r="F754" i="8"/>
  <c r="F756" i="8"/>
  <c r="F758" i="8"/>
  <c r="F674" i="8"/>
  <c r="F682" i="8"/>
  <c r="F693" i="8"/>
  <c r="F697" i="8"/>
  <c r="F701" i="8"/>
  <c r="F705" i="8"/>
  <c r="F709" i="8"/>
  <c r="F713" i="8"/>
  <c r="F717" i="8"/>
  <c r="F721" i="8"/>
  <c r="F766" i="8"/>
  <c r="F770" i="8"/>
  <c r="F774" i="8"/>
  <c r="F778" i="8"/>
  <c r="F782" i="8"/>
  <c r="F786" i="8"/>
  <c r="F790" i="8"/>
  <c r="F794" i="8"/>
  <c r="F288" i="8"/>
  <c r="F284" i="8"/>
  <c r="F280" i="8"/>
  <c r="F289" i="8"/>
  <c r="F285" i="8"/>
  <c r="F281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90" i="8"/>
  <c r="F286" i="8"/>
  <c r="F282" i="8"/>
  <c r="F278" i="8"/>
  <c r="F470" i="8"/>
  <c r="F469" i="8"/>
  <c r="F468" i="8"/>
  <c r="F467" i="8"/>
  <c r="F466" i="8"/>
  <c r="F465" i="8"/>
  <c r="F464" i="8"/>
  <c r="F463" i="8"/>
  <c r="F462" i="8"/>
  <c r="F461" i="8"/>
  <c r="F460" i="8"/>
  <c r="F459" i="8"/>
  <c r="F458" i="8"/>
  <c r="F457" i="8"/>
  <c r="F456" i="8"/>
  <c r="F455" i="8"/>
  <c r="F454" i="8"/>
  <c r="F453" i="8"/>
  <c r="F452" i="8"/>
  <c r="F451" i="8"/>
  <c r="F450" i="8"/>
  <c r="F449" i="8"/>
  <c r="F448" i="8"/>
  <c r="F447" i="8"/>
  <c r="F446" i="8"/>
  <c r="F445" i="8"/>
  <c r="F444" i="8"/>
  <c r="F443" i="8"/>
  <c r="F442" i="8"/>
  <c r="F441" i="8"/>
  <c r="F440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299" i="8"/>
  <c r="F303" i="8"/>
  <c r="F307" i="8"/>
  <c r="F311" i="8"/>
  <c r="F315" i="8"/>
  <c r="F319" i="8"/>
  <c r="F323" i="8"/>
  <c r="F504" i="8"/>
  <c r="F500" i="8"/>
  <c r="F496" i="8"/>
  <c r="F492" i="8"/>
  <c r="F488" i="8"/>
  <c r="F484" i="8"/>
  <c r="F480" i="8"/>
  <c r="F476" i="8"/>
  <c r="F505" i="8"/>
  <c r="F501" i="8"/>
  <c r="F497" i="8"/>
  <c r="F493" i="8"/>
  <c r="F489" i="8"/>
  <c r="F485" i="8"/>
  <c r="F481" i="8"/>
  <c r="F477" i="8"/>
  <c r="F478" i="8"/>
  <c r="F482" i="8"/>
  <c r="F486" i="8"/>
  <c r="F490" i="8"/>
  <c r="F494" i="8"/>
  <c r="F498" i="8"/>
  <c r="F502" i="8"/>
  <c r="F506" i="8"/>
  <c r="F298" i="8"/>
  <c r="F302" i="8"/>
  <c r="F306" i="8"/>
  <c r="F310" i="8"/>
  <c r="F314" i="8"/>
  <c r="F318" i="8"/>
  <c r="F322" i="8"/>
  <c r="F326" i="8"/>
  <c r="F542" i="8"/>
  <c r="F541" i="8"/>
  <c r="F540" i="8"/>
  <c r="F539" i="8"/>
  <c r="F538" i="8"/>
  <c r="F537" i="8"/>
  <c r="F536" i="8"/>
  <c r="F535" i="8"/>
  <c r="F534" i="8"/>
  <c r="F533" i="8"/>
  <c r="F532" i="8"/>
  <c r="F531" i="8"/>
  <c r="F530" i="8"/>
  <c r="F529" i="8"/>
  <c r="F528" i="8"/>
  <c r="F527" i="8"/>
  <c r="F526" i="8"/>
  <c r="F525" i="8"/>
  <c r="F524" i="8"/>
  <c r="F523" i="8"/>
  <c r="F522" i="8"/>
  <c r="F521" i="8"/>
  <c r="F520" i="8"/>
  <c r="F519" i="8"/>
  <c r="F518" i="8"/>
  <c r="F517" i="8"/>
  <c r="F516" i="8"/>
  <c r="F515" i="8"/>
  <c r="F514" i="8"/>
  <c r="F513" i="8"/>
  <c r="F512" i="8"/>
  <c r="F578" i="8"/>
  <c r="F577" i="8"/>
  <c r="F576" i="8"/>
  <c r="F575" i="8"/>
  <c r="F574" i="8"/>
  <c r="F573" i="8"/>
  <c r="F572" i="8"/>
  <c r="F571" i="8"/>
  <c r="F570" i="8"/>
  <c r="F569" i="8"/>
  <c r="F568" i="8"/>
  <c r="F567" i="8"/>
  <c r="F566" i="8"/>
  <c r="F565" i="8"/>
  <c r="F564" i="8"/>
  <c r="F563" i="8"/>
  <c r="F562" i="8"/>
  <c r="F561" i="8"/>
  <c r="F560" i="8"/>
  <c r="F559" i="8"/>
  <c r="F558" i="8"/>
  <c r="F557" i="8"/>
  <c r="F556" i="8"/>
  <c r="F555" i="8"/>
  <c r="F554" i="8"/>
  <c r="F553" i="8"/>
  <c r="F552" i="8"/>
  <c r="F551" i="8"/>
  <c r="F550" i="8"/>
  <c r="F549" i="8"/>
  <c r="F548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3" i="8"/>
  <c r="F677" i="8"/>
  <c r="F681" i="8"/>
  <c r="F685" i="8"/>
  <c r="F672" i="8"/>
  <c r="F676" i="8"/>
  <c r="F680" i="8"/>
  <c r="F684" i="8"/>
  <c r="F671" i="8"/>
  <c r="F675" i="8"/>
  <c r="F679" i="8"/>
  <c r="F683" i="8"/>
  <c r="F810" i="8"/>
  <c r="F814" i="8"/>
  <c r="F818" i="8"/>
  <c r="F822" i="8"/>
  <c r="F826" i="8"/>
  <c r="F830" i="8"/>
  <c r="F809" i="8"/>
  <c r="F813" i="8"/>
  <c r="F817" i="8"/>
  <c r="F821" i="8"/>
  <c r="F825" i="8"/>
  <c r="F829" i="8"/>
  <c r="F902" i="8"/>
  <c r="F901" i="8"/>
  <c r="F900" i="8"/>
  <c r="F899" i="8"/>
  <c r="F898" i="8"/>
  <c r="F897" i="8"/>
  <c r="F896" i="8"/>
  <c r="F895" i="8"/>
  <c r="F894" i="8"/>
  <c r="F893" i="8"/>
  <c r="F892" i="8"/>
  <c r="F891" i="8"/>
  <c r="F890" i="8"/>
  <c r="F889" i="8"/>
  <c r="F888" i="8"/>
  <c r="F887" i="8"/>
  <c r="F886" i="8"/>
  <c r="F885" i="8"/>
  <c r="F884" i="8"/>
  <c r="F883" i="8"/>
  <c r="F882" i="8"/>
  <c r="F881" i="8"/>
  <c r="F880" i="8"/>
  <c r="F879" i="8"/>
  <c r="F878" i="8"/>
  <c r="F877" i="8"/>
  <c r="F876" i="8"/>
  <c r="F875" i="8"/>
  <c r="F874" i="8"/>
  <c r="F873" i="8"/>
  <c r="F872" i="8"/>
  <c r="F812" i="8"/>
  <c r="F816" i="8"/>
  <c r="F820" i="8"/>
  <c r="F824" i="8"/>
  <c r="F828" i="8"/>
  <c r="F811" i="8"/>
  <c r="F815" i="8"/>
  <c r="F819" i="8"/>
  <c r="F823" i="8"/>
  <c r="F827" i="8"/>
  <c r="F820" i="3"/>
  <c r="F819" i="3"/>
  <c r="F818" i="3"/>
  <c r="A820" i="3"/>
  <c r="A819" i="3"/>
  <c r="A818" i="3"/>
  <c r="F786" i="3"/>
  <c r="F785" i="3"/>
  <c r="F784" i="3"/>
  <c r="A786" i="3"/>
  <c r="A785" i="3"/>
  <c r="A784" i="3"/>
  <c r="F751" i="3"/>
  <c r="F750" i="3"/>
  <c r="F752" i="3"/>
  <c r="A752" i="3"/>
  <c r="A751" i="3"/>
  <c r="A750" i="3"/>
  <c r="F718" i="3"/>
  <c r="F717" i="3"/>
  <c r="F697" i="3"/>
  <c r="F716" i="3"/>
  <c r="A718" i="3"/>
  <c r="A717" i="3"/>
  <c r="A716" i="3"/>
  <c r="F684" i="3"/>
  <c r="F683" i="3"/>
  <c r="A684" i="3"/>
  <c r="F682" i="3"/>
  <c r="A683" i="3"/>
  <c r="F624" i="3"/>
  <c r="A682" i="3"/>
  <c r="F650" i="3"/>
  <c r="F649" i="3"/>
  <c r="F648" i="3"/>
  <c r="A650" i="3"/>
  <c r="A649" i="3"/>
  <c r="A648" i="3"/>
  <c r="F616" i="3"/>
  <c r="F615" i="3"/>
  <c r="F614" i="3"/>
  <c r="A616" i="3"/>
  <c r="A615" i="3"/>
  <c r="A614" i="3"/>
  <c r="F582" i="3"/>
  <c r="F581" i="3"/>
  <c r="F580" i="3"/>
  <c r="A582" i="3"/>
  <c r="A581" i="3"/>
  <c r="A580" i="3"/>
  <c r="F548" i="3"/>
  <c r="B720" i="3"/>
  <c r="F546" i="3"/>
  <c r="A548" i="3"/>
  <c r="F547" i="3"/>
  <c r="A547" i="3"/>
  <c r="A546" i="3"/>
  <c r="F512" i="3"/>
  <c r="F514" i="3"/>
  <c r="F513" i="3"/>
  <c r="A514" i="3"/>
  <c r="A513" i="3"/>
  <c r="A512" i="3"/>
  <c r="A412" i="3"/>
  <c r="A411" i="3"/>
  <c r="A410" i="3"/>
  <c r="F477" i="3"/>
  <c r="F480" i="3"/>
  <c r="F479" i="3"/>
  <c r="F478" i="3"/>
  <c r="A480" i="3"/>
  <c r="A479" i="3"/>
  <c r="A478" i="3"/>
  <c r="F443" i="3"/>
  <c r="F446" i="3"/>
  <c r="F445" i="3"/>
  <c r="F444" i="3"/>
  <c r="A446" i="3"/>
  <c r="A445" i="3"/>
  <c r="A444" i="3"/>
  <c r="F412" i="3"/>
  <c r="F411" i="3"/>
  <c r="F410" i="3"/>
  <c r="F378" i="3"/>
  <c r="F377" i="3"/>
  <c r="F376" i="3"/>
  <c r="F365" i="3"/>
  <c r="A378" i="3"/>
  <c r="A377" i="3"/>
  <c r="A376" i="3"/>
  <c r="F343" i="3"/>
  <c r="A344" i="3"/>
  <c r="A343" i="3"/>
  <c r="F344" i="3"/>
  <c r="F342" i="3"/>
  <c r="A342" i="3"/>
  <c r="F308" i="3"/>
  <c r="A310" i="3"/>
  <c r="F310" i="3"/>
  <c r="F309" i="3"/>
  <c r="A309" i="3"/>
  <c r="A308" i="3"/>
  <c r="F275" i="3"/>
  <c r="F274" i="3"/>
  <c r="A276" i="3"/>
  <c r="F276" i="3"/>
  <c r="A275" i="3"/>
  <c r="A274" i="3"/>
  <c r="F242" i="3"/>
  <c r="F241" i="3"/>
  <c r="F240" i="3"/>
  <c r="A242" i="3"/>
  <c r="A241" i="3"/>
  <c r="A240" i="3"/>
  <c r="F208" i="3"/>
  <c r="F206" i="3"/>
  <c r="A208" i="3"/>
  <c r="A207" i="3"/>
  <c r="F207" i="3"/>
  <c r="A206" i="3"/>
  <c r="F174" i="3"/>
  <c r="F173" i="3"/>
  <c r="F172" i="3"/>
  <c r="A174" i="3"/>
  <c r="A173" i="3"/>
  <c r="A172" i="3"/>
  <c r="F140" i="3"/>
  <c r="F137" i="3"/>
  <c r="F139" i="3"/>
  <c r="F138" i="3"/>
  <c r="A140" i="3"/>
  <c r="A139" i="3"/>
  <c r="A138" i="3"/>
  <c r="B822" i="3"/>
  <c r="F104" i="3"/>
  <c r="A105" i="3"/>
  <c r="F106" i="3"/>
  <c r="F105" i="3"/>
  <c r="A106" i="3"/>
  <c r="A104" i="3"/>
  <c r="B584" i="3"/>
  <c r="A103" i="3"/>
  <c r="F613" i="3"/>
  <c r="F817" i="3"/>
  <c r="F71" i="3"/>
  <c r="F70" i="3"/>
  <c r="A72" i="3"/>
  <c r="F72" i="3"/>
  <c r="A71" i="3"/>
  <c r="A70" i="3"/>
  <c r="F103" i="3"/>
  <c r="B40" i="3"/>
  <c r="E38" i="3"/>
  <c r="D38" i="3"/>
  <c r="E37" i="3"/>
  <c r="D37" i="3"/>
  <c r="E36" i="3"/>
  <c r="D36" i="3"/>
  <c r="D35" i="3"/>
  <c r="B37" i="3"/>
  <c r="B38" i="3"/>
  <c r="B36" i="3"/>
  <c r="A38" i="3"/>
  <c r="A37" i="3"/>
  <c r="A36" i="3"/>
  <c r="A594" i="3"/>
  <c r="A589" i="3"/>
  <c r="F588" i="3"/>
  <c r="F504" i="3"/>
  <c r="A496" i="3"/>
  <c r="A495" i="3"/>
  <c r="F216" i="3"/>
  <c r="A596" i="3"/>
  <c r="F592" i="3"/>
  <c r="A504" i="3"/>
  <c r="A493" i="3"/>
  <c r="F271" i="3"/>
  <c r="A162" i="3"/>
  <c r="A263" i="3"/>
  <c r="A570" i="3"/>
  <c r="F259" i="3"/>
  <c r="F623" i="3"/>
  <c r="F562" i="3"/>
  <c r="F452" i="3"/>
  <c r="F792" i="3"/>
  <c r="F224" i="3"/>
  <c r="F791" i="3"/>
  <c r="A224" i="3"/>
  <c r="F790" i="3"/>
  <c r="A790" i="3"/>
  <c r="A600" i="3"/>
  <c r="F220" i="3"/>
  <c r="A219" i="3"/>
  <c r="F831" i="3"/>
  <c r="A625" i="3"/>
  <c r="A463" i="3"/>
  <c r="F222" i="3"/>
  <c r="A598" i="3"/>
  <c r="F505" i="3"/>
  <c r="A597" i="3"/>
  <c r="A505" i="3"/>
  <c r="F217" i="3"/>
  <c r="A9" i="3"/>
  <c r="A473" i="3"/>
  <c r="F261" i="3"/>
  <c r="A563" i="3"/>
  <c r="A458" i="3"/>
  <c r="F744" i="3"/>
  <c r="A213" i="3"/>
  <c r="F591" i="3"/>
  <c r="F268" i="3"/>
  <c r="F213" i="3"/>
  <c r="A591" i="3"/>
  <c r="F494" i="3"/>
  <c r="F590" i="3"/>
  <c r="F493" i="3"/>
  <c r="A543" i="3"/>
  <c r="F424" i="3"/>
  <c r="F803" i="3"/>
  <c r="F805" i="3"/>
  <c r="A806" i="3"/>
  <c r="A804" i="3"/>
  <c r="F804" i="3"/>
  <c r="A805" i="3"/>
  <c r="F806" i="3"/>
  <c r="A807" i="3"/>
  <c r="F807" i="3"/>
  <c r="A542" i="3"/>
  <c r="F423" i="3"/>
  <c r="F97" i="3"/>
  <c r="A541" i="3"/>
  <c r="A816" i="3"/>
  <c r="A539" i="3"/>
  <c r="F492" i="3"/>
  <c r="F383" i="3"/>
  <c r="A386" i="3"/>
  <c r="A382" i="3"/>
  <c r="F387" i="3"/>
  <c r="A388" i="3"/>
  <c r="F389" i="3"/>
  <c r="F90" i="3"/>
  <c r="A815" i="3"/>
  <c r="A537" i="3"/>
  <c r="A492" i="3"/>
  <c r="A390" i="3"/>
  <c r="F89" i="3"/>
  <c r="F814" i="3"/>
  <c r="A535" i="3"/>
  <c r="F491" i="3"/>
  <c r="F813" i="3"/>
  <c r="A490" i="3"/>
  <c r="F808" i="3"/>
  <c r="F511" i="3"/>
  <c r="F488" i="3"/>
  <c r="A545" i="3"/>
  <c r="A425" i="3"/>
  <c r="A803" i="3"/>
  <c r="F622" i="3"/>
  <c r="A622" i="3"/>
  <c r="F509" i="3"/>
  <c r="F799" i="3"/>
  <c r="F628" i="3"/>
  <c r="A508" i="3"/>
  <c r="F94" i="3"/>
  <c r="F510" i="3"/>
  <c r="F794" i="3"/>
  <c r="F627" i="3"/>
  <c r="A507" i="3"/>
  <c r="F247" i="3"/>
  <c r="A256" i="3"/>
  <c r="F248" i="3"/>
  <c r="A251" i="3"/>
  <c r="F252" i="3"/>
  <c r="A254" i="3"/>
  <c r="A522" i="3"/>
  <c r="F521" i="3"/>
  <c r="A524" i="3"/>
  <c r="A527" i="3"/>
  <c r="A533" i="3"/>
  <c r="A523" i="3"/>
  <c r="A529" i="3"/>
  <c r="A531" i="3"/>
  <c r="A817" i="3"/>
  <c r="A497" i="3"/>
  <c r="F498" i="3"/>
  <c r="A501" i="3"/>
  <c r="F497" i="3"/>
  <c r="F500" i="3"/>
  <c r="A499" i="3"/>
  <c r="F485" i="3"/>
  <c r="F501" i="3"/>
  <c r="A486" i="3"/>
  <c r="F502" i="3"/>
  <c r="A487" i="3"/>
  <c r="A503" i="3"/>
  <c r="A488" i="3"/>
  <c r="F802" i="3"/>
  <c r="A802" i="3"/>
  <c r="F793" i="3"/>
  <c r="A626" i="3"/>
  <c r="F506" i="3"/>
  <c r="A273" i="3"/>
  <c r="F168" i="3"/>
  <c r="F740" i="3"/>
  <c r="A841" i="3"/>
  <c r="F736" i="3"/>
  <c r="A608" i="3"/>
  <c r="A569" i="3"/>
  <c r="A155" i="3"/>
  <c r="A837" i="3"/>
  <c r="F158" i="3"/>
  <c r="F151" i="3"/>
  <c r="F834" i="3"/>
  <c r="A605" i="3"/>
  <c r="A564" i="3"/>
  <c r="F229" i="3"/>
  <c r="F148" i="3"/>
  <c r="F569" i="3"/>
  <c r="A606" i="3"/>
  <c r="A565" i="3"/>
  <c r="A833" i="3"/>
  <c r="A601" i="3"/>
  <c r="F563" i="3"/>
  <c r="F461" i="3"/>
  <c r="F226" i="3"/>
  <c r="A179" i="3"/>
  <c r="F196" i="3"/>
  <c r="F184" i="3"/>
  <c r="A200" i="3"/>
  <c r="F181" i="3"/>
  <c r="A199" i="3"/>
  <c r="F182" i="3"/>
  <c r="A201" i="3"/>
  <c r="F197" i="3"/>
  <c r="F198" i="3"/>
  <c r="A202" i="3"/>
  <c r="F180" i="3"/>
  <c r="A203" i="3"/>
  <c r="F183" i="3"/>
  <c r="A204" i="3"/>
  <c r="F693" i="3"/>
  <c r="F704" i="3"/>
  <c r="F715" i="3"/>
  <c r="A697" i="3"/>
  <c r="A707" i="3"/>
  <c r="F689" i="3"/>
  <c r="F703" i="3"/>
  <c r="F690" i="3"/>
  <c r="A704" i="3"/>
  <c r="A698" i="3"/>
  <c r="A710" i="3"/>
  <c r="F698" i="3"/>
  <c r="F710" i="3"/>
  <c r="A699" i="3"/>
  <c r="A711" i="3"/>
  <c r="F699" i="3"/>
  <c r="F711" i="3"/>
  <c r="A700" i="3"/>
  <c r="F712" i="3"/>
  <c r="F696" i="3"/>
  <c r="A307" i="3"/>
  <c r="A196" i="3"/>
  <c r="A713" i="3"/>
  <c r="F694" i="3"/>
  <c r="A195" i="3"/>
  <c r="A782" i="3"/>
  <c r="F709" i="3"/>
  <c r="F692" i="3"/>
  <c r="F67" i="3"/>
  <c r="A56" i="3"/>
  <c r="F59" i="3"/>
  <c r="F45" i="3"/>
  <c r="A48" i="3"/>
  <c r="F42" i="3"/>
  <c r="A776" i="3"/>
  <c r="A709" i="3"/>
  <c r="F691" i="3"/>
  <c r="A440" i="3"/>
  <c r="A417" i="3"/>
  <c r="F63" i="3"/>
  <c r="A689" i="3"/>
  <c r="F439" i="3"/>
  <c r="F296" i="3"/>
  <c r="A193" i="3"/>
  <c r="A708" i="3"/>
  <c r="F393" i="3"/>
  <c r="F397" i="3"/>
  <c r="A384" i="3"/>
  <c r="F405" i="3"/>
  <c r="F385" i="3"/>
  <c r="F406" i="3"/>
  <c r="F391" i="3"/>
  <c r="A392" i="3"/>
  <c r="A396" i="3"/>
  <c r="A394" i="3"/>
  <c r="F395" i="3"/>
  <c r="A768" i="3"/>
  <c r="F707" i="3"/>
  <c r="A688" i="3"/>
  <c r="A577" i="3"/>
  <c r="A561" i="3"/>
  <c r="A438" i="3"/>
  <c r="A409" i="3"/>
  <c r="A375" i="3"/>
  <c r="F292" i="3"/>
  <c r="A192" i="3"/>
  <c r="A135" i="3"/>
  <c r="A49" i="3"/>
  <c r="F706" i="3"/>
  <c r="F576" i="3"/>
  <c r="F560" i="3"/>
  <c r="A434" i="3"/>
  <c r="F408" i="3"/>
  <c r="A371" i="3"/>
  <c r="F284" i="3"/>
  <c r="F191" i="3"/>
  <c r="F132" i="3"/>
  <c r="F732" i="3"/>
  <c r="A706" i="3"/>
  <c r="F575" i="3"/>
  <c r="A560" i="3"/>
  <c r="F433" i="3"/>
  <c r="A407" i="3"/>
  <c r="A369" i="3"/>
  <c r="A284" i="3"/>
  <c r="F190" i="3"/>
  <c r="A130" i="3"/>
  <c r="A749" i="3"/>
  <c r="F705" i="3"/>
  <c r="A575" i="3"/>
  <c r="A559" i="3"/>
  <c r="A476" i="3"/>
  <c r="F450" i="3"/>
  <c r="F475" i="3"/>
  <c r="F476" i="3"/>
  <c r="F466" i="3"/>
  <c r="A468" i="3"/>
  <c r="F471" i="3"/>
  <c r="F468" i="3"/>
  <c r="A471" i="3"/>
  <c r="A432" i="3"/>
  <c r="A405" i="3"/>
  <c r="A367" i="3"/>
  <c r="A190" i="3"/>
  <c r="F125" i="3"/>
  <c r="A798" i="3"/>
  <c r="A808" i="3"/>
  <c r="F800" i="3"/>
  <c r="F810" i="3"/>
  <c r="A801" i="3"/>
  <c r="A812" i="3"/>
  <c r="F801" i="3"/>
  <c r="F812" i="3"/>
  <c r="F795" i="3"/>
  <c r="A809" i="3"/>
  <c r="F796" i="3"/>
  <c r="F809" i="3"/>
  <c r="A797" i="3"/>
  <c r="A810" i="3"/>
  <c r="F798" i="3"/>
  <c r="A811" i="3"/>
  <c r="A799" i="3"/>
  <c r="F811" i="3"/>
  <c r="A800" i="3"/>
  <c r="A746" i="3"/>
  <c r="A705" i="3"/>
  <c r="F647" i="3"/>
  <c r="A574" i="3"/>
  <c r="F558" i="3"/>
  <c r="A474" i="3"/>
  <c r="A431" i="3"/>
  <c r="F403" i="3"/>
  <c r="A189" i="3"/>
  <c r="A116" i="3"/>
  <c r="A26" i="3"/>
  <c r="F280" i="3"/>
  <c r="F299" i="3"/>
  <c r="F306" i="3"/>
  <c r="A281" i="3"/>
  <c r="A282" i="3"/>
  <c r="F286" i="3"/>
  <c r="A287" i="3"/>
  <c r="A289" i="3"/>
  <c r="A292" i="3"/>
  <c r="A290" i="3"/>
  <c r="A205" i="3"/>
  <c r="A715" i="3"/>
  <c r="A696" i="3"/>
  <c r="F304" i="3"/>
  <c r="A197" i="3"/>
  <c r="F757" i="3"/>
  <c r="A772" i="3"/>
  <c r="A781" i="3"/>
  <c r="F777" i="3"/>
  <c r="F778" i="3"/>
  <c r="F756" i="3"/>
  <c r="A762" i="3"/>
  <c r="A764" i="3"/>
  <c r="A758" i="3"/>
  <c r="F765" i="3"/>
  <c r="A714" i="3"/>
  <c r="A695" i="3"/>
  <c r="A416" i="3"/>
  <c r="A429" i="3"/>
  <c r="F442" i="3"/>
  <c r="F419" i="3"/>
  <c r="F432" i="3"/>
  <c r="F426" i="3"/>
  <c r="F440" i="3"/>
  <c r="A427" i="3"/>
  <c r="A441" i="3"/>
  <c r="A418" i="3"/>
  <c r="F434" i="3"/>
  <c r="A419" i="3"/>
  <c r="F435" i="3"/>
  <c r="A420" i="3"/>
  <c r="A436" i="3"/>
  <c r="F421" i="3"/>
  <c r="F420" i="3"/>
  <c r="A437" i="3"/>
  <c r="F437" i="3"/>
  <c r="A423" i="3"/>
  <c r="F302" i="3"/>
  <c r="A783" i="3"/>
  <c r="A443" i="3"/>
  <c r="A422" i="3"/>
  <c r="A302" i="3"/>
  <c r="A442" i="3"/>
  <c r="F417" i="3"/>
  <c r="A300" i="3"/>
  <c r="F194" i="3"/>
  <c r="F297" i="3"/>
  <c r="F193" i="3"/>
  <c r="F773" i="3"/>
  <c r="F708" i="3"/>
  <c r="F119" i="3"/>
  <c r="F133" i="3"/>
  <c r="A118" i="3"/>
  <c r="A123" i="3"/>
  <c r="F112" i="3"/>
  <c r="A110" i="3"/>
  <c r="F113" i="3"/>
  <c r="A115" i="3"/>
  <c r="F54" i="3"/>
  <c r="F769" i="3"/>
  <c r="F688" i="3"/>
  <c r="A562" i="3"/>
  <c r="A572" i="3"/>
  <c r="F552" i="3"/>
  <c r="F564" i="3"/>
  <c r="F574" i="3"/>
  <c r="A553" i="3"/>
  <c r="A566" i="3"/>
  <c r="A578" i="3"/>
  <c r="F553" i="3"/>
  <c r="F566" i="3"/>
  <c r="A579" i="3"/>
  <c r="F565" i="3"/>
  <c r="F579" i="3"/>
  <c r="A567" i="3"/>
  <c r="F567" i="3"/>
  <c r="F554" i="3"/>
  <c r="A568" i="3"/>
  <c r="A552" i="3"/>
  <c r="A555" i="3"/>
  <c r="F568" i="3"/>
  <c r="F561" i="3"/>
  <c r="A439" i="3"/>
  <c r="A349" i="3"/>
  <c r="F363" i="3"/>
  <c r="A373" i="3"/>
  <c r="F352" i="3"/>
  <c r="F354" i="3"/>
  <c r="F356" i="3"/>
  <c r="A360" i="3"/>
  <c r="F358" i="3"/>
  <c r="F294" i="3"/>
  <c r="F192" i="3"/>
  <c r="A136" i="3"/>
  <c r="F53" i="3"/>
  <c r="A703" i="3"/>
  <c r="F640" i="3"/>
  <c r="F620" i="3"/>
  <c r="A646" i="3"/>
  <c r="F629" i="3"/>
  <c r="F630" i="3"/>
  <c r="A644" i="3"/>
  <c r="F644" i="3"/>
  <c r="A645" i="3"/>
  <c r="F646" i="3"/>
  <c r="A647" i="3"/>
  <c r="F573" i="3"/>
  <c r="F557" i="3"/>
  <c r="F430" i="3"/>
  <c r="A403" i="3"/>
  <c r="A362" i="3"/>
  <c r="F187" i="3"/>
  <c r="F702" i="3"/>
  <c r="F642" i="3"/>
  <c r="A573" i="3"/>
  <c r="A557" i="3"/>
  <c r="A430" i="3"/>
  <c r="F401" i="3"/>
  <c r="F350" i="3"/>
  <c r="A187" i="3"/>
  <c r="A702" i="3"/>
  <c r="F638" i="3"/>
  <c r="F572" i="3"/>
  <c r="F556" i="3"/>
  <c r="F428" i="3"/>
  <c r="A401" i="3"/>
  <c r="F348" i="3"/>
  <c r="A186" i="3"/>
  <c r="F93" i="3"/>
  <c r="F729" i="3"/>
  <c r="F701" i="3"/>
  <c r="F637" i="3"/>
  <c r="F571" i="3"/>
  <c r="A556" i="3"/>
  <c r="A428" i="3"/>
  <c r="F399" i="3"/>
  <c r="F102" i="3"/>
  <c r="A724" i="3"/>
  <c r="A701" i="3"/>
  <c r="F636" i="3"/>
  <c r="A571" i="3"/>
  <c r="F456" i="3"/>
  <c r="F427" i="3"/>
  <c r="A399" i="3"/>
  <c r="F101" i="3"/>
  <c r="A813" i="3"/>
  <c r="A791" i="3"/>
  <c r="F700" i="3"/>
  <c r="F633" i="3"/>
  <c r="F570" i="3"/>
  <c r="A455" i="3"/>
  <c r="F425" i="3"/>
  <c r="A397" i="3"/>
  <c r="F205" i="3"/>
  <c r="F98" i="3"/>
  <c r="A590" i="3"/>
  <c r="F611" i="3"/>
  <c r="F593" i="3"/>
  <c r="A602" i="3"/>
  <c r="A604" i="3"/>
  <c r="F587" i="3"/>
  <c r="K517" i="3"/>
  <c r="L539" i="3" s="1"/>
  <c r="B516" i="3"/>
  <c r="F237" i="3"/>
  <c r="A147" i="3"/>
  <c r="F825" i="3"/>
  <c r="F838" i="3"/>
  <c r="A849" i="3"/>
  <c r="A850" i="3"/>
  <c r="A851" i="3"/>
  <c r="F612" i="3"/>
  <c r="A587" i="3"/>
  <c r="F212" i="3"/>
  <c r="A221" i="3"/>
  <c r="A228" i="3"/>
  <c r="A231" i="3"/>
  <c r="A233" i="3"/>
  <c r="F846" i="3"/>
  <c r="A610" i="3"/>
  <c r="A845" i="3"/>
  <c r="F609" i="3"/>
  <c r="F236" i="3"/>
  <c r="F842" i="3"/>
  <c r="A609" i="3"/>
  <c r="A519" i="3"/>
  <c r="F544" i="3"/>
  <c r="F520" i="3"/>
  <c r="F519" i="3"/>
  <c r="F233" i="3"/>
  <c r="A171" i="3"/>
  <c r="F325" i="3"/>
  <c r="A336" i="3"/>
  <c r="A500" i="3"/>
  <c r="F484" i="3"/>
  <c r="F496" i="3"/>
  <c r="E34" i="3"/>
  <c r="A21" i="3"/>
  <c r="A32" i="3"/>
  <c r="E35" i="3"/>
  <c r="D34" i="3"/>
  <c r="A31" i="3"/>
  <c r="B28" i="3"/>
  <c r="A20" i="3"/>
  <c r="A11" i="3"/>
  <c r="D33" i="3"/>
  <c r="B27" i="3"/>
  <c r="A19" i="3"/>
  <c r="A33" i="3"/>
  <c r="A27" i="3"/>
  <c r="A22" i="3"/>
  <c r="A655" i="3"/>
  <c r="F656" i="3"/>
  <c r="F657" i="3"/>
  <c r="F658" i="3"/>
  <c r="F659" i="3"/>
  <c r="F660" i="3"/>
  <c r="A677" i="3"/>
  <c r="F678" i="3"/>
  <c r="F681" i="3"/>
  <c r="A654" i="3"/>
  <c r="A657" i="3"/>
  <c r="F661" i="3"/>
  <c r="A663" i="3"/>
  <c r="F664" i="3"/>
  <c r="A667" i="3"/>
  <c r="F668" i="3"/>
  <c r="A671" i="3"/>
  <c r="F672" i="3"/>
  <c r="A675" i="3"/>
  <c r="F676" i="3"/>
  <c r="A678" i="3"/>
  <c r="A681" i="3"/>
  <c r="F677" i="3"/>
  <c r="F673" i="3"/>
  <c r="A670" i="3"/>
  <c r="F666" i="3"/>
  <c r="A842" i="3"/>
  <c r="A838" i="3"/>
  <c r="F835" i="3"/>
  <c r="A834" i="3"/>
  <c r="A831" i="3"/>
  <c r="A825" i="3"/>
  <c r="F779" i="3"/>
  <c r="A778" i="3"/>
  <c r="A777" i="3"/>
  <c r="F774" i="3"/>
  <c r="A773" i="3"/>
  <c r="F770" i="3"/>
  <c r="A769" i="3"/>
  <c r="F766" i="3"/>
  <c r="A765" i="3"/>
  <c r="F763" i="3"/>
  <c r="A759" i="3"/>
  <c r="A756" i="3"/>
  <c r="F747" i="3"/>
  <c r="F741" i="3"/>
  <c r="F737" i="3"/>
  <c r="F733" i="3"/>
  <c r="A729" i="3"/>
  <c r="A727" i="3"/>
  <c r="F725" i="3"/>
  <c r="F723" i="3"/>
  <c r="A679" i="3"/>
  <c r="A673" i="3"/>
  <c r="F671" i="3"/>
  <c r="F669" i="3"/>
  <c r="A666" i="3"/>
  <c r="A664" i="3"/>
  <c r="F662" i="3"/>
  <c r="A660" i="3"/>
  <c r="A658" i="3"/>
  <c r="F654" i="3"/>
  <c r="K619" i="3"/>
  <c r="L641" i="3" s="1"/>
  <c r="B618" i="3"/>
  <c r="K551" i="3"/>
  <c r="L573" i="3" s="1"/>
  <c r="B550" i="3"/>
  <c r="F679" i="3"/>
  <c r="F675" i="3"/>
  <c r="A668" i="3"/>
  <c r="F847" i="3"/>
  <c r="A846" i="3"/>
  <c r="F843" i="3"/>
  <c r="F839" i="3"/>
  <c r="F851" i="3"/>
  <c r="F848" i="3"/>
  <c r="A847" i="3"/>
  <c r="F844" i="3"/>
  <c r="A843" i="3"/>
  <c r="F840" i="3"/>
  <c r="A839" i="3"/>
  <c r="F836" i="3"/>
  <c r="A835" i="3"/>
  <c r="F832" i="3"/>
  <c r="F830" i="3"/>
  <c r="F829" i="3"/>
  <c r="F828" i="3"/>
  <c r="F827" i="3"/>
  <c r="F826" i="3"/>
  <c r="F824" i="3"/>
  <c r="F816" i="3"/>
  <c r="F815" i="3"/>
  <c r="A814" i="3"/>
  <c r="F797" i="3"/>
  <c r="A796" i="3"/>
  <c r="A795" i="3"/>
  <c r="A794" i="3"/>
  <c r="A793" i="3"/>
  <c r="A792" i="3"/>
  <c r="B788" i="3"/>
  <c r="F783" i="3"/>
  <c r="F780" i="3"/>
  <c r="A779" i="3"/>
  <c r="F775" i="3"/>
  <c r="A774" i="3"/>
  <c r="F771" i="3"/>
  <c r="A770" i="3"/>
  <c r="F767" i="3"/>
  <c r="A766" i="3"/>
  <c r="A763" i="3"/>
  <c r="A760" i="3"/>
  <c r="F749" i="3"/>
  <c r="F748" i="3"/>
  <c r="A747" i="3"/>
  <c r="A745" i="3"/>
  <c r="F742" i="3"/>
  <c r="F738" i="3"/>
  <c r="F734" i="3"/>
  <c r="F730" i="3"/>
  <c r="F728" i="3"/>
  <c r="A725" i="3"/>
  <c r="F680" i="3"/>
  <c r="A676" i="3"/>
  <c r="F674" i="3"/>
  <c r="A669" i="3"/>
  <c r="F667" i="3"/>
  <c r="F665" i="3"/>
  <c r="A662" i="3"/>
  <c r="A656" i="3"/>
  <c r="A620" i="3"/>
  <c r="F621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F643" i="3"/>
  <c r="A621" i="3"/>
  <c r="A624" i="3"/>
  <c r="F625" i="3"/>
  <c r="A627" i="3"/>
  <c r="F631" i="3"/>
  <c r="F635" i="3"/>
  <c r="F639" i="3"/>
  <c r="F645" i="3"/>
  <c r="A643" i="3"/>
  <c r="F641" i="3"/>
  <c r="F634" i="3"/>
  <c r="F632" i="3"/>
  <c r="F626" i="3"/>
  <c r="A623" i="3"/>
  <c r="F850" i="3"/>
  <c r="F849" i="3"/>
  <c r="A848" i="3"/>
  <c r="F845" i="3"/>
  <c r="A844" i="3"/>
  <c r="F841" i="3"/>
  <c r="A840" i="3"/>
  <c r="F837" i="3"/>
  <c r="A836" i="3"/>
  <c r="F833" i="3"/>
  <c r="A832" i="3"/>
  <c r="A830" i="3"/>
  <c r="A829" i="3"/>
  <c r="A828" i="3"/>
  <c r="A827" i="3"/>
  <c r="A826" i="3"/>
  <c r="A824" i="3"/>
  <c r="A757" i="3"/>
  <c r="F758" i="3"/>
  <c r="F759" i="3"/>
  <c r="F760" i="3"/>
  <c r="F761" i="3"/>
  <c r="F762" i="3"/>
  <c r="F782" i="3"/>
  <c r="F781" i="3"/>
  <c r="A780" i="3"/>
  <c r="F776" i="3"/>
  <c r="A775" i="3"/>
  <c r="F772" i="3"/>
  <c r="A771" i="3"/>
  <c r="F768" i="3"/>
  <c r="A767" i="3"/>
  <c r="F764" i="3"/>
  <c r="A761" i="3"/>
  <c r="B754" i="3"/>
  <c r="F722" i="3"/>
  <c r="A723" i="3"/>
  <c r="A726" i="3"/>
  <c r="F727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F745" i="3"/>
  <c r="A748" i="3"/>
  <c r="F746" i="3"/>
  <c r="F743" i="3"/>
  <c r="F739" i="3"/>
  <c r="F735" i="3"/>
  <c r="F731" i="3"/>
  <c r="A728" i="3"/>
  <c r="F726" i="3"/>
  <c r="F724" i="3"/>
  <c r="A722" i="3"/>
  <c r="A680" i="3"/>
  <c r="A674" i="3"/>
  <c r="A672" i="3"/>
  <c r="F670" i="3"/>
  <c r="A665" i="3"/>
  <c r="F663" i="3"/>
  <c r="A661" i="3"/>
  <c r="A659" i="3"/>
  <c r="F655" i="3"/>
  <c r="B652" i="3"/>
  <c r="F314" i="3"/>
  <c r="A317" i="3"/>
  <c r="A314" i="3"/>
  <c r="A316" i="3"/>
  <c r="A319" i="3"/>
  <c r="F320" i="3"/>
  <c r="A323" i="3"/>
  <c r="F324" i="3"/>
  <c r="A327" i="3"/>
  <c r="F328" i="3"/>
  <c r="A331" i="3"/>
  <c r="F332" i="3"/>
  <c r="A335" i="3"/>
  <c r="F336" i="3"/>
  <c r="A339" i="3"/>
  <c r="F340" i="3"/>
  <c r="F341" i="3"/>
  <c r="F316" i="3"/>
  <c r="A318" i="3"/>
  <c r="F319" i="3"/>
  <c r="A322" i="3"/>
  <c r="F323" i="3"/>
  <c r="A326" i="3"/>
  <c r="F327" i="3"/>
  <c r="A330" i="3"/>
  <c r="F331" i="3"/>
  <c r="A334" i="3"/>
  <c r="F335" i="3"/>
  <c r="A338" i="3"/>
  <c r="F339" i="3"/>
  <c r="A315" i="3"/>
  <c r="F318" i="3"/>
  <c r="A321" i="3"/>
  <c r="F322" i="3"/>
  <c r="A325" i="3"/>
  <c r="F326" i="3"/>
  <c r="A329" i="3"/>
  <c r="F330" i="3"/>
  <c r="A333" i="3"/>
  <c r="F334" i="3"/>
  <c r="A337" i="3"/>
  <c r="F338" i="3"/>
  <c r="A341" i="3"/>
  <c r="F315" i="3"/>
  <c r="F321" i="3"/>
  <c r="A332" i="3"/>
  <c r="F337" i="3"/>
  <c r="F317" i="3"/>
  <c r="A328" i="3"/>
  <c r="F333" i="3"/>
  <c r="A324" i="3"/>
  <c r="F329" i="3"/>
  <c r="A340" i="3"/>
  <c r="A320" i="3"/>
  <c r="K687" i="3"/>
  <c r="L709" i="3" s="1"/>
  <c r="B686" i="3"/>
  <c r="F586" i="3"/>
  <c r="A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A611" i="3"/>
  <c r="A612" i="3"/>
  <c r="A613" i="3"/>
  <c r="F610" i="3"/>
  <c r="A607" i="3"/>
  <c r="A603" i="3"/>
  <c r="A599" i="3"/>
  <c r="A595" i="3"/>
  <c r="A592" i="3"/>
  <c r="F589" i="3"/>
  <c r="A588" i="3"/>
  <c r="A586" i="3"/>
  <c r="F543" i="3"/>
  <c r="F541" i="3"/>
  <c r="A538" i="3"/>
  <c r="A534" i="3"/>
  <c r="A530" i="3"/>
  <c r="A526" i="3"/>
  <c r="F524" i="3"/>
  <c r="A485" i="3"/>
  <c r="F486" i="3"/>
  <c r="A489" i="3"/>
  <c r="F490" i="3"/>
  <c r="F507" i="3"/>
  <c r="A509" i="3"/>
  <c r="A510" i="3"/>
  <c r="A511" i="3"/>
  <c r="F508" i="3"/>
  <c r="A506" i="3"/>
  <c r="F503" i="3"/>
  <c r="A502" i="3"/>
  <c r="F499" i="3"/>
  <c r="A498" i="3"/>
  <c r="F495" i="3"/>
  <c r="A494" i="3"/>
  <c r="A491" i="3"/>
  <c r="F489" i="3"/>
  <c r="F487" i="3"/>
  <c r="A484" i="3"/>
  <c r="A451" i="3"/>
  <c r="A454" i="3"/>
  <c r="F455" i="3"/>
  <c r="F458" i="3"/>
  <c r="F460" i="3"/>
  <c r="F463" i="3"/>
  <c r="A465" i="3"/>
  <c r="F451" i="3"/>
  <c r="A453" i="3"/>
  <c r="F454" i="3"/>
  <c r="A457" i="3"/>
  <c r="A459" i="3"/>
  <c r="A462" i="3"/>
  <c r="A464" i="3"/>
  <c r="F465" i="3"/>
  <c r="A467" i="3"/>
  <c r="A470" i="3"/>
  <c r="A472" i="3"/>
  <c r="F473" i="3"/>
  <c r="A475" i="3"/>
  <c r="A477" i="3"/>
  <c r="A450" i="3"/>
  <c r="A452" i="3"/>
  <c r="F453" i="3"/>
  <c r="A456" i="3"/>
  <c r="F457" i="3"/>
  <c r="F459" i="3"/>
  <c r="A461" i="3"/>
  <c r="F462" i="3"/>
  <c r="F464" i="3"/>
  <c r="F467" i="3"/>
  <c r="A469" i="3"/>
  <c r="F470" i="3"/>
  <c r="F472" i="3"/>
  <c r="F474" i="3"/>
  <c r="F469" i="3"/>
  <c r="A466" i="3"/>
  <c r="A460" i="3"/>
  <c r="B278" i="3"/>
  <c r="K279" i="3"/>
  <c r="L301" i="3" s="1"/>
  <c r="F518" i="3"/>
  <c r="A521" i="3"/>
  <c r="F522" i="3"/>
  <c r="A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2" i="3"/>
  <c r="F545" i="3"/>
  <c r="A544" i="3"/>
  <c r="A540" i="3"/>
  <c r="A536" i="3"/>
  <c r="A532" i="3"/>
  <c r="A528" i="3"/>
  <c r="F525" i="3"/>
  <c r="F523" i="3"/>
  <c r="A520" i="3"/>
  <c r="A518" i="3"/>
  <c r="B482" i="3"/>
  <c r="K483" i="3"/>
  <c r="L505" i="3" s="1"/>
  <c r="B346" i="3"/>
  <c r="K347" i="3"/>
  <c r="L369" i="3" s="1"/>
  <c r="M14" i="3"/>
  <c r="M211" i="3"/>
  <c r="M233" i="3" s="1"/>
  <c r="M347" i="3"/>
  <c r="M369" i="3" s="1"/>
  <c r="M381" i="3"/>
  <c r="M403" i="3" s="1"/>
  <c r="M483" i="3"/>
  <c r="M505" i="3" s="1"/>
  <c r="M517" i="3"/>
  <c r="M539" i="3" s="1"/>
  <c r="M687" i="3"/>
  <c r="M709" i="3" s="1"/>
  <c r="M755" i="3"/>
  <c r="M777" i="3" s="1"/>
  <c r="M41" i="3"/>
  <c r="M63" i="3" s="1"/>
  <c r="M415" i="3"/>
  <c r="M437" i="3" s="1"/>
  <c r="M449" i="3"/>
  <c r="M471" i="3" s="1"/>
  <c r="M721" i="3"/>
  <c r="M743" i="3" s="1"/>
  <c r="M789" i="3"/>
  <c r="M811" i="3" s="1"/>
  <c r="M823" i="3"/>
  <c r="M845" i="3" s="1"/>
  <c r="M75" i="3"/>
  <c r="M97" i="3" s="1"/>
  <c r="M313" i="3"/>
  <c r="M335" i="3" s="1"/>
  <c r="M143" i="3"/>
  <c r="M165" i="3" s="1"/>
  <c r="M177" i="3"/>
  <c r="M199" i="3" s="1"/>
  <c r="M279" i="3"/>
  <c r="M301" i="3" s="1"/>
  <c r="M653" i="3"/>
  <c r="M675" i="3" s="1"/>
  <c r="M245" i="3"/>
  <c r="M267" i="3" s="1"/>
  <c r="M619" i="3"/>
  <c r="M641" i="3" s="1"/>
  <c r="M551" i="3"/>
  <c r="M573" i="3" s="1"/>
  <c r="M109" i="3"/>
  <c r="M131" i="3" s="1"/>
  <c r="F441" i="3"/>
  <c r="F438" i="3"/>
  <c r="F436" i="3"/>
  <c r="A435" i="3"/>
  <c r="A433" i="3"/>
  <c r="F431" i="3"/>
  <c r="F429" i="3"/>
  <c r="A426" i="3"/>
  <c r="A424" i="3"/>
  <c r="F422" i="3"/>
  <c r="A421" i="3"/>
  <c r="F418" i="3"/>
  <c r="F416" i="3"/>
  <c r="F409" i="3"/>
  <c r="A408" i="3"/>
  <c r="A406" i="3"/>
  <c r="F404" i="3"/>
  <c r="F402" i="3"/>
  <c r="F400" i="3"/>
  <c r="F398" i="3"/>
  <c r="A395" i="3"/>
  <c r="A393" i="3"/>
  <c r="A391" i="3"/>
  <c r="A389" i="3"/>
  <c r="A387" i="3"/>
  <c r="A385" i="3"/>
  <c r="A383" i="3"/>
  <c r="B380" i="3"/>
  <c r="K381" i="3"/>
  <c r="L403" i="3" s="1"/>
  <c r="F374" i="3"/>
  <c r="F372" i="3"/>
  <c r="F370" i="3"/>
  <c r="F368" i="3"/>
  <c r="A365" i="3"/>
  <c r="A363" i="3"/>
  <c r="F361" i="3"/>
  <c r="F359" i="3"/>
  <c r="A358" i="3"/>
  <c r="A356" i="3"/>
  <c r="A354" i="3"/>
  <c r="A352" i="3"/>
  <c r="A350" i="3"/>
  <c r="F305" i="3"/>
  <c r="F303" i="3"/>
  <c r="F301" i="3"/>
  <c r="F298" i="3"/>
  <c r="A296" i="3"/>
  <c r="A294" i="3"/>
  <c r="A291" i="3"/>
  <c r="F288" i="3"/>
  <c r="A286" i="3"/>
  <c r="A283" i="3"/>
  <c r="F269" i="3"/>
  <c r="A268" i="3"/>
  <c r="A266" i="3"/>
  <c r="F264" i="3"/>
  <c r="A259" i="3"/>
  <c r="F257" i="3"/>
  <c r="F255" i="3"/>
  <c r="A252" i="3"/>
  <c r="F249" i="3"/>
  <c r="A248" i="3"/>
  <c r="A246" i="3"/>
  <c r="F239" i="3"/>
  <c r="F238" i="3"/>
  <c r="F234" i="3"/>
  <c r="F232" i="3"/>
  <c r="A229" i="3"/>
  <c r="A227" i="3"/>
  <c r="F225" i="3"/>
  <c r="A220" i="3"/>
  <c r="F218" i="3"/>
  <c r="F214" i="3"/>
  <c r="A170" i="3"/>
  <c r="F167" i="3"/>
  <c r="F164" i="3"/>
  <c r="A157" i="3"/>
  <c r="A150" i="3"/>
  <c r="F147" i="3"/>
  <c r="F144" i="3"/>
  <c r="F110" i="3"/>
  <c r="A117" i="3"/>
  <c r="F118" i="3"/>
  <c r="A121" i="3"/>
  <c r="F122" i="3"/>
  <c r="A125" i="3"/>
  <c r="F126" i="3"/>
  <c r="A129" i="3"/>
  <c r="F130" i="3"/>
  <c r="A111" i="3"/>
  <c r="A114" i="3"/>
  <c r="F115" i="3"/>
  <c r="F120" i="3"/>
  <c r="A122" i="3"/>
  <c r="A124" i="3"/>
  <c r="F127" i="3"/>
  <c r="F129" i="3"/>
  <c r="A131" i="3"/>
  <c r="A134" i="3"/>
  <c r="F135" i="3"/>
  <c r="F111" i="3"/>
  <c r="A113" i="3"/>
  <c r="F114" i="3"/>
  <c r="F117" i="3"/>
  <c r="A119" i="3"/>
  <c r="F124" i="3"/>
  <c r="A126" i="3"/>
  <c r="A128" i="3"/>
  <c r="F131" i="3"/>
  <c r="A133" i="3"/>
  <c r="F134" i="3"/>
  <c r="A137" i="3"/>
  <c r="A132" i="3"/>
  <c r="F128" i="3"/>
  <c r="F121" i="3"/>
  <c r="A112" i="3"/>
  <c r="F714" i="3"/>
  <c r="F713" i="3"/>
  <c r="A712" i="3"/>
  <c r="F695" i="3"/>
  <c r="A694" i="3"/>
  <c r="A693" i="3"/>
  <c r="A692" i="3"/>
  <c r="A691" i="3"/>
  <c r="A690" i="3"/>
  <c r="F578" i="3"/>
  <c r="F577" i="3"/>
  <c r="A576" i="3"/>
  <c r="F559" i="3"/>
  <c r="A558" i="3"/>
  <c r="F555" i="3"/>
  <c r="A554" i="3"/>
  <c r="F407" i="3"/>
  <c r="A404" i="3"/>
  <c r="A402" i="3"/>
  <c r="A400" i="3"/>
  <c r="A398" i="3"/>
  <c r="F396" i="3"/>
  <c r="F394" i="3"/>
  <c r="F392" i="3"/>
  <c r="F390" i="3"/>
  <c r="F388" i="3"/>
  <c r="F386" i="3"/>
  <c r="F384" i="3"/>
  <c r="F382" i="3"/>
  <c r="F375" i="3"/>
  <c r="A374" i="3"/>
  <c r="A372" i="3"/>
  <c r="A370" i="3"/>
  <c r="A368" i="3"/>
  <c r="F366" i="3"/>
  <c r="F364" i="3"/>
  <c r="A361" i="3"/>
  <c r="A359" i="3"/>
  <c r="F357" i="3"/>
  <c r="F355" i="3"/>
  <c r="F353" i="3"/>
  <c r="F351" i="3"/>
  <c r="F349" i="3"/>
  <c r="A348" i="3"/>
  <c r="F281" i="3"/>
  <c r="F283" i="3"/>
  <c r="F285" i="3"/>
  <c r="F287" i="3"/>
  <c r="F289" i="3"/>
  <c r="F291" i="3"/>
  <c r="F293" i="3"/>
  <c r="A295" i="3"/>
  <c r="A297" i="3"/>
  <c r="A299" i="3"/>
  <c r="A301" i="3"/>
  <c r="A304" i="3"/>
  <c r="A306" i="3"/>
  <c r="F307" i="3"/>
  <c r="A305" i="3"/>
  <c r="A303" i="3"/>
  <c r="F300" i="3"/>
  <c r="A298" i="3"/>
  <c r="F295" i="3"/>
  <c r="A293" i="3"/>
  <c r="F290" i="3"/>
  <c r="A288" i="3"/>
  <c r="A285" i="3"/>
  <c r="F282" i="3"/>
  <c r="A280" i="3"/>
  <c r="A272" i="3"/>
  <c r="F270" i="3"/>
  <c r="A269" i="3"/>
  <c r="F267" i="3"/>
  <c r="A264" i="3"/>
  <c r="A262" i="3"/>
  <c r="F260" i="3"/>
  <c r="A255" i="3"/>
  <c r="F253" i="3"/>
  <c r="F250" i="3"/>
  <c r="A249" i="3"/>
  <c r="A214" i="3"/>
  <c r="A215" i="3"/>
  <c r="A216" i="3"/>
  <c r="A217" i="3"/>
  <c r="A218" i="3"/>
  <c r="F219" i="3"/>
  <c r="A222" i="3"/>
  <c r="F223" i="3"/>
  <c r="A226" i="3"/>
  <c r="F227" i="3"/>
  <c r="A230" i="3"/>
  <c r="F231" i="3"/>
  <c r="A234" i="3"/>
  <c r="A235" i="3"/>
  <c r="A236" i="3"/>
  <c r="A237" i="3"/>
  <c r="A238" i="3"/>
  <c r="A239" i="3"/>
  <c r="F235" i="3"/>
  <c r="A232" i="3"/>
  <c r="F230" i="3"/>
  <c r="F228" i="3"/>
  <c r="A225" i="3"/>
  <c r="A223" i="3"/>
  <c r="F221" i="3"/>
  <c r="F215" i="3"/>
  <c r="A212" i="3"/>
  <c r="B176" i="3"/>
  <c r="K177" i="3"/>
  <c r="L199" i="3" s="1"/>
  <c r="A167" i="3"/>
  <c r="F160" i="3"/>
  <c r="A153" i="3"/>
  <c r="F136" i="3"/>
  <c r="A127" i="3"/>
  <c r="F123" i="3"/>
  <c r="A120" i="3"/>
  <c r="F116" i="3"/>
  <c r="A42" i="3"/>
  <c r="F43" i="3"/>
  <c r="F44" i="3"/>
  <c r="A47" i="3"/>
  <c r="F48" i="3"/>
  <c r="A51" i="3"/>
  <c r="F52" i="3"/>
  <c r="A55" i="3"/>
  <c r="F56" i="3"/>
  <c r="A43" i="3"/>
  <c r="A46" i="3"/>
  <c r="F47" i="3"/>
  <c r="A50" i="3"/>
  <c r="F51" i="3"/>
  <c r="A54" i="3"/>
  <c r="F55" i="3"/>
  <c r="A58" i="3"/>
  <c r="A59" i="3"/>
  <c r="A60" i="3"/>
  <c r="A61" i="3"/>
  <c r="A62" i="3"/>
  <c r="A63" i="3"/>
  <c r="A64" i="3"/>
  <c r="A65" i="3"/>
  <c r="A66" i="3"/>
  <c r="A67" i="3"/>
  <c r="A68" i="3"/>
  <c r="A69" i="3"/>
  <c r="A44" i="3"/>
  <c r="F49" i="3"/>
  <c r="A52" i="3"/>
  <c r="F57" i="3"/>
  <c r="F69" i="3"/>
  <c r="A45" i="3"/>
  <c r="F50" i="3"/>
  <c r="A53" i="3"/>
  <c r="F58" i="3"/>
  <c r="F60" i="3"/>
  <c r="F62" i="3"/>
  <c r="F64" i="3"/>
  <c r="F66" i="3"/>
  <c r="F68" i="3"/>
  <c r="F65" i="3"/>
  <c r="F61" i="3"/>
  <c r="A57" i="3"/>
  <c r="F46" i="3"/>
  <c r="B448" i="3"/>
  <c r="K449" i="3"/>
  <c r="L471" i="3" s="1"/>
  <c r="F373" i="3"/>
  <c r="F371" i="3"/>
  <c r="F369" i="3"/>
  <c r="F367" i="3"/>
  <c r="A366" i="3"/>
  <c r="A364" i="3"/>
  <c r="F362" i="3"/>
  <c r="F360" i="3"/>
  <c r="A357" i="3"/>
  <c r="A355" i="3"/>
  <c r="A353" i="3"/>
  <c r="A351" i="3"/>
  <c r="F246" i="3"/>
  <c r="A253" i="3"/>
  <c r="F254" i="3"/>
  <c r="A257" i="3"/>
  <c r="F258" i="3"/>
  <c r="A261" i="3"/>
  <c r="F262" i="3"/>
  <c r="A265" i="3"/>
  <c r="F266" i="3"/>
  <c r="A271" i="3"/>
  <c r="F272" i="3"/>
  <c r="F273" i="3"/>
  <c r="A270" i="3"/>
  <c r="A267" i="3"/>
  <c r="F265" i="3"/>
  <c r="F263" i="3"/>
  <c r="A260" i="3"/>
  <c r="A258" i="3"/>
  <c r="F256" i="3"/>
  <c r="F251" i="3"/>
  <c r="A250" i="3"/>
  <c r="A247" i="3"/>
  <c r="B244" i="3"/>
  <c r="K245" i="3"/>
  <c r="L267" i="3" s="1"/>
  <c r="A144" i="3"/>
  <c r="F145" i="3"/>
  <c r="A152" i="3"/>
  <c r="F153" i="3"/>
  <c r="A156" i="3"/>
  <c r="F157" i="3"/>
  <c r="A160" i="3"/>
  <c r="F161" i="3"/>
  <c r="A164" i="3"/>
  <c r="F165" i="3"/>
  <c r="F171" i="3"/>
  <c r="F146" i="3"/>
  <c r="A149" i="3"/>
  <c r="F150" i="3"/>
  <c r="F152" i="3"/>
  <c r="A154" i="3"/>
  <c r="F159" i="3"/>
  <c r="A161" i="3"/>
  <c r="A163" i="3"/>
  <c r="F166" i="3"/>
  <c r="A169" i="3"/>
  <c r="F170" i="3"/>
  <c r="A145" i="3"/>
  <c r="A148" i="3"/>
  <c r="F149" i="3"/>
  <c r="A151" i="3"/>
  <c r="F154" i="3"/>
  <c r="F156" i="3"/>
  <c r="A158" i="3"/>
  <c r="F163" i="3"/>
  <c r="A165" i="3"/>
  <c r="A168" i="3"/>
  <c r="F169" i="3"/>
  <c r="A166" i="3"/>
  <c r="F162" i="3"/>
  <c r="A159" i="3"/>
  <c r="F155" i="3"/>
  <c r="A146" i="3"/>
  <c r="M585" i="3"/>
  <c r="M607" i="3" s="1"/>
  <c r="F204" i="3"/>
  <c r="F203" i="3"/>
  <c r="F202" i="3"/>
  <c r="F201" i="3"/>
  <c r="F200" i="3"/>
  <c r="F199" i="3"/>
  <c r="A198" i="3"/>
  <c r="F195" i="3"/>
  <c r="A194" i="3"/>
  <c r="A191" i="3"/>
  <c r="F188" i="3"/>
  <c r="F185" i="3"/>
  <c r="A184" i="3"/>
  <c r="A183" i="3"/>
  <c r="A182" i="3"/>
  <c r="A181" i="3"/>
  <c r="A180" i="3"/>
  <c r="F178" i="3"/>
  <c r="B142" i="3"/>
  <c r="K143" i="3"/>
  <c r="L165" i="3" s="1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F76" i="3"/>
  <c r="F77" i="3"/>
  <c r="F78" i="3"/>
  <c r="F79" i="3"/>
  <c r="F80" i="3"/>
  <c r="F81" i="3"/>
  <c r="F82" i="3"/>
  <c r="F83" i="3"/>
  <c r="F84" i="3"/>
  <c r="F85" i="3"/>
  <c r="F86" i="3"/>
  <c r="F99" i="3"/>
  <c r="F95" i="3"/>
  <c r="F91" i="3"/>
  <c r="F87" i="3"/>
  <c r="K75" i="3"/>
  <c r="L97" i="3" s="1"/>
  <c r="F189" i="3"/>
  <c r="A188" i="3"/>
  <c r="F186" i="3"/>
  <c r="A185" i="3"/>
  <c r="F179" i="3"/>
  <c r="A178" i="3"/>
  <c r="B108" i="3"/>
  <c r="K109" i="3"/>
  <c r="L131" i="3" s="1"/>
  <c r="F100" i="3"/>
  <c r="F96" i="3"/>
  <c r="F92" i="3"/>
  <c r="F88" i="3"/>
  <c r="A12" i="3"/>
  <c r="A14" i="3"/>
  <c r="A15" i="3"/>
  <c r="A16" i="3"/>
  <c r="A17" i="3"/>
  <c r="A23" i="3"/>
  <c r="A24" i="3"/>
  <c r="A25" i="3"/>
  <c r="B32" i="3"/>
  <c r="B33" i="3"/>
  <c r="B34" i="3"/>
  <c r="B35" i="3"/>
  <c r="A34" i="3"/>
  <c r="E32" i="3"/>
  <c r="B30" i="3"/>
  <c r="B29" i="3"/>
  <c r="A28" i="3"/>
  <c r="A10" i="3"/>
  <c r="A35" i="3"/>
  <c r="E33" i="3"/>
  <c r="D32" i="3"/>
  <c r="B31" i="3"/>
  <c r="A30" i="3"/>
  <c r="A29" i="3"/>
  <c r="B26" i="3"/>
  <c r="B25" i="3"/>
  <c r="A18" i="3"/>
  <c r="A13" i="3"/>
  <c r="B6" i="3"/>
  <c r="L30" i="3"/>
  <c r="K14" i="3"/>
  <c r="K211" i="3"/>
  <c r="L233" i="3" s="1"/>
  <c r="B414" i="3"/>
  <c r="B312" i="3"/>
  <c r="K3" i="2"/>
  <c r="K825" i="29" l="1"/>
  <c r="M825" i="29"/>
  <c r="M834" i="29" s="1"/>
  <c r="K825" i="23"/>
  <c r="M825" i="23"/>
  <c r="M834" i="23" s="1"/>
  <c r="K825" i="20"/>
  <c r="M825" i="20"/>
  <c r="M834" i="20" s="1"/>
  <c r="K825" i="25"/>
  <c r="M825" i="25"/>
  <c r="M834" i="25" s="1"/>
  <c r="K825" i="28"/>
  <c r="M825" i="28"/>
  <c r="M834" i="28" s="1"/>
  <c r="K825" i="19"/>
  <c r="M825" i="19"/>
  <c r="M834" i="19" s="1"/>
  <c r="K825" i="21"/>
  <c r="M825" i="21"/>
  <c r="M834" i="21" s="1"/>
  <c r="K825" i="22"/>
  <c r="M825" i="22"/>
  <c r="M834" i="22" s="1"/>
  <c r="M825" i="24"/>
  <c r="M834" i="24" s="1"/>
  <c r="K825" i="24"/>
  <c r="M797" i="29"/>
  <c r="L800" i="29"/>
  <c r="K791" i="24"/>
  <c r="M791" i="24"/>
  <c r="M800" i="24" s="1"/>
  <c r="K791" i="21"/>
  <c r="M791" i="21"/>
  <c r="M800" i="21" s="1"/>
  <c r="K791" i="19"/>
  <c r="M791" i="19"/>
  <c r="M800" i="19" s="1"/>
  <c r="L800" i="28"/>
  <c r="M797" i="28"/>
  <c r="M791" i="22"/>
  <c r="M800" i="22" s="1"/>
  <c r="K791" i="22"/>
  <c r="K791" i="23"/>
  <c r="M791" i="23"/>
  <c r="M800" i="23" s="1"/>
  <c r="K791" i="20"/>
  <c r="M791" i="20"/>
  <c r="M800" i="20" s="1"/>
  <c r="M797" i="25"/>
  <c r="L800" i="25"/>
  <c r="K757" i="29"/>
  <c r="M757" i="29"/>
  <c r="M766" i="29" s="1"/>
  <c r="K757" i="24"/>
  <c r="M757" i="24"/>
  <c r="M766" i="24" s="1"/>
  <c r="K757" i="23"/>
  <c r="M757" i="23"/>
  <c r="M766" i="23" s="1"/>
  <c r="K757" i="28"/>
  <c r="M757" i="28"/>
  <c r="M766" i="28" s="1"/>
  <c r="M757" i="25"/>
  <c r="M766" i="25" s="1"/>
  <c r="K757" i="25"/>
  <c r="K757" i="21"/>
  <c r="M757" i="21"/>
  <c r="M766" i="21" s="1"/>
  <c r="K723" i="28"/>
  <c r="M723" i="28"/>
  <c r="M732" i="28" s="1"/>
  <c r="K723" i="21"/>
  <c r="M723" i="21"/>
  <c r="M732" i="21" s="1"/>
  <c r="K723" i="22"/>
  <c r="M723" i="22"/>
  <c r="M732" i="22" s="1"/>
  <c r="K723" i="25"/>
  <c r="M723" i="25"/>
  <c r="M732" i="25" s="1"/>
  <c r="K723" i="19"/>
  <c r="M723" i="19"/>
  <c r="M732" i="19" s="1"/>
  <c r="M723" i="24"/>
  <c r="M732" i="24" s="1"/>
  <c r="K723" i="24"/>
  <c r="M723" i="18"/>
  <c r="M732" i="18" s="1"/>
  <c r="K723" i="18"/>
  <c r="K689" i="29"/>
  <c r="M689" i="29"/>
  <c r="M698" i="29" s="1"/>
  <c r="K689" i="23"/>
  <c r="M689" i="23"/>
  <c r="M698" i="23" s="1"/>
  <c r="M689" i="19"/>
  <c r="M698" i="19" s="1"/>
  <c r="K689" i="19"/>
  <c r="K689" i="28"/>
  <c r="M689" i="28"/>
  <c r="M698" i="28" s="1"/>
  <c r="M689" i="21"/>
  <c r="M698" i="21" s="1"/>
  <c r="K689" i="21"/>
  <c r="M689" i="25"/>
  <c r="M698" i="25" s="1"/>
  <c r="K689" i="25"/>
  <c r="M689" i="22"/>
  <c r="M698" i="22" s="1"/>
  <c r="K689" i="22"/>
  <c r="K689" i="20"/>
  <c r="M689" i="20"/>
  <c r="M698" i="20" s="1"/>
  <c r="K689" i="18"/>
  <c r="M689" i="18"/>
  <c r="M698" i="18" s="1"/>
  <c r="K655" i="24"/>
  <c r="M655" i="24"/>
  <c r="M664" i="24" s="1"/>
  <c r="M655" i="23"/>
  <c r="M664" i="23" s="1"/>
  <c r="K655" i="23"/>
  <c r="M655" i="20"/>
  <c r="M664" i="20" s="1"/>
  <c r="K655" i="20"/>
  <c r="K655" i="19"/>
  <c r="M655" i="19"/>
  <c r="M664" i="19" s="1"/>
  <c r="M661" i="21"/>
  <c r="L664" i="21"/>
  <c r="K655" i="29"/>
  <c r="M655" i="29"/>
  <c r="M664" i="29" s="1"/>
  <c r="K655" i="25"/>
  <c r="M655" i="25"/>
  <c r="M664" i="25" s="1"/>
  <c r="M655" i="18"/>
  <c r="M664" i="18" s="1"/>
  <c r="K655" i="18"/>
  <c r="L630" i="24"/>
  <c r="M627" i="24"/>
  <c r="K621" i="21"/>
  <c r="M621" i="21"/>
  <c r="M630" i="21" s="1"/>
  <c r="K621" i="19"/>
  <c r="M621" i="19"/>
  <c r="M630" i="19" s="1"/>
  <c r="K621" i="28"/>
  <c r="M621" i="28"/>
  <c r="M630" i="28" s="1"/>
  <c r="K621" i="29"/>
  <c r="M621" i="29"/>
  <c r="M630" i="29" s="1"/>
  <c r="K621" i="20"/>
  <c r="M621" i="20"/>
  <c r="M630" i="20" s="1"/>
  <c r="K621" i="22"/>
  <c r="M621" i="22"/>
  <c r="M630" i="22" s="1"/>
  <c r="K621" i="25"/>
  <c r="M621" i="25"/>
  <c r="M630" i="25" s="1"/>
  <c r="K621" i="23"/>
  <c r="M621" i="23"/>
  <c r="M630" i="23" s="1"/>
  <c r="K621" i="18"/>
  <c r="M621" i="18"/>
  <c r="M630" i="18" s="1"/>
  <c r="K587" i="23"/>
  <c r="M587" i="23"/>
  <c r="M596" i="23" s="1"/>
  <c r="M593" i="22"/>
  <c r="L596" i="22"/>
  <c r="M587" i="19"/>
  <c r="M596" i="19" s="1"/>
  <c r="K587" i="19"/>
  <c r="M587" i="28"/>
  <c r="M596" i="28" s="1"/>
  <c r="K587" i="28"/>
  <c r="M587" i="25"/>
  <c r="M596" i="25" s="1"/>
  <c r="K587" i="25"/>
  <c r="K587" i="24"/>
  <c r="M587" i="24"/>
  <c r="M596" i="24" s="1"/>
  <c r="M593" i="18"/>
  <c r="L596" i="18"/>
  <c r="K553" i="22"/>
  <c r="M553" i="22"/>
  <c r="M562" i="22" s="1"/>
  <c r="K553" i="23"/>
  <c r="M553" i="23"/>
  <c r="M562" i="23" s="1"/>
  <c r="M553" i="28"/>
  <c r="M562" i="28" s="1"/>
  <c r="K553" i="28"/>
  <c r="K553" i="29"/>
  <c r="M553" i="29"/>
  <c r="M562" i="29" s="1"/>
  <c r="M553" i="25"/>
  <c r="M562" i="25" s="1"/>
  <c r="K553" i="25"/>
  <c r="K553" i="24"/>
  <c r="M553" i="24"/>
  <c r="M562" i="24" s="1"/>
  <c r="K553" i="20"/>
  <c r="M553" i="20"/>
  <c r="M562" i="20" s="1"/>
  <c r="M553" i="21"/>
  <c r="M562" i="21" s="1"/>
  <c r="K553" i="21"/>
  <c r="M553" i="19"/>
  <c r="M562" i="19" s="1"/>
  <c r="K553" i="19"/>
  <c r="K519" i="22"/>
  <c r="M519" i="22"/>
  <c r="M528" i="22" s="1"/>
  <c r="M519" i="28"/>
  <c r="M528" i="28" s="1"/>
  <c r="K519" i="28"/>
  <c r="K519" i="24"/>
  <c r="M519" i="24"/>
  <c r="M528" i="24" s="1"/>
  <c r="K519" i="25"/>
  <c r="M519" i="25"/>
  <c r="M528" i="25" s="1"/>
  <c r="K519" i="21"/>
  <c r="M519" i="21"/>
  <c r="M528" i="21" s="1"/>
  <c r="K519" i="29"/>
  <c r="M519" i="29"/>
  <c r="M528" i="29" s="1"/>
  <c r="K519" i="20"/>
  <c r="M519" i="20"/>
  <c r="M528" i="20" s="1"/>
  <c r="K485" i="19"/>
  <c r="M485" i="19"/>
  <c r="M494" i="19" s="1"/>
  <c r="K485" i="25"/>
  <c r="M485" i="25"/>
  <c r="M494" i="25" s="1"/>
  <c r="M485" i="22"/>
  <c r="M494" i="22" s="1"/>
  <c r="K485" i="22"/>
  <c r="M485" i="18"/>
  <c r="M494" i="18" s="1"/>
  <c r="K485" i="18"/>
  <c r="M451" i="29"/>
  <c r="M460" i="29" s="1"/>
  <c r="K451" i="29"/>
  <c r="K451" i="23"/>
  <c r="M451" i="23"/>
  <c r="M460" i="23" s="1"/>
  <c r="K451" i="19"/>
  <c r="M451" i="19"/>
  <c r="M460" i="19" s="1"/>
  <c r="K451" i="25"/>
  <c r="M451" i="25"/>
  <c r="M460" i="25" s="1"/>
  <c r="K451" i="21"/>
  <c r="M451" i="21"/>
  <c r="M460" i="21" s="1"/>
  <c r="M451" i="28"/>
  <c r="M460" i="28" s="1"/>
  <c r="K451" i="28"/>
  <c r="K417" i="24"/>
  <c r="M417" i="24"/>
  <c r="M426" i="24" s="1"/>
  <c r="K417" i="21"/>
  <c r="M417" i="21"/>
  <c r="M426" i="21" s="1"/>
  <c r="K417" i="23"/>
  <c r="M417" i="23"/>
  <c r="M426" i="23" s="1"/>
  <c r="K417" i="20"/>
  <c r="M417" i="20"/>
  <c r="M426" i="20" s="1"/>
  <c r="M417" i="25"/>
  <c r="M426" i="25" s="1"/>
  <c r="K417" i="25"/>
  <c r="K417" i="22"/>
  <c r="M417" i="22"/>
  <c r="M426" i="22" s="1"/>
  <c r="K417" i="28"/>
  <c r="M417" i="28"/>
  <c r="M426" i="28" s="1"/>
  <c r="M417" i="19"/>
  <c r="M426" i="19" s="1"/>
  <c r="K417" i="19"/>
  <c r="M383" i="25"/>
  <c r="M392" i="25" s="1"/>
  <c r="K383" i="25"/>
  <c r="M383" i="29"/>
  <c r="M392" i="29" s="1"/>
  <c r="K383" i="29"/>
  <c r="K383" i="23"/>
  <c r="M383" i="23"/>
  <c r="M392" i="23" s="1"/>
  <c r="K383" i="22"/>
  <c r="M383" i="22"/>
  <c r="M392" i="22" s="1"/>
  <c r="M383" i="20"/>
  <c r="M392" i="20" s="1"/>
  <c r="K383" i="20"/>
  <c r="M389" i="19"/>
  <c r="L392" i="19"/>
  <c r="K383" i="28"/>
  <c r="M383" i="28"/>
  <c r="M392" i="28" s="1"/>
  <c r="K383" i="21"/>
  <c r="M383" i="21"/>
  <c r="M392" i="21" s="1"/>
  <c r="K383" i="24"/>
  <c r="M383" i="24"/>
  <c r="M392" i="24" s="1"/>
  <c r="K383" i="18"/>
  <c r="M383" i="18"/>
  <c r="M392" i="18" s="1"/>
  <c r="M825" i="18"/>
  <c r="M834" i="18" s="1"/>
  <c r="K825" i="18"/>
  <c r="M791" i="29"/>
  <c r="M800" i="29" s="1"/>
  <c r="M791" i="28"/>
  <c r="M800" i="28" s="1"/>
  <c r="K791" i="18"/>
  <c r="M791" i="18"/>
  <c r="M800" i="18" s="1"/>
  <c r="M791" i="25"/>
  <c r="M800" i="25" s="1"/>
  <c r="K757" i="19"/>
  <c r="M757" i="19"/>
  <c r="M766" i="19" s="1"/>
  <c r="K757" i="20"/>
  <c r="K723" i="29"/>
  <c r="K723" i="20"/>
  <c r="M587" i="22"/>
  <c r="M596" i="22" s="1"/>
  <c r="K587" i="21"/>
  <c r="M587" i="21"/>
  <c r="M596" i="21" s="1"/>
  <c r="K587" i="20"/>
  <c r="K587" i="29"/>
  <c r="M587" i="20"/>
  <c r="M596" i="20" s="1"/>
  <c r="M587" i="18"/>
  <c r="M596" i="18" s="1"/>
  <c r="K553" i="18"/>
  <c r="M519" i="23"/>
  <c r="M528" i="23" s="1"/>
  <c r="K519" i="23"/>
  <c r="M519" i="19"/>
  <c r="M528" i="19" s="1"/>
  <c r="K519" i="19"/>
  <c r="K485" i="29"/>
  <c r="K417" i="29"/>
  <c r="M417" i="29"/>
  <c r="M426" i="29" s="1"/>
  <c r="K417" i="18"/>
  <c r="M383" i="19"/>
  <c r="M392" i="19" s="1"/>
  <c r="F27" i="29"/>
  <c r="F26" i="29"/>
  <c r="F33" i="29"/>
  <c r="F30" i="28"/>
  <c r="F35" i="25"/>
  <c r="F31" i="25"/>
  <c r="F30" i="23"/>
  <c r="F38" i="23"/>
  <c r="F27" i="23"/>
  <c r="F25" i="22"/>
  <c r="F27" i="25"/>
  <c r="F28" i="21"/>
  <c r="F27" i="19"/>
  <c r="F36" i="22"/>
  <c r="F33" i="22"/>
  <c r="M655" i="21"/>
  <c r="M664" i="21" s="1"/>
  <c r="M485" i="24"/>
  <c r="M494" i="24" s="1"/>
  <c r="M485" i="28"/>
  <c r="M494" i="28" s="1"/>
  <c r="K451" i="20"/>
  <c r="M621" i="24"/>
  <c r="M630" i="24" s="1"/>
  <c r="M485" i="29"/>
  <c r="M494" i="29" s="1"/>
  <c r="K485" i="28"/>
  <c r="K451" i="18"/>
  <c r="K689" i="24"/>
  <c r="M655" i="22"/>
  <c r="M664" i="22" s="1"/>
  <c r="M655" i="28"/>
  <c r="M664" i="28" s="1"/>
  <c r="K451" i="22"/>
  <c r="M519" i="18"/>
  <c r="M528" i="18" s="1"/>
  <c r="M485" i="21"/>
  <c r="M494" i="21" s="1"/>
  <c r="K485" i="23"/>
  <c r="M723" i="20"/>
  <c r="M732" i="20" s="1"/>
  <c r="M451" i="24"/>
  <c r="M460" i="24" s="1"/>
  <c r="K757" i="18"/>
  <c r="M757" i="18"/>
  <c r="M766" i="18" s="1"/>
  <c r="K757" i="22"/>
  <c r="M757" i="20"/>
  <c r="M766" i="20" s="1"/>
  <c r="K723" i="23"/>
  <c r="M723" i="23"/>
  <c r="M732" i="23" s="1"/>
  <c r="K655" i="28"/>
  <c r="K655" i="22"/>
  <c r="K519" i="18"/>
  <c r="K485" i="24"/>
  <c r="K485" i="20"/>
  <c r="K485" i="21"/>
  <c r="M485" i="20"/>
  <c r="M494" i="20" s="1"/>
  <c r="M485" i="23"/>
  <c r="M494" i="23" s="1"/>
  <c r="K451" i="24"/>
  <c r="K77" i="29"/>
  <c r="M83" i="29" s="1"/>
  <c r="F38" i="29"/>
  <c r="F29" i="29"/>
  <c r="F26" i="25"/>
  <c r="F30" i="29"/>
  <c r="F31" i="29"/>
  <c r="F29" i="23"/>
  <c r="F34" i="29"/>
  <c r="A8" i="29"/>
  <c r="F29" i="22"/>
  <c r="F28" i="24"/>
  <c r="F32" i="29"/>
  <c r="F30" i="21"/>
  <c r="F30" i="24"/>
  <c r="F32" i="28"/>
  <c r="F26" i="28"/>
  <c r="F35" i="29"/>
  <c r="F25" i="29"/>
  <c r="M145" i="29"/>
  <c r="M154" i="29" s="1"/>
  <c r="K145" i="29"/>
  <c r="M111" i="29"/>
  <c r="M120" i="29" s="1"/>
  <c r="K111" i="29"/>
  <c r="M77" i="29"/>
  <c r="M86" i="29" s="1"/>
  <c r="F29" i="28"/>
  <c r="F31" i="18"/>
  <c r="F36" i="18"/>
  <c r="F26" i="19"/>
  <c r="F34" i="20"/>
  <c r="F25" i="23"/>
  <c r="F36" i="28"/>
  <c r="F25" i="19"/>
  <c r="F33" i="25"/>
  <c r="F25" i="28"/>
  <c r="F34" i="28"/>
  <c r="F29" i="18"/>
  <c r="F27" i="18"/>
  <c r="F27" i="28"/>
  <c r="F37" i="19"/>
  <c r="F25" i="25"/>
  <c r="F31" i="28"/>
  <c r="F32" i="18"/>
  <c r="F29" i="24"/>
  <c r="F31" i="21"/>
  <c r="F38" i="25"/>
  <c r="F26" i="23"/>
  <c r="F38" i="28"/>
  <c r="F28" i="28"/>
  <c r="F31" i="23"/>
  <c r="F37" i="23"/>
  <c r="F30" i="19"/>
  <c r="F37" i="25"/>
  <c r="F29" i="20"/>
  <c r="F30" i="20"/>
  <c r="F37" i="20"/>
  <c r="F25" i="21"/>
  <c r="F36" i="25"/>
  <c r="F37" i="28"/>
  <c r="F33" i="28"/>
  <c r="A8" i="28"/>
  <c r="F38" i="18"/>
  <c r="F37" i="18"/>
  <c r="F29" i="21"/>
  <c r="F35" i="28"/>
  <c r="F26" i="20"/>
  <c r="F35" i="20"/>
  <c r="F33" i="21"/>
  <c r="F25" i="24"/>
  <c r="F30" i="25"/>
  <c r="F26" i="21"/>
  <c r="F36" i="21"/>
  <c r="F26" i="22"/>
  <c r="A8" i="8"/>
  <c r="A8" i="23"/>
  <c r="A8" i="22"/>
  <c r="A8" i="24"/>
  <c r="A8" i="25"/>
  <c r="A8" i="18"/>
  <c r="A8" i="21"/>
  <c r="A8" i="20"/>
  <c r="A8" i="19"/>
  <c r="F28" i="22"/>
  <c r="F29" i="19"/>
  <c r="F37" i="21"/>
  <c r="F28" i="23"/>
  <c r="F34" i="19"/>
  <c r="F38" i="24"/>
  <c r="F35" i="22"/>
  <c r="F36" i="24"/>
  <c r="F31" i="24"/>
  <c r="F32" i="24"/>
  <c r="F28" i="19"/>
  <c r="F38" i="21"/>
  <c r="F35" i="23"/>
  <c r="F36" i="19"/>
  <c r="F28" i="25"/>
  <c r="F32" i="21"/>
  <c r="F33" i="24"/>
  <c r="F32" i="22"/>
  <c r="F25" i="18"/>
  <c r="F37" i="22"/>
  <c r="F33" i="19"/>
  <c r="F29" i="25"/>
  <c r="F32" i="25"/>
  <c r="F35" i="21"/>
  <c r="F34" i="23"/>
  <c r="F25" i="20"/>
  <c r="F36" i="23"/>
  <c r="F28" i="20"/>
  <c r="F35" i="18"/>
  <c r="F34" i="22"/>
  <c r="F33" i="23"/>
  <c r="F34" i="18"/>
  <c r="F35" i="19"/>
  <c r="F36" i="20"/>
  <c r="F33" i="20"/>
  <c r="F27" i="24"/>
  <c r="F33" i="18"/>
  <c r="F26" i="18"/>
  <c r="F32" i="20"/>
  <c r="F27" i="22"/>
  <c r="F38" i="20"/>
  <c r="F27" i="20"/>
  <c r="F27" i="21"/>
  <c r="F34" i="25"/>
  <c r="F26" i="24"/>
  <c r="F34" i="24"/>
  <c r="F30" i="18"/>
  <c r="F38" i="19"/>
  <c r="F32" i="23"/>
  <c r="F28" i="18"/>
  <c r="F34" i="21"/>
  <c r="F38" i="22"/>
  <c r="F37" i="24"/>
  <c r="F37" i="8"/>
  <c r="F48" i="9"/>
  <c r="F56" i="9"/>
  <c r="F54" i="9"/>
  <c r="F51" i="9"/>
  <c r="F35" i="8"/>
  <c r="F55" i="9"/>
  <c r="F53" i="9"/>
  <c r="F52" i="9"/>
  <c r="F50" i="9"/>
  <c r="A26" i="9"/>
  <c r="J548" i="8" a="1"/>
  <c r="J620" i="8" a="1"/>
  <c r="J692" i="8" a="1"/>
  <c r="J764" i="8" a="1"/>
  <c r="J836" i="8" a="1"/>
  <c r="J224" i="8" a="1"/>
  <c r="J872" i="8" a="1"/>
  <c r="J188" i="8" a="1"/>
  <c r="J260" i="8" a="1"/>
  <c r="J332" i="8" a="1"/>
  <c r="J404" i="8" a="1"/>
  <c r="J476" i="8" a="1"/>
  <c r="J296" i="8" a="1"/>
  <c r="J368" i="8" a="1"/>
  <c r="J440" i="8" a="1"/>
  <c r="J512" i="8" a="1"/>
  <c r="J584" i="8" a="1"/>
  <c r="J656" i="8" a="1"/>
  <c r="J728" i="8" a="1"/>
  <c r="J800" i="8" a="1"/>
  <c r="J116" i="8" a="1"/>
  <c r="J152" i="8" a="1"/>
  <c r="F33" i="8"/>
  <c r="J80" i="8" a="1"/>
  <c r="J44" i="8" a="1"/>
  <c r="J8" i="8" a="1"/>
  <c r="F34" i="8"/>
  <c r="F38" i="8"/>
  <c r="F32" i="8"/>
  <c r="F36" i="8"/>
  <c r="F37" i="3"/>
  <c r="F36" i="3"/>
  <c r="F38" i="3"/>
  <c r="F34" i="3"/>
  <c r="F33" i="3"/>
  <c r="F35" i="3"/>
  <c r="A8" i="3"/>
  <c r="F32" i="3"/>
  <c r="DZ3" i="2"/>
  <c r="DY3" i="2"/>
  <c r="DS3" i="2"/>
  <c r="DR3" i="2"/>
  <c r="DL3" i="2"/>
  <c r="DK3" i="2"/>
  <c r="DE3" i="2"/>
  <c r="DD3" i="2"/>
  <c r="CX3" i="2"/>
  <c r="CW3" i="2"/>
  <c r="CQ3" i="2"/>
  <c r="CP3" i="2"/>
  <c r="CJ3" i="2"/>
  <c r="CI3" i="2"/>
  <c r="CC3" i="2"/>
  <c r="CB3" i="2"/>
  <c r="BV3" i="2"/>
  <c r="BU3" i="2"/>
  <c r="BO3" i="2"/>
  <c r="BN3" i="2"/>
  <c r="BG3" i="2"/>
  <c r="BH3" i="2"/>
  <c r="AM3" i="2"/>
  <c r="AL3" i="2"/>
  <c r="BA3" i="2"/>
  <c r="AZ3" i="2"/>
  <c r="AT3" i="2"/>
  <c r="AS3" i="2"/>
  <c r="AF3" i="2"/>
  <c r="AE3" i="2"/>
  <c r="Y3" i="2"/>
  <c r="X3" i="2"/>
  <c r="FW3" i="2"/>
  <c r="FV3" i="2"/>
  <c r="FU3" i="2"/>
  <c r="FP3" i="2"/>
  <c r="FO3" i="2"/>
  <c r="FN3" i="2"/>
  <c r="FI3" i="2"/>
  <c r="FH3" i="2"/>
  <c r="FG3" i="2"/>
  <c r="FB3" i="2"/>
  <c r="FA3" i="2"/>
  <c r="EZ3" i="2"/>
  <c r="EU3" i="2"/>
  <c r="ET3" i="2"/>
  <c r="ES3" i="2"/>
  <c r="EN3" i="2"/>
  <c r="EM3" i="2"/>
  <c r="EL3" i="2"/>
  <c r="EG3" i="2"/>
  <c r="EF3" i="2"/>
  <c r="EE3" i="2"/>
  <c r="DX3" i="2"/>
  <c r="DQ3" i="2"/>
  <c r="DJ3" i="2"/>
  <c r="DC3" i="2"/>
  <c r="CV3" i="2"/>
  <c r="CO3" i="2"/>
  <c r="CH3" i="2"/>
  <c r="CA3" i="2"/>
  <c r="BT3" i="2"/>
  <c r="BM3" i="2"/>
  <c r="BF3" i="2"/>
  <c r="AY3" i="2"/>
  <c r="AR3" i="2"/>
  <c r="AK3" i="2"/>
  <c r="AD3" i="2"/>
  <c r="W3" i="2"/>
  <c r="J3" i="2"/>
  <c r="P3" i="2"/>
  <c r="Q3" i="2"/>
  <c r="R3" i="2"/>
  <c r="I3" i="2"/>
  <c r="AR14" i="2"/>
  <c r="AR15" i="2"/>
  <c r="AR28" i="2"/>
  <c r="AR8" i="2"/>
  <c r="AR9" i="2"/>
  <c r="AR21" i="2"/>
  <c r="AR5" i="2"/>
  <c r="AR10" i="2"/>
  <c r="M831" i="29" l="1"/>
  <c r="L834" i="29"/>
  <c r="L834" i="23"/>
  <c r="M831" i="23"/>
  <c r="M831" i="20"/>
  <c r="L834" i="20"/>
  <c r="L834" i="25"/>
  <c r="M831" i="25"/>
  <c r="L834" i="28"/>
  <c r="M831" i="28"/>
  <c r="M831" i="19"/>
  <c r="L834" i="19"/>
  <c r="L834" i="21"/>
  <c r="M831" i="21"/>
  <c r="M831" i="22"/>
  <c r="L834" i="22"/>
  <c r="M831" i="24"/>
  <c r="L834" i="24"/>
  <c r="L800" i="24"/>
  <c r="M797" i="24"/>
  <c r="M797" i="21"/>
  <c r="L800" i="21"/>
  <c r="L800" i="19"/>
  <c r="M797" i="19"/>
  <c r="M797" i="22"/>
  <c r="L800" i="22"/>
  <c r="L800" i="23"/>
  <c r="M797" i="23"/>
  <c r="M797" i="20"/>
  <c r="L800" i="20"/>
  <c r="L766" i="29"/>
  <c r="M763" i="29"/>
  <c r="M763" i="24"/>
  <c r="L766" i="24"/>
  <c r="L766" i="23"/>
  <c r="M763" i="23"/>
  <c r="L766" i="28"/>
  <c r="M763" i="28"/>
  <c r="M763" i="25"/>
  <c r="L766" i="25"/>
  <c r="L766" i="21"/>
  <c r="M763" i="21"/>
  <c r="M729" i="28"/>
  <c r="L732" i="28"/>
  <c r="L732" i="21"/>
  <c r="M729" i="21"/>
  <c r="M729" i="22"/>
  <c r="L732" i="22"/>
  <c r="L732" i="25"/>
  <c r="M729" i="25"/>
  <c r="M729" i="19"/>
  <c r="L732" i="19"/>
  <c r="M729" i="24"/>
  <c r="L732" i="24"/>
  <c r="L732" i="18"/>
  <c r="M729" i="18"/>
  <c r="M695" i="29"/>
  <c r="L698" i="29"/>
  <c r="M695" i="23"/>
  <c r="L698" i="23"/>
  <c r="L698" i="19"/>
  <c r="M695" i="19"/>
  <c r="L698" i="28"/>
  <c r="M695" i="28"/>
  <c r="L698" i="21"/>
  <c r="M695" i="21"/>
  <c r="L698" i="25"/>
  <c r="M695" i="25"/>
  <c r="L698" i="22"/>
  <c r="M695" i="22"/>
  <c r="M695" i="20"/>
  <c r="L698" i="20"/>
  <c r="M695" i="18"/>
  <c r="L698" i="18"/>
  <c r="M661" i="24"/>
  <c r="L664" i="24"/>
  <c r="L664" i="23"/>
  <c r="M661" i="23"/>
  <c r="L664" i="20"/>
  <c r="M661" i="20"/>
  <c r="M661" i="19"/>
  <c r="L664" i="19"/>
  <c r="M661" i="29"/>
  <c r="L664" i="29"/>
  <c r="L664" i="25"/>
  <c r="M661" i="25"/>
  <c r="L664" i="18"/>
  <c r="M661" i="18"/>
  <c r="M627" i="21"/>
  <c r="L630" i="21"/>
  <c r="L630" i="19"/>
  <c r="M627" i="19"/>
  <c r="M627" i="28"/>
  <c r="L630" i="28"/>
  <c r="M627" i="29"/>
  <c r="L630" i="29"/>
  <c r="M627" i="20"/>
  <c r="L630" i="20"/>
  <c r="M627" i="22"/>
  <c r="L630" i="22"/>
  <c r="M627" i="25"/>
  <c r="L630" i="25"/>
  <c r="L630" i="23"/>
  <c r="M627" i="23"/>
  <c r="M627" i="18"/>
  <c r="L630" i="18"/>
  <c r="L596" i="23"/>
  <c r="M593" i="23"/>
  <c r="M593" i="19"/>
  <c r="L596" i="19"/>
  <c r="L596" i="28"/>
  <c r="M593" i="28"/>
  <c r="M593" i="25"/>
  <c r="L596" i="25"/>
  <c r="L596" i="24"/>
  <c r="M593" i="24"/>
  <c r="M559" i="22"/>
  <c r="L562" i="22"/>
  <c r="L562" i="23"/>
  <c r="M559" i="23"/>
  <c r="M559" i="28"/>
  <c r="L562" i="28"/>
  <c r="M559" i="29"/>
  <c r="L562" i="29"/>
  <c r="M559" i="25"/>
  <c r="L562" i="25"/>
  <c r="M559" i="24"/>
  <c r="L562" i="24"/>
  <c r="L562" i="20"/>
  <c r="M559" i="20"/>
  <c r="L562" i="21"/>
  <c r="M559" i="21"/>
  <c r="M559" i="19"/>
  <c r="L562" i="19"/>
  <c r="L528" i="22"/>
  <c r="M525" i="22"/>
  <c r="L528" i="28"/>
  <c r="M525" i="28"/>
  <c r="M525" i="24"/>
  <c r="L528" i="24"/>
  <c r="M525" i="25"/>
  <c r="L528" i="25"/>
  <c r="M525" i="21"/>
  <c r="L528" i="21"/>
  <c r="L528" i="29"/>
  <c r="M525" i="29"/>
  <c r="M525" i="20"/>
  <c r="L528" i="20"/>
  <c r="L494" i="19"/>
  <c r="M491" i="19"/>
  <c r="L494" i="25"/>
  <c r="M491" i="25"/>
  <c r="L494" i="22"/>
  <c r="M491" i="22"/>
  <c r="M491" i="18"/>
  <c r="L494" i="18"/>
  <c r="M457" i="29"/>
  <c r="L460" i="29"/>
  <c r="L460" i="23"/>
  <c r="M457" i="23"/>
  <c r="M457" i="19"/>
  <c r="L460" i="19"/>
  <c r="L460" i="25"/>
  <c r="M457" i="25"/>
  <c r="M457" i="21"/>
  <c r="L460" i="21"/>
  <c r="M457" i="28"/>
  <c r="L460" i="28"/>
  <c r="M423" i="24"/>
  <c r="L426" i="24"/>
  <c r="M423" i="21"/>
  <c r="L426" i="21"/>
  <c r="M423" i="23"/>
  <c r="L426" i="23"/>
  <c r="L426" i="20"/>
  <c r="M423" i="20"/>
  <c r="L426" i="25"/>
  <c r="M423" i="25"/>
  <c r="L426" i="22"/>
  <c r="M423" i="22"/>
  <c r="M423" i="28"/>
  <c r="L426" i="28"/>
  <c r="M423" i="19"/>
  <c r="L426" i="19"/>
  <c r="M389" i="25"/>
  <c r="L392" i="25"/>
  <c r="M389" i="29"/>
  <c r="L392" i="29"/>
  <c r="L392" i="23"/>
  <c r="M389" i="23"/>
  <c r="M389" i="22"/>
  <c r="L392" i="22"/>
  <c r="M389" i="20"/>
  <c r="L392" i="20"/>
  <c r="M389" i="28"/>
  <c r="L392" i="28"/>
  <c r="M389" i="21"/>
  <c r="L392" i="21"/>
  <c r="M389" i="24"/>
  <c r="L392" i="24"/>
  <c r="L392" i="18"/>
  <c r="M389" i="18"/>
  <c r="L834" i="18"/>
  <c r="M831" i="18"/>
  <c r="M797" i="18"/>
  <c r="L800" i="18"/>
  <c r="L766" i="19"/>
  <c r="M763" i="19"/>
  <c r="L766" i="20"/>
  <c r="M763" i="20"/>
  <c r="M729" i="29"/>
  <c r="L732" i="29"/>
  <c r="M729" i="20"/>
  <c r="L732" i="20"/>
  <c r="L596" i="21"/>
  <c r="M593" i="21"/>
  <c r="L596" i="20"/>
  <c r="M593" i="20"/>
  <c r="M593" i="29"/>
  <c r="L596" i="29"/>
  <c r="L562" i="18"/>
  <c r="M559" i="18"/>
  <c r="L528" i="23"/>
  <c r="M525" i="23"/>
  <c r="L528" i="19"/>
  <c r="M525" i="19"/>
  <c r="L494" i="29"/>
  <c r="M491" i="29"/>
  <c r="L426" i="29"/>
  <c r="M423" i="29"/>
  <c r="M423" i="18"/>
  <c r="L426" i="18"/>
  <c r="M457" i="20"/>
  <c r="L460" i="20"/>
  <c r="M491" i="28"/>
  <c r="L494" i="28"/>
  <c r="L460" i="18"/>
  <c r="M457" i="18"/>
  <c r="L698" i="24"/>
  <c r="M695" i="24"/>
  <c r="M457" i="22"/>
  <c r="L460" i="22"/>
  <c r="L494" i="23"/>
  <c r="M491" i="23"/>
  <c r="M763" i="18"/>
  <c r="L766" i="18"/>
  <c r="L766" i="22"/>
  <c r="M763" i="22"/>
  <c r="M729" i="23"/>
  <c r="L732" i="23"/>
  <c r="L664" i="28"/>
  <c r="M661" i="28"/>
  <c r="M661" i="22"/>
  <c r="L664" i="22"/>
  <c r="L528" i="18"/>
  <c r="M525" i="18"/>
  <c r="M491" i="24"/>
  <c r="L494" i="24"/>
  <c r="L494" i="20"/>
  <c r="M491" i="20"/>
  <c r="L494" i="21"/>
  <c r="M491" i="21"/>
  <c r="L460" i="24"/>
  <c r="M457" i="24"/>
  <c r="L86" i="29"/>
  <c r="M151" i="29"/>
  <c r="L154" i="29"/>
  <c r="M117" i="29"/>
  <c r="L120" i="29"/>
  <c r="AR17" i="2"/>
  <c r="AR20" i="2"/>
  <c r="AR13" i="2"/>
  <c r="AR12" i="2"/>
  <c r="AR27" i="2"/>
  <c r="AR23" i="2"/>
  <c r="AR25" i="2"/>
  <c r="AR24" i="2"/>
  <c r="AR16" i="2"/>
  <c r="AR6" i="2"/>
  <c r="AR19" i="2"/>
  <c r="AR26" i="2"/>
  <c r="AR22" i="2"/>
  <c r="AR11" i="2"/>
  <c r="AR18" i="2"/>
  <c r="AR7" i="2"/>
  <c r="I5" i="2"/>
  <c r="C6" i="6" l="1"/>
  <c r="C7" i="6" s="1"/>
  <c r="D5" i="6"/>
  <c r="B9" i="6"/>
  <c r="B8" i="6"/>
  <c r="B7" i="6"/>
  <c r="B6" i="6"/>
  <c r="B5" i="6"/>
  <c r="U19" i="6"/>
  <c r="U18" i="6"/>
  <c r="U15" i="6"/>
  <c r="U13" i="6"/>
  <c r="O13" i="6"/>
  <c r="U12" i="6"/>
  <c r="O12" i="6"/>
  <c r="U9" i="6"/>
  <c r="U7" i="6"/>
  <c r="U6" i="6"/>
  <c r="L9" i="24" l="1"/>
  <c r="L9" i="25"/>
  <c r="L9" i="28"/>
  <c r="L9" i="29"/>
  <c r="L9" i="23"/>
  <c r="L9" i="22"/>
  <c r="L9" i="21"/>
  <c r="L9" i="20"/>
  <c r="L9" i="19"/>
  <c r="L9" i="18"/>
  <c r="L9" i="3"/>
  <c r="C8" i="6"/>
  <c r="D7" i="6"/>
  <c r="D6" i="6"/>
  <c r="C9" i="6"/>
  <c r="C10" i="6" s="1"/>
  <c r="D8" i="6"/>
  <c r="FX274" i="4"/>
  <c r="FX273" i="4"/>
  <c r="FX272" i="4"/>
  <c r="FX271" i="4"/>
  <c r="FX270" i="4"/>
  <c r="FX269" i="4"/>
  <c r="FX268" i="4"/>
  <c r="FX267" i="4"/>
  <c r="FX266" i="4"/>
  <c r="FX265" i="4"/>
  <c r="FX264" i="4"/>
  <c r="FX263" i="4"/>
  <c r="FX262" i="4"/>
  <c r="FX261" i="4"/>
  <c r="FX260" i="4"/>
  <c r="FX259" i="4"/>
  <c r="FX258" i="4"/>
  <c r="FX257" i="4"/>
  <c r="FX256" i="4"/>
  <c r="FX255" i="4"/>
  <c r="FX254" i="4"/>
  <c r="FX253" i="4"/>
  <c r="FX252" i="4"/>
  <c r="FX251" i="4"/>
  <c r="FX250" i="4"/>
  <c r="FX249" i="4"/>
  <c r="FX248" i="4"/>
  <c r="FX247" i="4"/>
  <c r="FX246" i="4"/>
  <c r="FX245" i="4"/>
  <c r="FX244" i="4"/>
  <c r="FX243" i="4"/>
  <c r="FX242" i="4"/>
  <c r="FX241" i="4"/>
  <c r="FX240" i="4"/>
  <c r="FX239" i="4"/>
  <c r="FX238" i="4"/>
  <c r="FX237" i="4"/>
  <c r="FX236" i="4"/>
  <c r="FX235" i="4"/>
  <c r="FX234" i="4"/>
  <c r="FX233" i="4"/>
  <c r="FX232" i="4"/>
  <c r="FX231" i="4"/>
  <c r="FX230" i="4"/>
  <c r="FX229" i="4"/>
  <c r="FX228" i="4"/>
  <c r="FX227" i="4"/>
  <c r="FX226" i="4"/>
  <c r="FX225" i="4"/>
  <c r="FX224" i="4"/>
  <c r="FX223" i="4"/>
  <c r="FX222" i="4"/>
  <c r="FX221" i="4"/>
  <c r="FX220" i="4"/>
  <c r="FX219" i="4"/>
  <c r="FX218" i="4"/>
  <c r="FX217" i="4"/>
  <c r="FX216" i="4"/>
  <c r="FX215" i="4"/>
  <c r="FX214" i="4"/>
  <c r="FX213" i="4"/>
  <c r="FX212" i="4"/>
  <c r="FX211" i="4"/>
  <c r="FX210" i="4"/>
  <c r="FX209" i="4"/>
  <c r="FX208" i="4"/>
  <c r="FX207" i="4"/>
  <c r="FX206" i="4"/>
  <c r="FX205" i="4"/>
  <c r="FX204" i="4"/>
  <c r="FX203" i="4"/>
  <c r="FX202" i="4"/>
  <c r="FX201" i="4"/>
  <c r="FX200" i="4"/>
  <c r="FX199" i="4"/>
  <c r="FX198" i="4"/>
  <c r="FX197" i="4"/>
  <c r="FX196" i="4"/>
  <c r="FX195" i="4"/>
  <c r="FX194" i="4"/>
  <c r="FX193" i="4"/>
  <c r="FX192" i="4"/>
  <c r="FX191" i="4"/>
  <c r="FX190" i="4"/>
  <c r="FX189" i="4"/>
  <c r="FX188" i="4"/>
  <c r="FX187" i="4"/>
  <c r="FX186" i="4"/>
  <c r="FX185" i="4"/>
  <c r="FX184" i="4"/>
  <c r="FX183" i="4"/>
  <c r="FX182" i="4"/>
  <c r="FX181" i="4"/>
  <c r="FX180" i="4"/>
  <c r="FX179" i="4"/>
  <c r="FX178" i="4"/>
  <c r="FX177" i="4"/>
  <c r="FX176" i="4"/>
  <c r="FX175" i="4"/>
  <c r="FX174" i="4"/>
  <c r="FX173" i="4"/>
  <c r="FX172" i="4"/>
  <c r="FX171" i="4"/>
  <c r="FX170" i="4"/>
  <c r="FX169" i="4"/>
  <c r="FX168" i="4"/>
  <c r="FX167" i="4"/>
  <c r="FX166" i="4"/>
  <c r="FX165" i="4"/>
  <c r="FX164" i="4"/>
  <c r="FX163" i="4"/>
  <c r="FX162" i="4"/>
  <c r="FX161" i="4"/>
  <c r="FX160" i="4"/>
  <c r="FX159" i="4"/>
  <c r="FX158" i="4"/>
  <c r="FX157" i="4"/>
  <c r="FX156" i="4"/>
  <c r="FX155" i="4"/>
  <c r="FX154" i="4"/>
  <c r="FX153" i="4"/>
  <c r="FX152" i="4"/>
  <c r="FX151" i="4"/>
  <c r="FX150" i="4"/>
  <c r="FX149" i="4"/>
  <c r="FX148" i="4"/>
  <c r="FX147" i="4"/>
  <c r="FX146" i="4"/>
  <c r="FX145" i="4"/>
  <c r="FX144" i="4"/>
  <c r="FX143" i="4"/>
  <c r="FX142" i="4"/>
  <c r="FX141" i="4"/>
  <c r="FX140" i="4"/>
  <c r="FX139" i="4"/>
  <c r="FX138" i="4"/>
  <c r="FX137" i="4"/>
  <c r="FX136" i="4"/>
  <c r="FX135" i="4"/>
  <c r="FX134" i="4"/>
  <c r="FX133" i="4"/>
  <c r="FX132" i="4"/>
  <c r="FX131" i="4"/>
  <c r="FX130" i="4"/>
  <c r="FX129" i="4"/>
  <c r="FX128" i="4"/>
  <c r="FX127" i="4"/>
  <c r="FX126" i="4"/>
  <c r="FX125" i="4"/>
  <c r="FX124" i="4"/>
  <c r="FX123" i="4"/>
  <c r="FX122" i="4"/>
  <c r="FX121" i="4"/>
  <c r="FX120" i="4"/>
  <c r="FX119" i="4"/>
  <c r="FX118" i="4"/>
  <c r="FX117" i="4"/>
  <c r="FX116" i="4"/>
  <c r="FX115" i="4"/>
  <c r="FX114" i="4"/>
  <c r="FX113" i="4"/>
  <c r="FX112" i="4"/>
  <c r="FX111" i="4"/>
  <c r="FX110" i="4"/>
  <c r="FX109" i="4"/>
  <c r="FX108" i="4"/>
  <c r="FX107" i="4"/>
  <c r="FX106" i="4"/>
  <c r="FX105" i="4"/>
  <c r="FX104" i="4"/>
  <c r="FX103" i="4"/>
  <c r="FX102" i="4"/>
  <c r="FX101" i="4"/>
  <c r="FX100" i="4"/>
  <c r="FX99" i="4"/>
  <c r="FX98" i="4"/>
  <c r="FX97" i="4"/>
  <c r="FX96" i="4"/>
  <c r="FX95" i="4"/>
  <c r="FX94" i="4"/>
  <c r="FX93" i="4"/>
  <c r="FX92" i="4"/>
  <c r="FX91" i="4"/>
  <c r="FX90" i="4"/>
  <c r="FX89" i="4"/>
  <c r="FX88" i="4"/>
  <c r="FX87" i="4"/>
  <c r="FX86" i="4"/>
  <c r="FX85" i="4"/>
  <c r="FX84" i="4"/>
  <c r="FX83" i="4"/>
  <c r="FX82" i="4"/>
  <c r="FX81" i="4"/>
  <c r="FX80" i="4"/>
  <c r="FX79" i="4"/>
  <c r="FX78" i="4"/>
  <c r="FX77" i="4"/>
  <c r="FX76" i="4"/>
  <c r="FX75" i="4"/>
  <c r="FX74" i="4"/>
  <c r="FX73" i="4"/>
  <c r="FX72" i="4"/>
  <c r="FX71" i="4"/>
  <c r="FX70" i="4"/>
  <c r="FX69" i="4"/>
  <c r="FX68" i="4"/>
  <c r="FX67" i="4"/>
  <c r="FX66" i="4"/>
  <c r="FX65" i="4"/>
  <c r="FX64" i="4"/>
  <c r="FX63" i="4"/>
  <c r="FX62" i="4"/>
  <c r="FX61" i="4"/>
  <c r="FX60" i="4"/>
  <c r="FX59" i="4"/>
  <c r="FX58" i="4"/>
  <c r="FX57" i="4"/>
  <c r="FX56" i="4"/>
  <c r="FX55" i="4"/>
  <c r="FX54" i="4"/>
  <c r="FX53" i="4"/>
  <c r="FX52" i="4"/>
  <c r="FX51" i="4"/>
  <c r="FX50" i="4"/>
  <c r="FX49" i="4"/>
  <c r="FX48" i="4"/>
  <c r="FX47" i="4"/>
  <c r="FX46" i="4"/>
  <c r="FX45" i="4"/>
  <c r="FX44" i="4"/>
  <c r="FX43" i="4"/>
  <c r="FX42" i="4"/>
  <c r="FX41" i="4"/>
  <c r="FX40" i="4"/>
  <c r="FX39" i="4"/>
  <c r="FX38" i="4"/>
  <c r="FX37" i="4"/>
  <c r="FX36" i="4"/>
  <c r="FX35" i="4"/>
  <c r="FX34" i="4"/>
  <c r="FX33" i="4"/>
  <c r="FX32" i="4"/>
  <c r="FX31" i="4"/>
  <c r="FX30" i="4"/>
  <c r="FX29" i="4"/>
  <c r="FX28" i="4"/>
  <c r="FX27" i="4"/>
  <c r="FX26" i="4"/>
  <c r="FX25" i="4"/>
  <c r="FX24" i="4"/>
  <c r="FX23" i="4"/>
  <c r="FX22" i="4"/>
  <c r="FX21" i="4"/>
  <c r="FX20" i="4"/>
  <c r="FX19" i="4"/>
  <c r="FX18" i="4"/>
  <c r="FX17" i="4"/>
  <c r="FX16" i="4"/>
  <c r="FX15" i="4"/>
  <c r="FX14" i="4"/>
  <c r="FX13" i="4"/>
  <c r="FX12" i="4"/>
  <c r="FX11" i="4"/>
  <c r="FX10" i="4"/>
  <c r="FX9" i="4"/>
  <c r="FX8" i="4"/>
  <c r="FX7" i="4"/>
  <c r="FX6" i="4"/>
  <c r="FX5" i="4"/>
  <c r="FX4" i="4"/>
  <c r="FX3" i="4"/>
  <c r="FQ274" i="4"/>
  <c r="FQ273" i="4"/>
  <c r="FQ272" i="4"/>
  <c r="FQ271" i="4"/>
  <c r="FQ270" i="4"/>
  <c r="FQ269" i="4"/>
  <c r="FQ268" i="4"/>
  <c r="FQ267" i="4"/>
  <c r="FQ266" i="4"/>
  <c r="FQ265" i="4"/>
  <c r="FQ264" i="4"/>
  <c r="FQ263" i="4"/>
  <c r="FQ262" i="4"/>
  <c r="FQ261" i="4"/>
  <c r="FQ260" i="4"/>
  <c r="FQ259" i="4"/>
  <c r="FQ258" i="4"/>
  <c r="FQ257" i="4"/>
  <c r="FQ256" i="4"/>
  <c r="FQ255" i="4"/>
  <c r="FQ254" i="4"/>
  <c r="FQ253" i="4"/>
  <c r="FQ252" i="4"/>
  <c r="FQ251" i="4"/>
  <c r="FQ250" i="4"/>
  <c r="FQ249" i="4"/>
  <c r="FQ248" i="4"/>
  <c r="FQ247" i="4"/>
  <c r="FQ246" i="4"/>
  <c r="FQ245" i="4"/>
  <c r="FQ244" i="4"/>
  <c r="FQ243" i="4"/>
  <c r="FQ242" i="4"/>
  <c r="FQ241" i="4"/>
  <c r="FQ240" i="4"/>
  <c r="FQ239" i="4"/>
  <c r="FQ238" i="4"/>
  <c r="FQ237" i="4"/>
  <c r="FQ236" i="4"/>
  <c r="FQ235" i="4"/>
  <c r="FQ234" i="4"/>
  <c r="FQ233" i="4"/>
  <c r="FQ232" i="4"/>
  <c r="FQ231" i="4"/>
  <c r="FQ230" i="4"/>
  <c r="FQ229" i="4"/>
  <c r="FQ228" i="4"/>
  <c r="FQ227" i="4"/>
  <c r="FQ226" i="4"/>
  <c r="FQ225" i="4"/>
  <c r="FQ224" i="4"/>
  <c r="FQ223" i="4"/>
  <c r="FQ222" i="4"/>
  <c r="FQ221" i="4"/>
  <c r="FQ220" i="4"/>
  <c r="FQ219" i="4"/>
  <c r="FQ218" i="4"/>
  <c r="FQ217" i="4"/>
  <c r="FQ216" i="4"/>
  <c r="FQ215" i="4"/>
  <c r="FQ214" i="4"/>
  <c r="FQ213" i="4"/>
  <c r="FQ212" i="4"/>
  <c r="FQ211" i="4"/>
  <c r="FQ210" i="4"/>
  <c r="FQ209" i="4"/>
  <c r="FQ208" i="4"/>
  <c r="FQ207" i="4"/>
  <c r="FQ206" i="4"/>
  <c r="FQ205" i="4"/>
  <c r="FQ204" i="4"/>
  <c r="FQ203" i="4"/>
  <c r="FQ202" i="4"/>
  <c r="FQ201" i="4"/>
  <c r="FQ200" i="4"/>
  <c r="FQ199" i="4"/>
  <c r="FQ198" i="4"/>
  <c r="FQ197" i="4"/>
  <c r="FQ196" i="4"/>
  <c r="FQ195" i="4"/>
  <c r="FQ194" i="4"/>
  <c r="FQ193" i="4"/>
  <c r="FQ192" i="4"/>
  <c r="FQ191" i="4"/>
  <c r="FQ190" i="4"/>
  <c r="FQ189" i="4"/>
  <c r="FQ188" i="4"/>
  <c r="FQ187" i="4"/>
  <c r="FQ186" i="4"/>
  <c r="FQ185" i="4"/>
  <c r="FQ184" i="4"/>
  <c r="FQ183" i="4"/>
  <c r="FQ182" i="4"/>
  <c r="FQ181" i="4"/>
  <c r="FQ180" i="4"/>
  <c r="FQ179" i="4"/>
  <c r="FQ178" i="4"/>
  <c r="FQ177" i="4"/>
  <c r="FQ176" i="4"/>
  <c r="FQ175" i="4"/>
  <c r="FQ174" i="4"/>
  <c r="FQ173" i="4"/>
  <c r="FQ172" i="4"/>
  <c r="FQ171" i="4"/>
  <c r="FQ170" i="4"/>
  <c r="FQ169" i="4"/>
  <c r="FQ168" i="4"/>
  <c r="FQ167" i="4"/>
  <c r="FQ166" i="4"/>
  <c r="FQ165" i="4"/>
  <c r="FQ164" i="4"/>
  <c r="FQ163" i="4"/>
  <c r="FQ162" i="4"/>
  <c r="FQ161" i="4"/>
  <c r="FQ160" i="4"/>
  <c r="FQ159" i="4"/>
  <c r="FQ158" i="4"/>
  <c r="FQ157" i="4"/>
  <c r="FQ156" i="4"/>
  <c r="FQ155" i="4"/>
  <c r="FQ154" i="4"/>
  <c r="FQ153" i="4"/>
  <c r="FQ152" i="4"/>
  <c r="FQ151" i="4"/>
  <c r="FQ150" i="4"/>
  <c r="FQ149" i="4"/>
  <c r="FQ148" i="4"/>
  <c r="FQ147" i="4"/>
  <c r="FQ146" i="4"/>
  <c r="FQ145" i="4"/>
  <c r="FQ144" i="4"/>
  <c r="FQ143" i="4"/>
  <c r="FQ142" i="4"/>
  <c r="FQ141" i="4"/>
  <c r="FQ140" i="4"/>
  <c r="FQ139" i="4"/>
  <c r="FQ138" i="4"/>
  <c r="FQ137" i="4"/>
  <c r="FQ136" i="4"/>
  <c r="FQ135" i="4"/>
  <c r="FQ134" i="4"/>
  <c r="FQ133" i="4"/>
  <c r="FQ132" i="4"/>
  <c r="FQ131" i="4"/>
  <c r="FQ130" i="4"/>
  <c r="FQ129" i="4"/>
  <c r="FQ128" i="4"/>
  <c r="FQ127" i="4"/>
  <c r="FQ126" i="4"/>
  <c r="FQ125" i="4"/>
  <c r="FQ124" i="4"/>
  <c r="FQ123" i="4"/>
  <c r="FQ122" i="4"/>
  <c r="FQ121" i="4"/>
  <c r="FQ120" i="4"/>
  <c r="FQ119" i="4"/>
  <c r="FQ118" i="4"/>
  <c r="FQ117" i="4"/>
  <c r="FQ116" i="4"/>
  <c r="FQ115" i="4"/>
  <c r="FQ114" i="4"/>
  <c r="FQ113" i="4"/>
  <c r="FQ112" i="4"/>
  <c r="FQ111" i="4"/>
  <c r="FQ110" i="4"/>
  <c r="FQ109" i="4"/>
  <c r="FQ108" i="4"/>
  <c r="FQ107" i="4"/>
  <c r="FQ106" i="4"/>
  <c r="FQ105" i="4"/>
  <c r="FQ104" i="4"/>
  <c r="FQ103" i="4"/>
  <c r="FQ102" i="4"/>
  <c r="FQ101" i="4"/>
  <c r="FQ100" i="4"/>
  <c r="FQ99" i="4"/>
  <c r="FQ98" i="4"/>
  <c r="FQ97" i="4"/>
  <c r="FQ96" i="4"/>
  <c r="FQ95" i="4"/>
  <c r="FQ94" i="4"/>
  <c r="FQ93" i="4"/>
  <c r="FQ92" i="4"/>
  <c r="FQ91" i="4"/>
  <c r="FQ90" i="4"/>
  <c r="FQ89" i="4"/>
  <c r="FQ88" i="4"/>
  <c r="FQ87" i="4"/>
  <c r="FQ86" i="4"/>
  <c r="FQ85" i="4"/>
  <c r="FQ84" i="4"/>
  <c r="FQ83" i="4"/>
  <c r="FQ82" i="4"/>
  <c r="FQ81" i="4"/>
  <c r="FQ80" i="4"/>
  <c r="FQ79" i="4"/>
  <c r="FQ78" i="4"/>
  <c r="FQ77" i="4"/>
  <c r="FQ76" i="4"/>
  <c r="FQ75" i="4"/>
  <c r="FQ74" i="4"/>
  <c r="FQ73" i="4"/>
  <c r="FQ72" i="4"/>
  <c r="FQ71" i="4"/>
  <c r="FQ70" i="4"/>
  <c r="FQ69" i="4"/>
  <c r="FQ68" i="4"/>
  <c r="FQ67" i="4"/>
  <c r="FQ66" i="4"/>
  <c r="FQ65" i="4"/>
  <c r="FQ64" i="4"/>
  <c r="FQ63" i="4"/>
  <c r="FQ62" i="4"/>
  <c r="FQ61" i="4"/>
  <c r="FQ60" i="4"/>
  <c r="FQ59" i="4"/>
  <c r="FQ58" i="4"/>
  <c r="FQ57" i="4"/>
  <c r="FQ56" i="4"/>
  <c r="FQ55" i="4"/>
  <c r="FQ54" i="4"/>
  <c r="FQ53" i="4"/>
  <c r="FQ52" i="4"/>
  <c r="FQ51" i="4"/>
  <c r="FQ50" i="4"/>
  <c r="FQ49" i="4"/>
  <c r="FQ48" i="4"/>
  <c r="FQ47" i="4"/>
  <c r="FQ46" i="4"/>
  <c r="FQ45" i="4"/>
  <c r="FQ44" i="4"/>
  <c r="FQ43" i="4"/>
  <c r="FQ42" i="4"/>
  <c r="FQ41" i="4"/>
  <c r="FQ40" i="4"/>
  <c r="FQ39" i="4"/>
  <c r="FQ38" i="4"/>
  <c r="FQ37" i="4"/>
  <c r="FQ36" i="4"/>
  <c r="FQ35" i="4"/>
  <c r="FQ34" i="4"/>
  <c r="FQ33" i="4"/>
  <c r="FQ32" i="4"/>
  <c r="FQ31" i="4"/>
  <c r="FQ30" i="4"/>
  <c r="FQ29" i="4"/>
  <c r="FQ28" i="4"/>
  <c r="FQ27" i="4"/>
  <c r="FQ26" i="4"/>
  <c r="FQ25" i="4"/>
  <c r="FQ24" i="4"/>
  <c r="FQ23" i="4"/>
  <c r="FQ22" i="4"/>
  <c r="FQ21" i="4"/>
  <c r="FQ20" i="4"/>
  <c r="FQ19" i="4"/>
  <c r="FQ18" i="4"/>
  <c r="FQ17" i="4"/>
  <c r="FQ16" i="4"/>
  <c r="FQ15" i="4"/>
  <c r="FQ14" i="4"/>
  <c r="FQ13" i="4"/>
  <c r="FQ12" i="4"/>
  <c r="FQ11" i="4"/>
  <c r="FQ10" i="4"/>
  <c r="FQ9" i="4"/>
  <c r="FQ8" i="4"/>
  <c r="FQ7" i="4"/>
  <c r="FQ6" i="4"/>
  <c r="FQ5" i="4"/>
  <c r="FQ4" i="4"/>
  <c r="FQ3" i="4"/>
  <c r="FJ274" i="4"/>
  <c r="FJ273" i="4"/>
  <c r="FJ272" i="4"/>
  <c r="FJ271" i="4"/>
  <c r="FJ270" i="4"/>
  <c r="FJ269" i="4"/>
  <c r="FJ268" i="4"/>
  <c r="FJ267" i="4"/>
  <c r="FJ266" i="4"/>
  <c r="FJ265" i="4"/>
  <c r="FJ264" i="4"/>
  <c r="FJ263" i="4"/>
  <c r="FJ262" i="4"/>
  <c r="FJ261" i="4"/>
  <c r="FJ260" i="4"/>
  <c r="FJ259" i="4"/>
  <c r="FJ258" i="4"/>
  <c r="FJ257" i="4"/>
  <c r="FJ256" i="4"/>
  <c r="FJ255" i="4"/>
  <c r="FJ254" i="4"/>
  <c r="FJ253" i="4"/>
  <c r="FJ252" i="4"/>
  <c r="FJ251" i="4"/>
  <c r="FJ250" i="4"/>
  <c r="FJ249" i="4"/>
  <c r="FJ248" i="4"/>
  <c r="FJ247" i="4"/>
  <c r="FJ246" i="4"/>
  <c r="FJ245" i="4"/>
  <c r="FJ244" i="4"/>
  <c r="FJ243" i="4"/>
  <c r="FJ242" i="4"/>
  <c r="FJ241" i="4"/>
  <c r="FJ240" i="4"/>
  <c r="FJ239" i="4"/>
  <c r="FJ238" i="4"/>
  <c r="FJ237" i="4"/>
  <c r="FJ236" i="4"/>
  <c r="FJ235" i="4"/>
  <c r="FJ234" i="4"/>
  <c r="FJ233" i="4"/>
  <c r="FJ232" i="4"/>
  <c r="FJ231" i="4"/>
  <c r="FJ230" i="4"/>
  <c r="FJ229" i="4"/>
  <c r="FJ228" i="4"/>
  <c r="FJ227" i="4"/>
  <c r="FJ226" i="4"/>
  <c r="FJ225" i="4"/>
  <c r="FJ224" i="4"/>
  <c r="FJ223" i="4"/>
  <c r="FJ222" i="4"/>
  <c r="FJ221" i="4"/>
  <c r="FJ220" i="4"/>
  <c r="FJ219" i="4"/>
  <c r="FJ218" i="4"/>
  <c r="FJ217" i="4"/>
  <c r="FJ216" i="4"/>
  <c r="FJ215" i="4"/>
  <c r="FJ214" i="4"/>
  <c r="FJ213" i="4"/>
  <c r="FJ212" i="4"/>
  <c r="FJ211" i="4"/>
  <c r="FJ210" i="4"/>
  <c r="FJ209" i="4"/>
  <c r="FJ208" i="4"/>
  <c r="FJ207" i="4"/>
  <c r="FJ206" i="4"/>
  <c r="FJ205" i="4"/>
  <c r="FJ204" i="4"/>
  <c r="FJ203" i="4"/>
  <c r="FJ202" i="4"/>
  <c r="FJ201" i="4"/>
  <c r="FJ200" i="4"/>
  <c r="FJ199" i="4"/>
  <c r="FJ198" i="4"/>
  <c r="FJ197" i="4"/>
  <c r="FJ196" i="4"/>
  <c r="FJ195" i="4"/>
  <c r="FJ194" i="4"/>
  <c r="FJ193" i="4"/>
  <c r="FJ192" i="4"/>
  <c r="FJ191" i="4"/>
  <c r="FJ190" i="4"/>
  <c r="FJ189" i="4"/>
  <c r="FJ188" i="4"/>
  <c r="FJ187" i="4"/>
  <c r="FJ186" i="4"/>
  <c r="FJ185" i="4"/>
  <c r="FJ184" i="4"/>
  <c r="FJ183" i="4"/>
  <c r="FJ182" i="4"/>
  <c r="FJ181" i="4"/>
  <c r="FJ180" i="4"/>
  <c r="FJ179" i="4"/>
  <c r="FJ178" i="4"/>
  <c r="FJ177" i="4"/>
  <c r="FJ176" i="4"/>
  <c r="FJ175" i="4"/>
  <c r="FJ174" i="4"/>
  <c r="FJ173" i="4"/>
  <c r="FJ172" i="4"/>
  <c r="FJ171" i="4"/>
  <c r="FJ170" i="4"/>
  <c r="FJ169" i="4"/>
  <c r="FJ168" i="4"/>
  <c r="FJ167" i="4"/>
  <c r="FJ166" i="4"/>
  <c r="FJ165" i="4"/>
  <c r="FJ164" i="4"/>
  <c r="FJ163" i="4"/>
  <c r="FJ162" i="4"/>
  <c r="FJ161" i="4"/>
  <c r="FJ160" i="4"/>
  <c r="FJ159" i="4"/>
  <c r="FJ158" i="4"/>
  <c r="FJ157" i="4"/>
  <c r="FJ156" i="4"/>
  <c r="FJ155" i="4"/>
  <c r="FJ154" i="4"/>
  <c r="FJ153" i="4"/>
  <c r="FJ152" i="4"/>
  <c r="FJ151" i="4"/>
  <c r="FJ150" i="4"/>
  <c r="FJ149" i="4"/>
  <c r="FJ148" i="4"/>
  <c r="FJ147" i="4"/>
  <c r="FJ146" i="4"/>
  <c r="FJ145" i="4"/>
  <c r="FJ144" i="4"/>
  <c r="FJ143" i="4"/>
  <c r="FJ142" i="4"/>
  <c r="FJ141" i="4"/>
  <c r="FJ140" i="4"/>
  <c r="FJ139" i="4"/>
  <c r="FJ138" i="4"/>
  <c r="FJ137" i="4"/>
  <c r="FJ136" i="4"/>
  <c r="FJ135" i="4"/>
  <c r="FJ134" i="4"/>
  <c r="FJ133" i="4"/>
  <c r="FJ132" i="4"/>
  <c r="FJ131" i="4"/>
  <c r="FJ130" i="4"/>
  <c r="FJ129" i="4"/>
  <c r="FJ128" i="4"/>
  <c r="FJ127" i="4"/>
  <c r="FJ126" i="4"/>
  <c r="FJ125" i="4"/>
  <c r="FJ124" i="4"/>
  <c r="FJ123" i="4"/>
  <c r="FJ122" i="4"/>
  <c r="FJ121" i="4"/>
  <c r="FJ120" i="4"/>
  <c r="FJ119" i="4"/>
  <c r="FJ118" i="4"/>
  <c r="FJ117" i="4"/>
  <c r="FJ116" i="4"/>
  <c r="FJ115" i="4"/>
  <c r="FJ114" i="4"/>
  <c r="FJ113" i="4"/>
  <c r="FJ112" i="4"/>
  <c r="FJ111" i="4"/>
  <c r="FJ110" i="4"/>
  <c r="FJ109" i="4"/>
  <c r="FJ108" i="4"/>
  <c r="FJ107" i="4"/>
  <c r="FJ106" i="4"/>
  <c r="FJ105" i="4"/>
  <c r="FJ104" i="4"/>
  <c r="FJ103" i="4"/>
  <c r="FJ102" i="4"/>
  <c r="FJ101" i="4"/>
  <c r="FJ100" i="4"/>
  <c r="FJ99" i="4"/>
  <c r="FJ98" i="4"/>
  <c r="FJ97" i="4"/>
  <c r="FJ96" i="4"/>
  <c r="FJ95" i="4"/>
  <c r="FJ94" i="4"/>
  <c r="FJ93" i="4"/>
  <c r="FJ92" i="4"/>
  <c r="FJ91" i="4"/>
  <c r="FJ90" i="4"/>
  <c r="FJ89" i="4"/>
  <c r="FJ88" i="4"/>
  <c r="FJ87" i="4"/>
  <c r="FJ86" i="4"/>
  <c r="FJ85" i="4"/>
  <c r="FJ84" i="4"/>
  <c r="FJ83" i="4"/>
  <c r="FJ82" i="4"/>
  <c r="FJ81" i="4"/>
  <c r="FJ80" i="4"/>
  <c r="FJ79" i="4"/>
  <c r="FJ78" i="4"/>
  <c r="FJ77" i="4"/>
  <c r="FJ76" i="4"/>
  <c r="FJ75" i="4"/>
  <c r="FJ74" i="4"/>
  <c r="FJ73" i="4"/>
  <c r="FJ72" i="4"/>
  <c r="FJ71" i="4"/>
  <c r="FJ70" i="4"/>
  <c r="FJ69" i="4"/>
  <c r="FJ68" i="4"/>
  <c r="FJ67" i="4"/>
  <c r="FJ66" i="4"/>
  <c r="FJ65" i="4"/>
  <c r="FJ64" i="4"/>
  <c r="FJ63" i="4"/>
  <c r="FJ62" i="4"/>
  <c r="FJ61" i="4"/>
  <c r="FJ60" i="4"/>
  <c r="FJ59" i="4"/>
  <c r="FJ58" i="4"/>
  <c r="FJ57" i="4"/>
  <c r="FJ56" i="4"/>
  <c r="FJ55" i="4"/>
  <c r="FJ54" i="4"/>
  <c r="FJ53" i="4"/>
  <c r="FJ52" i="4"/>
  <c r="FJ51" i="4"/>
  <c r="FJ50" i="4"/>
  <c r="FJ49" i="4"/>
  <c r="FJ48" i="4"/>
  <c r="FJ47" i="4"/>
  <c r="FJ46" i="4"/>
  <c r="FJ45" i="4"/>
  <c r="FJ44" i="4"/>
  <c r="FJ43" i="4"/>
  <c r="FJ42" i="4"/>
  <c r="FJ41" i="4"/>
  <c r="FJ40" i="4"/>
  <c r="FJ39" i="4"/>
  <c r="FJ38" i="4"/>
  <c r="FJ37" i="4"/>
  <c r="FJ36" i="4"/>
  <c r="FJ35" i="4"/>
  <c r="FJ34" i="4"/>
  <c r="FJ33" i="4"/>
  <c r="FJ32" i="4"/>
  <c r="FJ31" i="4"/>
  <c r="FJ30" i="4"/>
  <c r="FJ29" i="4"/>
  <c r="FJ28" i="4"/>
  <c r="FJ27" i="4"/>
  <c r="FJ26" i="4"/>
  <c r="FJ25" i="4"/>
  <c r="FJ24" i="4"/>
  <c r="FJ23" i="4"/>
  <c r="FJ22" i="4"/>
  <c r="FJ21" i="4"/>
  <c r="FJ20" i="4"/>
  <c r="FJ19" i="4"/>
  <c r="FJ18" i="4"/>
  <c r="FJ17" i="4"/>
  <c r="FJ16" i="4"/>
  <c r="FJ15" i="4"/>
  <c r="FJ14" i="4"/>
  <c r="FJ13" i="4"/>
  <c r="FJ12" i="4"/>
  <c r="FJ11" i="4"/>
  <c r="FJ10" i="4"/>
  <c r="FJ9" i="4"/>
  <c r="FJ8" i="4"/>
  <c r="FJ7" i="4"/>
  <c r="FJ6" i="4"/>
  <c r="FJ5" i="4"/>
  <c r="FJ4" i="4"/>
  <c r="FJ3" i="4"/>
  <c r="FC274" i="4"/>
  <c r="FC273" i="4"/>
  <c r="FC272" i="4"/>
  <c r="FC271" i="4"/>
  <c r="FC270" i="4"/>
  <c r="FC269" i="4"/>
  <c r="FC268" i="4"/>
  <c r="FC267" i="4"/>
  <c r="FC266" i="4"/>
  <c r="FC265" i="4"/>
  <c r="FC264" i="4"/>
  <c r="FC263" i="4"/>
  <c r="FC262" i="4"/>
  <c r="FC261" i="4"/>
  <c r="FC260" i="4"/>
  <c r="FC259" i="4"/>
  <c r="FC258" i="4"/>
  <c r="FC257" i="4"/>
  <c r="FC256" i="4"/>
  <c r="FC255" i="4"/>
  <c r="FC254" i="4"/>
  <c r="FC253" i="4"/>
  <c r="FC252" i="4"/>
  <c r="FC251" i="4"/>
  <c r="FC250" i="4"/>
  <c r="FC249" i="4"/>
  <c r="FC248" i="4"/>
  <c r="FC247" i="4"/>
  <c r="FC246" i="4"/>
  <c r="FC245" i="4"/>
  <c r="FC244" i="4"/>
  <c r="FC243" i="4"/>
  <c r="FC242" i="4"/>
  <c r="FC241" i="4"/>
  <c r="FC240" i="4"/>
  <c r="FC239" i="4"/>
  <c r="FC238" i="4"/>
  <c r="FC237" i="4"/>
  <c r="FC236" i="4"/>
  <c r="FC235" i="4"/>
  <c r="FC234" i="4"/>
  <c r="FC233" i="4"/>
  <c r="FC232" i="4"/>
  <c r="FC231" i="4"/>
  <c r="FC230" i="4"/>
  <c r="FC229" i="4"/>
  <c r="FC228" i="4"/>
  <c r="FC227" i="4"/>
  <c r="FC226" i="4"/>
  <c r="FC225" i="4"/>
  <c r="FC224" i="4"/>
  <c r="FC223" i="4"/>
  <c r="FC222" i="4"/>
  <c r="FC221" i="4"/>
  <c r="FC220" i="4"/>
  <c r="FC219" i="4"/>
  <c r="FC218" i="4"/>
  <c r="FC217" i="4"/>
  <c r="FC216" i="4"/>
  <c r="FC215" i="4"/>
  <c r="FC214" i="4"/>
  <c r="FC213" i="4"/>
  <c r="FC212" i="4"/>
  <c r="FC211" i="4"/>
  <c r="FC210" i="4"/>
  <c r="FC209" i="4"/>
  <c r="FC208" i="4"/>
  <c r="FC207" i="4"/>
  <c r="FC206" i="4"/>
  <c r="FC205" i="4"/>
  <c r="FC204" i="4"/>
  <c r="FC203" i="4"/>
  <c r="FC202" i="4"/>
  <c r="FC201" i="4"/>
  <c r="FC200" i="4"/>
  <c r="FC199" i="4"/>
  <c r="FC198" i="4"/>
  <c r="FC197" i="4"/>
  <c r="FC196" i="4"/>
  <c r="FC195" i="4"/>
  <c r="FC194" i="4"/>
  <c r="FC193" i="4"/>
  <c r="FC192" i="4"/>
  <c r="FC191" i="4"/>
  <c r="FC190" i="4"/>
  <c r="FC189" i="4"/>
  <c r="FC188" i="4"/>
  <c r="FC187" i="4"/>
  <c r="FC186" i="4"/>
  <c r="FC185" i="4"/>
  <c r="FC184" i="4"/>
  <c r="FC183" i="4"/>
  <c r="FC182" i="4"/>
  <c r="FC181" i="4"/>
  <c r="FC180" i="4"/>
  <c r="FC179" i="4"/>
  <c r="FC178" i="4"/>
  <c r="FC177" i="4"/>
  <c r="FC176" i="4"/>
  <c r="FC175" i="4"/>
  <c r="FC174" i="4"/>
  <c r="FC173" i="4"/>
  <c r="FC172" i="4"/>
  <c r="FC171" i="4"/>
  <c r="FC170" i="4"/>
  <c r="FC169" i="4"/>
  <c r="FC168" i="4"/>
  <c r="FC167" i="4"/>
  <c r="FC166" i="4"/>
  <c r="FC165" i="4"/>
  <c r="FC164" i="4"/>
  <c r="FC163" i="4"/>
  <c r="FC162" i="4"/>
  <c r="FC161" i="4"/>
  <c r="FC160" i="4"/>
  <c r="FC159" i="4"/>
  <c r="FC158" i="4"/>
  <c r="FC157" i="4"/>
  <c r="FC156" i="4"/>
  <c r="FC155" i="4"/>
  <c r="FC154" i="4"/>
  <c r="FC153" i="4"/>
  <c r="FC152" i="4"/>
  <c r="FC151" i="4"/>
  <c r="FC150" i="4"/>
  <c r="FC149" i="4"/>
  <c r="FC148" i="4"/>
  <c r="FC147" i="4"/>
  <c r="FC146" i="4"/>
  <c r="FC145" i="4"/>
  <c r="FC144" i="4"/>
  <c r="FC143" i="4"/>
  <c r="FC142" i="4"/>
  <c r="FC141" i="4"/>
  <c r="FC140" i="4"/>
  <c r="FC139" i="4"/>
  <c r="FC138" i="4"/>
  <c r="FC137" i="4"/>
  <c r="FC136" i="4"/>
  <c r="FC135" i="4"/>
  <c r="FC134" i="4"/>
  <c r="FC133" i="4"/>
  <c r="FC132" i="4"/>
  <c r="FC131" i="4"/>
  <c r="FC130" i="4"/>
  <c r="FC129" i="4"/>
  <c r="FC128" i="4"/>
  <c r="FC127" i="4"/>
  <c r="FC126" i="4"/>
  <c r="FC125" i="4"/>
  <c r="FC124" i="4"/>
  <c r="FC123" i="4"/>
  <c r="FC122" i="4"/>
  <c r="FC121" i="4"/>
  <c r="FC120" i="4"/>
  <c r="FC119" i="4"/>
  <c r="FC118" i="4"/>
  <c r="FC117" i="4"/>
  <c r="FC116" i="4"/>
  <c r="FC115" i="4"/>
  <c r="FC114" i="4"/>
  <c r="FC113" i="4"/>
  <c r="FC112" i="4"/>
  <c r="FC111" i="4"/>
  <c r="FC110" i="4"/>
  <c r="FC109" i="4"/>
  <c r="FC108" i="4"/>
  <c r="FC107" i="4"/>
  <c r="FC106" i="4"/>
  <c r="FC105" i="4"/>
  <c r="FC104" i="4"/>
  <c r="FC103" i="4"/>
  <c r="FC102" i="4"/>
  <c r="FC101" i="4"/>
  <c r="FC100" i="4"/>
  <c r="FC99" i="4"/>
  <c r="FC98" i="4"/>
  <c r="FC97" i="4"/>
  <c r="FC96" i="4"/>
  <c r="FC95" i="4"/>
  <c r="FC94" i="4"/>
  <c r="FC93" i="4"/>
  <c r="FC92" i="4"/>
  <c r="FC91" i="4"/>
  <c r="FC90" i="4"/>
  <c r="FC89" i="4"/>
  <c r="FC88" i="4"/>
  <c r="FC87" i="4"/>
  <c r="FC86" i="4"/>
  <c r="FC85" i="4"/>
  <c r="FC84" i="4"/>
  <c r="FC83" i="4"/>
  <c r="FC82" i="4"/>
  <c r="FC81" i="4"/>
  <c r="FC80" i="4"/>
  <c r="FC79" i="4"/>
  <c r="FC78" i="4"/>
  <c r="FC77" i="4"/>
  <c r="FC76" i="4"/>
  <c r="FC75" i="4"/>
  <c r="FC74" i="4"/>
  <c r="FC73" i="4"/>
  <c r="FC72" i="4"/>
  <c r="FC71" i="4"/>
  <c r="FC70" i="4"/>
  <c r="FC69" i="4"/>
  <c r="FC68" i="4"/>
  <c r="FC67" i="4"/>
  <c r="FC66" i="4"/>
  <c r="FC65" i="4"/>
  <c r="FC64" i="4"/>
  <c r="FC63" i="4"/>
  <c r="FC62" i="4"/>
  <c r="FC61" i="4"/>
  <c r="FC60" i="4"/>
  <c r="FC59" i="4"/>
  <c r="FC58" i="4"/>
  <c r="FC57" i="4"/>
  <c r="FC56" i="4"/>
  <c r="FC55" i="4"/>
  <c r="FC54" i="4"/>
  <c r="FC53" i="4"/>
  <c r="FC52" i="4"/>
  <c r="FC51" i="4"/>
  <c r="FC50" i="4"/>
  <c r="FC49" i="4"/>
  <c r="FC48" i="4"/>
  <c r="FC47" i="4"/>
  <c r="FC46" i="4"/>
  <c r="FC45" i="4"/>
  <c r="FC44" i="4"/>
  <c r="FC43" i="4"/>
  <c r="FC42" i="4"/>
  <c r="FC41" i="4"/>
  <c r="FC40" i="4"/>
  <c r="FC39" i="4"/>
  <c r="FC38" i="4"/>
  <c r="FC37" i="4"/>
  <c r="FC36" i="4"/>
  <c r="FC35" i="4"/>
  <c r="FC34" i="4"/>
  <c r="FC33" i="4"/>
  <c r="FC32" i="4"/>
  <c r="FC31" i="4"/>
  <c r="FC30" i="4"/>
  <c r="FC29" i="4"/>
  <c r="FC28" i="4"/>
  <c r="FC27" i="4"/>
  <c r="FC26" i="4"/>
  <c r="FC25" i="4"/>
  <c r="FC24" i="4"/>
  <c r="FC23" i="4"/>
  <c r="FC22" i="4"/>
  <c r="FC21" i="4"/>
  <c r="FC20" i="4"/>
  <c r="FC19" i="4"/>
  <c r="FC18" i="4"/>
  <c r="FC17" i="4"/>
  <c r="FC16" i="4"/>
  <c r="FC15" i="4"/>
  <c r="FC14" i="4"/>
  <c r="FC13" i="4"/>
  <c r="FC12" i="4"/>
  <c r="FC11" i="4"/>
  <c r="FC10" i="4"/>
  <c r="FC9" i="4"/>
  <c r="FC8" i="4"/>
  <c r="FC7" i="4"/>
  <c r="FC6" i="4"/>
  <c r="FC5" i="4"/>
  <c r="FC4" i="4"/>
  <c r="FC3" i="4"/>
  <c r="EV274" i="4"/>
  <c r="EV273" i="4"/>
  <c r="EV272" i="4"/>
  <c r="EV271" i="4"/>
  <c r="EV270" i="4"/>
  <c r="EV269" i="4"/>
  <c r="EV268" i="4"/>
  <c r="EV267" i="4"/>
  <c r="EV266" i="4"/>
  <c r="EV265" i="4"/>
  <c r="EV264" i="4"/>
  <c r="EV263" i="4"/>
  <c r="EV262" i="4"/>
  <c r="EV261" i="4"/>
  <c r="EV260" i="4"/>
  <c r="EV259" i="4"/>
  <c r="EV258" i="4"/>
  <c r="EV257" i="4"/>
  <c r="EV256" i="4"/>
  <c r="EV255" i="4"/>
  <c r="EV254" i="4"/>
  <c r="EV253" i="4"/>
  <c r="EV252" i="4"/>
  <c r="EV251" i="4"/>
  <c r="EV250" i="4"/>
  <c r="EV249" i="4"/>
  <c r="EV248" i="4"/>
  <c r="EV247" i="4"/>
  <c r="EV246" i="4"/>
  <c r="EV245" i="4"/>
  <c r="EV244" i="4"/>
  <c r="EV243" i="4"/>
  <c r="EV242" i="4"/>
  <c r="EV241" i="4"/>
  <c r="EV240" i="4"/>
  <c r="EV239" i="4"/>
  <c r="EV238" i="4"/>
  <c r="EV237" i="4"/>
  <c r="EV236" i="4"/>
  <c r="EV235" i="4"/>
  <c r="EV234" i="4"/>
  <c r="EV233" i="4"/>
  <c r="EV232" i="4"/>
  <c r="EV231" i="4"/>
  <c r="EV230" i="4"/>
  <c r="EV229" i="4"/>
  <c r="EV228" i="4"/>
  <c r="EV227" i="4"/>
  <c r="EV226" i="4"/>
  <c r="EV225" i="4"/>
  <c r="EV224" i="4"/>
  <c r="EV223" i="4"/>
  <c r="EV222" i="4"/>
  <c r="EV221" i="4"/>
  <c r="EV220" i="4"/>
  <c r="EV219" i="4"/>
  <c r="EV218" i="4"/>
  <c r="EV217" i="4"/>
  <c r="EV216" i="4"/>
  <c r="EV215" i="4"/>
  <c r="EV214" i="4"/>
  <c r="EV213" i="4"/>
  <c r="EV212" i="4"/>
  <c r="EV211" i="4"/>
  <c r="EV210" i="4"/>
  <c r="EV209" i="4"/>
  <c r="EV208" i="4"/>
  <c r="EV207" i="4"/>
  <c r="EV206" i="4"/>
  <c r="EV205" i="4"/>
  <c r="EV204" i="4"/>
  <c r="EV203" i="4"/>
  <c r="EV202" i="4"/>
  <c r="EV201" i="4"/>
  <c r="EV200" i="4"/>
  <c r="EV199" i="4"/>
  <c r="EV198" i="4"/>
  <c r="EV197" i="4"/>
  <c r="EV196" i="4"/>
  <c r="EV195" i="4"/>
  <c r="EV194" i="4"/>
  <c r="EV193" i="4"/>
  <c r="EV192" i="4"/>
  <c r="EV191" i="4"/>
  <c r="EV190" i="4"/>
  <c r="EV189" i="4"/>
  <c r="EV188" i="4"/>
  <c r="EV187" i="4"/>
  <c r="EV186" i="4"/>
  <c r="EV185" i="4"/>
  <c r="EV184" i="4"/>
  <c r="EV183" i="4"/>
  <c r="EV182" i="4"/>
  <c r="EV181" i="4"/>
  <c r="EV180" i="4"/>
  <c r="EV179" i="4"/>
  <c r="EV178" i="4"/>
  <c r="EV177" i="4"/>
  <c r="EV176" i="4"/>
  <c r="EV175" i="4"/>
  <c r="EV174" i="4"/>
  <c r="EV173" i="4"/>
  <c r="EV172" i="4"/>
  <c r="EV171" i="4"/>
  <c r="EV170" i="4"/>
  <c r="EV169" i="4"/>
  <c r="EV168" i="4"/>
  <c r="EV167" i="4"/>
  <c r="EV166" i="4"/>
  <c r="EV165" i="4"/>
  <c r="EV164" i="4"/>
  <c r="EV163" i="4"/>
  <c r="EV162" i="4"/>
  <c r="EV161" i="4"/>
  <c r="EV160" i="4"/>
  <c r="EV159" i="4"/>
  <c r="EV158" i="4"/>
  <c r="EV157" i="4"/>
  <c r="EV156" i="4"/>
  <c r="EV155" i="4"/>
  <c r="EV154" i="4"/>
  <c r="EV153" i="4"/>
  <c r="EV152" i="4"/>
  <c r="EV151" i="4"/>
  <c r="EV150" i="4"/>
  <c r="EV149" i="4"/>
  <c r="EV148" i="4"/>
  <c r="EV147" i="4"/>
  <c r="EV146" i="4"/>
  <c r="EV145" i="4"/>
  <c r="EV144" i="4"/>
  <c r="EV143" i="4"/>
  <c r="EV142" i="4"/>
  <c r="EV141" i="4"/>
  <c r="EV140" i="4"/>
  <c r="EV139" i="4"/>
  <c r="EV138" i="4"/>
  <c r="EV137" i="4"/>
  <c r="EV136" i="4"/>
  <c r="EV135" i="4"/>
  <c r="EV134" i="4"/>
  <c r="EV133" i="4"/>
  <c r="EV132" i="4"/>
  <c r="EV131" i="4"/>
  <c r="EV130" i="4"/>
  <c r="EV129" i="4"/>
  <c r="EV128" i="4"/>
  <c r="EV127" i="4"/>
  <c r="EV126" i="4"/>
  <c r="EV125" i="4"/>
  <c r="EV124" i="4"/>
  <c r="EV123" i="4"/>
  <c r="EV122" i="4"/>
  <c r="EV121" i="4"/>
  <c r="EV120" i="4"/>
  <c r="EV119" i="4"/>
  <c r="EV118" i="4"/>
  <c r="EV117" i="4"/>
  <c r="EV116" i="4"/>
  <c r="EV115" i="4"/>
  <c r="EV114" i="4"/>
  <c r="EV113" i="4"/>
  <c r="EV112" i="4"/>
  <c r="EV111" i="4"/>
  <c r="EV110" i="4"/>
  <c r="EV109" i="4"/>
  <c r="EV108" i="4"/>
  <c r="EV107" i="4"/>
  <c r="EV106" i="4"/>
  <c r="EV105" i="4"/>
  <c r="EV104" i="4"/>
  <c r="EV103" i="4"/>
  <c r="EV102" i="4"/>
  <c r="EV101" i="4"/>
  <c r="EV100" i="4"/>
  <c r="EV99" i="4"/>
  <c r="EV98" i="4"/>
  <c r="EV97" i="4"/>
  <c r="EV96" i="4"/>
  <c r="EV95" i="4"/>
  <c r="EV94" i="4"/>
  <c r="EV93" i="4"/>
  <c r="EV92" i="4"/>
  <c r="EV91" i="4"/>
  <c r="EV90" i="4"/>
  <c r="EV89" i="4"/>
  <c r="EV88" i="4"/>
  <c r="EV87" i="4"/>
  <c r="EV86" i="4"/>
  <c r="EV85" i="4"/>
  <c r="EV84" i="4"/>
  <c r="EV83" i="4"/>
  <c r="EV82" i="4"/>
  <c r="EV81" i="4"/>
  <c r="EV80" i="4"/>
  <c r="EV79" i="4"/>
  <c r="EV78" i="4"/>
  <c r="EV77" i="4"/>
  <c r="EV76" i="4"/>
  <c r="EV75" i="4"/>
  <c r="EV74" i="4"/>
  <c r="EV73" i="4"/>
  <c r="EV72" i="4"/>
  <c r="EV71" i="4"/>
  <c r="EV70" i="4"/>
  <c r="EV69" i="4"/>
  <c r="EV68" i="4"/>
  <c r="EV67" i="4"/>
  <c r="EV66" i="4"/>
  <c r="EV65" i="4"/>
  <c r="EV64" i="4"/>
  <c r="EV63" i="4"/>
  <c r="EV62" i="4"/>
  <c r="EV61" i="4"/>
  <c r="EV60" i="4"/>
  <c r="EV59" i="4"/>
  <c r="EV58" i="4"/>
  <c r="EV57" i="4"/>
  <c r="EV56" i="4"/>
  <c r="EV55" i="4"/>
  <c r="EV54" i="4"/>
  <c r="EV53" i="4"/>
  <c r="EV52" i="4"/>
  <c r="EV51" i="4"/>
  <c r="EV50" i="4"/>
  <c r="EV49" i="4"/>
  <c r="EV48" i="4"/>
  <c r="EV47" i="4"/>
  <c r="EV46" i="4"/>
  <c r="EV45" i="4"/>
  <c r="EV44" i="4"/>
  <c r="EV43" i="4"/>
  <c r="EV42" i="4"/>
  <c r="EV41" i="4"/>
  <c r="EV40" i="4"/>
  <c r="EV39" i="4"/>
  <c r="EV38" i="4"/>
  <c r="EV37" i="4"/>
  <c r="EV36" i="4"/>
  <c r="EV35" i="4"/>
  <c r="EV34" i="4"/>
  <c r="EV33" i="4"/>
  <c r="EV32" i="4"/>
  <c r="EV31" i="4"/>
  <c r="EV30" i="4"/>
  <c r="EV29" i="4"/>
  <c r="EV28" i="4"/>
  <c r="EV27" i="4"/>
  <c r="EV26" i="4"/>
  <c r="EV25" i="4"/>
  <c r="EV24" i="4"/>
  <c r="EV23" i="4"/>
  <c r="EV22" i="4"/>
  <c r="EV21" i="4"/>
  <c r="EV20" i="4"/>
  <c r="EV19" i="4"/>
  <c r="EV18" i="4"/>
  <c r="EV17" i="4"/>
  <c r="EV16" i="4"/>
  <c r="EV15" i="4"/>
  <c r="EV14" i="4"/>
  <c r="EV13" i="4"/>
  <c r="EV12" i="4"/>
  <c r="EV11" i="4"/>
  <c r="EV10" i="4"/>
  <c r="EV9" i="4"/>
  <c r="EV8" i="4"/>
  <c r="EV7" i="4"/>
  <c r="EV6" i="4"/>
  <c r="EV5" i="4"/>
  <c r="EV4" i="4"/>
  <c r="EV3" i="4"/>
  <c r="EO274" i="4"/>
  <c r="EO273" i="4"/>
  <c r="EO272" i="4"/>
  <c r="EO271" i="4"/>
  <c r="EO270" i="4"/>
  <c r="EO269" i="4"/>
  <c r="EO268" i="4"/>
  <c r="EO267" i="4"/>
  <c r="EO266" i="4"/>
  <c r="EO265" i="4"/>
  <c r="EO264" i="4"/>
  <c r="EO263" i="4"/>
  <c r="EO262" i="4"/>
  <c r="EO261" i="4"/>
  <c r="EO260" i="4"/>
  <c r="EO259" i="4"/>
  <c r="EO258" i="4"/>
  <c r="EO257" i="4"/>
  <c r="EO256" i="4"/>
  <c r="EO255" i="4"/>
  <c r="EO254" i="4"/>
  <c r="EO253" i="4"/>
  <c r="EO252" i="4"/>
  <c r="EO251" i="4"/>
  <c r="EO250" i="4"/>
  <c r="EO249" i="4"/>
  <c r="EO248" i="4"/>
  <c r="EO247" i="4"/>
  <c r="EO246" i="4"/>
  <c r="EO245" i="4"/>
  <c r="EO244" i="4"/>
  <c r="EO243" i="4"/>
  <c r="EO242" i="4"/>
  <c r="EO241" i="4"/>
  <c r="EO240" i="4"/>
  <c r="EO239" i="4"/>
  <c r="EO238" i="4"/>
  <c r="EO237" i="4"/>
  <c r="EO236" i="4"/>
  <c r="EO235" i="4"/>
  <c r="EO234" i="4"/>
  <c r="EO233" i="4"/>
  <c r="EO232" i="4"/>
  <c r="EO231" i="4"/>
  <c r="EO230" i="4"/>
  <c r="EO229" i="4"/>
  <c r="EO228" i="4"/>
  <c r="EO227" i="4"/>
  <c r="EO226" i="4"/>
  <c r="EO225" i="4"/>
  <c r="EO224" i="4"/>
  <c r="EO223" i="4"/>
  <c r="EO222" i="4"/>
  <c r="EO221" i="4"/>
  <c r="EO220" i="4"/>
  <c r="EO219" i="4"/>
  <c r="EO218" i="4"/>
  <c r="EO217" i="4"/>
  <c r="EO216" i="4"/>
  <c r="EO215" i="4"/>
  <c r="EO214" i="4"/>
  <c r="EO213" i="4"/>
  <c r="EO212" i="4"/>
  <c r="EO211" i="4"/>
  <c r="EO210" i="4"/>
  <c r="EO209" i="4"/>
  <c r="EO208" i="4"/>
  <c r="EO207" i="4"/>
  <c r="EO206" i="4"/>
  <c r="EO205" i="4"/>
  <c r="EO204" i="4"/>
  <c r="EO203" i="4"/>
  <c r="EO202" i="4"/>
  <c r="EO201" i="4"/>
  <c r="EO200" i="4"/>
  <c r="EO199" i="4"/>
  <c r="EO198" i="4"/>
  <c r="EO197" i="4"/>
  <c r="EO196" i="4"/>
  <c r="EO195" i="4"/>
  <c r="EO194" i="4"/>
  <c r="EO193" i="4"/>
  <c r="EO192" i="4"/>
  <c r="EO191" i="4"/>
  <c r="EO190" i="4"/>
  <c r="EO189" i="4"/>
  <c r="EO188" i="4"/>
  <c r="EO187" i="4"/>
  <c r="EO186" i="4"/>
  <c r="EO185" i="4"/>
  <c r="EO184" i="4"/>
  <c r="EO183" i="4"/>
  <c r="EO182" i="4"/>
  <c r="EO181" i="4"/>
  <c r="EO180" i="4"/>
  <c r="EO179" i="4"/>
  <c r="EO178" i="4"/>
  <c r="EO177" i="4"/>
  <c r="EO176" i="4"/>
  <c r="EO175" i="4"/>
  <c r="EO174" i="4"/>
  <c r="EO173" i="4"/>
  <c r="EO172" i="4"/>
  <c r="EO171" i="4"/>
  <c r="EO170" i="4"/>
  <c r="EO169" i="4"/>
  <c r="EO168" i="4"/>
  <c r="EO167" i="4"/>
  <c r="EO166" i="4"/>
  <c r="EO165" i="4"/>
  <c r="EO164" i="4"/>
  <c r="EO163" i="4"/>
  <c r="EO162" i="4"/>
  <c r="EO161" i="4"/>
  <c r="EO160" i="4"/>
  <c r="EO159" i="4"/>
  <c r="EO158" i="4"/>
  <c r="EO157" i="4"/>
  <c r="EO156" i="4"/>
  <c r="EO155" i="4"/>
  <c r="EO154" i="4"/>
  <c r="EO153" i="4"/>
  <c r="EO152" i="4"/>
  <c r="EO151" i="4"/>
  <c r="EO150" i="4"/>
  <c r="EO149" i="4"/>
  <c r="EO148" i="4"/>
  <c r="EO147" i="4"/>
  <c r="EO146" i="4"/>
  <c r="EO145" i="4"/>
  <c r="EO144" i="4"/>
  <c r="EO143" i="4"/>
  <c r="EO142" i="4"/>
  <c r="EO141" i="4"/>
  <c r="EO140" i="4"/>
  <c r="EO139" i="4"/>
  <c r="EO138" i="4"/>
  <c r="EO137" i="4"/>
  <c r="EO136" i="4"/>
  <c r="EO135" i="4"/>
  <c r="EO134" i="4"/>
  <c r="EO133" i="4"/>
  <c r="EO132" i="4"/>
  <c r="EO131" i="4"/>
  <c r="EO130" i="4"/>
  <c r="EO129" i="4"/>
  <c r="EO128" i="4"/>
  <c r="EO127" i="4"/>
  <c r="EO126" i="4"/>
  <c r="EO125" i="4"/>
  <c r="EO124" i="4"/>
  <c r="EO123" i="4"/>
  <c r="EO122" i="4"/>
  <c r="EO121" i="4"/>
  <c r="EO120" i="4"/>
  <c r="EO119" i="4"/>
  <c r="EO118" i="4"/>
  <c r="EO117" i="4"/>
  <c r="EO116" i="4"/>
  <c r="EO115" i="4"/>
  <c r="EO114" i="4"/>
  <c r="EO113" i="4"/>
  <c r="EO112" i="4"/>
  <c r="EO111" i="4"/>
  <c r="EO110" i="4"/>
  <c r="EO109" i="4"/>
  <c r="EO108" i="4"/>
  <c r="EO107" i="4"/>
  <c r="EO106" i="4"/>
  <c r="EO105" i="4"/>
  <c r="EO104" i="4"/>
  <c r="EO103" i="4"/>
  <c r="EO102" i="4"/>
  <c r="EO101" i="4"/>
  <c r="EO100" i="4"/>
  <c r="EO99" i="4"/>
  <c r="EO98" i="4"/>
  <c r="EO97" i="4"/>
  <c r="EO96" i="4"/>
  <c r="EO95" i="4"/>
  <c r="EO94" i="4"/>
  <c r="EO93" i="4"/>
  <c r="EO92" i="4"/>
  <c r="EO91" i="4"/>
  <c r="EO90" i="4"/>
  <c r="EO89" i="4"/>
  <c r="EO88" i="4"/>
  <c r="EO87" i="4"/>
  <c r="EO86" i="4"/>
  <c r="EO85" i="4"/>
  <c r="EO84" i="4"/>
  <c r="EO83" i="4"/>
  <c r="EO82" i="4"/>
  <c r="EO81" i="4"/>
  <c r="EO80" i="4"/>
  <c r="EO79" i="4"/>
  <c r="EO78" i="4"/>
  <c r="EO77" i="4"/>
  <c r="EO76" i="4"/>
  <c r="EO75" i="4"/>
  <c r="EO74" i="4"/>
  <c r="EO73" i="4"/>
  <c r="EO72" i="4"/>
  <c r="EO71" i="4"/>
  <c r="EO70" i="4"/>
  <c r="EO69" i="4"/>
  <c r="EO68" i="4"/>
  <c r="EO67" i="4"/>
  <c r="EO66" i="4"/>
  <c r="EO65" i="4"/>
  <c r="EO64" i="4"/>
  <c r="EO63" i="4"/>
  <c r="EO62" i="4"/>
  <c r="EO61" i="4"/>
  <c r="EO60" i="4"/>
  <c r="EO59" i="4"/>
  <c r="EO58" i="4"/>
  <c r="EO57" i="4"/>
  <c r="EO56" i="4"/>
  <c r="EO55" i="4"/>
  <c r="EO54" i="4"/>
  <c r="EO53" i="4"/>
  <c r="EO52" i="4"/>
  <c r="EO51" i="4"/>
  <c r="EO50" i="4"/>
  <c r="EO49" i="4"/>
  <c r="EO48" i="4"/>
  <c r="EO47" i="4"/>
  <c r="EO46" i="4"/>
  <c r="EO45" i="4"/>
  <c r="EO44" i="4"/>
  <c r="EO43" i="4"/>
  <c r="EO42" i="4"/>
  <c r="EO41" i="4"/>
  <c r="EO40" i="4"/>
  <c r="EO39" i="4"/>
  <c r="EO38" i="4"/>
  <c r="EO37" i="4"/>
  <c r="EO36" i="4"/>
  <c r="EO35" i="4"/>
  <c r="EO34" i="4"/>
  <c r="EO33" i="4"/>
  <c r="EO32" i="4"/>
  <c r="EO31" i="4"/>
  <c r="EO30" i="4"/>
  <c r="EO29" i="4"/>
  <c r="EO28" i="4"/>
  <c r="EO27" i="4"/>
  <c r="EO26" i="4"/>
  <c r="EO25" i="4"/>
  <c r="EO24" i="4"/>
  <c r="EO23" i="4"/>
  <c r="EO22" i="4"/>
  <c r="EO21" i="4"/>
  <c r="EO20" i="4"/>
  <c r="EO19" i="4"/>
  <c r="EO18" i="4"/>
  <c r="EO17" i="4"/>
  <c r="EO16" i="4"/>
  <c r="EO15" i="4"/>
  <c r="EO14" i="4"/>
  <c r="EO13" i="4"/>
  <c r="EO12" i="4"/>
  <c r="EO11" i="4"/>
  <c r="EO10" i="4"/>
  <c r="EO9" i="4"/>
  <c r="EO8" i="4"/>
  <c r="EO7" i="4"/>
  <c r="EO6" i="4"/>
  <c r="EO5" i="4"/>
  <c r="EO4" i="4"/>
  <c r="EO3" i="4"/>
  <c r="EH274" i="4"/>
  <c r="EH273" i="4"/>
  <c r="EH272" i="4"/>
  <c r="EH271" i="4"/>
  <c r="EH270" i="4"/>
  <c r="EH269" i="4"/>
  <c r="EH268" i="4"/>
  <c r="EH267" i="4"/>
  <c r="EH266" i="4"/>
  <c r="EH265" i="4"/>
  <c r="EH264" i="4"/>
  <c r="EH263" i="4"/>
  <c r="EH262" i="4"/>
  <c r="EH261" i="4"/>
  <c r="EH260" i="4"/>
  <c r="EH259" i="4"/>
  <c r="EH258" i="4"/>
  <c r="EH257" i="4"/>
  <c r="EH256" i="4"/>
  <c r="EH255" i="4"/>
  <c r="EH254" i="4"/>
  <c r="EH253" i="4"/>
  <c r="EH252" i="4"/>
  <c r="EH251" i="4"/>
  <c r="EH250" i="4"/>
  <c r="EH249" i="4"/>
  <c r="EH248" i="4"/>
  <c r="EH247" i="4"/>
  <c r="EH246" i="4"/>
  <c r="EH245" i="4"/>
  <c r="EH244" i="4"/>
  <c r="EH243" i="4"/>
  <c r="EH242" i="4"/>
  <c r="EH241" i="4"/>
  <c r="EH240" i="4"/>
  <c r="EH239" i="4"/>
  <c r="EH238" i="4"/>
  <c r="EH237" i="4"/>
  <c r="EH236" i="4"/>
  <c r="EH235" i="4"/>
  <c r="EH234" i="4"/>
  <c r="EH233" i="4"/>
  <c r="EH232" i="4"/>
  <c r="EH231" i="4"/>
  <c r="EH230" i="4"/>
  <c r="EH229" i="4"/>
  <c r="EH228" i="4"/>
  <c r="EH227" i="4"/>
  <c r="EH226" i="4"/>
  <c r="EH225" i="4"/>
  <c r="EH224" i="4"/>
  <c r="EH223" i="4"/>
  <c r="EH222" i="4"/>
  <c r="EH221" i="4"/>
  <c r="EH220" i="4"/>
  <c r="EH219" i="4"/>
  <c r="EH218" i="4"/>
  <c r="EH217" i="4"/>
  <c r="EH216" i="4"/>
  <c r="EH215" i="4"/>
  <c r="EH214" i="4"/>
  <c r="EH213" i="4"/>
  <c r="EH212" i="4"/>
  <c r="EH211" i="4"/>
  <c r="EH210" i="4"/>
  <c r="EH209" i="4"/>
  <c r="EH208" i="4"/>
  <c r="EH207" i="4"/>
  <c r="EH206" i="4"/>
  <c r="EH205" i="4"/>
  <c r="EH204" i="4"/>
  <c r="EH203" i="4"/>
  <c r="EH202" i="4"/>
  <c r="EH201" i="4"/>
  <c r="EH200" i="4"/>
  <c r="EH199" i="4"/>
  <c r="EH198" i="4"/>
  <c r="EH197" i="4"/>
  <c r="EH196" i="4"/>
  <c r="EH195" i="4"/>
  <c r="EH194" i="4"/>
  <c r="EH193" i="4"/>
  <c r="EH192" i="4"/>
  <c r="EH191" i="4"/>
  <c r="EH190" i="4"/>
  <c r="EH189" i="4"/>
  <c r="EH188" i="4"/>
  <c r="EH187" i="4"/>
  <c r="EH186" i="4"/>
  <c r="EH185" i="4"/>
  <c r="EH184" i="4"/>
  <c r="EH183" i="4"/>
  <c r="EH182" i="4"/>
  <c r="EH181" i="4"/>
  <c r="EH180" i="4"/>
  <c r="EH179" i="4"/>
  <c r="EH178" i="4"/>
  <c r="EH177" i="4"/>
  <c r="EH176" i="4"/>
  <c r="EH175" i="4"/>
  <c r="EH174" i="4"/>
  <c r="EH173" i="4"/>
  <c r="EH172" i="4"/>
  <c r="EH171" i="4"/>
  <c r="EH170" i="4"/>
  <c r="EH169" i="4"/>
  <c r="EH168" i="4"/>
  <c r="EH167" i="4"/>
  <c r="EH166" i="4"/>
  <c r="EH165" i="4"/>
  <c r="EH164" i="4"/>
  <c r="EH163" i="4"/>
  <c r="EH162" i="4"/>
  <c r="EH161" i="4"/>
  <c r="EH160" i="4"/>
  <c r="EH159" i="4"/>
  <c r="EH158" i="4"/>
  <c r="EH157" i="4"/>
  <c r="EH156" i="4"/>
  <c r="EH155" i="4"/>
  <c r="EH154" i="4"/>
  <c r="EH153" i="4"/>
  <c r="EH152" i="4"/>
  <c r="EH151" i="4"/>
  <c r="EH150" i="4"/>
  <c r="EH149" i="4"/>
  <c r="EH148" i="4"/>
  <c r="EH147" i="4"/>
  <c r="EH146" i="4"/>
  <c r="EH145" i="4"/>
  <c r="EH144" i="4"/>
  <c r="EH143" i="4"/>
  <c r="EH142" i="4"/>
  <c r="EH141" i="4"/>
  <c r="EH140" i="4"/>
  <c r="EH139" i="4"/>
  <c r="EH138" i="4"/>
  <c r="EH137" i="4"/>
  <c r="EH136" i="4"/>
  <c r="EH135" i="4"/>
  <c r="EH134" i="4"/>
  <c r="EH133" i="4"/>
  <c r="EH132" i="4"/>
  <c r="EH131" i="4"/>
  <c r="EH130" i="4"/>
  <c r="EH129" i="4"/>
  <c r="EH128" i="4"/>
  <c r="EH127" i="4"/>
  <c r="EH126" i="4"/>
  <c r="EH125" i="4"/>
  <c r="EH124" i="4"/>
  <c r="EH123" i="4"/>
  <c r="EH122" i="4"/>
  <c r="EH121" i="4"/>
  <c r="EH120" i="4"/>
  <c r="EH119" i="4"/>
  <c r="EH118" i="4"/>
  <c r="EH117" i="4"/>
  <c r="EH116" i="4"/>
  <c r="EH115" i="4"/>
  <c r="EH114" i="4"/>
  <c r="EH113" i="4"/>
  <c r="EH112" i="4"/>
  <c r="EH111" i="4"/>
  <c r="EH110" i="4"/>
  <c r="EH109" i="4"/>
  <c r="EH108" i="4"/>
  <c r="EH107" i="4"/>
  <c r="EH106" i="4"/>
  <c r="EH105" i="4"/>
  <c r="EH104" i="4"/>
  <c r="EH103" i="4"/>
  <c r="EH102" i="4"/>
  <c r="EH101" i="4"/>
  <c r="EH100" i="4"/>
  <c r="EH99" i="4"/>
  <c r="EH98" i="4"/>
  <c r="EH97" i="4"/>
  <c r="EH96" i="4"/>
  <c r="EH95" i="4"/>
  <c r="EH94" i="4"/>
  <c r="EH93" i="4"/>
  <c r="EH92" i="4"/>
  <c r="EH91" i="4"/>
  <c r="EH90" i="4"/>
  <c r="EH89" i="4"/>
  <c r="EH88" i="4"/>
  <c r="EH87" i="4"/>
  <c r="EH86" i="4"/>
  <c r="EH85" i="4"/>
  <c r="EH84" i="4"/>
  <c r="EH83" i="4"/>
  <c r="EH82" i="4"/>
  <c r="EH81" i="4"/>
  <c r="EH80" i="4"/>
  <c r="EH79" i="4"/>
  <c r="EH78" i="4"/>
  <c r="EH77" i="4"/>
  <c r="EH76" i="4"/>
  <c r="EH75" i="4"/>
  <c r="EH74" i="4"/>
  <c r="EH73" i="4"/>
  <c r="EH72" i="4"/>
  <c r="EH71" i="4"/>
  <c r="EH70" i="4"/>
  <c r="EH69" i="4"/>
  <c r="EH68" i="4"/>
  <c r="EH67" i="4"/>
  <c r="EH66" i="4"/>
  <c r="EH65" i="4"/>
  <c r="EH64" i="4"/>
  <c r="EH63" i="4"/>
  <c r="EH62" i="4"/>
  <c r="EH61" i="4"/>
  <c r="EH60" i="4"/>
  <c r="EH59" i="4"/>
  <c r="EH58" i="4"/>
  <c r="EH57" i="4"/>
  <c r="EH56" i="4"/>
  <c r="EH55" i="4"/>
  <c r="EH54" i="4"/>
  <c r="EH53" i="4"/>
  <c r="EH52" i="4"/>
  <c r="EH51" i="4"/>
  <c r="EH50" i="4"/>
  <c r="EH49" i="4"/>
  <c r="EH48" i="4"/>
  <c r="EH47" i="4"/>
  <c r="EH46" i="4"/>
  <c r="EH45" i="4"/>
  <c r="EH44" i="4"/>
  <c r="EH43" i="4"/>
  <c r="EH42" i="4"/>
  <c r="EH41" i="4"/>
  <c r="EH40" i="4"/>
  <c r="EH39" i="4"/>
  <c r="EH38" i="4"/>
  <c r="EH37" i="4"/>
  <c r="EH36" i="4"/>
  <c r="EH35" i="4"/>
  <c r="EH34" i="4"/>
  <c r="EH33" i="4"/>
  <c r="EH32" i="4"/>
  <c r="EH31" i="4"/>
  <c r="EH30" i="4"/>
  <c r="EH29" i="4"/>
  <c r="EH28" i="4"/>
  <c r="EH27" i="4"/>
  <c r="EH26" i="4"/>
  <c r="EH25" i="4"/>
  <c r="EH24" i="4"/>
  <c r="EH23" i="4"/>
  <c r="EH22" i="4"/>
  <c r="EH21" i="4"/>
  <c r="EH20" i="4"/>
  <c r="EH19" i="4"/>
  <c r="EH18" i="4"/>
  <c r="EH17" i="4"/>
  <c r="EH16" i="4"/>
  <c r="EH15" i="4"/>
  <c r="EH14" i="4"/>
  <c r="EH13" i="4"/>
  <c r="EH12" i="4"/>
  <c r="EH11" i="4"/>
  <c r="EH10" i="4"/>
  <c r="EH9" i="4"/>
  <c r="EH8" i="4"/>
  <c r="EH7" i="4"/>
  <c r="EH6" i="4"/>
  <c r="EH5" i="4"/>
  <c r="EH4" i="4"/>
  <c r="EH3" i="4"/>
  <c r="EA274" i="4"/>
  <c r="EA273" i="4"/>
  <c r="EA272" i="4"/>
  <c r="EA271" i="4"/>
  <c r="EA270" i="4"/>
  <c r="EA269" i="4"/>
  <c r="EA268" i="4"/>
  <c r="EA267" i="4"/>
  <c r="EA266" i="4"/>
  <c r="EA265" i="4"/>
  <c r="EA264" i="4"/>
  <c r="EA263" i="4"/>
  <c r="EA262" i="4"/>
  <c r="EA261" i="4"/>
  <c r="EA260" i="4"/>
  <c r="EA259" i="4"/>
  <c r="EA258" i="4"/>
  <c r="EA257" i="4"/>
  <c r="EA256" i="4"/>
  <c r="EA255" i="4"/>
  <c r="EA254" i="4"/>
  <c r="EA253" i="4"/>
  <c r="EA252" i="4"/>
  <c r="EA251" i="4"/>
  <c r="EA250" i="4"/>
  <c r="EA249" i="4"/>
  <c r="EA248" i="4"/>
  <c r="EA247" i="4"/>
  <c r="EA246" i="4"/>
  <c r="EA245" i="4"/>
  <c r="EA244" i="4"/>
  <c r="EA243" i="4"/>
  <c r="EA242" i="4"/>
  <c r="EA241" i="4"/>
  <c r="EA240" i="4"/>
  <c r="EA239" i="4"/>
  <c r="EA238" i="4"/>
  <c r="EA237" i="4"/>
  <c r="EA236" i="4"/>
  <c r="EA235" i="4"/>
  <c r="EA234" i="4"/>
  <c r="EA233" i="4"/>
  <c r="EA232" i="4"/>
  <c r="EA231" i="4"/>
  <c r="EA230" i="4"/>
  <c r="EA229" i="4"/>
  <c r="EA228" i="4"/>
  <c r="EA227" i="4"/>
  <c r="EA226" i="4"/>
  <c r="EA225" i="4"/>
  <c r="EA224" i="4"/>
  <c r="EA223" i="4"/>
  <c r="EA222" i="4"/>
  <c r="EA221" i="4"/>
  <c r="EA220" i="4"/>
  <c r="EA219" i="4"/>
  <c r="EA218" i="4"/>
  <c r="EA217" i="4"/>
  <c r="EA216" i="4"/>
  <c r="EA215" i="4"/>
  <c r="EA214" i="4"/>
  <c r="EA213" i="4"/>
  <c r="EA212" i="4"/>
  <c r="EA211" i="4"/>
  <c r="EA210" i="4"/>
  <c r="EA209" i="4"/>
  <c r="EA208" i="4"/>
  <c r="EA207" i="4"/>
  <c r="EA206" i="4"/>
  <c r="EA205" i="4"/>
  <c r="EA204" i="4"/>
  <c r="EA203" i="4"/>
  <c r="EA202" i="4"/>
  <c r="EA201" i="4"/>
  <c r="EA200" i="4"/>
  <c r="EA199" i="4"/>
  <c r="EA198" i="4"/>
  <c r="EA197" i="4"/>
  <c r="EA196" i="4"/>
  <c r="EA195" i="4"/>
  <c r="EA194" i="4"/>
  <c r="EA193" i="4"/>
  <c r="EA192" i="4"/>
  <c r="EA191" i="4"/>
  <c r="EA190" i="4"/>
  <c r="EA189" i="4"/>
  <c r="EA188" i="4"/>
  <c r="EA187" i="4"/>
  <c r="EA186" i="4"/>
  <c r="EA185" i="4"/>
  <c r="EA184" i="4"/>
  <c r="EA183" i="4"/>
  <c r="EA182" i="4"/>
  <c r="EA181" i="4"/>
  <c r="EA180" i="4"/>
  <c r="EA179" i="4"/>
  <c r="EA178" i="4"/>
  <c r="EA177" i="4"/>
  <c r="EA176" i="4"/>
  <c r="EA175" i="4"/>
  <c r="EA174" i="4"/>
  <c r="EA173" i="4"/>
  <c r="EA172" i="4"/>
  <c r="EA171" i="4"/>
  <c r="EA170" i="4"/>
  <c r="EA169" i="4"/>
  <c r="EA168" i="4"/>
  <c r="EA167" i="4"/>
  <c r="EA166" i="4"/>
  <c r="EA165" i="4"/>
  <c r="EA164" i="4"/>
  <c r="EA163" i="4"/>
  <c r="EA162" i="4"/>
  <c r="EA161" i="4"/>
  <c r="EA160" i="4"/>
  <c r="EA159" i="4"/>
  <c r="EA158" i="4"/>
  <c r="EA157" i="4"/>
  <c r="EA156" i="4"/>
  <c r="EA155" i="4"/>
  <c r="EA154" i="4"/>
  <c r="EA153" i="4"/>
  <c r="EA152" i="4"/>
  <c r="EA151" i="4"/>
  <c r="EA150" i="4"/>
  <c r="EA149" i="4"/>
  <c r="EA148" i="4"/>
  <c r="EA147" i="4"/>
  <c r="EA146" i="4"/>
  <c r="EA145" i="4"/>
  <c r="EA144" i="4"/>
  <c r="EA143" i="4"/>
  <c r="EA142" i="4"/>
  <c r="EA141" i="4"/>
  <c r="EA140" i="4"/>
  <c r="EA139" i="4"/>
  <c r="EA138" i="4"/>
  <c r="EA137" i="4"/>
  <c r="EA136" i="4"/>
  <c r="EA135" i="4"/>
  <c r="EA134" i="4"/>
  <c r="EA133" i="4"/>
  <c r="EA132" i="4"/>
  <c r="EA131" i="4"/>
  <c r="EA130" i="4"/>
  <c r="EA129" i="4"/>
  <c r="EA128" i="4"/>
  <c r="EA127" i="4"/>
  <c r="EA126" i="4"/>
  <c r="EA125" i="4"/>
  <c r="EA124" i="4"/>
  <c r="EA123" i="4"/>
  <c r="EA122" i="4"/>
  <c r="EA121" i="4"/>
  <c r="EA120" i="4"/>
  <c r="EA119" i="4"/>
  <c r="EA118" i="4"/>
  <c r="EA117" i="4"/>
  <c r="EA116" i="4"/>
  <c r="EA115" i="4"/>
  <c r="EA114" i="4"/>
  <c r="EA113" i="4"/>
  <c r="EA112" i="4"/>
  <c r="EA111" i="4"/>
  <c r="EA110" i="4"/>
  <c r="EA109" i="4"/>
  <c r="EA108" i="4"/>
  <c r="EA107" i="4"/>
  <c r="EA106" i="4"/>
  <c r="EA105" i="4"/>
  <c r="EA104" i="4"/>
  <c r="EA103" i="4"/>
  <c r="EA102" i="4"/>
  <c r="EA101" i="4"/>
  <c r="EA100" i="4"/>
  <c r="EA99" i="4"/>
  <c r="EA98" i="4"/>
  <c r="EA97" i="4"/>
  <c r="EA96" i="4"/>
  <c r="EA95" i="4"/>
  <c r="EA94" i="4"/>
  <c r="EA93" i="4"/>
  <c r="EA92" i="4"/>
  <c r="EA91" i="4"/>
  <c r="EA90" i="4"/>
  <c r="EA89" i="4"/>
  <c r="EA88" i="4"/>
  <c r="EA87" i="4"/>
  <c r="EA86" i="4"/>
  <c r="EA85" i="4"/>
  <c r="EA84" i="4"/>
  <c r="EA83" i="4"/>
  <c r="EA82" i="4"/>
  <c r="EA81" i="4"/>
  <c r="EA80" i="4"/>
  <c r="EA79" i="4"/>
  <c r="EA78" i="4"/>
  <c r="EA77" i="4"/>
  <c r="EA76" i="4"/>
  <c r="EA75" i="4"/>
  <c r="EA74" i="4"/>
  <c r="EA73" i="4"/>
  <c r="EA72" i="4"/>
  <c r="EA71" i="4"/>
  <c r="EA70" i="4"/>
  <c r="EA69" i="4"/>
  <c r="EA68" i="4"/>
  <c r="EA67" i="4"/>
  <c r="EA66" i="4"/>
  <c r="EA65" i="4"/>
  <c r="EA64" i="4"/>
  <c r="EA63" i="4"/>
  <c r="EA62" i="4"/>
  <c r="EA61" i="4"/>
  <c r="EA60" i="4"/>
  <c r="EA59" i="4"/>
  <c r="EA58" i="4"/>
  <c r="EA57" i="4"/>
  <c r="EA56" i="4"/>
  <c r="EA55" i="4"/>
  <c r="EA54" i="4"/>
  <c r="EA53" i="4"/>
  <c r="EA52" i="4"/>
  <c r="EA51" i="4"/>
  <c r="EA50" i="4"/>
  <c r="EA49" i="4"/>
  <c r="EA48" i="4"/>
  <c r="EA47" i="4"/>
  <c r="EA46" i="4"/>
  <c r="EA45" i="4"/>
  <c r="EA44" i="4"/>
  <c r="EA43" i="4"/>
  <c r="EA42" i="4"/>
  <c r="EA41" i="4"/>
  <c r="EA40" i="4"/>
  <c r="EA39" i="4"/>
  <c r="EA38" i="4"/>
  <c r="EA37" i="4"/>
  <c r="EA36" i="4"/>
  <c r="EA35" i="4"/>
  <c r="EA34" i="4"/>
  <c r="EA33" i="4"/>
  <c r="EA32" i="4"/>
  <c r="EA31" i="4"/>
  <c r="EA30" i="4"/>
  <c r="EA29" i="4"/>
  <c r="EA28" i="4"/>
  <c r="EA27" i="4"/>
  <c r="EA26" i="4"/>
  <c r="EA25" i="4"/>
  <c r="EA24" i="4"/>
  <c r="EA23" i="4"/>
  <c r="EA22" i="4"/>
  <c r="EA21" i="4"/>
  <c r="EA20" i="4"/>
  <c r="EA19" i="4"/>
  <c r="EA18" i="4"/>
  <c r="EA17" i="4"/>
  <c r="EA16" i="4"/>
  <c r="EA15" i="4"/>
  <c r="EA14" i="4"/>
  <c r="EA13" i="4"/>
  <c r="EA12" i="4"/>
  <c r="EA11" i="4"/>
  <c r="EA10" i="4"/>
  <c r="EA9" i="4"/>
  <c r="EA8" i="4"/>
  <c r="EA7" i="4"/>
  <c r="EA6" i="4"/>
  <c r="EA5" i="4"/>
  <c r="EA4" i="4"/>
  <c r="EA3" i="4"/>
  <c r="DT274" i="4"/>
  <c r="DT273" i="4"/>
  <c r="DT272" i="4"/>
  <c r="DT271" i="4"/>
  <c r="DT270" i="4"/>
  <c r="DT269" i="4"/>
  <c r="DT268" i="4"/>
  <c r="DT267" i="4"/>
  <c r="DT266" i="4"/>
  <c r="DT265" i="4"/>
  <c r="DT264" i="4"/>
  <c r="DT263" i="4"/>
  <c r="DT262" i="4"/>
  <c r="DT261" i="4"/>
  <c r="DT260" i="4"/>
  <c r="DT259" i="4"/>
  <c r="DT258" i="4"/>
  <c r="DT257" i="4"/>
  <c r="DT256" i="4"/>
  <c r="DT255" i="4"/>
  <c r="DT254" i="4"/>
  <c r="DT253" i="4"/>
  <c r="DT252" i="4"/>
  <c r="DT251" i="4"/>
  <c r="DT250" i="4"/>
  <c r="DT249" i="4"/>
  <c r="DT248" i="4"/>
  <c r="DT247" i="4"/>
  <c r="DT246" i="4"/>
  <c r="DT245" i="4"/>
  <c r="DT244" i="4"/>
  <c r="DT243" i="4"/>
  <c r="DT242" i="4"/>
  <c r="DT241" i="4"/>
  <c r="DT240" i="4"/>
  <c r="DT239" i="4"/>
  <c r="DT238" i="4"/>
  <c r="DT237" i="4"/>
  <c r="DT236" i="4"/>
  <c r="DT235" i="4"/>
  <c r="DT234" i="4"/>
  <c r="DT233" i="4"/>
  <c r="DT232" i="4"/>
  <c r="DT231" i="4"/>
  <c r="DT230" i="4"/>
  <c r="DT229" i="4"/>
  <c r="DT228" i="4"/>
  <c r="DT227" i="4"/>
  <c r="DT226" i="4"/>
  <c r="DT225" i="4"/>
  <c r="DT224" i="4"/>
  <c r="DT223" i="4"/>
  <c r="DT222" i="4"/>
  <c r="DT221" i="4"/>
  <c r="DT220" i="4"/>
  <c r="DT219" i="4"/>
  <c r="DT218" i="4"/>
  <c r="DT217" i="4"/>
  <c r="DT216" i="4"/>
  <c r="DT215" i="4"/>
  <c r="DT214" i="4"/>
  <c r="DT213" i="4"/>
  <c r="DT212" i="4"/>
  <c r="DT211" i="4"/>
  <c r="DT210" i="4"/>
  <c r="DT209" i="4"/>
  <c r="DT208" i="4"/>
  <c r="DT207" i="4"/>
  <c r="DT206" i="4"/>
  <c r="DT205" i="4"/>
  <c r="DT204" i="4"/>
  <c r="DT203" i="4"/>
  <c r="DT202" i="4"/>
  <c r="DT201" i="4"/>
  <c r="DT200" i="4"/>
  <c r="DT199" i="4"/>
  <c r="DT198" i="4"/>
  <c r="DT197" i="4"/>
  <c r="DT196" i="4"/>
  <c r="DT195" i="4"/>
  <c r="DT194" i="4"/>
  <c r="DT193" i="4"/>
  <c r="DT192" i="4"/>
  <c r="DT191" i="4"/>
  <c r="DT190" i="4"/>
  <c r="DT189" i="4"/>
  <c r="DT188" i="4"/>
  <c r="DT187" i="4"/>
  <c r="DT186" i="4"/>
  <c r="DT185" i="4"/>
  <c r="DT184" i="4"/>
  <c r="DT183" i="4"/>
  <c r="DT182" i="4"/>
  <c r="DT181" i="4"/>
  <c r="DT180" i="4"/>
  <c r="DT179" i="4"/>
  <c r="DT178" i="4"/>
  <c r="DT177" i="4"/>
  <c r="DT176" i="4"/>
  <c r="DT175" i="4"/>
  <c r="DT174" i="4"/>
  <c r="DT173" i="4"/>
  <c r="DT172" i="4"/>
  <c r="DT171" i="4"/>
  <c r="DT170" i="4"/>
  <c r="DT169" i="4"/>
  <c r="DT168" i="4"/>
  <c r="DT167" i="4"/>
  <c r="DT166" i="4"/>
  <c r="DT165" i="4"/>
  <c r="DT164" i="4"/>
  <c r="DT163" i="4"/>
  <c r="DT162" i="4"/>
  <c r="DT161" i="4"/>
  <c r="DT160" i="4"/>
  <c r="DT159" i="4"/>
  <c r="DT158" i="4"/>
  <c r="DT157" i="4"/>
  <c r="DT156" i="4"/>
  <c r="DT155" i="4"/>
  <c r="DT154" i="4"/>
  <c r="DT153" i="4"/>
  <c r="DT152" i="4"/>
  <c r="DT151" i="4"/>
  <c r="DT150" i="4"/>
  <c r="DT149" i="4"/>
  <c r="DT148" i="4"/>
  <c r="DT147" i="4"/>
  <c r="DT146" i="4"/>
  <c r="DT145" i="4"/>
  <c r="DT144" i="4"/>
  <c r="DT143" i="4"/>
  <c r="DT142" i="4"/>
  <c r="DT141" i="4"/>
  <c r="DT140" i="4"/>
  <c r="DT139" i="4"/>
  <c r="DT138" i="4"/>
  <c r="DT137" i="4"/>
  <c r="DT136" i="4"/>
  <c r="DT135" i="4"/>
  <c r="DT134" i="4"/>
  <c r="DT133" i="4"/>
  <c r="DT132" i="4"/>
  <c r="DT131" i="4"/>
  <c r="DT130" i="4"/>
  <c r="DT129" i="4"/>
  <c r="DT128" i="4"/>
  <c r="DT127" i="4"/>
  <c r="DT126" i="4"/>
  <c r="DT125" i="4"/>
  <c r="DT124" i="4"/>
  <c r="DT123" i="4"/>
  <c r="DT122" i="4"/>
  <c r="DT121" i="4"/>
  <c r="DT120" i="4"/>
  <c r="DT119" i="4"/>
  <c r="DT118" i="4"/>
  <c r="DT117" i="4"/>
  <c r="DT116" i="4"/>
  <c r="DT115" i="4"/>
  <c r="DT114" i="4"/>
  <c r="DT113" i="4"/>
  <c r="DT112" i="4"/>
  <c r="DT111" i="4"/>
  <c r="DT110" i="4"/>
  <c r="DT109" i="4"/>
  <c r="DT108" i="4"/>
  <c r="DT107" i="4"/>
  <c r="DT106" i="4"/>
  <c r="DT105" i="4"/>
  <c r="DT104" i="4"/>
  <c r="DT103" i="4"/>
  <c r="DT102" i="4"/>
  <c r="DT101" i="4"/>
  <c r="DT100" i="4"/>
  <c r="DT99" i="4"/>
  <c r="DT98" i="4"/>
  <c r="DT97" i="4"/>
  <c r="DT96" i="4"/>
  <c r="DT95" i="4"/>
  <c r="DT94" i="4"/>
  <c r="DT93" i="4"/>
  <c r="DT92" i="4"/>
  <c r="DT91" i="4"/>
  <c r="DT90" i="4"/>
  <c r="DT89" i="4"/>
  <c r="DT88" i="4"/>
  <c r="DT87" i="4"/>
  <c r="DT86" i="4"/>
  <c r="DT85" i="4"/>
  <c r="DT84" i="4"/>
  <c r="DT83" i="4"/>
  <c r="DT82" i="4"/>
  <c r="DT81" i="4"/>
  <c r="DT80" i="4"/>
  <c r="DT79" i="4"/>
  <c r="DT78" i="4"/>
  <c r="DT77" i="4"/>
  <c r="DT76" i="4"/>
  <c r="DT75" i="4"/>
  <c r="DT74" i="4"/>
  <c r="DT73" i="4"/>
  <c r="DT72" i="4"/>
  <c r="DT71" i="4"/>
  <c r="DT70" i="4"/>
  <c r="DT69" i="4"/>
  <c r="DT68" i="4"/>
  <c r="DT67" i="4"/>
  <c r="DT66" i="4"/>
  <c r="DT65" i="4"/>
  <c r="DT64" i="4"/>
  <c r="DT63" i="4"/>
  <c r="DT62" i="4"/>
  <c r="DT61" i="4"/>
  <c r="DT60" i="4"/>
  <c r="DT59" i="4"/>
  <c r="DT58" i="4"/>
  <c r="DT57" i="4"/>
  <c r="DT56" i="4"/>
  <c r="DT55" i="4"/>
  <c r="DT54" i="4"/>
  <c r="DT53" i="4"/>
  <c r="DT52" i="4"/>
  <c r="DT51" i="4"/>
  <c r="DT50" i="4"/>
  <c r="DT49" i="4"/>
  <c r="DT48" i="4"/>
  <c r="DT47" i="4"/>
  <c r="DT46" i="4"/>
  <c r="DT45" i="4"/>
  <c r="DT44" i="4"/>
  <c r="DT43" i="4"/>
  <c r="DT42" i="4"/>
  <c r="DT41" i="4"/>
  <c r="DT40" i="4"/>
  <c r="DT39" i="4"/>
  <c r="DT38" i="4"/>
  <c r="DT37" i="4"/>
  <c r="DT36" i="4"/>
  <c r="DT35" i="4"/>
  <c r="DT34" i="4"/>
  <c r="DT33" i="4"/>
  <c r="DT32" i="4"/>
  <c r="DT31" i="4"/>
  <c r="DT30" i="4"/>
  <c r="DT29" i="4"/>
  <c r="DT28" i="4"/>
  <c r="DT27" i="4"/>
  <c r="DT26" i="4"/>
  <c r="DT25" i="4"/>
  <c r="DT24" i="4"/>
  <c r="DT23" i="4"/>
  <c r="DT22" i="4"/>
  <c r="DT21" i="4"/>
  <c r="DT20" i="4"/>
  <c r="DT19" i="4"/>
  <c r="DT18" i="4"/>
  <c r="DT17" i="4"/>
  <c r="DT16" i="4"/>
  <c r="DT15" i="4"/>
  <c r="DT14" i="4"/>
  <c r="DT13" i="4"/>
  <c r="DT12" i="4"/>
  <c r="DT11" i="4"/>
  <c r="DT10" i="4"/>
  <c r="DT9" i="4"/>
  <c r="DT8" i="4"/>
  <c r="DT7" i="4"/>
  <c r="DT6" i="4"/>
  <c r="DT5" i="4"/>
  <c r="DT4" i="4"/>
  <c r="DT3" i="4"/>
  <c r="DM274" i="4"/>
  <c r="DM273" i="4"/>
  <c r="DM272" i="4"/>
  <c r="DM271" i="4"/>
  <c r="DM270" i="4"/>
  <c r="DM269" i="4"/>
  <c r="DM268" i="4"/>
  <c r="DM267" i="4"/>
  <c r="DM266" i="4"/>
  <c r="DM265" i="4"/>
  <c r="DM264" i="4"/>
  <c r="DM263" i="4"/>
  <c r="DM262" i="4"/>
  <c r="DM261" i="4"/>
  <c r="DM260" i="4"/>
  <c r="DM259" i="4"/>
  <c r="DM258" i="4"/>
  <c r="DM257" i="4"/>
  <c r="DM256" i="4"/>
  <c r="DM255" i="4"/>
  <c r="DM254" i="4"/>
  <c r="DM253" i="4"/>
  <c r="DM252" i="4"/>
  <c r="DM251" i="4"/>
  <c r="DM250" i="4"/>
  <c r="DM249" i="4"/>
  <c r="DM248" i="4"/>
  <c r="DM247" i="4"/>
  <c r="DM246" i="4"/>
  <c r="DM245" i="4"/>
  <c r="DM244" i="4"/>
  <c r="DM243" i="4"/>
  <c r="DM242" i="4"/>
  <c r="DM241" i="4"/>
  <c r="DM240" i="4"/>
  <c r="DM239" i="4"/>
  <c r="DM238" i="4"/>
  <c r="DM237" i="4"/>
  <c r="DM236" i="4"/>
  <c r="DM235" i="4"/>
  <c r="DM234" i="4"/>
  <c r="DM233" i="4"/>
  <c r="DM232" i="4"/>
  <c r="DM231" i="4"/>
  <c r="DM230" i="4"/>
  <c r="DM229" i="4"/>
  <c r="DM228" i="4"/>
  <c r="DM227" i="4"/>
  <c r="DM226" i="4"/>
  <c r="DM225" i="4"/>
  <c r="DM224" i="4"/>
  <c r="DM223" i="4"/>
  <c r="DM222" i="4"/>
  <c r="DM221" i="4"/>
  <c r="DM220" i="4"/>
  <c r="DM219" i="4"/>
  <c r="DM218" i="4"/>
  <c r="DM217" i="4"/>
  <c r="DM216" i="4"/>
  <c r="DM215" i="4"/>
  <c r="DM214" i="4"/>
  <c r="DM213" i="4"/>
  <c r="DM212" i="4"/>
  <c r="DM211" i="4"/>
  <c r="DM210" i="4"/>
  <c r="DM209" i="4"/>
  <c r="DM208" i="4"/>
  <c r="DM207" i="4"/>
  <c r="DM206" i="4"/>
  <c r="DM205" i="4"/>
  <c r="DM204" i="4"/>
  <c r="DM203" i="4"/>
  <c r="DM202" i="4"/>
  <c r="DM201" i="4"/>
  <c r="DM200" i="4"/>
  <c r="DM199" i="4"/>
  <c r="DM198" i="4"/>
  <c r="DM197" i="4"/>
  <c r="DM196" i="4"/>
  <c r="DM195" i="4"/>
  <c r="DM194" i="4"/>
  <c r="DM193" i="4"/>
  <c r="DM192" i="4"/>
  <c r="DM191" i="4"/>
  <c r="DM190" i="4"/>
  <c r="DM189" i="4"/>
  <c r="DM188" i="4"/>
  <c r="DM187" i="4"/>
  <c r="DM186" i="4"/>
  <c r="DM185" i="4"/>
  <c r="DM184" i="4"/>
  <c r="DM183" i="4"/>
  <c r="DM182" i="4"/>
  <c r="DM181" i="4"/>
  <c r="DM180" i="4"/>
  <c r="DM179" i="4"/>
  <c r="DM178" i="4"/>
  <c r="DM177" i="4"/>
  <c r="DM176" i="4"/>
  <c r="DM175" i="4"/>
  <c r="DM174" i="4"/>
  <c r="DM173" i="4"/>
  <c r="DM172" i="4"/>
  <c r="DM171" i="4"/>
  <c r="DM170" i="4"/>
  <c r="DM169" i="4"/>
  <c r="DM168" i="4"/>
  <c r="DM167" i="4"/>
  <c r="DM166" i="4"/>
  <c r="DM165" i="4"/>
  <c r="DM164" i="4"/>
  <c r="DM163" i="4"/>
  <c r="DM162" i="4"/>
  <c r="DM161" i="4"/>
  <c r="DM160" i="4"/>
  <c r="DM159" i="4"/>
  <c r="DM158" i="4"/>
  <c r="DM157" i="4"/>
  <c r="DM156" i="4"/>
  <c r="DM155" i="4"/>
  <c r="DM154" i="4"/>
  <c r="DM153" i="4"/>
  <c r="DM152" i="4"/>
  <c r="DM151" i="4"/>
  <c r="DM150" i="4"/>
  <c r="DM149" i="4"/>
  <c r="DM148" i="4"/>
  <c r="DM147" i="4"/>
  <c r="DM146" i="4"/>
  <c r="DM145" i="4"/>
  <c r="DM144" i="4"/>
  <c r="DM143" i="4"/>
  <c r="DM142" i="4"/>
  <c r="DM141" i="4"/>
  <c r="DM140" i="4"/>
  <c r="DM139" i="4"/>
  <c r="DM138" i="4"/>
  <c r="DM137" i="4"/>
  <c r="DM136" i="4"/>
  <c r="DM135" i="4"/>
  <c r="DM134" i="4"/>
  <c r="DM133" i="4"/>
  <c r="DM132" i="4"/>
  <c r="DM131" i="4"/>
  <c r="DM130" i="4"/>
  <c r="DM129" i="4"/>
  <c r="DM128" i="4"/>
  <c r="DM127" i="4"/>
  <c r="DM126" i="4"/>
  <c r="DM125" i="4"/>
  <c r="DM124" i="4"/>
  <c r="DM123" i="4"/>
  <c r="DM122" i="4"/>
  <c r="DM121" i="4"/>
  <c r="DM120" i="4"/>
  <c r="DM119" i="4"/>
  <c r="DM118" i="4"/>
  <c r="DM117" i="4"/>
  <c r="DM116" i="4"/>
  <c r="DM115" i="4"/>
  <c r="DM114" i="4"/>
  <c r="DM113" i="4"/>
  <c r="DM112" i="4"/>
  <c r="DM111" i="4"/>
  <c r="DM110" i="4"/>
  <c r="DM109" i="4"/>
  <c r="DM108" i="4"/>
  <c r="DM107" i="4"/>
  <c r="DM106" i="4"/>
  <c r="DM105" i="4"/>
  <c r="DM104" i="4"/>
  <c r="DM103" i="4"/>
  <c r="DM102" i="4"/>
  <c r="DM101" i="4"/>
  <c r="DM100" i="4"/>
  <c r="DM99" i="4"/>
  <c r="DM98" i="4"/>
  <c r="DM97" i="4"/>
  <c r="DM96" i="4"/>
  <c r="DM95" i="4"/>
  <c r="DM94" i="4"/>
  <c r="DM93" i="4"/>
  <c r="DM92" i="4"/>
  <c r="DM91" i="4"/>
  <c r="DM90" i="4"/>
  <c r="DM89" i="4"/>
  <c r="DM88" i="4"/>
  <c r="DM87" i="4"/>
  <c r="DM86" i="4"/>
  <c r="DM85" i="4"/>
  <c r="DM84" i="4"/>
  <c r="DM83" i="4"/>
  <c r="DM82" i="4"/>
  <c r="DM81" i="4"/>
  <c r="DM80" i="4"/>
  <c r="DM79" i="4"/>
  <c r="DM78" i="4"/>
  <c r="DM77" i="4"/>
  <c r="DM76" i="4"/>
  <c r="DM75" i="4"/>
  <c r="DM74" i="4"/>
  <c r="DM73" i="4"/>
  <c r="DM72" i="4"/>
  <c r="DM71" i="4"/>
  <c r="DM70" i="4"/>
  <c r="DM69" i="4"/>
  <c r="DM68" i="4"/>
  <c r="DM67" i="4"/>
  <c r="DM66" i="4"/>
  <c r="DM65" i="4"/>
  <c r="DM64" i="4"/>
  <c r="DM63" i="4"/>
  <c r="DM62" i="4"/>
  <c r="DM61" i="4"/>
  <c r="DM60" i="4"/>
  <c r="DM59" i="4"/>
  <c r="DM58" i="4"/>
  <c r="DM57" i="4"/>
  <c r="DM56" i="4"/>
  <c r="DM55" i="4"/>
  <c r="DM54" i="4"/>
  <c r="DM53" i="4"/>
  <c r="DM52" i="4"/>
  <c r="DM51" i="4"/>
  <c r="DM50" i="4"/>
  <c r="DM49" i="4"/>
  <c r="DM48" i="4"/>
  <c r="DM47" i="4"/>
  <c r="DM46" i="4"/>
  <c r="DM45" i="4"/>
  <c r="DM44" i="4"/>
  <c r="DM43" i="4"/>
  <c r="DM42" i="4"/>
  <c r="DM41" i="4"/>
  <c r="DM40" i="4"/>
  <c r="DM39" i="4"/>
  <c r="DM38" i="4"/>
  <c r="DM37" i="4"/>
  <c r="DM36" i="4"/>
  <c r="DM35" i="4"/>
  <c r="DM34" i="4"/>
  <c r="DM33" i="4"/>
  <c r="DM32" i="4"/>
  <c r="DM31" i="4"/>
  <c r="DM30" i="4"/>
  <c r="DM29" i="4"/>
  <c r="DM28" i="4"/>
  <c r="DM27" i="4"/>
  <c r="DM26" i="4"/>
  <c r="DM25" i="4"/>
  <c r="DM24" i="4"/>
  <c r="DM23" i="4"/>
  <c r="DM22" i="4"/>
  <c r="DM21" i="4"/>
  <c r="DM20" i="4"/>
  <c r="DM19" i="4"/>
  <c r="DM18" i="4"/>
  <c r="DM17" i="4"/>
  <c r="DM16" i="4"/>
  <c r="DM15" i="4"/>
  <c r="DM14" i="4"/>
  <c r="DM13" i="4"/>
  <c r="DM12" i="4"/>
  <c r="DM11" i="4"/>
  <c r="DM10" i="4"/>
  <c r="DM9" i="4"/>
  <c r="DM8" i="4"/>
  <c r="DM7" i="4"/>
  <c r="DM6" i="4"/>
  <c r="DM5" i="4"/>
  <c r="DM4" i="4"/>
  <c r="DM3" i="4"/>
  <c r="DF274" i="4"/>
  <c r="DF273" i="4"/>
  <c r="DF272" i="4"/>
  <c r="DF271" i="4"/>
  <c r="DF270" i="4"/>
  <c r="DF269" i="4"/>
  <c r="DF268" i="4"/>
  <c r="DF267" i="4"/>
  <c r="DF266" i="4"/>
  <c r="DF265" i="4"/>
  <c r="DF264" i="4"/>
  <c r="DF263" i="4"/>
  <c r="DF262" i="4"/>
  <c r="DF261" i="4"/>
  <c r="DF260" i="4"/>
  <c r="DF259" i="4"/>
  <c r="DF258" i="4"/>
  <c r="DF257" i="4"/>
  <c r="DF256" i="4"/>
  <c r="DF255" i="4"/>
  <c r="DF254" i="4"/>
  <c r="DF253" i="4"/>
  <c r="DF252" i="4"/>
  <c r="DF251" i="4"/>
  <c r="DF250" i="4"/>
  <c r="DF249" i="4"/>
  <c r="DF248" i="4"/>
  <c r="DF247" i="4"/>
  <c r="DF246" i="4"/>
  <c r="DF245" i="4"/>
  <c r="DF244" i="4"/>
  <c r="DF243" i="4"/>
  <c r="DF242" i="4"/>
  <c r="DF241" i="4"/>
  <c r="DF240" i="4"/>
  <c r="DF239" i="4"/>
  <c r="DF238" i="4"/>
  <c r="DF237" i="4"/>
  <c r="DF236" i="4"/>
  <c r="DF235" i="4"/>
  <c r="DF234" i="4"/>
  <c r="DF233" i="4"/>
  <c r="DF232" i="4"/>
  <c r="DF231" i="4"/>
  <c r="DF230" i="4"/>
  <c r="DF229" i="4"/>
  <c r="DF228" i="4"/>
  <c r="DF227" i="4"/>
  <c r="DF226" i="4"/>
  <c r="DF225" i="4"/>
  <c r="DF224" i="4"/>
  <c r="DF223" i="4"/>
  <c r="DF222" i="4"/>
  <c r="DF221" i="4"/>
  <c r="DF220" i="4"/>
  <c r="DF219" i="4"/>
  <c r="DF218" i="4"/>
  <c r="DF217" i="4"/>
  <c r="DF216" i="4"/>
  <c r="DF215" i="4"/>
  <c r="DF214" i="4"/>
  <c r="DF213" i="4"/>
  <c r="DF212" i="4"/>
  <c r="DF211" i="4"/>
  <c r="DF210" i="4"/>
  <c r="DF209" i="4"/>
  <c r="DF208" i="4"/>
  <c r="DF207" i="4"/>
  <c r="DF206" i="4"/>
  <c r="DF205" i="4"/>
  <c r="DF204" i="4"/>
  <c r="DF203" i="4"/>
  <c r="DF202" i="4"/>
  <c r="DF201" i="4"/>
  <c r="DF200" i="4"/>
  <c r="DF199" i="4"/>
  <c r="DF198" i="4"/>
  <c r="DF197" i="4"/>
  <c r="DF196" i="4"/>
  <c r="DF195" i="4"/>
  <c r="DF194" i="4"/>
  <c r="DF193" i="4"/>
  <c r="DF192" i="4"/>
  <c r="DF191" i="4"/>
  <c r="DF190" i="4"/>
  <c r="DF189" i="4"/>
  <c r="DF188" i="4"/>
  <c r="DF187" i="4"/>
  <c r="DF186" i="4"/>
  <c r="DF185" i="4"/>
  <c r="DF184" i="4"/>
  <c r="DF183" i="4"/>
  <c r="DF182" i="4"/>
  <c r="DF181" i="4"/>
  <c r="DF180" i="4"/>
  <c r="DF179" i="4"/>
  <c r="DF178" i="4"/>
  <c r="DF177" i="4"/>
  <c r="DF176" i="4"/>
  <c r="DF175" i="4"/>
  <c r="DF174" i="4"/>
  <c r="DF173" i="4"/>
  <c r="DF172" i="4"/>
  <c r="DF171" i="4"/>
  <c r="DF170" i="4"/>
  <c r="DF169" i="4"/>
  <c r="DF168" i="4"/>
  <c r="DF167" i="4"/>
  <c r="DF166" i="4"/>
  <c r="DF165" i="4"/>
  <c r="DF164" i="4"/>
  <c r="DF163" i="4"/>
  <c r="DF162" i="4"/>
  <c r="DF161" i="4"/>
  <c r="DF160" i="4"/>
  <c r="DF159" i="4"/>
  <c r="DF158" i="4"/>
  <c r="DF157" i="4"/>
  <c r="DF156" i="4"/>
  <c r="DF155" i="4"/>
  <c r="DF154" i="4"/>
  <c r="DF153" i="4"/>
  <c r="DF152" i="4"/>
  <c r="DF151" i="4"/>
  <c r="DF150" i="4"/>
  <c r="DF149" i="4"/>
  <c r="DF148" i="4"/>
  <c r="DF147" i="4"/>
  <c r="DF146" i="4"/>
  <c r="DF145" i="4"/>
  <c r="DF144" i="4"/>
  <c r="DF143" i="4"/>
  <c r="DF142" i="4"/>
  <c r="DF141" i="4"/>
  <c r="DF140" i="4"/>
  <c r="DF139" i="4"/>
  <c r="DF138" i="4"/>
  <c r="DF137" i="4"/>
  <c r="DF136" i="4"/>
  <c r="DF135" i="4"/>
  <c r="DF134" i="4"/>
  <c r="DF133" i="4"/>
  <c r="DF132" i="4"/>
  <c r="DF131" i="4"/>
  <c r="DF130" i="4"/>
  <c r="DF129" i="4"/>
  <c r="DF128" i="4"/>
  <c r="DF127" i="4"/>
  <c r="DF126" i="4"/>
  <c r="DF125" i="4"/>
  <c r="DF124" i="4"/>
  <c r="DF123" i="4"/>
  <c r="DF122" i="4"/>
  <c r="DF121" i="4"/>
  <c r="DF120" i="4"/>
  <c r="DF119" i="4"/>
  <c r="DF118" i="4"/>
  <c r="DF117" i="4"/>
  <c r="DF116" i="4"/>
  <c r="DF115" i="4"/>
  <c r="DF114" i="4"/>
  <c r="DF113" i="4"/>
  <c r="DF112" i="4"/>
  <c r="DF111" i="4"/>
  <c r="DF110" i="4"/>
  <c r="DF109" i="4"/>
  <c r="DF108" i="4"/>
  <c r="DF107" i="4"/>
  <c r="DF106" i="4"/>
  <c r="DF105" i="4"/>
  <c r="DF104" i="4"/>
  <c r="DF103" i="4"/>
  <c r="DF102" i="4"/>
  <c r="DF101" i="4"/>
  <c r="DF100" i="4"/>
  <c r="DF99" i="4"/>
  <c r="DF98" i="4"/>
  <c r="DF97" i="4"/>
  <c r="DF96" i="4"/>
  <c r="DF95" i="4"/>
  <c r="DF94" i="4"/>
  <c r="DF93" i="4"/>
  <c r="DF92" i="4"/>
  <c r="DF91" i="4"/>
  <c r="DF90" i="4"/>
  <c r="DF89" i="4"/>
  <c r="DF88" i="4"/>
  <c r="DF87" i="4"/>
  <c r="DF86" i="4"/>
  <c r="DF85" i="4"/>
  <c r="DF84" i="4"/>
  <c r="DF83" i="4"/>
  <c r="DF82" i="4"/>
  <c r="DF81" i="4"/>
  <c r="DF80" i="4"/>
  <c r="DF79" i="4"/>
  <c r="DF78" i="4"/>
  <c r="DF77" i="4"/>
  <c r="DF76" i="4"/>
  <c r="DF75" i="4"/>
  <c r="DF74" i="4"/>
  <c r="DF73" i="4"/>
  <c r="DF72" i="4"/>
  <c r="DF71" i="4"/>
  <c r="DF70" i="4"/>
  <c r="DF69" i="4"/>
  <c r="DF68" i="4"/>
  <c r="DF67" i="4"/>
  <c r="DF66" i="4"/>
  <c r="DF65" i="4"/>
  <c r="DF64" i="4"/>
  <c r="DF63" i="4"/>
  <c r="DF62" i="4"/>
  <c r="DF61" i="4"/>
  <c r="DF60" i="4"/>
  <c r="DF59" i="4"/>
  <c r="DF58" i="4"/>
  <c r="DF57" i="4"/>
  <c r="DF56" i="4"/>
  <c r="DF55" i="4"/>
  <c r="DF54" i="4"/>
  <c r="DF53" i="4"/>
  <c r="DF52" i="4"/>
  <c r="DF51" i="4"/>
  <c r="DF50" i="4"/>
  <c r="DF49" i="4"/>
  <c r="DF48" i="4"/>
  <c r="DF47" i="4"/>
  <c r="DF46" i="4"/>
  <c r="DF45" i="4"/>
  <c r="DF44" i="4"/>
  <c r="DF43" i="4"/>
  <c r="DF42" i="4"/>
  <c r="DF41" i="4"/>
  <c r="DF40" i="4"/>
  <c r="DF39" i="4"/>
  <c r="DF38" i="4"/>
  <c r="DF37" i="4"/>
  <c r="DF36" i="4"/>
  <c r="DF35" i="4"/>
  <c r="DF34" i="4"/>
  <c r="DF33" i="4"/>
  <c r="DF32" i="4"/>
  <c r="DF31" i="4"/>
  <c r="DF30" i="4"/>
  <c r="DF29" i="4"/>
  <c r="DF28" i="4"/>
  <c r="DF27" i="4"/>
  <c r="DF26" i="4"/>
  <c r="DF25" i="4"/>
  <c r="DF24" i="4"/>
  <c r="DF23" i="4"/>
  <c r="DF22" i="4"/>
  <c r="DF21" i="4"/>
  <c r="DF20" i="4"/>
  <c r="DF19" i="4"/>
  <c r="DF18" i="4"/>
  <c r="DF17" i="4"/>
  <c r="DF16" i="4"/>
  <c r="DF15" i="4"/>
  <c r="DF14" i="4"/>
  <c r="DF13" i="4"/>
  <c r="DF12" i="4"/>
  <c r="DF11" i="4"/>
  <c r="DF10" i="4"/>
  <c r="DF9" i="4"/>
  <c r="DF8" i="4"/>
  <c r="DF7" i="4"/>
  <c r="DF6" i="4"/>
  <c r="DF5" i="4"/>
  <c r="DF4" i="4"/>
  <c r="DF3" i="4"/>
  <c r="CY274" i="4"/>
  <c r="CY273" i="4"/>
  <c r="CY272" i="4"/>
  <c r="CY271" i="4"/>
  <c r="CY270" i="4"/>
  <c r="CY269" i="4"/>
  <c r="CY268" i="4"/>
  <c r="CY267" i="4"/>
  <c r="CY266" i="4"/>
  <c r="CY265" i="4"/>
  <c r="CY264" i="4"/>
  <c r="CY263" i="4"/>
  <c r="CY262" i="4"/>
  <c r="CY261" i="4"/>
  <c r="CY260" i="4"/>
  <c r="CY259" i="4"/>
  <c r="CY258" i="4"/>
  <c r="CY257" i="4"/>
  <c r="CY256" i="4"/>
  <c r="CY255" i="4"/>
  <c r="CY254" i="4"/>
  <c r="CY253" i="4"/>
  <c r="CY252" i="4"/>
  <c r="CY251" i="4"/>
  <c r="CY250" i="4"/>
  <c r="CY249" i="4"/>
  <c r="CY248" i="4"/>
  <c r="CY247" i="4"/>
  <c r="CY246" i="4"/>
  <c r="CY245" i="4"/>
  <c r="CY244" i="4"/>
  <c r="CY243" i="4"/>
  <c r="CY242" i="4"/>
  <c r="CY241" i="4"/>
  <c r="CY240" i="4"/>
  <c r="CY239" i="4"/>
  <c r="CY238" i="4"/>
  <c r="CY237" i="4"/>
  <c r="CY236" i="4"/>
  <c r="CY235" i="4"/>
  <c r="CY234" i="4"/>
  <c r="CY233" i="4"/>
  <c r="CY232" i="4"/>
  <c r="CY231" i="4"/>
  <c r="CY230" i="4"/>
  <c r="CY229" i="4"/>
  <c r="CY228" i="4"/>
  <c r="CY227" i="4"/>
  <c r="CY226" i="4"/>
  <c r="CY225" i="4"/>
  <c r="CY224" i="4"/>
  <c r="CY223" i="4"/>
  <c r="CY222" i="4"/>
  <c r="CY221" i="4"/>
  <c r="CY220" i="4"/>
  <c r="CY219" i="4"/>
  <c r="CY218" i="4"/>
  <c r="CY217" i="4"/>
  <c r="CY216" i="4"/>
  <c r="CY215" i="4"/>
  <c r="CY214" i="4"/>
  <c r="CY213" i="4"/>
  <c r="CY212" i="4"/>
  <c r="CY211" i="4"/>
  <c r="CY210" i="4"/>
  <c r="CY209" i="4"/>
  <c r="CY208" i="4"/>
  <c r="CY207" i="4"/>
  <c r="CY206" i="4"/>
  <c r="CY205" i="4"/>
  <c r="CY204" i="4"/>
  <c r="CY203" i="4"/>
  <c r="CY202" i="4"/>
  <c r="CY201" i="4"/>
  <c r="CY200" i="4"/>
  <c r="CY199" i="4"/>
  <c r="CY198" i="4"/>
  <c r="CY197" i="4"/>
  <c r="CY196" i="4"/>
  <c r="CY195" i="4"/>
  <c r="CY194" i="4"/>
  <c r="CY193" i="4"/>
  <c r="CY192" i="4"/>
  <c r="CY191" i="4"/>
  <c r="CY190" i="4"/>
  <c r="CY189" i="4"/>
  <c r="CY188" i="4"/>
  <c r="CY187" i="4"/>
  <c r="CY186" i="4"/>
  <c r="CY185" i="4"/>
  <c r="CY184" i="4"/>
  <c r="CY183" i="4"/>
  <c r="CY182" i="4"/>
  <c r="CY181" i="4"/>
  <c r="CY180" i="4"/>
  <c r="CY179" i="4"/>
  <c r="CY178" i="4"/>
  <c r="CY177" i="4"/>
  <c r="CY176" i="4"/>
  <c r="CY175" i="4"/>
  <c r="CY174" i="4"/>
  <c r="CY173" i="4"/>
  <c r="CY172" i="4"/>
  <c r="CY171" i="4"/>
  <c r="CY170" i="4"/>
  <c r="CY169" i="4"/>
  <c r="CY168" i="4"/>
  <c r="CY167" i="4"/>
  <c r="CY166" i="4"/>
  <c r="CY165" i="4"/>
  <c r="CY164" i="4"/>
  <c r="CY163" i="4"/>
  <c r="CY162" i="4"/>
  <c r="CY161" i="4"/>
  <c r="CY160" i="4"/>
  <c r="CY159" i="4"/>
  <c r="CY158" i="4"/>
  <c r="CY157" i="4"/>
  <c r="CY156" i="4"/>
  <c r="CY155" i="4"/>
  <c r="CY154" i="4"/>
  <c r="CY153" i="4"/>
  <c r="CY152" i="4"/>
  <c r="CY151" i="4"/>
  <c r="CY150" i="4"/>
  <c r="CY149" i="4"/>
  <c r="CY148" i="4"/>
  <c r="CY147" i="4"/>
  <c r="CY146" i="4"/>
  <c r="CY145" i="4"/>
  <c r="CY144" i="4"/>
  <c r="CY143" i="4"/>
  <c r="CY142" i="4"/>
  <c r="CY141" i="4"/>
  <c r="CY140" i="4"/>
  <c r="CY139" i="4"/>
  <c r="CY138" i="4"/>
  <c r="CY137" i="4"/>
  <c r="CY136" i="4"/>
  <c r="CY135" i="4"/>
  <c r="CY134" i="4"/>
  <c r="CY133" i="4"/>
  <c r="CY132" i="4"/>
  <c r="CY131" i="4"/>
  <c r="CY130" i="4"/>
  <c r="CY129" i="4"/>
  <c r="CY128" i="4"/>
  <c r="CY127" i="4"/>
  <c r="CY126" i="4"/>
  <c r="CY125" i="4"/>
  <c r="CY124" i="4"/>
  <c r="CY123" i="4"/>
  <c r="CY122" i="4"/>
  <c r="CY121" i="4"/>
  <c r="CY120" i="4"/>
  <c r="CY119" i="4"/>
  <c r="CY118" i="4"/>
  <c r="CY117" i="4"/>
  <c r="CY116" i="4"/>
  <c r="CY115" i="4"/>
  <c r="CY114" i="4"/>
  <c r="CY113" i="4"/>
  <c r="CY112" i="4"/>
  <c r="CY111" i="4"/>
  <c r="CY110" i="4"/>
  <c r="CY109" i="4"/>
  <c r="CY108" i="4"/>
  <c r="CY107" i="4"/>
  <c r="CY106" i="4"/>
  <c r="CY105" i="4"/>
  <c r="CY104" i="4"/>
  <c r="CY103" i="4"/>
  <c r="CY102" i="4"/>
  <c r="CY101" i="4"/>
  <c r="CY100" i="4"/>
  <c r="CY99" i="4"/>
  <c r="CY98" i="4"/>
  <c r="CY97" i="4"/>
  <c r="CY96" i="4"/>
  <c r="CY95" i="4"/>
  <c r="CY94" i="4"/>
  <c r="CY93" i="4"/>
  <c r="CY92" i="4"/>
  <c r="CY91" i="4"/>
  <c r="CY90" i="4"/>
  <c r="CY89" i="4"/>
  <c r="CY88" i="4"/>
  <c r="CY87" i="4"/>
  <c r="CY86" i="4"/>
  <c r="CY85" i="4"/>
  <c r="CY84" i="4"/>
  <c r="CY83" i="4"/>
  <c r="CY82" i="4"/>
  <c r="CY81" i="4"/>
  <c r="CY80" i="4"/>
  <c r="CY79" i="4"/>
  <c r="CY78" i="4"/>
  <c r="CY77" i="4"/>
  <c r="CY76" i="4"/>
  <c r="CY75" i="4"/>
  <c r="CY74" i="4"/>
  <c r="CY73" i="4"/>
  <c r="CY72" i="4"/>
  <c r="CY71" i="4"/>
  <c r="CY70" i="4"/>
  <c r="CY69" i="4"/>
  <c r="CY68" i="4"/>
  <c r="CY67" i="4"/>
  <c r="CY66" i="4"/>
  <c r="CY65" i="4"/>
  <c r="CY64" i="4"/>
  <c r="CY63" i="4"/>
  <c r="CY62" i="4"/>
  <c r="CY61" i="4"/>
  <c r="CY60" i="4"/>
  <c r="CY59" i="4"/>
  <c r="CY58" i="4"/>
  <c r="CY57" i="4"/>
  <c r="CY56" i="4"/>
  <c r="CY55" i="4"/>
  <c r="CY54" i="4"/>
  <c r="CY53" i="4"/>
  <c r="CY52" i="4"/>
  <c r="CY51" i="4"/>
  <c r="CY50" i="4"/>
  <c r="CY49" i="4"/>
  <c r="CY48" i="4"/>
  <c r="CY47" i="4"/>
  <c r="CY46" i="4"/>
  <c r="CY45" i="4"/>
  <c r="CY44" i="4"/>
  <c r="CY43" i="4"/>
  <c r="CY42" i="4"/>
  <c r="CY41" i="4"/>
  <c r="CY40" i="4"/>
  <c r="CY39" i="4"/>
  <c r="CY38" i="4"/>
  <c r="CY37" i="4"/>
  <c r="CY36" i="4"/>
  <c r="CY35" i="4"/>
  <c r="CY34" i="4"/>
  <c r="CY33" i="4"/>
  <c r="CY32" i="4"/>
  <c r="CY31" i="4"/>
  <c r="CY30" i="4"/>
  <c r="CY29" i="4"/>
  <c r="CY28" i="4"/>
  <c r="CY27" i="4"/>
  <c r="CY26" i="4"/>
  <c r="CY25" i="4"/>
  <c r="CY24" i="4"/>
  <c r="CY23" i="4"/>
  <c r="CY22" i="4"/>
  <c r="CY21" i="4"/>
  <c r="CY20" i="4"/>
  <c r="CY19" i="4"/>
  <c r="CY18" i="4"/>
  <c r="CY17" i="4"/>
  <c r="CY16" i="4"/>
  <c r="CY15" i="4"/>
  <c r="CY14" i="4"/>
  <c r="CY13" i="4"/>
  <c r="CY12" i="4"/>
  <c r="CY11" i="4"/>
  <c r="CY10" i="4"/>
  <c r="CY9" i="4"/>
  <c r="CY8" i="4"/>
  <c r="CY7" i="4"/>
  <c r="CY6" i="4"/>
  <c r="CY5" i="4"/>
  <c r="CY4" i="4"/>
  <c r="CY3" i="4"/>
  <c r="CR274" i="4"/>
  <c r="CR273" i="4"/>
  <c r="CR272" i="4"/>
  <c r="CR271" i="4"/>
  <c r="CR270" i="4"/>
  <c r="CR269" i="4"/>
  <c r="CR268" i="4"/>
  <c r="CR267" i="4"/>
  <c r="CR266" i="4"/>
  <c r="CR265" i="4"/>
  <c r="CR264" i="4"/>
  <c r="CR263" i="4"/>
  <c r="CR262" i="4"/>
  <c r="CR261" i="4"/>
  <c r="CR260" i="4"/>
  <c r="CR259" i="4"/>
  <c r="CR258" i="4"/>
  <c r="CR257" i="4"/>
  <c r="CR256" i="4"/>
  <c r="CR255" i="4"/>
  <c r="CR254" i="4"/>
  <c r="CR253" i="4"/>
  <c r="CR252" i="4"/>
  <c r="CR251" i="4"/>
  <c r="CR250" i="4"/>
  <c r="CR249" i="4"/>
  <c r="CR248" i="4"/>
  <c r="CR247" i="4"/>
  <c r="CR246" i="4"/>
  <c r="CR245" i="4"/>
  <c r="CR244" i="4"/>
  <c r="CR243" i="4"/>
  <c r="CR242" i="4"/>
  <c r="CR241" i="4"/>
  <c r="CR240" i="4"/>
  <c r="CR239" i="4"/>
  <c r="CR238" i="4"/>
  <c r="CR237" i="4"/>
  <c r="CR236" i="4"/>
  <c r="CR235" i="4"/>
  <c r="CR234" i="4"/>
  <c r="CR233" i="4"/>
  <c r="CR232" i="4"/>
  <c r="CR231" i="4"/>
  <c r="CR230" i="4"/>
  <c r="CR229" i="4"/>
  <c r="CR228" i="4"/>
  <c r="CR227" i="4"/>
  <c r="CR226" i="4"/>
  <c r="CR225" i="4"/>
  <c r="CR224" i="4"/>
  <c r="CR223" i="4"/>
  <c r="CR222" i="4"/>
  <c r="CR221" i="4"/>
  <c r="CR220" i="4"/>
  <c r="CR219" i="4"/>
  <c r="CR218" i="4"/>
  <c r="CR217" i="4"/>
  <c r="CR216" i="4"/>
  <c r="CR215" i="4"/>
  <c r="CR214" i="4"/>
  <c r="CR213" i="4"/>
  <c r="CR212" i="4"/>
  <c r="CR211" i="4"/>
  <c r="CR210" i="4"/>
  <c r="CR209" i="4"/>
  <c r="CR208" i="4"/>
  <c r="CR207" i="4"/>
  <c r="CR206" i="4"/>
  <c r="CR205" i="4"/>
  <c r="CR204" i="4"/>
  <c r="CR203" i="4"/>
  <c r="CR202" i="4"/>
  <c r="CR201" i="4"/>
  <c r="CR200" i="4"/>
  <c r="CR199" i="4"/>
  <c r="CR198" i="4"/>
  <c r="CR197" i="4"/>
  <c r="CR196" i="4"/>
  <c r="CR195" i="4"/>
  <c r="CR194" i="4"/>
  <c r="CR193" i="4"/>
  <c r="CR192" i="4"/>
  <c r="CR191" i="4"/>
  <c r="CR190" i="4"/>
  <c r="CR189" i="4"/>
  <c r="CR188" i="4"/>
  <c r="CR187" i="4"/>
  <c r="CR186" i="4"/>
  <c r="CR185" i="4"/>
  <c r="CR184" i="4"/>
  <c r="CR183" i="4"/>
  <c r="CR182" i="4"/>
  <c r="CR181" i="4"/>
  <c r="CR180" i="4"/>
  <c r="CR179" i="4"/>
  <c r="CR178" i="4"/>
  <c r="CR177" i="4"/>
  <c r="CR176" i="4"/>
  <c r="CR175" i="4"/>
  <c r="CR174" i="4"/>
  <c r="CR173" i="4"/>
  <c r="CR172" i="4"/>
  <c r="CR171" i="4"/>
  <c r="CR170" i="4"/>
  <c r="CR169" i="4"/>
  <c r="CR168" i="4"/>
  <c r="CR167" i="4"/>
  <c r="CR166" i="4"/>
  <c r="CR165" i="4"/>
  <c r="CR164" i="4"/>
  <c r="CR163" i="4"/>
  <c r="CR162" i="4"/>
  <c r="CR161" i="4"/>
  <c r="CR160" i="4"/>
  <c r="CR159" i="4"/>
  <c r="CR158" i="4"/>
  <c r="CR157" i="4"/>
  <c r="CR156" i="4"/>
  <c r="CR155" i="4"/>
  <c r="CR154" i="4"/>
  <c r="CR153" i="4"/>
  <c r="CR152" i="4"/>
  <c r="CR151" i="4"/>
  <c r="CR150" i="4"/>
  <c r="CR149" i="4"/>
  <c r="CR148" i="4"/>
  <c r="CR147" i="4"/>
  <c r="CR146" i="4"/>
  <c r="CR145" i="4"/>
  <c r="CR144" i="4"/>
  <c r="CR143" i="4"/>
  <c r="CR142" i="4"/>
  <c r="CR141" i="4"/>
  <c r="CR140" i="4"/>
  <c r="CR139" i="4"/>
  <c r="CR138" i="4"/>
  <c r="CR137" i="4"/>
  <c r="CR136" i="4"/>
  <c r="CR135" i="4"/>
  <c r="CR134" i="4"/>
  <c r="CR133" i="4"/>
  <c r="CR132" i="4"/>
  <c r="CR131" i="4"/>
  <c r="CR130" i="4"/>
  <c r="CR129" i="4"/>
  <c r="CR128" i="4"/>
  <c r="CR127" i="4"/>
  <c r="CR126" i="4"/>
  <c r="CR125" i="4"/>
  <c r="CR124" i="4"/>
  <c r="CR123" i="4"/>
  <c r="CR122" i="4"/>
  <c r="CR121" i="4"/>
  <c r="CR120" i="4"/>
  <c r="CR119" i="4"/>
  <c r="CR118" i="4"/>
  <c r="CR117" i="4"/>
  <c r="CR116" i="4"/>
  <c r="CR115" i="4"/>
  <c r="CR114" i="4"/>
  <c r="CR113" i="4"/>
  <c r="CR112" i="4"/>
  <c r="CR111" i="4"/>
  <c r="CR110" i="4"/>
  <c r="CR109" i="4"/>
  <c r="CR108" i="4"/>
  <c r="CR107" i="4"/>
  <c r="CR106" i="4"/>
  <c r="CR105" i="4"/>
  <c r="CR104" i="4"/>
  <c r="CR103" i="4"/>
  <c r="CR102" i="4"/>
  <c r="CR101" i="4"/>
  <c r="CR100" i="4"/>
  <c r="CR99" i="4"/>
  <c r="CR98" i="4"/>
  <c r="CR97" i="4"/>
  <c r="CR96" i="4"/>
  <c r="CR95" i="4"/>
  <c r="CR94" i="4"/>
  <c r="CR93" i="4"/>
  <c r="CR92" i="4"/>
  <c r="CR91" i="4"/>
  <c r="CR90" i="4"/>
  <c r="CR89" i="4"/>
  <c r="CR88" i="4"/>
  <c r="CR87" i="4"/>
  <c r="CR86" i="4"/>
  <c r="CR85" i="4"/>
  <c r="CR84" i="4"/>
  <c r="CR83" i="4"/>
  <c r="CR82" i="4"/>
  <c r="CR81" i="4"/>
  <c r="CR80" i="4"/>
  <c r="CR79" i="4"/>
  <c r="CR78" i="4"/>
  <c r="CR77" i="4"/>
  <c r="CR76" i="4"/>
  <c r="CR75" i="4"/>
  <c r="CR74" i="4"/>
  <c r="CR73" i="4"/>
  <c r="CR72" i="4"/>
  <c r="CR71" i="4"/>
  <c r="CR70" i="4"/>
  <c r="CR69" i="4"/>
  <c r="CR68" i="4"/>
  <c r="CR67" i="4"/>
  <c r="CR66" i="4"/>
  <c r="CR65" i="4"/>
  <c r="CR64" i="4"/>
  <c r="CR63" i="4"/>
  <c r="CR62" i="4"/>
  <c r="CR61" i="4"/>
  <c r="CR60" i="4"/>
  <c r="CR59" i="4"/>
  <c r="CR58" i="4"/>
  <c r="CR57" i="4"/>
  <c r="CR56" i="4"/>
  <c r="CR55" i="4"/>
  <c r="CR54" i="4"/>
  <c r="CR53" i="4"/>
  <c r="CR52" i="4"/>
  <c r="CR51" i="4"/>
  <c r="CR50" i="4"/>
  <c r="CR49" i="4"/>
  <c r="CR48" i="4"/>
  <c r="CR47" i="4"/>
  <c r="CR46" i="4"/>
  <c r="CR45" i="4"/>
  <c r="CR44" i="4"/>
  <c r="CR43" i="4"/>
  <c r="CR42" i="4"/>
  <c r="CR41" i="4"/>
  <c r="CR40" i="4"/>
  <c r="CR39" i="4"/>
  <c r="CR38" i="4"/>
  <c r="CR37" i="4"/>
  <c r="CR36" i="4"/>
  <c r="CR35" i="4"/>
  <c r="CR34" i="4"/>
  <c r="CR33" i="4"/>
  <c r="CR32" i="4"/>
  <c r="CR31" i="4"/>
  <c r="CR30" i="4"/>
  <c r="CR29" i="4"/>
  <c r="CR28" i="4"/>
  <c r="CR27" i="4"/>
  <c r="CR26" i="4"/>
  <c r="CR25" i="4"/>
  <c r="CR24" i="4"/>
  <c r="CR23" i="4"/>
  <c r="CR22" i="4"/>
  <c r="CR21" i="4"/>
  <c r="CR20" i="4"/>
  <c r="CR19" i="4"/>
  <c r="CR18" i="4"/>
  <c r="CR17" i="4"/>
  <c r="CR16" i="4"/>
  <c r="CR15" i="4"/>
  <c r="CR14" i="4"/>
  <c r="CR13" i="4"/>
  <c r="CR12" i="4"/>
  <c r="CR11" i="4"/>
  <c r="CR10" i="4"/>
  <c r="CR9" i="4"/>
  <c r="CR8" i="4"/>
  <c r="CR7" i="4"/>
  <c r="CR6" i="4"/>
  <c r="CR5" i="4"/>
  <c r="CR4" i="4"/>
  <c r="CR3" i="4"/>
  <c r="CK274" i="4"/>
  <c r="CK273" i="4"/>
  <c r="CK272" i="4"/>
  <c r="CK271" i="4"/>
  <c r="CK270" i="4"/>
  <c r="CK269" i="4"/>
  <c r="CK268" i="4"/>
  <c r="CK267" i="4"/>
  <c r="CK266" i="4"/>
  <c r="CK265" i="4"/>
  <c r="CK264" i="4"/>
  <c r="CK263" i="4"/>
  <c r="CK262" i="4"/>
  <c r="CK261" i="4"/>
  <c r="CK260" i="4"/>
  <c r="CK259" i="4"/>
  <c r="CK258" i="4"/>
  <c r="CK257" i="4"/>
  <c r="CK256" i="4"/>
  <c r="CK255" i="4"/>
  <c r="CK254" i="4"/>
  <c r="CK253" i="4"/>
  <c r="CK252" i="4"/>
  <c r="CK251" i="4"/>
  <c r="CK250" i="4"/>
  <c r="CK249" i="4"/>
  <c r="CK248" i="4"/>
  <c r="CK247" i="4"/>
  <c r="CK246" i="4"/>
  <c r="CK245" i="4"/>
  <c r="CK244" i="4"/>
  <c r="CK243" i="4"/>
  <c r="CK242" i="4"/>
  <c r="CK241" i="4"/>
  <c r="CK240" i="4"/>
  <c r="CK239" i="4"/>
  <c r="CK238" i="4"/>
  <c r="CK237" i="4"/>
  <c r="CK236" i="4"/>
  <c r="CK235" i="4"/>
  <c r="CK234" i="4"/>
  <c r="CK233" i="4"/>
  <c r="CK232" i="4"/>
  <c r="CK231" i="4"/>
  <c r="CK230" i="4"/>
  <c r="CK229" i="4"/>
  <c r="CK228" i="4"/>
  <c r="CK227" i="4"/>
  <c r="CK226" i="4"/>
  <c r="CK225" i="4"/>
  <c r="CK224" i="4"/>
  <c r="CK223" i="4"/>
  <c r="CK222" i="4"/>
  <c r="CK221" i="4"/>
  <c r="CK220" i="4"/>
  <c r="CK219" i="4"/>
  <c r="CK218" i="4"/>
  <c r="CK217" i="4"/>
  <c r="CK216" i="4"/>
  <c r="CK215" i="4"/>
  <c r="CK214" i="4"/>
  <c r="CK213" i="4"/>
  <c r="CK212" i="4"/>
  <c r="CK211" i="4"/>
  <c r="CK210" i="4"/>
  <c r="CK209" i="4"/>
  <c r="CK208" i="4"/>
  <c r="CK207" i="4"/>
  <c r="CK206" i="4"/>
  <c r="CK205" i="4"/>
  <c r="CK204" i="4"/>
  <c r="CK203" i="4"/>
  <c r="CK202" i="4"/>
  <c r="CK201" i="4"/>
  <c r="CK200" i="4"/>
  <c r="CK199" i="4"/>
  <c r="CK198" i="4"/>
  <c r="CK197" i="4"/>
  <c r="CK196" i="4"/>
  <c r="CK195" i="4"/>
  <c r="CK194" i="4"/>
  <c r="CK193" i="4"/>
  <c r="CK192" i="4"/>
  <c r="CK191" i="4"/>
  <c r="CK190" i="4"/>
  <c r="CK189" i="4"/>
  <c r="CK188" i="4"/>
  <c r="CK187" i="4"/>
  <c r="CK186" i="4"/>
  <c r="CK185" i="4"/>
  <c r="CK184" i="4"/>
  <c r="CK183" i="4"/>
  <c r="CK182" i="4"/>
  <c r="CK181" i="4"/>
  <c r="CK180" i="4"/>
  <c r="CK179" i="4"/>
  <c r="CK178" i="4"/>
  <c r="CK177" i="4"/>
  <c r="CK176" i="4"/>
  <c r="CK175" i="4"/>
  <c r="CK174" i="4"/>
  <c r="CK173" i="4"/>
  <c r="CK172" i="4"/>
  <c r="CK171" i="4"/>
  <c r="CK170" i="4"/>
  <c r="CK169" i="4"/>
  <c r="CK168" i="4"/>
  <c r="CK167" i="4"/>
  <c r="CK166" i="4"/>
  <c r="CK165" i="4"/>
  <c r="CK164" i="4"/>
  <c r="CK163" i="4"/>
  <c r="CK162" i="4"/>
  <c r="CK161" i="4"/>
  <c r="CK160" i="4"/>
  <c r="CK159" i="4"/>
  <c r="CK158" i="4"/>
  <c r="CK157" i="4"/>
  <c r="CK156" i="4"/>
  <c r="CK155" i="4"/>
  <c r="CK154" i="4"/>
  <c r="CK153" i="4"/>
  <c r="CK152" i="4"/>
  <c r="CK151" i="4"/>
  <c r="CK150" i="4"/>
  <c r="CK149" i="4"/>
  <c r="CK148" i="4"/>
  <c r="CK147" i="4"/>
  <c r="CK146" i="4"/>
  <c r="CK145" i="4"/>
  <c r="CK144" i="4"/>
  <c r="CK143" i="4"/>
  <c r="CK142" i="4"/>
  <c r="CK141" i="4"/>
  <c r="CK140" i="4"/>
  <c r="CK139" i="4"/>
  <c r="CK138" i="4"/>
  <c r="CK137" i="4"/>
  <c r="CK136" i="4"/>
  <c r="CK135" i="4"/>
  <c r="CK134" i="4"/>
  <c r="CK133" i="4"/>
  <c r="CK132" i="4"/>
  <c r="CK131" i="4"/>
  <c r="CK130" i="4"/>
  <c r="CK129" i="4"/>
  <c r="CK128" i="4"/>
  <c r="CK127" i="4"/>
  <c r="CK126" i="4"/>
  <c r="CK125" i="4"/>
  <c r="CK124" i="4"/>
  <c r="CK123" i="4"/>
  <c r="CK122" i="4"/>
  <c r="CK121" i="4"/>
  <c r="CK120" i="4"/>
  <c r="CK119" i="4"/>
  <c r="CK118" i="4"/>
  <c r="CK117" i="4"/>
  <c r="CK116" i="4"/>
  <c r="CK115" i="4"/>
  <c r="CK114" i="4"/>
  <c r="CK113" i="4"/>
  <c r="CK112" i="4"/>
  <c r="CK111" i="4"/>
  <c r="CK110" i="4"/>
  <c r="CK109" i="4"/>
  <c r="CK108" i="4"/>
  <c r="CK107" i="4"/>
  <c r="CK106" i="4"/>
  <c r="CK105" i="4"/>
  <c r="CK104" i="4"/>
  <c r="CK103" i="4"/>
  <c r="CK102" i="4"/>
  <c r="CK101" i="4"/>
  <c r="CK100" i="4"/>
  <c r="CK99" i="4"/>
  <c r="CK98" i="4"/>
  <c r="CK97" i="4"/>
  <c r="CK96" i="4"/>
  <c r="CK95" i="4"/>
  <c r="CK94" i="4"/>
  <c r="CK93" i="4"/>
  <c r="CK92" i="4"/>
  <c r="CK91" i="4"/>
  <c r="CK90" i="4"/>
  <c r="CK89" i="4"/>
  <c r="CK88" i="4"/>
  <c r="CK87" i="4"/>
  <c r="CK86" i="4"/>
  <c r="CK85" i="4"/>
  <c r="CK84" i="4"/>
  <c r="CK83" i="4"/>
  <c r="CK82" i="4"/>
  <c r="CK81" i="4"/>
  <c r="CK80" i="4"/>
  <c r="CK79" i="4"/>
  <c r="CK78" i="4"/>
  <c r="CK77" i="4"/>
  <c r="CK76" i="4"/>
  <c r="CK75" i="4"/>
  <c r="CK74" i="4"/>
  <c r="CK73" i="4"/>
  <c r="CK72" i="4"/>
  <c r="CK71" i="4"/>
  <c r="CK70" i="4"/>
  <c r="CK69" i="4"/>
  <c r="CK68" i="4"/>
  <c r="CK67" i="4"/>
  <c r="CK66" i="4"/>
  <c r="CK65" i="4"/>
  <c r="CK64" i="4"/>
  <c r="CK63" i="4"/>
  <c r="CK62" i="4"/>
  <c r="CK61" i="4"/>
  <c r="CK60" i="4"/>
  <c r="CK59" i="4"/>
  <c r="CK58" i="4"/>
  <c r="CK57" i="4"/>
  <c r="CK56" i="4"/>
  <c r="CK55" i="4"/>
  <c r="CK54" i="4"/>
  <c r="CK53" i="4"/>
  <c r="CK52" i="4"/>
  <c r="CK51" i="4"/>
  <c r="CK50" i="4"/>
  <c r="CK49" i="4"/>
  <c r="CK48" i="4"/>
  <c r="CK47" i="4"/>
  <c r="CK46" i="4"/>
  <c r="CK45" i="4"/>
  <c r="CK44" i="4"/>
  <c r="CK43" i="4"/>
  <c r="CK42" i="4"/>
  <c r="CK41" i="4"/>
  <c r="CK40" i="4"/>
  <c r="CK39" i="4"/>
  <c r="CK38" i="4"/>
  <c r="CK37" i="4"/>
  <c r="CK36" i="4"/>
  <c r="CK35" i="4"/>
  <c r="CK34" i="4"/>
  <c r="CK33" i="4"/>
  <c r="CK32" i="4"/>
  <c r="CK31" i="4"/>
  <c r="CK30" i="4"/>
  <c r="CK29" i="4"/>
  <c r="CK28" i="4"/>
  <c r="CK27" i="4"/>
  <c r="CK26" i="4"/>
  <c r="CK25" i="4"/>
  <c r="CK24" i="4"/>
  <c r="CK23" i="4"/>
  <c r="CK22" i="4"/>
  <c r="CK21" i="4"/>
  <c r="CK20" i="4"/>
  <c r="CK19" i="4"/>
  <c r="CK18" i="4"/>
  <c r="CK17" i="4"/>
  <c r="CK16" i="4"/>
  <c r="CK15" i="4"/>
  <c r="CK14" i="4"/>
  <c r="CK13" i="4"/>
  <c r="CK12" i="4"/>
  <c r="CK11" i="4"/>
  <c r="CK10" i="4"/>
  <c r="CK9" i="4"/>
  <c r="CK8" i="4"/>
  <c r="CK7" i="4"/>
  <c r="CK6" i="4"/>
  <c r="CK5" i="4"/>
  <c r="CK4" i="4"/>
  <c r="CK3" i="4"/>
  <c r="CD274" i="4"/>
  <c r="CD273" i="4"/>
  <c r="CD272" i="4"/>
  <c r="CD271" i="4"/>
  <c r="CD270" i="4"/>
  <c r="CD269" i="4"/>
  <c r="CD268" i="4"/>
  <c r="CD267" i="4"/>
  <c r="CD266" i="4"/>
  <c r="CD265" i="4"/>
  <c r="CD264" i="4"/>
  <c r="CD263" i="4"/>
  <c r="CD262" i="4"/>
  <c r="CD261" i="4"/>
  <c r="CD260" i="4"/>
  <c r="CD259" i="4"/>
  <c r="CD258" i="4"/>
  <c r="CD257" i="4"/>
  <c r="CD256" i="4"/>
  <c r="CD255" i="4"/>
  <c r="CD254" i="4"/>
  <c r="CD253" i="4"/>
  <c r="CD252" i="4"/>
  <c r="CD251" i="4"/>
  <c r="CD250" i="4"/>
  <c r="CD249" i="4"/>
  <c r="CD248" i="4"/>
  <c r="CD247" i="4"/>
  <c r="CD246" i="4"/>
  <c r="CD245" i="4"/>
  <c r="CD244" i="4"/>
  <c r="CD243" i="4"/>
  <c r="CD242" i="4"/>
  <c r="CD241" i="4"/>
  <c r="CD240" i="4"/>
  <c r="CD239" i="4"/>
  <c r="CD238" i="4"/>
  <c r="CD237" i="4"/>
  <c r="CD236" i="4"/>
  <c r="CD235" i="4"/>
  <c r="CD234" i="4"/>
  <c r="CD233" i="4"/>
  <c r="CD232" i="4"/>
  <c r="CD231" i="4"/>
  <c r="CD230" i="4"/>
  <c r="CD229" i="4"/>
  <c r="CD228" i="4"/>
  <c r="CD227" i="4"/>
  <c r="CD226" i="4"/>
  <c r="CD225" i="4"/>
  <c r="CD224" i="4"/>
  <c r="CD223" i="4"/>
  <c r="CD222" i="4"/>
  <c r="CD221" i="4"/>
  <c r="CD220" i="4"/>
  <c r="CD219" i="4"/>
  <c r="CD218" i="4"/>
  <c r="CD217" i="4"/>
  <c r="CD216" i="4"/>
  <c r="CD215" i="4"/>
  <c r="CD214" i="4"/>
  <c r="CD213" i="4"/>
  <c r="CD212" i="4"/>
  <c r="CD211" i="4"/>
  <c r="CD210" i="4"/>
  <c r="CD209" i="4"/>
  <c r="CD208" i="4"/>
  <c r="CD207" i="4"/>
  <c r="CD206" i="4"/>
  <c r="CD205" i="4"/>
  <c r="CD204" i="4"/>
  <c r="CD203" i="4"/>
  <c r="CD202" i="4"/>
  <c r="CD201" i="4"/>
  <c r="CD200" i="4"/>
  <c r="CD199" i="4"/>
  <c r="CD198" i="4"/>
  <c r="CD197" i="4"/>
  <c r="CD196" i="4"/>
  <c r="CD195" i="4"/>
  <c r="CD194" i="4"/>
  <c r="CD193" i="4"/>
  <c r="CD192" i="4"/>
  <c r="CD191" i="4"/>
  <c r="CD190" i="4"/>
  <c r="CD189" i="4"/>
  <c r="CD188" i="4"/>
  <c r="CD187" i="4"/>
  <c r="CD186" i="4"/>
  <c r="CD185" i="4"/>
  <c r="CD184" i="4"/>
  <c r="CD183" i="4"/>
  <c r="CD182" i="4"/>
  <c r="CD181" i="4"/>
  <c r="CD180" i="4"/>
  <c r="CD179" i="4"/>
  <c r="CD178" i="4"/>
  <c r="CD177" i="4"/>
  <c r="CD176" i="4"/>
  <c r="CD175" i="4"/>
  <c r="CD174" i="4"/>
  <c r="CD173" i="4"/>
  <c r="CD172" i="4"/>
  <c r="CD171" i="4"/>
  <c r="CD170" i="4"/>
  <c r="CD169" i="4"/>
  <c r="CD168" i="4"/>
  <c r="CD167" i="4"/>
  <c r="CD166" i="4"/>
  <c r="CD165" i="4"/>
  <c r="CD164" i="4"/>
  <c r="CD163" i="4"/>
  <c r="CD162" i="4"/>
  <c r="CD161" i="4"/>
  <c r="CD160" i="4"/>
  <c r="CD159" i="4"/>
  <c r="CD158" i="4"/>
  <c r="CD157" i="4"/>
  <c r="CD156" i="4"/>
  <c r="CD155" i="4"/>
  <c r="CD154" i="4"/>
  <c r="CD153" i="4"/>
  <c r="CD152" i="4"/>
  <c r="CD151" i="4"/>
  <c r="CD150" i="4"/>
  <c r="CD149" i="4"/>
  <c r="CD148" i="4"/>
  <c r="CD147" i="4"/>
  <c r="CD146" i="4"/>
  <c r="CD145" i="4"/>
  <c r="CD144" i="4"/>
  <c r="CD143" i="4"/>
  <c r="CD142" i="4"/>
  <c r="CD141" i="4"/>
  <c r="CD140" i="4"/>
  <c r="CD139" i="4"/>
  <c r="CD138" i="4"/>
  <c r="CD137" i="4"/>
  <c r="CD136" i="4"/>
  <c r="CD135" i="4"/>
  <c r="CD134" i="4"/>
  <c r="CD133" i="4"/>
  <c r="CD132" i="4"/>
  <c r="CD131" i="4"/>
  <c r="CD130" i="4"/>
  <c r="CD129" i="4"/>
  <c r="CD128" i="4"/>
  <c r="CD127" i="4"/>
  <c r="CD126" i="4"/>
  <c r="CD125" i="4"/>
  <c r="CD124" i="4"/>
  <c r="CD123" i="4"/>
  <c r="CD122" i="4"/>
  <c r="CD121" i="4"/>
  <c r="CD120" i="4"/>
  <c r="CD119" i="4"/>
  <c r="CD118" i="4"/>
  <c r="CD117" i="4"/>
  <c r="CD116" i="4"/>
  <c r="CD115" i="4"/>
  <c r="CD114" i="4"/>
  <c r="CD113" i="4"/>
  <c r="CD112" i="4"/>
  <c r="CD111" i="4"/>
  <c r="CD110" i="4"/>
  <c r="CD109" i="4"/>
  <c r="CD108" i="4"/>
  <c r="CD107" i="4"/>
  <c r="CD106" i="4"/>
  <c r="CD105" i="4"/>
  <c r="CD104" i="4"/>
  <c r="CD103" i="4"/>
  <c r="CD102" i="4"/>
  <c r="CD101" i="4"/>
  <c r="CD100" i="4"/>
  <c r="CD99" i="4"/>
  <c r="CD98" i="4"/>
  <c r="CD97" i="4"/>
  <c r="CD96" i="4"/>
  <c r="CD95" i="4"/>
  <c r="CD94" i="4"/>
  <c r="CD93" i="4"/>
  <c r="CD92" i="4"/>
  <c r="CD91" i="4"/>
  <c r="CD90" i="4"/>
  <c r="CD89" i="4"/>
  <c r="CD88" i="4"/>
  <c r="CD87" i="4"/>
  <c r="CD86" i="4"/>
  <c r="CD85" i="4"/>
  <c r="CD84" i="4"/>
  <c r="CD83" i="4"/>
  <c r="CD82" i="4"/>
  <c r="CD81" i="4"/>
  <c r="CD80" i="4"/>
  <c r="CD79" i="4"/>
  <c r="CD78" i="4"/>
  <c r="CD77" i="4"/>
  <c r="CD76" i="4"/>
  <c r="CD75" i="4"/>
  <c r="CD74" i="4"/>
  <c r="CD73" i="4"/>
  <c r="CD72" i="4"/>
  <c r="CD71" i="4"/>
  <c r="CD70" i="4"/>
  <c r="CD69" i="4"/>
  <c r="CD68" i="4"/>
  <c r="CD67" i="4"/>
  <c r="CD66" i="4"/>
  <c r="CD65" i="4"/>
  <c r="CD64" i="4"/>
  <c r="CD63" i="4"/>
  <c r="CD62" i="4"/>
  <c r="CD61" i="4"/>
  <c r="CD60" i="4"/>
  <c r="CD59" i="4"/>
  <c r="CD58" i="4"/>
  <c r="CD57" i="4"/>
  <c r="CD56" i="4"/>
  <c r="CD55" i="4"/>
  <c r="CD54" i="4"/>
  <c r="CD53" i="4"/>
  <c r="CD52" i="4"/>
  <c r="CD51" i="4"/>
  <c r="CD50" i="4"/>
  <c r="CD49" i="4"/>
  <c r="CD48" i="4"/>
  <c r="CD47" i="4"/>
  <c r="CD46" i="4"/>
  <c r="CD45" i="4"/>
  <c r="CD44" i="4"/>
  <c r="CD43" i="4"/>
  <c r="CD42" i="4"/>
  <c r="CD41" i="4"/>
  <c r="CD40" i="4"/>
  <c r="CD39" i="4"/>
  <c r="CD38" i="4"/>
  <c r="CD37" i="4"/>
  <c r="CD36" i="4"/>
  <c r="CD35" i="4"/>
  <c r="CD34" i="4"/>
  <c r="CD33" i="4"/>
  <c r="CD32" i="4"/>
  <c r="CD31" i="4"/>
  <c r="CD30" i="4"/>
  <c r="CD29" i="4"/>
  <c r="CD28" i="4"/>
  <c r="CD27" i="4"/>
  <c r="CD26" i="4"/>
  <c r="CD25" i="4"/>
  <c r="CD24" i="4"/>
  <c r="CD23" i="4"/>
  <c r="CD22" i="4"/>
  <c r="CD21" i="4"/>
  <c r="CD20" i="4"/>
  <c r="CD19" i="4"/>
  <c r="CD18" i="4"/>
  <c r="CD17" i="4"/>
  <c r="CD16" i="4"/>
  <c r="CD15" i="4"/>
  <c r="CD14" i="4"/>
  <c r="CD13" i="4"/>
  <c r="CD12" i="4"/>
  <c r="CD11" i="4"/>
  <c r="CD10" i="4"/>
  <c r="CD9" i="4"/>
  <c r="CD8" i="4"/>
  <c r="CD7" i="4"/>
  <c r="CD6" i="4"/>
  <c r="CD5" i="4"/>
  <c r="CD4" i="4"/>
  <c r="CD3" i="4"/>
  <c r="BW274" i="4"/>
  <c r="BW273" i="4"/>
  <c r="BW272" i="4"/>
  <c r="BW271" i="4"/>
  <c r="BW270" i="4"/>
  <c r="BW269" i="4"/>
  <c r="BW268" i="4"/>
  <c r="BW267" i="4"/>
  <c r="BW266" i="4"/>
  <c r="BW265" i="4"/>
  <c r="BW264" i="4"/>
  <c r="BW263" i="4"/>
  <c r="BW262" i="4"/>
  <c r="BW261" i="4"/>
  <c r="BW260" i="4"/>
  <c r="BW259" i="4"/>
  <c r="BW258" i="4"/>
  <c r="BW257" i="4"/>
  <c r="BW256" i="4"/>
  <c r="BW255" i="4"/>
  <c r="BW254" i="4"/>
  <c r="BW253" i="4"/>
  <c r="BW252" i="4"/>
  <c r="BW251" i="4"/>
  <c r="BW250" i="4"/>
  <c r="BW249" i="4"/>
  <c r="BW248" i="4"/>
  <c r="BW247" i="4"/>
  <c r="BW246" i="4"/>
  <c r="BW245" i="4"/>
  <c r="BW244" i="4"/>
  <c r="BW243" i="4"/>
  <c r="BW242" i="4"/>
  <c r="BW241" i="4"/>
  <c r="BW240" i="4"/>
  <c r="BW239" i="4"/>
  <c r="BW238" i="4"/>
  <c r="BW237" i="4"/>
  <c r="BW236" i="4"/>
  <c r="BW235" i="4"/>
  <c r="BW234" i="4"/>
  <c r="BW233" i="4"/>
  <c r="BW232" i="4"/>
  <c r="BW231" i="4"/>
  <c r="BW230" i="4"/>
  <c r="BW229" i="4"/>
  <c r="BW228" i="4"/>
  <c r="BW227" i="4"/>
  <c r="BW226" i="4"/>
  <c r="BW225" i="4"/>
  <c r="BW224" i="4"/>
  <c r="BW223" i="4"/>
  <c r="BW222" i="4"/>
  <c r="BW221" i="4"/>
  <c r="BW220" i="4"/>
  <c r="BW219" i="4"/>
  <c r="BW218" i="4"/>
  <c r="BW217" i="4"/>
  <c r="BW216" i="4"/>
  <c r="BW215" i="4"/>
  <c r="BW214" i="4"/>
  <c r="BW213" i="4"/>
  <c r="BW212" i="4"/>
  <c r="BW211" i="4"/>
  <c r="BW210" i="4"/>
  <c r="BW209" i="4"/>
  <c r="BW208" i="4"/>
  <c r="BW207" i="4"/>
  <c r="BW206" i="4"/>
  <c r="BW205" i="4"/>
  <c r="BW204" i="4"/>
  <c r="BW203" i="4"/>
  <c r="BW202" i="4"/>
  <c r="BW201" i="4"/>
  <c r="BW200" i="4"/>
  <c r="BW199" i="4"/>
  <c r="BW198" i="4"/>
  <c r="BW197" i="4"/>
  <c r="BW196" i="4"/>
  <c r="BW195" i="4"/>
  <c r="BW194" i="4"/>
  <c r="BW193" i="4"/>
  <c r="BW192" i="4"/>
  <c r="BW191" i="4"/>
  <c r="BW190" i="4"/>
  <c r="BW189" i="4"/>
  <c r="BW188" i="4"/>
  <c r="BW187" i="4"/>
  <c r="BW186" i="4"/>
  <c r="BW185" i="4"/>
  <c r="BW184" i="4"/>
  <c r="BW183" i="4"/>
  <c r="BW182" i="4"/>
  <c r="BW181" i="4"/>
  <c r="BW180" i="4"/>
  <c r="BW179" i="4"/>
  <c r="BW178" i="4"/>
  <c r="BW177" i="4"/>
  <c r="BW176" i="4"/>
  <c r="BW175" i="4"/>
  <c r="BW174" i="4"/>
  <c r="BW173" i="4"/>
  <c r="BW172" i="4"/>
  <c r="BW171" i="4"/>
  <c r="BW170" i="4"/>
  <c r="BW169" i="4"/>
  <c r="BW168" i="4"/>
  <c r="BW167" i="4"/>
  <c r="BW166" i="4"/>
  <c r="BW165" i="4"/>
  <c r="BW164" i="4"/>
  <c r="BW163" i="4"/>
  <c r="BW162" i="4"/>
  <c r="BW161" i="4"/>
  <c r="BW160" i="4"/>
  <c r="BW159" i="4"/>
  <c r="BW158" i="4"/>
  <c r="BW157" i="4"/>
  <c r="BW156" i="4"/>
  <c r="BW155" i="4"/>
  <c r="BW154" i="4"/>
  <c r="BW153" i="4"/>
  <c r="BW152" i="4"/>
  <c r="BW151" i="4"/>
  <c r="BW150" i="4"/>
  <c r="BW149" i="4"/>
  <c r="BW148" i="4"/>
  <c r="BW147" i="4"/>
  <c r="BW146" i="4"/>
  <c r="BW145" i="4"/>
  <c r="BW144" i="4"/>
  <c r="BW143" i="4"/>
  <c r="BW142" i="4"/>
  <c r="BW141" i="4"/>
  <c r="BW140" i="4"/>
  <c r="BW139" i="4"/>
  <c r="BW138" i="4"/>
  <c r="BW137" i="4"/>
  <c r="BW136" i="4"/>
  <c r="BW135" i="4"/>
  <c r="BW134" i="4"/>
  <c r="BW133" i="4"/>
  <c r="BW132" i="4"/>
  <c r="BW131" i="4"/>
  <c r="BW130" i="4"/>
  <c r="BW129" i="4"/>
  <c r="BW128" i="4"/>
  <c r="BW127" i="4"/>
  <c r="BW126" i="4"/>
  <c r="BW125" i="4"/>
  <c r="BW124" i="4"/>
  <c r="BW123" i="4"/>
  <c r="BW122" i="4"/>
  <c r="BW121" i="4"/>
  <c r="BW120" i="4"/>
  <c r="BW119" i="4"/>
  <c r="BW118" i="4"/>
  <c r="BW117" i="4"/>
  <c r="BW116" i="4"/>
  <c r="BW115" i="4"/>
  <c r="BW114" i="4"/>
  <c r="BW113" i="4"/>
  <c r="BW112" i="4"/>
  <c r="BW111" i="4"/>
  <c r="BW110" i="4"/>
  <c r="BW109" i="4"/>
  <c r="BW108" i="4"/>
  <c r="BW107" i="4"/>
  <c r="BW106" i="4"/>
  <c r="BW105" i="4"/>
  <c r="BW104" i="4"/>
  <c r="BW103" i="4"/>
  <c r="BW102" i="4"/>
  <c r="BW101" i="4"/>
  <c r="BW100" i="4"/>
  <c r="BW99" i="4"/>
  <c r="BW98" i="4"/>
  <c r="BW97" i="4"/>
  <c r="BW96" i="4"/>
  <c r="BW95" i="4"/>
  <c r="BW94" i="4"/>
  <c r="BW93" i="4"/>
  <c r="BW92" i="4"/>
  <c r="BW91" i="4"/>
  <c r="BW90" i="4"/>
  <c r="BW89" i="4"/>
  <c r="BW88" i="4"/>
  <c r="BW87" i="4"/>
  <c r="BW86" i="4"/>
  <c r="BW85" i="4"/>
  <c r="BW84" i="4"/>
  <c r="BW83" i="4"/>
  <c r="BW82" i="4"/>
  <c r="BW81" i="4"/>
  <c r="BW80" i="4"/>
  <c r="BW79" i="4"/>
  <c r="BW78" i="4"/>
  <c r="BW77" i="4"/>
  <c r="BW76" i="4"/>
  <c r="BW75" i="4"/>
  <c r="BW74" i="4"/>
  <c r="BW73" i="4"/>
  <c r="BW72" i="4"/>
  <c r="BW71" i="4"/>
  <c r="BW70" i="4"/>
  <c r="BW69" i="4"/>
  <c r="BW68" i="4"/>
  <c r="BW67" i="4"/>
  <c r="BW66" i="4"/>
  <c r="BW65" i="4"/>
  <c r="BW64" i="4"/>
  <c r="BW63" i="4"/>
  <c r="BW62" i="4"/>
  <c r="BW61" i="4"/>
  <c r="BW60" i="4"/>
  <c r="BW59" i="4"/>
  <c r="BW58" i="4"/>
  <c r="BW57" i="4"/>
  <c r="BW56" i="4"/>
  <c r="BW55" i="4"/>
  <c r="BW54" i="4"/>
  <c r="BW53" i="4"/>
  <c r="BW52" i="4"/>
  <c r="BW51" i="4"/>
  <c r="BW50" i="4"/>
  <c r="BW49" i="4"/>
  <c r="BW48" i="4"/>
  <c r="BW47" i="4"/>
  <c r="BW46" i="4"/>
  <c r="BW45" i="4"/>
  <c r="BW44" i="4"/>
  <c r="BW43" i="4"/>
  <c r="BW42" i="4"/>
  <c r="BW41" i="4"/>
  <c r="BW40" i="4"/>
  <c r="BW39" i="4"/>
  <c r="BW38" i="4"/>
  <c r="BW37" i="4"/>
  <c r="BW36" i="4"/>
  <c r="BW35" i="4"/>
  <c r="BW34" i="4"/>
  <c r="BW33" i="4"/>
  <c r="BW32" i="4"/>
  <c r="BW31" i="4"/>
  <c r="BW30" i="4"/>
  <c r="BW29" i="4"/>
  <c r="BW28" i="4"/>
  <c r="BW27" i="4"/>
  <c r="BW26" i="4"/>
  <c r="BW25" i="4"/>
  <c r="BW24" i="4"/>
  <c r="BW23" i="4"/>
  <c r="BW22" i="4"/>
  <c r="BW21" i="4"/>
  <c r="BW20" i="4"/>
  <c r="BW19" i="4"/>
  <c r="BW18" i="4"/>
  <c r="BW17" i="4"/>
  <c r="BW16" i="4"/>
  <c r="BW15" i="4"/>
  <c r="BW14" i="4"/>
  <c r="BW13" i="4"/>
  <c r="BW12" i="4"/>
  <c r="BW11" i="4"/>
  <c r="BW10" i="4"/>
  <c r="BW9" i="4"/>
  <c r="BW8" i="4"/>
  <c r="BW7" i="4"/>
  <c r="BW6" i="4"/>
  <c r="BW5" i="4"/>
  <c r="BW4" i="4"/>
  <c r="BW3" i="4"/>
  <c r="BP274" i="4"/>
  <c r="BP273" i="4"/>
  <c r="BP272" i="4"/>
  <c r="BP271" i="4"/>
  <c r="BP270" i="4"/>
  <c r="BP269" i="4"/>
  <c r="BP268" i="4"/>
  <c r="BP267" i="4"/>
  <c r="BP266" i="4"/>
  <c r="BP265" i="4"/>
  <c r="BP264" i="4"/>
  <c r="BP263" i="4"/>
  <c r="BP262" i="4"/>
  <c r="BP261" i="4"/>
  <c r="BP260" i="4"/>
  <c r="BP259" i="4"/>
  <c r="BP258" i="4"/>
  <c r="BP257" i="4"/>
  <c r="BP256" i="4"/>
  <c r="BP255" i="4"/>
  <c r="BP254" i="4"/>
  <c r="BP253" i="4"/>
  <c r="BP252" i="4"/>
  <c r="BP251" i="4"/>
  <c r="BP250" i="4"/>
  <c r="BP249" i="4"/>
  <c r="BP248" i="4"/>
  <c r="BP247" i="4"/>
  <c r="BP246" i="4"/>
  <c r="BP245" i="4"/>
  <c r="BP244" i="4"/>
  <c r="BP243" i="4"/>
  <c r="BP242" i="4"/>
  <c r="BP241" i="4"/>
  <c r="BP240" i="4"/>
  <c r="BP239" i="4"/>
  <c r="BP238" i="4"/>
  <c r="BP237" i="4"/>
  <c r="BP236" i="4"/>
  <c r="BP235" i="4"/>
  <c r="BP234" i="4"/>
  <c r="BP233" i="4"/>
  <c r="BP232" i="4"/>
  <c r="BP231" i="4"/>
  <c r="BP230" i="4"/>
  <c r="BP229" i="4"/>
  <c r="BP228" i="4"/>
  <c r="BP227" i="4"/>
  <c r="BP226" i="4"/>
  <c r="BP225" i="4"/>
  <c r="BP224" i="4"/>
  <c r="BP223" i="4"/>
  <c r="BP222" i="4"/>
  <c r="BP221" i="4"/>
  <c r="BP220" i="4"/>
  <c r="BP219" i="4"/>
  <c r="BP218" i="4"/>
  <c r="BP217" i="4"/>
  <c r="BP216" i="4"/>
  <c r="BP215" i="4"/>
  <c r="BP214" i="4"/>
  <c r="BP213" i="4"/>
  <c r="BP212" i="4"/>
  <c r="BP211" i="4"/>
  <c r="BP210" i="4"/>
  <c r="BP209" i="4"/>
  <c r="BP208" i="4"/>
  <c r="BP207" i="4"/>
  <c r="BP206" i="4"/>
  <c r="BP205" i="4"/>
  <c r="BP204" i="4"/>
  <c r="BP203" i="4"/>
  <c r="BP202" i="4"/>
  <c r="BP201" i="4"/>
  <c r="BP200" i="4"/>
  <c r="BP199" i="4"/>
  <c r="BP198" i="4"/>
  <c r="BP197" i="4"/>
  <c r="BP196" i="4"/>
  <c r="BP195" i="4"/>
  <c r="BP194" i="4"/>
  <c r="BP193" i="4"/>
  <c r="BP192" i="4"/>
  <c r="BP191" i="4"/>
  <c r="BP190" i="4"/>
  <c r="BP189" i="4"/>
  <c r="BP188" i="4"/>
  <c r="BP187" i="4"/>
  <c r="BP186" i="4"/>
  <c r="BP185" i="4"/>
  <c r="BP184" i="4"/>
  <c r="BP183" i="4"/>
  <c r="BP182" i="4"/>
  <c r="BP181" i="4"/>
  <c r="BP180" i="4"/>
  <c r="BP179" i="4"/>
  <c r="BP178" i="4"/>
  <c r="BP177" i="4"/>
  <c r="BP176" i="4"/>
  <c r="BP175" i="4"/>
  <c r="BP174" i="4"/>
  <c r="BP173" i="4"/>
  <c r="BP172" i="4"/>
  <c r="BP171" i="4"/>
  <c r="BP170" i="4"/>
  <c r="BP169" i="4"/>
  <c r="BP168" i="4"/>
  <c r="BP167" i="4"/>
  <c r="BP166" i="4"/>
  <c r="BP165" i="4"/>
  <c r="BP164" i="4"/>
  <c r="BP163" i="4"/>
  <c r="BP162" i="4"/>
  <c r="BP161" i="4"/>
  <c r="BP160" i="4"/>
  <c r="BP159" i="4"/>
  <c r="BP158" i="4"/>
  <c r="BP157" i="4"/>
  <c r="BP156" i="4"/>
  <c r="BP155" i="4"/>
  <c r="BP154" i="4"/>
  <c r="BP153" i="4"/>
  <c r="BP152" i="4"/>
  <c r="BP151" i="4"/>
  <c r="BP150" i="4"/>
  <c r="BP149" i="4"/>
  <c r="BP148" i="4"/>
  <c r="BP147" i="4"/>
  <c r="BP146" i="4"/>
  <c r="BP145" i="4"/>
  <c r="BP144" i="4"/>
  <c r="BP143" i="4"/>
  <c r="BP142" i="4"/>
  <c r="BP141" i="4"/>
  <c r="BP140" i="4"/>
  <c r="BP139" i="4"/>
  <c r="BP138" i="4"/>
  <c r="BP137" i="4"/>
  <c r="BP136" i="4"/>
  <c r="BP135" i="4"/>
  <c r="BP134" i="4"/>
  <c r="BP133" i="4"/>
  <c r="BP132" i="4"/>
  <c r="BP131" i="4"/>
  <c r="BP130" i="4"/>
  <c r="BP129" i="4"/>
  <c r="BP128" i="4"/>
  <c r="BP127" i="4"/>
  <c r="BP126" i="4"/>
  <c r="BP125" i="4"/>
  <c r="BP124" i="4"/>
  <c r="BP123" i="4"/>
  <c r="BP122" i="4"/>
  <c r="BP121" i="4"/>
  <c r="BP120" i="4"/>
  <c r="BP119" i="4"/>
  <c r="BP118" i="4"/>
  <c r="BP117" i="4"/>
  <c r="BP116" i="4"/>
  <c r="BP115" i="4"/>
  <c r="BP114" i="4"/>
  <c r="BP113" i="4"/>
  <c r="BP112" i="4"/>
  <c r="BP111" i="4"/>
  <c r="BP110" i="4"/>
  <c r="BP109" i="4"/>
  <c r="BP108" i="4"/>
  <c r="BP107" i="4"/>
  <c r="BP106" i="4"/>
  <c r="BP105" i="4"/>
  <c r="BP104" i="4"/>
  <c r="BP103" i="4"/>
  <c r="BP102" i="4"/>
  <c r="BP101" i="4"/>
  <c r="BP100" i="4"/>
  <c r="BP99" i="4"/>
  <c r="BP98" i="4"/>
  <c r="BP97" i="4"/>
  <c r="BP96" i="4"/>
  <c r="BP95" i="4"/>
  <c r="BP94" i="4"/>
  <c r="BP93" i="4"/>
  <c r="BP92" i="4"/>
  <c r="BP91" i="4"/>
  <c r="BP90" i="4"/>
  <c r="BP89" i="4"/>
  <c r="BP88" i="4"/>
  <c r="BP87" i="4"/>
  <c r="BP86" i="4"/>
  <c r="BP85" i="4"/>
  <c r="BP84" i="4"/>
  <c r="BP83" i="4"/>
  <c r="BP82" i="4"/>
  <c r="BP81" i="4"/>
  <c r="BP80" i="4"/>
  <c r="BP79" i="4"/>
  <c r="BP78" i="4"/>
  <c r="BP77" i="4"/>
  <c r="BP76" i="4"/>
  <c r="BP75" i="4"/>
  <c r="BP74" i="4"/>
  <c r="BP73" i="4"/>
  <c r="BP72" i="4"/>
  <c r="BP71" i="4"/>
  <c r="BP70" i="4"/>
  <c r="BP69" i="4"/>
  <c r="BP68" i="4"/>
  <c r="BP67" i="4"/>
  <c r="BP66" i="4"/>
  <c r="BP65" i="4"/>
  <c r="BP64" i="4"/>
  <c r="BP63" i="4"/>
  <c r="BP62" i="4"/>
  <c r="BP61" i="4"/>
  <c r="BP60" i="4"/>
  <c r="BP59" i="4"/>
  <c r="BP58" i="4"/>
  <c r="BP57" i="4"/>
  <c r="BP56" i="4"/>
  <c r="BP55" i="4"/>
  <c r="BP54" i="4"/>
  <c r="BP53" i="4"/>
  <c r="BP52" i="4"/>
  <c r="BP51" i="4"/>
  <c r="BP50" i="4"/>
  <c r="BP49" i="4"/>
  <c r="BP48" i="4"/>
  <c r="BP47" i="4"/>
  <c r="BP46" i="4"/>
  <c r="BP45" i="4"/>
  <c r="BP44" i="4"/>
  <c r="BP43" i="4"/>
  <c r="BP42" i="4"/>
  <c r="BP41" i="4"/>
  <c r="BP40" i="4"/>
  <c r="BP39" i="4"/>
  <c r="BP38" i="4"/>
  <c r="BP37" i="4"/>
  <c r="BP36" i="4"/>
  <c r="BP35" i="4"/>
  <c r="BP34" i="4"/>
  <c r="BP33" i="4"/>
  <c r="BP32" i="4"/>
  <c r="BP31" i="4"/>
  <c r="BP30" i="4"/>
  <c r="BP29" i="4"/>
  <c r="BP28" i="4"/>
  <c r="BP27" i="4"/>
  <c r="BP26" i="4"/>
  <c r="BP25" i="4"/>
  <c r="BP24" i="4"/>
  <c r="BP23" i="4"/>
  <c r="BP22" i="4"/>
  <c r="BP21" i="4"/>
  <c r="BP20" i="4"/>
  <c r="BP19" i="4"/>
  <c r="BP18" i="4"/>
  <c r="BP17" i="4"/>
  <c r="BP16" i="4"/>
  <c r="BP15" i="4"/>
  <c r="BP14" i="4"/>
  <c r="BP13" i="4"/>
  <c r="BP12" i="4"/>
  <c r="BP11" i="4"/>
  <c r="BP10" i="4"/>
  <c r="BP9" i="4"/>
  <c r="BP8" i="4"/>
  <c r="BP7" i="4"/>
  <c r="BP6" i="4"/>
  <c r="BP5" i="4"/>
  <c r="BP4" i="4"/>
  <c r="BP3" i="4"/>
  <c r="BI274" i="4"/>
  <c r="BI273" i="4"/>
  <c r="BI272" i="4"/>
  <c r="BI271" i="4"/>
  <c r="BI270" i="4"/>
  <c r="BI269" i="4"/>
  <c r="BI268" i="4"/>
  <c r="BI267" i="4"/>
  <c r="BI266" i="4"/>
  <c r="BI265" i="4"/>
  <c r="BI264" i="4"/>
  <c r="BI263" i="4"/>
  <c r="BI262" i="4"/>
  <c r="BI261" i="4"/>
  <c r="BI260" i="4"/>
  <c r="BI259" i="4"/>
  <c r="BI258" i="4"/>
  <c r="BI257" i="4"/>
  <c r="BI256" i="4"/>
  <c r="BI255" i="4"/>
  <c r="BI254" i="4"/>
  <c r="BI253" i="4"/>
  <c r="BI252" i="4"/>
  <c r="BI251" i="4"/>
  <c r="BI250" i="4"/>
  <c r="BI249" i="4"/>
  <c r="BI248" i="4"/>
  <c r="BI247" i="4"/>
  <c r="BI246" i="4"/>
  <c r="BI245" i="4"/>
  <c r="BI244" i="4"/>
  <c r="BI243" i="4"/>
  <c r="BI242" i="4"/>
  <c r="BI241" i="4"/>
  <c r="BI240" i="4"/>
  <c r="BI239" i="4"/>
  <c r="BI238" i="4"/>
  <c r="BI237" i="4"/>
  <c r="BI236" i="4"/>
  <c r="BI235" i="4"/>
  <c r="BI234" i="4"/>
  <c r="BI233" i="4"/>
  <c r="BI232" i="4"/>
  <c r="BI231" i="4"/>
  <c r="BI230" i="4"/>
  <c r="BI229" i="4"/>
  <c r="BI228" i="4"/>
  <c r="BI227" i="4"/>
  <c r="BI226" i="4"/>
  <c r="BI225" i="4"/>
  <c r="BI224" i="4"/>
  <c r="BI223" i="4"/>
  <c r="BI222" i="4"/>
  <c r="BI221" i="4"/>
  <c r="BI220" i="4"/>
  <c r="BI219" i="4"/>
  <c r="BI218" i="4"/>
  <c r="BI217" i="4"/>
  <c r="BI216" i="4"/>
  <c r="BI215" i="4"/>
  <c r="BI214" i="4"/>
  <c r="BI213" i="4"/>
  <c r="BI212" i="4"/>
  <c r="BI211" i="4"/>
  <c r="BI210" i="4"/>
  <c r="BI209" i="4"/>
  <c r="BI208" i="4"/>
  <c r="BI207" i="4"/>
  <c r="BI206" i="4"/>
  <c r="BI205" i="4"/>
  <c r="BI204" i="4"/>
  <c r="BI203" i="4"/>
  <c r="BI202" i="4"/>
  <c r="BI201" i="4"/>
  <c r="BI200" i="4"/>
  <c r="BI199" i="4"/>
  <c r="BI198" i="4"/>
  <c r="BI197" i="4"/>
  <c r="BI196" i="4"/>
  <c r="BI195" i="4"/>
  <c r="BI194" i="4"/>
  <c r="BI193" i="4"/>
  <c r="BI192" i="4"/>
  <c r="BI191" i="4"/>
  <c r="BI190" i="4"/>
  <c r="BI189" i="4"/>
  <c r="BI188" i="4"/>
  <c r="BI187" i="4"/>
  <c r="BI186" i="4"/>
  <c r="BI185" i="4"/>
  <c r="BI184" i="4"/>
  <c r="BI183" i="4"/>
  <c r="BI182" i="4"/>
  <c r="BI181" i="4"/>
  <c r="BI180" i="4"/>
  <c r="BI179" i="4"/>
  <c r="BI178" i="4"/>
  <c r="BI177" i="4"/>
  <c r="BI176" i="4"/>
  <c r="BI175" i="4"/>
  <c r="BI174" i="4"/>
  <c r="BI173" i="4"/>
  <c r="BI172" i="4"/>
  <c r="BI171" i="4"/>
  <c r="BI170" i="4"/>
  <c r="BI169" i="4"/>
  <c r="BI168" i="4"/>
  <c r="BI167" i="4"/>
  <c r="BI166" i="4"/>
  <c r="BI165" i="4"/>
  <c r="BI164" i="4"/>
  <c r="BI163" i="4"/>
  <c r="BI162" i="4"/>
  <c r="BI161" i="4"/>
  <c r="BI160" i="4"/>
  <c r="BI159" i="4"/>
  <c r="BI158" i="4"/>
  <c r="BI157" i="4"/>
  <c r="BI156" i="4"/>
  <c r="BI155" i="4"/>
  <c r="BI154" i="4"/>
  <c r="BI153" i="4"/>
  <c r="BI152" i="4"/>
  <c r="BI151" i="4"/>
  <c r="BI150" i="4"/>
  <c r="BI149" i="4"/>
  <c r="BI148" i="4"/>
  <c r="BI147" i="4"/>
  <c r="BI146" i="4"/>
  <c r="BI145" i="4"/>
  <c r="BI144" i="4"/>
  <c r="BI143" i="4"/>
  <c r="BI142" i="4"/>
  <c r="BI141" i="4"/>
  <c r="BI140" i="4"/>
  <c r="BI139" i="4"/>
  <c r="BI138" i="4"/>
  <c r="BI137" i="4"/>
  <c r="BI136" i="4"/>
  <c r="BI135" i="4"/>
  <c r="BI134" i="4"/>
  <c r="BI133" i="4"/>
  <c r="BI132" i="4"/>
  <c r="BI131" i="4"/>
  <c r="BI130" i="4"/>
  <c r="BI129" i="4"/>
  <c r="BI128" i="4"/>
  <c r="BI127" i="4"/>
  <c r="BI126" i="4"/>
  <c r="BI125" i="4"/>
  <c r="BI124" i="4"/>
  <c r="BI123" i="4"/>
  <c r="BI122" i="4"/>
  <c r="BI121" i="4"/>
  <c r="BI120" i="4"/>
  <c r="BI119" i="4"/>
  <c r="BI118" i="4"/>
  <c r="BI117" i="4"/>
  <c r="BI116" i="4"/>
  <c r="BI115" i="4"/>
  <c r="BI114" i="4"/>
  <c r="BI113" i="4"/>
  <c r="BI112" i="4"/>
  <c r="BI111" i="4"/>
  <c r="BI110" i="4"/>
  <c r="BI109" i="4"/>
  <c r="BI108" i="4"/>
  <c r="BI107" i="4"/>
  <c r="BI106" i="4"/>
  <c r="BI105" i="4"/>
  <c r="BI104" i="4"/>
  <c r="BI103" i="4"/>
  <c r="BI102" i="4"/>
  <c r="BI101" i="4"/>
  <c r="BI100" i="4"/>
  <c r="BI99" i="4"/>
  <c r="BI98" i="4"/>
  <c r="BI97" i="4"/>
  <c r="BI96" i="4"/>
  <c r="BI95" i="4"/>
  <c r="BI94" i="4"/>
  <c r="BI93" i="4"/>
  <c r="BI92" i="4"/>
  <c r="BI91" i="4"/>
  <c r="BI90" i="4"/>
  <c r="BI89" i="4"/>
  <c r="BI88" i="4"/>
  <c r="BI87" i="4"/>
  <c r="BI86" i="4"/>
  <c r="BI85" i="4"/>
  <c r="BI84" i="4"/>
  <c r="BI83" i="4"/>
  <c r="BI82" i="4"/>
  <c r="BI81" i="4"/>
  <c r="BI80" i="4"/>
  <c r="BI79" i="4"/>
  <c r="BI78" i="4"/>
  <c r="BI77" i="4"/>
  <c r="BI76" i="4"/>
  <c r="BI75" i="4"/>
  <c r="BI74" i="4"/>
  <c r="BI73" i="4"/>
  <c r="BI72" i="4"/>
  <c r="BI71" i="4"/>
  <c r="BI70" i="4"/>
  <c r="BI69" i="4"/>
  <c r="BI68" i="4"/>
  <c r="BI67" i="4"/>
  <c r="BI66" i="4"/>
  <c r="BI65" i="4"/>
  <c r="BI64" i="4"/>
  <c r="BI63" i="4"/>
  <c r="BI62" i="4"/>
  <c r="BI61" i="4"/>
  <c r="BI60" i="4"/>
  <c r="BI59" i="4"/>
  <c r="BI58" i="4"/>
  <c r="BI57" i="4"/>
  <c r="BI56" i="4"/>
  <c r="BI55" i="4"/>
  <c r="BI54" i="4"/>
  <c r="BI53" i="4"/>
  <c r="BI52" i="4"/>
  <c r="BI51" i="4"/>
  <c r="BI50" i="4"/>
  <c r="BI49" i="4"/>
  <c r="BI48" i="4"/>
  <c r="BI47" i="4"/>
  <c r="BI46" i="4"/>
  <c r="BI45" i="4"/>
  <c r="BI44" i="4"/>
  <c r="BI43" i="4"/>
  <c r="BI42" i="4"/>
  <c r="BI41" i="4"/>
  <c r="BI40" i="4"/>
  <c r="BI39" i="4"/>
  <c r="BI38" i="4"/>
  <c r="BI37" i="4"/>
  <c r="BI36" i="4"/>
  <c r="BI35" i="4"/>
  <c r="BI34" i="4"/>
  <c r="BI33" i="4"/>
  <c r="BI32" i="4"/>
  <c r="BI31" i="4"/>
  <c r="BI30" i="4"/>
  <c r="BI29" i="4"/>
  <c r="BI28" i="4"/>
  <c r="BI27" i="4"/>
  <c r="BI26" i="4"/>
  <c r="BI25" i="4"/>
  <c r="BI24" i="4"/>
  <c r="BI23" i="4"/>
  <c r="BI22" i="4"/>
  <c r="BI21" i="4"/>
  <c r="BI20" i="4"/>
  <c r="BI19" i="4"/>
  <c r="BI18" i="4"/>
  <c r="BI17" i="4"/>
  <c r="BI16" i="4"/>
  <c r="BI15" i="4"/>
  <c r="BI14" i="4"/>
  <c r="BI13" i="4"/>
  <c r="BI12" i="4"/>
  <c r="BI11" i="4"/>
  <c r="BI10" i="4"/>
  <c r="BI9" i="4"/>
  <c r="BI8" i="4"/>
  <c r="BI7" i="4"/>
  <c r="BI6" i="4"/>
  <c r="BI5" i="4"/>
  <c r="BI4" i="4"/>
  <c r="BI3" i="4"/>
  <c r="BB274" i="4"/>
  <c r="BB273" i="4"/>
  <c r="BB272" i="4"/>
  <c r="BB271" i="4"/>
  <c r="BB270" i="4"/>
  <c r="BB269" i="4"/>
  <c r="BB268" i="4"/>
  <c r="BB267" i="4"/>
  <c r="BB266" i="4"/>
  <c r="BB265" i="4"/>
  <c r="BB264" i="4"/>
  <c r="BB263" i="4"/>
  <c r="BB262" i="4"/>
  <c r="BB261" i="4"/>
  <c r="BB260" i="4"/>
  <c r="BB259" i="4"/>
  <c r="BB258" i="4"/>
  <c r="BB257" i="4"/>
  <c r="BB256" i="4"/>
  <c r="BB255" i="4"/>
  <c r="BB254" i="4"/>
  <c r="BB253" i="4"/>
  <c r="BB252" i="4"/>
  <c r="BB251" i="4"/>
  <c r="BB250" i="4"/>
  <c r="BB249" i="4"/>
  <c r="BB248" i="4"/>
  <c r="BB247" i="4"/>
  <c r="BB246" i="4"/>
  <c r="BB245" i="4"/>
  <c r="BB244" i="4"/>
  <c r="BB243" i="4"/>
  <c r="BB242" i="4"/>
  <c r="BB241" i="4"/>
  <c r="BB240" i="4"/>
  <c r="BB239" i="4"/>
  <c r="BB238" i="4"/>
  <c r="BB237" i="4"/>
  <c r="BB236" i="4"/>
  <c r="BB235" i="4"/>
  <c r="BB234" i="4"/>
  <c r="BB233" i="4"/>
  <c r="BB232" i="4"/>
  <c r="BB231" i="4"/>
  <c r="BB230" i="4"/>
  <c r="BB229" i="4"/>
  <c r="BB228" i="4"/>
  <c r="BB227" i="4"/>
  <c r="BB226" i="4"/>
  <c r="BB225" i="4"/>
  <c r="BB224" i="4"/>
  <c r="BB223" i="4"/>
  <c r="BB222" i="4"/>
  <c r="BB221" i="4"/>
  <c r="BB220" i="4"/>
  <c r="BB219" i="4"/>
  <c r="BB218" i="4"/>
  <c r="BB217" i="4"/>
  <c r="BB216" i="4"/>
  <c r="BB215" i="4"/>
  <c r="BB214" i="4"/>
  <c r="BB213" i="4"/>
  <c r="BB212" i="4"/>
  <c r="BB211" i="4"/>
  <c r="BB210" i="4"/>
  <c r="BB209" i="4"/>
  <c r="BB208" i="4"/>
  <c r="BB207" i="4"/>
  <c r="BB206" i="4"/>
  <c r="BB205" i="4"/>
  <c r="BB204" i="4"/>
  <c r="BB203" i="4"/>
  <c r="BB202" i="4"/>
  <c r="BB201" i="4"/>
  <c r="BB200" i="4"/>
  <c r="BB199" i="4"/>
  <c r="BB198" i="4"/>
  <c r="BB197" i="4"/>
  <c r="BB196" i="4"/>
  <c r="BB195" i="4"/>
  <c r="BB194" i="4"/>
  <c r="BB193" i="4"/>
  <c r="BB192" i="4"/>
  <c r="BB191" i="4"/>
  <c r="BB190" i="4"/>
  <c r="BB189" i="4"/>
  <c r="BB188" i="4"/>
  <c r="BB187" i="4"/>
  <c r="BB186" i="4"/>
  <c r="BB185" i="4"/>
  <c r="BB184" i="4"/>
  <c r="BB183" i="4"/>
  <c r="BB182" i="4"/>
  <c r="BB181" i="4"/>
  <c r="BB180" i="4"/>
  <c r="BB179" i="4"/>
  <c r="BB178" i="4"/>
  <c r="BB177" i="4"/>
  <c r="BB176" i="4"/>
  <c r="BB175" i="4"/>
  <c r="BB174" i="4"/>
  <c r="BB173" i="4"/>
  <c r="BB172" i="4"/>
  <c r="BB171" i="4"/>
  <c r="BB170" i="4"/>
  <c r="BB169" i="4"/>
  <c r="BB168" i="4"/>
  <c r="BB167" i="4"/>
  <c r="BB166" i="4"/>
  <c r="BB165" i="4"/>
  <c r="BB164" i="4"/>
  <c r="BB163" i="4"/>
  <c r="BB162" i="4"/>
  <c r="BB161" i="4"/>
  <c r="BB160" i="4"/>
  <c r="BB159" i="4"/>
  <c r="BB158" i="4"/>
  <c r="BB157" i="4"/>
  <c r="BB156" i="4"/>
  <c r="BB155" i="4"/>
  <c r="BB154" i="4"/>
  <c r="BB153" i="4"/>
  <c r="BB152" i="4"/>
  <c r="BB151" i="4"/>
  <c r="BB150" i="4"/>
  <c r="BB149" i="4"/>
  <c r="BB148" i="4"/>
  <c r="BB147" i="4"/>
  <c r="BB146" i="4"/>
  <c r="BB145" i="4"/>
  <c r="BB144" i="4"/>
  <c r="BB143" i="4"/>
  <c r="BB142" i="4"/>
  <c r="BB141" i="4"/>
  <c r="BB140" i="4"/>
  <c r="BB139" i="4"/>
  <c r="BB138" i="4"/>
  <c r="BB137" i="4"/>
  <c r="BB136" i="4"/>
  <c r="BB135" i="4"/>
  <c r="BB134" i="4"/>
  <c r="BB133" i="4"/>
  <c r="BB132" i="4"/>
  <c r="BB131" i="4"/>
  <c r="BB130" i="4"/>
  <c r="BB129" i="4"/>
  <c r="BB128" i="4"/>
  <c r="BB127" i="4"/>
  <c r="BB126" i="4"/>
  <c r="BB125" i="4"/>
  <c r="BB124" i="4"/>
  <c r="BB123" i="4"/>
  <c r="BB122" i="4"/>
  <c r="BB121" i="4"/>
  <c r="BB120" i="4"/>
  <c r="BB119" i="4"/>
  <c r="BB118" i="4"/>
  <c r="BB117" i="4"/>
  <c r="BB116" i="4"/>
  <c r="BB115" i="4"/>
  <c r="BB114" i="4"/>
  <c r="BB113" i="4"/>
  <c r="BB112" i="4"/>
  <c r="BB111" i="4"/>
  <c r="BB110" i="4"/>
  <c r="BB109" i="4"/>
  <c r="BB108" i="4"/>
  <c r="BB107" i="4"/>
  <c r="BB106" i="4"/>
  <c r="BB105" i="4"/>
  <c r="BB104" i="4"/>
  <c r="BB103" i="4"/>
  <c r="BB102" i="4"/>
  <c r="BB101" i="4"/>
  <c r="BB100" i="4"/>
  <c r="BB99" i="4"/>
  <c r="BB98" i="4"/>
  <c r="BB97" i="4"/>
  <c r="BB96" i="4"/>
  <c r="BB95" i="4"/>
  <c r="BB94" i="4"/>
  <c r="BB93" i="4"/>
  <c r="BB92" i="4"/>
  <c r="BB91" i="4"/>
  <c r="BB90" i="4"/>
  <c r="BB89" i="4"/>
  <c r="BB88" i="4"/>
  <c r="BB87" i="4"/>
  <c r="BB86" i="4"/>
  <c r="BB85" i="4"/>
  <c r="BB84" i="4"/>
  <c r="BB83" i="4"/>
  <c r="BB82" i="4"/>
  <c r="BB81" i="4"/>
  <c r="BB80" i="4"/>
  <c r="BB79" i="4"/>
  <c r="BB78" i="4"/>
  <c r="BB77" i="4"/>
  <c r="BB76" i="4"/>
  <c r="BB75" i="4"/>
  <c r="BB74" i="4"/>
  <c r="BB73" i="4"/>
  <c r="BB72" i="4"/>
  <c r="BB71" i="4"/>
  <c r="BB70" i="4"/>
  <c r="BB69" i="4"/>
  <c r="BB68" i="4"/>
  <c r="BB67" i="4"/>
  <c r="BB66" i="4"/>
  <c r="BB65" i="4"/>
  <c r="BB64" i="4"/>
  <c r="BB63" i="4"/>
  <c r="BB62" i="4"/>
  <c r="BB61" i="4"/>
  <c r="BB60" i="4"/>
  <c r="BB59" i="4"/>
  <c r="BB58" i="4"/>
  <c r="BB57" i="4"/>
  <c r="BB56" i="4"/>
  <c r="BB55" i="4"/>
  <c r="BB54" i="4"/>
  <c r="BB53" i="4"/>
  <c r="BB52" i="4"/>
  <c r="BB51" i="4"/>
  <c r="BB50" i="4"/>
  <c r="BB49" i="4"/>
  <c r="BB48" i="4"/>
  <c r="BB47" i="4"/>
  <c r="BB46" i="4"/>
  <c r="BB45" i="4"/>
  <c r="BB44" i="4"/>
  <c r="BB43" i="4"/>
  <c r="BB42" i="4"/>
  <c r="BB41" i="4"/>
  <c r="BB40" i="4"/>
  <c r="BB39" i="4"/>
  <c r="BB38" i="4"/>
  <c r="BB37" i="4"/>
  <c r="BB36" i="4"/>
  <c r="BB35" i="4"/>
  <c r="BB34" i="4"/>
  <c r="BB33" i="4"/>
  <c r="BB32" i="4"/>
  <c r="BB31" i="4"/>
  <c r="BB30" i="4"/>
  <c r="BB29" i="4"/>
  <c r="BB28" i="4"/>
  <c r="BB27" i="4"/>
  <c r="BB26" i="4"/>
  <c r="BB25" i="4"/>
  <c r="BB24" i="4"/>
  <c r="BB23" i="4"/>
  <c r="BB22" i="4"/>
  <c r="BB21" i="4"/>
  <c r="BB20" i="4"/>
  <c r="BB19" i="4"/>
  <c r="BB18" i="4"/>
  <c r="BB17" i="4"/>
  <c r="BB16" i="4"/>
  <c r="BB15" i="4"/>
  <c r="BB14" i="4"/>
  <c r="BB13" i="4"/>
  <c r="BB12" i="4"/>
  <c r="BB11" i="4"/>
  <c r="BB10" i="4"/>
  <c r="BB9" i="4"/>
  <c r="BB8" i="4"/>
  <c r="BB7" i="4"/>
  <c r="BB6" i="4"/>
  <c r="BB5" i="4"/>
  <c r="BB4" i="4"/>
  <c r="BB3" i="4"/>
  <c r="AU274" i="4"/>
  <c r="AU273" i="4"/>
  <c r="AU272" i="4"/>
  <c r="AU271" i="4"/>
  <c r="AU270" i="4"/>
  <c r="AU269" i="4"/>
  <c r="AU268" i="4"/>
  <c r="AU267" i="4"/>
  <c r="AU266" i="4"/>
  <c r="AU265" i="4"/>
  <c r="AU264" i="4"/>
  <c r="AU263" i="4"/>
  <c r="AU262" i="4"/>
  <c r="AU261" i="4"/>
  <c r="AU260" i="4"/>
  <c r="AU259" i="4"/>
  <c r="AU258" i="4"/>
  <c r="AU257" i="4"/>
  <c r="AU256" i="4"/>
  <c r="AU255" i="4"/>
  <c r="AU254" i="4"/>
  <c r="AU253" i="4"/>
  <c r="AU252" i="4"/>
  <c r="AU251" i="4"/>
  <c r="AU250" i="4"/>
  <c r="AU249" i="4"/>
  <c r="AU248" i="4"/>
  <c r="AU247" i="4"/>
  <c r="AU246" i="4"/>
  <c r="AU245" i="4"/>
  <c r="AU244" i="4"/>
  <c r="AU243" i="4"/>
  <c r="AU242" i="4"/>
  <c r="AU241" i="4"/>
  <c r="AU240" i="4"/>
  <c r="AU239" i="4"/>
  <c r="AU238" i="4"/>
  <c r="AU237" i="4"/>
  <c r="AU236" i="4"/>
  <c r="AU235" i="4"/>
  <c r="AU234" i="4"/>
  <c r="AU233" i="4"/>
  <c r="AU232" i="4"/>
  <c r="AU231" i="4"/>
  <c r="AU230" i="4"/>
  <c r="AU229" i="4"/>
  <c r="AU228" i="4"/>
  <c r="AU227" i="4"/>
  <c r="AU226" i="4"/>
  <c r="AU225" i="4"/>
  <c r="AU224" i="4"/>
  <c r="AU223" i="4"/>
  <c r="AU222" i="4"/>
  <c r="AU221" i="4"/>
  <c r="AU220" i="4"/>
  <c r="AU219" i="4"/>
  <c r="AU218" i="4"/>
  <c r="AU217" i="4"/>
  <c r="AU216" i="4"/>
  <c r="AU215" i="4"/>
  <c r="AU214" i="4"/>
  <c r="AU213" i="4"/>
  <c r="AU212" i="4"/>
  <c r="AU211" i="4"/>
  <c r="AU210" i="4"/>
  <c r="AU209" i="4"/>
  <c r="AU208" i="4"/>
  <c r="AU207" i="4"/>
  <c r="AU206" i="4"/>
  <c r="AU205" i="4"/>
  <c r="AU204" i="4"/>
  <c r="AU203" i="4"/>
  <c r="AU202" i="4"/>
  <c r="AU201" i="4"/>
  <c r="AU200" i="4"/>
  <c r="AU199" i="4"/>
  <c r="AU198" i="4"/>
  <c r="AU197" i="4"/>
  <c r="AU196" i="4"/>
  <c r="AU195" i="4"/>
  <c r="AU194" i="4"/>
  <c r="AU193" i="4"/>
  <c r="AU192" i="4"/>
  <c r="AU191" i="4"/>
  <c r="AU190" i="4"/>
  <c r="AU189" i="4"/>
  <c r="AU188" i="4"/>
  <c r="AU187" i="4"/>
  <c r="AU186" i="4"/>
  <c r="AU185" i="4"/>
  <c r="AU184" i="4"/>
  <c r="AU183" i="4"/>
  <c r="AU182" i="4"/>
  <c r="AU181" i="4"/>
  <c r="AU180" i="4"/>
  <c r="AU179" i="4"/>
  <c r="AU178" i="4"/>
  <c r="AU177" i="4"/>
  <c r="AU176" i="4"/>
  <c r="AU175" i="4"/>
  <c r="AU174" i="4"/>
  <c r="AU173" i="4"/>
  <c r="AU172" i="4"/>
  <c r="AU171" i="4"/>
  <c r="AU170" i="4"/>
  <c r="AU169" i="4"/>
  <c r="AU168" i="4"/>
  <c r="AU167" i="4"/>
  <c r="AU166" i="4"/>
  <c r="AU165" i="4"/>
  <c r="AU164" i="4"/>
  <c r="AU163" i="4"/>
  <c r="AU162" i="4"/>
  <c r="AU161" i="4"/>
  <c r="AU160" i="4"/>
  <c r="AU159" i="4"/>
  <c r="AU158" i="4"/>
  <c r="AU157" i="4"/>
  <c r="AU156" i="4"/>
  <c r="AU155" i="4"/>
  <c r="AU154" i="4"/>
  <c r="AU153" i="4"/>
  <c r="AU152" i="4"/>
  <c r="AU151" i="4"/>
  <c r="AU150" i="4"/>
  <c r="AU149" i="4"/>
  <c r="AU148" i="4"/>
  <c r="AU147" i="4"/>
  <c r="AU146" i="4"/>
  <c r="AU145" i="4"/>
  <c r="AU144" i="4"/>
  <c r="AU143" i="4"/>
  <c r="AU142" i="4"/>
  <c r="AU141" i="4"/>
  <c r="AU140" i="4"/>
  <c r="AU139" i="4"/>
  <c r="AU138" i="4"/>
  <c r="AU137" i="4"/>
  <c r="AU136" i="4"/>
  <c r="AU135" i="4"/>
  <c r="AU134" i="4"/>
  <c r="AU133" i="4"/>
  <c r="AU132" i="4"/>
  <c r="AU131" i="4"/>
  <c r="AU130" i="4"/>
  <c r="AU129" i="4"/>
  <c r="AU128" i="4"/>
  <c r="AU127" i="4"/>
  <c r="AU126" i="4"/>
  <c r="AU125" i="4"/>
  <c r="AU124" i="4"/>
  <c r="AU123" i="4"/>
  <c r="AU122" i="4"/>
  <c r="AU121" i="4"/>
  <c r="AU120" i="4"/>
  <c r="AU119" i="4"/>
  <c r="AU118" i="4"/>
  <c r="AU117" i="4"/>
  <c r="AU116" i="4"/>
  <c r="AU115" i="4"/>
  <c r="AU114" i="4"/>
  <c r="AU113" i="4"/>
  <c r="AU112" i="4"/>
  <c r="AU111" i="4"/>
  <c r="AU110" i="4"/>
  <c r="AU109" i="4"/>
  <c r="AU108" i="4"/>
  <c r="AU107" i="4"/>
  <c r="AU106" i="4"/>
  <c r="AU105" i="4"/>
  <c r="AU104" i="4"/>
  <c r="AU103" i="4"/>
  <c r="AU102" i="4"/>
  <c r="AU101" i="4"/>
  <c r="AU100" i="4"/>
  <c r="AU99" i="4"/>
  <c r="AU98" i="4"/>
  <c r="AU97" i="4"/>
  <c r="AU96" i="4"/>
  <c r="AU95" i="4"/>
  <c r="AU94" i="4"/>
  <c r="AU93" i="4"/>
  <c r="AU92" i="4"/>
  <c r="AU91" i="4"/>
  <c r="AU90" i="4"/>
  <c r="AU89" i="4"/>
  <c r="AU88" i="4"/>
  <c r="AU87" i="4"/>
  <c r="AU86" i="4"/>
  <c r="AU85" i="4"/>
  <c r="AU84" i="4"/>
  <c r="AU83" i="4"/>
  <c r="AU82" i="4"/>
  <c r="AU81" i="4"/>
  <c r="AU80" i="4"/>
  <c r="AU79" i="4"/>
  <c r="AU78" i="4"/>
  <c r="AU77" i="4"/>
  <c r="AU76" i="4"/>
  <c r="AU75" i="4"/>
  <c r="AU74" i="4"/>
  <c r="AU73" i="4"/>
  <c r="AU72" i="4"/>
  <c r="AU71" i="4"/>
  <c r="AU70" i="4"/>
  <c r="AU69" i="4"/>
  <c r="AU68" i="4"/>
  <c r="AU67" i="4"/>
  <c r="AU66" i="4"/>
  <c r="AU65" i="4"/>
  <c r="AU64" i="4"/>
  <c r="AU63" i="4"/>
  <c r="AU62" i="4"/>
  <c r="AU61" i="4"/>
  <c r="AU60" i="4"/>
  <c r="AU59" i="4"/>
  <c r="AU58" i="4"/>
  <c r="AU57" i="4"/>
  <c r="AU56" i="4"/>
  <c r="AU55" i="4"/>
  <c r="AU54" i="4"/>
  <c r="AU53" i="4"/>
  <c r="AU52" i="4"/>
  <c r="AU51" i="4"/>
  <c r="AU50" i="4"/>
  <c r="AU49" i="4"/>
  <c r="AU48" i="4"/>
  <c r="AU47" i="4"/>
  <c r="AU46" i="4"/>
  <c r="AU45" i="4"/>
  <c r="AU44" i="4"/>
  <c r="AU43" i="4"/>
  <c r="AU42" i="4"/>
  <c r="AU41" i="4"/>
  <c r="AU40" i="4"/>
  <c r="AU39" i="4"/>
  <c r="AU38" i="4"/>
  <c r="AU37" i="4"/>
  <c r="AU36" i="4"/>
  <c r="AU35" i="4"/>
  <c r="AU34" i="4"/>
  <c r="AU33" i="4"/>
  <c r="AU32" i="4"/>
  <c r="AU31" i="4"/>
  <c r="AU30" i="4"/>
  <c r="AU29" i="4"/>
  <c r="AU28" i="4"/>
  <c r="AU27" i="4"/>
  <c r="AU26" i="4"/>
  <c r="AU25" i="4"/>
  <c r="AU24" i="4"/>
  <c r="AU23" i="4"/>
  <c r="AU22" i="4"/>
  <c r="AU21" i="4"/>
  <c r="AU20" i="4"/>
  <c r="AU19" i="4"/>
  <c r="AU18" i="4"/>
  <c r="AU17" i="4"/>
  <c r="AU16" i="4"/>
  <c r="AU15" i="4"/>
  <c r="AU14" i="4"/>
  <c r="AU13" i="4"/>
  <c r="AU12" i="4"/>
  <c r="AU11" i="4"/>
  <c r="AU10" i="4"/>
  <c r="AU9" i="4"/>
  <c r="AU8" i="4"/>
  <c r="AU7" i="4"/>
  <c r="AU6" i="4"/>
  <c r="AU5" i="4"/>
  <c r="AU4" i="4"/>
  <c r="AU3" i="4"/>
  <c r="AN274" i="4"/>
  <c r="AN273" i="4"/>
  <c r="AN272" i="4"/>
  <c r="AN271" i="4"/>
  <c r="AN270" i="4"/>
  <c r="AN269" i="4"/>
  <c r="AN268" i="4"/>
  <c r="AN267" i="4"/>
  <c r="AN266" i="4"/>
  <c r="AN265" i="4"/>
  <c r="AN264" i="4"/>
  <c r="AN263" i="4"/>
  <c r="AN262" i="4"/>
  <c r="AN261" i="4"/>
  <c r="AN260" i="4"/>
  <c r="AN259" i="4"/>
  <c r="AN258" i="4"/>
  <c r="AN257" i="4"/>
  <c r="AN256" i="4"/>
  <c r="AN255" i="4"/>
  <c r="AN254" i="4"/>
  <c r="AN253" i="4"/>
  <c r="AN252" i="4"/>
  <c r="AN251" i="4"/>
  <c r="AN250" i="4"/>
  <c r="AN249" i="4"/>
  <c r="AN248" i="4"/>
  <c r="AN247" i="4"/>
  <c r="AN246" i="4"/>
  <c r="AN245" i="4"/>
  <c r="AN244" i="4"/>
  <c r="AN243" i="4"/>
  <c r="AN242" i="4"/>
  <c r="AN241" i="4"/>
  <c r="AN240" i="4"/>
  <c r="AN239" i="4"/>
  <c r="AN238" i="4"/>
  <c r="AN237" i="4"/>
  <c r="AN236" i="4"/>
  <c r="AN235" i="4"/>
  <c r="AN234" i="4"/>
  <c r="AN233" i="4"/>
  <c r="AN232" i="4"/>
  <c r="AN231" i="4"/>
  <c r="AN230" i="4"/>
  <c r="AN229" i="4"/>
  <c r="AN228" i="4"/>
  <c r="AN227" i="4"/>
  <c r="AN226" i="4"/>
  <c r="AN225" i="4"/>
  <c r="AN224" i="4"/>
  <c r="AN223" i="4"/>
  <c r="AN222" i="4"/>
  <c r="AN221" i="4"/>
  <c r="AN220" i="4"/>
  <c r="AN219" i="4"/>
  <c r="AN218" i="4"/>
  <c r="AN217" i="4"/>
  <c r="AN216" i="4"/>
  <c r="AN215" i="4"/>
  <c r="AN214" i="4"/>
  <c r="AN213" i="4"/>
  <c r="AN212" i="4"/>
  <c r="AN211" i="4"/>
  <c r="AN210" i="4"/>
  <c r="AN209" i="4"/>
  <c r="AN208" i="4"/>
  <c r="AN207" i="4"/>
  <c r="AN206" i="4"/>
  <c r="AN205" i="4"/>
  <c r="AN204" i="4"/>
  <c r="AN203" i="4"/>
  <c r="AN202" i="4"/>
  <c r="AN201" i="4"/>
  <c r="AN200" i="4"/>
  <c r="AN199" i="4"/>
  <c r="AN198" i="4"/>
  <c r="AN197" i="4"/>
  <c r="AN196" i="4"/>
  <c r="AN195" i="4"/>
  <c r="AN194" i="4"/>
  <c r="AN193" i="4"/>
  <c r="AN192" i="4"/>
  <c r="AN191" i="4"/>
  <c r="AN190" i="4"/>
  <c r="AN189" i="4"/>
  <c r="AN188" i="4"/>
  <c r="AN187" i="4"/>
  <c r="AN186" i="4"/>
  <c r="AN185" i="4"/>
  <c r="AN184" i="4"/>
  <c r="AN183" i="4"/>
  <c r="AN182" i="4"/>
  <c r="AN181" i="4"/>
  <c r="AN180" i="4"/>
  <c r="AN179" i="4"/>
  <c r="AN178" i="4"/>
  <c r="AN177" i="4"/>
  <c r="AN176" i="4"/>
  <c r="AN175" i="4"/>
  <c r="AN174" i="4"/>
  <c r="AN173" i="4"/>
  <c r="AN172" i="4"/>
  <c r="AN171" i="4"/>
  <c r="AN170" i="4"/>
  <c r="AN169" i="4"/>
  <c r="AN168" i="4"/>
  <c r="AN167" i="4"/>
  <c r="AN166" i="4"/>
  <c r="AN165" i="4"/>
  <c r="AN164" i="4"/>
  <c r="AN163" i="4"/>
  <c r="AN162" i="4"/>
  <c r="AN161" i="4"/>
  <c r="AN160" i="4"/>
  <c r="AN159" i="4"/>
  <c r="AN158" i="4"/>
  <c r="AN157" i="4"/>
  <c r="AN156" i="4"/>
  <c r="AN155" i="4"/>
  <c r="AN154" i="4"/>
  <c r="AN153" i="4"/>
  <c r="AN152" i="4"/>
  <c r="AN151" i="4"/>
  <c r="AN150" i="4"/>
  <c r="AN149" i="4"/>
  <c r="AN148" i="4"/>
  <c r="AN147" i="4"/>
  <c r="AN146" i="4"/>
  <c r="AN145" i="4"/>
  <c r="AN144" i="4"/>
  <c r="AN143" i="4"/>
  <c r="AN142" i="4"/>
  <c r="AN141" i="4"/>
  <c r="AN140" i="4"/>
  <c r="AN139" i="4"/>
  <c r="AN138" i="4"/>
  <c r="AN137" i="4"/>
  <c r="AN136" i="4"/>
  <c r="AN135" i="4"/>
  <c r="AN134" i="4"/>
  <c r="AN133" i="4"/>
  <c r="AN132" i="4"/>
  <c r="AN131" i="4"/>
  <c r="AN130" i="4"/>
  <c r="AN129" i="4"/>
  <c r="AN128" i="4"/>
  <c r="AN127" i="4"/>
  <c r="AN126" i="4"/>
  <c r="AN125" i="4"/>
  <c r="AN124" i="4"/>
  <c r="AN123" i="4"/>
  <c r="AN122" i="4"/>
  <c r="AN121" i="4"/>
  <c r="AN120" i="4"/>
  <c r="AN119" i="4"/>
  <c r="AN118" i="4"/>
  <c r="AN117" i="4"/>
  <c r="AN116" i="4"/>
  <c r="AN115" i="4"/>
  <c r="AN114" i="4"/>
  <c r="AN113" i="4"/>
  <c r="AN112" i="4"/>
  <c r="AN111" i="4"/>
  <c r="AN110" i="4"/>
  <c r="AN109" i="4"/>
  <c r="AN108" i="4"/>
  <c r="AN107" i="4"/>
  <c r="AN106" i="4"/>
  <c r="AN105" i="4"/>
  <c r="AN104" i="4"/>
  <c r="AN103" i="4"/>
  <c r="AN102" i="4"/>
  <c r="AN101" i="4"/>
  <c r="AN100" i="4"/>
  <c r="AN99" i="4"/>
  <c r="AN98" i="4"/>
  <c r="AN97" i="4"/>
  <c r="AN96" i="4"/>
  <c r="AN95" i="4"/>
  <c r="AN94" i="4"/>
  <c r="AN93" i="4"/>
  <c r="AN92" i="4"/>
  <c r="AN91" i="4"/>
  <c r="AN90" i="4"/>
  <c r="AN89" i="4"/>
  <c r="AN88" i="4"/>
  <c r="AN87" i="4"/>
  <c r="AN86" i="4"/>
  <c r="AN85" i="4"/>
  <c r="AN84" i="4"/>
  <c r="AN83" i="4"/>
  <c r="AN82" i="4"/>
  <c r="AN81" i="4"/>
  <c r="AN80" i="4"/>
  <c r="AN79" i="4"/>
  <c r="AN78" i="4"/>
  <c r="AN77" i="4"/>
  <c r="AN76" i="4"/>
  <c r="AN75" i="4"/>
  <c r="AN74" i="4"/>
  <c r="AN73" i="4"/>
  <c r="AN72" i="4"/>
  <c r="AN71" i="4"/>
  <c r="AN70" i="4"/>
  <c r="AN69" i="4"/>
  <c r="AN68" i="4"/>
  <c r="AN67" i="4"/>
  <c r="AN66" i="4"/>
  <c r="AN65" i="4"/>
  <c r="AN64" i="4"/>
  <c r="AN63" i="4"/>
  <c r="AN62" i="4"/>
  <c r="AN61" i="4"/>
  <c r="AN60" i="4"/>
  <c r="AN59" i="4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3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30" i="4"/>
  <c r="AN29" i="4"/>
  <c r="AN28" i="4"/>
  <c r="AN27" i="4"/>
  <c r="AN26" i="4"/>
  <c r="AN25" i="4"/>
  <c r="AN24" i="4"/>
  <c r="AN23" i="4"/>
  <c r="AN22" i="4"/>
  <c r="AN21" i="4"/>
  <c r="AN20" i="4"/>
  <c r="AN19" i="4"/>
  <c r="AN18" i="4"/>
  <c r="AN17" i="4"/>
  <c r="AN16" i="4"/>
  <c r="AN15" i="4"/>
  <c r="AN14" i="4"/>
  <c r="AN13" i="4"/>
  <c r="AN12" i="4"/>
  <c r="AN11" i="4"/>
  <c r="AN10" i="4"/>
  <c r="AN9" i="4"/>
  <c r="AN8" i="4"/>
  <c r="AN7" i="4"/>
  <c r="AN6" i="4"/>
  <c r="AN5" i="4"/>
  <c r="AN4" i="4"/>
  <c r="AN3" i="4"/>
  <c r="AG274" i="4"/>
  <c r="AG273" i="4"/>
  <c r="AG272" i="4"/>
  <c r="AG271" i="4"/>
  <c r="AG270" i="4"/>
  <c r="AG269" i="4"/>
  <c r="AG268" i="4"/>
  <c r="AG267" i="4"/>
  <c r="AG266" i="4"/>
  <c r="AG265" i="4"/>
  <c r="AG264" i="4"/>
  <c r="AG263" i="4"/>
  <c r="AG262" i="4"/>
  <c r="AG261" i="4"/>
  <c r="AG260" i="4"/>
  <c r="AG259" i="4"/>
  <c r="AG258" i="4"/>
  <c r="AG257" i="4"/>
  <c r="AG256" i="4"/>
  <c r="AG255" i="4"/>
  <c r="AG254" i="4"/>
  <c r="AG253" i="4"/>
  <c r="AG252" i="4"/>
  <c r="AG251" i="4"/>
  <c r="AG250" i="4"/>
  <c r="AG249" i="4"/>
  <c r="AG248" i="4"/>
  <c r="AG247" i="4"/>
  <c r="AG246" i="4"/>
  <c r="AG245" i="4"/>
  <c r="AG244" i="4"/>
  <c r="AG243" i="4"/>
  <c r="AG242" i="4"/>
  <c r="AG241" i="4"/>
  <c r="AG240" i="4"/>
  <c r="AG239" i="4"/>
  <c r="AG238" i="4"/>
  <c r="AG237" i="4"/>
  <c r="AG236" i="4"/>
  <c r="AG235" i="4"/>
  <c r="AG234" i="4"/>
  <c r="AG233" i="4"/>
  <c r="AG232" i="4"/>
  <c r="AG231" i="4"/>
  <c r="AG230" i="4"/>
  <c r="AG229" i="4"/>
  <c r="AG228" i="4"/>
  <c r="AG227" i="4"/>
  <c r="AG226" i="4"/>
  <c r="AG225" i="4"/>
  <c r="AG224" i="4"/>
  <c r="AG223" i="4"/>
  <c r="AG222" i="4"/>
  <c r="AG221" i="4"/>
  <c r="AG220" i="4"/>
  <c r="AG219" i="4"/>
  <c r="AG218" i="4"/>
  <c r="AG217" i="4"/>
  <c r="AG216" i="4"/>
  <c r="AG215" i="4"/>
  <c r="AG214" i="4"/>
  <c r="AG213" i="4"/>
  <c r="AG212" i="4"/>
  <c r="AG211" i="4"/>
  <c r="AG210" i="4"/>
  <c r="AG209" i="4"/>
  <c r="AG208" i="4"/>
  <c r="AG207" i="4"/>
  <c r="AG206" i="4"/>
  <c r="AG205" i="4"/>
  <c r="AG204" i="4"/>
  <c r="AG203" i="4"/>
  <c r="AG202" i="4"/>
  <c r="AG201" i="4"/>
  <c r="AG200" i="4"/>
  <c r="AG199" i="4"/>
  <c r="AG198" i="4"/>
  <c r="AG197" i="4"/>
  <c r="AG196" i="4"/>
  <c r="AG195" i="4"/>
  <c r="AG194" i="4"/>
  <c r="AG193" i="4"/>
  <c r="AG192" i="4"/>
  <c r="AG191" i="4"/>
  <c r="AG190" i="4"/>
  <c r="AG189" i="4"/>
  <c r="AG188" i="4"/>
  <c r="AG187" i="4"/>
  <c r="AG186" i="4"/>
  <c r="AG185" i="4"/>
  <c r="AG184" i="4"/>
  <c r="AG183" i="4"/>
  <c r="AG182" i="4"/>
  <c r="AG181" i="4"/>
  <c r="AG180" i="4"/>
  <c r="AG179" i="4"/>
  <c r="AG178" i="4"/>
  <c r="AG177" i="4"/>
  <c r="AG176" i="4"/>
  <c r="AG175" i="4"/>
  <c r="AG174" i="4"/>
  <c r="AG173" i="4"/>
  <c r="AG172" i="4"/>
  <c r="AG171" i="4"/>
  <c r="AG170" i="4"/>
  <c r="AG169" i="4"/>
  <c r="AG168" i="4"/>
  <c r="AG167" i="4"/>
  <c r="AG166" i="4"/>
  <c r="AG165" i="4"/>
  <c r="AG164" i="4"/>
  <c r="AG163" i="4"/>
  <c r="AG162" i="4"/>
  <c r="AG161" i="4"/>
  <c r="AG160" i="4"/>
  <c r="AG159" i="4"/>
  <c r="AG158" i="4"/>
  <c r="AG157" i="4"/>
  <c r="AG156" i="4"/>
  <c r="AG155" i="4"/>
  <c r="AG154" i="4"/>
  <c r="AG153" i="4"/>
  <c r="AG152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G88" i="4"/>
  <c r="AG87" i="4"/>
  <c r="AG86" i="4"/>
  <c r="AG85" i="4"/>
  <c r="AG84" i="4"/>
  <c r="AG83" i="4"/>
  <c r="AG82" i="4"/>
  <c r="AG81" i="4"/>
  <c r="AG80" i="4"/>
  <c r="AG79" i="4"/>
  <c r="AG78" i="4"/>
  <c r="AG77" i="4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AG6" i="4"/>
  <c r="AG5" i="4"/>
  <c r="AG4" i="4"/>
  <c r="AG3" i="4"/>
  <c r="Z274" i="4"/>
  <c r="Z273" i="4"/>
  <c r="Z272" i="4"/>
  <c r="Z271" i="4"/>
  <c r="Z270" i="4"/>
  <c r="Z269" i="4"/>
  <c r="Z268" i="4"/>
  <c r="Z267" i="4"/>
  <c r="Z266" i="4"/>
  <c r="Z265" i="4"/>
  <c r="Z264" i="4"/>
  <c r="Z263" i="4"/>
  <c r="Z262" i="4"/>
  <c r="Z261" i="4"/>
  <c r="Z260" i="4"/>
  <c r="Z259" i="4"/>
  <c r="Z258" i="4"/>
  <c r="Z257" i="4"/>
  <c r="Z256" i="4"/>
  <c r="Z255" i="4"/>
  <c r="Z254" i="4"/>
  <c r="Z253" i="4"/>
  <c r="Z252" i="4"/>
  <c r="Z251" i="4"/>
  <c r="Z250" i="4"/>
  <c r="Z249" i="4"/>
  <c r="Z248" i="4"/>
  <c r="Z247" i="4"/>
  <c r="Z246" i="4"/>
  <c r="Z245" i="4"/>
  <c r="Z244" i="4"/>
  <c r="Z243" i="4"/>
  <c r="Z242" i="4"/>
  <c r="Z241" i="4"/>
  <c r="Z240" i="4"/>
  <c r="Z239" i="4"/>
  <c r="Z238" i="4"/>
  <c r="Z237" i="4"/>
  <c r="Z236" i="4"/>
  <c r="Z235" i="4"/>
  <c r="Z234" i="4"/>
  <c r="Z233" i="4"/>
  <c r="Z232" i="4"/>
  <c r="Z231" i="4"/>
  <c r="Z230" i="4"/>
  <c r="Z229" i="4"/>
  <c r="Z228" i="4"/>
  <c r="Z227" i="4"/>
  <c r="Z226" i="4"/>
  <c r="Z225" i="4"/>
  <c r="Z224" i="4"/>
  <c r="Z223" i="4"/>
  <c r="Z222" i="4"/>
  <c r="Z221" i="4"/>
  <c r="Z220" i="4"/>
  <c r="Z219" i="4"/>
  <c r="Z218" i="4"/>
  <c r="Z217" i="4"/>
  <c r="Z216" i="4"/>
  <c r="Z215" i="4"/>
  <c r="Z214" i="4"/>
  <c r="Z213" i="4"/>
  <c r="Z212" i="4"/>
  <c r="Z211" i="4"/>
  <c r="Z210" i="4"/>
  <c r="Z209" i="4"/>
  <c r="Z208" i="4"/>
  <c r="Z207" i="4"/>
  <c r="Z206" i="4"/>
  <c r="Z205" i="4"/>
  <c r="Z204" i="4"/>
  <c r="Z203" i="4"/>
  <c r="Z202" i="4"/>
  <c r="Z201" i="4"/>
  <c r="Z200" i="4"/>
  <c r="Z199" i="4"/>
  <c r="Z198" i="4"/>
  <c r="Z197" i="4"/>
  <c r="Z196" i="4"/>
  <c r="Z195" i="4"/>
  <c r="Z194" i="4"/>
  <c r="Z193" i="4"/>
  <c r="Z192" i="4"/>
  <c r="Z191" i="4"/>
  <c r="Z190" i="4"/>
  <c r="Z189" i="4"/>
  <c r="Z188" i="4"/>
  <c r="Z187" i="4"/>
  <c r="Z186" i="4"/>
  <c r="Z185" i="4"/>
  <c r="Z184" i="4"/>
  <c r="Z183" i="4"/>
  <c r="Z182" i="4"/>
  <c r="Z181" i="4"/>
  <c r="Z180" i="4"/>
  <c r="Z179" i="4"/>
  <c r="Z178" i="4"/>
  <c r="Z177" i="4"/>
  <c r="Z176" i="4"/>
  <c r="Z175" i="4"/>
  <c r="Z174" i="4"/>
  <c r="Z173" i="4"/>
  <c r="Z172" i="4"/>
  <c r="Z171" i="4"/>
  <c r="Z170" i="4"/>
  <c r="Z169" i="4"/>
  <c r="Z168" i="4"/>
  <c r="Z167" i="4"/>
  <c r="Z166" i="4"/>
  <c r="Z165" i="4"/>
  <c r="Z164" i="4"/>
  <c r="Z163" i="4"/>
  <c r="Z162" i="4"/>
  <c r="Z161" i="4"/>
  <c r="Z160" i="4"/>
  <c r="Z159" i="4"/>
  <c r="Z158" i="4"/>
  <c r="Z157" i="4"/>
  <c r="Z156" i="4"/>
  <c r="Z155" i="4"/>
  <c r="Z154" i="4"/>
  <c r="Z153" i="4"/>
  <c r="Z152" i="4"/>
  <c r="Z151" i="4"/>
  <c r="Z150" i="4"/>
  <c r="Z149" i="4"/>
  <c r="Z148" i="4"/>
  <c r="Z147" i="4"/>
  <c r="Z146" i="4"/>
  <c r="Z145" i="4"/>
  <c r="Z144" i="4"/>
  <c r="Z143" i="4"/>
  <c r="Z142" i="4"/>
  <c r="Z141" i="4"/>
  <c r="Z140" i="4"/>
  <c r="Z139" i="4"/>
  <c r="Z138" i="4"/>
  <c r="Z137" i="4"/>
  <c r="Z136" i="4"/>
  <c r="Z135" i="4"/>
  <c r="Z134" i="4"/>
  <c r="Z133" i="4"/>
  <c r="Z132" i="4"/>
  <c r="Z131" i="4"/>
  <c r="Z130" i="4"/>
  <c r="Z129" i="4"/>
  <c r="Z128" i="4"/>
  <c r="Z127" i="4"/>
  <c r="Z126" i="4"/>
  <c r="Z125" i="4"/>
  <c r="Z124" i="4"/>
  <c r="Z123" i="4"/>
  <c r="Z122" i="4"/>
  <c r="Z121" i="4"/>
  <c r="Z120" i="4"/>
  <c r="Z119" i="4"/>
  <c r="Z118" i="4"/>
  <c r="Z117" i="4"/>
  <c r="Z116" i="4"/>
  <c r="Z115" i="4"/>
  <c r="Z114" i="4"/>
  <c r="Z113" i="4"/>
  <c r="Z112" i="4"/>
  <c r="Z111" i="4"/>
  <c r="Z110" i="4"/>
  <c r="Z109" i="4"/>
  <c r="Z108" i="4"/>
  <c r="Z107" i="4"/>
  <c r="Z106" i="4"/>
  <c r="Z105" i="4"/>
  <c r="Z104" i="4"/>
  <c r="Z103" i="4"/>
  <c r="Z102" i="4"/>
  <c r="Z101" i="4"/>
  <c r="Z100" i="4"/>
  <c r="Z99" i="4"/>
  <c r="Z98" i="4"/>
  <c r="Z97" i="4"/>
  <c r="Z96" i="4"/>
  <c r="Z95" i="4"/>
  <c r="Z94" i="4"/>
  <c r="Z93" i="4"/>
  <c r="Z92" i="4"/>
  <c r="Z91" i="4"/>
  <c r="Z90" i="4"/>
  <c r="Z89" i="4"/>
  <c r="Z88" i="4"/>
  <c r="Z87" i="4"/>
  <c r="Z86" i="4"/>
  <c r="Z85" i="4"/>
  <c r="Z84" i="4"/>
  <c r="Z83" i="4"/>
  <c r="Z82" i="4"/>
  <c r="Z81" i="4"/>
  <c r="Z80" i="4"/>
  <c r="Z79" i="4"/>
  <c r="Z78" i="4"/>
  <c r="Z77" i="4"/>
  <c r="Z76" i="4"/>
  <c r="Z75" i="4"/>
  <c r="Z74" i="4"/>
  <c r="Z73" i="4"/>
  <c r="Z72" i="4"/>
  <c r="Z71" i="4"/>
  <c r="Z70" i="4"/>
  <c r="Z69" i="4"/>
  <c r="Z68" i="4"/>
  <c r="Z67" i="4"/>
  <c r="Z66" i="4"/>
  <c r="Z65" i="4"/>
  <c r="Z64" i="4"/>
  <c r="Z63" i="4"/>
  <c r="Z62" i="4"/>
  <c r="Z61" i="4"/>
  <c r="Z60" i="4"/>
  <c r="Z59" i="4"/>
  <c r="Z58" i="4"/>
  <c r="Z57" i="4"/>
  <c r="Z56" i="4"/>
  <c r="Z55" i="4"/>
  <c r="Z54" i="4"/>
  <c r="Z53" i="4"/>
  <c r="Z52" i="4"/>
  <c r="Z51" i="4"/>
  <c r="Z50" i="4"/>
  <c r="Z49" i="4"/>
  <c r="Z48" i="4"/>
  <c r="Z47" i="4"/>
  <c r="Z46" i="4"/>
  <c r="Z45" i="4"/>
  <c r="Z44" i="4"/>
  <c r="Z43" i="4"/>
  <c r="Z42" i="4"/>
  <c r="Z41" i="4"/>
  <c r="Z40" i="4"/>
  <c r="Z39" i="4"/>
  <c r="Z38" i="4"/>
  <c r="Z37" i="4"/>
  <c r="Z36" i="4"/>
  <c r="Z35" i="4"/>
  <c r="Z34" i="4"/>
  <c r="Z33" i="4"/>
  <c r="Z32" i="4"/>
  <c r="Z31" i="4"/>
  <c r="Z30" i="4"/>
  <c r="Z29" i="4"/>
  <c r="Z28" i="4"/>
  <c r="Z27" i="4"/>
  <c r="Z26" i="4"/>
  <c r="Z25" i="4"/>
  <c r="Z24" i="4"/>
  <c r="Z23" i="4"/>
  <c r="Z22" i="4"/>
  <c r="Z21" i="4"/>
  <c r="Z20" i="4"/>
  <c r="Z19" i="4"/>
  <c r="Z18" i="4"/>
  <c r="Z17" i="4"/>
  <c r="Z16" i="4"/>
  <c r="Z15" i="4"/>
  <c r="Z14" i="4"/>
  <c r="Z13" i="4"/>
  <c r="Z12" i="4"/>
  <c r="Z11" i="4"/>
  <c r="Z10" i="4"/>
  <c r="Z9" i="4"/>
  <c r="Z8" i="4"/>
  <c r="Z7" i="4"/>
  <c r="Z6" i="4"/>
  <c r="Z5" i="4"/>
  <c r="Z4" i="4"/>
  <c r="Z3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J3" i="4"/>
  <c r="L3" i="4"/>
  <c r="J4" i="4"/>
  <c r="L4" i="4"/>
  <c r="J5" i="4"/>
  <c r="L5" i="4"/>
  <c r="J6" i="4"/>
  <c r="L6" i="4"/>
  <c r="J7" i="4"/>
  <c r="L7" i="4"/>
  <c r="J8" i="4"/>
  <c r="L8" i="4"/>
  <c r="J9" i="4"/>
  <c r="L9" i="4"/>
  <c r="J10" i="4"/>
  <c r="L10" i="4"/>
  <c r="J11" i="4"/>
  <c r="L11" i="4"/>
  <c r="J12" i="4"/>
  <c r="L12" i="4"/>
  <c r="J13" i="4"/>
  <c r="L13" i="4"/>
  <c r="J14" i="4"/>
  <c r="L14" i="4"/>
  <c r="J15" i="4"/>
  <c r="L15" i="4"/>
  <c r="J16" i="4"/>
  <c r="L16" i="4"/>
  <c r="J17" i="4"/>
  <c r="L17" i="4"/>
  <c r="J18" i="4"/>
  <c r="L18" i="4"/>
  <c r="J19" i="4"/>
  <c r="L19" i="4"/>
  <c r="J20" i="4"/>
  <c r="L20" i="4"/>
  <c r="J21" i="4"/>
  <c r="L21" i="4"/>
  <c r="J22" i="4"/>
  <c r="L22" i="4"/>
  <c r="J23" i="4"/>
  <c r="L23" i="4"/>
  <c r="J24" i="4"/>
  <c r="L24" i="4"/>
  <c r="J25" i="4"/>
  <c r="L25" i="4"/>
  <c r="J26" i="4"/>
  <c r="L26" i="4"/>
  <c r="J27" i="4"/>
  <c r="L27" i="4"/>
  <c r="J28" i="4"/>
  <c r="L28" i="4"/>
  <c r="J29" i="4"/>
  <c r="L29" i="4"/>
  <c r="J30" i="4"/>
  <c r="L30" i="4"/>
  <c r="J31" i="4"/>
  <c r="L31" i="4"/>
  <c r="J32" i="4"/>
  <c r="L32" i="4"/>
  <c r="J33" i="4"/>
  <c r="L33" i="4"/>
  <c r="J34" i="4"/>
  <c r="L34" i="4"/>
  <c r="J35" i="4"/>
  <c r="L35" i="4"/>
  <c r="J36" i="4"/>
  <c r="L36" i="4"/>
  <c r="J37" i="4"/>
  <c r="L37" i="4"/>
  <c r="J38" i="4"/>
  <c r="L38" i="4"/>
  <c r="J39" i="4"/>
  <c r="L39" i="4"/>
  <c r="J40" i="4"/>
  <c r="L40" i="4"/>
  <c r="J41" i="4"/>
  <c r="L41" i="4"/>
  <c r="J42" i="4"/>
  <c r="L42" i="4"/>
  <c r="J43" i="4"/>
  <c r="L43" i="4"/>
  <c r="J44" i="4"/>
  <c r="L44" i="4"/>
  <c r="J45" i="4"/>
  <c r="L45" i="4"/>
  <c r="J46" i="4"/>
  <c r="L46" i="4"/>
  <c r="J47" i="4"/>
  <c r="L47" i="4"/>
  <c r="J48" i="4"/>
  <c r="L48" i="4"/>
  <c r="J49" i="4"/>
  <c r="L49" i="4"/>
  <c r="J50" i="4"/>
  <c r="L50" i="4"/>
  <c r="J51" i="4"/>
  <c r="L51" i="4"/>
  <c r="J52" i="4"/>
  <c r="L52" i="4"/>
  <c r="J53" i="4"/>
  <c r="L53" i="4"/>
  <c r="J54" i="4"/>
  <c r="L54" i="4"/>
  <c r="J55" i="4"/>
  <c r="L55" i="4"/>
  <c r="J56" i="4"/>
  <c r="L56" i="4"/>
  <c r="J57" i="4"/>
  <c r="L57" i="4"/>
  <c r="J58" i="4"/>
  <c r="L58" i="4"/>
  <c r="J59" i="4"/>
  <c r="L59" i="4"/>
  <c r="J60" i="4"/>
  <c r="L60" i="4"/>
  <c r="J61" i="4"/>
  <c r="L61" i="4"/>
  <c r="J62" i="4"/>
  <c r="L62" i="4"/>
  <c r="J63" i="4"/>
  <c r="L63" i="4"/>
  <c r="J64" i="4"/>
  <c r="L64" i="4"/>
  <c r="J65" i="4"/>
  <c r="L65" i="4"/>
  <c r="J66" i="4"/>
  <c r="L66" i="4"/>
  <c r="J67" i="4"/>
  <c r="L67" i="4"/>
  <c r="J68" i="4"/>
  <c r="L68" i="4"/>
  <c r="J69" i="4"/>
  <c r="L69" i="4"/>
  <c r="J70" i="4"/>
  <c r="L70" i="4"/>
  <c r="J71" i="4"/>
  <c r="L71" i="4"/>
  <c r="J72" i="4"/>
  <c r="L72" i="4"/>
  <c r="J73" i="4"/>
  <c r="L73" i="4"/>
  <c r="J74" i="4"/>
  <c r="L74" i="4"/>
  <c r="J75" i="4"/>
  <c r="L75" i="4"/>
  <c r="J76" i="4"/>
  <c r="L76" i="4"/>
  <c r="J77" i="4"/>
  <c r="L77" i="4"/>
  <c r="J78" i="4"/>
  <c r="L78" i="4"/>
  <c r="J79" i="4"/>
  <c r="L79" i="4"/>
  <c r="J80" i="4"/>
  <c r="L80" i="4"/>
  <c r="J81" i="4"/>
  <c r="L81" i="4"/>
  <c r="J82" i="4"/>
  <c r="L82" i="4"/>
  <c r="J83" i="4"/>
  <c r="L83" i="4"/>
  <c r="J84" i="4"/>
  <c r="L84" i="4"/>
  <c r="J85" i="4"/>
  <c r="L85" i="4"/>
  <c r="J86" i="4"/>
  <c r="L86" i="4"/>
  <c r="J87" i="4"/>
  <c r="L87" i="4"/>
  <c r="J88" i="4"/>
  <c r="L88" i="4"/>
  <c r="J89" i="4"/>
  <c r="L89" i="4"/>
  <c r="J90" i="4"/>
  <c r="L90" i="4"/>
  <c r="J91" i="4"/>
  <c r="L91" i="4"/>
  <c r="J92" i="4"/>
  <c r="L92" i="4"/>
  <c r="J93" i="4"/>
  <c r="L93" i="4"/>
  <c r="J94" i="4"/>
  <c r="L94" i="4"/>
  <c r="J95" i="4"/>
  <c r="L95" i="4"/>
  <c r="J96" i="4"/>
  <c r="L96" i="4"/>
  <c r="J97" i="4"/>
  <c r="L97" i="4"/>
  <c r="J98" i="4"/>
  <c r="L98" i="4"/>
  <c r="J99" i="4"/>
  <c r="L99" i="4"/>
  <c r="J100" i="4"/>
  <c r="L100" i="4"/>
  <c r="J101" i="4"/>
  <c r="L101" i="4"/>
  <c r="J102" i="4"/>
  <c r="L102" i="4"/>
  <c r="J103" i="4"/>
  <c r="L103" i="4"/>
  <c r="J104" i="4"/>
  <c r="L104" i="4"/>
  <c r="J105" i="4"/>
  <c r="L105" i="4"/>
  <c r="J106" i="4"/>
  <c r="L106" i="4"/>
  <c r="J107" i="4"/>
  <c r="L107" i="4"/>
  <c r="J108" i="4"/>
  <c r="L108" i="4"/>
  <c r="J109" i="4"/>
  <c r="L109" i="4"/>
  <c r="J110" i="4"/>
  <c r="L110" i="4"/>
  <c r="J111" i="4"/>
  <c r="L111" i="4"/>
  <c r="J112" i="4"/>
  <c r="L112" i="4"/>
  <c r="J113" i="4"/>
  <c r="L113" i="4"/>
  <c r="J114" i="4"/>
  <c r="L114" i="4"/>
  <c r="J115" i="4"/>
  <c r="L115" i="4"/>
  <c r="J116" i="4"/>
  <c r="L116" i="4"/>
  <c r="J117" i="4"/>
  <c r="L117" i="4"/>
  <c r="J118" i="4"/>
  <c r="L118" i="4"/>
  <c r="J119" i="4"/>
  <c r="L119" i="4"/>
  <c r="J120" i="4"/>
  <c r="L120" i="4"/>
  <c r="J121" i="4"/>
  <c r="L121" i="4"/>
  <c r="J122" i="4"/>
  <c r="L122" i="4"/>
  <c r="J123" i="4"/>
  <c r="L123" i="4"/>
  <c r="J124" i="4"/>
  <c r="L124" i="4"/>
  <c r="J125" i="4"/>
  <c r="L125" i="4"/>
  <c r="J126" i="4"/>
  <c r="L126" i="4"/>
  <c r="J127" i="4"/>
  <c r="L127" i="4"/>
  <c r="J128" i="4"/>
  <c r="L128" i="4"/>
  <c r="J129" i="4"/>
  <c r="L129" i="4"/>
  <c r="J130" i="4"/>
  <c r="L130" i="4"/>
  <c r="J131" i="4"/>
  <c r="L131" i="4"/>
  <c r="J132" i="4"/>
  <c r="L132" i="4"/>
  <c r="J133" i="4"/>
  <c r="L133" i="4"/>
  <c r="J134" i="4"/>
  <c r="L134" i="4"/>
  <c r="J135" i="4"/>
  <c r="L135" i="4"/>
  <c r="J136" i="4"/>
  <c r="L136" i="4"/>
  <c r="J137" i="4"/>
  <c r="L137" i="4"/>
  <c r="J138" i="4"/>
  <c r="L138" i="4"/>
  <c r="J139" i="4"/>
  <c r="L139" i="4"/>
  <c r="J140" i="4"/>
  <c r="L140" i="4"/>
  <c r="J141" i="4"/>
  <c r="L141" i="4"/>
  <c r="J142" i="4"/>
  <c r="L142" i="4"/>
  <c r="J143" i="4"/>
  <c r="L143" i="4"/>
  <c r="J144" i="4"/>
  <c r="L144" i="4"/>
  <c r="J145" i="4"/>
  <c r="L145" i="4"/>
  <c r="J146" i="4"/>
  <c r="L146" i="4"/>
  <c r="J147" i="4"/>
  <c r="L147" i="4"/>
  <c r="J148" i="4"/>
  <c r="L148" i="4"/>
  <c r="J149" i="4"/>
  <c r="L149" i="4"/>
  <c r="J150" i="4"/>
  <c r="L150" i="4"/>
  <c r="J151" i="4"/>
  <c r="L151" i="4"/>
  <c r="J152" i="4"/>
  <c r="L152" i="4"/>
  <c r="J153" i="4"/>
  <c r="L153" i="4"/>
  <c r="J154" i="4"/>
  <c r="L154" i="4"/>
  <c r="J155" i="4"/>
  <c r="L155" i="4"/>
  <c r="J156" i="4"/>
  <c r="L156" i="4"/>
  <c r="J157" i="4"/>
  <c r="L157" i="4"/>
  <c r="J158" i="4"/>
  <c r="L158" i="4"/>
  <c r="J159" i="4"/>
  <c r="L159" i="4"/>
  <c r="J160" i="4"/>
  <c r="L160" i="4"/>
  <c r="J161" i="4"/>
  <c r="L161" i="4"/>
  <c r="J162" i="4"/>
  <c r="L162" i="4"/>
  <c r="J163" i="4"/>
  <c r="L163" i="4"/>
  <c r="J164" i="4"/>
  <c r="L164" i="4"/>
  <c r="J165" i="4"/>
  <c r="L165" i="4"/>
  <c r="J166" i="4"/>
  <c r="L166" i="4"/>
  <c r="J167" i="4"/>
  <c r="L167" i="4"/>
  <c r="J168" i="4"/>
  <c r="L168" i="4"/>
  <c r="J169" i="4"/>
  <c r="L169" i="4"/>
  <c r="J170" i="4"/>
  <c r="L170" i="4"/>
  <c r="J171" i="4"/>
  <c r="L171" i="4"/>
  <c r="J172" i="4"/>
  <c r="L172" i="4"/>
  <c r="J173" i="4"/>
  <c r="L173" i="4"/>
  <c r="J174" i="4"/>
  <c r="L174" i="4"/>
  <c r="J175" i="4"/>
  <c r="L175" i="4"/>
  <c r="J176" i="4"/>
  <c r="L176" i="4"/>
  <c r="J177" i="4"/>
  <c r="L177" i="4"/>
  <c r="J178" i="4"/>
  <c r="L178" i="4"/>
  <c r="J179" i="4"/>
  <c r="L179" i="4"/>
  <c r="J180" i="4"/>
  <c r="L180" i="4"/>
  <c r="J181" i="4"/>
  <c r="L181" i="4"/>
  <c r="J182" i="4"/>
  <c r="L182" i="4"/>
  <c r="J183" i="4"/>
  <c r="L183" i="4"/>
  <c r="J184" i="4"/>
  <c r="L184" i="4"/>
  <c r="J185" i="4"/>
  <c r="L185" i="4"/>
  <c r="J186" i="4"/>
  <c r="L186" i="4"/>
  <c r="J187" i="4"/>
  <c r="L187" i="4"/>
  <c r="J188" i="4"/>
  <c r="L188" i="4"/>
  <c r="J189" i="4"/>
  <c r="L189" i="4"/>
  <c r="J190" i="4"/>
  <c r="L190" i="4"/>
  <c r="J191" i="4"/>
  <c r="L191" i="4"/>
  <c r="J192" i="4"/>
  <c r="L192" i="4"/>
  <c r="J193" i="4"/>
  <c r="L193" i="4"/>
  <c r="J194" i="4"/>
  <c r="L194" i="4"/>
  <c r="J195" i="4"/>
  <c r="L195" i="4"/>
  <c r="J196" i="4"/>
  <c r="L196" i="4"/>
  <c r="J197" i="4"/>
  <c r="L197" i="4"/>
  <c r="J198" i="4"/>
  <c r="L198" i="4"/>
  <c r="J199" i="4"/>
  <c r="L199" i="4"/>
  <c r="J200" i="4"/>
  <c r="L200" i="4"/>
  <c r="J201" i="4"/>
  <c r="L201" i="4"/>
  <c r="J202" i="4"/>
  <c r="L202" i="4"/>
  <c r="J203" i="4"/>
  <c r="L203" i="4"/>
  <c r="J204" i="4"/>
  <c r="L204" i="4"/>
  <c r="J205" i="4"/>
  <c r="L205" i="4"/>
  <c r="J206" i="4"/>
  <c r="L206" i="4"/>
  <c r="J207" i="4"/>
  <c r="L207" i="4"/>
  <c r="J208" i="4"/>
  <c r="L208" i="4"/>
  <c r="J209" i="4"/>
  <c r="L209" i="4"/>
  <c r="J210" i="4"/>
  <c r="L210" i="4"/>
  <c r="J211" i="4"/>
  <c r="L211" i="4"/>
  <c r="J212" i="4"/>
  <c r="L212" i="4"/>
  <c r="J213" i="4"/>
  <c r="L213" i="4"/>
  <c r="J214" i="4"/>
  <c r="L214" i="4"/>
  <c r="J215" i="4"/>
  <c r="L215" i="4"/>
  <c r="J216" i="4"/>
  <c r="L216" i="4"/>
  <c r="J217" i="4"/>
  <c r="L217" i="4"/>
  <c r="J218" i="4"/>
  <c r="L218" i="4"/>
  <c r="J219" i="4"/>
  <c r="L219" i="4"/>
  <c r="J220" i="4"/>
  <c r="L220" i="4"/>
  <c r="J221" i="4"/>
  <c r="L221" i="4"/>
  <c r="J222" i="4"/>
  <c r="L222" i="4"/>
  <c r="J223" i="4"/>
  <c r="L223" i="4"/>
  <c r="J224" i="4"/>
  <c r="L224" i="4"/>
  <c r="J225" i="4"/>
  <c r="L225" i="4"/>
  <c r="J226" i="4"/>
  <c r="L226" i="4"/>
  <c r="J227" i="4"/>
  <c r="L227" i="4"/>
  <c r="J228" i="4"/>
  <c r="L228" i="4"/>
  <c r="J229" i="4"/>
  <c r="L229" i="4"/>
  <c r="J230" i="4"/>
  <c r="L230" i="4"/>
  <c r="J231" i="4"/>
  <c r="L231" i="4"/>
  <c r="J232" i="4"/>
  <c r="L232" i="4"/>
  <c r="J233" i="4"/>
  <c r="L233" i="4"/>
  <c r="J234" i="4"/>
  <c r="L234" i="4"/>
  <c r="J235" i="4"/>
  <c r="L235" i="4"/>
  <c r="J236" i="4"/>
  <c r="L236" i="4"/>
  <c r="J237" i="4"/>
  <c r="L237" i="4"/>
  <c r="J238" i="4"/>
  <c r="L238" i="4"/>
  <c r="J239" i="4"/>
  <c r="L239" i="4"/>
  <c r="J240" i="4"/>
  <c r="L240" i="4"/>
  <c r="J241" i="4"/>
  <c r="L241" i="4"/>
  <c r="J242" i="4"/>
  <c r="L242" i="4"/>
  <c r="J243" i="4"/>
  <c r="L243" i="4"/>
  <c r="J244" i="4"/>
  <c r="L244" i="4"/>
  <c r="J245" i="4"/>
  <c r="L245" i="4"/>
  <c r="J246" i="4"/>
  <c r="L246" i="4"/>
  <c r="J247" i="4"/>
  <c r="L247" i="4"/>
  <c r="J248" i="4"/>
  <c r="L248" i="4"/>
  <c r="J249" i="4"/>
  <c r="L249" i="4"/>
  <c r="J250" i="4"/>
  <c r="L250" i="4"/>
  <c r="J251" i="4"/>
  <c r="L251" i="4"/>
  <c r="J252" i="4"/>
  <c r="L252" i="4"/>
  <c r="L253" i="4"/>
  <c r="L254" i="4"/>
  <c r="J255" i="4"/>
  <c r="L255" i="4"/>
  <c r="J256" i="4"/>
  <c r="L256" i="4"/>
  <c r="J257" i="4"/>
  <c r="L257" i="4"/>
  <c r="J258" i="4"/>
  <c r="L258" i="4"/>
  <c r="L259" i="4"/>
  <c r="L260" i="4"/>
  <c r="L261" i="4"/>
  <c r="J262" i="4"/>
  <c r="L262" i="4"/>
  <c r="J263" i="4"/>
  <c r="L263" i="4"/>
  <c r="J264" i="4"/>
  <c r="L264" i="4"/>
  <c r="J265" i="4"/>
  <c r="L265" i="4"/>
  <c r="L266" i="4"/>
  <c r="J267" i="4"/>
  <c r="L267" i="4"/>
  <c r="J268" i="4"/>
  <c r="L268" i="4"/>
  <c r="J269" i="4"/>
  <c r="L269" i="4"/>
  <c r="J270" i="4"/>
  <c r="L270" i="4"/>
  <c r="L271" i="4"/>
  <c r="J272" i="4"/>
  <c r="L272" i="4"/>
  <c r="J273" i="4"/>
  <c r="L273" i="4"/>
  <c r="J274" i="4"/>
  <c r="L274" i="4"/>
  <c r="D3" i="4"/>
  <c r="AD5" i="2"/>
  <c r="AY13" i="2"/>
  <c r="AY11" i="2"/>
  <c r="AY9" i="2"/>
  <c r="AY7" i="2"/>
  <c r="AY5" i="2"/>
  <c r="AK13" i="2"/>
  <c r="AK11" i="2"/>
  <c r="AK9" i="2"/>
  <c r="AK7" i="2"/>
  <c r="AK5" i="2"/>
  <c r="P13" i="2"/>
  <c r="P11" i="2"/>
  <c r="P9" i="2"/>
  <c r="P7" i="2"/>
  <c r="P5" i="2"/>
  <c r="BF13" i="2"/>
  <c r="BF11" i="2"/>
  <c r="BF9" i="2"/>
  <c r="BF7" i="2"/>
  <c r="BF5" i="2"/>
  <c r="AD12" i="2"/>
  <c r="AD10" i="2"/>
  <c r="AD8" i="2"/>
  <c r="AD6" i="2"/>
  <c r="P12" i="2"/>
  <c r="P8" i="2"/>
  <c r="B5" i="2"/>
  <c r="B7" i="2"/>
  <c r="ES12" i="2"/>
  <c r="AY14" i="2"/>
  <c r="AY12" i="2"/>
  <c r="AY10" i="2"/>
  <c r="AY8" i="2"/>
  <c r="AY6" i="2"/>
  <c r="AK14" i="2"/>
  <c r="AK12" i="2"/>
  <c r="AK10" i="2"/>
  <c r="AK8" i="2"/>
  <c r="AK6" i="2"/>
  <c r="P14" i="2"/>
  <c r="P10" i="2"/>
  <c r="P6" i="2"/>
  <c r="BF14" i="2"/>
  <c r="BF12" i="2"/>
  <c r="BF10" i="2"/>
  <c r="BF8" i="2"/>
  <c r="BF6" i="2"/>
  <c r="AD13" i="2"/>
  <c r="AD11" i="2"/>
  <c r="AD9" i="2"/>
  <c r="AD7" i="2"/>
  <c r="L121" i="24" l="1"/>
  <c r="L359" i="24"/>
  <c r="L631" i="24"/>
  <c r="K727" i="24"/>
  <c r="L325" i="24"/>
  <c r="K829" i="24"/>
  <c r="L665" i="24"/>
  <c r="L26" i="24"/>
  <c r="K489" i="24"/>
  <c r="K761" i="24"/>
  <c r="L767" i="24"/>
  <c r="K455" i="24"/>
  <c r="L189" i="24"/>
  <c r="L529" i="24"/>
  <c r="L801" i="24"/>
  <c r="K285" i="24"/>
  <c r="K387" i="24"/>
  <c r="K625" i="24"/>
  <c r="L597" i="24"/>
  <c r="L87" i="24"/>
  <c r="L155" i="24"/>
  <c r="L223" i="24"/>
  <c r="L291" i="24"/>
  <c r="K47" i="24"/>
  <c r="K115" i="24"/>
  <c r="K183" i="24"/>
  <c r="K251" i="24"/>
  <c r="K319" i="24"/>
  <c r="L461" i="24"/>
  <c r="L699" i="24"/>
  <c r="L495" i="24"/>
  <c r="K659" i="24"/>
  <c r="L393" i="24"/>
  <c r="K557" i="24"/>
  <c r="L835" i="24"/>
  <c r="K693" i="24"/>
  <c r="L733" i="24"/>
  <c r="L257" i="24"/>
  <c r="K421" i="24"/>
  <c r="K523" i="24"/>
  <c r="K795" i="24"/>
  <c r="K591" i="24"/>
  <c r="K149" i="24"/>
  <c r="L563" i="24"/>
  <c r="K20" i="24"/>
  <c r="L427" i="24"/>
  <c r="K217" i="24"/>
  <c r="L53" i="24"/>
  <c r="K81" i="24"/>
  <c r="K353" i="24"/>
  <c r="K81" i="25"/>
  <c r="K183" i="25"/>
  <c r="K591" i="25"/>
  <c r="K285" i="25"/>
  <c r="L461" i="25"/>
  <c r="L189" i="25"/>
  <c r="K319" i="25"/>
  <c r="K489" i="25"/>
  <c r="K421" i="25"/>
  <c r="K20" i="25"/>
  <c r="K829" i="25"/>
  <c r="L26" i="25"/>
  <c r="L121" i="25"/>
  <c r="L223" i="25"/>
  <c r="K149" i="25"/>
  <c r="K115" i="25"/>
  <c r="K217" i="25"/>
  <c r="L257" i="25"/>
  <c r="L529" i="25"/>
  <c r="L835" i="25"/>
  <c r="L699" i="25"/>
  <c r="L155" i="25"/>
  <c r="L325" i="25"/>
  <c r="K47" i="25"/>
  <c r="K353" i="25"/>
  <c r="K251" i="25"/>
  <c r="K727" i="25"/>
  <c r="L291" i="25"/>
  <c r="L393" i="25"/>
  <c r="L631" i="25"/>
  <c r="K761" i="25"/>
  <c r="L767" i="25"/>
  <c r="K557" i="25"/>
  <c r="L597" i="25"/>
  <c r="K795" i="25"/>
  <c r="L563" i="25"/>
  <c r="K523" i="25"/>
  <c r="K659" i="25"/>
  <c r="L801" i="25"/>
  <c r="K625" i="25"/>
  <c r="L665" i="25"/>
  <c r="K693" i="25"/>
  <c r="L733" i="25"/>
  <c r="K387" i="25"/>
  <c r="L427" i="25"/>
  <c r="L87" i="25"/>
  <c r="K455" i="25"/>
  <c r="L495" i="25"/>
  <c r="L53" i="25"/>
  <c r="L359" i="25"/>
  <c r="K47" i="28"/>
  <c r="L53" i="28"/>
  <c r="K523" i="28"/>
  <c r="L121" i="28"/>
  <c r="L155" i="28"/>
  <c r="K625" i="28"/>
  <c r="L189" i="28"/>
  <c r="K285" i="28"/>
  <c r="L325" i="28"/>
  <c r="L801" i="28"/>
  <c r="L699" i="28"/>
  <c r="L87" i="28"/>
  <c r="K455" i="28"/>
  <c r="L461" i="28"/>
  <c r="K591" i="28"/>
  <c r="K659" i="28"/>
  <c r="K829" i="28"/>
  <c r="K489" i="28"/>
  <c r="K693" i="28"/>
  <c r="K387" i="28"/>
  <c r="K81" i="28"/>
  <c r="L495" i="28"/>
  <c r="K183" i="28"/>
  <c r="K149" i="28"/>
  <c r="L257" i="28"/>
  <c r="L563" i="28"/>
  <c r="L597" i="28"/>
  <c r="L223" i="28"/>
  <c r="K20" i="28"/>
  <c r="L291" i="28"/>
  <c r="K557" i="28"/>
  <c r="K217" i="28"/>
  <c r="L767" i="28"/>
  <c r="L26" i="28"/>
  <c r="L665" i="28"/>
  <c r="K421" i="28"/>
  <c r="K251" i="28"/>
  <c r="K795" i="28"/>
  <c r="L835" i="28"/>
  <c r="K353" i="28"/>
  <c r="L359" i="28"/>
  <c r="K727" i="28"/>
  <c r="L631" i="28"/>
  <c r="L393" i="28"/>
  <c r="K319" i="28"/>
  <c r="L529" i="28"/>
  <c r="L733" i="28"/>
  <c r="L427" i="28"/>
  <c r="K761" i="28"/>
  <c r="K115" i="28"/>
  <c r="L835" i="29"/>
  <c r="L189" i="29"/>
  <c r="L495" i="29"/>
  <c r="K149" i="29"/>
  <c r="K625" i="29"/>
  <c r="K81" i="29"/>
  <c r="K353" i="29"/>
  <c r="K285" i="29"/>
  <c r="L665" i="29"/>
  <c r="L325" i="29"/>
  <c r="L223" i="29"/>
  <c r="L631" i="29"/>
  <c r="L461" i="29"/>
  <c r="L529" i="29"/>
  <c r="L87" i="29"/>
  <c r="K761" i="29"/>
  <c r="L767" i="29"/>
  <c r="K20" i="29"/>
  <c r="K217" i="29"/>
  <c r="L699" i="29"/>
  <c r="K591" i="29"/>
  <c r="K421" i="29"/>
  <c r="L53" i="29"/>
  <c r="L563" i="29"/>
  <c r="L597" i="29"/>
  <c r="L121" i="29"/>
  <c r="K727" i="29"/>
  <c r="K829" i="29"/>
  <c r="L155" i="29"/>
  <c r="L26" i="29"/>
  <c r="L801" i="29"/>
  <c r="L257" i="29"/>
  <c r="K659" i="29"/>
  <c r="L393" i="29"/>
  <c r="L291" i="29"/>
  <c r="L359" i="29"/>
  <c r="K455" i="29"/>
  <c r="K47" i="29"/>
  <c r="K115" i="29"/>
  <c r="K183" i="29"/>
  <c r="K251" i="29"/>
  <c r="K319" i="29"/>
  <c r="K489" i="29"/>
  <c r="K523" i="29"/>
  <c r="K557" i="29"/>
  <c r="K795" i="29"/>
  <c r="K693" i="29"/>
  <c r="L733" i="29"/>
  <c r="K387" i="29"/>
  <c r="L427" i="29"/>
  <c r="L461" i="23"/>
  <c r="K795" i="23"/>
  <c r="K591" i="23"/>
  <c r="K183" i="23"/>
  <c r="L223" i="23"/>
  <c r="L87" i="23"/>
  <c r="K149" i="23"/>
  <c r="K523" i="23"/>
  <c r="K81" i="23"/>
  <c r="L393" i="23"/>
  <c r="K727" i="23"/>
  <c r="L801" i="23"/>
  <c r="K353" i="23"/>
  <c r="K217" i="23"/>
  <c r="L529" i="23"/>
  <c r="L733" i="23"/>
  <c r="K659" i="23"/>
  <c r="L291" i="23"/>
  <c r="L53" i="23"/>
  <c r="L597" i="23"/>
  <c r="L189" i="23"/>
  <c r="L155" i="23"/>
  <c r="K251" i="23"/>
  <c r="L665" i="23"/>
  <c r="L121" i="23"/>
  <c r="L26" i="23"/>
  <c r="L767" i="23"/>
  <c r="K489" i="23"/>
  <c r="L427" i="23"/>
  <c r="K285" i="23"/>
  <c r="K47" i="23"/>
  <c r="K455" i="23"/>
  <c r="L359" i="23"/>
  <c r="L325" i="23"/>
  <c r="K319" i="23"/>
  <c r="K625" i="23"/>
  <c r="K761" i="23"/>
  <c r="K421" i="23"/>
  <c r="K115" i="23"/>
  <c r="L699" i="23"/>
  <c r="L835" i="23"/>
  <c r="L563" i="23"/>
  <c r="K557" i="23"/>
  <c r="K829" i="23"/>
  <c r="L257" i="23"/>
  <c r="L495" i="23"/>
  <c r="K20" i="23"/>
  <c r="L631" i="23"/>
  <c r="K693" i="23"/>
  <c r="K387" i="23"/>
  <c r="K251" i="22"/>
  <c r="K81" i="22"/>
  <c r="L325" i="22"/>
  <c r="L359" i="22"/>
  <c r="K319" i="22"/>
  <c r="K591" i="22"/>
  <c r="L155" i="22"/>
  <c r="K421" i="22"/>
  <c r="K489" i="22"/>
  <c r="K20" i="22"/>
  <c r="K47" i="22"/>
  <c r="K149" i="22"/>
  <c r="L53" i="22"/>
  <c r="L699" i="22"/>
  <c r="L733" i="22"/>
  <c r="K217" i="22"/>
  <c r="L223" i="22"/>
  <c r="K353" i="22"/>
  <c r="L495" i="22"/>
  <c r="K523" i="22"/>
  <c r="L189" i="22"/>
  <c r="K285" i="22"/>
  <c r="K727" i="22"/>
  <c r="L665" i="22"/>
  <c r="K183" i="22"/>
  <c r="K455" i="22"/>
  <c r="K557" i="22"/>
  <c r="L597" i="22"/>
  <c r="L801" i="22"/>
  <c r="K659" i="22"/>
  <c r="K829" i="22"/>
  <c r="L291" i="22"/>
  <c r="K795" i="22"/>
  <c r="L529" i="22"/>
  <c r="K387" i="22"/>
  <c r="L631" i="22"/>
  <c r="K625" i="22"/>
  <c r="K761" i="22"/>
  <c r="L26" i="22"/>
  <c r="L121" i="22"/>
  <c r="K693" i="22"/>
  <c r="L767" i="22"/>
  <c r="L427" i="22"/>
  <c r="L257" i="22"/>
  <c r="L835" i="22"/>
  <c r="K115" i="22"/>
  <c r="L87" i="22"/>
  <c r="L393" i="22"/>
  <c r="L461" i="22"/>
  <c r="L563" i="22"/>
  <c r="L325" i="21"/>
  <c r="L53" i="21"/>
  <c r="K251" i="21"/>
  <c r="L257" i="21"/>
  <c r="K20" i="21"/>
  <c r="K761" i="21"/>
  <c r="L461" i="21"/>
  <c r="L87" i="21"/>
  <c r="K625" i="21"/>
  <c r="K727" i="21"/>
  <c r="K489" i="21"/>
  <c r="L189" i="21"/>
  <c r="L155" i="21"/>
  <c r="K353" i="21"/>
  <c r="K659" i="21"/>
  <c r="L223" i="21"/>
  <c r="K319" i="21"/>
  <c r="L563" i="21"/>
  <c r="K115" i="21"/>
  <c r="L121" i="21"/>
  <c r="K557" i="21"/>
  <c r="L26" i="21"/>
  <c r="K455" i="21"/>
  <c r="L699" i="21"/>
  <c r="L291" i="21"/>
  <c r="K81" i="21"/>
  <c r="K829" i="21"/>
  <c r="K523" i="21"/>
  <c r="K421" i="21"/>
  <c r="L529" i="21"/>
  <c r="K591" i="21"/>
  <c r="L393" i="21"/>
  <c r="L597" i="21"/>
  <c r="K149" i="21"/>
  <c r="K795" i="21"/>
  <c r="L359" i="21"/>
  <c r="K47" i="21"/>
  <c r="K183" i="21"/>
  <c r="K285" i="21"/>
  <c r="L495" i="21"/>
  <c r="L665" i="21"/>
  <c r="K217" i="21"/>
  <c r="L801" i="21"/>
  <c r="L631" i="21"/>
  <c r="L767" i="21"/>
  <c r="L835" i="21"/>
  <c r="K693" i="21"/>
  <c r="L733" i="21"/>
  <c r="K387" i="21"/>
  <c r="L427" i="21"/>
  <c r="L189" i="20"/>
  <c r="L529" i="20"/>
  <c r="K20" i="20"/>
  <c r="L53" i="20"/>
  <c r="L325" i="20"/>
  <c r="K421" i="20"/>
  <c r="L257" i="20"/>
  <c r="K795" i="20"/>
  <c r="K183" i="20"/>
  <c r="K523" i="20"/>
  <c r="L495" i="20"/>
  <c r="K319" i="20"/>
  <c r="L393" i="20"/>
  <c r="K659" i="20"/>
  <c r="L223" i="20"/>
  <c r="K489" i="20"/>
  <c r="L767" i="20"/>
  <c r="L699" i="20"/>
  <c r="K217" i="20"/>
  <c r="L427" i="20"/>
  <c r="L835" i="20"/>
  <c r="K149" i="20"/>
  <c r="K829" i="20"/>
  <c r="L121" i="20"/>
  <c r="K727" i="20"/>
  <c r="L87" i="20"/>
  <c r="K285" i="20"/>
  <c r="L359" i="20"/>
  <c r="L597" i="20"/>
  <c r="L563" i="20"/>
  <c r="K115" i="20"/>
  <c r="K455" i="20"/>
  <c r="L801" i="20"/>
  <c r="K591" i="20"/>
  <c r="K625" i="20"/>
  <c r="K761" i="20"/>
  <c r="K47" i="20"/>
  <c r="K251" i="20"/>
  <c r="L155" i="20"/>
  <c r="K353" i="20"/>
  <c r="L631" i="20"/>
  <c r="L461" i="20"/>
  <c r="L291" i="20"/>
  <c r="L733" i="20"/>
  <c r="K693" i="20"/>
  <c r="K557" i="20"/>
  <c r="L665" i="20"/>
  <c r="K387" i="20"/>
  <c r="L26" i="20"/>
  <c r="K81" i="20"/>
  <c r="L495" i="19"/>
  <c r="K489" i="19"/>
  <c r="L359" i="19"/>
  <c r="L461" i="19"/>
  <c r="L223" i="19"/>
  <c r="K421" i="19"/>
  <c r="K183" i="19"/>
  <c r="L325" i="19"/>
  <c r="K353" i="19"/>
  <c r="K149" i="19"/>
  <c r="L189" i="19"/>
  <c r="K81" i="19"/>
  <c r="L87" i="19"/>
  <c r="K115" i="19"/>
  <c r="L53" i="19"/>
  <c r="L393" i="19"/>
  <c r="L699" i="19"/>
  <c r="K727" i="19"/>
  <c r="L121" i="19"/>
  <c r="K829" i="19"/>
  <c r="K285" i="19"/>
  <c r="L291" i="19"/>
  <c r="K795" i="19"/>
  <c r="K319" i="19"/>
  <c r="L529" i="19"/>
  <c r="K557" i="19"/>
  <c r="L26" i="19"/>
  <c r="K523" i="19"/>
  <c r="K251" i="19"/>
  <c r="K20" i="19"/>
  <c r="K217" i="19"/>
  <c r="L563" i="19"/>
  <c r="K625" i="19"/>
  <c r="L257" i="19"/>
  <c r="K591" i="19"/>
  <c r="L665" i="19"/>
  <c r="K47" i="19"/>
  <c r="K761" i="19"/>
  <c r="L155" i="19"/>
  <c r="K455" i="19"/>
  <c r="K659" i="19"/>
  <c r="L631" i="19"/>
  <c r="L767" i="19"/>
  <c r="L801" i="19"/>
  <c r="L597" i="19"/>
  <c r="L835" i="19"/>
  <c r="K693" i="19"/>
  <c r="L733" i="19"/>
  <c r="K387" i="19"/>
  <c r="L427" i="19"/>
  <c r="K285" i="18"/>
  <c r="L835" i="18"/>
  <c r="L699" i="18"/>
  <c r="L257" i="18"/>
  <c r="L461" i="18"/>
  <c r="K489" i="18"/>
  <c r="L26" i="18"/>
  <c r="L53" i="18"/>
  <c r="K591" i="18"/>
  <c r="K20" i="18"/>
  <c r="K115" i="18"/>
  <c r="L529" i="18"/>
  <c r="K81" i="18"/>
  <c r="K353" i="18"/>
  <c r="K387" i="18"/>
  <c r="L597" i="18"/>
  <c r="L631" i="18"/>
  <c r="L291" i="18"/>
  <c r="K251" i="18"/>
  <c r="L87" i="18"/>
  <c r="K217" i="18"/>
  <c r="K659" i="18"/>
  <c r="L121" i="18"/>
  <c r="L223" i="18"/>
  <c r="K795" i="18"/>
  <c r="K319" i="18"/>
  <c r="K421" i="18"/>
  <c r="L495" i="18"/>
  <c r="K761" i="18"/>
  <c r="L801" i="18"/>
  <c r="K47" i="18"/>
  <c r="K149" i="18"/>
  <c r="K183" i="18"/>
  <c r="K625" i="18"/>
  <c r="L359" i="18"/>
  <c r="K557" i="18"/>
  <c r="L189" i="18"/>
  <c r="K829" i="18"/>
  <c r="L767" i="18"/>
  <c r="L155" i="18"/>
  <c r="K455" i="18"/>
  <c r="L325" i="18"/>
  <c r="L563" i="18"/>
  <c r="K523" i="18"/>
  <c r="L665" i="18"/>
  <c r="L393" i="18"/>
  <c r="K727" i="18"/>
  <c r="K693" i="18"/>
  <c r="L733" i="18"/>
  <c r="L427" i="18"/>
  <c r="K20" i="3"/>
  <c r="L87" i="3"/>
  <c r="L189" i="3"/>
  <c r="K387" i="3"/>
  <c r="K455" i="3"/>
  <c r="L801" i="3"/>
  <c r="L121" i="3"/>
  <c r="L427" i="3"/>
  <c r="L291" i="3"/>
  <c r="K149" i="3"/>
  <c r="K795" i="3"/>
  <c r="K625" i="3"/>
  <c r="L461" i="3"/>
  <c r="L393" i="3"/>
  <c r="K319" i="3"/>
  <c r="L631" i="3"/>
  <c r="L733" i="3"/>
  <c r="K659" i="3"/>
  <c r="K557" i="3"/>
  <c r="K353" i="3"/>
  <c r="K693" i="3"/>
  <c r="K217" i="3"/>
  <c r="K523" i="3"/>
  <c r="K47" i="3"/>
  <c r="L529" i="3"/>
  <c r="L257" i="3"/>
  <c r="K489" i="3"/>
  <c r="L563" i="3"/>
  <c r="K727" i="3"/>
  <c r="K829" i="3"/>
  <c r="K251" i="3"/>
  <c r="L665" i="3"/>
  <c r="K81" i="3"/>
  <c r="L223" i="3"/>
  <c r="K285" i="3"/>
  <c r="L597" i="3"/>
  <c r="K183" i="3"/>
  <c r="L325" i="3"/>
  <c r="L699" i="3"/>
  <c r="L767" i="3"/>
  <c r="L26" i="3"/>
  <c r="K115" i="3"/>
  <c r="K591" i="3"/>
  <c r="K761" i="3"/>
  <c r="L359" i="3"/>
  <c r="L53" i="3"/>
  <c r="L835" i="3"/>
  <c r="L155" i="3"/>
  <c r="K421" i="3"/>
  <c r="L495" i="3"/>
  <c r="L10" i="21"/>
  <c r="L10" i="19"/>
  <c r="L10" i="20"/>
  <c r="L10" i="28"/>
  <c r="L10" i="29"/>
  <c r="L10" i="24"/>
  <c r="L10" i="18"/>
  <c r="L10" i="25"/>
  <c r="L10" i="23"/>
  <c r="L10" i="22"/>
  <c r="L10" i="3"/>
  <c r="B8" i="23"/>
  <c r="B8" i="19"/>
  <c r="B8" i="20"/>
  <c r="B8" i="24"/>
  <c r="B8" i="3"/>
  <c r="B8" i="25"/>
  <c r="B8" i="28"/>
  <c r="B8" i="29"/>
  <c r="B8" i="8"/>
  <c r="B26" i="9"/>
  <c r="B8" i="18"/>
  <c r="B8" i="21"/>
  <c r="B8" i="22"/>
  <c r="B27" i="9"/>
  <c r="B9" i="8"/>
  <c r="B9" i="29"/>
  <c r="B9" i="21"/>
  <c r="B9" i="24"/>
  <c r="B9" i="18"/>
  <c r="B9" i="23"/>
  <c r="B9" i="19"/>
  <c r="B9" i="25"/>
  <c r="B9" i="28"/>
  <c r="B9" i="20"/>
  <c r="B9" i="3"/>
  <c r="B9" i="22"/>
  <c r="B10" i="8"/>
  <c r="B10" i="22"/>
  <c r="B10" i="18"/>
  <c r="B10" i="28"/>
  <c r="B10" i="20"/>
  <c r="B10" i="24"/>
  <c r="B10" i="21"/>
  <c r="B10" i="19"/>
  <c r="B28" i="9"/>
  <c r="B10" i="25"/>
  <c r="B10" i="29"/>
  <c r="B10" i="3"/>
  <c r="B10" i="23"/>
  <c r="B11" i="29"/>
  <c r="B11" i="24"/>
  <c r="B11" i="18"/>
  <c r="B11" i="20"/>
  <c r="B11" i="19"/>
  <c r="B11" i="23"/>
  <c r="B11" i="22"/>
  <c r="B11" i="3"/>
  <c r="B11" i="8"/>
  <c r="B29" i="9"/>
  <c r="B11" i="25"/>
  <c r="B11" i="28"/>
  <c r="B11" i="21"/>
  <c r="B12" i="21"/>
  <c r="B12" i="8"/>
  <c r="B12" i="20"/>
  <c r="B12" i="24"/>
  <c r="B12" i="19"/>
  <c r="B12" i="28"/>
  <c r="B12" i="22"/>
  <c r="B12" i="23"/>
  <c r="B12" i="3"/>
  <c r="B12" i="29"/>
  <c r="B12" i="25"/>
  <c r="B30" i="9"/>
  <c r="B12" i="18"/>
  <c r="B31" i="9"/>
  <c r="B13" i="21"/>
  <c r="B13" i="8"/>
  <c r="B13" i="3"/>
  <c r="B13" i="25"/>
  <c r="B13" i="23"/>
  <c r="B13" i="28"/>
  <c r="B13" i="29"/>
  <c r="B13" i="22"/>
  <c r="B13" i="18"/>
  <c r="B13" i="24"/>
  <c r="B13" i="19"/>
  <c r="B13" i="20"/>
  <c r="B14" i="25"/>
  <c r="B14" i="29"/>
  <c r="B14" i="23"/>
  <c r="B14" i="24"/>
  <c r="B14" i="19"/>
  <c r="B14" i="8"/>
  <c r="B14" i="22"/>
  <c r="B14" i="28"/>
  <c r="B14" i="20"/>
  <c r="B14" i="3"/>
  <c r="B14" i="18"/>
  <c r="B32" i="9"/>
  <c r="B14" i="21"/>
  <c r="B15" i="20"/>
  <c r="B15" i="24"/>
  <c r="B15" i="23"/>
  <c r="B15" i="29"/>
  <c r="B15" i="22"/>
  <c r="B15" i="21"/>
  <c r="B33" i="9"/>
  <c r="B15" i="25"/>
  <c r="B15" i="3"/>
  <c r="B15" i="18"/>
  <c r="B15" i="19"/>
  <c r="B15" i="8"/>
  <c r="B15" i="28"/>
  <c r="B16" i="8"/>
  <c r="B16" i="22"/>
  <c r="B16" i="29"/>
  <c r="B16" i="19"/>
  <c r="B16" i="28"/>
  <c r="B16" i="18"/>
  <c r="B16" i="25"/>
  <c r="B16" i="21"/>
  <c r="B16" i="23"/>
  <c r="B34" i="9"/>
  <c r="B16" i="3"/>
  <c r="B16" i="20"/>
  <c r="B16" i="24"/>
  <c r="B17" i="18"/>
  <c r="B17" i="24"/>
  <c r="B17" i="3"/>
  <c r="B17" i="25"/>
  <c r="B17" i="29"/>
  <c r="B17" i="19"/>
  <c r="B17" i="8"/>
  <c r="B17" i="20"/>
  <c r="B17" i="22"/>
  <c r="B17" i="21"/>
  <c r="B17" i="23"/>
  <c r="B17" i="28"/>
  <c r="B35" i="9"/>
  <c r="B18" i="21"/>
  <c r="B18" i="29"/>
  <c r="B18" i="20"/>
  <c r="B36" i="9"/>
  <c r="B18" i="8"/>
  <c r="B18" i="28"/>
  <c r="B18" i="25"/>
  <c r="B18" i="22"/>
  <c r="B18" i="18"/>
  <c r="B18" i="19"/>
  <c r="B18" i="3"/>
  <c r="B18" i="23"/>
  <c r="B18" i="24"/>
  <c r="B19" i="20"/>
  <c r="B19" i="28"/>
  <c r="B19" i="18"/>
  <c r="B19" i="24"/>
  <c r="B37" i="9"/>
  <c r="B19" i="19"/>
  <c r="B19" i="25"/>
  <c r="B19" i="8"/>
  <c r="B19" i="29"/>
  <c r="B19" i="21"/>
  <c r="B19" i="3"/>
  <c r="B19" i="23"/>
  <c r="B19" i="22"/>
  <c r="B38" i="9"/>
  <c r="B20" i="8"/>
  <c r="B20" i="25"/>
  <c r="B20" i="19"/>
  <c r="B20" i="29"/>
  <c r="B20" i="22"/>
  <c r="B20" i="3"/>
  <c r="B20" i="28"/>
  <c r="B20" i="20"/>
  <c r="B20" i="24"/>
  <c r="B20" i="18"/>
  <c r="B20" i="21"/>
  <c r="B20" i="23"/>
  <c r="B21" i="29"/>
  <c r="B21" i="22"/>
  <c r="B21" i="8"/>
  <c r="B21" i="20"/>
  <c r="B21" i="21"/>
  <c r="B39" i="9"/>
  <c r="B21" i="3"/>
  <c r="B21" i="19"/>
  <c r="B21" i="28"/>
  <c r="B21" i="18"/>
  <c r="B21" i="25"/>
  <c r="B21" i="23"/>
  <c r="B21" i="24"/>
  <c r="B22" i="29"/>
  <c r="B22" i="8"/>
  <c r="B22" i="28"/>
  <c r="B22" i="3"/>
  <c r="B22" i="21"/>
  <c r="B22" i="18"/>
  <c r="B22" i="25"/>
  <c r="B22" i="19"/>
  <c r="B22" i="20"/>
  <c r="B22" i="22"/>
  <c r="B22" i="23"/>
  <c r="B40" i="9"/>
  <c r="B22" i="24"/>
  <c r="B24" i="25"/>
  <c r="B24" i="3"/>
  <c r="B24" i="21"/>
  <c r="B24" i="22"/>
  <c r="B24" i="29"/>
  <c r="B24" i="28"/>
  <c r="B24" i="20"/>
  <c r="B24" i="19"/>
  <c r="B24" i="18"/>
  <c r="B24" i="23"/>
  <c r="B42" i="9"/>
  <c r="B24" i="8"/>
  <c r="B24" i="24"/>
  <c r="B23" i="29"/>
  <c r="B23" i="19"/>
  <c r="B23" i="3"/>
  <c r="B23" i="8"/>
  <c r="B23" i="23"/>
  <c r="B23" i="22"/>
  <c r="B23" i="28"/>
  <c r="B23" i="24"/>
  <c r="B23" i="21"/>
  <c r="B23" i="25"/>
  <c r="B23" i="20"/>
  <c r="B41" i="9"/>
  <c r="B23" i="18"/>
  <c r="C11" i="6"/>
  <c r="D10" i="6"/>
  <c r="D9" i="6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CV5" i="2"/>
  <c r="BT11" i="2"/>
  <c r="EZ7" i="2"/>
  <c r="DX13" i="2"/>
  <c r="EZ13" i="2"/>
  <c r="FG8" i="2"/>
  <c r="DJ11" i="2"/>
  <c r="BT5" i="2"/>
  <c r="DQ7" i="2"/>
  <c r="DQ8" i="2"/>
  <c r="CV13" i="2"/>
  <c r="EE8" i="2"/>
  <c r="FG12" i="2"/>
  <c r="BM11" i="2"/>
  <c r="DX10" i="2"/>
  <c r="CO6" i="2"/>
  <c r="EL13" i="2"/>
  <c r="CO7" i="2"/>
  <c r="DQ11" i="2"/>
  <c r="EZ6" i="2"/>
  <c r="BT12" i="2"/>
  <c r="EE11" i="2"/>
  <c r="CV7" i="2"/>
  <c r="BM6" i="2"/>
  <c r="CO10" i="2"/>
  <c r="DX5" i="2"/>
  <c r="EZ9" i="2"/>
  <c r="CO9" i="2"/>
  <c r="FG9" i="2"/>
  <c r="CA9" i="2"/>
  <c r="DC13" i="2"/>
  <c r="EL8" i="2"/>
  <c r="FN12" i="2"/>
  <c r="DQ13" i="2"/>
  <c r="DQ12" i="2"/>
  <c r="CA11" i="2"/>
  <c r="EZ12" i="2"/>
  <c r="FU11" i="2"/>
  <c r="FU12" i="2"/>
  <c r="CH12" i="2"/>
  <c r="EL5" i="2"/>
  <c r="EL10" i="2"/>
  <c r="FN9" i="2"/>
  <c r="EL11" i="2"/>
  <c r="ES6" i="2"/>
  <c r="CA10" i="2"/>
  <c r="DJ5" i="2"/>
  <c r="EL9" i="2"/>
  <c r="FN13" i="2"/>
  <c r="CA13" i="2"/>
  <c r="EL12" i="2"/>
  <c r="DC8" i="2"/>
  <c r="EZ5" i="2"/>
  <c r="BM13" i="2"/>
  <c r="CV8" i="2"/>
  <c r="DX12" i="2"/>
  <c r="FG7" i="2"/>
  <c r="CO5" i="2"/>
  <c r="ES13" i="2"/>
  <c r="DJ9" i="2"/>
  <c r="BT7" i="2"/>
  <c r="CV11" i="2"/>
  <c r="EE6" i="2"/>
  <c r="FG10" i="2"/>
  <c r="FU18" i="2"/>
  <c r="DJ12" i="2"/>
  <c r="FN10" i="2"/>
  <c r="CH10" i="2"/>
  <c r="DQ5" i="2"/>
  <c r="ES9" i="2"/>
  <c r="FU9" i="2"/>
  <c r="BT6" i="2"/>
  <c r="EL6" i="2"/>
  <c r="CV9" i="2"/>
  <c r="BM8" i="2"/>
  <c r="ES11" i="2"/>
  <c r="DC5" i="2"/>
  <c r="FU6" i="2"/>
  <c r="DC10" i="2"/>
  <c r="DJ6" i="2"/>
  <c r="DJ7" i="2"/>
  <c r="BM9" i="2"/>
  <c r="BM10" i="2"/>
  <c r="FN5" i="2"/>
  <c r="BT9" i="2"/>
  <c r="BT10" i="2"/>
  <c r="CH11" i="2"/>
  <c r="DQ6" i="2"/>
  <c r="ES10" i="2"/>
  <c r="FU10" i="2"/>
  <c r="CV6" i="2"/>
  <c r="FG5" i="2"/>
  <c r="DQ10" i="2"/>
  <c r="FN7" i="2"/>
  <c r="CA5" i="2"/>
  <c r="DC9" i="2"/>
  <c r="EE13" i="2"/>
  <c r="FN8" i="2"/>
  <c r="DC7" i="2"/>
  <c r="FN6" i="2"/>
  <c r="BM12" i="2"/>
  <c r="DX11" i="2"/>
  <c r="DC11" i="2"/>
  <c r="CA8" i="2"/>
  <c r="DC12" i="2"/>
  <c r="EL7" i="2"/>
  <c r="FN11" i="2"/>
  <c r="BM5" i="2"/>
  <c r="EE5" i="2"/>
  <c r="BM7" i="2"/>
  <c r="CO11" i="2"/>
  <c r="DX6" i="2"/>
  <c r="EZ10" i="2"/>
  <c r="CH8" i="2"/>
  <c r="EZ8" i="2"/>
  <c r="DX8" i="2"/>
  <c r="CA12" i="2"/>
  <c r="CA6" i="2"/>
  <c r="DX9" i="2"/>
  <c r="DC6" i="2"/>
  <c r="EE9" i="2"/>
  <c r="CH7" i="2"/>
  <c r="EE10" i="2"/>
  <c r="FG13" i="2"/>
  <c r="CH13" i="2"/>
  <c r="CO8" i="2"/>
  <c r="CO13" i="2"/>
  <c r="CO12" i="2"/>
  <c r="DX7" i="2"/>
  <c r="EZ11" i="2"/>
  <c r="DJ8" i="2"/>
  <c r="FU13" i="2"/>
  <c r="BT13" i="2"/>
  <c r="EE12" i="2"/>
  <c r="CH6" i="2"/>
  <c r="DJ10" i="2"/>
  <c r="ES5" i="2"/>
  <c r="FU5" i="2"/>
  <c r="DQ9" i="2"/>
  <c r="CH5" i="2"/>
  <c r="FG6" i="2"/>
  <c r="CH9" i="2"/>
  <c r="DJ13" i="2"/>
  <c r="ES8" i="2"/>
  <c r="FU8" i="2"/>
  <c r="CA7" i="2"/>
  <c r="ES7" i="2"/>
  <c r="BT8" i="2"/>
  <c r="CV12" i="2"/>
  <c r="EE7" i="2"/>
  <c r="FG11" i="2"/>
  <c r="CV10" i="2"/>
  <c r="FU7" i="2"/>
  <c r="BM14" i="2"/>
  <c r="CO14" i="2"/>
  <c r="DQ14" i="2"/>
  <c r="ES14" i="2"/>
  <c r="FU14" i="2"/>
  <c r="CO18" i="2"/>
  <c r="EL15" i="2"/>
  <c r="P19" i="2"/>
  <c r="DC18" i="2"/>
  <c r="BF15" i="2"/>
  <c r="CV17" i="2"/>
  <c r="EL19" i="2"/>
  <c r="AD17" i="2"/>
  <c r="FU19" i="2"/>
  <c r="FN16" i="2"/>
  <c r="EZ18" i="2"/>
  <c r="ES15" i="2"/>
  <c r="EE17" i="2"/>
  <c r="DQ19" i="2"/>
  <c r="DJ16" i="2"/>
  <c r="CV18" i="2"/>
  <c r="CO15" i="2"/>
  <c r="CA17" i="2"/>
  <c r="BM19" i="2"/>
  <c r="BF16" i="2"/>
  <c r="AD18" i="2"/>
  <c r="P18" i="2"/>
  <c r="AK19" i="2"/>
  <c r="P15" i="2"/>
  <c r="BT19" i="2"/>
  <c r="EZ15" i="2"/>
  <c r="CA18" i="2"/>
  <c r="DX15" i="2"/>
  <c r="FN17" i="2"/>
  <c r="I27" i="2"/>
  <c r="I43" i="2"/>
  <c r="I59" i="2"/>
  <c r="I75" i="2"/>
  <c r="I91" i="2"/>
  <c r="I107" i="2"/>
  <c r="I123" i="2"/>
  <c r="I139" i="2"/>
  <c r="I155" i="2"/>
  <c r="I171" i="2"/>
  <c r="I187" i="2"/>
  <c r="I203" i="2"/>
  <c r="I219" i="2"/>
  <c r="I235" i="2"/>
  <c r="I251" i="2"/>
  <c r="I267" i="2"/>
  <c r="I283" i="2"/>
  <c r="I299" i="2"/>
  <c r="I315" i="2"/>
  <c r="I331" i="2"/>
  <c r="I347" i="2"/>
  <c r="I363" i="2"/>
  <c r="I379" i="2"/>
  <c r="I411" i="2"/>
  <c r="I443" i="2"/>
  <c r="I16" i="2"/>
  <c r="I48" i="2"/>
  <c r="I80" i="2"/>
  <c r="I120" i="2"/>
  <c r="I152" i="2"/>
  <c r="I184" i="2"/>
  <c r="I216" i="2"/>
  <c r="I248" i="2"/>
  <c r="I280" i="2"/>
  <c r="I312" i="2"/>
  <c r="I344" i="2"/>
  <c r="I376" i="2"/>
  <c r="I408" i="2"/>
  <c r="I440" i="2"/>
  <c r="I21" i="2"/>
  <c r="I37" i="2"/>
  <c r="I53" i="2"/>
  <c r="I69" i="2"/>
  <c r="I85" i="2"/>
  <c r="I101" i="2"/>
  <c r="I117" i="2"/>
  <c r="I133" i="2"/>
  <c r="I149" i="2"/>
  <c r="I165" i="2"/>
  <c r="I181" i="2"/>
  <c r="I197" i="2"/>
  <c r="I213" i="2"/>
  <c r="I229" i="2"/>
  <c r="I245" i="2"/>
  <c r="I261" i="2"/>
  <c r="I277" i="2"/>
  <c r="I293" i="2"/>
  <c r="I309" i="2"/>
  <c r="I325" i="2"/>
  <c r="I341" i="2"/>
  <c r="I357" i="2"/>
  <c r="I373" i="2"/>
  <c r="I389" i="2"/>
  <c r="I405" i="2"/>
  <c r="I421" i="2"/>
  <c r="I437" i="2"/>
  <c r="I453" i="2"/>
  <c r="BT14" i="2"/>
  <c r="CV14" i="2"/>
  <c r="DX14" i="2"/>
  <c r="EZ14" i="2"/>
  <c r="DC16" i="2"/>
  <c r="ES18" i="2"/>
  <c r="AK16" i="2"/>
  <c r="DX19" i="2"/>
  <c r="I7" i="2"/>
  <c r="BM18" i="2"/>
  <c r="DJ15" i="2"/>
  <c r="EZ17" i="2"/>
  <c r="AD15" i="2"/>
  <c r="FU17" i="2"/>
  <c r="FG19" i="2"/>
  <c r="EZ16" i="2"/>
  <c r="EL18" i="2"/>
  <c r="EE15" i="2"/>
  <c r="DQ17" i="2"/>
  <c r="DC19" i="2"/>
  <c r="CV16" i="2"/>
  <c r="CH18" i="2"/>
  <c r="CA15" i="2"/>
  <c r="BM17" i="2"/>
  <c r="AY19" i="2"/>
  <c r="AD16" i="2"/>
  <c r="AY16" i="2"/>
  <c r="CV15" i="2"/>
  <c r="FG18" i="2"/>
  <c r="I383" i="2"/>
  <c r="AK18" i="2"/>
  <c r="CO16" i="2"/>
  <c r="EE18" i="2"/>
  <c r="I15" i="2"/>
  <c r="I31" i="2"/>
  <c r="I47" i="2"/>
  <c r="I63" i="2"/>
  <c r="I79" i="2"/>
  <c r="I95" i="2"/>
  <c r="I111" i="2"/>
  <c r="I127" i="2"/>
  <c r="I143" i="2"/>
  <c r="I159" i="2"/>
  <c r="I175" i="2"/>
  <c r="I191" i="2"/>
  <c r="I207" i="2"/>
  <c r="I223" i="2"/>
  <c r="I239" i="2"/>
  <c r="I255" i="2"/>
  <c r="I271" i="2"/>
  <c r="I287" i="2"/>
  <c r="I303" i="2"/>
  <c r="I319" i="2"/>
  <c r="I335" i="2"/>
  <c r="I351" i="2"/>
  <c r="I367" i="2"/>
  <c r="I387" i="2"/>
  <c r="I419" i="2"/>
  <c r="I451" i="2"/>
  <c r="I24" i="2"/>
  <c r="I56" i="2"/>
  <c r="I96" i="2"/>
  <c r="I128" i="2"/>
  <c r="I160" i="2"/>
  <c r="I192" i="2"/>
  <c r="I224" i="2"/>
  <c r="I256" i="2"/>
  <c r="I288" i="2"/>
  <c r="I320" i="2"/>
  <c r="I352" i="2"/>
  <c r="I384" i="2"/>
  <c r="I416" i="2"/>
  <c r="I448" i="2"/>
  <c r="I9" i="2"/>
  <c r="I25" i="2"/>
  <c r="I41" i="2"/>
  <c r="I57" i="2"/>
  <c r="I73" i="2"/>
  <c r="I89" i="2"/>
  <c r="I105" i="2"/>
  <c r="I121" i="2"/>
  <c r="I137" i="2"/>
  <c r="I153" i="2"/>
  <c r="I169" i="2"/>
  <c r="I185" i="2"/>
  <c r="I201" i="2"/>
  <c r="I217" i="2"/>
  <c r="I233" i="2"/>
  <c r="I249" i="2"/>
  <c r="I265" i="2"/>
  <c r="I281" i="2"/>
  <c r="I297" i="2"/>
  <c r="I313" i="2"/>
  <c r="I329" i="2"/>
  <c r="I345" i="2"/>
  <c r="I361" i="2"/>
  <c r="I377" i="2"/>
  <c r="I393" i="2"/>
  <c r="I409" i="2"/>
  <c r="I425" i="2"/>
  <c r="I441" i="2"/>
  <c r="I457" i="2"/>
  <c r="CA14" i="2"/>
  <c r="DC14" i="2"/>
  <c r="EE14" i="2"/>
  <c r="FG14" i="2"/>
  <c r="DJ19" i="2"/>
  <c r="FG16" i="2"/>
  <c r="BM16" i="2"/>
  <c r="FU16" i="2"/>
  <c r="P16" i="2"/>
  <c r="CA16" i="2"/>
  <c r="DQ18" i="2"/>
  <c r="FN15" i="2"/>
  <c r="FU15" i="2"/>
  <c r="FG17" i="2"/>
  <c r="ES19" i="2"/>
  <c r="EL16" i="2"/>
  <c r="DX18" i="2"/>
  <c r="DQ15" i="2"/>
  <c r="DC17" i="2"/>
  <c r="CO19" i="2"/>
  <c r="CH16" i="2"/>
  <c r="BT18" i="2"/>
  <c r="BM15" i="2"/>
  <c r="AY17" i="2"/>
  <c r="BF19" i="2"/>
  <c r="DQ16" i="2"/>
  <c r="AK115" i="2"/>
  <c r="P17" i="2"/>
  <c r="BF17" i="2"/>
  <c r="CV19" i="2"/>
  <c r="ES16" i="2"/>
  <c r="I19" i="2"/>
  <c r="I35" i="2"/>
  <c r="I51" i="2"/>
  <c r="I67" i="2"/>
  <c r="I83" i="2"/>
  <c r="I99" i="2"/>
  <c r="I115" i="2"/>
  <c r="I131" i="2"/>
  <c r="I147" i="2"/>
  <c r="I163" i="2"/>
  <c r="I179" i="2"/>
  <c r="I195" i="2"/>
  <c r="I211" i="2"/>
  <c r="I227" i="2"/>
  <c r="I243" i="2"/>
  <c r="I259" i="2"/>
  <c r="I275" i="2"/>
  <c r="I291" i="2"/>
  <c r="I307" i="2"/>
  <c r="I323" i="2"/>
  <c r="I339" i="2"/>
  <c r="I355" i="2"/>
  <c r="I371" i="2"/>
  <c r="I395" i="2"/>
  <c r="I427" i="2"/>
  <c r="I32" i="2"/>
  <c r="I64" i="2"/>
  <c r="I104" i="2"/>
  <c r="I136" i="2"/>
  <c r="I168" i="2"/>
  <c r="I200" i="2"/>
  <c r="I232" i="2"/>
  <c r="I264" i="2"/>
  <c r="I296" i="2"/>
  <c r="I328" i="2"/>
  <c r="I360" i="2"/>
  <c r="I392" i="2"/>
  <c r="I424" i="2"/>
  <c r="I456" i="2"/>
  <c r="I13" i="2"/>
  <c r="I29" i="2"/>
  <c r="I45" i="2"/>
  <c r="I61" i="2"/>
  <c r="I77" i="2"/>
  <c r="I93" i="2"/>
  <c r="I109" i="2"/>
  <c r="I125" i="2"/>
  <c r="I141" i="2"/>
  <c r="I157" i="2"/>
  <c r="I173" i="2"/>
  <c r="I189" i="2"/>
  <c r="I205" i="2"/>
  <c r="I221" i="2"/>
  <c r="I237" i="2"/>
  <c r="AD14" i="2"/>
  <c r="CH14" i="2"/>
  <c r="DJ14" i="2"/>
  <c r="EL14" i="2"/>
  <c r="FN14" i="2"/>
  <c r="CH15" i="2"/>
  <c r="DX17" i="2"/>
  <c r="FN19" i="2"/>
  <c r="CH17" i="2"/>
  <c r="AK17" i="2"/>
  <c r="CH19" i="2"/>
  <c r="EE16" i="2"/>
  <c r="AD19" i="2"/>
  <c r="FN18" i="2"/>
  <c r="FG15" i="2"/>
  <c r="ES17" i="2"/>
  <c r="EE19" i="2"/>
  <c r="DX16" i="2"/>
  <c r="DJ18" i="2"/>
  <c r="DC15" i="2"/>
  <c r="CO17" i="2"/>
  <c r="CA19" i="2"/>
  <c r="BT16" i="2"/>
  <c r="BF18" i="2"/>
  <c r="AY15" i="2"/>
  <c r="I11" i="2"/>
  <c r="AK15" i="2"/>
  <c r="BT17" i="2"/>
  <c r="AY18" i="2"/>
  <c r="EL17" i="2"/>
  <c r="BT15" i="2"/>
  <c r="DJ17" i="2"/>
  <c r="EZ19" i="2"/>
  <c r="I23" i="2"/>
  <c r="I39" i="2"/>
  <c r="I55" i="2"/>
  <c r="I71" i="2"/>
  <c r="I87" i="2"/>
  <c r="I103" i="2"/>
  <c r="I119" i="2"/>
  <c r="I135" i="2"/>
  <c r="I151" i="2"/>
  <c r="I167" i="2"/>
  <c r="I183" i="2"/>
  <c r="I199" i="2"/>
  <c r="I215" i="2"/>
  <c r="I231" i="2"/>
  <c r="I247" i="2"/>
  <c r="I263" i="2"/>
  <c r="I279" i="2"/>
  <c r="I295" i="2"/>
  <c r="I311" i="2"/>
  <c r="I327" i="2"/>
  <c r="I343" i="2"/>
  <c r="I359" i="2"/>
  <c r="I375" i="2"/>
  <c r="I403" i="2"/>
  <c r="I435" i="2"/>
  <c r="I8" i="2"/>
  <c r="I40" i="2"/>
  <c r="I72" i="2"/>
  <c r="I112" i="2"/>
  <c r="I144" i="2"/>
  <c r="I176" i="2"/>
  <c r="I208" i="2"/>
  <c r="I240" i="2"/>
  <c r="I272" i="2"/>
  <c r="I304" i="2"/>
  <c r="I336" i="2"/>
  <c r="I368" i="2"/>
  <c r="I400" i="2"/>
  <c r="I432" i="2"/>
  <c r="I17" i="2"/>
  <c r="I33" i="2"/>
  <c r="I49" i="2"/>
  <c r="I65" i="2"/>
  <c r="I81" i="2"/>
  <c r="I97" i="2"/>
  <c r="I113" i="2"/>
  <c r="I129" i="2"/>
  <c r="I145" i="2"/>
  <c r="I161" i="2"/>
  <c r="I177" i="2"/>
  <c r="I193" i="2"/>
  <c r="I209" i="2"/>
  <c r="I225" i="2"/>
  <c r="I241" i="2"/>
  <c r="I257" i="2"/>
  <c r="I273" i="2"/>
  <c r="I289" i="2"/>
  <c r="I305" i="2"/>
  <c r="I321" i="2"/>
  <c r="I337" i="2"/>
  <c r="I353" i="2"/>
  <c r="I369" i="2"/>
  <c r="I385" i="2"/>
  <c r="I401" i="2"/>
  <c r="I417" i="2"/>
  <c r="I433" i="2"/>
  <c r="I449" i="2"/>
  <c r="I253" i="2"/>
  <c r="I317" i="2"/>
  <c r="I381" i="2"/>
  <c r="I445" i="2"/>
  <c r="P440" i="2"/>
  <c r="P456" i="2"/>
  <c r="W440" i="2"/>
  <c r="AD42" i="2"/>
  <c r="AD74" i="2"/>
  <c r="AD106" i="2"/>
  <c r="AD442" i="2"/>
  <c r="AK24" i="2"/>
  <c r="AK40" i="2"/>
  <c r="AK59" i="2"/>
  <c r="AK91" i="2"/>
  <c r="FU246" i="2"/>
  <c r="FU183" i="2"/>
  <c r="FU143" i="2"/>
  <c r="FU111" i="2"/>
  <c r="FU79" i="2"/>
  <c r="FU55" i="2"/>
  <c r="FU39" i="2"/>
  <c r="FU23" i="2"/>
  <c r="CG3" i="4" a="1"/>
  <c r="FU238" i="2"/>
  <c r="FU141" i="2"/>
  <c r="FU109" i="2"/>
  <c r="FU77" i="2"/>
  <c r="FU54" i="2"/>
  <c r="FU38" i="2"/>
  <c r="FU22" i="2"/>
  <c r="BZ3" i="4" a="1"/>
  <c r="FU257" i="2"/>
  <c r="FU147" i="2"/>
  <c r="FU115" i="2"/>
  <c r="FU83" i="2"/>
  <c r="FU57" i="2"/>
  <c r="FU41" i="2"/>
  <c r="FU25" i="2"/>
  <c r="CU3" i="4" a="1"/>
  <c r="FU250" i="2"/>
  <c r="FU186" i="2"/>
  <c r="FU145" i="2"/>
  <c r="FU113" i="2"/>
  <c r="FU81" i="2"/>
  <c r="FU56" i="2"/>
  <c r="FU40" i="2"/>
  <c r="FU24" i="2"/>
  <c r="CN3" i="4" a="1"/>
  <c r="FN454" i="2"/>
  <c r="FN438" i="2"/>
  <c r="FN456" i="2"/>
  <c r="FN435" i="2"/>
  <c r="FN423" i="2"/>
  <c r="FN402" i="2"/>
  <c r="FN391" i="2"/>
  <c r="FN370" i="2"/>
  <c r="FN359" i="2"/>
  <c r="FN443" i="2"/>
  <c r="FN427" i="2"/>
  <c r="FN406" i="2"/>
  <c r="FN395" i="2"/>
  <c r="FN374" i="2"/>
  <c r="FN363" i="2"/>
  <c r="FN452" i="2"/>
  <c r="FN432" i="2"/>
  <c r="FN421" i="2"/>
  <c r="FN400" i="2"/>
  <c r="FN389" i="2"/>
  <c r="FN368" i="2"/>
  <c r="FN357" i="2"/>
  <c r="FN347" i="2"/>
  <c r="FN339" i="2"/>
  <c r="FN331" i="2"/>
  <c r="FN323" i="2"/>
  <c r="FN315" i="2"/>
  <c r="FN444" i="2"/>
  <c r="FN396" i="2"/>
  <c r="FN353" i="2"/>
  <c r="FN320" i="2"/>
  <c r="FN298" i="2"/>
  <c r="FN282" i="2"/>
  <c r="FN266" i="2"/>
  <c r="FN425" i="2"/>
  <c r="FN342" i="2"/>
  <c r="FN310" i="2"/>
  <c r="FN293" i="2"/>
  <c r="FN277" i="2"/>
  <c r="FN261" i="2"/>
  <c r="FN248" i="2"/>
  <c r="FN240" i="2"/>
  <c r="FN232" i="2"/>
  <c r="FN224" i="2"/>
  <c r="FN216" i="2"/>
  <c r="FN208" i="2"/>
  <c r="FN200" i="2"/>
  <c r="FN433" i="2"/>
  <c r="FN348" i="2"/>
  <c r="FN316" i="2"/>
  <c r="FN296" i="2"/>
  <c r="FN280" i="2"/>
  <c r="FN264" i="2"/>
  <c r="FN449" i="2"/>
  <c r="FN356" i="2"/>
  <c r="FN322" i="2"/>
  <c r="FN299" i="2"/>
  <c r="FN283" i="2"/>
  <c r="FN267" i="2"/>
  <c r="FN251" i="2"/>
  <c r="FN243" i="2"/>
  <c r="FN235" i="2"/>
  <c r="FN227" i="2"/>
  <c r="FN219" i="2"/>
  <c r="FN211" i="2"/>
  <c r="FN203" i="2"/>
  <c r="FN193" i="2"/>
  <c r="FN177" i="2"/>
  <c r="FN161" i="2"/>
  <c r="FN145" i="2"/>
  <c r="FN132" i="2"/>
  <c r="FN111" i="2"/>
  <c r="FG450" i="2"/>
  <c r="FG434" i="2"/>
  <c r="FN184" i="2"/>
  <c r="FN168" i="2"/>
  <c r="FN152" i="2"/>
  <c r="FN137" i="2"/>
  <c r="FN126" i="2"/>
  <c r="FN106" i="2"/>
  <c r="FN98" i="2"/>
  <c r="FN90" i="2"/>
  <c r="FN82" i="2"/>
  <c r="FN74" i="2"/>
  <c r="FN66" i="2"/>
  <c r="FN58" i="2"/>
  <c r="FN50" i="2"/>
  <c r="FN42" i="2"/>
  <c r="FN34" i="2"/>
  <c r="FN26" i="2"/>
  <c r="FG457" i="2"/>
  <c r="FG441" i="2"/>
  <c r="FN187" i="2"/>
  <c r="FN171" i="2"/>
  <c r="FN155" i="2"/>
  <c r="FN139" i="2"/>
  <c r="FN128" i="2"/>
  <c r="FG456" i="2"/>
  <c r="FG440" i="2"/>
  <c r="FN190" i="2"/>
  <c r="FN174" i="2"/>
  <c r="FN158" i="2"/>
  <c r="FN142" i="2"/>
  <c r="FN130" i="2"/>
  <c r="FN109" i="2"/>
  <c r="FN101" i="2"/>
  <c r="FN93" i="2"/>
  <c r="FN85" i="2"/>
  <c r="FN77" i="2"/>
  <c r="FN69" i="2"/>
  <c r="FN61" i="2"/>
  <c r="FN53" i="2"/>
  <c r="FN45" i="2"/>
  <c r="FN37" i="2"/>
  <c r="FN29" i="2"/>
  <c r="FN21" i="2"/>
  <c r="FG443" i="2"/>
  <c r="FG430" i="2"/>
  <c r="FG422" i="2"/>
  <c r="FG414" i="2"/>
  <c r="FG425" i="2"/>
  <c r="FG401" i="2"/>
  <c r="FG385" i="2"/>
  <c r="FG369" i="2"/>
  <c r="FG353" i="2"/>
  <c r="FG337" i="2"/>
  <c r="FG321" i="2"/>
  <c r="FG307" i="2"/>
  <c r="FG286" i="2"/>
  <c r="FG275" i="2"/>
  <c r="FG254" i="2"/>
  <c r="FG244" i="2"/>
  <c r="FG236" i="2"/>
  <c r="FG228" i="2"/>
  <c r="FG220" i="2"/>
  <c r="FG212" i="2"/>
  <c r="FG204" i="2"/>
  <c r="FG408" i="2"/>
  <c r="FG392" i="2"/>
  <c r="FG376" i="2"/>
  <c r="FG360" i="2"/>
  <c r="FG344" i="2"/>
  <c r="FG328" i="2"/>
  <c r="FG312" i="2"/>
  <c r="FG301" i="2"/>
  <c r="FG280" i="2"/>
  <c r="FG269" i="2"/>
  <c r="FG248" i="2"/>
  <c r="FG413" i="2"/>
  <c r="FG395" i="2"/>
  <c r="FG379" i="2"/>
  <c r="FG363" i="2"/>
  <c r="FG347" i="2"/>
  <c r="FG331" i="2"/>
  <c r="FG315" i="2"/>
  <c r="FG303" i="2"/>
  <c r="FG282" i="2"/>
  <c r="FG271" i="2"/>
  <c r="FG250" i="2"/>
  <c r="FG241" i="2"/>
  <c r="FG233" i="2"/>
  <c r="FG411" i="2"/>
  <c r="FG394" i="2"/>
  <c r="FG378" i="2"/>
  <c r="FG362" i="2"/>
  <c r="FG346" i="2"/>
  <c r="FG330" i="2"/>
  <c r="FG314" i="2"/>
  <c r="FG292" i="2"/>
  <c r="FG281" i="2"/>
  <c r="FG260" i="2"/>
  <c r="FG249" i="2"/>
  <c r="FG229" i="2"/>
  <c r="FG200" i="2"/>
  <c r="FG184" i="2"/>
  <c r="FG172" i="2"/>
  <c r="FG151" i="2"/>
  <c r="EZ444" i="2"/>
  <c r="FG203" i="2"/>
  <c r="FG187" i="2"/>
  <c r="FG174" i="2"/>
  <c r="FG153" i="2"/>
  <c r="FG143" i="2"/>
  <c r="FG135" i="2"/>
  <c r="FG127" i="2"/>
  <c r="FG119" i="2"/>
  <c r="FG111" i="2"/>
  <c r="FG103" i="2"/>
  <c r="FG95" i="2"/>
  <c r="FG87" i="2"/>
  <c r="FG79" i="2"/>
  <c r="FG71" i="2"/>
  <c r="FG63" i="2"/>
  <c r="FG55" i="2"/>
  <c r="FG47" i="2"/>
  <c r="FG39" i="2"/>
  <c r="FG31" i="2"/>
  <c r="FG23" i="2"/>
  <c r="EZ447" i="2"/>
  <c r="EZ432" i="2"/>
  <c r="FG202" i="2"/>
  <c r="FG186" i="2"/>
  <c r="FG163" i="2"/>
  <c r="FG152" i="2"/>
  <c r="EZ450" i="2"/>
  <c r="EZ434" i="2"/>
  <c r="I269" i="2"/>
  <c r="I333" i="2"/>
  <c r="I397" i="2"/>
  <c r="P444" i="2"/>
  <c r="W445" i="2"/>
  <c r="AD34" i="2"/>
  <c r="AD66" i="2"/>
  <c r="AD98" i="2"/>
  <c r="AD450" i="2"/>
  <c r="AK28" i="2"/>
  <c r="AK44" i="2"/>
  <c r="AK67" i="2"/>
  <c r="AK99" i="2"/>
  <c r="FU222" i="2"/>
  <c r="FU135" i="2"/>
  <c r="FU103" i="2"/>
  <c r="FU71" i="2"/>
  <c r="FU51" i="2"/>
  <c r="FU35" i="2"/>
  <c r="GA3" i="4" a="1"/>
  <c r="BE3" i="4" a="1"/>
  <c r="FU218" i="2"/>
  <c r="FU170" i="2"/>
  <c r="FU133" i="2"/>
  <c r="FU101" i="2"/>
  <c r="FU69" i="2"/>
  <c r="FU50" i="2"/>
  <c r="FU34" i="2"/>
  <c r="FM3" i="4" a="1"/>
  <c r="AX3" i="4" a="1"/>
  <c r="FU234" i="2"/>
  <c r="FU178" i="2"/>
  <c r="FU139" i="2"/>
  <c r="FU107" i="2"/>
  <c r="FU75" i="2"/>
  <c r="FU53" i="2"/>
  <c r="FU37" i="2"/>
  <c r="FU21" i="2"/>
  <c r="BS3" i="4" a="1"/>
  <c r="FU230" i="2"/>
  <c r="FU175" i="2"/>
  <c r="FU137" i="2"/>
  <c r="FU105" i="2"/>
  <c r="FU73" i="2"/>
  <c r="FU52" i="2"/>
  <c r="FU36" i="2"/>
  <c r="FU20" i="2"/>
  <c r="BL3" i="4" a="1"/>
  <c r="FN450" i="2"/>
  <c r="FN434" i="2"/>
  <c r="FN451" i="2"/>
  <c r="FN431" i="2"/>
  <c r="FN410" i="2"/>
  <c r="FN399" i="2"/>
  <c r="FN378" i="2"/>
  <c r="FN367" i="2"/>
  <c r="AC3" i="4" a="1"/>
  <c r="FN437" i="2"/>
  <c r="FN414" i="2"/>
  <c r="FN403" i="2"/>
  <c r="FN382" i="2"/>
  <c r="FN371" i="2"/>
  <c r="FN350" i="2"/>
  <c r="FN447" i="2"/>
  <c r="FN429" i="2"/>
  <c r="FN408" i="2"/>
  <c r="FN397" i="2"/>
  <c r="FN376" i="2"/>
  <c r="FN365" i="2"/>
  <c r="FN345" i="2"/>
  <c r="FN337" i="2"/>
  <c r="FN329" i="2"/>
  <c r="FN321" i="2"/>
  <c r="FN313" i="2"/>
  <c r="FN428" i="2"/>
  <c r="FN385" i="2"/>
  <c r="FN344" i="2"/>
  <c r="FN312" i="2"/>
  <c r="FN294" i="2"/>
  <c r="FN278" i="2"/>
  <c r="FN262" i="2"/>
  <c r="FN372" i="2"/>
  <c r="FN334" i="2"/>
  <c r="FN305" i="2"/>
  <c r="FN289" i="2"/>
  <c r="FN273" i="2"/>
  <c r="FN257" i="2"/>
  <c r="FN246" i="2"/>
  <c r="FN238" i="2"/>
  <c r="FN230" i="2"/>
  <c r="FN222" i="2"/>
  <c r="FN214" i="2"/>
  <c r="FN206" i="2"/>
  <c r="FN198" i="2"/>
  <c r="FN380" i="2"/>
  <c r="FN340" i="2"/>
  <c r="FN308" i="2"/>
  <c r="FN292" i="2"/>
  <c r="FN276" i="2"/>
  <c r="FN260" i="2"/>
  <c r="FN388" i="2"/>
  <c r="FN346" i="2"/>
  <c r="FN314" i="2"/>
  <c r="FN295" i="2"/>
  <c r="FN279" i="2"/>
  <c r="FN263" i="2"/>
  <c r="FN249" i="2"/>
  <c r="FN241" i="2"/>
  <c r="FN233" i="2"/>
  <c r="FN225" i="2"/>
  <c r="FN217" i="2"/>
  <c r="FN209" i="2"/>
  <c r="FN201" i="2"/>
  <c r="FN189" i="2"/>
  <c r="FN173" i="2"/>
  <c r="FN157" i="2"/>
  <c r="FN141" i="2"/>
  <c r="FN119" i="2"/>
  <c r="FG446" i="2"/>
  <c r="FN180" i="2"/>
  <c r="FN164" i="2"/>
  <c r="FN148" i="2"/>
  <c r="FN134" i="2"/>
  <c r="FN113" i="2"/>
  <c r="FN104" i="2"/>
  <c r="FN96" i="2"/>
  <c r="FN88" i="2"/>
  <c r="FN80" i="2"/>
  <c r="FN72" i="2"/>
  <c r="FN64" i="2"/>
  <c r="FN56" i="2"/>
  <c r="FN48" i="2"/>
  <c r="FN40" i="2"/>
  <c r="FN32" i="2"/>
  <c r="FN24" i="2"/>
  <c r="FG453" i="2"/>
  <c r="FG437" i="2"/>
  <c r="FN183" i="2"/>
  <c r="FN167" i="2"/>
  <c r="FN151" i="2"/>
  <c r="FN136" i="2"/>
  <c r="FN115" i="2"/>
  <c r="FG452" i="2"/>
  <c r="FG436" i="2"/>
  <c r="FN186" i="2"/>
  <c r="FN170" i="2"/>
  <c r="FN154" i="2"/>
  <c r="FN138" i="2"/>
  <c r="FN117" i="2"/>
  <c r="FN107" i="2"/>
  <c r="FN99" i="2"/>
  <c r="FN91" i="2"/>
  <c r="FN83" i="2"/>
  <c r="FN75" i="2"/>
  <c r="FN67" i="2"/>
  <c r="FN59" i="2"/>
  <c r="FN51" i="2"/>
  <c r="FN43" i="2"/>
  <c r="FN35" i="2"/>
  <c r="FN27" i="2"/>
  <c r="FG455" i="2"/>
  <c r="FG439" i="2"/>
  <c r="FG428" i="2"/>
  <c r="FG420" i="2"/>
  <c r="FG412" i="2"/>
  <c r="FG417" i="2"/>
  <c r="FG397" i="2"/>
  <c r="FG381" i="2"/>
  <c r="FG365" i="2"/>
  <c r="FG349" i="2"/>
  <c r="FG333" i="2"/>
  <c r="FG317" i="2"/>
  <c r="FG294" i="2"/>
  <c r="FG283" i="2"/>
  <c r="FG262" i="2"/>
  <c r="FG251" i="2"/>
  <c r="FG242" i="2"/>
  <c r="FG234" i="2"/>
  <c r="FG226" i="2"/>
  <c r="FG218" i="2"/>
  <c r="FG210" i="2"/>
  <c r="FG431" i="2"/>
  <c r="FG404" i="2"/>
  <c r="FG388" i="2"/>
  <c r="FG372" i="2"/>
  <c r="FG356" i="2"/>
  <c r="FG340" i="2"/>
  <c r="FG324" i="2"/>
  <c r="FG309" i="2"/>
  <c r="FG288" i="2"/>
  <c r="FG277" i="2"/>
  <c r="FG256" i="2"/>
  <c r="FG407" i="2"/>
  <c r="FG391" i="2"/>
  <c r="FG375" i="2"/>
  <c r="FG359" i="2"/>
  <c r="FG343" i="2"/>
  <c r="FG327" i="2"/>
  <c r="FG311" i="2"/>
  <c r="FG290" i="2"/>
  <c r="FG279" i="2"/>
  <c r="FG258" i="2"/>
  <c r="FG247" i="2"/>
  <c r="FG239" i="2"/>
  <c r="FG231" i="2"/>
  <c r="FG406" i="2"/>
  <c r="FG390" i="2"/>
  <c r="FG374" i="2"/>
  <c r="FG358" i="2"/>
  <c r="FG342" i="2"/>
  <c r="FG326" i="2"/>
  <c r="FG300" i="2"/>
  <c r="FG289" i="2"/>
  <c r="FG268" i="2"/>
  <c r="FG257" i="2"/>
  <c r="FG221" i="2"/>
  <c r="FG196" i="2"/>
  <c r="FG180" i="2"/>
  <c r="FG159" i="2"/>
  <c r="FG148" i="2"/>
  <c r="EZ456" i="2"/>
  <c r="EZ440" i="2"/>
  <c r="FG227" i="2"/>
  <c r="FG199" i="2"/>
  <c r="FG183" i="2"/>
  <c r="FG161" i="2"/>
  <c r="FG150" i="2"/>
  <c r="FG141" i="2"/>
  <c r="FG133" i="2"/>
  <c r="FG125" i="2"/>
  <c r="FG117" i="2"/>
  <c r="FG109" i="2"/>
  <c r="FG101" i="2"/>
  <c r="FG93" i="2"/>
  <c r="FG85" i="2"/>
  <c r="FG77" i="2"/>
  <c r="FG69" i="2"/>
  <c r="FG61" i="2"/>
  <c r="FG53" i="2"/>
  <c r="FG45" i="2"/>
  <c r="FG37" i="2"/>
  <c r="FG29" i="2"/>
  <c r="FG21" i="2"/>
  <c r="EZ443" i="2"/>
  <c r="FG225" i="2"/>
  <c r="FG198" i="2"/>
  <c r="FG182" i="2"/>
  <c r="FG171" i="2"/>
  <c r="FG160" i="2"/>
  <c r="EZ446" i="2"/>
  <c r="I285" i="2"/>
  <c r="I349" i="2"/>
  <c r="I413" i="2"/>
  <c r="P448" i="2"/>
  <c r="W451" i="2"/>
  <c r="AD26" i="2"/>
  <c r="AD58" i="2"/>
  <c r="AD90" i="2"/>
  <c r="AD458" i="2"/>
  <c r="AK32" i="2"/>
  <c r="AK48" i="2"/>
  <c r="AK75" i="2"/>
  <c r="AK107" i="2"/>
  <c r="FU162" i="2"/>
  <c r="FU127" i="2"/>
  <c r="FU95" i="2"/>
  <c r="FU63" i="2"/>
  <c r="FU47" i="2"/>
  <c r="FU31" i="2"/>
  <c r="EK3" i="4" a="1"/>
  <c r="FU338" i="2"/>
  <c r="FU202" i="2"/>
  <c r="FU159" i="2"/>
  <c r="FU125" i="2"/>
  <c r="FU93" i="2"/>
  <c r="FU62" i="2"/>
  <c r="FU46" i="2"/>
  <c r="FU30" i="2"/>
  <c r="ED3" i="4" a="1"/>
  <c r="V3" i="4" a="1"/>
  <c r="FU214" i="2"/>
  <c r="FU167" i="2"/>
  <c r="FU131" i="2"/>
  <c r="FU99" i="2"/>
  <c r="FU67" i="2"/>
  <c r="FU49" i="2"/>
  <c r="FU33" i="2"/>
  <c r="EY3" i="4" a="1"/>
  <c r="AQ3" i="4" a="1"/>
  <c r="FU207" i="2"/>
  <c r="FU129" i="2"/>
  <c r="FU97" i="2"/>
  <c r="FU65" i="2"/>
  <c r="FU48" i="2"/>
  <c r="FU32" i="2"/>
  <c r="ER3" i="4" a="1"/>
  <c r="AJ3" i="4" a="1"/>
  <c r="FN446" i="2"/>
  <c r="FN445" i="2"/>
  <c r="FN418" i="2"/>
  <c r="FN407" i="2"/>
  <c r="FN386" i="2"/>
  <c r="FN375" i="2"/>
  <c r="FN354" i="2"/>
  <c r="FN453" i="2"/>
  <c r="FN422" i="2"/>
  <c r="FN411" i="2"/>
  <c r="FN390" i="2"/>
  <c r="FN379" i="2"/>
  <c r="FN358" i="2"/>
  <c r="FN441" i="2"/>
  <c r="FN416" i="2"/>
  <c r="FN405" i="2"/>
  <c r="FN384" i="2"/>
  <c r="FN373" i="2"/>
  <c r="FN352" i="2"/>
  <c r="FN343" i="2"/>
  <c r="FN335" i="2"/>
  <c r="FN327" i="2"/>
  <c r="FN319" i="2"/>
  <c r="FN311" i="2"/>
  <c r="FN417" i="2"/>
  <c r="FN336" i="2"/>
  <c r="FN306" i="2"/>
  <c r="FN290" i="2"/>
  <c r="FN274" i="2"/>
  <c r="FN258" i="2"/>
  <c r="FN404" i="2"/>
  <c r="FN361" i="2"/>
  <c r="FN326" i="2"/>
  <c r="FN301" i="2"/>
  <c r="FN285" i="2"/>
  <c r="FN269" i="2"/>
  <c r="FN253" i="2"/>
  <c r="FN244" i="2"/>
  <c r="FN236" i="2"/>
  <c r="FN228" i="2"/>
  <c r="FN220" i="2"/>
  <c r="FN212" i="2"/>
  <c r="FN204" i="2"/>
  <c r="FN196" i="2"/>
  <c r="FN412" i="2"/>
  <c r="FN369" i="2"/>
  <c r="FN332" i="2"/>
  <c r="FN304" i="2"/>
  <c r="FN288" i="2"/>
  <c r="FN272" i="2"/>
  <c r="FN256" i="2"/>
  <c r="FN420" i="2"/>
  <c r="FN377" i="2"/>
  <c r="FN338" i="2"/>
  <c r="FN307" i="2"/>
  <c r="FN291" i="2"/>
  <c r="FN275" i="2"/>
  <c r="FN259" i="2"/>
  <c r="FN247" i="2"/>
  <c r="FN239" i="2"/>
  <c r="FN231" i="2"/>
  <c r="FN223" i="2"/>
  <c r="FN215" i="2"/>
  <c r="FN207" i="2"/>
  <c r="FN199" i="2"/>
  <c r="FN185" i="2"/>
  <c r="FN169" i="2"/>
  <c r="FN153" i="2"/>
  <c r="FN127" i="2"/>
  <c r="FN116" i="2"/>
  <c r="FG458" i="2"/>
  <c r="FG442" i="2"/>
  <c r="FN192" i="2"/>
  <c r="FN176" i="2"/>
  <c r="FN160" i="2"/>
  <c r="FN144" i="2"/>
  <c r="FN121" i="2"/>
  <c r="FN110" i="2"/>
  <c r="FN102" i="2"/>
  <c r="FN94" i="2"/>
  <c r="FN86" i="2"/>
  <c r="FN78" i="2"/>
  <c r="FN70" i="2"/>
  <c r="FN62" i="2"/>
  <c r="FN54" i="2"/>
  <c r="I301" i="2"/>
  <c r="I365" i="2"/>
  <c r="I429" i="2"/>
  <c r="P436" i="2"/>
  <c r="P452" i="2"/>
  <c r="W435" i="2"/>
  <c r="W456" i="2"/>
  <c r="AD50" i="2"/>
  <c r="AD82" i="2"/>
  <c r="AD114" i="2"/>
  <c r="AD434" i="2"/>
  <c r="AK20" i="2"/>
  <c r="AK36" i="2"/>
  <c r="AK52" i="2"/>
  <c r="AK83" i="2"/>
  <c r="FU194" i="2"/>
  <c r="FU151" i="2"/>
  <c r="FU119" i="2"/>
  <c r="FU87" i="2"/>
  <c r="FU59" i="2"/>
  <c r="FU43" i="2"/>
  <c r="FU27" i="2"/>
  <c r="DI3" i="4" a="1"/>
  <c r="FU273" i="2"/>
  <c r="FU191" i="2"/>
  <c r="FU149" i="2"/>
  <c r="FU117" i="2"/>
  <c r="FU85" i="2"/>
  <c r="FU58" i="2"/>
  <c r="FU42" i="2"/>
  <c r="FU26" i="2"/>
  <c r="DB3" i="4" a="1"/>
  <c r="FU322" i="2"/>
  <c r="FU199" i="2"/>
  <c r="FU123" i="2"/>
  <c r="FU91" i="2"/>
  <c r="FU61" i="2"/>
  <c r="FU45" i="2"/>
  <c r="FU29" i="2"/>
  <c r="DW3" i="4" a="1"/>
  <c r="FU293" i="2"/>
  <c r="FU154" i="2"/>
  <c r="FU121" i="2"/>
  <c r="FU89" i="2"/>
  <c r="FU60" i="2"/>
  <c r="FU44" i="2"/>
  <c r="FU28" i="2"/>
  <c r="DP3" i="4" a="1"/>
  <c r="FN458" i="2"/>
  <c r="FN442" i="2"/>
  <c r="FN440" i="2"/>
  <c r="FN426" i="2"/>
  <c r="FN415" i="2"/>
  <c r="FN394" i="2"/>
  <c r="FN383" i="2"/>
  <c r="FN362" i="2"/>
  <c r="FN351" i="2"/>
  <c r="FN448" i="2"/>
  <c r="FN430" i="2"/>
  <c r="FN419" i="2"/>
  <c r="FN398" i="2"/>
  <c r="FN387" i="2"/>
  <c r="FN366" i="2"/>
  <c r="FN355" i="2"/>
  <c r="FN457" i="2"/>
  <c r="FN436" i="2"/>
  <c r="FN424" i="2"/>
  <c r="FN413" i="2"/>
  <c r="FN392" i="2"/>
  <c r="FN381" i="2"/>
  <c r="FN360" i="2"/>
  <c r="FN349" i="2"/>
  <c r="FN341" i="2"/>
  <c r="FN333" i="2"/>
  <c r="FN325" i="2"/>
  <c r="FN317" i="2"/>
  <c r="FN309" i="2"/>
  <c r="FN364" i="2"/>
  <c r="FN328" i="2"/>
  <c r="FN302" i="2"/>
  <c r="FN286" i="2"/>
  <c r="FN270" i="2"/>
  <c r="FN254" i="2"/>
  <c r="FN439" i="2"/>
  <c r="FN393" i="2"/>
  <c r="FN318" i="2"/>
  <c r="FN297" i="2"/>
  <c r="FN281" i="2"/>
  <c r="FN265" i="2"/>
  <c r="FN250" i="2"/>
  <c r="FN242" i="2"/>
  <c r="FN234" i="2"/>
  <c r="FN226" i="2"/>
  <c r="FN218" i="2"/>
  <c r="FN210" i="2"/>
  <c r="FN202" i="2"/>
  <c r="FN455" i="2"/>
  <c r="FN401" i="2"/>
  <c r="FN324" i="2"/>
  <c r="FN300" i="2"/>
  <c r="FN284" i="2"/>
  <c r="FN268" i="2"/>
  <c r="FN252" i="2"/>
  <c r="FN409" i="2"/>
  <c r="FN330" i="2"/>
  <c r="FN303" i="2"/>
  <c r="FN287" i="2"/>
  <c r="FN271" i="2"/>
  <c r="FN255" i="2"/>
  <c r="FN245" i="2"/>
  <c r="FN237" i="2"/>
  <c r="FN229" i="2"/>
  <c r="FN221" i="2"/>
  <c r="FN213" i="2"/>
  <c r="FN205" i="2"/>
  <c r="FN197" i="2"/>
  <c r="FN181" i="2"/>
  <c r="FN165" i="2"/>
  <c r="FN149" i="2"/>
  <c r="FN135" i="2"/>
  <c r="FN124" i="2"/>
  <c r="FG454" i="2"/>
  <c r="FG438" i="2"/>
  <c r="FN172" i="2"/>
  <c r="FN129" i="2"/>
  <c r="FN108" i="2"/>
  <c r="FN76" i="2"/>
  <c r="FN46" i="2"/>
  <c r="FN30" i="2"/>
  <c r="FG449" i="2"/>
  <c r="FN179" i="2"/>
  <c r="FN147" i="2"/>
  <c r="FN112" i="2"/>
  <c r="FN166" i="2"/>
  <c r="FN122" i="2"/>
  <c r="FN105" i="2"/>
  <c r="FN89" i="2"/>
  <c r="FN73" i="2"/>
  <c r="FN57" i="2"/>
  <c r="FN41" i="2"/>
  <c r="FN25" i="2"/>
  <c r="FG435" i="2"/>
  <c r="FG418" i="2"/>
  <c r="FG409" i="2"/>
  <c r="FG377" i="2"/>
  <c r="FG345" i="2"/>
  <c r="FG313" i="2"/>
  <c r="FG299" i="2"/>
  <c r="FG267" i="2"/>
  <c r="FG232" i="2"/>
  <c r="FG216" i="2"/>
  <c r="FG423" i="2"/>
  <c r="FG384" i="2"/>
  <c r="FG352" i="2"/>
  <c r="FG320" i="2"/>
  <c r="FG285" i="2"/>
  <c r="FG253" i="2"/>
  <c r="FG421" i="2"/>
  <c r="FG383" i="2"/>
  <c r="FG351" i="2"/>
  <c r="FG319" i="2"/>
  <c r="FG298" i="2"/>
  <c r="FG266" i="2"/>
  <c r="FG235" i="2"/>
  <c r="FG398" i="2"/>
  <c r="FG366" i="2"/>
  <c r="FG334" i="2"/>
  <c r="FG308" i="2"/>
  <c r="FG276" i="2"/>
  <c r="FG192" i="2"/>
  <c r="FG156" i="2"/>
  <c r="FG195" i="2"/>
  <c r="FG158" i="2"/>
  <c r="FG139" i="2"/>
  <c r="FG123" i="2"/>
  <c r="FG107" i="2"/>
  <c r="FG91" i="2"/>
  <c r="FG75" i="2"/>
  <c r="FG59" i="2"/>
  <c r="FG43" i="2"/>
  <c r="FG27" i="2"/>
  <c r="EZ439" i="2"/>
  <c r="FG194" i="2"/>
  <c r="FG155" i="2"/>
  <c r="EZ442" i="2"/>
  <c r="FG223" i="2"/>
  <c r="FG197" i="2"/>
  <c r="FG181" i="2"/>
  <c r="FG170" i="2"/>
  <c r="FG149" i="2"/>
  <c r="FG140" i="2"/>
  <c r="FG132" i="2"/>
  <c r="FG124" i="2"/>
  <c r="FG116" i="2"/>
  <c r="FG108" i="2"/>
  <c r="FG100" i="2"/>
  <c r="FG92" i="2"/>
  <c r="FG84" i="2"/>
  <c r="FG76" i="2"/>
  <c r="FG68" i="2"/>
  <c r="FG60" i="2"/>
  <c r="FG52" i="2"/>
  <c r="FG44" i="2"/>
  <c r="FG36" i="2"/>
  <c r="FG28" i="2"/>
  <c r="FG20" i="2"/>
  <c r="EZ445" i="2"/>
  <c r="EZ431" i="2"/>
  <c r="EZ423" i="2"/>
  <c r="EZ415" i="2"/>
  <c r="EZ411" i="2"/>
  <c r="EZ395" i="2"/>
  <c r="EZ379" i="2"/>
  <c r="EZ363" i="2"/>
  <c r="EZ347" i="2"/>
  <c r="EZ331" i="2"/>
  <c r="EZ315" i="2"/>
  <c r="EZ299" i="2"/>
  <c r="EZ283" i="2"/>
  <c r="EZ270" i="2"/>
  <c r="EZ249" i="2"/>
  <c r="EZ238" i="2"/>
  <c r="EZ217" i="2"/>
  <c r="EZ208" i="2"/>
  <c r="EZ200" i="2"/>
  <c r="EZ192" i="2"/>
  <c r="EZ184" i="2"/>
  <c r="EZ176" i="2"/>
  <c r="EZ168" i="2"/>
  <c r="EZ160" i="2"/>
  <c r="EZ152" i="2"/>
  <c r="EZ144" i="2"/>
  <c r="EZ136" i="2"/>
  <c r="EZ128" i="2"/>
  <c r="EZ120" i="2"/>
  <c r="EZ406" i="2"/>
  <c r="EZ390" i="2"/>
  <c r="EZ374" i="2"/>
  <c r="EZ358" i="2"/>
  <c r="EZ342" i="2"/>
  <c r="EZ326" i="2"/>
  <c r="EZ310" i="2"/>
  <c r="EZ294" i="2"/>
  <c r="EZ278" i="2"/>
  <c r="EZ267" i="2"/>
  <c r="EZ256" i="2"/>
  <c r="EZ235" i="2"/>
  <c r="EZ224" i="2"/>
  <c r="EZ409" i="2"/>
  <c r="EZ393" i="2"/>
  <c r="EZ377" i="2"/>
  <c r="EZ361" i="2"/>
  <c r="EZ345" i="2"/>
  <c r="EZ329" i="2"/>
  <c r="EZ313" i="2"/>
  <c r="EZ297" i="2"/>
  <c r="EZ281" i="2"/>
  <c r="EZ269" i="2"/>
  <c r="EZ258" i="2"/>
  <c r="EZ237" i="2"/>
  <c r="EZ226" i="2"/>
  <c r="EZ207" i="2"/>
  <c r="EZ199" i="2"/>
  <c r="EZ191" i="2"/>
  <c r="EZ183" i="2"/>
  <c r="EZ175" i="2"/>
  <c r="EZ167" i="2"/>
  <c r="EZ159" i="2"/>
  <c r="EZ151" i="2"/>
  <c r="EZ143" i="2"/>
  <c r="EZ135" i="2"/>
  <c r="EZ127" i="2"/>
  <c r="EZ119" i="2"/>
  <c r="EZ111" i="2"/>
  <c r="EZ103" i="2"/>
  <c r="EZ408" i="2"/>
  <c r="EZ392" i="2"/>
  <c r="EZ376" i="2"/>
  <c r="EZ360" i="2"/>
  <c r="EZ344" i="2"/>
  <c r="EZ328" i="2"/>
  <c r="EZ312" i="2"/>
  <c r="EZ296" i="2"/>
  <c r="EZ280" i="2"/>
  <c r="EZ268" i="2"/>
  <c r="EZ247" i="2"/>
  <c r="EZ236" i="2"/>
  <c r="EZ215" i="2"/>
  <c r="ES450" i="2"/>
  <c r="ES434" i="2"/>
  <c r="EZ106" i="2"/>
  <c r="EZ88" i="2"/>
  <c r="EZ72" i="2"/>
  <c r="EZ56" i="2"/>
  <c r="EZ40" i="2"/>
  <c r="EZ24" i="2"/>
  <c r="ES445" i="2"/>
  <c r="EL458" i="2"/>
  <c r="EL442" i="2"/>
  <c r="EZ112" i="2"/>
  <c r="EZ91" i="2"/>
  <c r="EZ75" i="2"/>
  <c r="EZ59" i="2"/>
  <c r="EZ43" i="2"/>
  <c r="EZ27" i="2"/>
  <c r="ES444" i="2"/>
  <c r="ES428" i="2"/>
  <c r="ES418" i="2"/>
  <c r="ES410" i="2"/>
  <c r="ES402" i="2"/>
  <c r="ES394" i="2"/>
  <c r="ES386" i="2"/>
  <c r="ES378" i="2"/>
  <c r="ES370" i="2"/>
  <c r="ES362" i="2"/>
  <c r="ES354" i="2"/>
  <c r="ES346" i="2"/>
  <c r="ES338" i="2"/>
  <c r="ES330" i="2"/>
  <c r="ES322" i="2"/>
  <c r="ES314" i="2"/>
  <c r="ES306" i="2"/>
  <c r="ES298" i="2"/>
  <c r="ES290" i="2"/>
  <c r="ES282" i="2"/>
  <c r="ES274" i="2"/>
  <c r="ES266" i="2"/>
  <c r="ES258" i="2"/>
  <c r="ES250" i="2"/>
  <c r="ES242" i="2"/>
  <c r="ES234" i="2"/>
  <c r="ES226" i="2"/>
  <c r="ES218" i="2"/>
  <c r="ES210" i="2"/>
  <c r="ES202" i="2"/>
  <c r="ES194" i="2"/>
  <c r="ES186" i="2"/>
  <c r="ES178" i="2"/>
  <c r="ES170" i="2"/>
  <c r="ES162" i="2"/>
  <c r="ES154" i="2"/>
  <c r="ES146" i="2"/>
  <c r="EZ102" i="2"/>
  <c r="EZ86" i="2"/>
  <c r="EZ70" i="2"/>
  <c r="EZ54" i="2"/>
  <c r="EZ38" i="2"/>
  <c r="EZ22" i="2"/>
  <c r="ES437" i="2"/>
  <c r="EL448" i="2"/>
  <c r="FN156" i="2"/>
  <c r="FN100" i="2"/>
  <c r="FN68" i="2"/>
  <c r="FN44" i="2"/>
  <c r="FN28" i="2"/>
  <c r="FG445" i="2"/>
  <c r="FN175" i="2"/>
  <c r="FN143" i="2"/>
  <c r="FN123" i="2"/>
  <c r="FN194" i="2"/>
  <c r="FN162" i="2"/>
  <c r="FN133" i="2"/>
  <c r="FN103" i="2"/>
  <c r="FN87" i="2"/>
  <c r="FN71" i="2"/>
  <c r="FN55" i="2"/>
  <c r="FN39" i="2"/>
  <c r="FN23" i="2"/>
  <c r="FG432" i="2"/>
  <c r="FG416" i="2"/>
  <c r="FG405" i="2"/>
  <c r="FG373" i="2"/>
  <c r="FG341" i="2"/>
  <c r="FG310" i="2"/>
  <c r="FG278" i="2"/>
  <c r="FG246" i="2"/>
  <c r="FG230" i="2"/>
  <c r="FG214" i="2"/>
  <c r="FG415" i="2"/>
  <c r="FG380" i="2"/>
  <c r="FG348" i="2"/>
  <c r="FG316" i="2"/>
  <c r="FG296" i="2"/>
  <c r="FG264" i="2"/>
  <c r="FG403" i="2"/>
  <c r="FG371" i="2"/>
  <c r="FG339" i="2"/>
  <c r="FG295" i="2"/>
  <c r="FG263" i="2"/>
  <c r="FG245" i="2"/>
  <c r="FG427" i="2"/>
  <c r="FG386" i="2"/>
  <c r="FG354" i="2"/>
  <c r="FG322" i="2"/>
  <c r="FG305" i="2"/>
  <c r="FG273" i="2"/>
  <c r="FG188" i="2"/>
  <c r="FG167" i="2"/>
  <c r="EZ452" i="2"/>
  <c r="FG191" i="2"/>
  <c r="FG169" i="2"/>
  <c r="FG137" i="2"/>
  <c r="FG121" i="2"/>
  <c r="FG105" i="2"/>
  <c r="FG89" i="2"/>
  <c r="FG73" i="2"/>
  <c r="FG57" i="2"/>
  <c r="FG41" i="2"/>
  <c r="FG25" i="2"/>
  <c r="EZ435" i="2"/>
  <c r="FG190" i="2"/>
  <c r="FG168" i="2"/>
  <c r="EZ438" i="2"/>
  <c r="FG215" i="2"/>
  <c r="FG193" i="2"/>
  <c r="FG178" i="2"/>
  <c r="FG157" i="2"/>
  <c r="FG146" i="2"/>
  <c r="FG138" i="2"/>
  <c r="FG130" i="2"/>
  <c r="FG122" i="2"/>
  <c r="FG114" i="2"/>
  <c r="FG106" i="2"/>
  <c r="FG98" i="2"/>
  <c r="FG90" i="2"/>
  <c r="FG82" i="2"/>
  <c r="FG74" i="2"/>
  <c r="FG66" i="2"/>
  <c r="FG58" i="2"/>
  <c r="FG50" i="2"/>
  <c r="FG42" i="2"/>
  <c r="FG34" i="2"/>
  <c r="FG26" i="2"/>
  <c r="EZ457" i="2"/>
  <c r="EZ441" i="2"/>
  <c r="EZ429" i="2"/>
  <c r="EZ421" i="2"/>
  <c r="EZ413" i="2"/>
  <c r="EZ407" i="2"/>
  <c r="EZ391" i="2"/>
  <c r="EZ375" i="2"/>
  <c r="EZ359" i="2"/>
  <c r="EZ343" i="2"/>
  <c r="EZ327" i="2"/>
  <c r="EZ311" i="2"/>
  <c r="EZ295" i="2"/>
  <c r="EZ279" i="2"/>
  <c r="EZ257" i="2"/>
  <c r="EZ246" i="2"/>
  <c r="EZ225" i="2"/>
  <c r="EZ214" i="2"/>
  <c r="EZ206" i="2"/>
  <c r="EZ198" i="2"/>
  <c r="EZ190" i="2"/>
  <c r="EZ182" i="2"/>
  <c r="EZ174" i="2"/>
  <c r="EZ166" i="2"/>
  <c r="EZ158" i="2"/>
  <c r="EZ150" i="2"/>
  <c r="EZ142" i="2"/>
  <c r="EZ134" i="2"/>
  <c r="EZ126" i="2"/>
  <c r="EZ424" i="2"/>
  <c r="EZ402" i="2"/>
  <c r="EZ386" i="2"/>
  <c r="EZ370" i="2"/>
  <c r="EZ354" i="2"/>
  <c r="EZ338" i="2"/>
  <c r="EZ322" i="2"/>
  <c r="EZ306" i="2"/>
  <c r="EZ290" i="2"/>
  <c r="EZ275" i="2"/>
  <c r="EZ264" i="2"/>
  <c r="EZ243" i="2"/>
  <c r="EZ232" i="2"/>
  <c r="EZ430" i="2"/>
  <c r="EZ405" i="2"/>
  <c r="EZ389" i="2"/>
  <c r="EZ373" i="2"/>
  <c r="EZ357" i="2"/>
  <c r="EZ341" i="2"/>
  <c r="EZ325" i="2"/>
  <c r="EZ309" i="2"/>
  <c r="EZ293" i="2"/>
  <c r="EZ277" i="2"/>
  <c r="EZ266" i="2"/>
  <c r="EZ245" i="2"/>
  <c r="EZ234" i="2"/>
  <c r="EZ213" i="2"/>
  <c r="EZ205" i="2"/>
  <c r="EZ197" i="2"/>
  <c r="EZ189" i="2"/>
  <c r="EZ181" i="2"/>
  <c r="EZ173" i="2"/>
  <c r="EZ165" i="2"/>
  <c r="EZ157" i="2"/>
  <c r="EZ149" i="2"/>
  <c r="EZ141" i="2"/>
  <c r="EZ133" i="2"/>
  <c r="EZ125" i="2"/>
  <c r="EZ117" i="2"/>
  <c r="EZ109" i="2"/>
  <c r="EZ428" i="2"/>
  <c r="EZ404" i="2"/>
  <c r="EZ388" i="2"/>
  <c r="EZ372" i="2"/>
  <c r="EZ356" i="2"/>
  <c r="EZ340" i="2"/>
  <c r="EZ324" i="2"/>
  <c r="EZ308" i="2"/>
  <c r="EZ292" i="2"/>
  <c r="EZ276" i="2"/>
  <c r="EZ255" i="2"/>
  <c r="EZ244" i="2"/>
  <c r="EZ223" i="2"/>
  <c r="ES446" i="2"/>
  <c r="EZ100" i="2"/>
  <c r="EZ84" i="2"/>
  <c r="EZ68" i="2"/>
  <c r="EZ52" i="2"/>
  <c r="EZ36" i="2"/>
  <c r="EZ20" i="2"/>
  <c r="ES440" i="2"/>
  <c r="ES426" i="2"/>
  <c r="EL454" i="2"/>
  <c r="EL438" i="2"/>
  <c r="EZ104" i="2"/>
  <c r="EZ87" i="2"/>
  <c r="EZ71" i="2"/>
  <c r="EZ55" i="2"/>
  <c r="EZ39" i="2"/>
  <c r="EZ23" i="2"/>
  <c r="ES439" i="2"/>
  <c r="ES425" i="2"/>
  <c r="ES416" i="2"/>
  <c r="ES408" i="2"/>
  <c r="ES400" i="2"/>
  <c r="ES392" i="2"/>
  <c r="ES384" i="2"/>
  <c r="ES376" i="2"/>
  <c r="ES368" i="2"/>
  <c r="ES360" i="2"/>
  <c r="ES352" i="2"/>
  <c r="ES344" i="2"/>
  <c r="ES336" i="2"/>
  <c r="ES328" i="2"/>
  <c r="ES320" i="2"/>
  <c r="ES312" i="2"/>
  <c r="ES304" i="2"/>
  <c r="ES296" i="2"/>
  <c r="ES288" i="2"/>
  <c r="ES280" i="2"/>
  <c r="ES272" i="2"/>
  <c r="ES264" i="2"/>
  <c r="ES256" i="2"/>
  <c r="ES248" i="2"/>
  <c r="ES240" i="2"/>
  <c r="ES232" i="2"/>
  <c r="ES224" i="2"/>
  <c r="ES216" i="2"/>
  <c r="ES208" i="2"/>
  <c r="ES200" i="2"/>
  <c r="ES192" i="2"/>
  <c r="ES184" i="2"/>
  <c r="ES176" i="2"/>
  <c r="ES168" i="2"/>
  <c r="ES160" i="2"/>
  <c r="ES152" i="2"/>
  <c r="ES144" i="2"/>
  <c r="EZ98" i="2"/>
  <c r="EZ82" i="2"/>
  <c r="EZ66" i="2"/>
  <c r="EZ50" i="2"/>
  <c r="EZ34" i="2"/>
  <c r="ES453" i="2"/>
  <c r="ES422" i="2"/>
  <c r="EL444" i="2"/>
  <c r="EZ101" i="2"/>
  <c r="EZ85" i="2"/>
  <c r="EZ69" i="2"/>
  <c r="EZ53" i="2"/>
  <c r="EZ37" i="2"/>
  <c r="EZ21" i="2"/>
  <c r="ES441" i="2"/>
  <c r="ES417" i="2"/>
  <c r="ES409" i="2"/>
  <c r="ES401" i="2"/>
  <c r="ES393" i="2"/>
  <c r="ES385" i="2"/>
  <c r="ES377" i="2"/>
  <c r="ES369" i="2"/>
  <c r="ES361" i="2"/>
  <c r="ES353" i="2"/>
  <c r="ES345" i="2"/>
  <c r="ES337" i="2"/>
  <c r="ES329" i="2"/>
  <c r="ES321" i="2"/>
  <c r="ES313" i="2"/>
  <c r="ES305" i="2"/>
  <c r="ES297" i="2"/>
  <c r="ES289" i="2"/>
  <c r="ES281" i="2"/>
  <c r="ES273" i="2"/>
  <c r="ES265" i="2"/>
  <c r="ES257" i="2"/>
  <c r="FN140" i="2"/>
  <c r="FN118" i="2"/>
  <c r="FN92" i="2"/>
  <c r="FN60" i="2"/>
  <c r="FN38" i="2"/>
  <c r="FN22" i="2"/>
  <c r="FN195" i="2"/>
  <c r="FN163" i="2"/>
  <c r="FN120" i="2"/>
  <c r="FG448" i="2"/>
  <c r="FN182" i="2"/>
  <c r="FN150" i="2"/>
  <c r="FN114" i="2"/>
  <c r="FN97" i="2"/>
  <c r="FN81" i="2"/>
  <c r="FN65" i="2"/>
  <c r="FN49" i="2"/>
  <c r="FN33" i="2"/>
  <c r="FG451" i="2"/>
  <c r="FG426" i="2"/>
  <c r="FG410" i="2"/>
  <c r="FG393" i="2"/>
  <c r="FG361" i="2"/>
  <c r="FG329" i="2"/>
  <c r="FG291" i="2"/>
  <c r="FG259" i="2"/>
  <c r="FG240" i="2"/>
  <c r="FG224" i="2"/>
  <c r="FG208" i="2"/>
  <c r="FG400" i="2"/>
  <c r="FG368" i="2"/>
  <c r="FG336" i="2"/>
  <c r="FG293" i="2"/>
  <c r="FG261" i="2"/>
  <c r="FG399" i="2"/>
  <c r="FG367" i="2"/>
  <c r="FG335" i="2"/>
  <c r="FG306" i="2"/>
  <c r="FG274" i="2"/>
  <c r="FG243" i="2"/>
  <c r="FG419" i="2"/>
  <c r="FG382" i="2"/>
  <c r="FG350" i="2"/>
  <c r="FG318" i="2"/>
  <c r="FG284" i="2"/>
  <c r="FG252" i="2"/>
  <c r="FG213" i="2"/>
  <c r="FG164" i="2"/>
  <c r="EZ448" i="2"/>
  <c r="FG219" i="2"/>
  <c r="FG166" i="2"/>
  <c r="FG131" i="2"/>
  <c r="FG115" i="2"/>
  <c r="FG99" i="2"/>
  <c r="FG83" i="2"/>
  <c r="FG67" i="2"/>
  <c r="FG51" i="2"/>
  <c r="FG35" i="2"/>
  <c r="EZ455" i="2"/>
  <c r="FG217" i="2"/>
  <c r="FG179" i="2"/>
  <c r="FG147" i="2"/>
  <c r="EZ458" i="2"/>
  <c r="FG207" i="2"/>
  <c r="FG189" i="2"/>
  <c r="FG165" i="2"/>
  <c r="FG154" i="2"/>
  <c r="FG144" i="2"/>
  <c r="FG136" i="2"/>
  <c r="FG128" i="2"/>
  <c r="FG120" i="2"/>
  <c r="FG112" i="2"/>
  <c r="FG104" i="2"/>
  <c r="FG96" i="2"/>
  <c r="FG88" i="2"/>
  <c r="FG80" i="2"/>
  <c r="FG72" i="2"/>
  <c r="FG64" i="2"/>
  <c r="FG56" i="2"/>
  <c r="FG48" i="2"/>
  <c r="FG40" i="2"/>
  <c r="FG32" i="2"/>
  <c r="FG24" i="2"/>
  <c r="EZ453" i="2"/>
  <c r="EZ437" i="2"/>
  <c r="EZ427" i="2"/>
  <c r="EZ419" i="2"/>
  <c r="EZ426" i="2"/>
  <c r="EZ403" i="2"/>
  <c r="EZ387" i="2"/>
  <c r="EZ371" i="2"/>
  <c r="EZ355" i="2"/>
  <c r="EZ339" i="2"/>
  <c r="EZ323" i="2"/>
  <c r="EZ307" i="2"/>
  <c r="EZ291" i="2"/>
  <c r="EZ265" i="2"/>
  <c r="EZ254" i="2"/>
  <c r="EZ233" i="2"/>
  <c r="EZ222" i="2"/>
  <c r="EZ212" i="2"/>
  <c r="EZ204" i="2"/>
  <c r="EZ196" i="2"/>
  <c r="EZ188" i="2"/>
  <c r="EZ180" i="2"/>
  <c r="EZ172" i="2"/>
  <c r="EZ164" i="2"/>
  <c r="EZ156" i="2"/>
  <c r="EZ148" i="2"/>
  <c r="EZ140" i="2"/>
  <c r="EZ132" i="2"/>
  <c r="EZ124" i="2"/>
  <c r="EZ416" i="2"/>
  <c r="EZ398" i="2"/>
  <c r="EZ382" i="2"/>
  <c r="EZ366" i="2"/>
  <c r="EZ350" i="2"/>
  <c r="EZ334" i="2"/>
  <c r="EZ318" i="2"/>
  <c r="EZ302" i="2"/>
  <c r="EZ286" i="2"/>
  <c r="EZ272" i="2"/>
  <c r="EZ251" i="2"/>
  <c r="EZ240" i="2"/>
  <c r="EZ219" i="2"/>
  <c r="EZ422" i="2"/>
  <c r="EZ401" i="2"/>
  <c r="EZ385" i="2"/>
  <c r="EZ369" i="2"/>
  <c r="EZ353" i="2"/>
  <c r="EZ337" i="2"/>
  <c r="EZ321" i="2"/>
  <c r="EZ305" i="2"/>
  <c r="EZ289" i="2"/>
  <c r="EZ274" i="2"/>
  <c r="EZ253" i="2"/>
  <c r="EZ242" i="2"/>
  <c r="EZ221" i="2"/>
  <c r="EZ211" i="2"/>
  <c r="EZ203" i="2"/>
  <c r="EZ195" i="2"/>
  <c r="EZ187" i="2"/>
  <c r="EZ179" i="2"/>
  <c r="EZ171" i="2"/>
  <c r="EZ163" i="2"/>
  <c r="EZ155" i="2"/>
  <c r="EZ147" i="2"/>
  <c r="EZ139" i="2"/>
  <c r="EZ131" i="2"/>
  <c r="EZ123" i="2"/>
  <c r="EZ115" i="2"/>
  <c r="EZ107" i="2"/>
  <c r="EZ420" i="2"/>
  <c r="EZ400" i="2"/>
  <c r="EZ384" i="2"/>
  <c r="EZ368" i="2"/>
  <c r="EZ352" i="2"/>
  <c r="EZ336" i="2"/>
  <c r="EZ320" i="2"/>
  <c r="EZ304" i="2"/>
  <c r="EZ288" i="2"/>
  <c r="EZ263" i="2"/>
  <c r="EZ252" i="2"/>
  <c r="EZ231" i="2"/>
  <c r="EZ220" i="2"/>
  <c r="ES458" i="2"/>
  <c r="ES442" i="2"/>
  <c r="EZ96" i="2"/>
  <c r="EZ80" i="2"/>
  <c r="EZ64" i="2"/>
  <c r="EZ48" i="2"/>
  <c r="EZ32" i="2"/>
  <c r="ES456" i="2"/>
  <c r="ES435" i="2"/>
  <c r="ES423" i="2"/>
  <c r="EL450" i="2"/>
  <c r="EL434" i="2"/>
  <c r="EZ99" i="2"/>
  <c r="EZ83" i="2"/>
  <c r="EZ67" i="2"/>
  <c r="EZ51" i="2"/>
  <c r="EZ35" i="2"/>
  <c r="ES455" i="2"/>
  <c r="ES433" i="2"/>
  <c r="ES414" i="2"/>
  <c r="ES406" i="2"/>
  <c r="ES398" i="2"/>
  <c r="ES390" i="2"/>
  <c r="ES382" i="2"/>
  <c r="ES374" i="2"/>
  <c r="ES366" i="2"/>
  <c r="ES358" i="2"/>
  <c r="ES350" i="2"/>
  <c r="ES342" i="2"/>
  <c r="ES334" i="2"/>
  <c r="ES326" i="2"/>
  <c r="ES318" i="2"/>
  <c r="ES310" i="2"/>
  <c r="ES302" i="2"/>
  <c r="ES294" i="2"/>
  <c r="ES286" i="2"/>
  <c r="ES278" i="2"/>
  <c r="ES270" i="2"/>
  <c r="ES262" i="2"/>
  <c r="ES254" i="2"/>
  <c r="ES246" i="2"/>
  <c r="ES238" i="2"/>
  <c r="ES230" i="2"/>
  <c r="ES222" i="2"/>
  <c r="ES214" i="2"/>
  <c r="ES206" i="2"/>
  <c r="ES198" i="2"/>
  <c r="ES190" i="2"/>
  <c r="ES182" i="2"/>
  <c r="ES174" i="2"/>
  <c r="ES166" i="2"/>
  <c r="ES158" i="2"/>
  <c r="ES150" i="2"/>
  <c r="EZ118" i="2"/>
  <c r="EZ94" i="2"/>
  <c r="EZ78" i="2"/>
  <c r="EZ62" i="2"/>
  <c r="EZ46" i="2"/>
  <c r="EZ30" i="2"/>
  <c r="ES448" i="2"/>
  <c r="ES430" i="2"/>
  <c r="EL456" i="2"/>
  <c r="EL440" i="2"/>
  <c r="FN188" i="2"/>
  <c r="FN84" i="2"/>
  <c r="FN52" i="2"/>
  <c r="FN36" i="2"/>
  <c r="FN20" i="2"/>
  <c r="FN191" i="2"/>
  <c r="FN159" i="2"/>
  <c r="FN131" i="2"/>
  <c r="FG444" i="2"/>
  <c r="FN178" i="2"/>
  <c r="FN146" i="2"/>
  <c r="FN125" i="2"/>
  <c r="FN95" i="2"/>
  <c r="FN79" i="2"/>
  <c r="FN63" i="2"/>
  <c r="FN47" i="2"/>
  <c r="FN31" i="2"/>
  <c r="FG447" i="2"/>
  <c r="FG424" i="2"/>
  <c r="FG433" i="2"/>
  <c r="FG389" i="2"/>
  <c r="FG357" i="2"/>
  <c r="FG325" i="2"/>
  <c r="FG302" i="2"/>
  <c r="FG270" i="2"/>
  <c r="FG238" i="2"/>
  <c r="FG222" i="2"/>
  <c r="FG206" i="2"/>
  <c r="FG396" i="2"/>
  <c r="FG364" i="2"/>
  <c r="FG332" i="2"/>
  <c r="FG304" i="2"/>
  <c r="FG272" i="2"/>
  <c r="FG429" i="2"/>
  <c r="FG387" i="2"/>
  <c r="FG355" i="2"/>
  <c r="FG323" i="2"/>
  <c r="FG287" i="2"/>
  <c r="FG255" i="2"/>
  <c r="FG237" i="2"/>
  <c r="FG402" i="2"/>
  <c r="FG370" i="2"/>
  <c r="FG338" i="2"/>
  <c r="FG297" i="2"/>
  <c r="FG265" i="2"/>
  <c r="FG205" i="2"/>
  <c r="FG175" i="2"/>
  <c r="EZ436" i="2"/>
  <c r="FG211" i="2"/>
  <c r="FG177" i="2"/>
  <c r="FG145" i="2"/>
  <c r="FG129" i="2"/>
  <c r="FG113" i="2"/>
  <c r="FG97" i="2"/>
  <c r="FG81" i="2"/>
  <c r="FG65" i="2"/>
  <c r="FG49" i="2"/>
  <c r="FG33" i="2"/>
  <c r="EZ451" i="2"/>
  <c r="FG209" i="2"/>
  <c r="FG176" i="2"/>
  <c r="EZ454" i="2"/>
  <c r="FG201" i="2"/>
  <c r="FG185" i="2"/>
  <c r="FG173" i="2"/>
  <c r="FG162" i="2"/>
  <c r="FG142" i="2"/>
  <c r="FG134" i="2"/>
  <c r="FG126" i="2"/>
  <c r="FG118" i="2"/>
  <c r="FG110" i="2"/>
  <c r="FG102" i="2"/>
  <c r="FG94" i="2"/>
  <c r="FG86" i="2"/>
  <c r="FG78" i="2"/>
  <c r="FG70" i="2"/>
  <c r="FG62" i="2"/>
  <c r="FG54" i="2"/>
  <c r="FG46" i="2"/>
  <c r="FG38" i="2"/>
  <c r="FG30" i="2"/>
  <c r="FG22" i="2"/>
  <c r="EZ449" i="2"/>
  <c r="EZ433" i="2"/>
  <c r="EZ425" i="2"/>
  <c r="EZ417" i="2"/>
  <c r="EZ418" i="2"/>
  <c r="EZ399" i="2"/>
  <c r="EZ383" i="2"/>
  <c r="EZ367" i="2"/>
  <c r="EZ351" i="2"/>
  <c r="EZ335" i="2"/>
  <c r="EZ319" i="2"/>
  <c r="EZ303" i="2"/>
  <c r="EZ287" i="2"/>
  <c r="EZ273" i="2"/>
  <c r="EZ262" i="2"/>
  <c r="EZ241" i="2"/>
  <c r="EZ230" i="2"/>
  <c r="EZ210" i="2"/>
  <c r="EZ202" i="2"/>
  <c r="EZ194" i="2"/>
  <c r="EZ186" i="2"/>
  <c r="EZ178" i="2"/>
  <c r="EZ170" i="2"/>
  <c r="EZ162" i="2"/>
  <c r="EZ154" i="2"/>
  <c r="EZ146" i="2"/>
  <c r="EZ138" i="2"/>
  <c r="EZ130" i="2"/>
  <c r="EZ122" i="2"/>
  <c r="EZ410" i="2"/>
  <c r="EZ394" i="2"/>
  <c r="EZ378" i="2"/>
  <c r="EZ362" i="2"/>
  <c r="EZ346" i="2"/>
  <c r="EZ330" i="2"/>
  <c r="EZ314" i="2"/>
  <c r="EZ298" i="2"/>
  <c r="EZ282" i="2"/>
  <c r="EZ259" i="2"/>
  <c r="EZ248" i="2"/>
  <c r="EZ227" i="2"/>
  <c r="EZ216" i="2"/>
  <c r="EZ414" i="2"/>
  <c r="EZ397" i="2"/>
  <c r="EZ381" i="2"/>
  <c r="EZ365" i="2"/>
  <c r="EZ349" i="2"/>
  <c r="EZ333" i="2"/>
  <c r="EZ317" i="2"/>
  <c r="EZ301" i="2"/>
  <c r="EZ285" i="2"/>
  <c r="EZ261" i="2"/>
  <c r="EZ250" i="2"/>
  <c r="EZ229" i="2"/>
  <c r="EZ218" i="2"/>
  <c r="EZ209" i="2"/>
  <c r="EZ201" i="2"/>
  <c r="EZ193" i="2"/>
  <c r="EZ185" i="2"/>
  <c r="EZ177" i="2"/>
  <c r="EZ169" i="2"/>
  <c r="EZ161" i="2"/>
  <c r="EZ153" i="2"/>
  <c r="EZ145" i="2"/>
  <c r="EZ137" i="2"/>
  <c r="EZ129" i="2"/>
  <c r="EZ121" i="2"/>
  <c r="EZ113" i="2"/>
  <c r="EZ105" i="2"/>
  <c r="EZ412" i="2"/>
  <c r="EZ396" i="2"/>
  <c r="EZ380" i="2"/>
  <c r="EZ364" i="2"/>
  <c r="EZ348" i="2"/>
  <c r="EZ332" i="2"/>
  <c r="EZ316" i="2"/>
  <c r="EZ300" i="2"/>
  <c r="EZ284" i="2"/>
  <c r="EZ271" i="2"/>
  <c r="EZ260" i="2"/>
  <c r="EZ239" i="2"/>
  <c r="EZ228" i="2"/>
  <c r="ES454" i="2"/>
  <c r="ES438" i="2"/>
  <c r="EZ114" i="2"/>
  <c r="EZ92" i="2"/>
  <c r="EZ76" i="2"/>
  <c r="EZ60" i="2"/>
  <c r="EZ44" i="2"/>
  <c r="EZ28" i="2"/>
  <c r="ES451" i="2"/>
  <c r="ES431" i="2"/>
  <c r="EL446" i="2"/>
  <c r="EZ95" i="2"/>
  <c r="EZ79" i="2"/>
  <c r="EZ63" i="2"/>
  <c r="EZ47" i="2"/>
  <c r="EZ31" i="2"/>
  <c r="ES449" i="2"/>
  <c r="ES420" i="2"/>
  <c r="ES412" i="2"/>
  <c r="ES404" i="2"/>
  <c r="ES396" i="2"/>
  <c r="ES388" i="2"/>
  <c r="ES380" i="2"/>
  <c r="ES372" i="2"/>
  <c r="ES364" i="2"/>
  <c r="ES356" i="2"/>
  <c r="ES348" i="2"/>
  <c r="ES340" i="2"/>
  <c r="ES332" i="2"/>
  <c r="ES324" i="2"/>
  <c r="ES316" i="2"/>
  <c r="ES308" i="2"/>
  <c r="ES300" i="2"/>
  <c r="ES292" i="2"/>
  <c r="ES284" i="2"/>
  <c r="ES276" i="2"/>
  <c r="ES268" i="2"/>
  <c r="ES260" i="2"/>
  <c r="ES252" i="2"/>
  <c r="ES244" i="2"/>
  <c r="ES236" i="2"/>
  <c r="ES228" i="2"/>
  <c r="ES220" i="2"/>
  <c r="ES212" i="2"/>
  <c r="ES204" i="2"/>
  <c r="ES196" i="2"/>
  <c r="ES188" i="2"/>
  <c r="ES180" i="2"/>
  <c r="ES172" i="2"/>
  <c r="ES164" i="2"/>
  <c r="ES156" i="2"/>
  <c r="ES148" i="2"/>
  <c r="EZ110" i="2"/>
  <c r="EZ90" i="2"/>
  <c r="EZ74" i="2"/>
  <c r="EZ58" i="2"/>
  <c r="EZ42" i="2"/>
  <c r="EZ26" i="2"/>
  <c r="ES443" i="2"/>
  <c r="ES427" i="2"/>
  <c r="EL452" i="2"/>
  <c r="EL436" i="2"/>
  <c r="EZ108" i="2"/>
  <c r="EZ81" i="2"/>
  <c r="EZ61" i="2"/>
  <c r="EZ41" i="2"/>
  <c r="ES457" i="2"/>
  <c r="ES432" i="2"/>
  <c r="ES421" i="2"/>
  <c r="ES411" i="2"/>
  <c r="ES399" i="2"/>
  <c r="ES389" i="2"/>
  <c r="ES379" i="2"/>
  <c r="ES367" i="2"/>
  <c r="ES357" i="2"/>
  <c r="ES347" i="2"/>
  <c r="ES335" i="2"/>
  <c r="ES325" i="2"/>
  <c r="ES315" i="2"/>
  <c r="ES303" i="2"/>
  <c r="ES293" i="2"/>
  <c r="ES283" i="2"/>
  <c r="ES271" i="2"/>
  <c r="ES261" i="2"/>
  <c r="ES251" i="2"/>
  <c r="ES243" i="2"/>
  <c r="ES235" i="2"/>
  <c r="ES227" i="2"/>
  <c r="ES219" i="2"/>
  <c r="ES211" i="2"/>
  <c r="ES203" i="2"/>
  <c r="ES195" i="2"/>
  <c r="ES187" i="2"/>
  <c r="ES179" i="2"/>
  <c r="ES171" i="2"/>
  <c r="ES163" i="2"/>
  <c r="ES155" i="2"/>
  <c r="ES147" i="2"/>
  <c r="ES139" i="2"/>
  <c r="ES131" i="2"/>
  <c r="ES134" i="2"/>
  <c r="ES114" i="2"/>
  <c r="ES98" i="2"/>
  <c r="ES82" i="2"/>
  <c r="ES66" i="2"/>
  <c r="ES50" i="2"/>
  <c r="ES34" i="2"/>
  <c r="EL451" i="2"/>
  <c r="EL426" i="2"/>
  <c r="EL410" i="2"/>
  <c r="EL394" i="2"/>
  <c r="EL378" i="2"/>
  <c r="EL362" i="2"/>
  <c r="EL346" i="2"/>
  <c r="EL330" i="2"/>
  <c r="EL314" i="2"/>
  <c r="EL298" i="2"/>
  <c r="EL282" i="2"/>
  <c r="EL257" i="2"/>
  <c r="EL246" i="2"/>
  <c r="EE452" i="2"/>
  <c r="EE436" i="2"/>
  <c r="ES121" i="2"/>
  <c r="ES105" i="2"/>
  <c r="ES89" i="2"/>
  <c r="ES73" i="2"/>
  <c r="ES57" i="2"/>
  <c r="ES41" i="2"/>
  <c r="ES25" i="2"/>
  <c r="EL441" i="2"/>
  <c r="EL421" i="2"/>
  <c r="EL405" i="2"/>
  <c r="EL389" i="2"/>
  <c r="EL373" i="2"/>
  <c r="EL357" i="2"/>
  <c r="EL341" i="2"/>
  <c r="EL325" i="2"/>
  <c r="EL309" i="2"/>
  <c r="EL293" i="2"/>
  <c r="EL277" i="2"/>
  <c r="EL264" i="2"/>
  <c r="EL243" i="2"/>
  <c r="EL232" i="2"/>
  <c r="EL223" i="2"/>
  <c r="EL215" i="2"/>
  <c r="EL207" i="2"/>
  <c r="EL199" i="2"/>
  <c r="EL191" i="2"/>
  <c r="EL183" i="2"/>
  <c r="EL175" i="2"/>
  <c r="EL167" i="2"/>
  <c r="EL159" i="2"/>
  <c r="EL151" i="2"/>
  <c r="EL143" i="2"/>
  <c r="EL135" i="2"/>
  <c r="EL127" i="2"/>
  <c r="EL119" i="2"/>
  <c r="EL111" i="2"/>
  <c r="EL103" i="2"/>
  <c r="EL95" i="2"/>
  <c r="EL87" i="2"/>
  <c r="EL79" i="2"/>
  <c r="EL71" i="2"/>
  <c r="ES130" i="2"/>
  <c r="ES112" i="2"/>
  <c r="ES96" i="2"/>
  <c r="ES80" i="2"/>
  <c r="ES64" i="2"/>
  <c r="ES48" i="2"/>
  <c r="ES32" i="2"/>
  <c r="EL455" i="2"/>
  <c r="EL428" i="2"/>
  <c r="EL412" i="2"/>
  <c r="EL396" i="2"/>
  <c r="EL380" i="2"/>
  <c r="EL364" i="2"/>
  <c r="EL348" i="2"/>
  <c r="EL332" i="2"/>
  <c r="EL316" i="2"/>
  <c r="EL300" i="2"/>
  <c r="EL284" i="2"/>
  <c r="EL269" i="2"/>
  <c r="EL258" i="2"/>
  <c r="EL237" i="2"/>
  <c r="ES128" i="2"/>
  <c r="ES111" i="2"/>
  <c r="ES95" i="2"/>
  <c r="ES79" i="2"/>
  <c r="ES63" i="2"/>
  <c r="ES47" i="2"/>
  <c r="ES31" i="2"/>
  <c r="EL445" i="2"/>
  <c r="EL423" i="2"/>
  <c r="EL407" i="2"/>
  <c r="EL391" i="2"/>
  <c r="EL375" i="2"/>
  <c r="EL359" i="2"/>
  <c r="EL343" i="2"/>
  <c r="EL327" i="2"/>
  <c r="EL311" i="2"/>
  <c r="EL295" i="2"/>
  <c r="EL279" i="2"/>
  <c r="EL255" i="2"/>
  <c r="EL244" i="2"/>
  <c r="EL224" i="2"/>
  <c r="EL216" i="2"/>
  <c r="EL208" i="2"/>
  <c r="EL200" i="2"/>
  <c r="EL192" i="2"/>
  <c r="EL184" i="2"/>
  <c r="EL176" i="2"/>
  <c r="EL168" i="2"/>
  <c r="EL160" i="2"/>
  <c r="EL152" i="2"/>
  <c r="EL144" i="2"/>
  <c r="EL136" i="2"/>
  <c r="EL128" i="2"/>
  <c r="EL120" i="2"/>
  <c r="EL112" i="2"/>
  <c r="EL104" i="2"/>
  <c r="EL96" i="2"/>
  <c r="EL88" i="2"/>
  <c r="EL72" i="2"/>
  <c r="EL59" i="2"/>
  <c r="EL38" i="2"/>
  <c r="EL27" i="2"/>
  <c r="EE450" i="2"/>
  <c r="EE431" i="2"/>
  <c r="EE420" i="2"/>
  <c r="EE399" i="2"/>
  <c r="EE388" i="2"/>
  <c r="EE367" i="2"/>
  <c r="EE356" i="2"/>
  <c r="EE335" i="2"/>
  <c r="EE324" i="2"/>
  <c r="DX452" i="2"/>
  <c r="DX436" i="2"/>
  <c r="EL61" i="2"/>
  <c r="EL40" i="2"/>
  <c r="EL29" i="2"/>
  <c r="EE454" i="2"/>
  <c r="EE433" i="2"/>
  <c r="EE422" i="2"/>
  <c r="EE401" i="2"/>
  <c r="EE390" i="2"/>
  <c r="EE369" i="2"/>
  <c r="EE358" i="2"/>
  <c r="EE337" i="2"/>
  <c r="EE326" i="2"/>
  <c r="EE307" i="2"/>
  <c r="EE299" i="2"/>
  <c r="EE291" i="2"/>
  <c r="EE283" i="2"/>
  <c r="EE275" i="2"/>
  <c r="EE267" i="2"/>
  <c r="EE259" i="2"/>
  <c r="EE251" i="2"/>
  <c r="EE243" i="2"/>
  <c r="EE235" i="2"/>
  <c r="EE227" i="2"/>
  <c r="EE219" i="2"/>
  <c r="EE211" i="2"/>
  <c r="EE203" i="2"/>
  <c r="EE195" i="2"/>
  <c r="EL78" i="2"/>
  <c r="EL63" i="2"/>
  <c r="EL42" i="2"/>
  <c r="EL31" i="2"/>
  <c r="EE442" i="2"/>
  <c r="EE427" i="2"/>
  <c r="EE416" i="2"/>
  <c r="EE395" i="2"/>
  <c r="EE384" i="2"/>
  <c r="EE363" i="2"/>
  <c r="EE352" i="2"/>
  <c r="EE331" i="2"/>
  <c r="EE320" i="2"/>
  <c r="DX450" i="2"/>
  <c r="DX434" i="2"/>
  <c r="EZ97" i="2"/>
  <c r="EZ77" i="2"/>
  <c r="EZ57" i="2"/>
  <c r="EZ33" i="2"/>
  <c r="ES452" i="2"/>
  <c r="ES429" i="2"/>
  <c r="ES419" i="2"/>
  <c r="ES407" i="2"/>
  <c r="ES397" i="2"/>
  <c r="ES387" i="2"/>
  <c r="ES375" i="2"/>
  <c r="ES365" i="2"/>
  <c r="ES355" i="2"/>
  <c r="ES343" i="2"/>
  <c r="ES333" i="2"/>
  <c r="ES323" i="2"/>
  <c r="ES311" i="2"/>
  <c r="ES301" i="2"/>
  <c r="ES291" i="2"/>
  <c r="ES279" i="2"/>
  <c r="ES269" i="2"/>
  <c r="ES259" i="2"/>
  <c r="ES249" i="2"/>
  <c r="ES241" i="2"/>
  <c r="ES233" i="2"/>
  <c r="ES225" i="2"/>
  <c r="ES217" i="2"/>
  <c r="ES209" i="2"/>
  <c r="ES201" i="2"/>
  <c r="ES193" i="2"/>
  <c r="ES185" i="2"/>
  <c r="ES177" i="2"/>
  <c r="ES169" i="2"/>
  <c r="ES161" i="2"/>
  <c r="ES153" i="2"/>
  <c r="ES145" i="2"/>
  <c r="ES137" i="2"/>
  <c r="ES129" i="2"/>
  <c r="ES126" i="2"/>
  <c r="ES110" i="2"/>
  <c r="ES94" i="2"/>
  <c r="ES78" i="2"/>
  <c r="ES62" i="2"/>
  <c r="ES46" i="2"/>
  <c r="ES30" i="2"/>
  <c r="EL443" i="2"/>
  <c r="EL422" i="2"/>
  <c r="EL406" i="2"/>
  <c r="EL390" i="2"/>
  <c r="EL374" i="2"/>
  <c r="EL358" i="2"/>
  <c r="EL342" i="2"/>
  <c r="EL326" i="2"/>
  <c r="EL310" i="2"/>
  <c r="EL294" i="2"/>
  <c r="EL278" i="2"/>
  <c r="EL265" i="2"/>
  <c r="EL254" i="2"/>
  <c r="EL233" i="2"/>
  <c r="EE448" i="2"/>
  <c r="ES140" i="2"/>
  <c r="ES117" i="2"/>
  <c r="ES101" i="2"/>
  <c r="ES85" i="2"/>
  <c r="ES69" i="2"/>
  <c r="ES53" i="2"/>
  <c r="ES37" i="2"/>
  <c r="ES21" i="2"/>
  <c r="EL433" i="2"/>
  <c r="EL417" i="2"/>
  <c r="EL401" i="2"/>
  <c r="EL385" i="2"/>
  <c r="EL369" i="2"/>
  <c r="EL353" i="2"/>
  <c r="EL337" i="2"/>
  <c r="EL321" i="2"/>
  <c r="EL305" i="2"/>
  <c r="EL289" i="2"/>
  <c r="EL273" i="2"/>
  <c r="EL251" i="2"/>
  <c r="EL240" i="2"/>
  <c r="EL221" i="2"/>
  <c r="EL213" i="2"/>
  <c r="EL205" i="2"/>
  <c r="EL197" i="2"/>
  <c r="EL189" i="2"/>
  <c r="EL181" i="2"/>
  <c r="EL173" i="2"/>
  <c r="EL165" i="2"/>
  <c r="EL157" i="2"/>
  <c r="EL149" i="2"/>
  <c r="EL141" i="2"/>
  <c r="EL133" i="2"/>
  <c r="EL125" i="2"/>
  <c r="EL117" i="2"/>
  <c r="EL109" i="2"/>
  <c r="EL101" i="2"/>
  <c r="EL93" i="2"/>
  <c r="EL85" i="2"/>
  <c r="EL77" i="2"/>
  <c r="EL69" i="2"/>
  <c r="ES124" i="2"/>
  <c r="ES108" i="2"/>
  <c r="ES92" i="2"/>
  <c r="ES76" i="2"/>
  <c r="ES60" i="2"/>
  <c r="ES44" i="2"/>
  <c r="ES28" i="2"/>
  <c r="EL447" i="2"/>
  <c r="EL424" i="2"/>
  <c r="EL408" i="2"/>
  <c r="EL392" i="2"/>
  <c r="EL376" i="2"/>
  <c r="EL360" i="2"/>
  <c r="EL344" i="2"/>
  <c r="EL328" i="2"/>
  <c r="EL312" i="2"/>
  <c r="EL296" i="2"/>
  <c r="EL280" i="2"/>
  <c r="EL266" i="2"/>
  <c r="EL245" i="2"/>
  <c r="EL234" i="2"/>
  <c r="ES123" i="2"/>
  <c r="ES107" i="2"/>
  <c r="ES91" i="2"/>
  <c r="ES75" i="2"/>
  <c r="ES59" i="2"/>
  <c r="ES43" i="2"/>
  <c r="ES27" i="2"/>
  <c r="EL437" i="2"/>
  <c r="EL419" i="2"/>
  <c r="EL403" i="2"/>
  <c r="EL387" i="2"/>
  <c r="EL371" i="2"/>
  <c r="EL355" i="2"/>
  <c r="EL339" i="2"/>
  <c r="EL323" i="2"/>
  <c r="EL307" i="2"/>
  <c r="EL291" i="2"/>
  <c r="EL275" i="2"/>
  <c r="EL263" i="2"/>
  <c r="EL252" i="2"/>
  <c r="EL231" i="2"/>
  <c r="EL222" i="2"/>
  <c r="EL214" i="2"/>
  <c r="EL206" i="2"/>
  <c r="EL198" i="2"/>
  <c r="EL190" i="2"/>
  <c r="EL182" i="2"/>
  <c r="EL174" i="2"/>
  <c r="EL166" i="2"/>
  <c r="EL158" i="2"/>
  <c r="EL150" i="2"/>
  <c r="EL142" i="2"/>
  <c r="EL134" i="2"/>
  <c r="EL126" i="2"/>
  <c r="EL118" i="2"/>
  <c r="EL110" i="2"/>
  <c r="EL102" i="2"/>
  <c r="EL94" i="2"/>
  <c r="EL84" i="2"/>
  <c r="EL68" i="2"/>
  <c r="EL46" i="2"/>
  <c r="EL35" i="2"/>
  <c r="EE445" i="2"/>
  <c r="EE428" i="2"/>
  <c r="EE407" i="2"/>
  <c r="EE396" i="2"/>
  <c r="EE375" i="2"/>
  <c r="EE364" i="2"/>
  <c r="EE343" i="2"/>
  <c r="EE332" i="2"/>
  <c r="DX448" i="2"/>
  <c r="EL48" i="2"/>
  <c r="EL37" i="2"/>
  <c r="EE449" i="2"/>
  <c r="EE430" i="2"/>
  <c r="EE409" i="2"/>
  <c r="EE398" i="2"/>
  <c r="EE377" i="2"/>
  <c r="EE366" i="2"/>
  <c r="EE345" i="2"/>
  <c r="EE334" i="2"/>
  <c r="EE313" i="2"/>
  <c r="EE305" i="2"/>
  <c r="EE297" i="2"/>
  <c r="EE289" i="2"/>
  <c r="EE281" i="2"/>
  <c r="EE273" i="2"/>
  <c r="EE265" i="2"/>
  <c r="EE257" i="2"/>
  <c r="EE249" i="2"/>
  <c r="EE241" i="2"/>
  <c r="EE233" i="2"/>
  <c r="EE225" i="2"/>
  <c r="EE217" i="2"/>
  <c r="EE209" i="2"/>
  <c r="EE201" i="2"/>
  <c r="EE193" i="2"/>
  <c r="EL74" i="2"/>
  <c r="EL50" i="2"/>
  <c r="EL39" i="2"/>
  <c r="EE458" i="2"/>
  <c r="EE437" i="2"/>
  <c r="EE424" i="2"/>
  <c r="EE403" i="2"/>
  <c r="EE392" i="2"/>
  <c r="EE371" i="2"/>
  <c r="EE360" i="2"/>
  <c r="EE339" i="2"/>
  <c r="EE328" i="2"/>
  <c r="DX446" i="2"/>
  <c r="EL60" i="2"/>
  <c r="EZ93" i="2"/>
  <c r="EZ73" i="2"/>
  <c r="EZ49" i="2"/>
  <c r="EZ29" i="2"/>
  <c r="ES447" i="2"/>
  <c r="ES415" i="2"/>
  <c r="ES405" i="2"/>
  <c r="ES395" i="2"/>
  <c r="ES383" i="2"/>
  <c r="ES373" i="2"/>
  <c r="ES363" i="2"/>
  <c r="ES351" i="2"/>
  <c r="ES341" i="2"/>
  <c r="ES331" i="2"/>
  <c r="ES319" i="2"/>
  <c r="ES309" i="2"/>
  <c r="ES299" i="2"/>
  <c r="ES287" i="2"/>
  <c r="ES277" i="2"/>
  <c r="ES267" i="2"/>
  <c r="ES255" i="2"/>
  <c r="ES247" i="2"/>
  <c r="ES239" i="2"/>
  <c r="ES231" i="2"/>
  <c r="ES223" i="2"/>
  <c r="ES215" i="2"/>
  <c r="ES207" i="2"/>
  <c r="ES199" i="2"/>
  <c r="ES191" i="2"/>
  <c r="ES183" i="2"/>
  <c r="ES175" i="2"/>
  <c r="ES167" i="2"/>
  <c r="ES159" i="2"/>
  <c r="ES151" i="2"/>
  <c r="ES143" i="2"/>
  <c r="ES135" i="2"/>
  <c r="ES127" i="2"/>
  <c r="ES122" i="2"/>
  <c r="ES106" i="2"/>
  <c r="ES90" i="2"/>
  <c r="ES74" i="2"/>
  <c r="ES58" i="2"/>
  <c r="ES42" i="2"/>
  <c r="ES26" i="2"/>
  <c r="EL435" i="2"/>
  <c r="EL418" i="2"/>
  <c r="EL402" i="2"/>
  <c r="EL386" i="2"/>
  <c r="EL370" i="2"/>
  <c r="EL354" i="2"/>
  <c r="EL338" i="2"/>
  <c r="EL322" i="2"/>
  <c r="EL306" i="2"/>
  <c r="EL290" i="2"/>
  <c r="EL274" i="2"/>
  <c r="EL262" i="2"/>
  <c r="EL241" i="2"/>
  <c r="EL230" i="2"/>
  <c r="EE444" i="2"/>
  <c r="ES132" i="2"/>
  <c r="ES113" i="2"/>
  <c r="ES97" i="2"/>
  <c r="ES81" i="2"/>
  <c r="ES65" i="2"/>
  <c r="ES49" i="2"/>
  <c r="ES33" i="2"/>
  <c r="EL457" i="2"/>
  <c r="EL429" i="2"/>
  <c r="EL413" i="2"/>
  <c r="EL397" i="2"/>
  <c r="EL381" i="2"/>
  <c r="EL365" i="2"/>
  <c r="EL349" i="2"/>
  <c r="EL333" i="2"/>
  <c r="EL317" i="2"/>
  <c r="EL301" i="2"/>
  <c r="EL285" i="2"/>
  <c r="EL259" i="2"/>
  <c r="EL248" i="2"/>
  <c r="EL227" i="2"/>
  <c r="EL219" i="2"/>
  <c r="EL211" i="2"/>
  <c r="EL203" i="2"/>
  <c r="EL195" i="2"/>
  <c r="EL187" i="2"/>
  <c r="EL179" i="2"/>
  <c r="EL171" i="2"/>
  <c r="EL163" i="2"/>
  <c r="EL155" i="2"/>
  <c r="EL147" i="2"/>
  <c r="EL139" i="2"/>
  <c r="EL131" i="2"/>
  <c r="EL123" i="2"/>
  <c r="EL115" i="2"/>
  <c r="EL107" i="2"/>
  <c r="EL99" i="2"/>
  <c r="EL91" i="2"/>
  <c r="EL83" i="2"/>
  <c r="EL75" i="2"/>
  <c r="EL67" i="2"/>
  <c r="ES120" i="2"/>
  <c r="ES104" i="2"/>
  <c r="ES88" i="2"/>
  <c r="ES72" i="2"/>
  <c r="ES56" i="2"/>
  <c r="ES40" i="2"/>
  <c r="ES24" i="2"/>
  <c r="EL439" i="2"/>
  <c r="EL420" i="2"/>
  <c r="EL404" i="2"/>
  <c r="EL388" i="2"/>
  <c r="EL372" i="2"/>
  <c r="EL356" i="2"/>
  <c r="EL340" i="2"/>
  <c r="EL324" i="2"/>
  <c r="EL308" i="2"/>
  <c r="EL292" i="2"/>
  <c r="EL276" i="2"/>
  <c r="EL253" i="2"/>
  <c r="EL242" i="2"/>
  <c r="ES119" i="2"/>
  <c r="ES103" i="2"/>
  <c r="ES87" i="2"/>
  <c r="ES71" i="2"/>
  <c r="ES55" i="2"/>
  <c r="ES39" i="2"/>
  <c r="ES23" i="2"/>
  <c r="EL431" i="2"/>
  <c r="EL415" i="2"/>
  <c r="EL399" i="2"/>
  <c r="EL383" i="2"/>
  <c r="EL367" i="2"/>
  <c r="EL351" i="2"/>
  <c r="EL335" i="2"/>
  <c r="EL319" i="2"/>
  <c r="EL303" i="2"/>
  <c r="EL287" i="2"/>
  <c r="EL271" i="2"/>
  <c r="EL260" i="2"/>
  <c r="EL239" i="2"/>
  <c r="EL228" i="2"/>
  <c r="EL220" i="2"/>
  <c r="EL212" i="2"/>
  <c r="EL204" i="2"/>
  <c r="EL196" i="2"/>
  <c r="EL188" i="2"/>
  <c r="EL180" i="2"/>
  <c r="EL172" i="2"/>
  <c r="EL164" i="2"/>
  <c r="EL156" i="2"/>
  <c r="EL148" i="2"/>
  <c r="EL140" i="2"/>
  <c r="EL132" i="2"/>
  <c r="EL124" i="2"/>
  <c r="EL116" i="2"/>
  <c r="EL108" i="2"/>
  <c r="EL100" i="2"/>
  <c r="EL92" i="2"/>
  <c r="EL80" i="2"/>
  <c r="EL54" i="2"/>
  <c r="EL43" i="2"/>
  <c r="EL22" i="2"/>
  <c r="EE439" i="2"/>
  <c r="EE415" i="2"/>
  <c r="EE404" i="2"/>
  <c r="EE383" i="2"/>
  <c r="EE372" i="2"/>
  <c r="EE351" i="2"/>
  <c r="EE340" i="2"/>
  <c r="EE319" i="2"/>
  <c r="DX444" i="2"/>
  <c r="EL56" i="2"/>
  <c r="EL45" i="2"/>
  <c r="EL24" i="2"/>
  <c r="EE443" i="2"/>
  <c r="EE417" i="2"/>
  <c r="EE406" i="2"/>
  <c r="EE385" i="2"/>
  <c r="EE374" i="2"/>
  <c r="EE353" i="2"/>
  <c r="EE342" i="2"/>
  <c r="EE321" i="2"/>
  <c r="EE311" i="2"/>
  <c r="EE303" i="2"/>
  <c r="EE295" i="2"/>
  <c r="EE287" i="2"/>
  <c r="EE279" i="2"/>
  <c r="EE271" i="2"/>
  <c r="EE263" i="2"/>
  <c r="EE255" i="2"/>
  <c r="EE247" i="2"/>
  <c r="EE239" i="2"/>
  <c r="EE231" i="2"/>
  <c r="EE223" i="2"/>
  <c r="EE215" i="2"/>
  <c r="EE207" i="2"/>
  <c r="EE199" i="2"/>
  <c r="EL86" i="2"/>
  <c r="EL70" i="2"/>
  <c r="EL58" i="2"/>
  <c r="EL47" i="2"/>
  <c r="EL26" i="2"/>
  <c r="EE453" i="2"/>
  <c r="EE432" i="2"/>
  <c r="EE411" i="2"/>
  <c r="EE400" i="2"/>
  <c r="EE379" i="2"/>
  <c r="EE368" i="2"/>
  <c r="EE347" i="2"/>
  <c r="EE336" i="2"/>
  <c r="EE315" i="2"/>
  <c r="DX458" i="2"/>
  <c r="DX442" i="2"/>
  <c r="EL57" i="2"/>
  <c r="EL36" i="2"/>
  <c r="EL25" i="2"/>
  <c r="EE451" i="2"/>
  <c r="EE421" i="2"/>
  <c r="EE410" i="2"/>
  <c r="EZ116" i="2"/>
  <c r="EZ89" i="2"/>
  <c r="EZ65" i="2"/>
  <c r="EZ45" i="2"/>
  <c r="EZ25" i="2"/>
  <c r="ES436" i="2"/>
  <c r="ES424" i="2"/>
  <c r="ES413" i="2"/>
  <c r="ES403" i="2"/>
  <c r="ES391" i="2"/>
  <c r="ES381" i="2"/>
  <c r="ES371" i="2"/>
  <c r="ES359" i="2"/>
  <c r="ES349" i="2"/>
  <c r="ES339" i="2"/>
  <c r="ES327" i="2"/>
  <c r="ES317" i="2"/>
  <c r="ES307" i="2"/>
  <c r="ES295" i="2"/>
  <c r="ES285" i="2"/>
  <c r="ES275" i="2"/>
  <c r="ES263" i="2"/>
  <c r="ES253" i="2"/>
  <c r="ES245" i="2"/>
  <c r="ES237" i="2"/>
  <c r="ES229" i="2"/>
  <c r="ES221" i="2"/>
  <c r="ES213" i="2"/>
  <c r="ES205" i="2"/>
  <c r="ES197" i="2"/>
  <c r="ES189" i="2"/>
  <c r="ES181" i="2"/>
  <c r="ES173" i="2"/>
  <c r="ES165" i="2"/>
  <c r="ES157" i="2"/>
  <c r="ES149" i="2"/>
  <c r="ES141" i="2"/>
  <c r="ES133" i="2"/>
  <c r="ES142" i="2"/>
  <c r="ES118" i="2"/>
  <c r="ES102" i="2"/>
  <c r="ES86" i="2"/>
  <c r="ES70" i="2"/>
  <c r="ES54" i="2"/>
  <c r="ES38" i="2"/>
  <c r="ES22" i="2"/>
  <c r="EL430" i="2"/>
  <c r="EL414" i="2"/>
  <c r="EL398" i="2"/>
  <c r="EL382" i="2"/>
  <c r="EL366" i="2"/>
  <c r="EL350" i="2"/>
  <c r="EL334" i="2"/>
  <c r="EL318" i="2"/>
  <c r="EL302" i="2"/>
  <c r="EL286" i="2"/>
  <c r="EL270" i="2"/>
  <c r="EL249" i="2"/>
  <c r="EL238" i="2"/>
  <c r="EE456" i="2"/>
  <c r="EE440" i="2"/>
  <c r="ES125" i="2"/>
  <c r="ES109" i="2"/>
  <c r="ES93" i="2"/>
  <c r="ES77" i="2"/>
  <c r="ES61" i="2"/>
  <c r="ES45" i="2"/>
  <c r="ES29" i="2"/>
  <c r="EL449" i="2"/>
  <c r="EL425" i="2"/>
  <c r="EL409" i="2"/>
  <c r="EL393" i="2"/>
  <c r="EL377" i="2"/>
  <c r="EL361" i="2"/>
  <c r="EL345" i="2"/>
  <c r="EL329" i="2"/>
  <c r="EL313" i="2"/>
  <c r="EL297" i="2"/>
  <c r="EL281" i="2"/>
  <c r="EL267" i="2"/>
  <c r="EL256" i="2"/>
  <c r="EL235" i="2"/>
  <c r="EL225" i="2"/>
  <c r="EL217" i="2"/>
  <c r="EL209" i="2"/>
  <c r="EL201" i="2"/>
  <c r="EL193" i="2"/>
  <c r="EL185" i="2"/>
  <c r="EL177" i="2"/>
  <c r="EL169" i="2"/>
  <c r="EL161" i="2"/>
  <c r="EL153" i="2"/>
  <c r="EL145" i="2"/>
  <c r="EL137" i="2"/>
  <c r="EL129" i="2"/>
  <c r="EL121" i="2"/>
  <c r="EL113" i="2"/>
  <c r="EL105" i="2"/>
  <c r="EL97" i="2"/>
  <c r="EL89" i="2"/>
  <c r="EL81" i="2"/>
  <c r="EL73" i="2"/>
  <c r="ES138" i="2"/>
  <c r="ES116" i="2"/>
  <c r="ES100" i="2"/>
  <c r="ES84" i="2"/>
  <c r="ES68" i="2"/>
  <c r="ES52" i="2"/>
  <c r="ES36" i="2"/>
  <c r="ES20" i="2"/>
  <c r="EL432" i="2"/>
  <c r="EL416" i="2"/>
  <c r="EL400" i="2"/>
  <c r="EL384" i="2"/>
  <c r="EL368" i="2"/>
  <c r="EL352" i="2"/>
  <c r="EL336" i="2"/>
  <c r="EL320" i="2"/>
  <c r="EL304" i="2"/>
  <c r="EL288" i="2"/>
  <c r="EL272" i="2"/>
  <c r="EL261" i="2"/>
  <c r="EL250" i="2"/>
  <c r="EL229" i="2"/>
  <c r="ES136" i="2"/>
  <c r="ES115" i="2"/>
  <c r="ES99" i="2"/>
  <c r="ES83" i="2"/>
  <c r="ES67" i="2"/>
  <c r="ES51" i="2"/>
  <c r="ES35" i="2"/>
  <c r="EL453" i="2"/>
  <c r="EL427" i="2"/>
  <c r="EL411" i="2"/>
  <c r="EL395" i="2"/>
  <c r="EL379" i="2"/>
  <c r="EL363" i="2"/>
  <c r="EL347" i="2"/>
  <c r="EL331" i="2"/>
  <c r="EL315" i="2"/>
  <c r="EL299" i="2"/>
  <c r="EL283" i="2"/>
  <c r="EL268" i="2"/>
  <c r="EL247" i="2"/>
  <c r="EL236" i="2"/>
  <c r="EL226" i="2"/>
  <c r="EL218" i="2"/>
  <c r="EL210" i="2"/>
  <c r="EL202" i="2"/>
  <c r="EL194" i="2"/>
  <c r="EL186" i="2"/>
  <c r="EL178" i="2"/>
  <c r="EL170" i="2"/>
  <c r="EL162" i="2"/>
  <c r="EL154" i="2"/>
  <c r="EL146" i="2"/>
  <c r="EL138" i="2"/>
  <c r="EL130" i="2"/>
  <c r="EL122" i="2"/>
  <c r="EL114" i="2"/>
  <c r="EL106" i="2"/>
  <c r="EL98" i="2"/>
  <c r="EL90" i="2"/>
  <c r="EL76" i="2"/>
  <c r="EL62" i="2"/>
  <c r="EL51" i="2"/>
  <c r="EL30" i="2"/>
  <c r="EE455" i="2"/>
  <c r="EE434" i="2"/>
  <c r="EE423" i="2"/>
  <c r="EE412" i="2"/>
  <c r="EE391" i="2"/>
  <c r="EE380" i="2"/>
  <c r="EE359" i="2"/>
  <c r="EE348" i="2"/>
  <c r="EE327" i="2"/>
  <c r="EE316" i="2"/>
  <c r="DX456" i="2"/>
  <c r="DX440" i="2"/>
  <c r="EL64" i="2"/>
  <c r="EL53" i="2"/>
  <c r="EL32" i="2"/>
  <c r="EL21" i="2"/>
  <c r="EE438" i="2"/>
  <c r="EE425" i="2"/>
  <c r="EE414" i="2"/>
  <c r="EE393" i="2"/>
  <c r="EE382" i="2"/>
  <c r="EE361" i="2"/>
  <c r="EE350" i="2"/>
  <c r="EE329" i="2"/>
  <c r="EE318" i="2"/>
  <c r="EE309" i="2"/>
  <c r="EE301" i="2"/>
  <c r="EE293" i="2"/>
  <c r="EE285" i="2"/>
  <c r="EE277" i="2"/>
  <c r="EE269" i="2"/>
  <c r="EE261" i="2"/>
  <c r="EE253" i="2"/>
  <c r="EE245" i="2"/>
  <c r="EE237" i="2"/>
  <c r="EE229" i="2"/>
  <c r="EE221" i="2"/>
  <c r="EE213" i="2"/>
  <c r="EE205" i="2"/>
  <c r="EE197" i="2"/>
  <c r="EL82" i="2"/>
  <c r="EL66" i="2"/>
  <c r="EL55" i="2"/>
  <c r="EL34" i="2"/>
  <c r="EL23" i="2"/>
  <c r="EE447" i="2"/>
  <c r="EE419" i="2"/>
  <c r="EE408" i="2"/>
  <c r="EE387" i="2"/>
  <c r="EE376" i="2"/>
  <c r="EE355" i="2"/>
  <c r="EE344" i="2"/>
  <c r="EE323" i="2"/>
  <c r="DX454" i="2"/>
  <c r="DX438" i="2"/>
  <c r="EL65" i="2"/>
  <c r="EL44" i="2"/>
  <c r="EL33" i="2"/>
  <c r="EE446" i="2"/>
  <c r="EE429" i="2"/>
  <c r="EE418" i="2"/>
  <c r="EE397" i="2"/>
  <c r="EE386" i="2"/>
  <c r="EE365" i="2"/>
  <c r="EE354" i="2"/>
  <c r="EE333" i="2"/>
  <c r="EE322" i="2"/>
  <c r="EE312" i="2"/>
  <c r="EE304" i="2"/>
  <c r="EE296" i="2"/>
  <c r="EE288" i="2"/>
  <c r="EE280" i="2"/>
  <c r="EE272" i="2"/>
  <c r="EE264" i="2"/>
  <c r="EE256" i="2"/>
  <c r="EE248" i="2"/>
  <c r="EE240" i="2"/>
  <c r="EE232" i="2"/>
  <c r="EE224" i="2"/>
  <c r="EE216" i="2"/>
  <c r="EE208" i="2"/>
  <c r="EE200" i="2"/>
  <c r="EE192" i="2"/>
  <c r="EE184" i="2"/>
  <c r="EE176" i="2"/>
  <c r="EE168" i="2"/>
  <c r="EE160" i="2"/>
  <c r="EE152" i="2"/>
  <c r="EL41" i="2"/>
  <c r="EE435" i="2"/>
  <c r="EE402" i="2"/>
  <c r="EE389" i="2"/>
  <c r="EE362" i="2"/>
  <c r="EE349" i="2"/>
  <c r="EE338" i="2"/>
  <c r="EE325" i="2"/>
  <c r="EE310" i="2"/>
  <c r="EE300" i="2"/>
  <c r="EE290" i="2"/>
  <c r="EE278" i="2"/>
  <c r="EE268" i="2"/>
  <c r="EE258" i="2"/>
  <c r="EE246" i="2"/>
  <c r="EE236" i="2"/>
  <c r="EE226" i="2"/>
  <c r="EE214" i="2"/>
  <c r="EE204" i="2"/>
  <c r="EE194" i="2"/>
  <c r="EE182" i="2"/>
  <c r="EE172" i="2"/>
  <c r="EE162" i="2"/>
  <c r="EE150" i="2"/>
  <c r="EE142" i="2"/>
  <c r="EE134" i="2"/>
  <c r="EE126" i="2"/>
  <c r="EE118" i="2"/>
  <c r="EE183" i="2"/>
  <c r="EE151" i="2"/>
  <c r="EE119" i="2"/>
  <c r="EE100" i="2"/>
  <c r="EE84" i="2"/>
  <c r="EE68" i="2"/>
  <c r="EE52" i="2"/>
  <c r="EE36" i="2"/>
  <c r="EE20" i="2"/>
  <c r="DX432" i="2"/>
  <c r="DX416" i="2"/>
  <c r="DX400" i="2"/>
  <c r="DX384" i="2"/>
  <c r="DX368" i="2"/>
  <c r="DX352" i="2"/>
  <c r="DX336" i="2"/>
  <c r="DX320" i="2"/>
  <c r="DX304" i="2"/>
  <c r="DX288" i="2"/>
  <c r="DX272" i="2"/>
  <c r="DX256" i="2"/>
  <c r="DX240" i="2"/>
  <c r="DX224" i="2"/>
  <c r="DQ444" i="2"/>
  <c r="DJ450" i="2"/>
  <c r="DJ434" i="2"/>
  <c r="EE165" i="2"/>
  <c r="EE133" i="2"/>
  <c r="EE107" i="2"/>
  <c r="EE91" i="2"/>
  <c r="EE75" i="2"/>
  <c r="EE59" i="2"/>
  <c r="EE43" i="2"/>
  <c r="EE27" i="2"/>
  <c r="DX437" i="2"/>
  <c r="DX419" i="2"/>
  <c r="DX403" i="2"/>
  <c r="DX387" i="2"/>
  <c r="DX371" i="2"/>
  <c r="DX355" i="2"/>
  <c r="DX339" i="2"/>
  <c r="DX323" i="2"/>
  <c r="DX307" i="2"/>
  <c r="DX291" i="2"/>
  <c r="DX275" i="2"/>
  <c r="DX259" i="2"/>
  <c r="DX243" i="2"/>
  <c r="DX227" i="2"/>
  <c r="DX215" i="2"/>
  <c r="DX207" i="2"/>
  <c r="DX199" i="2"/>
  <c r="DX191" i="2"/>
  <c r="DX183" i="2"/>
  <c r="DX175" i="2"/>
  <c r="DX167" i="2"/>
  <c r="DX159" i="2"/>
  <c r="DX151" i="2"/>
  <c r="DX143" i="2"/>
  <c r="DX135" i="2"/>
  <c r="DX127" i="2"/>
  <c r="DX119" i="2"/>
  <c r="DX111" i="2"/>
  <c r="DX103" i="2"/>
  <c r="DX95" i="2"/>
  <c r="DX87" i="2"/>
  <c r="DX79" i="2"/>
  <c r="DX71" i="2"/>
  <c r="DX63" i="2"/>
  <c r="DX55" i="2"/>
  <c r="DX47" i="2"/>
  <c r="DX39" i="2"/>
  <c r="DX31" i="2"/>
  <c r="DX23" i="2"/>
  <c r="DQ447" i="2"/>
  <c r="DQ432" i="2"/>
  <c r="DQ424" i="2"/>
  <c r="DQ416" i="2"/>
  <c r="DQ408" i="2"/>
  <c r="DQ400" i="2"/>
  <c r="DQ392" i="2"/>
  <c r="DQ384" i="2"/>
  <c r="DQ376" i="2"/>
  <c r="DQ368" i="2"/>
  <c r="DQ360" i="2"/>
  <c r="DQ352" i="2"/>
  <c r="DQ344" i="2"/>
  <c r="DQ336" i="2"/>
  <c r="DQ328" i="2"/>
  <c r="DQ320" i="2"/>
  <c r="DQ312" i="2"/>
  <c r="DQ304" i="2"/>
  <c r="DQ296" i="2"/>
  <c r="DQ288" i="2"/>
  <c r="DQ280" i="2"/>
  <c r="DQ272" i="2"/>
  <c r="DQ264" i="2"/>
  <c r="DQ256" i="2"/>
  <c r="DQ248" i="2"/>
  <c r="DQ240" i="2"/>
  <c r="DQ232" i="2"/>
  <c r="DQ224" i="2"/>
  <c r="DQ216" i="2"/>
  <c r="DQ208" i="2"/>
  <c r="DQ200" i="2"/>
  <c r="DQ192" i="2"/>
  <c r="DQ184" i="2"/>
  <c r="DQ176" i="2"/>
  <c r="DQ168" i="2"/>
  <c r="DQ160" i="2"/>
  <c r="DQ152" i="2"/>
  <c r="DQ144" i="2"/>
  <c r="EE171" i="2"/>
  <c r="EE139" i="2"/>
  <c r="EE110" i="2"/>
  <c r="EE94" i="2"/>
  <c r="EE78" i="2"/>
  <c r="EE62" i="2"/>
  <c r="EE46" i="2"/>
  <c r="EE30" i="2"/>
  <c r="DX443" i="2"/>
  <c r="DX422" i="2"/>
  <c r="DX406" i="2"/>
  <c r="DX390" i="2"/>
  <c r="DX374" i="2"/>
  <c r="DX358" i="2"/>
  <c r="DX342" i="2"/>
  <c r="DX326" i="2"/>
  <c r="DX310" i="2"/>
  <c r="DX294" i="2"/>
  <c r="DX278" i="2"/>
  <c r="DX262" i="2"/>
  <c r="DX246" i="2"/>
  <c r="DX230" i="2"/>
  <c r="DX217" i="2"/>
  <c r="DQ454" i="2"/>
  <c r="DQ438" i="2"/>
  <c r="DJ456" i="2"/>
  <c r="DJ440" i="2"/>
  <c r="EE177" i="2"/>
  <c r="EE145" i="2"/>
  <c r="EE113" i="2"/>
  <c r="EE97" i="2"/>
  <c r="EL52" i="2"/>
  <c r="EL20" i="2"/>
  <c r="EE413" i="2"/>
  <c r="EE373" i="2"/>
  <c r="EE346" i="2"/>
  <c r="EE308" i="2"/>
  <c r="EE298" i="2"/>
  <c r="EE286" i="2"/>
  <c r="EE276" i="2"/>
  <c r="EE266" i="2"/>
  <c r="EE254" i="2"/>
  <c r="EE244" i="2"/>
  <c r="EE234" i="2"/>
  <c r="EE222" i="2"/>
  <c r="EE212" i="2"/>
  <c r="EE202" i="2"/>
  <c r="EE190" i="2"/>
  <c r="EE180" i="2"/>
  <c r="EE170" i="2"/>
  <c r="EE158" i="2"/>
  <c r="EE148" i="2"/>
  <c r="EE140" i="2"/>
  <c r="EE132" i="2"/>
  <c r="EE124" i="2"/>
  <c r="EE116" i="2"/>
  <c r="EE175" i="2"/>
  <c r="EE143" i="2"/>
  <c r="EE112" i="2"/>
  <c r="EE96" i="2"/>
  <c r="EE80" i="2"/>
  <c r="EE64" i="2"/>
  <c r="EE48" i="2"/>
  <c r="EE32" i="2"/>
  <c r="DX455" i="2"/>
  <c r="DX428" i="2"/>
  <c r="DX412" i="2"/>
  <c r="DX396" i="2"/>
  <c r="DX380" i="2"/>
  <c r="DX364" i="2"/>
  <c r="DX348" i="2"/>
  <c r="DX332" i="2"/>
  <c r="DX316" i="2"/>
  <c r="DX300" i="2"/>
  <c r="DX284" i="2"/>
  <c r="DX268" i="2"/>
  <c r="DX252" i="2"/>
  <c r="DX236" i="2"/>
  <c r="DX221" i="2"/>
  <c r="DQ456" i="2"/>
  <c r="DQ440" i="2"/>
  <c r="DJ446" i="2"/>
  <c r="EE189" i="2"/>
  <c r="EE157" i="2"/>
  <c r="EE125" i="2"/>
  <c r="EE103" i="2"/>
  <c r="EE87" i="2"/>
  <c r="EE71" i="2"/>
  <c r="EE55" i="2"/>
  <c r="EE39" i="2"/>
  <c r="EE23" i="2"/>
  <c r="DX431" i="2"/>
  <c r="DX415" i="2"/>
  <c r="DX399" i="2"/>
  <c r="DX383" i="2"/>
  <c r="DX367" i="2"/>
  <c r="DX351" i="2"/>
  <c r="DX335" i="2"/>
  <c r="DX319" i="2"/>
  <c r="DX303" i="2"/>
  <c r="DX287" i="2"/>
  <c r="DX271" i="2"/>
  <c r="DX255" i="2"/>
  <c r="DX239" i="2"/>
  <c r="DX223" i="2"/>
  <c r="DX213" i="2"/>
  <c r="DX205" i="2"/>
  <c r="DX197" i="2"/>
  <c r="DX189" i="2"/>
  <c r="DX181" i="2"/>
  <c r="DX173" i="2"/>
  <c r="DX165" i="2"/>
  <c r="DX157" i="2"/>
  <c r="DX149" i="2"/>
  <c r="DX141" i="2"/>
  <c r="DX133" i="2"/>
  <c r="DX125" i="2"/>
  <c r="DX117" i="2"/>
  <c r="DX109" i="2"/>
  <c r="DX101" i="2"/>
  <c r="DX93" i="2"/>
  <c r="DX85" i="2"/>
  <c r="DX77" i="2"/>
  <c r="DX69" i="2"/>
  <c r="DX61" i="2"/>
  <c r="DX53" i="2"/>
  <c r="DX45" i="2"/>
  <c r="DX37" i="2"/>
  <c r="DX29" i="2"/>
  <c r="DX21" i="2"/>
  <c r="DQ443" i="2"/>
  <c r="DQ430" i="2"/>
  <c r="DQ422" i="2"/>
  <c r="DQ414" i="2"/>
  <c r="DQ406" i="2"/>
  <c r="DQ398" i="2"/>
  <c r="DQ390" i="2"/>
  <c r="DQ382" i="2"/>
  <c r="DQ374" i="2"/>
  <c r="DQ366" i="2"/>
  <c r="DQ358" i="2"/>
  <c r="DQ350" i="2"/>
  <c r="DQ342" i="2"/>
  <c r="DQ334" i="2"/>
  <c r="DQ326" i="2"/>
  <c r="DQ318" i="2"/>
  <c r="DQ310" i="2"/>
  <c r="DQ302" i="2"/>
  <c r="DQ294" i="2"/>
  <c r="DQ286" i="2"/>
  <c r="DQ278" i="2"/>
  <c r="DQ270" i="2"/>
  <c r="DQ262" i="2"/>
  <c r="DQ254" i="2"/>
  <c r="DQ246" i="2"/>
  <c r="DQ238" i="2"/>
  <c r="DQ230" i="2"/>
  <c r="DQ222" i="2"/>
  <c r="DQ214" i="2"/>
  <c r="DQ206" i="2"/>
  <c r="DQ198" i="2"/>
  <c r="DQ190" i="2"/>
  <c r="DQ182" i="2"/>
  <c r="DQ174" i="2"/>
  <c r="DQ166" i="2"/>
  <c r="DQ158" i="2"/>
  <c r="DQ150" i="2"/>
  <c r="DQ142" i="2"/>
  <c r="EE163" i="2"/>
  <c r="EE131" i="2"/>
  <c r="EE106" i="2"/>
  <c r="EE90" i="2"/>
  <c r="EE74" i="2"/>
  <c r="EE58" i="2"/>
  <c r="EE42" i="2"/>
  <c r="EE26" i="2"/>
  <c r="DX435" i="2"/>
  <c r="DX418" i="2"/>
  <c r="DX402" i="2"/>
  <c r="DX386" i="2"/>
  <c r="DX370" i="2"/>
  <c r="DX354" i="2"/>
  <c r="DX338" i="2"/>
  <c r="DX322" i="2"/>
  <c r="DX306" i="2"/>
  <c r="DX290" i="2"/>
  <c r="DX274" i="2"/>
  <c r="DX258" i="2"/>
  <c r="DX242" i="2"/>
  <c r="DX226" i="2"/>
  <c r="DQ450" i="2"/>
  <c r="DQ434" i="2"/>
  <c r="DJ452" i="2"/>
  <c r="DJ436" i="2"/>
  <c r="EE169" i="2"/>
  <c r="EE137" i="2"/>
  <c r="EE109" i="2"/>
  <c r="EE93" i="2"/>
  <c r="EE77" i="2"/>
  <c r="EE61" i="2"/>
  <c r="EE45" i="2"/>
  <c r="EE29" i="2"/>
  <c r="DX449" i="2"/>
  <c r="DX425" i="2"/>
  <c r="DX409" i="2"/>
  <c r="DX393" i="2"/>
  <c r="DX377" i="2"/>
  <c r="DX361" i="2"/>
  <c r="DX345" i="2"/>
  <c r="DX329" i="2"/>
  <c r="DX313" i="2"/>
  <c r="DX297" i="2"/>
  <c r="DX281" i="2"/>
  <c r="DX265" i="2"/>
  <c r="DX249" i="2"/>
  <c r="DX233" i="2"/>
  <c r="DX219" i="2"/>
  <c r="DX210" i="2"/>
  <c r="DX202" i="2"/>
  <c r="DX194" i="2"/>
  <c r="DX186" i="2"/>
  <c r="DX178" i="2"/>
  <c r="DX170" i="2"/>
  <c r="DX162" i="2"/>
  <c r="DX154" i="2"/>
  <c r="DX146" i="2"/>
  <c r="DX138" i="2"/>
  <c r="DX130" i="2"/>
  <c r="DX122" i="2"/>
  <c r="DX114" i="2"/>
  <c r="DX106" i="2"/>
  <c r="DX98" i="2"/>
  <c r="DX90" i="2"/>
  <c r="DX82" i="2"/>
  <c r="DX74" i="2"/>
  <c r="DX66" i="2"/>
  <c r="DX58" i="2"/>
  <c r="DX50" i="2"/>
  <c r="DX42" i="2"/>
  <c r="DX34" i="2"/>
  <c r="DX26" i="2"/>
  <c r="DQ457" i="2"/>
  <c r="DQ441" i="2"/>
  <c r="DQ429" i="2"/>
  <c r="DQ421" i="2"/>
  <c r="DQ413" i="2"/>
  <c r="DQ405" i="2"/>
  <c r="DQ397" i="2"/>
  <c r="DQ389" i="2"/>
  <c r="DQ381" i="2"/>
  <c r="DQ373" i="2"/>
  <c r="DQ365" i="2"/>
  <c r="DQ357" i="2"/>
  <c r="DQ349" i="2"/>
  <c r="DQ341" i="2"/>
  <c r="DQ333" i="2"/>
  <c r="DQ325" i="2"/>
  <c r="DQ317" i="2"/>
  <c r="DQ309" i="2"/>
  <c r="DQ301" i="2"/>
  <c r="DQ293" i="2"/>
  <c r="DQ285" i="2"/>
  <c r="DQ277" i="2"/>
  <c r="DQ269" i="2"/>
  <c r="DQ261" i="2"/>
  <c r="DQ253" i="2"/>
  <c r="DQ245" i="2"/>
  <c r="DQ237" i="2"/>
  <c r="DQ229" i="2"/>
  <c r="DQ221" i="2"/>
  <c r="DQ213" i="2"/>
  <c r="DQ205" i="2"/>
  <c r="DQ197" i="2"/>
  <c r="DQ189" i="2"/>
  <c r="DQ157" i="2"/>
  <c r="DQ133" i="2"/>
  <c r="DQ117" i="2"/>
  <c r="DQ101" i="2"/>
  <c r="DQ85" i="2"/>
  <c r="DQ69" i="2"/>
  <c r="DQ53" i="2"/>
  <c r="DQ37" i="2"/>
  <c r="DQ21" i="2"/>
  <c r="DJ433" i="2"/>
  <c r="DJ417" i="2"/>
  <c r="DJ401" i="2"/>
  <c r="EL49" i="2"/>
  <c r="EE457" i="2"/>
  <c r="EE426" i="2"/>
  <c r="EE394" i="2"/>
  <c r="EE381" i="2"/>
  <c r="EE370" i="2"/>
  <c r="EE357" i="2"/>
  <c r="EE330" i="2"/>
  <c r="EE317" i="2"/>
  <c r="EE306" i="2"/>
  <c r="EE294" i="2"/>
  <c r="EE284" i="2"/>
  <c r="EE274" i="2"/>
  <c r="EE262" i="2"/>
  <c r="EE252" i="2"/>
  <c r="EE242" i="2"/>
  <c r="EE230" i="2"/>
  <c r="EE220" i="2"/>
  <c r="EE210" i="2"/>
  <c r="EE198" i="2"/>
  <c r="EE188" i="2"/>
  <c r="EE178" i="2"/>
  <c r="EE166" i="2"/>
  <c r="EE156" i="2"/>
  <c r="EE146" i="2"/>
  <c r="EE138" i="2"/>
  <c r="EE130" i="2"/>
  <c r="EE122" i="2"/>
  <c r="EE114" i="2"/>
  <c r="EE167" i="2"/>
  <c r="EE135" i="2"/>
  <c r="EE108" i="2"/>
  <c r="EE92" i="2"/>
  <c r="EE76" i="2"/>
  <c r="EE60" i="2"/>
  <c r="EE44" i="2"/>
  <c r="EE28" i="2"/>
  <c r="DX447" i="2"/>
  <c r="DX424" i="2"/>
  <c r="DX408" i="2"/>
  <c r="DX392" i="2"/>
  <c r="DX376" i="2"/>
  <c r="DX360" i="2"/>
  <c r="DX344" i="2"/>
  <c r="DX328" i="2"/>
  <c r="DX312" i="2"/>
  <c r="DX296" i="2"/>
  <c r="DX280" i="2"/>
  <c r="DX264" i="2"/>
  <c r="DX248" i="2"/>
  <c r="DX232" i="2"/>
  <c r="DX218" i="2"/>
  <c r="DQ452" i="2"/>
  <c r="DQ436" i="2"/>
  <c r="DJ458" i="2"/>
  <c r="DJ442" i="2"/>
  <c r="EE181" i="2"/>
  <c r="EE149" i="2"/>
  <c r="EE117" i="2"/>
  <c r="EE99" i="2"/>
  <c r="EE83" i="2"/>
  <c r="EE67" i="2"/>
  <c r="EE51" i="2"/>
  <c r="EE35" i="2"/>
  <c r="DX453" i="2"/>
  <c r="DX427" i="2"/>
  <c r="DX411" i="2"/>
  <c r="DX395" i="2"/>
  <c r="DX379" i="2"/>
  <c r="DX363" i="2"/>
  <c r="DX347" i="2"/>
  <c r="DX331" i="2"/>
  <c r="DX315" i="2"/>
  <c r="DX299" i="2"/>
  <c r="DX283" i="2"/>
  <c r="DX267" i="2"/>
  <c r="DX251" i="2"/>
  <c r="DX235" i="2"/>
  <c r="DX220" i="2"/>
  <c r="DX211" i="2"/>
  <c r="DX203" i="2"/>
  <c r="DX195" i="2"/>
  <c r="DX187" i="2"/>
  <c r="DX179" i="2"/>
  <c r="DX171" i="2"/>
  <c r="DX163" i="2"/>
  <c r="DX155" i="2"/>
  <c r="DX147" i="2"/>
  <c r="DX139" i="2"/>
  <c r="DX131" i="2"/>
  <c r="DX123" i="2"/>
  <c r="DX115" i="2"/>
  <c r="DX107" i="2"/>
  <c r="DX99" i="2"/>
  <c r="DX91" i="2"/>
  <c r="DX83" i="2"/>
  <c r="DX75" i="2"/>
  <c r="DX67" i="2"/>
  <c r="DX59" i="2"/>
  <c r="DX51" i="2"/>
  <c r="DX43" i="2"/>
  <c r="DX35" i="2"/>
  <c r="DX27" i="2"/>
  <c r="DQ455" i="2"/>
  <c r="DQ439" i="2"/>
  <c r="DQ428" i="2"/>
  <c r="DQ420" i="2"/>
  <c r="DQ412" i="2"/>
  <c r="DQ404" i="2"/>
  <c r="DQ396" i="2"/>
  <c r="DQ388" i="2"/>
  <c r="DQ380" i="2"/>
  <c r="DQ372" i="2"/>
  <c r="DQ364" i="2"/>
  <c r="DQ356" i="2"/>
  <c r="DQ348" i="2"/>
  <c r="DQ340" i="2"/>
  <c r="DQ332" i="2"/>
  <c r="DQ324" i="2"/>
  <c r="DQ316" i="2"/>
  <c r="DQ308" i="2"/>
  <c r="DQ300" i="2"/>
  <c r="DQ292" i="2"/>
  <c r="DQ284" i="2"/>
  <c r="DQ276" i="2"/>
  <c r="DQ268" i="2"/>
  <c r="DQ260" i="2"/>
  <c r="DQ252" i="2"/>
  <c r="DQ244" i="2"/>
  <c r="DQ236" i="2"/>
  <c r="DQ228" i="2"/>
  <c r="DQ220" i="2"/>
  <c r="DQ212" i="2"/>
  <c r="DQ204" i="2"/>
  <c r="DQ196" i="2"/>
  <c r="DQ188" i="2"/>
  <c r="DQ180" i="2"/>
  <c r="DQ172" i="2"/>
  <c r="DQ164" i="2"/>
  <c r="DQ156" i="2"/>
  <c r="DQ148" i="2"/>
  <c r="EE187" i="2"/>
  <c r="EE155" i="2"/>
  <c r="EE123" i="2"/>
  <c r="EE102" i="2"/>
  <c r="EE86" i="2"/>
  <c r="EE70" i="2"/>
  <c r="EE54" i="2"/>
  <c r="EE38" i="2"/>
  <c r="EE22" i="2"/>
  <c r="DX430" i="2"/>
  <c r="DX414" i="2"/>
  <c r="DX398" i="2"/>
  <c r="DX382" i="2"/>
  <c r="DX366" i="2"/>
  <c r="DX350" i="2"/>
  <c r="DX334" i="2"/>
  <c r="DX318" i="2"/>
  <c r="DX302" i="2"/>
  <c r="DX286" i="2"/>
  <c r="DX270" i="2"/>
  <c r="DX254" i="2"/>
  <c r="DX238" i="2"/>
  <c r="DX222" i="2"/>
  <c r="DQ446" i="2"/>
  <c r="DJ448" i="2"/>
  <c r="EE161" i="2"/>
  <c r="EE129" i="2"/>
  <c r="EE105" i="2"/>
  <c r="EE89" i="2"/>
  <c r="EE73" i="2"/>
  <c r="EE57" i="2"/>
  <c r="EE41" i="2"/>
  <c r="EE25" i="2"/>
  <c r="DX441" i="2"/>
  <c r="DX421" i="2"/>
  <c r="DX405" i="2"/>
  <c r="DX389" i="2"/>
  <c r="DX373" i="2"/>
  <c r="DX357" i="2"/>
  <c r="DX341" i="2"/>
  <c r="DX325" i="2"/>
  <c r="DX309" i="2"/>
  <c r="DX293" i="2"/>
  <c r="DX277" i="2"/>
  <c r="DX261" i="2"/>
  <c r="DX245" i="2"/>
  <c r="DX229" i="2"/>
  <c r="DX216" i="2"/>
  <c r="DX208" i="2"/>
  <c r="DX200" i="2"/>
  <c r="DX192" i="2"/>
  <c r="DX184" i="2"/>
  <c r="DX176" i="2"/>
  <c r="DX168" i="2"/>
  <c r="DX160" i="2"/>
  <c r="DX152" i="2"/>
  <c r="DX144" i="2"/>
  <c r="DX136" i="2"/>
  <c r="DX128" i="2"/>
  <c r="DX120" i="2"/>
  <c r="DX112" i="2"/>
  <c r="DX104" i="2"/>
  <c r="DX96" i="2"/>
  <c r="DX88" i="2"/>
  <c r="DX80" i="2"/>
  <c r="DX72" i="2"/>
  <c r="DX64" i="2"/>
  <c r="DX56" i="2"/>
  <c r="DX48" i="2"/>
  <c r="DX40" i="2"/>
  <c r="DX32" i="2"/>
  <c r="DX24" i="2"/>
  <c r="DQ453" i="2"/>
  <c r="DQ437" i="2"/>
  <c r="DQ427" i="2"/>
  <c r="DQ419" i="2"/>
  <c r="DQ411" i="2"/>
  <c r="DQ403" i="2"/>
  <c r="DQ395" i="2"/>
  <c r="DQ387" i="2"/>
  <c r="DQ379" i="2"/>
  <c r="DQ371" i="2"/>
  <c r="DQ363" i="2"/>
  <c r="DQ355" i="2"/>
  <c r="DQ347" i="2"/>
  <c r="DQ339" i="2"/>
  <c r="DQ331" i="2"/>
  <c r="DQ323" i="2"/>
  <c r="DQ315" i="2"/>
  <c r="DQ307" i="2"/>
  <c r="DQ299" i="2"/>
  <c r="DQ291" i="2"/>
  <c r="DQ283" i="2"/>
  <c r="DQ275" i="2"/>
  <c r="DQ267" i="2"/>
  <c r="DQ259" i="2"/>
  <c r="DQ251" i="2"/>
  <c r="DQ243" i="2"/>
  <c r="DQ235" i="2"/>
  <c r="DQ227" i="2"/>
  <c r="DQ219" i="2"/>
  <c r="DQ211" i="2"/>
  <c r="DQ203" i="2"/>
  <c r="DQ195" i="2"/>
  <c r="DQ181" i="2"/>
  <c r="DQ149" i="2"/>
  <c r="DQ129" i="2"/>
  <c r="DQ113" i="2"/>
  <c r="DQ97" i="2"/>
  <c r="DQ81" i="2"/>
  <c r="DQ65" i="2"/>
  <c r="DQ49" i="2"/>
  <c r="DQ33" i="2"/>
  <c r="DJ457" i="2"/>
  <c r="EL28" i="2"/>
  <c r="EE441" i="2"/>
  <c r="EE405" i="2"/>
  <c r="EE378" i="2"/>
  <c r="EE341" i="2"/>
  <c r="EE314" i="2"/>
  <c r="EE302" i="2"/>
  <c r="EE292" i="2"/>
  <c r="EE282" i="2"/>
  <c r="EE270" i="2"/>
  <c r="EE260" i="2"/>
  <c r="EE250" i="2"/>
  <c r="EE238" i="2"/>
  <c r="EE228" i="2"/>
  <c r="EE218" i="2"/>
  <c r="EE206" i="2"/>
  <c r="EE196" i="2"/>
  <c r="EE186" i="2"/>
  <c r="EE174" i="2"/>
  <c r="EE164" i="2"/>
  <c r="EE154" i="2"/>
  <c r="EE144" i="2"/>
  <c r="EE136" i="2"/>
  <c r="EE128" i="2"/>
  <c r="EE120" i="2"/>
  <c r="EE191" i="2"/>
  <c r="EE159" i="2"/>
  <c r="EE127" i="2"/>
  <c r="EE104" i="2"/>
  <c r="EE88" i="2"/>
  <c r="EE72" i="2"/>
  <c r="EE56" i="2"/>
  <c r="EE40" i="2"/>
  <c r="EE24" i="2"/>
  <c r="DX439" i="2"/>
  <c r="DX420" i="2"/>
  <c r="DX404" i="2"/>
  <c r="DX388" i="2"/>
  <c r="DX372" i="2"/>
  <c r="DX356" i="2"/>
  <c r="DX340" i="2"/>
  <c r="DX324" i="2"/>
  <c r="DX308" i="2"/>
  <c r="DX292" i="2"/>
  <c r="DX276" i="2"/>
  <c r="DX260" i="2"/>
  <c r="DX244" i="2"/>
  <c r="DX228" i="2"/>
  <c r="DQ448" i="2"/>
  <c r="DJ454" i="2"/>
  <c r="DJ438" i="2"/>
  <c r="EE173" i="2"/>
  <c r="EE141" i="2"/>
  <c r="EE111" i="2"/>
  <c r="EE95" i="2"/>
  <c r="EE79" i="2"/>
  <c r="EE63" i="2"/>
  <c r="EE47" i="2"/>
  <c r="EE31" i="2"/>
  <c r="DX445" i="2"/>
  <c r="DX423" i="2"/>
  <c r="DX407" i="2"/>
  <c r="DX391" i="2"/>
  <c r="DX375" i="2"/>
  <c r="DX359" i="2"/>
  <c r="DX343" i="2"/>
  <c r="DX327" i="2"/>
  <c r="DX311" i="2"/>
  <c r="DX295" i="2"/>
  <c r="DX279" i="2"/>
  <c r="DX263" i="2"/>
  <c r="DX247" i="2"/>
  <c r="DX231" i="2"/>
  <c r="DX209" i="2"/>
  <c r="DX201" i="2"/>
  <c r="DX193" i="2"/>
  <c r="DX185" i="2"/>
  <c r="DX177" i="2"/>
  <c r="DX169" i="2"/>
  <c r="DX161" i="2"/>
  <c r="DX153" i="2"/>
  <c r="DX145" i="2"/>
  <c r="DX137" i="2"/>
  <c r="DX129" i="2"/>
  <c r="DX121" i="2"/>
  <c r="DX113" i="2"/>
  <c r="DX105" i="2"/>
  <c r="DX97" i="2"/>
  <c r="DX89" i="2"/>
  <c r="DX81" i="2"/>
  <c r="DX73" i="2"/>
  <c r="DX65" i="2"/>
  <c r="DX57" i="2"/>
  <c r="DX49" i="2"/>
  <c r="DX41" i="2"/>
  <c r="DX33" i="2"/>
  <c r="DX25" i="2"/>
  <c r="DQ451" i="2"/>
  <c r="DQ435" i="2"/>
  <c r="DQ426" i="2"/>
  <c r="DQ418" i="2"/>
  <c r="DQ410" i="2"/>
  <c r="DQ402" i="2"/>
  <c r="DQ394" i="2"/>
  <c r="DQ386" i="2"/>
  <c r="DQ378" i="2"/>
  <c r="DQ370" i="2"/>
  <c r="DQ362" i="2"/>
  <c r="DQ354" i="2"/>
  <c r="DQ346" i="2"/>
  <c r="DQ338" i="2"/>
  <c r="DQ330" i="2"/>
  <c r="DQ322" i="2"/>
  <c r="DQ314" i="2"/>
  <c r="DQ306" i="2"/>
  <c r="DQ298" i="2"/>
  <c r="DQ290" i="2"/>
  <c r="DQ282" i="2"/>
  <c r="DQ274" i="2"/>
  <c r="DQ266" i="2"/>
  <c r="DQ258" i="2"/>
  <c r="DQ250" i="2"/>
  <c r="DQ242" i="2"/>
  <c r="DQ234" i="2"/>
  <c r="DQ226" i="2"/>
  <c r="DQ218" i="2"/>
  <c r="DQ210" i="2"/>
  <c r="DQ202" i="2"/>
  <c r="DQ194" i="2"/>
  <c r="DQ186" i="2"/>
  <c r="DQ178" i="2"/>
  <c r="DQ170" i="2"/>
  <c r="DQ162" i="2"/>
  <c r="DQ154" i="2"/>
  <c r="DQ146" i="2"/>
  <c r="EE179" i="2"/>
  <c r="EE147" i="2"/>
  <c r="EE115" i="2"/>
  <c r="EE98" i="2"/>
  <c r="EE82" i="2"/>
  <c r="EE66" i="2"/>
  <c r="EE50" i="2"/>
  <c r="EE34" i="2"/>
  <c r="DX451" i="2"/>
  <c r="DX426" i="2"/>
  <c r="DX410" i="2"/>
  <c r="DX394" i="2"/>
  <c r="DX378" i="2"/>
  <c r="DX362" i="2"/>
  <c r="DX346" i="2"/>
  <c r="DX330" i="2"/>
  <c r="DX314" i="2"/>
  <c r="DX298" i="2"/>
  <c r="DX282" i="2"/>
  <c r="DX266" i="2"/>
  <c r="DX250" i="2"/>
  <c r="DX234" i="2"/>
  <c r="DQ458" i="2"/>
  <c r="DQ442" i="2"/>
  <c r="DJ444" i="2"/>
  <c r="EE185" i="2"/>
  <c r="EE153" i="2"/>
  <c r="EE121" i="2"/>
  <c r="EE101" i="2"/>
  <c r="EE85" i="2"/>
  <c r="EE69" i="2"/>
  <c r="EE53" i="2"/>
  <c r="EE37" i="2"/>
  <c r="EE21" i="2"/>
  <c r="DX433" i="2"/>
  <c r="DX417" i="2"/>
  <c r="DX401" i="2"/>
  <c r="DX385" i="2"/>
  <c r="DX369" i="2"/>
  <c r="DX353" i="2"/>
  <c r="DX337" i="2"/>
  <c r="DX321" i="2"/>
  <c r="DX305" i="2"/>
  <c r="DX289" i="2"/>
  <c r="DX273" i="2"/>
  <c r="DX257" i="2"/>
  <c r="DX241" i="2"/>
  <c r="DX225" i="2"/>
  <c r="DX214" i="2"/>
  <c r="DX206" i="2"/>
  <c r="DX198" i="2"/>
  <c r="DX190" i="2"/>
  <c r="DX182" i="2"/>
  <c r="DX174" i="2"/>
  <c r="DX166" i="2"/>
  <c r="DX158" i="2"/>
  <c r="DX150" i="2"/>
  <c r="DX142" i="2"/>
  <c r="DX134" i="2"/>
  <c r="DX126" i="2"/>
  <c r="DX118" i="2"/>
  <c r="DX110" i="2"/>
  <c r="DX102" i="2"/>
  <c r="DX94" i="2"/>
  <c r="DX86" i="2"/>
  <c r="DX78" i="2"/>
  <c r="DX70" i="2"/>
  <c r="DX62" i="2"/>
  <c r="DX54" i="2"/>
  <c r="DX46" i="2"/>
  <c r="DX38" i="2"/>
  <c r="DX30" i="2"/>
  <c r="DX22" i="2"/>
  <c r="DQ449" i="2"/>
  <c r="DQ433" i="2"/>
  <c r="DQ425" i="2"/>
  <c r="DQ417" i="2"/>
  <c r="DQ409" i="2"/>
  <c r="DQ401" i="2"/>
  <c r="DQ393" i="2"/>
  <c r="DQ385" i="2"/>
  <c r="DQ377" i="2"/>
  <c r="DQ369" i="2"/>
  <c r="DQ361" i="2"/>
  <c r="DQ353" i="2"/>
  <c r="DQ345" i="2"/>
  <c r="DQ337" i="2"/>
  <c r="DQ329" i="2"/>
  <c r="DQ321" i="2"/>
  <c r="DQ313" i="2"/>
  <c r="DQ305" i="2"/>
  <c r="DQ297" i="2"/>
  <c r="DQ289" i="2"/>
  <c r="DQ281" i="2"/>
  <c r="DQ273" i="2"/>
  <c r="DQ265" i="2"/>
  <c r="DQ257" i="2"/>
  <c r="DQ249" i="2"/>
  <c r="DQ241" i="2"/>
  <c r="DQ233" i="2"/>
  <c r="DQ225" i="2"/>
  <c r="DQ217" i="2"/>
  <c r="DQ209" i="2"/>
  <c r="DQ201" i="2"/>
  <c r="DQ193" i="2"/>
  <c r="DQ173" i="2"/>
  <c r="DQ141" i="2"/>
  <c r="DQ125" i="2"/>
  <c r="DQ109" i="2"/>
  <c r="DQ93" i="2"/>
  <c r="DQ77" i="2"/>
  <c r="DQ61" i="2"/>
  <c r="DQ45" i="2"/>
  <c r="DQ29" i="2"/>
  <c r="DJ449" i="2"/>
  <c r="DJ425" i="2"/>
  <c r="DJ409" i="2"/>
  <c r="DJ393" i="2"/>
  <c r="DJ377" i="2"/>
  <c r="DJ361" i="2"/>
  <c r="DJ345" i="2"/>
  <c r="DJ329" i="2"/>
  <c r="DJ313" i="2"/>
  <c r="DJ297" i="2"/>
  <c r="DJ281" i="2"/>
  <c r="DJ265" i="2"/>
  <c r="DJ249" i="2"/>
  <c r="EE81" i="2"/>
  <c r="DX457" i="2"/>
  <c r="DX381" i="2"/>
  <c r="DX317" i="2"/>
  <c r="DX253" i="2"/>
  <c r="DX204" i="2"/>
  <c r="DX172" i="2"/>
  <c r="DX140" i="2"/>
  <c r="DX108" i="2"/>
  <c r="DX76" i="2"/>
  <c r="DX44" i="2"/>
  <c r="DQ445" i="2"/>
  <c r="DQ407" i="2"/>
  <c r="DQ375" i="2"/>
  <c r="DQ343" i="2"/>
  <c r="DQ311" i="2"/>
  <c r="DQ279" i="2"/>
  <c r="DQ247" i="2"/>
  <c r="DQ215" i="2"/>
  <c r="DQ165" i="2"/>
  <c r="DQ89" i="2"/>
  <c r="DQ25" i="2"/>
  <c r="DJ413" i="2"/>
  <c r="DJ385" i="2"/>
  <c r="DJ365" i="2"/>
  <c r="DJ341" i="2"/>
  <c r="DJ321" i="2"/>
  <c r="DJ301" i="2"/>
  <c r="DJ277" i="2"/>
  <c r="DJ257" i="2"/>
  <c r="DJ237" i="2"/>
  <c r="DJ221" i="2"/>
  <c r="DJ205" i="2"/>
  <c r="DJ189" i="2"/>
  <c r="DJ173" i="2"/>
  <c r="DJ157" i="2"/>
  <c r="DJ142" i="2"/>
  <c r="DC458" i="2"/>
  <c r="DC442" i="2"/>
  <c r="CV444" i="2"/>
  <c r="CO450" i="2"/>
  <c r="CO434" i="2"/>
  <c r="DQ163" i="2"/>
  <c r="DQ136" i="2"/>
  <c r="DQ120" i="2"/>
  <c r="DQ104" i="2"/>
  <c r="DQ88" i="2"/>
  <c r="DQ72" i="2"/>
  <c r="DQ56" i="2"/>
  <c r="DQ40" i="2"/>
  <c r="DQ24" i="2"/>
  <c r="DJ439" i="2"/>
  <c r="DJ420" i="2"/>
  <c r="DJ404" i="2"/>
  <c r="DJ388" i="2"/>
  <c r="DJ372" i="2"/>
  <c r="DJ356" i="2"/>
  <c r="DJ340" i="2"/>
  <c r="DJ324" i="2"/>
  <c r="DJ308" i="2"/>
  <c r="DJ292" i="2"/>
  <c r="DJ276" i="2"/>
  <c r="DJ260" i="2"/>
  <c r="DJ244" i="2"/>
  <c r="DJ228" i="2"/>
  <c r="DJ212" i="2"/>
  <c r="DJ196" i="2"/>
  <c r="DJ180" i="2"/>
  <c r="DJ164" i="2"/>
  <c r="DJ148" i="2"/>
  <c r="DJ136" i="2"/>
  <c r="DJ126" i="2"/>
  <c r="DJ118" i="2"/>
  <c r="DJ110" i="2"/>
  <c r="DJ102" i="2"/>
  <c r="DJ94" i="2"/>
  <c r="DJ86" i="2"/>
  <c r="DJ78" i="2"/>
  <c r="DJ70" i="2"/>
  <c r="DJ62" i="2"/>
  <c r="DJ54" i="2"/>
  <c r="DJ46" i="2"/>
  <c r="DJ38" i="2"/>
  <c r="DJ30" i="2"/>
  <c r="DJ22" i="2"/>
  <c r="DC449" i="2"/>
  <c r="DC433" i="2"/>
  <c r="DC425" i="2"/>
  <c r="DC417" i="2"/>
  <c r="DC409" i="2"/>
  <c r="DC401" i="2"/>
  <c r="DC393" i="2"/>
  <c r="DC385" i="2"/>
  <c r="DC377" i="2"/>
  <c r="DC369" i="2"/>
  <c r="DC361" i="2"/>
  <c r="DC353" i="2"/>
  <c r="DC345" i="2"/>
  <c r="DC337" i="2"/>
  <c r="DC329" i="2"/>
  <c r="DC321" i="2"/>
  <c r="DC313" i="2"/>
  <c r="DC305" i="2"/>
  <c r="DC297" i="2"/>
  <c r="DC289" i="2"/>
  <c r="DC281" i="2"/>
  <c r="DC273" i="2"/>
  <c r="DC265" i="2"/>
  <c r="DC257" i="2"/>
  <c r="DC249" i="2"/>
  <c r="DC241" i="2"/>
  <c r="DC233" i="2"/>
  <c r="DC225" i="2"/>
  <c r="DC217" i="2"/>
  <c r="DC209" i="2"/>
  <c r="DC201" i="2"/>
  <c r="DC193" i="2"/>
  <c r="DC185" i="2"/>
  <c r="DC177" i="2"/>
  <c r="DC169" i="2"/>
  <c r="DC161" i="2"/>
  <c r="DC153" i="2"/>
  <c r="DC145" i="2"/>
  <c r="DC137" i="2"/>
  <c r="DC129" i="2"/>
  <c r="DC121" i="2"/>
  <c r="DC113" i="2"/>
  <c r="DC105" i="2"/>
  <c r="DC97" i="2"/>
  <c r="DC89" i="2"/>
  <c r="DC81" i="2"/>
  <c r="DC73" i="2"/>
  <c r="DC65" i="2"/>
  <c r="DC57" i="2"/>
  <c r="DC49" i="2"/>
  <c r="DC41" i="2"/>
  <c r="DQ185" i="2"/>
  <c r="DQ153" i="2"/>
  <c r="DQ131" i="2"/>
  <c r="DQ115" i="2"/>
  <c r="DQ99" i="2"/>
  <c r="DQ83" i="2"/>
  <c r="DQ67" i="2"/>
  <c r="DQ51" i="2"/>
  <c r="DQ35" i="2"/>
  <c r="DJ453" i="2"/>
  <c r="DJ427" i="2"/>
  <c r="DJ411" i="2"/>
  <c r="DJ395" i="2"/>
  <c r="DJ379" i="2"/>
  <c r="DJ363" i="2"/>
  <c r="DJ347" i="2"/>
  <c r="DJ331" i="2"/>
  <c r="DJ315" i="2"/>
  <c r="DJ299" i="2"/>
  <c r="DJ283" i="2"/>
  <c r="DJ267" i="2"/>
  <c r="DJ251" i="2"/>
  <c r="DJ235" i="2"/>
  <c r="DJ219" i="2"/>
  <c r="DJ203" i="2"/>
  <c r="DJ187" i="2"/>
  <c r="DJ171" i="2"/>
  <c r="DJ155" i="2"/>
  <c r="DJ141" i="2"/>
  <c r="DJ130" i="2"/>
  <c r="DC452" i="2"/>
  <c r="DC436" i="2"/>
  <c r="CV458" i="2"/>
  <c r="CV442" i="2"/>
  <c r="CO444" i="2"/>
  <c r="DQ183" i="2"/>
  <c r="DQ151" i="2"/>
  <c r="DQ130" i="2"/>
  <c r="DQ114" i="2"/>
  <c r="DQ98" i="2"/>
  <c r="DQ82" i="2"/>
  <c r="DQ66" i="2"/>
  <c r="DQ50" i="2"/>
  <c r="DQ34" i="2"/>
  <c r="DJ451" i="2"/>
  <c r="DJ426" i="2"/>
  <c r="DJ410" i="2"/>
  <c r="DJ394" i="2"/>
  <c r="DJ378" i="2"/>
  <c r="DJ362" i="2"/>
  <c r="DJ346" i="2"/>
  <c r="DJ330" i="2"/>
  <c r="DJ314" i="2"/>
  <c r="DJ298" i="2"/>
  <c r="DJ282" i="2"/>
  <c r="DJ266" i="2"/>
  <c r="DJ250" i="2"/>
  <c r="DJ234" i="2"/>
  <c r="DJ218" i="2"/>
  <c r="DJ202" i="2"/>
  <c r="DJ186" i="2"/>
  <c r="DJ170" i="2"/>
  <c r="DJ154" i="2"/>
  <c r="DJ140" i="2"/>
  <c r="DJ121" i="2"/>
  <c r="DJ113" i="2"/>
  <c r="DJ105" i="2"/>
  <c r="DJ97" i="2"/>
  <c r="DJ89" i="2"/>
  <c r="DJ81" i="2"/>
  <c r="DJ73" i="2"/>
  <c r="DJ65" i="2"/>
  <c r="DJ57" i="2"/>
  <c r="DJ49" i="2"/>
  <c r="DJ41" i="2"/>
  <c r="DJ33" i="2"/>
  <c r="DJ25" i="2"/>
  <c r="DC451" i="2"/>
  <c r="DC435" i="2"/>
  <c r="DC426" i="2"/>
  <c r="DC418" i="2"/>
  <c r="DC410" i="2"/>
  <c r="DC402" i="2"/>
  <c r="DC394" i="2"/>
  <c r="DC386" i="2"/>
  <c r="DC378" i="2"/>
  <c r="DC370" i="2"/>
  <c r="DC362" i="2"/>
  <c r="DC354" i="2"/>
  <c r="DC346" i="2"/>
  <c r="DC338" i="2"/>
  <c r="DC330" i="2"/>
  <c r="DC322" i="2"/>
  <c r="DC314" i="2"/>
  <c r="DC306" i="2"/>
  <c r="DC298" i="2"/>
  <c r="DC290" i="2"/>
  <c r="DC282" i="2"/>
  <c r="DC274" i="2"/>
  <c r="DC266" i="2"/>
  <c r="DC258" i="2"/>
  <c r="DC250" i="2"/>
  <c r="DC242" i="2"/>
  <c r="DC234" i="2"/>
  <c r="DC226" i="2"/>
  <c r="DC218" i="2"/>
  <c r="DC210" i="2"/>
  <c r="DC202" i="2"/>
  <c r="DC194" i="2"/>
  <c r="DC186" i="2"/>
  <c r="DC178" i="2"/>
  <c r="DC170" i="2"/>
  <c r="DC162" i="2"/>
  <c r="DC154" i="2"/>
  <c r="DC146" i="2"/>
  <c r="DC138" i="2"/>
  <c r="DC130" i="2"/>
  <c r="DC122" i="2"/>
  <c r="DC114" i="2"/>
  <c r="DC88" i="2"/>
  <c r="DC56" i="2"/>
  <c r="DC29" i="2"/>
  <c r="CV449" i="2"/>
  <c r="CV425" i="2"/>
  <c r="CV409" i="2"/>
  <c r="CV393" i="2"/>
  <c r="CV377" i="2"/>
  <c r="CV361" i="2"/>
  <c r="CV345" i="2"/>
  <c r="CV329" i="2"/>
  <c r="CV313" i="2"/>
  <c r="CV297" i="2"/>
  <c r="CV281" i="2"/>
  <c r="CV265" i="2"/>
  <c r="CV249" i="2"/>
  <c r="CV233" i="2"/>
  <c r="CV217" i="2"/>
  <c r="CV201" i="2"/>
  <c r="CV185" i="2"/>
  <c r="CV169" i="2"/>
  <c r="CV153" i="2"/>
  <c r="CV137" i="2"/>
  <c r="CV121" i="2"/>
  <c r="CV105" i="2"/>
  <c r="CV89" i="2"/>
  <c r="CV73" i="2"/>
  <c r="CV57" i="2"/>
  <c r="CV41" i="2"/>
  <c r="CV25" i="2"/>
  <c r="CO441" i="2"/>
  <c r="CO421" i="2"/>
  <c r="CO405" i="2"/>
  <c r="CO389" i="2"/>
  <c r="CO373" i="2"/>
  <c r="CO357" i="2"/>
  <c r="CO341" i="2"/>
  <c r="CO326" i="2"/>
  <c r="CO315" i="2"/>
  <c r="CO294" i="2"/>
  <c r="CO283" i="2"/>
  <c r="CH458" i="2"/>
  <c r="CH442" i="2"/>
  <c r="CA444" i="2"/>
  <c r="DC94" i="2"/>
  <c r="DC62" i="2"/>
  <c r="DC32" i="2"/>
  <c r="CV455" i="2"/>
  <c r="CV428" i="2"/>
  <c r="CV412" i="2"/>
  <c r="CV396" i="2"/>
  <c r="CV380" i="2"/>
  <c r="CV364" i="2"/>
  <c r="CV348" i="2"/>
  <c r="CV332" i="2"/>
  <c r="CV316" i="2"/>
  <c r="CV300" i="2"/>
  <c r="CV284" i="2"/>
  <c r="CV268" i="2"/>
  <c r="CV252" i="2"/>
  <c r="CV236" i="2"/>
  <c r="CV220" i="2"/>
  <c r="CV204" i="2"/>
  <c r="CV188" i="2"/>
  <c r="CV172" i="2"/>
  <c r="CV156" i="2"/>
  <c r="CV140" i="2"/>
  <c r="CV124" i="2"/>
  <c r="CV108" i="2"/>
  <c r="CV92" i="2"/>
  <c r="CV76" i="2"/>
  <c r="CV60" i="2"/>
  <c r="CV44" i="2"/>
  <c r="CV28" i="2"/>
  <c r="CO447" i="2"/>
  <c r="CO424" i="2"/>
  <c r="CO408" i="2"/>
  <c r="CO392" i="2"/>
  <c r="CO376" i="2"/>
  <c r="CO360" i="2"/>
  <c r="CO344" i="2"/>
  <c r="CO328" i="2"/>
  <c r="CO317" i="2"/>
  <c r="CO296" i="2"/>
  <c r="CO285" i="2"/>
  <c r="CO276" i="2"/>
  <c r="CO268" i="2"/>
  <c r="CO260" i="2"/>
  <c r="CO252" i="2"/>
  <c r="CO244" i="2"/>
  <c r="CO236" i="2"/>
  <c r="CO228" i="2"/>
  <c r="CO220" i="2"/>
  <c r="CO212" i="2"/>
  <c r="CO204" i="2"/>
  <c r="CO196" i="2"/>
  <c r="CO188" i="2"/>
  <c r="CO180" i="2"/>
  <c r="CO172" i="2"/>
  <c r="CO164" i="2"/>
  <c r="CO156" i="2"/>
  <c r="CO148" i="2"/>
  <c r="CO140" i="2"/>
  <c r="CO132" i="2"/>
  <c r="CO124" i="2"/>
  <c r="CO116" i="2"/>
  <c r="CO108" i="2"/>
  <c r="CO100" i="2"/>
  <c r="CO92" i="2"/>
  <c r="CO84" i="2"/>
  <c r="CO76" i="2"/>
  <c r="CO68" i="2"/>
  <c r="CO60" i="2"/>
  <c r="CO52" i="2"/>
  <c r="CO44" i="2"/>
  <c r="CO36" i="2"/>
  <c r="CO28" i="2"/>
  <c r="CO20" i="2"/>
  <c r="CH445" i="2"/>
  <c r="CH431" i="2"/>
  <c r="CH423" i="2"/>
  <c r="CH415" i="2"/>
  <c r="CH407" i="2"/>
  <c r="CH399" i="2"/>
  <c r="CH391" i="2"/>
  <c r="CH383" i="2"/>
  <c r="CH375" i="2"/>
  <c r="CH367" i="2"/>
  <c r="CH359" i="2"/>
  <c r="DC84" i="2"/>
  <c r="DC52" i="2"/>
  <c r="DC27" i="2"/>
  <c r="CV437" i="2"/>
  <c r="CV419" i="2"/>
  <c r="CV403" i="2"/>
  <c r="CV387" i="2"/>
  <c r="CV371" i="2"/>
  <c r="CV355" i="2"/>
  <c r="CV339" i="2"/>
  <c r="CV323" i="2"/>
  <c r="CV307" i="2"/>
  <c r="CV291" i="2"/>
  <c r="CV275" i="2"/>
  <c r="CV259" i="2"/>
  <c r="CV243" i="2"/>
  <c r="CV227" i="2"/>
  <c r="CV211" i="2"/>
  <c r="CV195" i="2"/>
  <c r="CV179" i="2"/>
  <c r="CV163" i="2"/>
  <c r="CV147" i="2"/>
  <c r="CV131" i="2"/>
  <c r="CV115" i="2"/>
  <c r="CV99" i="2"/>
  <c r="CV83" i="2"/>
  <c r="CV67" i="2"/>
  <c r="CV51" i="2"/>
  <c r="CV35" i="2"/>
  <c r="CO453" i="2"/>
  <c r="CO427" i="2"/>
  <c r="CO411" i="2"/>
  <c r="CO395" i="2"/>
  <c r="CO379" i="2"/>
  <c r="CO363" i="2"/>
  <c r="CO347" i="2"/>
  <c r="CO331" i="2"/>
  <c r="CO319" i="2"/>
  <c r="CO298" i="2"/>
  <c r="CO287" i="2"/>
  <c r="CH444" i="2"/>
  <c r="CA450" i="2"/>
  <c r="CA434" i="2"/>
  <c r="DC82" i="2"/>
  <c r="DC50" i="2"/>
  <c r="DC26" i="2"/>
  <c r="CV435" i="2"/>
  <c r="CV418" i="2"/>
  <c r="CV402" i="2"/>
  <c r="CV386" i="2"/>
  <c r="CV370" i="2"/>
  <c r="CV354" i="2"/>
  <c r="CV338" i="2"/>
  <c r="CV322" i="2"/>
  <c r="CV306" i="2"/>
  <c r="CV290" i="2"/>
  <c r="CV274" i="2"/>
  <c r="CV258" i="2"/>
  <c r="CV242" i="2"/>
  <c r="CV226" i="2"/>
  <c r="CV210" i="2"/>
  <c r="CV194" i="2"/>
  <c r="CV178" i="2"/>
  <c r="CV162" i="2"/>
  <c r="CV146" i="2"/>
  <c r="CV130" i="2"/>
  <c r="CV114" i="2"/>
  <c r="CV98" i="2"/>
  <c r="CV82" i="2"/>
  <c r="CV66" i="2"/>
  <c r="CV50" i="2"/>
  <c r="CV34" i="2"/>
  <c r="CO451" i="2"/>
  <c r="CO426" i="2"/>
  <c r="CO410" i="2"/>
  <c r="CO394" i="2"/>
  <c r="CO378" i="2"/>
  <c r="CO362" i="2"/>
  <c r="CO346" i="2"/>
  <c r="CO330" i="2"/>
  <c r="CO308" i="2"/>
  <c r="CO297" i="2"/>
  <c r="CO277" i="2"/>
  <c r="CO269" i="2"/>
  <c r="CO261" i="2"/>
  <c r="CO253" i="2"/>
  <c r="CO245" i="2"/>
  <c r="CO237" i="2"/>
  <c r="CO229" i="2"/>
  <c r="CO221" i="2"/>
  <c r="CO213" i="2"/>
  <c r="CO205" i="2"/>
  <c r="CO197" i="2"/>
  <c r="CO189" i="2"/>
  <c r="CO181" i="2"/>
  <c r="CO173" i="2"/>
  <c r="CO165" i="2"/>
  <c r="CO157" i="2"/>
  <c r="CO149" i="2"/>
  <c r="CO141" i="2"/>
  <c r="CO133" i="2"/>
  <c r="CO125" i="2"/>
  <c r="CO117" i="2"/>
  <c r="CO109" i="2"/>
  <c r="CO101" i="2"/>
  <c r="CO93" i="2"/>
  <c r="CO85" i="2"/>
  <c r="CO77" i="2"/>
  <c r="CO69" i="2"/>
  <c r="CO61" i="2"/>
  <c r="CO53" i="2"/>
  <c r="CO45" i="2"/>
  <c r="CO37" i="2"/>
  <c r="CO29" i="2"/>
  <c r="CO21" i="2"/>
  <c r="CH443" i="2"/>
  <c r="CH430" i="2"/>
  <c r="CH422" i="2"/>
  <c r="CH414" i="2"/>
  <c r="CH406" i="2"/>
  <c r="CH398" i="2"/>
  <c r="CH390" i="2"/>
  <c r="CH382" i="2"/>
  <c r="CH374" i="2"/>
  <c r="CH366" i="2"/>
  <c r="CH358" i="2"/>
  <c r="CH346" i="2"/>
  <c r="EE65" i="2"/>
  <c r="DX429" i="2"/>
  <c r="DX365" i="2"/>
  <c r="DX301" i="2"/>
  <c r="DX237" i="2"/>
  <c r="DX196" i="2"/>
  <c r="DX164" i="2"/>
  <c r="DX132" i="2"/>
  <c r="DX100" i="2"/>
  <c r="DX68" i="2"/>
  <c r="DX36" i="2"/>
  <c r="DQ431" i="2"/>
  <c r="DQ399" i="2"/>
  <c r="DQ367" i="2"/>
  <c r="DQ335" i="2"/>
  <c r="DQ303" i="2"/>
  <c r="DQ271" i="2"/>
  <c r="DQ239" i="2"/>
  <c r="DQ207" i="2"/>
  <c r="DQ137" i="2"/>
  <c r="DQ73" i="2"/>
  <c r="DJ441" i="2"/>
  <c r="DJ405" i="2"/>
  <c r="DJ381" i="2"/>
  <c r="DJ357" i="2"/>
  <c r="DJ337" i="2"/>
  <c r="DJ317" i="2"/>
  <c r="DJ293" i="2"/>
  <c r="DJ273" i="2"/>
  <c r="DJ253" i="2"/>
  <c r="DJ233" i="2"/>
  <c r="DJ217" i="2"/>
  <c r="DJ201" i="2"/>
  <c r="DJ185" i="2"/>
  <c r="DJ169" i="2"/>
  <c r="DJ153" i="2"/>
  <c r="DJ129" i="2"/>
  <c r="DC454" i="2"/>
  <c r="DC438" i="2"/>
  <c r="CV456" i="2"/>
  <c r="CV440" i="2"/>
  <c r="CO446" i="2"/>
  <c r="DQ187" i="2"/>
  <c r="DQ155" i="2"/>
  <c r="DQ132" i="2"/>
  <c r="DQ116" i="2"/>
  <c r="DQ100" i="2"/>
  <c r="DQ84" i="2"/>
  <c r="DQ68" i="2"/>
  <c r="DQ52" i="2"/>
  <c r="DQ36" i="2"/>
  <c r="DQ20" i="2"/>
  <c r="DJ432" i="2"/>
  <c r="DJ416" i="2"/>
  <c r="DJ400" i="2"/>
  <c r="DJ384" i="2"/>
  <c r="DJ368" i="2"/>
  <c r="DJ352" i="2"/>
  <c r="DJ336" i="2"/>
  <c r="DJ320" i="2"/>
  <c r="DJ304" i="2"/>
  <c r="DJ288" i="2"/>
  <c r="DJ272" i="2"/>
  <c r="DJ256" i="2"/>
  <c r="DJ240" i="2"/>
  <c r="DJ224" i="2"/>
  <c r="DJ208" i="2"/>
  <c r="DJ192" i="2"/>
  <c r="DJ176" i="2"/>
  <c r="DJ160" i="2"/>
  <c r="DJ144" i="2"/>
  <c r="DJ124" i="2"/>
  <c r="DJ116" i="2"/>
  <c r="DJ108" i="2"/>
  <c r="DJ100" i="2"/>
  <c r="DJ92" i="2"/>
  <c r="DJ84" i="2"/>
  <c r="DJ76" i="2"/>
  <c r="DJ68" i="2"/>
  <c r="DJ60" i="2"/>
  <c r="DJ52" i="2"/>
  <c r="DJ44" i="2"/>
  <c r="DJ36" i="2"/>
  <c r="DJ28" i="2"/>
  <c r="DJ20" i="2"/>
  <c r="DC445" i="2"/>
  <c r="DC431" i="2"/>
  <c r="DC423" i="2"/>
  <c r="DC415" i="2"/>
  <c r="DC407" i="2"/>
  <c r="DC399" i="2"/>
  <c r="DC391" i="2"/>
  <c r="DC383" i="2"/>
  <c r="DC375" i="2"/>
  <c r="DC367" i="2"/>
  <c r="DC359" i="2"/>
  <c r="DC351" i="2"/>
  <c r="DC343" i="2"/>
  <c r="DC335" i="2"/>
  <c r="DC327" i="2"/>
  <c r="DC319" i="2"/>
  <c r="DC311" i="2"/>
  <c r="DC303" i="2"/>
  <c r="DC295" i="2"/>
  <c r="DC287" i="2"/>
  <c r="DC279" i="2"/>
  <c r="DC271" i="2"/>
  <c r="DC263" i="2"/>
  <c r="DC255" i="2"/>
  <c r="DC247" i="2"/>
  <c r="DC239" i="2"/>
  <c r="DC231" i="2"/>
  <c r="DC223" i="2"/>
  <c r="DC215" i="2"/>
  <c r="DC207" i="2"/>
  <c r="DC199" i="2"/>
  <c r="DC191" i="2"/>
  <c r="DC183" i="2"/>
  <c r="DC175" i="2"/>
  <c r="DC167" i="2"/>
  <c r="DC159" i="2"/>
  <c r="DC151" i="2"/>
  <c r="DC143" i="2"/>
  <c r="DC135" i="2"/>
  <c r="DC127" i="2"/>
  <c r="DC119" i="2"/>
  <c r="DC111" i="2"/>
  <c r="DC103" i="2"/>
  <c r="DC95" i="2"/>
  <c r="DC87" i="2"/>
  <c r="DC79" i="2"/>
  <c r="DC71" i="2"/>
  <c r="DC63" i="2"/>
  <c r="DC55" i="2"/>
  <c r="DC47" i="2"/>
  <c r="DC39" i="2"/>
  <c r="DQ177" i="2"/>
  <c r="DQ145" i="2"/>
  <c r="DQ127" i="2"/>
  <c r="DQ111" i="2"/>
  <c r="DQ95" i="2"/>
  <c r="DQ79" i="2"/>
  <c r="DQ63" i="2"/>
  <c r="DQ47" i="2"/>
  <c r="DQ31" i="2"/>
  <c r="DJ445" i="2"/>
  <c r="DJ423" i="2"/>
  <c r="DJ407" i="2"/>
  <c r="DJ391" i="2"/>
  <c r="DJ375" i="2"/>
  <c r="DJ359" i="2"/>
  <c r="DJ343" i="2"/>
  <c r="DJ327" i="2"/>
  <c r="DJ311" i="2"/>
  <c r="DJ295" i="2"/>
  <c r="DJ279" i="2"/>
  <c r="DJ263" i="2"/>
  <c r="DJ247" i="2"/>
  <c r="DJ231" i="2"/>
  <c r="DJ215" i="2"/>
  <c r="DJ199" i="2"/>
  <c r="DJ183" i="2"/>
  <c r="DJ167" i="2"/>
  <c r="DJ151" i="2"/>
  <c r="DJ138" i="2"/>
  <c r="DC448" i="2"/>
  <c r="CV454" i="2"/>
  <c r="CV438" i="2"/>
  <c r="CO456" i="2"/>
  <c r="CO440" i="2"/>
  <c r="DQ175" i="2"/>
  <c r="DQ143" i="2"/>
  <c r="DQ126" i="2"/>
  <c r="DQ110" i="2"/>
  <c r="DQ94" i="2"/>
  <c r="DQ78" i="2"/>
  <c r="DQ62" i="2"/>
  <c r="DQ46" i="2"/>
  <c r="DQ30" i="2"/>
  <c r="DJ443" i="2"/>
  <c r="DJ422" i="2"/>
  <c r="DJ406" i="2"/>
  <c r="DJ390" i="2"/>
  <c r="DJ374" i="2"/>
  <c r="DJ358" i="2"/>
  <c r="DJ342" i="2"/>
  <c r="DJ326" i="2"/>
  <c r="DJ310" i="2"/>
  <c r="DJ294" i="2"/>
  <c r="DJ278" i="2"/>
  <c r="DJ262" i="2"/>
  <c r="DJ246" i="2"/>
  <c r="DJ230" i="2"/>
  <c r="DJ214" i="2"/>
  <c r="DJ198" i="2"/>
  <c r="DJ182" i="2"/>
  <c r="DJ166" i="2"/>
  <c r="DJ150" i="2"/>
  <c r="DJ127" i="2"/>
  <c r="DJ119" i="2"/>
  <c r="DJ111" i="2"/>
  <c r="DJ103" i="2"/>
  <c r="DJ95" i="2"/>
  <c r="DJ87" i="2"/>
  <c r="DJ79" i="2"/>
  <c r="DJ71" i="2"/>
  <c r="DJ63" i="2"/>
  <c r="DJ55" i="2"/>
  <c r="DJ47" i="2"/>
  <c r="DJ39" i="2"/>
  <c r="DJ31" i="2"/>
  <c r="DJ23" i="2"/>
  <c r="DC447" i="2"/>
  <c r="DC432" i="2"/>
  <c r="DC424" i="2"/>
  <c r="DC416" i="2"/>
  <c r="DC408" i="2"/>
  <c r="DC400" i="2"/>
  <c r="DC392" i="2"/>
  <c r="DC384" i="2"/>
  <c r="DC376" i="2"/>
  <c r="DC368" i="2"/>
  <c r="DC360" i="2"/>
  <c r="DC352" i="2"/>
  <c r="DC344" i="2"/>
  <c r="DC336" i="2"/>
  <c r="DC328" i="2"/>
  <c r="DC320" i="2"/>
  <c r="DC312" i="2"/>
  <c r="DC304" i="2"/>
  <c r="DC296" i="2"/>
  <c r="DC288" i="2"/>
  <c r="DC280" i="2"/>
  <c r="DC272" i="2"/>
  <c r="DC264" i="2"/>
  <c r="DC256" i="2"/>
  <c r="DC248" i="2"/>
  <c r="DC240" i="2"/>
  <c r="DC232" i="2"/>
  <c r="DC224" i="2"/>
  <c r="DC216" i="2"/>
  <c r="DC208" i="2"/>
  <c r="DC200" i="2"/>
  <c r="DC192" i="2"/>
  <c r="DC184" i="2"/>
  <c r="DC176" i="2"/>
  <c r="DC168" i="2"/>
  <c r="DC160" i="2"/>
  <c r="DC152" i="2"/>
  <c r="DC144" i="2"/>
  <c r="DC136" i="2"/>
  <c r="DC128" i="2"/>
  <c r="DC120" i="2"/>
  <c r="DC112" i="2"/>
  <c r="DC80" i="2"/>
  <c r="DC48" i="2"/>
  <c r="DC25" i="2"/>
  <c r="CV441" i="2"/>
  <c r="CV421" i="2"/>
  <c r="CV405" i="2"/>
  <c r="CV389" i="2"/>
  <c r="CV373" i="2"/>
  <c r="CV357" i="2"/>
  <c r="CV341" i="2"/>
  <c r="CV325" i="2"/>
  <c r="CV309" i="2"/>
  <c r="CV293" i="2"/>
  <c r="CV277" i="2"/>
  <c r="CV261" i="2"/>
  <c r="CV245" i="2"/>
  <c r="CV229" i="2"/>
  <c r="CV213" i="2"/>
  <c r="CV197" i="2"/>
  <c r="CV181" i="2"/>
  <c r="CV165" i="2"/>
  <c r="CV149" i="2"/>
  <c r="CV133" i="2"/>
  <c r="CV117" i="2"/>
  <c r="CV101" i="2"/>
  <c r="CV85" i="2"/>
  <c r="CV69" i="2"/>
  <c r="CV53" i="2"/>
  <c r="CV37" i="2"/>
  <c r="CV21" i="2"/>
  <c r="CO433" i="2"/>
  <c r="CO417" i="2"/>
  <c r="CO401" i="2"/>
  <c r="CO385" i="2"/>
  <c r="CO369" i="2"/>
  <c r="CO353" i="2"/>
  <c r="CO337" i="2"/>
  <c r="CO323" i="2"/>
  <c r="CO302" i="2"/>
  <c r="CO291" i="2"/>
  <c r="CH454" i="2"/>
  <c r="CH438" i="2"/>
  <c r="CA456" i="2"/>
  <c r="CA440" i="2"/>
  <c r="DC86" i="2"/>
  <c r="DC54" i="2"/>
  <c r="DC28" i="2"/>
  <c r="CV447" i="2"/>
  <c r="CV424" i="2"/>
  <c r="CV408" i="2"/>
  <c r="CV392" i="2"/>
  <c r="CV376" i="2"/>
  <c r="CV360" i="2"/>
  <c r="CV344" i="2"/>
  <c r="CV328" i="2"/>
  <c r="CV312" i="2"/>
  <c r="CV296" i="2"/>
  <c r="CV280" i="2"/>
  <c r="CV264" i="2"/>
  <c r="CV248" i="2"/>
  <c r="CV232" i="2"/>
  <c r="CV216" i="2"/>
  <c r="CV200" i="2"/>
  <c r="CV184" i="2"/>
  <c r="CV168" i="2"/>
  <c r="CV152" i="2"/>
  <c r="CV136" i="2"/>
  <c r="CV120" i="2"/>
  <c r="CV104" i="2"/>
  <c r="CV88" i="2"/>
  <c r="CV72" i="2"/>
  <c r="CV56" i="2"/>
  <c r="CV40" i="2"/>
  <c r="CV24" i="2"/>
  <c r="CO439" i="2"/>
  <c r="CO420" i="2"/>
  <c r="CO404" i="2"/>
  <c r="CO388" i="2"/>
  <c r="CO372" i="2"/>
  <c r="CO356" i="2"/>
  <c r="CO340" i="2"/>
  <c r="CO325" i="2"/>
  <c r="CO304" i="2"/>
  <c r="CO293" i="2"/>
  <c r="CO274" i="2"/>
  <c r="CO266" i="2"/>
  <c r="CO258" i="2"/>
  <c r="CO250" i="2"/>
  <c r="CO242" i="2"/>
  <c r="CO234" i="2"/>
  <c r="CO226" i="2"/>
  <c r="CO218" i="2"/>
  <c r="CO210" i="2"/>
  <c r="CO202" i="2"/>
  <c r="CO194" i="2"/>
  <c r="CO186" i="2"/>
  <c r="CO178" i="2"/>
  <c r="CO170" i="2"/>
  <c r="CO162" i="2"/>
  <c r="CO154" i="2"/>
  <c r="CO146" i="2"/>
  <c r="CO138" i="2"/>
  <c r="CO130" i="2"/>
  <c r="CO122" i="2"/>
  <c r="CO114" i="2"/>
  <c r="CO106" i="2"/>
  <c r="CO98" i="2"/>
  <c r="CO90" i="2"/>
  <c r="CO82" i="2"/>
  <c r="CO74" i="2"/>
  <c r="CO66" i="2"/>
  <c r="CO58" i="2"/>
  <c r="CO50" i="2"/>
  <c r="CO42" i="2"/>
  <c r="CO34" i="2"/>
  <c r="CO26" i="2"/>
  <c r="CH457" i="2"/>
  <c r="CH441" i="2"/>
  <c r="CH429" i="2"/>
  <c r="CH421" i="2"/>
  <c r="CH413" i="2"/>
  <c r="CH405" i="2"/>
  <c r="CH397" i="2"/>
  <c r="CH389" i="2"/>
  <c r="CH381" i="2"/>
  <c r="CH373" i="2"/>
  <c r="CH365" i="2"/>
  <c r="DC108" i="2"/>
  <c r="DC76" i="2"/>
  <c r="DC44" i="2"/>
  <c r="DC23" i="2"/>
  <c r="CV431" i="2"/>
  <c r="CV415" i="2"/>
  <c r="CV399" i="2"/>
  <c r="CV383" i="2"/>
  <c r="CV367" i="2"/>
  <c r="CV351" i="2"/>
  <c r="CV335" i="2"/>
  <c r="CV319" i="2"/>
  <c r="CV303" i="2"/>
  <c r="CV287" i="2"/>
  <c r="CV271" i="2"/>
  <c r="CV255" i="2"/>
  <c r="CV239" i="2"/>
  <c r="CV223" i="2"/>
  <c r="CV207" i="2"/>
  <c r="CV191" i="2"/>
  <c r="CV175" i="2"/>
  <c r="CV159" i="2"/>
  <c r="CV143" i="2"/>
  <c r="CV127" i="2"/>
  <c r="CV111" i="2"/>
  <c r="CV95" i="2"/>
  <c r="CV79" i="2"/>
  <c r="CV63" i="2"/>
  <c r="CV47" i="2"/>
  <c r="CV31" i="2"/>
  <c r="CO445" i="2"/>
  <c r="CO423" i="2"/>
  <c r="CO407" i="2"/>
  <c r="CO391" i="2"/>
  <c r="CO375" i="2"/>
  <c r="CO359" i="2"/>
  <c r="CO343" i="2"/>
  <c r="CO327" i="2"/>
  <c r="CO306" i="2"/>
  <c r="CO295" i="2"/>
  <c r="CH456" i="2"/>
  <c r="CH440" i="2"/>
  <c r="CA446" i="2"/>
  <c r="DC106" i="2"/>
  <c r="DC74" i="2"/>
  <c r="DC42" i="2"/>
  <c r="DC22" i="2"/>
  <c r="CV430" i="2"/>
  <c r="CV414" i="2"/>
  <c r="CV398" i="2"/>
  <c r="CV382" i="2"/>
  <c r="CV366" i="2"/>
  <c r="CV350" i="2"/>
  <c r="CV334" i="2"/>
  <c r="CV318" i="2"/>
  <c r="CV302" i="2"/>
  <c r="CV286" i="2"/>
  <c r="CV270" i="2"/>
  <c r="CV254" i="2"/>
  <c r="CV238" i="2"/>
  <c r="CV222" i="2"/>
  <c r="CV206" i="2"/>
  <c r="CV190" i="2"/>
  <c r="CV174" i="2"/>
  <c r="CV158" i="2"/>
  <c r="CV142" i="2"/>
  <c r="CV126" i="2"/>
  <c r="CV110" i="2"/>
  <c r="CV94" i="2"/>
  <c r="CV78" i="2"/>
  <c r="CV62" i="2"/>
  <c r="CV46" i="2"/>
  <c r="CV30" i="2"/>
  <c r="CO443" i="2"/>
  <c r="CO422" i="2"/>
  <c r="CO406" i="2"/>
  <c r="CO390" i="2"/>
  <c r="CO374" i="2"/>
  <c r="CO358" i="2"/>
  <c r="CO342" i="2"/>
  <c r="CO316" i="2"/>
  <c r="CO305" i="2"/>
  <c r="CO284" i="2"/>
  <c r="CO275" i="2"/>
  <c r="CO267" i="2"/>
  <c r="CO259" i="2"/>
  <c r="CO251" i="2"/>
  <c r="CO243" i="2"/>
  <c r="CO235" i="2"/>
  <c r="CO227" i="2"/>
  <c r="CO219" i="2"/>
  <c r="CO211" i="2"/>
  <c r="CO203" i="2"/>
  <c r="CO195" i="2"/>
  <c r="CO187" i="2"/>
  <c r="CO179" i="2"/>
  <c r="CO171" i="2"/>
  <c r="CO163" i="2"/>
  <c r="CO155" i="2"/>
  <c r="CO147" i="2"/>
  <c r="CO139" i="2"/>
  <c r="CO131" i="2"/>
  <c r="CO123" i="2"/>
  <c r="CO115" i="2"/>
  <c r="CO107" i="2"/>
  <c r="CO99" i="2"/>
  <c r="CO91" i="2"/>
  <c r="CO83" i="2"/>
  <c r="CO75" i="2"/>
  <c r="EE49" i="2"/>
  <c r="DX413" i="2"/>
  <c r="DX349" i="2"/>
  <c r="DX285" i="2"/>
  <c r="DX188" i="2"/>
  <c r="DX156" i="2"/>
  <c r="DX124" i="2"/>
  <c r="DX92" i="2"/>
  <c r="DX60" i="2"/>
  <c r="DX28" i="2"/>
  <c r="DQ423" i="2"/>
  <c r="DQ391" i="2"/>
  <c r="DQ359" i="2"/>
  <c r="DQ327" i="2"/>
  <c r="DQ295" i="2"/>
  <c r="DQ263" i="2"/>
  <c r="DQ231" i="2"/>
  <c r="DQ199" i="2"/>
  <c r="DQ121" i="2"/>
  <c r="DQ57" i="2"/>
  <c r="DJ429" i="2"/>
  <c r="DJ397" i="2"/>
  <c r="DJ373" i="2"/>
  <c r="DJ353" i="2"/>
  <c r="DJ333" i="2"/>
  <c r="DJ309" i="2"/>
  <c r="DJ289" i="2"/>
  <c r="DJ269" i="2"/>
  <c r="DJ245" i="2"/>
  <c r="DJ229" i="2"/>
  <c r="DJ213" i="2"/>
  <c r="DJ197" i="2"/>
  <c r="DJ181" i="2"/>
  <c r="DJ165" i="2"/>
  <c r="DJ149" i="2"/>
  <c r="DJ137" i="2"/>
  <c r="DC450" i="2"/>
  <c r="DC434" i="2"/>
  <c r="CV452" i="2"/>
  <c r="CV436" i="2"/>
  <c r="CO458" i="2"/>
  <c r="CO442" i="2"/>
  <c r="DQ179" i="2"/>
  <c r="DQ147" i="2"/>
  <c r="DQ128" i="2"/>
  <c r="DQ112" i="2"/>
  <c r="DQ96" i="2"/>
  <c r="DQ80" i="2"/>
  <c r="DQ64" i="2"/>
  <c r="DQ48" i="2"/>
  <c r="DQ32" i="2"/>
  <c r="DJ455" i="2"/>
  <c r="DJ428" i="2"/>
  <c r="DJ412" i="2"/>
  <c r="DJ396" i="2"/>
  <c r="DJ380" i="2"/>
  <c r="DJ364" i="2"/>
  <c r="DJ348" i="2"/>
  <c r="DJ332" i="2"/>
  <c r="DJ316" i="2"/>
  <c r="DJ300" i="2"/>
  <c r="DJ284" i="2"/>
  <c r="DJ268" i="2"/>
  <c r="DJ252" i="2"/>
  <c r="DJ236" i="2"/>
  <c r="DJ220" i="2"/>
  <c r="DJ204" i="2"/>
  <c r="DJ188" i="2"/>
  <c r="DJ172" i="2"/>
  <c r="DJ156" i="2"/>
  <c r="DJ131" i="2"/>
  <c r="DJ122" i="2"/>
  <c r="DJ114" i="2"/>
  <c r="DJ106" i="2"/>
  <c r="DJ98" i="2"/>
  <c r="DJ90" i="2"/>
  <c r="DJ82" i="2"/>
  <c r="DJ74" i="2"/>
  <c r="DJ66" i="2"/>
  <c r="DJ58" i="2"/>
  <c r="DJ50" i="2"/>
  <c r="DJ42" i="2"/>
  <c r="DJ34" i="2"/>
  <c r="DJ26" i="2"/>
  <c r="DC457" i="2"/>
  <c r="DC441" i="2"/>
  <c r="DC429" i="2"/>
  <c r="DC421" i="2"/>
  <c r="DC413" i="2"/>
  <c r="DC405" i="2"/>
  <c r="DC397" i="2"/>
  <c r="DC389" i="2"/>
  <c r="DC381" i="2"/>
  <c r="DC373" i="2"/>
  <c r="DC365" i="2"/>
  <c r="DC357" i="2"/>
  <c r="DC349" i="2"/>
  <c r="DC341" i="2"/>
  <c r="DC333" i="2"/>
  <c r="DC325" i="2"/>
  <c r="DC317" i="2"/>
  <c r="DC309" i="2"/>
  <c r="DC301" i="2"/>
  <c r="DC293" i="2"/>
  <c r="DC285" i="2"/>
  <c r="DC277" i="2"/>
  <c r="DC269" i="2"/>
  <c r="DC261" i="2"/>
  <c r="DC253" i="2"/>
  <c r="DC245" i="2"/>
  <c r="DC237" i="2"/>
  <c r="DC229" i="2"/>
  <c r="DC221" i="2"/>
  <c r="DC213" i="2"/>
  <c r="DC205" i="2"/>
  <c r="DC197" i="2"/>
  <c r="DC189" i="2"/>
  <c r="DC181" i="2"/>
  <c r="DC173" i="2"/>
  <c r="DC165" i="2"/>
  <c r="DC157" i="2"/>
  <c r="DC149" i="2"/>
  <c r="DC141" i="2"/>
  <c r="DC133" i="2"/>
  <c r="DC125" i="2"/>
  <c r="DC117" i="2"/>
  <c r="DC109" i="2"/>
  <c r="DC101" i="2"/>
  <c r="DC93" i="2"/>
  <c r="DC85" i="2"/>
  <c r="DC77" i="2"/>
  <c r="DC69" i="2"/>
  <c r="DC61" i="2"/>
  <c r="DC53" i="2"/>
  <c r="DC45" i="2"/>
  <c r="DC37" i="2"/>
  <c r="DQ169" i="2"/>
  <c r="DQ139" i="2"/>
  <c r="DQ123" i="2"/>
  <c r="DQ107" i="2"/>
  <c r="DQ91" i="2"/>
  <c r="DQ75" i="2"/>
  <c r="DQ59" i="2"/>
  <c r="DQ43" i="2"/>
  <c r="DQ27" i="2"/>
  <c r="DJ437" i="2"/>
  <c r="DJ419" i="2"/>
  <c r="DJ403" i="2"/>
  <c r="DJ387" i="2"/>
  <c r="DJ371" i="2"/>
  <c r="DJ355" i="2"/>
  <c r="DJ339" i="2"/>
  <c r="DJ323" i="2"/>
  <c r="DJ307" i="2"/>
  <c r="DJ291" i="2"/>
  <c r="DJ275" i="2"/>
  <c r="DJ259" i="2"/>
  <c r="DJ243" i="2"/>
  <c r="DJ227" i="2"/>
  <c r="DJ211" i="2"/>
  <c r="DJ195" i="2"/>
  <c r="DJ179" i="2"/>
  <c r="DJ163" i="2"/>
  <c r="DJ147" i="2"/>
  <c r="DC444" i="2"/>
  <c r="CV450" i="2"/>
  <c r="CV434" i="2"/>
  <c r="CO452" i="2"/>
  <c r="CO436" i="2"/>
  <c r="DQ167" i="2"/>
  <c r="DQ138" i="2"/>
  <c r="DQ122" i="2"/>
  <c r="DQ106" i="2"/>
  <c r="DQ90" i="2"/>
  <c r="DQ74" i="2"/>
  <c r="DQ58" i="2"/>
  <c r="DQ42" i="2"/>
  <c r="DQ26" i="2"/>
  <c r="DJ435" i="2"/>
  <c r="DJ418" i="2"/>
  <c r="DJ402" i="2"/>
  <c r="DJ386" i="2"/>
  <c r="DJ370" i="2"/>
  <c r="DJ354" i="2"/>
  <c r="DJ338" i="2"/>
  <c r="DJ322" i="2"/>
  <c r="DJ306" i="2"/>
  <c r="DJ290" i="2"/>
  <c r="DJ274" i="2"/>
  <c r="DJ258" i="2"/>
  <c r="DJ242" i="2"/>
  <c r="DJ226" i="2"/>
  <c r="DJ210" i="2"/>
  <c r="DJ194" i="2"/>
  <c r="DJ178" i="2"/>
  <c r="DJ162" i="2"/>
  <c r="DJ146" i="2"/>
  <c r="DJ135" i="2"/>
  <c r="DJ125" i="2"/>
  <c r="DJ117" i="2"/>
  <c r="DJ109" i="2"/>
  <c r="DJ101" i="2"/>
  <c r="DJ93" i="2"/>
  <c r="DJ85" i="2"/>
  <c r="DJ77" i="2"/>
  <c r="DJ69" i="2"/>
  <c r="DJ61" i="2"/>
  <c r="DJ53" i="2"/>
  <c r="DJ45" i="2"/>
  <c r="DJ37" i="2"/>
  <c r="DJ29" i="2"/>
  <c r="DJ21" i="2"/>
  <c r="DC443" i="2"/>
  <c r="DC430" i="2"/>
  <c r="DC422" i="2"/>
  <c r="DC414" i="2"/>
  <c r="DC406" i="2"/>
  <c r="DC398" i="2"/>
  <c r="DC390" i="2"/>
  <c r="DC382" i="2"/>
  <c r="DC374" i="2"/>
  <c r="DC366" i="2"/>
  <c r="DC358" i="2"/>
  <c r="DC350" i="2"/>
  <c r="DC342" i="2"/>
  <c r="DC334" i="2"/>
  <c r="DC326" i="2"/>
  <c r="DC318" i="2"/>
  <c r="DC310" i="2"/>
  <c r="DC302" i="2"/>
  <c r="DC294" i="2"/>
  <c r="DC286" i="2"/>
  <c r="DC278" i="2"/>
  <c r="DC270" i="2"/>
  <c r="DC262" i="2"/>
  <c r="DC254" i="2"/>
  <c r="DC246" i="2"/>
  <c r="DC238" i="2"/>
  <c r="DC230" i="2"/>
  <c r="DC222" i="2"/>
  <c r="DC214" i="2"/>
  <c r="DC206" i="2"/>
  <c r="DC198" i="2"/>
  <c r="DC190" i="2"/>
  <c r="DC182" i="2"/>
  <c r="DC174" i="2"/>
  <c r="DC166" i="2"/>
  <c r="DC158" i="2"/>
  <c r="DC150" i="2"/>
  <c r="DC142" i="2"/>
  <c r="DC134" i="2"/>
  <c r="DC126" i="2"/>
  <c r="DC118" i="2"/>
  <c r="DC104" i="2"/>
  <c r="DC72" i="2"/>
  <c r="DC40" i="2"/>
  <c r="DC21" i="2"/>
  <c r="CV433" i="2"/>
  <c r="CV417" i="2"/>
  <c r="CV401" i="2"/>
  <c r="CV385" i="2"/>
  <c r="CV369" i="2"/>
  <c r="CV353" i="2"/>
  <c r="CV337" i="2"/>
  <c r="CV321" i="2"/>
  <c r="CV305" i="2"/>
  <c r="CV289" i="2"/>
  <c r="CV273" i="2"/>
  <c r="CV257" i="2"/>
  <c r="CV241" i="2"/>
  <c r="CV225" i="2"/>
  <c r="CV209" i="2"/>
  <c r="CV193" i="2"/>
  <c r="CV177" i="2"/>
  <c r="CV161" i="2"/>
  <c r="CV145" i="2"/>
  <c r="CV129" i="2"/>
  <c r="CV113" i="2"/>
  <c r="CV97" i="2"/>
  <c r="CV81" i="2"/>
  <c r="CV65" i="2"/>
  <c r="CV49" i="2"/>
  <c r="CV33" i="2"/>
  <c r="CO457" i="2"/>
  <c r="CO429" i="2"/>
  <c r="CO413" i="2"/>
  <c r="CO397" i="2"/>
  <c r="CO381" i="2"/>
  <c r="CO365" i="2"/>
  <c r="CO349" i="2"/>
  <c r="CO333" i="2"/>
  <c r="CO310" i="2"/>
  <c r="CO299" i="2"/>
  <c r="CH450" i="2"/>
  <c r="CH434" i="2"/>
  <c r="CA452" i="2"/>
  <c r="CA436" i="2"/>
  <c r="DC110" i="2"/>
  <c r="DC78" i="2"/>
  <c r="DC46" i="2"/>
  <c r="DC24" i="2"/>
  <c r="CV439" i="2"/>
  <c r="CV420" i="2"/>
  <c r="CV404" i="2"/>
  <c r="CV388" i="2"/>
  <c r="CV372" i="2"/>
  <c r="CV356" i="2"/>
  <c r="CV340" i="2"/>
  <c r="CV324" i="2"/>
  <c r="CV308" i="2"/>
  <c r="CV292" i="2"/>
  <c r="CV276" i="2"/>
  <c r="CV260" i="2"/>
  <c r="CV244" i="2"/>
  <c r="CV228" i="2"/>
  <c r="CV212" i="2"/>
  <c r="CV196" i="2"/>
  <c r="CV180" i="2"/>
  <c r="CV164" i="2"/>
  <c r="CV148" i="2"/>
  <c r="CV132" i="2"/>
  <c r="CV116" i="2"/>
  <c r="CV100" i="2"/>
  <c r="CV84" i="2"/>
  <c r="CV68" i="2"/>
  <c r="CV52" i="2"/>
  <c r="CV36" i="2"/>
  <c r="CV20" i="2"/>
  <c r="CO432" i="2"/>
  <c r="CO416" i="2"/>
  <c r="CO400" i="2"/>
  <c r="CO384" i="2"/>
  <c r="CO368" i="2"/>
  <c r="CO352" i="2"/>
  <c r="CO336" i="2"/>
  <c r="CO312" i="2"/>
  <c r="CO301" i="2"/>
  <c r="CO280" i="2"/>
  <c r="CO272" i="2"/>
  <c r="CO264" i="2"/>
  <c r="CO256" i="2"/>
  <c r="CO248" i="2"/>
  <c r="CO240" i="2"/>
  <c r="CO232" i="2"/>
  <c r="CO224" i="2"/>
  <c r="CO216" i="2"/>
  <c r="CO208" i="2"/>
  <c r="CO200" i="2"/>
  <c r="CO192" i="2"/>
  <c r="CO184" i="2"/>
  <c r="CO176" i="2"/>
  <c r="CO168" i="2"/>
  <c r="CO160" i="2"/>
  <c r="CO152" i="2"/>
  <c r="CO144" i="2"/>
  <c r="CO136" i="2"/>
  <c r="CO128" i="2"/>
  <c r="CO120" i="2"/>
  <c r="CO112" i="2"/>
  <c r="CO104" i="2"/>
  <c r="CO96" i="2"/>
  <c r="CO88" i="2"/>
  <c r="CO80" i="2"/>
  <c r="CO72" i="2"/>
  <c r="CO64" i="2"/>
  <c r="CO56" i="2"/>
  <c r="CO48" i="2"/>
  <c r="CO40" i="2"/>
  <c r="CO32" i="2"/>
  <c r="CO24" i="2"/>
  <c r="CH453" i="2"/>
  <c r="CH437" i="2"/>
  <c r="CH427" i="2"/>
  <c r="CH419" i="2"/>
  <c r="CH411" i="2"/>
  <c r="CH403" i="2"/>
  <c r="CH395" i="2"/>
  <c r="CH387" i="2"/>
  <c r="CH379" i="2"/>
  <c r="CH371" i="2"/>
  <c r="CH363" i="2"/>
  <c r="DC100" i="2"/>
  <c r="DC68" i="2"/>
  <c r="DC36" i="2"/>
  <c r="CV453" i="2"/>
  <c r="CV427" i="2"/>
  <c r="CV411" i="2"/>
  <c r="CV395" i="2"/>
  <c r="CV379" i="2"/>
  <c r="CV363" i="2"/>
  <c r="CV347" i="2"/>
  <c r="CV331" i="2"/>
  <c r="CV315" i="2"/>
  <c r="CV299" i="2"/>
  <c r="CV283" i="2"/>
  <c r="CV267" i="2"/>
  <c r="CV251" i="2"/>
  <c r="CV235" i="2"/>
  <c r="CV219" i="2"/>
  <c r="CV203" i="2"/>
  <c r="CV187" i="2"/>
  <c r="CV171" i="2"/>
  <c r="CV155" i="2"/>
  <c r="CV139" i="2"/>
  <c r="CV123" i="2"/>
  <c r="CV107" i="2"/>
  <c r="CV91" i="2"/>
  <c r="CV75" i="2"/>
  <c r="CV59" i="2"/>
  <c r="CV43" i="2"/>
  <c r="CV27" i="2"/>
  <c r="CO437" i="2"/>
  <c r="CO419" i="2"/>
  <c r="CO403" i="2"/>
  <c r="CO387" i="2"/>
  <c r="CO371" i="2"/>
  <c r="CO355" i="2"/>
  <c r="CO339" i="2"/>
  <c r="CO314" i="2"/>
  <c r="CO303" i="2"/>
  <c r="CO282" i="2"/>
  <c r="CH452" i="2"/>
  <c r="CH436" i="2"/>
  <c r="CA458" i="2"/>
  <c r="CA442" i="2"/>
  <c r="DC98" i="2"/>
  <c r="DC66" i="2"/>
  <c r="DC34" i="2"/>
  <c r="CV451" i="2"/>
  <c r="CV426" i="2"/>
  <c r="CV410" i="2"/>
  <c r="CV394" i="2"/>
  <c r="CV378" i="2"/>
  <c r="CV362" i="2"/>
  <c r="CV346" i="2"/>
  <c r="CV330" i="2"/>
  <c r="CV314" i="2"/>
  <c r="CV298" i="2"/>
  <c r="CV282" i="2"/>
  <c r="CV266" i="2"/>
  <c r="CV250" i="2"/>
  <c r="CV234" i="2"/>
  <c r="CV218" i="2"/>
  <c r="CV202" i="2"/>
  <c r="CV186" i="2"/>
  <c r="CV170" i="2"/>
  <c r="CV154" i="2"/>
  <c r="CV138" i="2"/>
  <c r="CV122" i="2"/>
  <c r="CV106" i="2"/>
  <c r="CV90" i="2"/>
  <c r="CV74" i="2"/>
  <c r="CV58" i="2"/>
  <c r="CV42" i="2"/>
  <c r="CV26" i="2"/>
  <c r="CO435" i="2"/>
  <c r="CO418" i="2"/>
  <c r="CO402" i="2"/>
  <c r="CO386" i="2"/>
  <c r="CO370" i="2"/>
  <c r="CO354" i="2"/>
  <c r="CO338" i="2"/>
  <c r="CO324" i="2"/>
  <c r="CO313" i="2"/>
  <c r="CO292" i="2"/>
  <c r="CO281" i="2"/>
  <c r="CO273" i="2"/>
  <c r="CO265" i="2"/>
  <c r="CO257" i="2"/>
  <c r="CO249" i="2"/>
  <c r="CO241" i="2"/>
  <c r="CO233" i="2"/>
  <c r="CO225" i="2"/>
  <c r="CO217" i="2"/>
  <c r="CO209" i="2"/>
  <c r="CO201" i="2"/>
  <c r="CO193" i="2"/>
  <c r="CO185" i="2"/>
  <c r="CO177" i="2"/>
  <c r="CO169" i="2"/>
  <c r="CO161" i="2"/>
  <c r="CO153" i="2"/>
  <c r="CO145" i="2"/>
  <c r="CO137" i="2"/>
  <c r="CO129" i="2"/>
  <c r="CO121" i="2"/>
  <c r="CO113" i="2"/>
  <c r="CO105" i="2"/>
  <c r="CO97" i="2"/>
  <c r="CO89" i="2"/>
  <c r="CO81" i="2"/>
  <c r="CO73" i="2"/>
  <c r="CO65" i="2"/>
  <c r="CO57" i="2"/>
  <c r="CO49" i="2"/>
  <c r="CO41" i="2"/>
  <c r="CO33" i="2"/>
  <c r="CO25" i="2"/>
  <c r="CH451" i="2"/>
  <c r="CH435" i="2"/>
  <c r="CH426" i="2"/>
  <c r="CH418" i="2"/>
  <c r="CH410" i="2"/>
  <c r="CH402" i="2"/>
  <c r="CH394" i="2"/>
  <c r="CH386" i="2"/>
  <c r="CH378" i="2"/>
  <c r="CH370" i="2"/>
  <c r="CH362" i="2"/>
  <c r="EE33" i="2"/>
  <c r="DX397" i="2"/>
  <c r="DX333" i="2"/>
  <c r="DX269" i="2"/>
  <c r="DX212" i="2"/>
  <c r="DX180" i="2"/>
  <c r="DX148" i="2"/>
  <c r="DX116" i="2"/>
  <c r="DX84" i="2"/>
  <c r="DX52" i="2"/>
  <c r="DX20" i="2"/>
  <c r="DQ415" i="2"/>
  <c r="DQ383" i="2"/>
  <c r="DQ351" i="2"/>
  <c r="DQ319" i="2"/>
  <c r="DQ287" i="2"/>
  <c r="DQ255" i="2"/>
  <c r="DQ223" i="2"/>
  <c r="DQ191" i="2"/>
  <c r="DQ105" i="2"/>
  <c r="DQ41" i="2"/>
  <c r="DJ421" i="2"/>
  <c r="DJ389" i="2"/>
  <c r="DJ369" i="2"/>
  <c r="DJ349" i="2"/>
  <c r="DJ325" i="2"/>
  <c r="DJ305" i="2"/>
  <c r="DJ285" i="2"/>
  <c r="DJ261" i="2"/>
  <c r="DJ241" i="2"/>
  <c r="DJ225" i="2"/>
  <c r="DJ209" i="2"/>
  <c r="DJ193" i="2"/>
  <c r="DJ177" i="2"/>
  <c r="DJ161" i="2"/>
  <c r="DJ145" i="2"/>
  <c r="DJ134" i="2"/>
  <c r="DC446" i="2"/>
  <c r="CV448" i="2"/>
  <c r="CO454" i="2"/>
  <c r="CO438" i="2"/>
  <c r="DQ171" i="2"/>
  <c r="DQ140" i="2"/>
  <c r="DQ124" i="2"/>
  <c r="DQ108" i="2"/>
  <c r="DQ92" i="2"/>
  <c r="DQ76" i="2"/>
  <c r="DQ60" i="2"/>
  <c r="DQ44" i="2"/>
  <c r="DQ28" i="2"/>
  <c r="DJ447" i="2"/>
  <c r="DJ424" i="2"/>
  <c r="DJ408" i="2"/>
  <c r="DJ392" i="2"/>
  <c r="DJ376" i="2"/>
  <c r="DJ360" i="2"/>
  <c r="DJ344" i="2"/>
  <c r="DJ328" i="2"/>
  <c r="DJ312" i="2"/>
  <c r="DJ296" i="2"/>
  <c r="DJ280" i="2"/>
  <c r="DJ264" i="2"/>
  <c r="DJ248" i="2"/>
  <c r="DJ232" i="2"/>
  <c r="DJ216" i="2"/>
  <c r="DJ200" i="2"/>
  <c r="DJ184" i="2"/>
  <c r="DJ168" i="2"/>
  <c r="DJ152" i="2"/>
  <c r="DJ139" i="2"/>
  <c r="DJ128" i="2"/>
  <c r="DJ120" i="2"/>
  <c r="DJ112" i="2"/>
  <c r="DJ104" i="2"/>
  <c r="DJ96" i="2"/>
  <c r="DJ88" i="2"/>
  <c r="DJ80" i="2"/>
  <c r="DJ72" i="2"/>
  <c r="DJ64" i="2"/>
  <c r="DJ56" i="2"/>
  <c r="DJ48" i="2"/>
  <c r="DJ40" i="2"/>
  <c r="DJ32" i="2"/>
  <c r="DJ24" i="2"/>
  <c r="DC453" i="2"/>
  <c r="DC437" i="2"/>
  <c r="DC427" i="2"/>
  <c r="DC419" i="2"/>
  <c r="DC411" i="2"/>
  <c r="DC403" i="2"/>
  <c r="DC395" i="2"/>
  <c r="DC387" i="2"/>
  <c r="DC379" i="2"/>
  <c r="DC371" i="2"/>
  <c r="DC363" i="2"/>
  <c r="DC355" i="2"/>
  <c r="DC347" i="2"/>
  <c r="DC339" i="2"/>
  <c r="DC331" i="2"/>
  <c r="DC323" i="2"/>
  <c r="DC315" i="2"/>
  <c r="DC307" i="2"/>
  <c r="DC299" i="2"/>
  <c r="DC291" i="2"/>
  <c r="DC283" i="2"/>
  <c r="DC275" i="2"/>
  <c r="DC267" i="2"/>
  <c r="DC259" i="2"/>
  <c r="DC251" i="2"/>
  <c r="DC243" i="2"/>
  <c r="DC235" i="2"/>
  <c r="DC227" i="2"/>
  <c r="DC219" i="2"/>
  <c r="DC211" i="2"/>
  <c r="DC203" i="2"/>
  <c r="DC195" i="2"/>
  <c r="DC187" i="2"/>
  <c r="DC179" i="2"/>
  <c r="DC171" i="2"/>
  <c r="DC163" i="2"/>
  <c r="DC155" i="2"/>
  <c r="DC147" i="2"/>
  <c r="DC139" i="2"/>
  <c r="DC131" i="2"/>
  <c r="DC123" i="2"/>
  <c r="DC115" i="2"/>
  <c r="DC107" i="2"/>
  <c r="DC99" i="2"/>
  <c r="DC91" i="2"/>
  <c r="DC83" i="2"/>
  <c r="DC75" i="2"/>
  <c r="DC67" i="2"/>
  <c r="DC59" i="2"/>
  <c r="DC51" i="2"/>
  <c r="DC43" i="2"/>
  <c r="DC35" i="2"/>
  <c r="DQ161" i="2"/>
  <c r="DQ135" i="2"/>
  <c r="DQ119" i="2"/>
  <c r="DQ103" i="2"/>
  <c r="DQ87" i="2"/>
  <c r="DQ71" i="2"/>
  <c r="DQ55" i="2"/>
  <c r="DQ39" i="2"/>
  <c r="DQ23" i="2"/>
  <c r="DJ431" i="2"/>
  <c r="DJ415" i="2"/>
  <c r="DJ399" i="2"/>
  <c r="DJ383" i="2"/>
  <c r="DJ367" i="2"/>
  <c r="DJ351" i="2"/>
  <c r="DJ335" i="2"/>
  <c r="DJ319" i="2"/>
  <c r="DJ303" i="2"/>
  <c r="DJ287" i="2"/>
  <c r="DJ271" i="2"/>
  <c r="DJ255" i="2"/>
  <c r="DJ239" i="2"/>
  <c r="DJ223" i="2"/>
  <c r="DJ207" i="2"/>
  <c r="DJ191" i="2"/>
  <c r="DJ175" i="2"/>
  <c r="DJ159" i="2"/>
  <c r="DJ133" i="2"/>
  <c r="DC456" i="2"/>
  <c r="DC440" i="2"/>
  <c r="CV446" i="2"/>
  <c r="CO448" i="2"/>
  <c r="DQ159" i="2"/>
  <c r="DQ134" i="2"/>
  <c r="DQ118" i="2"/>
  <c r="DQ102" i="2"/>
  <c r="DQ86" i="2"/>
  <c r="DQ70" i="2"/>
  <c r="DQ54" i="2"/>
  <c r="DQ38" i="2"/>
  <c r="DQ22" i="2"/>
  <c r="DJ430" i="2"/>
  <c r="DJ414" i="2"/>
  <c r="DJ398" i="2"/>
  <c r="DJ382" i="2"/>
  <c r="DJ366" i="2"/>
  <c r="DJ350" i="2"/>
  <c r="DJ334" i="2"/>
  <c r="DJ318" i="2"/>
  <c r="DJ302" i="2"/>
  <c r="DJ286" i="2"/>
  <c r="DJ270" i="2"/>
  <c r="DJ254" i="2"/>
  <c r="DJ238" i="2"/>
  <c r="DJ222" i="2"/>
  <c r="DJ206" i="2"/>
  <c r="DJ190" i="2"/>
  <c r="DJ174" i="2"/>
  <c r="DJ158" i="2"/>
  <c r="DJ143" i="2"/>
  <c r="DJ132" i="2"/>
  <c r="DJ123" i="2"/>
  <c r="DJ115" i="2"/>
  <c r="DJ107" i="2"/>
  <c r="DJ99" i="2"/>
  <c r="DJ91" i="2"/>
  <c r="DJ83" i="2"/>
  <c r="DJ75" i="2"/>
  <c r="DJ67" i="2"/>
  <c r="DJ59" i="2"/>
  <c r="DJ51" i="2"/>
  <c r="DJ43" i="2"/>
  <c r="DJ35" i="2"/>
  <c r="DJ27" i="2"/>
  <c r="DC455" i="2"/>
  <c r="DC439" i="2"/>
  <c r="DC428" i="2"/>
  <c r="DC420" i="2"/>
  <c r="DC412" i="2"/>
  <c r="DC404" i="2"/>
  <c r="DC396" i="2"/>
  <c r="DC388" i="2"/>
  <c r="DC380" i="2"/>
  <c r="DC372" i="2"/>
  <c r="DC364" i="2"/>
  <c r="DC356" i="2"/>
  <c r="DC348" i="2"/>
  <c r="DC340" i="2"/>
  <c r="DC332" i="2"/>
  <c r="DC324" i="2"/>
  <c r="DC316" i="2"/>
  <c r="DC308" i="2"/>
  <c r="DC300" i="2"/>
  <c r="DC292" i="2"/>
  <c r="DC284" i="2"/>
  <c r="DC276" i="2"/>
  <c r="DC268" i="2"/>
  <c r="DC260" i="2"/>
  <c r="DC252" i="2"/>
  <c r="DC244" i="2"/>
  <c r="DC236" i="2"/>
  <c r="DC228" i="2"/>
  <c r="DC220" i="2"/>
  <c r="DC212" i="2"/>
  <c r="DC204" i="2"/>
  <c r="DC196" i="2"/>
  <c r="DC188" i="2"/>
  <c r="DC180" i="2"/>
  <c r="DC172" i="2"/>
  <c r="DC164" i="2"/>
  <c r="DC156" i="2"/>
  <c r="DC148" i="2"/>
  <c r="DC140" i="2"/>
  <c r="DC132" i="2"/>
  <c r="DC124" i="2"/>
  <c r="DC116" i="2"/>
  <c r="DC96" i="2"/>
  <c r="DC64" i="2"/>
  <c r="DC33" i="2"/>
  <c r="CV457" i="2"/>
  <c r="CV429" i="2"/>
  <c r="CV413" i="2"/>
  <c r="CV397" i="2"/>
  <c r="CV381" i="2"/>
  <c r="CV365" i="2"/>
  <c r="CV349" i="2"/>
  <c r="CV333" i="2"/>
  <c r="CV317" i="2"/>
  <c r="CV301" i="2"/>
  <c r="CV285" i="2"/>
  <c r="CV269" i="2"/>
  <c r="CV253" i="2"/>
  <c r="CV237" i="2"/>
  <c r="CV221" i="2"/>
  <c r="CV205" i="2"/>
  <c r="CV189" i="2"/>
  <c r="CV173" i="2"/>
  <c r="CV157" i="2"/>
  <c r="CV141" i="2"/>
  <c r="CV125" i="2"/>
  <c r="CV109" i="2"/>
  <c r="CV93" i="2"/>
  <c r="CV77" i="2"/>
  <c r="CV61" i="2"/>
  <c r="CV45" i="2"/>
  <c r="CV29" i="2"/>
  <c r="CO449" i="2"/>
  <c r="CO425" i="2"/>
  <c r="CO409" i="2"/>
  <c r="CO393" i="2"/>
  <c r="CO377" i="2"/>
  <c r="CO361" i="2"/>
  <c r="CO345" i="2"/>
  <c r="CO329" i="2"/>
  <c r="CO318" i="2"/>
  <c r="CO307" i="2"/>
  <c r="CO286" i="2"/>
  <c r="CH446" i="2"/>
  <c r="CA448" i="2"/>
  <c r="DC102" i="2"/>
  <c r="DC70" i="2"/>
  <c r="DC38" i="2"/>
  <c r="DC20" i="2"/>
  <c r="CV432" i="2"/>
  <c r="CV416" i="2"/>
  <c r="CV400" i="2"/>
  <c r="CV384" i="2"/>
  <c r="CV368" i="2"/>
  <c r="CV352" i="2"/>
  <c r="CV336" i="2"/>
  <c r="CV320" i="2"/>
  <c r="CV304" i="2"/>
  <c r="CV288" i="2"/>
  <c r="CV272" i="2"/>
  <c r="CV256" i="2"/>
  <c r="CV240" i="2"/>
  <c r="CV224" i="2"/>
  <c r="CV208" i="2"/>
  <c r="CV192" i="2"/>
  <c r="CV176" i="2"/>
  <c r="CV160" i="2"/>
  <c r="CV144" i="2"/>
  <c r="CV128" i="2"/>
  <c r="CV112" i="2"/>
  <c r="CV96" i="2"/>
  <c r="CV80" i="2"/>
  <c r="CV64" i="2"/>
  <c r="CV48" i="2"/>
  <c r="CV32" i="2"/>
  <c r="CO455" i="2"/>
  <c r="CO428" i="2"/>
  <c r="CO412" i="2"/>
  <c r="CO396" i="2"/>
  <c r="CO380" i="2"/>
  <c r="CO364" i="2"/>
  <c r="CO348" i="2"/>
  <c r="CO332" i="2"/>
  <c r="CO320" i="2"/>
  <c r="CO309" i="2"/>
  <c r="CO288" i="2"/>
  <c r="CO278" i="2"/>
  <c r="CO270" i="2"/>
  <c r="CO262" i="2"/>
  <c r="CO254" i="2"/>
  <c r="CO246" i="2"/>
  <c r="CO238" i="2"/>
  <c r="CO230" i="2"/>
  <c r="CO222" i="2"/>
  <c r="CO214" i="2"/>
  <c r="CO206" i="2"/>
  <c r="CO198" i="2"/>
  <c r="CO190" i="2"/>
  <c r="CO182" i="2"/>
  <c r="CO174" i="2"/>
  <c r="CO166" i="2"/>
  <c r="CO158" i="2"/>
  <c r="CO150" i="2"/>
  <c r="CO142" i="2"/>
  <c r="CO134" i="2"/>
  <c r="CO126" i="2"/>
  <c r="CO118" i="2"/>
  <c r="CO110" i="2"/>
  <c r="CO102" i="2"/>
  <c r="CO94" i="2"/>
  <c r="CO86" i="2"/>
  <c r="CO78" i="2"/>
  <c r="CO70" i="2"/>
  <c r="CO62" i="2"/>
  <c r="CO54" i="2"/>
  <c r="CO46" i="2"/>
  <c r="CO38" i="2"/>
  <c r="CO30" i="2"/>
  <c r="CO22" i="2"/>
  <c r="CH449" i="2"/>
  <c r="CH433" i="2"/>
  <c r="CH425" i="2"/>
  <c r="CH417" i="2"/>
  <c r="CH409" i="2"/>
  <c r="CH401" i="2"/>
  <c r="CH393" i="2"/>
  <c r="CH385" i="2"/>
  <c r="CH377" i="2"/>
  <c r="CH369" i="2"/>
  <c r="CH361" i="2"/>
  <c r="DC92" i="2"/>
  <c r="DC60" i="2"/>
  <c r="DC31" i="2"/>
  <c r="CV445" i="2"/>
  <c r="CV423" i="2"/>
  <c r="CV407" i="2"/>
  <c r="CV391" i="2"/>
  <c r="CV375" i="2"/>
  <c r="CV359" i="2"/>
  <c r="CV343" i="2"/>
  <c r="CV327" i="2"/>
  <c r="CV311" i="2"/>
  <c r="CV295" i="2"/>
  <c r="CV279" i="2"/>
  <c r="CV263" i="2"/>
  <c r="CV247" i="2"/>
  <c r="CV231" i="2"/>
  <c r="CV215" i="2"/>
  <c r="CV199" i="2"/>
  <c r="CV183" i="2"/>
  <c r="CV167" i="2"/>
  <c r="CV151" i="2"/>
  <c r="CV135" i="2"/>
  <c r="CV119" i="2"/>
  <c r="CV103" i="2"/>
  <c r="CV87" i="2"/>
  <c r="CV71" i="2"/>
  <c r="CV55" i="2"/>
  <c r="CV39" i="2"/>
  <c r="CV23" i="2"/>
  <c r="CO431" i="2"/>
  <c r="CO415" i="2"/>
  <c r="CO399" i="2"/>
  <c r="CO383" i="2"/>
  <c r="CO367" i="2"/>
  <c r="CO351" i="2"/>
  <c r="CO335" i="2"/>
  <c r="CO322" i="2"/>
  <c r="CO311" i="2"/>
  <c r="CO290" i="2"/>
  <c r="CH448" i="2"/>
  <c r="CA454" i="2"/>
  <c r="CA438" i="2"/>
  <c r="DC90" i="2"/>
  <c r="DC58" i="2"/>
  <c r="DC30" i="2"/>
  <c r="CV443" i="2"/>
  <c r="CV422" i="2"/>
  <c r="CV406" i="2"/>
  <c r="CV390" i="2"/>
  <c r="CV374" i="2"/>
  <c r="CV358" i="2"/>
  <c r="CV342" i="2"/>
  <c r="CV326" i="2"/>
  <c r="CV310" i="2"/>
  <c r="CV294" i="2"/>
  <c r="CV278" i="2"/>
  <c r="CV262" i="2"/>
  <c r="CV246" i="2"/>
  <c r="CV230" i="2"/>
  <c r="CV214" i="2"/>
  <c r="CV198" i="2"/>
  <c r="CV182" i="2"/>
  <c r="CV166" i="2"/>
  <c r="CV150" i="2"/>
  <c r="CV134" i="2"/>
  <c r="CV118" i="2"/>
  <c r="CV102" i="2"/>
  <c r="CV86" i="2"/>
  <c r="CV70" i="2"/>
  <c r="CV54" i="2"/>
  <c r="CV38" i="2"/>
  <c r="CV22" i="2"/>
  <c r="CO430" i="2"/>
  <c r="CO414" i="2"/>
  <c r="CO398" i="2"/>
  <c r="CO382" i="2"/>
  <c r="CO366" i="2"/>
  <c r="CO350" i="2"/>
  <c r="CO334" i="2"/>
  <c r="CO321" i="2"/>
  <c r="CO300" i="2"/>
  <c r="CO279" i="2"/>
  <c r="CO247" i="2"/>
  <c r="CO215" i="2"/>
  <c r="CO183" i="2"/>
  <c r="CO151" i="2"/>
  <c r="CO119" i="2"/>
  <c r="CO87" i="2"/>
  <c r="CO63" i="2"/>
  <c r="CO47" i="2"/>
  <c r="CO31" i="2"/>
  <c r="CH447" i="2"/>
  <c r="CH424" i="2"/>
  <c r="CH408" i="2"/>
  <c r="CH392" i="2"/>
  <c r="CH376" i="2"/>
  <c r="CH360" i="2"/>
  <c r="CH342" i="2"/>
  <c r="CH326" i="2"/>
  <c r="CH310" i="2"/>
  <c r="CH294" i="2"/>
  <c r="CH278" i="2"/>
  <c r="CH262" i="2"/>
  <c r="CH246" i="2"/>
  <c r="CH230" i="2"/>
  <c r="CH214" i="2"/>
  <c r="CH198" i="2"/>
  <c r="CH182" i="2"/>
  <c r="CH166" i="2"/>
  <c r="CH150" i="2"/>
  <c r="CH134" i="2"/>
  <c r="CH118" i="2"/>
  <c r="CH102" i="2"/>
  <c r="CH86" i="2"/>
  <c r="CH70" i="2"/>
  <c r="CH54" i="2"/>
  <c r="CH38" i="2"/>
  <c r="CH22" i="2"/>
  <c r="CA430" i="2"/>
  <c r="CA414" i="2"/>
  <c r="CA399" i="2"/>
  <c r="CA388" i="2"/>
  <c r="CA367" i="2"/>
  <c r="CA356" i="2"/>
  <c r="CA336" i="2"/>
  <c r="CA328" i="2"/>
  <c r="CA320" i="2"/>
  <c r="CA312" i="2"/>
  <c r="CA304" i="2"/>
  <c r="CA296" i="2"/>
  <c r="CA288" i="2"/>
  <c r="CA280" i="2"/>
  <c r="CA272" i="2"/>
  <c r="CA264" i="2"/>
  <c r="CA256" i="2"/>
  <c r="CA248" i="2"/>
  <c r="CA240" i="2"/>
  <c r="CA232" i="2"/>
  <c r="CA224" i="2"/>
  <c r="CA216" i="2"/>
  <c r="CA208" i="2"/>
  <c r="CA200" i="2"/>
  <c r="CA192" i="2"/>
  <c r="CA184" i="2"/>
  <c r="CA176" i="2"/>
  <c r="CA168" i="2"/>
  <c r="CA160" i="2"/>
  <c r="CA152" i="2"/>
  <c r="CA144" i="2"/>
  <c r="CA136" i="2"/>
  <c r="CA128" i="2"/>
  <c r="CA120" i="2"/>
  <c r="CA112" i="2"/>
  <c r="CA104" i="2"/>
  <c r="CA96" i="2"/>
  <c r="CA88" i="2"/>
  <c r="CA80" i="2"/>
  <c r="CA72" i="2"/>
  <c r="CA64" i="2"/>
  <c r="CA56" i="2"/>
  <c r="CA48" i="2"/>
  <c r="CA40" i="2"/>
  <c r="CA32" i="2"/>
  <c r="CA24" i="2"/>
  <c r="BT453" i="2"/>
  <c r="BT437" i="2"/>
  <c r="BT427" i="2"/>
  <c r="BT419" i="2"/>
  <c r="BT411" i="2"/>
  <c r="BT403" i="2"/>
  <c r="BT395" i="2"/>
  <c r="BT387" i="2"/>
  <c r="BT379" i="2"/>
  <c r="BT371" i="2"/>
  <c r="BT363" i="2"/>
  <c r="BT355" i="2"/>
  <c r="BT347" i="2"/>
  <c r="BT339" i="2"/>
  <c r="BT331" i="2"/>
  <c r="BT323" i="2"/>
  <c r="CH349" i="2"/>
  <c r="CH333" i="2"/>
  <c r="CH317" i="2"/>
  <c r="CH352" i="2"/>
  <c r="CH336" i="2"/>
  <c r="CH320" i="2"/>
  <c r="CH304" i="2"/>
  <c r="CH288" i="2"/>
  <c r="CH272" i="2"/>
  <c r="CH256" i="2"/>
  <c r="CH240" i="2"/>
  <c r="CH224" i="2"/>
  <c r="CH208" i="2"/>
  <c r="CH192" i="2"/>
  <c r="CH176" i="2"/>
  <c r="CH160" i="2"/>
  <c r="CH144" i="2"/>
  <c r="CH128" i="2"/>
  <c r="CH112" i="2"/>
  <c r="CH96" i="2"/>
  <c r="CH80" i="2"/>
  <c r="CH64" i="2"/>
  <c r="CH48" i="2"/>
  <c r="CH32" i="2"/>
  <c r="CA455" i="2"/>
  <c r="CA428" i="2"/>
  <c r="CA412" i="2"/>
  <c r="CA387" i="2"/>
  <c r="CA376" i="2"/>
  <c r="CA355" i="2"/>
  <c r="CA344" i="2"/>
  <c r="CA335" i="2"/>
  <c r="CA327" i="2"/>
  <c r="CA319" i="2"/>
  <c r="CA311" i="2"/>
  <c r="CA303" i="2"/>
  <c r="CA295" i="2"/>
  <c r="CA287" i="2"/>
  <c r="CA279" i="2"/>
  <c r="CA271" i="2"/>
  <c r="CA263" i="2"/>
  <c r="CA255" i="2"/>
  <c r="CA247" i="2"/>
  <c r="CA239" i="2"/>
  <c r="CA231" i="2"/>
  <c r="CA223" i="2"/>
  <c r="CA215" i="2"/>
  <c r="CA207" i="2"/>
  <c r="CA199" i="2"/>
  <c r="CA191" i="2"/>
  <c r="CA183" i="2"/>
  <c r="CA175" i="2"/>
  <c r="CA167" i="2"/>
  <c r="CA159" i="2"/>
  <c r="CA151" i="2"/>
  <c r="CA143" i="2"/>
  <c r="CA135" i="2"/>
  <c r="CA127" i="2"/>
  <c r="CA119" i="2"/>
  <c r="CA111" i="2"/>
  <c r="CA103" i="2"/>
  <c r="CA95" i="2"/>
  <c r="CA87" i="2"/>
  <c r="CA79" i="2"/>
  <c r="CA71" i="2"/>
  <c r="CA63" i="2"/>
  <c r="CA55" i="2"/>
  <c r="CA47" i="2"/>
  <c r="CA39" i="2"/>
  <c r="CA31" i="2"/>
  <c r="CA23" i="2"/>
  <c r="BT447" i="2"/>
  <c r="BT432" i="2"/>
  <c r="BT424" i="2"/>
  <c r="BT416" i="2"/>
  <c r="BT408" i="2"/>
  <c r="BT400" i="2"/>
  <c r="BT392" i="2"/>
  <c r="BT384" i="2"/>
  <c r="BT376" i="2"/>
  <c r="BT368" i="2"/>
  <c r="BT360" i="2"/>
  <c r="BT352" i="2"/>
  <c r="BT344" i="2"/>
  <c r="BT336" i="2"/>
  <c r="BT328" i="2"/>
  <c r="BT320" i="2"/>
  <c r="BT312" i="2"/>
  <c r="BT304" i="2"/>
  <c r="BT296" i="2"/>
  <c r="CH351" i="2"/>
  <c r="CH335" i="2"/>
  <c r="CH319" i="2"/>
  <c r="CH303" i="2"/>
  <c r="CH287" i="2"/>
  <c r="CH271" i="2"/>
  <c r="CH255" i="2"/>
  <c r="CH239" i="2"/>
  <c r="CH223" i="2"/>
  <c r="CH207" i="2"/>
  <c r="CH191" i="2"/>
  <c r="CH175" i="2"/>
  <c r="CH159" i="2"/>
  <c r="CH143" i="2"/>
  <c r="CH127" i="2"/>
  <c r="CH111" i="2"/>
  <c r="CH95" i="2"/>
  <c r="CH79" i="2"/>
  <c r="CH63" i="2"/>
  <c r="CH47" i="2"/>
  <c r="CH31" i="2"/>
  <c r="CA445" i="2"/>
  <c r="CA423" i="2"/>
  <c r="CA407" i="2"/>
  <c r="CA394" i="2"/>
  <c r="CA373" i="2"/>
  <c r="CA362" i="2"/>
  <c r="CA341" i="2"/>
  <c r="BT446" i="2"/>
  <c r="BM448" i="2"/>
  <c r="CH249" i="2"/>
  <c r="CH185" i="2"/>
  <c r="CH121" i="2"/>
  <c r="CH57" i="2"/>
  <c r="CA429" i="2"/>
  <c r="CA377" i="2"/>
  <c r="BT456" i="2"/>
  <c r="BT317" i="2"/>
  <c r="BT301" i="2"/>
  <c r="BT287" i="2"/>
  <c r="BT266" i="2"/>
  <c r="BT255" i="2"/>
  <c r="BT234" i="2"/>
  <c r="BT223" i="2"/>
  <c r="BT202" i="2"/>
  <c r="BT191" i="2"/>
  <c r="BT170" i="2"/>
  <c r="BT159" i="2"/>
  <c r="BT138" i="2"/>
  <c r="BT127" i="2"/>
  <c r="BT106" i="2"/>
  <c r="BT95" i="2"/>
  <c r="BT74" i="2"/>
  <c r="BT63" i="2"/>
  <c r="BT42" i="2"/>
  <c r="BT31" i="2"/>
  <c r="BM442" i="2"/>
  <c r="BM427" i="2"/>
  <c r="BM416" i="2"/>
  <c r="BM395" i="2"/>
  <c r="BM384" i="2"/>
  <c r="BM363" i="2"/>
  <c r="BM352" i="2"/>
  <c r="BM331" i="2"/>
  <c r="BM320" i="2"/>
  <c r="BM299" i="2"/>
  <c r="BM288" i="2"/>
  <c r="BM267" i="2"/>
  <c r="BM256" i="2"/>
  <c r="BM235" i="2"/>
  <c r="BM224" i="2"/>
  <c r="BM203" i="2"/>
  <c r="BM192" i="2"/>
  <c r="BM171" i="2"/>
  <c r="BM160" i="2"/>
  <c r="BM139" i="2"/>
  <c r="BM128" i="2"/>
  <c r="BM107" i="2"/>
  <c r="BM96" i="2"/>
  <c r="BM75" i="2"/>
  <c r="BM64" i="2"/>
  <c r="BM56" i="2"/>
  <c r="BM48" i="2"/>
  <c r="BM40" i="2"/>
  <c r="BM32" i="2"/>
  <c r="BM24" i="2"/>
  <c r="BF453" i="2"/>
  <c r="BF437" i="2"/>
  <c r="BF427" i="2"/>
  <c r="BF419" i="2"/>
  <c r="BF411" i="2"/>
  <c r="BF403" i="2"/>
  <c r="BF395" i="2"/>
  <c r="BF387" i="2"/>
  <c r="BF379" i="2"/>
  <c r="BF371" i="2"/>
  <c r="BF363" i="2"/>
  <c r="BF355" i="2"/>
  <c r="BF347" i="2"/>
  <c r="BF339" i="2"/>
  <c r="BF331" i="2"/>
  <c r="BF323" i="2"/>
  <c r="BF315" i="2"/>
  <c r="BF307" i="2"/>
  <c r="BF299" i="2"/>
  <c r="BF291" i="2"/>
  <c r="BF283" i="2"/>
  <c r="BF275" i="2"/>
  <c r="BF267" i="2"/>
  <c r="BF259" i="2"/>
  <c r="BF251" i="2"/>
  <c r="BF243" i="2"/>
  <c r="BF235" i="2"/>
  <c r="BF227" i="2"/>
  <c r="BF219" i="2"/>
  <c r="BF211" i="2"/>
  <c r="BF203" i="2"/>
  <c r="BF195" i="2"/>
  <c r="BF187" i="2"/>
  <c r="CH245" i="2"/>
  <c r="CH181" i="2"/>
  <c r="CH117" i="2"/>
  <c r="CH53" i="2"/>
  <c r="CA425" i="2"/>
  <c r="CA374" i="2"/>
  <c r="BT452" i="2"/>
  <c r="BT276" i="2"/>
  <c r="BT265" i="2"/>
  <c r="BT244" i="2"/>
  <c r="BT233" i="2"/>
  <c r="BT212" i="2"/>
  <c r="BT201" i="2"/>
  <c r="BT180" i="2"/>
  <c r="BT169" i="2"/>
  <c r="BT148" i="2"/>
  <c r="BT137" i="2"/>
  <c r="BT116" i="2"/>
  <c r="BT105" i="2"/>
  <c r="BT84" i="2"/>
  <c r="BT73" i="2"/>
  <c r="BT52" i="2"/>
  <c r="BT41" i="2"/>
  <c r="BT20" i="2"/>
  <c r="BM441" i="2"/>
  <c r="BM426" i="2"/>
  <c r="BM405" i="2"/>
  <c r="BM394" i="2"/>
  <c r="BM373" i="2"/>
  <c r="BM362" i="2"/>
  <c r="BM341" i="2"/>
  <c r="BM330" i="2"/>
  <c r="BM309" i="2"/>
  <c r="BM298" i="2"/>
  <c r="BM277" i="2"/>
  <c r="BM266" i="2"/>
  <c r="BM245" i="2"/>
  <c r="BM234" i="2"/>
  <c r="BM213" i="2"/>
  <c r="BM202" i="2"/>
  <c r="BM181" i="2"/>
  <c r="BM170" i="2"/>
  <c r="BM149" i="2"/>
  <c r="BM138" i="2"/>
  <c r="BM117" i="2"/>
  <c r="BM106" i="2"/>
  <c r="BM85" i="2"/>
  <c r="BM74" i="2"/>
  <c r="BF448" i="2"/>
  <c r="AY454" i="2"/>
  <c r="AY438" i="2"/>
  <c r="CH289" i="2"/>
  <c r="CH225" i="2"/>
  <c r="CH161" i="2"/>
  <c r="CH97" i="2"/>
  <c r="CH33" i="2"/>
  <c r="CA393" i="2"/>
  <c r="CA350" i="2"/>
  <c r="BT303" i="2"/>
  <c r="BT278" i="2"/>
  <c r="BT267" i="2"/>
  <c r="BT246" i="2"/>
  <c r="BT235" i="2"/>
  <c r="BT214" i="2"/>
  <c r="BT203" i="2"/>
  <c r="BT182" i="2"/>
  <c r="BT171" i="2"/>
  <c r="BT150" i="2"/>
  <c r="BT139" i="2"/>
  <c r="BT118" i="2"/>
  <c r="BT107" i="2"/>
  <c r="BT86" i="2"/>
  <c r="BT75" i="2"/>
  <c r="BT54" i="2"/>
  <c r="BT43" i="2"/>
  <c r="BT22" i="2"/>
  <c r="BM439" i="2"/>
  <c r="BM415" i="2"/>
  <c r="BM404" i="2"/>
  <c r="BM383" i="2"/>
  <c r="BM372" i="2"/>
  <c r="BM351" i="2"/>
  <c r="BM340" i="2"/>
  <c r="BM319" i="2"/>
  <c r="BM308" i="2"/>
  <c r="BM287" i="2"/>
  <c r="BM276" i="2"/>
  <c r="BM255" i="2"/>
  <c r="BM244" i="2"/>
  <c r="BM223" i="2"/>
  <c r="BM212" i="2"/>
  <c r="BM191" i="2"/>
  <c r="BM180" i="2"/>
  <c r="BM159" i="2"/>
  <c r="BM148" i="2"/>
  <c r="BM127" i="2"/>
  <c r="BM116" i="2"/>
  <c r="BM95" i="2"/>
  <c r="BM84" i="2"/>
  <c r="BM63" i="2"/>
  <c r="BM55" i="2"/>
  <c r="BM47" i="2"/>
  <c r="BM39" i="2"/>
  <c r="BM31" i="2"/>
  <c r="BM23" i="2"/>
  <c r="BF447" i="2"/>
  <c r="BF432" i="2"/>
  <c r="CH301" i="2"/>
  <c r="CH237" i="2"/>
  <c r="CH173" i="2"/>
  <c r="CH109" i="2"/>
  <c r="CH45" i="2"/>
  <c r="CA401" i="2"/>
  <c r="CA358" i="2"/>
  <c r="BT280" i="2"/>
  <c r="BT269" i="2"/>
  <c r="BT248" i="2"/>
  <c r="BT237" i="2"/>
  <c r="BT216" i="2"/>
  <c r="BT205" i="2"/>
  <c r="BT184" i="2"/>
  <c r="BT173" i="2"/>
  <c r="BT152" i="2"/>
  <c r="BT141" i="2"/>
  <c r="BT120" i="2"/>
  <c r="BT109" i="2"/>
  <c r="BT88" i="2"/>
  <c r="BT77" i="2"/>
  <c r="BT56" i="2"/>
  <c r="BT45" i="2"/>
  <c r="BT24" i="2"/>
  <c r="BM443" i="2"/>
  <c r="BM417" i="2"/>
  <c r="BM406" i="2"/>
  <c r="BM385" i="2"/>
  <c r="BM374" i="2"/>
  <c r="BM353" i="2"/>
  <c r="BM342" i="2"/>
  <c r="BM321" i="2"/>
  <c r="BM310" i="2"/>
  <c r="BM289" i="2"/>
  <c r="BM278" i="2"/>
  <c r="BM257" i="2"/>
  <c r="BM246" i="2"/>
  <c r="BM225" i="2"/>
  <c r="BM214" i="2"/>
  <c r="BM193" i="2"/>
  <c r="BM182" i="2"/>
  <c r="BM161" i="2"/>
  <c r="BM150" i="2"/>
  <c r="BM129" i="2"/>
  <c r="BM118" i="2"/>
  <c r="BM97" i="2"/>
  <c r="BM86" i="2"/>
  <c r="BM65" i="2"/>
  <c r="BF454" i="2"/>
  <c r="BF438" i="2"/>
  <c r="BF184" i="2"/>
  <c r="BF163" i="2"/>
  <c r="BF152" i="2"/>
  <c r="BF131" i="2"/>
  <c r="BF120" i="2"/>
  <c r="BF99" i="2"/>
  <c r="BF88" i="2"/>
  <c r="BF67" i="2"/>
  <c r="BF56" i="2"/>
  <c r="BF35" i="2"/>
  <c r="BF24" i="2"/>
  <c r="AY443" i="2"/>
  <c r="AY427" i="2"/>
  <c r="AY406" i="2"/>
  <c r="AY395" i="2"/>
  <c r="AY374" i="2"/>
  <c r="AY363" i="2"/>
  <c r="AY342" i="2"/>
  <c r="AY331" i="2"/>
  <c r="AY310" i="2"/>
  <c r="AY299" i="2"/>
  <c r="AY278" i="2"/>
  <c r="AY267" i="2"/>
  <c r="AY246" i="2"/>
  <c r="AY235" i="2"/>
  <c r="AY216" i="2"/>
  <c r="AY208" i="2"/>
  <c r="AY200" i="2"/>
  <c r="AY192" i="2"/>
  <c r="AY184" i="2"/>
  <c r="AY176" i="2"/>
  <c r="AY168" i="2"/>
  <c r="AY160" i="2"/>
  <c r="AY152" i="2"/>
  <c r="AY144" i="2"/>
  <c r="AY136" i="2"/>
  <c r="AY128" i="2"/>
  <c r="CO271" i="2"/>
  <c r="CO239" i="2"/>
  <c r="CO207" i="2"/>
  <c r="CO175" i="2"/>
  <c r="CO143" i="2"/>
  <c r="CO111" i="2"/>
  <c r="CO79" i="2"/>
  <c r="CO59" i="2"/>
  <c r="CO43" i="2"/>
  <c r="CO27" i="2"/>
  <c r="CH439" i="2"/>
  <c r="CH420" i="2"/>
  <c r="CH404" i="2"/>
  <c r="CH388" i="2"/>
  <c r="CH372" i="2"/>
  <c r="CH356" i="2"/>
  <c r="CH338" i="2"/>
  <c r="CH322" i="2"/>
  <c r="CH306" i="2"/>
  <c r="CH290" i="2"/>
  <c r="CH274" i="2"/>
  <c r="CH258" i="2"/>
  <c r="CH242" i="2"/>
  <c r="CH226" i="2"/>
  <c r="CH210" i="2"/>
  <c r="CH194" i="2"/>
  <c r="CH178" i="2"/>
  <c r="CH162" i="2"/>
  <c r="CH146" i="2"/>
  <c r="CH130" i="2"/>
  <c r="CH114" i="2"/>
  <c r="CH98" i="2"/>
  <c r="CH82" i="2"/>
  <c r="CH66" i="2"/>
  <c r="CH50" i="2"/>
  <c r="CH34" i="2"/>
  <c r="CA451" i="2"/>
  <c r="CA426" i="2"/>
  <c r="CA410" i="2"/>
  <c r="CA396" i="2"/>
  <c r="CA375" i="2"/>
  <c r="CA364" i="2"/>
  <c r="CA343" i="2"/>
  <c r="CA334" i="2"/>
  <c r="CA326" i="2"/>
  <c r="CA318" i="2"/>
  <c r="CA310" i="2"/>
  <c r="CA302" i="2"/>
  <c r="CA294" i="2"/>
  <c r="CA286" i="2"/>
  <c r="CA278" i="2"/>
  <c r="CA270" i="2"/>
  <c r="CA262" i="2"/>
  <c r="CA254" i="2"/>
  <c r="CA246" i="2"/>
  <c r="CA238" i="2"/>
  <c r="CA230" i="2"/>
  <c r="CA222" i="2"/>
  <c r="CA214" i="2"/>
  <c r="CA206" i="2"/>
  <c r="CA198" i="2"/>
  <c r="CA190" i="2"/>
  <c r="CA182" i="2"/>
  <c r="CA174" i="2"/>
  <c r="CA166" i="2"/>
  <c r="CA158" i="2"/>
  <c r="CA150" i="2"/>
  <c r="CA142" i="2"/>
  <c r="CA134" i="2"/>
  <c r="CA126" i="2"/>
  <c r="CA118" i="2"/>
  <c r="CA110" i="2"/>
  <c r="CA102" i="2"/>
  <c r="CA94" i="2"/>
  <c r="CA86" i="2"/>
  <c r="CA78" i="2"/>
  <c r="CA70" i="2"/>
  <c r="CA62" i="2"/>
  <c r="CA54" i="2"/>
  <c r="CA46" i="2"/>
  <c r="CA38" i="2"/>
  <c r="CA30" i="2"/>
  <c r="CA22" i="2"/>
  <c r="BT449" i="2"/>
  <c r="BT433" i="2"/>
  <c r="BT425" i="2"/>
  <c r="BT417" i="2"/>
  <c r="BT409" i="2"/>
  <c r="BT401" i="2"/>
  <c r="BT393" i="2"/>
  <c r="BT385" i="2"/>
  <c r="BT377" i="2"/>
  <c r="BT369" i="2"/>
  <c r="BT361" i="2"/>
  <c r="BT353" i="2"/>
  <c r="BT345" i="2"/>
  <c r="BT337" i="2"/>
  <c r="BT329" i="2"/>
  <c r="BT321" i="2"/>
  <c r="CH345" i="2"/>
  <c r="CH329" i="2"/>
  <c r="CH313" i="2"/>
  <c r="CH348" i="2"/>
  <c r="CH332" i="2"/>
  <c r="CH316" i="2"/>
  <c r="CH300" i="2"/>
  <c r="CH284" i="2"/>
  <c r="CH268" i="2"/>
  <c r="CH252" i="2"/>
  <c r="CH236" i="2"/>
  <c r="CH220" i="2"/>
  <c r="CH204" i="2"/>
  <c r="CH188" i="2"/>
  <c r="CH172" i="2"/>
  <c r="CH156" i="2"/>
  <c r="CH140" i="2"/>
  <c r="CH124" i="2"/>
  <c r="CH108" i="2"/>
  <c r="CH92" i="2"/>
  <c r="CH76" i="2"/>
  <c r="CH60" i="2"/>
  <c r="CH44" i="2"/>
  <c r="CH28" i="2"/>
  <c r="CA447" i="2"/>
  <c r="CA424" i="2"/>
  <c r="CA408" i="2"/>
  <c r="CA395" i="2"/>
  <c r="CA384" i="2"/>
  <c r="CA363" i="2"/>
  <c r="CA352" i="2"/>
  <c r="CA333" i="2"/>
  <c r="CA325" i="2"/>
  <c r="CA317" i="2"/>
  <c r="CA309" i="2"/>
  <c r="CA301" i="2"/>
  <c r="CA293" i="2"/>
  <c r="CA285" i="2"/>
  <c r="CA277" i="2"/>
  <c r="CA269" i="2"/>
  <c r="CA261" i="2"/>
  <c r="CA253" i="2"/>
  <c r="CA245" i="2"/>
  <c r="CA237" i="2"/>
  <c r="CA229" i="2"/>
  <c r="CA221" i="2"/>
  <c r="CA213" i="2"/>
  <c r="CA205" i="2"/>
  <c r="CA197" i="2"/>
  <c r="CA189" i="2"/>
  <c r="CA181" i="2"/>
  <c r="CA173" i="2"/>
  <c r="CA165" i="2"/>
  <c r="CA157" i="2"/>
  <c r="CA149" i="2"/>
  <c r="CA141" i="2"/>
  <c r="CA133" i="2"/>
  <c r="CA125" i="2"/>
  <c r="CA117" i="2"/>
  <c r="CA109" i="2"/>
  <c r="CA101" i="2"/>
  <c r="CA93" i="2"/>
  <c r="CA85" i="2"/>
  <c r="CA77" i="2"/>
  <c r="CA69" i="2"/>
  <c r="CA61" i="2"/>
  <c r="CA53" i="2"/>
  <c r="CA45" i="2"/>
  <c r="CA37" i="2"/>
  <c r="CA29" i="2"/>
  <c r="CA21" i="2"/>
  <c r="BT443" i="2"/>
  <c r="BT430" i="2"/>
  <c r="BT422" i="2"/>
  <c r="BT414" i="2"/>
  <c r="BT406" i="2"/>
  <c r="BT398" i="2"/>
  <c r="BT390" i="2"/>
  <c r="BT382" i="2"/>
  <c r="BT374" i="2"/>
  <c r="BT366" i="2"/>
  <c r="BT358" i="2"/>
  <c r="BT350" i="2"/>
  <c r="BT342" i="2"/>
  <c r="BT334" i="2"/>
  <c r="BT326" i="2"/>
  <c r="BT318" i="2"/>
  <c r="BT310" i="2"/>
  <c r="BT302" i="2"/>
  <c r="BT294" i="2"/>
  <c r="CH347" i="2"/>
  <c r="CH331" i="2"/>
  <c r="CH315" i="2"/>
  <c r="CH299" i="2"/>
  <c r="CH283" i="2"/>
  <c r="CH267" i="2"/>
  <c r="CH251" i="2"/>
  <c r="CH235" i="2"/>
  <c r="CH219" i="2"/>
  <c r="CH203" i="2"/>
  <c r="CH187" i="2"/>
  <c r="CH171" i="2"/>
  <c r="CH155" i="2"/>
  <c r="CH139" i="2"/>
  <c r="CH123" i="2"/>
  <c r="CH107" i="2"/>
  <c r="CH91" i="2"/>
  <c r="CH75" i="2"/>
  <c r="CH59" i="2"/>
  <c r="CH43" i="2"/>
  <c r="CH27" i="2"/>
  <c r="CA437" i="2"/>
  <c r="CA419" i="2"/>
  <c r="CA403" i="2"/>
  <c r="CA381" i="2"/>
  <c r="CA370" i="2"/>
  <c r="CA349" i="2"/>
  <c r="BT458" i="2"/>
  <c r="BT442" i="2"/>
  <c r="BM444" i="2"/>
  <c r="CH297" i="2"/>
  <c r="CH233" i="2"/>
  <c r="CH169" i="2"/>
  <c r="CH105" i="2"/>
  <c r="CH41" i="2"/>
  <c r="CA413" i="2"/>
  <c r="CA366" i="2"/>
  <c r="BT440" i="2"/>
  <c r="BT313" i="2"/>
  <c r="BT297" i="2"/>
  <c r="BT274" i="2"/>
  <c r="BT263" i="2"/>
  <c r="BT242" i="2"/>
  <c r="BT231" i="2"/>
  <c r="BT210" i="2"/>
  <c r="BT199" i="2"/>
  <c r="BT178" i="2"/>
  <c r="BT167" i="2"/>
  <c r="BT146" i="2"/>
  <c r="BT135" i="2"/>
  <c r="BT114" i="2"/>
  <c r="BT103" i="2"/>
  <c r="BT82" i="2"/>
  <c r="BT71" i="2"/>
  <c r="BT50" i="2"/>
  <c r="BT39" i="2"/>
  <c r="BM458" i="2"/>
  <c r="BM437" i="2"/>
  <c r="BM424" i="2"/>
  <c r="BM403" i="2"/>
  <c r="BM392" i="2"/>
  <c r="BM371" i="2"/>
  <c r="BM360" i="2"/>
  <c r="BM339" i="2"/>
  <c r="BM328" i="2"/>
  <c r="BM307" i="2"/>
  <c r="BM296" i="2"/>
  <c r="BM275" i="2"/>
  <c r="BM264" i="2"/>
  <c r="BM243" i="2"/>
  <c r="BM232" i="2"/>
  <c r="BM211" i="2"/>
  <c r="BM200" i="2"/>
  <c r="BM179" i="2"/>
  <c r="BM168" i="2"/>
  <c r="BM147" i="2"/>
  <c r="BM136" i="2"/>
  <c r="BM115" i="2"/>
  <c r="BM104" i="2"/>
  <c r="BM83" i="2"/>
  <c r="BM72" i="2"/>
  <c r="BM62" i="2"/>
  <c r="BM54" i="2"/>
  <c r="BM46" i="2"/>
  <c r="BM38" i="2"/>
  <c r="BM30" i="2"/>
  <c r="BM22" i="2"/>
  <c r="BF449" i="2"/>
  <c r="BF433" i="2"/>
  <c r="BF425" i="2"/>
  <c r="BF417" i="2"/>
  <c r="BF409" i="2"/>
  <c r="BF401" i="2"/>
  <c r="BF393" i="2"/>
  <c r="BF385" i="2"/>
  <c r="BF377" i="2"/>
  <c r="BF369" i="2"/>
  <c r="BF361" i="2"/>
  <c r="BF353" i="2"/>
  <c r="BF345" i="2"/>
  <c r="BF337" i="2"/>
  <c r="BF329" i="2"/>
  <c r="BF321" i="2"/>
  <c r="BF313" i="2"/>
  <c r="BF305" i="2"/>
  <c r="BF297" i="2"/>
  <c r="BF289" i="2"/>
  <c r="BF281" i="2"/>
  <c r="BF273" i="2"/>
  <c r="BF265" i="2"/>
  <c r="BF257" i="2"/>
  <c r="BF249" i="2"/>
  <c r="BF241" i="2"/>
  <c r="BF233" i="2"/>
  <c r="BF225" i="2"/>
  <c r="BF217" i="2"/>
  <c r="BF209" i="2"/>
  <c r="BF201" i="2"/>
  <c r="BF193" i="2"/>
  <c r="CH293" i="2"/>
  <c r="CH229" i="2"/>
  <c r="CH165" i="2"/>
  <c r="CH101" i="2"/>
  <c r="CH37" i="2"/>
  <c r="CA409" i="2"/>
  <c r="BT436" i="2"/>
  <c r="BT284" i="2"/>
  <c r="BT273" i="2"/>
  <c r="BT252" i="2"/>
  <c r="BT241" i="2"/>
  <c r="BT220" i="2"/>
  <c r="BT209" i="2"/>
  <c r="BT188" i="2"/>
  <c r="BT177" i="2"/>
  <c r="BT156" i="2"/>
  <c r="BT145" i="2"/>
  <c r="BT124" i="2"/>
  <c r="BT113" i="2"/>
  <c r="BT92" i="2"/>
  <c r="BT81" i="2"/>
  <c r="BT60" i="2"/>
  <c r="BT49" i="2"/>
  <c r="BT28" i="2"/>
  <c r="BM457" i="2"/>
  <c r="BM435" i="2"/>
  <c r="BM413" i="2"/>
  <c r="BM402" i="2"/>
  <c r="BM381" i="2"/>
  <c r="BM370" i="2"/>
  <c r="BM349" i="2"/>
  <c r="BM338" i="2"/>
  <c r="BM317" i="2"/>
  <c r="BM306" i="2"/>
  <c r="BM285" i="2"/>
  <c r="BM274" i="2"/>
  <c r="BM253" i="2"/>
  <c r="BM242" i="2"/>
  <c r="BM221" i="2"/>
  <c r="BM210" i="2"/>
  <c r="BM189" i="2"/>
  <c r="BM178" i="2"/>
  <c r="BM157" i="2"/>
  <c r="BM146" i="2"/>
  <c r="BM125" i="2"/>
  <c r="BM114" i="2"/>
  <c r="BM93" i="2"/>
  <c r="BM82" i="2"/>
  <c r="BF444" i="2"/>
  <c r="AY450" i="2"/>
  <c r="AY434" i="2"/>
  <c r="CH273" i="2"/>
  <c r="CH209" i="2"/>
  <c r="CH145" i="2"/>
  <c r="CH81" i="2"/>
  <c r="CA441" i="2"/>
  <c r="CA382" i="2"/>
  <c r="BT448" i="2"/>
  <c r="BT315" i="2"/>
  <c r="BT299" i="2"/>
  <c r="BT286" i="2"/>
  <c r="BT275" i="2"/>
  <c r="BT254" i="2"/>
  <c r="BT243" i="2"/>
  <c r="BT222" i="2"/>
  <c r="BT211" i="2"/>
  <c r="BT190" i="2"/>
  <c r="BT179" i="2"/>
  <c r="BT158" i="2"/>
  <c r="BT147" i="2"/>
  <c r="BT126" i="2"/>
  <c r="BT115" i="2"/>
  <c r="BT94" i="2"/>
  <c r="BT83" i="2"/>
  <c r="BT62" i="2"/>
  <c r="BT51" i="2"/>
  <c r="BT30" i="2"/>
  <c r="BM455" i="2"/>
  <c r="BM434" i="2"/>
  <c r="BM423" i="2"/>
  <c r="BM412" i="2"/>
  <c r="BM391" i="2"/>
  <c r="BM380" i="2"/>
  <c r="BM359" i="2"/>
  <c r="BM348" i="2"/>
  <c r="BM327" i="2"/>
  <c r="BM316" i="2"/>
  <c r="BM295" i="2"/>
  <c r="BM284" i="2"/>
  <c r="BM263" i="2"/>
  <c r="BM252" i="2"/>
  <c r="BM231" i="2"/>
  <c r="BM220" i="2"/>
  <c r="BM199" i="2"/>
  <c r="BM188" i="2"/>
  <c r="BM167" i="2"/>
  <c r="BM156" i="2"/>
  <c r="BM135" i="2"/>
  <c r="BM124" i="2"/>
  <c r="BM103" i="2"/>
  <c r="BM92" i="2"/>
  <c r="BM71" i="2"/>
  <c r="BM61" i="2"/>
  <c r="BM53" i="2"/>
  <c r="BM45" i="2"/>
  <c r="BM37" i="2"/>
  <c r="BM29" i="2"/>
  <c r="BM21" i="2"/>
  <c r="BF443" i="2"/>
  <c r="BF430" i="2"/>
  <c r="CH285" i="2"/>
  <c r="CH221" i="2"/>
  <c r="CH157" i="2"/>
  <c r="CH93" i="2"/>
  <c r="CH29" i="2"/>
  <c r="CA390" i="2"/>
  <c r="BT288" i="2"/>
  <c r="BT277" i="2"/>
  <c r="BT256" i="2"/>
  <c r="BT245" i="2"/>
  <c r="BT224" i="2"/>
  <c r="BT213" i="2"/>
  <c r="BT192" i="2"/>
  <c r="BT181" i="2"/>
  <c r="BT160" i="2"/>
  <c r="BT149" i="2"/>
  <c r="BT128" i="2"/>
  <c r="BT117" i="2"/>
  <c r="BT96" i="2"/>
  <c r="BT85" i="2"/>
  <c r="BT64" i="2"/>
  <c r="BT53" i="2"/>
  <c r="BT32" i="2"/>
  <c r="BT21" i="2"/>
  <c r="BM438" i="2"/>
  <c r="BM425" i="2"/>
  <c r="BM414" i="2"/>
  <c r="BM393" i="2"/>
  <c r="BM382" i="2"/>
  <c r="BM361" i="2"/>
  <c r="BM350" i="2"/>
  <c r="BM329" i="2"/>
  <c r="BM318" i="2"/>
  <c r="BM297" i="2"/>
  <c r="BM286" i="2"/>
  <c r="BM265" i="2"/>
  <c r="BM254" i="2"/>
  <c r="BM233" i="2"/>
  <c r="BM222" i="2"/>
  <c r="BM201" i="2"/>
  <c r="BM190" i="2"/>
  <c r="BM169" i="2"/>
  <c r="BM158" i="2"/>
  <c r="BM137" i="2"/>
  <c r="BM126" i="2"/>
  <c r="BM105" i="2"/>
  <c r="BM94" i="2"/>
  <c r="BM73" i="2"/>
  <c r="BF450" i="2"/>
  <c r="BF434" i="2"/>
  <c r="BF420" i="2"/>
  <c r="BF171" i="2"/>
  <c r="BF160" i="2"/>
  <c r="BF139" i="2"/>
  <c r="BF128" i="2"/>
  <c r="BF107" i="2"/>
  <c r="BF96" i="2"/>
  <c r="BF75" i="2"/>
  <c r="BF64" i="2"/>
  <c r="BF43" i="2"/>
  <c r="BF32" i="2"/>
  <c r="AY437" i="2"/>
  <c r="AY414" i="2"/>
  <c r="AY403" i="2"/>
  <c r="AY382" i="2"/>
  <c r="AY371" i="2"/>
  <c r="AY350" i="2"/>
  <c r="AY339" i="2"/>
  <c r="AY318" i="2"/>
  <c r="AY307" i="2"/>
  <c r="AY286" i="2"/>
  <c r="AY275" i="2"/>
  <c r="AY254" i="2"/>
  <c r="AY243" i="2"/>
  <c r="AY222" i="2"/>
  <c r="AY214" i="2"/>
  <c r="AY206" i="2"/>
  <c r="AY198" i="2"/>
  <c r="AY190" i="2"/>
  <c r="AY182" i="2"/>
  <c r="AY174" i="2"/>
  <c r="AY166" i="2"/>
  <c r="AY158" i="2"/>
  <c r="AY150" i="2"/>
  <c r="AY142" i="2"/>
  <c r="AY134" i="2"/>
  <c r="AY126" i="2"/>
  <c r="AY118" i="2"/>
  <c r="AY110" i="2"/>
  <c r="AY102" i="2"/>
  <c r="AY94" i="2"/>
  <c r="AY86" i="2"/>
  <c r="AY78" i="2"/>
  <c r="CO289" i="2"/>
  <c r="CO263" i="2"/>
  <c r="CO231" i="2"/>
  <c r="CO199" i="2"/>
  <c r="CO167" i="2"/>
  <c r="CO135" i="2"/>
  <c r="CO103" i="2"/>
  <c r="CO71" i="2"/>
  <c r="CO55" i="2"/>
  <c r="CO39" i="2"/>
  <c r="CO23" i="2"/>
  <c r="CH432" i="2"/>
  <c r="CH416" i="2"/>
  <c r="CH400" i="2"/>
  <c r="CH384" i="2"/>
  <c r="CH368" i="2"/>
  <c r="CH354" i="2"/>
  <c r="CH334" i="2"/>
  <c r="CH318" i="2"/>
  <c r="CH302" i="2"/>
  <c r="CH286" i="2"/>
  <c r="CH270" i="2"/>
  <c r="CH254" i="2"/>
  <c r="CH238" i="2"/>
  <c r="CH222" i="2"/>
  <c r="CH206" i="2"/>
  <c r="CH190" i="2"/>
  <c r="CH174" i="2"/>
  <c r="CH158" i="2"/>
  <c r="CH142" i="2"/>
  <c r="CH126" i="2"/>
  <c r="CH110" i="2"/>
  <c r="CH94" i="2"/>
  <c r="CH78" i="2"/>
  <c r="CH62" i="2"/>
  <c r="CH46" i="2"/>
  <c r="CH30" i="2"/>
  <c r="CA443" i="2"/>
  <c r="CA422" i="2"/>
  <c r="CA406" i="2"/>
  <c r="CA383" i="2"/>
  <c r="CA372" i="2"/>
  <c r="CA351" i="2"/>
  <c r="CA340" i="2"/>
  <c r="CA332" i="2"/>
  <c r="CA324" i="2"/>
  <c r="CA316" i="2"/>
  <c r="CA308" i="2"/>
  <c r="CA300" i="2"/>
  <c r="CA292" i="2"/>
  <c r="CA284" i="2"/>
  <c r="CA276" i="2"/>
  <c r="CA268" i="2"/>
  <c r="CA260" i="2"/>
  <c r="CA252" i="2"/>
  <c r="CA244" i="2"/>
  <c r="CA236" i="2"/>
  <c r="CA228" i="2"/>
  <c r="CA220" i="2"/>
  <c r="CA212" i="2"/>
  <c r="CA204" i="2"/>
  <c r="CA196" i="2"/>
  <c r="CA188" i="2"/>
  <c r="CA180" i="2"/>
  <c r="CA172" i="2"/>
  <c r="CA164" i="2"/>
  <c r="CA156" i="2"/>
  <c r="CA148" i="2"/>
  <c r="CA140" i="2"/>
  <c r="CA132" i="2"/>
  <c r="CA124" i="2"/>
  <c r="CA116" i="2"/>
  <c r="CA108" i="2"/>
  <c r="CA100" i="2"/>
  <c r="CA92" i="2"/>
  <c r="CA84" i="2"/>
  <c r="CA76" i="2"/>
  <c r="CA68" i="2"/>
  <c r="CA60" i="2"/>
  <c r="CA52" i="2"/>
  <c r="CA44" i="2"/>
  <c r="CA36" i="2"/>
  <c r="CA28" i="2"/>
  <c r="CA20" i="2"/>
  <c r="BT445" i="2"/>
  <c r="BT431" i="2"/>
  <c r="BT423" i="2"/>
  <c r="BT415" i="2"/>
  <c r="BT407" i="2"/>
  <c r="BT399" i="2"/>
  <c r="BT391" i="2"/>
  <c r="BT383" i="2"/>
  <c r="BT375" i="2"/>
  <c r="BT367" i="2"/>
  <c r="BT359" i="2"/>
  <c r="BT351" i="2"/>
  <c r="BT343" i="2"/>
  <c r="BT335" i="2"/>
  <c r="BT327" i="2"/>
  <c r="BT319" i="2"/>
  <c r="CH341" i="2"/>
  <c r="CH325" i="2"/>
  <c r="CH309" i="2"/>
  <c r="CH344" i="2"/>
  <c r="CH328" i="2"/>
  <c r="CH312" i="2"/>
  <c r="CH296" i="2"/>
  <c r="CH280" i="2"/>
  <c r="CH264" i="2"/>
  <c r="CH248" i="2"/>
  <c r="CH232" i="2"/>
  <c r="CH216" i="2"/>
  <c r="CH200" i="2"/>
  <c r="CH184" i="2"/>
  <c r="CH168" i="2"/>
  <c r="CH152" i="2"/>
  <c r="CH136" i="2"/>
  <c r="CH120" i="2"/>
  <c r="CH104" i="2"/>
  <c r="CH88" i="2"/>
  <c r="CH72" i="2"/>
  <c r="CH56" i="2"/>
  <c r="CH40" i="2"/>
  <c r="CH24" i="2"/>
  <c r="CA439" i="2"/>
  <c r="CA420" i="2"/>
  <c r="CA404" i="2"/>
  <c r="CA392" i="2"/>
  <c r="CA371" i="2"/>
  <c r="CA360" i="2"/>
  <c r="CA339" i="2"/>
  <c r="CA331" i="2"/>
  <c r="CA323" i="2"/>
  <c r="CA315" i="2"/>
  <c r="CA307" i="2"/>
  <c r="CA299" i="2"/>
  <c r="CA291" i="2"/>
  <c r="CA283" i="2"/>
  <c r="CA275" i="2"/>
  <c r="CA267" i="2"/>
  <c r="CA259" i="2"/>
  <c r="CA251" i="2"/>
  <c r="CA243" i="2"/>
  <c r="CA235" i="2"/>
  <c r="CA227" i="2"/>
  <c r="CA219" i="2"/>
  <c r="CA211" i="2"/>
  <c r="CA203" i="2"/>
  <c r="CA195" i="2"/>
  <c r="CA187" i="2"/>
  <c r="CA179" i="2"/>
  <c r="CA171" i="2"/>
  <c r="CA163" i="2"/>
  <c r="CA155" i="2"/>
  <c r="CA147" i="2"/>
  <c r="CA139" i="2"/>
  <c r="CA131" i="2"/>
  <c r="CA123" i="2"/>
  <c r="CA115" i="2"/>
  <c r="CA107" i="2"/>
  <c r="CA99" i="2"/>
  <c r="CA91" i="2"/>
  <c r="CA83" i="2"/>
  <c r="CA75" i="2"/>
  <c r="CA67" i="2"/>
  <c r="CA59" i="2"/>
  <c r="CA51" i="2"/>
  <c r="CA43" i="2"/>
  <c r="CA35" i="2"/>
  <c r="CA27" i="2"/>
  <c r="BT455" i="2"/>
  <c r="BT439" i="2"/>
  <c r="BT428" i="2"/>
  <c r="BT420" i="2"/>
  <c r="BT412" i="2"/>
  <c r="BT404" i="2"/>
  <c r="BT396" i="2"/>
  <c r="BT388" i="2"/>
  <c r="BT380" i="2"/>
  <c r="BT372" i="2"/>
  <c r="BT364" i="2"/>
  <c r="BT356" i="2"/>
  <c r="BT348" i="2"/>
  <c r="BT340" i="2"/>
  <c r="BT332" i="2"/>
  <c r="BT324" i="2"/>
  <c r="BT316" i="2"/>
  <c r="BT308" i="2"/>
  <c r="BT300" i="2"/>
  <c r="BT292" i="2"/>
  <c r="CH343" i="2"/>
  <c r="CH327" i="2"/>
  <c r="CH311" i="2"/>
  <c r="CH295" i="2"/>
  <c r="CH279" i="2"/>
  <c r="CH263" i="2"/>
  <c r="CH247" i="2"/>
  <c r="CH231" i="2"/>
  <c r="CH215" i="2"/>
  <c r="CH199" i="2"/>
  <c r="CH183" i="2"/>
  <c r="CH167" i="2"/>
  <c r="CH151" i="2"/>
  <c r="CH135" i="2"/>
  <c r="CH119" i="2"/>
  <c r="CH103" i="2"/>
  <c r="CH87" i="2"/>
  <c r="CH71" i="2"/>
  <c r="CH55" i="2"/>
  <c r="CH39" i="2"/>
  <c r="CH23" i="2"/>
  <c r="CA431" i="2"/>
  <c r="CA415" i="2"/>
  <c r="CA389" i="2"/>
  <c r="CA378" i="2"/>
  <c r="CA357" i="2"/>
  <c r="CA346" i="2"/>
  <c r="BT454" i="2"/>
  <c r="BT438" i="2"/>
  <c r="BM456" i="2"/>
  <c r="BM440" i="2"/>
  <c r="CH281" i="2"/>
  <c r="CH217" i="2"/>
  <c r="CH153" i="2"/>
  <c r="CH89" i="2"/>
  <c r="CH25" i="2"/>
  <c r="CA398" i="2"/>
  <c r="BT309" i="2"/>
  <c r="BT293" i="2"/>
  <c r="BT282" i="2"/>
  <c r="BT271" i="2"/>
  <c r="BT250" i="2"/>
  <c r="BT239" i="2"/>
  <c r="BT218" i="2"/>
  <c r="BT207" i="2"/>
  <c r="BT186" i="2"/>
  <c r="BT175" i="2"/>
  <c r="BT154" i="2"/>
  <c r="BT143" i="2"/>
  <c r="BT122" i="2"/>
  <c r="BT111" i="2"/>
  <c r="BT90" i="2"/>
  <c r="BT79" i="2"/>
  <c r="BT58" i="2"/>
  <c r="BT47" i="2"/>
  <c r="BT26" i="2"/>
  <c r="BM453" i="2"/>
  <c r="BM432" i="2"/>
  <c r="BM411" i="2"/>
  <c r="BM400" i="2"/>
  <c r="BM379" i="2"/>
  <c r="BM368" i="2"/>
  <c r="BM347" i="2"/>
  <c r="BM336" i="2"/>
  <c r="BM315" i="2"/>
  <c r="BM304" i="2"/>
  <c r="BM283" i="2"/>
  <c r="BM272" i="2"/>
  <c r="BM251" i="2"/>
  <c r="BM240" i="2"/>
  <c r="BM219" i="2"/>
  <c r="BM208" i="2"/>
  <c r="BM187" i="2"/>
  <c r="BM176" i="2"/>
  <c r="BM155" i="2"/>
  <c r="BM144" i="2"/>
  <c r="BM123" i="2"/>
  <c r="BM112" i="2"/>
  <c r="BM91" i="2"/>
  <c r="BM80" i="2"/>
  <c r="BM60" i="2"/>
  <c r="BM52" i="2"/>
  <c r="BM44" i="2"/>
  <c r="BM36" i="2"/>
  <c r="BM28" i="2"/>
  <c r="BM20" i="2"/>
  <c r="BF445" i="2"/>
  <c r="BF431" i="2"/>
  <c r="BF423" i="2"/>
  <c r="BF415" i="2"/>
  <c r="BF407" i="2"/>
  <c r="BF399" i="2"/>
  <c r="BF391" i="2"/>
  <c r="BF383" i="2"/>
  <c r="BF375" i="2"/>
  <c r="BF367" i="2"/>
  <c r="BF359" i="2"/>
  <c r="BF351" i="2"/>
  <c r="BF343" i="2"/>
  <c r="BF335" i="2"/>
  <c r="BF327" i="2"/>
  <c r="BF319" i="2"/>
  <c r="BF311" i="2"/>
  <c r="BF303" i="2"/>
  <c r="BF295" i="2"/>
  <c r="BF287" i="2"/>
  <c r="BF279" i="2"/>
  <c r="BF271" i="2"/>
  <c r="BF263" i="2"/>
  <c r="BF255" i="2"/>
  <c r="BF247" i="2"/>
  <c r="BF239" i="2"/>
  <c r="BF231" i="2"/>
  <c r="BF223" i="2"/>
  <c r="BF215" i="2"/>
  <c r="BF207" i="2"/>
  <c r="BF199" i="2"/>
  <c r="BF191" i="2"/>
  <c r="CH277" i="2"/>
  <c r="CH213" i="2"/>
  <c r="CH149" i="2"/>
  <c r="CH85" i="2"/>
  <c r="CH21" i="2"/>
  <c r="CA353" i="2"/>
  <c r="BT281" i="2"/>
  <c r="BT260" i="2"/>
  <c r="BT249" i="2"/>
  <c r="BT228" i="2"/>
  <c r="BT217" i="2"/>
  <c r="BT196" i="2"/>
  <c r="BT185" i="2"/>
  <c r="BT164" i="2"/>
  <c r="BT153" i="2"/>
  <c r="BT132" i="2"/>
  <c r="BT121" i="2"/>
  <c r="BT100" i="2"/>
  <c r="BT89" i="2"/>
  <c r="BT68" i="2"/>
  <c r="BT57" i="2"/>
  <c r="BT36" i="2"/>
  <c r="BT25" i="2"/>
  <c r="BM451" i="2"/>
  <c r="BM421" i="2"/>
  <c r="BM410" i="2"/>
  <c r="BM389" i="2"/>
  <c r="BM378" i="2"/>
  <c r="BM357" i="2"/>
  <c r="BM346" i="2"/>
  <c r="BM325" i="2"/>
  <c r="BM314" i="2"/>
  <c r="BM293" i="2"/>
  <c r="BM282" i="2"/>
  <c r="BM261" i="2"/>
  <c r="BM250" i="2"/>
  <c r="BM229" i="2"/>
  <c r="BM218" i="2"/>
  <c r="BM197" i="2"/>
  <c r="BM186" i="2"/>
  <c r="BM165" i="2"/>
  <c r="BM154" i="2"/>
  <c r="BM133" i="2"/>
  <c r="BM122" i="2"/>
  <c r="BM101" i="2"/>
  <c r="BM90" i="2"/>
  <c r="BM69" i="2"/>
  <c r="BF456" i="2"/>
  <c r="BF440" i="2"/>
  <c r="AY446" i="2"/>
  <c r="CH257" i="2"/>
  <c r="CH193" i="2"/>
  <c r="CH129" i="2"/>
  <c r="CH65" i="2"/>
  <c r="CA421" i="2"/>
  <c r="BT311" i="2"/>
  <c r="BT295" i="2"/>
  <c r="BT283" i="2"/>
  <c r="BT262" i="2"/>
  <c r="BT251" i="2"/>
  <c r="BT230" i="2"/>
  <c r="BT219" i="2"/>
  <c r="BT198" i="2"/>
  <c r="BT187" i="2"/>
  <c r="BT166" i="2"/>
  <c r="BT155" i="2"/>
  <c r="BT134" i="2"/>
  <c r="BT123" i="2"/>
  <c r="BT102" i="2"/>
  <c r="BT91" i="2"/>
  <c r="BT70" i="2"/>
  <c r="BT59" i="2"/>
  <c r="BT38" i="2"/>
  <c r="BT27" i="2"/>
  <c r="BM450" i="2"/>
  <c r="BM431" i="2"/>
  <c r="BM420" i="2"/>
  <c r="BM399" i="2"/>
  <c r="BM388" i="2"/>
  <c r="BM367" i="2"/>
  <c r="BM356" i="2"/>
  <c r="BM335" i="2"/>
  <c r="BM324" i="2"/>
  <c r="BM303" i="2"/>
  <c r="BM292" i="2"/>
  <c r="BM271" i="2"/>
  <c r="BM260" i="2"/>
  <c r="BM239" i="2"/>
  <c r="BM228" i="2"/>
  <c r="BM207" i="2"/>
  <c r="BM196" i="2"/>
  <c r="BM175" i="2"/>
  <c r="BM164" i="2"/>
  <c r="BM143" i="2"/>
  <c r="BM132" i="2"/>
  <c r="BM111" i="2"/>
  <c r="BM100" i="2"/>
  <c r="BM79" i="2"/>
  <c r="BM68" i="2"/>
  <c r="BM59" i="2"/>
  <c r="BM51" i="2"/>
  <c r="BM43" i="2"/>
  <c r="BM35" i="2"/>
  <c r="BM27" i="2"/>
  <c r="BF455" i="2"/>
  <c r="BF439" i="2"/>
  <c r="BF428" i="2"/>
  <c r="CH269" i="2"/>
  <c r="CH205" i="2"/>
  <c r="CH141" i="2"/>
  <c r="CH77" i="2"/>
  <c r="CA433" i="2"/>
  <c r="BT444" i="2"/>
  <c r="BT285" i="2"/>
  <c r="BT264" i="2"/>
  <c r="BT253" i="2"/>
  <c r="BT232" i="2"/>
  <c r="BT221" i="2"/>
  <c r="BT200" i="2"/>
  <c r="BT189" i="2"/>
  <c r="BT168" i="2"/>
  <c r="BT157" i="2"/>
  <c r="BT136" i="2"/>
  <c r="BT125" i="2"/>
  <c r="BT104" i="2"/>
  <c r="BT93" i="2"/>
  <c r="BT72" i="2"/>
  <c r="BT61" i="2"/>
  <c r="BT40" i="2"/>
  <c r="BT29" i="2"/>
  <c r="BM454" i="2"/>
  <c r="BM433" i="2"/>
  <c r="BM422" i="2"/>
  <c r="BM401" i="2"/>
  <c r="BM390" i="2"/>
  <c r="BM369" i="2"/>
  <c r="BM358" i="2"/>
  <c r="BM337" i="2"/>
  <c r="BM326" i="2"/>
  <c r="BM305" i="2"/>
  <c r="BM294" i="2"/>
  <c r="BM273" i="2"/>
  <c r="BM262" i="2"/>
  <c r="BM241" i="2"/>
  <c r="BM230" i="2"/>
  <c r="BM209" i="2"/>
  <c r="BM198" i="2"/>
  <c r="BM177" i="2"/>
  <c r="BM166" i="2"/>
  <c r="BM145" i="2"/>
  <c r="BM134" i="2"/>
  <c r="BM113" i="2"/>
  <c r="BM102" i="2"/>
  <c r="BM81" i="2"/>
  <c r="BM70" i="2"/>
  <c r="BF446" i="2"/>
  <c r="BF179" i="2"/>
  <c r="BF168" i="2"/>
  <c r="BF147" i="2"/>
  <c r="BF136" i="2"/>
  <c r="BF115" i="2"/>
  <c r="BF104" i="2"/>
  <c r="BF83" i="2"/>
  <c r="BF72" i="2"/>
  <c r="BF51" i="2"/>
  <c r="BF40" i="2"/>
  <c r="AY453" i="2"/>
  <c r="AY422" i="2"/>
  <c r="AY411" i="2"/>
  <c r="AY390" i="2"/>
  <c r="AY379" i="2"/>
  <c r="AY358" i="2"/>
  <c r="AY347" i="2"/>
  <c r="AY326" i="2"/>
  <c r="AY315" i="2"/>
  <c r="AY294" i="2"/>
  <c r="AY283" i="2"/>
  <c r="CO255" i="2"/>
  <c r="CO223" i="2"/>
  <c r="CO191" i="2"/>
  <c r="CO159" i="2"/>
  <c r="CO127" i="2"/>
  <c r="CO95" i="2"/>
  <c r="CO67" i="2"/>
  <c r="CO51" i="2"/>
  <c r="CO35" i="2"/>
  <c r="CH455" i="2"/>
  <c r="CH428" i="2"/>
  <c r="CH412" i="2"/>
  <c r="CH396" i="2"/>
  <c r="CH380" i="2"/>
  <c r="CH364" i="2"/>
  <c r="CH350" i="2"/>
  <c r="CH330" i="2"/>
  <c r="CH314" i="2"/>
  <c r="CH298" i="2"/>
  <c r="CH282" i="2"/>
  <c r="CH266" i="2"/>
  <c r="CH250" i="2"/>
  <c r="CH234" i="2"/>
  <c r="CH218" i="2"/>
  <c r="CH202" i="2"/>
  <c r="CH186" i="2"/>
  <c r="CH170" i="2"/>
  <c r="CH154" i="2"/>
  <c r="CH138" i="2"/>
  <c r="CH122" i="2"/>
  <c r="CH106" i="2"/>
  <c r="CH90" i="2"/>
  <c r="CH74" i="2"/>
  <c r="CH58" i="2"/>
  <c r="CH42" i="2"/>
  <c r="CH26" i="2"/>
  <c r="CA435" i="2"/>
  <c r="CA418" i="2"/>
  <c r="CA402" i="2"/>
  <c r="CA391" i="2"/>
  <c r="CA380" i="2"/>
  <c r="CA359" i="2"/>
  <c r="CA348" i="2"/>
  <c r="CA338" i="2"/>
  <c r="CA330" i="2"/>
  <c r="CA322" i="2"/>
  <c r="CA314" i="2"/>
  <c r="CA306" i="2"/>
  <c r="CA298" i="2"/>
  <c r="CA290" i="2"/>
  <c r="CA282" i="2"/>
  <c r="CA274" i="2"/>
  <c r="CA266" i="2"/>
  <c r="CA258" i="2"/>
  <c r="CA250" i="2"/>
  <c r="CA242" i="2"/>
  <c r="CA234" i="2"/>
  <c r="CA226" i="2"/>
  <c r="CA218" i="2"/>
  <c r="CA210" i="2"/>
  <c r="CA202" i="2"/>
  <c r="CA194" i="2"/>
  <c r="CA186" i="2"/>
  <c r="CA178" i="2"/>
  <c r="CA170" i="2"/>
  <c r="CA162" i="2"/>
  <c r="CA154" i="2"/>
  <c r="CA146" i="2"/>
  <c r="CA138" i="2"/>
  <c r="CA130" i="2"/>
  <c r="CA122" i="2"/>
  <c r="CA114" i="2"/>
  <c r="CA106" i="2"/>
  <c r="CA98" i="2"/>
  <c r="CA90" i="2"/>
  <c r="CA82" i="2"/>
  <c r="CA74" i="2"/>
  <c r="CA66" i="2"/>
  <c r="CA58" i="2"/>
  <c r="CA50" i="2"/>
  <c r="CA42" i="2"/>
  <c r="CA34" i="2"/>
  <c r="CA26" i="2"/>
  <c r="BT457" i="2"/>
  <c r="BT441" i="2"/>
  <c r="BT429" i="2"/>
  <c r="BT421" i="2"/>
  <c r="BT413" i="2"/>
  <c r="BT405" i="2"/>
  <c r="BT397" i="2"/>
  <c r="BT389" i="2"/>
  <c r="BT381" i="2"/>
  <c r="BT373" i="2"/>
  <c r="BT365" i="2"/>
  <c r="BT357" i="2"/>
  <c r="BT349" i="2"/>
  <c r="BT341" i="2"/>
  <c r="BT333" i="2"/>
  <c r="BT325" i="2"/>
  <c r="CH353" i="2"/>
  <c r="CH337" i="2"/>
  <c r="CH321" i="2"/>
  <c r="CH357" i="2"/>
  <c r="CH340" i="2"/>
  <c r="CH324" i="2"/>
  <c r="CH308" i="2"/>
  <c r="CH292" i="2"/>
  <c r="CH276" i="2"/>
  <c r="CH260" i="2"/>
  <c r="CH244" i="2"/>
  <c r="CH228" i="2"/>
  <c r="CH212" i="2"/>
  <c r="CH196" i="2"/>
  <c r="CH180" i="2"/>
  <c r="CH164" i="2"/>
  <c r="CH148" i="2"/>
  <c r="CH132" i="2"/>
  <c r="CH116" i="2"/>
  <c r="CH100" i="2"/>
  <c r="CH84" i="2"/>
  <c r="CH68" i="2"/>
  <c r="CH52" i="2"/>
  <c r="CH36" i="2"/>
  <c r="CH20" i="2"/>
  <c r="CA432" i="2"/>
  <c r="CA416" i="2"/>
  <c r="CA400" i="2"/>
  <c r="CA379" i="2"/>
  <c r="CA368" i="2"/>
  <c r="CA347" i="2"/>
  <c r="CA337" i="2"/>
  <c r="CA329" i="2"/>
  <c r="CA321" i="2"/>
  <c r="CA313" i="2"/>
  <c r="CA305" i="2"/>
  <c r="CA297" i="2"/>
  <c r="CA289" i="2"/>
  <c r="CA281" i="2"/>
  <c r="CA273" i="2"/>
  <c r="CA265" i="2"/>
  <c r="CA257" i="2"/>
  <c r="CA249" i="2"/>
  <c r="CA241" i="2"/>
  <c r="CA233" i="2"/>
  <c r="CA225" i="2"/>
  <c r="CA217" i="2"/>
  <c r="CA209" i="2"/>
  <c r="CA201" i="2"/>
  <c r="CA193" i="2"/>
  <c r="CA185" i="2"/>
  <c r="CA177" i="2"/>
  <c r="CA169" i="2"/>
  <c r="CA161" i="2"/>
  <c r="CA153" i="2"/>
  <c r="CA145" i="2"/>
  <c r="CA137" i="2"/>
  <c r="CA129" i="2"/>
  <c r="CA121" i="2"/>
  <c r="CA113" i="2"/>
  <c r="CA105" i="2"/>
  <c r="CA97" i="2"/>
  <c r="CA89" i="2"/>
  <c r="CA81" i="2"/>
  <c r="CA73" i="2"/>
  <c r="CA65" i="2"/>
  <c r="CA57" i="2"/>
  <c r="CA49" i="2"/>
  <c r="CA41" i="2"/>
  <c r="CA33" i="2"/>
  <c r="CA25" i="2"/>
  <c r="BT451" i="2"/>
  <c r="BT435" i="2"/>
  <c r="BT426" i="2"/>
  <c r="BT418" i="2"/>
  <c r="BT410" i="2"/>
  <c r="BT402" i="2"/>
  <c r="BT394" i="2"/>
  <c r="BT386" i="2"/>
  <c r="BT378" i="2"/>
  <c r="BT370" i="2"/>
  <c r="BT362" i="2"/>
  <c r="BT354" i="2"/>
  <c r="BT346" i="2"/>
  <c r="BT338" i="2"/>
  <c r="BT330" i="2"/>
  <c r="BT322" i="2"/>
  <c r="BT314" i="2"/>
  <c r="BT306" i="2"/>
  <c r="BT298" i="2"/>
  <c r="CH355" i="2"/>
  <c r="CH339" i="2"/>
  <c r="CH323" i="2"/>
  <c r="CH307" i="2"/>
  <c r="CH291" i="2"/>
  <c r="CH275" i="2"/>
  <c r="CH259" i="2"/>
  <c r="CH243" i="2"/>
  <c r="CH227" i="2"/>
  <c r="CH211" i="2"/>
  <c r="CH195" i="2"/>
  <c r="CH179" i="2"/>
  <c r="CH163" i="2"/>
  <c r="CH147" i="2"/>
  <c r="CH131" i="2"/>
  <c r="CH115" i="2"/>
  <c r="CH99" i="2"/>
  <c r="CH83" i="2"/>
  <c r="CH67" i="2"/>
  <c r="CH51" i="2"/>
  <c r="CH35" i="2"/>
  <c r="CA453" i="2"/>
  <c r="CA427" i="2"/>
  <c r="CA411" i="2"/>
  <c r="CA397" i="2"/>
  <c r="CA386" i="2"/>
  <c r="CA365" i="2"/>
  <c r="CA354" i="2"/>
  <c r="BT450" i="2"/>
  <c r="BT434" i="2"/>
  <c r="BM452" i="2"/>
  <c r="BM436" i="2"/>
  <c r="CH265" i="2"/>
  <c r="CH201" i="2"/>
  <c r="CH137" i="2"/>
  <c r="CH73" i="2"/>
  <c r="CA457" i="2"/>
  <c r="CA345" i="2"/>
  <c r="BT305" i="2"/>
  <c r="BT290" i="2"/>
  <c r="BT279" i="2"/>
  <c r="BT258" i="2"/>
  <c r="BT247" i="2"/>
  <c r="BT226" i="2"/>
  <c r="BT215" i="2"/>
  <c r="BT194" i="2"/>
  <c r="BT183" i="2"/>
  <c r="BT162" i="2"/>
  <c r="BT151" i="2"/>
  <c r="BT130" i="2"/>
  <c r="BT119" i="2"/>
  <c r="BT98" i="2"/>
  <c r="BT87" i="2"/>
  <c r="BT66" i="2"/>
  <c r="BT55" i="2"/>
  <c r="BT34" i="2"/>
  <c r="BT23" i="2"/>
  <c r="BM447" i="2"/>
  <c r="BM419" i="2"/>
  <c r="BM408" i="2"/>
  <c r="BM387" i="2"/>
  <c r="BM376" i="2"/>
  <c r="BM355" i="2"/>
  <c r="BM344" i="2"/>
  <c r="BM323" i="2"/>
  <c r="BM312" i="2"/>
  <c r="BM291" i="2"/>
  <c r="BM280" i="2"/>
  <c r="BM259" i="2"/>
  <c r="BM248" i="2"/>
  <c r="BM227" i="2"/>
  <c r="BM216" i="2"/>
  <c r="BM195" i="2"/>
  <c r="BM184" i="2"/>
  <c r="BM163" i="2"/>
  <c r="BM152" i="2"/>
  <c r="BM131" i="2"/>
  <c r="BM120" i="2"/>
  <c r="BM99" i="2"/>
  <c r="BM88" i="2"/>
  <c r="BM67" i="2"/>
  <c r="BM58" i="2"/>
  <c r="BM50" i="2"/>
  <c r="BM42" i="2"/>
  <c r="BM34" i="2"/>
  <c r="BM26" i="2"/>
  <c r="BF457" i="2"/>
  <c r="BF441" i="2"/>
  <c r="BF429" i="2"/>
  <c r="BF421" i="2"/>
  <c r="BF413" i="2"/>
  <c r="BF405" i="2"/>
  <c r="BF397" i="2"/>
  <c r="BF389" i="2"/>
  <c r="BF381" i="2"/>
  <c r="BF373" i="2"/>
  <c r="BF365" i="2"/>
  <c r="BF357" i="2"/>
  <c r="BF349" i="2"/>
  <c r="BF341" i="2"/>
  <c r="BF333" i="2"/>
  <c r="BF325" i="2"/>
  <c r="BF317" i="2"/>
  <c r="BF309" i="2"/>
  <c r="BF301" i="2"/>
  <c r="BF293" i="2"/>
  <c r="BF285" i="2"/>
  <c r="BF277" i="2"/>
  <c r="BF269" i="2"/>
  <c r="BF261" i="2"/>
  <c r="BF253" i="2"/>
  <c r="BF245" i="2"/>
  <c r="BF237" i="2"/>
  <c r="BF229" i="2"/>
  <c r="BF221" i="2"/>
  <c r="BF213" i="2"/>
  <c r="BF205" i="2"/>
  <c r="BF197" i="2"/>
  <c r="BF189" i="2"/>
  <c r="CH261" i="2"/>
  <c r="CH197" i="2"/>
  <c r="CH133" i="2"/>
  <c r="CH69" i="2"/>
  <c r="CA449" i="2"/>
  <c r="CA385" i="2"/>
  <c r="CA342" i="2"/>
  <c r="BT289" i="2"/>
  <c r="BT268" i="2"/>
  <c r="BT257" i="2"/>
  <c r="BT236" i="2"/>
  <c r="BT225" i="2"/>
  <c r="BT204" i="2"/>
  <c r="BT193" i="2"/>
  <c r="BT172" i="2"/>
  <c r="BT161" i="2"/>
  <c r="BT140" i="2"/>
  <c r="BT129" i="2"/>
  <c r="BT108" i="2"/>
  <c r="BT97" i="2"/>
  <c r="BT76" i="2"/>
  <c r="BT65" i="2"/>
  <c r="BT44" i="2"/>
  <c r="BT33" i="2"/>
  <c r="BM446" i="2"/>
  <c r="BM429" i="2"/>
  <c r="BM418" i="2"/>
  <c r="BM397" i="2"/>
  <c r="BM386" i="2"/>
  <c r="BM365" i="2"/>
  <c r="BM354" i="2"/>
  <c r="BM333" i="2"/>
  <c r="BM322" i="2"/>
  <c r="BM301" i="2"/>
  <c r="BM290" i="2"/>
  <c r="BM269" i="2"/>
  <c r="BM258" i="2"/>
  <c r="BM237" i="2"/>
  <c r="BM226" i="2"/>
  <c r="BM205" i="2"/>
  <c r="BM194" i="2"/>
  <c r="BM173" i="2"/>
  <c r="BM162" i="2"/>
  <c r="BM141" i="2"/>
  <c r="BM130" i="2"/>
  <c r="BM109" i="2"/>
  <c r="BM98" i="2"/>
  <c r="BM77" i="2"/>
  <c r="BM66" i="2"/>
  <c r="BF452" i="2"/>
  <c r="BF436" i="2"/>
  <c r="AY458" i="2"/>
  <c r="AY442" i="2"/>
  <c r="CH305" i="2"/>
  <c r="CH241" i="2"/>
  <c r="CH177" i="2"/>
  <c r="CH113" i="2"/>
  <c r="CH49" i="2"/>
  <c r="CA405" i="2"/>
  <c r="CA361" i="2"/>
  <c r="BT307" i="2"/>
  <c r="BT291" i="2"/>
  <c r="BT270" i="2"/>
  <c r="BT259" i="2"/>
  <c r="BT238" i="2"/>
  <c r="BT227" i="2"/>
  <c r="BT206" i="2"/>
  <c r="BT195" i="2"/>
  <c r="BT174" i="2"/>
  <c r="BT163" i="2"/>
  <c r="BT142" i="2"/>
  <c r="BT131" i="2"/>
  <c r="BT110" i="2"/>
  <c r="BT99" i="2"/>
  <c r="BT78" i="2"/>
  <c r="BT67" i="2"/>
  <c r="BT46" i="2"/>
  <c r="BT35" i="2"/>
  <c r="BM445" i="2"/>
  <c r="BM428" i="2"/>
  <c r="BM407" i="2"/>
  <c r="BM396" i="2"/>
  <c r="BM375" i="2"/>
  <c r="BM364" i="2"/>
  <c r="BM343" i="2"/>
  <c r="BM332" i="2"/>
  <c r="BM311" i="2"/>
  <c r="BM300" i="2"/>
  <c r="BM279" i="2"/>
  <c r="BM268" i="2"/>
  <c r="BM247" i="2"/>
  <c r="BM236" i="2"/>
  <c r="BM215" i="2"/>
  <c r="BM204" i="2"/>
  <c r="BM183" i="2"/>
  <c r="BM172" i="2"/>
  <c r="BM151" i="2"/>
  <c r="BM140" i="2"/>
  <c r="BM119" i="2"/>
  <c r="BM108" i="2"/>
  <c r="BM87" i="2"/>
  <c r="BM76" i="2"/>
  <c r="BM57" i="2"/>
  <c r="BM49" i="2"/>
  <c r="BM41" i="2"/>
  <c r="BM33" i="2"/>
  <c r="BM25" i="2"/>
  <c r="BF451" i="2"/>
  <c r="BF435" i="2"/>
  <c r="BF426" i="2"/>
  <c r="CH253" i="2"/>
  <c r="CH189" i="2"/>
  <c r="CH125" i="2"/>
  <c r="CH61" i="2"/>
  <c r="CA417" i="2"/>
  <c r="CA369" i="2"/>
  <c r="BT272" i="2"/>
  <c r="BT261" i="2"/>
  <c r="BT240" i="2"/>
  <c r="BT229" i="2"/>
  <c r="BT208" i="2"/>
  <c r="BT197" i="2"/>
  <c r="BT176" i="2"/>
  <c r="BT165" i="2"/>
  <c r="BT144" i="2"/>
  <c r="BT133" i="2"/>
  <c r="BT112" i="2"/>
  <c r="BT101" i="2"/>
  <c r="BT80" i="2"/>
  <c r="BT69" i="2"/>
  <c r="BT48" i="2"/>
  <c r="BT37" i="2"/>
  <c r="BM449" i="2"/>
  <c r="BM430" i="2"/>
  <c r="BM409" i="2"/>
  <c r="BM398" i="2"/>
  <c r="BM377" i="2"/>
  <c r="BM366" i="2"/>
  <c r="BM345" i="2"/>
  <c r="BM334" i="2"/>
  <c r="BM313" i="2"/>
  <c r="BM302" i="2"/>
  <c r="BM281" i="2"/>
  <c r="BM270" i="2"/>
  <c r="BM249" i="2"/>
  <c r="BM238" i="2"/>
  <c r="BM217" i="2"/>
  <c r="BM206" i="2"/>
  <c r="BM185" i="2"/>
  <c r="BM174" i="2"/>
  <c r="BM153" i="2"/>
  <c r="BM142" i="2"/>
  <c r="BM121" i="2"/>
  <c r="BM110" i="2"/>
  <c r="BM89" i="2"/>
  <c r="BM78" i="2"/>
  <c r="BF458" i="2"/>
  <c r="BF442" i="2"/>
  <c r="BF176" i="2"/>
  <c r="BF155" i="2"/>
  <c r="BF144" i="2"/>
  <c r="BF123" i="2"/>
  <c r="BF112" i="2"/>
  <c r="BF91" i="2"/>
  <c r="BF80" i="2"/>
  <c r="BF59" i="2"/>
  <c r="BF48" i="2"/>
  <c r="BF27" i="2"/>
  <c r="AY448" i="2"/>
  <c r="AY430" i="2"/>
  <c r="AY419" i="2"/>
  <c r="AY398" i="2"/>
  <c r="AY387" i="2"/>
  <c r="AY366" i="2"/>
  <c r="AY355" i="2"/>
  <c r="AY334" i="2"/>
  <c r="AY323" i="2"/>
  <c r="AY302" i="2"/>
  <c r="AY291" i="2"/>
  <c r="AY270" i="2"/>
  <c r="AY259" i="2"/>
  <c r="AY238" i="2"/>
  <c r="AY227" i="2"/>
  <c r="AY262" i="2"/>
  <c r="AY220" i="2"/>
  <c r="AY204" i="2"/>
  <c r="AY188" i="2"/>
  <c r="AY172" i="2"/>
  <c r="AY156" i="2"/>
  <c r="AY140" i="2"/>
  <c r="AY124" i="2"/>
  <c r="AY114" i="2"/>
  <c r="AY104" i="2"/>
  <c r="AY92" i="2"/>
  <c r="AY82" i="2"/>
  <c r="AY72" i="2"/>
  <c r="AY64" i="2"/>
  <c r="AY56" i="2"/>
  <c r="AY48" i="2"/>
  <c r="AY40" i="2"/>
  <c r="AY32" i="2"/>
  <c r="AY24" i="2"/>
  <c r="AR453" i="2"/>
  <c r="AR437" i="2"/>
  <c r="AR427" i="2"/>
  <c r="AR419" i="2"/>
  <c r="AR411" i="2"/>
  <c r="AR403" i="2"/>
  <c r="AR395" i="2"/>
  <c r="AR387" i="2"/>
  <c r="AR379" i="2"/>
  <c r="AR371" i="2"/>
  <c r="AR363" i="2"/>
  <c r="AR355" i="2"/>
  <c r="AR347" i="2"/>
  <c r="AR339" i="2"/>
  <c r="AR331" i="2"/>
  <c r="AR323" i="2"/>
  <c r="AR315" i="2"/>
  <c r="AR307" i="2"/>
  <c r="AR299" i="2"/>
  <c r="AR291" i="2"/>
  <c r="AR283" i="2"/>
  <c r="AR275" i="2"/>
  <c r="AR267" i="2"/>
  <c r="AR259" i="2"/>
  <c r="AR251" i="2"/>
  <c r="AR243" i="2"/>
  <c r="AR235" i="2"/>
  <c r="AR227" i="2"/>
  <c r="AR219" i="2"/>
  <c r="AR211" i="2"/>
  <c r="AR203" i="2"/>
  <c r="AR195" i="2"/>
  <c r="AR187" i="2"/>
  <c r="AR179" i="2"/>
  <c r="AR171" i="2"/>
  <c r="AR163" i="2"/>
  <c r="AR155" i="2"/>
  <c r="AR147" i="2"/>
  <c r="AR139" i="2"/>
  <c r="AR131" i="2"/>
  <c r="AR123" i="2"/>
  <c r="AR115" i="2"/>
  <c r="AR107" i="2"/>
  <c r="AR99" i="2"/>
  <c r="AR91" i="2"/>
  <c r="AR83" i="2"/>
  <c r="AR75" i="2"/>
  <c r="AR67" i="2"/>
  <c r="AR59" i="2"/>
  <c r="AR51" i="2"/>
  <c r="AR43" i="2"/>
  <c r="AR35" i="2"/>
  <c r="AK455" i="2"/>
  <c r="AK439" i="2"/>
  <c r="AK428" i="2"/>
  <c r="AK420" i="2"/>
  <c r="AK412" i="2"/>
  <c r="AK404" i="2"/>
  <c r="AK396" i="2"/>
  <c r="AK388" i="2"/>
  <c r="AK380" i="2"/>
  <c r="AK372" i="2"/>
  <c r="AK364" i="2"/>
  <c r="AK356" i="2"/>
  <c r="AK348" i="2"/>
  <c r="AK340" i="2"/>
  <c r="AK332" i="2"/>
  <c r="AK324" i="2"/>
  <c r="AK316" i="2"/>
  <c r="AK308" i="2"/>
  <c r="AK300" i="2"/>
  <c r="AK292" i="2"/>
  <c r="AK284" i="2"/>
  <c r="AK276" i="2"/>
  <c r="AK268" i="2"/>
  <c r="AK260" i="2"/>
  <c r="AK252" i="2"/>
  <c r="AK244" i="2"/>
  <c r="AK236" i="2"/>
  <c r="AK228" i="2"/>
  <c r="AK220" i="2"/>
  <c r="AK212" i="2"/>
  <c r="AK204" i="2"/>
  <c r="AK196" i="2"/>
  <c r="AK188" i="2"/>
  <c r="AK180" i="2"/>
  <c r="AK172" i="2"/>
  <c r="AK164" i="2"/>
  <c r="AK156" i="2"/>
  <c r="AK148" i="2"/>
  <c r="AK140" i="2"/>
  <c r="AK132" i="2"/>
  <c r="AK124" i="2"/>
  <c r="AK116" i="2"/>
  <c r="AK108" i="2"/>
  <c r="AK100" i="2"/>
  <c r="AK92" i="2"/>
  <c r="AK84" i="2"/>
  <c r="AK76" i="2"/>
  <c r="AK68" i="2"/>
  <c r="AK60" i="2"/>
  <c r="BF418" i="2"/>
  <c r="BF402" i="2"/>
  <c r="BF386" i="2"/>
  <c r="BF370" i="2"/>
  <c r="BF354" i="2"/>
  <c r="BF338" i="2"/>
  <c r="BF322" i="2"/>
  <c r="BF306" i="2"/>
  <c r="BF290" i="2"/>
  <c r="BF274" i="2"/>
  <c r="BF258" i="2"/>
  <c r="BF242" i="2"/>
  <c r="BF226" i="2"/>
  <c r="BF210" i="2"/>
  <c r="BF194" i="2"/>
  <c r="BF181" i="2"/>
  <c r="BF170" i="2"/>
  <c r="BF149" i="2"/>
  <c r="BF138" i="2"/>
  <c r="BF117" i="2"/>
  <c r="BF106" i="2"/>
  <c r="BF85" i="2"/>
  <c r="BF74" i="2"/>
  <c r="BF53" i="2"/>
  <c r="BF42" i="2"/>
  <c r="BF21" i="2"/>
  <c r="AY441" i="2"/>
  <c r="AY416" i="2"/>
  <c r="AY405" i="2"/>
  <c r="AY384" i="2"/>
  <c r="AY373" i="2"/>
  <c r="AY352" i="2"/>
  <c r="AY341" i="2"/>
  <c r="AY320" i="2"/>
  <c r="AY309" i="2"/>
  <c r="AY288" i="2"/>
  <c r="AY277" i="2"/>
  <c r="AY256" i="2"/>
  <c r="AY245" i="2"/>
  <c r="AY224" i="2"/>
  <c r="AR448" i="2"/>
  <c r="AK454" i="2"/>
  <c r="AK438" i="2"/>
  <c r="AD457" i="2"/>
  <c r="AD441" i="2"/>
  <c r="AD429" i="2"/>
  <c r="AD421" i="2"/>
  <c r="AD413" i="2"/>
  <c r="AD405" i="2"/>
  <c r="AD397" i="2"/>
  <c r="AD389" i="2"/>
  <c r="AD381" i="2"/>
  <c r="AD373" i="2"/>
  <c r="AD365" i="2"/>
  <c r="AD357" i="2"/>
  <c r="AD349" i="2"/>
  <c r="AD341" i="2"/>
  <c r="AD333" i="2"/>
  <c r="AD325" i="2"/>
  <c r="AD317" i="2"/>
  <c r="AD309" i="2"/>
  <c r="AD301" i="2"/>
  <c r="AD293" i="2"/>
  <c r="AD285" i="2"/>
  <c r="AD277" i="2"/>
  <c r="AD269" i="2"/>
  <c r="AD261" i="2"/>
  <c r="AD253" i="2"/>
  <c r="AD245" i="2"/>
  <c r="AD237" i="2"/>
  <c r="AD229" i="2"/>
  <c r="AD221" i="2"/>
  <c r="AD213" i="2"/>
  <c r="AD205" i="2"/>
  <c r="AD197" i="2"/>
  <c r="AD189" i="2"/>
  <c r="AD181" i="2"/>
  <c r="AD173" i="2"/>
  <c r="AD165" i="2"/>
  <c r="AD157" i="2"/>
  <c r="AD149" i="2"/>
  <c r="AD141" i="2"/>
  <c r="AD133" i="2"/>
  <c r="AD125" i="2"/>
  <c r="AD117" i="2"/>
  <c r="AD109" i="2"/>
  <c r="AD101" i="2"/>
  <c r="AD93" i="2"/>
  <c r="AD85" i="2"/>
  <c r="AD77" i="2"/>
  <c r="AD69" i="2"/>
  <c r="AD61" i="2"/>
  <c r="AD53" i="2"/>
  <c r="AD45" i="2"/>
  <c r="AD37" i="2"/>
  <c r="AD29" i="2"/>
  <c r="AD21" i="2"/>
  <c r="W446" i="2"/>
  <c r="BF424" i="2"/>
  <c r="BF183" i="2"/>
  <c r="BF172" i="2"/>
  <c r="BF151" i="2"/>
  <c r="BF140" i="2"/>
  <c r="BF119" i="2"/>
  <c r="BF108" i="2"/>
  <c r="BF87" i="2"/>
  <c r="BF76" i="2"/>
  <c r="BF55" i="2"/>
  <c r="BF44" i="2"/>
  <c r="BF23" i="2"/>
  <c r="AY445" i="2"/>
  <c r="AY418" i="2"/>
  <c r="AY407" i="2"/>
  <c r="AY386" i="2"/>
  <c r="AY375" i="2"/>
  <c r="AY354" i="2"/>
  <c r="AY343" i="2"/>
  <c r="AY322" i="2"/>
  <c r="AY311" i="2"/>
  <c r="AY290" i="2"/>
  <c r="AY279" i="2"/>
  <c r="AY258" i="2"/>
  <c r="AY247" i="2"/>
  <c r="AY226" i="2"/>
  <c r="AY217" i="2"/>
  <c r="AY209" i="2"/>
  <c r="AY201" i="2"/>
  <c r="AY193" i="2"/>
  <c r="AY185" i="2"/>
  <c r="AY177" i="2"/>
  <c r="AY169" i="2"/>
  <c r="AY161" i="2"/>
  <c r="AY153" i="2"/>
  <c r="AY145" i="2"/>
  <c r="AY137" i="2"/>
  <c r="AY129" i="2"/>
  <c r="AY121" i="2"/>
  <c r="AY113" i="2"/>
  <c r="AY105" i="2"/>
  <c r="AY97" i="2"/>
  <c r="AY89" i="2"/>
  <c r="AY81" i="2"/>
  <c r="AY73" i="2"/>
  <c r="AY65" i="2"/>
  <c r="AY57" i="2"/>
  <c r="AY49" i="2"/>
  <c r="AY41" i="2"/>
  <c r="AY33" i="2"/>
  <c r="AY25" i="2"/>
  <c r="AR451" i="2"/>
  <c r="AR435" i="2"/>
  <c r="AR426" i="2"/>
  <c r="AR418" i="2"/>
  <c r="AR410" i="2"/>
  <c r="AR402" i="2"/>
  <c r="AR394" i="2"/>
  <c r="AR386" i="2"/>
  <c r="AR378" i="2"/>
  <c r="AR370" i="2"/>
  <c r="AR362" i="2"/>
  <c r="AR354" i="2"/>
  <c r="AR346" i="2"/>
  <c r="AR338" i="2"/>
  <c r="AR330" i="2"/>
  <c r="AR322" i="2"/>
  <c r="AR314" i="2"/>
  <c r="AR306" i="2"/>
  <c r="AR298" i="2"/>
  <c r="AR290" i="2"/>
  <c r="AR282" i="2"/>
  <c r="AR274" i="2"/>
  <c r="AR266" i="2"/>
  <c r="AR258" i="2"/>
  <c r="AR250" i="2"/>
  <c r="AR242" i="2"/>
  <c r="AR234" i="2"/>
  <c r="AR226" i="2"/>
  <c r="AR218" i="2"/>
  <c r="AR210" i="2"/>
  <c r="AR202" i="2"/>
  <c r="AR194" i="2"/>
  <c r="AR186" i="2"/>
  <c r="AR178" i="2"/>
  <c r="AR170" i="2"/>
  <c r="AR162" i="2"/>
  <c r="AR154" i="2"/>
  <c r="AR146" i="2"/>
  <c r="AR138" i="2"/>
  <c r="AR130" i="2"/>
  <c r="AR122" i="2"/>
  <c r="AR114" i="2"/>
  <c r="AR106" i="2"/>
  <c r="AR98" i="2"/>
  <c r="AR90" i="2"/>
  <c r="AR82" i="2"/>
  <c r="AR74" i="2"/>
  <c r="AR66" i="2"/>
  <c r="AR58" i="2"/>
  <c r="AR50" i="2"/>
  <c r="AR42" i="2"/>
  <c r="AR34" i="2"/>
  <c r="AK453" i="2"/>
  <c r="AK437" i="2"/>
  <c r="AK427" i="2"/>
  <c r="AK419" i="2"/>
  <c r="AK411" i="2"/>
  <c r="AK403" i="2"/>
  <c r="AK395" i="2"/>
  <c r="AK387" i="2"/>
  <c r="AK379" i="2"/>
  <c r="AK371" i="2"/>
  <c r="AK363" i="2"/>
  <c r="AK355" i="2"/>
  <c r="AK347" i="2"/>
  <c r="AK339" i="2"/>
  <c r="AK331" i="2"/>
  <c r="AK323" i="2"/>
  <c r="AK315" i="2"/>
  <c r="AK307" i="2"/>
  <c r="AK299" i="2"/>
  <c r="AK291" i="2"/>
  <c r="AK283" i="2"/>
  <c r="AK275" i="2"/>
  <c r="AK267" i="2"/>
  <c r="AK259" i="2"/>
  <c r="AK251" i="2"/>
  <c r="AK243" i="2"/>
  <c r="AK235" i="2"/>
  <c r="AK227" i="2"/>
  <c r="AK219" i="2"/>
  <c r="AK211" i="2"/>
  <c r="AK203" i="2"/>
  <c r="AK195" i="2"/>
  <c r="AK187" i="2"/>
  <c r="AK179" i="2"/>
  <c r="AK171" i="2"/>
  <c r="AK163" i="2"/>
  <c r="AK155" i="2"/>
  <c r="AK147" i="2"/>
  <c r="AK139" i="2"/>
  <c r="AK131" i="2"/>
  <c r="AK123" i="2"/>
  <c r="BF408" i="2"/>
  <c r="BF392" i="2"/>
  <c r="BF376" i="2"/>
  <c r="BF360" i="2"/>
  <c r="BF344" i="2"/>
  <c r="BF328" i="2"/>
  <c r="BF312" i="2"/>
  <c r="BF296" i="2"/>
  <c r="BF280" i="2"/>
  <c r="BF264" i="2"/>
  <c r="BF248" i="2"/>
  <c r="BF232" i="2"/>
  <c r="BF216" i="2"/>
  <c r="BF200" i="2"/>
  <c r="BF185" i="2"/>
  <c r="BF174" i="2"/>
  <c r="BF153" i="2"/>
  <c r="BF142" i="2"/>
  <c r="BF121" i="2"/>
  <c r="BF110" i="2"/>
  <c r="BF89" i="2"/>
  <c r="BF78" i="2"/>
  <c r="BF57" i="2"/>
  <c r="BF46" i="2"/>
  <c r="BF25" i="2"/>
  <c r="AY444" i="2"/>
  <c r="AY428" i="2"/>
  <c r="AY417" i="2"/>
  <c r="AY396" i="2"/>
  <c r="AY385" i="2"/>
  <c r="AY364" i="2"/>
  <c r="AY353" i="2"/>
  <c r="AY332" i="2"/>
  <c r="AY321" i="2"/>
  <c r="AY300" i="2"/>
  <c r="AY289" i="2"/>
  <c r="AY268" i="2"/>
  <c r="AY257" i="2"/>
  <c r="AY236" i="2"/>
  <c r="AY225" i="2"/>
  <c r="AR454" i="2"/>
  <c r="AR438" i="2"/>
  <c r="AK456" i="2"/>
  <c r="AK440" i="2"/>
  <c r="AD443" i="2"/>
  <c r="AD430" i="2"/>
  <c r="AD422" i="2"/>
  <c r="AD414" i="2"/>
  <c r="AD406" i="2"/>
  <c r="AD398" i="2"/>
  <c r="AD390" i="2"/>
  <c r="AD382" i="2"/>
  <c r="AD374" i="2"/>
  <c r="AD366" i="2"/>
  <c r="AD358" i="2"/>
  <c r="AD350" i="2"/>
  <c r="AD342" i="2"/>
  <c r="AD334" i="2"/>
  <c r="AD326" i="2"/>
  <c r="AD318" i="2"/>
  <c r="AD310" i="2"/>
  <c r="AD302" i="2"/>
  <c r="AD294" i="2"/>
  <c r="AD286" i="2"/>
  <c r="AD278" i="2"/>
  <c r="AD270" i="2"/>
  <c r="AD262" i="2"/>
  <c r="AD254" i="2"/>
  <c r="AD246" i="2"/>
  <c r="AD238" i="2"/>
  <c r="AD230" i="2"/>
  <c r="AD222" i="2"/>
  <c r="AD214" i="2"/>
  <c r="AD206" i="2"/>
  <c r="AD198" i="2"/>
  <c r="AD190" i="2"/>
  <c r="AD182" i="2"/>
  <c r="AD174" i="2"/>
  <c r="AD166" i="2"/>
  <c r="AD158" i="2"/>
  <c r="AD150" i="2"/>
  <c r="AD142" i="2"/>
  <c r="AD134" i="2"/>
  <c r="AD126" i="2"/>
  <c r="AD118" i="2"/>
  <c r="I10" i="2"/>
  <c r="I26" i="2"/>
  <c r="I42" i="2"/>
  <c r="I58" i="2"/>
  <c r="I74" i="2"/>
  <c r="I90" i="2"/>
  <c r="I106" i="2"/>
  <c r="I122" i="2"/>
  <c r="I138" i="2"/>
  <c r="I154" i="2"/>
  <c r="I170" i="2"/>
  <c r="I186" i="2"/>
  <c r="I202" i="2"/>
  <c r="I218" i="2"/>
  <c r="I234" i="2"/>
  <c r="I250" i="2"/>
  <c r="I266" i="2"/>
  <c r="I282" i="2"/>
  <c r="I298" i="2"/>
  <c r="I314" i="2"/>
  <c r="I330" i="2"/>
  <c r="I346" i="2"/>
  <c r="I362" i="2"/>
  <c r="I378" i="2"/>
  <c r="I394" i="2"/>
  <c r="I410" i="2"/>
  <c r="I426" i="2"/>
  <c r="I442" i="2"/>
  <c r="I458" i="2"/>
  <c r="P21" i="2"/>
  <c r="P29" i="2"/>
  <c r="P37" i="2"/>
  <c r="P45" i="2"/>
  <c r="P53" i="2"/>
  <c r="P61" i="2"/>
  <c r="P69" i="2"/>
  <c r="P77" i="2"/>
  <c r="P85" i="2"/>
  <c r="P93" i="2"/>
  <c r="P101" i="2"/>
  <c r="P109" i="2"/>
  <c r="P117" i="2"/>
  <c r="P125" i="2"/>
  <c r="P133" i="2"/>
  <c r="P141" i="2"/>
  <c r="P149" i="2"/>
  <c r="P157" i="2"/>
  <c r="P165" i="2"/>
  <c r="P173" i="2"/>
  <c r="P181" i="2"/>
  <c r="P189" i="2"/>
  <c r="P197" i="2"/>
  <c r="P205" i="2"/>
  <c r="P213" i="2"/>
  <c r="P221" i="2"/>
  <c r="P229" i="2"/>
  <c r="P237" i="2"/>
  <c r="P245" i="2"/>
  <c r="P253" i="2"/>
  <c r="P261" i="2"/>
  <c r="P269" i="2"/>
  <c r="P277" i="2"/>
  <c r="P285" i="2"/>
  <c r="P293" i="2"/>
  <c r="P301" i="2"/>
  <c r="P309" i="2"/>
  <c r="P317" i="2"/>
  <c r="P325" i="2"/>
  <c r="P333" i="2"/>
  <c r="P341" i="2"/>
  <c r="P349" i="2"/>
  <c r="P357" i="2"/>
  <c r="P365" i="2"/>
  <c r="P373" i="2"/>
  <c r="P381" i="2"/>
  <c r="P389" i="2"/>
  <c r="P397" i="2"/>
  <c r="P405" i="2"/>
  <c r="P413" i="2"/>
  <c r="P421" i="2"/>
  <c r="P429" i="2"/>
  <c r="P441" i="2"/>
  <c r="P457" i="2"/>
  <c r="W34" i="2"/>
  <c r="W42" i="2"/>
  <c r="W50" i="2"/>
  <c r="W58" i="2"/>
  <c r="W66" i="2"/>
  <c r="W74" i="2"/>
  <c r="W82" i="2"/>
  <c r="W90" i="2"/>
  <c r="W98" i="2"/>
  <c r="W106" i="2"/>
  <c r="W114" i="2"/>
  <c r="W122" i="2"/>
  <c r="W130" i="2"/>
  <c r="W138" i="2"/>
  <c r="W146" i="2"/>
  <c r="W154" i="2"/>
  <c r="W162" i="2"/>
  <c r="W170" i="2"/>
  <c r="W178" i="2"/>
  <c r="W186" i="2"/>
  <c r="W194" i="2"/>
  <c r="W202" i="2"/>
  <c r="W210" i="2"/>
  <c r="W218" i="2"/>
  <c r="W226" i="2"/>
  <c r="W234" i="2"/>
  <c r="W242" i="2"/>
  <c r="W250" i="2"/>
  <c r="W258" i="2"/>
  <c r="W266" i="2"/>
  <c r="W274" i="2"/>
  <c r="W282" i="2"/>
  <c r="W290" i="2"/>
  <c r="W298" i="2"/>
  <c r="W306" i="2"/>
  <c r="W314" i="2"/>
  <c r="W322" i="2"/>
  <c r="W330" i="2"/>
  <c r="W338" i="2"/>
  <c r="W346" i="2"/>
  <c r="W354" i="2"/>
  <c r="W362" i="2"/>
  <c r="W370" i="2"/>
  <c r="W378" i="2"/>
  <c r="W386" i="2"/>
  <c r="W394" i="2"/>
  <c r="W402" i="2"/>
  <c r="W410" i="2"/>
  <c r="W418" i="2"/>
  <c r="W426" i="2"/>
  <c r="W436" i="2"/>
  <c r="W457" i="2"/>
  <c r="AD40" i="2"/>
  <c r="AD72" i="2"/>
  <c r="AD104" i="2"/>
  <c r="AD436" i="2"/>
  <c r="AK25" i="2"/>
  <c r="AK41" i="2"/>
  <c r="AK61" i="2"/>
  <c r="AK93" i="2"/>
  <c r="O3" i="4" a="1"/>
  <c r="AY218" i="2"/>
  <c r="AY202" i="2"/>
  <c r="AY186" i="2"/>
  <c r="AY170" i="2"/>
  <c r="AY154" i="2"/>
  <c r="AY138" i="2"/>
  <c r="AY122" i="2"/>
  <c r="AY112" i="2"/>
  <c r="AY100" i="2"/>
  <c r="AY90" i="2"/>
  <c r="AY80" i="2"/>
  <c r="AY70" i="2"/>
  <c r="AY62" i="2"/>
  <c r="AY54" i="2"/>
  <c r="AY46" i="2"/>
  <c r="AY38" i="2"/>
  <c r="AY30" i="2"/>
  <c r="AY22" i="2"/>
  <c r="AR449" i="2"/>
  <c r="AR433" i="2"/>
  <c r="AR425" i="2"/>
  <c r="AR417" i="2"/>
  <c r="AR409" i="2"/>
  <c r="AR401" i="2"/>
  <c r="AR393" i="2"/>
  <c r="AR385" i="2"/>
  <c r="AR377" i="2"/>
  <c r="AR369" i="2"/>
  <c r="AR361" i="2"/>
  <c r="AR353" i="2"/>
  <c r="AR345" i="2"/>
  <c r="AR337" i="2"/>
  <c r="AR329" i="2"/>
  <c r="AR321" i="2"/>
  <c r="AR313" i="2"/>
  <c r="AR305" i="2"/>
  <c r="AR297" i="2"/>
  <c r="AR289" i="2"/>
  <c r="AR281" i="2"/>
  <c r="AR273" i="2"/>
  <c r="AR265" i="2"/>
  <c r="AR257" i="2"/>
  <c r="AR249" i="2"/>
  <c r="AR241" i="2"/>
  <c r="AR233" i="2"/>
  <c r="AR225" i="2"/>
  <c r="AR217" i="2"/>
  <c r="AR209" i="2"/>
  <c r="AR201" i="2"/>
  <c r="AR193" i="2"/>
  <c r="AR185" i="2"/>
  <c r="AR177" i="2"/>
  <c r="AR169" i="2"/>
  <c r="AR161" i="2"/>
  <c r="AR153" i="2"/>
  <c r="AR145" i="2"/>
  <c r="AR137" i="2"/>
  <c r="AR129" i="2"/>
  <c r="AR121" i="2"/>
  <c r="AR113" i="2"/>
  <c r="AR105" i="2"/>
  <c r="AR97" i="2"/>
  <c r="AR89" i="2"/>
  <c r="AR81" i="2"/>
  <c r="AR73" i="2"/>
  <c r="AR65" i="2"/>
  <c r="AR57" i="2"/>
  <c r="AR49" i="2"/>
  <c r="AR41" i="2"/>
  <c r="AR33" i="2"/>
  <c r="AK451" i="2"/>
  <c r="AK435" i="2"/>
  <c r="AK426" i="2"/>
  <c r="AK418" i="2"/>
  <c r="AK410" i="2"/>
  <c r="AK402" i="2"/>
  <c r="AK394" i="2"/>
  <c r="AK386" i="2"/>
  <c r="AK378" i="2"/>
  <c r="AK370" i="2"/>
  <c r="AK362" i="2"/>
  <c r="AK354" i="2"/>
  <c r="AK346" i="2"/>
  <c r="AK338" i="2"/>
  <c r="AK330" i="2"/>
  <c r="AK322" i="2"/>
  <c r="AK314" i="2"/>
  <c r="AK306" i="2"/>
  <c r="AK298" i="2"/>
  <c r="AK290" i="2"/>
  <c r="AK282" i="2"/>
  <c r="AK274" i="2"/>
  <c r="AK266" i="2"/>
  <c r="AK258" i="2"/>
  <c r="AK250" i="2"/>
  <c r="AK242" i="2"/>
  <c r="AK234" i="2"/>
  <c r="AK226" i="2"/>
  <c r="AK218" i="2"/>
  <c r="AK210" i="2"/>
  <c r="AK202" i="2"/>
  <c r="AK194" i="2"/>
  <c r="AK186" i="2"/>
  <c r="AK178" i="2"/>
  <c r="AK170" i="2"/>
  <c r="AK162" i="2"/>
  <c r="AK154" i="2"/>
  <c r="AK146" i="2"/>
  <c r="AK138" i="2"/>
  <c r="AK130" i="2"/>
  <c r="AK122" i="2"/>
  <c r="AK114" i="2"/>
  <c r="AK106" i="2"/>
  <c r="AK98" i="2"/>
  <c r="AK90" i="2"/>
  <c r="AK82" i="2"/>
  <c r="AK74" i="2"/>
  <c r="AK66" i="2"/>
  <c r="AK58" i="2"/>
  <c r="BF414" i="2"/>
  <c r="BF398" i="2"/>
  <c r="BF382" i="2"/>
  <c r="BF366" i="2"/>
  <c r="BF350" i="2"/>
  <c r="BF334" i="2"/>
  <c r="BF318" i="2"/>
  <c r="BF302" i="2"/>
  <c r="BF286" i="2"/>
  <c r="BF270" i="2"/>
  <c r="BF254" i="2"/>
  <c r="BF238" i="2"/>
  <c r="BF222" i="2"/>
  <c r="BF206" i="2"/>
  <c r="BF190" i="2"/>
  <c r="BF178" i="2"/>
  <c r="BF157" i="2"/>
  <c r="BF146" i="2"/>
  <c r="BF125" i="2"/>
  <c r="BF114" i="2"/>
  <c r="BF93" i="2"/>
  <c r="BF82" i="2"/>
  <c r="BF61" i="2"/>
  <c r="BF50" i="2"/>
  <c r="BF29" i="2"/>
  <c r="AY457" i="2"/>
  <c r="AY436" i="2"/>
  <c r="AY424" i="2"/>
  <c r="AY413" i="2"/>
  <c r="AY392" i="2"/>
  <c r="AY381" i="2"/>
  <c r="AY360" i="2"/>
  <c r="AY349" i="2"/>
  <c r="AY328" i="2"/>
  <c r="AY317" i="2"/>
  <c r="AY296" i="2"/>
  <c r="AY285" i="2"/>
  <c r="AY264" i="2"/>
  <c r="AY253" i="2"/>
  <c r="AY232" i="2"/>
  <c r="AR444" i="2"/>
  <c r="AK450" i="2"/>
  <c r="AK434" i="2"/>
  <c r="AD453" i="2"/>
  <c r="AD437" i="2"/>
  <c r="AD427" i="2"/>
  <c r="AD419" i="2"/>
  <c r="AD411" i="2"/>
  <c r="AD403" i="2"/>
  <c r="AD395" i="2"/>
  <c r="AD387" i="2"/>
  <c r="AD379" i="2"/>
  <c r="AD371" i="2"/>
  <c r="AD363" i="2"/>
  <c r="AD355" i="2"/>
  <c r="AD347" i="2"/>
  <c r="AD339" i="2"/>
  <c r="AD331" i="2"/>
  <c r="AD323" i="2"/>
  <c r="AD315" i="2"/>
  <c r="AD307" i="2"/>
  <c r="AD299" i="2"/>
  <c r="AD291" i="2"/>
  <c r="AD283" i="2"/>
  <c r="AD275" i="2"/>
  <c r="AD267" i="2"/>
  <c r="AD259" i="2"/>
  <c r="AD251" i="2"/>
  <c r="AD243" i="2"/>
  <c r="AD235" i="2"/>
  <c r="AD227" i="2"/>
  <c r="AD219" i="2"/>
  <c r="AD211" i="2"/>
  <c r="AD203" i="2"/>
  <c r="AD195" i="2"/>
  <c r="AD187" i="2"/>
  <c r="AD179" i="2"/>
  <c r="AD171" i="2"/>
  <c r="AD163" i="2"/>
  <c r="AD155" i="2"/>
  <c r="AD147" i="2"/>
  <c r="AD139" i="2"/>
  <c r="AD131" i="2"/>
  <c r="AD123" i="2"/>
  <c r="AD115" i="2"/>
  <c r="AD107" i="2"/>
  <c r="AD99" i="2"/>
  <c r="AD91" i="2"/>
  <c r="AD83" i="2"/>
  <c r="AD75" i="2"/>
  <c r="AD67" i="2"/>
  <c r="AD59" i="2"/>
  <c r="AD51" i="2"/>
  <c r="AD43" i="2"/>
  <c r="AD35" i="2"/>
  <c r="AD27" i="2"/>
  <c r="W458" i="2"/>
  <c r="W442" i="2"/>
  <c r="BF180" i="2"/>
  <c r="BF159" i="2"/>
  <c r="BF148" i="2"/>
  <c r="BF127" i="2"/>
  <c r="BF116" i="2"/>
  <c r="BF95" i="2"/>
  <c r="BF84" i="2"/>
  <c r="BF63" i="2"/>
  <c r="BF52" i="2"/>
  <c r="BF31" i="2"/>
  <c r="BF20" i="2"/>
  <c r="AY440" i="2"/>
  <c r="AY426" i="2"/>
  <c r="AY415" i="2"/>
  <c r="AY394" i="2"/>
  <c r="AY383" i="2"/>
  <c r="AY362" i="2"/>
  <c r="AY351" i="2"/>
  <c r="AY330" i="2"/>
  <c r="AY319" i="2"/>
  <c r="AY298" i="2"/>
  <c r="AY287" i="2"/>
  <c r="AY266" i="2"/>
  <c r="AY255" i="2"/>
  <c r="AY234" i="2"/>
  <c r="AY223" i="2"/>
  <c r="AY215" i="2"/>
  <c r="AY207" i="2"/>
  <c r="AY199" i="2"/>
  <c r="AY191" i="2"/>
  <c r="AY183" i="2"/>
  <c r="AY175" i="2"/>
  <c r="AY167" i="2"/>
  <c r="AY159" i="2"/>
  <c r="AY151" i="2"/>
  <c r="AY143" i="2"/>
  <c r="AY135" i="2"/>
  <c r="AY127" i="2"/>
  <c r="AY119" i="2"/>
  <c r="AY111" i="2"/>
  <c r="AY103" i="2"/>
  <c r="AY95" i="2"/>
  <c r="AY87" i="2"/>
  <c r="AY79" i="2"/>
  <c r="AY71" i="2"/>
  <c r="AY63" i="2"/>
  <c r="AY55" i="2"/>
  <c r="AY47" i="2"/>
  <c r="AY39" i="2"/>
  <c r="AY31" i="2"/>
  <c r="AY23" i="2"/>
  <c r="AR447" i="2"/>
  <c r="AR432" i="2"/>
  <c r="AR424" i="2"/>
  <c r="AR416" i="2"/>
  <c r="AR408" i="2"/>
  <c r="AR400" i="2"/>
  <c r="AR392" i="2"/>
  <c r="AR384" i="2"/>
  <c r="AR376" i="2"/>
  <c r="AR368" i="2"/>
  <c r="AR360" i="2"/>
  <c r="AR352" i="2"/>
  <c r="AR344" i="2"/>
  <c r="AR336" i="2"/>
  <c r="AR328" i="2"/>
  <c r="AR320" i="2"/>
  <c r="AR312" i="2"/>
  <c r="AR304" i="2"/>
  <c r="AR296" i="2"/>
  <c r="AR288" i="2"/>
  <c r="AR280" i="2"/>
  <c r="AR272" i="2"/>
  <c r="AR264" i="2"/>
  <c r="AR256" i="2"/>
  <c r="AR248" i="2"/>
  <c r="AR240" i="2"/>
  <c r="AR232" i="2"/>
  <c r="AR224" i="2"/>
  <c r="AR216" i="2"/>
  <c r="AR208" i="2"/>
  <c r="AR200" i="2"/>
  <c r="AR192" i="2"/>
  <c r="AR184" i="2"/>
  <c r="AR176" i="2"/>
  <c r="AR168" i="2"/>
  <c r="AR160" i="2"/>
  <c r="AR152" i="2"/>
  <c r="AR144" i="2"/>
  <c r="AR136" i="2"/>
  <c r="AR128" i="2"/>
  <c r="AR120" i="2"/>
  <c r="AR112" i="2"/>
  <c r="AR104" i="2"/>
  <c r="AR96" i="2"/>
  <c r="AR88" i="2"/>
  <c r="AR80" i="2"/>
  <c r="AR72" i="2"/>
  <c r="AR64" i="2"/>
  <c r="AR56" i="2"/>
  <c r="AR48" i="2"/>
  <c r="AR40" i="2"/>
  <c r="AR32" i="2"/>
  <c r="AK449" i="2"/>
  <c r="AK433" i="2"/>
  <c r="AK425" i="2"/>
  <c r="AK417" i="2"/>
  <c r="AK409" i="2"/>
  <c r="AK401" i="2"/>
  <c r="AK393" i="2"/>
  <c r="AK385" i="2"/>
  <c r="AK377" i="2"/>
  <c r="AK369" i="2"/>
  <c r="AK361" i="2"/>
  <c r="AK353" i="2"/>
  <c r="AK345" i="2"/>
  <c r="AK337" i="2"/>
  <c r="AK329" i="2"/>
  <c r="AK321" i="2"/>
  <c r="AK313" i="2"/>
  <c r="AK305" i="2"/>
  <c r="AK297" i="2"/>
  <c r="AK289" i="2"/>
  <c r="AK281" i="2"/>
  <c r="AK273" i="2"/>
  <c r="AK265" i="2"/>
  <c r="AK257" i="2"/>
  <c r="AK249" i="2"/>
  <c r="AK241" i="2"/>
  <c r="AK233" i="2"/>
  <c r="AK225" i="2"/>
  <c r="AK217" i="2"/>
  <c r="AK209" i="2"/>
  <c r="AK201" i="2"/>
  <c r="AK193" i="2"/>
  <c r="AK185" i="2"/>
  <c r="AK177" i="2"/>
  <c r="AK169" i="2"/>
  <c r="AK161" i="2"/>
  <c r="AK153" i="2"/>
  <c r="AK145" i="2"/>
  <c r="AK137" i="2"/>
  <c r="AK129" i="2"/>
  <c r="BF422" i="2"/>
  <c r="BF404" i="2"/>
  <c r="BF388" i="2"/>
  <c r="BF372" i="2"/>
  <c r="BF356" i="2"/>
  <c r="BF340" i="2"/>
  <c r="BF324" i="2"/>
  <c r="BF308" i="2"/>
  <c r="BF292" i="2"/>
  <c r="BF276" i="2"/>
  <c r="BF260" i="2"/>
  <c r="BF244" i="2"/>
  <c r="BF228" i="2"/>
  <c r="BF212" i="2"/>
  <c r="BF196" i="2"/>
  <c r="BF182" i="2"/>
  <c r="BF161" i="2"/>
  <c r="BF150" i="2"/>
  <c r="BF129" i="2"/>
  <c r="BF118" i="2"/>
  <c r="BF97" i="2"/>
  <c r="BF86" i="2"/>
  <c r="BF65" i="2"/>
  <c r="BF54" i="2"/>
  <c r="BF33" i="2"/>
  <c r="BF22" i="2"/>
  <c r="AY439" i="2"/>
  <c r="AY425" i="2"/>
  <c r="AY404" i="2"/>
  <c r="AY393" i="2"/>
  <c r="AY372" i="2"/>
  <c r="AY361" i="2"/>
  <c r="AY340" i="2"/>
  <c r="AY329" i="2"/>
  <c r="AY308" i="2"/>
  <c r="AY297" i="2"/>
  <c r="AY276" i="2"/>
  <c r="AY265" i="2"/>
  <c r="AY244" i="2"/>
  <c r="AY233" i="2"/>
  <c r="AR450" i="2"/>
  <c r="AR434" i="2"/>
  <c r="AK452" i="2"/>
  <c r="AK436" i="2"/>
  <c r="AD455" i="2"/>
  <c r="AD439" i="2"/>
  <c r="AD428" i="2"/>
  <c r="AD420" i="2"/>
  <c r="AD412" i="2"/>
  <c r="AD404" i="2"/>
  <c r="AD396" i="2"/>
  <c r="AD388" i="2"/>
  <c r="AD380" i="2"/>
  <c r="AD372" i="2"/>
  <c r="AD364" i="2"/>
  <c r="AD356" i="2"/>
  <c r="AD348" i="2"/>
  <c r="AD340" i="2"/>
  <c r="AD332" i="2"/>
  <c r="AD324" i="2"/>
  <c r="AD316" i="2"/>
  <c r="AD308" i="2"/>
  <c r="AD300" i="2"/>
  <c r="AD292" i="2"/>
  <c r="AD284" i="2"/>
  <c r="AD276" i="2"/>
  <c r="AD268" i="2"/>
  <c r="AD260" i="2"/>
  <c r="AD252" i="2"/>
  <c r="AD244" i="2"/>
  <c r="AD236" i="2"/>
  <c r="AD228" i="2"/>
  <c r="AD220" i="2"/>
  <c r="AD212" i="2"/>
  <c r="AD204" i="2"/>
  <c r="AD196" i="2"/>
  <c r="AD188" i="2"/>
  <c r="AD180" i="2"/>
  <c r="AD172" i="2"/>
  <c r="AD164" i="2"/>
  <c r="AD156" i="2"/>
  <c r="AD148" i="2"/>
  <c r="AD140" i="2"/>
  <c r="AD132" i="2"/>
  <c r="AD124" i="2"/>
  <c r="AD116" i="2"/>
  <c r="I14" i="2"/>
  <c r="I30" i="2"/>
  <c r="I46" i="2"/>
  <c r="I62" i="2"/>
  <c r="I78" i="2"/>
  <c r="I94" i="2"/>
  <c r="I110" i="2"/>
  <c r="I126" i="2"/>
  <c r="I142" i="2"/>
  <c r="I158" i="2"/>
  <c r="I174" i="2"/>
  <c r="I190" i="2"/>
  <c r="I206" i="2"/>
  <c r="I222" i="2"/>
  <c r="I238" i="2"/>
  <c r="I254" i="2"/>
  <c r="I270" i="2"/>
  <c r="I286" i="2"/>
  <c r="I302" i="2"/>
  <c r="I318" i="2"/>
  <c r="I334" i="2"/>
  <c r="I350" i="2"/>
  <c r="I366" i="2"/>
  <c r="I382" i="2"/>
  <c r="I398" i="2"/>
  <c r="I414" i="2"/>
  <c r="I430" i="2"/>
  <c r="I446" i="2"/>
  <c r="P23" i="2"/>
  <c r="P31" i="2"/>
  <c r="P39" i="2"/>
  <c r="P47" i="2"/>
  <c r="P55" i="2"/>
  <c r="P63" i="2"/>
  <c r="P71" i="2"/>
  <c r="P79" i="2"/>
  <c r="P87" i="2"/>
  <c r="P95" i="2"/>
  <c r="P103" i="2"/>
  <c r="P111" i="2"/>
  <c r="P119" i="2"/>
  <c r="P127" i="2"/>
  <c r="P135" i="2"/>
  <c r="P143" i="2"/>
  <c r="P151" i="2"/>
  <c r="P159" i="2"/>
  <c r="P167" i="2"/>
  <c r="P175" i="2"/>
  <c r="P183" i="2"/>
  <c r="P191" i="2"/>
  <c r="P199" i="2"/>
  <c r="P207" i="2"/>
  <c r="P215" i="2"/>
  <c r="P223" i="2"/>
  <c r="P231" i="2"/>
  <c r="P239" i="2"/>
  <c r="P247" i="2"/>
  <c r="P255" i="2"/>
  <c r="P263" i="2"/>
  <c r="P271" i="2"/>
  <c r="P279" i="2"/>
  <c r="P287" i="2"/>
  <c r="P295" i="2"/>
  <c r="P303" i="2"/>
  <c r="P311" i="2"/>
  <c r="P319" i="2"/>
  <c r="P327" i="2"/>
  <c r="P335" i="2"/>
  <c r="P343" i="2"/>
  <c r="P351" i="2"/>
  <c r="P359" i="2"/>
  <c r="P367" i="2"/>
  <c r="P375" i="2"/>
  <c r="P383" i="2"/>
  <c r="P391" i="2"/>
  <c r="P399" i="2"/>
  <c r="P407" i="2"/>
  <c r="P415" i="2"/>
  <c r="P423" i="2"/>
  <c r="P431" i="2"/>
  <c r="P445" i="2"/>
  <c r="W36" i="2"/>
  <c r="W44" i="2"/>
  <c r="W52" i="2"/>
  <c r="W60" i="2"/>
  <c r="W68" i="2"/>
  <c r="W76" i="2"/>
  <c r="W84" i="2"/>
  <c r="W92" i="2"/>
  <c r="W100" i="2"/>
  <c r="W108" i="2"/>
  <c r="W116" i="2"/>
  <c r="W124" i="2"/>
  <c r="W132" i="2"/>
  <c r="W140" i="2"/>
  <c r="W148" i="2"/>
  <c r="W156" i="2"/>
  <c r="W164" i="2"/>
  <c r="W172" i="2"/>
  <c r="W180" i="2"/>
  <c r="W188" i="2"/>
  <c r="W196" i="2"/>
  <c r="W204" i="2"/>
  <c r="W212" i="2"/>
  <c r="W220" i="2"/>
  <c r="W228" i="2"/>
  <c r="W236" i="2"/>
  <c r="W244" i="2"/>
  <c r="W252" i="2"/>
  <c r="W260" i="2"/>
  <c r="W268" i="2"/>
  <c r="W276" i="2"/>
  <c r="W284" i="2"/>
  <c r="W292" i="2"/>
  <c r="W300" i="2"/>
  <c r="W308" i="2"/>
  <c r="W316" i="2"/>
  <c r="W324" i="2"/>
  <c r="W332" i="2"/>
  <c r="W340" i="2"/>
  <c r="W348" i="2"/>
  <c r="W356" i="2"/>
  <c r="W364" i="2"/>
  <c r="W372" i="2"/>
  <c r="W380" i="2"/>
  <c r="W388" i="2"/>
  <c r="W396" i="2"/>
  <c r="W404" i="2"/>
  <c r="W412" i="2"/>
  <c r="W420" i="2"/>
  <c r="W428" i="2"/>
  <c r="W441" i="2"/>
  <c r="AD32" i="2"/>
  <c r="AD64" i="2"/>
  <c r="AD96" i="2"/>
  <c r="AD444" i="2"/>
  <c r="AK29" i="2"/>
  <c r="AK45" i="2"/>
  <c r="AK69" i="2"/>
  <c r="AK101" i="2"/>
  <c r="AY251" i="2"/>
  <c r="AY230" i="2"/>
  <c r="AY212" i="2"/>
  <c r="AY196" i="2"/>
  <c r="AY180" i="2"/>
  <c r="AY164" i="2"/>
  <c r="AY148" i="2"/>
  <c r="AY132" i="2"/>
  <c r="AY120" i="2"/>
  <c r="AY108" i="2"/>
  <c r="AY98" i="2"/>
  <c r="AY88" i="2"/>
  <c r="AY76" i="2"/>
  <c r="AY68" i="2"/>
  <c r="AY60" i="2"/>
  <c r="AY52" i="2"/>
  <c r="AY44" i="2"/>
  <c r="AY36" i="2"/>
  <c r="AY28" i="2"/>
  <c r="AY20" i="2"/>
  <c r="AR445" i="2"/>
  <c r="AR431" i="2"/>
  <c r="AR423" i="2"/>
  <c r="AR415" i="2"/>
  <c r="AR407" i="2"/>
  <c r="AR399" i="2"/>
  <c r="AR391" i="2"/>
  <c r="AR383" i="2"/>
  <c r="AR375" i="2"/>
  <c r="AR367" i="2"/>
  <c r="AR359" i="2"/>
  <c r="AR351" i="2"/>
  <c r="AR343" i="2"/>
  <c r="AR335" i="2"/>
  <c r="AR327" i="2"/>
  <c r="AR319" i="2"/>
  <c r="AR311" i="2"/>
  <c r="AR303" i="2"/>
  <c r="AR295" i="2"/>
  <c r="AR287" i="2"/>
  <c r="AR279" i="2"/>
  <c r="AR271" i="2"/>
  <c r="AR263" i="2"/>
  <c r="AR255" i="2"/>
  <c r="AR247" i="2"/>
  <c r="AR239" i="2"/>
  <c r="AR231" i="2"/>
  <c r="AR223" i="2"/>
  <c r="AR215" i="2"/>
  <c r="AR207" i="2"/>
  <c r="AR199" i="2"/>
  <c r="AR191" i="2"/>
  <c r="AR183" i="2"/>
  <c r="AR175" i="2"/>
  <c r="AR167" i="2"/>
  <c r="AR159" i="2"/>
  <c r="AR151" i="2"/>
  <c r="AR143" i="2"/>
  <c r="AR135" i="2"/>
  <c r="AR127" i="2"/>
  <c r="AR119" i="2"/>
  <c r="AR111" i="2"/>
  <c r="AR103" i="2"/>
  <c r="AR95" i="2"/>
  <c r="AR87" i="2"/>
  <c r="AR79" i="2"/>
  <c r="AR71" i="2"/>
  <c r="AR63" i="2"/>
  <c r="AR55" i="2"/>
  <c r="AR47" i="2"/>
  <c r="AR39" i="2"/>
  <c r="AR31" i="2"/>
  <c r="AK447" i="2"/>
  <c r="AK432" i="2"/>
  <c r="AK424" i="2"/>
  <c r="AK416" i="2"/>
  <c r="AK408" i="2"/>
  <c r="AK400" i="2"/>
  <c r="AK392" i="2"/>
  <c r="AK384" i="2"/>
  <c r="AK376" i="2"/>
  <c r="AK368" i="2"/>
  <c r="AK360" i="2"/>
  <c r="AK352" i="2"/>
  <c r="AK344" i="2"/>
  <c r="AK336" i="2"/>
  <c r="AK328" i="2"/>
  <c r="AK320" i="2"/>
  <c r="AK312" i="2"/>
  <c r="AK304" i="2"/>
  <c r="AK296" i="2"/>
  <c r="AK288" i="2"/>
  <c r="AK280" i="2"/>
  <c r="AK272" i="2"/>
  <c r="AK264" i="2"/>
  <c r="AK256" i="2"/>
  <c r="AK248" i="2"/>
  <c r="AK240" i="2"/>
  <c r="AK232" i="2"/>
  <c r="AK224" i="2"/>
  <c r="AK216" i="2"/>
  <c r="AK208" i="2"/>
  <c r="AK200" i="2"/>
  <c r="AK192" i="2"/>
  <c r="AK184" i="2"/>
  <c r="AK176" i="2"/>
  <c r="AK168" i="2"/>
  <c r="AK160" i="2"/>
  <c r="AK152" i="2"/>
  <c r="AK144" i="2"/>
  <c r="AK136" i="2"/>
  <c r="AK128" i="2"/>
  <c r="AK120" i="2"/>
  <c r="AK112" i="2"/>
  <c r="AK104" i="2"/>
  <c r="AK96" i="2"/>
  <c r="AK88" i="2"/>
  <c r="AK80" i="2"/>
  <c r="AK72" i="2"/>
  <c r="AK64" i="2"/>
  <c r="AK56" i="2"/>
  <c r="BF410" i="2"/>
  <c r="BF394" i="2"/>
  <c r="BF378" i="2"/>
  <c r="BF362" i="2"/>
  <c r="BF346" i="2"/>
  <c r="BF330" i="2"/>
  <c r="BF314" i="2"/>
  <c r="BF298" i="2"/>
  <c r="BF282" i="2"/>
  <c r="BF266" i="2"/>
  <c r="BF250" i="2"/>
  <c r="BF234" i="2"/>
  <c r="BF218" i="2"/>
  <c r="BF202" i="2"/>
  <c r="BF186" i="2"/>
  <c r="BF165" i="2"/>
  <c r="BF154" i="2"/>
  <c r="BF133" i="2"/>
  <c r="BF122" i="2"/>
  <c r="BF101" i="2"/>
  <c r="BF90" i="2"/>
  <c r="BF69" i="2"/>
  <c r="BF58" i="2"/>
  <c r="BF37" i="2"/>
  <c r="BF26" i="2"/>
  <c r="AY452" i="2"/>
  <c r="AY432" i="2"/>
  <c r="AY421" i="2"/>
  <c r="AY400" i="2"/>
  <c r="AY389" i="2"/>
  <c r="AY368" i="2"/>
  <c r="AY357" i="2"/>
  <c r="AY336" i="2"/>
  <c r="AY325" i="2"/>
  <c r="AY304" i="2"/>
  <c r="AY293" i="2"/>
  <c r="AY272" i="2"/>
  <c r="AY261" i="2"/>
  <c r="AY240" i="2"/>
  <c r="AY229" i="2"/>
  <c r="AR456" i="2"/>
  <c r="AR440" i="2"/>
  <c r="AK446" i="2"/>
  <c r="AD449" i="2"/>
  <c r="AD433" i="2"/>
  <c r="AD425" i="2"/>
  <c r="AD417" i="2"/>
  <c r="AD409" i="2"/>
  <c r="AD401" i="2"/>
  <c r="AD393" i="2"/>
  <c r="AD385" i="2"/>
  <c r="AD377" i="2"/>
  <c r="AD369" i="2"/>
  <c r="AD361" i="2"/>
  <c r="AD353" i="2"/>
  <c r="AD345" i="2"/>
  <c r="AD337" i="2"/>
  <c r="AD329" i="2"/>
  <c r="AD321" i="2"/>
  <c r="AD313" i="2"/>
  <c r="AD305" i="2"/>
  <c r="AD297" i="2"/>
  <c r="AD289" i="2"/>
  <c r="AD281" i="2"/>
  <c r="AD273" i="2"/>
  <c r="AD265" i="2"/>
  <c r="AD257" i="2"/>
  <c r="AD249" i="2"/>
  <c r="AD241" i="2"/>
  <c r="AD233" i="2"/>
  <c r="AD225" i="2"/>
  <c r="AD217" i="2"/>
  <c r="AD209" i="2"/>
  <c r="AD201" i="2"/>
  <c r="AD193" i="2"/>
  <c r="AD185" i="2"/>
  <c r="AD177" i="2"/>
  <c r="AD169" i="2"/>
  <c r="AD161" i="2"/>
  <c r="AD153" i="2"/>
  <c r="AD145" i="2"/>
  <c r="AD137" i="2"/>
  <c r="AD129" i="2"/>
  <c r="AD121" i="2"/>
  <c r="AD113" i="2"/>
  <c r="AD105" i="2"/>
  <c r="AD97" i="2"/>
  <c r="AD89" i="2"/>
  <c r="AD81" i="2"/>
  <c r="AD73" i="2"/>
  <c r="AD65" i="2"/>
  <c r="AD57" i="2"/>
  <c r="AD49" i="2"/>
  <c r="AD41" i="2"/>
  <c r="AD33" i="2"/>
  <c r="AD25" i="2"/>
  <c r="W454" i="2"/>
  <c r="W438" i="2"/>
  <c r="BF167" i="2"/>
  <c r="BF156" i="2"/>
  <c r="BF135" i="2"/>
  <c r="BF124" i="2"/>
  <c r="BF103" i="2"/>
  <c r="BF92" i="2"/>
  <c r="BF71" i="2"/>
  <c r="BF60" i="2"/>
  <c r="BF39" i="2"/>
  <c r="BF28" i="2"/>
  <c r="AY456" i="2"/>
  <c r="AY435" i="2"/>
  <c r="AY423" i="2"/>
  <c r="AY402" i="2"/>
  <c r="AY391" i="2"/>
  <c r="AY370" i="2"/>
  <c r="AY359" i="2"/>
  <c r="AY338" i="2"/>
  <c r="AY327" i="2"/>
  <c r="AY306" i="2"/>
  <c r="AY295" i="2"/>
  <c r="AY274" i="2"/>
  <c r="AY263" i="2"/>
  <c r="AY242" i="2"/>
  <c r="AY231" i="2"/>
  <c r="AY221" i="2"/>
  <c r="AY213" i="2"/>
  <c r="AY205" i="2"/>
  <c r="AY197" i="2"/>
  <c r="AY189" i="2"/>
  <c r="AY181" i="2"/>
  <c r="AY173" i="2"/>
  <c r="AY165" i="2"/>
  <c r="AY157" i="2"/>
  <c r="AY149" i="2"/>
  <c r="AY141" i="2"/>
  <c r="AY133" i="2"/>
  <c r="AY125" i="2"/>
  <c r="AY117" i="2"/>
  <c r="AY109" i="2"/>
  <c r="AY101" i="2"/>
  <c r="AY93" i="2"/>
  <c r="AY85" i="2"/>
  <c r="AY77" i="2"/>
  <c r="AY69" i="2"/>
  <c r="AY61" i="2"/>
  <c r="AY53" i="2"/>
  <c r="AY45" i="2"/>
  <c r="AY37" i="2"/>
  <c r="AY29" i="2"/>
  <c r="AY21" i="2"/>
  <c r="AR443" i="2"/>
  <c r="AR430" i="2"/>
  <c r="AR422" i="2"/>
  <c r="AR414" i="2"/>
  <c r="AR406" i="2"/>
  <c r="AR398" i="2"/>
  <c r="AR390" i="2"/>
  <c r="AR382" i="2"/>
  <c r="AR374" i="2"/>
  <c r="AR366" i="2"/>
  <c r="AR358" i="2"/>
  <c r="AR350" i="2"/>
  <c r="AR342" i="2"/>
  <c r="AR334" i="2"/>
  <c r="AR326" i="2"/>
  <c r="AR318" i="2"/>
  <c r="AR310" i="2"/>
  <c r="AR302" i="2"/>
  <c r="AR294" i="2"/>
  <c r="AR286" i="2"/>
  <c r="AR278" i="2"/>
  <c r="AR270" i="2"/>
  <c r="AR262" i="2"/>
  <c r="AR254" i="2"/>
  <c r="AR246" i="2"/>
  <c r="AR238" i="2"/>
  <c r="AR230" i="2"/>
  <c r="AR222" i="2"/>
  <c r="AR214" i="2"/>
  <c r="AR206" i="2"/>
  <c r="AR198" i="2"/>
  <c r="AR190" i="2"/>
  <c r="AR182" i="2"/>
  <c r="AR174" i="2"/>
  <c r="AR166" i="2"/>
  <c r="AR158" i="2"/>
  <c r="AR150" i="2"/>
  <c r="AR142" i="2"/>
  <c r="AR134" i="2"/>
  <c r="AR126" i="2"/>
  <c r="AR118" i="2"/>
  <c r="AR110" i="2"/>
  <c r="AR102" i="2"/>
  <c r="AR94" i="2"/>
  <c r="AR86" i="2"/>
  <c r="AR78" i="2"/>
  <c r="AR70" i="2"/>
  <c r="AR62" i="2"/>
  <c r="AR54" i="2"/>
  <c r="AR46" i="2"/>
  <c r="AR38" i="2"/>
  <c r="AR30" i="2"/>
  <c r="AK445" i="2"/>
  <c r="AK431" i="2"/>
  <c r="AK423" i="2"/>
  <c r="AK415" i="2"/>
  <c r="AK407" i="2"/>
  <c r="AK399" i="2"/>
  <c r="AK391" i="2"/>
  <c r="AK383" i="2"/>
  <c r="AK375" i="2"/>
  <c r="AK367" i="2"/>
  <c r="AK359" i="2"/>
  <c r="AK351" i="2"/>
  <c r="AK343" i="2"/>
  <c r="AK335" i="2"/>
  <c r="AK327" i="2"/>
  <c r="AK319" i="2"/>
  <c r="AK311" i="2"/>
  <c r="AK303" i="2"/>
  <c r="AK295" i="2"/>
  <c r="AK287" i="2"/>
  <c r="AK279" i="2"/>
  <c r="AK271" i="2"/>
  <c r="AK263" i="2"/>
  <c r="AK255" i="2"/>
  <c r="AK247" i="2"/>
  <c r="AK239" i="2"/>
  <c r="AK231" i="2"/>
  <c r="AK223" i="2"/>
  <c r="AK215" i="2"/>
  <c r="AK207" i="2"/>
  <c r="AK199" i="2"/>
  <c r="AK191" i="2"/>
  <c r="AK183" i="2"/>
  <c r="AK175" i="2"/>
  <c r="AK167" i="2"/>
  <c r="AK159" i="2"/>
  <c r="AK151" i="2"/>
  <c r="AK143" i="2"/>
  <c r="AK135" i="2"/>
  <c r="AK127" i="2"/>
  <c r="BF416" i="2"/>
  <c r="BF400" i="2"/>
  <c r="BF384" i="2"/>
  <c r="BF368" i="2"/>
  <c r="BF352" i="2"/>
  <c r="BF336" i="2"/>
  <c r="BF320" i="2"/>
  <c r="BF304" i="2"/>
  <c r="BF288" i="2"/>
  <c r="BF272" i="2"/>
  <c r="BF256" i="2"/>
  <c r="BF240" i="2"/>
  <c r="BF224" i="2"/>
  <c r="BF208" i="2"/>
  <c r="BF192" i="2"/>
  <c r="BF169" i="2"/>
  <c r="BF158" i="2"/>
  <c r="BF137" i="2"/>
  <c r="BF126" i="2"/>
  <c r="BF105" i="2"/>
  <c r="BF94" i="2"/>
  <c r="BF73" i="2"/>
  <c r="BF62" i="2"/>
  <c r="BF41" i="2"/>
  <c r="BF30" i="2"/>
  <c r="AY455" i="2"/>
  <c r="AY433" i="2"/>
  <c r="AY412" i="2"/>
  <c r="AY401" i="2"/>
  <c r="AY380" i="2"/>
  <c r="AY369" i="2"/>
  <c r="AY348" i="2"/>
  <c r="AY337" i="2"/>
  <c r="AY316" i="2"/>
  <c r="AY305" i="2"/>
  <c r="AY284" i="2"/>
  <c r="AY273" i="2"/>
  <c r="AY252" i="2"/>
  <c r="AY241" i="2"/>
  <c r="AR446" i="2"/>
  <c r="AK448" i="2"/>
  <c r="AD451" i="2"/>
  <c r="AD435" i="2"/>
  <c r="AD426" i="2"/>
  <c r="AD418" i="2"/>
  <c r="AD410" i="2"/>
  <c r="AD402" i="2"/>
  <c r="AD394" i="2"/>
  <c r="AD386" i="2"/>
  <c r="AD378" i="2"/>
  <c r="AD370" i="2"/>
  <c r="AD362" i="2"/>
  <c r="AD354" i="2"/>
  <c r="AD346" i="2"/>
  <c r="AD338" i="2"/>
  <c r="AD330" i="2"/>
  <c r="AD322" i="2"/>
  <c r="AD314" i="2"/>
  <c r="AD306" i="2"/>
  <c r="AD298" i="2"/>
  <c r="AD290" i="2"/>
  <c r="AD282" i="2"/>
  <c r="AD274" i="2"/>
  <c r="AD266" i="2"/>
  <c r="AD258" i="2"/>
  <c r="AD250" i="2"/>
  <c r="AD242" i="2"/>
  <c r="AD234" i="2"/>
  <c r="AD226" i="2"/>
  <c r="AD218" i="2"/>
  <c r="AD210" i="2"/>
  <c r="AD202" i="2"/>
  <c r="AD194" i="2"/>
  <c r="AD186" i="2"/>
  <c r="AD178" i="2"/>
  <c r="AD170" i="2"/>
  <c r="AD162" i="2"/>
  <c r="AD154" i="2"/>
  <c r="AD146" i="2"/>
  <c r="AD138" i="2"/>
  <c r="AD130" i="2"/>
  <c r="AD122" i="2"/>
  <c r="I18" i="2"/>
  <c r="I34" i="2"/>
  <c r="I50" i="2"/>
  <c r="I66" i="2"/>
  <c r="I82" i="2"/>
  <c r="I98" i="2"/>
  <c r="I114" i="2"/>
  <c r="I130" i="2"/>
  <c r="I146" i="2"/>
  <c r="I162" i="2"/>
  <c r="I178" i="2"/>
  <c r="I194" i="2"/>
  <c r="I210" i="2"/>
  <c r="I226" i="2"/>
  <c r="I242" i="2"/>
  <c r="I258" i="2"/>
  <c r="I274" i="2"/>
  <c r="I290" i="2"/>
  <c r="I306" i="2"/>
  <c r="I322" i="2"/>
  <c r="I338" i="2"/>
  <c r="I354" i="2"/>
  <c r="I370" i="2"/>
  <c r="I386" i="2"/>
  <c r="I402" i="2"/>
  <c r="I418" i="2"/>
  <c r="I434" i="2"/>
  <c r="I450" i="2"/>
  <c r="P25" i="2"/>
  <c r="P33" i="2"/>
  <c r="P41" i="2"/>
  <c r="P49" i="2"/>
  <c r="P57" i="2"/>
  <c r="P65" i="2"/>
  <c r="P73" i="2"/>
  <c r="P81" i="2"/>
  <c r="P89" i="2"/>
  <c r="P97" i="2"/>
  <c r="P105" i="2"/>
  <c r="P113" i="2"/>
  <c r="P121" i="2"/>
  <c r="P129" i="2"/>
  <c r="P137" i="2"/>
  <c r="P145" i="2"/>
  <c r="P153" i="2"/>
  <c r="P161" i="2"/>
  <c r="P169" i="2"/>
  <c r="P177" i="2"/>
  <c r="P185" i="2"/>
  <c r="P193" i="2"/>
  <c r="P201" i="2"/>
  <c r="P209" i="2"/>
  <c r="P217" i="2"/>
  <c r="P225" i="2"/>
  <c r="P233" i="2"/>
  <c r="P241" i="2"/>
  <c r="P249" i="2"/>
  <c r="P257" i="2"/>
  <c r="P265" i="2"/>
  <c r="P273" i="2"/>
  <c r="P281" i="2"/>
  <c r="P289" i="2"/>
  <c r="P297" i="2"/>
  <c r="P305" i="2"/>
  <c r="P313" i="2"/>
  <c r="P321" i="2"/>
  <c r="P329" i="2"/>
  <c r="AY210" i="2"/>
  <c r="AY194" i="2"/>
  <c r="AY178" i="2"/>
  <c r="AY162" i="2"/>
  <c r="AY146" i="2"/>
  <c r="AY130" i="2"/>
  <c r="AY116" i="2"/>
  <c r="AY106" i="2"/>
  <c r="AY96" i="2"/>
  <c r="AY84" i="2"/>
  <c r="AY74" i="2"/>
  <c r="AY66" i="2"/>
  <c r="AY58" i="2"/>
  <c r="AY50" i="2"/>
  <c r="AY42" i="2"/>
  <c r="AY34" i="2"/>
  <c r="AY26" i="2"/>
  <c r="AR457" i="2"/>
  <c r="AR441" i="2"/>
  <c r="AR429" i="2"/>
  <c r="AR421" i="2"/>
  <c r="AR413" i="2"/>
  <c r="AR405" i="2"/>
  <c r="AR397" i="2"/>
  <c r="AR389" i="2"/>
  <c r="AR381" i="2"/>
  <c r="AR373" i="2"/>
  <c r="AR365" i="2"/>
  <c r="AR357" i="2"/>
  <c r="AR349" i="2"/>
  <c r="AR341" i="2"/>
  <c r="AR333" i="2"/>
  <c r="AR325" i="2"/>
  <c r="AR317" i="2"/>
  <c r="AR309" i="2"/>
  <c r="AR301" i="2"/>
  <c r="AR293" i="2"/>
  <c r="AR285" i="2"/>
  <c r="AR277" i="2"/>
  <c r="AR269" i="2"/>
  <c r="AR261" i="2"/>
  <c r="AR253" i="2"/>
  <c r="AR245" i="2"/>
  <c r="AR237" i="2"/>
  <c r="AR229" i="2"/>
  <c r="AR221" i="2"/>
  <c r="AR213" i="2"/>
  <c r="AR205" i="2"/>
  <c r="AR197" i="2"/>
  <c r="AR189" i="2"/>
  <c r="AR181" i="2"/>
  <c r="AR173" i="2"/>
  <c r="AR165" i="2"/>
  <c r="AR157" i="2"/>
  <c r="AR149" i="2"/>
  <c r="AR141" i="2"/>
  <c r="AR133" i="2"/>
  <c r="AR125" i="2"/>
  <c r="AR117" i="2"/>
  <c r="AR109" i="2"/>
  <c r="AR101" i="2"/>
  <c r="AR93" i="2"/>
  <c r="AR85" i="2"/>
  <c r="AR77" i="2"/>
  <c r="AR69" i="2"/>
  <c r="AR61" i="2"/>
  <c r="AR53" i="2"/>
  <c r="AR45" i="2"/>
  <c r="AR37" i="2"/>
  <c r="AR29" i="2"/>
  <c r="AK443" i="2"/>
  <c r="AK430" i="2"/>
  <c r="AK422" i="2"/>
  <c r="AK414" i="2"/>
  <c r="AK406" i="2"/>
  <c r="AK398" i="2"/>
  <c r="AK390" i="2"/>
  <c r="AK382" i="2"/>
  <c r="AK374" i="2"/>
  <c r="AK366" i="2"/>
  <c r="AK358" i="2"/>
  <c r="AK350" i="2"/>
  <c r="AK342" i="2"/>
  <c r="AK334" i="2"/>
  <c r="AK326" i="2"/>
  <c r="AK318" i="2"/>
  <c r="AK310" i="2"/>
  <c r="AK302" i="2"/>
  <c r="AK294" i="2"/>
  <c r="AK286" i="2"/>
  <c r="AK278" i="2"/>
  <c r="AK270" i="2"/>
  <c r="AK262" i="2"/>
  <c r="AK254" i="2"/>
  <c r="AK246" i="2"/>
  <c r="AK238" i="2"/>
  <c r="AK230" i="2"/>
  <c r="AK222" i="2"/>
  <c r="AK214" i="2"/>
  <c r="AK206" i="2"/>
  <c r="AK198" i="2"/>
  <c r="AK190" i="2"/>
  <c r="AK182" i="2"/>
  <c r="AK174" i="2"/>
  <c r="AK166" i="2"/>
  <c r="AK158" i="2"/>
  <c r="AK150" i="2"/>
  <c r="AK142" i="2"/>
  <c r="AK134" i="2"/>
  <c r="AK126" i="2"/>
  <c r="AK118" i="2"/>
  <c r="AK110" i="2"/>
  <c r="AK102" i="2"/>
  <c r="AK94" i="2"/>
  <c r="AK86" i="2"/>
  <c r="AK78" i="2"/>
  <c r="AK70" i="2"/>
  <c r="AK62" i="2"/>
  <c r="AK54" i="2"/>
  <c r="BF406" i="2"/>
  <c r="BF390" i="2"/>
  <c r="BF374" i="2"/>
  <c r="BF358" i="2"/>
  <c r="BF342" i="2"/>
  <c r="BF326" i="2"/>
  <c r="BF310" i="2"/>
  <c r="BF294" i="2"/>
  <c r="BF278" i="2"/>
  <c r="BF262" i="2"/>
  <c r="BF246" i="2"/>
  <c r="BF230" i="2"/>
  <c r="BF214" i="2"/>
  <c r="BF198" i="2"/>
  <c r="BF173" i="2"/>
  <c r="BF162" i="2"/>
  <c r="BF141" i="2"/>
  <c r="BF130" i="2"/>
  <c r="BF109" i="2"/>
  <c r="BF98" i="2"/>
  <c r="BF77" i="2"/>
  <c r="BF66" i="2"/>
  <c r="BF45" i="2"/>
  <c r="BF34" i="2"/>
  <c r="AY447" i="2"/>
  <c r="AY429" i="2"/>
  <c r="AY408" i="2"/>
  <c r="AY397" i="2"/>
  <c r="AY376" i="2"/>
  <c r="AY365" i="2"/>
  <c r="AY344" i="2"/>
  <c r="AY333" i="2"/>
  <c r="AY312" i="2"/>
  <c r="AY301" i="2"/>
  <c r="AY280" i="2"/>
  <c r="AY269" i="2"/>
  <c r="AY248" i="2"/>
  <c r="AY237" i="2"/>
  <c r="AR452" i="2"/>
  <c r="AR436" i="2"/>
  <c r="AK458" i="2"/>
  <c r="AK442" i="2"/>
  <c r="AD445" i="2"/>
  <c r="AD431" i="2"/>
  <c r="AD423" i="2"/>
  <c r="AD415" i="2"/>
  <c r="AD407" i="2"/>
  <c r="AD399" i="2"/>
  <c r="AD391" i="2"/>
  <c r="AD383" i="2"/>
  <c r="AD375" i="2"/>
  <c r="AD367" i="2"/>
  <c r="AD359" i="2"/>
  <c r="AD351" i="2"/>
  <c r="AD343" i="2"/>
  <c r="AD335" i="2"/>
  <c r="AD327" i="2"/>
  <c r="AD319" i="2"/>
  <c r="AD311" i="2"/>
  <c r="AD303" i="2"/>
  <c r="AD295" i="2"/>
  <c r="AD287" i="2"/>
  <c r="AD279" i="2"/>
  <c r="AD271" i="2"/>
  <c r="AD263" i="2"/>
  <c r="AD255" i="2"/>
  <c r="AD247" i="2"/>
  <c r="AD239" i="2"/>
  <c r="AD231" i="2"/>
  <c r="AD223" i="2"/>
  <c r="AD215" i="2"/>
  <c r="AD207" i="2"/>
  <c r="AD199" i="2"/>
  <c r="AD191" i="2"/>
  <c r="AD183" i="2"/>
  <c r="AD175" i="2"/>
  <c r="AD167" i="2"/>
  <c r="AD159" i="2"/>
  <c r="AD151" i="2"/>
  <c r="AD143" i="2"/>
  <c r="AD135" i="2"/>
  <c r="AD127" i="2"/>
  <c r="AD119" i="2"/>
  <c r="AD111" i="2"/>
  <c r="AD103" i="2"/>
  <c r="AD95" i="2"/>
  <c r="AD87" i="2"/>
  <c r="AD79" i="2"/>
  <c r="AD71" i="2"/>
  <c r="AD63" i="2"/>
  <c r="AD55" i="2"/>
  <c r="AD47" i="2"/>
  <c r="AD39" i="2"/>
  <c r="AD31" i="2"/>
  <c r="AD23" i="2"/>
  <c r="W450" i="2"/>
  <c r="W434" i="2"/>
  <c r="BF175" i="2"/>
  <c r="BF164" i="2"/>
  <c r="BF143" i="2"/>
  <c r="BF132" i="2"/>
  <c r="BF111" i="2"/>
  <c r="BF100" i="2"/>
  <c r="BF79" i="2"/>
  <c r="BF68" i="2"/>
  <c r="BF47" i="2"/>
  <c r="BF36" i="2"/>
  <c r="AY451" i="2"/>
  <c r="AY431" i="2"/>
  <c r="AY410" i="2"/>
  <c r="AY399" i="2"/>
  <c r="AY378" i="2"/>
  <c r="AY367" i="2"/>
  <c r="AY346" i="2"/>
  <c r="AY335" i="2"/>
  <c r="AY314" i="2"/>
  <c r="AY303" i="2"/>
  <c r="AY282" i="2"/>
  <c r="AY271" i="2"/>
  <c r="AY250" i="2"/>
  <c r="AY239" i="2"/>
  <c r="AY219" i="2"/>
  <c r="AY211" i="2"/>
  <c r="AY203" i="2"/>
  <c r="AY195" i="2"/>
  <c r="AY187" i="2"/>
  <c r="AY179" i="2"/>
  <c r="AY171" i="2"/>
  <c r="AY163" i="2"/>
  <c r="AY155" i="2"/>
  <c r="AY147" i="2"/>
  <c r="AY139" i="2"/>
  <c r="AY131" i="2"/>
  <c r="AY123" i="2"/>
  <c r="AY115" i="2"/>
  <c r="AY107" i="2"/>
  <c r="AY99" i="2"/>
  <c r="AY91" i="2"/>
  <c r="AY83" i="2"/>
  <c r="AY75" i="2"/>
  <c r="AY67" i="2"/>
  <c r="AY59" i="2"/>
  <c r="AY51" i="2"/>
  <c r="AY43" i="2"/>
  <c r="AY35" i="2"/>
  <c r="AY27" i="2"/>
  <c r="AR455" i="2"/>
  <c r="AR439" i="2"/>
  <c r="AR428" i="2"/>
  <c r="AR420" i="2"/>
  <c r="AR412" i="2"/>
  <c r="AR404" i="2"/>
  <c r="AR396" i="2"/>
  <c r="AR388" i="2"/>
  <c r="AR380" i="2"/>
  <c r="AR372" i="2"/>
  <c r="AR364" i="2"/>
  <c r="AR356" i="2"/>
  <c r="AR348" i="2"/>
  <c r="AR340" i="2"/>
  <c r="AR332" i="2"/>
  <c r="AR324" i="2"/>
  <c r="AR316" i="2"/>
  <c r="AR308" i="2"/>
  <c r="AR300" i="2"/>
  <c r="AR292" i="2"/>
  <c r="AR284" i="2"/>
  <c r="AR276" i="2"/>
  <c r="AR268" i="2"/>
  <c r="AR260" i="2"/>
  <c r="AR252" i="2"/>
  <c r="AR244" i="2"/>
  <c r="AR236" i="2"/>
  <c r="AR228" i="2"/>
  <c r="AR220" i="2"/>
  <c r="AR212" i="2"/>
  <c r="AR204" i="2"/>
  <c r="AR196" i="2"/>
  <c r="AR188" i="2"/>
  <c r="AR180" i="2"/>
  <c r="AR172" i="2"/>
  <c r="AR164" i="2"/>
  <c r="AR156" i="2"/>
  <c r="AR148" i="2"/>
  <c r="AR140" i="2"/>
  <c r="AR132" i="2"/>
  <c r="AR124" i="2"/>
  <c r="AR116" i="2"/>
  <c r="AR108" i="2"/>
  <c r="AR100" i="2"/>
  <c r="AR92" i="2"/>
  <c r="AR84" i="2"/>
  <c r="AR76" i="2"/>
  <c r="AR68" i="2"/>
  <c r="AR60" i="2"/>
  <c r="AR52" i="2"/>
  <c r="AR44" i="2"/>
  <c r="AR36" i="2"/>
  <c r="AK457" i="2"/>
  <c r="AK441" i="2"/>
  <c r="AK429" i="2"/>
  <c r="AK421" i="2"/>
  <c r="AK413" i="2"/>
  <c r="AK405" i="2"/>
  <c r="AK397" i="2"/>
  <c r="AK389" i="2"/>
  <c r="AK381" i="2"/>
  <c r="AK373" i="2"/>
  <c r="AK365" i="2"/>
  <c r="AK357" i="2"/>
  <c r="AK349" i="2"/>
  <c r="AK341" i="2"/>
  <c r="AK333" i="2"/>
  <c r="AK325" i="2"/>
  <c r="AK317" i="2"/>
  <c r="AK309" i="2"/>
  <c r="AK301" i="2"/>
  <c r="AK293" i="2"/>
  <c r="AK285" i="2"/>
  <c r="AK277" i="2"/>
  <c r="AK269" i="2"/>
  <c r="AK261" i="2"/>
  <c r="AK253" i="2"/>
  <c r="AK245" i="2"/>
  <c r="AK237" i="2"/>
  <c r="AK229" i="2"/>
  <c r="AK221" i="2"/>
  <c r="AK213" i="2"/>
  <c r="AK205" i="2"/>
  <c r="AK197" i="2"/>
  <c r="AK189" i="2"/>
  <c r="AK181" i="2"/>
  <c r="AK173" i="2"/>
  <c r="AK165" i="2"/>
  <c r="AK157" i="2"/>
  <c r="AK149" i="2"/>
  <c r="AK141" i="2"/>
  <c r="AK133" i="2"/>
  <c r="AK125" i="2"/>
  <c r="BF412" i="2"/>
  <c r="BF396" i="2"/>
  <c r="BF380" i="2"/>
  <c r="BF364" i="2"/>
  <c r="BF348" i="2"/>
  <c r="BF332" i="2"/>
  <c r="BF316" i="2"/>
  <c r="BF300" i="2"/>
  <c r="BF284" i="2"/>
  <c r="BF268" i="2"/>
  <c r="BF252" i="2"/>
  <c r="BF236" i="2"/>
  <c r="BF220" i="2"/>
  <c r="BF204" i="2"/>
  <c r="BF188" i="2"/>
  <c r="BF177" i="2"/>
  <c r="BF166" i="2"/>
  <c r="BF145" i="2"/>
  <c r="BF134" i="2"/>
  <c r="BF113" i="2"/>
  <c r="BF102" i="2"/>
  <c r="BF81" i="2"/>
  <c r="BF70" i="2"/>
  <c r="BF49" i="2"/>
  <c r="BF38" i="2"/>
  <c r="AY449" i="2"/>
  <c r="AY420" i="2"/>
  <c r="AY409" i="2"/>
  <c r="AY388" i="2"/>
  <c r="AY377" i="2"/>
  <c r="AY356" i="2"/>
  <c r="AY345" i="2"/>
  <c r="AY324" i="2"/>
  <c r="AY313" i="2"/>
  <c r="AY292" i="2"/>
  <c r="AY281" i="2"/>
  <c r="AY260" i="2"/>
  <c r="AY249" i="2"/>
  <c r="AY228" i="2"/>
  <c r="AR458" i="2"/>
  <c r="AR442" i="2"/>
  <c r="AK444" i="2"/>
  <c r="AD424" i="2"/>
  <c r="AD392" i="2"/>
  <c r="AD360" i="2"/>
  <c r="AD328" i="2"/>
  <c r="AD296" i="2"/>
  <c r="AD264" i="2"/>
  <c r="AD232" i="2"/>
  <c r="AD200" i="2"/>
  <c r="AD168" i="2"/>
  <c r="AD136" i="2"/>
  <c r="I6" i="2"/>
  <c r="I70" i="2"/>
  <c r="I134" i="2"/>
  <c r="I198" i="2"/>
  <c r="I262" i="2"/>
  <c r="I326" i="2"/>
  <c r="I390" i="2"/>
  <c r="I454" i="2"/>
  <c r="P27" i="2"/>
  <c r="P59" i="2"/>
  <c r="P91" i="2"/>
  <c r="P123" i="2"/>
  <c r="P155" i="2"/>
  <c r="P187" i="2"/>
  <c r="P219" i="2"/>
  <c r="P251" i="2"/>
  <c r="P283" i="2"/>
  <c r="P315" i="2"/>
  <c r="P339" i="2"/>
  <c r="P355" i="2"/>
  <c r="P371" i="2"/>
  <c r="P387" i="2"/>
  <c r="P403" i="2"/>
  <c r="P419" i="2"/>
  <c r="P437" i="2"/>
  <c r="W40" i="2"/>
  <c r="W56" i="2"/>
  <c r="W72" i="2"/>
  <c r="W88" i="2"/>
  <c r="W104" i="2"/>
  <c r="W120" i="2"/>
  <c r="W136" i="2"/>
  <c r="W152" i="2"/>
  <c r="W168" i="2"/>
  <c r="W184" i="2"/>
  <c r="W200" i="2"/>
  <c r="W216" i="2"/>
  <c r="W232" i="2"/>
  <c r="W248" i="2"/>
  <c r="W264" i="2"/>
  <c r="W280" i="2"/>
  <c r="W296" i="2"/>
  <c r="W312" i="2"/>
  <c r="W328" i="2"/>
  <c r="W344" i="2"/>
  <c r="W360" i="2"/>
  <c r="W376" i="2"/>
  <c r="W392" i="2"/>
  <c r="W408" i="2"/>
  <c r="W424" i="2"/>
  <c r="W452" i="2"/>
  <c r="AD56" i="2"/>
  <c r="AK33" i="2"/>
  <c r="AK77" i="2"/>
  <c r="P442" i="2"/>
  <c r="P458" i="2"/>
  <c r="W437" i="2"/>
  <c r="AD22" i="2"/>
  <c r="AD54" i="2"/>
  <c r="AD86" i="2"/>
  <c r="AD446" i="2"/>
  <c r="AK30" i="2"/>
  <c r="AK46" i="2"/>
  <c r="AK71" i="2"/>
  <c r="AK103" i="2"/>
  <c r="I399" i="2"/>
  <c r="I431" i="2"/>
  <c r="I20" i="2"/>
  <c r="I52" i="2"/>
  <c r="I84" i="2"/>
  <c r="I108" i="2"/>
  <c r="I140" i="2"/>
  <c r="I172" i="2"/>
  <c r="I204" i="2"/>
  <c r="I236" i="2"/>
  <c r="I268" i="2"/>
  <c r="I300" i="2"/>
  <c r="I332" i="2"/>
  <c r="I364" i="2"/>
  <c r="I396" i="2"/>
  <c r="I428" i="2"/>
  <c r="P24" i="2"/>
  <c r="P32" i="2"/>
  <c r="P40" i="2"/>
  <c r="P48" i="2"/>
  <c r="P56" i="2"/>
  <c r="P64" i="2"/>
  <c r="P72" i="2"/>
  <c r="P80" i="2"/>
  <c r="P88" i="2"/>
  <c r="P96" i="2"/>
  <c r="P104" i="2"/>
  <c r="P112" i="2"/>
  <c r="P120" i="2"/>
  <c r="P128" i="2"/>
  <c r="P136" i="2"/>
  <c r="P144" i="2"/>
  <c r="P152" i="2"/>
  <c r="P160" i="2"/>
  <c r="P168" i="2"/>
  <c r="P176" i="2"/>
  <c r="P184" i="2"/>
  <c r="P192" i="2"/>
  <c r="P200" i="2"/>
  <c r="P208" i="2"/>
  <c r="P216" i="2"/>
  <c r="P224" i="2"/>
  <c r="P232" i="2"/>
  <c r="P240" i="2"/>
  <c r="P248" i="2"/>
  <c r="P256" i="2"/>
  <c r="P264" i="2"/>
  <c r="P272" i="2"/>
  <c r="P280" i="2"/>
  <c r="P288" i="2"/>
  <c r="P296" i="2"/>
  <c r="P304" i="2"/>
  <c r="P312" i="2"/>
  <c r="P320" i="2"/>
  <c r="P328" i="2"/>
  <c r="P336" i="2"/>
  <c r="P344" i="2"/>
  <c r="P352" i="2"/>
  <c r="P360" i="2"/>
  <c r="P368" i="2"/>
  <c r="P376" i="2"/>
  <c r="P384" i="2"/>
  <c r="P392" i="2"/>
  <c r="P400" i="2"/>
  <c r="P408" i="2"/>
  <c r="P416" i="2"/>
  <c r="P424" i="2"/>
  <c r="P432" i="2"/>
  <c r="P447" i="2"/>
  <c r="W31" i="2"/>
  <c r="W39" i="2"/>
  <c r="W47" i="2"/>
  <c r="W55" i="2"/>
  <c r="W63" i="2"/>
  <c r="W71" i="2"/>
  <c r="W79" i="2"/>
  <c r="W87" i="2"/>
  <c r="W95" i="2"/>
  <c r="W103" i="2"/>
  <c r="W111" i="2"/>
  <c r="W119" i="2"/>
  <c r="W127" i="2"/>
  <c r="W135" i="2"/>
  <c r="W143" i="2"/>
  <c r="W151" i="2"/>
  <c r="W159" i="2"/>
  <c r="W167" i="2"/>
  <c r="W175" i="2"/>
  <c r="W183" i="2"/>
  <c r="W191" i="2"/>
  <c r="W199" i="2"/>
  <c r="W207" i="2"/>
  <c r="W215" i="2"/>
  <c r="W223" i="2"/>
  <c r="W231" i="2"/>
  <c r="W239" i="2"/>
  <c r="W247" i="2"/>
  <c r="W255" i="2"/>
  <c r="W263" i="2"/>
  <c r="W271" i="2"/>
  <c r="W279" i="2"/>
  <c r="W287" i="2"/>
  <c r="W295" i="2"/>
  <c r="W303" i="2"/>
  <c r="W311" i="2"/>
  <c r="W319" i="2"/>
  <c r="W327" i="2"/>
  <c r="W335" i="2"/>
  <c r="W343" i="2"/>
  <c r="W351" i="2"/>
  <c r="W359" i="2"/>
  <c r="W367" i="2"/>
  <c r="W375" i="2"/>
  <c r="W383" i="2"/>
  <c r="W391" i="2"/>
  <c r="W399" i="2"/>
  <c r="W407" i="2"/>
  <c r="W415" i="2"/>
  <c r="W423" i="2"/>
  <c r="W431" i="2"/>
  <c r="W449" i="2"/>
  <c r="AD36" i="2"/>
  <c r="AD68" i="2"/>
  <c r="AD100" i="2"/>
  <c r="AD456" i="2"/>
  <c r="AK35" i="2"/>
  <c r="AK51" i="2"/>
  <c r="AK81" i="2"/>
  <c r="AK113" i="2"/>
  <c r="FU226" i="2"/>
  <c r="FU454" i="2"/>
  <c r="FU438" i="2"/>
  <c r="FU457" i="2"/>
  <c r="FU441" i="2"/>
  <c r="FU429" i="2"/>
  <c r="FU421" i="2"/>
  <c r="FU413" i="2"/>
  <c r="FU405" i="2"/>
  <c r="FU397" i="2"/>
  <c r="FU389" i="2"/>
  <c r="FU381" i="2"/>
  <c r="FU373" i="2"/>
  <c r="FU365" i="2"/>
  <c r="FU444" i="2"/>
  <c r="FU447" i="2"/>
  <c r="FU432" i="2"/>
  <c r="FU424" i="2"/>
  <c r="FU416" i="2"/>
  <c r="FU408" i="2"/>
  <c r="FU400" i="2"/>
  <c r="FU392" i="2"/>
  <c r="FU384" i="2"/>
  <c r="FU376" i="2"/>
  <c r="FU368" i="2"/>
  <c r="FU360" i="2"/>
  <c r="FU352" i="2"/>
  <c r="FU344" i="2"/>
  <c r="FU341" i="2"/>
  <c r="FU325" i="2"/>
  <c r="FU309" i="2"/>
  <c r="FU295" i="2"/>
  <c r="FU340" i="2"/>
  <c r="FU324" i="2"/>
  <c r="FU308" i="2"/>
  <c r="FU284" i="2"/>
  <c r="FU274" i="2"/>
  <c r="FU266" i="2"/>
  <c r="FU258" i="2"/>
  <c r="FU359" i="2"/>
  <c r="FU335" i="2"/>
  <c r="FU319" i="2"/>
  <c r="FU303" i="2"/>
  <c r="FU291" i="2"/>
  <c r="FU302" i="2"/>
  <c r="FU263" i="2"/>
  <c r="FU241" i="2"/>
  <c r="FU225" i="2"/>
  <c r="FU209" i="2"/>
  <c r="FU188" i="2"/>
  <c r="FU177" i="2"/>
  <c r="FU156" i="2"/>
  <c r="FT3" i="4" a="1"/>
  <c r="FU240" i="2"/>
  <c r="FU224" i="2"/>
  <c r="FU74" i="2"/>
  <c r="FU243" i="2"/>
  <c r="FU211" i="2"/>
  <c r="FU189" i="2"/>
  <c r="FU168" i="2"/>
  <c r="FU157" i="2"/>
  <c r="B440" i="2"/>
  <c r="B376" i="2"/>
  <c r="B216" i="2"/>
  <c r="B37" i="2"/>
  <c r="B239" i="2"/>
  <c r="B156" i="2"/>
  <c r="B6" i="2"/>
  <c r="B116" i="2"/>
  <c r="B177" i="2"/>
  <c r="B225" i="2"/>
  <c r="B273" i="2"/>
  <c r="B321" i="2"/>
  <c r="B369" i="2"/>
  <c r="B33" i="2"/>
  <c r="B112" i="2"/>
  <c r="B174" i="2"/>
  <c r="B222" i="2"/>
  <c r="B270" i="2"/>
  <c r="B318" i="2"/>
  <c r="B366" i="2"/>
  <c r="B411" i="2"/>
  <c r="B430" i="2"/>
  <c r="B380" i="2"/>
  <c r="B284" i="2"/>
  <c r="B188" i="2"/>
  <c r="B61" i="2"/>
  <c r="B125" i="2"/>
  <c r="B335" i="2"/>
  <c r="B457" i="2"/>
  <c r="B409" i="2"/>
  <c r="B299" i="2"/>
  <c r="B203" i="2"/>
  <c r="B74" i="2"/>
  <c r="B48" i="2"/>
  <c r="B163" i="2"/>
  <c r="B115" i="2"/>
  <c r="B67" i="2"/>
  <c r="B19" i="2"/>
  <c r="B227" i="2"/>
  <c r="B76" i="2"/>
  <c r="B28" i="2"/>
  <c r="B127" i="2"/>
  <c r="B95" i="2"/>
  <c r="B31" i="2"/>
  <c r="AD416" i="2"/>
  <c r="AD384" i="2"/>
  <c r="AD352" i="2"/>
  <c r="AD320" i="2"/>
  <c r="AD288" i="2"/>
  <c r="AD256" i="2"/>
  <c r="AD224" i="2"/>
  <c r="AD192" i="2"/>
  <c r="AD160" i="2"/>
  <c r="AD128" i="2"/>
  <c r="I22" i="2"/>
  <c r="I86" i="2"/>
  <c r="I150" i="2"/>
  <c r="I214" i="2"/>
  <c r="I278" i="2"/>
  <c r="I342" i="2"/>
  <c r="I406" i="2"/>
  <c r="P35" i="2"/>
  <c r="P67" i="2"/>
  <c r="P99" i="2"/>
  <c r="P131" i="2"/>
  <c r="P163" i="2"/>
  <c r="P195" i="2"/>
  <c r="P227" i="2"/>
  <c r="P259" i="2"/>
  <c r="P291" i="2"/>
  <c r="P323" i="2"/>
  <c r="P345" i="2"/>
  <c r="P361" i="2"/>
  <c r="P377" i="2"/>
  <c r="P393" i="2"/>
  <c r="P409" i="2"/>
  <c r="P425" i="2"/>
  <c r="P449" i="2"/>
  <c r="W30" i="2"/>
  <c r="W46" i="2"/>
  <c r="W62" i="2"/>
  <c r="W78" i="2"/>
  <c r="W94" i="2"/>
  <c r="W110" i="2"/>
  <c r="W126" i="2"/>
  <c r="W142" i="2"/>
  <c r="W158" i="2"/>
  <c r="W174" i="2"/>
  <c r="W190" i="2"/>
  <c r="W206" i="2"/>
  <c r="W222" i="2"/>
  <c r="W238" i="2"/>
  <c r="W254" i="2"/>
  <c r="W270" i="2"/>
  <c r="W286" i="2"/>
  <c r="W302" i="2"/>
  <c r="W318" i="2"/>
  <c r="W334" i="2"/>
  <c r="W350" i="2"/>
  <c r="W366" i="2"/>
  <c r="W382" i="2"/>
  <c r="W398" i="2"/>
  <c r="W414" i="2"/>
  <c r="W430" i="2"/>
  <c r="AD48" i="2"/>
  <c r="AD112" i="2"/>
  <c r="AK37" i="2"/>
  <c r="AK85" i="2"/>
  <c r="P446" i="2"/>
  <c r="W443" i="2"/>
  <c r="AD46" i="2"/>
  <c r="AD78" i="2"/>
  <c r="AD110" i="2"/>
  <c r="AD454" i="2"/>
  <c r="AK34" i="2"/>
  <c r="AK50" i="2"/>
  <c r="AK79" i="2"/>
  <c r="AK111" i="2"/>
  <c r="I407" i="2"/>
  <c r="I439" i="2"/>
  <c r="I28" i="2"/>
  <c r="I60" i="2"/>
  <c r="I88" i="2"/>
  <c r="I116" i="2"/>
  <c r="I148" i="2"/>
  <c r="I180" i="2"/>
  <c r="I212" i="2"/>
  <c r="I244" i="2"/>
  <c r="I276" i="2"/>
  <c r="I308" i="2"/>
  <c r="I340" i="2"/>
  <c r="I372" i="2"/>
  <c r="I404" i="2"/>
  <c r="I436" i="2"/>
  <c r="P26" i="2"/>
  <c r="P34" i="2"/>
  <c r="P42" i="2"/>
  <c r="P50" i="2"/>
  <c r="P58" i="2"/>
  <c r="P66" i="2"/>
  <c r="P74" i="2"/>
  <c r="P82" i="2"/>
  <c r="P90" i="2"/>
  <c r="P98" i="2"/>
  <c r="P106" i="2"/>
  <c r="P114" i="2"/>
  <c r="P122" i="2"/>
  <c r="P130" i="2"/>
  <c r="P138" i="2"/>
  <c r="P146" i="2"/>
  <c r="P154" i="2"/>
  <c r="P162" i="2"/>
  <c r="P170" i="2"/>
  <c r="P178" i="2"/>
  <c r="P186" i="2"/>
  <c r="P194" i="2"/>
  <c r="P202" i="2"/>
  <c r="P210" i="2"/>
  <c r="P218" i="2"/>
  <c r="P226" i="2"/>
  <c r="P234" i="2"/>
  <c r="P242" i="2"/>
  <c r="P250" i="2"/>
  <c r="P258" i="2"/>
  <c r="P266" i="2"/>
  <c r="P274" i="2"/>
  <c r="P282" i="2"/>
  <c r="P290" i="2"/>
  <c r="P298" i="2"/>
  <c r="P306" i="2"/>
  <c r="P314" i="2"/>
  <c r="P322" i="2"/>
  <c r="P330" i="2"/>
  <c r="P338" i="2"/>
  <c r="P346" i="2"/>
  <c r="P354" i="2"/>
  <c r="P362" i="2"/>
  <c r="P370" i="2"/>
  <c r="P378" i="2"/>
  <c r="P386" i="2"/>
  <c r="P394" i="2"/>
  <c r="P402" i="2"/>
  <c r="P410" i="2"/>
  <c r="P418" i="2"/>
  <c r="P426" i="2"/>
  <c r="P435" i="2"/>
  <c r="P451" i="2"/>
  <c r="W33" i="2"/>
  <c r="W41" i="2"/>
  <c r="W49" i="2"/>
  <c r="W57" i="2"/>
  <c r="W65" i="2"/>
  <c r="W73" i="2"/>
  <c r="W81" i="2"/>
  <c r="W89" i="2"/>
  <c r="W97" i="2"/>
  <c r="W105" i="2"/>
  <c r="W113" i="2"/>
  <c r="W121" i="2"/>
  <c r="W129" i="2"/>
  <c r="W137" i="2"/>
  <c r="W145" i="2"/>
  <c r="W153" i="2"/>
  <c r="W161" i="2"/>
  <c r="W169" i="2"/>
  <c r="W177" i="2"/>
  <c r="W185" i="2"/>
  <c r="W193" i="2"/>
  <c r="W201" i="2"/>
  <c r="W209" i="2"/>
  <c r="W217" i="2"/>
  <c r="W225" i="2"/>
  <c r="W233" i="2"/>
  <c r="W241" i="2"/>
  <c r="W249" i="2"/>
  <c r="W257" i="2"/>
  <c r="W265" i="2"/>
  <c r="W273" i="2"/>
  <c r="W281" i="2"/>
  <c r="W289" i="2"/>
  <c r="W297" i="2"/>
  <c r="W305" i="2"/>
  <c r="W313" i="2"/>
  <c r="W321" i="2"/>
  <c r="W329" i="2"/>
  <c r="W337" i="2"/>
  <c r="W345" i="2"/>
  <c r="W353" i="2"/>
  <c r="W361" i="2"/>
  <c r="W369" i="2"/>
  <c r="W377" i="2"/>
  <c r="W385" i="2"/>
  <c r="W393" i="2"/>
  <c r="W401" i="2"/>
  <c r="W409" i="2"/>
  <c r="W417" i="2"/>
  <c r="W425" i="2"/>
  <c r="W433" i="2"/>
  <c r="W455" i="2"/>
  <c r="AD28" i="2"/>
  <c r="AD60" i="2"/>
  <c r="AD92" i="2"/>
  <c r="AK23" i="2"/>
  <c r="AK39" i="2"/>
  <c r="AK57" i="2"/>
  <c r="AK89" i="2"/>
  <c r="AK121" i="2"/>
  <c r="FU242" i="2"/>
  <c r="FU450" i="2"/>
  <c r="FU434" i="2"/>
  <c r="FU453" i="2"/>
  <c r="FU437" i="2"/>
  <c r="FU427" i="2"/>
  <c r="FU419" i="2"/>
  <c r="FU411" i="2"/>
  <c r="FU403" i="2"/>
  <c r="FU395" i="2"/>
  <c r="FU387" i="2"/>
  <c r="FU379" i="2"/>
  <c r="FU371" i="2"/>
  <c r="FU456" i="2"/>
  <c r="FU440" i="2"/>
  <c r="FU443" i="2"/>
  <c r="FU430" i="2"/>
  <c r="FU422" i="2"/>
  <c r="FU414" i="2"/>
  <c r="FU406" i="2"/>
  <c r="FU398" i="2"/>
  <c r="FU390" i="2"/>
  <c r="FU382" i="2"/>
  <c r="FU374" i="2"/>
  <c r="FU366" i="2"/>
  <c r="FU358" i="2"/>
  <c r="FU350" i="2"/>
  <c r="FU363" i="2"/>
  <c r="FU337" i="2"/>
  <c r="FU321" i="2"/>
  <c r="FU305" i="2"/>
  <c r="FU282" i="2"/>
  <c r="FU361" i="2"/>
  <c r="FU336" i="2"/>
  <c r="FU320" i="2"/>
  <c r="FU304" i="2"/>
  <c r="FU292" i="2"/>
  <c r="FU281" i="2"/>
  <c r="FU272" i="2"/>
  <c r="FU264" i="2"/>
  <c r="FU256" i="2"/>
  <c r="FU351" i="2"/>
  <c r="FU331" i="2"/>
  <c r="FU315" i="2"/>
  <c r="FU299" i="2"/>
  <c r="FU278" i="2"/>
  <c r="FU357" i="2"/>
  <c r="FU255" i="2"/>
  <c r="FU237" i="2"/>
  <c r="FU221" i="2"/>
  <c r="FU196" i="2"/>
  <c r="FU185" i="2"/>
  <c r="FU164" i="2"/>
  <c r="FU153" i="2"/>
  <c r="FU349" i="2"/>
  <c r="FU288" i="2"/>
  <c r="FU253" i="2"/>
  <c r="FU236" i="2"/>
  <c r="FU220" i="2"/>
  <c r="FU206" i="2"/>
  <c r="FU195" i="2"/>
  <c r="FU174" i="2"/>
  <c r="FU163" i="2"/>
  <c r="FU144" i="2"/>
  <c r="FU136" i="2"/>
  <c r="FU128" i="2"/>
  <c r="FU120" i="2"/>
  <c r="FU112" i="2"/>
  <c r="FU104" i="2"/>
  <c r="FU96" i="2"/>
  <c r="FU88" i="2"/>
  <c r="FU80" i="2"/>
  <c r="FU72" i="2"/>
  <c r="FU64" i="2"/>
  <c r="FU296" i="2"/>
  <c r="FU259" i="2"/>
  <c r="FU239" i="2"/>
  <c r="FU223" i="2"/>
  <c r="FU208" i="2"/>
  <c r="FU197" i="2"/>
  <c r="FU176" i="2"/>
  <c r="FU165" i="2"/>
  <c r="FF3" i="4" a="1"/>
  <c r="B444" i="2"/>
  <c r="B456" i="2"/>
  <c r="B360" i="2"/>
  <c r="B320" i="2"/>
  <c r="B408" i="2"/>
  <c r="B420" i="2"/>
  <c r="B432" i="2"/>
  <c r="B344" i="2"/>
  <c r="B272" i="2"/>
  <c r="B200" i="2"/>
  <c r="B114" i="2"/>
  <c r="B447" i="2"/>
  <c r="B387" i="2"/>
  <c r="B295" i="2"/>
  <c r="B231" i="2"/>
  <c r="B183" i="2"/>
  <c r="B145" i="2"/>
  <c r="B102" i="2"/>
  <c r="B50" i="2"/>
  <c r="B14" i="2"/>
  <c r="B46" i="2"/>
  <c r="B78" i="2"/>
  <c r="B100" i="2"/>
  <c r="B121" i="2"/>
  <c r="B142" i="2"/>
  <c r="B164" i="2"/>
  <c r="B181" i="2"/>
  <c r="B197" i="2"/>
  <c r="B213" i="2"/>
  <c r="B229" i="2"/>
  <c r="B245" i="2"/>
  <c r="B261" i="2"/>
  <c r="B277" i="2"/>
  <c r="B293" i="2"/>
  <c r="B309" i="2"/>
  <c r="B325" i="2"/>
  <c r="B341" i="2"/>
  <c r="B357" i="2"/>
  <c r="B373" i="2"/>
  <c r="B389" i="2"/>
  <c r="B9" i="2"/>
  <c r="B41" i="2"/>
  <c r="B73" i="2"/>
  <c r="B96" i="2"/>
  <c r="B117" i="2"/>
  <c r="B138" i="2"/>
  <c r="B160" i="2"/>
  <c r="B178" i="2"/>
  <c r="B194" i="2"/>
  <c r="B210" i="2"/>
  <c r="B226" i="2"/>
  <c r="B242" i="2"/>
  <c r="B258" i="2"/>
  <c r="B274" i="2"/>
  <c r="B290" i="2"/>
  <c r="B306" i="2"/>
  <c r="B322" i="2"/>
  <c r="B338" i="2"/>
  <c r="B354" i="2"/>
  <c r="B370" i="2"/>
  <c r="B443" i="2"/>
  <c r="B398" i="2"/>
  <c r="B303" i="2"/>
  <c r="B454" i="2"/>
  <c r="B418" i="2"/>
  <c r="B396" i="2"/>
  <c r="B372" i="2"/>
  <c r="B340" i="2"/>
  <c r="B308" i="2"/>
  <c r="B276" i="2"/>
  <c r="B244" i="2"/>
  <c r="B212" i="2"/>
  <c r="B180" i="2"/>
  <c r="B141" i="2"/>
  <c r="B98" i="2"/>
  <c r="B45" i="2"/>
  <c r="B264" i="2"/>
  <c r="B192" i="2"/>
  <c r="B104" i="2"/>
  <c r="B439" i="2"/>
  <c r="B392" i="2"/>
  <c r="B311" i="2"/>
  <c r="B458" i="2"/>
  <c r="B426" i="2"/>
  <c r="B453" i="2"/>
  <c r="B437" i="2"/>
  <c r="B421" i="2"/>
  <c r="B405" i="2"/>
  <c r="B384" i="2"/>
  <c r="B355" i="2"/>
  <c r="B259" i="2"/>
  <c r="B195" i="2"/>
  <c r="B150" i="2"/>
  <c r="B60" i="2"/>
  <c r="B159" i="2"/>
  <c r="B47" i="2"/>
  <c r="AD447" i="2"/>
  <c r="AD408" i="2"/>
  <c r="AD376" i="2"/>
  <c r="AD344" i="2"/>
  <c r="AD312" i="2"/>
  <c r="AD280" i="2"/>
  <c r="AD248" i="2"/>
  <c r="AD216" i="2"/>
  <c r="AD184" i="2"/>
  <c r="AD152" i="2"/>
  <c r="AD120" i="2"/>
  <c r="I38" i="2"/>
  <c r="I102" i="2"/>
  <c r="I166" i="2"/>
  <c r="I230" i="2"/>
  <c r="I294" i="2"/>
  <c r="I358" i="2"/>
  <c r="I422" i="2"/>
  <c r="P43" i="2"/>
  <c r="P75" i="2"/>
  <c r="P107" i="2"/>
  <c r="P139" i="2"/>
  <c r="P171" i="2"/>
  <c r="P203" i="2"/>
  <c r="P235" i="2"/>
  <c r="P267" i="2"/>
  <c r="P299" i="2"/>
  <c r="P331" i="2"/>
  <c r="P347" i="2"/>
  <c r="P363" i="2"/>
  <c r="P379" i="2"/>
  <c r="P395" i="2"/>
  <c r="P411" i="2"/>
  <c r="P427" i="2"/>
  <c r="P453" i="2"/>
  <c r="W32" i="2"/>
  <c r="W48" i="2"/>
  <c r="W64" i="2"/>
  <c r="W80" i="2"/>
  <c r="W96" i="2"/>
  <c r="W112" i="2"/>
  <c r="W128" i="2"/>
  <c r="W144" i="2"/>
  <c r="W160" i="2"/>
  <c r="W176" i="2"/>
  <c r="W192" i="2"/>
  <c r="W208" i="2"/>
  <c r="W224" i="2"/>
  <c r="W240" i="2"/>
  <c r="W256" i="2"/>
  <c r="W272" i="2"/>
  <c r="W288" i="2"/>
  <c r="W304" i="2"/>
  <c r="W320" i="2"/>
  <c r="W336" i="2"/>
  <c r="W352" i="2"/>
  <c r="W368" i="2"/>
  <c r="W384" i="2"/>
  <c r="W400" i="2"/>
  <c r="W416" i="2"/>
  <c r="W432" i="2"/>
  <c r="AD24" i="2"/>
  <c r="AD88" i="2"/>
  <c r="AD452" i="2"/>
  <c r="AK49" i="2"/>
  <c r="AK109" i="2"/>
  <c r="P434" i="2"/>
  <c r="P450" i="2"/>
  <c r="W448" i="2"/>
  <c r="AD38" i="2"/>
  <c r="AD70" i="2"/>
  <c r="AD102" i="2"/>
  <c r="AK22" i="2"/>
  <c r="AK38" i="2"/>
  <c r="AK55" i="2"/>
  <c r="AK87" i="2"/>
  <c r="AK119" i="2"/>
  <c r="I415" i="2"/>
  <c r="I447" i="2"/>
  <c r="I36" i="2"/>
  <c r="I68" i="2"/>
  <c r="I92" i="2"/>
  <c r="I124" i="2"/>
  <c r="I156" i="2"/>
  <c r="I188" i="2"/>
  <c r="I220" i="2"/>
  <c r="I252" i="2"/>
  <c r="I284" i="2"/>
  <c r="I316" i="2"/>
  <c r="I348" i="2"/>
  <c r="I380" i="2"/>
  <c r="I412" i="2"/>
  <c r="I444" i="2"/>
  <c r="P20" i="2"/>
  <c r="P28" i="2"/>
  <c r="P36" i="2"/>
  <c r="P44" i="2"/>
  <c r="P52" i="2"/>
  <c r="P60" i="2"/>
  <c r="P68" i="2"/>
  <c r="P76" i="2"/>
  <c r="P84" i="2"/>
  <c r="P92" i="2"/>
  <c r="P100" i="2"/>
  <c r="P108" i="2"/>
  <c r="P116" i="2"/>
  <c r="P124" i="2"/>
  <c r="P132" i="2"/>
  <c r="P140" i="2"/>
  <c r="P148" i="2"/>
  <c r="P156" i="2"/>
  <c r="P164" i="2"/>
  <c r="P172" i="2"/>
  <c r="P180" i="2"/>
  <c r="P188" i="2"/>
  <c r="P196" i="2"/>
  <c r="P204" i="2"/>
  <c r="P212" i="2"/>
  <c r="P220" i="2"/>
  <c r="P228" i="2"/>
  <c r="P236" i="2"/>
  <c r="P244" i="2"/>
  <c r="P252" i="2"/>
  <c r="P260" i="2"/>
  <c r="P268" i="2"/>
  <c r="P276" i="2"/>
  <c r="P284" i="2"/>
  <c r="P292" i="2"/>
  <c r="P300" i="2"/>
  <c r="P308" i="2"/>
  <c r="P316" i="2"/>
  <c r="P324" i="2"/>
  <c r="P332" i="2"/>
  <c r="P340" i="2"/>
  <c r="P348" i="2"/>
  <c r="P356" i="2"/>
  <c r="P364" i="2"/>
  <c r="P372" i="2"/>
  <c r="P380" i="2"/>
  <c r="P388" i="2"/>
  <c r="P396" i="2"/>
  <c r="P404" i="2"/>
  <c r="P412" i="2"/>
  <c r="P420" i="2"/>
  <c r="P428" i="2"/>
  <c r="P439" i="2"/>
  <c r="P455" i="2"/>
  <c r="W35" i="2"/>
  <c r="W43" i="2"/>
  <c r="W51" i="2"/>
  <c r="W59" i="2"/>
  <c r="W67" i="2"/>
  <c r="W75" i="2"/>
  <c r="W83" i="2"/>
  <c r="W91" i="2"/>
  <c r="W99" i="2"/>
  <c r="W107" i="2"/>
  <c r="W115" i="2"/>
  <c r="W123" i="2"/>
  <c r="W131" i="2"/>
  <c r="W139" i="2"/>
  <c r="W147" i="2"/>
  <c r="W155" i="2"/>
  <c r="W163" i="2"/>
  <c r="W171" i="2"/>
  <c r="W179" i="2"/>
  <c r="W187" i="2"/>
  <c r="W195" i="2"/>
  <c r="W203" i="2"/>
  <c r="W211" i="2"/>
  <c r="W219" i="2"/>
  <c r="W227" i="2"/>
  <c r="W235" i="2"/>
  <c r="W243" i="2"/>
  <c r="W251" i="2"/>
  <c r="W259" i="2"/>
  <c r="W267" i="2"/>
  <c r="W275" i="2"/>
  <c r="W283" i="2"/>
  <c r="W291" i="2"/>
  <c r="W299" i="2"/>
  <c r="W307" i="2"/>
  <c r="W315" i="2"/>
  <c r="W323" i="2"/>
  <c r="W331" i="2"/>
  <c r="W339" i="2"/>
  <c r="W347" i="2"/>
  <c r="W355" i="2"/>
  <c r="W363" i="2"/>
  <c r="W371" i="2"/>
  <c r="W379" i="2"/>
  <c r="W387" i="2"/>
  <c r="W395" i="2"/>
  <c r="W403" i="2"/>
  <c r="W411" i="2"/>
  <c r="W419" i="2"/>
  <c r="W427" i="2"/>
  <c r="W439" i="2"/>
  <c r="AD20" i="2"/>
  <c r="AD52" i="2"/>
  <c r="AD84" i="2"/>
  <c r="AD440" i="2"/>
  <c r="AK27" i="2"/>
  <c r="AK43" i="2"/>
  <c r="AK65" i="2"/>
  <c r="AK97" i="2"/>
  <c r="FU306" i="2"/>
  <c r="FU265" i="2"/>
  <c r="FU446" i="2"/>
  <c r="FU449" i="2"/>
  <c r="FU433" i="2"/>
  <c r="FU425" i="2"/>
  <c r="FU417" i="2"/>
  <c r="FU409" i="2"/>
  <c r="FU401" i="2"/>
  <c r="FU393" i="2"/>
  <c r="FU385" i="2"/>
  <c r="FU377" i="2"/>
  <c r="FU369" i="2"/>
  <c r="FU452" i="2"/>
  <c r="FU436" i="2"/>
  <c r="FU455" i="2"/>
  <c r="FU439" i="2"/>
  <c r="FU428" i="2"/>
  <c r="FU420" i="2"/>
  <c r="FU412" i="2"/>
  <c r="FU404" i="2"/>
  <c r="FU396" i="2"/>
  <c r="FU388" i="2"/>
  <c r="FU380" i="2"/>
  <c r="FU372" i="2"/>
  <c r="FU364" i="2"/>
  <c r="FU356" i="2"/>
  <c r="FU348" i="2"/>
  <c r="FU355" i="2"/>
  <c r="FU333" i="2"/>
  <c r="FU317" i="2"/>
  <c r="FU301" i="2"/>
  <c r="FU290" i="2"/>
  <c r="FU279" i="2"/>
  <c r="FU353" i="2"/>
  <c r="FU332" i="2"/>
  <c r="FU316" i="2"/>
  <c r="FU300" i="2"/>
  <c r="FU289" i="2"/>
  <c r="FU270" i="2"/>
  <c r="FU262" i="2"/>
  <c r="FU254" i="2"/>
  <c r="FU343" i="2"/>
  <c r="FU327" i="2"/>
  <c r="FU311" i="2"/>
  <c r="FU286" i="2"/>
  <c r="FU334" i="2"/>
  <c r="FU280" i="2"/>
  <c r="FU249" i="2"/>
  <c r="FU233" i="2"/>
  <c r="FU217" i="2"/>
  <c r="FU204" i="2"/>
  <c r="FU193" i="2"/>
  <c r="FU172" i="2"/>
  <c r="FU161" i="2"/>
  <c r="FU330" i="2"/>
  <c r="FU277" i="2"/>
  <c r="FU248" i="2"/>
  <c r="FU232" i="2"/>
  <c r="FU216" i="2"/>
  <c r="FU203" i="2"/>
  <c r="FU182" i="2"/>
  <c r="FU171" i="2"/>
  <c r="FU150" i="2"/>
  <c r="FU142" i="2"/>
  <c r="FU134" i="2"/>
  <c r="FU126" i="2"/>
  <c r="FU118" i="2"/>
  <c r="FU110" i="2"/>
  <c r="FU102" i="2"/>
  <c r="FU94" i="2"/>
  <c r="FU86" i="2"/>
  <c r="FU78" i="2"/>
  <c r="FU70" i="2"/>
  <c r="FU342" i="2"/>
  <c r="FU285" i="2"/>
  <c r="FU251" i="2"/>
  <c r="FU235" i="2"/>
  <c r="FU219" i="2"/>
  <c r="FU205" i="2"/>
  <c r="FU184" i="2"/>
  <c r="FU173" i="2"/>
  <c r="FU152" i="2"/>
  <c r="B336" i="2"/>
  <c r="B412" i="2"/>
  <c r="B394" i="2"/>
  <c r="B296" i="2"/>
  <c r="B21" i="2"/>
  <c r="B388" i="2"/>
  <c r="B383" i="2"/>
  <c r="B416" i="2"/>
  <c r="B280" i="2"/>
  <c r="B256" i="2"/>
  <c r="B176" i="2"/>
  <c r="B93" i="2"/>
  <c r="B431" i="2"/>
  <c r="B367" i="2"/>
  <c r="B271" i="2"/>
  <c r="B207" i="2"/>
  <c r="B175" i="2"/>
  <c r="B134" i="2"/>
  <c r="B92" i="2"/>
  <c r="B34" i="2"/>
  <c r="B22" i="2"/>
  <c r="B54" i="2"/>
  <c r="B84" i="2"/>
  <c r="B105" i="2"/>
  <c r="B126" i="2"/>
  <c r="B148" i="2"/>
  <c r="B169" i="2"/>
  <c r="B185" i="2"/>
  <c r="B201" i="2"/>
  <c r="B217" i="2"/>
  <c r="B233" i="2"/>
  <c r="B249" i="2"/>
  <c r="B265" i="2"/>
  <c r="B281" i="2"/>
  <c r="B297" i="2"/>
  <c r="B313" i="2"/>
  <c r="B329" i="2"/>
  <c r="B345" i="2"/>
  <c r="B361" i="2"/>
  <c r="B377" i="2"/>
  <c r="B393" i="2"/>
  <c r="B17" i="2"/>
  <c r="B49" i="2"/>
  <c r="B80" i="2"/>
  <c r="B101" i="2"/>
  <c r="B122" i="2"/>
  <c r="B144" i="2"/>
  <c r="B165" i="2"/>
  <c r="B182" i="2"/>
  <c r="B198" i="2"/>
  <c r="B214" i="2"/>
  <c r="B230" i="2"/>
  <c r="B246" i="2"/>
  <c r="B262" i="2"/>
  <c r="B278" i="2"/>
  <c r="B294" i="2"/>
  <c r="B310" i="2"/>
  <c r="B326" i="2"/>
  <c r="B342" i="2"/>
  <c r="B358" i="2"/>
  <c r="B374" i="2"/>
  <c r="B435" i="2"/>
  <c r="B382" i="2"/>
  <c r="B279" i="2"/>
  <c r="B446" i="2"/>
  <c r="B410" i="2"/>
  <c r="B391" i="2"/>
  <c r="B364" i="2"/>
  <c r="B332" i="2"/>
  <c r="B300" i="2"/>
  <c r="B268" i="2"/>
  <c r="B236" i="2"/>
  <c r="B204" i="2"/>
  <c r="B172" i="2"/>
  <c r="B130" i="2"/>
  <c r="B88" i="2"/>
  <c r="B29" i="2"/>
  <c r="B240" i="2"/>
  <c r="B168" i="2"/>
  <c r="B82" i="2"/>
  <c r="B427" i="2"/>
  <c r="B375" i="2"/>
  <c r="B287" i="2"/>
  <c r="B450" i="2"/>
  <c r="B422" i="2"/>
  <c r="B449" i="2"/>
  <c r="B433" i="2"/>
  <c r="B417" i="2"/>
  <c r="B400" i="2"/>
  <c r="B379" i="2"/>
  <c r="B347" i="2"/>
  <c r="B315" i="2"/>
  <c r="B283" i="2"/>
  <c r="B251" i="2"/>
  <c r="B219" i="2"/>
  <c r="B187" i="2"/>
  <c r="B140" i="2"/>
  <c r="B97" i="2"/>
  <c r="B42" i="2"/>
  <c r="B72" i="2"/>
  <c r="B56" i="2"/>
  <c r="B40" i="2"/>
  <c r="B24" i="2"/>
  <c r="B8" i="2"/>
  <c r="B155" i="2"/>
  <c r="B139" i="2"/>
  <c r="B123" i="2"/>
  <c r="B107" i="2"/>
  <c r="B91" i="2"/>
  <c r="B75" i="2"/>
  <c r="B59" i="2"/>
  <c r="B43" i="2"/>
  <c r="B27" i="2"/>
  <c r="B11" i="2"/>
  <c r="B327" i="2"/>
  <c r="B66" i="2"/>
  <c r="B70" i="2"/>
  <c r="B137" i="2"/>
  <c r="B193" i="2"/>
  <c r="B241" i="2"/>
  <c r="B289" i="2"/>
  <c r="B353" i="2"/>
  <c r="B401" i="2"/>
  <c r="B90" i="2"/>
  <c r="B154" i="2"/>
  <c r="B206" i="2"/>
  <c r="B254" i="2"/>
  <c r="B302" i="2"/>
  <c r="B350" i="2"/>
  <c r="B319" i="2"/>
  <c r="B402" i="2"/>
  <c r="B316" i="2"/>
  <c r="B220" i="2"/>
  <c r="B109" i="2"/>
  <c r="B288" i="2"/>
  <c r="B451" i="2"/>
  <c r="B215" i="2"/>
  <c r="B441" i="2"/>
  <c r="B390" i="2"/>
  <c r="B331" i="2"/>
  <c r="B235" i="2"/>
  <c r="B118" i="2"/>
  <c r="B64" i="2"/>
  <c r="B16" i="2"/>
  <c r="B131" i="2"/>
  <c r="B83" i="2"/>
  <c r="B35" i="2"/>
  <c r="B323" i="2"/>
  <c r="B108" i="2"/>
  <c r="B44" i="2"/>
  <c r="B143" i="2"/>
  <c r="B63" i="2"/>
  <c r="AD432" i="2"/>
  <c r="AD400" i="2"/>
  <c r="AD368" i="2"/>
  <c r="AD336" i="2"/>
  <c r="AD304" i="2"/>
  <c r="AD272" i="2"/>
  <c r="AD240" i="2"/>
  <c r="AD208" i="2"/>
  <c r="AD176" i="2"/>
  <c r="AD144" i="2"/>
  <c r="I54" i="2"/>
  <c r="I118" i="2"/>
  <c r="I182" i="2"/>
  <c r="I246" i="2"/>
  <c r="I310" i="2"/>
  <c r="I374" i="2"/>
  <c r="I438" i="2"/>
  <c r="P51" i="2"/>
  <c r="P83" i="2"/>
  <c r="P115" i="2"/>
  <c r="P147" i="2"/>
  <c r="P179" i="2"/>
  <c r="P211" i="2"/>
  <c r="P243" i="2"/>
  <c r="P275" i="2"/>
  <c r="P307" i="2"/>
  <c r="P337" i="2"/>
  <c r="P353" i="2"/>
  <c r="P369" i="2"/>
  <c r="P385" i="2"/>
  <c r="P401" i="2"/>
  <c r="P417" i="2"/>
  <c r="P433" i="2"/>
  <c r="W38" i="2"/>
  <c r="W54" i="2"/>
  <c r="W70" i="2"/>
  <c r="W86" i="2"/>
  <c r="W102" i="2"/>
  <c r="W118" i="2"/>
  <c r="W134" i="2"/>
  <c r="W150" i="2"/>
  <c r="W166" i="2"/>
  <c r="W182" i="2"/>
  <c r="W198" i="2"/>
  <c r="W214" i="2"/>
  <c r="W230" i="2"/>
  <c r="W246" i="2"/>
  <c r="W262" i="2"/>
  <c r="W278" i="2"/>
  <c r="W294" i="2"/>
  <c r="W310" i="2"/>
  <c r="W326" i="2"/>
  <c r="W342" i="2"/>
  <c r="W358" i="2"/>
  <c r="W374" i="2"/>
  <c r="W390" i="2"/>
  <c r="W406" i="2"/>
  <c r="W422" i="2"/>
  <c r="W447" i="2"/>
  <c r="AD80" i="2"/>
  <c r="AK21" i="2"/>
  <c r="AK53" i="2"/>
  <c r="AK117" i="2"/>
  <c r="P438" i="2"/>
  <c r="P454" i="2"/>
  <c r="W453" i="2"/>
  <c r="AD30" i="2"/>
  <c r="AD62" i="2"/>
  <c r="AD94" i="2"/>
  <c r="AD438" i="2"/>
  <c r="AK26" i="2"/>
  <c r="AK42" i="2"/>
  <c r="AK63" i="2"/>
  <c r="AK95" i="2"/>
  <c r="I391" i="2"/>
  <c r="I423" i="2"/>
  <c r="I455" i="2"/>
  <c r="I12" i="2"/>
  <c r="I44" i="2"/>
  <c r="I76" i="2"/>
  <c r="I100" i="2"/>
  <c r="I132" i="2"/>
  <c r="I164" i="2"/>
  <c r="I196" i="2"/>
  <c r="I228" i="2"/>
  <c r="I260" i="2"/>
  <c r="I292" i="2"/>
  <c r="I324" i="2"/>
  <c r="I356" i="2"/>
  <c r="I388" i="2"/>
  <c r="I420" i="2"/>
  <c r="I452" i="2"/>
  <c r="P22" i="2"/>
  <c r="P30" i="2"/>
  <c r="P38" i="2"/>
  <c r="P46" i="2"/>
  <c r="P54" i="2"/>
  <c r="P62" i="2"/>
  <c r="P70" i="2"/>
  <c r="P78" i="2"/>
  <c r="P86" i="2"/>
  <c r="P94" i="2"/>
  <c r="P102" i="2"/>
  <c r="P110" i="2"/>
  <c r="P118" i="2"/>
  <c r="P126" i="2"/>
  <c r="P134" i="2"/>
  <c r="P142" i="2"/>
  <c r="P150" i="2"/>
  <c r="P158" i="2"/>
  <c r="P166" i="2"/>
  <c r="P174" i="2"/>
  <c r="P182" i="2"/>
  <c r="P190" i="2"/>
  <c r="P198" i="2"/>
  <c r="P206" i="2"/>
  <c r="P214" i="2"/>
  <c r="P222" i="2"/>
  <c r="P230" i="2"/>
  <c r="P238" i="2"/>
  <c r="P246" i="2"/>
  <c r="P254" i="2"/>
  <c r="P262" i="2"/>
  <c r="P270" i="2"/>
  <c r="P278" i="2"/>
  <c r="P286" i="2"/>
  <c r="P294" i="2"/>
  <c r="P302" i="2"/>
  <c r="P310" i="2"/>
  <c r="P318" i="2"/>
  <c r="P326" i="2"/>
  <c r="P334" i="2"/>
  <c r="P342" i="2"/>
  <c r="P350" i="2"/>
  <c r="P358" i="2"/>
  <c r="P366" i="2"/>
  <c r="P374" i="2"/>
  <c r="P382" i="2"/>
  <c r="P390" i="2"/>
  <c r="P398" i="2"/>
  <c r="P406" i="2"/>
  <c r="P414" i="2"/>
  <c r="P422" i="2"/>
  <c r="P430" i="2"/>
  <c r="P443" i="2"/>
  <c r="W29" i="2"/>
  <c r="W37" i="2"/>
  <c r="W45" i="2"/>
  <c r="W53" i="2"/>
  <c r="W61" i="2"/>
  <c r="W69" i="2"/>
  <c r="W77" i="2"/>
  <c r="W85" i="2"/>
  <c r="W93" i="2"/>
  <c r="W101" i="2"/>
  <c r="W109" i="2"/>
  <c r="W117" i="2"/>
  <c r="W125" i="2"/>
  <c r="W133" i="2"/>
  <c r="W141" i="2"/>
  <c r="W149" i="2"/>
  <c r="W157" i="2"/>
  <c r="W165" i="2"/>
  <c r="W173" i="2"/>
  <c r="W181" i="2"/>
  <c r="W189" i="2"/>
  <c r="W197" i="2"/>
  <c r="W205" i="2"/>
  <c r="W213" i="2"/>
  <c r="W221" i="2"/>
  <c r="W229" i="2"/>
  <c r="W237" i="2"/>
  <c r="W245" i="2"/>
  <c r="W253" i="2"/>
  <c r="W261" i="2"/>
  <c r="W269" i="2"/>
  <c r="W277" i="2"/>
  <c r="W285" i="2"/>
  <c r="W293" i="2"/>
  <c r="W301" i="2"/>
  <c r="W309" i="2"/>
  <c r="W317" i="2"/>
  <c r="W325" i="2"/>
  <c r="W333" i="2"/>
  <c r="W341" i="2"/>
  <c r="W349" i="2"/>
  <c r="W357" i="2"/>
  <c r="W365" i="2"/>
  <c r="W373" i="2"/>
  <c r="W381" i="2"/>
  <c r="W389" i="2"/>
  <c r="W397" i="2"/>
  <c r="W405" i="2"/>
  <c r="W413" i="2"/>
  <c r="W421" i="2"/>
  <c r="W429" i="2"/>
  <c r="W444" i="2"/>
  <c r="AD44" i="2"/>
  <c r="AD76" i="2"/>
  <c r="AD108" i="2"/>
  <c r="AD448" i="2"/>
  <c r="AK31" i="2"/>
  <c r="AK47" i="2"/>
  <c r="AK73" i="2"/>
  <c r="AK105" i="2"/>
  <c r="FU210" i="2"/>
  <c r="FU458" i="2"/>
  <c r="FU442" i="2"/>
  <c r="FU445" i="2"/>
  <c r="FU431" i="2"/>
  <c r="FU423" i="2"/>
  <c r="FU415" i="2"/>
  <c r="FU407" i="2"/>
  <c r="FU399" i="2"/>
  <c r="FU391" i="2"/>
  <c r="FU383" i="2"/>
  <c r="FU375" i="2"/>
  <c r="FU367" i="2"/>
  <c r="FU448" i="2"/>
  <c r="FU451" i="2"/>
  <c r="FU435" i="2"/>
  <c r="FU426" i="2"/>
  <c r="FU418" i="2"/>
  <c r="FU410" i="2"/>
  <c r="FU402" i="2"/>
  <c r="FU394" i="2"/>
  <c r="FU386" i="2"/>
  <c r="FU378" i="2"/>
  <c r="FU370" i="2"/>
  <c r="FU362" i="2"/>
  <c r="FU354" i="2"/>
  <c r="FU346" i="2"/>
  <c r="FU347" i="2"/>
  <c r="FU329" i="2"/>
  <c r="FU313" i="2"/>
  <c r="FU298" i="2"/>
  <c r="FU287" i="2"/>
  <c r="FU345" i="2"/>
  <c r="FU328" i="2"/>
  <c r="FU312" i="2"/>
  <c r="FU297" i="2"/>
  <c r="FU276" i="2"/>
  <c r="FU268" i="2"/>
  <c r="FU260" i="2"/>
  <c r="FU252" i="2"/>
  <c r="FU339" i="2"/>
  <c r="FU323" i="2"/>
  <c r="FU307" i="2"/>
  <c r="FU294" i="2"/>
  <c r="FU283" i="2"/>
  <c r="FU318" i="2"/>
  <c r="FU271" i="2"/>
  <c r="FU245" i="2"/>
  <c r="FU229" i="2"/>
  <c r="FU213" i="2"/>
  <c r="FU201" i="2"/>
  <c r="FU180" i="2"/>
  <c r="FU169" i="2"/>
  <c r="FU314" i="2"/>
  <c r="FU269" i="2"/>
  <c r="FU244" i="2"/>
  <c r="FU228" i="2"/>
  <c r="FU212" i="2"/>
  <c r="FU190" i="2"/>
  <c r="FU179" i="2"/>
  <c r="FU158" i="2"/>
  <c r="FU148" i="2"/>
  <c r="FU140" i="2"/>
  <c r="FU132" i="2"/>
  <c r="FU124" i="2"/>
  <c r="FU116" i="2"/>
  <c r="FU108" i="2"/>
  <c r="FU100" i="2"/>
  <c r="FU92" i="2"/>
  <c r="FU84" i="2"/>
  <c r="FU76" i="2"/>
  <c r="FU68" i="2"/>
  <c r="FU326" i="2"/>
  <c r="FU275" i="2"/>
  <c r="FU247" i="2"/>
  <c r="FU231" i="2"/>
  <c r="FU215" i="2"/>
  <c r="FU192" i="2"/>
  <c r="FU181" i="2"/>
  <c r="FU160" i="2"/>
  <c r="B368" i="2"/>
  <c r="G3" i="4" a="1"/>
  <c r="B312" i="2"/>
  <c r="B436" i="2"/>
  <c r="B161" i="2"/>
  <c r="B328" i="2"/>
  <c r="B352" i="2"/>
  <c r="B399" i="2"/>
  <c r="B248" i="2"/>
  <c r="B232" i="2"/>
  <c r="B157" i="2"/>
  <c r="B69" i="2"/>
  <c r="B419" i="2"/>
  <c r="B351" i="2"/>
  <c r="B247" i="2"/>
  <c r="B199" i="2"/>
  <c r="B166" i="2"/>
  <c r="B124" i="2"/>
  <c r="B81" i="2"/>
  <c r="B18" i="2"/>
  <c r="B30" i="2"/>
  <c r="B62" i="2"/>
  <c r="B89" i="2"/>
  <c r="B110" i="2"/>
  <c r="B132" i="2"/>
  <c r="B153" i="2"/>
  <c r="B173" i="2"/>
  <c r="B189" i="2"/>
  <c r="B205" i="2"/>
  <c r="B221" i="2"/>
  <c r="B237" i="2"/>
  <c r="B253" i="2"/>
  <c r="B269" i="2"/>
  <c r="B285" i="2"/>
  <c r="B301" i="2"/>
  <c r="B317" i="2"/>
  <c r="B333" i="2"/>
  <c r="B349" i="2"/>
  <c r="B365" i="2"/>
  <c r="B381" i="2"/>
  <c r="B397" i="2"/>
  <c r="B25" i="2"/>
  <c r="B57" i="2"/>
  <c r="B85" i="2"/>
  <c r="B106" i="2"/>
  <c r="B128" i="2"/>
  <c r="B149" i="2"/>
  <c r="B170" i="2"/>
  <c r="B186" i="2"/>
  <c r="B202" i="2"/>
  <c r="B218" i="2"/>
  <c r="B234" i="2"/>
  <c r="B250" i="2"/>
  <c r="B266" i="2"/>
  <c r="B282" i="2"/>
  <c r="B298" i="2"/>
  <c r="B314" i="2"/>
  <c r="B330" i="2"/>
  <c r="B346" i="2"/>
  <c r="B362" i="2"/>
  <c r="B378" i="2"/>
  <c r="B423" i="2"/>
  <c r="B343" i="2"/>
  <c r="B255" i="2"/>
  <c r="B438" i="2"/>
  <c r="B406" i="2"/>
  <c r="B386" i="2"/>
  <c r="B356" i="2"/>
  <c r="B324" i="2"/>
  <c r="B292" i="2"/>
  <c r="B260" i="2"/>
  <c r="B228" i="2"/>
  <c r="B196" i="2"/>
  <c r="B162" i="2"/>
  <c r="B120" i="2"/>
  <c r="B77" i="2"/>
  <c r="B13" i="2"/>
  <c r="B224" i="2"/>
  <c r="B146" i="2"/>
  <c r="B53" i="2"/>
  <c r="B415" i="2"/>
  <c r="B359" i="2"/>
  <c r="B263" i="2"/>
  <c r="B442" i="2"/>
  <c r="B414" i="2"/>
  <c r="B445" i="2"/>
  <c r="B429" i="2"/>
  <c r="B413" i="2"/>
  <c r="B395" i="2"/>
  <c r="B371" i="2"/>
  <c r="B339" i="2"/>
  <c r="B307" i="2"/>
  <c r="B275" i="2"/>
  <c r="B243" i="2"/>
  <c r="B211" i="2"/>
  <c r="B179" i="2"/>
  <c r="B129" i="2"/>
  <c r="B86" i="2"/>
  <c r="B26" i="2"/>
  <c r="B68" i="2"/>
  <c r="B52" i="2"/>
  <c r="B36" i="2"/>
  <c r="B20" i="2"/>
  <c r="B167" i="2"/>
  <c r="B151" i="2"/>
  <c r="B135" i="2"/>
  <c r="B119" i="2"/>
  <c r="B103" i="2"/>
  <c r="B87" i="2"/>
  <c r="B71" i="2"/>
  <c r="B55" i="2"/>
  <c r="B39" i="2"/>
  <c r="B23" i="2"/>
  <c r="FU261" i="2"/>
  <c r="FU198" i="2"/>
  <c r="FU187" i="2"/>
  <c r="FU166" i="2"/>
  <c r="FU155" i="2"/>
  <c r="FU146" i="2"/>
  <c r="FU138" i="2"/>
  <c r="FU130" i="2"/>
  <c r="FU122" i="2"/>
  <c r="FU114" i="2"/>
  <c r="FU106" i="2"/>
  <c r="FU98" i="2"/>
  <c r="FU90" i="2"/>
  <c r="FU82" i="2"/>
  <c r="FU66" i="2"/>
  <c r="FU310" i="2"/>
  <c r="FU267" i="2"/>
  <c r="FU227" i="2"/>
  <c r="FU200" i="2"/>
  <c r="B428" i="2"/>
  <c r="B304" i="2"/>
  <c r="B424" i="2"/>
  <c r="B404" i="2"/>
  <c r="B452" i="2"/>
  <c r="B448" i="2"/>
  <c r="B184" i="2"/>
  <c r="B136" i="2"/>
  <c r="B403" i="2"/>
  <c r="B191" i="2"/>
  <c r="B113" i="2"/>
  <c r="B38" i="2"/>
  <c r="B94" i="2"/>
  <c r="B158" i="2"/>
  <c r="B209" i="2"/>
  <c r="B257" i="2"/>
  <c r="B305" i="2"/>
  <c r="B337" i="2"/>
  <c r="B385" i="2"/>
  <c r="B65" i="2"/>
  <c r="B133" i="2"/>
  <c r="B190" i="2"/>
  <c r="B238" i="2"/>
  <c r="B286" i="2"/>
  <c r="B334" i="2"/>
  <c r="B455" i="2"/>
  <c r="B223" i="2"/>
  <c r="B348" i="2"/>
  <c r="B252" i="2"/>
  <c r="B152" i="2"/>
  <c r="B208" i="2"/>
  <c r="B407" i="2"/>
  <c r="B434" i="2"/>
  <c r="B425" i="2"/>
  <c r="B363" i="2"/>
  <c r="B267" i="2"/>
  <c r="B171" i="2"/>
  <c r="B10" i="2"/>
  <c r="B32" i="2"/>
  <c r="B147" i="2"/>
  <c r="B99" i="2"/>
  <c r="B51" i="2"/>
  <c r="B291" i="2"/>
  <c r="B58" i="2"/>
  <c r="B12" i="2"/>
  <c r="B111" i="2"/>
  <c r="B79" i="2"/>
  <c r="B15" i="2"/>
  <c r="M189" i="21" l="1"/>
  <c r="M767" i="21"/>
  <c r="M53" i="21"/>
  <c r="M325" i="21"/>
  <c r="M87" i="21"/>
  <c r="M155" i="21"/>
  <c r="M121" i="21"/>
  <c r="M665" i="21"/>
  <c r="M223" i="21"/>
  <c r="M359" i="21"/>
  <c r="M26" i="21"/>
  <c r="M257" i="21"/>
  <c r="M835" i="21"/>
  <c r="M733" i="21"/>
  <c r="M801" i="21"/>
  <c r="M291" i="21"/>
  <c r="M529" i="21"/>
  <c r="M597" i="21"/>
  <c r="M563" i="21"/>
  <c r="M461" i="21"/>
  <c r="M427" i="21"/>
  <c r="M393" i="21"/>
  <c r="M699" i="21"/>
  <c r="M631" i="21"/>
  <c r="M495" i="21"/>
  <c r="M121" i="19"/>
  <c r="M495" i="19"/>
  <c r="M53" i="19"/>
  <c r="M223" i="19"/>
  <c r="M189" i="19"/>
  <c r="M291" i="19"/>
  <c r="M461" i="19"/>
  <c r="M393" i="19"/>
  <c r="M427" i="19"/>
  <c r="M563" i="19"/>
  <c r="M733" i="19"/>
  <c r="M359" i="19"/>
  <c r="M801" i="19"/>
  <c r="M767" i="19"/>
  <c r="M631" i="19"/>
  <c r="M26" i="19"/>
  <c r="M325" i="19"/>
  <c r="M665" i="19"/>
  <c r="M257" i="19"/>
  <c r="M155" i="19"/>
  <c r="M87" i="19"/>
  <c r="M699" i="19"/>
  <c r="M529" i="19"/>
  <c r="M597" i="19"/>
  <c r="M835" i="19"/>
  <c r="M257" i="20"/>
  <c r="M26" i="20"/>
  <c r="M53" i="20"/>
  <c r="M325" i="20"/>
  <c r="M665" i="20"/>
  <c r="M597" i="20"/>
  <c r="M121" i="20"/>
  <c r="M835" i="20"/>
  <c r="M427" i="20"/>
  <c r="M767" i="20"/>
  <c r="M223" i="20"/>
  <c r="M699" i="20"/>
  <c r="M495" i="20"/>
  <c r="M529" i="20"/>
  <c r="M733" i="20"/>
  <c r="M631" i="20"/>
  <c r="M461" i="20"/>
  <c r="M291" i="20"/>
  <c r="M359" i="20"/>
  <c r="M87" i="20"/>
  <c r="M155" i="20"/>
  <c r="M563" i="20"/>
  <c r="M189" i="20"/>
  <c r="M393" i="20"/>
  <c r="M801" i="20"/>
  <c r="M733" i="28"/>
  <c r="M529" i="28"/>
  <c r="M835" i="28"/>
  <c r="M563" i="28"/>
  <c r="M801" i="28"/>
  <c r="M631" i="28"/>
  <c r="M665" i="28"/>
  <c r="M597" i="28"/>
  <c r="M699" i="28"/>
  <c r="M495" i="28"/>
  <c r="M393" i="28"/>
  <c r="M427" i="28"/>
  <c r="M767" i="28"/>
  <c r="M257" i="28"/>
  <c r="M291" i="28"/>
  <c r="M121" i="28"/>
  <c r="M26" i="28"/>
  <c r="M87" i="28"/>
  <c r="M223" i="28"/>
  <c r="M53" i="28"/>
  <c r="M189" i="28"/>
  <c r="M461" i="28"/>
  <c r="M325" i="28"/>
  <c r="M359" i="28"/>
  <c r="M155" i="28"/>
  <c r="M733" i="29"/>
  <c r="M359" i="29"/>
  <c r="M291" i="29"/>
  <c r="M223" i="29"/>
  <c r="M155" i="29"/>
  <c r="M87" i="29"/>
  <c r="M495" i="29"/>
  <c r="M393" i="29"/>
  <c r="M427" i="29"/>
  <c r="M699" i="29"/>
  <c r="M597" i="29"/>
  <c r="M563" i="29"/>
  <c r="M53" i="29"/>
  <c r="M665" i="29"/>
  <c r="M461" i="29"/>
  <c r="M121" i="29"/>
  <c r="M325" i="29"/>
  <c r="M767" i="29"/>
  <c r="M257" i="29"/>
  <c r="M631" i="29"/>
  <c r="M189" i="29"/>
  <c r="M801" i="29"/>
  <c r="M26" i="29"/>
  <c r="M529" i="29"/>
  <c r="M835" i="29"/>
  <c r="M359" i="24"/>
  <c r="M631" i="24"/>
  <c r="M801" i="24"/>
  <c r="M223" i="24"/>
  <c r="M155" i="24"/>
  <c r="M87" i="24"/>
  <c r="M597" i="24"/>
  <c r="M529" i="24"/>
  <c r="M495" i="24"/>
  <c r="M563" i="24"/>
  <c r="M26" i="24"/>
  <c r="M189" i="24"/>
  <c r="M291" i="24"/>
  <c r="M733" i="24"/>
  <c r="M767" i="24"/>
  <c r="M665" i="24"/>
  <c r="M325" i="24"/>
  <c r="M427" i="24"/>
  <c r="M53" i="24"/>
  <c r="M257" i="24"/>
  <c r="M121" i="24"/>
  <c r="M835" i="24"/>
  <c r="M393" i="24"/>
  <c r="M699" i="24"/>
  <c r="M461" i="24"/>
  <c r="M291" i="18"/>
  <c r="M529" i="18"/>
  <c r="M427" i="18"/>
  <c r="M563" i="18"/>
  <c r="M26" i="18"/>
  <c r="M359" i="18"/>
  <c r="M699" i="18"/>
  <c r="M597" i="18"/>
  <c r="M325" i="18"/>
  <c r="M665" i="18"/>
  <c r="M631" i="18"/>
  <c r="M155" i="18"/>
  <c r="M835" i="18"/>
  <c r="M257" i="18"/>
  <c r="M53" i="18"/>
  <c r="M121" i="18"/>
  <c r="M189" i="18"/>
  <c r="M733" i="18"/>
  <c r="M223" i="18"/>
  <c r="M87" i="18"/>
  <c r="M461" i="18"/>
  <c r="M393" i="18"/>
  <c r="M801" i="18"/>
  <c r="M495" i="18"/>
  <c r="M767" i="18"/>
  <c r="M733" i="25"/>
  <c r="M801" i="25"/>
  <c r="M563" i="25"/>
  <c r="M427" i="25"/>
  <c r="M699" i="25"/>
  <c r="M461" i="25"/>
  <c r="M767" i="25"/>
  <c r="M631" i="25"/>
  <c r="M291" i="25"/>
  <c r="M665" i="25"/>
  <c r="M325" i="25"/>
  <c r="M155" i="25"/>
  <c r="M121" i="25"/>
  <c r="M223" i="25"/>
  <c r="M597" i="25"/>
  <c r="M26" i="25"/>
  <c r="M393" i="25"/>
  <c r="M529" i="25"/>
  <c r="M257" i="25"/>
  <c r="M359" i="25"/>
  <c r="M495" i="25"/>
  <c r="M53" i="25"/>
  <c r="M189" i="25"/>
  <c r="M835" i="25"/>
  <c r="M87" i="25"/>
  <c r="M223" i="23"/>
  <c r="M291" i="23"/>
  <c r="M665" i="23"/>
  <c r="M529" i="23"/>
  <c r="M393" i="23"/>
  <c r="M189" i="23"/>
  <c r="M53" i="23"/>
  <c r="M563" i="23"/>
  <c r="M835" i="23"/>
  <c r="M155" i="23"/>
  <c r="M87" i="23"/>
  <c r="M427" i="23"/>
  <c r="M26" i="23"/>
  <c r="M767" i="23"/>
  <c r="M733" i="23"/>
  <c r="M631" i="23"/>
  <c r="M257" i="23"/>
  <c r="M495" i="23"/>
  <c r="M121" i="23"/>
  <c r="M325" i="23"/>
  <c r="M359" i="23"/>
  <c r="M699" i="23"/>
  <c r="M461" i="23"/>
  <c r="M801" i="23"/>
  <c r="M597" i="23"/>
  <c r="M733" i="22"/>
  <c r="M631" i="22"/>
  <c r="M121" i="22"/>
  <c r="M257" i="22"/>
  <c r="M393" i="22"/>
  <c r="M223" i="22"/>
  <c r="M291" i="22"/>
  <c r="M427" i="22"/>
  <c r="M563" i="22"/>
  <c r="M359" i="22"/>
  <c r="M155" i="22"/>
  <c r="M529" i="22"/>
  <c r="M665" i="22"/>
  <c r="M597" i="22"/>
  <c r="M801" i="22"/>
  <c r="M835" i="22"/>
  <c r="M699" i="22"/>
  <c r="M87" i="22"/>
  <c r="M461" i="22"/>
  <c r="M189" i="22"/>
  <c r="M26" i="22"/>
  <c r="M325" i="22"/>
  <c r="M53" i="22"/>
  <c r="M495" i="22"/>
  <c r="M767" i="22"/>
  <c r="M325" i="3"/>
  <c r="M495" i="3"/>
  <c r="M427" i="3"/>
  <c r="M359" i="3"/>
  <c r="M121" i="3"/>
  <c r="M699" i="3"/>
  <c r="M529" i="3"/>
  <c r="M26" i="3"/>
  <c r="M223" i="3"/>
  <c r="M87" i="3"/>
  <c r="M631" i="3"/>
  <c r="M801" i="3"/>
  <c r="M393" i="3"/>
  <c r="M189" i="3"/>
  <c r="M665" i="3"/>
  <c r="M291" i="3"/>
  <c r="M461" i="3"/>
  <c r="M563" i="3"/>
  <c r="M257" i="3"/>
  <c r="M155" i="3"/>
  <c r="M733" i="3"/>
  <c r="M767" i="3"/>
  <c r="M835" i="3"/>
  <c r="M53" i="3"/>
  <c r="M597" i="3"/>
  <c r="E346" i="25"/>
  <c r="E312" i="25"/>
  <c r="E278" i="25"/>
  <c r="E244" i="25"/>
  <c r="E210" i="25"/>
  <c r="E176" i="25"/>
  <c r="E142" i="25"/>
  <c r="E108" i="25"/>
  <c r="E74" i="25"/>
  <c r="E40" i="25"/>
  <c r="E346" i="29"/>
  <c r="E312" i="29"/>
  <c r="E278" i="29"/>
  <c r="E244" i="29"/>
  <c r="E210" i="29"/>
  <c r="E176" i="29"/>
  <c r="E142" i="29"/>
  <c r="E108" i="29"/>
  <c r="E74" i="29"/>
  <c r="E40" i="29"/>
  <c r="E346" i="28"/>
  <c r="E312" i="28"/>
  <c r="E278" i="28"/>
  <c r="E244" i="28"/>
  <c r="E210" i="28"/>
  <c r="E176" i="28"/>
  <c r="E142" i="28"/>
  <c r="E108" i="28"/>
  <c r="E74" i="28"/>
  <c r="E40" i="28"/>
  <c r="E346" i="24"/>
  <c r="E312" i="24"/>
  <c r="E278" i="24"/>
  <c r="E244" i="24"/>
  <c r="E210" i="24"/>
  <c r="E176" i="24"/>
  <c r="E142" i="24"/>
  <c r="E108" i="24"/>
  <c r="E74" i="24"/>
  <c r="E40" i="24"/>
  <c r="E346" i="23"/>
  <c r="E312" i="23"/>
  <c r="E278" i="23"/>
  <c r="E244" i="23"/>
  <c r="E210" i="23"/>
  <c r="E176" i="23"/>
  <c r="E142" i="23"/>
  <c r="E108" i="23"/>
  <c r="E74" i="23"/>
  <c r="E40" i="23"/>
  <c r="E346" i="22"/>
  <c r="E312" i="22"/>
  <c r="E278" i="22"/>
  <c r="E244" i="22"/>
  <c r="E210" i="22"/>
  <c r="E176" i="22"/>
  <c r="E142" i="22"/>
  <c r="E108" i="22"/>
  <c r="E74" i="22"/>
  <c r="E40" i="22"/>
  <c r="E346" i="21"/>
  <c r="E312" i="21"/>
  <c r="E278" i="21"/>
  <c r="E244" i="21"/>
  <c r="E210" i="21"/>
  <c r="E176" i="21"/>
  <c r="E142" i="21"/>
  <c r="E108" i="21"/>
  <c r="E74" i="21"/>
  <c r="E40" i="21"/>
  <c r="E346" i="20"/>
  <c r="E312" i="20"/>
  <c r="E278" i="20"/>
  <c r="E244" i="20"/>
  <c r="E210" i="20"/>
  <c r="E176" i="20"/>
  <c r="E142" i="20"/>
  <c r="E108" i="20"/>
  <c r="E74" i="20"/>
  <c r="E40" i="20"/>
  <c r="E346" i="19"/>
  <c r="E312" i="19"/>
  <c r="E278" i="19"/>
  <c r="E244" i="19"/>
  <c r="E210" i="19"/>
  <c r="E176" i="19"/>
  <c r="E142" i="19"/>
  <c r="E108" i="19"/>
  <c r="E74" i="19"/>
  <c r="E40" i="19"/>
  <c r="E346" i="18"/>
  <c r="E312" i="18"/>
  <c r="E278" i="18"/>
  <c r="E244" i="18"/>
  <c r="E210" i="18"/>
  <c r="E176" i="18"/>
  <c r="E142" i="18"/>
  <c r="E108" i="18"/>
  <c r="E74" i="18"/>
  <c r="E40" i="18"/>
  <c r="E346" i="3"/>
  <c r="E312" i="3"/>
  <c r="E278" i="3"/>
  <c r="E244" i="3"/>
  <c r="E210" i="3"/>
  <c r="E176" i="3"/>
  <c r="E142" i="3"/>
  <c r="E108" i="3"/>
  <c r="E74" i="3"/>
  <c r="E40" i="3"/>
  <c r="E584" i="29"/>
  <c r="E482" i="29"/>
  <c r="E380" i="29"/>
  <c r="E788" i="29"/>
  <c r="E652" i="29"/>
  <c r="E822" i="29"/>
  <c r="E754" i="29"/>
  <c r="E414" i="29"/>
  <c r="E448" i="29"/>
  <c r="E6" i="29"/>
  <c r="E720" i="29"/>
  <c r="E550" i="29"/>
  <c r="E618" i="29"/>
  <c r="E686" i="29"/>
  <c r="E516" i="29"/>
  <c r="D17" i="29"/>
  <c r="D21" i="29"/>
  <c r="D14" i="29"/>
  <c r="D18" i="29"/>
  <c r="D19" i="29"/>
  <c r="D10" i="29"/>
  <c r="D20" i="29"/>
  <c r="D22" i="29"/>
  <c r="D15" i="29"/>
  <c r="D16" i="29"/>
  <c r="D9" i="29"/>
  <c r="D24" i="29"/>
  <c r="D11" i="29"/>
  <c r="D13" i="29"/>
  <c r="D12" i="29"/>
  <c r="D23" i="29"/>
  <c r="D8" i="29"/>
  <c r="E516" i="28"/>
  <c r="E822" i="28"/>
  <c r="E618" i="28"/>
  <c r="E754" i="28"/>
  <c r="E6" i="28"/>
  <c r="E482" i="28"/>
  <c r="E448" i="28"/>
  <c r="E380" i="28"/>
  <c r="E788" i="28"/>
  <c r="E550" i="28"/>
  <c r="E414" i="28"/>
  <c r="E720" i="28"/>
  <c r="E686" i="28"/>
  <c r="E652" i="28"/>
  <c r="E584" i="28"/>
  <c r="D20" i="28"/>
  <c r="D14" i="28"/>
  <c r="D18" i="28"/>
  <c r="D11" i="28"/>
  <c r="D24" i="28"/>
  <c r="D22" i="28"/>
  <c r="D12" i="28"/>
  <c r="D21" i="28"/>
  <c r="D17" i="28"/>
  <c r="D9" i="28"/>
  <c r="D13" i="28"/>
  <c r="D19" i="28"/>
  <c r="D16" i="28"/>
  <c r="D23" i="28"/>
  <c r="D10" i="28"/>
  <c r="D15" i="28"/>
  <c r="D8" i="28"/>
  <c r="E550" i="24"/>
  <c r="E414" i="24"/>
  <c r="E584" i="23"/>
  <c r="E516" i="22"/>
  <c r="E448" i="22"/>
  <c r="E652" i="25"/>
  <c r="E6" i="25"/>
  <c r="E652" i="22"/>
  <c r="E652" i="23"/>
  <c r="E822" i="22"/>
  <c r="E822" i="25"/>
  <c r="E788" i="22"/>
  <c r="E618" i="25"/>
  <c r="E550" i="25"/>
  <c r="E6" i="23"/>
  <c r="E584" i="22"/>
  <c r="E414" i="21"/>
  <c r="E618" i="24"/>
  <c r="E686" i="22"/>
  <c r="E754" i="21"/>
  <c r="E482" i="21"/>
  <c r="E448" i="21"/>
  <c r="E584" i="25"/>
  <c r="E516" i="24"/>
  <c r="E482" i="24"/>
  <c r="E516" i="23"/>
  <c r="E482" i="23"/>
  <c r="E618" i="22"/>
  <c r="E380" i="21"/>
  <c r="E788" i="25"/>
  <c r="E754" i="25"/>
  <c r="E754" i="23"/>
  <c r="E482" i="22"/>
  <c r="E686" i="24"/>
  <c r="E720" i="19"/>
  <c r="E686" i="23"/>
  <c r="E516" i="25"/>
  <c r="E448" i="23"/>
  <c r="E380" i="22"/>
  <c r="E550" i="18"/>
  <c r="E6" i="18"/>
  <c r="E652" i="24"/>
  <c r="E550" i="23"/>
  <c r="E720" i="20"/>
  <c r="E482" i="20"/>
  <c r="E6" i="20"/>
  <c r="E754" i="19"/>
  <c r="E822" i="18"/>
  <c r="E482" i="25"/>
  <c r="E414" i="25"/>
  <c r="E618" i="19"/>
  <c r="E380" i="19"/>
  <c r="E686" i="25"/>
  <c r="E380" i="24"/>
  <c r="E380" i="23"/>
  <c r="E720" i="25"/>
  <c r="E788" i="24"/>
  <c r="E584" i="21"/>
  <c r="E618" i="20"/>
  <c r="E6" i="19"/>
  <c r="E754" i="18"/>
  <c r="E414" i="22"/>
  <c r="E652" i="19"/>
  <c r="E482" i="19"/>
  <c r="E652" i="21"/>
  <c r="E788" i="18"/>
  <c r="E516" i="18"/>
  <c r="E618" i="21"/>
  <c r="E652" i="20"/>
  <c r="E448" i="25"/>
  <c r="E584" i="24"/>
  <c r="E822" i="23"/>
  <c r="E720" i="23"/>
  <c r="E822" i="21"/>
  <c r="E6" i="21"/>
  <c r="E754" i="20"/>
  <c r="E686" i="20"/>
  <c r="E686" i="21"/>
  <c r="E822" i="19"/>
  <c r="E618" i="18"/>
  <c r="E414" i="20"/>
  <c r="E788" i="19"/>
  <c r="E448" i="18"/>
  <c r="E788" i="23"/>
  <c r="E788" i="20"/>
  <c r="E584" i="20"/>
  <c r="E754" i="24"/>
  <c r="E754" i="22"/>
  <c r="E550" i="21"/>
  <c r="E550" i="20"/>
  <c r="E584" i="18"/>
  <c r="E618" i="23"/>
  <c r="E6" i="22"/>
  <c r="E686" i="19"/>
  <c r="E652" i="18"/>
  <c r="E720" i="22"/>
  <c r="E414" i="18"/>
  <c r="E414" i="19"/>
  <c r="E686" i="18"/>
  <c r="E822" i="20"/>
  <c r="E516" i="21"/>
  <c r="E448" i="20"/>
  <c r="E720" i="24"/>
  <c r="E550" i="19"/>
  <c r="E516" i="19"/>
  <c r="E720" i="18"/>
  <c r="E482" i="18"/>
  <c r="E448" i="19"/>
  <c r="E516" i="20"/>
  <c r="E448" i="24"/>
  <c r="E6" i="24"/>
  <c r="E414" i="23"/>
  <c r="E380" i="20"/>
  <c r="E550" i="22"/>
  <c r="E822" i="24"/>
  <c r="E380" i="18"/>
  <c r="E720" i="21"/>
  <c r="E584" i="19"/>
  <c r="E788" i="21"/>
  <c r="E380" i="25"/>
  <c r="D22" i="23"/>
  <c r="D16" i="23"/>
  <c r="D24" i="21"/>
  <c r="D10" i="19"/>
  <c r="D21" i="18"/>
  <c r="D22" i="21"/>
  <c r="D10" i="24"/>
  <c r="D9" i="19"/>
  <c r="D13" i="22"/>
  <c r="D12" i="21"/>
  <c r="D16" i="18"/>
  <c r="D16" i="24"/>
  <c r="D23" i="25"/>
  <c r="D12" i="23"/>
  <c r="D13" i="19"/>
  <c r="D9" i="18"/>
  <c r="D19" i="22"/>
  <c r="D14" i="24"/>
  <c r="D23" i="20"/>
  <c r="D11" i="23"/>
  <c r="D13" i="23"/>
  <c r="D20" i="21"/>
  <c r="D13" i="18"/>
  <c r="D22" i="20"/>
  <c r="D17" i="23"/>
  <c r="D19" i="18"/>
  <c r="D24" i="20"/>
  <c r="D18" i="19"/>
  <c r="D14" i="23"/>
  <c r="D20" i="22"/>
  <c r="D16" i="19"/>
  <c r="D23" i="21"/>
  <c r="D16" i="25"/>
  <c r="D11" i="20"/>
  <c r="D14" i="19"/>
  <c r="D11" i="21"/>
  <c r="D22" i="19"/>
  <c r="D15" i="25"/>
  <c r="D14" i="18"/>
  <c r="D20" i="19"/>
  <c r="D24" i="22"/>
  <c r="D19" i="25"/>
  <c r="D23" i="24"/>
  <c r="D19" i="23"/>
  <c r="D17" i="19"/>
  <c r="D17" i="25"/>
  <c r="D13" i="20"/>
  <c r="D11" i="22"/>
  <c r="D9" i="21"/>
  <c r="D20" i="18"/>
  <c r="D11" i="18"/>
  <c r="D14" i="20"/>
  <c r="D17" i="20"/>
  <c r="D21" i="24"/>
  <c r="D17" i="21"/>
  <c r="D15" i="22"/>
  <c r="M11" i="22" s="1"/>
  <c r="D16" i="20"/>
  <c r="D16" i="22"/>
  <c r="D24" i="19"/>
  <c r="D17" i="22"/>
  <c r="D21" i="25"/>
  <c r="D9" i="25"/>
  <c r="D18" i="24"/>
  <c r="D15" i="23"/>
  <c r="D15" i="20"/>
  <c r="D18" i="20"/>
  <c r="D20" i="25"/>
  <c r="D23" i="18"/>
  <c r="D22" i="22"/>
  <c r="D13" i="25"/>
  <c r="D9" i="22"/>
  <c r="D21" i="20"/>
  <c r="D23" i="23"/>
  <c r="D15" i="21"/>
  <c r="D21" i="21"/>
  <c r="D19" i="19"/>
  <c r="D23" i="22"/>
  <c r="D18" i="21"/>
  <c r="D18" i="23"/>
  <c r="D22" i="25"/>
  <c r="D14" i="22"/>
  <c r="D18" i="22"/>
  <c r="D19" i="24"/>
  <c r="D15" i="18"/>
  <c r="D10" i="25"/>
  <c r="D20" i="23"/>
  <c r="D12" i="22"/>
  <c r="D11" i="25"/>
  <c r="D24" i="23"/>
  <c r="D24" i="24"/>
  <c r="D17" i="18"/>
  <c r="D9" i="24"/>
  <c r="D11" i="19"/>
  <c r="D10" i="23"/>
  <c r="D23" i="19"/>
  <c r="D12" i="19"/>
  <c r="D18" i="18"/>
  <c r="D10" i="22"/>
  <c r="D9" i="23"/>
  <c r="D22" i="18"/>
  <c r="D9" i="20"/>
  <c r="D21" i="19"/>
  <c r="D16" i="21"/>
  <c r="D20" i="24"/>
  <c r="D11" i="24"/>
  <c r="D20" i="20"/>
  <c r="D15" i="19"/>
  <c r="D19" i="21"/>
  <c r="D10" i="21"/>
  <c r="D14" i="21"/>
  <c r="D22" i="24"/>
  <c r="D14" i="25"/>
  <c r="D24" i="18"/>
  <c r="D18" i="25"/>
  <c r="D21" i="22"/>
  <c r="D10" i="20"/>
  <c r="D17" i="24"/>
  <c r="D19" i="20"/>
  <c r="D13" i="24"/>
  <c r="D24" i="25"/>
  <c r="D12" i="25"/>
  <c r="D21" i="23"/>
  <c r="D12" i="20"/>
  <c r="D10" i="18"/>
  <c r="D12" i="24"/>
  <c r="D15" i="24"/>
  <c r="D12" i="18"/>
  <c r="D13" i="21"/>
  <c r="D8" i="22"/>
  <c r="D8" i="23"/>
  <c r="D8" i="21"/>
  <c r="D8" i="18"/>
  <c r="D8" i="20"/>
  <c r="D8" i="24"/>
  <c r="D8" i="25"/>
  <c r="D8" i="19"/>
  <c r="A8" i="9" a="1"/>
  <c r="D30" i="8"/>
  <c r="E772" i="9"/>
  <c r="E432" i="9"/>
  <c r="E194" i="9"/>
  <c r="E840" i="9"/>
  <c r="E364" i="9"/>
  <c r="E500" i="9"/>
  <c r="E160" i="9"/>
  <c r="E670" i="9"/>
  <c r="E92" i="9"/>
  <c r="E330" i="9"/>
  <c r="E24" i="9"/>
  <c r="E568" i="9"/>
  <c r="E126" i="9"/>
  <c r="E602" i="9"/>
  <c r="E262" i="9"/>
  <c r="E296" i="9"/>
  <c r="E806" i="9"/>
  <c r="E738" i="9"/>
  <c r="E58" i="9"/>
  <c r="E534" i="9"/>
  <c r="E6" i="3"/>
  <c r="E466" i="9"/>
  <c r="E228" i="9"/>
  <c r="E704" i="9"/>
  <c r="E398" i="9"/>
  <c r="E636" i="9"/>
  <c r="D30" i="9"/>
  <c r="D49" i="9"/>
  <c r="D47" i="9"/>
  <c r="D43" i="9"/>
  <c r="D33" i="9"/>
  <c r="D44" i="9"/>
  <c r="D28" i="9"/>
  <c r="D40" i="9"/>
  <c r="D39" i="9"/>
  <c r="D37" i="9"/>
  <c r="D35" i="9"/>
  <c r="D46" i="9"/>
  <c r="D34" i="9"/>
  <c r="D42" i="9"/>
  <c r="D41" i="9"/>
  <c r="D29" i="9"/>
  <c r="D36" i="9"/>
  <c r="D27" i="9"/>
  <c r="D31" i="9"/>
  <c r="D45" i="9"/>
  <c r="D38" i="9"/>
  <c r="D31" i="8"/>
  <c r="D32" i="9"/>
  <c r="E798" i="8"/>
  <c r="E726" i="8"/>
  <c r="E654" i="8"/>
  <c r="E582" i="8"/>
  <c r="E834" i="8"/>
  <c r="E762" i="8"/>
  <c r="E690" i="8"/>
  <c r="E618" i="8"/>
  <c r="E546" i="8"/>
  <c r="E870" i="8"/>
  <c r="E510" i="8"/>
  <c r="E438" i="8"/>
  <c r="E366" i="8"/>
  <c r="E294" i="8"/>
  <c r="E222" i="8"/>
  <c r="E150" i="8"/>
  <c r="E114" i="8"/>
  <c r="E42" i="8"/>
  <c r="G44" i="8" s="1"/>
  <c r="E186" i="8"/>
  <c r="E474" i="8"/>
  <c r="E402" i="8"/>
  <c r="E330" i="8"/>
  <c r="E258" i="8"/>
  <c r="E78" i="8"/>
  <c r="D16" i="8"/>
  <c r="D12" i="8"/>
  <c r="D13" i="8"/>
  <c r="D9" i="8"/>
  <c r="D14" i="8"/>
  <c r="D10" i="8"/>
  <c r="D15" i="8"/>
  <c r="D11" i="8"/>
  <c r="D19" i="8"/>
  <c r="D18" i="8"/>
  <c r="D25" i="8"/>
  <c r="D28" i="8"/>
  <c r="D17" i="8"/>
  <c r="D24" i="8"/>
  <c r="D27" i="8"/>
  <c r="D26" i="8"/>
  <c r="D29" i="8"/>
  <c r="D20" i="8"/>
  <c r="D23" i="8"/>
  <c r="D22" i="8"/>
  <c r="D21" i="8"/>
  <c r="E380" i="3"/>
  <c r="E414" i="3"/>
  <c r="E448" i="3"/>
  <c r="E482" i="3"/>
  <c r="E516" i="3"/>
  <c r="E584" i="3"/>
  <c r="E686" i="3"/>
  <c r="E652" i="3"/>
  <c r="E720" i="3"/>
  <c r="D23" i="3"/>
  <c r="D28" i="3"/>
  <c r="E550" i="3"/>
  <c r="E618" i="3"/>
  <c r="E754" i="3"/>
  <c r="E788" i="3"/>
  <c r="E822" i="3"/>
  <c r="D16" i="3"/>
  <c r="D17" i="3"/>
  <c r="D22" i="3"/>
  <c r="D29" i="3"/>
  <c r="D18" i="3"/>
  <c r="D24" i="3"/>
  <c r="D10" i="3"/>
  <c r="D31" i="3"/>
  <c r="D25" i="3"/>
  <c r="D11" i="3"/>
  <c r="D20" i="3"/>
  <c r="D12" i="3"/>
  <c r="D27" i="3"/>
  <c r="D9" i="3"/>
  <c r="D19" i="3"/>
  <c r="D14" i="3"/>
  <c r="D21" i="3"/>
  <c r="D26" i="3"/>
  <c r="D13" i="3"/>
  <c r="D15" i="3"/>
  <c r="D30" i="3"/>
  <c r="D11" i="6"/>
  <c r="C12" i="6"/>
  <c r="H3" i="4" s="1" a="1"/>
  <c r="FG3" i="4" s="1" a="1"/>
  <c r="DC3" i="4" s="1" a="1"/>
  <c r="ES3" i="4" s="1" a="1"/>
  <c r="AR3" i="4" s="1" a="1"/>
  <c r="EZ3" i="4" s="1" a="1"/>
  <c r="W3" i="4" s="1" a="1"/>
  <c r="EE3" i="4" s="1" a="1"/>
  <c r="EL3" i="4" s="1" a="1"/>
  <c r="AD3" i="4" s="1" a="1"/>
  <c r="BM3" i="4" s="1" a="1"/>
  <c r="BT3" i="4" s="1" a="1"/>
  <c r="AY3" i="4" s="1" a="1"/>
  <c r="FN3" i="4" s="1" a="1"/>
  <c r="BF3" i="4" s="1" a="1"/>
  <c r="GB3" i="4" s="1" a="1"/>
  <c r="CO3" i="4" s="1" a="1"/>
  <c r="CV3" i="4" s="1" a="1"/>
  <c r="CH3" i="4" s="1" a="1"/>
  <c r="FU3" i="4" s="1" a="1"/>
  <c r="DJ3" i="4" a="1"/>
  <c r="DQ3" i="4" a="1"/>
  <c r="AK3" i="4" a="1"/>
  <c r="CA3" i="4" a="1"/>
  <c r="DX3" i="4" a="1"/>
  <c r="H363" i="25" l="1"/>
  <c r="G367" i="25"/>
  <c r="H377" i="25"/>
  <c r="H357" i="25"/>
  <c r="H365" i="25"/>
  <c r="G361" i="25"/>
  <c r="K349" i="25" s="1"/>
  <c r="G374" i="25"/>
  <c r="H372" i="25"/>
  <c r="G363" i="25"/>
  <c r="H367" i="25"/>
  <c r="G353" i="25"/>
  <c r="G358" i="25"/>
  <c r="G369" i="25"/>
  <c r="H358" i="25"/>
  <c r="G362" i="25"/>
  <c r="G349" i="25"/>
  <c r="H353" i="25"/>
  <c r="G377" i="25"/>
  <c r="H362" i="25"/>
  <c r="H348" i="25"/>
  <c r="G370" i="25"/>
  <c r="H351" i="25"/>
  <c r="G352" i="25"/>
  <c r="G372" i="25"/>
  <c r="H378" i="25"/>
  <c r="G365" i="25"/>
  <c r="G378" i="25"/>
  <c r="H371" i="25"/>
  <c r="G351" i="25"/>
  <c r="G371" i="25"/>
  <c r="G357" i="25"/>
  <c r="H364" i="25"/>
  <c r="G354" i="25"/>
  <c r="H368" i="25"/>
  <c r="H354" i="25"/>
  <c r="H370" i="25"/>
  <c r="H352" i="25"/>
  <c r="H369" i="25"/>
  <c r="H350" i="25"/>
  <c r="G350" i="25"/>
  <c r="H349" i="25"/>
  <c r="H366" i="25"/>
  <c r="G348" i="25"/>
  <c r="G366" i="25"/>
  <c r="G364" i="25"/>
  <c r="G376" i="25"/>
  <c r="G375" i="25"/>
  <c r="H376" i="25"/>
  <c r="H375" i="25"/>
  <c r="H374" i="25"/>
  <c r="G373" i="25"/>
  <c r="G368" i="25"/>
  <c r="H361" i="25"/>
  <c r="M349" i="25" s="1"/>
  <c r="M358" i="25" s="1"/>
  <c r="H360" i="25"/>
  <c r="G360" i="25"/>
  <c r="H359" i="25"/>
  <c r="G359" i="25"/>
  <c r="H356" i="25"/>
  <c r="G356" i="25"/>
  <c r="H355" i="25"/>
  <c r="G355" i="25"/>
  <c r="H373" i="25"/>
  <c r="H323" i="25"/>
  <c r="H332" i="25"/>
  <c r="G323" i="25"/>
  <c r="G318" i="25"/>
  <c r="G344" i="25"/>
  <c r="H318" i="25"/>
  <c r="G324" i="25"/>
  <c r="H344" i="25"/>
  <c r="G334" i="25"/>
  <c r="G327" i="25"/>
  <c r="K315" i="25" s="1"/>
  <c r="H334" i="25"/>
  <c r="H327" i="25"/>
  <c r="M315" i="25" s="1"/>
  <c r="M324" i="25" s="1"/>
  <c r="G316" i="25"/>
  <c r="G322" i="25"/>
  <c r="G341" i="25"/>
  <c r="G314" i="25"/>
  <c r="H321" i="25"/>
  <c r="G339" i="25"/>
  <c r="H322" i="25"/>
  <c r="G332" i="25"/>
  <c r="G343" i="25"/>
  <c r="H314" i="25"/>
  <c r="H339" i="25"/>
  <c r="H325" i="25"/>
  <c r="H335" i="25"/>
  <c r="H320" i="25"/>
  <c r="H329" i="25"/>
  <c r="G335" i="25"/>
  <c r="G315" i="25"/>
  <c r="G330" i="25"/>
  <c r="G340" i="25"/>
  <c r="G321" i="25"/>
  <c r="H330" i="25"/>
  <c r="H340" i="25"/>
  <c r="H315" i="25"/>
  <c r="H341" i="25"/>
  <c r="G328" i="25"/>
  <c r="G333" i="25"/>
  <c r="G337" i="25"/>
  <c r="G320" i="25"/>
  <c r="H328" i="25"/>
  <c r="H333" i="25"/>
  <c r="H337" i="25"/>
  <c r="H342" i="25"/>
  <c r="H316" i="25"/>
  <c r="G325" i="25"/>
  <c r="G342" i="25"/>
  <c r="H336" i="25"/>
  <c r="H317" i="25"/>
  <c r="G336" i="25"/>
  <c r="G317" i="25"/>
  <c r="H319" i="25"/>
  <c r="G331" i="25"/>
  <c r="H331" i="25"/>
  <c r="H343" i="25"/>
  <c r="H324" i="25"/>
  <c r="G338" i="25"/>
  <c r="H326" i="25"/>
  <c r="G319" i="25"/>
  <c r="H338" i="25"/>
  <c r="G326" i="25"/>
  <c r="G329" i="25"/>
  <c r="G296" i="25"/>
  <c r="H296" i="25"/>
  <c r="G290" i="25"/>
  <c r="G299" i="25"/>
  <c r="H308" i="25"/>
  <c r="H299" i="25"/>
  <c r="H309" i="25"/>
  <c r="G291" i="25"/>
  <c r="H283" i="25"/>
  <c r="G303" i="25"/>
  <c r="G292" i="25"/>
  <c r="G302" i="25"/>
  <c r="G293" i="25"/>
  <c r="K281" i="25" s="1"/>
  <c r="H285" i="25"/>
  <c r="G284" i="25"/>
  <c r="H303" i="25"/>
  <c r="G310" i="25"/>
  <c r="H284" i="25"/>
  <c r="G301" i="25"/>
  <c r="G306" i="25"/>
  <c r="G281" i="25"/>
  <c r="H301" i="25"/>
  <c r="H306" i="25"/>
  <c r="H281" i="25"/>
  <c r="H294" i="25"/>
  <c r="G280" i="25"/>
  <c r="G286" i="25"/>
  <c r="H293" i="25"/>
  <c r="M281" i="25" s="1"/>
  <c r="M290" i="25" s="1"/>
  <c r="H286" i="25"/>
  <c r="H289" i="25"/>
  <c r="G285" i="25"/>
  <c r="H290" i="25"/>
  <c r="G294" i="25"/>
  <c r="H292" i="25"/>
  <c r="H302" i="25"/>
  <c r="H307" i="25"/>
  <c r="H297" i="25"/>
  <c r="G307" i="25"/>
  <c r="G288" i="25"/>
  <c r="G298" i="25"/>
  <c r="G283" i="25"/>
  <c r="H288" i="25"/>
  <c r="H298" i="25"/>
  <c r="G308" i="25"/>
  <c r="G282" i="25"/>
  <c r="H291" i="25"/>
  <c r="G300" i="25"/>
  <c r="H282" i="25"/>
  <c r="G287" i="25"/>
  <c r="G295" i="25"/>
  <c r="H300" i="25"/>
  <c r="G304" i="25"/>
  <c r="H287" i="25"/>
  <c r="H295" i="25"/>
  <c r="H304" i="25"/>
  <c r="G309" i="25"/>
  <c r="H280" i="25"/>
  <c r="G289" i="25"/>
  <c r="G297" i="25"/>
  <c r="H305" i="25"/>
  <c r="H310" i="25"/>
  <c r="G305" i="25"/>
  <c r="G264" i="25"/>
  <c r="H276" i="25"/>
  <c r="G271" i="25"/>
  <c r="H250" i="25"/>
  <c r="G276" i="25"/>
  <c r="H267" i="25"/>
  <c r="H262" i="25"/>
  <c r="H258" i="25"/>
  <c r="H254" i="25"/>
  <c r="G250" i="25"/>
  <c r="G258" i="25"/>
  <c r="G267" i="25"/>
  <c r="G254" i="25"/>
  <c r="G262" i="25"/>
  <c r="G246" i="25"/>
  <c r="H263" i="25"/>
  <c r="G263" i="25"/>
  <c r="H260" i="25"/>
  <c r="H274" i="25"/>
  <c r="G274" i="25"/>
  <c r="H253" i="25"/>
  <c r="H271" i="25"/>
  <c r="G253" i="25"/>
  <c r="H270" i="25"/>
  <c r="H252" i="25"/>
  <c r="G270" i="25"/>
  <c r="H246" i="25"/>
  <c r="G257" i="25"/>
  <c r="G265" i="25"/>
  <c r="G247" i="25"/>
  <c r="H257" i="25"/>
  <c r="H265" i="25"/>
  <c r="G275" i="25"/>
  <c r="H247" i="25"/>
  <c r="H275" i="25"/>
  <c r="G248" i="25"/>
  <c r="H269" i="25"/>
  <c r="H248" i="25"/>
  <c r="G259" i="25"/>
  <c r="K247" i="25" s="1"/>
  <c r="H259" i="25"/>
  <c r="M247" i="25" s="1"/>
  <c r="M256" i="25" s="1"/>
  <c r="G269" i="25"/>
  <c r="G252" i="25"/>
  <c r="G260" i="25"/>
  <c r="G255" i="25"/>
  <c r="G266" i="25"/>
  <c r="G249" i="25"/>
  <c r="H255" i="25"/>
  <c r="H266" i="25"/>
  <c r="H249" i="25"/>
  <c r="G261" i="25"/>
  <c r="G272" i="25"/>
  <c r="H261" i="25"/>
  <c r="H272" i="25"/>
  <c r="G256" i="25"/>
  <c r="H256" i="25"/>
  <c r="G251" i="25"/>
  <c r="G268" i="25"/>
  <c r="G273" i="25"/>
  <c r="H251" i="25"/>
  <c r="H268" i="25"/>
  <c r="H273" i="25"/>
  <c r="H264" i="25"/>
  <c r="H235" i="25"/>
  <c r="H212" i="25"/>
  <c r="G241" i="25"/>
  <c r="H215" i="25"/>
  <c r="G220" i="25"/>
  <c r="H224" i="25"/>
  <c r="H220" i="25"/>
  <c r="G229" i="25"/>
  <c r="H238" i="25"/>
  <c r="G239" i="25"/>
  <c r="G231" i="25"/>
  <c r="H228" i="25"/>
  <c r="G228" i="25"/>
  <c r="G223" i="25"/>
  <c r="H217" i="25"/>
  <c r="G217" i="25"/>
  <c r="H222" i="25"/>
  <c r="G215" i="25"/>
  <c r="G238" i="25"/>
  <c r="H234" i="25"/>
  <c r="H218" i="25"/>
  <c r="G235" i="25"/>
  <c r="H240" i="25"/>
  <c r="G224" i="25"/>
  <c r="G234" i="25"/>
  <c r="G218" i="25"/>
  <c r="G226" i="25"/>
  <c r="H239" i="25"/>
  <c r="H223" i="25"/>
  <c r="H221" i="25"/>
  <c r="G213" i="25"/>
  <c r="G233" i="25"/>
  <c r="H225" i="25"/>
  <c r="M213" i="25" s="1"/>
  <c r="M222" i="25" s="1"/>
  <c r="H226" i="25"/>
  <c r="H233" i="25"/>
  <c r="G242" i="25"/>
  <c r="H237" i="25"/>
  <c r="H214" i="25"/>
  <c r="H231" i="25"/>
  <c r="G222" i="25"/>
  <c r="G230" i="25"/>
  <c r="G237" i="25"/>
  <c r="G216" i="25"/>
  <c r="G214" i="25"/>
  <c r="H230" i="25"/>
  <c r="H216" i="25"/>
  <c r="G232" i="25"/>
  <c r="G225" i="25"/>
  <c r="K213" i="25" s="1"/>
  <c r="H232" i="25"/>
  <c r="G240" i="25"/>
  <c r="H241" i="25"/>
  <c r="H229" i="25"/>
  <c r="G212" i="25"/>
  <c r="H242" i="25"/>
  <c r="H219" i="25"/>
  <c r="H236" i="25"/>
  <c r="G219" i="25"/>
  <c r="G236" i="25"/>
  <c r="H213" i="25"/>
  <c r="G227" i="25"/>
  <c r="H227" i="25"/>
  <c r="G221" i="25"/>
  <c r="H185" i="25"/>
  <c r="G185" i="25"/>
  <c r="H208" i="25"/>
  <c r="H193" i="25"/>
  <c r="G193" i="25"/>
  <c r="G202" i="25"/>
  <c r="G179" i="25"/>
  <c r="H202" i="25"/>
  <c r="H179" i="25"/>
  <c r="G196" i="25"/>
  <c r="H196" i="25"/>
  <c r="G205" i="25"/>
  <c r="H205" i="25"/>
  <c r="H183" i="25"/>
  <c r="G191" i="25"/>
  <c r="K179" i="25" s="1"/>
  <c r="G207" i="25"/>
  <c r="G183" i="25"/>
  <c r="G199" i="25"/>
  <c r="H184" i="25"/>
  <c r="H207" i="25"/>
  <c r="G178" i="25"/>
  <c r="G189" i="25"/>
  <c r="G194" i="25"/>
  <c r="H206" i="25"/>
  <c r="H178" i="25"/>
  <c r="G184" i="25"/>
  <c r="H189" i="25"/>
  <c r="G187" i="25"/>
  <c r="G198" i="25"/>
  <c r="G203" i="25"/>
  <c r="H187" i="25"/>
  <c r="G192" i="25"/>
  <c r="H198" i="25"/>
  <c r="H203" i="25"/>
  <c r="H192" i="25"/>
  <c r="H191" i="25"/>
  <c r="M179" i="25" s="1"/>
  <c r="M188" i="25" s="1"/>
  <c r="H197" i="25"/>
  <c r="G180" i="25"/>
  <c r="H180" i="25"/>
  <c r="H188" i="25"/>
  <c r="G197" i="25"/>
  <c r="G206" i="25"/>
  <c r="G181" i="25"/>
  <c r="G190" i="25"/>
  <c r="H181" i="25"/>
  <c r="G186" i="25"/>
  <c r="G195" i="25"/>
  <c r="G200" i="25"/>
  <c r="G204" i="25"/>
  <c r="H195" i="25"/>
  <c r="H200" i="25"/>
  <c r="H204" i="25"/>
  <c r="G182" i="25"/>
  <c r="H186" i="25"/>
  <c r="H190" i="25"/>
  <c r="H194" i="25"/>
  <c r="H199" i="25"/>
  <c r="H182" i="25"/>
  <c r="G208" i="25"/>
  <c r="G188" i="25"/>
  <c r="G201" i="25"/>
  <c r="H201" i="25"/>
  <c r="G152" i="25"/>
  <c r="G159" i="25"/>
  <c r="G154" i="25"/>
  <c r="H163" i="25"/>
  <c r="H148" i="25"/>
  <c r="G147" i="25"/>
  <c r="H154" i="25"/>
  <c r="H147" i="25"/>
  <c r="G172" i="25"/>
  <c r="H172" i="25"/>
  <c r="G148" i="25"/>
  <c r="H164" i="25"/>
  <c r="G164" i="25"/>
  <c r="G153" i="25"/>
  <c r="G170" i="25"/>
  <c r="H158" i="25"/>
  <c r="H170" i="25"/>
  <c r="G156" i="25"/>
  <c r="K145" i="25" s="1"/>
  <c r="G145" i="25"/>
  <c r="H156" i="25"/>
  <c r="M145" i="25" s="1"/>
  <c r="M154" i="25" s="1"/>
  <c r="H145" i="25"/>
  <c r="H162" i="25"/>
  <c r="G168" i="25"/>
  <c r="G174" i="25"/>
  <c r="G144" i="25"/>
  <c r="G155" i="25"/>
  <c r="H144" i="25"/>
  <c r="H155" i="25"/>
  <c r="G161" i="25"/>
  <c r="H167" i="25"/>
  <c r="G173" i="25"/>
  <c r="H161" i="25"/>
  <c r="H173" i="25"/>
  <c r="H168" i="25"/>
  <c r="H153" i="25"/>
  <c r="G157" i="25"/>
  <c r="G162" i="25"/>
  <c r="G146" i="25"/>
  <c r="G151" i="25"/>
  <c r="G165" i="25"/>
  <c r="H174" i="25"/>
  <c r="H146" i="25"/>
  <c r="H151" i="25"/>
  <c r="H165" i="25"/>
  <c r="G169" i="25"/>
  <c r="G160" i="25"/>
  <c r="H169" i="25"/>
  <c r="H160" i="25"/>
  <c r="G150" i="25"/>
  <c r="G171" i="25"/>
  <c r="H150" i="25"/>
  <c r="G158" i="25"/>
  <c r="G163" i="25"/>
  <c r="G167" i="25"/>
  <c r="H171" i="25"/>
  <c r="G166" i="25"/>
  <c r="G149" i="25"/>
  <c r="H149" i="25"/>
  <c r="H152" i="25"/>
  <c r="H157" i="25"/>
  <c r="H166" i="25"/>
  <c r="H159" i="25"/>
  <c r="H111" i="25"/>
  <c r="H132" i="25"/>
  <c r="G125" i="25"/>
  <c r="H115" i="25"/>
  <c r="G127" i="25"/>
  <c r="H116" i="25"/>
  <c r="G111" i="25"/>
  <c r="G140" i="25"/>
  <c r="H113" i="25"/>
  <c r="G131" i="25"/>
  <c r="H126" i="25"/>
  <c r="H131" i="25"/>
  <c r="G121" i="25"/>
  <c r="H110" i="25"/>
  <c r="G132" i="25"/>
  <c r="H125" i="25"/>
  <c r="H134" i="25"/>
  <c r="H129" i="25"/>
  <c r="G134" i="25"/>
  <c r="G129" i="25"/>
  <c r="H123" i="25"/>
  <c r="H112" i="25"/>
  <c r="G138" i="25"/>
  <c r="H127" i="25"/>
  <c r="G110" i="25"/>
  <c r="G137" i="25"/>
  <c r="G113" i="25"/>
  <c r="G126" i="25"/>
  <c r="G135" i="25"/>
  <c r="G118" i="25"/>
  <c r="G122" i="25"/>
  <c r="K111" i="25" s="1"/>
  <c r="H135" i="25"/>
  <c r="H114" i="25"/>
  <c r="H136" i="25"/>
  <c r="H121" i="25"/>
  <c r="G116" i="25"/>
  <c r="G128" i="25"/>
  <c r="H140" i="25"/>
  <c r="G120" i="25"/>
  <c r="G114" i="25"/>
  <c r="H130" i="25"/>
  <c r="H139" i="25"/>
  <c r="G123" i="25"/>
  <c r="G133" i="25"/>
  <c r="G124" i="25"/>
  <c r="H133" i="25"/>
  <c r="G117" i="25"/>
  <c r="H124" i="25"/>
  <c r="G130" i="25"/>
  <c r="H117" i="25"/>
  <c r="H128" i="25"/>
  <c r="H122" i="25"/>
  <c r="M111" i="25" s="1"/>
  <c r="M120" i="25" s="1"/>
  <c r="H118" i="25"/>
  <c r="G112" i="25"/>
  <c r="H120" i="25"/>
  <c r="H138" i="25"/>
  <c r="G139" i="25"/>
  <c r="G115" i="25"/>
  <c r="H137" i="25"/>
  <c r="H119" i="25"/>
  <c r="G119" i="25"/>
  <c r="G136" i="25"/>
  <c r="H82" i="25"/>
  <c r="G95" i="25"/>
  <c r="H103" i="25"/>
  <c r="G80" i="25"/>
  <c r="G90" i="25"/>
  <c r="G99" i="25"/>
  <c r="H102" i="25"/>
  <c r="G88" i="25"/>
  <c r="K77" i="25" s="1"/>
  <c r="G81" i="25"/>
  <c r="G102" i="25"/>
  <c r="H81" i="25"/>
  <c r="H87" i="25"/>
  <c r="G87" i="25"/>
  <c r="H97" i="25"/>
  <c r="H86" i="25"/>
  <c r="G97" i="25"/>
  <c r="H88" i="25"/>
  <c r="M77" i="25" s="1"/>
  <c r="M86" i="25" s="1"/>
  <c r="G98" i="25"/>
  <c r="G82" i="25"/>
  <c r="H98" i="25"/>
  <c r="G91" i="25"/>
  <c r="G83" i="25"/>
  <c r="H83" i="25"/>
  <c r="G76" i="25"/>
  <c r="G92" i="25"/>
  <c r="G101" i="25"/>
  <c r="H76" i="25"/>
  <c r="H92" i="25"/>
  <c r="H101" i="25"/>
  <c r="G86" i="25"/>
  <c r="G84" i="25"/>
  <c r="G89" i="25"/>
  <c r="H94" i="25"/>
  <c r="H84" i="25"/>
  <c r="H89" i="25"/>
  <c r="G79" i="25"/>
  <c r="G105" i="25"/>
  <c r="H79" i="25"/>
  <c r="H95" i="25"/>
  <c r="H100" i="25"/>
  <c r="H105" i="25"/>
  <c r="G104" i="25"/>
  <c r="H78" i="25"/>
  <c r="G94" i="25"/>
  <c r="H99" i="25"/>
  <c r="H104" i="25"/>
  <c r="G100" i="25"/>
  <c r="G85" i="25"/>
  <c r="H85" i="25"/>
  <c r="H90" i="25"/>
  <c r="H80" i="25"/>
  <c r="G78" i="25"/>
  <c r="G77" i="25"/>
  <c r="H96" i="25"/>
  <c r="H91" i="25"/>
  <c r="G96" i="25"/>
  <c r="H77" i="25"/>
  <c r="H93" i="25"/>
  <c r="G93" i="25"/>
  <c r="G103" i="25"/>
  <c r="G106" i="25"/>
  <c r="H106" i="25"/>
  <c r="H59" i="25"/>
  <c r="G72" i="25"/>
  <c r="H57" i="25"/>
  <c r="G42" i="25"/>
  <c r="H48" i="25"/>
  <c r="G70" i="25"/>
  <c r="H45" i="25"/>
  <c r="G51" i="25"/>
  <c r="G56" i="25"/>
  <c r="H62" i="25"/>
  <c r="H56" i="25"/>
  <c r="G67" i="25"/>
  <c r="H61" i="25"/>
  <c r="H52" i="25"/>
  <c r="H67" i="25"/>
  <c r="H50" i="25"/>
  <c r="H66" i="25"/>
  <c r="H72" i="25"/>
  <c r="G45" i="25"/>
  <c r="G46" i="25"/>
  <c r="G63" i="25"/>
  <c r="H44" i="25"/>
  <c r="G49" i="25"/>
  <c r="H53" i="25"/>
  <c r="G57" i="25"/>
  <c r="G62" i="25"/>
  <c r="G66" i="25"/>
  <c r="H42" i="25"/>
  <c r="G47" i="25"/>
  <c r="H51" i="25"/>
  <c r="G55" i="25"/>
  <c r="K43" i="25" s="1"/>
  <c r="H64" i="25"/>
  <c r="H68" i="25"/>
  <c r="H47" i="25"/>
  <c r="H55" i="25"/>
  <c r="M43" i="25" s="1"/>
  <c r="M52" i="25" s="1"/>
  <c r="G60" i="25"/>
  <c r="G43" i="25"/>
  <c r="G52" i="25"/>
  <c r="H60" i="25"/>
  <c r="G69" i="25"/>
  <c r="H46" i="25"/>
  <c r="G61" i="25"/>
  <c r="G48" i="25"/>
  <c r="H65" i="25"/>
  <c r="H54" i="25"/>
  <c r="H71" i="25"/>
  <c r="G64" i="25"/>
  <c r="G58" i="25"/>
  <c r="H49" i="25"/>
  <c r="H58" i="25"/>
  <c r="G65" i="25"/>
  <c r="G53" i="25"/>
  <c r="G50" i="25"/>
  <c r="G44" i="25"/>
  <c r="H43" i="25"/>
  <c r="G59" i="25"/>
  <c r="H63" i="25"/>
  <c r="G68" i="25"/>
  <c r="H70" i="25"/>
  <c r="H69" i="25"/>
  <c r="G54" i="25"/>
  <c r="G71" i="25"/>
  <c r="G373" i="29"/>
  <c r="G350" i="29"/>
  <c r="H367" i="29"/>
  <c r="H354" i="29"/>
  <c r="H362" i="29"/>
  <c r="G354" i="29"/>
  <c r="G349" i="29"/>
  <c r="G374" i="29"/>
  <c r="H366" i="29"/>
  <c r="H349" i="29"/>
  <c r="G356" i="29"/>
  <c r="G369" i="29"/>
  <c r="H356" i="29"/>
  <c r="H369" i="29"/>
  <c r="H375" i="29"/>
  <c r="G362" i="29"/>
  <c r="H350" i="29"/>
  <c r="G357" i="29"/>
  <c r="G370" i="29"/>
  <c r="H377" i="29"/>
  <c r="H351" i="29"/>
  <c r="H358" i="29"/>
  <c r="G364" i="29"/>
  <c r="G378" i="29"/>
  <c r="H357" i="29"/>
  <c r="G352" i="29"/>
  <c r="H364" i="29"/>
  <c r="G371" i="29"/>
  <c r="H378" i="29"/>
  <c r="H374" i="29"/>
  <c r="G359" i="29"/>
  <c r="G360" i="29"/>
  <c r="K349" i="29" s="1"/>
  <c r="H370" i="29"/>
  <c r="G355" i="29"/>
  <c r="H360" i="29"/>
  <c r="M349" i="29" s="1"/>
  <c r="M358" i="29" s="1"/>
  <c r="G365" i="29"/>
  <c r="G376" i="29"/>
  <c r="H365" i="29"/>
  <c r="G375" i="29"/>
  <c r="G348" i="29"/>
  <c r="G353" i="29"/>
  <c r="H371" i="29"/>
  <c r="H376" i="29"/>
  <c r="H348" i="29"/>
  <c r="H353" i="29"/>
  <c r="G358" i="29"/>
  <c r="G367" i="29"/>
  <c r="H355" i="29"/>
  <c r="G363" i="29"/>
  <c r="G368" i="29"/>
  <c r="G351" i="29"/>
  <c r="H363" i="29"/>
  <c r="H368" i="29"/>
  <c r="G372" i="29"/>
  <c r="G377" i="29"/>
  <c r="H372" i="29"/>
  <c r="G361" i="29"/>
  <c r="H352" i="29"/>
  <c r="H359" i="29"/>
  <c r="G366" i="29"/>
  <c r="H373" i="29"/>
  <c r="H361" i="29"/>
  <c r="H341" i="29"/>
  <c r="G332" i="29"/>
  <c r="G323" i="29"/>
  <c r="H318" i="29"/>
  <c r="H319" i="29"/>
  <c r="G327" i="29"/>
  <c r="G336" i="29"/>
  <c r="G315" i="29"/>
  <c r="H327" i="29"/>
  <c r="H336" i="29"/>
  <c r="G340" i="29"/>
  <c r="H325" i="29"/>
  <c r="H315" i="29"/>
  <c r="H335" i="29"/>
  <c r="G325" i="29"/>
  <c r="G335" i="29"/>
  <c r="H314" i="29"/>
  <c r="G342" i="29"/>
  <c r="G324" i="29"/>
  <c r="H331" i="29"/>
  <c r="H326" i="29"/>
  <c r="M315" i="29" s="1"/>
  <c r="M324" i="29" s="1"/>
  <c r="H332" i="29"/>
  <c r="G343" i="29"/>
  <c r="G321" i="29"/>
  <c r="H343" i="29"/>
  <c r="H321" i="29"/>
  <c r="G338" i="29"/>
  <c r="G316" i="29"/>
  <c r="G333" i="29"/>
  <c r="H338" i="29"/>
  <c r="H316" i="29"/>
  <c r="H333" i="29"/>
  <c r="G344" i="29"/>
  <c r="G322" i="29"/>
  <c r="G328" i="29"/>
  <c r="H344" i="29"/>
  <c r="H322" i="29"/>
  <c r="H328" i="29"/>
  <c r="G317" i="29"/>
  <c r="G334" i="29"/>
  <c r="G339" i="29"/>
  <c r="H317" i="29"/>
  <c r="H334" i="29"/>
  <c r="H339" i="29"/>
  <c r="G331" i="29"/>
  <c r="G314" i="29"/>
  <c r="H330" i="29"/>
  <c r="H329" i="29"/>
  <c r="G329" i="29"/>
  <c r="G326" i="29"/>
  <c r="K315" i="29" s="1"/>
  <c r="H342" i="29"/>
  <c r="H324" i="29"/>
  <c r="G341" i="29"/>
  <c r="H323" i="29"/>
  <c r="G330" i="29"/>
  <c r="G337" i="29"/>
  <c r="H337" i="29"/>
  <c r="G319" i="29"/>
  <c r="G320" i="29"/>
  <c r="H320" i="29"/>
  <c r="G318" i="29"/>
  <c r="H340" i="29"/>
  <c r="G292" i="29"/>
  <c r="K281" i="29" s="1"/>
  <c r="G282" i="29"/>
  <c r="G291" i="29"/>
  <c r="G294" i="29"/>
  <c r="H291" i="29"/>
  <c r="H301" i="29"/>
  <c r="G305" i="29"/>
  <c r="H310" i="29"/>
  <c r="H283" i="29"/>
  <c r="G288" i="29"/>
  <c r="G297" i="29"/>
  <c r="G302" i="29"/>
  <c r="H306" i="29"/>
  <c r="H288" i="29"/>
  <c r="H297" i="29"/>
  <c r="H302" i="29"/>
  <c r="H287" i="29"/>
  <c r="G295" i="29"/>
  <c r="G300" i="29"/>
  <c r="H308" i="29"/>
  <c r="G283" i="29"/>
  <c r="H295" i="29"/>
  <c r="H300" i="29"/>
  <c r="G304" i="29"/>
  <c r="H307" i="29"/>
  <c r="G299" i="29"/>
  <c r="H280" i="29"/>
  <c r="H298" i="29"/>
  <c r="G287" i="29"/>
  <c r="G307" i="29"/>
  <c r="G280" i="29"/>
  <c r="G306" i="29"/>
  <c r="G289" i="29"/>
  <c r="H289" i="29"/>
  <c r="G296" i="29"/>
  <c r="G284" i="29"/>
  <c r="G290" i="29"/>
  <c r="H296" i="29"/>
  <c r="H282" i="29"/>
  <c r="G308" i="29"/>
  <c r="H284" i="29"/>
  <c r="H290" i="29"/>
  <c r="G303" i="29"/>
  <c r="G309" i="29"/>
  <c r="H303" i="29"/>
  <c r="H309" i="29"/>
  <c r="G298" i="29"/>
  <c r="H286" i="29"/>
  <c r="H305" i="29"/>
  <c r="H294" i="29"/>
  <c r="G286" i="29"/>
  <c r="H281" i="29"/>
  <c r="H304" i="29"/>
  <c r="G301" i="29"/>
  <c r="H293" i="29"/>
  <c r="G293" i="29"/>
  <c r="H292" i="29"/>
  <c r="M281" i="29" s="1"/>
  <c r="M290" i="29" s="1"/>
  <c r="H285" i="29"/>
  <c r="H299" i="29"/>
  <c r="G281" i="29"/>
  <c r="G285" i="29"/>
  <c r="G310" i="29"/>
  <c r="G251" i="29"/>
  <c r="G246" i="29"/>
  <c r="H266" i="29"/>
  <c r="G258" i="29"/>
  <c r="K247" i="29" s="1"/>
  <c r="G274" i="29"/>
  <c r="G249" i="29"/>
  <c r="H265" i="29"/>
  <c r="G273" i="29"/>
  <c r="G265" i="29"/>
  <c r="G261" i="29"/>
  <c r="H253" i="29"/>
  <c r="G248" i="29"/>
  <c r="H273" i="29"/>
  <c r="G255" i="29"/>
  <c r="G268" i="29"/>
  <c r="H249" i="29"/>
  <c r="G256" i="29"/>
  <c r="H262" i="29"/>
  <c r="G250" i="29"/>
  <c r="H250" i="29"/>
  <c r="G263" i="29"/>
  <c r="G269" i="29"/>
  <c r="G275" i="29"/>
  <c r="H274" i="29"/>
  <c r="H263" i="29"/>
  <c r="H269" i="29"/>
  <c r="G260" i="29"/>
  <c r="G270" i="29"/>
  <c r="H256" i="29"/>
  <c r="H260" i="29"/>
  <c r="G266" i="29"/>
  <c r="H270" i="29"/>
  <c r="G257" i="29"/>
  <c r="H267" i="29"/>
  <c r="G267" i="29"/>
  <c r="G271" i="29"/>
  <c r="H247" i="29"/>
  <c r="G252" i="29"/>
  <c r="H257" i="29"/>
  <c r="G262" i="29"/>
  <c r="H248" i="29"/>
  <c r="G253" i="29"/>
  <c r="H261" i="29"/>
  <c r="H275" i="29"/>
  <c r="G254" i="29"/>
  <c r="H258" i="29"/>
  <c r="M247" i="29" s="1"/>
  <c r="M256" i="29" s="1"/>
  <c r="H271" i="29"/>
  <c r="H254" i="29"/>
  <c r="G247" i="29"/>
  <c r="H259" i="29"/>
  <c r="H268" i="29"/>
  <c r="G272" i="29"/>
  <c r="H264" i="29"/>
  <c r="H255" i="29"/>
  <c r="G264" i="29"/>
  <c r="H246" i="29"/>
  <c r="H276" i="29"/>
  <c r="G276" i="29"/>
  <c r="G259" i="29"/>
  <c r="H252" i="29"/>
  <c r="H272" i="29"/>
  <c r="H251" i="29"/>
  <c r="H230" i="29"/>
  <c r="H212" i="29"/>
  <c r="H213" i="29"/>
  <c r="H231" i="29"/>
  <c r="H225" i="29"/>
  <c r="G213" i="29"/>
  <c r="G241" i="29"/>
  <c r="G223" i="29"/>
  <c r="G218" i="29"/>
  <c r="H223" i="29"/>
  <c r="G228" i="29"/>
  <c r="G214" i="29"/>
  <c r="G219" i="29"/>
  <c r="H224" i="29"/>
  <c r="M213" i="29" s="1"/>
  <c r="M222" i="29" s="1"/>
  <c r="H229" i="29"/>
  <c r="H214" i="29"/>
  <c r="H219" i="29"/>
  <c r="G230" i="29"/>
  <c r="G235" i="29"/>
  <c r="G240" i="29"/>
  <c r="G224" i="29"/>
  <c r="K213" i="29" s="1"/>
  <c r="H228" i="29"/>
  <c r="G237" i="29"/>
  <c r="G242" i="29"/>
  <c r="G221" i="29"/>
  <c r="H234" i="29"/>
  <c r="H238" i="29"/>
  <c r="G212" i="29"/>
  <c r="H221" i="29"/>
  <c r="G225" i="29"/>
  <c r="G215" i="29"/>
  <c r="H227" i="29"/>
  <c r="H232" i="29"/>
  <c r="G236" i="29"/>
  <c r="H235" i="29"/>
  <c r="G232" i="29"/>
  <c r="H217" i="29"/>
  <c r="G217" i="29"/>
  <c r="H237" i="29"/>
  <c r="G231" i="29"/>
  <c r="H216" i="29"/>
  <c r="G216" i="29"/>
  <c r="H239" i="29"/>
  <c r="H233" i="29"/>
  <c r="H226" i="29"/>
  <c r="G239" i="29"/>
  <c r="G233" i="29"/>
  <c r="G226" i="29"/>
  <c r="H218" i="29"/>
  <c r="H222" i="29"/>
  <c r="G229" i="29"/>
  <c r="H241" i="29"/>
  <c r="G227" i="29"/>
  <c r="H215" i="29"/>
  <c r="G220" i="29"/>
  <c r="H220" i="29"/>
  <c r="G222" i="29"/>
  <c r="H242" i="29"/>
  <c r="H236" i="29"/>
  <c r="H240" i="29"/>
  <c r="G234" i="29"/>
  <c r="G238" i="29"/>
  <c r="H181" i="29"/>
  <c r="G184" i="29"/>
  <c r="G182" i="29"/>
  <c r="H183" i="29"/>
  <c r="H193" i="29"/>
  <c r="G183" i="29"/>
  <c r="H204" i="29"/>
  <c r="H199" i="29"/>
  <c r="H188" i="29"/>
  <c r="H201" i="29"/>
  <c r="H206" i="29"/>
  <c r="G202" i="29"/>
  <c r="H207" i="29"/>
  <c r="G189" i="29"/>
  <c r="G198" i="29"/>
  <c r="H202" i="29"/>
  <c r="H184" i="29"/>
  <c r="G180" i="29"/>
  <c r="H189" i="29"/>
  <c r="G193" i="29"/>
  <c r="H198" i="29"/>
  <c r="G205" i="29"/>
  <c r="H205" i="29"/>
  <c r="G179" i="29"/>
  <c r="H191" i="29"/>
  <c r="H200" i="29"/>
  <c r="G204" i="29"/>
  <c r="G187" i="29"/>
  <c r="H187" i="29"/>
  <c r="G206" i="29"/>
  <c r="G185" i="29"/>
  <c r="G186" i="29"/>
  <c r="G200" i="29"/>
  <c r="G208" i="29"/>
  <c r="H179" i="29"/>
  <c r="H186" i="29"/>
  <c r="H208" i="29"/>
  <c r="G194" i="29"/>
  <c r="G203" i="29"/>
  <c r="H180" i="29"/>
  <c r="G207" i="29"/>
  <c r="G197" i="29"/>
  <c r="G188" i="29"/>
  <c r="H178" i="29"/>
  <c r="H196" i="29"/>
  <c r="G178" i="29"/>
  <c r="G196" i="29"/>
  <c r="H195" i="29"/>
  <c r="G195" i="29"/>
  <c r="H203" i="29"/>
  <c r="H185" i="29"/>
  <c r="G181" i="29"/>
  <c r="H182" i="29"/>
  <c r="H192" i="29"/>
  <c r="H194" i="29"/>
  <c r="G199" i="29"/>
  <c r="H190" i="29"/>
  <c r="M179" i="29" s="1"/>
  <c r="M188" i="29" s="1"/>
  <c r="G191" i="29"/>
  <c r="G192" i="29"/>
  <c r="G190" i="29"/>
  <c r="K179" i="29" s="1"/>
  <c r="H197" i="29"/>
  <c r="G201" i="29"/>
  <c r="H162" i="29"/>
  <c r="G167" i="29"/>
  <c r="H166" i="29"/>
  <c r="H145" i="29"/>
  <c r="H170" i="29"/>
  <c r="G166" i="29"/>
  <c r="H155" i="29"/>
  <c r="H150" i="29"/>
  <c r="G145" i="29"/>
  <c r="G170" i="29"/>
  <c r="H160" i="29"/>
  <c r="G155" i="29"/>
  <c r="G169" i="29"/>
  <c r="H149" i="29"/>
  <c r="G164" i="29"/>
  <c r="G158" i="29"/>
  <c r="H154" i="29"/>
  <c r="G149" i="29"/>
  <c r="H174" i="29"/>
  <c r="G154" i="29"/>
  <c r="G150" i="29"/>
  <c r="H158" i="29"/>
  <c r="H172" i="29"/>
  <c r="H146" i="29"/>
  <c r="G151" i="29"/>
  <c r="H151" i="29"/>
  <c r="G165" i="29"/>
  <c r="H173" i="29"/>
  <c r="G160" i="29"/>
  <c r="H165" i="29"/>
  <c r="G147" i="29"/>
  <c r="H159" i="29"/>
  <c r="H164" i="29"/>
  <c r="G168" i="29"/>
  <c r="G156" i="29"/>
  <c r="H147" i="29"/>
  <c r="H168" i="29"/>
  <c r="H161" i="29"/>
  <c r="G153" i="29"/>
  <c r="H167" i="29"/>
  <c r="H152" i="29"/>
  <c r="G161" i="29"/>
  <c r="H144" i="29"/>
  <c r="G144" i="29"/>
  <c r="H153" i="29"/>
  <c r="H156" i="29"/>
  <c r="G157" i="29"/>
  <c r="H157" i="29"/>
  <c r="G159" i="29"/>
  <c r="G162" i="29"/>
  <c r="G163" i="29"/>
  <c r="H163" i="29"/>
  <c r="H169" i="29"/>
  <c r="G171" i="29"/>
  <c r="H171" i="29"/>
  <c r="G172" i="29"/>
  <c r="G173" i="29"/>
  <c r="G146" i="29"/>
  <c r="G148" i="29"/>
  <c r="H148" i="29"/>
  <c r="G152" i="29"/>
  <c r="G174" i="29"/>
  <c r="G127" i="29"/>
  <c r="G129" i="29"/>
  <c r="G121" i="29"/>
  <c r="H136" i="29"/>
  <c r="H120" i="29"/>
  <c r="G112" i="29"/>
  <c r="H121" i="29"/>
  <c r="G125" i="29"/>
  <c r="H130" i="29"/>
  <c r="H134" i="29"/>
  <c r="G139" i="29"/>
  <c r="G113" i="29"/>
  <c r="G126" i="29"/>
  <c r="H131" i="29"/>
  <c r="G140" i="29"/>
  <c r="H113" i="29"/>
  <c r="G122" i="29"/>
  <c r="H126" i="29"/>
  <c r="G135" i="29"/>
  <c r="H140" i="29"/>
  <c r="G118" i="29"/>
  <c r="H122" i="29"/>
  <c r="H135" i="29"/>
  <c r="G111" i="29"/>
  <c r="H123" i="29"/>
  <c r="H132" i="29"/>
  <c r="G136" i="29"/>
  <c r="H112" i="29"/>
  <c r="H125" i="29"/>
  <c r="H118" i="29"/>
  <c r="H111" i="29"/>
  <c r="G131" i="29"/>
  <c r="H117" i="29"/>
  <c r="H137" i="29"/>
  <c r="H124" i="29"/>
  <c r="G117" i="29"/>
  <c r="H110" i="29"/>
  <c r="G137" i="29"/>
  <c r="G130" i="29"/>
  <c r="G124" i="29"/>
  <c r="G110" i="29"/>
  <c r="H116" i="29"/>
  <c r="H129" i="29"/>
  <c r="G116" i="29"/>
  <c r="G115" i="29"/>
  <c r="H128" i="29"/>
  <c r="G132" i="29"/>
  <c r="G138" i="29"/>
  <c r="G114" i="29"/>
  <c r="H114" i="29"/>
  <c r="H115" i="29"/>
  <c r="G119" i="29"/>
  <c r="H119" i="29"/>
  <c r="G120" i="29"/>
  <c r="G123" i="29"/>
  <c r="H127" i="29"/>
  <c r="G128" i="29"/>
  <c r="G133" i="29"/>
  <c r="H133" i="29"/>
  <c r="G134" i="29"/>
  <c r="H138" i="29"/>
  <c r="H139" i="29"/>
  <c r="H102" i="29"/>
  <c r="H98" i="29"/>
  <c r="G85" i="29"/>
  <c r="G80" i="29"/>
  <c r="G102" i="29"/>
  <c r="G98" i="29"/>
  <c r="H93" i="29"/>
  <c r="H80" i="29"/>
  <c r="G93" i="29"/>
  <c r="G79" i="29"/>
  <c r="H91" i="29"/>
  <c r="H96" i="29"/>
  <c r="G100" i="29"/>
  <c r="H97" i="29"/>
  <c r="G92" i="29"/>
  <c r="H99" i="29"/>
  <c r="G81" i="29"/>
  <c r="H76" i="29"/>
  <c r="H94" i="29"/>
  <c r="G76" i="29"/>
  <c r="G94" i="29"/>
  <c r="H87" i="29"/>
  <c r="H106" i="29"/>
  <c r="G77" i="29"/>
  <c r="G88" i="29"/>
  <c r="H88" i="29"/>
  <c r="G99" i="29"/>
  <c r="H81" i="29"/>
  <c r="G91" i="29"/>
  <c r="H100" i="29"/>
  <c r="G82" i="29"/>
  <c r="H82" i="29"/>
  <c r="H92" i="29"/>
  <c r="H83" i="29"/>
  <c r="G78" i="29"/>
  <c r="G84" i="29"/>
  <c r="H78" i="29"/>
  <c r="H84" i="29"/>
  <c r="G96" i="29"/>
  <c r="H90" i="29"/>
  <c r="G103" i="29"/>
  <c r="H89" i="29"/>
  <c r="G95" i="29"/>
  <c r="G101" i="29"/>
  <c r="H101" i="29"/>
  <c r="G90" i="29"/>
  <c r="H79" i="29"/>
  <c r="H85" i="29"/>
  <c r="H103" i="29"/>
  <c r="H77" i="29"/>
  <c r="H95" i="29"/>
  <c r="G97" i="29"/>
  <c r="G106" i="29"/>
  <c r="H86" i="29"/>
  <c r="G86" i="29"/>
  <c r="G83" i="29"/>
  <c r="G87" i="29"/>
  <c r="G89" i="29"/>
  <c r="G104" i="29"/>
  <c r="H104" i="29"/>
  <c r="G105" i="29"/>
  <c r="H105" i="29"/>
  <c r="G59" i="29"/>
  <c r="G49" i="29"/>
  <c r="H58" i="29"/>
  <c r="H48" i="29"/>
  <c r="H69" i="29"/>
  <c r="G64" i="29"/>
  <c r="H63" i="29"/>
  <c r="G67" i="29"/>
  <c r="G63" i="29"/>
  <c r="H57" i="29"/>
  <c r="G57" i="29"/>
  <c r="H47" i="29"/>
  <c r="G50" i="29"/>
  <c r="H54" i="29"/>
  <c r="M43" i="29" s="1"/>
  <c r="M52" i="29" s="1"/>
  <c r="H67" i="29"/>
  <c r="G51" i="29"/>
  <c r="G42" i="29"/>
  <c r="H51" i="29"/>
  <c r="G55" i="29"/>
  <c r="G60" i="29"/>
  <c r="H42" i="29"/>
  <c r="G47" i="29"/>
  <c r="H60" i="29"/>
  <c r="G69" i="29"/>
  <c r="G43" i="29"/>
  <c r="H55" i="29"/>
  <c r="H64" i="29"/>
  <c r="G68" i="29"/>
  <c r="G65" i="29"/>
  <c r="H49" i="29"/>
  <c r="H71" i="29"/>
  <c r="H56" i="29"/>
  <c r="G71" i="29"/>
  <c r="G56" i="29"/>
  <c r="G48" i="29"/>
  <c r="G54" i="29"/>
  <c r="K43" i="29" s="1"/>
  <c r="H53" i="29"/>
  <c r="H72" i="29"/>
  <c r="H70" i="29"/>
  <c r="H68" i="29"/>
  <c r="G44" i="29"/>
  <c r="H43" i="29"/>
  <c r="G45" i="29"/>
  <c r="G61" i="29"/>
  <c r="H45" i="29"/>
  <c r="H61" i="29"/>
  <c r="G46" i="29"/>
  <c r="G62" i="29"/>
  <c r="H46" i="29"/>
  <c r="H62" i="29"/>
  <c r="H65" i="29"/>
  <c r="H59" i="29"/>
  <c r="G58" i="29"/>
  <c r="G53" i="29"/>
  <c r="G72" i="29"/>
  <c r="H52" i="29"/>
  <c r="G52" i="29"/>
  <c r="G70" i="29"/>
  <c r="H50" i="29"/>
  <c r="H44" i="29"/>
  <c r="H66" i="29"/>
  <c r="G66" i="29"/>
  <c r="H366" i="28"/>
  <c r="G360" i="28"/>
  <c r="G352" i="28"/>
  <c r="H357" i="28"/>
  <c r="H368" i="28"/>
  <c r="G373" i="28"/>
  <c r="G353" i="28"/>
  <c r="H358" i="28"/>
  <c r="G363" i="28"/>
  <c r="H369" i="28"/>
  <c r="G348" i="28"/>
  <c r="H353" i="28"/>
  <c r="H363" i="28"/>
  <c r="H348" i="28"/>
  <c r="G350" i="28"/>
  <c r="G355" i="28"/>
  <c r="G374" i="28"/>
  <c r="G356" i="28"/>
  <c r="H365" i="28"/>
  <c r="H356" i="28"/>
  <c r="G376" i="28"/>
  <c r="G351" i="28"/>
  <c r="H364" i="28"/>
  <c r="G375" i="28"/>
  <c r="H354" i="28"/>
  <c r="G362" i="28"/>
  <c r="G367" i="28"/>
  <c r="G371" i="28"/>
  <c r="H375" i="28"/>
  <c r="H372" i="28"/>
  <c r="H370" i="28"/>
  <c r="H377" i="28"/>
  <c r="H355" i="28"/>
  <c r="G377" i="28"/>
  <c r="G369" i="28"/>
  <c r="H361" i="28"/>
  <c r="H376" i="28"/>
  <c r="G361" i="28"/>
  <c r="G354" i="28"/>
  <c r="G378" i="28"/>
  <c r="G358" i="28"/>
  <c r="G359" i="28"/>
  <c r="K349" i="28" s="1"/>
  <c r="H359" i="28"/>
  <c r="M349" i="28" s="1"/>
  <c r="M358" i="28" s="1"/>
  <c r="H360" i="28"/>
  <c r="H362" i="28"/>
  <c r="G364" i="28"/>
  <c r="G365" i="28"/>
  <c r="G366" i="28"/>
  <c r="H367" i="28"/>
  <c r="G368" i="28"/>
  <c r="H371" i="28"/>
  <c r="G372" i="28"/>
  <c r="H373" i="28"/>
  <c r="H374" i="28"/>
  <c r="G349" i="28"/>
  <c r="H349" i="28"/>
  <c r="H350" i="28"/>
  <c r="H378" i="28"/>
  <c r="H351" i="28"/>
  <c r="H352" i="28"/>
  <c r="G357" i="28"/>
  <c r="G370" i="28"/>
  <c r="H340" i="28"/>
  <c r="G336" i="28"/>
  <c r="H331" i="28"/>
  <c r="H318" i="28"/>
  <c r="G331" i="28"/>
  <c r="G318" i="28"/>
  <c r="G315" i="28"/>
  <c r="H327" i="28"/>
  <c r="H336" i="28"/>
  <c r="G340" i="28"/>
  <c r="G343" i="28"/>
  <c r="H335" i="28"/>
  <c r="G335" i="28"/>
  <c r="H325" i="28"/>
  <c r="M315" i="28" s="1"/>
  <c r="M324" i="28" s="1"/>
  <c r="H315" i="28"/>
  <c r="H342" i="28"/>
  <c r="G325" i="28"/>
  <c r="K315" i="28" s="1"/>
  <c r="G342" i="28"/>
  <c r="H332" i="28"/>
  <c r="H324" i="28"/>
  <c r="G314" i="28"/>
  <c r="H341" i="28"/>
  <c r="G324" i="28"/>
  <c r="G341" i="28"/>
  <c r="H321" i="28"/>
  <c r="G316" i="28"/>
  <c r="G327" i="28"/>
  <c r="H338" i="28"/>
  <c r="H316" i="28"/>
  <c r="G333" i="28"/>
  <c r="G344" i="28"/>
  <c r="G322" i="28"/>
  <c r="H333" i="28"/>
  <c r="H344" i="28"/>
  <c r="H322" i="28"/>
  <c r="G317" i="28"/>
  <c r="G328" i="28"/>
  <c r="G339" i="28"/>
  <c r="H317" i="28"/>
  <c r="G323" i="28"/>
  <c r="H328" i="28"/>
  <c r="G334" i="28"/>
  <c r="H339" i="28"/>
  <c r="H323" i="28"/>
  <c r="H334" i="28"/>
  <c r="G321" i="28"/>
  <c r="G337" i="28"/>
  <c r="H314" i="28"/>
  <c r="H329" i="28"/>
  <c r="G330" i="28"/>
  <c r="H330" i="28"/>
  <c r="G332" i="28"/>
  <c r="H337" i="28"/>
  <c r="G338" i="28"/>
  <c r="G320" i="28"/>
  <c r="G319" i="28"/>
  <c r="H319" i="28"/>
  <c r="H320" i="28"/>
  <c r="G326" i="28"/>
  <c r="H326" i="28"/>
  <c r="G329" i="28"/>
  <c r="H343" i="28"/>
  <c r="H304" i="28"/>
  <c r="G304" i="28"/>
  <c r="H285" i="28"/>
  <c r="G301" i="28"/>
  <c r="H287" i="28"/>
  <c r="G293" i="28"/>
  <c r="G300" i="28"/>
  <c r="G305" i="28"/>
  <c r="G287" i="28"/>
  <c r="H293" i="28"/>
  <c r="H305" i="28"/>
  <c r="G282" i="28"/>
  <c r="H288" i="28"/>
  <c r="H302" i="28"/>
  <c r="H308" i="28"/>
  <c r="H301" i="28"/>
  <c r="H306" i="28"/>
  <c r="G294" i="28"/>
  <c r="H307" i="28"/>
  <c r="G288" i="28"/>
  <c r="H294" i="28"/>
  <c r="G302" i="28"/>
  <c r="H282" i="28"/>
  <c r="G296" i="28"/>
  <c r="G289" i="28"/>
  <c r="H296" i="28"/>
  <c r="G309" i="28"/>
  <c r="G283" i="28"/>
  <c r="H303" i="28"/>
  <c r="H309" i="28"/>
  <c r="H283" i="28"/>
  <c r="H310" i="28"/>
  <c r="G298" i="28"/>
  <c r="G284" i="28"/>
  <c r="G290" i="28"/>
  <c r="H284" i="28"/>
  <c r="H290" i="28"/>
  <c r="G306" i="28"/>
  <c r="G280" i="28"/>
  <c r="G297" i="28"/>
  <c r="H280" i="28"/>
  <c r="G292" i="28"/>
  <c r="G303" i="28"/>
  <c r="G308" i="28"/>
  <c r="H299" i="28"/>
  <c r="H300" i="28"/>
  <c r="G281" i="28"/>
  <c r="G291" i="28"/>
  <c r="K281" i="28" s="1"/>
  <c r="G295" i="28"/>
  <c r="H281" i="28"/>
  <c r="H286" i="28"/>
  <c r="H291" i="28"/>
  <c r="M281" i="28" s="1"/>
  <c r="M290" i="28" s="1"/>
  <c r="H295" i="28"/>
  <c r="G310" i="28"/>
  <c r="G285" i="28"/>
  <c r="H289" i="28"/>
  <c r="H297" i="28"/>
  <c r="G286" i="28"/>
  <c r="G307" i="28"/>
  <c r="H298" i="28"/>
  <c r="H292" i="28"/>
  <c r="G299" i="28"/>
  <c r="G273" i="28"/>
  <c r="H246" i="28"/>
  <c r="H276" i="28"/>
  <c r="G276" i="28"/>
  <c r="H273" i="28"/>
  <c r="H264" i="28"/>
  <c r="G259" i="28"/>
  <c r="G275" i="28"/>
  <c r="G246" i="28"/>
  <c r="H262" i="28"/>
  <c r="H258" i="28"/>
  <c r="H254" i="28"/>
  <c r="G250" i="28"/>
  <c r="H275" i="28"/>
  <c r="G267" i="28"/>
  <c r="G262" i="28"/>
  <c r="G258" i="28"/>
  <c r="G254" i="28"/>
  <c r="G274" i="28"/>
  <c r="G265" i="28"/>
  <c r="H259" i="28"/>
  <c r="G255" i="28"/>
  <c r="G268" i="28"/>
  <c r="H251" i="28"/>
  <c r="H272" i="28"/>
  <c r="G251" i="28"/>
  <c r="G261" i="28"/>
  <c r="H250" i="28"/>
  <c r="G271" i="28"/>
  <c r="G266" i="28"/>
  <c r="H255" i="28"/>
  <c r="H249" i="28"/>
  <c r="H248" i="28"/>
  <c r="H268" i="28"/>
  <c r="G256" i="28"/>
  <c r="G248" i="28"/>
  <c r="H256" i="28"/>
  <c r="G257" i="28"/>
  <c r="K247" i="28" s="1"/>
  <c r="H257" i="28"/>
  <c r="M247" i="28" s="1"/>
  <c r="M256" i="28" s="1"/>
  <c r="G260" i="28"/>
  <c r="H260" i="28"/>
  <c r="H261" i="28"/>
  <c r="G263" i="28"/>
  <c r="H263" i="28"/>
  <c r="G264" i="28"/>
  <c r="H265" i="28"/>
  <c r="H266" i="28"/>
  <c r="G269" i="28"/>
  <c r="H269" i="28"/>
  <c r="G270" i="28"/>
  <c r="H270" i="28"/>
  <c r="H271" i="28"/>
  <c r="G272" i="28"/>
  <c r="H274" i="28"/>
  <c r="G247" i="28"/>
  <c r="H247" i="28"/>
  <c r="G249" i="28"/>
  <c r="G252" i="28"/>
  <c r="H252" i="28"/>
  <c r="G253" i="28"/>
  <c r="H253" i="28"/>
  <c r="H267" i="28"/>
  <c r="G234" i="28"/>
  <c r="H233" i="28"/>
  <c r="G240" i="28"/>
  <c r="H235" i="28"/>
  <c r="G221" i="28"/>
  <c r="G216" i="28"/>
  <c r="G217" i="28"/>
  <c r="H221" i="28"/>
  <c r="H229" i="28"/>
  <c r="G218" i="28"/>
  <c r="G239" i="28"/>
  <c r="H227" i="28"/>
  <c r="H216" i="28"/>
  <c r="H239" i="28"/>
  <c r="G227" i="28"/>
  <c r="G223" i="28"/>
  <c r="K213" i="28" s="1"/>
  <c r="H238" i="28"/>
  <c r="G238" i="28"/>
  <c r="H222" i="28"/>
  <c r="H215" i="28"/>
  <c r="G215" i="28"/>
  <c r="H228" i="28"/>
  <c r="G228" i="28"/>
  <c r="G214" i="28"/>
  <c r="H214" i="28"/>
  <c r="H220" i="28"/>
  <c r="H226" i="28"/>
  <c r="G237" i="28"/>
  <c r="G220" i="28"/>
  <c r="G226" i="28"/>
  <c r="G232" i="28"/>
  <c r="H237" i="28"/>
  <c r="H232" i="28"/>
  <c r="H217" i="28"/>
  <c r="H212" i="28"/>
  <c r="G224" i="28"/>
  <c r="G241" i="28"/>
  <c r="H224" i="28"/>
  <c r="G230" i="28"/>
  <c r="H241" i="28"/>
  <c r="G213" i="28"/>
  <c r="G219" i="28"/>
  <c r="H230" i="28"/>
  <c r="G236" i="28"/>
  <c r="H223" i="28"/>
  <c r="M213" i="28" s="1"/>
  <c r="M222" i="28" s="1"/>
  <c r="G235" i="28"/>
  <c r="H213" i="28"/>
  <c r="H219" i="28"/>
  <c r="G225" i="28"/>
  <c r="H236" i="28"/>
  <c r="H240" i="28"/>
  <c r="G212" i="28"/>
  <c r="G229" i="28"/>
  <c r="H218" i="28"/>
  <c r="H225" i="28"/>
  <c r="G231" i="28"/>
  <c r="G242" i="28"/>
  <c r="H231" i="28"/>
  <c r="H242" i="28"/>
  <c r="G222" i="28"/>
  <c r="G233" i="28"/>
  <c r="H234" i="28"/>
  <c r="H181" i="28"/>
  <c r="G200" i="28"/>
  <c r="H202" i="28"/>
  <c r="G189" i="28"/>
  <c r="K179" i="28" s="1"/>
  <c r="H198" i="28"/>
  <c r="G193" i="28"/>
  <c r="G181" i="28"/>
  <c r="H180" i="28"/>
  <c r="H194" i="28"/>
  <c r="H190" i="28"/>
  <c r="H186" i="28"/>
  <c r="G182" i="28"/>
  <c r="H207" i="28"/>
  <c r="G199" i="28"/>
  <c r="G194" i="28"/>
  <c r="G190" i="28"/>
  <c r="G186" i="28"/>
  <c r="G206" i="28"/>
  <c r="H189" i="28"/>
  <c r="M179" i="28" s="1"/>
  <c r="M188" i="28" s="1"/>
  <c r="G185" i="28"/>
  <c r="H191" i="28"/>
  <c r="H208" i="28"/>
  <c r="G180" i="28"/>
  <c r="H200" i="28"/>
  <c r="G188" i="28"/>
  <c r="G187" i="28"/>
  <c r="H179" i="28"/>
  <c r="H193" i="28"/>
  <c r="G179" i="28"/>
  <c r="G192" i="28"/>
  <c r="G178" i="28"/>
  <c r="G201" i="28"/>
  <c r="H178" i="28"/>
  <c r="H201" i="28"/>
  <c r="H206" i="28"/>
  <c r="H185" i="28"/>
  <c r="G197" i="28"/>
  <c r="H197" i="28"/>
  <c r="G208" i="28"/>
  <c r="H199" i="28"/>
  <c r="H182" i="28"/>
  <c r="G191" i="28"/>
  <c r="H192" i="28"/>
  <c r="G202" i="28"/>
  <c r="G195" i="28"/>
  <c r="H195" i="28"/>
  <c r="G196" i="28"/>
  <c r="H196" i="28"/>
  <c r="G198" i="28"/>
  <c r="G203" i="28"/>
  <c r="H203" i="28"/>
  <c r="H184" i="28"/>
  <c r="H204" i="28"/>
  <c r="G205" i="28"/>
  <c r="H205" i="28"/>
  <c r="G207" i="28"/>
  <c r="G183" i="28"/>
  <c r="H183" i="28"/>
  <c r="G184" i="28"/>
  <c r="G204" i="28"/>
  <c r="H187" i="28"/>
  <c r="H188" i="28"/>
  <c r="G163" i="28"/>
  <c r="H144" i="28"/>
  <c r="G164" i="28"/>
  <c r="H169" i="28"/>
  <c r="H165" i="28"/>
  <c r="G158" i="28"/>
  <c r="H170" i="28"/>
  <c r="H158" i="28"/>
  <c r="H171" i="28"/>
  <c r="H146" i="28"/>
  <c r="G153" i="28"/>
  <c r="H166" i="28"/>
  <c r="G160" i="28"/>
  <c r="G147" i="28"/>
  <c r="H160" i="28"/>
  <c r="H154" i="28"/>
  <c r="G161" i="28"/>
  <c r="H145" i="28"/>
  <c r="H167" i="28"/>
  <c r="G152" i="28"/>
  <c r="H174" i="28"/>
  <c r="G154" i="28"/>
  <c r="G155" i="28"/>
  <c r="K145" i="28" s="1"/>
  <c r="G159" i="28"/>
  <c r="G174" i="28"/>
  <c r="G149" i="28"/>
  <c r="H153" i="28"/>
  <c r="H161" i="28"/>
  <c r="G150" i="28"/>
  <c r="G171" i="28"/>
  <c r="H162" i="28"/>
  <c r="G162" i="28"/>
  <c r="H148" i="28"/>
  <c r="G169" i="28"/>
  <c r="G144" i="28"/>
  <c r="G157" i="28"/>
  <c r="G146" i="28"/>
  <c r="G166" i="28"/>
  <c r="G170" i="28"/>
  <c r="H147" i="28"/>
  <c r="G173" i="28"/>
  <c r="H173" i="28"/>
  <c r="G148" i="28"/>
  <c r="G145" i="28"/>
  <c r="G156" i="28"/>
  <c r="G167" i="28"/>
  <c r="G172" i="28"/>
  <c r="G151" i="28"/>
  <c r="H156" i="28"/>
  <c r="H172" i="28"/>
  <c r="H157" i="28"/>
  <c r="H168" i="28"/>
  <c r="H152" i="28"/>
  <c r="H149" i="28"/>
  <c r="H163" i="28"/>
  <c r="H164" i="28"/>
  <c r="H150" i="28"/>
  <c r="H155" i="28"/>
  <c r="M145" i="28" s="1"/>
  <c r="M154" i="28" s="1"/>
  <c r="H159" i="28"/>
  <c r="H151" i="28"/>
  <c r="G168" i="28"/>
  <c r="G165" i="28"/>
  <c r="G135" i="28"/>
  <c r="G110" i="28"/>
  <c r="G130" i="28"/>
  <c r="H137" i="28"/>
  <c r="G118" i="28"/>
  <c r="G119" i="28"/>
  <c r="H112" i="28"/>
  <c r="H114" i="28"/>
  <c r="G127" i="28"/>
  <c r="H133" i="28"/>
  <c r="G126" i="28"/>
  <c r="H127" i="28"/>
  <c r="H111" i="28"/>
  <c r="H117" i="28"/>
  <c r="G140" i="28"/>
  <c r="H140" i="28"/>
  <c r="G120" i="28"/>
  <c r="G129" i="28"/>
  <c r="H134" i="28"/>
  <c r="G139" i="28"/>
  <c r="G116" i="28"/>
  <c r="G125" i="28"/>
  <c r="H139" i="28"/>
  <c r="H116" i="28"/>
  <c r="G121" i="28"/>
  <c r="K111" i="28" s="1"/>
  <c r="H125" i="28"/>
  <c r="G117" i="28"/>
  <c r="H121" i="28"/>
  <c r="M111" i="28" s="1"/>
  <c r="M120" i="28" s="1"/>
  <c r="G138" i="28"/>
  <c r="G114" i="28"/>
  <c r="H122" i="28"/>
  <c r="H126" i="28"/>
  <c r="H131" i="28"/>
  <c r="G136" i="28"/>
  <c r="H135" i="28"/>
  <c r="H110" i="28"/>
  <c r="G123" i="28"/>
  <c r="G131" i="28"/>
  <c r="H132" i="28"/>
  <c r="H136" i="28"/>
  <c r="G124" i="28"/>
  <c r="G112" i="28"/>
  <c r="H124" i="28"/>
  <c r="H119" i="28"/>
  <c r="G132" i="28"/>
  <c r="G137" i="28"/>
  <c r="G113" i="28"/>
  <c r="G133" i="28"/>
  <c r="H113" i="28"/>
  <c r="H120" i="28"/>
  <c r="G111" i="28"/>
  <c r="G122" i="28"/>
  <c r="H138" i="28"/>
  <c r="H123" i="28"/>
  <c r="G134" i="28"/>
  <c r="H129" i="28"/>
  <c r="H115" i="28"/>
  <c r="H130" i="28"/>
  <c r="H118" i="28"/>
  <c r="G115" i="28"/>
  <c r="G128" i="28"/>
  <c r="H128" i="28"/>
  <c r="H76" i="28"/>
  <c r="H101" i="28"/>
  <c r="G89" i="28"/>
  <c r="G77" i="28"/>
  <c r="H89" i="28"/>
  <c r="G97" i="28"/>
  <c r="H102" i="28"/>
  <c r="G79" i="28"/>
  <c r="H90" i="28"/>
  <c r="H104" i="28"/>
  <c r="G92" i="28"/>
  <c r="G99" i="28"/>
  <c r="G93" i="28"/>
  <c r="H93" i="28"/>
  <c r="G98" i="28"/>
  <c r="H103" i="28"/>
  <c r="H82" i="28"/>
  <c r="G94" i="28"/>
  <c r="G84" i="28"/>
  <c r="G106" i="28"/>
  <c r="H77" i="28"/>
  <c r="G100" i="28"/>
  <c r="G91" i="28"/>
  <c r="H96" i="28"/>
  <c r="G105" i="28"/>
  <c r="G83" i="28"/>
  <c r="H105" i="28"/>
  <c r="G82" i="28"/>
  <c r="G102" i="28"/>
  <c r="G101" i="28"/>
  <c r="H81" i="28"/>
  <c r="G76" i="28"/>
  <c r="H88" i="28"/>
  <c r="H83" i="28"/>
  <c r="G104" i="28"/>
  <c r="H97" i="28"/>
  <c r="G85" i="28"/>
  <c r="G90" i="28"/>
  <c r="H85" i="28"/>
  <c r="H79" i="28"/>
  <c r="G86" i="28"/>
  <c r="G80" i="28"/>
  <c r="H80" i="28"/>
  <c r="H92" i="28"/>
  <c r="H106" i="28"/>
  <c r="G81" i="28"/>
  <c r="H98" i="28"/>
  <c r="H94" i="28"/>
  <c r="H86" i="28"/>
  <c r="G95" i="28"/>
  <c r="H99" i="28"/>
  <c r="G87" i="28"/>
  <c r="K77" i="28" s="1"/>
  <c r="G96" i="28"/>
  <c r="G78" i="28"/>
  <c r="H87" i="28"/>
  <c r="M77" i="28" s="1"/>
  <c r="M86" i="28" s="1"/>
  <c r="H100" i="28"/>
  <c r="H78" i="28"/>
  <c r="H91" i="28"/>
  <c r="G103" i="28"/>
  <c r="H84" i="28"/>
  <c r="G88" i="28"/>
  <c r="H95" i="28"/>
  <c r="G71" i="28"/>
  <c r="G61" i="28"/>
  <c r="G52" i="28"/>
  <c r="H47" i="28"/>
  <c r="H45" i="28"/>
  <c r="H66" i="28"/>
  <c r="H46" i="28"/>
  <c r="G42" i="28"/>
  <c r="G67" i="28"/>
  <c r="G72" i="28"/>
  <c r="H42" i="28"/>
  <c r="G51" i="28"/>
  <c r="G59" i="28"/>
  <c r="H67" i="28"/>
  <c r="H72" i="28"/>
  <c r="G47" i="28"/>
  <c r="H69" i="28"/>
  <c r="G50" i="28"/>
  <c r="G45" i="28"/>
  <c r="G69" i="28"/>
  <c r="H64" i="28"/>
  <c r="H59" i="28"/>
  <c r="H54" i="28"/>
  <c r="G68" i="28"/>
  <c r="G55" i="28"/>
  <c r="H55" i="28"/>
  <c r="H52" i="28"/>
  <c r="H53" i="28"/>
  <c r="M43" i="28" s="1"/>
  <c r="M52" i="28" s="1"/>
  <c r="G64" i="28"/>
  <c r="G46" i="28"/>
  <c r="G65" i="28"/>
  <c r="H51" i="28"/>
  <c r="G57" i="28"/>
  <c r="H63" i="28"/>
  <c r="H57" i="28"/>
  <c r="G70" i="28"/>
  <c r="H70" i="28"/>
  <c r="H44" i="28"/>
  <c r="G58" i="28"/>
  <c r="H58" i="28"/>
  <c r="G54" i="28"/>
  <c r="G60" i="28"/>
  <c r="G44" i="28"/>
  <c r="H71" i="28"/>
  <c r="G53" i="28"/>
  <c r="K43" i="28" s="1"/>
  <c r="H60" i="28"/>
  <c r="G66" i="28"/>
  <c r="H65" i="28"/>
  <c r="G63" i="28"/>
  <c r="G49" i="28"/>
  <c r="H62" i="28"/>
  <c r="H48" i="28"/>
  <c r="G48" i="28"/>
  <c r="H43" i="28"/>
  <c r="G56" i="28"/>
  <c r="H49" i="28"/>
  <c r="G62" i="28"/>
  <c r="H61" i="28"/>
  <c r="G43" i="28"/>
  <c r="H56" i="28"/>
  <c r="H68" i="28"/>
  <c r="H50" i="28"/>
  <c r="G361" i="24"/>
  <c r="H355" i="24"/>
  <c r="H372" i="24"/>
  <c r="H360" i="24"/>
  <c r="G349" i="24"/>
  <c r="H377" i="24"/>
  <c r="G354" i="24"/>
  <c r="H371" i="24"/>
  <c r="G355" i="24"/>
  <c r="G371" i="24"/>
  <c r="H365" i="24"/>
  <c r="H359" i="24"/>
  <c r="G368" i="24"/>
  <c r="G352" i="24"/>
  <c r="G362" i="24"/>
  <c r="G378" i="24"/>
  <c r="H352" i="24"/>
  <c r="G358" i="24"/>
  <c r="K349" i="24" s="1"/>
  <c r="H362" i="24"/>
  <c r="H378" i="24"/>
  <c r="G356" i="24"/>
  <c r="G366" i="24"/>
  <c r="H357" i="24"/>
  <c r="H361" i="24"/>
  <c r="H366" i="24"/>
  <c r="G375" i="24"/>
  <c r="H375" i="24"/>
  <c r="H356" i="24"/>
  <c r="G351" i="24"/>
  <c r="H363" i="24"/>
  <c r="H368" i="24"/>
  <c r="G372" i="24"/>
  <c r="H349" i="24"/>
  <c r="H367" i="24"/>
  <c r="G367" i="24"/>
  <c r="G360" i="24"/>
  <c r="H354" i="24"/>
  <c r="G377" i="24"/>
  <c r="H348" i="24"/>
  <c r="G348" i="24"/>
  <c r="H376" i="24"/>
  <c r="G369" i="24"/>
  <c r="H351" i="24"/>
  <c r="H370" i="24"/>
  <c r="G370" i="24"/>
  <c r="H350" i="24"/>
  <c r="G376" i="24"/>
  <c r="H369" i="24"/>
  <c r="G350" i="24"/>
  <c r="G359" i="24"/>
  <c r="H358" i="24"/>
  <c r="M349" i="24" s="1"/>
  <c r="M358" i="24" s="1"/>
  <c r="H374" i="24"/>
  <c r="G357" i="24"/>
  <c r="G373" i="24"/>
  <c r="G364" i="24"/>
  <c r="H353" i="24"/>
  <c r="G353" i="24"/>
  <c r="G374" i="24"/>
  <c r="H373" i="24"/>
  <c r="G365" i="24"/>
  <c r="H364" i="24"/>
  <c r="G363" i="24"/>
  <c r="H328" i="24"/>
  <c r="H324" i="24"/>
  <c r="M315" i="24" s="1"/>
  <c r="M324" i="24" s="1"/>
  <c r="G320" i="24"/>
  <c r="H320" i="24"/>
  <c r="G329" i="24"/>
  <c r="G344" i="24"/>
  <c r="H319" i="24"/>
  <c r="G327" i="24"/>
  <c r="G315" i="24"/>
  <c r="H327" i="24"/>
  <c r="H332" i="24"/>
  <c r="G341" i="24"/>
  <c r="G332" i="24"/>
  <c r="H340" i="24"/>
  <c r="H321" i="24"/>
  <c r="H315" i="24"/>
  <c r="G321" i="24"/>
  <c r="H344" i="24"/>
  <c r="H338" i="24"/>
  <c r="H333" i="24"/>
  <c r="H314" i="24"/>
  <c r="H337" i="24"/>
  <c r="G319" i="24"/>
  <c r="G328" i="24"/>
  <c r="G317" i="24"/>
  <c r="H343" i="24"/>
  <c r="H335" i="24"/>
  <c r="G325" i="24"/>
  <c r="G343" i="24"/>
  <c r="G335" i="24"/>
  <c r="G324" i="24"/>
  <c r="K315" i="24" s="1"/>
  <c r="G316" i="24"/>
  <c r="H316" i="24"/>
  <c r="H317" i="24"/>
  <c r="G318" i="24"/>
  <c r="H339" i="24"/>
  <c r="H342" i="24"/>
  <c r="G342" i="24"/>
  <c r="G340" i="24"/>
  <c r="G339" i="24"/>
  <c r="H341" i="24"/>
  <c r="G338" i="24"/>
  <c r="G314" i="24"/>
  <c r="G337" i="24"/>
  <c r="H336" i="24"/>
  <c r="G336" i="24"/>
  <c r="H334" i="24"/>
  <c r="G334" i="24"/>
  <c r="G333" i="24"/>
  <c r="H331" i="24"/>
  <c r="G331" i="24"/>
  <c r="G330" i="24"/>
  <c r="H329" i="24"/>
  <c r="H326" i="24"/>
  <c r="G326" i="24"/>
  <c r="H330" i="24"/>
  <c r="H323" i="24"/>
  <c r="G323" i="24"/>
  <c r="H322" i="24"/>
  <c r="G322" i="24"/>
  <c r="H318" i="24"/>
  <c r="H325" i="24"/>
  <c r="G298" i="24"/>
  <c r="H288" i="24"/>
  <c r="G288" i="24"/>
  <c r="H304" i="24"/>
  <c r="G305" i="24"/>
  <c r="H283" i="24"/>
  <c r="H289" i="24"/>
  <c r="G294" i="24"/>
  <c r="H301" i="24"/>
  <c r="G284" i="24"/>
  <c r="G302" i="24"/>
  <c r="H307" i="24"/>
  <c r="G282" i="24"/>
  <c r="G289" i="24"/>
  <c r="G301" i="24"/>
  <c r="H294" i="24"/>
  <c r="G307" i="24"/>
  <c r="H284" i="24"/>
  <c r="H302" i="24"/>
  <c r="H282" i="24"/>
  <c r="H305" i="24"/>
  <c r="G291" i="24"/>
  <c r="G281" i="24"/>
  <c r="G286" i="24"/>
  <c r="H291" i="24"/>
  <c r="G296" i="24"/>
  <c r="G306" i="24"/>
  <c r="H281" i="24"/>
  <c r="H286" i="24"/>
  <c r="H296" i="24"/>
  <c r="H306" i="24"/>
  <c r="H280" i="24"/>
  <c r="H285" i="24"/>
  <c r="G290" i="24"/>
  <c r="K281" i="24" s="1"/>
  <c r="G299" i="24"/>
  <c r="H290" i="24"/>
  <c r="M281" i="24" s="1"/>
  <c r="M290" i="24" s="1"/>
  <c r="H299" i="24"/>
  <c r="H287" i="24"/>
  <c r="G295" i="24"/>
  <c r="G300" i="24"/>
  <c r="H308" i="24"/>
  <c r="G283" i="24"/>
  <c r="H295" i="24"/>
  <c r="H300" i="24"/>
  <c r="G304" i="24"/>
  <c r="G280" i="24"/>
  <c r="G297" i="24"/>
  <c r="G303" i="24"/>
  <c r="H293" i="24"/>
  <c r="G293" i="24"/>
  <c r="H292" i="24"/>
  <c r="H303" i="24"/>
  <c r="G292" i="24"/>
  <c r="H298" i="24"/>
  <c r="G308" i="24"/>
  <c r="G309" i="24"/>
  <c r="H309" i="24"/>
  <c r="G310" i="24"/>
  <c r="H310" i="24"/>
  <c r="G287" i="24"/>
  <c r="G285" i="24"/>
  <c r="H297" i="24"/>
  <c r="G274" i="24"/>
  <c r="G263" i="24"/>
  <c r="H247" i="24"/>
  <c r="G264" i="24"/>
  <c r="G259" i="24"/>
  <c r="G247" i="24"/>
  <c r="H259" i="24"/>
  <c r="H268" i="24"/>
  <c r="G272" i="24"/>
  <c r="H255" i="24"/>
  <c r="G268" i="24"/>
  <c r="H264" i="24"/>
  <c r="H273" i="24"/>
  <c r="H250" i="24"/>
  <c r="G251" i="24"/>
  <c r="G255" i="24"/>
  <c r="H251" i="24"/>
  <c r="H269" i="24"/>
  <c r="G276" i="24"/>
  <c r="G269" i="24"/>
  <c r="H258" i="24"/>
  <c r="G250" i="24"/>
  <c r="H276" i="24"/>
  <c r="G258" i="24"/>
  <c r="H275" i="24"/>
  <c r="H265" i="24"/>
  <c r="G257" i="24"/>
  <c r="G275" i="24"/>
  <c r="G265" i="24"/>
  <c r="H246" i="24"/>
  <c r="G246" i="24"/>
  <c r="H256" i="24"/>
  <c r="M247" i="24" s="1"/>
  <c r="M256" i="24" s="1"/>
  <c r="H274" i="24"/>
  <c r="H253" i="24"/>
  <c r="H248" i="24"/>
  <c r="G260" i="24"/>
  <c r="G271" i="24"/>
  <c r="G248" i="24"/>
  <c r="G254" i="24"/>
  <c r="H260" i="24"/>
  <c r="G266" i="24"/>
  <c r="H271" i="24"/>
  <c r="H254" i="24"/>
  <c r="H266" i="24"/>
  <c r="G249" i="24"/>
  <c r="H272" i="24"/>
  <c r="H249" i="24"/>
  <c r="G261" i="24"/>
  <c r="H261" i="24"/>
  <c r="G267" i="24"/>
  <c r="G256" i="24"/>
  <c r="K247" i="24" s="1"/>
  <c r="H267" i="24"/>
  <c r="G273" i="24"/>
  <c r="H270" i="24"/>
  <c r="G252" i="24"/>
  <c r="G262" i="24"/>
  <c r="H262" i="24"/>
  <c r="H252" i="24"/>
  <c r="G270" i="24"/>
  <c r="H257" i="24"/>
  <c r="G253" i="24"/>
  <c r="H263" i="24"/>
  <c r="H241" i="24"/>
  <c r="H238" i="24"/>
  <c r="H213" i="24"/>
  <c r="G213" i="24"/>
  <c r="H228" i="24"/>
  <c r="G219" i="24"/>
  <c r="H236" i="24"/>
  <c r="H225" i="24"/>
  <c r="H214" i="24"/>
  <c r="G237" i="24"/>
  <c r="H237" i="24"/>
  <c r="H215" i="24"/>
  <c r="H221" i="24"/>
  <c r="H226" i="24"/>
  <c r="G233" i="24"/>
  <c r="G220" i="24"/>
  <c r="G231" i="24"/>
  <c r="G221" i="24"/>
  <c r="H233" i="24"/>
  <c r="G225" i="24"/>
  <c r="H242" i="24"/>
  <c r="G214" i="24"/>
  <c r="G216" i="24"/>
  <c r="G238" i="24"/>
  <c r="H231" i="24"/>
  <c r="G217" i="24"/>
  <c r="G222" i="24"/>
  <c r="K213" i="24" s="1"/>
  <c r="G212" i="24"/>
  <c r="H217" i="24"/>
  <c r="H222" i="24"/>
  <c r="M213" i="24" s="1"/>
  <c r="M222" i="24" s="1"/>
  <c r="G226" i="24"/>
  <c r="G242" i="24"/>
  <c r="H220" i="24"/>
  <c r="H229" i="24"/>
  <c r="H234" i="24"/>
  <c r="H219" i="24"/>
  <c r="G227" i="24"/>
  <c r="G232" i="24"/>
  <c r="H240" i="24"/>
  <c r="G215" i="24"/>
  <c r="H227" i="24"/>
  <c r="H232" i="24"/>
  <c r="G236" i="24"/>
  <c r="H212" i="24"/>
  <c r="H218" i="24"/>
  <c r="G218" i="24"/>
  <c r="G241" i="24"/>
  <c r="H235" i="24"/>
  <c r="H224" i="24"/>
  <c r="G235" i="24"/>
  <c r="G224" i="24"/>
  <c r="G239" i="24"/>
  <c r="G228" i="24"/>
  <c r="G223" i="24"/>
  <c r="H216" i="24"/>
  <c r="H223" i="24"/>
  <c r="G240" i="24"/>
  <c r="H239" i="24"/>
  <c r="G234" i="24"/>
  <c r="H230" i="24"/>
  <c r="G230" i="24"/>
  <c r="G229" i="24"/>
  <c r="H192" i="24"/>
  <c r="G195" i="24"/>
  <c r="G206" i="24"/>
  <c r="H184" i="24"/>
  <c r="G189" i="24"/>
  <c r="H193" i="24"/>
  <c r="G199" i="24"/>
  <c r="H204" i="24"/>
  <c r="H189" i="24"/>
  <c r="G194" i="24"/>
  <c r="G203" i="24"/>
  <c r="H199" i="24"/>
  <c r="H194" i="24"/>
  <c r="H203" i="24"/>
  <c r="H183" i="24"/>
  <c r="G191" i="24"/>
  <c r="G200" i="24"/>
  <c r="G179" i="24"/>
  <c r="H191" i="24"/>
  <c r="H200" i="24"/>
  <c r="G204" i="24"/>
  <c r="H185" i="24"/>
  <c r="H206" i="24"/>
  <c r="H207" i="24"/>
  <c r="G196" i="24"/>
  <c r="H190" i="24"/>
  <c r="G185" i="24"/>
  <c r="H179" i="24"/>
  <c r="G207" i="24"/>
  <c r="H201" i="24"/>
  <c r="G190" i="24"/>
  <c r="G201" i="24"/>
  <c r="H195" i="24"/>
  <c r="G184" i="24"/>
  <c r="H178" i="24"/>
  <c r="G178" i="24"/>
  <c r="G183" i="24"/>
  <c r="G205" i="24"/>
  <c r="H188" i="24"/>
  <c r="M179" i="24" s="1"/>
  <c r="M188" i="24" s="1"/>
  <c r="G181" i="24"/>
  <c r="H205" i="24"/>
  <c r="G193" i="24"/>
  <c r="G186" i="24"/>
  <c r="H187" i="24"/>
  <c r="G180" i="24"/>
  <c r="H186" i="24"/>
  <c r="H181" i="24"/>
  <c r="H180" i="24"/>
  <c r="G182" i="24"/>
  <c r="H182" i="24"/>
  <c r="G202" i="24"/>
  <c r="H202" i="24"/>
  <c r="G208" i="24"/>
  <c r="G197" i="24"/>
  <c r="G192" i="24"/>
  <c r="G187" i="24"/>
  <c r="H198" i="24"/>
  <c r="H208" i="24"/>
  <c r="G198" i="24"/>
  <c r="H197" i="24"/>
  <c r="G188" i="24"/>
  <c r="K179" i="24" s="1"/>
  <c r="H196" i="24"/>
  <c r="H171" i="24"/>
  <c r="G166" i="24"/>
  <c r="G160" i="24"/>
  <c r="G149" i="24"/>
  <c r="H146" i="24"/>
  <c r="G152" i="24"/>
  <c r="G172" i="24"/>
  <c r="H147" i="24"/>
  <c r="H152" i="24"/>
  <c r="G162" i="24"/>
  <c r="G167" i="24"/>
  <c r="H150" i="24"/>
  <c r="G155" i="24"/>
  <c r="G165" i="24"/>
  <c r="G174" i="24"/>
  <c r="H155" i="24"/>
  <c r="H165" i="24"/>
  <c r="G169" i="24"/>
  <c r="H174" i="24"/>
  <c r="H151" i="24"/>
  <c r="G159" i="24"/>
  <c r="G164" i="24"/>
  <c r="H172" i="24"/>
  <c r="G147" i="24"/>
  <c r="H159" i="24"/>
  <c r="H164" i="24"/>
  <c r="G168" i="24"/>
  <c r="H167" i="24"/>
  <c r="H149" i="24"/>
  <c r="G171" i="24"/>
  <c r="H162" i="24"/>
  <c r="G170" i="24"/>
  <c r="G150" i="24"/>
  <c r="G144" i="24"/>
  <c r="G163" i="24"/>
  <c r="G156" i="24"/>
  <c r="H156" i="24"/>
  <c r="H169" i="24"/>
  <c r="G157" i="24"/>
  <c r="G146" i="24"/>
  <c r="H157" i="24"/>
  <c r="H170" i="24"/>
  <c r="H163" i="24"/>
  <c r="H144" i="24"/>
  <c r="H160" i="24"/>
  <c r="H158" i="24"/>
  <c r="G173" i="24"/>
  <c r="G153" i="24"/>
  <c r="H166" i="24"/>
  <c r="H173" i="24"/>
  <c r="G151" i="24"/>
  <c r="G145" i="24"/>
  <c r="H145" i="24"/>
  <c r="G158" i="24"/>
  <c r="H153" i="24"/>
  <c r="H154" i="24"/>
  <c r="M145" i="24" s="1"/>
  <c r="M154" i="24" s="1"/>
  <c r="H168" i="24"/>
  <c r="G148" i="24"/>
  <c r="G161" i="24"/>
  <c r="H148" i="24"/>
  <c r="H161" i="24"/>
  <c r="G154" i="24"/>
  <c r="K145" i="24" s="1"/>
  <c r="G129" i="24"/>
  <c r="H136" i="24"/>
  <c r="G113" i="24"/>
  <c r="G125" i="24"/>
  <c r="G126" i="24"/>
  <c r="H110" i="24"/>
  <c r="G110" i="24"/>
  <c r="H129" i="24"/>
  <c r="H122" i="24"/>
  <c r="H137" i="24"/>
  <c r="G140" i="24"/>
  <c r="G124" i="24"/>
  <c r="H120" i="24"/>
  <c r="M111" i="24" s="1"/>
  <c r="M120" i="24" s="1"/>
  <c r="H111" i="24"/>
  <c r="H124" i="24"/>
  <c r="G116" i="24"/>
  <c r="G134" i="24"/>
  <c r="G139" i="24"/>
  <c r="H115" i="24"/>
  <c r="G123" i="24"/>
  <c r="G132" i="24"/>
  <c r="G111" i="24"/>
  <c r="H123" i="24"/>
  <c r="H132" i="24"/>
  <c r="G136" i="24"/>
  <c r="H125" i="24"/>
  <c r="H113" i="24"/>
  <c r="G135" i="24"/>
  <c r="G137" i="24"/>
  <c r="G128" i="24"/>
  <c r="H116" i="24"/>
  <c r="H133" i="24"/>
  <c r="H139" i="24"/>
  <c r="G133" i="24"/>
  <c r="H127" i="24"/>
  <c r="H121" i="24"/>
  <c r="G115" i="24"/>
  <c r="G127" i="24"/>
  <c r="G121" i="24"/>
  <c r="G138" i="24"/>
  <c r="G114" i="24"/>
  <c r="H126" i="24"/>
  <c r="G120" i="24"/>
  <c r="K111" i="24" s="1"/>
  <c r="H138" i="24"/>
  <c r="G130" i="24"/>
  <c r="G118" i="24"/>
  <c r="G117" i="24"/>
  <c r="H140" i="24"/>
  <c r="H128" i="24"/>
  <c r="G112" i="24"/>
  <c r="H117" i="24"/>
  <c r="H135" i="24"/>
  <c r="H114" i="24"/>
  <c r="G122" i="24"/>
  <c r="H134" i="24"/>
  <c r="H112" i="24"/>
  <c r="H118" i="24"/>
  <c r="G119" i="24"/>
  <c r="H119" i="24"/>
  <c r="H130" i="24"/>
  <c r="G131" i="24"/>
  <c r="H131" i="24"/>
  <c r="H79" i="24"/>
  <c r="G97" i="24"/>
  <c r="H97" i="24"/>
  <c r="G80" i="24"/>
  <c r="G88" i="24"/>
  <c r="G98" i="24"/>
  <c r="H105" i="24"/>
  <c r="G90" i="24"/>
  <c r="H80" i="24"/>
  <c r="H88" i="24"/>
  <c r="G105" i="24"/>
  <c r="H90" i="24"/>
  <c r="H82" i="24"/>
  <c r="H98" i="24"/>
  <c r="G99" i="24"/>
  <c r="G89" i="24"/>
  <c r="G78" i="24"/>
  <c r="H84" i="24"/>
  <c r="G101" i="24"/>
  <c r="G94" i="24"/>
  <c r="G106" i="24"/>
  <c r="H94" i="24"/>
  <c r="H106" i="24"/>
  <c r="H95" i="24"/>
  <c r="G84" i="24"/>
  <c r="H89" i="24"/>
  <c r="H78" i="24"/>
  <c r="H101" i="24"/>
  <c r="H77" i="24"/>
  <c r="H100" i="24"/>
  <c r="G83" i="24"/>
  <c r="G87" i="24"/>
  <c r="G102" i="24"/>
  <c r="G77" i="24"/>
  <c r="G82" i="24"/>
  <c r="H87" i="24"/>
  <c r="G92" i="24"/>
  <c r="H102" i="24"/>
  <c r="G76" i="24"/>
  <c r="G104" i="24"/>
  <c r="G81" i="24"/>
  <c r="H99" i="24"/>
  <c r="H76" i="24"/>
  <c r="H81" i="24"/>
  <c r="G86" i="24"/>
  <c r="K77" i="24" s="1"/>
  <c r="G95" i="24"/>
  <c r="H83" i="24"/>
  <c r="G91" i="24"/>
  <c r="G96" i="24"/>
  <c r="H104" i="24"/>
  <c r="G79" i="24"/>
  <c r="H91" i="24"/>
  <c r="H96" i="24"/>
  <c r="G100" i="24"/>
  <c r="H93" i="24"/>
  <c r="H92" i="24"/>
  <c r="H103" i="24"/>
  <c r="G103" i="24"/>
  <c r="G85" i="24"/>
  <c r="H85" i="24"/>
  <c r="H86" i="24"/>
  <c r="M77" i="24" s="1"/>
  <c r="M86" i="24" s="1"/>
  <c r="G93" i="24"/>
  <c r="G55" i="24"/>
  <c r="G51" i="24"/>
  <c r="H47" i="24"/>
  <c r="H64" i="24"/>
  <c r="H46" i="24"/>
  <c r="H55" i="24"/>
  <c r="G68" i="24"/>
  <c r="H69" i="24"/>
  <c r="G64" i="24"/>
  <c r="G43" i="24"/>
  <c r="G61" i="24"/>
  <c r="G44" i="24"/>
  <c r="H48" i="24"/>
  <c r="H42" i="24"/>
  <c r="H58" i="24"/>
  <c r="H71" i="24"/>
  <c r="H49" i="24"/>
  <c r="H70" i="24"/>
  <c r="G59" i="24"/>
  <c r="G42" i="24"/>
  <c r="G53" i="24"/>
  <c r="G71" i="24"/>
  <c r="G49" i="24"/>
  <c r="G70" i="24"/>
  <c r="G69" i="24"/>
  <c r="H65" i="24"/>
  <c r="H60" i="24"/>
  <c r="H54" i="24"/>
  <c r="H43" i="24"/>
  <c r="H59" i="24"/>
  <c r="G48" i="24"/>
  <c r="G47" i="24"/>
  <c r="G65" i="24"/>
  <c r="G54" i="24"/>
  <c r="H53" i="24"/>
  <c r="G60" i="24"/>
  <c r="G50" i="24"/>
  <c r="H44" i="24"/>
  <c r="H51" i="24"/>
  <c r="G52" i="24"/>
  <c r="K43" i="24" s="1"/>
  <c r="H66" i="24"/>
  <c r="H52" i="24"/>
  <c r="M43" i="24" s="1"/>
  <c r="M52" i="24" s="1"/>
  <c r="G67" i="24"/>
  <c r="G56" i="24"/>
  <c r="H67" i="24"/>
  <c r="G66" i="24"/>
  <c r="G46" i="24"/>
  <c r="H63" i="24"/>
  <c r="H45" i="24"/>
  <c r="G63" i="24"/>
  <c r="G45" i="24"/>
  <c r="H62" i="24"/>
  <c r="G62" i="24"/>
  <c r="G57" i="24"/>
  <c r="H72" i="24"/>
  <c r="G72" i="24"/>
  <c r="H61" i="24"/>
  <c r="H57" i="24"/>
  <c r="H56" i="24"/>
  <c r="H50" i="24"/>
  <c r="G58" i="24"/>
  <c r="H68" i="24"/>
  <c r="G352" i="23"/>
  <c r="H373" i="23"/>
  <c r="H348" i="23"/>
  <c r="G357" i="23"/>
  <c r="K349" i="23" s="1"/>
  <c r="G365" i="23"/>
  <c r="H372" i="23"/>
  <c r="H351" i="23"/>
  <c r="G356" i="23"/>
  <c r="H367" i="23"/>
  <c r="G372" i="23"/>
  <c r="H356" i="23"/>
  <c r="G378" i="23"/>
  <c r="G351" i="23"/>
  <c r="G362" i="23"/>
  <c r="H378" i="23"/>
  <c r="H358" i="23"/>
  <c r="H363" i="23"/>
  <c r="G369" i="23"/>
  <c r="G374" i="23"/>
  <c r="G353" i="23"/>
  <c r="H369" i="23"/>
  <c r="H374" i="23"/>
  <c r="G348" i="23"/>
  <c r="H353" i="23"/>
  <c r="H359" i="23"/>
  <c r="G349" i="23"/>
  <c r="H349" i="23"/>
  <c r="H354" i="23"/>
  <c r="H365" i="23"/>
  <c r="G360" i="23"/>
  <c r="G376" i="23"/>
  <c r="H375" i="23"/>
  <c r="H360" i="23"/>
  <c r="G366" i="23"/>
  <c r="H376" i="23"/>
  <c r="H370" i="23"/>
  <c r="G355" i="23"/>
  <c r="H366" i="23"/>
  <c r="G371" i="23"/>
  <c r="H364" i="23"/>
  <c r="G354" i="23"/>
  <c r="H355" i="23"/>
  <c r="G361" i="23"/>
  <c r="H371" i="23"/>
  <c r="G377" i="23"/>
  <c r="G359" i="23"/>
  <c r="G364" i="23"/>
  <c r="G375" i="23"/>
  <c r="G370" i="23"/>
  <c r="G350" i="23"/>
  <c r="H361" i="23"/>
  <c r="H377" i="23"/>
  <c r="G363" i="23"/>
  <c r="H362" i="23"/>
  <c r="G368" i="23"/>
  <c r="G367" i="23"/>
  <c r="G358" i="23"/>
  <c r="H357" i="23"/>
  <c r="M349" i="23" s="1"/>
  <c r="M358" i="23" s="1"/>
  <c r="H352" i="23"/>
  <c r="H350" i="23"/>
  <c r="G373" i="23"/>
  <c r="H368" i="23"/>
  <c r="H338" i="23"/>
  <c r="G331" i="23"/>
  <c r="H331" i="23"/>
  <c r="G326" i="23"/>
  <c r="G341" i="23"/>
  <c r="H326" i="23"/>
  <c r="H341" i="23"/>
  <c r="G322" i="23"/>
  <c r="G342" i="23"/>
  <c r="G316" i="23"/>
  <c r="G317" i="23"/>
  <c r="H322" i="23"/>
  <c r="H332" i="23"/>
  <c r="G337" i="23"/>
  <c r="H342" i="23"/>
  <c r="G314" i="23"/>
  <c r="H323" i="23"/>
  <c r="M315" i="23" s="1"/>
  <c r="M324" i="23" s="1"/>
  <c r="G327" i="23"/>
  <c r="G336" i="23"/>
  <c r="G340" i="23"/>
  <c r="H314" i="23"/>
  <c r="G319" i="23"/>
  <c r="H327" i="23"/>
  <c r="H336" i="23"/>
  <c r="H340" i="23"/>
  <c r="H319" i="23"/>
  <c r="G332" i="23"/>
  <c r="H316" i="23"/>
  <c r="G325" i="23"/>
  <c r="G338" i="23"/>
  <c r="G344" i="23"/>
  <c r="G329" i="23"/>
  <c r="H317" i="23"/>
  <c r="H315" i="23"/>
  <c r="H328" i="23"/>
  <c r="G315" i="23"/>
  <c r="G328" i="23"/>
  <c r="G324" i="23"/>
  <c r="H324" i="23"/>
  <c r="H330" i="23"/>
  <c r="H325" i="23"/>
  <c r="G339" i="23"/>
  <c r="G333" i="23"/>
  <c r="H339" i="23"/>
  <c r="G318" i="23"/>
  <c r="H333" i="23"/>
  <c r="H318" i="23"/>
  <c r="H344" i="23"/>
  <c r="G323" i="23"/>
  <c r="K315" i="23" s="1"/>
  <c r="G334" i="23"/>
  <c r="H335" i="23"/>
  <c r="H337" i="23"/>
  <c r="G335" i="23"/>
  <c r="H320" i="23"/>
  <c r="G321" i="23"/>
  <c r="H321" i="23"/>
  <c r="H329" i="23"/>
  <c r="G330" i="23"/>
  <c r="G320" i="23"/>
  <c r="H334" i="23"/>
  <c r="G343" i="23"/>
  <c r="H343" i="23"/>
  <c r="H286" i="23"/>
  <c r="G287" i="23"/>
  <c r="H284" i="23"/>
  <c r="G300" i="23"/>
  <c r="G290" i="23"/>
  <c r="G285" i="23"/>
  <c r="H281" i="23"/>
  <c r="H307" i="23"/>
  <c r="G299" i="23"/>
  <c r="G303" i="23"/>
  <c r="G286" i="23"/>
  <c r="G294" i="23"/>
  <c r="H299" i="23"/>
  <c r="H303" i="23"/>
  <c r="H280" i="23"/>
  <c r="G289" i="23"/>
  <c r="K281" i="23" s="1"/>
  <c r="G297" i="23"/>
  <c r="H305" i="23"/>
  <c r="H310" i="23"/>
  <c r="H285" i="23"/>
  <c r="G310" i="23"/>
  <c r="G302" i="23"/>
  <c r="H292" i="23"/>
  <c r="G284" i="23"/>
  <c r="G292" i="23"/>
  <c r="G309" i="23"/>
  <c r="H309" i="23"/>
  <c r="H291" i="23"/>
  <c r="G281" i="23"/>
  <c r="G291" i="23"/>
  <c r="H308" i="23"/>
  <c r="H298" i="23"/>
  <c r="G308" i="23"/>
  <c r="G298" i="23"/>
  <c r="G280" i="23"/>
  <c r="H290" i="23"/>
  <c r="G307" i="23"/>
  <c r="H297" i="23"/>
  <c r="G282" i="23"/>
  <c r="G288" i="23"/>
  <c r="H282" i="23"/>
  <c r="H288" i="23"/>
  <c r="H294" i="23"/>
  <c r="G301" i="23"/>
  <c r="H306" i="23"/>
  <c r="G283" i="23"/>
  <c r="H289" i="23"/>
  <c r="M281" i="23" s="1"/>
  <c r="M290" i="23" s="1"/>
  <c r="G295" i="23"/>
  <c r="H301" i="23"/>
  <c r="H293" i="23"/>
  <c r="G305" i="23"/>
  <c r="H300" i="23"/>
  <c r="G306" i="23"/>
  <c r="H283" i="23"/>
  <c r="H295" i="23"/>
  <c r="G304" i="23"/>
  <c r="H302" i="23"/>
  <c r="G293" i="23"/>
  <c r="H304" i="23"/>
  <c r="H296" i="23"/>
  <c r="G296" i="23"/>
  <c r="H287" i="23"/>
  <c r="H255" i="23"/>
  <c r="M247" i="23" s="1"/>
  <c r="M256" i="23" s="1"/>
  <c r="G269" i="23"/>
  <c r="G255" i="23"/>
  <c r="K247" i="23" s="1"/>
  <c r="G261" i="23"/>
  <c r="G256" i="23"/>
  <c r="H256" i="23"/>
  <c r="G273" i="23"/>
  <c r="G251" i="23"/>
  <c r="H267" i="23"/>
  <c r="H274" i="23"/>
  <c r="G257" i="23"/>
  <c r="G274" i="23"/>
  <c r="H251" i="23"/>
  <c r="G267" i="23"/>
  <c r="H268" i="23"/>
  <c r="H275" i="23"/>
  <c r="G246" i="23"/>
  <c r="H257" i="23"/>
  <c r="H269" i="23"/>
  <c r="G276" i="23"/>
  <c r="H247" i="23"/>
  <c r="G259" i="23"/>
  <c r="G265" i="23"/>
  <c r="H246" i="23"/>
  <c r="G252" i="23"/>
  <c r="G247" i="23"/>
  <c r="H254" i="23"/>
  <c r="H259" i="23"/>
  <c r="H265" i="23"/>
  <c r="G264" i="23"/>
  <c r="H264" i="23"/>
  <c r="H252" i="23"/>
  <c r="H276" i="23"/>
  <c r="G271" i="23"/>
  <c r="G262" i="23"/>
  <c r="G248" i="23"/>
  <c r="G253" i="23"/>
  <c r="H262" i="23"/>
  <c r="H248" i="23"/>
  <c r="H253" i="23"/>
  <c r="G258" i="23"/>
  <c r="G272" i="23"/>
  <c r="H258" i="23"/>
  <c r="H272" i="23"/>
  <c r="G254" i="23"/>
  <c r="G263" i="23"/>
  <c r="G268" i="23"/>
  <c r="G249" i="23"/>
  <c r="H261" i="23"/>
  <c r="H266" i="23"/>
  <c r="G270" i="23"/>
  <c r="H249" i="23"/>
  <c r="H270" i="23"/>
  <c r="G275" i="23"/>
  <c r="G250" i="23"/>
  <c r="H250" i="23"/>
  <c r="H260" i="23"/>
  <c r="H273" i="23"/>
  <c r="H271" i="23"/>
  <c r="G260" i="23"/>
  <c r="G266" i="23"/>
  <c r="H263" i="23"/>
  <c r="G241" i="23"/>
  <c r="H219" i="23"/>
  <c r="G219" i="23"/>
  <c r="G229" i="23"/>
  <c r="G236" i="23"/>
  <c r="G235" i="23"/>
  <c r="H229" i="23"/>
  <c r="H221" i="23"/>
  <c r="M213" i="23" s="1"/>
  <c r="M222" i="23" s="1"/>
  <c r="G239" i="23"/>
  <c r="G220" i="23"/>
  <c r="H220" i="23"/>
  <c r="G226" i="23"/>
  <c r="H236" i="23"/>
  <c r="G242" i="23"/>
  <c r="G233" i="23"/>
  <c r="G213" i="23"/>
  <c r="G222" i="23"/>
  <c r="H230" i="23"/>
  <c r="G224" i="23"/>
  <c r="G215" i="23"/>
  <c r="H217" i="23"/>
  <c r="H241" i="23"/>
  <c r="G218" i="23"/>
  <c r="H218" i="23"/>
  <c r="H225" i="23"/>
  <c r="H222" i="23"/>
  <c r="G237" i="23"/>
  <c r="H231" i="23"/>
  <c r="H216" i="23"/>
  <c r="H214" i="23"/>
  <c r="G228" i="23"/>
  <c r="H226" i="23"/>
  <c r="G227" i="23"/>
  <c r="H223" i="23"/>
  <c r="G230" i="23"/>
  <c r="H235" i="23"/>
  <c r="H228" i="23"/>
  <c r="H237" i="23"/>
  <c r="G240" i="23"/>
  <c r="H224" i="23"/>
  <c r="H233" i="23"/>
  <c r="H215" i="23"/>
  <c r="G234" i="23"/>
  <c r="G216" i="23"/>
  <c r="G212" i="23"/>
  <c r="H212" i="23"/>
  <c r="H232" i="23"/>
  <c r="H242" i="23"/>
  <c r="H234" i="23"/>
  <c r="H238" i="23"/>
  <c r="G231" i="23"/>
  <c r="H240" i="23"/>
  <c r="G217" i="23"/>
  <c r="G221" i="23"/>
  <c r="K213" i="23" s="1"/>
  <c r="H239" i="23"/>
  <c r="G232" i="23"/>
  <c r="G223" i="23"/>
  <c r="H227" i="23"/>
  <c r="G238" i="23"/>
  <c r="H213" i="23"/>
  <c r="G225" i="23"/>
  <c r="G214" i="23"/>
  <c r="G200" i="23"/>
  <c r="H196" i="23"/>
  <c r="H191" i="23"/>
  <c r="H187" i="23"/>
  <c r="M179" i="23" s="1"/>
  <c r="M188" i="23" s="1"/>
  <c r="G196" i="23"/>
  <c r="G191" i="23"/>
  <c r="G187" i="23"/>
  <c r="K179" i="23" s="1"/>
  <c r="H182" i="23"/>
  <c r="G181" i="23"/>
  <c r="H193" i="23"/>
  <c r="H198" i="23"/>
  <c r="G202" i="23"/>
  <c r="H181" i="23"/>
  <c r="H202" i="23"/>
  <c r="G207" i="23"/>
  <c r="H201" i="23"/>
  <c r="H188" i="23"/>
  <c r="G179" i="23"/>
  <c r="H199" i="23"/>
  <c r="G193" i="23"/>
  <c r="G182" i="23"/>
  <c r="G188" i="23"/>
  <c r="G189" i="23"/>
  <c r="G195" i="23"/>
  <c r="H206" i="23"/>
  <c r="G178" i="23"/>
  <c r="H189" i="23"/>
  <c r="H195" i="23"/>
  <c r="G201" i="23"/>
  <c r="H179" i="23"/>
  <c r="G180" i="23"/>
  <c r="H180" i="23"/>
  <c r="G183" i="23"/>
  <c r="H183" i="23"/>
  <c r="G184" i="23"/>
  <c r="H184" i="23"/>
  <c r="G185" i="23"/>
  <c r="H185" i="23"/>
  <c r="G186" i="23"/>
  <c r="H186" i="23"/>
  <c r="G190" i="23"/>
  <c r="H204" i="23"/>
  <c r="H178" i="23"/>
  <c r="H208" i="23"/>
  <c r="G208" i="23"/>
  <c r="H207" i="23"/>
  <c r="G206" i="23"/>
  <c r="H205" i="23"/>
  <c r="G205" i="23"/>
  <c r="G204" i="23"/>
  <c r="H203" i="23"/>
  <c r="G203" i="23"/>
  <c r="H200" i="23"/>
  <c r="G199" i="23"/>
  <c r="G198" i="23"/>
  <c r="H197" i="23"/>
  <c r="G197" i="23"/>
  <c r="H194" i="23"/>
  <c r="G194" i="23"/>
  <c r="H192" i="23"/>
  <c r="G192" i="23"/>
  <c r="H190" i="23"/>
  <c r="G158" i="23"/>
  <c r="H167" i="23"/>
  <c r="H165" i="23"/>
  <c r="G159" i="23"/>
  <c r="G165" i="23"/>
  <c r="H146" i="23"/>
  <c r="G173" i="23"/>
  <c r="H163" i="23"/>
  <c r="H174" i="23"/>
  <c r="G151" i="23"/>
  <c r="G168" i="23"/>
  <c r="H145" i="23"/>
  <c r="H170" i="23"/>
  <c r="G167" i="23"/>
  <c r="G161" i="23"/>
  <c r="G169" i="23"/>
  <c r="H149" i="23"/>
  <c r="H157" i="23"/>
  <c r="G146" i="23"/>
  <c r="H168" i="23"/>
  <c r="H173" i="23"/>
  <c r="H147" i="23"/>
  <c r="G155" i="23"/>
  <c r="H148" i="23"/>
  <c r="G149" i="23"/>
  <c r="H164" i="23"/>
  <c r="G145" i="23"/>
  <c r="G156" i="23"/>
  <c r="G166" i="23"/>
  <c r="G170" i="23"/>
  <c r="G162" i="23"/>
  <c r="H162" i="23"/>
  <c r="H153" i="23"/>
  <c r="M145" i="23" s="1"/>
  <c r="M154" i="23" s="1"/>
  <c r="H161" i="23"/>
  <c r="G171" i="23"/>
  <c r="G174" i="23"/>
  <c r="G157" i="23"/>
  <c r="G163" i="23"/>
  <c r="G147" i="23"/>
  <c r="H160" i="23"/>
  <c r="G160" i="23"/>
  <c r="H156" i="23"/>
  <c r="G152" i="23"/>
  <c r="H166" i="23"/>
  <c r="H150" i="23"/>
  <c r="H169" i="23"/>
  <c r="G144" i="23"/>
  <c r="H159" i="23"/>
  <c r="G172" i="23"/>
  <c r="H172" i="23"/>
  <c r="G150" i="23"/>
  <c r="G153" i="23"/>
  <c r="K145" i="23" s="1"/>
  <c r="H155" i="23"/>
  <c r="G148" i="23"/>
  <c r="H171" i="23"/>
  <c r="H152" i="23"/>
  <c r="H151" i="23"/>
  <c r="G164" i="23"/>
  <c r="G154" i="23"/>
  <c r="H154" i="23"/>
  <c r="H158" i="23"/>
  <c r="H144" i="23"/>
  <c r="G115" i="23"/>
  <c r="G110" i="23"/>
  <c r="H115" i="23"/>
  <c r="H129" i="23"/>
  <c r="G129" i="23"/>
  <c r="G136" i="23"/>
  <c r="G130" i="23"/>
  <c r="G137" i="23"/>
  <c r="H130" i="23"/>
  <c r="H137" i="23"/>
  <c r="G132" i="23"/>
  <c r="G111" i="23"/>
  <c r="G119" i="23"/>
  <c r="K111" i="23" s="1"/>
  <c r="H111" i="23"/>
  <c r="H119" i="23"/>
  <c r="M111" i="23" s="1"/>
  <c r="M120" i="23" s="1"/>
  <c r="G124" i="23"/>
  <c r="G140" i="23"/>
  <c r="H124" i="23"/>
  <c r="H132" i="23"/>
  <c r="G125" i="23"/>
  <c r="G117" i="23"/>
  <c r="G112" i="23"/>
  <c r="G133" i="23"/>
  <c r="H112" i="23"/>
  <c r="H118" i="23"/>
  <c r="G128" i="23"/>
  <c r="H133" i="23"/>
  <c r="H139" i="23"/>
  <c r="H127" i="23"/>
  <c r="G123" i="23"/>
  <c r="H128" i="23"/>
  <c r="H116" i="23"/>
  <c r="G127" i="23"/>
  <c r="G138" i="23"/>
  <c r="H138" i="23"/>
  <c r="H123" i="23"/>
  <c r="G126" i="23"/>
  <c r="H131" i="23"/>
  <c r="G135" i="23"/>
  <c r="H117" i="23"/>
  <c r="G131" i="23"/>
  <c r="H140" i="23"/>
  <c r="G113" i="23"/>
  <c r="G122" i="23"/>
  <c r="H126" i="23"/>
  <c r="H135" i="23"/>
  <c r="G118" i="23"/>
  <c r="H122" i="23"/>
  <c r="H113" i="23"/>
  <c r="H134" i="23"/>
  <c r="G139" i="23"/>
  <c r="H114" i="23"/>
  <c r="H121" i="23"/>
  <c r="H110" i="23"/>
  <c r="G121" i="23"/>
  <c r="G114" i="23"/>
  <c r="G120" i="23"/>
  <c r="G116" i="23"/>
  <c r="H120" i="23"/>
  <c r="G134" i="23"/>
  <c r="H125" i="23"/>
  <c r="H136" i="23"/>
  <c r="H76" i="23"/>
  <c r="H85" i="23"/>
  <c r="M77" i="23" s="1"/>
  <c r="M86" i="23" s="1"/>
  <c r="G76" i="23"/>
  <c r="G98" i="23"/>
  <c r="G99" i="23"/>
  <c r="H87" i="23"/>
  <c r="G102" i="23"/>
  <c r="H81" i="23"/>
  <c r="G87" i="23"/>
  <c r="G81" i="23"/>
  <c r="H96" i="23"/>
  <c r="H83" i="23"/>
  <c r="H78" i="23"/>
  <c r="H84" i="23"/>
  <c r="H89" i="23"/>
  <c r="H95" i="23"/>
  <c r="H105" i="23"/>
  <c r="G100" i="23"/>
  <c r="H100" i="23"/>
  <c r="H104" i="23"/>
  <c r="G83" i="23"/>
  <c r="H99" i="23"/>
  <c r="G78" i="23"/>
  <c r="G89" i="23"/>
  <c r="G95" i="23"/>
  <c r="G105" i="23"/>
  <c r="G85" i="23"/>
  <c r="K77" i="23" s="1"/>
  <c r="G96" i="23"/>
  <c r="G106" i="23"/>
  <c r="G79" i="23"/>
  <c r="G88" i="23"/>
  <c r="H92" i="23"/>
  <c r="H101" i="23"/>
  <c r="G92" i="23"/>
  <c r="G101" i="23"/>
  <c r="H79" i="23"/>
  <c r="H88" i="23"/>
  <c r="H106" i="23"/>
  <c r="G84" i="23"/>
  <c r="H77" i="23"/>
  <c r="G86" i="23"/>
  <c r="G94" i="23"/>
  <c r="H102" i="23"/>
  <c r="H86" i="23"/>
  <c r="H94" i="23"/>
  <c r="G82" i="23"/>
  <c r="H97" i="23"/>
  <c r="G97" i="23"/>
  <c r="G104" i="23"/>
  <c r="H103" i="23"/>
  <c r="G103" i="23"/>
  <c r="G91" i="23"/>
  <c r="G77" i="23"/>
  <c r="G80" i="23"/>
  <c r="H80" i="23"/>
  <c r="H82" i="23"/>
  <c r="G90" i="23"/>
  <c r="H90" i="23"/>
  <c r="H91" i="23"/>
  <c r="G93" i="23"/>
  <c r="H93" i="23"/>
  <c r="H98" i="23"/>
  <c r="H47" i="23"/>
  <c r="G47" i="23"/>
  <c r="H53" i="23"/>
  <c r="H46" i="23"/>
  <c r="G53" i="23"/>
  <c r="G46" i="23"/>
  <c r="G59" i="23"/>
  <c r="H51" i="23"/>
  <c r="M43" i="23" s="1"/>
  <c r="M52" i="23" s="1"/>
  <c r="H64" i="23"/>
  <c r="H44" i="23"/>
  <c r="H60" i="23"/>
  <c r="H55" i="23"/>
  <c r="G51" i="23"/>
  <c r="K43" i="23" s="1"/>
  <c r="H49" i="23"/>
  <c r="G67" i="23"/>
  <c r="H58" i="23"/>
  <c r="H52" i="23"/>
  <c r="G62" i="23"/>
  <c r="G43" i="23"/>
  <c r="G57" i="23"/>
  <c r="G65" i="23"/>
  <c r="H50" i="23"/>
  <c r="G55" i="23"/>
  <c r="G70" i="23"/>
  <c r="G45" i="23"/>
  <c r="G50" i="23"/>
  <c r="H42" i="23"/>
  <c r="H62" i="23"/>
  <c r="H65" i="23"/>
  <c r="H59" i="23"/>
  <c r="G63" i="23"/>
  <c r="G58" i="23"/>
  <c r="G54" i="23"/>
  <c r="H54" i="23"/>
  <c r="G71" i="23"/>
  <c r="G52" i="23"/>
  <c r="G69" i="23"/>
  <c r="H43" i="23"/>
  <c r="G56" i="23"/>
  <c r="H56" i="23"/>
  <c r="H70" i="23"/>
  <c r="G60" i="23"/>
  <c r="G49" i="23"/>
  <c r="G44" i="23"/>
  <c r="G72" i="23"/>
  <c r="H63" i="23"/>
  <c r="H72" i="23"/>
  <c r="H45" i="23"/>
  <c r="G66" i="23"/>
  <c r="G48" i="23"/>
  <c r="H48" i="23"/>
  <c r="G68" i="23"/>
  <c r="G61" i="23"/>
  <c r="H61" i="23"/>
  <c r="G42" i="23"/>
  <c r="H69" i="23"/>
  <c r="G64" i="23"/>
  <c r="H71" i="23"/>
  <c r="H67" i="23"/>
  <c r="H66" i="23"/>
  <c r="H57" i="23"/>
  <c r="H68" i="23"/>
  <c r="H351" i="22"/>
  <c r="G371" i="22"/>
  <c r="H364" i="22"/>
  <c r="G351" i="22"/>
  <c r="G364" i="22"/>
  <c r="H358" i="22"/>
  <c r="H378" i="22"/>
  <c r="H363" i="22"/>
  <c r="H357" i="22"/>
  <c r="H370" i="22"/>
  <c r="G357" i="22"/>
  <c r="H367" i="22"/>
  <c r="G355" i="22"/>
  <c r="G373" i="22"/>
  <c r="G359" i="22"/>
  <c r="G378" i="22"/>
  <c r="G358" i="22"/>
  <c r="G362" i="22"/>
  <c r="H369" i="22"/>
  <c r="G356" i="22"/>
  <c r="K349" i="22" s="1"/>
  <c r="G372" i="22"/>
  <c r="G349" i="22"/>
  <c r="H349" i="22"/>
  <c r="G363" i="22"/>
  <c r="G369" i="22"/>
  <c r="G350" i="22"/>
  <c r="H355" i="22"/>
  <c r="G374" i="22"/>
  <c r="H350" i="22"/>
  <c r="G360" i="22"/>
  <c r="G370" i="22"/>
  <c r="H374" i="22"/>
  <c r="H348" i="22"/>
  <c r="G367" i="22"/>
  <c r="H371" i="22"/>
  <c r="G376" i="22"/>
  <c r="G353" i="22"/>
  <c r="H361" i="22"/>
  <c r="G366" i="22"/>
  <c r="G354" i="22"/>
  <c r="H362" i="22"/>
  <c r="H376" i="22"/>
  <c r="H377" i="22"/>
  <c r="H356" i="22"/>
  <c r="M349" i="22" s="1"/>
  <c r="M358" i="22" s="1"/>
  <c r="G348" i="22"/>
  <c r="H375" i="22"/>
  <c r="H368" i="22"/>
  <c r="G361" i="22"/>
  <c r="G375" i="22"/>
  <c r="G368" i="22"/>
  <c r="H354" i="22"/>
  <c r="H373" i="22"/>
  <c r="H372" i="22"/>
  <c r="H360" i="22"/>
  <c r="H365" i="22"/>
  <c r="G352" i="22"/>
  <c r="H366" i="22"/>
  <c r="G365" i="22"/>
  <c r="H359" i="22"/>
  <c r="H353" i="22"/>
  <c r="H352" i="22"/>
  <c r="G377" i="22"/>
  <c r="H343" i="22"/>
  <c r="H330" i="22"/>
  <c r="G343" i="22"/>
  <c r="G337" i="22"/>
  <c r="G324" i="22"/>
  <c r="G317" i="22"/>
  <c r="H329" i="22"/>
  <c r="G323" i="22"/>
  <c r="G341" i="22"/>
  <c r="G322" i="22"/>
  <c r="K315" i="22" s="1"/>
  <c r="H340" i="22"/>
  <c r="G340" i="22"/>
  <c r="G321" i="22"/>
  <c r="H317" i="22"/>
  <c r="H323" i="22"/>
  <c r="H328" i="22"/>
  <c r="G336" i="22"/>
  <c r="G315" i="22"/>
  <c r="H321" i="22"/>
  <c r="H322" i="22"/>
  <c r="M315" i="22" s="1"/>
  <c r="M324" i="22" s="1"/>
  <c r="H327" i="22"/>
  <c r="H314" i="22"/>
  <c r="G333" i="22"/>
  <c r="H342" i="22"/>
  <c r="H319" i="22"/>
  <c r="H333" i="22"/>
  <c r="H315" i="22"/>
  <c r="G320" i="22"/>
  <c r="H320" i="22"/>
  <c r="H325" i="22"/>
  <c r="G329" i="22"/>
  <c r="G335" i="22"/>
  <c r="G344" i="22"/>
  <c r="G314" i="22"/>
  <c r="G319" i="22"/>
  <c r="H337" i="22"/>
  <c r="G316" i="22"/>
  <c r="G325" i="22"/>
  <c r="G342" i="22"/>
  <c r="G326" i="22"/>
  <c r="G330" i="22"/>
  <c r="H335" i="22"/>
  <c r="H324" i="22"/>
  <c r="H332" i="22"/>
  <c r="H338" i="22"/>
  <c r="H336" i="22"/>
  <c r="G331" i="22"/>
  <c r="G334" i="22"/>
  <c r="H334" i="22"/>
  <c r="H344" i="22"/>
  <c r="H318" i="22"/>
  <c r="G318" i="22"/>
  <c r="G332" i="22"/>
  <c r="H331" i="22"/>
  <c r="H316" i="22"/>
  <c r="G328" i="22"/>
  <c r="G327" i="22"/>
  <c r="H326" i="22"/>
  <c r="G339" i="22"/>
  <c r="H339" i="22"/>
  <c r="H341" i="22"/>
  <c r="G338" i="22"/>
  <c r="G280" i="22"/>
  <c r="H307" i="22"/>
  <c r="H300" i="22"/>
  <c r="G293" i="22"/>
  <c r="G307" i="22"/>
  <c r="G300" i="22"/>
  <c r="G290" i="22"/>
  <c r="H295" i="22"/>
  <c r="H302" i="22"/>
  <c r="G287" i="22"/>
  <c r="H293" i="22"/>
  <c r="H305" i="22"/>
  <c r="G284" i="22"/>
  <c r="H290" i="22"/>
  <c r="H281" i="22"/>
  <c r="G286" i="22"/>
  <c r="H291" i="22"/>
  <c r="H286" i="22"/>
  <c r="G296" i="22"/>
  <c r="H306" i="22"/>
  <c r="H282" i="22"/>
  <c r="H288" i="22"/>
  <c r="M281" i="22" s="1"/>
  <c r="M290" i="22" s="1"/>
  <c r="G298" i="22"/>
  <c r="G303" i="22"/>
  <c r="G308" i="22"/>
  <c r="G283" i="22"/>
  <c r="G288" i="22"/>
  <c r="K281" i="22" s="1"/>
  <c r="G297" i="22"/>
  <c r="H287" i="22"/>
  <c r="G301" i="22"/>
  <c r="H284" i="22"/>
  <c r="H297" i="22"/>
  <c r="G302" i="22"/>
  <c r="G306" i="22"/>
  <c r="G309" i="22"/>
  <c r="G285" i="22"/>
  <c r="G291" i="22"/>
  <c r="H304" i="22"/>
  <c r="H298" i="22"/>
  <c r="G282" i="22"/>
  <c r="H289" i="22"/>
  <c r="H292" i="22"/>
  <c r="H310" i="22"/>
  <c r="G292" i="22"/>
  <c r="H299" i="22"/>
  <c r="G310" i="22"/>
  <c r="H301" i="22"/>
  <c r="G281" i="22"/>
  <c r="H309" i="22"/>
  <c r="H280" i="22"/>
  <c r="H303" i="22"/>
  <c r="G294" i="22"/>
  <c r="G304" i="22"/>
  <c r="G299" i="22"/>
  <c r="G305" i="22"/>
  <c r="H283" i="22"/>
  <c r="H285" i="22"/>
  <c r="H294" i="22"/>
  <c r="G295" i="22"/>
  <c r="H296" i="22"/>
  <c r="H308" i="22"/>
  <c r="G289" i="22"/>
  <c r="G271" i="22"/>
  <c r="H271" i="22"/>
  <c r="H258" i="22"/>
  <c r="G247" i="22"/>
  <c r="G253" i="22"/>
  <c r="G273" i="22"/>
  <c r="H247" i="22"/>
  <c r="H253" i="22"/>
  <c r="H260" i="22"/>
  <c r="H268" i="22"/>
  <c r="G248" i="22"/>
  <c r="H275" i="22"/>
  <c r="H248" i="22"/>
  <c r="G255" i="22"/>
  <c r="G261" i="22"/>
  <c r="G272" i="22"/>
  <c r="G246" i="22"/>
  <c r="H267" i="22"/>
  <c r="G259" i="22"/>
  <c r="G262" i="22"/>
  <c r="G249" i="22"/>
  <c r="H262" i="22"/>
  <c r="G250" i="22"/>
  <c r="G257" i="22"/>
  <c r="G263" i="22"/>
  <c r="G270" i="22"/>
  <c r="H250" i="22"/>
  <c r="G275" i="22"/>
  <c r="H259" i="22"/>
  <c r="H272" i="22"/>
  <c r="G276" i="22"/>
  <c r="H256" i="22"/>
  <c r="H249" i="22"/>
  <c r="G254" i="22"/>
  <c r="K247" i="22" s="1"/>
  <c r="G274" i="22"/>
  <c r="H254" i="22"/>
  <c r="M247" i="22" s="1"/>
  <c r="M256" i="22" s="1"/>
  <c r="G264" i="22"/>
  <c r="H269" i="22"/>
  <c r="H274" i="22"/>
  <c r="H246" i="22"/>
  <c r="H270" i="22"/>
  <c r="H251" i="22"/>
  <c r="G256" i="22"/>
  <c r="G260" i="22"/>
  <c r="G266" i="22"/>
  <c r="H257" i="22"/>
  <c r="H261" i="22"/>
  <c r="G267" i="22"/>
  <c r="H276" i="22"/>
  <c r="G251" i="22"/>
  <c r="H255" i="22"/>
  <c r="H263" i="22"/>
  <c r="G268" i="22"/>
  <c r="G252" i="22"/>
  <c r="G265" i="22"/>
  <c r="G269" i="22"/>
  <c r="H273" i="22"/>
  <c r="H264" i="22"/>
  <c r="H265" i="22"/>
  <c r="H252" i="22"/>
  <c r="H266" i="22"/>
  <c r="G258" i="22"/>
  <c r="H225" i="22"/>
  <c r="H242" i="22"/>
  <c r="H226" i="22"/>
  <c r="H213" i="22"/>
  <c r="G233" i="22"/>
  <c r="H232" i="22"/>
  <c r="H215" i="22"/>
  <c r="G230" i="22"/>
  <c r="H219" i="22"/>
  <c r="H214" i="22"/>
  <c r="H221" i="22"/>
  <c r="H216" i="22"/>
  <c r="H218" i="22"/>
  <c r="G223" i="22"/>
  <c r="H227" i="22"/>
  <c r="G219" i="22"/>
  <c r="H223" i="22"/>
  <c r="G240" i="22"/>
  <c r="G216" i="22"/>
  <c r="H220" i="22"/>
  <c r="M213" i="22" s="1"/>
  <c r="M222" i="22" s="1"/>
  <c r="H224" i="22"/>
  <c r="H228" i="22"/>
  <c r="H233" i="22"/>
  <c r="G220" i="22"/>
  <c r="K213" i="22" s="1"/>
  <c r="G227" i="22"/>
  <c r="G237" i="22"/>
  <c r="G226" i="22"/>
  <c r="G234" i="22"/>
  <c r="G213" i="22"/>
  <c r="G214" i="22"/>
  <c r="G218" i="22"/>
  <c r="G221" i="22"/>
  <c r="H217" i="22"/>
  <c r="H240" i="22"/>
  <c r="G235" i="22"/>
  <c r="G217" i="22"/>
  <c r="H229" i="22"/>
  <c r="H239" i="22"/>
  <c r="G229" i="22"/>
  <c r="G239" i="22"/>
  <c r="H222" i="22"/>
  <c r="H234" i="22"/>
  <c r="G222" i="22"/>
  <c r="H236" i="22"/>
  <c r="G231" i="22"/>
  <c r="G225" i="22"/>
  <c r="H241" i="22"/>
  <c r="G236" i="22"/>
  <c r="G241" i="22"/>
  <c r="G215" i="22"/>
  <c r="H238" i="22"/>
  <c r="H237" i="22"/>
  <c r="G212" i="22"/>
  <c r="H231" i="22"/>
  <c r="H212" i="22"/>
  <c r="G224" i="22"/>
  <c r="G242" i="22"/>
  <c r="H230" i="22"/>
  <c r="G238" i="22"/>
  <c r="G232" i="22"/>
  <c r="G228" i="22"/>
  <c r="H235" i="22"/>
  <c r="G189" i="22"/>
  <c r="G187" i="22"/>
  <c r="H191" i="22"/>
  <c r="G196" i="22"/>
  <c r="G194" i="22"/>
  <c r="H205" i="22"/>
  <c r="H178" i="22"/>
  <c r="G188" i="22"/>
  <c r="G192" i="22"/>
  <c r="H181" i="22"/>
  <c r="G203" i="22"/>
  <c r="G197" i="22"/>
  <c r="H190" i="22"/>
  <c r="G191" i="22"/>
  <c r="H197" i="22"/>
  <c r="H183" i="22"/>
  <c r="H189" i="22"/>
  <c r="G190" i="22"/>
  <c r="G201" i="22"/>
  <c r="H193" i="22"/>
  <c r="H179" i="22"/>
  <c r="G208" i="22"/>
  <c r="G193" i="22"/>
  <c r="H208" i="22"/>
  <c r="H180" i="22"/>
  <c r="H185" i="22"/>
  <c r="H194" i="22"/>
  <c r="G204" i="22"/>
  <c r="G200" i="22"/>
  <c r="H204" i="22"/>
  <c r="H198" i="22"/>
  <c r="H207" i="22"/>
  <c r="G183" i="22"/>
  <c r="H187" i="22"/>
  <c r="H195" i="22"/>
  <c r="G184" i="22"/>
  <c r="G205" i="22"/>
  <c r="H196" i="22"/>
  <c r="H186" i="22"/>
  <c r="M179" i="22" s="1"/>
  <c r="M188" i="22" s="1"/>
  <c r="G179" i="22"/>
  <c r="G195" i="22"/>
  <c r="H200" i="22"/>
  <c r="G180" i="22"/>
  <c r="H199" i="22"/>
  <c r="H182" i="22"/>
  <c r="H201" i="22"/>
  <c r="G185" i="22"/>
  <c r="G202" i="22"/>
  <c r="G206" i="22"/>
  <c r="H203" i="22"/>
  <c r="G199" i="22"/>
  <c r="G198" i="22"/>
  <c r="G178" i="22"/>
  <c r="H202" i="22"/>
  <c r="G186" i="22"/>
  <c r="K179" i="22" s="1"/>
  <c r="H184" i="22"/>
  <c r="G182" i="22"/>
  <c r="G181" i="22"/>
  <c r="H192" i="22"/>
  <c r="H206" i="22"/>
  <c r="H188" i="22"/>
  <c r="G207" i="22"/>
  <c r="H163" i="22"/>
  <c r="G163" i="22"/>
  <c r="G152" i="22"/>
  <c r="K145" i="22" s="1"/>
  <c r="H145" i="22"/>
  <c r="G162" i="22"/>
  <c r="H150" i="22"/>
  <c r="H144" i="22"/>
  <c r="G174" i="22"/>
  <c r="H167" i="22"/>
  <c r="G150" i="22"/>
  <c r="G144" i="22"/>
  <c r="G167" i="22"/>
  <c r="G156" i="22"/>
  <c r="H149" i="22"/>
  <c r="G155" i="22"/>
  <c r="H166" i="22"/>
  <c r="H171" i="22"/>
  <c r="G147" i="22"/>
  <c r="H153" i="22"/>
  <c r="G146" i="22"/>
  <c r="H159" i="22"/>
  <c r="G170" i="22"/>
  <c r="G168" i="22"/>
  <c r="H164" i="22"/>
  <c r="H168" i="22"/>
  <c r="G173" i="22"/>
  <c r="H146" i="22"/>
  <c r="H151" i="22"/>
  <c r="G160" i="22"/>
  <c r="G169" i="22"/>
  <c r="H174" i="22"/>
  <c r="H169" i="22"/>
  <c r="G151" i="22"/>
  <c r="H155" i="22"/>
  <c r="G172" i="22"/>
  <c r="G148" i="22"/>
  <c r="H152" i="22"/>
  <c r="M145" i="22" s="1"/>
  <c r="M154" i="22" s="1"/>
  <c r="H156" i="22"/>
  <c r="H160" i="22"/>
  <c r="H165" i="22"/>
  <c r="H170" i="22"/>
  <c r="H157" i="22"/>
  <c r="G157" i="22"/>
  <c r="G164" i="22"/>
  <c r="G153" i="22"/>
  <c r="G165" i="22"/>
  <c r="H154" i="22"/>
  <c r="G171" i="22"/>
  <c r="H172" i="22"/>
  <c r="H147" i="22"/>
  <c r="H162" i="22"/>
  <c r="H173" i="22"/>
  <c r="H148" i="22"/>
  <c r="G159" i="22"/>
  <c r="G158" i="22"/>
  <c r="G149" i="22"/>
  <c r="H158" i="22"/>
  <c r="G166" i="22"/>
  <c r="G161" i="22"/>
  <c r="H161" i="22"/>
  <c r="G145" i="22"/>
  <c r="G154" i="22"/>
  <c r="G138" i="22"/>
  <c r="H138" i="22"/>
  <c r="G124" i="22"/>
  <c r="H137" i="22"/>
  <c r="H118" i="22"/>
  <c r="M111" i="22" s="1"/>
  <c r="M120" i="22" s="1"/>
  <c r="H136" i="22"/>
  <c r="H123" i="22"/>
  <c r="H117" i="22"/>
  <c r="H129" i="22"/>
  <c r="H135" i="22"/>
  <c r="G129" i="22"/>
  <c r="H122" i="22"/>
  <c r="H116" i="22"/>
  <c r="H110" i="22"/>
  <c r="G122" i="22"/>
  <c r="H128" i="22"/>
  <c r="H112" i="22"/>
  <c r="G118" i="22"/>
  <c r="K111" i="22" s="1"/>
  <c r="G130" i="22"/>
  <c r="G127" i="22"/>
  <c r="H133" i="22"/>
  <c r="G128" i="22"/>
  <c r="G139" i="22"/>
  <c r="G110" i="22"/>
  <c r="G121" i="22"/>
  <c r="G126" i="22"/>
  <c r="G132" i="22"/>
  <c r="G111" i="22"/>
  <c r="H124" i="22"/>
  <c r="G134" i="22"/>
  <c r="G131" i="22"/>
  <c r="G140" i="22"/>
  <c r="G112" i="22"/>
  <c r="G117" i="22"/>
  <c r="H131" i="22"/>
  <c r="G135" i="22"/>
  <c r="H140" i="22"/>
  <c r="G115" i="22"/>
  <c r="H119" i="22"/>
  <c r="H127" i="22"/>
  <c r="G116" i="22"/>
  <c r="G137" i="22"/>
  <c r="G119" i="22"/>
  <c r="H126" i="22"/>
  <c r="G133" i="22"/>
  <c r="H139" i="22"/>
  <c r="G123" i="22"/>
  <c r="H111" i="22"/>
  <c r="H125" i="22"/>
  <c r="H115" i="22"/>
  <c r="H130" i="22"/>
  <c r="G125" i="22"/>
  <c r="H134" i="22"/>
  <c r="H114" i="22"/>
  <c r="H120" i="22"/>
  <c r="G120" i="22"/>
  <c r="G114" i="22"/>
  <c r="H113" i="22"/>
  <c r="H132" i="22"/>
  <c r="H121" i="22"/>
  <c r="G113" i="22"/>
  <c r="G136" i="22"/>
  <c r="H104" i="22"/>
  <c r="H86" i="22"/>
  <c r="G92" i="22"/>
  <c r="G86" i="22"/>
  <c r="H98" i="22"/>
  <c r="H79" i="22"/>
  <c r="H103" i="22"/>
  <c r="G98" i="22"/>
  <c r="H91" i="22"/>
  <c r="H85" i="22"/>
  <c r="G103" i="22"/>
  <c r="G85" i="22"/>
  <c r="H95" i="22"/>
  <c r="H90" i="22"/>
  <c r="H78" i="22"/>
  <c r="H102" i="22"/>
  <c r="G84" i="22"/>
  <c r="K77" i="22" s="1"/>
  <c r="H101" i="22"/>
  <c r="H96" i="22"/>
  <c r="G101" i="22"/>
  <c r="G96" i="22"/>
  <c r="G89" i="22"/>
  <c r="H83" i="22"/>
  <c r="G76" i="22"/>
  <c r="G95" i="22"/>
  <c r="H76" i="22"/>
  <c r="G82" i="22"/>
  <c r="G88" i="22"/>
  <c r="H99" i="22"/>
  <c r="H80" i="22"/>
  <c r="G91" i="22"/>
  <c r="G102" i="22"/>
  <c r="G79" i="22"/>
  <c r="H89" i="22"/>
  <c r="H77" i="22"/>
  <c r="H82" i="22"/>
  <c r="G93" i="22"/>
  <c r="G77" i="22"/>
  <c r="G90" i="22"/>
  <c r="G97" i="22"/>
  <c r="G78" i="22"/>
  <c r="G106" i="22"/>
  <c r="G83" i="22"/>
  <c r="H87" i="22"/>
  <c r="G104" i="22"/>
  <c r="G80" i="22"/>
  <c r="H84" i="22"/>
  <c r="M77" i="22" s="1"/>
  <c r="M86" i="22" s="1"/>
  <c r="H88" i="22"/>
  <c r="H92" i="22"/>
  <c r="H97" i="22"/>
  <c r="G99" i="22"/>
  <c r="H100" i="22"/>
  <c r="G87" i="22"/>
  <c r="H105" i="22"/>
  <c r="G94" i="22"/>
  <c r="H94" i="22"/>
  <c r="H81" i="22"/>
  <c r="H93" i="22"/>
  <c r="G105" i="22"/>
  <c r="G81" i="22"/>
  <c r="H106" i="22"/>
  <c r="G100" i="22"/>
  <c r="H65" i="22"/>
  <c r="G60" i="22"/>
  <c r="H44" i="22"/>
  <c r="G72" i="22"/>
  <c r="H62" i="22"/>
  <c r="G56" i="22"/>
  <c r="G46" i="22"/>
  <c r="H47" i="22"/>
  <c r="G52" i="22"/>
  <c r="H61" i="22"/>
  <c r="H70" i="22"/>
  <c r="H48" i="22"/>
  <c r="G53" i="22"/>
  <c r="G57" i="22"/>
  <c r="H53" i="22"/>
  <c r="H57" i="22"/>
  <c r="G47" i="22"/>
  <c r="H51" i="22"/>
  <c r="H59" i="22"/>
  <c r="G48" i="22"/>
  <c r="G69" i="22"/>
  <c r="G54" i="22"/>
  <c r="H60" i="22"/>
  <c r="H72" i="22"/>
  <c r="H66" i="22"/>
  <c r="H46" i="22"/>
  <c r="G66" i="22"/>
  <c r="G59" i="22"/>
  <c r="G61" i="22"/>
  <c r="G42" i="22"/>
  <c r="H52" i="22"/>
  <c r="H42" i="22"/>
  <c r="H54" i="22"/>
  <c r="G55" i="22"/>
  <c r="G67" i="22"/>
  <c r="G43" i="22"/>
  <c r="H55" i="22"/>
  <c r="H67" i="22"/>
  <c r="H43" i="22"/>
  <c r="H56" i="22"/>
  <c r="G68" i="22"/>
  <c r="G44" i="22"/>
  <c r="H68" i="22"/>
  <c r="H69" i="22"/>
  <c r="G70" i="22"/>
  <c r="H64" i="22"/>
  <c r="G64" i="22"/>
  <c r="H63" i="22"/>
  <c r="G63" i="22"/>
  <c r="G62" i="22"/>
  <c r="G58" i="22"/>
  <c r="H49" i="22"/>
  <c r="G51" i="22"/>
  <c r="H50" i="22"/>
  <c r="M43" i="22" s="1"/>
  <c r="M52" i="22" s="1"/>
  <c r="G50" i="22"/>
  <c r="K43" i="22" s="1"/>
  <c r="G49" i="22"/>
  <c r="H45" i="22"/>
  <c r="G45" i="22"/>
  <c r="G71" i="22"/>
  <c r="H71" i="22"/>
  <c r="G65" i="22"/>
  <c r="H58" i="22"/>
  <c r="H377" i="21"/>
  <c r="H370" i="21"/>
  <c r="H363" i="21"/>
  <c r="G370" i="21"/>
  <c r="G363" i="21"/>
  <c r="H357" i="21"/>
  <c r="G375" i="21"/>
  <c r="H362" i="21"/>
  <c r="H349" i="21"/>
  <c r="G374" i="21"/>
  <c r="G369" i="21"/>
  <c r="H354" i="21"/>
  <c r="M349" i="21" s="1"/>
  <c r="M358" i="21" s="1"/>
  <c r="G354" i="21"/>
  <c r="K349" i="21" s="1"/>
  <c r="H348" i="21"/>
  <c r="G348" i="21"/>
  <c r="H368" i="21"/>
  <c r="H373" i="21"/>
  <c r="G373" i="21"/>
  <c r="G368" i="21"/>
  <c r="G365" i="21"/>
  <c r="H371" i="21"/>
  <c r="H376" i="21"/>
  <c r="H375" i="21"/>
  <c r="H355" i="21"/>
  <c r="G360" i="21"/>
  <c r="G350" i="21"/>
  <c r="H360" i="21"/>
  <c r="H366" i="21"/>
  <c r="G371" i="21"/>
  <c r="H350" i="21"/>
  <c r="H356" i="21"/>
  <c r="G361" i="21"/>
  <c r="G367" i="21"/>
  <c r="G377" i="21"/>
  <c r="H378" i="21"/>
  <c r="G351" i="21"/>
  <c r="G356" i="21"/>
  <c r="H365" i="21"/>
  <c r="H374" i="21"/>
  <c r="H352" i="21"/>
  <c r="G357" i="21"/>
  <c r="G353" i="21"/>
  <c r="H361" i="21"/>
  <c r="G366" i="21"/>
  <c r="G355" i="21"/>
  <c r="H359" i="21"/>
  <c r="G376" i="21"/>
  <c r="H372" i="21"/>
  <c r="G372" i="21"/>
  <c r="G352" i="21"/>
  <c r="G359" i="21"/>
  <c r="H358" i="21"/>
  <c r="G358" i="21"/>
  <c r="H369" i="21"/>
  <c r="G349" i="21"/>
  <c r="G364" i="21"/>
  <c r="G362" i="21"/>
  <c r="H353" i="21"/>
  <c r="H364" i="21"/>
  <c r="G378" i="21"/>
  <c r="H351" i="21"/>
  <c r="H367" i="21"/>
  <c r="H334" i="21"/>
  <c r="G328" i="21"/>
  <c r="H319" i="21"/>
  <c r="G334" i="21"/>
  <c r="H338" i="21"/>
  <c r="H343" i="21"/>
  <c r="G316" i="21"/>
  <c r="H321" i="21"/>
  <c r="H330" i="21"/>
  <c r="H339" i="21"/>
  <c r="G314" i="21"/>
  <c r="G341" i="21"/>
  <c r="G320" i="21"/>
  <c r="K315" i="21" s="1"/>
  <c r="H328" i="21"/>
  <c r="G342" i="21"/>
  <c r="G319" i="21"/>
  <c r="H323" i="21"/>
  <c r="H331" i="21"/>
  <c r="H333" i="21"/>
  <c r="G327" i="21"/>
  <c r="G321" i="21"/>
  <c r="G333" i="21"/>
  <c r="H314" i="21"/>
  <c r="H326" i="21"/>
  <c r="G338" i="21"/>
  <c r="H344" i="21"/>
  <c r="G326" i="21"/>
  <c r="H320" i="21"/>
  <c r="M315" i="21" s="1"/>
  <c r="M324" i="21" s="1"/>
  <c r="G344" i="21"/>
  <c r="H332" i="21"/>
  <c r="H325" i="21"/>
  <c r="G325" i="21"/>
  <c r="H337" i="21"/>
  <c r="H324" i="21"/>
  <c r="G337" i="21"/>
  <c r="G324" i="21"/>
  <c r="G323" i="21"/>
  <c r="H335" i="21"/>
  <c r="G322" i="21"/>
  <c r="G335" i="21"/>
  <c r="H318" i="21"/>
  <c r="G318" i="21"/>
  <c r="G343" i="21"/>
  <c r="G332" i="21"/>
  <c r="G331" i="21"/>
  <c r="H317" i="21"/>
  <c r="H342" i="21"/>
  <c r="G317" i="21"/>
  <c r="G330" i="21"/>
  <c r="H327" i="21"/>
  <c r="G315" i="21"/>
  <c r="H315" i="21"/>
  <c r="H316" i="21"/>
  <c r="H322" i="21"/>
  <c r="G329" i="21"/>
  <c r="G340" i="21"/>
  <c r="H336" i="21"/>
  <c r="H340" i="21"/>
  <c r="G336" i="21"/>
  <c r="H341" i="21"/>
  <c r="H329" i="21"/>
  <c r="G339" i="21"/>
  <c r="G304" i="21"/>
  <c r="G300" i="21"/>
  <c r="H294" i="21"/>
  <c r="G281" i="21"/>
  <c r="H298" i="21"/>
  <c r="G293" i="21"/>
  <c r="G284" i="21"/>
  <c r="G280" i="21"/>
  <c r="H289" i="21"/>
  <c r="H293" i="21"/>
  <c r="G298" i="21"/>
  <c r="G307" i="21"/>
  <c r="H287" i="21"/>
  <c r="H309" i="21"/>
  <c r="G287" i="21"/>
  <c r="H291" i="21"/>
  <c r="G308" i="21"/>
  <c r="H306" i="21"/>
  <c r="G289" i="21"/>
  <c r="H288" i="21"/>
  <c r="G306" i="21"/>
  <c r="H304" i="21"/>
  <c r="H303" i="21"/>
  <c r="G303" i="21"/>
  <c r="H285" i="21"/>
  <c r="G285" i="21"/>
  <c r="G297" i="21"/>
  <c r="H297" i="21"/>
  <c r="H280" i="21"/>
  <c r="G290" i="21"/>
  <c r="H307" i="21"/>
  <c r="H290" i="21"/>
  <c r="G301" i="21"/>
  <c r="H301" i="21"/>
  <c r="G283" i="21"/>
  <c r="G291" i="21"/>
  <c r="G302" i="21"/>
  <c r="G309" i="21"/>
  <c r="H283" i="21"/>
  <c r="G292" i="21"/>
  <c r="H302" i="21"/>
  <c r="H308" i="21"/>
  <c r="H284" i="21"/>
  <c r="H281" i="21"/>
  <c r="H299" i="21"/>
  <c r="G305" i="21"/>
  <c r="H305" i="21"/>
  <c r="G282" i="21"/>
  <c r="H300" i="21"/>
  <c r="G286" i="21"/>
  <c r="K281" i="21" s="1"/>
  <c r="H292" i="21"/>
  <c r="G310" i="21"/>
  <c r="H286" i="21"/>
  <c r="M281" i="21" s="1"/>
  <c r="M290" i="21" s="1"/>
  <c r="H310" i="21"/>
  <c r="G299" i="21"/>
  <c r="H282" i="21"/>
  <c r="G288" i="21"/>
  <c r="G294" i="21"/>
  <c r="H296" i="21"/>
  <c r="G296" i="21"/>
  <c r="H295" i="21"/>
  <c r="G295" i="21"/>
  <c r="G266" i="21"/>
  <c r="H246" i="21"/>
  <c r="H272" i="21"/>
  <c r="H249" i="21"/>
  <c r="G263" i="21"/>
  <c r="H254" i="21"/>
  <c r="G251" i="21"/>
  <c r="H255" i="21"/>
  <c r="H263" i="21"/>
  <c r="G262" i="21"/>
  <c r="H262" i="21"/>
  <c r="G271" i="21"/>
  <c r="H256" i="21"/>
  <c r="H248" i="21"/>
  <c r="H247" i="21"/>
  <c r="G255" i="21"/>
  <c r="H250" i="21"/>
  <c r="G250" i="21"/>
  <c r="H271" i="21"/>
  <c r="G272" i="21"/>
  <c r="H257" i="21"/>
  <c r="G257" i="21"/>
  <c r="G268" i="21"/>
  <c r="H270" i="21"/>
  <c r="G246" i="21"/>
  <c r="G276" i="21"/>
  <c r="H268" i="21"/>
  <c r="G261" i="21"/>
  <c r="H252" i="21"/>
  <c r="M247" i="21" s="1"/>
  <c r="M256" i="21" s="1"/>
  <c r="G253" i="21"/>
  <c r="G258" i="21"/>
  <c r="H273" i="21"/>
  <c r="G273" i="21"/>
  <c r="H253" i="21"/>
  <c r="H258" i="21"/>
  <c r="G264" i="21"/>
  <c r="G248" i="21"/>
  <c r="H264" i="21"/>
  <c r="G269" i="21"/>
  <c r="H259" i="21"/>
  <c r="H274" i="21"/>
  <c r="G254" i="21"/>
  <c r="G265" i="21"/>
  <c r="G249" i="21"/>
  <c r="H265" i="21"/>
  <c r="G270" i="21"/>
  <c r="H276" i="21"/>
  <c r="H261" i="21"/>
  <c r="H275" i="21"/>
  <c r="H260" i="21"/>
  <c r="G275" i="21"/>
  <c r="H267" i="21"/>
  <c r="G260" i="21"/>
  <c r="H251" i="21"/>
  <c r="G274" i="21"/>
  <c r="G267" i="21"/>
  <c r="G259" i="21"/>
  <c r="G256" i="21"/>
  <c r="H266" i="21"/>
  <c r="G247" i="21"/>
  <c r="G252" i="21"/>
  <c r="K247" i="21" s="1"/>
  <c r="H269" i="21"/>
  <c r="H233" i="21"/>
  <c r="H226" i="21"/>
  <c r="G221" i="21"/>
  <c r="G233" i="21"/>
  <c r="G226" i="21"/>
  <c r="H237" i="21"/>
  <c r="G237" i="21"/>
  <c r="H232" i="21"/>
  <c r="H219" i="21"/>
  <c r="H213" i="21"/>
  <c r="H231" i="21"/>
  <c r="H218" i="21"/>
  <c r="M213" i="21" s="1"/>
  <c r="M222" i="21" s="1"/>
  <c r="H212" i="21"/>
  <c r="G218" i="21"/>
  <c r="K213" i="21" s="1"/>
  <c r="G212" i="21"/>
  <c r="H236" i="21"/>
  <c r="G242" i="21"/>
  <c r="H242" i="21"/>
  <c r="G236" i="21"/>
  <c r="H230" i="21"/>
  <c r="G224" i="21"/>
  <c r="G234" i="21"/>
  <c r="H238" i="21"/>
  <c r="G238" i="21"/>
  <c r="G214" i="21"/>
  <c r="H214" i="21"/>
  <c r="H224" i="21"/>
  <c r="G229" i="21"/>
  <c r="H234" i="21"/>
  <c r="H229" i="21"/>
  <c r="G239" i="21"/>
  <c r="G220" i="21"/>
  <c r="H239" i="21"/>
  <c r="G215" i="21"/>
  <c r="H220" i="21"/>
  <c r="H217" i="21"/>
  <c r="H222" i="21"/>
  <c r="G213" i="21"/>
  <c r="G222" i="21"/>
  <c r="G231" i="21"/>
  <c r="H235" i="21"/>
  <c r="H225" i="21"/>
  <c r="G230" i="21"/>
  <c r="G219" i="21"/>
  <c r="H223" i="21"/>
  <c r="G240" i="21"/>
  <c r="G235" i="21"/>
  <c r="H228" i="21"/>
  <c r="G241" i="21"/>
  <c r="G228" i="21"/>
  <c r="H216" i="21"/>
  <c r="G216" i="21"/>
  <c r="H221" i="21"/>
  <c r="H240" i="21"/>
  <c r="H227" i="21"/>
  <c r="G227" i="21"/>
  <c r="H215" i="21"/>
  <c r="G225" i="21"/>
  <c r="G217" i="21"/>
  <c r="G223" i="21"/>
  <c r="G232" i="21"/>
  <c r="H241" i="21"/>
  <c r="H204" i="21"/>
  <c r="G206" i="21"/>
  <c r="G197" i="21"/>
  <c r="G188" i="21"/>
  <c r="H186" i="21"/>
  <c r="G189" i="21"/>
  <c r="G198" i="21"/>
  <c r="G202" i="21"/>
  <c r="G183" i="21"/>
  <c r="H187" i="21"/>
  <c r="H195" i="21"/>
  <c r="G191" i="21"/>
  <c r="H191" i="21"/>
  <c r="G186" i="21"/>
  <c r="H185" i="21"/>
  <c r="H200" i="21"/>
  <c r="G185" i="21"/>
  <c r="G200" i="21"/>
  <c r="H199" i="21"/>
  <c r="G199" i="21"/>
  <c r="H193" i="21"/>
  <c r="H178" i="21"/>
  <c r="H205" i="21"/>
  <c r="G205" i="21"/>
  <c r="H207" i="21"/>
  <c r="G187" i="21"/>
  <c r="G194" i="21"/>
  <c r="H194" i="21"/>
  <c r="H208" i="21"/>
  <c r="G207" i="21"/>
  <c r="G181" i="21"/>
  <c r="H188" i="21"/>
  <c r="H202" i="21"/>
  <c r="H181" i="21"/>
  <c r="G196" i="21"/>
  <c r="G203" i="21"/>
  <c r="G182" i="21"/>
  <c r="H189" i="21"/>
  <c r="H196" i="21"/>
  <c r="H203" i="21"/>
  <c r="G195" i="21"/>
  <c r="H182" i="21"/>
  <c r="G179" i="21"/>
  <c r="G184" i="21"/>
  <c r="K179" i="21" s="1"/>
  <c r="G190" i="21"/>
  <c r="G201" i="21"/>
  <c r="H206" i="21"/>
  <c r="H179" i="21"/>
  <c r="H184" i="21"/>
  <c r="M179" i="21" s="1"/>
  <c r="M188" i="21" s="1"/>
  <c r="H190" i="21"/>
  <c r="H201" i="21"/>
  <c r="G180" i="21"/>
  <c r="H197" i="21"/>
  <c r="H180" i="21"/>
  <c r="G208" i="21"/>
  <c r="H183" i="21"/>
  <c r="H198" i="21"/>
  <c r="G193" i="21"/>
  <c r="G178" i="21"/>
  <c r="H192" i="21"/>
  <c r="G192" i="21"/>
  <c r="G204" i="21"/>
  <c r="H161" i="21"/>
  <c r="G170" i="21"/>
  <c r="G159" i="21"/>
  <c r="G165" i="21"/>
  <c r="G147" i="21"/>
  <c r="G155" i="21"/>
  <c r="H160" i="21"/>
  <c r="G169" i="21"/>
  <c r="H166" i="21"/>
  <c r="G171" i="21"/>
  <c r="H144" i="21"/>
  <c r="G163" i="21"/>
  <c r="H167" i="21"/>
  <c r="G154" i="21"/>
  <c r="H148" i="21"/>
  <c r="H153" i="21"/>
  <c r="G157" i="21"/>
  <c r="G144" i="21"/>
  <c r="G167" i="21"/>
  <c r="H171" i="21"/>
  <c r="H149" i="21"/>
  <c r="H163" i="21"/>
  <c r="H154" i="21"/>
  <c r="G149" i="21"/>
  <c r="H157" i="21"/>
  <c r="G162" i="21"/>
  <c r="G150" i="21"/>
  <c r="K145" i="21" s="1"/>
  <c r="H158" i="21"/>
  <c r="H172" i="21"/>
  <c r="G151" i="21"/>
  <c r="H155" i="21"/>
  <c r="G172" i="21"/>
  <c r="G174" i="21"/>
  <c r="H156" i="21"/>
  <c r="H150" i="21"/>
  <c r="M145" i="21" s="1"/>
  <c r="M154" i="21" s="1"/>
  <c r="H173" i="21"/>
  <c r="G145" i="21"/>
  <c r="H147" i="21"/>
  <c r="G160" i="21"/>
  <c r="H146" i="21"/>
  <c r="G158" i="21"/>
  <c r="H151" i="21"/>
  <c r="H169" i="21"/>
  <c r="H164" i="21"/>
  <c r="H145" i="21"/>
  <c r="G161" i="21"/>
  <c r="H159" i="21"/>
  <c r="G168" i="21"/>
  <c r="H162" i="21"/>
  <c r="G146" i="21"/>
  <c r="H174" i="21"/>
  <c r="G152" i="21"/>
  <c r="G148" i="21"/>
  <c r="H170" i="21"/>
  <c r="G166" i="21"/>
  <c r="H152" i="21"/>
  <c r="G164" i="21"/>
  <c r="G173" i="21"/>
  <c r="H168" i="21"/>
  <c r="H165" i="21"/>
  <c r="G153" i="21"/>
  <c r="G156" i="21"/>
  <c r="H117" i="21"/>
  <c r="G112" i="21"/>
  <c r="H140" i="21"/>
  <c r="H138" i="21"/>
  <c r="H129" i="21"/>
  <c r="H120" i="21"/>
  <c r="H115" i="21"/>
  <c r="H110" i="21"/>
  <c r="G129" i="21"/>
  <c r="G120" i="21"/>
  <c r="G110" i="21"/>
  <c r="H133" i="21"/>
  <c r="H137" i="21"/>
  <c r="G133" i="21"/>
  <c r="G137" i="21"/>
  <c r="H128" i="21"/>
  <c r="G119" i="21"/>
  <c r="G116" i="21"/>
  <c r="K111" i="21" s="1"/>
  <c r="H124" i="21"/>
  <c r="G138" i="21"/>
  <c r="G131" i="21"/>
  <c r="G115" i="21"/>
  <c r="H119" i="21"/>
  <c r="H127" i="21"/>
  <c r="H114" i="21"/>
  <c r="G123" i="21"/>
  <c r="G114" i="21"/>
  <c r="G113" i="21"/>
  <c r="H131" i="21"/>
  <c r="H130" i="21"/>
  <c r="G128" i="21"/>
  <c r="H112" i="21"/>
  <c r="G139" i="21"/>
  <c r="H118" i="21"/>
  <c r="H132" i="21"/>
  <c r="H125" i="21"/>
  <c r="G118" i="21"/>
  <c r="G132" i="21"/>
  <c r="G125" i="21"/>
  <c r="H111" i="21"/>
  <c r="G111" i="21"/>
  <c r="G124" i="21"/>
  <c r="G117" i="21"/>
  <c r="H136" i="21"/>
  <c r="G121" i="21"/>
  <c r="H113" i="21"/>
  <c r="G135" i="21"/>
  <c r="H121" i="21"/>
  <c r="H134" i="21"/>
  <c r="H116" i="21"/>
  <c r="M111" i="21" s="1"/>
  <c r="M120" i="21" s="1"/>
  <c r="G130" i="21"/>
  <c r="G134" i="21"/>
  <c r="G127" i="21"/>
  <c r="G140" i="21"/>
  <c r="H123" i="21"/>
  <c r="G122" i="21"/>
  <c r="H122" i="21"/>
  <c r="G126" i="21"/>
  <c r="H126" i="21"/>
  <c r="H135" i="21"/>
  <c r="G136" i="21"/>
  <c r="H139" i="21"/>
  <c r="H103" i="21"/>
  <c r="G99" i="21"/>
  <c r="G81" i="21"/>
  <c r="H76" i="21"/>
  <c r="H94" i="21"/>
  <c r="H85" i="21"/>
  <c r="G76" i="21"/>
  <c r="H80" i="21"/>
  <c r="G80" i="21"/>
  <c r="G93" i="21"/>
  <c r="G83" i="21"/>
  <c r="H87" i="21"/>
  <c r="G104" i="21"/>
  <c r="H89" i="21"/>
  <c r="G94" i="21"/>
  <c r="G89" i="21"/>
  <c r="G85" i="21"/>
  <c r="G98" i="21"/>
  <c r="H97" i="21"/>
  <c r="H78" i="21"/>
  <c r="G78" i="21"/>
  <c r="H91" i="21"/>
  <c r="H101" i="21"/>
  <c r="G101" i="21"/>
  <c r="H84" i="21"/>
  <c r="H82" i="21"/>
  <c r="M77" i="21" s="1"/>
  <c r="M86" i="21" s="1"/>
  <c r="G82" i="21"/>
  <c r="K77" i="21" s="1"/>
  <c r="H98" i="21"/>
  <c r="H83" i="21"/>
  <c r="G95" i="21"/>
  <c r="G102" i="21"/>
  <c r="G84" i="21"/>
  <c r="H95" i="21"/>
  <c r="H102" i="21"/>
  <c r="G96" i="21"/>
  <c r="H96" i="21"/>
  <c r="G77" i="21"/>
  <c r="H104" i="21"/>
  <c r="H77" i="21"/>
  <c r="G88" i="21"/>
  <c r="H106" i="21"/>
  <c r="H88" i="21"/>
  <c r="G97" i="21"/>
  <c r="H79" i="21"/>
  <c r="H86" i="21"/>
  <c r="H92" i="21"/>
  <c r="H99" i="21"/>
  <c r="G105" i="21"/>
  <c r="G87" i="21"/>
  <c r="H93" i="21"/>
  <c r="G79" i="21"/>
  <c r="G86" i="21"/>
  <c r="G92" i="21"/>
  <c r="H105" i="21"/>
  <c r="H81" i="21"/>
  <c r="G100" i="21"/>
  <c r="H100" i="21"/>
  <c r="G106" i="21"/>
  <c r="G103" i="21"/>
  <c r="G90" i="21"/>
  <c r="G91" i="21"/>
  <c r="H90" i="21"/>
  <c r="G65" i="21"/>
  <c r="G46" i="21"/>
  <c r="H69" i="21"/>
  <c r="H60" i="21"/>
  <c r="H55" i="21"/>
  <c r="G51" i="21"/>
  <c r="H46" i="21"/>
  <c r="G60" i="21"/>
  <c r="G55" i="21"/>
  <c r="G52" i="21"/>
  <c r="G69" i="21"/>
  <c r="G47" i="21"/>
  <c r="H51" i="21"/>
  <c r="H59" i="21"/>
  <c r="H67" i="21"/>
  <c r="G56" i="21"/>
  <c r="H54" i="21"/>
  <c r="H42" i="21"/>
  <c r="G66" i="21"/>
  <c r="G57" i="21"/>
  <c r="G45" i="21"/>
  <c r="H57" i="21"/>
  <c r="G63" i="21"/>
  <c r="G58" i="21"/>
  <c r="G64" i="21"/>
  <c r="H52" i="21"/>
  <c r="H58" i="21"/>
  <c r="H64" i="21"/>
  <c r="G70" i="21"/>
  <c r="H44" i="21"/>
  <c r="G50" i="21"/>
  <c r="H62" i="21"/>
  <c r="H50" i="21"/>
  <c r="G53" i="21"/>
  <c r="H70" i="21"/>
  <c r="H68" i="21"/>
  <c r="H63" i="21"/>
  <c r="H47" i="21"/>
  <c r="H53" i="21"/>
  <c r="G68" i="21"/>
  <c r="H45" i="21"/>
  <c r="G59" i="21"/>
  <c r="H65" i="21"/>
  <c r="G61" i="21"/>
  <c r="H56" i="21"/>
  <c r="G54" i="21"/>
  <c r="G44" i="21"/>
  <c r="H43" i="21"/>
  <c r="G43" i="21"/>
  <c r="G42" i="21"/>
  <c r="G48" i="21"/>
  <c r="K43" i="21" s="1"/>
  <c r="H48" i="21"/>
  <c r="M43" i="21" s="1"/>
  <c r="M52" i="21" s="1"/>
  <c r="G67" i="21"/>
  <c r="G71" i="21"/>
  <c r="G49" i="21"/>
  <c r="H71" i="21"/>
  <c r="H49" i="21"/>
  <c r="G72" i="21"/>
  <c r="H72" i="21"/>
  <c r="H61" i="21"/>
  <c r="G62" i="21"/>
  <c r="H66" i="21"/>
  <c r="H360" i="20"/>
  <c r="G360" i="20"/>
  <c r="G353" i="20"/>
  <c r="K349" i="20" s="1"/>
  <c r="H375" i="20"/>
  <c r="G365" i="20"/>
  <c r="G361" i="20"/>
  <c r="G378" i="20"/>
  <c r="G367" i="20"/>
  <c r="G357" i="20"/>
  <c r="H378" i="20"/>
  <c r="H351" i="20"/>
  <c r="G352" i="20"/>
  <c r="H357" i="20"/>
  <c r="H368" i="20"/>
  <c r="H353" i="20"/>
  <c r="M349" i="20" s="1"/>
  <c r="M358" i="20" s="1"/>
  <c r="H361" i="20"/>
  <c r="H366" i="20"/>
  <c r="G358" i="20"/>
  <c r="G371" i="20"/>
  <c r="G349" i="20"/>
  <c r="H358" i="20"/>
  <c r="H371" i="20"/>
  <c r="H354" i="20"/>
  <c r="G362" i="20"/>
  <c r="H367" i="20"/>
  <c r="G376" i="20"/>
  <c r="G363" i="20"/>
  <c r="G368" i="20"/>
  <c r="H376" i="20"/>
  <c r="H363" i="20"/>
  <c r="G372" i="20"/>
  <c r="H350" i="20"/>
  <c r="H364" i="20"/>
  <c r="H356" i="20"/>
  <c r="G350" i="20"/>
  <c r="H377" i="20"/>
  <c r="G364" i="20"/>
  <c r="G356" i="20"/>
  <c r="H348" i="20"/>
  <c r="G377" i="20"/>
  <c r="H349" i="20"/>
  <c r="H355" i="20"/>
  <c r="H370" i="20"/>
  <c r="G370" i="20"/>
  <c r="G375" i="20"/>
  <c r="H362" i="20"/>
  <c r="H369" i="20"/>
  <c r="G354" i="20"/>
  <c r="H373" i="20"/>
  <c r="G366" i="20"/>
  <c r="H359" i="20"/>
  <c r="H352" i="20"/>
  <c r="G373" i="20"/>
  <c r="G359" i="20"/>
  <c r="H374" i="20"/>
  <c r="G351" i="20"/>
  <c r="G348" i="20"/>
  <c r="G374" i="20"/>
  <c r="G369" i="20"/>
  <c r="H365" i="20"/>
  <c r="G355" i="20"/>
  <c r="H372" i="20"/>
  <c r="H335" i="20"/>
  <c r="G319" i="20"/>
  <c r="K315" i="20" s="1"/>
  <c r="G330" i="20"/>
  <c r="G326" i="20"/>
  <c r="G334" i="20"/>
  <c r="H321" i="20"/>
  <c r="H326" i="20"/>
  <c r="G338" i="20"/>
  <c r="G322" i="20"/>
  <c r="G327" i="20"/>
  <c r="G332" i="20"/>
  <c r="G344" i="20"/>
  <c r="H332" i="20"/>
  <c r="H344" i="20"/>
  <c r="H322" i="20"/>
  <c r="H327" i="20"/>
  <c r="G316" i="20"/>
  <c r="H316" i="20"/>
  <c r="H338" i="20"/>
  <c r="G317" i="20"/>
  <c r="G329" i="20"/>
  <c r="H334" i="20"/>
  <c r="G315" i="20"/>
  <c r="G325" i="20"/>
  <c r="H329" i="20"/>
  <c r="G339" i="20"/>
  <c r="H315" i="20"/>
  <c r="H325" i="20"/>
  <c r="G335" i="20"/>
  <c r="H339" i="20"/>
  <c r="G320" i="20"/>
  <c r="G328" i="20"/>
  <c r="G333" i="20"/>
  <c r="H337" i="20"/>
  <c r="H320" i="20"/>
  <c r="H328" i="20"/>
  <c r="H333" i="20"/>
  <c r="G342" i="20"/>
  <c r="H342" i="20"/>
  <c r="H318" i="20"/>
  <c r="H341" i="20"/>
  <c r="H343" i="20"/>
  <c r="G336" i="20"/>
  <c r="H319" i="20"/>
  <c r="M315" i="20" s="1"/>
  <c r="M324" i="20" s="1"/>
  <c r="H324" i="20"/>
  <c r="H340" i="20"/>
  <c r="G340" i="20"/>
  <c r="H331" i="20"/>
  <c r="H323" i="20"/>
  <c r="H314" i="20"/>
  <c r="G331" i="20"/>
  <c r="G323" i="20"/>
  <c r="G314" i="20"/>
  <c r="H330" i="20"/>
  <c r="G343" i="20"/>
  <c r="G324" i="20"/>
  <c r="G321" i="20"/>
  <c r="H317" i="20"/>
  <c r="H336" i="20"/>
  <c r="G337" i="20"/>
  <c r="G318" i="20"/>
  <c r="G341" i="20"/>
  <c r="G306" i="20"/>
  <c r="H303" i="20"/>
  <c r="G297" i="20"/>
  <c r="G291" i="20"/>
  <c r="H285" i="20"/>
  <c r="M281" i="20" s="1"/>
  <c r="M290" i="20" s="1"/>
  <c r="G288" i="20"/>
  <c r="G282" i="20"/>
  <c r="H297" i="20"/>
  <c r="G307" i="20"/>
  <c r="G283" i="20"/>
  <c r="H288" i="20"/>
  <c r="H283" i="20"/>
  <c r="G298" i="20"/>
  <c r="G308" i="20"/>
  <c r="H282" i="20"/>
  <c r="G287" i="20"/>
  <c r="H291" i="20"/>
  <c r="G295" i="20"/>
  <c r="H300" i="20"/>
  <c r="H304" i="20"/>
  <c r="G309" i="20"/>
  <c r="H287" i="20"/>
  <c r="H295" i="20"/>
  <c r="H309" i="20"/>
  <c r="H286" i="20"/>
  <c r="G294" i="20"/>
  <c r="G299" i="20"/>
  <c r="G303" i="20"/>
  <c r="H307" i="20"/>
  <c r="G286" i="20"/>
  <c r="H293" i="20"/>
  <c r="G301" i="20"/>
  <c r="H306" i="20"/>
  <c r="G289" i="20"/>
  <c r="G302" i="20"/>
  <c r="G293" i="20"/>
  <c r="H281" i="20"/>
  <c r="G310" i="20"/>
  <c r="H290" i="20"/>
  <c r="G304" i="20"/>
  <c r="G290" i="20"/>
  <c r="H298" i="20"/>
  <c r="H289" i="20"/>
  <c r="G296" i="20"/>
  <c r="H296" i="20"/>
  <c r="H310" i="20"/>
  <c r="G284" i="20"/>
  <c r="H280" i="20"/>
  <c r="G292" i="20"/>
  <c r="H292" i="20"/>
  <c r="G280" i="20"/>
  <c r="H308" i="20"/>
  <c r="G300" i="20"/>
  <c r="G285" i="20"/>
  <c r="K281" i="20" s="1"/>
  <c r="H302" i="20"/>
  <c r="G281" i="20"/>
  <c r="H284" i="20"/>
  <c r="H301" i="20"/>
  <c r="H294" i="20"/>
  <c r="G305" i="20"/>
  <c r="H305" i="20"/>
  <c r="H299" i="20"/>
  <c r="H252" i="20"/>
  <c r="G268" i="20"/>
  <c r="G264" i="20"/>
  <c r="H257" i="20"/>
  <c r="G270" i="20"/>
  <c r="G248" i="20"/>
  <c r="H269" i="20"/>
  <c r="G262" i="20"/>
  <c r="G275" i="20"/>
  <c r="H256" i="20"/>
  <c r="H262" i="20"/>
  <c r="G269" i="20"/>
  <c r="H261" i="20"/>
  <c r="H253" i="20"/>
  <c r="H248" i="20"/>
  <c r="H259" i="20"/>
  <c r="H265" i="20"/>
  <c r="H254" i="20"/>
  <c r="H249" i="20"/>
  <c r="G267" i="20"/>
  <c r="G249" i="20"/>
  <c r="G260" i="20"/>
  <c r="H267" i="20"/>
  <c r="G272" i="20"/>
  <c r="G254" i="20"/>
  <c r="G256" i="20"/>
  <c r="H272" i="20"/>
  <c r="H266" i="20"/>
  <c r="H270" i="20"/>
  <c r="H247" i="20"/>
  <c r="H260" i="20"/>
  <c r="G266" i="20"/>
  <c r="H275" i="20"/>
  <c r="G247" i="20"/>
  <c r="G252" i="20"/>
  <c r="G257" i="20"/>
  <c r="G261" i="20"/>
  <c r="G246" i="20"/>
  <c r="G271" i="20"/>
  <c r="G276" i="20"/>
  <c r="H246" i="20"/>
  <c r="G255" i="20"/>
  <c r="G263" i="20"/>
  <c r="H271" i="20"/>
  <c r="H276" i="20"/>
  <c r="G251" i="20"/>
  <c r="K247" i="20" s="1"/>
  <c r="H255" i="20"/>
  <c r="H263" i="20"/>
  <c r="G258" i="20"/>
  <c r="G273" i="20"/>
  <c r="H273" i="20"/>
  <c r="H251" i="20"/>
  <c r="M247" i="20" s="1"/>
  <c r="M256" i="20" s="1"/>
  <c r="H264" i="20"/>
  <c r="H274" i="20"/>
  <c r="G265" i="20"/>
  <c r="G253" i="20"/>
  <c r="H258" i="20"/>
  <c r="H250" i="20"/>
  <c r="G259" i="20"/>
  <c r="G250" i="20"/>
  <c r="H268" i="20"/>
  <c r="G274" i="20"/>
  <c r="H227" i="20"/>
  <c r="H220" i="20"/>
  <c r="G213" i="20"/>
  <c r="G226" i="20"/>
  <c r="H232" i="20"/>
  <c r="H230" i="20"/>
  <c r="G221" i="20"/>
  <c r="H216" i="20"/>
  <c r="G214" i="20"/>
  <c r="H226" i="20"/>
  <c r="H231" i="20"/>
  <c r="H235" i="20"/>
  <c r="H214" i="20"/>
  <c r="G223" i="20"/>
  <c r="G219" i="20"/>
  <c r="H223" i="20"/>
  <c r="G240" i="20"/>
  <c r="G235" i="20"/>
  <c r="H221" i="20"/>
  <c r="H225" i="20"/>
  <c r="G225" i="20"/>
  <c r="G227" i="20"/>
  <c r="G237" i="20"/>
  <c r="H238" i="20"/>
  <c r="G238" i="20"/>
  <c r="H237" i="20"/>
  <c r="G232" i="20"/>
  <c r="H241" i="20"/>
  <c r="G217" i="20"/>
  <c r="K213" i="20" s="1"/>
  <c r="G241" i="20"/>
  <c r="H229" i="20"/>
  <c r="G228" i="20"/>
  <c r="G215" i="20"/>
  <c r="G229" i="20"/>
  <c r="G216" i="20"/>
  <c r="G239" i="20"/>
  <c r="H222" i="20"/>
  <c r="H234" i="20"/>
  <c r="G222" i="20"/>
  <c r="H239" i="20"/>
  <c r="G234" i="20"/>
  <c r="H228" i="20"/>
  <c r="H215" i="20"/>
  <c r="H242" i="20"/>
  <c r="G231" i="20"/>
  <c r="G218" i="20"/>
  <c r="G242" i="20"/>
  <c r="H212" i="20"/>
  <c r="H217" i="20"/>
  <c r="M213" i="20" s="1"/>
  <c r="M222" i="20" s="1"/>
  <c r="H236" i="20"/>
  <c r="G230" i="20"/>
  <c r="H224" i="20"/>
  <c r="G212" i="20"/>
  <c r="G236" i="20"/>
  <c r="G224" i="20"/>
  <c r="H213" i="20"/>
  <c r="H219" i="20"/>
  <c r="H218" i="20"/>
  <c r="G233" i="20"/>
  <c r="H233" i="20"/>
  <c r="G220" i="20"/>
  <c r="H240" i="20"/>
  <c r="G188" i="20"/>
  <c r="H193" i="20"/>
  <c r="H186" i="20"/>
  <c r="G184" i="20"/>
  <c r="G201" i="20"/>
  <c r="G191" i="20"/>
  <c r="G179" i="20"/>
  <c r="G196" i="20"/>
  <c r="H196" i="20"/>
  <c r="G207" i="20"/>
  <c r="H207" i="20"/>
  <c r="H191" i="20"/>
  <c r="G197" i="20"/>
  <c r="G202" i="20"/>
  <c r="H184" i="20"/>
  <c r="H201" i="20"/>
  <c r="H179" i="20"/>
  <c r="G186" i="20"/>
  <c r="H197" i="20"/>
  <c r="H202" i="20"/>
  <c r="G194" i="20"/>
  <c r="G204" i="20"/>
  <c r="H180" i="20"/>
  <c r="H185" i="20"/>
  <c r="H194" i="20"/>
  <c r="G200" i="20"/>
  <c r="H204" i="20"/>
  <c r="G190" i="20"/>
  <c r="H200" i="20"/>
  <c r="G180" i="20"/>
  <c r="G185" i="20"/>
  <c r="H190" i="20"/>
  <c r="G178" i="20"/>
  <c r="G203" i="20"/>
  <c r="G208" i="20"/>
  <c r="H178" i="20"/>
  <c r="G187" i="20"/>
  <c r="G195" i="20"/>
  <c r="H203" i="20"/>
  <c r="H208" i="20"/>
  <c r="G183" i="20"/>
  <c r="K179" i="20" s="1"/>
  <c r="H187" i="20"/>
  <c r="H195" i="20"/>
  <c r="G181" i="20"/>
  <c r="G193" i="20"/>
  <c r="H188" i="20"/>
  <c r="H182" i="20"/>
  <c r="G198" i="20"/>
  <c r="G199" i="20"/>
  <c r="H189" i="20"/>
  <c r="H183" i="20"/>
  <c r="M179" i="20" s="1"/>
  <c r="M188" i="20" s="1"/>
  <c r="H199" i="20"/>
  <c r="G189" i="20"/>
  <c r="G192" i="20"/>
  <c r="G182" i="20"/>
  <c r="H192" i="20"/>
  <c r="G206" i="20"/>
  <c r="H181" i="20"/>
  <c r="H206" i="20"/>
  <c r="G205" i="20"/>
  <c r="H198" i="20"/>
  <c r="H205" i="20"/>
  <c r="G158" i="20"/>
  <c r="H168" i="20"/>
  <c r="G163" i="20"/>
  <c r="G148" i="20"/>
  <c r="G169" i="20"/>
  <c r="H148" i="20"/>
  <c r="G149" i="20"/>
  <c r="K145" i="20" s="1"/>
  <c r="G147" i="20"/>
  <c r="H147" i="20"/>
  <c r="G162" i="20"/>
  <c r="G157" i="20"/>
  <c r="G160" i="20"/>
  <c r="G151" i="20"/>
  <c r="G161" i="20"/>
  <c r="G145" i="20"/>
  <c r="H151" i="20"/>
  <c r="H161" i="20"/>
  <c r="G144" i="20"/>
  <c r="H166" i="20"/>
  <c r="H164" i="20"/>
  <c r="H150" i="20"/>
  <c r="G174" i="20"/>
  <c r="G159" i="20"/>
  <c r="G165" i="20"/>
  <c r="H174" i="20"/>
  <c r="G155" i="20"/>
  <c r="G172" i="20"/>
  <c r="H162" i="20"/>
  <c r="G170" i="20"/>
  <c r="G168" i="20"/>
  <c r="G154" i="20"/>
  <c r="H169" i="20"/>
  <c r="H149" i="20"/>
  <c r="M145" i="20" s="1"/>
  <c r="M154" i="20" s="1"/>
  <c r="G164" i="20"/>
  <c r="H170" i="20"/>
  <c r="H154" i="20"/>
  <c r="H171" i="20"/>
  <c r="G156" i="20"/>
  <c r="G171" i="20"/>
  <c r="H156" i="20"/>
  <c r="H172" i="20"/>
  <c r="H160" i="20"/>
  <c r="G166" i="20"/>
  <c r="H144" i="20"/>
  <c r="H145" i="20"/>
  <c r="H155" i="20"/>
  <c r="H159" i="20"/>
  <c r="G150" i="20"/>
  <c r="G146" i="20"/>
  <c r="H158" i="20"/>
  <c r="H163" i="20"/>
  <c r="H167" i="20"/>
  <c r="H146" i="20"/>
  <c r="G167" i="20"/>
  <c r="H157" i="20"/>
  <c r="G152" i="20"/>
  <c r="H152" i="20"/>
  <c r="H165" i="20"/>
  <c r="G153" i="20"/>
  <c r="H173" i="20"/>
  <c r="G173" i="20"/>
  <c r="H153" i="20"/>
  <c r="H139" i="20"/>
  <c r="G125" i="20"/>
  <c r="H127" i="20"/>
  <c r="H123" i="20"/>
  <c r="H131" i="20"/>
  <c r="H137" i="20"/>
  <c r="H132" i="20"/>
  <c r="H126" i="20"/>
  <c r="H116" i="20"/>
  <c r="G111" i="20"/>
  <c r="H129" i="20"/>
  <c r="H138" i="20"/>
  <c r="H124" i="20"/>
  <c r="H111" i="20"/>
  <c r="G124" i="20"/>
  <c r="G116" i="20"/>
  <c r="G130" i="20"/>
  <c r="G134" i="20"/>
  <c r="G139" i="20"/>
  <c r="G110" i="20"/>
  <c r="G135" i="20"/>
  <c r="G140" i="20"/>
  <c r="H110" i="20"/>
  <c r="G119" i="20"/>
  <c r="G127" i="20"/>
  <c r="H135" i="20"/>
  <c r="H140" i="20"/>
  <c r="G132" i="20"/>
  <c r="G126" i="20"/>
  <c r="H121" i="20"/>
  <c r="G114" i="20"/>
  <c r="G122" i="20"/>
  <c r="H125" i="20"/>
  <c r="G113" i="20"/>
  <c r="G133" i="20"/>
  <c r="H115" i="20"/>
  <c r="M111" i="20" s="1"/>
  <c r="M120" i="20" s="1"/>
  <c r="H113" i="20"/>
  <c r="G121" i="20"/>
  <c r="G118" i="20"/>
  <c r="H112" i="20"/>
  <c r="G112" i="20"/>
  <c r="H118" i="20"/>
  <c r="G131" i="20"/>
  <c r="G123" i="20"/>
  <c r="G117" i="20"/>
  <c r="H130" i="20"/>
  <c r="H136" i="20"/>
  <c r="G136" i="20"/>
  <c r="G129" i="20"/>
  <c r="H122" i="20"/>
  <c r="G115" i="20"/>
  <c r="K111" i="20" s="1"/>
  <c r="H128" i="20"/>
  <c r="H119" i="20"/>
  <c r="H114" i="20"/>
  <c r="G128" i="20"/>
  <c r="H134" i="20"/>
  <c r="G120" i="20"/>
  <c r="G138" i="20"/>
  <c r="H133" i="20"/>
  <c r="H117" i="20"/>
  <c r="G137" i="20"/>
  <c r="H120" i="20"/>
  <c r="G92" i="20"/>
  <c r="H102" i="20"/>
  <c r="H81" i="20"/>
  <c r="M77" i="20" s="1"/>
  <c r="M86" i="20" s="1"/>
  <c r="G102" i="20"/>
  <c r="G81" i="20"/>
  <c r="K77" i="20" s="1"/>
  <c r="G99" i="20"/>
  <c r="G104" i="20"/>
  <c r="H86" i="20"/>
  <c r="G86" i="20"/>
  <c r="G95" i="20"/>
  <c r="G77" i="20"/>
  <c r="G90" i="20"/>
  <c r="H104" i="20"/>
  <c r="H77" i="20"/>
  <c r="G100" i="20"/>
  <c r="G78" i="20"/>
  <c r="H90" i="20"/>
  <c r="H95" i="20"/>
  <c r="H99" i="20"/>
  <c r="H78" i="20"/>
  <c r="G87" i="20"/>
  <c r="G76" i="20"/>
  <c r="G80" i="20"/>
  <c r="G91" i="20"/>
  <c r="G83" i="20"/>
  <c r="H91" i="20"/>
  <c r="H92" i="20"/>
  <c r="G84" i="20"/>
  <c r="G103" i="20"/>
  <c r="H84" i="20"/>
  <c r="G93" i="20"/>
  <c r="H103" i="20"/>
  <c r="G96" i="20"/>
  <c r="H100" i="20"/>
  <c r="G82" i="20"/>
  <c r="H88" i="20"/>
  <c r="H94" i="20"/>
  <c r="H80" i="20"/>
  <c r="H87" i="20"/>
  <c r="H93" i="20"/>
  <c r="H106" i="20"/>
  <c r="G88" i="20"/>
  <c r="G94" i="20"/>
  <c r="H82" i="20"/>
  <c r="G101" i="20"/>
  <c r="H101" i="20"/>
  <c r="H83" i="20"/>
  <c r="H105" i="20"/>
  <c r="G79" i="20"/>
  <c r="H98" i="20"/>
  <c r="H89" i="20"/>
  <c r="G85" i="20"/>
  <c r="G89" i="20"/>
  <c r="H79" i="20"/>
  <c r="G105" i="20"/>
  <c r="H76" i="20"/>
  <c r="H85" i="20"/>
  <c r="G106" i="20"/>
  <c r="H96" i="20"/>
  <c r="G97" i="20"/>
  <c r="H97" i="20"/>
  <c r="G98" i="20"/>
  <c r="H66" i="20"/>
  <c r="G60" i="20"/>
  <c r="G58" i="20"/>
  <c r="H71" i="20"/>
  <c r="H44" i="20"/>
  <c r="G55" i="20"/>
  <c r="H50" i="20"/>
  <c r="G62" i="20"/>
  <c r="H62" i="20"/>
  <c r="H55" i="20"/>
  <c r="H45" i="20"/>
  <c r="H51" i="20"/>
  <c r="H56" i="20"/>
  <c r="G50" i="20"/>
  <c r="G45" i="20"/>
  <c r="G56" i="20"/>
  <c r="G63" i="20"/>
  <c r="G68" i="20"/>
  <c r="G65" i="20"/>
  <c r="H47" i="20"/>
  <c r="M43" i="20" s="1"/>
  <c r="M52" i="20" s="1"/>
  <c r="G52" i="20"/>
  <c r="H52" i="20"/>
  <c r="G61" i="20"/>
  <c r="H65" i="20"/>
  <c r="G70" i="20"/>
  <c r="G47" i="20"/>
  <c r="K43" i="20" s="1"/>
  <c r="G43" i="20"/>
  <c r="H61" i="20"/>
  <c r="H70" i="20"/>
  <c r="G42" i="20"/>
  <c r="G67" i="20"/>
  <c r="G72" i="20"/>
  <c r="H42" i="20"/>
  <c r="G51" i="20"/>
  <c r="G59" i="20"/>
  <c r="H67" i="20"/>
  <c r="H72" i="20"/>
  <c r="H43" i="20"/>
  <c r="G64" i="20"/>
  <c r="H57" i="20"/>
  <c r="H64" i="20"/>
  <c r="G57" i="20"/>
  <c r="H49" i="20"/>
  <c r="G71" i="20"/>
  <c r="G49" i="20"/>
  <c r="H69" i="20"/>
  <c r="H60" i="20"/>
  <c r="H68" i="20"/>
  <c r="G66" i="20"/>
  <c r="G44" i="20"/>
  <c r="H46" i="20"/>
  <c r="H53" i="20"/>
  <c r="G53" i="20"/>
  <c r="G46" i="20"/>
  <c r="H54" i="20"/>
  <c r="G54" i="20"/>
  <c r="H63" i="20"/>
  <c r="H58" i="20"/>
  <c r="H48" i="20"/>
  <c r="G48" i="20"/>
  <c r="G69" i="20"/>
  <c r="H59" i="20"/>
  <c r="H353" i="19"/>
  <c r="H366" i="19"/>
  <c r="H373" i="19"/>
  <c r="G366" i="19"/>
  <c r="H357" i="19"/>
  <c r="G348" i="19"/>
  <c r="G373" i="19"/>
  <c r="H371" i="19"/>
  <c r="H365" i="19"/>
  <c r="H348" i="19"/>
  <c r="G355" i="19"/>
  <c r="H378" i="19"/>
  <c r="H355" i="19"/>
  <c r="G349" i="19"/>
  <c r="G363" i="19"/>
  <c r="H349" i="19"/>
  <c r="G356" i="19"/>
  <c r="G371" i="19"/>
  <c r="H350" i="19"/>
  <c r="G350" i="19"/>
  <c r="G375" i="19"/>
  <c r="H370" i="19"/>
  <c r="H352" i="19"/>
  <c r="G358" i="19"/>
  <c r="G376" i="19"/>
  <c r="H358" i="19"/>
  <c r="G364" i="19"/>
  <c r="H364" i="19"/>
  <c r="G377" i="19"/>
  <c r="G361" i="19"/>
  <c r="H361" i="19"/>
  <c r="G367" i="19"/>
  <c r="G351" i="19"/>
  <c r="K349" i="19" s="1"/>
  <c r="H356" i="19"/>
  <c r="H377" i="19"/>
  <c r="G352" i="19"/>
  <c r="G357" i="19"/>
  <c r="G378" i="19"/>
  <c r="G360" i="19"/>
  <c r="H374" i="19"/>
  <c r="H360" i="19"/>
  <c r="G365" i="19"/>
  <c r="G370" i="19"/>
  <c r="G354" i="19"/>
  <c r="G362" i="19"/>
  <c r="H367" i="19"/>
  <c r="H376" i="19"/>
  <c r="H354" i="19"/>
  <c r="H362" i="19"/>
  <c r="H363" i="19"/>
  <c r="H368" i="19"/>
  <c r="G372" i="19"/>
  <c r="H351" i="19"/>
  <c r="M349" i="19" s="1"/>
  <c r="M358" i="19" s="1"/>
  <c r="H372" i="19"/>
  <c r="G359" i="19"/>
  <c r="H369" i="19"/>
  <c r="G369" i="19"/>
  <c r="H375" i="19"/>
  <c r="G368" i="19"/>
  <c r="H359" i="19"/>
  <c r="G374" i="19"/>
  <c r="G353" i="19"/>
  <c r="H332" i="19"/>
  <c r="G343" i="19"/>
  <c r="G333" i="19"/>
  <c r="H333" i="19"/>
  <c r="H314" i="19"/>
  <c r="H338" i="19"/>
  <c r="G344" i="19"/>
  <c r="G327" i="19"/>
  <c r="H327" i="19"/>
  <c r="G314" i="19"/>
  <c r="H320" i="19"/>
  <c r="G332" i="19"/>
  <c r="H337" i="19"/>
  <c r="H315" i="19"/>
  <c r="G325" i="19"/>
  <c r="H329" i="19"/>
  <c r="G315" i="19"/>
  <c r="G329" i="19"/>
  <c r="G320" i="19"/>
  <c r="H325" i="19"/>
  <c r="H316" i="19"/>
  <c r="G321" i="19"/>
  <c r="G339" i="19"/>
  <c r="H344" i="19"/>
  <c r="H321" i="19"/>
  <c r="H339" i="19"/>
  <c r="G322" i="19"/>
  <c r="G326" i="19"/>
  <c r="G330" i="19"/>
  <c r="G335" i="19"/>
  <c r="H343" i="19"/>
  <c r="G318" i="19"/>
  <c r="H322" i="19"/>
  <c r="H326" i="19"/>
  <c r="H330" i="19"/>
  <c r="H335" i="19"/>
  <c r="H319" i="19"/>
  <c r="H342" i="19"/>
  <c r="H317" i="19"/>
  <c r="M315" i="19" s="1"/>
  <c r="M324" i="19" s="1"/>
  <c r="H341" i="19"/>
  <c r="H331" i="19"/>
  <c r="G316" i="19"/>
  <c r="G341" i="19"/>
  <c r="G331" i="19"/>
  <c r="G340" i="19"/>
  <c r="G317" i="19"/>
  <c r="K315" i="19" s="1"/>
  <c r="G342" i="19"/>
  <c r="H336" i="19"/>
  <c r="H318" i="19"/>
  <c r="G328" i="19"/>
  <c r="H328" i="19"/>
  <c r="G337" i="19"/>
  <c r="G336" i="19"/>
  <c r="H334" i="19"/>
  <c r="G334" i="19"/>
  <c r="H323" i="19"/>
  <c r="G323" i="19"/>
  <c r="G319" i="19"/>
  <c r="H324" i="19"/>
  <c r="G338" i="19"/>
  <c r="G324" i="19"/>
  <c r="H340" i="19"/>
  <c r="H290" i="19"/>
  <c r="G304" i="19"/>
  <c r="G280" i="19"/>
  <c r="H286" i="19"/>
  <c r="G295" i="19"/>
  <c r="H309" i="19"/>
  <c r="G290" i="19"/>
  <c r="H295" i="19"/>
  <c r="H284" i="19"/>
  <c r="H287" i="19"/>
  <c r="H282" i="19"/>
  <c r="G289" i="19"/>
  <c r="G282" i="19"/>
  <c r="H300" i="19"/>
  <c r="G306" i="19"/>
  <c r="H289" i="19"/>
  <c r="G294" i="19"/>
  <c r="G301" i="19"/>
  <c r="H306" i="19"/>
  <c r="H294" i="19"/>
  <c r="H288" i="19"/>
  <c r="G298" i="19"/>
  <c r="G303" i="19"/>
  <c r="G308" i="19"/>
  <c r="G288" i="19"/>
  <c r="G284" i="19"/>
  <c r="G293" i="19"/>
  <c r="H298" i="19"/>
  <c r="H303" i="19"/>
  <c r="H308" i="19"/>
  <c r="G283" i="19"/>
  <c r="K281" i="19" s="1"/>
  <c r="G296" i="19"/>
  <c r="H301" i="19"/>
  <c r="G310" i="19"/>
  <c r="H283" i="19"/>
  <c r="M281" i="19" s="1"/>
  <c r="M290" i="19" s="1"/>
  <c r="G292" i="19"/>
  <c r="H296" i="19"/>
  <c r="G305" i="19"/>
  <c r="H310" i="19"/>
  <c r="G286" i="19"/>
  <c r="G307" i="19"/>
  <c r="H280" i="19"/>
  <c r="G287" i="19"/>
  <c r="H302" i="19"/>
  <c r="G302" i="19"/>
  <c r="H293" i="19"/>
  <c r="G309" i="19"/>
  <c r="H285" i="19"/>
  <c r="G300" i="19"/>
  <c r="H292" i="19"/>
  <c r="G285" i="19"/>
  <c r="H291" i="19"/>
  <c r="G291" i="19"/>
  <c r="H305" i="19"/>
  <c r="H281" i="19"/>
  <c r="G281" i="19"/>
  <c r="H304" i="19"/>
  <c r="H307" i="19"/>
  <c r="G297" i="19"/>
  <c r="H297" i="19"/>
  <c r="H299" i="19"/>
  <c r="G299" i="19"/>
  <c r="H246" i="19"/>
  <c r="G260" i="19"/>
  <c r="H256" i="19"/>
  <c r="G274" i="19"/>
  <c r="H251" i="19"/>
  <c r="H263" i="19"/>
  <c r="H269" i="19"/>
  <c r="G275" i="19"/>
  <c r="G251" i="19"/>
  <c r="G263" i="19"/>
  <c r="G269" i="19"/>
  <c r="H275" i="19"/>
  <c r="G264" i="19"/>
  <c r="G247" i="19"/>
  <c r="G253" i="19"/>
  <c r="G270" i="19"/>
  <c r="G267" i="19"/>
  <c r="H271" i="19"/>
  <c r="G252" i="19"/>
  <c r="G257" i="19"/>
  <c r="H261" i="19"/>
  <c r="H276" i="19"/>
  <c r="H252" i="19"/>
  <c r="H257" i="19"/>
  <c r="G271" i="19"/>
  <c r="G262" i="19"/>
  <c r="G255" i="19"/>
  <c r="H268" i="19"/>
  <c r="G272" i="19"/>
  <c r="G246" i="19"/>
  <c r="H255" i="19"/>
  <c r="G259" i="19"/>
  <c r="H272" i="19"/>
  <c r="G250" i="19"/>
  <c r="H254" i="19"/>
  <c r="H258" i="19"/>
  <c r="H262" i="19"/>
  <c r="H267" i="19"/>
  <c r="G266" i="19"/>
  <c r="H248" i="19"/>
  <c r="H265" i="19"/>
  <c r="G276" i="19"/>
  <c r="H260" i="19"/>
  <c r="G273" i="19"/>
  <c r="G265" i="19"/>
  <c r="G256" i="19"/>
  <c r="G248" i="19"/>
  <c r="G268" i="19"/>
  <c r="H264" i="19"/>
  <c r="G261" i="19"/>
  <c r="H273" i="19"/>
  <c r="G249" i="19"/>
  <c r="K247" i="19" s="1"/>
  <c r="G254" i="19"/>
  <c r="H270" i="19"/>
  <c r="H274" i="19"/>
  <c r="H249" i="19"/>
  <c r="M247" i="19" s="1"/>
  <c r="M256" i="19" s="1"/>
  <c r="H250" i="19"/>
  <c r="H253" i="19"/>
  <c r="H259" i="19"/>
  <c r="G258" i="19"/>
  <c r="H247" i="19"/>
  <c r="H266" i="19"/>
  <c r="G241" i="19"/>
  <c r="G226" i="19"/>
  <c r="G222" i="19"/>
  <c r="G212" i="19"/>
  <c r="H221" i="19"/>
  <c r="H240" i="19"/>
  <c r="H235" i="19"/>
  <c r="G231" i="19"/>
  <c r="G225" i="19"/>
  <c r="G221" i="19"/>
  <c r="G216" i="19"/>
  <c r="G217" i="19"/>
  <c r="H225" i="19"/>
  <c r="G230" i="19"/>
  <c r="H217" i="19"/>
  <c r="H230" i="19"/>
  <c r="H239" i="19"/>
  <c r="G218" i="19"/>
  <c r="G239" i="19"/>
  <c r="H231" i="19"/>
  <c r="H216" i="19"/>
  <c r="G220" i="19"/>
  <c r="G233" i="19"/>
  <c r="H232" i="19"/>
  <c r="H213" i="19"/>
  <c r="G213" i="19"/>
  <c r="G232" i="19"/>
  <c r="G227" i="19"/>
  <c r="G224" i="19"/>
  <c r="H218" i="19"/>
  <c r="H224" i="19"/>
  <c r="G237" i="19"/>
  <c r="H222" i="19"/>
  <c r="G228" i="19"/>
  <c r="H241" i="19"/>
  <c r="G215" i="19"/>
  <c r="K213" i="19" s="1"/>
  <c r="H228" i="19"/>
  <c r="H215" i="19"/>
  <c r="M213" i="19" s="1"/>
  <c r="M222" i="19" s="1"/>
  <c r="G235" i="19"/>
  <c r="G234" i="19"/>
  <c r="G240" i="19"/>
  <c r="G223" i="19"/>
  <c r="G242" i="19"/>
  <c r="H227" i="19"/>
  <c r="H214" i="19"/>
  <c r="H234" i="19"/>
  <c r="H223" i="19"/>
  <c r="G229" i="19"/>
  <c r="G236" i="19"/>
  <c r="H242" i="19"/>
  <c r="H229" i="19"/>
  <c r="H236" i="19"/>
  <c r="H212" i="19"/>
  <c r="H226" i="19"/>
  <c r="G219" i="19"/>
  <c r="H220" i="19"/>
  <c r="H219" i="19"/>
  <c r="H238" i="19"/>
  <c r="G238" i="19"/>
  <c r="H237" i="19"/>
  <c r="H233" i="19"/>
  <c r="G214" i="19"/>
  <c r="H185" i="19"/>
  <c r="G201" i="19"/>
  <c r="G203" i="19"/>
  <c r="G183" i="19"/>
  <c r="H200" i="19"/>
  <c r="H204" i="19"/>
  <c r="H181" i="19"/>
  <c r="M179" i="19" s="1"/>
  <c r="M188" i="19" s="1"/>
  <c r="G187" i="19"/>
  <c r="G191" i="19"/>
  <c r="G196" i="19"/>
  <c r="G205" i="19"/>
  <c r="G184" i="19"/>
  <c r="H192" i="19"/>
  <c r="G206" i="19"/>
  <c r="H184" i="19"/>
  <c r="H206" i="19"/>
  <c r="G182" i="19"/>
  <c r="H186" i="19"/>
  <c r="H190" i="19"/>
  <c r="H194" i="19"/>
  <c r="H199" i="19"/>
  <c r="G185" i="19"/>
  <c r="H182" i="19"/>
  <c r="G192" i="19"/>
  <c r="G197" i="19"/>
  <c r="G207" i="19"/>
  <c r="G199" i="19"/>
  <c r="G188" i="19"/>
  <c r="G190" i="19"/>
  <c r="H202" i="19"/>
  <c r="H188" i="19"/>
  <c r="G180" i="19"/>
  <c r="G179" i="19"/>
  <c r="G200" i="19"/>
  <c r="G189" i="19"/>
  <c r="H195" i="19"/>
  <c r="G202" i="19"/>
  <c r="H207" i="19"/>
  <c r="H208" i="19"/>
  <c r="H205" i="19"/>
  <c r="H196" i="19"/>
  <c r="H179" i="19"/>
  <c r="H180" i="19"/>
  <c r="H201" i="19"/>
  <c r="G178" i="19"/>
  <c r="H191" i="19"/>
  <c r="H197" i="19"/>
  <c r="H203" i="19"/>
  <c r="H178" i="19"/>
  <c r="G186" i="19"/>
  <c r="G193" i="19"/>
  <c r="H193" i="19"/>
  <c r="G194" i="19"/>
  <c r="H187" i="19"/>
  <c r="G198" i="19"/>
  <c r="G195" i="19"/>
  <c r="G204" i="19"/>
  <c r="H198" i="19"/>
  <c r="H183" i="19"/>
  <c r="G208" i="19"/>
  <c r="G181" i="19"/>
  <c r="K179" i="19" s="1"/>
  <c r="H189" i="19"/>
  <c r="G158" i="19"/>
  <c r="G157" i="19"/>
  <c r="H166" i="19"/>
  <c r="H167" i="19"/>
  <c r="H157" i="19"/>
  <c r="H174" i="19"/>
  <c r="H149" i="19"/>
  <c r="G149" i="19"/>
  <c r="G170" i="19"/>
  <c r="G153" i="19"/>
  <c r="H144" i="19"/>
  <c r="G168" i="19"/>
  <c r="G152" i="19"/>
  <c r="H160" i="19"/>
  <c r="G167" i="19"/>
  <c r="G174" i="19"/>
  <c r="H154" i="19"/>
  <c r="G161" i="19"/>
  <c r="G162" i="19"/>
  <c r="H152" i="19"/>
  <c r="G164" i="19"/>
  <c r="G148" i="19"/>
  <c r="H153" i="19"/>
  <c r="H158" i="19"/>
  <c r="H171" i="19"/>
  <c r="H148" i="19"/>
  <c r="G154" i="19"/>
  <c r="G166" i="19"/>
  <c r="H147" i="19"/>
  <c r="M145" i="19" s="1"/>
  <c r="M154" i="19" s="1"/>
  <c r="G145" i="19"/>
  <c r="G169" i="19"/>
  <c r="H145" i="19"/>
  <c r="G155" i="19"/>
  <c r="H165" i="19"/>
  <c r="H169" i="19"/>
  <c r="G165" i="19"/>
  <c r="H150" i="19"/>
  <c r="G160" i="19"/>
  <c r="G146" i="19"/>
  <c r="H155" i="19"/>
  <c r="G159" i="19"/>
  <c r="H164" i="19"/>
  <c r="H168" i="19"/>
  <c r="G173" i="19"/>
  <c r="H146" i="19"/>
  <c r="G151" i="19"/>
  <c r="H159" i="19"/>
  <c r="H173" i="19"/>
  <c r="G150" i="19"/>
  <c r="G171" i="19"/>
  <c r="G144" i="19"/>
  <c r="H161" i="19"/>
  <c r="H172" i="19"/>
  <c r="H156" i="19"/>
  <c r="G172" i="19"/>
  <c r="G156" i="19"/>
  <c r="G147" i="19"/>
  <c r="K145" i="19" s="1"/>
  <c r="H163" i="19"/>
  <c r="G163" i="19"/>
  <c r="H170" i="19"/>
  <c r="H162" i="19"/>
  <c r="H151" i="19"/>
  <c r="H125" i="19"/>
  <c r="H129" i="19"/>
  <c r="G120" i="19"/>
  <c r="G115" i="19"/>
  <c r="G110" i="19"/>
  <c r="H138" i="19"/>
  <c r="G129" i="19"/>
  <c r="G138" i="19"/>
  <c r="H133" i="19"/>
  <c r="H113" i="19"/>
  <c r="M111" i="19" s="1"/>
  <c r="M120" i="19" s="1"/>
  <c r="G122" i="19"/>
  <c r="G135" i="19"/>
  <c r="G140" i="19"/>
  <c r="G118" i="19"/>
  <c r="H135" i="19"/>
  <c r="H140" i="19"/>
  <c r="G114" i="19"/>
  <c r="H118" i="19"/>
  <c r="H122" i="19"/>
  <c r="H126" i="19"/>
  <c r="H131" i="19"/>
  <c r="H112" i="19"/>
  <c r="G126" i="19"/>
  <c r="G136" i="19"/>
  <c r="G112" i="19"/>
  <c r="G124" i="19"/>
  <c r="H123" i="19"/>
  <c r="G123" i="19"/>
  <c r="H116" i="19"/>
  <c r="H110" i="19"/>
  <c r="H134" i="19"/>
  <c r="G116" i="19"/>
  <c r="G134" i="19"/>
  <c r="H128" i="19"/>
  <c r="G128" i="19"/>
  <c r="H139" i="19"/>
  <c r="H115" i="19"/>
  <c r="G139" i="19"/>
  <c r="G133" i="19"/>
  <c r="H121" i="19"/>
  <c r="H127" i="19"/>
  <c r="G113" i="19"/>
  <c r="K111" i="19" s="1"/>
  <c r="G137" i="19"/>
  <c r="G127" i="19"/>
  <c r="G111" i="19"/>
  <c r="H137" i="19"/>
  <c r="H124" i="19"/>
  <c r="H120" i="19"/>
  <c r="H114" i="19"/>
  <c r="G119" i="19"/>
  <c r="G130" i="19"/>
  <c r="G117" i="19"/>
  <c r="G121" i="19"/>
  <c r="G125" i="19"/>
  <c r="H130" i="19"/>
  <c r="G131" i="19"/>
  <c r="G132" i="19"/>
  <c r="H111" i="19"/>
  <c r="H132" i="19"/>
  <c r="H136" i="19"/>
  <c r="H119" i="19"/>
  <c r="H117" i="19"/>
  <c r="G100" i="19"/>
  <c r="G95" i="19"/>
  <c r="H77" i="19"/>
  <c r="H88" i="19"/>
  <c r="G77" i="19"/>
  <c r="H105" i="19"/>
  <c r="G94" i="19"/>
  <c r="G88" i="19"/>
  <c r="G104" i="19"/>
  <c r="G87" i="19"/>
  <c r="H94" i="19"/>
  <c r="G105" i="19"/>
  <c r="G78" i="19"/>
  <c r="H83" i="19"/>
  <c r="G92" i="19"/>
  <c r="H102" i="19"/>
  <c r="G83" i="19"/>
  <c r="H78" i="19"/>
  <c r="H92" i="19"/>
  <c r="G80" i="19"/>
  <c r="G93" i="19"/>
  <c r="H80" i="19"/>
  <c r="H93" i="19"/>
  <c r="G98" i="19"/>
  <c r="G102" i="19"/>
  <c r="G82" i="19"/>
  <c r="G103" i="19"/>
  <c r="H101" i="19"/>
  <c r="H84" i="19"/>
  <c r="G84" i="19"/>
  <c r="H98" i="19"/>
  <c r="G76" i="19"/>
  <c r="G86" i="19"/>
  <c r="H76" i="19"/>
  <c r="H86" i="19"/>
  <c r="G99" i="19"/>
  <c r="H99" i="19"/>
  <c r="H90" i="19"/>
  <c r="H100" i="19"/>
  <c r="G79" i="19"/>
  <c r="K77" i="19" s="1"/>
  <c r="H79" i="19"/>
  <c r="M77" i="19" s="1"/>
  <c r="M86" i="19" s="1"/>
  <c r="G91" i="19"/>
  <c r="H91" i="19"/>
  <c r="G101" i="19"/>
  <c r="H81" i="19"/>
  <c r="G96" i="19"/>
  <c r="H96" i="19"/>
  <c r="H82" i="19"/>
  <c r="H89" i="19"/>
  <c r="G81" i="19"/>
  <c r="G89" i="19"/>
  <c r="H103" i="19"/>
  <c r="G97" i="19"/>
  <c r="G90" i="19"/>
  <c r="H97" i="19"/>
  <c r="H104" i="19"/>
  <c r="G85" i="19"/>
  <c r="H87" i="19"/>
  <c r="H85" i="19"/>
  <c r="H95" i="19"/>
  <c r="H106" i="19"/>
  <c r="G106" i="19"/>
  <c r="G66" i="19"/>
  <c r="G45" i="19"/>
  <c r="K43" i="19" s="1"/>
  <c r="H60" i="19"/>
  <c r="G54" i="19"/>
  <c r="G67" i="19"/>
  <c r="G68" i="19"/>
  <c r="H45" i="19"/>
  <c r="M43" i="19" s="1"/>
  <c r="M52" i="19" s="1"/>
  <c r="H51" i="19"/>
  <c r="G56" i="19"/>
  <c r="G63" i="19"/>
  <c r="H46" i="19"/>
  <c r="H57" i="19"/>
  <c r="H68" i="19"/>
  <c r="G53" i="19"/>
  <c r="G64" i="19"/>
  <c r="G47" i="19"/>
  <c r="H53" i="19"/>
  <c r="G58" i="19"/>
  <c r="H64" i="19"/>
  <c r="G59" i="19"/>
  <c r="G70" i="19"/>
  <c r="H42" i="19"/>
  <c r="G62" i="19"/>
  <c r="G42" i="19"/>
  <c r="H47" i="19"/>
  <c r="H56" i="19"/>
  <c r="H66" i="19"/>
  <c r="H71" i="19"/>
  <c r="H62" i="19"/>
  <c r="G52" i="19"/>
  <c r="G69" i="19"/>
  <c r="G43" i="19"/>
  <c r="H52" i="19"/>
  <c r="G65" i="19"/>
  <c r="H69" i="19"/>
  <c r="G46" i="19"/>
  <c r="H50" i="19"/>
  <c r="H54" i="19"/>
  <c r="H58" i="19"/>
  <c r="H63" i="19"/>
  <c r="G50" i="19"/>
  <c r="G72" i="19"/>
  <c r="H55" i="19"/>
  <c r="H48" i="19"/>
  <c r="G57" i="19"/>
  <c r="G48" i="19"/>
  <c r="H59" i="19"/>
  <c r="G44" i="19"/>
  <c r="H44" i="19"/>
  <c r="H67" i="19"/>
  <c r="G49" i="19"/>
  <c r="G60" i="19"/>
  <c r="H49" i="19"/>
  <c r="H70" i="19"/>
  <c r="H43" i="19"/>
  <c r="G61" i="19"/>
  <c r="G55" i="19"/>
  <c r="H61" i="19"/>
  <c r="H72" i="19"/>
  <c r="H65" i="19"/>
  <c r="G71" i="19"/>
  <c r="G51" i="19"/>
  <c r="H369" i="18"/>
  <c r="H352" i="18"/>
  <c r="H366" i="18"/>
  <c r="H351" i="18"/>
  <c r="G366" i="18"/>
  <c r="H358" i="18"/>
  <c r="G358" i="18"/>
  <c r="G350" i="18"/>
  <c r="K349" i="18" s="1"/>
  <c r="G373" i="18"/>
  <c r="H356" i="18"/>
  <c r="H361" i="18"/>
  <c r="G367" i="18"/>
  <c r="H368" i="18"/>
  <c r="H350" i="18"/>
  <c r="M349" i="18" s="1"/>
  <c r="M358" i="18" s="1"/>
  <c r="G356" i="18"/>
  <c r="G361" i="18"/>
  <c r="H373" i="18"/>
  <c r="G351" i="18"/>
  <c r="G369" i="18"/>
  <c r="H374" i="18"/>
  <c r="G349" i="18"/>
  <c r="G364" i="18"/>
  <c r="H349" i="18"/>
  <c r="H364" i="18"/>
  <c r="H359" i="18"/>
  <c r="G355" i="18"/>
  <c r="H370" i="18"/>
  <c r="G375" i="18"/>
  <c r="H367" i="18"/>
  <c r="G354" i="18"/>
  <c r="G362" i="18"/>
  <c r="G372" i="18"/>
  <c r="G377" i="18"/>
  <c r="H354" i="18"/>
  <c r="H362" i="18"/>
  <c r="H372" i="18"/>
  <c r="H377" i="18"/>
  <c r="H348" i="18"/>
  <c r="G357" i="18"/>
  <c r="H365" i="18"/>
  <c r="G370" i="18"/>
  <c r="G374" i="18"/>
  <c r="G363" i="18"/>
  <c r="G368" i="18"/>
  <c r="H376" i="18"/>
  <c r="G352" i="18"/>
  <c r="G365" i="18"/>
  <c r="G348" i="18"/>
  <c r="G359" i="18"/>
  <c r="H375" i="18"/>
  <c r="H357" i="18"/>
  <c r="H360" i="18"/>
  <c r="H371" i="18"/>
  <c r="G360" i="18"/>
  <c r="H363" i="18"/>
  <c r="H353" i="18"/>
  <c r="G353" i="18"/>
  <c r="G378" i="18"/>
  <c r="H378" i="18"/>
  <c r="H355" i="18"/>
  <c r="G376" i="18"/>
  <c r="G371" i="18"/>
  <c r="G314" i="18"/>
  <c r="H325" i="18"/>
  <c r="G330" i="18"/>
  <c r="G319" i="18"/>
  <c r="G322" i="18"/>
  <c r="H331" i="18"/>
  <c r="H336" i="18"/>
  <c r="G317" i="18"/>
  <c r="H322" i="18"/>
  <c r="H341" i="18"/>
  <c r="H317" i="18"/>
  <c r="G341" i="18"/>
  <c r="G327" i="18"/>
  <c r="G332" i="18"/>
  <c r="G342" i="18"/>
  <c r="G316" i="18"/>
  <c r="K315" i="18" s="1"/>
  <c r="G321" i="18"/>
  <c r="G329" i="18"/>
  <c r="G334" i="18"/>
  <c r="G338" i="18"/>
  <c r="H321" i="18"/>
  <c r="H329" i="18"/>
  <c r="H334" i="18"/>
  <c r="H338" i="18"/>
  <c r="G343" i="18"/>
  <c r="H343" i="18"/>
  <c r="H316" i="18"/>
  <c r="M315" i="18" s="1"/>
  <c r="M324" i="18" s="1"/>
  <c r="G325" i="18"/>
  <c r="G336" i="18"/>
  <c r="H330" i="18"/>
  <c r="H319" i="18"/>
  <c r="G337" i="18"/>
  <c r="G326" i="18"/>
  <c r="G315" i="18"/>
  <c r="H314" i="18"/>
  <c r="G339" i="18"/>
  <c r="G318" i="18"/>
  <c r="G333" i="18"/>
  <c r="H339" i="18"/>
  <c r="G340" i="18"/>
  <c r="H326" i="18"/>
  <c r="H327" i="18"/>
  <c r="H340" i="18"/>
  <c r="G320" i="18"/>
  <c r="G335" i="18"/>
  <c r="H342" i="18"/>
  <c r="G324" i="18"/>
  <c r="H333" i="18"/>
  <c r="H323" i="18"/>
  <c r="H344" i="18"/>
  <c r="G323" i="18"/>
  <c r="H337" i="18"/>
  <c r="H335" i="18"/>
  <c r="H332" i="18"/>
  <c r="G331" i="18"/>
  <c r="H328" i="18"/>
  <c r="G328" i="18"/>
  <c r="H320" i="18"/>
  <c r="H318" i="18"/>
  <c r="G344" i="18"/>
  <c r="H315" i="18"/>
  <c r="H324" i="18"/>
  <c r="G299" i="18"/>
  <c r="G292" i="18"/>
  <c r="H285" i="18"/>
  <c r="G304" i="18"/>
  <c r="G282" i="18"/>
  <c r="K281" i="18" s="1"/>
  <c r="H309" i="18"/>
  <c r="G303" i="18"/>
  <c r="H298" i="18"/>
  <c r="G298" i="18"/>
  <c r="H304" i="18"/>
  <c r="H282" i="18"/>
  <c r="M281" i="18" s="1"/>
  <c r="M290" i="18" s="1"/>
  <c r="H296" i="18"/>
  <c r="H303" i="18"/>
  <c r="G296" i="18"/>
  <c r="G288" i="18"/>
  <c r="G309" i="18"/>
  <c r="H288" i="18"/>
  <c r="G283" i="18"/>
  <c r="H283" i="18"/>
  <c r="G290" i="18"/>
  <c r="H294" i="18"/>
  <c r="H306" i="18"/>
  <c r="G300" i="18"/>
  <c r="G284" i="18"/>
  <c r="H290" i="18"/>
  <c r="G294" i="18"/>
  <c r="H301" i="18"/>
  <c r="G306" i="18"/>
  <c r="H284" i="18"/>
  <c r="G302" i="18"/>
  <c r="H300" i="18"/>
  <c r="H281" i="18"/>
  <c r="G286" i="18"/>
  <c r="G291" i="18"/>
  <c r="G295" i="18"/>
  <c r="G281" i="18"/>
  <c r="H286" i="18"/>
  <c r="H291" i="18"/>
  <c r="H295" i="18"/>
  <c r="G301" i="18"/>
  <c r="G280" i="18"/>
  <c r="G305" i="18"/>
  <c r="G310" i="18"/>
  <c r="H280" i="18"/>
  <c r="G289" i="18"/>
  <c r="G297" i="18"/>
  <c r="H305" i="18"/>
  <c r="H310" i="18"/>
  <c r="G285" i="18"/>
  <c r="H289" i="18"/>
  <c r="H297" i="18"/>
  <c r="H287" i="18"/>
  <c r="H302" i="18"/>
  <c r="H292" i="18"/>
  <c r="G293" i="18"/>
  <c r="G307" i="18"/>
  <c r="H308" i="18"/>
  <c r="G308" i="18"/>
  <c r="H307" i="18"/>
  <c r="H293" i="18"/>
  <c r="H299" i="18"/>
  <c r="G287" i="18"/>
  <c r="H268" i="18"/>
  <c r="G250" i="18"/>
  <c r="G265" i="18"/>
  <c r="G251" i="18"/>
  <c r="G246" i="18"/>
  <c r="H264" i="18"/>
  <c r="H259" i="18"/>
  <c r="H250" i="18"/>
  <c r="G248" i="18"/>
  <c r="K247" i="18" s="1"/>
  <c r="H260" i="18"/>
  <c r="H265" i="18"/>
  <c r="H269" i="18"/>
  <c r="H248" i="18"/>
  <c r="M247" i="18" s="1"/>
  <c r="M256" i="18" s="1"/>
  <c r="G257" i="18"/>
  <c r="G253" i="18"/>
  <c r="H257" i="18"/>
  <c r="G274" i="18"/>
  <c r="H274" i="18"/>
  <c r="G269" i="18"/>
  <c r="H255" i="18"/>
  <c r="G255" i="18"/>
  <c r="G270" i="18"/>
  <c r="H254" i="18"/>
  <c r="G261" i="18"/>
  <c r="G266" i="18"/>
  <c r="H263" i="18"/>
  <c r="H271" i="18"/>
  <c r="H273" i="18"/>
  <c r="H261" i="18"/>
  <c r="G254" i="18"/>
  <c r="H262" i="18"/>
  <c r="G267" i="18"/>
  <c r="G249" i="18"/>
  <c r="G262" i="18"/>
  <c r="H272" i="18"/>
  <c r="G252" i="18"/>
  <c r="H276" i="18"/>
  <c r="H247" i="18"/>
  <c r="G256" i="18"/>
  <c r="G268" i="18"/>
  <c r="H256" i="18"/>
  <c r="H249" i="18"/>
  <c r="G272" i="18"/>
  <c r="G260" i="18"/>
  <c r="H253" i="18"/>
  <c r="H246" i="18"/>
  <c r="H266" i="18"/>
  <c r="H252" i="18"/>
  <c r="G271" i="18"/>
  <c r="G264" i="18"/>
  <c r="H258" i="18"/>
  <c r="H251" i="18"/>
  <c r="G276" i="18"/>
  <c r="H275" i="18"/>
  <c r="G258" i="18"/>
  <c r="G259" i="18"/>
  <c r="H270" i="18"/>
  <c r="H267" i="18"/>
  <c r="G273" i="18"/>
  <c r="G263" i="18"/>
  <c r="G275" i="18"/>
  <c r="G247" i="18"/>
  <c r="G241" i="18"/>
  <c r="H230" i="18"/>
  <c r="H218" i="18"/>
  <c r="G213" i="18"/>
  <c r="H240" i="18"/>
  <c r="H223" i="18"/>
  <c r="G240" i="18"/>
  <c r="G223" i="18"/>
  <c r="H214" i="18"/>
  <c r="M213" i="18" s="1"/>
  <c r="M222" i="18" s="1"/>
  <c r="H219" i="18"/>
  <c r="H228" i="18"/>
  <c r="G234" i="18"/>
  <c r="H238" i="18"/>
  <c r="G224" i="18"/>
  <c r="H234" i="18"/>
  <c r="H224" i="18"/>
  <c r="G215" i="18"/>
  <c r="G239" i="18"/>
  <c r="G212" i="18"/>
  <c r="G237" i="18"/>
  <c r="G242" i="18"/>
  <c r="H212" i="18"/>
  <c r="G221" i="18"/>
  <c r="G229" i="18"/>
  <c r="H237" i="18"/>
  <c r="H242" i="18"/>
  <c r="G217" i="18"/>
  <c r="H221" i="18"/>
  <c r="H229" i="18"/>
  <c r="H235" i="18"/>
  <c r="G230" i="18"/>
  <c r="G218" i="18"/>
  <c r="G228" i="18"/>
  <c r="G235" i="18"/>
  <c r="G226" i="18"/>
  <c r="H220" i="18"/>
  <c r="G220" i="18"/>
  <c r="H236" i="18"/>
  <c r="G236" i="18"/>
  <c r="G219" i="18"/>
  <c r="H216" i="18"/>
  <c r="G216" i="18"/>
  <c r="H232" i="18"/>
  <c r="H241" i="18"/>
  <c r="H225" i="18"/>
  <c r="H217" i="18"/>
  <c r="G233" i="18"/>
  <c r="G222" i="18"/>
  <c r="G214" i="18"/>
  <c r="K213" i="18" s="1"/>
  <c r="H222" i="18"/>
  <c r="G231" i="18"/>
  <c r="H231" i="18"/>
  <c r="H213" i="18"/>
  <c r="H215" i="18"/>
  <c r="G238" i="18"/>
  <c r="G225" i="18"/>
  <c r="G232" i="18"/>
  <c r="H239" i="18"/>
  <c r="H226" i="18"/>
  <c r="H233" i="18"/>
  <c r="H227" i="18"/>
  <c r="G227" i="18"/>
  <c r="G200" i="18"/>
  <c r="H194" i="18"/>
  <c r="G178" i="18"/>
  <c r="H183" i="18"/>
  <c r="G204" i="18"/>
  <c r="G188" i="18"/>
  <c r="H184" i="18"/>
  <c r="G189" i="18"/>
  <c r="H193" i="18"/>
  <c r="G208" i="18"/>
  <c r="G184" i="18"/>
  <c r="G193" i="18"/>
  <c r="G199" i="18"/>
  <c r="H208" i="18"/>
  <c r="H180" i="18"/>
  <c r="M179" i="18" s="1"/>
  <c r="M188" i="18" s="1"/>
  <c r="H199" i="18"/>
  <c r="G203" i="18"/>
  <c r="G180" i="18"/>
  <c r="K179" i="18" s="1"/>
  <c r="H192" i="18"/>
  <c r="H197" i="18"/>
  <c r="H201" i="18"/>
  <c r="G185" i="18"/>
  <c r="H189" i="18"/>
  <c r="G206" i="18"/>
  <c r="H204" i="18"/>
  <c r="H188" i="18"/>
  <c r="G183" i="18"/>
  <c r="H195" i="18"/>
  <c r="G195" i="18"/>
  <c r="G179" i="18"/>
  <c r="H178" i="18"/>
  <c r="H198" i="18"/>
  <c r="G207" i="18"/>
  <c r="G190" i="18"/>
  <c r="H207" i="18"/>
  <c r="H190" i="18"/>
  <c r="H200" i="18"/>
  <c r="G191" i="18"/>
  <c r="H182" i="18"/>
  <c r="G201" i="18"/>
  <c r="H179" i="18"/>
  <c r="G197" i="18"/>
  <c r="H191" i="18"/>
  <c r="G192" i="18"/>
  <c r="G182" i="18"/>
  <c r="G181" i="18"/>
  <c r="H181" i="18"/>
  <c r="G196" i="18"/>
  <c r="G205" i="18"/>
  <c r="G198" i="18"/>
  <c r="H205" i="18"/>
  <c r="G194" i="18"/>
  <c r="H186" i="18"/>
  <c r="G186" i="18"/>
  <c r="H202" i="18"/>
  <c r="H196" i="18"/>
  <c r="H206" i="18"/>
  <c r="G187" i="18"/>
  <c r="H203" i="18"/>
  <c r="H185" i="18"/>
  <c r="G202" i="18"/>
  <c r="H187" i="18"/>
  <c r="G152" i="18"/>
  <c r="G166" i="18"/>
  <c r="H144" i="18"/>
  <c r="H170" i="18"/>
  <c r="H149" i="18"/>
  <c r="H158" i="18"/>
  <c r="G170" i="18"/>
  <c r="H154" i="18"/>
  <c r="G149" i="18"/>
  <c r="H165" i="18"/>
  <c r="G154" i="18"/>
  <c r="G146" i="18"/>
  <c r="K145" i="18" s="1"/>
  <c r="G155" i="18"/>
  <c r="H164" i="18"/>
  <c r="H173" i="18"/>
  <c r="H168" i="18"/>
  <c r="G173" i="18"/>
  <c r="H146" i="18"/>
  <c r="M145" i="18" s="1"/>
  <c r="M154" i="18" s="1"/>
  <c r="H155" i="18"/>
  <c r="G159" i="18"/>
  <c r="H150" i="18"/>
  <c r="G164" i="18"/>
  <c r="G151" i="18"/>
  <c r="H159" i="18"/>
  <c r="G144" i="18"/>
  <c r="G169" i="18"/>
  <c r="G174" i="18"/>
  <c r="H161" i="18"/>
  <c r="G165" i="18"/>
  <c r="H172" i="18"/>
  <c r="G163" i="18"/>
  <c r="G153" i="18"/>
  <c r="G161" i="18"/>
  <c r="H153" i="18"/>
  <c r="H151" i="18"/>
  <c r="H152" i="18"/>
  <c r="G172" i="18"/>
  <c r="G167" i="18"/>
  <c r="H160" i="18"/>
  <c r="H148" i="18"/>
  <c r="G160" i="18"/>
  <c r="G148" i="18"/>
  <c r="H167" i="18"/>
  <c r="G156" i="18"/>
  <c r="H169" i="18"/>
  <c r="G158" i="18"/>
  <c r="H156" i="18"/>
  <c r="H145" i="18"/>
  <c r="G145" i="18"/>
  <c r="H147" i="18"/>
  <c r="G162" i="18"/>
  <c r="H162" i="18"/>
  <c r="G147" i="18"/>
  <c r="G168" i="18"/>
  <c r="G157" i="18"/>
  <c r="G171" i="18"/>
  <c r="G150" i="18"/>
  <c r="H157" i="18"/>
  <c r="H171" i="18"/>
  <c r="H163" i="18"/>
  <c r="H174" i="18"/>
  <c r="H166" i="18"/>
  <c r="H123" i="18"/>
  <c r="H117" i="18"/>
  <c r="G123" i="18"/>
  <c r="H115" i="18"/>
  <c r="G128" i="18"/>
  <c r="H120" i="18"/>
  <c r="G113" i="18"/>
  <c r="G124" i="18"/>
  <c r="G129" i="18"/>
  <c r="G122" i="18"/>
  <c r="H139" i="18"/>
  <c r="H133" i="18"/>
  <c r="H127" i="18"/>
  <c r="H113" i="18"/>
  <c r="G139" i="18"/>
  <c r="G133" i="18"/>
  <c r="G120" i="18"/>
  <c r="H130" i="18"/>
  <c r="G125" i="18"/>
  <c r="H111" i="18"/>
  <c r="H136" i="18"/>
  <c r="G111" i="18"/>
  <c r="G121" i="18"/>
  <c r="G131" i="18"/>
  <c r="G136" i="18"/>
  <c r="G126" i="18"/>
  <c r="G132" i="18"/>
  <c r="G116" i="18"/>
  <c r="H125" i="18"/>
  <c r="H116" i="18"/>
  <c r="H121" i="18"/>
  <c r="G117" i="18"/>
  <c r="H132" i="18"/>
  <c r="H114" i="18"/>
  <c r="G114" i="18"/>
  <c r="H118" i="18"/>
  <c r="H122" i="18"/>
  <c r="H126" i="18"/>
  <c r="H131" i="18"/>
  <c r="G110" i="18"/>
  <c r="G135" i="18"/>
  <c r="G140" i="18"/>
  <c r="H110" i="18"/>
  <c r="G119" i="18"/>
  <c r="G127" i="18"/>
  <c r="H135" i="18"/>
  <c r="H140" i="18"/>
  <c r="H134" i="18"/>
  <c r="G134" i="18"/>
  <c r="H128" i="18"/>
  <c r="G115" i="18"/>
  <c r="H138" i="18"/>
  <c r="H124" i="18"/>
  <c r="H119" i="18"/>
  <c r="H112" i="18"/>
  <c r="M111" i="18" s="1"/>
  <c r="M120" i="18" s="1"/>
  <c r="G138" i="18"/>
  <c r="G112" i="18"/>
  <c r="K111" i="18" s="1"/>
  <c r="G118" i="18"/>
  <c r="H137" i="18"/>
  <c r="G130" i="18"/>
  <c r="G137" i="18"/>
  <c r="H129" i="18"/>
  <c r="G81" i="18"/>
  <c r="H94" i="18"/>
  <c r="H87" i="18"/>
  <c r="H80" i="18"/>
  <c r="H106" i="18"/>
  <c r="G92" i="18"/>
  <c r="H89" i="18"/>
  <c r="H96" i="18"/>
  <c r="H101" i="18"/>
  <c r="G101" i="18"/>
  <c r="G88" i="18"/>
  <c r="G98" i="18"/>
  <c r="H93" i="18"/>
  <c r="G104" i="18"/>
  <c r="G79" i="18"/>
  <c r="G84" i="18"/>
  <c r="H104" i="18"/>
  <c r="H88" i="18"/>
  <c r="G93" i="18"/>
  <c r="H79" i="18"/>
  <c r="H84" i="18"/>
  <c r="H83" i="18"/>
  <c r="H98" i="18"/>
  <c r="G94" i="18"/>
  <c r="H82" i="18"/>
  <c r="G90" i="18"/>
  <c r="G95" i="18"/>
  <c r="G99" i="18"/>
  <c r="H103" i="18"/>
  <c r="G82" i="18"/>
  <c r="G103" i="18"/>
  <c r="G78" i="18"/>
  <c r="K77" i="18" s="1"/>
  <c r="H90" i="18"/>
  <c r="H95" i="18"/>
  <c r="H99" i="18"/>
  <c r="H78" i="18"/>
  <c r="M77" i="18" s="1"/>
  <c r="M86" i="18" s="1"/>
  <c r="G87" i="18"/>
  <c r="G100" i="18"/>
  <c r="H92" i="18"/>
  <c r="G80" i="18"/>
  <c r="G106" i="18"/>
  <c r="G86" i="18"/>
  <c r="H91" i="18"/>
  <c r="G105" i="18"/>
  <c r="H77" i="18"/>
  <c r="G77" i="18"/>
  <c r="H102" i="18"/>
  <c r="G97" i="18"/>
  <c r="G76" i="18"/>
  <c r="G96" i="18"/>
  <c r="H86" i="18"/>
  <c r="H105" i="18"/>
  <c r="H85" i="18"/>
  <c r="G91" i="18"/>
  <c r="G85" i="18"/>
  <c r="H97" i="18"/>
  <c r="G83" i="18"/>
  <c r="G102" i="18"/>
  <c r="H76" i="18"/>
  <c r="G89" i="18"/>
  <c r="H81" i="18"/>
  <c r="H100" i="18"/>
  <c r="H62" i="18"/>
  <c r="G62" i="18"/>
  <c r="H56" i="18"/>
  <c r="H46" i="18"/>
  <c r="G42" i="18"/>
  <c r="G67" i="18"/>
  <c r="G72" i="18"/>
  <c r="G46" i="18"/>
  <c r="H50" i="18"/>
  <c r="H54" i="18"/>
  <c r="H58" i="18"/>
  <c r="H63" i="18"/>
  <c r="H42" i="18"/>
  <c r="G51" i="18"/>
  <c r="G59" i="18"/>
  <c r="H67" i="18"/>
  <c r="H72" i="18"/>
  <c r="G56" i="18"/>
  <c r="H52" i="18"/>
  <c r="H47" i="18"/>
  <c r="H61" i="18"/>
  <c r="G55" i="18"/>
  <c r="G61" i="18"/>
  <c r="H48" i="18"/>
  <c r="G54" i="18"/>
  <c r="G48" i="18"/>
  <c r="G66" i="18"/>
  <c r="H60" i="18"/>
  <c r="G69" i="18"/>
  <c r="H57" i="18"/>
  <c r="H44" i="18"/>
  <c r="M43" i="18" s="1"/>
  <c r="M52" i="18" s="1"/>
  <c r="G57" i="18"/>
  <c r="G44" i="18"/>
  <c r="K43" i="18" s="1"/>
  <c r="H68" i="18"/>
  <c r="G68" i="18"/>
  <c r="H43" i="18"/>
  <c r="H55" i="18"/>
  <c r="G43" i="18"/>
  <c r="H53" i="18"/>
  <c r="G65" i="18"/>
  <c r="G71" i="18"/>
  <c r="H71" i="18"/>
  <c r="G45" i="18"/>
  <c r="H45" i="18"/>
  <c r="G47" i="18"/>
  <c r="G49" i="18"/>
  <c r="H49" i="18"/>
  <c r="G50" i="18"/>
  <c r="H51" i="18"/>
  <c r="G52" i="18"/>
  <c r="G53" i="18"/>
  <c r="G58" i="18"/>
  <c r="H59" i="18"/>
  <c r="G60" i="18"/>
  <c r="G63" i="18"/>
  <c r="G64" i="18"/>
  <c r="H64" i="18"/>
  <c r="H65" i="18"/>
  <c r="H69" i="18"/>
  <c r="G70" i="18"/>
  <c r="H70" i="18"/>
  <c r="H66" i="18"/>
  <c r="K16" i="29"/>
  <c r="M11" i="29"/>
  <c r="H474" i="29"/>
  <c r="G469" i="29"/>
  <c r="G477" i="29"/>
  <c r="H463" i="29"/>
  <c r="G473" i="29"/>
  <c r="G455" i="29"/>
  <c r="H478" i="29"/>
  <c r="H460" i="29"/>
  <c r="H465" i="29"/>
  <c r="G463" i="29"/>
  <c r="H476" i="29"/>
  <c r="G466" i="29"/>
  <c r="H480" i="29"/>
  <c r="G452" i="29"/>
  <c r="G467" i="29"/>
  <c r="H452" i="29"/>
  <c r="G472" i="29"/>
  <c r="H454" i="29"/>
  <c r="H457" i="29"/>
  <c r="G468" i="29"/>
  <c r="H475" i="29"/>
  <c r="H462" i="29"/>
  <c r="H466" i="29"/>
  <c r="H459" i="29"/>
  <c r="H470" i="29"/>
  <c r="G460" i="29"/>
  <c r="G464" i="29"/>
  <c r="G480" i="29"/>
  <c r="H471" i="29"/>
  <c r="H467" i="29"/>
  <c r="G453" i="29"/>
  <c r="G476" i="29"/>
  <c r="G457" i="29"/>
  <c r="G475" i="29"/>
  <c r="G470" i="29"/>
  <c r="G479" i="29"/>
  <c r="H453" i="29"/>
  <c r="G451" i="29"/>
  <c r="H456" i="29"/>
  <c r="H468" i="29"/>
  <c r="G459" i="29"/>
  <c r="H451" i="29"/>
  <c r="H464" i="29"/>
  <c r="G456" i="29"/>
  <c r="G461" i="29"/>
  <c r="G465" i="29"/>
  <c r="H450" i="29"/>
  <c r="G478" i="29"/>
  <c r="H458" i="29"/>
  <c r="G454" i="29"/>
  <c r="H469" i="29"/>
  <c r="G458" i="29"/>
  <c r="H473" i="29"/>
  <c r="G471" i="29"/>
  <c r="H472" i="29"/>
  <c r="H455" i="29"/>
  <c r="G462" i="29"/>
  <c r="H461" i="29"/>
  <c r="H479" i="29"/>
  <c r="G450" i="29"/>
  <c r="H477" i="29"/>
  <c r="G474" i="29"/>
  <c r="G420" i="29"/>
  <c r="H443" i="29"/>
  <c r="G433" i="29"/>
  <c r="H425" i="29"/>
  <c r="H442" i="29"/>
  <c r="G442" i="29"/>
  <c r="H438" i="29"/>
  <c r="G427" i="29"/>
  <c r="H432" i="29"/>
  <c r="G432" i="29"/>
  <c r="G438" i="29"/>
  <c r="H419" i="29"/>
  <c r="G417" i="29"/>
  <c r="H435" i="29"/>
  <c r="H426" i="29"/>
  <c r="G426" i="29"/>
  <c r="H431" i="29"/>
  <c r="H422" i="29"/>
  <c r="H420" i="29"/>
  <c r="H421" i="29"/>
  <c r="H430" i="29"/>
  <c r="G416" i="29"/>
  <c r="H434" i="29"/>
  <c r="H444" i="29"/>
  <c r="H445" i="29"/>
  <c r="H424" i="29"/>
  <c r="G445" i="29"/>
  <c r="G429" i="29"/>
  <c r="G437" i="29"/>
  <c r="G440" i="29"/>
  <c r="H436" i="29"/>
  <c r="G444" i="29"/>
  <c r="G446" i="29"/>
  <c r="G436" i="29"/>
  <c r="G435" i="29"/>
  <c r="G424" i="29"/>
  <c r="G431" i="29"/>
  <c r="H429" i="29"/>
  <c r="H418" i="29"/>
  <c r="H423" i="29"/>
  <c r="G425" i="29"/>
  <c r="H446" i="29"/>
  <c r="H440" i="29"/>
  <c r="H427" i="29"/>
  <c r="G422" i="29"/>
  <c r="H428" i="29"/>
  <c r="G423" i="29"/>
  <c r="G441" i="29"/>
  <c r="H437" i="29"/>
  <c r="G443" i="29"/>
  <c r="H416" i="29"/>
  <c r="G439" i="29"/>
  <c r="H433" i="29"/>
  <c r="G430" i="29"/>
  <c r="H439" i="29"/>
  <c r="G418" i="29"/>
  <c r="H441" i="29"/>
  <c r="G419" i="29"/>
  <c r="G434" i="29"/>
  <c r="G428" i="29"/>
  <c r="G421" i="29"/>
  <c r="H417" i="29"/>
  <c r="G774" i="29"/>
  <c r="H778" i="29"/>
  <c r="H771" i="29"/>
  <c r="H762" i="29"/>
  <c r="H766" i="29"/>
  <c r="G757" i="29"/>
  <c r="H756" i="29"/>
  <c r="G756" i="29"/>
  <c r="G762" i="29"/>
  <c r="H784" i="29"/>
  <c r="G784" i="29"/>
  <c r="H780" i="29"/>
  <c r="G773" i="29"/>
  <c r="H772" i="29"/>
  <c r="H786" i="29"/>
  <c r="G786" i="29"/>
  <c r="G767" i="29"/>
  <c r="H775" i="29"/>
  <c r="H774" i="29"/>
  <c r="H765" i="29"/>
  <c r="H777" i="29"/>
  <c r="G772" i="29"/>
  <c r="H768" i="29"/>
  <c r="G770" i="29"/>
  <c r="G761" i="29"/>
  <c r="G771" i="29"/>
  <c r="G777" i="29"/>
  <c r="G782" i="29"/>
  <c r="G781" i="29"/>
  <c r="H779" i="29"/>
  <c r="H759" i="29"/>
  <c r="H785" i="29"/>
  <c r="H758" i="29"/>
  <c r="H767" i="29"/>
  <c r="G758" i="29"/>
  <c r="G779" i="29"/>
  <c r="H781" i="29"/>
  <c r="G783" i="29"/>
  <c r="G759" i="29"/>
  <c r="G775" i="29"/>
  <c r="H760" i="29"/>
  <c r="H782" i="29"/>
  <c r="H783" i="29"/>
  <c r="G765" i="29"/>
  <c r="G776" i="29"/>
  <c r="H757" i="29"/>
  <c r="G764" i="29"/>
  <c r="G766" i="29"/>
  <c r="G768" i="29"/>
  <c r="G780" i="29"/>
  <c r="H761" i="29"/>
  <c r="H776" i="29"/>
  <c r="H769" i="29"/>
  <c r="H773" i="29"/>
  <c r="H764" i="29"/>
  <c r="H770" i="29"/>
  <c r="G760" i="29"/>
  <c r="G785" i="29"/>
  <c r="G769" i="29"/>
  <c r="H763" i="29"/>
  <c r="G778" i="29"/>
  <c r="G763" i="29"/>
  <c r="H542" i="29"/>
  <c r="G535" i="29"/>
  <c r="H526" i="29"/>
  <c r="H532" i="29"/>
  <c r="H531" i="29"/>
  <c r="G540" i="29"/>
  <c r="G524" i="29"/>
  <c r="G532" i="29"/>
  <c r="G548" i="29"/>
  <c r="G530" i="29"/>
  <c r="G523" i="29"/>
  <c r="H536" i="29"/>
  <c r="G533" i="29"/>
  <c r="G544" i="29"/>
  <c r="G542" i="29"/>
  <c r="G543" i="29"/>
  <c r="H525" i="29"/>
  <c r="H535" i="29"/>
  <c r="H522" i="29"/>
  <c r="G545" i="29"/>
  <c r="H520" i="29"/>
  <c r="G536" i="29"/>
  <c r="G520" i="29"/>
  <c r="H524" i="29"/>
  <c r="H533" i="29"/>
  <c r="G525" i="29"/>
  <c r="G529" i="29"/>
  <c r="H537" i="29"/>
  <c r="H543" i="29"/>
  <c r="H538" i="29"/>
  <c r="H518" i="29"/>
  <c r="G522" i="29"/>
  <c r="G518" i="29"/>
  <c r="H534" i="29"/>
  <c r="H545" i="29"/>
  <c r="G521" i="29"/>
  <c r="G531" i="29"/>
  <c r="H523" i="29"/>
  <c r="H544" i="29"/>
  <c r="G541" i="29"/>
  <c r="H540" i="29"/>
  <c r="G534" i="29"/>
  <c r="H548" i="29"/>
  <c r="H530" i="29"/>
  <c r="G546" i="29"/>
  <c r="G528" i="29"/>
  <c r="G527" i="29"/>
  <c r="H547" i="29"/>
  <c r="H519" i="29"/>
  <c r="G539" i="29"/>
  <c r="H541" i="29"/>
  <c r="H546" i="29"/>
  <c r="G519" i="29"/>
  <c r="H521" i="29"/>
  <c r="H528" i="29"/>
  <c r="G547" i="29"/>
  <c r="G537" i="29"/>
  <c r="H529" i="29"/>
  <c r="G526" i="29"/>
  <c r="H539" i="29"/>
  <c r="G538" i="29"/>
  <c r="H527" i="29"/>
  <c r="G700" i="29"/>
  <c r="G695" i="29"/>
  <c r="G716" i="29"/>
  <c r="H694" i="29"/>
  <c r="G709" i="29"/>
  <c r="H696" i="29"/>
  <c r="H716" i="29"/>
  <c r="G715" i="29"/>
  <c r="H703" i="29"/>
  <c r="G703" i="29"/>
  <c r="G694" i="29"/>
  <c r="H709" i="29"/>
  <c r="G688" i="29"/>
  <c r="H717" i="29"/>
  <c r="G696" i="29"/>
  <c r="G717" i="29"/>
  <c r="G707" i="29"/>
  <c r="H695" i="29"/>
  <c r="G691" i="29"/>
  <c r="H700" i="29"/>
  <c r="G701" i="29"/>
  <c r="G718" i="29"/>
  <c r="H690" i="29"/>
  <c r="H707" i="29"/>
  <c r="G708" i="29"/>
  <c r="H715" i="29"/>
  <c r="G711" i="29"/>
  <c r="H713" i="29"/>
  <c r="H714" i="29"/>
  <c r="H688" i="29"/>
  <c r="H704" i="29"/>
  <c r="H701" i="29"/>
  <c r="G706" i="29"/>
  <c r="G690" i="29"/>
  <c r="H710" i="29"/>
  <c r="G702" i="29"/>
  <c r="H711" i="29"/>
  <c r="G698" i="29"/>
  <c r="H697" i="29"/>
  <c r="H702" i="29"/>
  <c r="G705" i="29"/>
  <c r="H689" i="29"/>
  <c r="G692" i="29"/>
  <c r="G714" i="29"/>
  <c r="H712" i="29"/>
  <c r="G697" i="29"/>
  <c r="H718" i="29"/>
  <c r="H691" i="29"/>
  <c r="G704" i="29"/>
  <c r="G699" i="29"/>
  <c r="G689" i="29"/>
  <c r="H692" i="29"/>
  <c r="H708" i="29"/>
  <c r="G710" i="29"/>
  <c r="H698" i="29"/>
  <c r="G693" i="29"/>
  <c r="G713" i="29"/>
  <c r="H693" i="29"/>
  <c r="H699" i="29"/>
  <c r="H706" i="29"/>
  <c r="G712" i="29"/>
  <c r="H705" i="29"/>
  <c r="G645" i="29"/>
  <c r="H629" i="29"/>
  <c r="H620" i="29"/>
  <c r="H625" i="29"/>
  <c r="H641" i="29"/>
  <c r="H644" i="29"/>
  <c r="G627" i="29"/>
  <c r="H650" i="29"/>
  <c r="H640" i="29"/>
  <c r="G632" i="29"/>
  <c r="H637" i="29"/>
  <c r="H626" i="29"/>
  <c r="G640" i="29"/>
  <c r="H631" i="29"/>
  <c r="H645" i="29"/>
  <c r="G637" i="29"/>
  <c r="H621" i="29"/>
  <c r="G639" i="29"/>
  <c r="G622" i="29"/>
  <c r="G620" i="29"/>
  <c r="G631" i="29"/>
  <c r="G647" i="29"/>
  <c r="H624" i="29"/>
  <c r="H647" i="29"/>
  <c r="G635" i="29"/>
  <c r="H643" i="29"/>
  <c r="H628" i="29"/>
  <c r="H648" i="29"/>
  <c r="G642" i="29"/>
  <c r="H639" i="29"/>
  <c r="G650" i="29"/>
  <c r="G630" i="29"/>
  <c r="H632" i="29"/>
  <c r="G634" i="29"/>
  <c r="H627" i="29"/>
  <c r="G621" i="29"/>
  <c r="H636" i="29"/>
  <c r="G633" i="29"/>
  <c r="H638" i="29"/>
  <c r="G646" i="29"/>
  <c r="G638" i="29"/>
  <c r="H642" i="29"/>
  <c r="H630" i="29"/>
  <c r="H622" i="29"/>
  <c r="G628" i="29"/>
  <c r="G625" i="29"/>
  <c r="G644" i="29"/>
  <c r="G649" i="29"/>
  <c r="H633" i="29"/>
  <c r="H635" i="29"/>
  <c r="G648" i="29"/>
  <c r="G641" i="29"/>
  <c r="G629" i="29"/>
  <c r="G623" i="29"/>
  <c r="G643" i="29"/>
  <c r="H649" i="29"/>
  <c r="H634" i="29"/>
  <c r="H623" i="29"/>
  <c r="G636" i="29"/>
  <c r="G624" i="29"/>
  <c r="G626" i="29"/>
  <c r="H646" i="29"/>
  <c r="H828" i="29"/>
  <c r="H847" i="29"/>
  <c r="H836" i="29"/>
  <c r="G827" i="29"/>
  <c r="G839" i="29"/>
  <c r="H839" i="29"/>
  <c r="H837" i="29"/>
  <c r="G829" i="29"/>
  <c r="G842" i="29"/>
  <c r="H840" i="29"/>
  <c r="G852" i="29"/>
  <c r="G834" i="29"/>
  <c r="G853" i="29"/>
  <c r="G824" i="29"/>
  <c r="H826" i="29"/>
  <c r="H852" i="29"/>
  <c r="H842" i="29"/>
  <c r="G835" i="29"/>
  <c r="G838" i="29"/>
  <c r="G847" i="29"/>
  <c r="G840" i="29"/>
  <c r="H830" i="29"/>
  <c r="G832" i="29"/>
  <c r="H834" i="29"/>
  <c r="H848" i="29"/>
  <c r="G845" i="29"/>
  <c r="H844" i="29"/>
  <c r="H825" i="29"/>
  <c r="H841" i="29"/>
  <c r="G848" i="29"/>
  <c r="G825" i="29"/>
  <c r="H827" i="29"/>
  <c r="G836" i="29"/>
  <c r="H838" i="29"/>
  <c r="G831" i="29"/>
  <c r="H832" i="29"/>
  <c r="G826" i="29"/>
  <c r="H835" i="29"/>
  <c r="G828" i="29"/>
  <c r="G854" i="29"/>
  <c r="H843" i="29"/>
  <c r="G844" i="29"/>
  <c r="H829" i="29"/>
  <c r="H846" i="29"/>
  <c r="G843" i="29"/>
  <c r="H853" i="29"/>
  <c r="H845" i="29"/>
  <c r="H824" i="29"/>
  <c r="G850" i="29"/>
  <c r="G849" i="29"/>
  <c r="G830" i="29"/>
  <c r="H854" i="29"/>
  <c r="H833" i="29"/>
  <c r="G837" i="29"/>
  <c r="H851" i="29"/>
  <c r="G846" i="29"/>
  <c r="G851" i="29"/>
  <c r="H849" i="29"/>
  <c r="H831" i="29"/>
  <c r="G841" i="29"/>
  <c r="H850" i="29"/>
  <c r="G833" i="29"/>
  <c r="G680" i="29"/>
  <c r="G671" i="29"/>
  <c r="H665" i="29"/>
  <c r="H662" i="29"/>
  <c r="G682" i="29"/>
  <c r="H679" i="29"/>
  <c r="G663" i="29"/>
  <c r="H655" i="29"/>
  <c r="H680" i="29"/>
  <c r="G668" i="29"/>
  <c r="H656" i="29"/>
  <c r="H675" i="29"/>
  <c r="H661" i="29"/>
  <c r="H682" i="29"/>
  <c r="G683" i="29"/>
  <c r="H669" i="29"/>
  <c r="H683" i="29"/>
  <c r="H668" i="29"/>
  <c r="G678" i="29"/>
  <c r="H658" i="29"/>
  <c r="H678" i="29"/>
  <c r="H657" i="29"/>
  <c r="H664" i="29"/>
  <c r="G665" i="29"/>
  <c r="G677" i="29"/>
  <c r="G662" i="29"/>
  <c r="G673" i="29"/>
  <c r="H660" i="29"/>
  <c r="H666" i="29"/>
  <c r="G655" i="29"/>
  <c r="G661" i="29"/>
  <c r="G660" i="29"/>
  <c r="H654" i="29"/>
  <c r="H670" i="29"/>
  <c r="G657" i="29"/>
  <c r="H677" i="29"/>
  <c r="G666" i="29"/>
  <c r="G672" i="29"/>
  <c r="G656" i="29"/>
  <c r="H684" i="29"/>
  <c r="G684" i="29"/>
  <c r="H674" i="29"/>
  <c r="G676" i="29"/>
  <c r="H673" i="29"/>
  <c r="G667" i="29"/>
  <c r="H676" i="29"/>
  <c r="H681" i="29"/>
  <c r="H663" i="29"/>
  <c r="H667" i="29"/>
  <c r="G659" i="29"/>
  <c r="G670" i="29"/>
  <c r="G681" i="29"/>
  <c r="G658" i="29"/>
  <c r="H672" i="29"/>
  <c r="H659" i="29"/>
  <c r="G669" i="29"/>
  <c r="G654" i="29"/>
  <c r="G664" i="29"/>
  <c r="H671" i="29"/>
  <c r="G675" i="29"/>
  <c r="G679" i="29"/>
  <c r="G674" i="29"/>
  <c r="G727" i="29"/>
  <c r="H726" i="29"/>
  <c r="H748" i="29"/>
  <c r="G747" i="29"/>
  <c r="H738" i="29"/>
  <c r="G738" i="29"/>
  <c r="G736" i="29"/>
  <c r="G734" i="29"/>
  <c r="G726" i="29"/>
  <c r="H743" i="29"/>
  <c r="G748" i="29"/>
  <c r="H731" i="29"/>
  <c r="H728" i="29"/>
  <c r="H745" i="29"/>
  <c r="H736" i="29"/>
  <c r="H727" i="29"/>
  <c r="G733" i="29"/>
  <c r="H725" i="29"/>
  <c r="H741" i="29"/>
  <c r="H732" i="29"/>
  <c r="G741" i="29"/>
  <c r="G751" i="29"/>
  <c r="G750" i="29"/>
  <c r="G732" i="29"/>
  <c r="G743" i="29"/>
  <c r="H750" i="29"/>
  <c r="H752" i="29"/>
  <c r="G729" i="29"/>
  <c r="H746" i="29"/>
  <c r="G749" i="29"/>
  <c r="G742" i="29"/>
  <c r="G731" i="29"/>
  <c r="G745" i="29"/>
  <c r="G740" i="29"/>
  <c r="G737" i="29"/>
  <c r="H733" i="29"/>
  <c r="H729" i="29"/>
  <c r="H730" i="29"/>
  <c r="H722" i="29"/>
  <c r="H751" i="29"/>
  <c r="G744" i="29"/>
  <c r="H744" i="29"/>
  <c r="H737" i="29"/>
  <c r="H735" i="29"/>
  <c r="G739" i="29"/>
  <c r="G722" i="29"/>
  <c r="G730" i="29"/>
  <c r="G723" i="29"/>
  <c r="H724" i="29"/>
  <c r="H734" i="29"/>
  <c r="G725" i="29"/>
  <c r="H747" i="29"/>
  <c r="G752" i="29"/>
  <c r="G735" i="29"/>
  <c r="H739" i="29"/>
  <c r="G724" i="29"/>
  <c r="H723" i="29"/>
  <c r="G728" i="29"/>
  <c r="H749" i="29"/>
  <c r="H740" i="29"/>
  <c r="G746" i="29"/>
  <c r="H742" i="29"/>
  <c r="G576" i="29"/>
  <c r="H566" i="29"/>
  <c r="H574" i="29"/>
  <c r="G580" i="29"/>
  <c r="G574" i="29"/>
  <c r="G561" i="29"/>
  <c r="H567" i="29"/>
  <c r="G567" i="29"/>
  <c r="G568" i="29"/>
  <c r="G554" i="29"/>
  <c r="G565" i="29"/>
  <c r="G560" i="29"/>
  <c r="H565" i="29"/>
  <c r="G578" i="29"/>
  <c r="H560" i="29"/>
  <c r="H554" i="29"/>
  <c r="G572" i="29"/>
  <c r="G556" i="29"/>
  <c r="H577" i="29"/>
  <c r="H571" i="29"/>
  <c r="G562" i="29"/>
  <c r="G573" i="29"/>
  <c r="H552" i="29"/>
  <c r="G558" i="29"/>
  <c r="H562" i="29"/>
  <c r="H576" i="29"/>
  <c r="H563" i="29"/>
  <c r="G570" i="29"/>
  <c r="H578" i="29"/>
  <c r="H556" i="29"/>
  <c r="G582" i="29"/>
  <c r="G555" i="29"/>
  <c r="G581" i="29"/>
  <c r="H568" i="29"/>
  <c r="H575" i="29"/>
  <c r="H564" i="29"/>
  <c r="H553" i="29"/>
  <c r="H572" i="29"/>
  <c r="G569" i="29"/>
  <c r="G579" i="29"/>
  <c r="G563" i="29"/>
  <c r="G559" i="29"/>
  <c r="G577" i="29"/>
  <c r="G552" i="29"/>
  <c r="H579" i="29"/>
  <c r="H559" i="29"/>
  <c r="H580" i="29"/>
  <c r="H569" i="29"/>
  <c r="G564" i="29"/>
  <c r="H582" i="29"/>
  <c r="G557" i="29"/>
  <c r="G575" i="29"/>
  <c r="H558" i="29"/>
  <c r="G553" i="29"/>
  <c r="H573" i="29"/>
  <c r="H561" i="29"/>
  <c r="H557" i="29"/>
  <c r="G571" i="29"/>
  <c r="H570" i="29"/>
  <c r="G566" i="29"/>
  <c r="H555" i="29"/>
  <c r="H581" i="29"/>
  <c r="H799" i="29"/>
  <c r="G791" i="29"/>
  <c r="H804" i="29"/>
  <c r="H817" i="29"/>
  <c r="H793" i="29"/>
  <c r="G793" i="29"/>
  <c r="H807" i="29"/>
  <c r="H798" i="29"/>
  <c r="H813" i="29"/>
  <c r="G813" i="29"/>
  <c r="G807" i="29"/>
  <c r="G798" i="29"/>
  <c r="G805" i="29"/>
  <c r="H812" i="29"/>
  <c r="H814" i="29"/>
  <c r="H806" i="29"/>
  <c r="H796" i="29"/>
  <c r="G796" i="29"/>
  <c r="H820" i="29"/>
  <c r="G812" i="29"/>
  <c r="H818" i="29"/>
  <c r="G819" i="29"/>
  <c r="G802" i="29"/>
  <c r="G792" i="29"/>
  <c r="G820" i="29"/>
  <c r="H791" i="29"/>
  <c r="G800" i="29"/>
  <c r="H794" i="29"/>
  <c r="H801" i="29"/>
  <c r="G809" i="29"/>
  <c r="G808" i="29"/>
  <c r="H795" i="29"/>
  <c r="H816" i="29"/>
  <c r="H797" i="29"/>
  <c r="G811" i="29"/>
  <c r="H790" i="29"/>
  <c r="G794" i="29"/>
  <c r="G803" i="29"/>
  <c r="G810" i="29"/>
  <c r="H805" i="29"/>
  <c r="G815" i="29"/>
  <c r="H815" i="29"/>
  <c r="G816" i="29"/>
  <c r="G790" i="29"/>
  <c r="H803" i="29"/>
  <c r="G797" i="29"/>
  <c r="G818" i="29"/>
  <c r="H811" i="29"/>
  <c r="H810" i="29"/>
  <c r="G817" i="29"/>
  <c r="G801" i="29"/>
  <c r="G806" i="29"/>
  <c r="G814" i="29"/>
  <c r="H809" i="29"/>
  <c r="H792" i="29"/>
  <c r="H819" i="29"/>
  <c r="G799" i="29"/>
  <c r="H802" i="29"/>
  <c r="H808" i="29"/>
  <c r="G804" i="29"/>
  <c r="G795" i="29"/>
  <c r="H800" i="29"/>
  <c r="G405" i="29"/>
  <c r="G388" i="29"/>
  <c r="G395" i="29"/>
  <c r="G404" i="29"/>
  <c r="G385" i="29"/>
  <c r="G397" i="29"/>
  <c r="H387" i="29"/>
  <c r="G387" i="29"/>
  <c r="H406" i="29"/>
  <c r="G409" i="29"/>
  <c r="G383" i="29"/>
  <c r="G399" i="29"/>
  <c r="H382" i="29"/>
  <c r="G401" i="29"/>
  <c r="H389" i="29"/>
  <c r="H383" i="29"/>
  <c r="G390" i="29"/>
  <c r="G410" i="29"/>
  <c r="G412" i="29"/>
  <c r="H411" i="29"/>
  <c r="H401" i="29"/>
  <c r="G406" i="29"/>
  <c r="G386" i="29"/>
  <c r="H392" i="29"/>
  <c r="H405" i="29"/>
  <c r="G400" i="29"/>
  <c r="H385" i="29"/>
  <c r="H412" i="29"/>
  <c r="H408" i="29"/>
  <c r="G396" i="29"/>
  <c r="H400" i="29"/>
  <c r="H399" i="29"/>
  <c r="G384" i="29"/>
  <c r="H409" i="29"/>
  <c r="G402" i="29"/>
  <c r="G391" i="29"/>
  <c r="H394" i="29"/>
  <c r="G382" i="29"/>
  <c r="H403" i="29"/>
  <c r="H388" i="29"/>
  <c r="G398" i="29"/>
  <c r="H396" i="29"/>
  <c r="H404" i="29"/>
  <c r="G407" i="29"/>
  <c r="H410" i="29"/>
  <c r="H398" i="29"/>
  <c r="H402" i="29"/>
  <c r="H393" i="29"/>
  <c r="G392" i="29"/>
  <c r="G389" i="29"/>
  <c r="G411" i="29"/>
  <c r="G394" i="29"/>
  <c r="H395" i="29"/>
  <c r="G393" i="29"/>
  <c r="H386" i="29"/>
  <c r="H407" i="29"/>
  <c r="H390" i="29"/>
  <c r="H397" i="29"/>
  <c r="G403" i="29"/>
  <c r="H384" i="29"/>
  <c r="G408" i="29"/>
  <c r="H391" i="29"/>
  <c r="G514" i="29"/>
  <c r="G509" i="29"/>
  <c r="H496" i="29"/>
  <c r="H501" i="29"/>
  <c r="G492" i="29"/>
  <c r="G508" i="29"/>
  <c r="G496" i="29"/>
  <c r="G501" i="29"/>
  <c r="G488" i="29"/>
  <c r="G502" i="29"/>
  <c r="G510" i="29"/>
  <c r="H495" i="29"/>
  <c r="H502" i="29"/>
  <c r="G503" i="29"/>
  <c r="H491" i="29"/>
  <c r="G487" i="29"/>
  <c r="G486" i="29"/>
  <c r="H509" i="29"/>
  <c r="H493" i="29"/>
  <c r="G512" i="29"/>
  <c r="H489" i="29"/>
  <c r="G506" i="29"/>
  <c r="G504" i="29"/>
  <c r="H500" i="29"/>
  <c r="G493" i="29"/>
  <c r="G507" i="29"/>
  <c r="H497" i="29"/>
  <c r="G491" i="29"/>
  <c r="H511" i="29"/>
  <c r="H494" i="29"/>
  <c r="H490" i="29"/>
  <c r="H510" i="29"/>
  <c r="H485" i="29"/>
  <c r="H506" i="29"/>
  <c r="H484" i="29"/>
  <c r="G498" i="29"/>
  <c r="G497" i="29"/>
  <c r="H505" i="29"/>
  <c r="G494" i="29"/>
  <c r="H492" i="29"/>
  <c r="H504" i="29"/>
  <c r="G489" i="29"/>
  <c r="H487" i="29"/>
  <c r="G485" i="29"/>
  <c r="H503" i="29"/>
  <c r="H513" i="29"/>
  <c r="G513" i="29"/>
  <c r="H514" i="29"/>
  <c r="H498" i="29"/>
  <c r="G484" i="29"/>
  <c r="G511" i="29"/>
  <c r="H499" i="29"/>
  <c r="H486" i="29"/>
  <c r="G505" i="29"/>
  <c r="H508" i="29"/>
  <c r="G500" i="29"/>
  <c r="H507" i="29"/>
  <c r="G490" i="29"/>
  <c r="G499" i="29"/>
  <c r="H488" i="29"/>
  <c r="H512" i="29"/>
  <c r="G495" i="29"/>
  <c r="H608" i="29"/>
  <c r="H586" i="29"/>
  <c r="G586" i="29"/>
  <c r="G600" i="29"/>
  <c r="H611" i="29"/>
  <c r="G592" i="29"/>
  <c r="G614" i="29"/>
  <c r="H599" i="29"/>
  <c r="G611" i="29"/>
  <c r="G596" i="29"/>
  <c r="G612" i="29"/>
  <c r="H606" i="29"/>
  <c r="H588" i="29"/>
  <c r="H612" i="29"/>
  <c r="G605" i="29"/>
  <c r="G599" i="29"/>
  <c r="G610" i="29"/>
  <c r="G593" i="29"/>
  <c r="H600" i="29"/>
  <c r="G591" i="29"/>
  <c r="G602" i="29"/>
  <c r="H616" i="29"/>
  <c r="G607" i="29"/>
  <c r="H615" i="29"/>
  <c r="H605" i="29"/>
  <c r="G587" i="29"/>
  <c r="G597" i="29"/>
  <c r="H595" i="29"/>
  <c r="G613" i="29"/>
  <c r="H603" i="29"/>
  <c r="G594" i="29"/>
  <c r="H597" i="29"/>
  <c r="G598" i="29"/>
  <c r="H592" i="29"/>
  <c r="G590" i="29"/>
  <c r="G616" i="29"/>
  <c r="H589" i="29"/>
  <c r="H604" i="29"/>
  <c r="G615" i="29"/>
  <c r="G588" i="29"/>
  <c r="H614" i="29"/>
  <c r="H601" i="29"/>
  <c r="H596" i="29"/>
  <c r="H594" i="29"/>
  <c r="G603" i="29"/>
  <c r="H609" i="29"/>
  <c r="G601" i="29"/>
  <c r="H598" i="29"/>
  <c r="G595" i="29"/>
  <c r="H590" i="29"/>
  <c r="G608" i="29"/>
  <c r="H610" i="29"/>
  <c r="H591" i="29"/>
  <c r="H602" i="29"/>
  <c r="H593" i="29"/>
  <c r="H607" i="29"/>
  <c r="G604" i="29"/>
  <c r="H613" i="29"/>
  <c r="G606" i="29"/>
  <c r="G609" i="29"/>
  <c r="H587" i="29"/>
  <c r="G589" i="29"/>
  <c r="K16" i="28"/>
  <c r="M11" i="28"/>
  <c r="H663" i="28"/>
  <c r="H679" i="28"/>
  <c r="H674" i="28"/>
  <c r="H656" i="28"/>
  <c r="H676" i="28"/>
  <c r="G670" i="28"/>
  <c r="G680" i="28"/>
  <c r="H672" i="28"/>
  <c r="G661" i="28"/>
  <c r="H684" i="28"/>
  <c r="G662" i="28"/>
  <c r="G674" i="28"/>
  <c r="H670" i="28"/>
  <c r="G669" i="28"/>
  <c r="H677" i="28"/>
  <c r="H664" i="28"/>
  <c r="G665" i="28"/>
  <c r="H655" i="28"/>
  <c r="G668" i="28"/>
  <c r="H678" i="28"/>
  <c r="H665" i="28"/>
  <c r="H662" i="28"/>
  <c r="G672" i="28"/>
  <c r="G677" i="28"/>
  <c r="G682" i="28"/>
  <c r="H673" i="28"/>
  <c r="H658" i="28"/>
  <c r="H667" i="28"/>
  <c r="H681" i="28"/>
  <c r="G654" i="28"/>
  <c r="G664" i="28"/>
  <c r="G673" i="28"/>
  <c r="G666" i="28"/>
  <c r="H682" i="28"/>
  <c r="H668" i="28"/>
  <c r="G678" i="28"/>
  <c r="H659" i="28"/>
  <c r="G658" i="28"/>
  <c r="G676" i="28"/>
  <c r="G656" i="28"/>
  <c r="G659" i="28"/>
  <c r="G684" i="28"/>
  <c r="G667" i="28"/>
  <c r="G679" i="28"/>
  <c r="H654" i="28"/>
  <c r="G657" i="28"/>
  <c r="H683" i="28"/>
  <c r="H666" i="28"/>
  <c r="G660" i="28"/>
  <c r="H675" i="28"/>
  <c r="H671" i="28"/>
  <c r="G681" i="28"/>
  <c r="G671" i="28"/>
  <c r="H660" i="28"/>
  <c r="H669" i="28"/>
  <c r="G663" i="28"/>
  <c r="G655" i="28"/>
  <c r="H657" i="28"/>
  <c r="H680" i="28"/>
  <c r="H661" i="28"/>
  <c r="G675" i="28"/>
  <c r="G683" i="28"/>
  <c r="H417" i="28"/>
  <c r="G429" i="28"/>
  <c r="G417" i="28"/>
  <c r="G427" i="28"/>
  <c r="H437" i="28"/>
  <c r="G437" i="28"/>
  <c r="G442" i="28"/>
  <c r="H427" i="28"/>
  <c r="H435" i="28"/>
  <c r="G435" i="28"/>
  <c r="H442" i="28"/>
  <c r="G430" i="28"/>
  <c r="G420" i="28"/>
  <c r="H421" i="28"/>
  <c r="H446" i="28"/>
  <c r="H434" i="28"/>
  <c r="H438" i="28"/>
  <c r="H426" i="28"/>
  <c r="G433" i="28"/>
  <c r="G421" i="28"/>
  <c r="G439" i="28"/>
  <c r="H445" i="28"/>
  <c r="G443" i="28"/>
  <c r="H436" i="28"/>
  <c r="H441" i="28"/>
  <c r="G438" i="28"/>
  <c r="G418" i="28"/>
  <c r="G428" i="28"/>
  <c r="H440" i="28"/>
  <c r="G419" i="28"/>
  <c r="G426" i="28"/>
  <c r="G416" i="28"/>
  <c r="H443" i="28"/>
  <c r="H425" i="28"/>
  <c r="G444" i="28"/>
  <c r="H424" i="28"/>
  <c r="H419" i="28"/>
  <c r="G432" i="28"/>
  <c r="H430" i="28"/>
  <c r="H439" i="28"/>
  <c r="H418" i="28"/>
  <c r="G423" i="28"/>
  <c r="G424" i="28"/>
  <c r="H428" i="28"/>
  <c r="G441" i="28"/>
  <c r="G431" i="28"/>
  <c r="G440" i="28"/>
  <c r="G434" i="28"/>
  <c r="H431" i="28"/>
  <c r="H420" i="28"/>
  <c r="H422" i="28"/>
  <c r="H429" i="28"/>
  <c r="G445" i="28"/>
  <c r="H416" i="28"/>
  <c r="G425" i="28"/>
  <c r="H432" i="28"/>
  <c r="H444" i="28"/>
  <c r="G436" i="28"/>
  <c r="G446" i="28"/>
  <c r="H423" i="28"/>
  <c r="H433" i="28"/>
  <c r="G422" i="28"/>
  <c r="H407" i="28"/>
  <c r="G407" i="28"/>
  <c r="G392" i="28"/>
  <c r="G391" i="28"/>
  <c r="H382" i="28"/>
  <c r="G405" i="28"/>
  <c r="G397" i="28"/>
  <c r="G411" i="28"/>
  <c r="G396" i="28"/>
  <c r="H396" i="28"/>
  <c r="H402" i="28"/>
  <c r="H392" i="28"/>
  <c r="H409" i="28"/>
  <c r="G382" i="28"/>
  <c r="H397" i="28"/>
  <c r="H384" i="28"/>
  <c r="G384" i="28"/>
  <c r="H400" i="28"/>
  <c r="G404" i="28"/>
  <c r="G389" i="28"/>
  <c r="G410" i="28"/>
  <c r="G390" i="28"/>
  <c r="G395" i="28"/>
  <c r="H395" i="28"/>
  <c r="H405" i="28"/>
  <c r="G408" i="28"/>
  <c r="G394" i="28"/>
  <c r="G383" i="28"/>
  <c r="G409" i="28"/>
  <c r="G403" i="28"/>
  <c r="G400" i="28"/>
  <c r="G398" i="28"/>
  <c r="G393" i="28"/>
  <c r="H401" i="28"/>
  <c r="H411" i="28"/>
  <c r="H386" i="28"/>
  <c r="H385" i="28"/>
  <c r="G385" i="28"/>
  <c r="H399" i="28"/>
  <c r="H410" i="28"/>
  <c r="H406" i="28"/>
  <c r="H404" i="28"/>
  <c r="G401" i="28"/>
  <c r="G412" i="28"/>
  <c r="H387" i="28"/>
  <c r="H408" i="28"/>
  <c r="H391" i="28"/>
  <c r="G406" i="28"/>
  <c r="G388" i="28"/>
  <c r="H398" i="28"/>
  <c r="H389" i="28"/>
  <c r="H394" i="28"/>
  <c r="H383" i="28"/>
  <c r="H412" i="28"/>
  <c r="G387" i="28"/>
  <c r="G402" i="28"/>
  <c r="H403" i="28"/>
  <c r="G399" i="28"/>
  <c r="H393" i="28"/>
  <c r="H390" i="28"/>
  <c r="H388" i="28"/>
  <c r="G386" i="28"/>
  <c r="H571" i="28"/>
  <c r="H576" i="28"/>
  <c r="G574" i="28"/>
  <c r="H565" i="28"/>
  <c r="G578" i="28"/>
  <c r="G576" i="28"/>
  <c r="G562" i="28"/>
  <c r="H575" i="28"/>
  <c r="G565" i="28"/>
  <c r="G555" i="28"/>
  <c r="G573" i="28"/>
  <c r="H555" i="28"/>
  <c r="H572" i="28"/>
  <c r="H557" i="28"/>
  <c r="H560" i="28"/>
  <c r="H566" i="28"/>
  <c r="H580" i="28"/>
  <c r="H554" i="28"/>
  <c r="G564" i="28"/>
  <c r="G561" i="28"/>
  <c r="H582" i="28"/>
  <c r="H569" i="28"/>
  <c r="H570" i="28"/>
  <c r="H564" i="28"/>
  <c r="H578" i="28"/>
  <c r="H563" i="28"/>
  <c r="G559" i="28"/>
  <c r="G554" i="28"/>
  <c r="G580" i="28"/>
  <c r="H573" i="28"/>
  <c r="G560" i="28"/>
  <c r="G581" i="28"/>
  <c r="H561" i="28"/>
  <c r="G579" i="28"/>
  <c r="G568" i="28"/>
  <c r="H559" i="28"/>
  <c r="G563" i="28"/>
  <c r="G572" i="28"/>
  <c r="G557" i="28"/>
  <c r="G569" i="28"/>
  <c r="G552" i="28"/>
  <c r="G571" i="28"/>
  <c r="G558" i="28"/>
  <c r="G570" i="28"/>
  <c r="H558" i="28"/>
  <c r="H574" i="28"/>
  <c r="H556" i="28"/>
  <c r="H579" i="28"/>
  <c r="H577" i="28"/>
  <c r="H562" i="28"/>
  <c r="H568" i="28"/>
  <c r="H567" i="28"/>
  <c r="G556" i="28"/>
  <c r="H552" i="28"/>
  <c r="G575" i="28"/>
  <c r="G566" i="28"/>
  <c r="G582" i="28"/>
  <c r="G567" i="28"/>
  <c r="H553" i="28"/>
  <c r="G577" i="28"/>
  <c r="G553" i="28"/>
  <c r="H581" i="28"/>
  <c r="G817" i="28"/>
  <c r="H804" i="28"/>
  <c r="H813" i="28"/>
  <c r="G798" i="28"/>
  <c r="H811" i="28"/>
  <c r="G813" i="28"/>
  <c r="G800" i="28"/>
  <c r="H812" i="28"/>
  <c r="H809" i="28"/>
  <c r="H791" i="28"/>
  <c r="H794" i="28"/>
  <c r="G814" i="28"/>
  <c r="G812" i="28"/>
  <c r="H817" i="28"/>
  <c r="G799" i="28"/>
  <c r="H805" i="28"/>
  <c r="H799" i="28"/>
  <c r="G792" i="28"/>
  <c r="G794" i="28"/>
  <c r="G805" i="28"/>
  <c r="G819" i="28"/>
  <c r="G790" i="28"/>
  <c r="H802" i="28"/>
  <c r="G807" i="28"/>
  <c r="G816" i="28"/>
  <c r="H796" i="28"/>
  <c r="H801" i="28"/>
  <c r="H810" i="28"/>
  <c r="H790" i="28"/>
  <c r="H806" i="28"/>
  <c r="H819" i="28"/>
  <c r="G818" i="28"/>
  <c r="G804" i="28"/>
  <c r="G820" i="28"/>
  <c r="G802" i="28"/>
  <c r="H803" i="28"/>
  <c r="G797" i="28"/>
  <c r="G803" i="28"/>
  <c r="H798" i="28"/>
  <c r="G811" i="28"/>
  <c r="H820" i="28"/>
  <c r="H797" i="28"/>
  <c r="G793" i="28"/>
  <c r="H793" i="28"/>
  <c r="H807" i="28"/>
  <c r="H808" i="28"/>
  <c r="G796" i="28"/>
  <c r="G809" i="28"/>
  <c r="G801" i="28"/>
  <c r="G815" i="28"/>
  <c r="G810" i="28"/>
  <c r="G791" i="28"/>
  <c r="H818" i="28"/>
  <c r="G795" i="28"/>
  <c r="H815" i="28"/>
  <c r="G806" i="28"/>
  <c r="H792" i="28"/>
  <c r="H800" i="28"/>
  <c r="H816" i="28"/>
  <c r="H795" i="28"/>
  <c r="G808" i="28"/>
  <c r="H814" i="28"/>
  <c r="H468" i="28"/>
  <c r="G476" i="28"/>
  <c r="G468" i="28"/>
  <c r="H458" i="28"/>
  <c r="G458" i="28"/>
  <c r="H450" i="28"/>
  <c r="G474" i="28"/>
  <c r="G457" i="28"/>
  <c r="G464" i="28"/>
  <c r="G459" i="28"/>
  <c r="H478" i="28"/>
  <c r="G450" i="28"/>
  <c r="G478" i="28"/>
  <c r="H469" i="28"/>
  <c r="G477" i="28"/>
  <c r="H457" i="28"/>
  <c r="H463" i="28"/>
  <c r="G453" i="28"/>
  <c r="G463" i="28"/>
  <c r="G462" i="28"/>
  <c r="G452" i="28"/>
  <c r="H470" i="28"/>
  <c r="G466" i="28"/>
  <c r="H454" i="28"/>
  <c r="G454" i="28"/>
  <c r="H452" i="28"/>
  <c r="G470" i="28"/>
  <c r="H479" i="28"/>
  <c r="G465" i="28"/>
  <c r="G461" i="28"/>
  <c r="H461" i="28"/>
  <c r="G473" i="28"/>
  <c r="H456" i="28"/>
  <c r="H455" i="28"/>
  <c r="H471" i="28"/>
  <c r="H472" i="28"/>
  <c r="G456" i="28"/>
  <c r="H477" i="28"/>
  <c r="H460" i="28"/>
  <c r="G455" i="28"/>
  <c r="H465" i="28"/>
  <c r="H473" i="28"/>
  <c r="H467" i="28"/>
  <c r="H451" i="28"/>
  <c r="G472" i="28"/>
  <c r="H475" i="28"/>
  <c r="H466" i="28"/>
  <c r="H464" i="28"/>
  <c r="G467" i="28"/>
  <c r="G479" i="28"/>
  <c r="G469" i="28"/>
  <c r="H459" i="28"/>
  <c r="G471" i="28"/>
  <c r="H476" i="28"/>
  <c r="H474" i="28"/>
  <c r="G460" i="28"/>
  <c r="G480" i="28"/>
  <c r="H453" i="28"/>
  <c r="H480" i="28"/>
  <c r="H462" i="28"/>
  <c r="G451" i="28"/>
  <c r="G475" i="28"/>
  <c r="G608" i="28"/>
  <c r="G596" i="28"/>
  <c r="G616" i="28"/>
  <c r="G595" i="28"/>
  <c r="G602" i="28"/>
  <c r="H593" i="28"/>
  <c r="H604" i="28"/>
  <c r="G615" i="28"/>
  <c r="G601" i="28"/>
  <c r="H614" i="28"/>
  <c r="H599" i="28"/>
  <c r="H616" i="28"/>
  <c r="G599" i="28"/>
  <c r="H609" i="28"/>
  <c r="G591" i="28"/>
  <c r="H588" i="28"/>
  <c r="H611" i="28"/>
  <c r="H590" i="28"/>
  <c r="G614" i="28"/>
  <c r="H601" i="28"/>
  <c r="G610" i="28"/>
  <c r="G586" i="28"/>
  <c r="G589" i="28"/>
  <c r="G605" i="28"/>
  <c r="G612" i="28"/>
  <c r="G607" i="28"/>
  <c r="H595" i="28"/>
  <c r="H589" i="28"/>
  <c r="H596" i="28"/>
  <c r="H607" i="28"/>
  <c r="G590" i="28"/>
  <c r="H613" i="28"/>
  <c r="H606" i="28"/>
  <c r="H586" i="28"/>
  <c r="H602" i="28"/>
  <c r="H598" i="28"/>
  <c r="G598" i="28"/>
  <c r="H603" i="28"/>
  <c r="G594" i="28"/>
  <c r="H594" i="28"/>
  <c r="G588" i="28"/>
  <c r="G611" i="28"/>
  <c r="G600" i="28"/>
  <c r="G593" i="28"/>
  <c r="H587" i="28"/>
  <c r="H605" i="28"/>
  <c r="H600" i="28"/>
  <c r="G597" i="28"/>
  <c r="G609" i="28"/>
  <c r="G606" i="28"/>
  <c r="G587" i="28"/>
  <c r="H615" i="28"/>
  <c r="H592" i="28"/>
  <c r="H597" i="28"/>
  <c r="H608" i="28"/>
  <c r="G592" i="28"/>
  <c r="H612" i="28"/>
  <c r="H591" i="28"/>
  <c r="H610" i="28"/>
  <c r="G604" i="28"/>
  <c r="G613" i="28"/>
  <c r="G603" i="28"/>
  <c r="G688" i="28"/>
  <c r="G696" i="28"/>
  <c r="G716" i="28"/>
  <c r="H695" i="28"/>
  <c r="G694" i="28"/>
  <c r="G702" i="28"/>
  <c r="G703" i="28"/>
  <c r="G711" i="28"/>
  <c r="G700" i="28"/>
  <c r="G710" i="28"/>
  <c r="H688" i="28"/>
  <c r="H690" i="28"/>
  <c r="G690" i="28"/>
  <c r="H708" i="28"/>
  <c r="H718" i="28"/>
  <c r="G718" i="28"/>
  <c r="H694" i="28"/>
  <c r="H692" i="28"/>
  <c r="G691" i="28"/>
  <c r="G705" i="28"/>
  <c r="H712" i="28"/>
  <c r="G714" i="28"/>
  <c r="H716" i="28"/>
  <c r="G699" i="28"/>
  <c r="H709" i="28"/>
  <c r="H711" i="28"/>
  <c r="H705" i="28"/>
  <c r="H704" i="28"/>
  <c r="H706" i="28"/>
  <c r="H699" i="28"/>
  <c r="H696" i="28"/>
  <c r="H715" i="28"/>
  <c r="G704" i="28"/>
  <c r="G717" i="28"/>
  <c r="H700" i="28"/>
  <c r="G692" i="28"/>
  <c r="G698" i="28"/>
  <c r="H707" i="28"/>
  <c r="G697" i="28"/>
  <c r="H702" i="28"/>
  <c r="H698" i="28"/>
  <c r="H703" i="28"/>
  <c r="H714" i="28"/>
  <c r="H717" i="28"/>
  <c r="G715" i="28"/>
  <c r="H689" i="28"/>
  <c r="G709" i="28"/>
  <c r="G706" i="28"/>
  <c r="G712" i="28"/>
  <c r="H691" i="28"/>
  <c r="H710" i="28"/>
  <c r="H713" i="28"/>
  <c r="G708" i="28"/>
  <c r="G701" i="28"/>
  <c r="H697" i="28"/>
  <c r="H701" i="28"/>
  <c r="H693" i="28"/>
  <c r="G689" i="28"/>
  <c r="G713" i="28"/>
  <c r="G693" i="28"/>
  <c r="G707" i="28"/>
  <c r="G695" i="28"/>
  <c r="G727" i="28"/>
  <c r="H746" i="28"/>
  <c r="H745" i="28"/>
  <c r="H726" i="28"/>
  <c r="G724" i="28"/>
  <c r="H733" i="28"/>
  <c r="H725" i="28"/>
  <c r="H752" i="28"/>
  <c r="G743" i="28"/>
  <c r="G733" i="28"/>
  <c r="G752" i="28"/>
  <c r="H724" i="28"/>
  <c r="G745" i="28"/>
  <c r="H740" i="28"/>
  <c r="G750" i="28"/>
  <c r="G738" i="28"/>
  <c r="G726" i="28"/>
  <c r="H732" i="28"/>
  <c r="G732" i="28"/>
  <c r="G741" i="28"/>
  <c r="H727" i="28"/>
  <c r="H747" i="28"/>
  <c r="G747" i="28"/>
  <c r="H730" i="28"/>
  <c r="G740" i="28"/>
  <c r="G722" i="28"/>
  <c r="G728" i="28"/>
  <c r="H735" i="28"/>
  <c r="H731" i="28"/>
  <c r="H750" i="28"/>
  <c r="G730" i="28"/>
  <c r="H748" i="28"/>
  <c r="H739" i="28"/>
  <c r="H722" i="28"/>
  <c r="H723" i="28"/>
  <c r="H736" i="28"/>
  <c r="G735" i="28"/>
  <c r="H743" i="28"/>
  <c r="H737" i="28"/>
  <c r="G729" i="28"/>
  <c r="G744" i="28"/>
  <c r="H749" i="28"/>
  <c r="G746" i="28"/>
  <c r="H744" i="28"/>
  <c r="H734" i="28"/>
  <c r="G725" i="28"/>
  <c r="H742" i="28"/>
  <c r="G739" i="28"/>
  <c r="H741" i="28"/>
  <c r="H729" i="28"/>
  <c r="G748" i="28"/>
  <c r="G731" i="28"/>
  <c r="G736" i="28"/>
  <c r="G734" i="28"/>
  <c r="G749" i="28"/>
  <c r="G751" i="28"/>
  <c r="H751" i="28"/>
  <c r="H738" i="28"/>
  <c r="H728" i="28"/>
  <c r="G723" i="28"/>
  <c r="G742" i="28"/>
  <c r="G737" i="28"/>
  <c r="G763" i="28"/>
  <c r="H783" i="28"/>
  <c r="H756" i="28"/>
  <c r="G783" i="28"/>
  <c r="H777" i="28"/>
  <c r="H762" i="28"/>
  <c r="G782" i="28"/>
  <c r="G775" i="28"/>
  <c r="G774" i="28"/>
  <c r="H768" i="28"/>
  <c r="H774" i="28"/>
  <c r="H767" i="28"/>
  <c r="G760" i="28"/>
  <c r="G767" i="28"/>
  <c r="H782" i="28"/>
  <c r="H757" i="28"/>
  <c r="G757" i="28"/>
  <c r="G773" i="28"/>
  <c r="H764" i="28"/>
  <c r="G786" i="28"/>
  <c r="H769" i="28"/>
  <c r="H784" i="28"/>
  <c r="H758" i="28"/>
  <c r="H772" i="28"/>
  <c r="H763" i="28"/>
  <c r="H779" i="28"/>
  <c r="H771" i="28"/>
  <c r="H786" i="28"/>
  <c r="G779" i="28"/>
  <c r="G771" i="28"/>
  <c r="G762" i="28"/>
  <c r="H778" i="28"/>
  <c r="G758" i="28"/>
  <c r="H785" i="28"/>
  <c r="G784" i="28"/>
  <c r="G768" i="28"/>
  <c r="G765" i="28"/>
  <c r="G772" i="28"/>
  <c r="G759" i="28"/>
  <c r="G777" i="28"/>
  <c r="H776" i="28"/>
  <c r="G776" i="28"/>
  <c r="H759" i="28"/>
  <c r="G781" i="28"/>
  <c r="H770" i="28"/>
  <c r="G778" i="28"/>
  <c r="H781" i="28"/>
  <c r="G761" i="28"/>
  <c r="G785" i="28"/>
  <c r="G769" i="28"/>
  <c r="H761" i="28"/>
  <c r="H765" i="28"/>
  <c r="H780" i="28"/>
  <c r="H773" i="28"/>
  <c r="G780" i="28"/>
  <c r="G766" i="28"/>
  <c r="H766" i="28"/>
  <c r="H775" i="28"/>
  <c r="G756" i="28"/>
  <c r="H760" i="28"/>
  <c r="G770" i="28"/>
  <c r="G764" i="28"/>
  <c r="G847" i="28"/>
  <c r="G830" i="28"/>
  <c r="G853" i="28"/>
  <c r="H841" i="28"/>
  <c r="H835" i="28"/>
  <c r="H852" i="28"/>
  <c r="H840" i="28"/>
  <c r="G835" i="28"/>
  <c r="H829" i="28"/>
  <c r="H834" i="28"/>
  <c r="H845" i="28"/>
  <c r="G845" i="28"/>
  <c r="H851" i="28"/>
  <c r="G839" i="28"/>
  <c r="G851" i="28"/>
  <c r="H833" i="28"/>
  <c r="H838" i="28"/>
  <c r="H826" i="28"/>
  <c r="G846" i="28"/>
  <c r="H831" i="28"/>
  <c r="G831" i="28"/>
  <c r="G852" i="28"/>
  <c r="H837" i="28"/>
  <c r="G837" i="28"/>
  <c r="H830" i="28"/>
  <c r="H842" i="28"/>
  <c r="G826" i="28"/>
  <c r="H832" i="28"/>
  <c r="H825" i="28"/>
  <c r="G825" i="28"/>
  <c r="G844" i="28"/>
  <c r="H850" i="28"/>
  <c r="H836" i="28"/>
  <c r="G850" i="28"/>
  <c r="G843" i="28"/>
  <c r="G836" i="28"/>
  <c r="G828" i="28"/>
  <c r="G842" i="28"/>
  <c r="G840" i="28"/>
  <c r="G832" i="28"/>
  <c r="H846" i="28"/>
  <c r="H854" i="28"/>
  <c r="G824" i="28"/>
  <c r="H843" i="28"/>
  <c r="H847" i="28"/>
  <c r="H827" i="28"/>
  <c r="G834" i="28"/>
  <c r="H848" i="28"/>
  <c r="G848" i="28"/>
  <c r="H828" i="28"/>
  <c r="H844" i="28"/>
  <c r="H839" i="28"/>
  <c r="G829" i="28"/>
  <c r="G827" i="28"/>
  <c r="G841" i="28"/>
  <c r="G833" i="28"/>
  <c r="H849" i="28"/>
  <c r="H824" i="28"/>
  <c r="G854" i="28"/>
  <c r="G849" i="28"/>
  <c r="G838" i="28"/>
  <c r="H853" i="28"/>
  <c r="G507" i="28"/>
  <c r="H492" i="28"/>
  <c r="H499" i="28"/>
  <c r="G492" i="28"/>
  <c r="H484" i="28"/>
  <c r="G499" i="28"/>
  <c r="G484" i="28"/>
  <c r="H513" i="28"/>
  <c r="G491" i="28"/>
  <c r="H512" i="28"/>
  <c r="H505" i="28"/>
  <c r="G498" i="28"/>
  <c r="G490" i="28"/>
  <c r="H504" i="28"/>
  <c r="H496" i="28"/>
  <c r="G489" i="28"/>
  <c r="G512" i="28"/>
  <c r="G505" i="28"/>
  <c r="G497" i="28"/>
  <c r="H511" i="28"/>
  <c r="H489" i="28"/>
  <c r="G508" i="28"/>
  <c r="H488" i="28"/>
  <c r="H498" i="28"/>
  <c r="H487" i="28"/>
  <c r="G487" i="28"/>
  <c r="G513" i="28"/>
  <c r="G503" i="28"/>
  <c r="H494" i="28"/>
  <c r="H490" i="28"/>
  <c r="G509" i="28"/>
  <c r="H500" i="28"/>
  <c r="G496" i="28"/>
  <c r="H495" i="28"/>
  <c r="H485" i="28"/>
  <c r="G500" i="28"/>
  <c r="G510" i="28"/>
  <c r="H506" i="28"/>
  <c r="H508" i="28"/>
  <c r="H491" i="28"/>
  <c r="H503" i="28"/>
  <c r="H497" i="28"/>
  <c r="G485" i="28"/>
  <c r="H507" i="28"/>
  <c r="G511" i="28"/>
  <c r="H502" i="28"/>
  <c r="G506" i="28"/>
  <c r="G486" i="28"/>
  <c r="G501" i="28"/>
  <c r="H501" i="28"/>
  <c r="H486" i="28"/>
  <c r="H493" i="28"/>
  <c r="G495" i="28"/>
  <c r="G488" i="28"/>
  <c r="G493" i="28"/>
  <c r="H510" i="28"/>
  <c r="G504" i="28"/>
  <c r="G502" i="28"/>
  <c r="H509" i="28"/>
  <c r="G494" i="28"/>
  <c r="G514" i="28"/>
  <c r="H514" i="28"/>
  <c r="G624" i="28"/>
  <c r="G644" i="28"/>
  <c r="G635" i="28"/>
  <c r="H627" i="28"/>
  <c r="G627" i="28"/>
  <c r="H625" i="28"/>
  <c r="H623" i="28"/>
  <c r="H649" i="28"/>
  <c r="G641" i="28"/>
  <c r="H624" i="28"/>
  <c r="G623" i="28"/>
  <c r="H621" i="28"/>
  <c r="H630" i="28"/>
  <c r="H639" i="28"/>
  <c r="G647" i="28"/>
  <c r="H628" i="28"/>
  <c r="G636" i="28"/>
  <c r="H622" i="28"/>
  <c r="H629" i="28"/>
  <c r="G628" i="28"/>
  <c r="G625" i="28"/>
  <c r="H620" i="28"/>
  <c r="H626" i="28"/>
  <c r="G650" i="28"/>
  <c r="G621" i="28"/>
  <c r="G645" i="28"/>
  <c r="G626" i="28"/>
  <c r="H646" i="28"/>
  <c r="G646" i="28"/>
  <c r="G620" i="28"/>
  <c r="G648" i="28"/>
  <c r="G642" i="28"/>
  <c r="H632" i="28"/>
  <c r="H635" i="28"/>
  <c r="H631" i="28"/>
  <c r="G633" i="28"/>
  <c r="G632" i="28"/>
  <c r="H638" i="28"/>
  <c r="G622" i="28"/>
  <c r="H634" i="28"/>
  <c r="G638" i="28"/>
  <c r="G643" i="28"/>
  <c r="G634" i="28"/>
  <c r="H650" i="28"/>
  <c r="H648" i="28"/>
  <c r="H642" i="28"/>
  <c r="H645" i="28"/>
  <c r="G630" i="28"/>
  <c r="G629" i="28"/>
  <c r="G637" i="28"/>
  <c r="G649" i="28"/>
  <c r="G639" i="28"/>
  <c r="H636" i="28"/>
  <c r="H647" i="28"/>
  <c r="H643" i="28"/>
  <c r="G631" i="28"/>
  <c r="H641" i="28"/>
  <c r="H640" i="28"/>
  <c r="G640" i="28"/>
  <c r="H633" i="28"/>
  <c r="H637" i="28"/>
  <c r="H644" i="28"/>
  <c r="H524" i="28"/>
  <c r="H547" i="28"/>
  <c r="H540" i="28"/>
  <c r="H532" i="28"/>
  <c r="G547" i="28"/>
  <c r="G540" i="28"/>
  <c r="G532" i="28"/>
  <c r="H523" i="28"/>
  <c r="G546" i="28"/>
  <c r="G539" i="28"/>
  <c r="H522" i="28"/>
  <c r="G529" i="28"/>
  <c r="H520" i="28"/>
  <c r="H530" i="28"/>
  <c r="G545" i="28"/>
  <c r="H529" i="28"/>
  <c r="G541" i="28"/>
  <c r="G520" i="28"/>
  <c r="G531" i="28"/>
  <c r="H519" i="28"/>
  <c r="H539" i="28"/>
  <c r="G519" i="28"/>
  <c r="H535" i="28"/>
  <c r="G535" i="28"/>
  <c r="H544" i="28"/>
  <c r="H534" i="28"/>
  <c r="H543" i="28"/>
  <c r="H528" i="28"/>
  <c r="G526" i="28"/>
  <c r="G534" i="28"/>
  <c r="H533" i="28"/>
  <c r="H521" i="28"/>
  <c r="G521" i="28"/>
  <c r="H542" i="28"/>
  <c r="H546" i="28"/>
  <c r="G537" i="28"/>
  <c r="G536" i="28"/>
  <c r="H526" i="28"/>
  <c r="G533" i="28"/>
  <c r="H541" i="28"/>
  <c r="G538" i="28"/>
  <c r="H525" i="28"/>
  <c r="G525" i="28"/>
  <c r="G523" i="28"/>
  <c r="G530" i="28"/>
  <c r="H518" i="28"/>
  <c r="G528" i="28"/>
  <c r="H536" i="28"/>
  <c r="H548" i="28"/>
  <c r="G527" i="28"/>
  <c r="H537" i="28"/>
  <c r="G522" i="28"/>
  <c r="H531" i="28"/>
  <c r="H527" i="28"/>
  <c r="G548" i="28"/>
  <c r="G543" i="28"/>
  <c r="G524" i="28"/>
  <c r="H545" i="28"/>
  <c r="G518" i="28"/>
  <c r="G542" i="28"/>
  <c r="G544" i="28"/>
  <c r="H538" i="28"/>
  <c r="H832" i="20"/>
  <c r="H845" i="20"/>
  <c r="H835" i="20"/>
  <c r="H833" i="20"/>
  <c r="G832" i="20"/>
  <c r="H853" i="20"/>
  <c r="G826" i="20"/>
  <c r="H837" i="20"/>
  <c r="H840" i="20"/>
  <c r="H842" i="20"/>
  <c r="G829" i="20"/>
  <c r="G843" i="20"/>
  <c r="G852" i="20"/>
  <c r="H850" i="20"/>
  <c r="H826" i="20"/>
  <c r="H839" i="20"/>
  <c r="G844" i="20"/>
  <c r="G840" i="20"/>
  <c r="H851" i="20"/>
  <c r="G848" i="20"/>
  <c r="G835" i="20"/>
  <c r="G851" i="20"/>
  <c r="H825" i="20"/>
  <c r="H829" i="20"/>
  <c r="H843" i="20"/>
  <c r="G846" i="20"/>
  <c r="G830" i="20"/>
  <c r="G841" i="20"/>
  <c r="G825" i="20"/>
  <c r="G834" i="20"/>
  <c r="G833" i="20"/>
  <c r="G853" i="20"/>
  <c r="G854" i="20"/>
  <c r="G847" i="20"/>
  <c r="G836" i="20"/>
  <c r="G849" i="20"/>
  <c r="G842" i="20"/>
  <c r="H831" i="20"/>
  <c r="H828" i="20"/>
  <c r="H834" i="20"/>
  <c r="G828" i="20"/>
  <c r="G845" i="20"/>
  <c r="H830" i="20"/>
  <c r="G824" i="20"/>
  <c r="G831" i="20"/>
  <c r="G850" i="20"/>
  <c r="G838" i="20"/>
  <c r="H847" i="20"/>
  <c r="H848" i="20"/>
  <c r="G839" i="20"/>
  <c r="H852" i="20"/>
  <c r="H846" i="20"/>
  <c r="G827" i="20"/>
  <c r="H838" i="20"/>
  <c r="H844" i="20"/>
  <c r="G837" i="20"/>
  <c r="H854" i="20"/>
  <c r="H849" i="20"/>
  <c r="H824" i="20"/>
  <c r="H827" i="20"/>
  <c r="H841" i="20"/>
  <c r="H836" i="20"/>
  <c r="G816" i="21"/>
  <c r="G810" i="21"/>
  <c r="H819" i="21"/>
  <c r="G805" i="21"/>
  <c r="G790" i="21"/>
  <c r="G817" i="21"/>
  <c r="H803" i="21"/>
  <c r="G795" i="21"/>
  <c r="H815" i="21"/>
  <c r="G808" i="21"/>
  <c r="H800" i="21"/>
  <c r="G800" i="21"/>
  <c r="G813" i="21"/>
  <c r="G798" i="21"/>
  <c r="H794" i="21"/>
  <c r="G819" i="21"/>
  <c r="H793" i="21"/>
  <c r="H817" i="21"/>
  <c r="G812" i="21"/>
  <c r="G804" i="21"/>
  <c r="G793" i="21"/>
  <c r="H818" i="21"/>
  <c r="H810" i="21"/>
  <c r="G791" i="21"/>
  <c r="H807" i="21"/>
  <c r="G811" i="21"/>
  <c r="G807" i="21"/>
  <c r="H797" i="21"/>
  <c r="H806" i="21"/>
  <c r="H814" i="21"/>
  <c r="H802" i="21"/>
  <c r="G796" i="21"/>
  <c r="H795" i="21"/>
  <c r="H804" i="21"/>
  <c r="H790" i="21"/>
  <c r="H799" i="21"/>
  <c r="H798" i="21"/>
  <c r="H808" i="21"/>
  <c r="G818" i="21"/>
  <c r="H812" i="21"/>
  <c r="H809" i="21"/>
  <c r="G801" i="21"/>
  <c r="G799" i="21"/>
  <c r="H816" i="21"/>
  <c r="H811" i="21"/>
  <c r="H813" i="21"/>
  <c r="H820" i="21"/>
  <c r="G809" i="21"/>
  <c r="G814" i="21"/>
  <c r="H801" i="21"/>
  <c r="H792" i="21"/>
  <c r="G794" i="21"/>
  <c r="G803" i="21"/>
  <c r="H805" i="21"/>
  <c r="G820" i="21"/>
  <c r="G792" i="21"/>
  <c r="G806" i="21"/>
  <c r="G802" i="21"/>
  <c r="H791" i="21"/>
  <c r="H796" i="21"/>
  <c r="G815" i="21"/>
  <c r="G797" i="21"/>
  <c r="G691" i="20"/>
  <c r="G693" i="20"/>
  <c r="H709" i="20"/>
  <c r="G709" i="20"/>
  <c r="G699" i="20"/>
  <c r="H694" i="20"/>
  <c r="G707" i="20"/>
  <c r="H691" i="20"/>
  <c r="H692" i="20"/>
  <c r="H715" i="20"/>
  <c r="G715" i="20"/>
  <c r="H699" i="20"/>
  <c r="H707" i="20"/>
  <c r="G694" i="20"/>
  <c r="G689" i="20"/>
  <c r="H717" i="20"/>
  <c r="G710" i="20"/>
  <c r="G700" i="20"/>
  <c r="H708" i="20"/>
  <c r="G706" i="20"/>
  <c r="G716" i="20"/>
  <c r="G696" i="20"/>
  <c r="G698" i="20"/>
  <c r="G711" i="20"/>
  <c r="G708" i="20"/>
  <c r="H701" i="20"/>
  <c r="H705" i="20"/>
  <c r="G704" i="20"/>
  <c r="H710" i="20"/>
  <c r="G717" i="20"/>
  <c r="G718" i="20"/>
  <c r="G688" i="20"/>
  <c r="H697" i="20"/>
  <c r="G705" i="20"/>
  <c r="H690" i="20"/>
  <c r="H702" i="20"/>
  <c r="H704" i="20"/>
  <c r="H693" i="20"/>
  <c r="H696" i="20"/>
  <c r="G690" i="20"/>
  <c r="H713" i="20"/>
  <c r="H711" i="20"/>
  <c r="H712" i="20"/>
  <c r="H688" i="20"/>
  <c r="H695" i="20"/>
  <c r="H703" i="20"/>
  <c r="G714" i="20"/>
  <c r="H714" i="20"/>
  <c r="G712" i="20"/>
  <c r="G695" i="20"/>
  <c r="H689" i="20"/>
  <c r="G692" i="20"/>
  <c r="G702" i="20"/>
  <c r="G701" i="20"/>
  <c r="G713" i="20"/>
  <c r="H698" i="20"/>
  <c r="G697" i="20"/>
  <c r="H716" i="20"/>
  <c r="H706" i="20"/>
  <c r="H700" i="20"/>
  <c r="H718" i="20"/>
  <c r="G703" i="20"/>
  <c r="H809" i="24"/>
  <c r="G809" i="24"/>
  <c r="H818" i="24"/>
  <c r="H810" i="24"/>
  <c r="H802" i="24"/>
  <c r="G810" i="24"/>
  <c r="G802" i="24"/>
  <c r="H795" i="24"/>
  <c r="H797" i="24"/>
  <c r="H819" i="24"/>
  <c r="G813" i="24"/>
  <c r="G811" i="24"/>
  <c r="G792" i="24"/>
  <c r="G799" i="24"/>
  <c r="G816" i="24"/>
  <c r="H815" i="24"/>
  <c r="G800" i="24"/>
  <c r="G803" i="24"/>
  <c r="H801" i="24"/>
  <c r="G806" i="24"/>
  <c r="H794" i="24"/>
  <c r="H807" i="24"/>
  <c r="H790" i="24"/>
  <c r="G805" i="24"/>
  <c r="H816" i="24"/>
  <c r="H793" i="24"/>
  <c r="H800" i="24"/>
  <c r="H798" i="24"/>
  <c r="H805" i="24"/>
  <c r="G798" i="24"/>
  <c r="H806" i="24"/>
  <c r="G808" i="24"/>
  <c r="G791" i="24"/>
  <c r="G804" i="24"/>
  <c r="H792" i="24"/>
  <c r="G790" i="24"/>
  <c r="H811" i="24"/>
  <c r="G796" i="24"/>
  <c r="H804" i="24"/>
  <c r="G794" i="24"/>
  <c r="H791" i="24"/>
  <c r="G793" i="24"/>
  <c r="H820" i="24"/>
  <c r="G818" i="24"/>
  <c r="G817" i="24"/>
  <c r="G812" i="24"/>
  <c r="G814" i="24"/>
  <c r="H813" i="24"/>
  <c r="H799" i="24"/>
  <c r="H814" i="24"/>
  <c r="H808" i="24"/>
  <c r="G795" i="24"/>
  <c r="G820" i="24"/>
  <c r="G815" i="24"/>
  <c r="H796" i="24"/>
  <c r="H817" i="24"/>
  <c r="G807" i="24"/>
  <c r="H812" i="24"/>
  <c r="H803" i="24"/>
  <c r="G819" i="24"/>
  <c r="G797" i="24"/>
  <c r="G801" i="24"/>
  <c r="G430" i="21"/>
  <c r="G423" i="21"/>
  <c r="G420" i="21"/>
  <c r="H418" i="21"/>
  <c r="G425" i="21"/>
  <c r="H441" i="21"/>
  <c r="G429" i="21"/>
  <c r="H437" i="21"/>
  <c r="G446" i="21"/>
  <c r="H435" i="21"/>
  <c r="G418" i="21"/>
  <c r="H424" i="21"/>
  <c r="H442" i="21"/>
  <c r="G424" i="21"/>
  <c r="H440" i="21"/>
  <c r="G440" i="21"/>
  <c r="H421" i="21"/>
  <c r="H419" i="21"/>
  <c r="G435" i="21"/>
  <c r="H430" i="21"/>
  <c r="H436" i="21"/>
  <c r="G419" i="21"/>
  <c r="H428" i="21"/>
  <c r="G428" i="21"/>
  <c r="G417" i="21"/>
  <c r="G426" i="21"/>
  <c r="H425" i="21"/>
  <c r="G434" i="21"/>
  <c r="G444" i="21"/>
  <c r="H443" i="21"/>
  <c r="G438" i="21"/>
  <c r="G422" i="21"/>
  <c r="G442" i="21"/>
  <c r="H417" i="21"/>
  <c r="H433" i="21"/>
  <c r="G439" i="21"/>
  <c r="H434" i="21"/>
  <c r="H438" i="21"/>
  <c r="H420" i="21"/>
  <c r="G443" i="21"/>
  <c r="H432" i="21"/>
  <c r="H446" i="21"/>
  <c r="G431" i="21"/>
  <c r="H439" i="21"/>
  <c r="H423" i="21"/>
  <c r="G441" i="21"/>
  <c r="G427" i="21"/>
  <c r="H426" i="21"/>
  <c r="H444" i="21"/>
  <c r="G432" i="21"/>
  <c r="G437" i="21"/>
  <c r="G416" i="21"/>
  <c r="H431" i="21"/>
  <c r="H422" i="21"/>
  <c r="G436" i="21"/>
  <c r="H416" i="21"/>
  <c r="G433" i="21"/>
  <c r="G421" i="21"/>
  <c r="H445" i="21"/>
  <c r="H427" i="21"/>
  <c r="G445" i="21"/>
  <c r="H429" i="21"/>
  <c r="M659" i="22"/>
  <c r="L676" i="22" s="1"/>
  <c r="M795" i="22"/>
  <c r="L812" i="22" s="1"/>
  <c r="M523" i="22"/>
  <c r="L540" i="22" s="1"/>
  <c r="L88" i="22"/>
  <c r="L802" i="22"/>
  <c r="M591" i="22"/>
  <c r="L608" i="22" s="1"/>
  <c r="M81" i="22"/>
  <c r="L258" i="22"/>
  <c r="M149" i="22"/>
  <c r="L462" i="22"/>
  <c r="M183" i="22"/>
  <c r="M353" i="22"/>
  <c r="M387" i="22"/>
  <c r="L404" i="22" s="1"/>
  <c r="M625" i="22"/>
  <c r="L642" i="22" s="1"/>
  <c r="M693" i="22"/>
  <c r="L710" i="22" s="1"/>
  <c r="M727" i="22"/>
  <c r="L744" i="22" s="1"/>
  <c r="M829" i="22"/>
  <c r="L846" i="22" s="1"/>
  <c r="L326" i="22"/>
  <c r="L768" i="22"/>
  <c r="M20" i="22"/>
  <c r="L224" i="22"/>
  <c r="L496" i="22"/>
  <c r="M115" i="22"/>
  <c r="M421" i="22"/>
  <c r="L438" i="22" s="1"/>
  <c r="L564" i="22"/>
  <c r="M557" i="22"/>
  <c r="L574" i="22" s="1"/>
  <c r="L428" i="22"/>
  <c r="L190" i="22"/>
  <c r="L54" i="22"/>
  <c r="M285" i="22"/>
  <c r="L292" i="22"/>
  <c r="M455" i="22"/>
  <c r="L472" i="22" s="1"/>
  <c r="L156" i="22"/>
  <c r="L122" i="22"/>
  <c r="M489" i="22"/>
  <c r="L506" i="22" s="1"/>
  <c r="M251" i="22"/>
  <c r="L700" i="22"/>
  <c r="L394" i="22"/>
  <c r="L666" i="22"/>
  <c r="M319" i="22"/>
  <c r="L530" i="22"/>
  <c r="M761" i="22"/>
  <c r="L778" i="22" s="1"/>
  <c r="L836" i="22"/>
  <c r="L734" i="22"/>
  <c r="L632" i="22"/>
  <c r="M217" i="22"/>
  <c r="L598" i="22"/>
  <c r="L360" i="22"/>
  <c r="L27" i="22"/>
  <c r="M47" i="22"/>
  <c r="X9" i="22"/>
  <c r="M11" i="18"/>
  <c r="K16" i="18"/>
  <c r="G411" i="18"/>
  <c r="H386" i="18"/>
  <c r="H387" i="18"/>
  <c r="H411" i="18"/>
  <c r="G396" i="18"/>
  <c r="H404" i="18"/>
  <c r="G412" i="18"/>
  <c r="H402" i="18"/>
  <c r="H403" i="18"/>
  <c r="G405" i="18"/>
  <c r="G398" i="18"/>
  <c r="G394" i="18"/>
  <c r="G410" i="18"/>
  <c r="H398" i="18"/>
  <c r="H392" i="18"/>
  <c r="H384" i="18"/>
  <c r="H382" i="18"/>
  <c r="G400" i="18"/>
  <c r="H409" i="18"/>
  <c r="H412" i="18"/>
  <c r="G399" i="18"/>
  <c r="G407" i="18"/>
  <c r="G402" i="18"/>
  <c r="G386" i="18"/>
  <c r="H393" i="18"/>
  <c r="H389" i="18"/>
  <c r="H406" i="18"/>
  <c r="G387" i="18"/>
  <c r="G395" i="18"/>
  <c r="G382" i="18"/>
  <c r="H397" i="18"/>
  <c r="G389" i="18"/>
  <c r="G401" i="18"/>
  <c r="H408" i="18"/>
  <c r="G384" i="18"/>
  <c r="G391" i="18"/>
  <c r="G397" i="18"/>
  <c r="H401" i="18"/>
  <c r="G385" i="18"/>
  <c r="H396" i="18"/>
  <c r="H385" i="18"/>
  <c r="G409" i="18"/>
  <c r="H407" i="18"/>
  <c r="G390" i="18"/>
  <c r="G403" i="18"/>
  <c r="H395" i="18"/>
  <c r="G392" i="18"/>
  <c r="G393" i="18"/>
  <c r="G408" i="18"/>
  <c r="H388" i="18"/>
  <c r="H390" i="18"/>
  <c r="G388" i="18"/>
  <c r="G406" i="18"/>
  <c r="H383" i="18"/>
  <c r="G383" i="18"/>
  <c r="H399" i="18"/>
  <c r="H394" i="18"/>
  <c r="H405" i="18"/>
  <c r="G404" i="18"/>
  <c r="H400" i="18"/>
  <c r="H391" i="18"/>
  <c r="H410" i="18"/>
  <c r="G749" i="22"/>
  <c r="H745" i="22"/>
  <c r="G733" i="22"/>
  <c r="H748" i="22"/>
  <c r="H739" i="22"/>
  <c r="H735" i="22"/>
  <c r="H731" i="22"/>
  <c r="H723" i="22"/>
  <c r="G734" i="22"/>
  <c r="H740" i="22"/>
  <c r="H725" i="22"/>
  <c r="G735" i="22"/>
  <c r="H726" i="22"/>
  <c r="H722" i="22"/>
  <c r="H734" i="22"/>
  <c r="G744" i="22"/>
  <c r="G742" i="22"/>
  <c r="G732" i="22"/>
  <c r="H747" i="22"/>
  <c r="G747" i="22"/>
  <c r="H742" i="22"/>
  <c r="H750" i="22"/>
  <c r="G739" i="22"/>
  <c r="G740" i="22"/>
  <c r="G730" i="22"/>
  <c r="H732" i="22"/>
  <c r="G727" i="22"/>
  <c r="G751" i="22"/>
  <c r="G722" i="22"/>
  <c r="G743" i="22"/>
  <c r="G745" i="22"/>
  <c r="H743" i="22"/>
  <c r="G741" i="22"/>
  <c r="H741" i="22"/>
  <c r="H738" i="22"/>
  <c r="G731" i="22"/>
  <c r="G738" i="22"/>
  <c r="G723" i="22"/>
  <c r="G736" i="22"/>
  <c r="G752" i="22"/>
  <c r="G748" i="22"/>
  <c r="H728" i="22"/>
  <c r="H730" i="22"/>
  <c r="H751" i="22"/>
  <c r="H724" i="22"/>
  <c r="H729" i="22"/>
  <c r="H736" i="22"/>
  <c r="G729" i="22"/>
  <c r="H746" i="22"/>
  <c r="G726" i="22"/>
  <c r="H733" i="22"/>
  <c r="H727" i="22"/>
  <c r="G746" i="22"/>
  <c r="G737" i="22"/>
  <c r="G750" i="22"/>
  <c r="H752" i="22"/>
  <c r="H737" i="22"/>
  <c r="G725" i="22"/>
  <c r="H749" i="22"/>
  <c r="G724" i="22"/>
  <c r="H744" i="22"/>
  <c r="G728" i="22"/>
  <c r="G784" i="20"/>
  <c r="G781" i="20"/>
  <c r="H774" i="20"/>
  <c r="G758" i="20"/>
  <c r="H777" i="20"/>
  <c r="G770" i="20"/>
  <c r="G762" i="20"/>
  <c r="G777" i="20"/>
  <c r="G783" i="20"/>
  <c r="G774" i="20"/>
  <c r="G766" i="20"/>
  <c r="G757" i="20"/>
  <c r="G782" i="20"/>
  <c r="G756" i="20"/>
  <c r="H780" i="20"/>
  <c r="H771" i="20"/>
  <c r="G763" i="20"/>
  <c r="H783" i="20"/>
  <c r="H763" i="20"/>
  <c r="H779" i="20"/>
  <c r="G786" i="20"/>
  <c r="H762" i="20"/>
  <c r="G760" i="20"/>
  <c r="H757" i="20"/>
  <c r="H776" i="20"/>
  <c r="G771" i="20"/>
  <c r="H770" i="20"/>
  <c r="H769" i="20"/>
  <c r="H766" i="20"/>
  <c r="G776" i="20"/>
  <c r="H778" i="20"/>
  <c r="G768" i="20"/>
  <c r="H786" i="20"/>
  <c r="G775" i="20"/>
  <c r="G765" i="20"/>
  <c r="H781" i="20"/>
  <c r="G785" i="20"/>
  <c r="H764" i="20"/>
  <c r="G773" i="20"/>
  <c r="G779" i="20"/>
  <c r="G764" i="20"/>
  <c r="H765" i="20"/>
  <c r="H760" i="20"/>
  <c r="G761" i="20"/>
  <c r="G767" i="20"/>
  <c r="H772" i="20"/>
  <c r="H768" i="20"/>
  <c r="G778" i="20"/>
  <c r="G759" i="20"/>
  <c r="H785" i="20"/>
  <c r="H758" i="20"/>
  <c r="H782" i="20"/>
  <c r="H767" i="20"/>
  <c r="G780" i="20"/>
  <c r="H775" i="20"/>
  <c r="H759" i="20"/>
  <c r="G769" i="20"/>
  <c r="H761" i="20"/>
  <c r="G772" i="20"/>
  <c r="H784" i="20"/>
  <c r="H773" i="20"/>
  <c r="H756" i="20"/>
  <c r="H745" i="25"/>
  <c r="G745" i="25"/>
  <c r="H739" i="25"/>
  <c r="H731" i="25"/>
  <c r="G724" i="25"/>
  <c r="G744" i="25"/>
  <c r="G738" i="25"/>
  <c r="G730" i="25"/>
  <c r="H749" i="25"/>
  <c r="H734" i="25"/>
  <c r="G726" i="25"/>
  <c r="H741" i="25"/>
  <c r="G734" i="25"/>
  <c r="H747" i="25"/>
  <c r="G740" i="25"/>
  <c r="G731" i="25"/>
  <c r="H723" i="25"/>
  <c r="H746" i="25"/>
  <c r="H728" i="25"/>
  <c r="H738" i="25"/>
  <c r="G728" i="25"/>
  <c r="H751" i="25"/>
  <c r="G735" i="25"/>
  <c r="H744" i="25"/>
  <c r="H722" i="25"/>
  <c r="G723" i="25"/>
  <c r="G751" i="25"/>
  <c r="H743" i="25"/>
  <c r="G749" i="25"/>
  <c r="H730" i="25"/>
  <c r="H740" i="25"/>
  <c r="H726" i="25"/>
  <c r="G748" i="25"/>
  <c r="H748" i="25"/>
  <c r="G739" i="25"/>
  <c r="H725" i="25"/>
  <c r="H735" i="25"/>
  <c r="G741" i="25"/>
  <c r="G746" i="25"/>
  <c r="G727" i="25"/>
  <c r="H742" i="25"/>
  <c r="G752" i="25"/>
  <c r="H732" i="25"/>
  <c r="H737" i="25"/>
  <c r="H736" i="25"/>
  <c r="G725" i="25"/>
  <c r="G742" i="25"/>
  <c r="G737" i="25"/>
  <c r="G733" i="25"/>
  <c r="G732" i="25"/>
  <c r="H729" i="25"/>
  <c r="H727" i="25"/>
  <c r="H750" i="25"/>
  <c r="G736" i="25"/>
  <c r="G743" i="25"/>
  <c r="H752" i="25"/>
  <c r="G747" i="25"/>
  <c r="H733" i="25"/>
  <c r="G729" i="25"/>
  <c r="G722" i="25"/>
  <c r="G750" i="25"/>
  <c r="H724" i="25"/>
  <c r="H694" i="23"/>
  <c r="G715" i="23"/>
  <c r="G694" i="23"/>
  <c r="H712" i="23"/>
  <c r="H717" i="23"/>
  <c r="H707" i="23"/>
  <c r="G704" i="23"/>
  <c r="G693" i="23"/>
  <c r="G691" i="23"/>
  <c r="G699" i="23"/>
  <c r="H715" i="23"/>
  <c r="H704" i="23"/>
  <c r="H690" i="23"/>
  <c r="H709" i="23"/>
  <c r="H691" i="23"/>
  <c r="H700" i="23"/>
  <c r="G712" i="23"/>
  <c r="H699" i="23"/>
  <c r="H698" i="23"/>
  <c r="H706" i="23"/>
  <c r="H697" i="23"/>
  <c r="H692" i="23"/>
  <c r="H688" i="23"/>
  <c r="G688" i="23"/>
  <c r="H689" i="23"/>
  <c r="H711" i="23"/>
  <c r="G690" i="23"/>
  <c r="G714" i="23"/>
  <c r="G705" i="23"/>
  <c r="G710" i="23"/>
  <c r="G718" i="23"/>
  <c r="H693" i="23"/>
  <c r="G716" i="23"/>
  <c r="G707" i="23"/>
  <c r="G709" i="23"/>
  <c r="H702" i="23"/>
  <c r="G702" i="23"/>
  <c r="G696" i="23"/>
  <c r="G703" i="23"/>
  <c r="G697" i="23"/>
  <c r="H718" i="23"/>
  <c r="H713" i="23"/>
  <c r="G717" i="23"/>
  <c r="H705" i="23"/>
  <c r="G711" i="23"/>
  <c r="H714" i="23"/>
  <c r="H701" i="23"/>
  <c r="G692" i="23"/>
  <c r="H716" i="23"/>
  <c r="H696" i="23"/>
  <c r="H708" i="23"/>
  <c r="G713" i="23"/>
  <c r="H695" i="23"/>
  <c r="G706" i="23"/>
  <c r="G698" i="23"/>
  <c r="H710" i="23"/>
  <c r="G689" i="23"/>
  <c r="G708" i="23"/>
  <c r="H703" i="23"/>
  <c r="G701" i="23"/>
  <c r="G700" i="23"/>
  <c r="G695" i="23"/>
  <c r="H591" i="22"/>
  <c r="H595" i="22"/>
  <c r="G609" i="22"/>
  <c r="G600" i="22"/>
  <c r="H592" i="22"/>
  <c r="H590" i="22"/>
  <c r="H615" i="22"/>
  <c r="G598" i="22"/>
  <c r="G613" i="22"/>
  <c r="H605" i="22"/>
  <c r="G607" i="22"/>
  <c r="G587" i="22"/>
  <c r="G615" i="22"/>
  <c r="G612" i="22"/>
  <c r="G594" i="22"/>
  <c r="H613" i="22"/>
  <c r="G589" i="22"/>
  <c r="G597" i="22"/>
  <c r="G595" i="22"/>
  <c r="G605" i="22"/>
  <c r="H599" i="22"/>
  <c r="G588" i="22"/>
  <c r="G592" i="22"/>
  <c r="G601" i="22"/>
  <c r="H611" i="22"/>
  <c r="G591" i="22"/>
  <c r="H589" i="22"/>
  <c r="G608" i="22"/>
  <c r="H597" i="22"/>
  <c r="G603" i="22"/>
  <c r="G596" i="22"/>
  <c r="H593" i="22"/>
  <c r="H607" i="22"/>
  <c r="H602" i="22"/>
  <c r="H614" i="22"/>
  <c r="H596" i="22"/>
  <c r="H594" i="22"/>
  <c r="H604" i="22"/>
  <c r="H601" i="22"/>
  <c r="G614" i="22"/>
  <c r="G602" i="22"/>
  <c r="G604" i="22"/>
  <c r="H588" i="22"/>
  <c r="G610" i="22"/>
  <c r="H587" i="22"/>
  <c r="G599" i="22"/>
  <c r="H610" i="22"/>
  <c r="G606" i="22"/>
  <c r="H586" i="22"/>
  <c r="H603" i="22"/>
  <c r="G586" i="22"/>
  <c r="H616" i="22"/>
  <c r="G611" i="22"/>
  <c r="H612" i="22"/>
  <c r="H608" i="22"/>
  <c r="G593" i="22"/>
  <c r="H598" i="22"/>
  <c r="G616" i="22"/>
  <c r="G590" i="22"/>
  <c r="H606" i="22"/>
  <c r="H600" i="22"/>
  <c r="H609" i="22"/>
  <c r="G838" i="24"/>
  <c r="H841" i="24"/>
  <c r="H832" i="24"/>
  <c r="G832" i="24"/>
  <c r="G846" i="24"/>
  <c r="H829" i="24"/>
  <c r="G845" i="24"/>
  <c r="H835" i="24"/>
  <c r="H837" i="24"/>
  <c r="G835" i="24"/>
  <c r="H845" i="24"/>
  <c r="H826" i="24"/>
  <c r="G837" i="24"/>
  <c r="G851" i="24"/>
  <c r="H842" i="24"/>
  <c r="G830" i="24"/>
  <c r="G839" i="24"/>
  <c r="H850" i="24"/>
  <c r="G850" i="24"/>
  <c r="G829" i="24"/>
  <c r="H840" i="24"/>
  <c r="G844" i="24"/>
  <c r="H844" i="24"/>
  <c r="H833" i="24"/>
  <c r="G847" i="24"/>
  <c r="H838" i="24"/>
  <c r="G836" i="24"/>
  <c r="H854" i="24"/>
  <c r="G831" i="24"/>
  <c r="G833" i="24"/>
  <c r="H853" i="24"/>
  <c r="G825" i="24"/>
  <c r="G848" i="24"/>
  <c r="G840" i="24"/>
  <c r="G852" i="24"/>
  <c r="H848" i="24"/>
  <c r="H846" i="24"/>
  <c r="H849" i="24"/>
  <c r="H843" i="24"/>
  <c r="H827" i="24"/>
  <c r="H824" i="24"/>
  <c r="G853" i="24"/>
  <c r="G854" i="24"/>
  <c r="G843" i="24"/>
  <c r="G824" i="24"/>
  <c r="H830" i="24"/>
  <c r="H825" i="24"/>
  <c r="H851" i="24"/>
  <c r="H839" i="24"/>
  <c r="G827" i="24"/>
  <c r="G842" i="24"/>
  <c r="H836" i="24"/>
  <c r="G841" i="24"/>
  <c r="H831" i="24"/>
  <c r="G849" i="24"/>
  <c r="H834" i="24"/>
  <c r="G834" i="24"/>
  <c r="H828" i="24"/>
  <c r="G828" i="24"/>
  <c r="H847" i="24"/>
  <c r="H852" i="24"/>
  <c r="G826" i="24"/>
  <c r="G667" i="18"/>
  <c r="H673" i="18"/>
  <c r="G672" i="18"/>
  <c r="H663" i="18"/>
  <c r="H683" i="18"/>
  <c r="G673" i="18"/>
  <c r="G679" i="18"/>
  <c r="H662" i="18"/>
  <c r="G662" i="18"/>
  <c r="G656" i="18"/>
  <c r="H671" i="18"/>
  <c r="G671" i="18"/>
  <c r="G661" i="18"/>
  <c r="H659" i="18"/>
  <c r="H677" i="18"/>
  <c r="H668" i="18"/>
  <c r="G659" i="18"/>
  <c r="G677" i="18"/>
  <c r="G668" i="18"/>
  <c r="H667" i="18"/>
  <c r="G663" i="18"/>
  <c r="G675" i="18"/>
  <c r="H684" i="18"/>
  <c r="G684" i="18"/>
  <c r="H672" i="18"/>
  <c r="H654" i="18"/>
  <c r="G654" i="18"/>
  <c r="G680" i="18"/>
  <c r="G666" i="18"/>
  <c r="H682" i="18"/>
  <c r="H661" i="18"/>
  <c r="H664" i="18"/>
  <c r="H665" i="18"/>
  <c r="G664" i="18"/>
  <c r="H657" i="18"/>
  <c r="G681" i="18"/>
  <c r="G678" i="18"/>
  <c r="G670" i="18"/>
  <c r="G682" i="18"/>
  <c r="H670" i="18"/>
  <c r="G665" i="18"/>
  <c r="H655" i="18"/>
  <c r="H678" i="18"/>
  <c r="H666" i="18"/>
  <c r="G660" i="18"/>
  <c r="H658" i="18"/>
  <c r="G658" i="18"/>
  <c r="H674" i="18"/>
  <c r="G655" i="18"/>
  <c r="H669" i="18"/>
  <c r="G657" i="18"/>
  <c r="G674" i="18"/>
  <c r="H680" i="18"/>
  <c r="G669" i="18"/>
  <c r="H656" i="18"/>
  <c r="H679" i="18"/>
  <c r="H676" i="18"/>
  <c r="G683" i="18"/>
  <c r="H675" i="18"/>
  <c r="H660" i="18"/>
  <c r="H681" i="18"/>
  <c r="G676" i="18"/>
  <c r="H412" i="23"/>
  <c r="H399" i="23"/>
  <c r="G393" i="23"/>
  <c r="H387" i="23"/>
  <c r="G410" i="23"/>
  <c r="H391" i="23"/>
  <c r="G404" i="23"/>
  <c r="H397" i="23"/>
  <c r="G391" i="23"/>
  <c r="H390" i="23"/>
  <c r="G384" i="23"/>
  <c r="G397" i="23"/>
  <c r="G390" i="23"/>
  <c r="G409" i="23"/>
  <c r="H402" i="23"/>
  <c r="H382" i="23"/>
  <c r="G402" i="23"/>
  <c r="G395" i="23"/>
  <c r="H388" i="23"/>
  <c r="G382" i="23"/>
  <c r="G399" i="23"/>
  <c r="H383" i="23"/>
  <c r="H398" i="23"/>
  <c r="G396" i="23"/>
  <c r="H407" i="23"/>
  <c r="G400" i="23"/>
  <c r="G407" i="23"/>
  <c r="H405" i="23"/>
  <c r="G388" i="23"/>
  <c r="H410" i="23"/>
  <c r="H409" i="23"/>
  <c r="H384" i="23"/>
  <c r="G401" i="23"/>
  <c r="H392" i="23"/>
  <c r="H408" i="23"/>
  <c r="G386" i="23"/>
  <c r="H400" i="23"/>
  <c r="G405" i="23"/>
  <c r="G389" i="23"/>
  <c r="H394" i="23"/>
  <c r="H396" i="23"/>
  <c r="G387" i="23"/>
  <c r="H386" i="23"/>
  <c r="G394" i="23"/>
  <c r="H385" i="23"/>
  <c r="H393" i="23"/>
  <c r="H395" i="23"/>
  <c r="H403" i="23"/>
  <c r="G398" i="23"/>
  <c r="H404" i="23"/>
  <c r="G383" i="23"/>
  <c r="G412" i="23"/>
  <c r="G408" i="23"/>
  <c r="G403" i="23"/>
  <c r="G385" i="23"/>
  <c r="G392" i="23"/>
  <c r="H389" i="23"/>
  <c r="H401" i="23"/>
  <c r="H406" i="23"/>
  <c r="G406" i="23"/>
  <c r="H411" i="23"/>
  <c r="G411" i="23"/>
  <c r="G729" i="19"/>
  <c r="H748" i="19"/>
  <c r="G738" i="19"/>
  <c r="G726" i="19"/>
  <c r="G723" i="19"/>
  <c r="H722" i="19"/>
  <c r="G722" i="19"/>
  <c r="H751" i="19"/>
  <c r="H731" i="19"/>
  <c r="G750" i="19"/>
  <c r="G730" i="19"/>
  <c r="H749" i="19"/>
  <c r="G724" i="19"/>
  <c r="G735" i="19"/>
  <c r="H739" i="19"/>
  <c r="G748" i="19"/>
  <c r="H726" i="19"/>
  <c r="H736" i="19"/>
  <c r="G736" i="19"/>
  <c r="G745" i="19"/>
  <c r="G751" i="19"/>
  <c r="H732" i="19"/>
  <c r="H733" i="19"/>
  <c r="G731" i="19"/>
  <c r="H738" i="19"/>
  <c r="G727" i="19"/>
  <c r="G742" i="19"/>
  <c r="G728" i="19"/>
  <c r="G740" i="19"/>
  <c r="G737" i="19"/>
  <c r="H723" i="19"/>
  <c r="G747" i="19"/>
  <c r="H743" i="19"/>
  <c r="G732" i="19"/>
  <c r="H729" i="19"/>
  <c r="G741" i="19"/>
  <c r="H725" i="19"/>
  <c r="G743" i="19"/>
  <c r="H747" i="19"/>
  <c r="G733" i="19"/>
  <c r="H727" i="19"/>
  <c r="H742" i="19"/>
  <c r="H746" i="19"/>
  <c r="H737" i="19"/>
  <c r="H728" i="19"/>
  <c r="H740" i="19"/>
  <c r="H744" i="19"/>
  <c r="G734" i="19"/>
  <c r="G749" i="19"/>
  <c r="G739" i="19"/>
  <c r="H750" i="19"/>
  <c r="H724" i="19"/>
  <c r="H745" i="19"/>
  <c r="G746" i="19"/>
  <c r="G744" i="19"/>
  <c r="G725" i="19"/>
  <c r="H735" i="19"/>
  <c r="H730" i="19"/>
  <c r="H741" i="19"/>
  <c r="H734" i="19"/>
  <c r="H752" i="19"/>
  <c r="G752" i="19"/>
  <c r="G579" i="22"/>
  <c r="H556" i="22"/>
  <c r="H582" i="22"/>
  <c r="G556" i="22"/>
  <c r="G555" i="22"/>
  <c r="H568" i="22"/>
  <c r="G562" i="22"/>
  <c r="H561" i="22"/>
  <c r="H569" i="22"/>
  <c r="G569" i="22"/>
  <c r="G568" i="22"/>
  <c r="G560" i="22"/>
  <c r="G574" i="22"/>
  <c r="G557" i="22"/>
  <c r="H552" i="22"/>
  <c r="H566" i="22"/>
  <c r="H557" i="22"/>
  <c r="G558" i="22"/>
  <c r="H570" i="22"/>
  <c r="G554" i="22"/>
  <c r="H554" i="22"/>
  <c r="G573" i="22"/>
  <c r="H567" i="22"/>
  <c r="G553" i="22"/>
  <c r="G572" i="22"/>
  <c r="H576" i="22"/>
  <c r="H553" i="22"/>
  <c r="G564" i="22"/>
  <c r="H579" i="22"/>
  <c r="G563" i="22"/>
  <c r="G575" i="22"/>
  <c r="H573" i="22"/>
  <c r="H565" i="22"/>
  <c r="H555" i="22"/>
  <c r="H574" i="22"/>
  <c r="H558" i="22"/>
  <c r="H572" i="22"/>
  <c r="G559" i="22"/>
  <c r="H577" i="22"/>
  <c r="G582" i="22"/>
  <c r="H559" i="22"/>
  <c r="G567" i="22"/>
  <c r="G576" i="22"/>
  <c r="G580" i="22"/>
  <c r="G565" i="22"/>
  <c r="G561" i="22"/>
  <c r="H571" i="22"/>
  <c r="H560" i="22"/>
  <c r="H563" i="22"/>
  <c r="G577" i="22"/>
  <c r="H580" i="22"/>
  <c r="H564" i="22"/>
  <c r="H578" i="22"/>
  <c r="G581" i="22"/>
  <c r="G552" i="22"/>
  <c r="G570" i="22"/>
  <c r="H575" i="22"/>
  <c r="H562" i="22"/>
  <c r="G571" i="22"/>
  <c r="G566" i="22"/>
  <c r="G578" i="22"/>
  <c r="H581" i="22"/>
  <c r="H707" i="19"/>
  <c r="H692" i="19"/>
  <c r="G715" i="19"/>
  <c r="H703" i="19"/>
  <c r="H694" i="19"/>
  <c r="G692" i="19"/>
  <c r="H693" i="19"/>
  <c r="G717" i="19"/>
  <c r="G688" i="19"/>
  <c r="H714" i="19"/>
  <c r="H688" i="19"/>
  <c r="G716" i="19"/>
  <c r="H710" i="19"/>
  <c r="G691" i="19"/>
  <c r="G713" i="19"/>
  <c r="G693" i="19"/>
  <c r="H691" i="19"/>
  <c r="H697" i="19"/>
  <c r="G699" i="19"/>
  <c r="H701" i="19"/>
  <c r="G689" i="19"/>
  <c r="H711" i="19"/>
  <c r="G712" i="19"/>
  <c r="H718" i="19"/>
  <c r="G704" i="19"/>
  <c r="G700" i="19"/>
  <c r="G690" i="19"/>
  <c r="G694" i="19"/>
  <c r="G695" i="19"/>
  <c r="H716" i="19"/>
  <c r="H717" i="19"/>
  <c r="H700" i="19"/>
  <c r="H715" i="19"/>
  <c r="G707" i="19"/>
  <c r="H712" i="19"/>
  <c r="H695" i="19"/>
  <c r="H699" i="19"/>
  <c r="G708" i="19"/>
  <c r="G701" i="19"/>
  <c r="G709" i="19"/>
  <c r="G696" i="19"/>
  <c r="G703" i="19"/>
  <c r="G702" i="19"/>
  <c r="H713" i="19"/>
  <c r="G697" i="19"/>
  <c r="H708" i="19"/>
  <c r="H706" i="19"/>
  <c r="H702" i="19"/>
  <c r="G714" i="19"/>
  <c r="H696" i="19"/>
  <c r="G710" i="19"/>
  <c r="H689" i="19"/>
  <c r="H705" i="19"/>
  <c r="G711" i="19"/>
  <c r="G706" i="19"/>
  <c r="G705" i="19"/>
  <c r="H709" i="19"/>
  <c r="G698" i="19"/>
  <c r="G718" i="19"/>
  <c r="H704" i="19"/>
  <c r="H698" i="19"/>
  <c r="H690" i="19"/>
  <c r="H845" i="21"/>
  <c r="G844" i="21"/>
  <c r="G851" i="21"/>
  <c r="G839" i="21"/>
  <c r="G842" i="21"/>
  <c r="G850" i="21"/>
  <c r="H844" i="21"/>
  <c r="G830" i="21"/>
  <c r="G846" i="21"/>
  <c r="G833" i="21"/>
  <c r="H850" i="21"/>
  <c r="H841" i="21"/>
  <c r="H848" i="21"/>
  <c r="G838" i="21"/>
  <c r="G849" i="21"/>
  <c r="G832" i="21"/>
  <c r="G834" i="21"/>
  <c r="H827" i="21"/>
  <c r="H852" i="21"/>
  <c r="H839" i="21"/>
  <c r="G827" i="21"/>
  <c r="H838" i="21"/>
  <c r="H842" i="21"/>
  <c r="G835" i="21"/>
  <c r="G836" i="21"/>
  <c r="G831" i="21"/>
  <c r="G853" i="21"/>
  <c r="H829" i="21"/>
  <c r="G848" i="21"/>
  <c r="G852" i="21"/>
  <c r="G845" i="21"/>
  <c r="G847" i="21"/>
  <c r="G828" i="21"/>
  <c r="H830" i="21"/>
  <c r="G837" i="21"/>
  <c r="H854" i="21"/>
  <c r="H840" i="21"/>
  <c r="H849" i="21"/>
  <c r="G825" i="21"/>
  <c r="H828" i="21"/>
  <c r="H843" i="21"/>
  <c r="H825" i="21"/>
  <c r="H832" i="21"/>
  <c r="H836" i="21"/>
  <c r="G824" i="21"/>
  <c r="G826" i="21"/>
  <c r="H835" i="21"/>
  <c r="H837" i="21"/>
  <c r="H831" i="21"/>
  <c r="H851" i="21"/>
  <c r="G840" i="21"/>
  <c r="H834" i="21"/>
  <c r="G843" i="21"/>
  <c r="H833" i="21"/>
  <c r="H826" i="21"/>
  <c r="H853" i="21"/>
  <c r="G841" i="21"/>
  <c r="G829" i="21"/>
  <c r="H846" i="21"/>
  <c r="H847" i="21"/>
  <c r="G854" i="21"/>
  <c r="H824" i="21"/>
  <c r="H392" i="24"/>
  <c r="H404" i="24"/>
  <c r="G383" i="24"/>
  <c r="H411" i="24"/>
  <c r="H405" i="24"/>
  <c r="G398" i="24"/>
  <c r="H383" i="24"/>
  <c r="H412" i="24"/>
  <c r="G388" i="24"/>
  <c r="H394" i="24"/>
  <c r="H409" i="24"/>
  <c r="G394" i="24"/>
  <c r="G389" i="24"/>
  <c r="G399" i="24"/>
  <c r="H382" i="24"/>
  <c r="G406" i="24"/>
  <c r="H385" i="24"/>
  <c r="H393" i="24"/>
  <c r="G385" i="24"/>
  <c r="G401" i="24"/>
  <c r="G393" i="24"/>
  <c r="G409" i="24"/>
  <c r="H408" i="24"/>
  <c r="H399" i="24"/>
  <c r="G396" i="24"/>
  <c r="H398" i="24"/>
  <c r="G412" i="24"/>
  <c r="G392" i="24"/>
  <c r="H410" i="24"/>
  <c r="G411" i="24"/>
  <c r="G405" i="24"/>
  <c r="H406" i="24"/>
  <c r="H400" i="24"/>
  <c r="H402" i="24"/>
  <c r="H386" i="24"/>
  <c r="G410" i="24"/>
  <c r="G408" i="24"/>
  <c r="H401" i="24"/>
  <c r="G390" i="24"/>
  <c r="G384" i="24"/>
  <c r="G404" i="24"/>
  <c r="H387" i="24"/>
  <c r="H389" i="24"/>
  <c r="H396" i="24"/>
  <c r="H388" i="24"/>
  <c r="G386" i="24"/>
  <c r="H395" i="24"/>
  <c r="G391" i="24"/>
  <c r="H391" i="24"/>
  <c r="G382" i="24"/>
  <c r="G403" i="24"/>
  <c r="H384" i="24"/>
  <c r="H397" i="24"/>
  <c r="G400" i="24"/>
  <c r="H403" i="24"/>
  <c r="G397" i="24"/>
  <c r="H390" i="24"/>
  <c r="G387" i="24"/>
  <c r="H407" i="24"/>
  <c r="G402" i="24"/>
  <c r="G407" i="24"/>
  <c r="G395" i="24"/>
  <c r="G695" i="24"/>
  <c r="H716" i="24"/>
  <c r="G710" i="24"/>
  <c r="G702" i="24"/>
  <c r="G716" i="24"/>
  <c r="H692" i="24"/>
  <c r="G691" i="24"/>
  <c r="G692" i="24"/>
  <c r="G715" i="24"/>
  <c r="H690" i="24"/>
  <c r="G698" i="24"/>
  <c r="G690" i="24"/>
  <c r="H712" i="24"/>
  <c r="G712" i="24"/>
  <c r="H704" i="24"/>
  <c r="H702" i="24"/>
  <c r="H715" i="24"/>
  <c r="H697" i="24"/>
  <c r="H696" i="24"/>
  <c r="G705" i="24"/>
  <c r="G704" i="24"/>
  <c r="G711" i="24"/>
  <c r="H708" i="24"/>
  <c r="H691" i="24"/>
  <c r="H706" i="24"/>
  <c r="H705" i="24"/>
  <c r="H710" i="24"/>
  <c r="H699" i="24"/>
  <c r="H693" i="24"/>
  <c r="H694" i="24"/>
  <c r="H701" i="24"/>
  <c r="H703" i="24"/>
  <c r="G699" i="24"/>
  <c r="G697" i="24"/>
  <c r="H709" i="24"/>
  <c r="H714" i="24"/>
  <c r="H713" i="24"/>
  <c r="H698" i="24"/>
  <c r="H700" i="24"/>
  <c r="H707" i="24"/>
  <c r="G706" i="24"/>
  <c r="G713" i="24"/>
  <c r="G701" i="24"/>
  <c r="G700" i="24"/>
  <c r="G688" i="24"/>
  <c r="G718" i="24"/>
  <c r="G693" i="24"/>
  <c r="G707" i="24"/>
  <c r="H717" i="24"/>
  <c r="G714" i="24"/>
  <c r="H711" i="24"/>
  <c r="G708" i="24"/>
  <c r="G689" i="24"/>
  <c r="H689" i="24"/>
  <c r="H695" i="24"/>
  <c r="G717" i="24"/>
  <c r="G696" i="24"/>
  <c r="G703" i="24"/>
  <c r="G709" i="24"/>
  <c r="H688" i="24"/>
  <c r="H718" i="24"/>
  <c r="G694" i="24"/>
  <c r="H578" i="25"/>
  <c r="G570" i="25"/>
  <c r="G576" i="25"/>
  <c r="H568" i="25"/>
  <c r="H560" i="25"/>
  <c r="H552" i="25"/>
  <c r="H569" i="25"/>
  <c r="G561" i="25"/>
  <c r="G569" i="25"/>
  <c r="H575" i="25"/>
  <c r="H564" i="25"/>
  <c r="H555" i="25"/>
  <c r="G564" i="25"/>
  <c r="G555" i="25"/>
  <c r="H581" i="25"/>
  <c r="H571" i="25"/>
  <c r="G553" i="25"/>
  <c r="H576" i="25"/>
  <c r="H565" i="25"/>
  <c r="H553" i="25"/>
  <c r="G582" i="25"/>
  <c r="G560" i="25"/>
  <c r="G572" i="25"/>
  <c r="H561" i="25"/>
  <c r="H557" i="25"/>
  <c r="G552" i="25"/>
  <c r="G581" i="25"/>
  <c r="G565" i="25"/>
  <c r="H572" i="25"/>
  <c r="G580" i="25"/>
  <c r="H579" i="25"/>
  <c r="G559" i="25"/>
  <c r="G575" i="25"/>
  <c r="G554" i="25"/>
  <c r="G571" i="25"/>
  <c r="G577" i="25"/>
  <c r="H582" i="25"/>
  <c r="G562" i="25"/>
  <c r="G579" i="25"/>
  <c r="G567" i="25"/>
  <c r="G568" i="25"/>
  <c r="H570" i="25"/>
  <c r="H562" i="25"/>
  <c r="H577" i="25"/>
  <c r="H554" i="25"/>
  <c r="H573" i="25"/>
  <c r="G556" i="25"/>
  <c r="H567" i="25"/>
  <c r="G563" i="25"/>
  <c r="H566" i="25"/>
  <c r="H556" i="25"/>
  <c r="H574" i="25"/>
  <c r="H563" i="25"/>
  <c r="G574" i="25"/>
  <c r="G558" i="25"/>
  <c r="G573" i="25"/>
  <c r="H558" i="25"/>
  <c r="G557" i="25"/>
  <c r="H580" i="25"/>
  <c r="G566" i="25"/>
  <c r="G578" i="25"/>
  <c r="H559" i="25"/>
  <c r="H624" i="18"/>
  <c r="H634" i="18"/>
  <c r="G625" i="18"/>
  <c r="G634" i="18"/>
  <c r="H642" i="18"/>
  <c r="G642" i="18"/>
  <c r="G629" i="18"/>
  <c r="G649" i="18"/>
  <c r="G644" i="18"/>
  <c r="H622" i="18"/>
  <c r="H649" i="18"/>
  <c r="H631" i="18"/>
  <c r="H644" i="18"/>
  <c r="G633" i="18"/>
  <c r="H630" i="18"/>
  <c r="G626" i="18"/>
  <c r="G631" i="18"/>
  <c r="G620" i="18"/>
  <c r="G630" i="18"/>
  <c r="H621" i="18"/>
  <c r="G637" i="18"/>
  <c r="G645" i="18"/>
  <c r="G643" i="18"/>
  <c r="H640" i="18"/>
  <c r="H626" i="18"/>
  <c r="H648" i="18"/>
  <c r="H641" i="18"/>
  <c r="G635" i="18"/>
  <c r="H628" i="18"/>
  <c r="G648" i="18"/>
  <c r="H645" i="18"/>
  <c r="G632" i="18"/>
  <c r="H627" i="18"/>
  <c r="H650" i="18"/>
  <c r="G628" i="18"/>
  <c r="G624" i="18"/>
  <c r="G639" i="18"/>
  <c r="H620" i="18"/>
  <c r="H637" i="18"/>
  <c r="G640" i="18"/>
  <c r="G621" i="18"/>
  <c r="G647" i="18"/>
  <c r="H638" i="18"/>
  <c r="G646" i="18"/>
  <c r="H646" i="18"/>
  <c r="H632" i="18"/>
  <c r="G638" i="18"/>
  <c r="H625" i="18"/>
  <c r="H647" i="18"/>
  <c r="H635" i="18"/>
  <c r="H629" i="18"/>
  <c r="G627" i="18"/>
  <c r="G622" i="18"/>
  <c r="G650" i="18"/>
  <c r="G641" i="18"/>
  <c r="H639" i="18"/>
  <c r="H633" i="18"/>
  <c r="H643" i="18"/>
  <c r="G636" i="18"/>
  <c r="G623" i="18"/>
  <c r="H636" i="18"/>
  <c r="H623" i="18"/>
  <c r="H706" i="18"/>
  <c r="H695" i="18"/>
  <c r="H694" i="18"/>
  <c r="G694" i="18"/>
  <c r="G703" i="18"/>
  <c r="H713" i="18"/>
  <c r="G713" i="18"/>
  <c r="G695" i="18"/>
  <c r="G710" i="18"/>
  <c r="G702" i="18"/>
  <c r="G693" i="18"/>
  <c r="G711" i="18"/>
  <c r="G701" i="18"/>
  <c r="G705" i="18"/>
  <c r="G696" i="18"/>
  <c r="G707" i="18"/>
  <c r="H703" i="18"/>
  <c r="H708" i="18"/>
  <c r="H697" i="18"/>
  <c r="H688" i="18"/>
  <c r="H712" i="18"/>
  <c r="H692" i="18"/>
  <c r="G716" i="18"/>
  <c r="H718" i="18"/>
  <c r="H690" i="18"/>
  <c r="H714" i="18"/>
  <c r="H696" i="18"/>
  <c r="H702" i="18"/>
  <c r="G706" i="18"/>
  <c r="H691" i="18"/>
  <c r="G690" i="18"/>
  <c r="H717" i="18"/>
  <c r="G709" i="18"/>
  <c r="G698" i="18"/>
  <c r="H710" i="18"/>
  <c r="G691" i="18"/>
  <c r="G697" i="18"/>
  <c r="G692" i="18"/>
  <c r="G712" i="18"/>
  <c r="H704" i="18"/>
  <c r="G714" i="18"/>
  <c r="H716" i="18"/>
  <c r="G699" i="18"/>
  <c r="H705" i="18"/>
  <c r="G688" i="18"/>
  <c r="G717" i="18"/>
  <c r="G704" i="18"/>
  <c r="H711" i="18"/>
  <c r="H698" i="18"/>
  <c r="H699" i="18"/>
  <c r="G700" i="18"/>
  <c r="H689" i="18"/>
  <c r="H700" i="18"/>
  <c r="G708" i="18"/>
  <c r="H701" i="18"/>
  <c r="G689" i="18"/>
  <c r="H693" i="18"/>
  <c r="G718" i="18"/>
  <c r="G715" i="18"/>
  <c r="H709" i="18"/>
  <c r="H707" i="18"/>
  <c r="H715" i="18"/>
  <c r="G474" i="23"/>
  <c r="G454" i="23"/>
  <c r="G461" i="23"/>
  <c r="H452" i="23"/>
  <c r="H471" i="23"/>
  <c r="H476" i="23"/>
  <c r="H454" i="23"/>
  <c r="H461" i="23"/>
  <c r="G471" i="23"/>
  <c r="G460" i="23"/>
  <c r="G478" i="23"/>
  <c r="H460" i="23"/>
  <c r="H469" i="23"/>
  <c r="H455" i="23"/>
  <c r="G453" i="23"/>
  <c r="G466" i="23"/>
  <c r="H478" i="23"/>
  <c r="H466" i="23"/>
  <c r="G456" i="23"/>
  <c r="G469" i="23"/>
  <c r="G477" i="23"/>
  <c r="H474" i="23"/>
  <c r="G473" i="23"/>
  <c r="G462" i="23"/>
  <c r="H463" i="23"/>
  <c r="G457" i="23"/>
  <c r="G463" i="23"/>
  <c r="H459" i="23"/>
  <c r="H458" i="23"/>
  <c r="H477" i="23"/>
  <c r="H470" i="23"/>
  <c r="H479" i="23"/>
  <c r="G468" i="23"/>
  <c r="H453" i="23"/>
  <c r="H475" i="23"/>
  <c r="G452" i="23"/>
  <c r="H456" i="23"/>
  <c r="G467" i="23"/>
  <c r="H464" i="23"/>
  <c r="G450" i="23"/>
  <c r="G470" i="23"/>
  <c r="G479" i="23"/>
  <c r="G472" i="23"/>
  <c r="G458" i="23"/>
  <c r="H473" i="23"/>
  <c r="G476" i="23"/>
  <c r="G455" i="23"/>
  <c r="H480" i="23"/>
  <c r="H465" i="23"/>
  <c r="H467" i="23"/>
  <c r="G459" i="23"/>
  <c r="H468" i="23"/>
  <c r="H462" i="23"/>
  <c r="G464" i="23"/>
  <c r="H450" i="23"/>
  <c r="H457" i="23"/>
  <c r="G480" i="23"/>
  <c r="H472" i="23"/>
  <c r="G465" i="23"/>
  <c r="H451" i="23"/>
  <c r="G475" i="23"/>
  <c r="G451" i="23"/>
  <c r="K16" i="24"/>
  <c r="M11" i="24"/>
  <c r="H442" i="18"/>
  <c r="H426" i="18"/>
  <c r="H432" i="18"/>
  <c r="G417" i="18"/>
  <c r="H445" i="18"/>
  <c r="G429" i="18"/>
  <c r="G445" i="18"/>
  <c r="H420" i="18"/>
  <c r="G420" i="18"/>
  <c r="G426" i="18"/>
  <c r="H441" i="18"/>
  <c r="H433" i="18"/>
  <c r="H424" i="18"/>
  <c r="H431" i="18"/>
  <c r="G433" i="18"/>
  <c r="G424" i="18"/>
  <c r="G439" i="18"/>
  <c r="G432" i="18"/>
  <c r="H438" i="18"/>
  <c r="H421" i="18"/>
  <c r="H430" i="18"/>
  <c r="G421" i="18"/>
  <c r="G430" i="18"/>
  <c r="G438" i="18"/>
  <c r="H425" i="18"/>
  <c r="H436" i="18"/>
  <c r="H417" i="18"/>
  <c r="H443" i="18"/>
  <c r="G436" i="18"/>
  <c r="H437" i="18"/>
  <c r="G431" i="18"/>
  <c r="H423" i="18"/>
  <c r="G422" i="18"/>
  <c r="G416" i="18"/>
  <c r="H427" i="18"/>
  <c r="H419" i="18"/>
  <c r="G427" i="18"/>
  <c r="G440" i="18"/>
  <c r="H428" i="18"/>
  <c r="G446" i="18"/>
  <c r="H439" i="18"/>
  <c r="G418" i="18"/>
  <c r="G441" i="18"/>
  <c r="G435" i="18"/>
  <c r="G423" i="18"/>
  <c r="H429" i="18"/>
  <c r="G443" i="18"/>
  <c r="G444" i="18"/>
  <c r="H422" i="18"/>
  <c r="G428" i="18"/>
  <c r="G437" i="18"/>
  <c r="H440" i="18"/>
  <c r="G419" i="18"/>
  <c r="G425" i="18"/>
  <c r="H435" i="18"/>
  <c r="H444" i="18"/>
  <c r="H446" i="18"/>
  <c r="H416" i="18"/>
  <c r="H418" i="18"/>
  <c r="G442" i="18"/>
  <c r="H434" i="18"/>
  <c r="G434" i="18"/>
  <c r="H398" i="20"/>
  <c r="H383" i="20"/>
  <c r="G389" i="20"/>
  <c r="G398" i="20"/>
  <c r="H387" i="20"/>
  <c r="G391" i="20"/>
  <c r="G382" i="20"/>
  <c r="G405" i="20"/>
  <c r="G390" i="20"/>
  <c r="H403" i="20"/>
  <c r="G412" i="20"/>
  <c r="H401" i="20"/>
  <c r="G411" i="20"/>
  <c r="H388" i="20"/>
  <c r="G407" i="20"/>
  <c r="H405" i="20"/>
  <c r="H402" i="20"/>
  <c r="G399" i="20"/>
  <c r="H385" i="20"/>
  <c r="H386" i="20"/>
  <c r="G383" i="20"/>
  <c r="G400" i="20"/>
  <c r="G388" i="20"/>
  <c r="H393" i="20"/>
  <c r="G393" i="20"/>
  <c r="H392" i="20"/>
  <c r="G404" i="20"/>
  <c r="H410" i="20"/>
  <c r="G403" i="20"/>
  <c r="H382" i="20"/>
  <c r="H409" i="20"/>
  <c r="G410" i="20"/>
  <c r="H400" i="20"/>
  <c r="H394" i="20"/>
  <c r="G394" i="20"/>
  <c r="H384" i="20"/>
  <c r="H397" i="20"/>
  <c r="H407" i="20"/>
  <c r="G401" i="20"/>
  <c r="G385" i="20"/>
  <c r="H404" i="20"/>
  <c r="H391" i="20"/>
  <c r="G387" i="20"/>
  <c r="G395" i="20"/>
  <c r="G409" i="20"/>
  <c r="G396" i="20"/>
  <c r="G392" i="20"/>
  <c r="H399" i="20"/>
  <c r="G384" i="20"/>
  <c r="G406" i="20"/>
  <c r="H412" i="20"/>
  <c r="H411" i="20"/>
  <c r="G386" i="20"/>
  <c r="G408" i="20"/>
  <c r="G397" i="20"/>
  <c r="H408" i="20"/>
  <c r="H389" i="20"/>
  <c r="H395" i="20"/>
  <c r="H396" i="20"/>
  <c r="G402" i="20"/>
  <c r="H406" i="20"/>
  <c r="H390" i="20"/>
  <c r="G648" i="23"/>
  <c r="G631" i="23"/>
  <c r="H623" i="23"/>
  <c r="H629" i="23"/>
  <c r="G646" i="23"/>
  <c r="G629" i="23"/>
  <c r="H631" i="23"/>
  <c r="G645" i="23"/>
  <c r="G636" i="23"/>
  <c r="H636" i="23"/>
  <c r="H645" i="23"/>
  <c r="G635" i="23"/>
  <c r="H624" i="23"/>
  <c r="G643" i="23"/>
  <c r="G623" i="23"/>
  <c r="H637" i="23"/>
  <c r="G624" i="23"/>
  <c r="H643" i="23"/>
  <c r="H625" i="23"/>
  <c r="H640" i="23"/>
  <c r="G640" i="23"/>
  <c r="G625" i="23"/>
  <c r="G649" i="23"/>
  <c r="H628" i="23"/>
  <c r="G644" i="23"/>
  <c r="G642" i="23"/>
  <c r="H630" i="23"/>
  <c r="H627" i="23"/>
  <c r="H646" i="23"/>
  <c r="G621" i="23"/>
  <c r="H635" i="23"/>
  <c r="G637" i="23"/>
  <c r="G620" i="23"/>
  <c r="H647" i="23"/>
  <c r="G630" i="23"/>
  <c r="G634" i="23"/>
  <c r="H621" i="23"/>
  <c r="G647" i="23"/>
  <c r="H634" i="23"/>
  <c r="G622" i="23"/>
  <c r="G650" i="23"/>
  <c r="H620" i="23"/>
  <c r="G641" i="23"/>
  <c r="H632" i="23"/>
  <c r="H650" i="23"/>
  <c r="G639" i="23"/>
  <c r="H641" i="23"/>
  <c r="H633" i="23"/>
  <c r="G628" i="23"/>
  <c r="H648" i="23"/>
  <c r="G638" i="23"/>
  <c r="H622" i="23"/>
  <c r="H642" i="23"/>
  <c r="H638" i="23"/>
  <c r="H649" i="23"/>
  <c r="G632" i="23"/>
  <c r="H626" i="23"/>
  <c r="H644" i="23"/>
  <c r="H639" i="23"/>
  <c r="G633" i="23"/>
  <c r="G626" i="23"/>
  <c r="G627" i="23"/>
  <c r="G599" i="18"/>
  <c r="H589" i="18"/>
  <c r="H604" i="18"/>
  <c r="H611" i="18"/>
  <c r="G611" i="18"/>
  <c r="G604" i="18"/>
  <c r="H609" i="18"/>
  <c r="H616" i="18"/>
  <c r="G616" i="18"/>
  <c r="H599" i="18"/>
  <c r="G606" i="18"/>
  <c r="H597" i="18"/>
  <c r="H605" i="18"/>
  <c r="G597" i="18"/>
  <c r="G605" i="18"/>
  <c r="G603" i="18"/>
  <c r="G609" i="18"/>
  <c r="H587" i="18"/>
  <c r="H608" i="18"/>
  <c r="H592" i="18"/>
  <c r="G593" i="18"/>
  <c r="G587" i="18"/>
  <c r="H615" i="18"/>
  <c r="H594" i="18"/>
  <c r="H601" i="18"/>
  <c r="G590" i="18"/>
  <c r="G589" i="18"/>
  <c r="H586" i="18"/>
  <c r="G608" i="18"/>
  <c r="G610" i="18"/>
  <c r="H593" i="18"/>
  <c r="H595" i="18"/>
  <c r="H590" i="18"/>
  <c r="G601" i="18"/>
  <c r="H600" i="18"/>
  <c r="G615" i="18"/>
  <c r="G591" i="18"/>
  <c r="G595" i="18"/>
  <c r="H606" i="18"/>
  <c r="G588" i="18"/>
  <c r="G586" i="18"/>
  <c r="G614" i="18"/>
  <c r="G612" i="18"/>
  <c r="H607" i="18"/>
  <c r="H602" i="18"/>
  <c r="H591" i="18"/>
  <c r="H598" i="18"/>
  <c r="G613" i="18"/>
  <c r="G594" i="18"/>
  <c r="H610" i="18"/>
  <c r="H614" i="18"/>
  <c r="G598" i="18"/>
  <c r="G600" i="18"/>
  <c r="G602" i="18"/>
  <c r="H596" i="18"/>
  <c r="G607" i="18"/>
  <c r="G596" i="18"/>
  <c r="H613" i="18"/>
  <c r="H603" i="18"/>
  <c r="G592" i="18"/>
  <c r="H588" i="18"/>
  <c r="H612" i="18"/>
  <c r="H614" i="24"/>
  <c r="G603" i="24"/>
  <c r="H591" i="24"/>
  <c r="H590" i="24"/>
  <c r="G590" i="24"/>
  <c r="H596" i="24"/>
  <c r="G596" i="24"/>
  <c r="H603" i="24"/>
  <c r="G613" i="24"/>
  <c r="G609" i="24"/>
  <c r="G615" i="24"/>
  <c r="H613" i="24"/>
  <c r="G598" i="24"/>
  <c r="G612" i="24"/>
  <c r="G599" i="24"/>
  <c r="G602" i="24"/>
  <c r="H608" i="24"/>
  <c r="H604" i="24"/>
  <c r="G586" i="24"/>
  <c r="G607" i="24"/>
  <c r="G595" i="24"/>
  <c r="H609" i="24"/>
  <c r="H598" i="24"/>
  <c r="H595" i="24"/>
  <c r="H589" i="24"/>
  <c r="G589" i="24"/>
  <c r="G600" i="24"/>
  <c r="G597" i="24"/>
  <c r="G587" i="24"/>
  <c r="G601" i="24"/>
  <c r="H601" i="24"/>
  <c r="G604" i="24"/>
  <c r="G614" i="24"/>
  <c r="G608" i="24"/>
  <c r="H605" i="24"/>
  <c r="G606" i="24"/>
  <c r="H611" i="24"/>
  <c r="H597" i="24"/>
  <c r="H607" i="24"/>
  <c r="G593" i="24"/>
  <c r="H615" i="24"/>
  <c r="G588" i="24"/>
  <c r="H606" i="24"/>
  <c r="H594" i="24"/>
  <c r="G594" i="24"/>
  <c r="G591" i="24"/>
  <c r="H593" i="24"/>
  <c r="H588" i="24"/>
  <c r="H612" i="24"/>
  <c r="H610" i="24"/>
  <c r="G610" i="24"/>
  <c r="H587" i="24"/>
  <c r="G605" i="24"/>
  <c r="H616" i="24"/>
  <c r="G616" i="24"/>
  <c r="H600" i="24"/>
  <c r="H592" i="24"/>
  <c r="G592" i="24"/>
  <c r="H586" i="24"/>
  <c r="H599" i="24"/>
  <c r="G611" i="24"/>
  <c r="H602" i="24"/>
  <c r="G646" i="19"/>
  <c r="H629" i="19"/>
  <c r="H620" i="19"/>
  <c r="G643" i="19"/>
  <c r="G629" i="19"/>
  <c r="H636" i="19"/>
  <c r="G636" i="19"/>
  <c r="G634" i="19"/>
  <c r="H632" i="19"/>
  <c r="G633" i="19"/>
  <c r="G642" i="19"/>
  <c r="G650" i="19"/>
  <c r="H631" i="19"/>
  <c r="G621" i="19"/>
  <c r="G631" i="19"/>
  <c r="H643" i="19"/>
  <c r="H621" i="19"/>
  <c r="H650" i="19"/>
  <c r="H639" i="19"/>
  <c r="H625" i="19"/>
  <c r="H648" i="19"/>
  <c r="G625" i="19"/>
  <c r="G648" i="19"/>
  <c r="H649" i="19"/>
  <c r="G637" i="19"/>
  <c r="G626" i="19"/>
  <c r="H647" i="19"/>
  <c r="H641" i="19"/>
  <c r="H627" i="19"/>
  <c r="H628" i="19"/>
  <c r="H624" i="19"/>
  <c r="H623" i="19"/>
  <c r="H642" i="19"/>
  <c r="G638" i="19"/>
  <c r="G639" i="19"/>
  <c r="H630" i="19"/>
  <c r="G647" i="19"/>
  <c r="G649" i="19"/>
  <c r="G628" i="19"/>
  <c r="H646" i="19"/>
  <c r="G630" i="19"/>
  <c r="H638" i="19"/>
  <c r="G645" i="19"/>
  <c r="G644" i="19"/>
  <c r="H645" i="19"/>
  <c r="G627" i="19"/>
  <c r="G641" i="19"/>
  <c r="G635" i="19"/>
  <c r="H633" i="19"/>
  <c r="G620" i="19"/>
  <c r="H622" i="19"/>
  <c r="H640" i="19"/>
  <c r="H626" i="19"/>
  <c r="G632" i="19"/>
  <c r="G623" i="19"/>
  <c r="G622" i="19"/>
  <c r="G640" i="19"/>
  <c r="H637" i="19"/>
  <c r="H634" i="19"/>
  <c r="G624" i="19"/>
  <c r="H644" i="19"/>
  <c r="H635" i="19"/>
  <c r="G469" i="24"/>
  <c r="H453" i="24"/>
  <c r="G460" i="24"/>
  <c r="H451" i="24"/>
  <c r="H464" i="24"/>
  <c r="G464" i="24"/>
  <c r="H454" i="24"/>
  <c r="H478" i="24"/>
  <c r="H470" i="24"/>
  <c r="G452" i="24"/>
  <c r="G478" i="24"/>
  <c r="G470" i="24"/>
  <c r="H452" i="24"/>
  <c r="G479" i="24"/>
  <c r="G476" i="24"/>
  <c r="G454" i="24"/>
  <c r="H460" i="24"/>
  <c r="H479" i="24"/>
  <c r="G472" i="24"/>
  <c r="G451" i="24"/>
  <c r="H471" i="24"/>
  <c r="H459" i="24"/>
  <c r="H466" i="24"/>
  <c r="G466" i="24"/>
  <c r="H467" i="24"/>
  <c r="H458" i="24"/>
  <c r="G457" i="24"/>
  <c r="G471" i="24"/>
  <c r="G468" i="24"/>
  <c r="H465" i="24"/>
  <c r="G474" i="24"/>
  <c r="G477" i="24"/>
  <c r="H480" i="24"/>
  <c r="H461" i="24"/>
  <c r="G473" i="24"/>
  <c r="H462" i="24"/>
  <c r="H474" i="24"/>
  <c r="H473" i="24"/>
  <c r="H475" i="24"/>
  <c r="H468" i="24"/>
  <c r="H455" i="24"/>
  <c r="G459" i="24"/>
  <c r="H456" i="24"/>
  <c r="H450" i="24"/>
  <c r="H477" i="24"/>
  <c r="G462" i="24"/>
  <c r="H476" i="24"/>
  <c r="G463" i="24"/>
  <c r="G455" i="24"/>
  <c r="G465" i="24"/>
  <c r="G453" i="24"/>
  <c r="G456" i="24"/>
  <c r="G458" i="24"/>
  <c r="G450" i="24"/>
  <c r="G475" i="24"/>
  <c r="G461" i="24"/>
  <c r="H457" i="24"/>
  <c r="H463" i="24"/>
  <c r="H472" i="24"/>
  <c r="G467" i="24"/>
  <c r="H469" i="24"/>
  <c r="G480" i="24"/>
  <c r="H535" i="20"/>
  <c r="G523" i="20"/>
  <c r="G539" i="20"/>
  <c r="H523" i="20"/>
  <c r="G532" i="20"/>
  <c r="H539" i="20"/>
  <c r="G534" i="20"/>
  <c r="H536" i="20"/>
  <c r="H530" i="20"/>
  <c r="H547" i="20"/>
  <c r="G529" i="20"/>
  <c r="G530" i="20"/>
  <c r="H528" i="20"/>
  <c r="G521" i="20"/>
  <c r="G525" i="20"/>
  <c r="G546" i="20"/>
  <c r="H531" i="20"/>
  <c r="G527" i="20"/>
  <c r="H545" i="20"/>
  <c r="H526" i="20"/>
  <c r="H524" i="20"/>
  <c r="G522" i="20"/>
  <c r="H537" i="20"/>
  <c r="G544" i="20"/>
  <c r="H544" i="20"/>
  <c r="G526" i="20"/>
  <c r="G528" i="20"/>
  <c r="G538" i="20"/>
  <c r="H533" i="20"/>
  <c r="G524" i="20"/>
  <c r="H542" i="20"/>
  <c r="H532" i="20"/>
  <c r="G537" i="20"/>
  <c r="H519" i="20"/>
  <c r="H546" i="20"/>
  <c r="G519" i="20"/>
  <c r="H518" i="20"/>
  <c r="H538" i="20"/>
  <c r="G543" i="20"/>
  <c r="H521" i="20"/>
  <c r="H543" i="20"/>
  <c r="G548" i="20"/>
  <c r="H520" i="20"/>
  <c r="H525" i="20"/>
  <c r="H534" i="20"/>
  <c r="H548" i="20"/>
  <c r="G520" i="20"/>
  <c r="G540" i="20"/>
  <c r="G531" i="20"/>
  <c r="G535" i="20"/>
  <c r="H522" i="20"/>
  <c r="G533" i="20"/>
  <c r="H540" i="20"/>
  <c r="G541" i="20"/>
  <c r="G536" i="20"/>
  <c r="H527" i="20"/>
  <c r="H541" i="20"/>
  <c r="G547" i="20"/>
  <c r="G518" i="20"/>
  <c r="H529" i="20"/>
  <c r="G545" i="20"/>
  <c r="G542" i="20"/>
  <c r="H564" i="21"/>
  <c r="H576" i="21"/>
  <c r="G571" i="21"/>
  <c r="G557" i="21"/>
  <c r="H552" i="21"/>
  <c r="H558" i="21"/>
  <c r="G582" i="21"/>
  <c r="H578" i="21"/>
  <c r="H560" i="21"/>
  <c r="H569" i="21"/>
  <c r="G563" i="21"/>
  <c r="H565" i="21"/>
  <c r="G554" i="21"/>
  <c r="G558" i="21"/>
  <c r="H573" i="21"/>
  <c r="H554" i="21"/>
  <c r="H553" i="21"/>
  <c r="H556" i="21"/>
  <c r="G565" i="21"/>
  <c r="G553" i="21"/>
  <c r="G579" i="21"/>
  <c r="H581" i="21"/>
  <c r="H559" i="21"/>
  <c r="H574" i="21"/>
  <c r="H575" i="21"/>
  <c r="G567" i="21"/>
  <c r="G581" i="21"/>
  <c r="G580" i="21"/>
  <c r="G569" i="21"/>
  <c r="H567" i="21"/>
  <c r="H580" i="21"/>
  <c r="G568" i="21"/>
  <c r="H566" i="21"/>
  <c r="G555" i="21"/>
  <c r="G562" i="21"/>
  <c r="G575" i="21"/>
  <c r="G566" i="21"/>
  <c r="G578" i="21"/>
  <c r="G576" i="21"/>
  <c r="H557" i="21"/>
  <c r="H571" i="21"/>
  <c r="H562" i="21"/>
  <c r="G574" i="21"/>
  <c r="G561" i="21"/>
  <c r="H568" i="21"/>
  <c r="G573" i="21"/>
  <c r="G564" i="21"/>
  <c r="H582" i="21"/>
  <c r="G570" i="21"/>
  <c r="H577" i="21"/>
  <c r="G552" i="21"/>
  <c r="G572" i="21"/>
  <c r="G560" i="21"/>
  <c r="H579" i="21"/>
  <c r="H570" i="21"/>
  <c r="H563" i="21"/>
  <c r="G556" i="21"/>
  <c r="G559" i="21"/>
  <c r="H561" i="21"/>
  <c r="H555" i="21"/>
  <c r="H572" i="21"/>
  <c r="G577" i="21"/>
  <c r="H662" i="20"/>
  <c r="H676" i="20"/>
  <c r="G663" i="20"/>
  <c r="H670" i="20"/>
  <c r="H675" i="20"/>
  <c r="G672" i="20"/>
  <c r="G656" i="20"/>
  <c r="G681" i="20"/>
  <c r="H679" i="20"/>
  <c r="G654" i="20"/>
  <c r="G674" i="20"/>
  <c r="H669" i="20"/>
  <c r="G655" i="20"/>
  <c r="H667" i="20"/>
  <c r="G657" i="20"/>
  <c r="H681" i="20"/>
  <c r="G659" i="20"/>
  <c r="G664" i="20"/>
  <c r="G665" i="20"/>
  <c r="G684" i="20"/>
  <c r="G662" i="20"/>
  <c r="G661" i="20"/>
  <c r="H658" i="20"/>
  <c r="G670" i="20"/>
  <c r="H680" i="20"/>
  <c r="G675" i="20"/>
  <c r="G671" i="20"/>
  <c r="G683" i="20"/>
  <c r="G667" i="20"/>
  <c r="G677" i="20"/>
  <c r="H673" i="20"/>
  <c r="H654" i="20"/>
  <c r="G682" i="20"/>
  <c r="H659" i="20"/>
  <c r="H666" i="20"/>
  <c r="G673" i="20"/>
  <c r="H660" i="20"/>
  <c r="H665" i="20"/>
  <c r="H655" i="20"/>
  <c r="H668" i="20"/>
  <c r="H657" i="20"/>
  <c r="H682" i="20"/>
  <c r="H672" i="20"/>
  <c r="G679" i="20"/>
  <c r="H678" i="20"/>
  <c r="G668" i="20"/>
  <c r="G666" i="20"/>
  <c r="H683" i="20"/>
  <c r="G660" i="20"/>
  <c r="H663" i="20"/>
  <c r="H671" i="20"/>
  <c r="G676" i="20"/>
  <c r="G669" i="20"/>
  <c r="H677" i="20"/>
  <c r="H684" i="20"/>
  <c r="H664" i="20"/>
  <c r="G678" i="20"/>
  <c r="H674" i="20"/>
  <c r="G680" i="20"/>
  <c r="H656" i="20"/>
  <c r="H661" i="20"/>
  <c r="G658" i="20"/>
  <c r="G501" i="25"/>
  <c r="G507" i="25"/>
  <c r="H502" i="25"/>
  <c r="G494" i="25"/>
  <c r="H509" i="25"/>
  <c r="H500" i="25"/>
  <c r="H490" i="25"/>
  <c r="G491" i="25"/>
  <c r="H510" i="25"/>
  <c r="G510" i="25"/>
  <c r="G508" i="25"/>
  <c r="H495" i="25"/>
  <c r="G514" i="25"/>
  <c r="G503" i="25"/>
  <c r="G497" i="25"/>
  <c r="H496" i="25"/>
  <c r="G496" i="25"/>
  <c r="H505" i="25"/>
  <c r="H513" i="25"/>
  <c r="G502" i="25"/>
  <c r="H497" i="25"/>
  <c r="G484" i="25"/>
  <c r="H485" i="25"/>
  <c r="G490" i="25"/>
  <c r="H504" i="25"/>
  <c r="G485" i="25"/>
  <c r="G512" i="25"/>
  <c r="G498" i="25"/>
  <c r="H508" i="25"/>
  <c r="H488" i="25"/>
  <c r="H489" i="25"/>
  <c r="H484" i="25"/>
  <c r="H511" i="25"/>
  <c r="G488" i="25"/>
  <c r="H492" i="25"/>
  <c r="G486" i="25"/>
  <c r="G489" i="25"/>
  <c r="H499" i="25"/>
  <c r="G511" i="25"/>
  <c r="H493" i="25"/>
  <c r="H514" i="25"/>
  <c r="G513" i="25"/>
  <c r="G506" i="25"/>
  <c r="G495" i="25"/>
  <c r="H494" i="25"/>
  <c r="H486" i="25"/>
  <c r="G509" i="25"/>
  <c r="H507" i="25"/>
  <c r="G493" i="25"/>
  <c r="H498" i="25"/>
  <c r="G487" i="25"/>
  <c r="H512" i="25"/>
  <c r="G500" i="25"/>
  <c r="H491" i="25"/>
  <c r="H501" i="25"/>
  <c r="H506" i="25"/>
  <c r="G492" i="25"/>
  <c r="G504" i="25"/>
  <c r="H487" i="25"/>
  <c r="G505" i="25"/>
  <c r="G499" i="25"/>
  <c r="H503" i="25"/>
  <c r="H390" i="21"/>
  <c r="H410" i="21"/>
  <c r="G403" i="21"/>
  <c r="H401" i="21"/>
  <c r="G385" i="21"/>
  <c r="G397" i="21"/>
  <c r="G411" i="21"/>
  <c r="G384" i="21"/>
  <c r="H412" i="21"/>
  <c r="G396" i="21"/>
  <c r="G395" i="21"/>
  <c r="H402" i="21"/>
  <c r="G394" i="21"/>
  <c r="H385" i="21"/>
  <c r="H392" i="21"/>
  <c r="G405" i="21"/>
  <c r="G382" i="21"/>
  <c r="H396" i="21"/>
  <c r="H400" i="21"/>
  <c r="G390" i="21"/>
  <c r="H407" i="21"/>
  <c r="G407" i="21"/>
  <c r="H389" i="21"/>
  <c r="H405" i="21"/>
  <c r="H394" i="21"/>
  <c r="G398" i="21"/>
  <c r="H406" i="21"/>
  <c r="G391" i="21"/>
  <c r="H408" i="21"/>
  <c r="H383" i="21"/>
  <c r="H403" i="21"/>
  <c r="H397" i="21"/>
  <c r="H395" i="21"/>
  <c r="H391" i="21"/>
  <c r="G392" i="21"/>
  <c r="G401" i="21"/>
  <c r="G408" i="21"/>
  <c r="H386" i="21"/>
  <c r="G387" i="21"/>
  <c r="H404" i="21"/>
  <c r="H411" i="21"/>
  <c r="G412" i="21"/>
  <c r="H384" i="21"/>
  <c r="H409" i="21"/>
  <c r="G389" i="21"/>
  <c r="G402" i="21"/>
  <c r="G404" i="21"/>
  <c r="H393" i="21"/>
  <c r="H388" i="21"/>
  <c r="G388" i="21"/>
  <c r="G399" i="21"/>
  <c r="G410" i="21"/>
  <c r="G409" i="21"/>
  <c r="G406" i="21"/>
  <c r="G400" i="21"/>
  <c r="H399" i="21"/>
  <c r="G393" i="21"/>
  <c r="H382" i="21"/>
  <c r="H398" i="21"/>
  <c r="G386" i="21"/>
  <c r="H387" i="21"/>
  <c r="G383" i="21"/>
  <c r="G667" i="23"/>
  <c r="H655" i="23"/>
  <c r="G674" i="23"/>
  <c r="H684" i="23"/>
  <c r="G681" i="23"/>
  <c r="H666" i="23"/>
  <c r="H672" i="23"/>
  <c r="G679" i="23"/>
  <c r="H656" i="23"/>
  <c r="H677" i="23"/>
  <c r="H662" i="23"/>
  <c r="G683" i="23"/>
  <c r="G668" i="23"/>
  <c r="G671" i="23"/>
  <c r="G673" i="23"/>
  <c r="G666" i="23"/>
  <c r="H671" i="23"/>
  <c r="H661" i="23"/>
  <c r="H663" i="23"/>
  <c r="G684" i="23"/>
  <c r="H670" i="23"/>
  <c r="H676" i="23"/>
  <c r="H675" i="23"/>
  <c r="H682" i="23"/>
  <c r="H665" i="23"/>
  <c r="G664" i="23"/>
  <c r="H659" i="23"/>
  <c r="G680" i="23"/>
  <c r="H658" i="23"/>
  <c r="G661" i="23"/>
  <c r="G658" i="23"/>
  <c r="G655" i="23"/>
  <c r="H668" i="23"/>
  <c r="G659" i="23"/>
  <c r="H681" i="23"/>
  <c r="G654" i="23"/>
  <c r="G656" i="23"/>
  <c r="H673" i="23"/>
  <c r="G660" i="23"/>
  <c r="G676" i="23"/>
  <c r="G677" i="23"/>
  <c r="G682" i="23"/>
  <c r="G662" i="23"/>
  <c r="H667" i="23"/>
  <c r="G669" i="23"/>
  <c r="G657" i="23"/>
  <c r="H664" i="23"/>
  <c r="H680" i="23"/>
  <c r="H678" i="23"/>
  <c r="H657" i="23"/>
  <c r="G678" i="23"/>
  <c r="G675" i="23"/>
  <c r="H674" i="23"/>
  <c r="H669" i="23"/>
  <c r="G663" i="23"/>
  <c r="G672" i="23"/>
  <c r="H654" i="23"/>
  <c r="G670" i="23"/>
  <c r="G665" i="23"/>
  <c r="H660" i="23"/>
  <c r="H679" i="23"/>
  <c r="H683" i="23"/>
  <c r="H396" i="25"/>
  <c r="H410" i="25"/>
  <c r="G396" i="25"/>
  <c r="H389" i="25"/>
  <c r="H401" i="25"/>
  <c r="H387" i="25"/>
  <c r="G406" i="25"/>
  <c r="G391" i="25"/>
  <c r="H399" i="25"/>
  <c r="H411" i="25"/>
  <c r="G389" i="25"/>
  <c r="G382" i="25"/>
  <c r="G411" i="25"/>
  <c r="G401" i="25"/>
  <c r="H384" i="25"/>
  <c r="G392" i="25"/>
  <c r="G384" i="25"/>
  <c r="G399" i="25"/>
  <c r="H390" i="25"/>
  <c r="H405" i="25"/>
  <c r="G405" i="25"/>
  <c r="G386" i="25"/>
  <c r="G395" i="25"/>
  <c r="G402" i="25"/>
  <c r="H407" i="25"/>
  <c r="G388" i="25"/>
  <c r="H406" i="25"/>
  <c r="H382" i="25"/>
  <c r="H386" i="25"/>
  <c r="H394" i="25"/>
  <c r="H383" i="25"/>
  <c r="H402" i="25"/>
  <c r="H391" i="25"/>
  <c r="G410" i="25"/>
  <c r="H400" i="25"/>
  <c r="G400" i="25"/>
  <c r="G390" i="25"/>
  <c r="G407" i="25"/>
  <c r="H397" i="25"/>
  <c r="H398" i="25"/>
  <c r="G393" i="25"/>
  <c r="G394" i="25"/>
  <c r="H388" i="25"/>
  <c r="G387" i="25"/>
  <c r="H403" i="25"/>
  <c r="H395" i="25"/>
  <c r="H392" i="25"/>
  <c r="G408" i="25"/>
  <c r="H393" i="25"/>
  <c r="G397" i="25"/>
  <c r="H412" i="25"/>
  <c r="H408" i="25"/>
  <c r="H409" i="25"/>
  <c r="H404" i="25"/>
  <c r="G409" i="25"/>
  <c r="H385" i="25"/>
  <c r="G398" i="25"/>
  <c r="G385" i="25"/>
  <c r="G404" i="25"/>
  <c r="G403" i="25"/>
  <c r="G383" i="25"/>
  <c r="G412" i="25"/>
  <c r="G702" i="22"/>
  <c r="H702" i="22"/>
  <c r="G716" i="22"/>
  <c r="H701" i="22"/>
  <c r="H711" i="22"/>
  <c r="G689" i="22"/>
  <c r="G714" i="22"/>
  <c r="G701" i="22"/>
  <c r="G708" i="22"/>
  <c r="G693" i="22"/>
  <c r="G698" i="22"/>
  <c r="H697" i="22"/>
  <c r="H710" i="22"/>
  <c r="G712" i="22"/>
  <c r="G705" i="22"/>
  <c r="G696" i="22"/>
  <c r="H716" i="22"/>
  <c r="H696" i="22"/>
  <c r="G694" i="22"/>
  <c r="G707" i="22"/>
  <c r="H689" i="22"/>
  <c r="H712" i="22"/>
  <c r="H704" i="22"/>
  <c r="G700" i="22"/>
  <c r="H708" i="22"/>
  <c r="H700" i="22"/>
  <c r="G697" i="22"/>
  <c r="H717" i="22"/>
  <c r="G715" i="22"/>
  <c r="G717" i="22"/>
  <c r="G710" i="22"/>
  <c r="H706" i="22"/>
  <c r="G706" i="22"/>
  <c r="G695" i="22"/>
  <c r="G699" i="22"/>
  <c r="H703" i="22"/>
  <c r="G711" i="22"/>
  <c r="H692" i="22"/>
  <c r="G688" i="22"/>
  <c r="G691" i="22"/>
  <c r="H691" i="22"/>
  <c r="H715" i="22"/>
  <c r="H698" i="22"/>
  <c r="H695" i="22"/>
  <c r="H718" i="22"/>
  <c r="H707" i="22"/>
  <c r="H694" i="22"/>
  <c r="G690" i="22"/>
  <c r="H693" i="22"/>
  <c r="G718" i="22"/>
  <c r="H688" i="22"/>
  <c r="H709" i="22"/>
  <c r="H713" i="22"/>
  <c r="H705" i="22"/>
  <c r="H714" i="22"/>
  <c r="G703" i="22"/>
  <c r="G704" i="22"/>
  <c r="G692" i="22"/>
  <c r="H699" i="22"/>
  <c r="G713" i="22"/>
  <c r="G709" i="22"/>
  <c r="H690" i="22"/>
  <c r="G595" i="21"/>
  <c r="G611" i="21"/>
  <c r="G596" i="21"/>
  <c r="H610" i="21"/>
  <c r="G610" i="21"/>
  <c r="G592" i="21"/>
  <c r="H616" i="21"/>
  <c r="G616" i="21"/>
  <c r="H592" i="21"/>
  <c r="G599" i="21"/>
  <c r="H590" i="21"/>
  <c r="G606" i="21"/>
  <c r="G589" i="21"/>
  <c r="H614" i="21"/>
  <c r="H606" i="21"/>
  <c r="H599" i="21"/>
  <c r="H589" i="21"/>
  <c r="G604" i="21"/>
  <c r="G605" i="21"/>
  <c r="H607" i="21"/>
  <c r="H588" i="21"/>
  <c r="G594" i="21"/>
  <c r="G609" i="21"/>
  <c r="G593" i="21"/>
  <c r="H587" i="21"/>
  <c r="H594" i="21"/>
  <c r="G588" i="21"/>
  <c r="H600" i="21"/>
  <c r="H598" i="21"/>
  <c r="H586" i="21"/>
  <c r="G587" i="21"/>
  <c r="H611" i="21"/>
  <c r="G590" i="21"/>
  <c r="H596" i="21"/>
  <c r="H602" i="21"/>
  <c r="H604" i="21"/>
  <c r="H613" i="21"/>
  <c r="H608" i="21"/>
  <c r="G591" i="21"/>
  <c r="H595" i="21"/>
  <c r="G607" i="21"/>
  <c r="H593" i="21"/>
  <c r="G613" i="21"/>
  <c r="H615" i="21"/>
  <c r="G586" i="21"/>
  <c r="H591" i="21"/>
  <c r="G598" i="21"/>
  <c r="H605" i="21"/>
  <c r="G608" i="21"/>
  <c r="H601" i="21"/>
  <c r="G603" i="21"/>
  <c r="H603" i="21"/>
  <c r="G600" i="21"/>
  <c r="H612" i="21"/>
  <c r="G612" i="21"/>
  <c r="H597" i="21"/>
  <c r="H609" i="21"/>
  <c r="G602" i="21"/>
  <c r="G601" i="21"/>
  <c r="G615" i="21"/>
  <c r="G597" i="21"/>
  <c r="G614" i="21"/>
  <c r="H506" i="22"/>
  <c r="H492" i="22"/>
  <c r="G485" i="22"/>
  <c r="H512" i="22"/>
  <c r="G506" i="22"/>
  <c r="G500" i="22"/>
  <c r="G492" i="22"/>
  <c r="G511" i="22"/>
  <c r="G505" i="22"/>
  <c r="G508" i="22"/>
  <c r="H501" i="22"/>
  <c r="H493" i="22"/>
  <c r="H499" i="22"/>
  <c r="G496" i="22"/>
  <c r="H503" i="22"/>
  <c r="G486" i="22"/>
  <c r="H509" i="22"/>
  <c r="H502" i="22"/>
  <c r="G510" i="22"/>
  <c r="G484" i="22"/>
  <c r="G501" i="22"/>
  <c r="H491" i="22"/>
  <c r="H490" i="22"/>
  <c r="G491" i="22"/>
  <c r="G499" i="22"/>
  <c r="G488" i="22"/>
  <c r="G507" i="22"/>
  <c r="H487" i="22"/>
  <c r="H497" i="22"/>
  <c r="G512" i="22"/>
  <c r="G503" i="22"/>
  <c r="H505" i="22"/>
  <c r="G487" i="22"/>
  <c r="G502" i="22"/>
  <c r="H514" i="22"/>
  <c r="H495" i="22"/>
  <c r="H485" i="22"/>
  <c r="H496" i="22"/>
  <c r="G493" i="22"/>
  <c r="H488" i="22"/>
  <c r="H484" i="22"/>
  <c r="G489" i="22"/>
  <c r="H511" i="22"/>
  <c r="H498" i="22"/>
  <c r="G497" i="22"/>
  <c r="H504" i="22"/>
  <c r="G495" i="22"/>
  <c r="G509" i="22"/>
  <c r="H507" i="22"/>
  <c r="G498" i="22"/>
  <c r="H486" i="22"/>
  <c r="H513" i="22"/>
  <c r="H508" i="22"/>
  <c r="H494" i="22"/>
  <c r="G514" i="22"/>
  <c r="H500" i="22"/>
  <c r="G513" i="22"/>
  <c r="H489" i="22"/>
  <c r="G494" i="22"/>
  <c r="G504" i="22"/>
  <c r="H510" i="22"/>
  <c r="G490" i="22"/>
  <c r="G768" i="25"/>
  <c r="G762" i="25"/>
  <c r="G777" i="25"/>
  <c r="G756" i="25"/>
  <c r="G770" i="25"/>
  <c r="G778" i="25"/>
  <c r="H768" i="25"/>
  <c r="H766" i="25"/>
  <c r="H758" i="25"/>
  <c r="G769" i="25"/>
  <c r="G775" i="25"/>
  <c r="G783" i="25"/>
  <c r="H785" i="25"/>
  <c r="G763" i="25"/>
  <c r="H761" i="25"/>
  <c r="H773" i="25"/>
  <c r="H779" i="25"/>
  <c r="G766" i="25"/>
  <c r="H769" i="25"/>
  <c r="H757" i="25"/>
  <c r="G761" i="25"/>
  <c r="H759" i="25"/>
  <c r="H767" i="25"/>
  <c r="G786" i="25"/>
  <c r="H762" i="25"/>
  <c r="H786" i="25"/>
  <c r="H781" i="25"/>
  <c r="G774" i="25"/>
  <c r="G765" i="25"/>
  <c r="G785" i="25"/>
  <c r="G781" i="25"/>
  <c r="H763" i="25"/>
  <c r="G758" i="25"/>
  <c r="G757" i="25"/>
  <c r="H784" i="25"/>
  <c r="H772" i="25"/>
  <c r="H764" i="25"/>
  <c r="H760" i="25"/>
  <c r="H777" i="25"/>
  <c r="G784" i="25"/>
  <c r="G779" i="25"/>
  <c r="G772" i="25"/>
  <c r="G759" i="25"/>
  <c r="G773" i="25"/>
  <c r="H780" i="25"/>
  <c r="H778" i="25"/>
  <c r="H756" i="25"/>
  <c r="G780" i="25"/>
  <c r="H776" i="25"/>
  <c r="H774" i="25"/>
  <c r="H783" i="25"/>
  <c r="G764" i="25"/>
  <c r="H782" i="25"/>
  <c r="G771" i="25"/>
  <c r="G767" i="25"/>
  <c r="G760" i="25"/>
  <c r="G782" i="25"/>
  <c r="H770" i="25"/>
  <c r="H771" i="25"/>
  <c r="H775" i="25"/>
  <c r="H765" i="25"/>
  <c r="G776" i="25"/>
  <c r="G562" i="20"/>
  <c r="G569" i="20"/>
  <c r="H570" i="20"/>
  <c r="H565" i="20"/>
  <c r="H552" i="20"/>
  <c r="G564" i="20"/>
  <c r="G582" i="20"/>
  <c r="G557" i="20"/>
  <c r="G580" i="20"/>
  <c r="H569" i="20"/>
  <c r="G572" i="20"/>
  <c r="H556" i="20"/>
  <c r="G553" i="20"/>
  <c r="H577" i="20"/>
  <c r="G561" i="20"/>
  <c r="G563" i="20"/>
  <c r="H559" i="20"/>
  <c r="G581" i="20"/>
  <c r="H579" i="20"/>
  <c r="G573" i="20"/>
  <c r="G555" i="20"/>
  <c r="G571" i="20"/>
  <c r="G575" i="20"/>
  <c r="H567" i="20"/>
  <c r="H564" i="20"/>
  <c r="G565" i="20"/>
  <c r="H568" i="20"/>
  <c r="H557" i="20"/>
  <c r="G560" i="20"/>
  <c r="G567" i="20"/>
  <c r="G570" i="20"/>
  <c r="G554" i="20"/>
  <c r="G568" i="20"/>
  <c r="G579" i="20"/>
  <c r="H582" i="20"/>
  <c r="H562" i="20"/>
  <c r="H575" i="20"/>
  <c r="G574" i="20"/>
  <c r="G578" i="20"/>
  <c r="H581" i="20"/>
  <c r="G552" i="20"/>
  <c r="H574" i="20"/>
  <c r="H572" i="20"/>
  <c r="H560" i="20"/>
  <c r="G577" i="20"/>
  <c r="G556" i="20"/>
  <c r="G558" i="20"/>
  <c r="H566" i="20"/>
  <c r="H571" i="20"/>
  <c r="H554" i="20"/>
  <c r="G566" i="20"/>
  <c r="H561" i="20"/>
  <c r="H576" i="20"/>
  <c r="H555" i="20"/>
  <c r="H573" i="20"/>
  <c r="H563" i="20"/>
  <c r="G576" i="20"/>
  <c r="H580" i="20"/>
  <c r="G559" i="20"/>
  <c r="H553" i="20"/>
  <c r="H558" i="20"/>
  <c r="H578" i="20"/>
  <c r="H479" i="25"/>
  <c r="G479" i="25"/>
  <c r="H469" i="25"/>
  <c r="H455" i="25"/>
  <c r="H476" i="25"/>
  <c r="G456" i="25"/>
  <c r="H462" i="25"/>
  <c r="G462" i="25"/>
  <c r="H473" i="25"/>
  <c r="G477" i="25"/>
  <c r="G450" i="25"/>
  <c r="H477" i="25"/>
  <c r="H472" i="25"/>
  <c r="G466" i="25"/>
  <c r="H468" i="25"/>
  <c r="H457" i="25"/>
  <c r="G473" i="25"/>
  <c r="G468" i="25"/>
  <c r="H452" i="25"/>
  <c r="G458" i="25"/>
  <c r="H471" i="25"/>
  <c r="H459" i="25"/>
  <c r="G452" i="25"/>
  <c r="H453" i="25"/>
  <c r="G455" i="25"/>
  <c r="G475" i="25"/>
  <c r="G478" i="25"/>
  <c r="G474" i="25"/>
  <c r="H463" i="25"/>
  <c r="H475" i="25"/>
  <c r="H460" i="25"/>
  <c r="G453" i="25"/>
  <c r="G476" i="25"/>
  <c r="H480" i="25"/>
  <c r="H474" i="25"/>
  <c r="G459" i="25"/>
  <c r="G463" i="25"/>
  <c r="G471" i="25"/>
  <c r="H461" i="25"/>
  <c r="H466" i="25"/>
  <c r="H478" i="25"/>
  <c r="G480" i="25"/>
  <c r="H465" i="25"/>
  <c r="G472" i="25"/>
  <c r="G457" i="25"/>
  <c r="H464" i="25"/>
  <c r="G469" i="25"/>
  <c r="H470" i="25"/>
  <c r="H458" i="25"/>
  <c r="G464" i="25"/>
  <c r="G451" i="25"/>
  <c r="G460" i="25"/>
  <c r="G454" i="25"/>
  <c r="H454" i="25"/>
  <c r="H451" i="25"/>
  <c r="G470" i="25"/>
  <c r="H467" i="25"/>
  <c r="H456" i="25"/>
  <c r="G467" i="25"/>
  <c r="G461" i="25"/>
  <c r="H450" i="25"/>
  <c r="G465" i="25"/>
  <c r="G440" i="25"/>
  <c r="H419" i="25"/>
  <c r="H433" i="25"/>
  <c r="G419" i="25"/>
  <c r="H424" i="25"/>
  <c r="G417" i="25"/>
  <c r="H438" i="25"/>
  <c r="H431" i="25"/>
  <c r="G424" i="25"/>
  <c r="G439" i="25"/>
  <c r="H432" i="25"/>
  <c r="H445" i="25"/>
  <c r="G429" i="25"/>
  <c r="H421" i="25"/>
  <c r="H443" i="25"/>
  <c r="G443" i="25"/>
  <c r="H435" i="25"/>
  <c r="G435" i="25"/>
  <c r="H418" i="25"/>
  <c r="G425" i="25"/>
  <c r="H416" i="25"/>
  <c r="H442" i="25"/>
  <c r="G434" i="25"/>
  <c r="H425" i="25"/>
  <c r="G442" i="25"/>
  <c r="H440" i="25"/>
  <c r="G422" i="25"/>
  <c r="H434" i="25"/>
  <c r="G428" i="25"/>
  <c r="H428" i="25"/>
  <c r="G438" i="25"/>
  <c r="H417" i="25"/>
  <c r="G416" i="25"/>
  <c r="G445" i="25"/>
  <c r="H420" i="25"/>
  <c r="G420" i="25"/>
  <c r="H429" i="25"/>
  <c r="H439" i="25"/>
  <c r="G433" i="25"/>
  <c r="G441" i="25"/>
  <c r="G432" i="25"/>
  <c r="G418" i="25"/>
  <c r="G421" i="25"/>
  <c r="H437" i="25"/>
  <c r="G423" i="25"/>
  <c r="H426" i="25"/>
  <c r="H430" i="25"/>
  <c r="G427" i="25"/>
  <c r="H422" i="25"/>
  <c r="H444" i="25"/>
  <c r="G431" i="25"/>
  <c r="H441" i="25"/>
  <c r="H423" i="25"/>
  <c r="G426" i="25"/>
  <c r="G430" i="25"/>
  <c r="H436" i="25"/>
  <c r="G436" i="25"/>
  <c r="G444" i="25"/>
  <c r="G446" i="25"/>
  <c r="G437" i="25"/>
  <c r="H446" i="25"/>
  <c r="H427" i="25"/>
  <c r="H794" i="25"/>
  <c r="G812" i="25"/>
  <c r="G793" i="25"/>
  <c r="H800" i="25"/>
  <c r="H793" i="25"/>
  <c r="H819" i="25"/>
  <c r="H799" i="25"/>
  <c r="G819" i="25"/>
  <c r="G799" i="25"/>
  <c r="H820" i="25"/>
  <c r="H807" i="25"/>
  <c r="H798" i="25"/>
  <c r="G798" i="25"/>
  <c r="G807" i="25"/>
  <c r="G808" i="25"/>
  <c r="G794" i="25"/>
  <c r="H818" i="25"/>
  <c r="G790" i="25"/>
  <c r="H803" i="25"/>
  <c r="G814" i="25"/>
  <c r="H814" i="25"/>
  <c r="H812" i="25"/>
  <c r="G800" i="25"/>
  <c r="H801" i="25"/>
  <c r="G806" i="25"/>
  <c r="G795" i="25"/>
  <c r="G797" i="25"/>
  <c r="G796" i="25"/>
  <c r="H791" i="25"/>
  <c r="H792" i="25"/>
  <c r="G791" i="25"/>
  <c r="H813" i="25"/>
  <c r="H815" i="25"/>
  <c r="H816" i="25"/>
  <c r="H796" i="25"/>
  <c r="H790" i="25"/>
  <c r="G803" i="25"/>
  <c r="G818" i="25"/>
  <c r="H811" i="25"/>
  <c r="G802" i="25"/>
  <c r="G815" i="25"/>
  <c r="H809" i="25"/>
  <c r="G792" i="25"/>
  <c r="H817" i="25"/>
  <c r="G813" i="25"/>
  <c r="G817" i="25"/>
  <c r="G816" i="25"/>
  <c r="H804" i="25"/>
  <c r="H806" i="25"/>
  <c r="H808" i="25"/>
  <c r="G809" i="25"/>
  <c r="G811" i="25"/>
  <c r="G804" i="25"/>
  <c r="H805" i="25"/>
  <c r="H797" i="25"/>
  <c r="G805" i="25"/>
  <c r="H795" i="25"/>
  <c r="G810" i="25"/>
  <c r="G820" i="25"/>
  <c r="H802" i="25"/>
  <c r="H810" i="25"/>
  <c r="G801" i="25"/>
  <c r="H846" i="22"/>
  <c r="G830" i="22"/>
  <c r="G827" i="22"/>
  <c r="G829" i="22"/>
  <c r="H851" i="22"/>
  <c r="H831" i="22"/>
  <c r="G840" i="22"/>
  <c r="H826" i="22"/>
  <c r="H839" i="22"/>
  <c r="G836" i="22"/>
  <c r="H832" i="22"/>
  <c r="H841" i="22"/>
  <c r="H847" i="22"/>
  <c r="H850" i="22"/>
  <c r="G847" i="22"/>
  <c r="G839" i="22"/>
  <c r="H835" i="22"/>
  <c r="H836" i="22"/>
  <c r="G844" i="22"/>
  <c r="H834" i="22"/>
  <c r="H849" i="22"/>
  <c r="G835" i="22"/>
  <c r="G852" i="22"/>
  <c r="G826" i="22"/>
  <c r="H824" i="22"/>
  <c r="H837" i="22"/>
  <c r="H825" i="22"/>
  <c r="H833" i="22"/>
  <c r="H848" i="22"/>
  <c r="H828" i="22"/>
  <c r="H844" i="22"/>
  <c r="G845" i="22"/>
  <c r="G846" i="22"/>
  <c r="G828" i="22"/>
  <c r="G832" i="22"/>
  <c r="G824" i="22"/>
  <c r="H854" i="22"/>
  <c r="G850" i="22"/>
  <c r="G842" i="22"/>
  <c r="H845" i="22"/>
  <c r="G854" i="22"/>
  <c r="H827" i="22"/>
  <c r="G831" i="22"/>
  <c r="G825" i="22"/>
  <c r="H829" i="22"/>
  <c r="G851" i="22"/>
  <c r="G853" i="22"/>
  <c r="H852" i="22"/>
  <c r="G849" i="22"/>
  <c r="G838" i="22"/>
  <c r="G837" i="22"/>
  <c r="H840" i="22"/>
  <c r="H838" i="22"/>
  <c r="H830" i="22"/>
  <c r="G843" i="22"/>
  <c r="G848" i="22"/>
  <c r="H842" i="22"/>
  <c r="G834" i="22"/>
  <c r="H843" i="22"/>
  <c r="H853" i="22"/>
  <c r="G841" i="22"/>
  <c r="G833" i="22"/>
  <c r="K16" i="22"/>
  <c r="K16" i="21"/>
  <c r="M11" i="21"/>
  <c r="G478" i="19"/>
  <c r="H452" i="19"/>
  <c r="H469" i="19"/>
  <c r="G452" i="19"/>
  <c r="G458" i="19"/>
  <c r="H465" i="19"/>
  <c r="H473" i="19"/>
  <c r="H454" i="19"/>
  <c r="G454" i="19"/>
  <c r="G468" i="19"/>
  <c r="G462" i="19"/>
  <c r="G472" i="19"/>
  <c r="H468" i="19"/>
  <c r="G477" i="19"/>
  <c r="H466" i="19"/>
  <c r="G475" i="19"/>
  <c r="H464" i="19"/>
  <c r="H472" i="19"/>
  <c r="H476" i="19"/>
  <c r="H467" i="19"/>
  <c r="G450" i="19"/>
  <c r="G466" i="19"/>
  <c r="G471" i="19"/>
  <c r="H470" i="19"/>
  <c r="G453" i="19"/>
  <c r="G463" i="19"/>
  <c r="H477" i="19"/>
  <c r="H457" i="19"/>
  <c r="G461" i="19"/>
  <c r="G460" i="19"/>
  <c r="G464" i="19"/>
  <c r="H459" i="19"/>
  <c r="H460" i="19"/>
  <c r="H475" i="19"/>
  <c r="H451" i="19"/>
  <c r="G467" i="19"/>
  <c r="G474" i="19"/>
  <c r="H463" i="19"/>
  <c r="G465" i="19"/>
  <c r="G456" i="19"/>
  <c r="G473" i="19"/>
  <c r="H461" i="19"/>
  <c r="H462" i="19"/>
  <c r="H471" i="19"/>
  <c r="H458" i="19"/>
  <c r="H479" i="19"/>
  <c r="H478" i="19"/>
  <c r="G479" i="19"/>
  <c r="G455" i="19"/>
  <c r="G476" i="19"/>
  <c r="H480" i="19"/>
  <c r="G451" i="19"/>
  <c r="G459" i="19"/>
  <c r="H453" i="19"/>
  <c r="G457" i="19"/>
  <c r="G469" i="19"/>
  <c r="H450" i="19"/>
  <c r="H474" i="19"/>
  <c r="H456" i="19"/>
  <c r="G480" i="19"/>
  <c r="G470" i="19"/>
  <c r="H455" i="19"/>
  <c r="H768" i="22"/>
  <c r="G784" i="22"/>
  <c r="G779" i="22"/>
  <c r="G774" i="22"/>
  <c r="G763" i="22"/>
  <c r="H757" i="22"/>
  <c r="G767" i="22"/>
  <c r="H781" i="22"/>
  <c r="H776" i="22"/>
  <c r="G765" i="22"/>
  <c r="G781" i="22"/>
  <c r="G776" i="22"/>
  <c r="G780" i="22"/>
  <c r="H763" i="22"/>
  <c r="G757" i="22"/>
  <c r="G785" i="22"/>
  <c r="H769" i="22"/>
  <c r="G758" i="22"/>
  <c r="H762" i="22"/>
  <c r="H783" i="22"/>
  <c r="H771" i="22"/>
  <c r="H765" i="22"/>
  <c r="H758" i="22"/>
  <c r="G782" i="22"/>
  <c r="G770" i="22"/>
  <c r="G756" i="22"/>
  <c r="G786" i="22"/>
  <c r="G773" i="22"/>
  <c r="H766" i="22"/>
  <c r="H759" i="22"/>
  <c r="G766" i="22"/>
  <c r="G771" i="22"/>
  <c r="H764" i="22"/>
  <c r="H756" i="22"/>
  <c r="H782" i="22"/>
  <c r="G775" i="22"/>
  <c r="H775" i="22"/>
  <c r="H760" i="22"/>
  <c r="G760" i="22"/>
  <c r="H780" i="22"/>
  <c r="H774" i="22"/>
  <c r="H773" i="22"/>
  <c r="H779" i="22"/>
  <c r="H772" i="22"/>
  <c r="G761" i="22"/>
  <c r="H784" i="22"/>
  <c r="H786" i="22"/>
  <c r="H778" i="22"/>
  <c r="G762" i="22"/>
  <c r="H770" i="22"/>
  <c r="H777" i="22"/>
  <c r="H767" i="22"/>
  <c r="G783" i="22"/>
  <c r="G777" i="22"/>
  <c r="H785" i="22"/>
  <c r="H761" i="22"/>
  <c r="G759" i="22"/>
  <c r="G769" i="22"/>
  <c r="G778" i="22"/>
  <c r="G764" i="22"/>
  <c r="G768" i="22"/>
  <c r="G772" i="22"/>
  <c r="G629" i="21"/>
  <c r="H646" i="21"/>
  <c r="G648" i="21"/>
  <c r="H622" i="21"/>
  <c r="G628" i="21"/>
  <c r="H647" i="21"/>
  <c r="H629" i="21"/>
  <c r="H645" i="21"/>
  <c r="G647" i="21"/>
  <c r="H628" i="21"/>
  <c r="H637" i="21"/>
  <c r="G636" i="21"/>
  <c r="G631" i="21"/>
  <c r="H641" i="21"/>
  <c r="H648" i="21"/>
  <c r="H633" i="21"/>
  <c r="H636" i="21"/>
  <c r="G624" i="21"/>
  <c r="G642" i="21"/>
  <c r="H623" i="21"/>
  <c r="G623" i="21"/>
  <c r="H642" i="21"/>
  <c r="G649" i="21"/>
  <c r="G643" i="21"/>
  <c r="H620" i="21"/>
  <c r="H624" i="21"/>
  <c r="G627" i="21"/>
  <c r="H631" i="21"/>
  <c r="G626" i="21"/>
  <c r="G646" i="21"/>
  <c r="H627" i="21"/>
  <c r="G622" i="21"/>
  <c r="G637" i="21"/>
  <c r="G639" i="21"/>
  <c r="G640" i="21"/>
  <c r="H626" i="21"/>
  <c r="H649" i="21"/>
  <c r="G632" i="21"/>
  <c r="H643" i="21"/>
  <c r="G650" i="21"/>
  <c r="H639" i="21"/>
  <c r="G641" i="21"/>
  <c r="G620" i="21"/>
  <c r="G645" i="21"/>
  <c r="H638" i="21"/>
  <c r="G634" i="21"/>
  <c r="H640" i="21"/>
  <c r="H632" i="21"/>
  <c r="H634" i="21"/>
  <c r="G621" i="21"/>
  <c r="G635" i="21"/>
  <c r="G638" i="21"/>
  <c r="H625" i="21"/>
  <c r="H621" i="21"/>
  <c r="H650" i="21"/>
  <c r="H635" i="21"/>
  <c r="G630" i="21"/>
  <c r="H644" i="21"/>
  <c r="G644" i="21"/>
  <c r="G633" i="21"/>
  <c r="G625" i="21"/>
  <c r="H630" i="21"/>
  <c r="G826" i="18"/>
  <c r="H834" i="18"/>
  <c r="H831" i="18"/>
  <c r="H840" i="18"/>
  <c r="H827" i="18"/>
  <c r="H850" i="18"/>
  <c r="G827" i="18"/>
  <c r="H841" i="18"/>
  <c r="G838" i="18"/>
  <c r="G850" i="18"/>
  <c r="H832" i="18"/>
  <c r="G837" i="18"/>
  <c r="G828" i="18"/>
  <c r="G824" i="18"/>
  <c r="G832" i="18"/>
  <c r="H852" i="18"/>
  <c r="H848" i="18"/>
  <c r="G831" i="18"/>
  <c r="H845" i="18"/>
  <c r="G844" i="18"/>
  <c r="G847" i="18"/>
  <c r="G852" i="18"/>
  <c r="H830" i="18"/>
  <c r="H854" i="18"/>
  <c r="H838" i="18"/>
  <c r="G839" i="18"/>
  <c r="G851" i="18"/>
  <c r="H843" i="18"/>
  <c r="G854" i="18"/>
  <c r="G853" i="18"/>
  <c r="G836" i="18"/>
  <c r="H844" i="18"/>
  <c r="G845" i="18"/>
  <c r="H853" i="18"/>
  <c r="G835" i="18"/>
  <c r="G849" i="18"/>
  <c r="H847" i="18"/>
  <c r="H837" i="18"/>
  <c r="G848" i="18"/>
  <c r="G842" i="18"/>
  <c r="H828" i="18"/>
  <c r="H851" i="18"/>
  <c r="H826" i="18"/>
  <c r="G830" i="18"/>
  <c r="G840" i="18"/>
  <c r="H825" i="18"/>
  <c r="H835" i="18"/>
  <c r="H846" i="18"/>
  <c r="G825" i="18"/>
  <c r="G843" i="18"/>
  <c r="H836" i="18"/>
  <c r="H833" i="18"/>
  <c r="G834" i="18"/>
  <c r="H829" i="18"/>
  <c r="H824" i="18"/>
  <c r="H842" i="18"/>
  <c r="G841" i="18"/>
  <c r="G833" i="18"/>
  <c r="G829" i="18"/>
  <c r="H849" i="18"/>
  <c r="H839" i="18"/>
  <c r="G846" i="18"/>
  <c r="H647" i="22"/>
  <c r="G632" i="22"/>
  <c r="G642" i="22"/>
  <c r="G650" i="22"/>
  <c r="G627" i="22"/>
  <c r="H643" i="22"/>
  <c r="H632" i="22"/>
  <c r="G649" i="22"/>
  <c r="G624" i="22"/>
  <c r="H623" i="22"/>
  <c r="G635" i="22"/>
  <c r="H633" i="22"/>
  <c r="H627" i="22"/>
  <c r="H624" i="22"/>
  <c r="H638" i="22"/>
  <c r="G634" i="22"/>
  <c r="G628" i="22"/>
  <c r="G625" i="22"/>
  <c r="H641" i="22"/>
  <c r="G621" i="22"/>
  <c r="H639" i="22"/>
  <c r="G626" i="22"/>
  <c r="H629" i="22"/>
  <c r="H634" i="22"/>
  <c r="G648" i="22"/>
  <c r="H636" i="22"/>
  <c r="H642" i="22"/>
  <c r="G636" i="22"/>
  <c r="H646" i="22"/>
  <c r="G638" i="22"/>
  <c r="H648" i="22"/>
  <c r="H635" i="22"/>
  <c r="G630" i="22"/>
  <c r="H621" i="22"/>
  <c r="H628" i="22"/>
  <c r="H644" i="22"/>
  <c r="H640" i="22"/>
  <c r="G640" i="22"/>
  <c r="H631" i="22"/>
  <c r="G647" i="22"/>
  <c r="G639" i="22"/>
  <c r="G622" i="22"/>
  <c r="H620" i="22"/>
  <c r="G645" i="22"/>
  <c r="H626" i="22"/>
  <c r="G643" i="22"/>
  <c r="G629" i="22"/>
  <c r="H625" i="22"/>
  <c r="G620" i="22"/>
  <c r="H637" i="22"/>
  <c r="H649" i="22"/>
  <c r="G644" i="22"/>
  <c r="G623" i="22"/>
  <c r="H630" i="22"/>
  <c r="G646" i="22"/>
  <c r="H650" i="22"/>
  <c r="H645" i="22"/>
  <c r="G637" i="22"/>
  <c r="H622" i="22"/>
  <c r="G641" i="22"/>
  <c r="G631" i="22"/>
  <c r="G633" i="22"/>
  <c r="G660" i="22"/>
  <c r="G659" i="22"/>
  <c r="G677" i="22"/>
  <c r="G683" i="22"/>
  <c r="G669" i="22"/>
  <c r="H671" i="22"/>
  <c r="H681" i="22"/>
  <c r="H673" i="22"/>
  <c r="H679" i="22"/>
  <c r="H663" i="22"/>
  <c r="H668" i="22"/>
  <c r="G681" i="22"/>
  <c r="H680" i="22"/>
  <c r="H672" i="22"/>
  <c r="H664" i="22"/>
  <c r="H683" i="22"/>
  <c r="H675" i="22"/>
  <c r="G667" i="22"/>
  <c r="G679" i="22"/>
  <c r="G663" i="22"/>
  <c r="H674" i="22"/>
  <c r="H677" i="22"/>
  <c r="G671" i="22"/>
  <c r="H654" i="22"/>
  <c r="G684" i="22"/>
  <c r="G657" i="22"/>
  <c r="G676" i="22"/>
  <c r="H666" i="22"/>
  <c r="G678" i="22"/>
  <c r="G682" i="22"/>
  <c r="H661" i="22"/>
  <c r="H670" i="22"/>
  <c r="G656" i="22"/>
  <c r="G666" i="22"/>
  <c r="G655" i="22"/>
  <c r="G661" i="22"/>
  <c r="G662" i="22"/>
  <c r="H678" i="22"/>
  <c r="G670" i="22"/>
  <c r="H657" i="22"/>
  <c r="H667" i="22"/>
  <c r="G665" i="22"/>
  <c r="H676" i="22"/>
  <c r="H658" i="22"/>
  <c r="G675" i="22"/>
  <c r="G668" i="22"/>
  <c r="G680" i="22"/>
  <c r="H669" i="22"/>
  <c r="H682" i="22"/>
  <c r="G673" i="22"/>
  <c r="H655" i="22"/>
  <c r="H656" i="22"/>
  <c r="H684" i="22"/>
  <c r="H665" i="22"/>
  <c r="H662" i="22"/>
  <c r="H660" i="22"/>
  <c r="G658" i="22"/>
  <c r="G664" i="22"/>
  <c r="G674" i="22"/>
  <c r="H659" i="22"/>
  <c r="G672" i="22"/>
  <c r="G654" i="22"/>
  <c r="G845" i="19"/>
  <c r="H838" i="19"/>
  <c r="G846" i="19"/>
  <c r="H837" i="19"/>
  <c r="G837" i="19"/>
  <c r="H828" i="19"/>
  <c r="G853" i="19"/>
  <c r="H851" i="19"/>
  <c r="H847" i="19"/>
  <c r="G832" i="19"/>
  <c r="H836" i="19"/>
  <c r="H850" i="19"/>
  <c r="H829" i="19"/>
  <c r="H830" i="19"/>
  <c r="G854" i="19"/>
  <c r="H844" i="19"/>
  <c r="G849" i="19"/>
  <c r="G847" i="19"/>
  <c r="H842" i="19"/>
  <c r="G850" i="19"/>
  <c r="H831" i="19"/>
  <c r="G828" i="19"/>
  <c r="H852" i="19"/>
  <c r="H841" i="19"/>
  <c r="G836" i="19"/>
  <c r="H839" i="19"/>
  <c r="H825" i="19"/>
  <c r="H845" i="19"/>
  <c r="H843" i="19"/>
  <c r="G852" i="19"/>
  <c r="G827" i="19"/>
  <c r="G829" i="19"/>
  <c r="G839" i="19"/>
  <c r="H835" i="19"/>
  <c r="H854" i="19"/>
  <c r="H849" i="19"/>
  <c r="H827" i="19"/>
  <c r="H846" i="19"/>
  <c r="G831" i="19"/>
  <c r="G830" i="19"/>
  <c r="G843" i="19"/>
  <c r="G833" i="19"/>
  <c r="G826" i="19"/>
  <c r="H848" i="19"/>
  <c r="H826" i="19"/>
  <c r="H853" i="19"/>
  <c r="H832" i="19"/>
  <c r="G840" i="19"/>
  <c r="H824" i="19"/>
  <c r="G844" i="19"/>
  <c r="G835" i="19"/>
  <c r="G834" i="19"/>
  <c r="G838" i="19"/>
  <c r="H834" i="19"/>
  <c r="G842" i="19"/>
  <c r="G848" i="19"/>
  <c r="G841" i="19"/>
  <c r="H840" i="19"/>
  <c r="H833" i="19"/>
  <c r="G825" i="19"/>
  <c r="G851" i="19"/>
  <c r="G824" i="19"/>
  <c r="G847" i="25"/>
  <c r="H835" i="25"/>
  <c r="G835" i="25"/>
  <c r="H842" i="25"/>
  <c r="H826" i="25"/>
  <c r="G826" i="25"/>
  <c r="H841" i="25"/>
  <c r="G827" i="25"/>
  <c r="G840" i="25"/>
  <c r="G850" i="25"/>
  <c r="H839" i="25"/>
  <c r="G824" i="25"/>
  <c r="G829" i="25"/>
  <c r="H830" i="25"/>
  <c r="H851" i="25"/>
  <c r="H838" i="25"/>
  <c r="G853" i="25"/>
  <c r="G836" i="25"/>
  <c r="H844" i="25"/>
  <c r="H828" i="25"/>
  <c r="H843" i="25"/>
  <c r="H840" i="25"/>
  <c r="G843" i="25"/>
  <c r="G846" i="25"/>
  <c r="H850" i="25"/>
  <c r="G830" i="25"/>
  <c r="H836" i="25"/>
  <c r="G854" i="25"/>
  <c r="H853" i="25"/>
  <c r="G842" i="25"/>
  <c r="H845" i="25"/>
  <c r="H837" i="25"/>
  <c r="G851" i="25"/>
  <c r="G852" i="25"/>
  <c r="H832" i="25"/>
  <c r="H827" i="25"/>
  <c r="G832" i="25"/>
  <c r="H846" i="25"/>
  <c r="G838" i="25"/>
  <c r="G844" i="25"/>
  <c r="H834" i="25"/>
  <c r="H829" i="25"/>
  <c r="G845" i="25"/>
  <c r="G848" i="25"/>
  <c r="G837" i="25"/>
  <c r="G834" i="25"/>
  <c r="G841" i="25"/>
  <c r="G833" i="25"/>
  <c r="G828" i="25"/>
  <c r="H849" i="25"/>
  <c r="H847" i="25"/>
  <c r="H848" i="25"/>
  <c r="H824" i="25"/>
  <c r="G825" i="25"/>
  <c r="G849" i="25"/>
  <c r="G831" i="25"/>
  <c r="G839" i="25"/>
  <c r="H825" i="25"/>
  <c r="H831" i="25"/>
  <c r="H833" i="25"/>
  <c r="H852" i="25"/>
  <c r="H854" i="25"/>
  <c r="M11" i="25"/>
  <c r="K16" i="25"/>
  <c r="H499" i="18"/>
  <c r="H496" i="18"/>
  <c r="G491" i="18"/>
  <c r="G514" i="18"/>
  <c r="G490" i="18"/>
  <c r="G500" i="18"/>
  <c r="G502" i="18"/>
  <c r="H506" i="18"/>
  <c r="H489" i="18"/>
  <c r="H491" i="18"/>
  <c r="G506" i="18"/>
  <c r="G509" i="18"/>
  <c r="H500" i="18"/>
  <c r="H513" i="18"/>
  <c r="G504" i="18"/>
  <c r="H510" i="18"/>
  <c r="G493" i="18"/>
  <c r="H502" i="18"/>
  <c r="G484" i="18"/>
  <c r="H497" i="18"/>
  <c r="H508" i="18"/>
  <c r="H484" i="18"/>
  <c r="G485" i="18"/>
  <c r="H507" i="18"/>
  <c r="G489" i="18"/>
  <c r="G497" i="18"/>
  <c r="H503" i="18"/>
  <c r="G510" i="18"/>
  <c r="G495" i="18"/>
  <c r="G508" i="18"/>
  <c r="G501" i="18"/>
  <c r="G512" i="18"/>
  <c r="H494" i="18"/>
  <c r="G486" i="18"/>
  <c r="H493" i="18"/>
  <c r="G511" i="18"/>
  <c r="G492" i="18"/>
  <c r="G487" i="18"/>
  <c r="G499" i="18"/>
  <c r="G494" i="18"/>
  <c r="G505" i="18"/>
  <c r="G488" i="18"/>
  <c r="H486" i="18"/>
  <c r="H505" i="18"/>
  <c r="G513" i="18"/>
  <c r="H498" i="18"/>
  <c r="G496" i="18"/>
  <c r="H490" i="18"/>
  <c r="H512" i="18"/>
  <c r="H504" i="18"/>
  <c r="H511" i="18"/>
  <c r="H488" i="18"/>
  <c r="H514" i="18"/>
  <c r="G507" i="18"/>
  <c r="H509" i="18"/>
  <c r="H501" i="18"/>
  <c r="G503" i="18"/>
  <c r="H495" i="18"/>
  <c r="G498" i="18"/>
  <c r="H487" i="18"/>
  <c r="H492" i="18"/>
  <c r="H485" i="18"/>
  <c r="H781" i="24"/>
  <c r="G781" i="24"/>
  <c r="G762" i="24"/>
  <c r="G773" i="24"/>
  <c r="G757" i="24"/>
  <c r="G782" i="24"/>
  <c r="H777" i="24"/>
  <c r="H767" i="24"/>
  <c r="H762" i="24"/>
  <c r="H786" i="24"/>
  <c r="G767" i="24"/>
  <c r="G778" i="24"/>
  <c r="G780" i="24"/>
  <c r="G779" i="24"/>
  <c r="H782" i="24"/>
  <c r="G769" i="24"/>
  <c r="H775" i="24"/>
  <c r="H764" i="24"/>
  <c r="H773" i="24"/>
  <c r="H784" i="24"/>
  <c r="H779" i="24"/>
  <c r="H768" i="24"/>
  <c r="H772" i="24"/>
  <c r="G758" i="24"/>
  <c r="H763" i="24"/>
  <c r="G764" i="24"/>
  <c r="G785" i="24"/>
  <c r="H769" i="24"/>
  <c r="G763" i="24"/>
  <c r="H780" i="24"/>
  <c r="G783" i="24"/>
  <c r="G776" i="24"/>
  <c r="H771" i="24"/>
  <c r="G771" i="24"/>
  <c r="G774" i="24"/>
  <c r="G766" i="24"/>
  <c r="H766" i="24"/>
  <c r="H760" i="24"/>
  <c r="H785" i="24"/>
  <c r="G784" i="24"/>
  <c r="G772" i="24"/>
  <c r="H759" i="24"/>
  <c r="H765" i="24"/>
  <c r="H756" i="24"/>
  <c r="H778" i="24"/>
  <c r="H783" i="24"/>
  <c r="G756" i="24"/>
  <c r="G761" i="24"/>
  <c r="G770" i="24"/>
  <c r="G786" i="24"/>
  <c r="H758" i="24"/>
  <c r="G765" i="24"/>
  <c r="H757" i="24"/>
  <c r="G777" i="24"/>
  <c r="H770" i="24"/>
  <c r="G760" i="24"/>
  <c r="G775" i="24"/>
  <c r="G759" i="24"/>
  <c r="G768" i="24"/>
  <c r="H761" i="24"/>
  <c r="H776" i="24"/>
  <c r="H774" i="24"/>
  <c r="G541" i="18"/>
  <c r="H546" i="18"/>
  <c r="H528" i="18"/>
  <c r="G527" i="18"/>
  <c r="H535" i="18"/>
  <c r="G535" i="18"/>
  <c r="H541" i="18"/>
  <c r="G521" i="18"/>
  <c r="H521" i="18"/>
  <c r="H529" i="18"/>
  <c r="H519" i="18"/>
  <c r="G528" i="18"/>
  <c r="H538" i="18"/>
  <c r="G536" i="18"/>
  <c r="G546" i="18"/>
  <c r="G547" i="18"/>
  <c r="G538" i="18"/>
  <c r="H527" i="18"/>
  <c r="G518" i="18"/>
  <c r="H543" i="18"/>
  <c r="G526" i="18"/>
  <c r="H532" i="18"/>
  <c r="H533" i="18"/>
  <c r="H534" i="18"/>
  <c r="H540" i="18"/>
  <c r="G544" i="18"/>
  <c r="H518" i="18"/>
  <c r="G529" i="18"/>
  <c r="H524" i="18"/>
  <c r="G539" i="18"/>
  <c r="G542" i="18"/>
  <c r="H539" i="18"/>
  <c r="G532" i="18"/>
  <c r="H526" i="18"/>
  <c r="G530" i="18"/>
  <c r="G531" i="18"/>
  <c r="G525" i="18"/>
  <c r="G522" i="18"/>
  <c r="H536" i="18"/>
  <c r="H531" i="18"/>
  <c r="G534" i="18"/>
  <c r="H530" i="18"/>
  <c r="G523" i="18"/>
  <c r="G524" i="18"/>
  <c r="H547" i="18"/>
  <c r="G537" i="18"/>
  <c r="H520" i="18"/>
  <c r="G520" i="18"/>
  <c r="G543" i="18"/>
  <c r="H544" i="18"/>
  <c r="G540" i="18"/>
  <c r="H525" i="18"/>
  <c r="G519" i="18"/>
  <c r="H537" i="18"/>
  <c r="G548" i="18"/>
  <c r="G545" i="18"/>
  <c r="G533" i="18"/>
  <c r="H523" i="18"/>
  <c r="H522" i="18"/>
  <c r="H548" i="18"/>
  <c r="H542" i="18"/>
  <c r="H545" i="18"/>
  <c r="G775" i="19"/>
  <c r="G770" i="19"/>
  <c r="H783" i="19"/>
  <c r="G783" i="19"/>
  <c r="H772" i="19"/>
  <c r="G772" i="19"/>
  <c r="H777" i="19"/>
  <c r="H765" i="19"/>
  <c r="H786" i="19"/>
  <c r="G761" i="19"/>
  <c r="G776" i="19"/>
  <c r="G766" i="19"/>
  <c r="H767" i="19"/>
  <c r="G782" i="19"/>
  <c r="G767" i="19"/>
  <c r="G786" i="19"/>
  <c r="H756" i="19"/>
  <c r="G759" i="19"/>
  <c r="H763" i="19"/>
  <c r="G779" i="19"/>
  <c r="H762" i="19"/>
  <c r="H775" i="19"/>
  <c r="G785" i="19"/>
  <c r="H758" i="19"/>
  <c r="G784" i="19"/>
  <c r="H779" i="19"/>
  <c r="G769" i="19"/>
  <c r="H771" i="19"/>
  <c r="H761" i="19"/>
  <c r="H784" i="19"/>
  <c r="H780" i="19"/>
  <c r="G780" i="19"/>
  <c r="G777" i="19"/>
  <c r="H768" i="19"/>
  <c r="H773" i="19"/>
  <c r="G757" i="19"/>
  <c r="G758" i="19"/>
  <c r="H760" i="19"/>
  <c r="G764" i="19"/>
  <c r="G773" i="19"/>
  <c r="H757" i="19"/>
  <c r="H785" i="19"/>
  <c r="G763" i="19"/>
  <c r="H764" i="19"/>
  <c r="G781" i="19"/>
  <c r="G768" i="19"/>
  <c r="G778" i="19"/>
  <c r="G762" i="19"/>
  <c r="G760" i="19"/>
  <c r="G765" i="19"/>
  <c r="G771" i="19"/>
  <c r="H774" i="19"/>
  <c r="H778" i="19"/>
  <c r="H781" i="19"/>
  <c r="G774" i="19"/>
  <c r="H759" i="19"/>
  <c r="H776" i="19"/>
  <c r="G756" i="19"/>
  <c r="H769" i="19"/>
  <c r="H770" i="19"/>
  <c r="H766" i="19"/>
  <c r="H782" i="19"/>
  <c r="H499" i="23"/>
  <c r="G506" i="23"/>
  <c r="G493" i="23"/>
  <c r="H497" i="23"/>
  <c r="G497" i="23"/>
  <c r="G510" i="23"/>
  <c r="G485" i="23"/>
  <c r="H514" i="23"/>
  <c r="H505" i="23"/>
  <c r="H491" i="23"/>
  <c r="H501" i="23"/>
  <c r="H510" i="23"/>
  <c r="H494" i="23"/>
  <c r="G496" i="23"/>
  <c r="H485" i="23"/>
  <c r="G495" i="23"/>
  <c r="H484" i="23"/>
  <c r="H506" i="23"/>
  <c r="G491" i="23"/>
  <c r="H503" i="23"/>
  <c r="H489" i="23"/>
  <c r="H500" i="23"/>
  <c r="H498" i="23"/>
  <c r="G484" i="23"/>
  <c r="G488" i="23"/>
  <c r="H507" i="23"/>
  <c r="G492" i="23"/>
  <c r="H495" i="23"/>
  <c r="G501" i="23"/>
  <c r="H487" i="23"/>
  <c r="H511" i="23"/>
  <c r="G511" i="23"/>
  <c r="G498" i="23"/>
  <c r="G505" i="23"/>
  <c r="H490" i="23"/>
  <c r="H509" i="23"/>
  <c r="G508" i="23"/>
  <c r="H502" i="23"/>
  <c r="G494" i="23"/>
  <c r="G500" i="23"/>
  <c r="G499" i="23"/>
  <c r="G512" i="23"/>
  <c r="G502" i="23"/>
  <c r="G503" i="23"/>
  <c r="G504" i="23"/>
  <c r="G490" i="23"/>
  <c r="H512" i="23"/>
  <c r="G489" i="23"/>
  <c r="G513" i="23"/>
  <c r="H504" i="23"/>
  <c r="H513" i="23"/>
  <c r="H493" i="23"/>
  <c r="H508" i="23"/>
  <c r="H496" i="23"/>
  <c r="H488" i="23"/>
  <c r="G514" i="23"/>
  <c r="G509" i="23"/>
  <c r="G487" i="23"/>
  <c r="H492" i="23"/>
  <c r="H486" i="23"/>
  <c r="G507" i="23"/>
  <c r="G486" i="23"/>
  <c r="H566" i="18"/>
  <c r="H554" i="18"/>
  <c r="H573" i="18"/>
  <c r="G562" i="18"/>
  <c r="H553" i="18"/>
  <c r="G581" i="18"/>
  <c r="G553" i="18"/>
  <c r="H567" i="18"/>
  <c r="H576" i="18"/>
  <c r="G573" i="18"/>
  <c r="H562" i="18"/>
  <c r="G567" i="18"/>
  <c r="G554" i="18"/>
  <c r="G559" i="18"/>
  <c r="G568" i="18"/>
  <c r="H560" i="18"/>
  <c r="H561" i="18"/>
  <c r="H568" i="18"/>
  <c r="H569" i="18"/>
  <c r="G580" i="18"/>
  <c r="G552" i="18"/>
  <c r="H557" i="18"/>
  <c r="G570" i="18"/>
  <c r="G563" i="18"/>
  <c r="G572" i="18"/>
  <c r="G558" i="18"/>
  <c r="H582" i="18"/>
  <c r="H564" i="18"/>
  <c r="H570" i="18"/>
  <c r="H558" i="18"/>
  <c r="G555" i="18"/>
  <c r="H552" i="18"/>
  <c r="H577" i="18"/>
  <c r="H555" i="18"/>
  <c r="G576" i="18"/>
  <c r="G556" i="18"/>
  <c r="H565" i="18"/>
  <c r="H572" i="18"/>
  <c r="G579" i="18"/>
  <c r="H580" i="18"/>
  <c r="H574" i="18"/>
  <c r="H563" i="18"/>
  <c r="H581" i="18"/>
  <c r="H575" i="18"/>
  <c r="G565" i="18"/>
  <c r="G557" i="18"/>
  <c r="G561" i="18"/>
  <c r="G582" i="18"/>
  <c r="G578" i="18"/>
  <c r="G564" i="18"/>
  <c r="G577" i="18"/>
  <c r="H571" i="18"/>
  <c r="H556" i="18"/>
  <c r="G569" i="18"/>
  <c r="H559" i="18"/>
  <c r="G560" i="18"/>
  <c r="G575" i="18"/>
  <c r="H578" i="18"/>
  <c r="G574" i="18"/>
  <c r="H579" i="18"/>
  <c r="G571" i="18"/>
  <c r="G566" i="18"/>
  <c r="H403" i="22"/>
  <c r="H384" i="22"/>
  <c r="G400" i="22"/>
  <c r="H392" i="22"/>
  <c r="G384" i="22"/>
  <c r="G410" i="22"/>
  <c r="G402" i="22"/>
  <c r="H393" i="22"/>
  <c r="H412" i="22"/>
  <c r="H385" i="22"/>
  <c r="G392" i="22"/>
  <c r="H406" i="22"/>
  <c r="G396" i="22"/>
  <c r="G412" i="22"/>
  <c r="G404" i="22"/>
  <c r="H394" i="22"/>
  <c r="G411" i="22"/>
  <c r="H390" i="22"/>
  <c r="G390" i="22"/>
  <c r="G398" i="22"/>
  <c r="G394" i="22"/>
  <c r="H411" i="22"/>
  <c r="H409" i="22"/>
  <c r="H398" i="22"/>
  <c r="H386" i="22"/>
  <c r="H397" i="22"/>
  <c r="G385" i="22"/>
  <c r="H405" i="22"/>
  <c r="H388" i="22"/>
  <c r="G399" i="22"/>
  <c r="G388" i="22"/>
  <c r="H382" i="22"/>
  <c r="G387" i="22"/>
  <c r="G386" i="22"/>
  <c r="H400" i="22"/>
  <c r="G391" i="22"/>
  <c r="G383" i="22"/>
  <c r="H410" i="22"/>
  <c r="H401" i="22"/>
  <c r="G407" i="22"/>
  <c r="H408" i="22"/>
  <c r="G403" i="22"/>
  <c r="G408" i="22"/>
  <c r="G397" i="22"/>
  <c r="H404" i="22"/>
  <c r="H387" i="22"/>
  <c r="G389" i="22"/>
  <c r="H396" i="22"/>
  <c r="G409" i="22"/>
  <c r="H389" i="22"/>
  <c r="H402" i="22"/>
  <c r="G395" i="22"/>
  <c r="H391" i="22"/>
  <c r="G382" i="22"/>
  <c r="H383" i="22"/>
  <c r="G401" i="22"/>
  <c r="H395" i="22"/>
  <c r="H407" i="22"/>
  <c r="G406" i="22"/>
  <c r="G405" i="22"/>
  <c r="H399" i="22"/>
  <c r="G393" i="22"/>
  <c r="H612" i="19"/>
  <c r="G600" i="19"/>
  <c r="G593" i="19"/>
  <c r="G612" i="19"/>
  <c r="G605" i="19"/>
  <c r="H605" i="19"/>
  <c r="H589" i="19"/>
  <c r="H610" i="19"/>
  <c r="G589" i="19"/>
  <c r="H609" i="19"/>
  <c r="G588" i="19"/>
  <c r="G614" i="19"/>
  <c r="H599" i="19"/>
  <c r="H592" i="19"/>
  <c r="H613" i="19"/>
  <c r="G599" i="19"/>
  <c r="H603" i="19"/>
  <c r="G606" i="19"/>
  <c r="G609" i="19"/>
  <c r="H588" i="19"/>
  <c r="H604" i="19"/>
  <c r="G604" i="19"/>
  <c r="G610" i="19"/>
  <c r="G595" i="19"/>
  <c r="H586" i="19"/>
  <c r="H614" i="19"/>
  <c r="H593" i="19"/>
  <c r="G615" i="19"/>
  <c r="H608" i="19"/>
  <c r="G608" i="19"/>
  <c r="H598" i="19"/>
  <c r="H595" i="19"/>
  <c r="H594" i="19"/>
  <c r="G597" i="19"/>
  <c r="G590" i="19"/>
  <c r="G616" i="19"/>
  <c r="G592" i="19"/>
  <c r="G598" i="19"/>
  <c r="G587" i="19"/>
  <c r="G602" i="19"/>
  <c r="H607" i="19"/>
  <c r="H602" i="19"/>
  <c r="G603" i="19"/>
  <c r="G601" i="19"/>
  <c r="H587" i="19"/>
  <c r="H615" i="19"/>
  <c r="G611" i="19"/>
  <c r="H601" i="19"/>
  <c r="H616" i="19"/>
  <c r="G596" i="19"/>
  <c r="H590" i="19"/>
  <c r="H597" i="19"/>
  <c r="G586" i="19"/>
  <c r="H596" i="19"/>
  <c r="H591" i="19"/>
  <c r="G594" i="19"/>
  <c r="H606" i="19"/>
  <c r="G607" i="19"/>
  <c r="H600" i="19"/>
  <c r="G613" i="19"/>
  <c r="G591" i="19"/>
  <c r="H611" i="19"/>
  <c r="H24" i="9" a="1"/>
  <c r="G751" i="23"/>
  <c r="G739" i="23"/>
  <c r="H736" i="23"/>
  <c r="G736" i="23"/>
  <c r="H724" i="23"/>
  <c r="G731" i="23"/>
  <c r="H752" i="23"/>
  <c r="H730" i="23"/>
  <c r="G745" i="23"/>
  <c r="H725" i="23"/>
  <c r="H739" i="23"/>
  <c r="G752" i="23"/>
  <c r="H750" i="23"/>
  <c r="H743" i="23"/>
  <c r="G723" i="23"/>
  <c r="G748" i="23"/>
  <c r="G742" i="23"/>
  <c r="H728" i="23"/>
  <c r="G726" i="23"/>
  <c r="G750" i="23"/>
  <c r="G724" i="23"/>
  <c r="G732" i="23"/>
  <c r="H740" i="23"/>
  <c r="G744" i="23"/>
  <c r="G728" i="23"/>
  <c r="H722" i="23"/>
  <c r="H747" i="23"/>
  <c r="H738" i="23"/>
  <c r="G746" i="23"/>
  <c r="G747" i="23"/>
  <c r="H734" i="23"/>
  <c r="H742" i="23"/>
  <c r="H729" i="23"/>
  <c r="H741" i="23"/>
  <c r="G727" i="23"/>
  <c r="G735" i="23"/>
  <c r="G738" i="23"/>
  <c r="G734" i="23"/>
  <c r="H731" i="23"/>
  <c r="G733" i="23"/>
  <c r="H751" i="23"/>
  <c r="H737" i="23"/>
  <c r="G740" i="23"/>
  <c r="H745" i="23"/>
  <c r="G725" i="23"/>
  <c r="G741" i="23"/>
  <c r="H723" i="23"/>
  <c r="H727" i="23"/>
  <c r="H746" i="23"/>
  <c r="G743" i="23"/>
  <c r="G737" i="23"/>
  <c r="G722" i="23"/>
  <c r="H749" i="23"/>
  <c r="G749" i="23"/>
  <c r="H733" i="23"/>
  <c r="G729" i="23"/>
  <c r="H748" i="23"/>
  <c r="H726" i="23"/>
  <c r="H735" i="23"/>
  <c r="G730" i="23"/>
  <c r="H732" i="23"/>
  <c r="H744" i="23"/>
  <c r="G422" i="23"/>
  <c r="H421" i="23"/>
  <c r="G438" i="23"/>
  <c r="H435" i="23"/>
  <c r="G435" i="23"/>
  <c r="G420" i="23"/>
  <c r="H446" i="23"/>
  <c r="G428" i="23"/>
  <c r="H443" i="23"/>
  <c r="H440" i="23"/>
  <c r="H436" i="23"/>
  <c r="G426" i="23"/>
  <c r="G432" i="23"/>
  <c r="G417" i="23"/>
  <c r="H428" i="23"/>
  <c r="G436" i="23"/>
  <c r="H422" i="23"/>
  <c r="G425" i="23"/>
  <c r="H433" i="23"/>
  <c r="G442" i="23"/>
  <c r="G440" i="23"/>
  <c r="G427" i="23"/>
  <c r="H418" i="23"/>
  <c r="H426" i="23"/>
  <c r="H432" i="23"/>
  <c r="H431" i="23"/>
  <c r="G419" i="23"/>
  <c r="H424" i="23"/>
  <c r="G418" i="23"/>
  <c r="H425" i="23"/>
  <c r="G431" i="23"/>
  <c r="G445" i="23"/>
  <c r="H419" i="23"/>
  <c r="H423" i="23"/>
  <c r="G439" i="23"/>
  <c r="G434" i="23"/>
  <c r="H427" i="23"/>
  <c r="H444" i="23"/>
  <c r="G433" i="23"/>
  <c r="H429" i="23"/>
  <c r="G429" i="23"/>
  <c r="G437" i="23"/>
  <c r="G423" i="23"/>
  <c r="H434" i="23"/>
  <c r="H417" i="23"/>
  <c r="G416" i="23"/>
  <c r="G421" i="23"/>
  <c r="G443" i="23"/>
  <c r="H430" i="23"/>
  <c r="G424" i="23"/>
  <c r="G441" i="23"/>
  <c r="H420" i="23"/>
  <c r="H438" i="23"/>
  <c r="G444" i="23"/>
  <c r="H416" i="23"/>
  <c r="G446" i="23"/>
  <c r="H442" i="23"/>
  <c r="G430" i="23"/>
  <c r="H437" i="23"/>
  <c r="H441" i="23"/>
  <c r="H445" i="23"/>
  <c r="H439" i="23"/>
  <c r="G777" i="23"/>
  <c r="H764" i="23"/>
  <c r="H770" i="23"/>
  <c r="H782" i="23"/>
  <c r="H759" i="23"/>
  <c r="G785" i="23"/>
  <c r="G756" i="23"/>
  <c r="G762" i="23"/>
  <c r="G760" i="23"/>
  <c r="G779" i="23"/>
  <c r="H771" i="23"/>
  <c r="G776" i="23"/>
  <c r="H772" i="23"/>
  <c r="G786" i="23"/>
  <c r="H768" i="23"/>
  <c r="H767" i="23"/>
  <c r="H786" i="23"/>
  <c r="H775" i="23"/>
  <c r="G766" i="23"/>
  <c r="H781" i="23"/>
  <c r="G758" i="23"/>
  <c r="G765" i="23"/>
  <c r="H757" i="23"/>
  <c r="G783" i="23"/>
  <c r="H777" i="23"/>
  <c r="H763" i="23"/>
  <c r="G757" i="23"/>
  <c r="H765" i="23"/>
  <c r="G775" i="23"/>
  <c r="G761" i="23"/>
  <c r="G768" i="23"/>
  <c r="G773" i="23"/>
  <c r="H783" i="23"/>
  <c r="G772" i="23"/>
  <c r="G782" i="23"/>
  <c r="G767" i="23"/>
  <c r="H774" i="23"/>
  <c r="H784" i="23"/>
  <c r="H769" i="23"/>
  <c r="H762" i="23"/>
  <c r="H756" i="23"/>
  <c r="G781" i="23"/>
  <c r="G759" i="23"/>
  <c r="H766" i="23"/>
  <c r="G770" i="23"/>
  <c r="H778" i="23"/>
  <c r="G780" i="23"/>
  <c r="G774" i="23"/>
  <c r="H779" i="23"/>
  <c r="H785" i="23"/>
  <c r="G771" i="23"/>
  <c r="H760" i="23"/>
  <c r="G778" i="23"/>
  <c r="G769" i="23"/>
  <c r="H761" i="23"/>
  <c r="H776" i="23"/>
  <c r="H773" i="23"/>
  <c r="G784" i="23"/>
  <c r="G764" i="23"/>
  <c r="H758" i="23"/>
  <c r="G763" i="23"/>
  <c r="H780" i="23"/>
  <c r="H599" i="20"/>
  <c r="G601" i="20"/>
  <c r="G603" i="20"/>
  <c r="H588" i="20"/>
  <c r="H612" i="20"/>
  <c r="H593" i="20"/>
  <c r="G587" i="20"/>
  <c r="G616" i="20"/>
  <c r="H610" i="20"/>
  <c r="H604" i="20"/>
  <c r="G597" i="20"/>
  <c r="H590" i="20"/>
  <c r="G604" i="20"/>
  <c r="H595" i="20"/>
  <c r="G588" i="20"/>
  <c r="H616" i="20"/>
  <c r="H596" i="20"/>
  <c r="G609" i="20"/>
  <c r="H586" i="20"/>
  <c r="G612" i="20"/>
  <c r="G606" i="20"/>
  <c r="G611" i="20"/>
  <c r="H609" i="20"/>
  <c r="G593" i="20"/>
  <c r="H611" i="20"/>
  <c r="G605" i="20"/>
  <c r="H597" i="20"/>
  <c r="H587" i="20"/>
  <c r="H603" i="20"/>
  <c r="H601" i="20"/>
  <c r="H592" i="20"/>
  <c r="G592" i="20"/>
  <c r="G613" i="20"/>
  <c r="H600" i="20"/>
  <c r="G600" i="20"/>
  <c r="H591" i="20"/>
  <c r="H606" i="20"/>
  <c r="H613" i="20"/>
  <c r="H608" i="20"/>
  <c r="G614" i="20"/>
  <c r="G608" i="20"/>
  <c r="G599" i="20"/>
  <c r="H607" i="20"/>
  <c r="H602" i="20"/>
  <c r="G610" i="20"/>
  <c r="H598" i="20"/>
  <c r="H615" i="20"/>
  <c r="G590" i="20"/>
  <c r="G589" i="20"/>
  <c r="G596" i="20"/>
  <c r="H614" i="20"/>
  <c r="H589" i="20"/>
  <c r="G602" i="20"/>
  <c r="G607" i="20"/>
  <c r="G586" i="20"/>
  <c r="G594" i="20"/>
  <c r="G598" i="20"/>
  <c r="G591" i="20"/>
  <c r="H594" i="20"/>
  <c r="H605" i="20"/>
  <c r="G615" i="20"/>
  <c r="G595" i="20"/>
  <c r="G540" i="19"/>
  <c r="H529" i="19"/>
  <c r="H520" i="19"/>
  <c r="H541" i="19"/>
  <c r="G522" i="19"/>
  <c r="H540" i="19"/>
  <c r="G520" i="19"/>
  <c r="H539" i="19"/>
  <c r="G528" i="19"/>
  <c r="H518" i="19"/>
  <c r="H546" i="19"/>
  <c r="H538" i="19"/>
  <c r="H525" i="19"/>
  <c r="H545" i="19"/>
  <c r="H530" i="19"/>
  <c r="H528" i="19"/>
  <c r="G546" i="19"/>
  <c r="H532" i="19"/>
  <c r="G545" i="19"/>
  <c r="G523" i="19"/>
  <c r="G525" i="19"/>
  <c r="H524" i="19"/>
  <c r="H521" i="19"/>
  <c r="G532" i="19"/>
  <c r="G536" i="19"/>
  <c r="G539" i="19"/>
  <c r="G548" i="19"/>
  <c r="H533" i="19"/>
  <c r="G530" i="19"/>
  <c r="H536" i="19"/>
  <c r="H535" i="19"/>
  <c r="G543" i="19"/>
  <c r="G529" i="19"/>
  <c r="H544" i="19"/>
  <c r="G535" i="19"/>
  <c r="H534" i="19"/>
  <c r="G533" i="19"/>
  <c r="G542" i="19"/>
  <c r="G544" i="19"/>
  <c r="H543" i="19"/>
  <c r="H523" i="19"/>
  <c r="G524" i="19"/>
  <c r="H531" i="19"/>
  <c r="G531" i="19"/>
  <c r="H547" i="19"/>
  <c r="H542" i="19"/>
  <c r="H522" i="19"/>
  <c r="H526" i="19"/>
  <c r="G521" i="19"/>
  <c r="G534" i="19"/>
  <c r="G538" i="19"/>
  <c r="G537" i="19"/>
  <c r="G541" i="19"/>
  <c r="G527" i="19"/>
  <c r="H548" i="19"/>
  <c r="G547" i="19"/>
  <c r="H519" i="19"/>
  <c r="G526" i="19"/>
  <c r="H527" i="19"/>
  <c r="G519" i="19"/>
  <c r="H537" i="19"/>
  <c r="G518" i="19"/>
  <c r="G812" i="20"/>
  <c r="H805" i="20"/>
  <c r="G790" i="20"/>
  <c r="G816" i="20"/>
  <c r="H806" i="20"/>
  <c r="H812" i="20"/>
  <c r="G805" i="20"/>
  <c r="G800" i="20"/>
  <c r="G815" i="20"/>
  <c r="H807" i="20"/>
  <c r="H815" i="20"/>
  <c r="G806" i="20"/>
  <c r="H790" i="20"/>
  <c r="G817" i="20"/>
  <c r="G804" i="20"/>
  <c r="H795" i="20"/>
  <c r="H816" i="20"/>
  <c r="H798" i="20"/>
  <c r="G795" i="20"/>
  <c r="G796" i="20"/>
  <c r="H811" i="20"/>
  <c r="G811" i="20"/>
  <c r="H800" i="20"/>
  <c r="G802" i="20"/>
  <c r="H793" i="20"/>
  <c r="G793" i="20"/>
  <c r="G819" i="20"/>
  <c r="H801" i="20"/>
  <c r="H802" i="20"/>
  <c r="G797" i="20"/>
  <c r="H814" i="20"/>
  <c r="H813" i="20"/>
  <c r="H819" i="20"/>
  <c r="H797" i="20"/>
  <c r="H810" i="20"/>
  <c r="G818" i="20"/>
  <c r="G798" i="20"/>
  <c r="G820" i="20"/>
  <c r="G801" i="20"/>
  <c r="G810" i="20"/>
  <c r="G803" i="20"/>
  <c r="G799" i="20"/>
  <c r="H808" i="20"/>
  <c r="G794" i="20"/>
  <c r="H803" i="20"/>
  <c r="H820" i="20"/>
  <c r="G814" i="20"/>
  <c r="H796" i="20"/>
  <c r="H809" i="20"/>
  <c r="H804" i="20"/>
  <c r="H817" i="20"/>
  <c r="G808" i="20"/>
  <c r="H792" i="20"/>
  <c r="G792" i="20"/>
  <c r="H794" i="20"/>
  <c r="H799" i="20"/>
  <c r="G813" i="20"/>
  <c r="H818" i="20"/>
  <c r="H791" i="20"/>
  <c r="G807" i="20"/>
  <c r="G791" i="20"/>
  <c r="G809" i="20"/>
  <c r="G670" i="21"/>
  <c r="H669" i="21"/>
  <c r="G662" i="21"/>
  <c r="G672" i="21"/>
  <c r="G657" i="21"/>
  <c r="H654" i="21"/>
  <c r="H680" i="21"/>
  <c r="G658" i="21"/>
  <c r="G680" i="21"/>
  <c r="G674" i="21"/>
  <c r="G665" i="21"/>
  <c r="H658" i="21"/>
  <c r="H681" i="21"/>
  <c r="G679" i="21"/>
  <c r="H671" i="21"/>
  <c r="G663" i="21"/>
  <c r="G661" i="21"/>
  <c r="H668" i="21"/>
  <c r="G660" i="21"/>
  <c r="H659" i="21"/>
  <c r="G676" i="21"/>
  <c r="H666" i="21"/>
  <c r="H679" i="21"/>
  <c r="G675" i="21"/>
  <c r="H667" i="21"/>
  <c r="G684" i="21"/>
  <c r="H684" i="21"/>
  <c r="H683" i="21"/>
  <c r="H663" i="21"/>
  <c r="G666" i="21"/>
  <c r="G656" i="21"/>
  <c r="H665" i="21"/>
  <c r="G654" i="21"/>
  <c r="H674" i="21"/>
  <c r="H661" i="21"/>
  <c r="H682" i="21"/>
  <c r="H670" i="21"/>
  <c r="G659" i="21"/>
  <c r="G668" i="21"/>
  <c r="G669" i="21"/>
  <c r="H664" i="21"/>
  <c r="G655" i="21"/>
  <c r="H676" i="21"/>
  <c r="H660" i="21"/>
  <c r="H677" i="21"/>
  <c r="G673" i="21"/>
  <c r="H655" i="21"/>
  <c r="H656" i="21"/>
  <c r="G683" i="21"/>
  <c r="H675" i="21"/>
  <c r="H672" i="21"/>
  <c r="G678" i="21"/>
  <c r="H678" i="21"/>
  <c r="H657" i="21"/>
  <c r="G677" i="21"/>
  <c r="H673" i="21"/>
  <c r="H662" i="21"/>
  <c r="G681" i="21"/>
  <c r="G664" i="21"/>
  <c r="G671" i="21"/>
  <c r="G667" i="21"/>
  <c r="G682" i="21"/>
  <c r="H513" i="20"/>
  <c r="H506" i="20"/>
  <c r="H492" i="20"/>
  <c r="G492" i="20"/>
  <c r="G506" i="20"/>
  <c r="H499" i="20"/>
  <c r="G512" i="20"/>
  <c r="G499" i="20"/>
  <c r="H504" i="20"/>
  <c r="G497" i="20"/>
  <c r="G486" i="20"/>
  <c r="H510" i="20"/>
  <c r="H503" i="20"/>
  <c r="G510" i="20"/>
  <c r="H485" i="20"/>
  <c r="H502" i="20"/>
  <c r="G502" i="20"/>
  <c r="H493" i="20"/>
  <c r="G493" i="20"/>
  <c r="G508" i="20"/>
  <c r="H507" i="20"/>
  <c r="H487" i="20"/>
  <c r="G511" i="20"/>
  <c r="G484" i="20"/>
  <c r="H497" i="20"/>
  <c r="G505" i="20"/>
  <c r="H496" i="20"/>
  <c r="G501" i="20"/>
  <c r="H498" i="20"/>
  <c r="G507" i="20"/>
  <c r="G487" i="20"/>
  <c r="G504" i="20"/>
  <c r="H505" i="20"/>
  <c r="H514" i="20"/>
  <c r="G509" i="20"/>
  <c r="G514" i="20"/>
  <c r="G494" i="20"/>
  <c r="G489" i="20"/>
  <c r="H491" i="20"/>
  <c r="G495" i="20"/>
  <c r="G513" i="20"/>
  <c r="G491" i="20"/>
  <c r="G503" i="20"/>
  <c r="G490" i="20"/>
  <c r="G498" i="20"/>
  <c r="H490" i="20"/>
  <c r="G496" i="20"/>
  <c r="G488" i="20"/>
  <c r="H495" i="20"/>
  <c r="H509" i="20"/>
  <c r="H500" i="20"/>
  <c r="H508" i="20"/>
  <c r="H501" i="20"/>
  <c r="G500" i="20"/>
  <c r="H494" i="20"/>
  <c r="H489" i="20"/>
  <c r="G485" i="20"/>
  <c r="H512" i="20"/>
  <c r="H484" i="20"/>
  <c r="H488" i="20"/>
  <c r="H486" i="20"/>
  <c r="H511" i="20"/>
  <c r="G493" i="24"/>
  <c r="H501" i="24"/>
  <c r="G487" i="24"/>
  <c r="G495" i="24"/>
  <c r="G489" i="24"/>
  <c r="H486" i="24"/>
  <c r="G506" i="24"/>
  <c r="G484" i="24"/>
  <c r="G499" i="24"/>
  <c r="H504" i="24"/>
  <c r="G501" i="24"/>
  <c r="H503" i="24"/>
  <c r="H510" i="24"/>
  <c r="H505" i="24"/>
  <c r="H498" i="24"/>
  <c r="H514" i="24"/>
  <c r="H493" i="24"/>
  <c r="G503" i="24"/>
  <c r="H499" i="24"/>
  <c r="G507" i="24"/>
  <c r="H512" i="24"/>
  <c r="G505" i="24"/>
  <c r="H492" i="24"/>
  <c r="G485" i="24"/>
  <c r="H506" i="24"/>
  <c r="H497" i="24"/>
  <c r="G500" i="24"/>
  <c r="G510" i="24"/>
  <c r="H488" i="24"/>
  <c r="H490" i="24"/>
  <c r="G494" i="24"/>
  <c r="G511" i="24"/>
  <c r="G491" i="24"/>
  <c r="H487" i="24"/>
  <c r="G492" i="24"/>
  <c r="H496" i="24"/>
  <c r="H494" i="24"/>
  <c r="G502" i="24"/>
  <c r="H489" i="24"/>
  <c r="H509" i="24"/>
  <c r="G488" i="24"/>
  <c r="G512" i="24"/>
  <c r="G490" i="24"/>
  <c r="H513" i="24"/>
  <c r="H485" i="24"/>
  <c r="H491" i="24"/>
  <c r="H508" i="24"/>
  <c r="H484" i="24"/>
  <c r="G497" i="24"/>
  <c r="G513" i="24"/>
  <c r="G508" i="24"/>
  <c r="H511" i="24"/>
  <c r="H507" i="24"/>
  <c r="G504" i="24"/>
  <c r="H502" i="24"/>
  <c r="G486" i="24"/>
  <c r="G514" i="24"/>
  <c r="G509" i="24"/>
  <c r="H500" i="24"/>
  <c r="G496" i="24"/>
  <c r="H495" i="24"/>
  <c r="G498" i="24"/>
  <c r="G478" i="22"/>
  <c r="H480" i="22"/>
  <c r="G454" i="22"/>
  <c r="H473" i="22"/>
  <c r="G470" i="22"/>
  <c r="G456" i="22"/>
  <c r="H470" i="22"/>
  <c r="H478" i="22"/>
  <c r="H462" i="22"/>
  <c r="G462" i="22"/>
  <c r="G479" i="22"/>
  <c r="G475" i="22"/>
  <c r="H451" i="22"/>
  <c r="G460" i="22"/>
  <c r="H455" i="22"/>
  <c r="G473" i="22"/>
  <c r="G474" i="22"/>
  <c r="H465" i="22"/>
  <c r="G452" i="22"/>
  <c r="H479" i="22"/>
  <c r="H474" i="22"/>
  <c r="H463" i="22"/>
  <c r="G463" i="22"/>
  <c r="G459" i="22"/>
  <c r="H457" i="22"/>
  <c r="G458" i="22"/>
  <c r="H458" i="22"/>
  <c r="G466" i="22"/>
  <c r="H467" i="22"/>
  <c r="H456" i="22"/>
  <c r="G468" i="22"/>
  <c r="G461" i="22"/>
  <c r="G480" i="22"/>
  <c r="G457" i="22"/>
  <c r="H459" i="22"/>
  <c r="G455" i="22"/>
  <c r="H471" i="22"/>
  <c r="G471" i="22"/>
  <c r="G450" i="22"/>
  <c r="G464" i="22"/>
  <c r="G469" i="22"/>
  <c r="G477" i="22"/>
  <c r="H452" i="22"/>
  <c r="H464" i="22"/>
  <c r="H454" i="22"/>
  <c r="H472" i="22"/>
  <c r="G451" i="22"/>
  <c r="H461" i="22"/>
  <c r="G472" i="22"/>
  <c r="G476" i="22"/>
  <c r="H468" i="22"/>
  <c r="H477" i="22"/>
  <c r="G465" i="22"/>
  <c r="H466" i="22"/>
  <c r="H476" i="22"/>
  <c r="H460" i="22"/>
  <c r="G453" i="22"/>
  <c r="H450" i="22"/>
  <c r="G467" i="22"/>
  <c r="H453" i="22"/>
  <c r="H469" i="22"/>
  <c r="H475" i="22"/>
  <c r="K16" i="19"/>
  <c r="M11" i="19"/>
  <c r="H556" i="19"/>
  <c r="H555" i="19"/>
  <c r="G570" i="19"/>
  <c r="G555" i="19"/>
  <c r="H582" i="19"/>
  <c r="H575" i="19"/>
  <c r="G581" i="19"/>
  <c r="G574" i="19"/>
  <c r="H559" i="19"/>
  <c r="G552" i="19"/>
  <c r="G559" i="19"/>
  <c r="G580" i="19"/>
  <c r="H566" i="19"/>
  <c r="H572" i="19"/>
  <c r="H564" i="19"/>
  <c r="G557" i="19"/>
  <c r="H574" i="19"/>
  <c r="H557" i="19"/>
  <c r="H573" i="19"/>
  <c r="H581" i="19"/>
  <c r="G572" i="19"/>
  <c r="G554" i="19"/>
  <c r="H577" i="19"/>
  <c r="G560" i="19"/>
  <c r="H561" i="19"/>
  <c r="H552" i="19"/>
  <c r="H569" i="19"/>
  <c r="G569" i="19"/>
  <c r="H560" i="19"/>
  <c r="G577" i="19"/>
  <c r="H568" i="19"/>
  <c r="G568" i="19"/>
  <c r="H576" i="19"/>
  <c r="G576" i="19"/>
  <c r="G553" i="19"/>
  <c r="G573" i="19"/>
  <c r="G564" i="19"/>
  <c r="H553" i="19"/>
  <c r="H554" i="19"/>
  <c r="G578" i="19"/>
  <c r="G566" i="19"/>
  <c r="G561" i="19"/>
  <c r="H558" i="19"/>
  <c r="G556" i="19"/>
  <c r="H580" i="19"/>
  <c r="G562" i="19"/>
  <c r="G558" i="19"/>
  <c r="H563" i="19"/>
  <c r="H571" i="19"/>
  <c r="H578" i="19"/>
  <c r="H565" i="19"/>
  <c r="G565" i="19"/>
  <c r="H570" i="19"/>
  <c r="G575" i="19"/>
  <c r="G582" i="19"/>
  <c r="H567" i="19"/>
  <c r="H579" i="19"/>
  <c r="G567" i="19"/>
  <c r="G563" i="19"/>
  <c r="H562" i="19"/>
  <c r="G571" i="19"/>
  <c r="G579" i="19"/>
  <c r="H800" i="23"/>
  <c r="G793" i="23"/>
  <c r="G806" i="23"/>
  <c r="H798" i="23"/>
  <c r="H812" i="23"/>
  <c r="H805" i="23"/>
  <c r="G796" i="23"/>
  <c r="H811" i="23"/>
  <c r="G811" i="23"/>
  <c r="H806" i="23"/>
  <c r="G804" i="23"/>
  <c r="G795" i="23"/>
  <c r="G812" i="23"/>
  <c r="H816" i="23"/>
  <c r="H790" i="23"/>
  <c r="G816" i="23"/>
  <c r="G790" i="23"/>
  <c r="H793" i="23"/>
  <c r="G800" i="23"/>
  <c r="H807" i="23"/>
  <c r="G815" i="23"/>
  <c r="G802" i="23"/>
  <c r="G817" i="23"/>
  <c r="H815" i="23"/>
  <c r="G805" i="23"/>
  <c r="H795" i="23"/>
  <c r="G810" i="23"/>
  <c r="H820" i="23"/>
  <c r="H801" i="23"/>
  <c r="H814" i="23"/>
  <c r="G797" i="23"/>
  <c r="G814" i="23"/>
  <c r="H792" i="23"/>
  <c r="H818" i="23"/>
  <c r="H796" i="23"/>
  <c r="H813" i="23"/>
  <c r="H799" i="23"/>
  <c r="H817" i="23"/>
  <c r="G803" i="23"/>
  <c r="G801" i="23"/>
  <c r="G819" i="23"/>
  <c r="H804" i="23"/>
  <c r="H802" i="23"/>
  <c r="G813" i="23"/>
  <c r="G808" i="23"/>
  <c r="G792" i="23"/>
  <c r="G794" i="23"/>
  <c r="H794" i="23"/>
  <c r="H819" i="23"/>
  <c r="G799" i="23"/>
  <c r="G798" i="23"/>
  <c r="G809" i="23"/>
  <c r="H797" i="23"/>
  <c r="H809" i="23"/>
  <c r="H810" i="23"/>
  <c r="H791" i="23"/>
  <c r="H803" i="23"/>
  <c r="G791" i="23"/>
  <c r="G820" i="23"/>
  <c r="H808" i="23"/>
  <c r="G807" i="23"/>
  <c r="G818" i="23"/>
  <c r="G501" i="19"/>
  <c r="H511" i="19"/>
  <c r="H502" i="19"/>
  <c r="H501" i="19"/>
  <c r="H506" i="19"/>
  <c r="G494" i="19"/>
  <c r="G496" i="19"/>
  <c r="G505" i="19"/>
  <c r="H499" i="19"/>
  <c r="H512" i="19"/>
  <c r="H485" i="19"/>
  <c r="H500" i="19"/>
  <c r="G485" i="19"/>
  <c r="G504" i="19"/>
  <c r="G488" i="19"/>
  <c r="G498" i="19"/>
  <c r="H493" i="19"/>
  <c r="H487" i="19"/>
  <c r="H484" i="19"/>
  <c r="H489" i="19"/>
  <c r="H491" i="19"/>
  <c r="H494" i="19"/>
  <c r="G487" i="19"/>
  <c r="H492" i="19"/>
  <c r="G484" i="19"/>
  <c r="G495" i="19"/>
  <c r="G492" i="19"/>
  <c r="G509" i="19"/>
  <c r="H503" i="19"/>
  <c r="H498" i="19"/>
  <c r="H488" i="19"/>
  <c r="G507" i="19"/>
  <c r="G512" i="19"/>
  <c r="H486" i="19"/>
  <c r="G514" i="19"/>
  <c r="H505" i="19"/>
  <c r="G508" i="19"/>
  <c r="G511" i="19"/>
  <c r="H497" i="19"/>
  <c r="G497" i="19"/>
  <c r="H495" i="19"/>
  <c r="G502" i="19"/>
  <c r="H514" i="19"/>
  <c r="H510" i="19"/>
  <c r="G513" i="19"/>
  <c r="G503" i="19"/>
  <c r="G510" i="19"/>
  <c r="H507" i="19"/>
  <c r="G493" i="19"/>
  <c r="H496" i="19"/>
  <c r="G489" i="19"/>
  <c r="G486" i="19"/>
  <c r="H509" i="19"/>
  <c r="G500" i="19"/>
  <c r="H513" i="19"/>
  <c r="H504" i="19"/>
  <c r="G499" i="19"/>
  <c r="H490" i="19"/>
  <c r="G491" i="19"/>
  <c r="G506" i="19"/>
  <c r="G490" i="19"/>
  <c r="H508" i="19"/>
  <c r="G733" i="20"/>
  <c r="G736" i="20"/>
  <c r="G727" i="20"/>
  <c r="H731" i="20"/>
  <c r="H748" i="20"/>
  <c r="H739" i="20"/>
  <c r="G731" i="20"/>
  <c r="G748" i="20"/>
  <c r="G739" i="20"/>
  <c r="G738" i="20"/>
  <c r="G745" i="20"/>
  <c r="H725" i="20"/>
  <c r="H751" i="20"/>
  <c r="G732" i="20"/>
  <c r="G726" i="20"/>
  <c r="H749" i="20"/>
  <c r="G749" i="20"/>
  <c r="H727" i="20"/>
  <c r="H738" i="20"/>
  <c r="H726" i="20"/>
  <c r="H745" i="20"/>
  <c r="H744" i="20"/>
  <c r="H732" i="20"/>
  <c r="G744" i="20"/>
  <c r="G725" i="20"/>
  <c r="H742" i="20"/>
  <c r="G723" i="20"/>
  <c r="G740" i="20"/>
  <c r="H737" i="20"/>
  <c r="H752" i="20"/>
  <c r="G728" i="20"/>
  <c r="H729" i="20"/>
  <c r="H735" i="20"/>
  <c r="G741" i="20"/>
  <c r="H741" i="20"/>
  <c r="H723" i="20"/>
  <c r="G743" i="20"/>
  <c r="G750" i="20"/>
  <c r="H740" i="20"/>
  <c r="G730" i="20"/>
  <c r="H722" i="20"/>
  <c r="H734" i="20"/>
  <c r="G724" i="20"/>
  <c r="H746" i="20"/>
  <c r="G729" i="20"/>
  <c r="H747" i="20"/>
  <c r="H736" i="20"/>
  <c r="G751" i="20"/>
  <c r="G735" i="20"/>
  <c r="H733" i="20"/>
  <c r="G734" i="20"/>
  <c r="G746" i="20"/>
  <c r="H750" i="20"/>
  <c r="H728" i="20"/>
  <c r="G747" i="20"/>
  <c r="G722" i="20"/>
  <c r="H743" i="20"/>
  <c r="G752" i="20"/>
  <c r="H730" i="20"/>
  <c r="G742" i="20"/>
  <c r="G737" i="20"/>
  <c r="H724" i="20"/>
  <c r="G546" i="24"/>
  <c r="H547" i="24"/>
  <c r="H533" i="24"/>
  <c r="G547" i="24"/>
  <c r="G533" i="24"/>
  <c r="H526" i="24"/>
  <c r="H544" i="24"/>
  <c r="G538" i="24"/>
  <c r="H530" i="24"/>
  <c r="G544" i="24"/>
  <c r="G530" i="24"/>
  <c r="H535" i="24"/>
  <c r="H542" i="24"/>
  <c r="G535" i="24"/>
  <c r="H531" i="24"/>
  <c r="H523" i="24"/>
  <c r="H538" i="24"/>
  <c r="H529" i="24"/>
  <c r="G521" i="24"/>
  <c r="H548" i="24"/>
  <c r="H539" i="24"/>
  <c r="G548" i="24"/>
  <c r="G539" i="24"/>
  <c r="G536" i="24"/>
  <c r="G527" i="24"/>
  <c r="H543" i="24"/>
  <c r="G524" i="24"/>
  <c r="H521" i="24"/>
  <c r="H519" i="24"/>
  <c r="G518" i="24"/>
  <c r="G532" i="24"/>
  <c r="H541" i="24"/>
  <c r="H518" i="24"/>
  <c r="H525" i="24"/>
  <c r="G525" i="24"/>
  <c r="G534" i="24"/>
  <c r="H532" i="24"/>
  <c r="H534" i="24"/>
  <c r="H524" i="24"/>
  <c r="G528" i="24"/>
  <c r="G543" i="24"/>
  <c r="G531" i="24"/>
  <c r="G529" i="24"/>
  <c r="H536" i="24"/>
  <c r="G541" i="24"/>
  <c r="G522" i="24"/>
  <c r="H546" i="24"/>
  <c r="H527" i="24"/>
  <c r="H540" i="24"/>
  <c r="G520" i="24"/>
  <c r="G540" i="24"/>
  <c r="G526" i="24"/>
  <c r="H520" i="24"/>
  <c r="H528" i="24"/>
  <c r="H537" i="24"/>
  <c r="G542" i="24"/>
  <c r="G519" i="24"/>
  <c r="G545" i="24"/>
  <c r="H522" i="24"/>
  <c r="G537" i="24"/>
  <c r="G523" i="24"/>
  <c r="H545" i="24"/>
  <c r="H545" i="22"/>
  <c r="G546" i="22"/>
  <c r="H543" i="22"/>
  <c r="H527" i="22"/>
  <c r="G523" i="22"/>
  <c r="G540" i="22"/>
  <c r="G547" i="22"/>
  <c r="G535" i="22"/>
  <c r="G522" i="22"/>
  <c r="G541" i="22"/>
  <c r="G530" i="22"/>
  <c r="G536" i="22"/>
  <c r="H529" i="22"/>
  <c r="H541" i="22"/>
  <c r="H530" i="22"/>
  <c r="H539" i="22"/>
  <c r="G539" i="22"/>
  <c r="H525" i="22"/>
  <c r="G545" i="22"/>
  <c r="H542" i="22"/>
  <c r="G548" i="22"/>
  <c r="H526" i="22"/>
  <c r="G542" i="22"/>
  <c r="G534" i="22"/>
  <c r="G544" i="22"/>
  <c r="H532" i="22"/>
  <c r="G543" i="22"/>
  <c r="H520" i="22"/>
  <c r="H544" i="22"/>
  <c r="G531" i="22"/>
  <c r="H534" i="22"/>
  <c r="G518" i="22"/>
  <c r="G524" i="22"/>
  <c r="G521" i="22"/>
  <c r="G520" i="22"/>
  <c r="H521" i="22"/>
  <c r="H535" i="22"/>
  <c r="H528" i="22"/>
  <c r="H522" i="22"/>
  <c r="G532" i="22"/>
  <c r="H538" i="22"/>
  <c r="G527" i="22"/>
  <c r="H533" i="22"/>
  <c r="G538" i="22"/>
  <c r="H548" i="22"/>
  <c r="G526" i="22"/>
  <c r="G533" i="22"/>
  <c r="H536" i="22"/>
  <c r="G529" i="22"/>
  <c r="G519" i="22"/>
  <c r="H547" i="22"/>
  <c r="H531" i="22"/>
  <c r="H524" i="22"/>
  <c r="H546" i="22"/>
  <c r="H537" i="22"/>
  <c r="G537" i="22"/>
  <c r="G528" i="22"/>
  <c r="H523" i="22"/>
  <c r="H540" i="22"/>
  <c r="H518" i="22"/>
  <c r="G525" i="22"/>
  <c r="H519" i="22"/>
  <c r="H699" i="21"/>
  <c r="G718" i="21"/>
  <c r="G693" i="21"/>
  <c r="H705" i="21"/>
  <c r="G699" i="21"/>
  <c r="G711" i="21"/>
  <c r="H711" i="21"/>
  <c r="H700" i="21"/>
  <c r="H695" i="21"/>
  <c r="H693" i="21"/>
  <c r="H707" i="21"/>
  <c r="G695" i="21"/>
  <c r="G698" i="21"/>
  <c r="H713" i="21"/>
  <c r="H691" i="21"/>
  <c r="G694" i="21"/>
  <c r="G714" i="21"/>
  <c r="G703" i="21"/>
  <c r="H718" i="21"/>
  <c r="H712" i="21"/>
  <c r="H709" i="21"/>
  <c r="G708" i="21"/>
  <c r="H716" i="21"/>
  <c r="G704" i="21"/>
  <c r="G710" i="21"/>
  <c r="H702" i="21"/>
  <c r="H698" i="21"/>
  <c r="G692" i="21"/>
  <c r="G716" i="21"/>
  <c r="G700" i="21"/>
  <c r="H714" i="21"/>
  <c r="H688" i="21"/>
  <c r="H697" i="21"/>
  <c r="G717" i="21"/>
  <c r="H703" i="21"/>
  <c r="G712" i="21"/>
  <c r="G691" i="21"/>
  <c r="G696" i="21"/>
  <c r="G713" i="21"/>
  <c r="G688" i="21"/>
  <c r="H715" i="21"/>
  <c r="G707" i="21"/>
  <c r="H708" i="21"/>
  <c r="H694" i="21"/>
  <c r="H710" i="21"/>
  <c r="H701" i="21"/>
  <c r="G702" i="21"/>
  <c r="H690" i="21"/>
  <c r="G709" i="21"/>
  <c r="H696" i="21"/>
  <c r="G715" i="21"/>
  <c r="G705" i="21"/>
  <c r="H689" i="21"/>
  <c r="G697" i="21"/>
  <c r="H706" i="21"/>
  <c r="H692" i="21"/>
  <c r="G706" i="21"/>
  <c r="H704" i="21"/>
  <c r="G701" i="21"/>
  <c r="G690" i="21"/>
  <c r="G689" i="21"/>
  <c r="H717" i="21"/>
  <c r="G798" i="22"/>
  <c r="G792" i="22"/>
  <c r="G818" i="22"/>
  <c r="G817" i="22"/>
  <c r="G820" i="22"/>
  <c r="H809" i="22"/>
  <c r="H799" i="22"/>
  <c r="G802" i="22"/>
  <c r="G794" i="22"/>
  <c r="H815" i="22"/>
  <c r="H807" i="22"/>
  <c r="H804" i="22"/>
  <c r="G805" i="22"/>
  <c r="H810" i="22"/>
  <c r="H797" i="22"/>
  <c r="G801" i="22"/>
  <c r="H820" i="22"/>
  <c r="G804" i="22"/>
  <c r="G813" i="22"/>
  <c r="H811" i="22"/>
  <c r="G809" i="22"/>
  <c r="G800" i="22"/>
  <c r="G803" i="22"/>
  <c r="H795" i="22"/>
  <c r="G791" i="22"/>
  <c r="G793" i="22"/>
  <c r="H813" i="22"/>
  <c r="G807" i="22"/>
  <c r="H792" i="22"/>
  <c r="H808" i="22"/>
  <c r="G790" i="22"/>
  <c r="G795" i="22"/>
  <c r="H800" i="22"/>
  <c r="H801" i="22"/>
  <c r="H812" i="22"/>
  <c r="H819" i="22"/>
  <c r="G811" i="22"/>
  <c r="G797" i="22"/>
  <c r="G799" i="22"/>
  <c r="H802" i="22"/>
  <c r="H816" i="22"/>
  <c r="H814" i="22"/>
  <c r="H796" i="22"/>
  <c r="G816" i="22"/>
  <c r="G810" i="22"/>
  <c r="G814" i="22"/>
  <c r="H806" i="22"/>
  <c r="H791" i="22"/>
  <c r="G819" i="22"/>
  <c r="H818" i="22"/>
  <c r="H805" i="22"/>
  <c r="G806" i="22"/>
  <c r="H794" i="22"/>
  <c r="G812" i="22"/>
  <c r="H793" i="22"/>
  <c r="H817" i="22"/>
  <c r="G796" i="22"/>
  <c r="H790" i="22"/>
  <c r="G808" i="22"/>
  <c r="G815" i="22"/>
  <c r="H803" i="22"/>
  <c r="H798" i="22"/>
  <c r="H740" i="18"/>
  <c r="H732" i="18"/>
  <c r="H724" i="18"/>
  <c r="G739" i="18"/>
  <c r="G731" i="18"/>
  <c r="H751" i="18"/>
  <c r="H744" i="18"/>
  <c r="H734" i="18"/>
  <c r="G744" i="18"/>
  <c r="G734" i="18"/>
  <c r="H725" i="18"/>
  <c r="G732" i="18"/>
  <c r="G740" i="18"/>
  <c r="G751" i="18"/>
  <c r="G724" i="18"/>
  <c r="H745" i="18"/>
  <c r="H731" i="18"/>
  <c r="H726" i="18"/>
  <c r="G726" i="18"/>
  <c r="H739" i="18"/>
  <c r="G749" i="18"/>
  <c r="H727" i="18"/>
  <c r="G727" i="18"/>
  <c r="H749" i="18"/>
  <c r="G736" i="18"/>
  <c r="H736" i="18"/>
  <c r="G742" i="18"/>
  <c r="H752" i="18"/>
  <c r="G737" i="18"/>
  <c r="G741" i="18"/>
  <c r="H735" i="18"/>
  <c r="G750" i="18"/>
  <c r="H738" i="18"/>
  <c r="G738" i="18"/>
  <c r="H730" i="18"/>
  <c r="G733" i="18"/>
  <c r="G723" i="18"/>
  <c r="G752" i="18"/>
  <c r="G747" i="18"/>
  <c r="H746" i="18"/>
  <c r="H743" i="18"/>
  <c r="G722" i="18"/>
  <c r="G746" i="18"/>
  <c r="H748" i="18"/>
  <c r="H723" i="18"/>
  <c r="G735" i="18"/>
  <c r="H742" i="18"/>
  <c r="G730" i="18"/>
  <c r="H737" i="18"/>
  <c r="G725" i="18"/>
  <c r="H750" i="18"/>
  <c r="H729" i="18"/>
  <c r="G745" i="18"/>
  <c r="G743" i="18"/>
  <c r="H728" i="18"/>
  <c r="H722" i="18"/>
  <c r="H741" i="18"/>
  <c r="G748" i="18"/>
  <c r="G729" i="18"/>
  <c r="G728" i="18"/>
  <c r="H733" i="18"/>
  <c r="H747" i="18"/>
  <c r="G800" i="18"/>
  <c r="H802" i="18"/>
  <c r="H810" i="18"/>
  <c r="H816" i="18"/>
  <c r="G794" i="18"/>
  <c r="G816" i="18"/>
  <c r="G810" i="18"/>
  <c r="H808" i="18"/>
  <c r="H820" i="18"/>
  <c r="H797" i="18"/>
  <c r="H793" i="18"/>
  <c r="H811" i="18"/>
  <c r="G795" i="18"/>
  <c r="H801" i="18"/>
  <c r="H791" i="18"/>
  <c r="G817" i="18"/>
  <c r="H796" i="18"/>
  <c r="G819" i="18"/>
  <c r="G804" i="18"/>
  <c r="G808" i="18"/>
  <c r="G792" i="18"/>
  <c r="G811" i="18"/>
  <c r="H817" i="18"/>
  <c r="H812" i="18"/>
  <c r="G805" i="18"/>
  <c r="G791" i="18"/>
  <c r="H806" i="18"/>
  <c r="G813" i="18"/>
  <c r="G807" i="18"/>
  <c r="H815" i="18"/>
  <c r="G798" i="18"/>
  <c r="G812" i="18"/>
  <c r="G793" i="18"/>
  <c r="H809" i="18"/>
  <c r="G814" i="18"/>
  <c r="H795" i="18"/>
  <c r="H805" i="18"/>
  <c r="H813" i="18"/>
  <c r="H804" i="18"/>
  <c r="G820" i="18"/>
  <c r="G806" i="18"/>
  <c r="G818" i="18"/>
  <c r="G797" i="18"/>
  <c r="G815" i="18"/>
  <c r="H794" i="18"/>
  <c r="H799" i="18"/>
  <c r="H798" i="18"/>
  <c r="G801" i="18"/>
  <c r="G796" i="18"/>
  <c r="H814" i="18"/>
  <c r="G803" i="18"/>
  <c r="H792" i="18"/>
  <c r="H819" i="18"/>
  <c r="H800" i="18"/>
  <c r="G799" i="18"/>
  <c r="G809" i="18"/>
  <c r="H803" i="18"/>
  <c r="H818" i="18"/>
  <c r="G802" i="18"/>
  <c r="H790" i="18"/>
  <c r="G790" i="18"/>
  <c r="H807" i="18"/>
  <c r="H662" i="25"/>
  <c r="H655" i="25"/>
  <c r="H676" i="25"/>
  <c r="H669" i="25"/>
  <c r="G662" i="25"/>
  <c r="G675" i="25"/>
  <c r="H667" i="25"/>
  <c r="H660" i="25"/>
  <c r="H680" i="25"/>
  <c r="G660" i="25"/>
  <c r="G681" i="25"/>
  <c r="H666" i="25"/>
  <c r="H674" i="25"/>
  <c r="G666" i="25"/>
  <c r="G657" i="25"/>
  <c r="G665" i="25"/>
  <c r="G679" i="25"/>
  <c r="G671" i="25"/>
  <c r="H671" i="25"/>
  <c r="H679" i="25"/>
  <c r="G661" i="25"/>
  <c r="H656" i="25"/>
  <c r="H684" i="25"/>
  <c r="G676" i="25"/>
  <c r="G656" i="25"/>
  <c r="H665" i="25"/>
  <c r="H681" i="25"/>
  <c r="H663" i="25"/>
  <c r="H672" i="25"/>
  <c r="G680" i="25"/>
  <c r="H670" i="25"/>
  <c r="G670" i="25"/>
  <c r="G658" i="25"/>
  <c r="G678" i="25"/>
  <c r="G668" i="25"/>
  <c r="H675" i="25"/>
  <c r="H678" i="25"/>
  <c r="H657" i="25"/>
  <c r="H682" i="25"/>
  <c r="G669" i="25"/>
  <c r="H661" i="25"/>
  <c r="H673" i="25"/>
  <c r="G664" i="25"/>
  <c r="G682" i="25"/>
  <c r="G659" i="25"/>
  <c r="H654" i="25"/>
  <c r="H677" i="25"/>
  <c r="H683" i="25"/>
  <c r="G663" i="25"/>
  <c r="G667" i="25"/>
  <c r="G672" i="25"/>
  <c r="H659" i="25"/>
  <c r="G677" i="25"/>
  <c r="G683" i="25"/>
  <c r="G684" i="25"/>
  <c r="G654" i="25"/>
  <c r="G655" i="25"/>
  <c r="H658" i="25"/>
  <c r="G673" i="25"/>
  <c r="G674" i="25"/>
  <c r="H668" i="25"/>
  <c r="H664" i="25"/>
  <c r="M11" i="20"/>
  <c r="K16" i="20"/>
  <c r="H731" i="24"/>
  <c r="G749" i="24"/>
  <c r="H722" i="24"/>
  <c r="H752" i="24"/>
  <c r="G746" i="24"/>
  <c r="G733" i="24"/>
  <c r="G726" i="24"/>
  <c r="G752" i="24"/>
  <c r="H739" i="24"/>
  <c r="G731" i="24"/>
  <c r="H723" i="24"/>
  <c r="H736" i="24"/>
  <c r="G736" i="24"/>
  <c r="H741" i="24"/>
  <c r="G735" i="24"/>
  <c r="H725" i="24"/>
  <c r="G747" i="24"/>
  <c r="H740" i="24"/>
  <c r="H738" i="24"/>
  <c r="G750" i="24"/>
  <c r="H742" i="24"/>
  <c r="H726" i="24"/>
  <c r="H733" i="24"/>
  <c r="G740" i="24"/>
  <c r="G723" i="24"/>
  <c r="H735" i="24"/>
  <c r="H727" i="24"/>
  <c r="H751" i="24"/>
  <c r="G728" i="24"/>
  <c r="G732" i="24"/>
  <c r="H746" i="24"/>
  <c r="H728" i="24"/>
  <c r="G741" i="24"/>
  <c r="G722" i="24"/>
  <c r="H749" i="24"/>
  <c r="H745" i="24"/>
  <c r="G745" i="24"/>
  <c r="H730" i="24"/>
  <c r="G738" i="24"/>
  <c r="G751" i="24"/>
  <c r="H744" i="24"/>
  <c r="H743" i="24"/>
  <c r="G739" i="24"/>
  <c r="G725" i="24"/>
  <c r="G744" i="24"/>
  <c r="H747" i="24"/>
  <c r="H734" i="24"/>
  <c r="G742" i="24"/>
  <c r="G737" i="24"/>
  <c r="H729" i="24"/>
  <c r="G729" i="24"/>
  <c r="G727" i="24"/>
  <c r="G743" i="24"/>
  <c r="G730" i="24"/>
  <c r="G748" i="24"/>
  <c r="G734" i="24"/>
  <c r="G724" i="24"/>
  <c r="H750" i="24"/>
  <c r="H748" i="24"/>
  <c r="H737" i="24"/>
  <c r="H724" i="24"/>
  <c r="H732" i="24"/>
  <c r="H451" i="18"/>
  <c r="G474" i="18"/>
  <c r="G450" i="18"/>
  <c r="G470" i="18"/>
  <c r="H458" i="18"/>
  <c r="G478" i="18"/>
  <c r="H471" i="18"/>
  <c r="G469" i="18"/>
  <c r="G458" i="18"/>
  <c r="G462" i="18"/>
  <c r="H467" i="18"/>
  <c r="G473" i="18"/>
  <c r="G466" i="18"/>
  <c r="H462" i="18"/>
  <c r="H450" i="18"/>
  <c r="G464" i="18"/>
  <c r="G463" i="18"/>
  <c r="G480" i="18"/>
  <c r="G451" i="18"/>
  <c r="G454" i="18"/>
  <c r="H455" i="18"/>
  <c r="G471" i="18"/>
  <c r="G452" i="18"/>
  <c r="G468" i="18"/>
  <c r="G465" i="18"/>
  <c r="G457" i="18"/>
  <c r="H454" i="18"/>
  <c r="H475" i="18"/>
  <c r="H463" i="18"/>
  <c r="H477" i="18"/>
  <c r="G477" i="18"/>
  <c r="H461" i="18"/>
  <c r="H453" i="18"/>
  <c r="H479" i="18"/>
  <c r="H470" i="18"/>
  <c r="G467" i="18"/>
  <c r="G459" i="18"/>
  <c r="H460" i="18"/>
  <c r="H457" i="18"/>
  <c r="H456" i="18"/>
  <c r="G453" i="18"/>
  <c r="G476" i="18"/>
  <c r="G479" i="18"/>
  <c r="G461" i="18"/>
  <c r="H465" i="18"/>
  <c r="H459" i="18"/>
  <c r="H464" i="18"/>
  <c r="G472" i="18"/>
  <c r="G455" i="18"/>
  <c r="G460" i="18"/>
  <c r="H480" i="18"/>
  <c r="H476" i="18"/>
  <c r="H474" i="18"/>
  <c r="G475" i="18"/>
  <c r="H472" i="18"/>
  <c r="H478" i="18"/>
  <c r="H452" i="18"/>
  <c r="H469" i="18"/>
  <c r="G456" i="18"/>
  <c r="H473" i="18"/>
  <c r="H468" i="18"/>
  <c r="H466" i="18"/>
  <c r="H658" i="19"/>
  <c r="H663" i="19"/>
  <c r="H661" i="19"/>
  <c r="H656" i="19"/>
  <c r="H671" i="19"/>
  <c r="H679" i="19"/>
  <c r="G661" i="19"/>
  <c r="G671" i="19"/>
  <c r="H669" i="19"/>
  <c r="G669" i="19"/>
  <c r="G677" i="19"/>
  <c r="G684" i="19"/>
  <c r="G655" i="19"/>
  <c r="G675" i="19"/>
  <c r="G663" i="19"/>
  <c r="G658" i="19"/>
  <c r="G679" i="19"/>
  <c r="G657" i="19"/>
  <c r="H667" i="19"/>
  <c r="H665" i="19"/>
  <c r="H678" i="19"/>
  <c r="G678" i="19"/>
  <c r="G673" i="19"/>
  <c r="H655" i="19"/>
  <c r="G672" i="19"/>
  <c r="G665" i="19"/>
  <c r="H654" i="19"/>
  <c r="G681" i="19"/>
  <c r="G683" i="19"/>
  <c r="H684" i="19"/>
  <c r="H683" i="19"/>
  <c r="G664" i="19"/>
  <c r="H659" i="19"/>
  <c r="H675" i="19"/>
  <c r="G662" i="19"/>
  <c r="G654" i="19"/>
  <c r="G682" i="19"/>
  <c r="G660" i="19"/>
  <c r="G676" i="19"/>
  <c r="G680" i="19"/>
  <c r="H668" i="19"/>
  <c r="H672" i="19"/>
  <c r="H670" i="19"/>
  <c r="H677" i="19"/>
  <c r="H674" i="19"/>
  <c r="H666" i="19"/>
  <c r="H676" i="19"/>
  <c r="G670" i="19"/>
  <c r="H664" i="19"/>
  <c r="G666" i="19"/>
  <c r="H662" i="19"/>
  <c r="G656" i="19"/>
  <c r="G659" i="19"/>
  <c r="G674" i="19"/>
  <c r="G667" i="19"/>
  <c r="H660" i="19"/>
  <c r="H680" i="19"/>
  <c r="H657" i="19"/>
  <c r="H682" i="19"/>
  <c r="H673" i="19"/>
  <c r="G668" i="19"/>
  <c r="H681" i="19"/>
  <c r="G561" i="23"/>
  <c r="G580" i="23"/>
  <c r="G556" i="23"/>
  <c r="H575" i="23"/>
  <c r="H561" i="23"/>
  <c r="G574" i="23"/>
  <c r="G563" i="23"/>
  <c r="H566" i="23"/>
  <c r="G567" i="23"/>
  <c r="H552" i="23"/>
  <c r="H567" i="23"/>
  <c r="G569" i="23"/>
  <c r="G555" i="23"/>
  <c r="G554" i="23"/>
  <c r="G566" i="23"/>
  <c r="H571" i="23"/>
  <c r="H559" i="23"/>
  <c r="G582" i="23"/>
  <c r="H562" i="23"/>
  <c r="H558" i="23"/>
  <c r="H565" i="23"/>
  <c r="G553" i="23"/>
  <c r="G560" i="23"/>
  <c r="G568" i="23"/>
  <c r="G558" i="23"/>
  <c r="G581" i="23"/>
  <c r="H572" i="23"/>
  <c r="H568" i="23"/>
  <c r="H553" i="23"/>
  <c r="H569" i="23"/>
  <c r="H580" i="23"/>
  <c r="G576" i="23"/>
  <c r="H573" i="23"/>
  <c r="H579" i="23"/>
  <c r="G575" i="23"/>
  <c r="G565" i="23"/>
  <c r="G578" i="23"/>
  <c r="G571" i="23"/>
  <c r="H570" i="23"/>
  <c r="H557" i="23"/>
  <c r="G579" i="23"/>
  <c r="H554" i="23"/>
  <c r="H578" i="23"/>
  <c r="G552" i="23"/>
  <c r="G559" i="23"/>
  <c r="H577" i="23"/>
  <c r="H582" i="23"/>
  <c r="H563" i="23"/>
  <c r="H556" i="23"/>
  <c r="H574" i="23"/>
  <c r="G573" i="23"/>
  <c r="H560" i="23"/>
  <c r="G562" i="23"/>
  <c r="H581" i="23"/>
  <c r="H564" i="23"/>
  <c r="G570" i="23"/>
  <c r="H555" i="23"/>
  <c r="G577" i="23"/>
  <c r="G557" i="23"/>
  <c r="H576" i="23"/>
  <c r="G564" i="23"/>
  <c r="G572" i="23"/>
  <c r="H589" i="25"/>
  <c r="G599" i="25"/>
  <c r="G593" i="25"/>
  <c r="G587" i="25"/>
  <c r="H616" i="25"/>
  <c r="G609" i="25"/>
  <c r="G597" i="25"/>
  <c r="H614" i="25"/>
  <c r="H591" i="25"/>
  <c r="G606" i="25"/>
  <c r="G600" i="25"/>
  <c r="H587" i="25"/>
  <c r="G592" i="25"/>
  <c r="H604" i="25"/>
  <c r="G611" i="25"/>
  <c r="G591" i="25"/>
  <c r="G596" i="25"/>
  <c r="G601" i="25"/>
  <c r="G614" i="25"/>
  <c r="H605" i="25"/>
  <c r="G605" i="25"/>
  <c r="H611" i="25"/>
  <c r="G610" i="25"/>
  <c r="H596" i="25"/>
  <c r="H592" i="25"/>
  <c r="H599" i="25"/>
  <c r="H606" i="25"/>
  <c r="H613" i="25"/>
  <c r="H597" i="25"/>
  <c r="G604" i="25"/>
  <c r="G616" i="25"/>
  <c r="G615" i="25"/>
  <c r="H590" i="25"/>
  <c r="H595" i="25"/>
  <c r="G613" i="25"/>
  <c r="H588" i="25"/>
  <c r="G588" i="25"/>
  <c r="G595" i="25"/>
  <c r="H586" i="25"/>
  <c r="G586" i="25"/>
  <c r="H600" i="25"/>
  <c r="H601" i="25"/>
  <c r="H609" i="25"/>
  <c r="H593" i="25"/>
  <c r="G590" i="25"/>
  <c r="H594" i="25"/>
  <c r="H603" i="25"/>
  <c r="H598" i="25"/>
  <c r="H608" i="25"/>
  <c r="H610" i="25"/>
  <c r="H602" i="25"/>
  <c r="H607" i="25"/>
  <c r="H612" i="25"/>
  <c r="G603" i="25"/>
  <c r="G594" i="25"/>
  <c r="G598" i="25"/>
  <c r="H615" i="25"/>
  <c r="G608" i="25"/>
  <c r="G602" i="25"/>
  <c r="G607" i="25"/>
  <c r="G612" i="25"/>
  <c r="G589" i="25"/>
  <c r="H606" i="23"/>
  <c r="H599" i="23"/>
  <c r="H597" i="23"/>
  <c r="H589" i="23"/>
  <c r="H611" i="23"/>
  <c r="G597" i="23"/>
  <c r="G589" i="23"/>
  <c r="G612" i="23"/>
  <c r="H587" i="23"/>
  <c r="G611" i="23"/>
  <c r="H595" i="23"/>
  <c r="G587" i="23"/>
  <c r="G599" i="23"/>
  <c r="G606" i="23"/>
  <c r="H588" i="23"/>
  <c r="H613" i="23"/>
  <c r="G605" i="23"/>
  <c r="H603" i="23"/>
  <c r="G601" i="23"/>
  <c r="G592" i="23"/>
  <c r="H616" i="23"/>
  <c r="H600" i="23"/>
  <c r="G595" i="23"/>
  <c r="G616" i="23"/>
  <c r="H608" i="23"/>
  <c r="H612" i="23"/>
  <c r="G603" i="23"/>
  <c r="H592" i="23"/>
  <c r="H607" i="23"/>
  <c r="G610" i="23"/>
  <c r="G596" i="23"/>
  <c r="G615" i="23"/>
  <c r="G591" i="23"/>
  <c r="H609" i="23"/>
  <c r="G607" i="23"/>
  <c r="H604" i="23"/>
  <c r="H615" i="23"/>
  <c r="G608" i="23"/>
  <c r="G598" i="23"/>
  <c r="G613" i="23"/>
  <c r="G602" i="23"/>
  <c r="G590" i="23"/>
  <c r="H594" i="23"/>
  <c r="H596" i="23"/>
  <c r="H591" i="23"/>
  <c r="H610" i="23"/>
  <c r="G600" i="23"/>
  <c r="G593" i="23"/>
  <c r="H590" i="23"/>
  <c r="H601" i="23"/>
  <c r="G609" i="23"/>
  <c r="G594" i="23"/>
  <c r="G614" i="23"/>
  <c r="G604" i="23"/>
  <c r="H598" i="23"/>
  <c r="H602" i="23"/>
  <c r="H605" i="23"/>
  <c r="H614" i="23"/>
  <c r="H586" i="23"/>
  <c r="G586" i="23"/>
  <c r="G588" i="23"/>
  <c r="H593" i="23"/>
  <c r="H636" i="20"/>
  <c r="G642" i="20"/>
  <c r="G631" i="20"/>
  <c r="H628" i="20"/>
  <c r="H629" i="20"/>
  <c r="G645" i="20"/>
  <c r="H631" i="20"/>
  <c r="G632" i="20"/>
  <c r="H650" i="20"/>
  <c r="H647" i="20"/>
  <c r="H640" i="20"/>
  <c r="H626" i="20"/>
  <c r="H637" i="20"/>
  <c r="H634" i="20"/>
  <c r="H638" i="20"/>
  <c r="G624" i="20"/>
  <c r="G643" i="20"/>
  <c r="G638" i="20"/>
  <c r="G640" i="20"/>
  <c r="H630" i="20"/>
  <c r="H642" i="20"/>
  <c r="H632" i="20"/>
  <c r="H644" i="20"/>
  <c r="H625" i="20"/>
  <c r="G633" i="20"/>
  <c r="H646" i="20"/>
  <c r="H622" i="20"/>
  <c r="G626" i="20"/>
  <c r="G628" i="20"/>
  <c r="G650" i="20"/>
  <c r="H620" i="20"/>
  <c r="G641" i="20"/>
  <c r="G637" i="20"/>
  <c r="G629" i="20"/>
  <c r="G635" i="20"/>
  <c r="G634" i="20"/>
  <c r="H648" i="20"/>
  <c r="H641" i="20"/>
  <c r="G621" i="20"/>
  <c r="H639" i="20"/>
  <c r="G648" i="20"/>
  <c r="H645" i="20"/>
  <c r="H635" i="20"/>
  <c r="G627" i="20"/>
  <c r="H643" i="20"/>
  <c r="G625" i="20"/>
  <c r="G646" i="20"/>
  <c r="G644" i="20"/>
  <c r="G622" i="20"/>
  <c r="G620" i="20"/>
  <c r="G636" i="20"/>
  <c r="G647" i="20"/>
  <c r="G649" i="20"/>
  <c r="H627" i="20"/>
  <c r="H623" i="20"/>
  <c r="G623" i="20"/>
  <c r="G639" i="20"/>
  <c r="H649" i="20"/>
  <c r="H633" i="20"/>
  <c r="G630" i="20"/>
  <c r="H621" i="20"/>
  <c r="H624" i="20"/>
  <c r="G421" i="19"/>
  <c r="G431" i="19"/>
  <c r="H428" i="19"/>
  <c r="G420" i="19"/>
  <c r="H423" i="19"/>
  <c r="H418" i="19"/>
  <c r="G417" i="19"/>
  <c r="H427" i="19"/>
  <c r="G424" i="19"/>
  <c r="G437" i="19"/>
  <c r="H434" i="19"/>
  <c r="G432" i="19"/>
  <c r="H417" i="19"/>
  <c r="G439" i="19"/>
  <c r="H443" i="19"/>
  <c r="H420" i="19"/>
  <c r="G438" i="19"/>
  <c r="G443" i="19"/>
  <c r="H416" i="19"/>
  <c r="H433" i="19"/>
  <c r="G430" i="19"/>
  <c r="H442" i="19"/>
  <c r="G433" i="19"/>
  <c r="G427" i="19"/>
  <c r="H421" i="19"/>
  <c r="H431" i="19"/>
  <c r="H444" i="19"/>
  <c r="H435" i="19"/>
  <c r="H437" i="19"/>
  <c r="G444" i="19"/>
  <c r="G426" i="19"/>
  <c r="G429" i="19"/>
  <c r="H440" i="19"/>
  <c r="H436" i="19"/>
  <c r="G442" i="19"/>
  <c r="H445" i="19"/>
  <c r="G428" i="19"/>
  <c r="H422" i="19"/>
  <c r="H426" i="19"/>
  <c r="G422" i="19"/>
  <c r="H425" i="19"/>
  <c r="H446" i="19"/>
  <c r="G440" i="19"/>
  <c r="H430" i="19"/>
  <c r="G416" i="19"/>
  <c r="G441" i="19"/>
  <c r="G418" i="19"/>
  <c r="H438" i="19"/>
  <c r="G445" i="19"/>
  <c r="G436" i="19"/>
  <c r="G434" i="19"/>
  <c r="H419" i="19"/>
  <c r="H424" i="19"/>
  <c r="G446" i="19"/>
  <c r="H432" i="19"/>
  <c r="G435" i="19"/>
  <c r="G425" i="19"/>
  <c r="H429" i="19"/>
  <c r="H439" i="19"/>
  <c r="G419" i="19"/>
  <c r="H441" i="19"/>
  <c r="G423" i="19"/>
  <c r="G644" i="24"/>
  <c r="G649" i="24"/>
  <c r="G636" i="24"/>
  <c r="G629" i="24"/>
  <c r="H635" i="24"/>
  <c r="G621" i="24"/>
  <c r="H642" i="24"/>
  <c r="H647" i="24"/>
  <c r="H640" i="24"/>
  <c r="H633" i="24"/>
  <c r="G626" i="24"/>
  <c r="G633" i="24"/>
  <c r="H650" i="24"/>
  <c r="G627" i="24"/>
  <c r="G650" i="24"/>
  <c r="G634" i="24"/>
  <c r="G648" i="24"/>
  <c r="H632" i="24"/>
  <c r="G643" i="24"/>
  <c r="H626" i="24"/>
  <c r="G632" i="24"/>
  <c r="H624" i="24"/>
  <c r="G642" i="24"/>
  <c r="G622" i="24"/>
  <c r="G623" i="24"/>
  <c r="G631" i="24"/>
  <c r="H639" i="24"/>
  <c r="G639" i="24"/>
  <c r="G646" i="24"/>
  <c r="G637" i="24"/>
  <c r="H627" i="24"/>
  <c r="H644" i="24"/>
  <c r="H621" i="24"/>
  <c r="H636" i="24"/>
  <c r="H643" i="24"/>
  <c r="H629" i="24"/>
  <c r="G638" i="24"/>
  <c r="H646" i="24"/>
  <c r="H620" i="24"/>
  <c r="G620" i="24"/>
  <c r="G630" i="24"/>
  <c r="H634" i="24"/>
  <c r="H623" i="24"/>
  <c r="H648" i="24"/>
  <c r="H631" i="24"/>
  <c r="H649" i="24"/>
  <c r="G641" i="24"/>
  <c r="H625" i="24"/>
  <c r="H638" i="24"/>
  <c r="H641" i="24"/>
  <c r="H630" i="24"/>
  <c r="G635" i="24"/>
  <c r="G640" i="24"/>
  <c r="H645" i="24"/>
  <c r="G645" i="24"/>
  <c r="G647" i="24"/>
  <c r="H622" i="24"/>
  <c r="G628" i="24"/>
  <c r="G625" i="24"/>
  <c r="G624" i="24"/>
  <c r="H637" i="24"/>
  <c r="H628" i="24"/>
  <c r="H744" i="21"/>
  <c r="H727" i="21"/>
  <c r="G727" i="21"/>
  <c r="H752" i="21"/>
  <c r="H724" i="21"/>
  <c r="H740" i="21"/>
  <c r="H738" i="21"/>
  <c r="G737" i="21"/>
  <c r="G732" i="21"/>
  <c r="G730" i="21"/>
  <c r="G739" i="21"/>
  <c r="G743" i="21"/>
  <c r="G751" i="21"/>
  <c r="H729" i="21"/>
  <c r="G736" i="21"/>
  <c r="G723" i="21"/>
  <c r="H748" i="21"/>
  <c r="H745" i="21"/>
  <c r="H749" i="21"/>
  <c r="G742" i="21"/>
  <c r="H747" i="21"/>
  <c r="G745" i="21"/>
  <c r="G752" i="21"/>
  <c r="H739" i="21"/>
  <c r="H722" i="21"/>
  <c r="G734" i="21"/>
  <c r="G747" i="21"/>
  <c r="G722" i="21"/>
  <c r="H731" i="21"/>
  <c r="H732" i="21"/>
  <c r="H733" i="21"/>
  <c r="H734" i="21"/>
  <c r="H726" i="21"/>
  <c r="H741" i="21"/>
  <c r="H735" i="21"/>
  <c r="G725" i="21"/>
  <c r="H743" i="21"/>
  <c r="H750" i="21"/>
  <c r="G728" i="21"/>
  <c r="G741" i="21"/>
  <c r="G738" i="21"/>
  <c r="G740" i="21"/>
  <c r="H723" i="21"/>
  <c r="G750" i="21"/>
  <c r="G726" i="21"/>
  <c r="H746" i="21"/>
  <c r="H737" i="21"/>
  <c r="G749" i="21"/>
  <c r="G748" i="21"/>
  <c r="G729" i="21"/>
  <c r="G744" i="21"/>
  <c r="G724" i="21"/>
  <c r="H736" i="21"/>
  <c r="H751" i="21"/>
  <c r="G731" i="21"/>
  <c r="H725" i="21"/>
  <c r="G746" i="21"/>
  <c r="H742" i="21"/>
  <c r="G733" i="21"/>
  <c r="H728" i="21"/>
  <c r="H730" i="21"/>
  <c r="G735" i="21"/>
  <c r="H521" i="25"/>
  <c r="G540" i="25"/>
  <c r="H533" i="25"/>
  <c r="H526" i="25"/>
  <c r="G533" i="25"/>
  <c r="H519" i="25"/>
  <c r="H544" i="25"/>
  <c r="H531" i="25"/>
  <c r="G544" i="25"/>
  <c r="G531" i="25"/>
  <c r="H524" i="25"/>
  <c r="H529" i="25"/>
  <c r="H536" i="25"/>
  <c r="G529" i="25"/>
  <c r="H541" i="25"/>
  <c r="G535" i="25"/>
  <c r="G519" i="25"/>
  <c r="G541" i="25"/>
  <c r="G524" i="25"/>
  <c r="H548" i="25"/>
  <c r="H546" i="25"/>
  <c r="H539" i="25"/>
  <c r="G522" i="25"/>
  <c r="H540" i="25"/>
  <c r="G520" i="25"/>
  <c r="H545" i="25"/>
  <c r="G545" i="25"/>
  <c r="G546" i="25"/>
  <c r="G536" i="25"/>
  <c r="H535" i="25"/>
  <c r="H525" i="25"/>
  <c r="H534" i="25"/>
  <c r="G525" i="25"/>
  <c r="H520" i="25"/>
  <c r="H530" i="25"/>
  <c r="G521" i="25"/>
  <c r="G534" i="25"/>
  <c r="H527" i="25"/>
  <c r="H542" i="25"/>
  <c r="G539" i="25"/>
  <c r="H538" i="25"/>
  <c r="H532" i="25"/>
  <c r="H547" i="25"/>
  <c r="H543" i="25"/>
  <c r="G547" i="25"/>
  <c r="H528" i="25"/>
  <c r="H522" i="25"/>
  <c r="H537" i="25"/>
  <c r="G527" i="25"/>
  <c r="G542" i="25"/>
  <c r="G532" i="25"/>
  <c r="H523" i="25"/>
  <c r="G530" i="25"/>
  <c r="G523" i="25"/>
  <c r="G526" i="25"/>
  <c r="G528" i="25"/>
  <c r="H518" i="25"/>
  <c r="G537" i="25"/>
  <c r="G543" i="25"/>
  <c r="G548" i="25"/>
  <c r="G538" i="25"/>
  <c r="G518" i="25"/>
  <c r="H635" i="25"/>
  <c r="G635" i="25"/>
  <c r="H626" i="25"/>
  <c r="H646" i="25"/>
  <c r="H621" i="25"/>
  <c r="G628" i="25"/>
  <c r="H640" i="25"/>
  <c r="G633" i="25"/>
  <c r="G623" i="25"/>
  <c r="G624" i="25"/>
  <c r="G650" i="25"/>
  <c r="H641" i="25"/>
  <c r="H637" i="25"/>
  <c r="G630" i="25"/>
  <c r="H638" i="25"/>
  <c r="H628" i="25"/>
  <c r="G640" i="25"/>
  <c r="H630" i="25"/>
  <c r="G632" i="25"/>
  <c r="G645" i="25"/>
  <c r="G626" i="25"/>
  <c r="H632" i="25"/>
  <c r="H624" i="25"/>
  <c r="H633" i="25"/>
  <c r="H648" i="25"/>
  <c r="G622" i="25"/>
  <c r="H643" i="25"/>
  <c r="H644" i="25"/>
  <c r="G631" i="25"/>
  <c r="G644" i="25"/>
  <c r="G629" i="25"/>
  <c r="G643" i="25"/>
  <c r="H650" i="25"/>
  <c r="H625" i="25"/>
  <c r="H639" i="25"/>
  <c r="G620" i="25"/>
  <c r="G649" i="25"/>
  <c r="G647" i="25"/>
  <c r="H629" i="25"/>
  <c r="H623" i="25"/>
  <c r="H622" i="25"/>
  <c r="H645" i="25"/>
  <c r="H627" i="25"/>
  <c r="G627" i="25"/>
  <c r="H620" i="25"/>
  <c r="G641" i="25"/>
  <c r="H634" i="25"/>
  <c r="G646" i="25"/>
  <c r="H642" i="25"/>
  <c r="G634" i="25"/>
  <c r="G638" i="25"/>
  <c r="G621" i="25"/>
  <c r="H649" i="25"/>
  <c r="G637" i="25"/>
  <c r="H636" i="25"/>
  <c r="G642" i="25"/>
  <c r="G636" i="25"/>
  <c r="H631" i="25"/>
  <c r="G625" i="25"/>
  <c r="G648" i="25"/>
  <c r="G639" i="25"/>
  <c r="H647" i="25"/>
  <c r="H835" i="23"/>
  <c r="H833" i="23"/>
  <c r="H832" i="23"/>
  <c r="G832" i="23"/>
  <c r="H841" i="23"/>
  <c r="G853" i="23"/>
  <c r="G839" i="23"/>
  <c r="H845" i="23"/>
  <c r="H824" i="23"/>
  <c r="G854" i="23"/>
  <c r="G838" i="23"/>
  <c r="G837" i="23"/>
  <c r="G824" i="23"/>
  <c r="H852" i="23"/>
  <c r="H851" i="23"/>
  <c r="H846" i="23"/>
  <c r="G836" i="23"/>
  <c r="G833" i="23"/>
  <c r="H847" i="23"/>
  <c r="H827" i="23"/>
  <c r="H842" i="23"/>
  <c r="G852" i="23"/>
  <c r="H831" i="23"/>
  <c r="G828" i="23"/>
  <c r="H840" i="23"/>
  <c r="G842" i="23"/>
  <c r="H828" i="23"/>
  <c r="H826" i="23"/>
  <c r="G845" i="23"/>
  <c r="G827" i="23"/>
  <c r="H836" i="23"/>
  <c r="G826" i="23"/>
  <c r="G840" i="23"/>
  <c r="H830" i="23"/>
  <c r="H848" i="23"/>
  <c r="G835" i="23"/>
  <c r="H844" i="23"/>
  <c r="H825" i="23"/>
  <c r="H850" i="23"/>
  <c r="H853" i="23"/>
  <c r="G843" i="23"/>
  <c r="H843" i="23"/>
  <c r="G831" i="23"/>
  <c r="G849" i="23"/>
  <c r="H829" i="23"/>
  <c r="H839" i="23"/>
  <c r="H834" i="23"/>
  <c r="G825" i="23"/>
  <c r="G829" i="23"/>
  <c r="G846" i="23"/>
  <c r="H838" i="23"/>
  <c r="G844" i="23"/>
  <c r="G834" i="23"/>
  <c r="G848" i="23"/>
  <c r="H837" i="23"/>
  <c r="G851" i="23"/>
  <c r="G830" i="23"/>
  <c r="H849" i="23"/>
  <c r="G850" i="23"/>
  <c r="G847" i="23"/>
  <c r="H854" i="23"/>
  <c r="G841" i="23"/>
  <c r="K16" i="23"/>
  <c r="M11" i="23"/>
  <c r="H456" i="20"/>
  <c r="H464" i="20"/>
  <c r="H463" i="20"/>
  <c r="H472" i="20"/>
  <c r="G453" i="20"/>
  <c r="G472" i="20"/>
  <c r="H470" i="20"/>
  <c r="G476" i="20"/>
  <c r="G465" i="20"/>
  <c r="G471" i="20"/>
  <c r="G459" i="20"/>
  <c r="G479" i="20"/>
  <c r="G460" i="20"/>
  <c r="G470" i="20"/>
  <c r="H469" i="20"/>
  <c r="G469" i="20"/>
  <c r="G458" i="20"/>
  <c r="H476" i="20"/>
  <c r="H453" i="20"/>
  <c r="G464" i="20"/>
  <c r="H451" i="20"/>
  <c r="G463" i="20"/>
  <c r="G475" i="20"/>
  <c r="G473" i="20"/>
  <c r="G468" i="20"/>
  <c r="G456" i="20"/>
  <c r="G466" i="20"/>
  <c r="H457" i="20"/>
  <c r="H454" i="20"/>
  <c r="H452" i="20"/>
  <c r="G478" i="20"/>
  <c r="H458" i="20"/>
  <c r="G467" i="20"/>
  <c r="H462" i="20"/>
  <c r="H455" i="20"/>
  <c r="H459" i="20"/>
  <c r="G451" i="20"/>
  <c r="G455" i="20"/>
  <c r="G461" i="20"/>
  <c r="H468" i="20"/>
  <c r="G480" i="20"/>
  <c r="H471" i="20"/>
  <c r="H474" i="20"/>
  <c r="H467" i="20"/>
  <c r="G450" i="20"/>
  <c r="G454" i="20"/>
  <c r="H461" i="20"/>
  <c r="H473" i="20"/>
  <c r="H466" i="20"/>
  <c r="H450" i="20"/>
  <c r="H475" i="20"/>
  <c r="G462" i="20"/>
  <c r="H480" i="20"/>
  <c r="G457" i="20"/>
  <c r="G474" i="20"/>
  <c r="H477" i="20"/>
  <c r="G452" i="20"/>
  <c r="G477" i="20"/>
  <c r="H479" i="20"/>
  <c r="H465" i="20"/>
  <c r="H460" i="20"/>
  <c r="H478" i="20"/>
  <c r="G809" i="19"/>
  <c r="G799" i="19"/>
  <c r="H807" i="19"/>
  <c r="H811" i="19"/>
  <c r="H808" i="19"/>
  <c r="H802" i="19"/>
  <c r="H790" i="19"/>
  <c r="G805" i="19"/>
  <c r="G791" i="19"/>
  <c r="H819" i="19"/>
  <c r="G811" i="19"/>
  <c r="H805" i="19"/>
  <c r="H804" i="19"/>
  <c r="G813" i="19"/>
  <c r="H798" i="19"/>
  <c r="H814" i="19"/>
  <c r="G810" i="19"/>
  <c r="G806" i="19"/>
  <c r="G817" i="19"/>
  <c r="G790" i="19"/>
  <c r="G794" i="19"/>
  <c r="G816" i="19"/>
  <c r="H815" i="19"/>
  <c r="H800" i="19"/>
  <c r="G807" i="19"/>
  <c r="G804" i="19"/>
  <c r="G808" i="19"/>
  <c r="G802" i="19"/>
  <c r="G801" i="19"/>
  <c r="H810" i="19"/>
  <c r="H794" i="19"/>
  <c r="G800" i="19"/>
  <c r="G819" i="19"/>
  <c r="G798" i="19"/>
  <c r="H796" i="19"/>
  <c r="H820" i="19"/>
  <c r="H806" i="19"/>
  <c r="H818" i="19"/>
  <c r="G793" i="19"/>
  <c r="H803" i="19"/>
  <c r="H801" i="19"/>
  <c r="H813" i="19"/>
  <c r="H791" i="19"/>
  <c r="G797" i="19"/>
  <c r="G796" i="19"/>
  <c r="H812" i="19"/>
  <c r="H817" i="19"/>
  <c r="H792" i="19"/>
  <c r="H795" i="19"/>
  <c r="G814" i="19"/>
  <c r="G795" i="19"/>
  <c r="H793" i="19"/>
  <c r="H797" i="19"/>
  <c r="H809" i="19"/>
  <c r="G803" i="19"/>
  <c r="G820" i="19"/>
  <c r="G792" i="19"/>
  <c r="H816" i="19"/>
  <c r="G812" i="19"/>
  <c r="G818" i="19"/>
  <c r="H799" i="19"/>
  <c r="G815" i="19"/>
  <c r="G441" i="22"/>
  <c r="H433" i="22"/>
  <c r="G419" i="22"/>
  <c r="H424" i="22"/>
  <c r="G427" i="22"/>
  <c r="G442" i="22"/>
  <c r="H427" i="22"/>
  <c r="G423" i="22"/>
  <c r="H429" i="22"/>
  <c r="G421" i="22"/>
  <c r="H437" i="22"/>
  <c r="H428" i="22"/>
  <c r="G435" i="22"/>
  <c r="G424" i="22"/>
  <c r="G432" i="22"/>
  <c r="H441" i="22"/>
  <c r="H432" i="22"/>
  <c r="G422" i="22"/>
  <c r="H440" i="22"/>
  <c r="H438" i="22"/>
  <c r="H436" i="22"/>
  <c r="H426" i="22"/>
  <c r="G428" i="22"/>
  <c r="G416" i="22"/>
  <c r="G438" i="22"/>
  <c r="H417" i="22"/>
  <c r="H446" i="22"/>
  <c r="H416" i="22"/>
  <c r="G444" i="22"/>
  <c r="H425" i="22"/>
  <c r="H422" i="22"/>
  <c r="H442" i="22"/>
  <c r="H443" i="22"/>
  <c r="G420" i="22"/>
  <c r="H430" i="22"/>
  <c r="H420" i="22"/>
  <c r="H444" i="22"/>
  <c r="G431" i="22"/>
  <c r="G437" i="22"/>
  <c r="G436" i="22"/>
  <c r="H423" i="22"/>
  <c r="G430" i="22"/>
  <c r="G445" i="22"/>
  <c r="H421" i="22"/>
  <c r="H445" i="22"/>
  <c r="H439" i="22"/>
  <c r="G434" i="22"/>
  <c r="G425" i="22"/>
  <c r="G429" i="22"/>
  <c r="H418" i="22"/>
  <c r="H419" i="22"/>
  <c r="G443" i="22"/>
  <c r="H431" i="22"/>
  <c r="G439" i="22"/>
  <c r="G418" i="22"/>
  <c r="G433" i="22"/>
  <c r="G446" i="22"/>
  <c r="H435" i="22"/>
  <c r="H434" i="22"/>
  <c r="G440" i="22"/>
  <c r="G417" i="22"/>
  <c r="G426" i="22"/>
  <c r="H682" i="24"/>
  <c r="H662" i="24"/>
  <c r="G681" i="24"/>
  <c r="H661" i="24"/>
  <c r="G661" i="24"/>
  <c r="H657" i="24"/>
  <c r="H673" i="24"/>
  <c r="H681" i="24"/>
  <c r="G664" i="24"/>
  <c r="G674" i="24"/>
  <c r="G671" i="24"/>
  <c r="G655" i="24"/>
  <c r="G659" i="24"/>
  <c r="H665" i="24"/>
  <c r="G684" i="24"/>
  <c r="G682" i="24"/>
  <c r="H680" i="24"/>
  <c r="G666" i="24"/>
  <c r="G672" i="24"/>
  <c r="H676" i="24"/>
  <c r="H675" i="24"/>
  <c r="H660" i="24"/>
  <c r="H671" i="24"/>
  <c r="H659" i="24"/>
  <c r="G680" i="24"/>
  <c r="G670" i="24"/>
  <c r="H668" i="24"/>
  <c r="G673" i="24"/>
  <c r="G679" i="24"/>
  <c r="H656" i="24"/>
  <c r="G683" i="24"/>
  <c r="G656" i="24"/>
  <c r="G678" i="24"/>
  <c r="G663" i="24"/>
  <c r="H678" i="24"/>
  <c r="H669" i="24"/>
  <c r="H677" i="24"/>
  <c r="G676" i="24"/>
  <c r="H655" i="24"/>
  <c r="H658" i="24"/>
  <c r="G657" i="24"/>
  <c r="G660" i="24"/>
  <c r="G669" i="24"/>
  <c r="H674" i="24"/>
  <c r="H670" i="24"/>
  <c r="H683" i="24"/>
  <c r="H654" i="24"/>
  <c r="G675" i="24"/>
  <c r="G667" i="24"/>
  <c r="G662" i="24"/>
  <c r="H666" i="24"/>
  <c r="H679" i="24"/>
  <c r="H672" i="24"/>
  <c r="G677" i="24"/>
  <c r="H664" i="24"/>
  <c r="G658" i="24"/>
  <c r="H667" i="24"/>
  <c r="G665" i="24"/>
  <c r="H684" i="24"/>
  <c r="G668" i="24"/>
  <c r="H663" i="24"/>
  <c r="G654" i="24"/>
  <c r="H464" i="21"/>
  <c r="H455" i="21"/>
  <c r="H458" i="21"/>
  <c r="G478" i="21"/>
  <c r="H456" i="21"/>
  <c r="G477" i="21"/>
  <c r="H463" i="21"/>
  <c r="H477" i="21"/>
  <c r="H462" i="21"/>
  <c r="H480" i="21"/>
  <c r="H454" i="21"/>
  <c r="H479" i="21"/>
  <c r="G466" i="21"/>
  <c r="H453" i="21"/>
  <c r="G475" i="21"/>
  <c r="G462" i="21"/>
  <c r="G473" i="21"/>
  <c r="H465" i="21"/>
  <c r="G476" i="21"/>
  <c r="G457" i="21"/>
  <c r="G474" i="21"/>
  <c r="H466" i="21"/>
  <c r="G469" i="21"/>
  <c r="G451" i="21"/>
  <c r="H467" i="21"/>
  <c r="G471" i="21"/>
  <c r="H457" i="21"/>
  <c r="G465" i="21"/>
  <c r="G472" i="21"/>
  <c r="G459" i="21"/>
  <c r="G464" i="21"/>
  <c r="G479" i="21"/>
  <c r="H461" i="21"/>
  <c r="G450" i="21"/>
  <c r="H476" i="21"/>
  <c r="H475" i="21"/>
  <c r="H452" i="21"/>
  <c r="H468" i="21"/>
  <c r="H471" i="21"/>
  <c r="G470" i="21"/>
  <c r="H459" i="21"/>
  <c r="H460" i="21"/>
  <c r="G480" i="21"/>
  <c r="H474" i="21"/>
  <c r="G461" i="21"/>
  <c r="G454" i="21"/>
  <c r="G455" i="21"/>
  <c r="G458" i="21"/>
  <c r="H472" i="21"/>
  <c r="G452" i="21"/>
  <c r="G453" i="21"/>
  <c r="H450" i="21"/>
  <c r="H469" i="21"/>
  <c r="H473" i="21"/>
  <c r="G463" i="21"/>
  <c r="G456" i="21"/>
  <c r="H451" i="21"/>
  <c r="H478" i="21"/>
  <c r="G467" i="21"/>
  <c r="G460" i="21"/>
  <c r="H470" i="21"/>
  <c r="G468" i="21"/>
  <c r="G432" i="24"/>
  <c r="H422" i="24"/>
  <c r="H424" i="24"/>
  <c r="H432" i="24"/>
  <c r="G445" i="24"/>
  <c r="G436" i="24"/>
  <c r="H440" i="24"/>
  <c r="G429" i="24"/>
  <c r="H436" i="24"/>
  <c r="G424" i="24"/>
  <c r="H430" i="24"/>
  <c r="G442" i="24"/>
  <c r="G418" i="24"/>
  <c r="H446" i="24"/>
  <c r="H421" i="24"/>
  <c r="G441" i="24"/>
  <c r="G444" i="24"/>
  <c r="G419" i="24"/>
  <c r="H433" i="24"/>
  <c r="G416" i="24"/>
  <c r="G428" i="24"/>
  <c r="G438" i="24"/>
  <c r="G439" i="24"/>
  <c r="H431" i="24"/>
  <c r="G440" i="24"/>
  <c r="H437" i="24"/>
  <c r="H425" i="24"/>
  <c r="G446" i="24"/>
  <c r="G425" i="24"/>
  <c r="H427" i="24"/>
  <c r="H419" i="24"/>
  <c r="G423" i="24"/>
  <c r="H420" i="24"/>
  <c r="H435" i="24"/>
  <c r="H423" i="24"/>
  <c r="H442" i="24"/>
  <c r="H441" i="24"/>
  <c r="H443" i="24"/>
  <c r="H439" i="24"/>
  <c r="H416" i="24"/>
  <c r="H438" i="24"/>
  <c r="G437" i="24"/>
  <c r="G430" i="24"/>
  <c r="H418" i="24"/>
  <c r="G422" i="24"/>
  <c r="G434" i="24"/>
  <c r="G427" i="24"/>
  <c r="H429" i="24"/>
  <c r="G426" i="24"/>
  <c r="G435" i="24"/>
  <c r="H444" i="24"/>
  <c r="G431" i="24"/>
  <c r="H426" i="24"/>
  <c r="G443" i="24"/>
  <c r="G421" i="24"/>
  <c r="H428" i="24"/>
  <c r="H445" i="24"/>
  <c r="G420" i="24"/>
  <c r="G417" i="24"/>
  <c r="H434" i="24"/>
  <c r="G433" i="24"/>
  <c r="H417" i="24"/>
  <c r="H779" i="21"/>
  <c r="G767" i="21"/>
  <c r="H778" i="21"/>
  <c r="H772" i="21"/>
  <c r="H766" i="21"/>
  <c r="G762" i="21"/>
  <c r="G763" i="21"/>
  <c r="G776" i="21"/>
  <c r="G780" i="21"/>
  <c r="G759" i="21"/>
  <c r="H768" i="21"/>
  <c r="G779" i="21"/>
  <c r="G778" i="21"/>
  <c r="H760" i="21"/>
  <c r="H763" i="21"/>
  <c r="H759" i="21"/>
  <c r="G770" i="21"/>
  <c r="G769" i="21"/>
  <c r="H756" i="21"/>
  <c r="H782" i="21"/>
  <c r="H784" i="21"/>
  <c r="G758" i="21"/>
  <c r="H774" i="21"/>
  <c r="H757" i="21"/>
  <c r="H771" i="21"/>
  <c r="H762" i="21"/>
  <c r="H777" i="21"/>
  <c r="H770" i="21"/>
  <c r="H767" i="21"/>
  <c r="G782" i="21"/>
  <c r="H775" i="21"/>
  <c r="H781" i="21"/>
  <c r="G774" i="21"/>
  <c r="H769" i="21"/>
  <c r="G756" i="21"/>
  <c r="G765" i="21"/>
  <c r="G775" i="21"/>
  <c r="G766" i="21"/>
  <c r="H780" i="21"/>
  <c r="G781" i="21"/>
  <c r="G768" i="21"/>
  <c r="G764" i="21"/>
  <c r="H783" i="21"/>
  <c r="H785" i="21"/>
  <c r="G784" i="21"/>
  <c r="H761" i="21"/>
  <c r="H764" i="21"/>
  <c r="H786" i="21"/>
  <c r="G760" i="21"/>
  <c r="G777" i="21"/>
  <c r="G771" i="21"/>
  <c r="G783" i="21"/>
  <c r="G773" i="21"/>
  <c r="H758" i="21"/>
  <c r="G757" i="21"/>
  <c r="G785" i="21"/>
  <c r="H776" i="21"/>
  <c r="G786" i="21"/>
  <c r="H773" i="21"/>
  <c r="G772" i="21"/>
  <c r="H765" i="21"/>
  <c r="G761" i="21"/>
  <c r="G704" i="25"/>
  <c r="H712" i="25"/>
  <c r="H691" i="25"/>
  <c r="G703" i="25"/>
  <c r="G718" i="25"/>
  <c r="G696" i="25"/>
  <c r="G711" i="25"/>
  <c r="G699" i="25"/>
  <c r="H702" i="25"/>
  <c r="H693" i="25"/>
  <c r="H715" i="25"/>
  <c r="H696" i="25"/>
  <c r="G695" i="25"/>
  <c r="G688" i="25"/>
  <c r="G717" i="25"/>
  <c r="G715" i="25"/>
  <c r="H707" i="25"/>
  <c r="H705" i="25"/>
  <c r="H704" i="25"/>
  <c r="G716" i="25"/>
  <c r="G693" i="25"/>
  <c r="H699" i="25"/>
  <c r="H700" i="25"/>
  <c r="H714" i="25"/>
  <c r="H716" i="25"/>
  <c r="H694" i="25"/>
  <c r="G712" i="25"/>
  <c r="H718" i="25"/>
  <c r="G689" i="25"/>
  <c r="G697" i="25"/>
  <c r="G707" i="25"/>
  <c r="G702" i="25"/>
  <c r="G698" i="25"/>
  <c r="G700" i="25"/>
  <c r="H710" i="25"/>
  <c r="H695" i="25"/>
  <c r="H697" i="25"/>
  <c r="H709" i="25"/>
  <c r="H717" i="25"/>
  <c r="H711" i="25"/>
  <c r="G692" i="25"/>
  <c r="H703" i="25"/>
  <c r="G705" i="25"/>
  <c r="G690" i="25"/>
  <c r="G691" i="25"/>
  <c r="H692" i="25"/>
  <c r="G714" i="25"/>
  <c r="H708" i="25"/>
  <c r="H701" i="25"/>
  <c r="H688" i="25"/>
  <c r="H713" i="25"/>
  <c r="H690" i="25"/>
  <c r="G708" i="25"/>
  <c r="G694" i="25"/>
  <c r="H698" i="25"/>
  <c r="G701" i="25"/>
  <c r="G713" i="25"/>
  <c r="G709" i="25"/>
  <c r="G706" i="25"/>
  <c r="G710" i="25"/>
  <c r="H706" i="25"/>
  <c r="H689" i="25"/>
  <c r="G407" i="19"/>
  <c r="H382" i="19"/>
  <c r="G389" i="19"/>
  <c r="H407" i="19"/>
  <c r="H398" i="19"/>
  <c r="G398" i="19"/>
  <c r="H389" i="19"/>
  <c r="H410" i="19"/>
  <c r="G401" i="19"/>
  <c r="G410" i="19"/>
  <c r="H397" i="19"/>
  <c r="H385" i="19"/>
  <c r="G393" i="19"/>
  <c r="G382" i="19"/>
  <c r="H386" i="19"/>
  <c r="H394" i="19"/>
  <c r="G394" i="19"/>
  <c r="H402" i="19"/>
  <c r="H403" i="19"/>
  <c r="G391" i="19"/>
  <c r="G405" i="19"/>
  <c r="H404" i="19"/>
  <c r="H392" i="19"/>
  <c r="G387" i="19"/>
  <c r="G396" i="19"/>
  <c r="G400" i="19"/>
  <c r="G384" i="19"/>
  <c r="H408" i="19"/>
  <c r="H395" i="19"/>
  <c r="G412" i="19"/>
  <c r="H399" i="19"/>
  <c r="G404" i="19"/>
  <c r="H388" i="19"/>
  <c r="G395" i="19"/>
  <c r="G390" i="19"/>
  <c r="G411" i="19"/>
  <c r="H393" i="19"/>
  <c r="H384" i="19"/>
  <c r="G406" i="19"/>
  <c r="G403" i="19"/>
  <c r="H396" i="19"/>
  <c r="G386" i="19"/>
  <c r="H409" i="19"/>
  <c r="G392" i="19"/>
  <c r="H405" i="19"/>
  <c r="H400" i="19"/>
  <c r="H412" i="19"/>
  <c r="H383" i="19"/>
  <c r="G397" i="19"/>
  <c r="H391" i="19"/>
  <c r="G399" i="19"/>
  <c r="H411" i="19"/>
  <c r="G383" i="19"/>
  <c r="G385" i="19"/>
  <c r="G409" i="19"/>
  <c r="G402" i="19"/>
  <c r="H401" i="19"/>
  <c r="H406" i="19"/>
  <c r="G408" i="19"/>
  <c r="H387" i="19"/>
  <c r="H390" i="19"/>
  <c r="G388" i="19"/>
  <c r="H537" i="23"/>
  <c r="H519" i="23"/>
  <c r="H548" i="23"/>
  <c r="H518" i="23"/>
  <c r="H529" i="23"/>
  <c r="G532" i="23"/>
  <c r="G542" i="23"/>
  <c r="G545" i="23"/>
  <c r="H541" i="23"/>
  <c r="H522" i="23"/>
  <c r="G537" i="23"/>
  <c r="H545" i="23"/>
  <c r="H523" i="23"/>
  <c r="G541" i="23"/>
  <c r="H530" i="23"/>
  <c r="H527" i="23"/>
  <c r="G538" i="23"/>
  <c r="G530" i="23"/>
  <c r="G535" i="23"/>
  <c r="H526" i="23"/>
  <c r="H528" i="23"/>
  <c r="H544" i="23"/>
  <c r="G548" i="23"/>
  <c r="G540" i="23"/>
  <c r="G526" i="23"/>
  <c r="H521" i="23"/>
  <c r="H532" i="23"/>
  <c r="H525" i="23"/>
  <c r="G527" i="23"/>
  <c r="H536" i="23"/>
  <c r="H531" i="23"/>
  <c r="G519" i="23"/>
  <c r="H539" i="23"/>
  <c r="G547" i="23"/>
  <c r="G524" i="23"/>
  <c r="H542" i="23"/>
  <c r="G544" i="23"/>
  <c r="H533" i="23"/>
  <c r="H540" i="23"/>
  <c r="H535" i="23"/>
  <c r="G534" i="23"/>
  <c r="G533" i="23"/>
  <c r="G525" i="23"/>
  <c r="H524" i="23"/>
  <c r="G539" i="23"/>
  <c r="G536" i="23"/>
  <c r="G528" i="23"/>
  <c r="H547" i="23"/>
  <c r="H543" i="23"/>
  <c r="H534" i="23"/>
  <c r="G522" i="23"/>
  <c r="G521" i="23"/>
  <c r="H538" i="23"/>
  <c r="G546" i="23"/>
  <c r="H546" i="23"/>
  <c r="G520" i="23"/>
  <c r="G523" i="23"/>
  <c r="G529" i="23"/>
  <c r="G543" i="23"/>
  <c r="G531" i="23"/>
  <c r="H520" i="23"/>
  <c r="G518" i="23"/>
  <c r="G528" i="21"/>
  <c r="H536" i="21"/>
  <c r="G544" i="21"/>
  <c r="G542" i="21"/>
  <c r="G533" i="21"/>
  <c r="G532" i="21"/>
  <c r="G539" i="21"/>
  <c r="G522" i="21"/>
  <c r="H539" i="21"/>
  <c r="H530" i="21"/>
  <c r="H521" i="21"/>
  <c r="G521" i="21"/>
  <c r="G537" i="21"/>
  <c r="H527" i="21"/>
  <c r="G527" i="21"/>
  <c r="H528" i="21"/>
  <c r="H538" i="21"/>
  <c r="G526" i="21"/>
  <c r="H545" i="21"/>
  <c r="H540" i="21"/>
  <c r="H526" i="21"/>
  <c r="H537" i="21"/>
  <c r="H546" i="21"/>
  <c r="G523" i="21"/>
  <c r="H542" i="21"/>
  <c r="H533" i="21"/>
  <c r="H544" i="21"/>
  <c r="H531" i="21"/>
  <c r="G531" i="21"/>
  <c r="H525" i="21"/>
  <c r="G548" i="21"/>
  <c r="H520" i="21"/>
  <c r="H547" i="21"/>
  <c r="G545" i="21"/>
  <c r="H519" i="21"/>
  <c r="H523" i="21"/>
  <c r="G518" i="21"/>
  <c r="G529" i="21"/>
  <c r="G534" i="21"/>
  <c r="H518" i="21"/>
  <c r="G530" i="21"/>
  <c r="G546" i="21"/>
  <c r="H543" i="21"/>
  <c r="G536" i="21"/>
  <c r="H529" i="21"/>
  <c r="H534" i="21"/>
  <c r="G520" i="21"/>
  <c r="G525" i="21"/>
  <c r="G543" i="21"/>
  <c r="H522" i="21"/>
  <c r="G535" i="21"/>
  <c r="H535" i="21"/>
  <c r="H524" i="21"/>
  <c r="G541" i="21"/>
  <c r="H541" i="21"/>
  <c r="H548" i="21"/>
  <c r="G538" i="21"/>
  <c r="G547" i="21"/>
  <c r="H532" i="21"/>
  <c r="G524" i="21"/>
  <c r="G519" i="21"/>
  <c r="G540" i="21"/>
  <c r="H436" i="20"/>
  <c r="H421" i="20"/>
  <c r="G421" i="20"/>
  <c r="H437" i="20"/>
  <c r="G435" i="20"/>
  <c r="H431" i="20"/>
  <c r="G436" i="20"/>
  <c r="G429" i="20"/>
  <c r="G431" i="20"/>
  <c r="G423" i="20"/>
  <c r="G445" i="20"/>
  <c r="H442" i="20"/>
  <c r="G420" i="20"/>
  <c r="H429" i="20"/>
  <c r="H426" i="20"/>
  <c r="H445" i="20"/>
  <c r="H422" i="20"/>
  <c r="H434" i="20"/>
  <c r="H424" i="20"/>
  <c r="H439" i="20"/>
  <c r="G441" i="20"/>
  <c r="H418" i="20"/>
  <c r="G416" i="20"/>
  <c r="G434" i="20"/>
  <c r="H441" i="20"/>
  <c r="G440" i="20"/>
  <c r="G446" i="20"/>
  <c r="H430" i="20"/>
  <c r="G439" i="20"/>
  <c r="G433" i="20"/>
  <c r="G442" i="20"/>
  <c r="H435" i="20"/>
  <c r="G428" i="20"/>
  <c r="H423" i="20"/>
  <c r="H417" i="20"/>
  <c r="G422" i="20"/>
  <c r="G418" i="20"/>
  <c r="G444" i="20"/>
  <c r="H433" i="20"/>
  <c r="G427" i="20"/>
  <c r="H444" i="20"/>
  <c r="G417" i="20"/>
  <c r="G430" i="20"/>
  <c r="H428" i="20"/>
  <c r="G438" i="20"/>
  <c r="H416" i="20"/>
  <c r="H419" i="20"/>
  <c r="H440" i="20"/>
  <c r="G424" i="20"/>
  <c r="G437" i="20"/>
  <c r="H427" i="20"/>
  <c r="G426" i="20"/>
  <c r="G443" i="20"/>
  <c r="H438" i="20"/>
  <c r="H432" i="20"/>
  <c r="H443" i="20"/>
  <c r="G432" i="20"/>
  <c r="H446" i="20"/>
  <c r="G419" i="20"/>
  <c r="G425" i="20"/>
  <c r="H420" i="20"/>
  <c r="H425" i="20"/>
  <c r="G785" i="18"/>
  <c r="G771" i="18"/>
  <c r="H783" i="18"/>
  <c r="H776" i="18"/>
  <c r="H768" i="18"/>
  <c r="H766" i="18"/>
  <c r="G779" i="18"/>
  <c r="G763" i="18"/>
  <c r="H771" i="18"/>
  <c r="H777" i="18"/>
  <c r="G760" i="18"/>
  <c r="H784" i="18"/>
  <c r="G777" i="18"/>
  <c r="H769" i="18"/>
  <c r="G767" i="18"/>
  <c r="H757" i="18"/>
  <c r="G772" i="18"/>
  <c r="G784" i="18"/>
  <c r="H775" i="18"/>
  <c r="G757" i="18"/>
  <c r="G775" i="18"/>
  <c r="G766" i="18"/>
  <c r="H782" i="18"/>
  <c r="G781" i="18"/>
  <c r="H763" i="18"/>
  <c r="G780" i="18"/>
  <c r="H767" i="18"/>
  <c r="H778" i="18"/>
  <c r="H760" i="18"/>
  <c r="H770" i="18"/>
  <c r="G758" i="18"/>
  <c r="G783" i="18"/>
  <c r="H779" i="18"/>
  <c r="H764" i="18"/>
  <c r="H785" i="18"/>
  <c r="G769" i="18"/>
  <c r="G759" i="18"/>
  <c r="G770" i="18"/>
  <c r="H773" i="18"/>
  <c r="H781" i="18"/>
  <c r="H780" i="18"/>
  <c r="G768" i="18"/>
  <c r="G773" i="18"/>
  <c r="G786" i="18"/>
  <c r="G761" i="18"/>
  <c r="H786" i="18"/>
  <c r="G782" i="18"/>
  <c r="H772" i="18"/>
  <c r="G765" i="18"/>
  <c r="G764" i="18"/>
  <c r="H765" i="18"/>
  <c r="H756" i="18"/>
  <c r="H759" i="18"/>
  <c r="G778" i="18"/>
  <c r="H761" i="18"/>
  <c r="G756" i="18"/>
  <c r="G774" i="18"/>
  <c r="H762" i="18"/>
  <c r="G762" i="18"/>
  <c r="H774" i="18"/>
  <c r="H758" i="18"/>
  <c r="G776" i="18"/>
  <c r="G507" i="21"/>
  <c r="G496" i="21"/>
  <c r="G491" i="21"/>
  <c r="G497" i="21"/>
  <c r="H492" i="21"/>
  <c r="G500" i="21"/>
  <c r="G502" i="21"/>
  <c r="G513" i="21"/>
  <c r="H500" i="21"/>
  <c r="H509" i="21"/>
  <c r="G494" i="21"/>
  <c r="G488" i="21"/>
  <c r="G486" i="21"/>
  <c r="G501" i="21"/>
  <c r="G508" i="21"/>
  <c r="G505" i="21"/>
  <c r="H507" i="21"/>
  <c r="H495" i="21"/>
  <c r="H501" i="21"/>
  <c r="H484" i="21"/>
  <c r="G499" i="21"/>
  <c r="H508" i="21"/>
  <c r="H505" i="21"/>
  <c r="G503" i="21"/>
  <c r="H494" i="21"/>
  <c r="H514" i="21"/>
  <c r="H513" i="21"/>
  <c r="G514" i="21"/>
  <c r="G495" i="21"/>
  <c r="G510" i="21"/>
  <c r="G490" i="21"/>
  <c r="H493" i="21"/>
  <c r="H511" i="21"/>
  <c r="H496" i="21"/>
  <c r="G493" i="21"/>
  <c r="H487" i="21"/>
  <c r="G509" i="21"/>
  <c r="H491" i="21"/>
  <c r="H486" i="21"/>
  <c r="H504" i="21"/>
  <c r="H497" i="21"/>
  <c r="H490" i="21"/>
  <c r="H506" i="21"/>
  <c r="G489" i="21"/>
  <c r="H488" i="21"/>
  <c r="G485" i="21"/>
  <c r="G498" i="21"/>
  <c r="G512" i="21"/>
  <c r="H510" i="21"/>
  <c r="H502" i="21"/>
  <c r="H503" i="21"/>
  <c r="G511" i="21"/>
  <c r="G484" i="21"/>
  <c r="H499" i="21"/>
  <c r="H489" i="21"/>
  <c r="H485" i="21"/>
  <c r="G492" i="21"/>
  <c r="H512" i="21"/>
  <c r="H498" i="21"/>
  <c r="G506" i="21"/>
  <c r="G504" i="21"/>
  <c r="G487" i="21"/>
  <c r="H577" i="24"/>
  <c r="H557" i="24"/>
  <c r="H569" i="24"/>
  <c r="H570" i="24"/>
  <c r="G570" i="24"/>
  <c r="G557" i="24"/>
  <c r="G556" i="24"/>
  <c r="H576" i="24"/>
  <c r="G577" i="24"/>
  <c r="H578" i="24"/>
  <c r="G580" i="24"/>
  <c r="H574" i="24"/>
  <c r="H560" i="24"/>
  <c r="H554" i="24"/>
  <c r="G576" i="24"/>
  <c r="H579" i="24"/>
  <c r="H564" i="24"/>
  <c r="G561" i="24"/>
  <c r="G574" i="24"/>
  <c r="G560" i="24"/>
  <c r="G572" i="24"/>
  <c r="G565" i="24"/>
  <c r="H571" i="24"/>
  <c r="G559" i="24"/>
  <c r="G558" i="24"/>
  <c r="H581" i="24"/>
  <c r="G575" i="24"/>
  <c r="G562" i="24"/>
  <c r="G581" i="24"/>
  <c r="G571" i="24"/>
  <c r="H552" i="24"/>
  <c r="H573" i="24"/>
  <c r="H575" i="24"/>
  <c r="G566" i="24"/>
  <c r="H558" i="24"/>
  <c r="G568" i="24"/>
  <c r="H565" i="24"/>
  <c r="H572" i="24"/>
  <c r="H562" i="24"/>
  <c r="H559" i="24"/>
  <c r="H556" i="24"/>
  <c r="H553" i="24"/>
  <c r="G563" i="24"/>
  <c r="G573" i="24"/>
  <c r="G578" i="24"/>
  <c r="G579" i="24"/>
  <c r="H568" i="24"/>
  <c r="H582" i="24"/>
  <c r="G552" i="24"/>
  <c r="H580" i="24"/>
  <c r="H555" i="24"/>
  <c r="H563" i="24"/>
  <c r="G555" i="24"/>
  <c r="G582" i="24"/>
  <c r="H566" i="24"/>
  <c r="G564" i="24"/>
  <c r="H567" i="24"/>
  <c r="G553" i="24"/>
  <c r="H561" i="24"/>
  <c r="G554" i="24"/>
  <c r="G567" i="24"/>
  <c r="G569" i="24"/>
  <c r="H81" i="9"/>
  <c r="G84" i="9"/>
  <c r="G85" i="9"/>
  <c r="H60" i="9"/>
  <c r="G79" i="9"/>
  <c r="G68" i="9"/>
  <c r="H87" i="9"/>
  <c r="G74" i="9"/>
  <c r="H90" i="9"/>
  <c r="H69" i="9"/>
  <c r="G83" i="9"/>
  <c r="G64" i="9"/>
  <c r="H79" i="9"/>
  <c r="G77" i="9"/>
  <c r="G67" i="9"/>
  <c r="H73" i="9"/>
  <c r="G76" i="9"/>
  <c r="G89" i="9"/>
  <c r="G88" i="9"/>
  <c r="G61" i="9"/>
  <c r="G60" i="9"/>
  <c r="H72" i="9"/>
  <c r="H62" i="9"/>
  <c r="G69" i="9"/>
  <c r="G90" i="9"/>
  <c r="G72" i="9"/>
  <c r="H63" i="9"/>
  <c r="G63" i="9"/>
  <c r="G87" i="9"/>
  <c r="H83" i="9"/>
  <c r="H64" i="9"/>
  <c r="H71" i="9"/>
  <c r="H74" i="9"/>
  <c r="G86" i="9"/>
  <c r="G75" i="9"/>
  <c r="G73" i="9"/>
  <c r="H70" i="9"/>
  <c r="H61" i="9"/>
  <c r="H88" i="9"/>
  <c r="G78" i="9"/>
  <c r="H65" i="9"/>
  <c r="H82" i="9"/>
  <c r="H66" i="9"/>
  <c r="H85" i="9"/>
  <c r="H77" i="9"/>
  <c r="G62" i="9"/>
  <c r="H67" i="9"/>
  <c r="H80" i="9"/>
  <c r="G71" i="9"/>
  <c r="H84" i="9"/>
  <c r="G82" i="9"/>
  <c r="H78" i="9"/>
  <c r="G66" i="9"/>
  <c r="H89" i="9"/>
  <c r="G81" i="9"/>
  <c r="G70" i="9"/>
  <c r="H75" i="9"/>
  <c r="H86" i="9"/>
  <c r="G65" i="9"/>
  <c r="G80" i="9"/>
  <c r="H68" i="9"/>
  <c r="H76" i="9"/>
  <c r="G749" i="9"/>
  <c r="G753" i="9"/>
  <c r="H751" i="9"/>
  <c r="G764" i="9"/>
  <c r="G747" i="9"/>
  <c r="G740" i="9"/>
  <c r="G742" i="9"/>
  <c r="H765" i="9"/>
  <c r="H757" i="9"/>
  <c r="G741" i="9"/>
  <c r="H748" i="9"/>
  <c r="H763" i="9"/>
  <c r="H769" i="9"/>
  <c r="H754" i="9"/>
  <c r="G744" i="9"/>
  <c r="H749" i="9"/>
  <c r="G769" i="9"/>
  <c r="G759" i="9"/>
  <c r="H770" i="9"/>
  <c r="H741" i="9"/>
  <c r="G748" i="9"/>
  <c r="H759" i="9"/>
  <c r="H740" i="9"/>
  <c r="G754" i="9"/>
  <c r="H766" i="9"/>
  <c r="G767" i="9"/>
  <c r="G761" i="9"/>
  <c r="H745" i="9"/>
  <c r="G757" i="9"/>
  <c r="G751" i="9"/>
  <c r="G750" i="9"/>
  <c r="H761" i="9"/>
  <c r="H760" i="9"/>
  <c r="G766" i="9"/>
  <c r="G756" i="9"/>
  <c r="H753" i="9"/>
  <c r="H758" i="9"/>
  <c r="H750" i="9"/>
  <c r="H743" i="9"/>
  <c r="G745" i="9"/>
  <c r="G762" i="9"/>
  <c r="H756" i="9"/>
  <c r="H767" i="9"/>
  <c r="G743" i="9"/>
  <c r="H747" i="9"/>
  <c r="G760" i="9"/>
  <c r="G765" i="9"/>
  <c r="H744" i="9"/>
  <c r="G746" i="9"/>
  <c r="H755" i="9"/>
  <c r="G752" i="9"/>
  <c r="H742" i="9"/>
  <c r="G763" i="9"/>
  <c r="H762" i="9"/>
  <c r="H764" i="9"/>
  <c r="G758" i="9"/>
  <c r="H768" i="9"/>
  <c r="H746" i="9"/>
  <c r="G768" i="9"/>
  <c r="G770" i="9"/>
  <c r="H752" i="9"/>
  <c r="G755" i="9"/>
  <c r="H829" i="9"/>
  <c r="G822" i="9"/>
  <c r="H820" i="9"/>
  <c r="G826" i="9"/>
  <c r="H824" i="9"/>
  <c r="G819" i="9"/>
  <c r="G810" i="9"/>
  <c r="G817" i="9"/>
  <c r="G814" i="9"/>
  <c r="G835" i="9"/>
  <c r="G828" i="9"/>
  <c r="G809" i="9"/>
  <c r="H811" i="9"/>
  <c r="G838" i="9"/>
  <c r="G812" i="9"/>
  <c r="G820" i="9"/>
  <c r="H837" i="9"/>
  <c r="H827" i="9"/>
  <c r="G811" i="9"/>
  <c r="H833" i="9"/>
  <c r="G831" i="9"/>
  <c r="H817" i="9"/>
  <c r="H828" i="9"/>
  <c r="H825" i="9"/>
  <c r="H826" i="9"/>
  <c r="H822" i="9"/>
  <c r="H818" i="9"/>
  <c r="G836" i="9"/>
  <c r="G837" i="9"/>
  <c r="G808" i="9"/>
  <c r="H836" i="9"/>
  <c r="G830" i="9"/>
  <c r="G816" i="9"/>
  <c r="G821" i="9"/>
  <c r="G815" i="9"/>
  <c r="H815" i="9"/>
  <c r="H831" i="9"/>
  <c r="G823" i="9"/>
  <c r="H832" i="9"/>
  <c r="H816" i="9"/>
  <c r="H835" i="9"/>
  <c r="H823" i="9"/>
  <c r="G825" i="9"/>
  <c r="H834" i="9"/>
  <c r="G813" i="9"/>
  <c r="H838" i="9"/>
  <c r="H813" i="9"/>
  <c r="H808" i="9"/>
  <c r="H814" i="9"/>
  <c r="H809" i="9"/>
  <c r="H810" i="9"/>
  <c r="G818" i="9"/>
  <c r="G834" i="9"/>
  <c r="G829" i="9"/>
  <c r="G832" i="9"/>
  <c r="G827" i="9"/>
  <c r="H812" i="9"/>
  <c r="H819" i="9"/>
  <c r="G833" i="9"/>
  <c r="H821" i="9"/>
  <c r="G824" i="9"/>
  <c r="H830" i="9"/>
  <c r="H325" i="9"/>
  <c r="H303" i="9"/>
  <c r="H314" i="9"/>
  <c r="H311" i="9"/>
  <c r="G325" i="9"/>
  <c r="G327" i="9"/>
  <c r="H309" i="9"/>
  <c r="G306" i="9"/>
  <c r="G308" i="9"/>
  <c r="H304" i="9"/>
  <c r="G321" i="9"/>
  <c r="G305" i="9"/>
  <c r="H315" i="9"/>
  <c r="H323" i="9"/>
  <c r="G298" i="9"/>
  <c r="H302" i="9"/>
  <c r="G311" i="9"/>
  <c r="H312" i="9"/>
  <c r="H305" i="9"/>
  <c r="G322" i="9"/>
  <c r="H328" i="9"/>
  <c r="H310" i="9"/>
  <c r="H307" i="9"/>
  <c r="G315" i="9"/>
  <c r="G300" i="9"/>
  <c r="H321" i="9"/>
  <c r="H308" i="9"/>
  <c r="H317" i="9"/>
  <c r="G320" i="9"/>
  <c r="G328" i="9"/>
  <c r="G304" i="9"/>
  <c r="H318" i="9"/>
  <c r="G301" i="9"/>
  <c r="G317" i="9"/>
  <c r="H306" i="9"/>
  <c r="H320" i="9"/>
  <c r="H322" i="9"/>
  <c r="G302" i="9"/>
  <c r="G309" i="9"/>
  <c r="G307" i="9"/>
  <c r="G303" i="9"/>
  <c r="H301" i="9"/>
  <c r="H316" i="9"/>
  <c r="H327" i="9"/>
  <c r="G323" i="9"/>
  <c r="H299" i="9"/>
  <c r="G318" i="9"/>
  <c r="G324" i="9"/>
  <c r="H319" i="9"/>
  <c r="H298" i="9"/>
  <c r="H300" i="9"/>
  <c r="G312" i="9"/>
  <c r="H324" i="9"/>
  <c r="G299" i="9"/>
  <c r="G316" i="9"/>
  <c r="G326" i="9"/>
  <c r="G319" i="9"/>
  <c r="G310" i="9"/>
  <c r="G314" i="9"/>
  <c r="H313" i="9"/>
  <c r="G313" i="9"/>
  <c r="H326" i="9"/>
  <c r="H265" i="9"/>
  <c r="G280" i="9"/>
  <c r="H267" i="9"/>
  <c r="H293" i="9"/>
  <c r="G290" i="9"/>
  <c r="G272" i="9"/>
  <c r="G267" i="9"/>
  <c r="H287" i="9"/>
  <c r="H285" i="9"/>
  <c r="H286" i="9"/>
  <c r="G268" i="9"/>
  <c r="G292" i="9"/>
  <c r="H284" i="9"/>
  <c r="H281" i="9"/>
  <c r="G266" i="9"/>
  <c r="G287" i="9"/>
  <c r="G273" i="9"/>
  <c r="G288" i="9"/>
  <c r="H289" i="9"/>
  <c r="H282" i="9"/>
  <c r="H288" i="9"/>
  <c r="G289" i="9"/>
  <c r="H283" i="9"/>
  <c r="H277" i="9"/>
  <c r="H273" i="9"/>
  <c r="H278" i="9"/>
  <c r="G270" i="9"/>
  <c r="G279" i="9"/>
  <c r="H271" i="9"/>
  <c r="G294" i="9"/>
  <c r="H292" i="9"/>
  <c r="H275" i="9"/>
  <c r="H266" i="9"/>
  <c r="G286" i="9"/>
  <c r="H274" i="9"/>
  <c r="H270" i="9"/>
  <c r="G271" i="9"/>
  <c r="H269" i="9"/>
  <c r="H291" i="9"/>
  <c r="G276" i="9"/>
  <c r="H290" i="9"/>
  <c r="H268" i="9"/>
  <c r="G293" i="9"/>
  <c r="G274" i="9"/>
  <c r="H276" i="9"/>
  <c r="H280" i="9"/>
  <c r="G291" i="9"/>
  <c r="G283" i="9"/>
  <c r="G285" i="9"/>
  <c r="G264" i="9"/>
  <c r="H279" i="9"/>
  <c r="G275" i="9"/>
  <c r="G277" i="9"/>
  <c r="H264" i="9"/>
  <c r="G269" i="9"/>
  <c r="G282" i="9"/>
  <c r="G265" i="9"/>
  <c r="G278" i="9"/>
  <c r="G281" i="9"/>
  <c r="G284" i="9"/>
  <c r="H272" i="9"/>
  <c r="H294" i="9"/>
  <c r="G612" i="9"/>
  <c r="G616" i="9"/>
  <c r="G627" i="9"/>
  <c r="H622" i="9"/>
  <c r="H630" i="9"/>
  <c r="H631" i="9"/>
  <c r="H614" i="9"/>
  <c r="G633" i="9"/>
  <c r="G610" i="9"/>
  <c r="G623" i="9"/>
  <c r="G632" i="9"/>
  <c r="H627" i="9"/>
  <c r="G631" i="9"/>
  <c r="G605" i="9"/>
  <c r="H634" i="9"/>
  <c r="G626" i="9"/>
  <c r="H606" i="9"/>
  <c r="G624" i="9"/>
  <c r="H619" i="9"/>
  <c r="G628" i="9"/>
  <c r="H607" i="9"/>
  <c r="H633" i="9"/>
  <c r="G604" i="9"/>
  <c r="G619" i="9"/>
  <c r="G617" i="9"/>
  <c r="H625" i="9"/>
  <c r="G621" i="9"/>
  <c r="G618" i="9"/>
  <c r="G613" i="9"/>
  <c r="H623" i="9"/>
  <c r="H609" i="9"/>
  <c r="H605" i="9"/>
  <c r="H629" i="9"/>
  <c r="G607" i="9"/>
  <c r="H624" i="9"/>
  <c r="H626" i="9"/>
  <c r="G622" i="9"/>
  <c r="H628" i="9"/>
  <c r="G625" i="9"/>
  <c r="G614" i="9"/>
  <c r="G615" i="9"/>
  <c r="H608" i="9"/>
  <c r="H613" i="9"/>
  <c r="H611" i="9"/>
  <c r="G620" i="9"/>
  <c r="G608" i="9"/>
  <c r="H617" i="9"/>
  <c r="H615" i="9"/>
  <c r="G630" i="9"/>
  <c r="G629" i="9"/>
  <c r="H632" i="9"/>
  <c r="H621" i="9"/>
  <c r="H618" i="9"/>
  <c r="G611" i="9"/>
  <c r="G609" i="9"/>
  <c r="H612" i="9"/>
  <c r="H620" i="9"/>
  <c r="H604" i="9"/>
  <c r="H616" i="9"/>
  <c r="H610" i="9"/>
  <c r="G606" i="9"/>
  <c r="G634" i="9"/>
  <c r="G145" i="9"/>
  <c r="H132" i="9"/>
  <c r="H131" i="9"/>
  <c r="H133" i="9"/>
  <c r="G158" i="9"/>
  <c r="G156" i="9"/>
  <c r="H152" i="9"/>
  <c r="H144" i="9"/>
  <c r="G139" i="9"/>
  <c r="G152" i="9"/>
  <c r="H146" i="9"/>
  <c r="G151" i="9"/>
  <c r="G136" i="9"/>
  <c r="G146" i="9"/>
  <c r="G130" i="9"/>
  <c r="G154" i="9"/>
  <c r="H142" i="9"/>
  <c r="H138" i="9"/>
  <c r="H153" i="9"/>
  <c r="H141" i="9"/>
  <c r="H137" i="9"/>
  <c r="G142" i="9"/>
  <c r="H154" i="9"/>
  <c r="G155" i="9"/>
  <c r="G131" i="9"/>
  <c r="G133" i="9"/>
  <c r="G149" i="9"/>
  <c r="G150" i="9"/>
  <c r="G135" i="9"/>
  <c r="G137" i="9"/>
  <c r="H155" i="9"/>
  <c r="H130" i="9"/>
  <c r="G132" i="9"/>
  <c r="H147" i="9"/>
  <c r="G143" i="9"/>
  <c r="G144" i="9"/>
  <c r="H150" i="9"/>
  <c r="H134" i="9"/>
  <c r="H136" i="9"/>
  <c r="H145" i="9"/>
  <c r="H151" i="9"/>
  <c r="H158" i="9"/>
  <c r="H157" i="9"/>
  <c r="H129" i="9"/>
  <c r="G153" i="9"/>
  <c r="G157" i="9"/>
  <c r="G147" i="9"/>
  <c r="H143" i="9"/>
  <c r="G134" i="9"/>
  <c r="H139" i="9"/>
  <c r="H128" i="9"/>
  <c r="H135" i="9"/>
  <c r="H156" i="9"/>
  <c r="H149" i="9"/>
  <c r="H140" i="9"/>
  <c r="G128" i="9"/>
  <c r="G141" i="9"/>
  <c r="G129" i="9"/>
  <c r="H148" i="9"/>
  <c r="G138" i="9"/>
  <c r="G140" i="9"/>
  <c r="G148" i="9"/>
  <c r="G595" i="9"/>
  <c r="G597" i="9"/>
  <c r="H572" i="9"/>
  <c r="H575" i="9"/>
  <c r="G598" i="9"/>
  <c r="G593" i="9"/>
  <c r="G579" i="9"/>
  <c r="G600" i="9"/>
  <c r="H597" i="9"/>
  <c r="G590" i="9"/>
  <c r="G572" i="9"/>
  <c r="G574" i="9"/>
  <c r="G578" i="9"/>
  <c r="G588" i="9"/>
  <c r="H586" i="9"/>
  <c r="H595" i="9"/>
  <c r="G586" i="9"/>
  <c r="G594" i="9"/>
  <c r="H582" i="9"/>
  <c r="H571" i="9"/>
  <c r="G589" i="9"/>
  <c r="H594" i="9"/>
  <c r="G576" i="9"/>
  <c r="G592" i="9"/>
  <c r="H574" i="9"/>
  <c r="H600" i="9"/>
  <c r="G570" i="9"/>
  <c r="G585" i="9"/>
  <c r="H599" i="9"/>
  <c r="H587" i="9"/>
  <c r="G584" i="9"/>
  <c r="G591" i="9"/>
  <c r="H591" i="9"/>
  <c r="H581" i="9"/>
  <c r="H579" i="9"/>
  <c r="G583" i="9"/>
  <c r="G596" i="9"/>
  <c r="G573" i="9"/>
  <c r="G587" i="9"/>
  <c r="H583" i="9"/>
  <c r="H576" i="9"/>
  <c r="H589" i="9"/>
  <c r="G582" i="9"/>
  <c r="H598" i="9"/>
  <c r="H578" i="9"/>
  <c r="H573" i="9"/>
  <c r="G575" i="9"/>
  <c r="H590" i="9"/>
  <c r="H593" i="9"/>
  <c r="H588" i="9"/>
  <c r="G571" i="9"/>
  <c r="H580" i="9"/>
  <c r="H585" i="9"/>
  <c r="H592" i="9"/>
  <c r="G599" i="9"/>
  <c r="H596" i="9"/>
  <c r="H570" i="9"/>
  <c r="G580" i="9"/>
  <c r="G577" i="9"/>
  <c r="H577" i="9"/>
  <c r="G581" i="9"/>
  <c r="H584" i="9"/>
  <c r="H646" i="9"/>
  <c r="G648" i="9"/>
  <c r="H643" i="9"/>
  <c r="H638" i="9"/>
  <c r="G642" i="9"/>
  <c r="G645" i="9"/>
  <c r="H663" i="9"/>
  <c r="G662" i="9"/>
  <c r="G668" i="9"/>
  <c r="H647" i="9"/>
  <c r="H665" i="9"/>
  <c r="G638" i="9"/>
  <c r="G660" i="9"/>
  <c r="H652" i="9"/>
  <c r="H656" i="9"/>
  <c r="G639" i="9"/>
  <c r="H650" i="9"/>
  <c r="H644" i="9"/>
  <c r="H645" i="9"/>
  <c r="H649" i="9"/>
  <c r="H662" i="9"/>
  <c r="G661" i="9"/>
  <c r="H668" i="9"/>
  <c r="G666" i="9"/>
  <c r="G646" i="9"/>
  <c r="H666" i="9"/>
  <c r="G656" i="9"/>
  <c r="G657" i="9"/>
  <c r="G650" i="9"/>
  <c r="G651" i="9"/>
  <c r="H658" i="9"/>
  <c r="H648" i="9"/>
  <c r="G663" i="9"/>
  <c r="H653" i="9"/>
  <c r="G665" i="9"/>
  <c r="G667" i="9"/>
  <c r="H664" i="9"/>
  <c r="H641" i="9"/>
  <c r="G644" i="9"/>
  <c r="G641" i="9"/>
  <c r="G655" i="9"/>
  <c r="H655" i="9"/>
  <c r="G658" i="9"/>
  <c r="H657" i="9"/>
  <c r="H642" i="9"/>
  <c r="G664" i="9"/>
  <c r="G659" i="9"/>
  <c r="H661" i="9"/>
  <c r="H640" i="9"/>
  <c r="H651" i="9"/>
  <c r="G647" i="9"/>
  <c r="G643" i="9"/>
  <c r="G653" i="9"/>
  <c r="G652" i="9"/>
  <c r="G649" i="9"/>
  <c r="H659" i="9"/>
  <c r="G654" i="9"/>
  <c r="H639" i="9"/>
  <c r="H654" i="9"/>
  <c r="G640" i="9"/>
  <c r="H667" i="9"/>
  <c r="H660" i="9"/>
  <c r="H509" i="9"/>
  <c r="G519" i="9"/>
  <c r="G527" i="9"/>
  <c r="G514" i="9"/>
  <c r="G512" i="9"/>
  <c r="G531" i="9"/>
  <c r="H523" i="9"/>
  <c r="G521" i="9"/>
  <c r="H514" i="9"/>
  <c r="G504" i="9"/>
  <c r="H525" i="9"/>
  <c r="H520" i="9"/>
  <c r="G509" i="9"/>
  <c r="H530" i="9"/>
  <c r="H524" i="9"/>
  <c r="H531" i="9"/>
  <c r="H506" i="9"/>
  <c r="H510" i="9"/>
  <c r="G506" i="9"/>
  <c r="G518" i="9"/>
  <c r="H513" i="9"/>
  <c r="G517" i="9"/>
  <c r="H502" i="9"/>
  <c r="G528" i="9"/>
  <c r="H522" i="9"/>
  <c r="G505" i="9"/>
  <c r="H519" i="9"/>
  <c r="H504" i="9"/>
  <c r="G508" i="9"/>
  <c r="G510" i="9"/>
  <c r="H526" i="9"/>
  <c r="G526" i="9"/>
  <c r="H528" i="9"/>
  <c r="G513" i="9"/>
  <c r="H517" i="9"/>
  <c r="G523" i="9"/>
  <c r="G503" i="9"/>
  <c r="H511" i="9"/>
  <c r="G525" i="9"/>
  <c r="G532" i="9"/>
  <c r="H516" i="9"/>
  <c r="H518" i="9"/>
  <c r="G530" i="9"/>
  <c r="H521" i="9"/>
  <c r="G507" i="9"/>
  <c r="G520" i="9"/>
  <c r="H508" i="9"/>
  <c r="G515" i="9"/>
  <c r="H503" i="9"/>
  <c r="G511" i="9"/>
  <c r="H512" i="9"/>
  <c r="G522" i="9"/>
  <c r="H527" i="9"/>
  <c r="H532" i="9"/>
  <c r="H515" i="9"/>
  <c r="H505" i="9"/>
  <c r="G529" i="9"/>
  <c r="G502" i="9"/>
  <c r="H529" i="9"/>
  <c r="G516" i="9"/>
  <c r="G524" i="9"/>
  <c r="H507" i="9"/>
  <c r="H403" i="9"/>
  <c r="H402" i="9"/>
  <c r="G408" i="9"/>
  <c r="G427" i="9"/>
  <c r="G406" i="9"/>
  <c r="H424" i="9"/>
  <c r="G425" i="9"/>
  <c r="G422" i="9"/>
  <c r="G404" i="9"/>
  <c r="G412" i="9"/>
  <c r="H414" i="9"/>
  <c r="G409" i="9"/>
  <c r="G420" i="9"/>
  <c r="H410" i="9"/>
  <c r="H415" i="9"/>
  <c r="G430" i="9"/>
  <c r="G421" i="9"/>
  <c r="H418" i="9"/>
  <c r="H421" i="9"/>
  <c r="H416" i="9"/>
  <c r="H412" i="9"/>
  <c r="H408" i="9"/>
  <c r="H407" i="9"/>
  <c r="G428" i="9"/>
  <c r="H404" i="9"/>
  <c r="H401" i="9"/>
  <c r="H423" i="9"/>
  <c r="G417" i="9"/>
  <c r="H420" i="9"/>
  <c r="G419" i="9"/>
  <c r="G407" i="9"/>
  <c r="G411" i="9"/>
  <c r="G400" i="9"/>
  <c r="G402" i="9"/>
  <c r="H422" i="9"/>
  <c r="H400" i="9"/>
  <c r="G405" i="9"/>
  <c r="H411" i="9"/>
  <c r="G426" i="9"/>
  <c r="H417" i="9"/>
  <c r="G415" i="9"/>
  <c r="H406" i="9"/>
  <c r="G424" i="9"/>
  <c r="G416" i="9"/>
  <c r="G414" i="9"/>
  <c r="H430" i="9"/>
  <c r="H428" i="9"/>
  <c r="G401" i="9"/>
  <c r="G418" i="9"/>
  <c r="H409" i="9"/>
  <c r="G423" i="9"/>
  <c r="G410" i="9"/>
  <c r="H405" i="9"/>
  <c r="H419" i="9"/>
  <c r="H429" i="9"/>
  <c r="H427" i="9"/>
  <c r="H413" i="9"/>
  <c r="H425" i="9"/>
  <c r="H426" i="9"/>
  <c r="G403" i="9"/>
  <c r="G429" i="9"/>
  <c r="G413" i="9"/>
  <c r="H384" i="9"/>
  <c r="G387" i="9"/>
  <c r="H375" i="9"/>
  <c r="G367" i="9"/>
  <c r="G377" i="9"/>
  <c r="G392" i="9"/>
  <c r="H374" i="9"/>
  <c r="H396" i="9"/>
  <c r="G384" i="9"/>
  <c r="G375" i="9"/>
  <c r="H388" i="9"/>
  <c r="G368" i="9"/>
  <c r="H369" i="9"/>
  <c r="H379" i="9"/>
  <c r="G381" i="9"/>
  <c r="H366" i="9"/>
  <c r="G395" i="9"/>
  <c r="G394" i="9"/>
  <c r="H386" i="9"/>
  <c r="H392" i="9"/>
  <c r="G378" i="9"/>
  <c r="G391" i="9"/>
  <c r="G373" i="9"/>
  <c r="H389" i="9"/>
  <c r="H381" i="9"/>
  <c r="H393" i="9"/>
  <c r="G366" i="9"/>
  <c r="G379" i="9"/>
  <c r="H385" i="9"/>
  <c r="G393" i="9"/>
  <c r="G380" i="9"/>
  <c r="G372" i="9"/>
  <c r="G369" i="9"/>
  <c r="G388" i="9"/>
  <c r="G390" i="9"/>
  <c r="G386" i="9"/>
  <c r="H377" i="9"/>
  <c r="G396" i="9"/>
  <c r="H373" i="9"/>
  <c r="H371" i="9"/>
  <c r="G376" i="9"/>
  <c r="H378" i="9"/>
  <c r="G385" i="9"/>
  <c r="H394" i="9"/>
  <c r="H380" i="9"/>
  <c r="G371" i="9"/>
  <c r="G374" i="9"/>
  <c r="H390" i="9"/>
  <c r="H382" i="9"/>
  <c r="H376" i="9"/>
  <c r="G383" i="9"/>
  <c r="H367" i="9"/>
  <c r="G389" i="9"/>
  <c r="G370" i="9"/>
  <c r="G382" i="9"/>
  <c r="H370" i="9"/>
  <c r="H372" i="9"/>
  <c r="H395" i="9"/>
  <c r="H383" i="9"/>
  <c r="H387" i="9"/>
  <c r="H368" i="9"/>
  <c r="H391" i="9"/>
  <c r="H102" i="9"/>
  <c r="H103" i="9"/>
  <c r="H118" i="9"/>
  <c r="G117" i="9"/>
  <c r="H120" i="9"/>
  <c r="G114" i="9"/>
  <c r="G107" i="9"/>
  <c r="H108" i="9"/>
  <c r="G98" i="9"/>
  <c r="G97" i="9"/>
  <c r="G96" i="9"/>
  <c r="H117" i="9"/>
  <c r="H119" i="9"/>
  <c r="H122" i="9"/>
  <c r="H109" i="9"/>
  <c r="H114" i="9"/>
  <c r="G102" i="9"/>
  <c r="H104" i="9"/>
  <c r="G109" i="9"/>
  <c r="H116" i="9"/>
  <c r="G113" i="9"/>
  <c r="G100" i="9"/>
  <c r="H105" i="9"/>
  <c r="H95" i="9"/>
  <c r="G121" i="9"/>
  <c r="H124" i="9"/>
  <c r="G94" i="9"/>
  <c r="G123" i="9"/>
  <c r="G105" i="9"/>
  <c r="H111" i="9"/>
  <c r="H112" i="9"/>
  <c r="H99" i="9"/>
  <c r="H101" i="9"/>
  <c r="G122" i="9"/>
  <c r="H94" i="9"/>
  <c r="G95" i="9"/>
  <c r="H97" i="9"/>
  <c r="G119" i="9"/>
  <c r="G111" i="9"/>
  <c r="G104" i="9"/>
  <c r="G103" i="9"/>
  <c r="H113" i="9"/>
  <c r="H123" i="9"/>
  <c r="G115" i="9"/>
  <c r="H98" i="9"/>
  <c r="G108" i="9"/>
  <c r="G124" i="9"/>
  <c r="H100" i="9"/>
  <c r="H106" i="9"/>
  <c r="H107" i="9"/>
  <c r="G106" i="9"/>
  <c r="G101" i="9"/>
  <c r="H110" i="9"/>
  <c r="H115" i="9"/>
  <c r="G112" i="9"/>
  <c r="G110" i="9"/>
  <c r="G120" i="9"/>
  <c r="G116" i="9"/>
  <c r="G118" i="9"/>
  <c r="H96" i="9"/>
  <c r="G99" i="9"/>
  <c r="H121" i="9"/>
  <c r="G680" i="9"/>
  <c r="G676" i="9"/>
  <c r="G686" i="9"/>
  <c r="H698" i="9"/>
  <c r="G674" i="9"/>
  <c r="H686" i="9"/>
  <c r="H689" i="9"/>
  <c r="H700" i="9"/>
  <c r="H678" i="9"/>
  <c r="G690" i="9"/>
  <c r="G678" i="9"/>
  <c r="H690" i="9"/>
  <c r="H695" i="9"/>
  <c r="H677" i="9"/>
  <c r="H684" i="9"/>
  <c r="H674" i="9"/>
  <c r="G698" i="9"/>
  <c r="G685" i="9"/>
  <c r="H685" i="9"/>
  <c r="H697" i="9"/>
  <c r="G691" i="9"/>
  <c r="G673" i="9"/>
  <c r="G696" i="9"/>
  <c r="G702" i="9"/>
  <c r="G700" i="9"/>
  <c r="G675" i="9"/>
  <c r="G683" i="9"/>
  <c r="H680" i="9"/>
  <c r="H681" i="9"/>
  <c r="H691" i="9"/>
  <c r="H693" i="9"/>
  <c r="H679" i="9"/>
  <c r="H675" i="9"/>
  <c r="G695" i="9"/>
  <c r="H687" i="9"/>
  <c r="H694" i="9"/>
  <c r="G679" i="9"/>
  <c r="G681" i="9"/>
  <c r="H699" i="9"/>
  <c r="G697" i="9"/>
  <c r="G688" i="9"/>
  <c r="H673" i="9"/>
  <c r="G687" i="9"/>
  <c r="G689" i="9"/>
  <c r="G692" i="9"/>
  <c r="H682" i="9"/>
  <c r="H701" i="9"/>
  <c r="G682" i="9"/>
  <c r="H696" i="9"/>
  <c r="G677" i="9"/>
  <c r="G684" i="9"/>
  <c r="G672" i="9"/>
  <c r="H672" i="9"/>
  <c r="H688" i="9"/>
  <c r="G701" i="9"/>
  <c r="H692" i="9"/>
  <c r="H683" i="9"/>
  <c r="G699" i="9"/>
  <c r="H702" i="9"/>
  <c r="G694" i="9"/>
  <c r="H676" i="9"/>
  <c r="G693" i="9"/>
  <c r="G177" i="9"/>
  <c r="G173" i="9"/>
  <c r="G172" i="9"/>
  <c r="G178" i="9"/>
  <c r="G170" i="9"/>
  <c r="G189" i="9"/>
  <c r="G167" i="9"/>
  <c r="G179" i="9"/>
  <c r="H185" i="9"/>
  <c r="G188" i="9"/>
  <c r="H171" i="9"/>
  <c r="H167" i="9"/>
  <c r="G190" i="9"/>
  <c r="G174" i="9"/>
  <c r="H162" i="9"/>
  <c r="H173" i="9"/>
  <c r="G192" i="9"/>
  <c r="H170" i="9"/>
  <c r="G187" i="9"/>
  <c r="H186" i="9"/>
  <c r="G171" i="9"/>
  <c r="G176" i="9"/>
  <c r="G166" i="9"/>
  <c r="H184" i="9"/>
  <c r="H179" i="9"/>
  <c r="G164" i="9"/>
  <c r="G169" i="9"/>
  <c r="H191" i="9"/>
  <c r="G184" i="9"/>
  <c r="G180" i="9"/>
  <c r="H189" i="9"/>
  <c r="H190" i="9"/>
  <c r="G163" i="9"/>
  <c r="H178" i="9"/>
  <c r="H192" i="9"/>
  <c r="H166" i="9"/>
  <c r="H187" i="9"/>
  <c r="H174" i="9"/>
  <c r="H168" i="9"/>
  <c r="H164" i="9"/>
  <c r="G182" i="9"/>
  <c r="G162" i="9"/>
  <c r="H177" i="9"/>
  <c r="H172" i="9"/>
  <c r="G191" i="9"/>
  <c r="H182" i="9"/>
  <c r="G183" i="9"/>
  <c r="H169" i="9"/>
  <c r="G165" i="9"/>
  <c r="H180" i="9"/>
  <c r="H188" i="9"/>
  <c r="H181" i="9"/>
  <c r="H165" i="9"/>
  <c r="H183" i="9"/>
  <c r="H163" i="9"/>
  <c r="G186" i="9"/>
  <c r="G175" i="9"/>
  <c r="G181" i="9"/>
  <c r="G168" i="9"/>
  <c r="H175" i="9"/>
  <c r="G185" i="9"/>
  <c r="H176" i="9"/>
  <c r="G726" i="9"/>
  <c r="H706" i="9"/>
  <c r="H719" i="9"/>
  <c r="G732" i="9"/>
  <c r="H715" i="9"/>
  <c r="G733" i="9"/>
  <c r="G730" i="9"/>
  <c r="H714" i="9"/>
  <c r="H723" i="9"/>
  <c r="G714" i="9"/>
  <c r="G712" i="9"/>
  <c r="H720" i="9"/>
  <c r="H721" i="9"/>
  <c r="H724" i="9"/>
  <c r="G706" i="9"/>
  <c r="H725" i="9"/>
  <c r="G716" i="9"/>
  <c r="H709" i="9"/>
  <c r="H729" i="9"/>
  <c r="H718" i="9"/>
  <c r="G717" i="9"/>
  <c r="H733" i="9"/>
  <c r="G728" i="9"/>
  <c r="H716" i="9"/>
  <c r="G707" i="9"/>
  <c r="H730" i="9"/>
  <c r="G725" i="9"/>
  <c r="G718" i="9"/>
  <c r="G736" i="9"/>
  <c r="H736" i="9"/>
  <c r="H727" i="9"/>
  <c r="G715" i="9"/>
  <c r="G710" i="9"/>
  <c r="G722" i="9"/>
  <c r="H711" i="9"/>
  <c r="H732" i="9"/>
  <c r="H713" i="9"/>
  <c r="G709" i="9"/>
  <c r="G713" i="9"/>
  <c r="H722" i="9"/>
  <c r="H707" i="9"/>
  <c r="G720" i="9"/>
  <c r="G729" i="9"/>
  <c r="H734" i="9"/>
  <c r="H717" i="9"/>
  <c r="H726" i="9"/>
  <c r="G723" i="9"/>
  <c r="H710" i="9"/>
  <c r="G711" i="9"/>
  <c r="G727" i="9"/>
  <c r="G734" i="9"/>
  <c r="H728" i="9"/>
  <c r="G735" i="9"/>
  <c r="G721" i="9"/>
  <c r="H712" i="9"/>
  <c r="H731" i="9"/>
  <c r="G708" i="9"/>
  <c r="H735" i="9"/>
  <c r="G719" i="9"/>
  <c r="G724" i="9"/>
  <c r="H708" i="9"/>
  <c r="G731" i="9"/>
  <c r="G863" i="9"/>
  <c r="G852" i="9"/>
  <c r="H850" i="9"/>
  <c r="G872" i="9"/>
  <c r="G847" i="9"/>
  <c r="G849" i="9"/>
  <c r="G860" i="9"/>
  <c r="H871" i="9"/>
  <c r="G842" i="9"/>
  <c r="H868" i="9"/>
  <c r="H856" i="9"/>
  <c r="H865" i="9"/>
  <c r="H869" i="9"/>
  <c r="H854" i="9"/>
  <c r="G853" i="9"/>
  <c r="G855" i="9"/>
  <c r="G846" i="9"/>
  <c r="H855" i="9"/>
  <c r="G845" i="9"/>
  <c r="G856" i="9"/>
  <c r="G861" i="9"/>
  <c r="G870" i="9"/>
  <c r="H842" i="9"/>
  <c r="H843" i="9"/>
  <c r="G858" i="9"/>
  <c r="H844" i="9"/>
  <c r="G851" i="9"/>
  <c r="H863" i="9"/>
  <c r="H851" i="9"/>
  <c r="H864" i="9"/>
  <c r="H846" i="9"/>
  <c r="G867" i="9"/>
  <c r="H861" i="9"/>
  <c r="G854" i="9"/>
  <c r="H853" i="9"/>
  <c r="G850" i="9"/>
  <c r="H867" i="9"/>
  <c r="H848" i="9"/>
  <c r="H872" i="9"/>
  <c r="G859" i="9"/>
  <c r="G868" i="9"/>
  <c r="G866" i="9"/>
  <c r="H862" i="9"/>
  <c r="G871" i="9"/>
  <c r="H852" i="9"/>
  <c r="H847" i="9"/>
  <c r="H860" i="9"/>
  <c r="H857" i="9"/>
  <c r="G862" i="9"/>
  <c r="H858" i="9"/>
  <c r="G843" i="9"/>
  <c r="H849" i="9"/>
  <c r="G857" i="9"/>
  <c r="H866" i="9"/>
  <c r="G844" i="9"/>
  <c r="H859" i="9"/>
  <c r="H845" i="9"/>
  <c r="G848" i="9"/>
  <c r="H870" i="9"/>
  <c r="G869" i="9"/>
  <c r="G865" i="9"/>
  <c r="G864" i="9"/>
  <c r="G246" i="9"/>
  <c r="H240" i="9"/>
  <c r="G240" i="9"/>
  <c r="H242" i="9"/>
  <c r="H231" i="9"/>
  <c r="H235" i="9"/>
  <c r="H234" i="9"/>
  <c r="G255" i="9"/>
  <c r="H239" i="9"/>
  <c r="H249" i="9"/>
  <c r="H230" i="9"/>
  <c r="H248" i="9"/>
  <c r="G247" i="9"/>
  <c r="G249" i="9"/>
  <c r="H244" i="9"/>
  <c r="H253" i="9"/>
  <c r="G259" i="9"/>
  <c r="H250" i="9"/>
  <c r="G256" i="9"/>
  <c r="H251" i="9"/>
  <c r="G231" i="9"/>
  <c r="H245" i="9"/>
  <c r="G239" i="9"/>
  <c r="G250" i="9"/>
  <c r="G232" i="9"/>
  <c r="G230" i="9"/>
  <c r="G236" i="9"/>
  <c r="H232" i="9"/>
  <c r="G238" i="9"/>
  <c r="H238" i="9"/>
  <c r="G241" i="9"/>
  <c r="H256" i="9"/>
  <c r="H246" i="9"/>
  <c r="G257" i="9"/>
  <c r="G251" i="9"/>
  <c r="G254" i="9"/>
  <c r="H258" i="9"/>
  <c r="H252" i="9"/>
  <c r="H247" i="9"/>
  <c r="H243" i="9"/>
  <c r="H254" i="9"/>
  <c r="G244" i="9"/>
  <c r="H237" i="9"/>
  <c r="H257" i="9"/>
  <c r="H255" i="9"/>
  <c r="G248" i="9"/>
  <c r="G234" i="9"/>
  <c r="H259" i="9"/>
  <c r="G237" i="9"/>
  <c r="H233" i="9"/>
  <c r="G235" i="9"/>
  <c r="H260" i="9"/>
  <c r="G245" i="9"/>
  <c r="G243" i="9"/>
  <c r="G252" i="9"/>
  <c r="H241" i="9"/>
  <c r="H236" i="9"/>
  <c r="G258" i="9"/>
  <c r="G233" i="9"/>
  <c r="G242" i="9"/>
  <c r="G253" i="9"/>
  <c r="G260" i="9"/>
  <c r="H204" i="9"/>
  <c r="H197" i="9"/>
  <c r="H208" i="9"/>
  <c r="H219" i="9"/>
  <c r="G221" i="9"/>
  <c r="G203" i="9"/>
  <c r="G224" i="9"/>
  <c r="G198" i="9"/>
  <c r="G197" i="9"/>
  <c r="G219" i="9"/>
  <c r="G201" i="9"/>
  <c r="H211" i="9"/>
  <c r="H212" i="9"/>
  <c r="G202" i="9"/>
  <c r="G209" i="9"/>
  <c r="H215" i="9"/>
  <c r="H223" i="9"/>
  <c r="H210" i="9"/>
  <c r="H216" i="9"/>
  <c r="G218" i="9"/>
  <c r="H199" i="9"/>
  <c r="G214" i="9"/>
  <c r="H200" i="9"/>
  <c r="H222" i="9"/>
  <c r="H209" i="9"/>
  <c r="G216" i="9"/>
  <c r="G199" i="9"/>
  <c r="H203" i="9"/>
  <c r="H224" i="9"/>
  <c r="G226" i="9"/>
  <c r="G212" i="9"/>
  <c r="H207" i="9"/>
  <c r="G204" i="9"/>
  <c r="H205" i="9"/>
  <c r="G200" i="9"/>
  <c r="H213" i="9"/>
  <c r="H225" i="9"/>
  <c r="G220" i="9"/>
  <c r="H201" i="9"/>
  <c r="G208" i="9"/>
  <c r="H196" i="9"/>
  <c r="H218" i="9"/>
  <c r="G207" i="9"/>
  <c r="G196" i="9"/>
  <c r="H206" i="9"/>
  <c r="H226" i="9"/>
  <c r="H198" i="9"/>
  <c r="G223" i="9"/>
  <c r="G211" i="9"/>
  <c r="H220" i="9"/>
  <c r="H217" i="9"/>
  <c r="H214" i="9"/>
  <c r="G205" i="9"/>
  <c r="G215" i="9"/>
  <c r="G225" i="9"/>
  <c r="G213" i="9"/>
  <c r="G210" i="9"/>
  <c r="H221" i="9"/>
  <c r="G222" i="9"/>
  <c r="H202" i="9"/>
  <c r="G217" i="9"/>
  <c r="G206" i="9"/>
  <c r="H338" i="9"/>
  <c r="G339" i="9"/>
  <c r="G348" i="9"/>
  <c r="H348" i="9"/>
  <c r="H336" i="9"/>
  <c r="H340" i="9"/>
  <c r="G338" i="9"/>
  <c r="G351" i="9"/>
  <c r="G355" i="9"/>
  <c r="H355" i="9"/>
  <c r="G346" i="9"/>
  <c r="G344" i="9"/>
  <c r="H357" i="9"/>
  <c r="G341" i="9"/>
  <c r="G345" i="9"/>
  <c r="G336" i="9"/>
  <c r="H333" i="9"/>
  <c r="H342" i="9"/>
  <c r="G353" i="9"/>
  <c r="G359" i="9"/>
  <c r="G350" i="9"/>
  <c r="H337" i="9"/>
  <c r="G349" i="9"/>
  <c r="H353" i="9"/>
  <c r="G361" i="9"/>
  <c r="H343" i="9"/>
  <c r="G334" i="9"/>
  <c r="G343" i="9"/>
  <c r="G357" i="9"/>
  <c r="G356" i="9"/>
  <c r="H349" i="9"/>
  <c r="H339" i="9"/>
  <c r="H332" i="9"/>
  <c r="H351" i="9"/>
  <c r="G337" i="9"/>
  <c r="G354" i="9"/>
  <c r="H359" i="9"/>
  <c r="G332" i="9"/>
  <c r="H361" i="9"/>
  <c r="G360" i="9"/>
  <c r="G333" i="9"/>
  <c r="H335" i="9"/>
  <c r="H350" i="9"/>
  <c r="H356" i="9"/>
  <c r="H334" i="9"/>
  <c r="G342" i="9"/>
  <c r="G347" i="9"/>
  <c r="G362" i="9"/>
  <c r="G340" i="9"/>
  <c r="H360" i="9"/>
  <c r="H345" i="9"/>
  <c r="H354" i="9"/>
  <c r="G358" i="9"/>
  <c r="H347" i="9"/>
  <c r="G352" i="9"/>
  <c r="H344" i="9"/>
  <c r="H352" i="9"/>
  <c r="H358" i="9"/>
  <c r="G335" i="9"/>
  <c r="H362" i="9"/>
  <c r="H346" i="9"/>
  <c r="H341" i="9"/>
  <c r="D8" i="8"/>
  <c r="K8" i="8" s="1" a="1"/>
  <c r="Y24" i="8" s="1"/>
  <c r="D26" i="9"/>
  <c r="H472" i="9"/>
  <c r="H493" i="9"/>
  <c r="H494" i="9"/>
  <c r="G498" i="9"/>
  <c r="G496" i="9"/>
  <c r="G480" i="9"/>
  <c r="G492" i="9"/>
  <c r="H496" i="9"/>
  <c r="H483" i="9"/>
  <c r="G488" i="9"/>
  <c r="G484" i="9"/>
  <c r="H486" i="9"/>
  <c r="G486" i="9"/>
  <c r="G491" i="9"/>
  <c r="H469" i="9"/>
  <c r="H475" i="9"/>
  <c r="H476" i="9"/>
  <c r="H492" i="9"/>
  <c r="G485" i="9"/>
  <c r="H474" i="9"/>
  <c r="H470" i="9"/>
  <c r="G469" i="9"/>
  <c r="G487" i="9"/>
  <c r="H482" i="9"/>
  <c r="G495" i="9"/>
  <c r="H480" i="9"/>
  <c r="G474" i="9"/>
  <c r="G494" i="9"/>
  <c r="G472" i="9"/>
  <c r="G497" i="9"/>
  <c r="G481" i="9"/>
  <c r="G476" i="9"/>
  <c r="H491" i="9"/>
  <c r="H489" i="9"/>
  <c r="G493" i="9"/>
  <c r="H498" i="9"/>
  <c r="G483" i="9"/>
  <c r="G482" i="9"/>
  <c r="H471" i="9"/>
  <c r="H478" i="9"/>
  <c r="H477" i="9"/>
  <c r="G479" i="9"/>
  <c r="G470" i="9"/>
  <c r="G473" i="9"/>
  <c r="H484" i="9"/>
  <c r="G468" i="9"/>
  <c r="H468" i="9"/>
  <c r="G478" i="9"/>
  <c r="G477" i="9"/>
  <c r="G475" i="9"/>
  <c r="H497" i="9"/>
  <c r="H481" i="9"/>
  <c r="H490" i="9"/>
  <c r="G490" i="9"/>
  <c r="H479" i="9"/>
  <c r="G489" i="9"/>
  <c r="H487" i="9"/>
  <c r="H473" i="9"/>
  <c r="G471" i="9"/>
  <c r="H488" i="9"/>
  <c r="H495" i="9"/>
  <c r="H485" i="9"/>
  <c r="H441" i="9"/>
  <c r="H458" i="9"/>
  <c r="H443" i="9"/>
  <c r="G445" i="9"/>
  <c r="H436" i="9"/>
  <c r="G447" i="9"/>
  <c r="H449" i="9"/>
  <c r="G444" i="9"/>
  <c r="H454" i="9"/>
  <c r="G442" i="9"/>
  <c r="G462" i="9"/>
  <c r="H442" i="9"/>
  <c r="G446" i="9"/>
  <c r="G458" i="9"/>
  <c r="H447" i="9"/>
  <c r="G435" i="9"/>
  <c r="G452" i="9"/>
  <c r="G441" i="9"/>
  <c r="G450" i="9"/>
  <c r="H464" i="9"/>
  <c r="G440" i="9"/>
  <c r="H459" i="9"/>
  <c r="H462" i="9"/>
  <c r="H451" i="9"/>
  <c r="H452" i="9"/>
  <c r="G463" i="9"/>
  <c r="H438" i="9"/>
  <c r="G437" i="9"/>
  <c r="G456" i="9"/>
  <c r="G449" i="9"/>
  <c r="H435" i="9"/>
  <c r="H457" i="9"/>
  <c r="G434" i="9"/>
  <c r="G460" i="9"/>
  <c r="G459" i="9"/>
  <c r="H444" i="9"/>
  <c r="G439" i="9"/>
  <c r="H463" i="9"/>
  <c r="G455" i="9"/>
  <c r="G464" i="9"/>
  <c r="G448" i="9"/>
  <c r="G443" i="9"/>
  <c r="H439" i="9"/>
  <c r="H437" i="9"/>
  <c r="G461" i="9"/>
  <c r="H434" i="9"/>
  <c r="H453" i="9"/>
  <c r="H461" i="9"/>
  <c r="H440" i="9"/>
  <c r="G454" i="9"/>
  <c r="G438" i="9"/>
  <c r="H445" i="9"/>
  <c r="H460" i="9"/>
  <c r="G436" i="9"/>
  <c r="H446" i="9"/>
  <c r="G453" i="9"/>
  <c r="G457" i="9"/>
  <c r="H450" i="9"/>
  <c r="H455" i="9"/>
  <c r="G451" i="9"/>
  <c r="H448" i="9"/>
  <c r="H456" i="9"/>
  <c r="H800" i="9"/>
  <c r="H799" i="9"/>
  <c r="G787" i="9"/>
  <c r="G803" i="9"/>
  <c r="H804" i="9"/>
  <c r="H775" i="9"/>
  <c r="G789" i="9"/>
  <c r="G804" i="9"/>
  <c r="H781" i="9"/>
  <c r="H801" i="9"/>
  <c r="H787" i="9"/>
  <c r="H774" i="9"/>
  <c r="G796" i="9"/>
  <c r="G781" i="9"/>
  <c r="G774" i="9"/>
  <c r="H794" i="9"/>
  <c r="H780" i="9"/>
  <c r="H798" i="9"/>
  <c r="H790" i="9"/>
  <c r="H779" i="9"/>
  <c r="G800" i="9"/>
  <c r="H776" i="9"/>
  <c r="G780" i="9"/>
  <c r="G798" i="9"/>
  <c r="G792" i="9"/>
  <c r="G779" i="9"/>
  <c r="H792" i="9"/>
  <c r="H793" i="9"/>
  <c r="H803" i="9"/>
  <c r="H802" i="9"/>
  <c r="G790" i="9"/>
  <c r="H783" i="9"/>
  <c r="G795" i="9"/>
  <c r="G788" i="9"/>
  <c r="H789" i="9"/>
  <c r="G776" i="9"/>
  <c r="G797" i="9"/>
  <c r="H777" i="9"/>
  <c r="G802" i="9"/>
  <c r="H797" i="9"/>
  <c r="H782" i="9"/>
  <c r="G777" i="9"/>
  <c r="G775" i="9"/>
  <c r="G783" i="9"/>
  <c r="G793" i="9"/>
  <c r="H778" i="9"/>
  <c r="H784" i="9"/>
  <c r="G799" i="9"/>
  <c r="G794" i="9"/>
  <c r="H788" i="9"/>
  <c r="H795" i="9"/>
  <c r="G786" i="9"/>
  <c r="H786" i="9"/>
  <c r="H785" i="9"/>
  <c r="G782" i="9"/>
  <c r="H796" i="9"/>
  <c r="G791" i="9"/>
  <c r="G785" i="9"/>
  <c r="H791" i="9"/>
  <c r="G778" i="9"/>
  <c r="G784" i="9"/>
  <c r="G801" i="9"/>
  <c r="H556" i="9"/>
  <c r="G544" i="9"/>
  <c r="G558" i="9"/>
  <c r="G545" i="9"/>
  <c r="G564" i="9"/>
  <c r="G546" i="9"/>
  <c r="G539" i="9"/>
  <c r="G557" i="9"/>
  <c r="H563" i="9"/>
  <c r="H541" i="9"/>
  <c r="H540" i="9"/>
  <c r="G555" i="9"/>
  <c r="G549" i="9"/>
  <c r="H558" i="9"/>
  <c r="G554" i="9"/>
  <c r="G566" i="9"/>
  <c r="G543" i="9"/>
  <c r="H539" i="9"/>
  <c r="H564" i="9"/>
  <c r="G560" i="9"/>
  <c r="G556" i="9"/>
  <c r="H536" i="9"/>
  <c r="G561" i="9"/>
  <c r="G562" i="9"/>
  <c r="H537" i="9"/>
  <c r="H565" i="9"/>
  <c r="H549" i="9"/>
  <c r="H547" i="9"/>
  <c r="H557" i="9"/>
  <c r="H544" i="9"/>
  <c r="G547" i="9"/>
  <c r="G541" i="9"/>
  <c r="G551" i="9"/>
  <c r="G553" i="9"/>
  <c r="G542" i="9"/>
  <c r="H561" i="9"/>
  <c r="G563" i="9"/>
  <c r="G559" i="9"/>
  <c r="H559" i="9"/>
  <c r="G565" i="9"/>
  <c r="H543" i="9"/>
  <c r="H546" i="9"/>
  <c r="G537" i="9"/>
  <c r="G552" i="9"/>
  <c r="G550" i="9"/>
  <c r="G548" i="9"/>
  <c r="H552" i="9"/>
  <c r="H542" i="9"/>
  <c r="G536" i="9"/>
  <c r="H548" i="9"/>
  <c r="H550" i="9"/>
  <c r="H566" i="9"/>
  <c r="H560" i="9"/>
  <c r="H545" i="9"/>
  <c r="G540" i="9"/>
  <c r="H553" i="9"/>
  <c r="H562" i="9"/>
  <c r="H538" i="9"/>
  <c r="G538" i="9"/>
  <c r="H554" i="9"/>
  <c r="H555" i="9"/>
  <c r="H551" i="9"/>
  <c r="G83" i="8"/>
  <c r="G87" i="8"/>
  <c r="G91" i="8"/>
  <c r="G95" i="8"/>
  <c r="G99" i="8"/>
  <c r="G103" i="8"/>
  <c r="G107" i="8"/>
  <c r="H81" i="8"/>
  <c r="H85" i="8"/>
  <c r="H89" i="8"/>
  <c r="H93" i="8"/>
  <c r="H97" i="8"/>
  <c r="H101" i="8"/>
  <c r="H105" i="8"/>
  <c r="H109" i="8"/>
  <c r="G80" i="8"/>
  <c r="G85" i="8"/>
  <c r="G90" i="8"/>
  <c r="G96" i="8"/>
  <c r="G101" i="8"/>
  <c r="G106" i="8"/>
  <c r="H83" i="8"/>
  <c r="H88" i="8"/>
  <c r="H94" i="8"/>
  <c r="H99" i="8"/>
  <c r="H104" i="8"/>
  <c r="G81" i="8"/>
  <c r="G86" i="8"/>
  <c r="G92" i="8"/>
  <c r="G97" i="8"/>
  <c r="G102" i="8"/>
  <c r="G108" i="8"/>
  <c r="H84" i="8"/>
  <c r="H90" i="8"/>
  <c r="H95" i="8"/>
  <c r="H100" i="8"/>
  <c r="H106" i="8"/>
  <c r="G110" i="8"/>
  <c r="H110" i="8"/>
  <c r="G84" i="8"/>
  <c r="G89" i="8"/>
  <c r="G94" i="8"/>
  <c r="G100" i="8"/>
  <c r="G105" i="8"/>
  <c r="H82" i="8"/>
  <c r="H87" i="8"/>
  <c r="H92" i="8"/>
  <c r="H98" i="8"/>
  <c r="H103" i="8"/>
  <c r="H108" i="8"/>
  <c r="G82" i="8"/>
  <c r="G104" i="8"/>
  <c r="H86" i="8"/>
  <c r="H107" i="8"/>
  <c r="G88" i="8"/>
  <c r="G109" i="8"/>
  <c r="H91" i="8"/>
  <c r="G93" i="8"/>
  <c r="H96" i="8"/>
  <c r="G98" i="8"/>
  <c r="H80" i="8"/>
  <c r="H102" i="8"/>
  <c r="H492" i="8"/>
  <c r="H503" i="8"/>
  <c r="H484" i="8"/>
  <c r="G505" i="8"/>
  <c r="G501" i="8"/>
  <c r="G497" i="8"/>
  <c r="G493" i="8"/>
  <c r="G489" i="8"/>
  <c r="G485" i="8"/>
  <c r="G481" i="8"/>
  <c r="G477" i="8"/>
  <c r="H501" i="8"/>
  <c r="H493" i="8"/>
  <c r="H485" i="8"/>
  <c r="H477" i="8"/>
  <c r="H502" i="8"/>
  <c r="H494" i="8"/>
  <c r="H486" i="8"/>
  <c r="H478" i="8"/>
  <c r="H480" i="8"/>
  <c r="H488" i="8"/>
  <c r="H495" i="8"/>
  <c r="H483" i="8"/>
  <c r="H500" i="8"/>
  <c r="H504" i="8"/>
  <c r="H499" i="8"/>
  <c r="H491" i="8"/>
  <c r="G503" i="8"/>
  <c r="G498" i="8"/>
  <c r="G492" i="8"/>
  <c r="G487" i="8"/>
  <c r="G482" i="8"/>
  <c r="G476" i="8"/>
  <c r="H497" i="8"/>
  <c r="H498" i="8"/>
  <c r="H487" i="8"/>
  <c r="H496" i="8"/>
  <c r="G502" i="8"/>
  <c r="G496" i="8"/>
  <c r="G491" i="8"/>
  <c r="G486" i="8"/>
  <c r="G480" i="8"/>
  <c r="H505" i="8"/>
  <c r="H506" i="8"/>
  <c r="H476" i="8"/>
  <c r="G504" i="8"/>
  <c r="G499" i="8"/>
  <c r="G494" i="8"/>
  <c r="G488" i="8"/>
  <c r="G483" i="8"/>
  <c r="G478" i="8"/>
  <c r="H489" i="8"/>
  <c r="H490" i="8"/>
  <c r="G495" i="8"/>
  <c r="H479" i="8"/>
  <c r="G490" i="8"/>
  <c r="G506" i="8"/>
  <c r="G484" i="8"/>
  <c r="H481" i="8"/>
  <c r="G500" i="8"/>
  <c r="G479" i="8"/>
  <c r="H482" i="8"/>
  <c r="G153" i="8"/>
  <c r="G161" i="8"/>
  <c r="G169" i="8"/>
  <c r="G177" i="8"/>
  <c r="G152" i="8"/>
  <c r="G160" i="8"/>
  <c r="G168" i="8"/>
  <c r="G176" i="8"/>
  <c r="H153" i="8"/>
  <c r="H157" i="8"/>
  <c r="H161" i="8"/>
  <c r="H165" i="8"/>
  <c r="H169" i="8"/>
  <c r="H173" i="8"/>
  <c r="H177" i="8"/>
  <c r="H181" i="8"/>
  <c r="G155" i="8"/>
  <c r="G163" i="8"/>
  <c r="G171" i="8"/>
  <c r="G179" i="8"/>
  <c r="G154" i="8"/>
  <c r="G162" i="8"/>
  <c r="G170" i="8"/>
  <c r="G178" i="8"/>
  <c r="G165" i="8"/>
  <c r="G181" i="8"/>
  <c r="G164" i="8"/>
  <c r="G174" i="8"/>
  <c r="H155" i="8"/>
  <c r="H160" i="8"/>
  <c r="H166" i="8"/>
  <c r="H171" i="8"/>
  <c r="H176" i="8"/>
  <c r="H182" i="8"/>
  <c r="G167" i="8"/>
  <c r="G156" i="8"/>
  <c r="G166" i="8"/>
  <c r="H156" i="8"/>
  <c r="H162" i="8"/>
  <c r="H167" i="8"/>
  <c r="H172" i="8"/>
  <c r="H178" i="8"/>
  <c r="G159" i="8"/>
  <c r="G175" i="8"/>
  <c r="G172" i="8"/>
  <c r="G182" i="8"/>
  <c r="H154" i="8"/>
  <c r="H159" i="8"/>
  <c r="H164" i="8"/>
  <c r="H170" i="8"/>
  <c r="H175" i="8"/>
  <c r="H180" i="8"/>
  <c r="G157" i="8"/>
  <c r="G180" i="8"/>
  <c r="H152" i="8"/>
  <c r="H174" i="8"/>
  <c r="G173" i="8"/>
  <c r="H158" i="8"/>
  <c r="H179" i="8"/>
  <c r="G158" i="8"/>
  <c r="H163" i="8"/>
  <c r="H168" i="8"/>
  <c r="H463" i="8"/>
  <c r="G467" i="8"/>
  <c r="G463" i="8"/>
  <c r="G459" i="8"/>
  <c r="G455" i="8"/>
  <c r="G451" i="8"/>
  <c r="G447" i="8"/>
  <c r="G443" i="8"/>
  <c r="H468" i="8"/>
  <c r="H460" i="8"/>
  <c r="H452" i="8"/>
  <c r="H444" i="8"/>
  <c r="H445" i="8"/>
  <c r="H467" i="8"/>
  <c r="H441" i="8"/>
  <c r="H455" i="8"/>
  <c r="H447" i="8"/>
  <c r="G468" i="8"/>
  <c r="G462" i="8"/>
  <c r="G457" i="8"/>
  <c r="G452" i="8"/>
  <c r="G446" i="8"/>
  <c r="G441" i="8"/>
  <c r="H462" i="8"/>
  <c r="H450" i="8"/>
  <c r="H440" i="8"/>
  <c r="H469" i="8"/>
  <c r="H459" i="8"/>
  <c r="H449" i="8"/>
  <c r="G466" i="8"/>
  <c r="G461" i="8"/>
  <c r="G456" i="8"/>
  <c r="G450" i="8"/>
  <c r="G445" i="8"/>
  <c r="G440" i="8"/>
  <c r="H470" i="8"/>
  <c r="H458" i="8"/>
  <c r="H448" i="8"/>
  <c r="H457" i="8"/>
  <c r="G469" i="8"/>
  <c r="G464" i="8"/>
  <c r="G458" i="8"/>
  <c r="G453" i="8"/>
  <c r="G448" i="8"/>
  <c r="G442" i="8"/>
  <c r="H464" i="8"/>
  <c r="H454" i="8"/>
  <c r="H442" i="8"/>
  <c r="H461" i="8"/>
  <c r="H451" i="8"/>
  <c r="G465" i="8"/>
  <c r="G444" i="8"/>
  <c r="H466" i="8"/>
  <c r="H453" i="8"/>
  <c r="H465" i="8"/>
  <c r="G460" i="8"/>
  <c r="H456" i="8"/>
  <c r="G454" i="8"/>
  <c r="H446" i="8"/>
  <c r="H443" i="8"/>
  <c r="G470" i="8"/>
  <c r="G449" i="8"/>
  <c r="G620" i="8"/>
  <c r="G624" i="8"/>
  <c r="G628" i="8"/>
  <c r="G632" i="8"/>
  <c r="G636" i="8"/>
  <c r="G640" i="8"/>
  <c r="G644" i="8"/>
  <c r="G648" i="8"/>
  <c r="H622" i="8"/>
  <c r="H626" i="8"/>
  <c r="H630" i="8"/>
  <c r="H634" i="8"/>
  <c r="H638" i="8"/>
  <c r="H642" i="8"/>
  <c r="H646" i="8"/>
  <c r="G623" i="8"/>
  <c r="G629" i="8"/>
  <c r="G634" i="8"/>
  <c r="G639" i="8"/>
  <c r="G645" i="8"/>
  <c r="G650" i="8"/>
  <c r="H620" i="8"/>
  <c r="H625" i="8"/>
  <c r="H631" i="8"/>
  <c r="H636" i="8"/>
  <c r="H641" i="8"/>
  <c r="H647" i="8"/>
  <c r="G625" i="8"/>
  <c r="G630" i="8"/>
  <c r="G635" i="8"/>
  <c r="G641" i="8"/>
  <c r="G646" i="8"/>
  <c r="H621" i="8"/>
  <c r="H627" i="8"/>
  <c r="H632" i="8"/>
  <c r="H637" i="8"/>
  <c r="H643" i="8"/>
  <c r="H648" i="8"/>
  <c r="H650" i="8"/>
  <c r="G621" i="8"/>
  <c r="G631" i="8"/>
  <c r="G642" i="8"/>
  <c r="H629" i="8"/>
  <c r="H640" i="8"/>
  <c r="G622" i="8"/>
  <c r="G633" i="8"/>
  <c r="G643" i="8"/>
  <c r="H623" i="8"/>
  <c r="H633" i="8"/>
  <c r="H644" i="8"/>
  <c r="G626" i="8"/>
  <c r="G637" i="8"/>
  <c r="G647" i="8"/>
  <c r="H624" i="8"/>
  <c r="H635" i="8"/>
  <c r="H645" i="8"/>
  <c r="G627" i="8"/>
  <c r="G638" i="8"/>
  <c r="G649" i="8"/>
  <c r="H628" i="8"/>
  <c r="H639" i="8"/>
  <c r="H649" i="8"/>
  <c r="G612" i="8"/>
  <c r="G604" i="8"/>
  <c r="G596" i="8"/>
  <c r="G588" i="8"/>
  <c r="H586" i="8"/>
  <c r="H590" i="8"/>
  <c r="H594" i="8"/>
  <c r="H598" i="8"/>
  <c r="H602" i="8"/>
  <c r="H606" i="8"/>
  <c r="H610" i="8"/>
  <c r="G595" i="8"/>
  <c r="G611" i="8"/>
  <c r="G591" i="8"/>
  <c r="G607" i="8"/>
  <c r="G609" i="8"/>
  <c r="G601" i="8"/>
  <c r="G593" i="8"/>
  <c r="G585" i="8"/>
  <c r="G610" i="8"/>
  <c r="G602" i="8"/>
  <c r="G594" i="8"/>
  <c r="G586" i="8"/>
  <c r="G587" i="8"/>
  <c r="G608" i="8"/>
  <c r="G597" i="8"/>
  <c r="G598" i="8"/>
  <c r="H585" i="8"/>
  <c r="H591" i="8"/>
  <c r="H596" i="8"/>
  <c r="H601" i="8"/>
  <c r="H607" i="8"/>
  <c r="H612" i="8"/>
  <c r="G599" i="8"/>
  <c r="G584" i="8"/>
  <c r="G605" i="8"/>
  <c r="G606" i="8"/>
  <c r="H587" i="8"/>
  <c r="H592" i="8"/>
  <c r="H597" i="8"/>
  <c r="H603" i="8"/>
  <c r="H608" i="8"/>
  <c r="H613" i="8"/>
  <c r="G603" i="8"/>
  <c r="G600" i="8"/>
  <c r="G589" i="8"/>
  <c r="G590" i="8"/>
  <c r="G592" i="8"/>
  <c r="G614" i="8"/>
  <c r="H593" i="8"/>
  <c r="H604" i="8"/>
  <c r="H584" i="8"/>
  <c r="H595" i="8"/>
  <c r="H605" i="8"/>
  <c r="H614" i="8"/>
  <c r="H588" i="8"/>
  <c r="H599" i="8"/>
  <c r="H609" i="8"/>
  <c r="G613" i="8"/>
  <c r="H589" i="8"/>
  <c r="H600" i="8"/>
  <c r="H611" i="8"/>
  <c r="H267" i="8"/>
  <c r="H275" i="8"/>
  <c r="H264" i="8"/>
  <c r="H272" i="8"/>
  <c r="G284" i="8"/>
  <c r="H288" i="8"/>
  <c r="H284" i="8"/>
  <c r="H280" i="8"/>
  <c r="G289" i="8"/>
  <c r="G281" i="8"/>
  <c r="G275" i="8"/>
  <c r="G271" i="8"/>
  <c r="G267" i="8"/>
  <c r="G263" i="8"/>
  <c r="G290" i="8"/>
  <c r="G282" i="8"/>
  <c r="G283" i="8"/>
  <c r="H261" i="8"/>
  <c r="H269" i="8"/>
  <c r="G280" i="8"/>
  <c r="H266" i="8"/>
  <c r="H274" i="8"/>
  <c r="H263" i="8"/>
  <c r="H260" i="8"/>
  <c r="H276" i="8"/>
  <c r="H289" i="8"/>
  <c r="H283" i="8"/>
  <c r="H278" i="8"/>
  <c r="G274" i="8"/>
  <c r="G269" i="8"/>
  <c r="G264" i="8"/>
  <c r="G278" i="8"/>
  <c r="G287" i="8"/>
  <c r="H265" i="8"/>
  <c r="G288" i="8"/>
  <c r="H262" i="8"/>
  <c r="H287" i="8"/>
  <c r="H282" i="8"/>
  <c r="H277" i="8"/>
  <c r="G273" i="8"/>
  <c r="G268" i="8"/>
  <c r="G262" i="8"/>
  <c r="G286" i="8"/>
  <c r="H273" i="8"/>
  <c r="H270" i="8"/>
  <c r="H290" i="8"/>
  <c r="H285" i="8"/>
  <c r="H279" i="8"/>
  <c r="G285" i="8"/>
  <c r="G276" i="8"/>
  <c r="G270" i="8"/>
  <c r="G265" i="8"/>
  <c r="G260" i="8"/>
  <c r="G279" i="8"/>
  <c r="H286" i="8"/>
  <c r="G261" i="8"/>
  <c r="H281" i="8"/>
  <c r="G277" i="8"/>
  <c r="G272" i="8"/>
  <c r="H271" i="8"/>
  <c r="H268" i="8"/>
  <c r="G266" i="8"/>
  <c r="H218" i="8"/>
  <c r="G216" i="8"/>
  <c r="G212" i="8"/>
  <c r="G208" i="8"/>
  <c r="G204" i="8"/>
  <c r="G200" i="8"/>
  <c r="G196" i="8"/>
  <c r="G192" i="8"/>
  <c r="G188" i="8"/>
  <c r="H189" i="8"/>
  <c r="H193" i="8"/>
  <c r="H197" i="8"/>
  <c r="H201" i="8"/>
  <c r="H205" i="8"/>
  <c r="H209" i="8"/>
  <c r="H213" i="8"/>
  <c r="H217" i="8"/>
  <c r="G217" i="8"/>
  <c r="G211" i="8"/>
  <c r="G206" i="8"/>
  <c r="G201" i="8"/>
  <c r="G195" i="8"/>
  <c r="G190" i="8"/>
  <c r="H190" i="8"/>
  <c r="H195" i="8"/>
  <c r="H200" i="8"/>
  <c r="H206" i="8"/>
  <c r="H211" i="8"/>
  <c r="H216" i="8"/>
  <c r="G215" i="8"/>
  <c r="G210" i="8"/>
  <c r="G205" i="8"/>
  <c r="G199" i="8"/>
  <c r="G194" i="8"/>
  <c r="G189" i="8"/>
  <c r="H191" i="8"/>
  <c r="H196" i="8"/>
  <c r="H202" i="8"/>
  <c r="H207" i="8"/>
  <c r="H212" i="8"/>
  <c r="G218" i="8"/>
  <c r="G213" i="8"/>
  <c r="G207" i="8"/>
  <c r="G202" i="8"/>
  <c r="G197" i="8"/>
  <c r="G191" i="8"/>
  <c r="H188" i="8"/>
  <c r="H194" i="8"/>
  <c r="H199" i="8"/>
  <c r="H204" i="8"/>
  <c r="H210" i="8"/>
  <c r="H215" i="8"/>
  <c r="G198" i="8"/>
  <c r="H203" i="8"/>
  <c r="G214" i="8"/>
  <c r="G193" i="8"/>
  <c r="H208" i="8"/>
  <c r="G209" i="8"/>
  <c r="H192" i="8"/>
  <c r="H214" i="8"/>
  <c r="G203" i="8"/>
  <c r="H198" i="8"/>
  <c r="G227" i="8"/>
  <c r="G231" i="8"/>
  <c r="G235" i="8"/>
  <c r="G239" i="8"/>
  <c r="G243" i="8"/>
  <c r="G247" i="8"/>
  <c r="G251" i="8"/>
  <c r="H227" i="8"/>
  <c r="H231" i="8"/>
  <c r="H235" i="8"/>
  <c r="H239" i="8"/>
  <c r="H243" i="8"/>
  <c r="H247" i="8"/>
  <c r="H251" i="8"/>
  <c r="H254" i="8"/>
  <c r="G228" i="8"/>
  <c r="G233" i="8"/>
  <c r="G238" i="8"/>
  <c r="G244" i="8"/>
  <c r="G249" i="8"/>
  <c r="G254" i="8"/>
  <c r="H224" i="8"/>
  <c r="H229" i="8"/>
  <c r="H234" i="8"/>
  <c r="H240" i="8"/>
  <c r="H245" i="8"/>
  <c r="H250" i="8"/>
  <c r="G224" i="8"/>
  <c r="G229" i="8"/>
  <c r="G234" i="8"/>
  <c r="G240" i="8"/>
  <c r="G245" i="8"/>
  <c r="G250" i="8"/>
  <c r="H225" i="8"/>
  <c r="H230" i="8"/>
  <c r="H236" i="8"/>
  <c r="H241" i="8"/>
  <c r="H246" i="8"/>
  <c r="H252" i="8"/>
  <c r="G226" i="8"/>
  <c r="G232" i="8"/>
  <c r="G237" i="8"/>
  <c r="G242" i="8"/>
  <c r="G248" i="8"/>
  <c r="G253" i="8"/>
  <c r="H228" i="8"/>
  <c r="H233" i="8"/>
  <c r="H238" i="8"/>
  <c r="H244" i="8"/>
  <c r="H249" i="8"/>
  <c r="G230" i="8"/>
  <c r="G252" i="8"/>
  <c r="H242" i="8"/>
  <c r="G236" i="8"/>
  <c r="H226" i="8"/>
  <c r="H248" i="8"/>
  <c r="G241" i="8"/>
  <c r="H232" i="8"/>
  <c r="H253" i="8"/>
  <c r="G225" i="8"/>
  <c r="G246" i="8"/>
  <c r="H237" i="8"/>
  <c r="H533" i="8"/>
  <c r="H541" i="8"/>
  <c r="G516" i="8"/>
  <c r="H534" i="8"/>
  <c r="H518" i="8"/>
  <c r="G532" i="8"/>
  <c r="H525" i="8"/>
  <c r="H540" i="8"/>
  <c r="G525" i="8"/>
  <c r="G541" i="8"/>
  <c r="G519" i="8"/>
  <c r="G527" i="8"/>
  <c r="G535" i="8"/>
  <c r="H515" i="8"/>
  <c r="H523" i="8"/>
  <c r="H531" i="8"/>
  <c r="H539" i="8"/>
  <c r="H521" i="8"/>
  <c r="H530" i="8"/>
  <c r="H514" i="8"/>
  <c r="G512" i="8"/>
  <c r="G528" i="8"/>
  <c r="G513" i="8"/>
  <c r="G529" i="8"/>
  <c r="H522" i="8"/>
  <c r="G520" i="8"/>
  <c r="G537" i="8"/>
  <c r="H512" i="8"/>
  <c r="G523" i="8"/>
  <c r="H532" i="8"/>
  <c r="G542" i="8"/>
  <c r="G514" i="8"/>
  <c r="G526" i="8"/>
  <c r="H535" i="8"/>
  <c r="H529" i="8"/>
  <c r="H513" i="8"/>
  <c r="G540" i="8"/>
  <c r="H537" i="8"/>
  <c r="G517" i="8"/>
  <c r="G515" i="8"/>
  <c r="H524" i="8"/>
  <c r="H536" i="8"/>
  <c r="G518" i="8"/>
  <c r="H527" i="8"/>
  <c r="G538" i="8"/>
  <c r="H526" i="8"/>
  <c r="H517" i="8"/>
  <c r="G533" i="8"/>
  <c r="H520" i="8"/>
  <c r="G531" i="8"/>
  <c r="H538" i="8"/>
  <c r="H516" i="8"/>
  <c r="H519" i="8"/>
  <c r="H542" i="8"/>
  <c r="G536" i="8"/>
  <c r="G521" i="8"/>
  <c r="H528" i="8"/>
  <c r="G522" i="8"/>
  <c r="G539" i="8"/>
  <c r="G530" i="8"/>
  <c r="G524" i="8"/>
  <c r="G534" i="8"/>
  <c r="G708" i="8"/>
  <c r="G692" i="8"/>
  <c r="G709" i="8"/>
  <c r="G693" i="8"/>
  <c r="H722" i="8"/>
  <c r="G699" i="8"/>
  <c r="G707" i="8"/>
  <c r="G715" i="8"/>
  <c r="H694" i="8"/>
  <c r="H698" i="8"/>
  <c r="H702" i="8"/>
  <c r="H706" i="8"/>
  <c r="H710" i="8"/>
  <c r="H714" i="8"/>
  <c r="H718" i="8"/>
  <c r="G720" i="8"/>
  <c r="G704" i="8"/>
  <c r="G721" i="8"/>
  <c r="G705" i="8"/>
  <c r="G698" i="8"/>
  <c r="G706" i="8"/>
  <c r="G714" i="8"/>
  <c r="G722" i="8"/>
  <c r="G696" i="8"/>
  <c r="G697" i="8"/>
  <c r="G711" i="8"/>
  <c r="G694" i="8"/>
  <c r="H693" i="8"/>
  <c r="H699" i="8"/>
  <c r="H704" i="8"/>
  <c r="H709" i="8"/>
  <c r="H715" i="8"/>
  <c r="H720" i="8"/>
  <c r="G716" i="8"/>
  <c r="G717" i="8"/>
  <c r="G703" i="8"/>
  <c r="G718" i="8"/>
  <c r="H695" i="8"/>
  <c r="H700" i="8"/>
  <c r="H705" i="8"/>
  <c r="H711" i="8"/>
  <c r="H716" i="8"/>
  <c r="H721" i="8"/>
  <c r="G700" i="8"/>
  <c r="G701" i="8"/>
  <c r="G719" i="8"/>
  <c r="G702" i="8"/>
  <c r="G713" i="8"/>
  <c r="H697" i="8"/>
  <c r="H708" i="8"/>
  <c r="H719" i="8"/>
  <c r="G695" i="8"/>
  <c r="H701" i="8"/>
  <c r="H712" i="8"/>
  <c r="H692" i="8"/>
  <c r="H703" i="8"/>
  <c r="H713" i="8"/>
  <c r="G712" i="8"/>
  <c r="G710" i="8"/>
  <c r="H696" i="8"/>
  <c r="H707" i="8"/>
  <c r="H717" i="8"/>
  <c r="G656" i="8"/>
  <c r="G660" i="8"/>
  <c r="G664" i="8"/>
  <c r="G668" i="8"/>
  <c r="G683" i="8"/>
  <c r="G679" i="8"/>
  <c r="G675" i="8"/>
  <c r="G671" i="8"/>
  <c r="H657" i="8"/>
  <c r="H661" i="8"/>
  <c r="H665" i="8"/>
  <c r="H675" i="8"/>
  <c r="H671" i="8"/>
  <c r="H685" i="8"/>
  <c r="H679" i="8"/>
  <c r="G658" i="8"/>
  <c r="G663" i="8"/>
  <c r="H669" i="8"/>
  <c r="H677" i="8"/>
  <c r="G686" i="8"/>
  <c r="G681" i="8"/>
  <c r="G676" i="8"/>
  <c r="G670" i="8"/>
  <c r="H659" i="8"/>
  <c r="H664" i="8"/>
  <c r="H674" i="8"/>
  <c r="H682" i="8"/>
  <c r="G659" i="8"/>
  <c r="G665" i="8"/>
  <c r="G685" i="8"/>
  <c r="G680" i="8"/>
  <c r="G674" i="8"/>
  <c r="G669" i="8"/>
  <c r="H660" i="8"/>
  <c r="H666" i="8"/>
  <c r="H672" i="8"/>
  <c r="H680" i="8"/>
  <c r="H683" i="8"/>
  <c r="H686" i="8"/>
  <c r="G657" i="8"/>
  <c r="G667" i="8"/>
  <c r="G682" i="8"/>
  <c r="G672" i="8"/>
  <c r="H663" i="8"/>
  <c r="H684" i="8"/>
  <c r="H678" i="8"/>
  <c r="G661" i="8"/>
  <c r="H681" i="8"/>
  <c r="G678" i="8"/>
  <c r="H656" i="8"/>
  <c r="H667" i="8"/>
  <c r="H676" i="8"/>
  <c r="H670" i="8"/>
  <c r="G662" i="8"/>
  <c r="H673" i="8"/>
  <c r="G677" i="8"/>
  <c r="H658" i="8"/>
  <c r="H668" i="8"/>
  <c r="G666" i="8"/>
  <c r="G684" i="8"/>
  <c r="G673" i="8"/>
  <c r="H662" i="8"/>
  <c r="H344" i="8"/>
  <c r="H360" i="8"/>
  <c r="G343" i="8"/>
  <c r="G334" i="8"/>
  <c r="G342" i="8"/>
  <c r="G350" i="8"/>
  <c r="G358" i="8"/>
  <c r="H334" i="8"/>
  <c r="H342" i="8"/>
  <c r="H350" i="8"/>
  <c r="H358" i="8"/>
  <c r="H337" i="8"/>
  <c r="H345" i="8"/>
  <c r="H353" i="8"/>
  <c r="H361" i="8"/>
  <c r="G359" i="8"/>
  <c r="G347" i="8"/>
  <c r="H332" i="8"/>
  <c r="H348" i="8"/>
  <c r="H336" i="8"/>
  <c r="H340" i="8"/>
  <c r="H343" i="8"/>
  <c r="G354" i="8"/>
  <c r="G333" i="8"/>
  <c r="G345" i="8"/>
  <c r="H354" i="8"/>
  <c r="G340" i="8"/>
  <c r="H349" i="8"/>
  <c r="G360" i="8"/>
  <c r="G339" i="8"/>
  <c r="G351" i="8"/>
  <c r="H335" i="8"/>
  <c r="G346" i="8"/>
  <c r="H355" i="8"/>
  <c r="G337" i="8"/>
  <c r="H346" i="8"/>
  <c r="G357" i="8"/>
  <c r="G332" i="8"/>
  <c r="H341" i="8"/>
  <c r="G352" i="8"/>
  <c r="G355" i="8"/>
  <c r="G335" i="8"/>
  <c r="H339" i="8"/>
  <c r="H351" i="8"/>
  <c r="G362" i="8"/>
  <c r="G341" i="8"/>
  <c r="G353" i="8"/>
  <c r="H362" i="8"/>
  <c r="G336" i="8"/>
  <c r="G348" i="8"/>
  <c r="H357" i="8"/>
  <c r="H356" i="8"/>
  <c r="H359" i="8"/>
  <c r="G361" i="8"/>
  <c r="H333" i="8"/>
  <c r="H352" i="8"/>
  <c r="G344" i="8"/>
  <c r="G338" i="8"/>
  <c r="H338" i="8"/>
  <c r="G356" i="8"/>
  <c r="H347" i="8"/>
  <c r="G349" i="8"/>
  <c r="G74" i="8"/>
  <c r="G70" i="8"/>
  <c r="G66" i="8"/>
  <c r="G62" i="8"/>
  <c r="G58" i="8"/>
  <c r="G54" i="8"/>
  <c r="G50" i="8"/>
  <c r="G46" i="8"/>
  <c r="H45" i="8"/>
  <c r="H49" i="8"/>
  <c r="H53" i="8"/>
  <c r="H57" i="8"/>
  <c r="H61" i="8"/>
  <c r="H65" i="8"/>
  <c r="H69" i="8"/>
  <c r="H73" i="8"/>
  <c r="H74" i="8"/>
  <c r="G69" i="8"/>
  <c r="G64" i="8"/>
  <c r="G59" i="8"/>
  <c r="G53" i="8"/>
  <c r="G48" i="8"/>
  <c r="H47" i="8"/>
  <c r="H52" i="8"/>
  <c r="H58" i="8"/>
  <c r="H63" i="8"/>
  <c r="H68" i="8"/>
  <c r="G73" i="8"/>
  <c r="G68" i="8"/>
  <c r="G63" i="8"/>
  <c r="G57" i="8"/>
  <c r="G52" i="8"/>
  <c r="G47" i="8"/>
  <c r="H48" i="8"/>
  <c r="H54" i="8"/>
  <c r="H59" i="8"/>
  <c r="H64" i="8"/>
  <c r="H70" i="8"/>
  <c r="G71" i="8"/>
  <c r="G65" i="8"/>
  <c r="G60" i="8"/>
  <c r="G55" i="8"/>
  <c r="G49" i="8"/>
  <c r="H46" i="8"/>
  <c r="H51" i="8"/>
  <c r="H56" i="8"/>
  <c r="H62" i="8"/>
  <c r="H67" i="8"/>
  <c r="H72" i="8"/>
  <c r="G56" i="8"/>
  <c r="H55" i="8"/>
  <c r="G72" i="8"/>
  <c r="G51" i="8"/>
  <c r="H60" i="8"/>
  <c r="G67" i="8"/>
  <c r="G45" i="8"/>
  <c r="H44" i="8"/>
  <c r="H66" i="8"/>
  <c r="G61" i="8"/>
  <c r="H50" i="8"/>
  <c r="H71" i="8"/>
  <c r="H302" i="8"/>
  <c r="H314" i="8"/>
  <c r="H322" i="8"/>
  <c r="H305" i="8"/>
  <c r="H321" i="8"/>
  <c r="H296" i="8"/>
  <c r="H304" i="8"/>
  <c r="H312" i="8"/>
  <c r="H320" i="8"/>
  <c r="G325" i="8"/>
  <c r="G321" i="8"/>
  <c r="G317" i="8"/>
  <c r="G313" i="8"/>
  <c r="G309" i="8"/>
  <c r="G305" i="8"/>
  <c r="G301" i="8"/>
  <c r="G297" i="8"/>
  <c r="H298" i="8"/>
  <c r="H306" i="8"/>
  <c r="H324" i="8"/>
  <c r="H310" i="8"/>
  <c r="H326" i="8"/>
  <c r="H313" i="8"/>
  <c r="H316" i="8"/>
  <c r="G324" i="8"/>
  <c r="G319" i="8"/>
  <c r="G314" i="8"/>
  <c r="G308" i="8"/>
  <c r="G303" i="8"/>
  <c r="G298" i="8"/>
  <c r="H297" i="8"/>
  <c r="H317" i="8"/>
  <c r="H308" i="8"/>
  <c r="G323" i="8"/>
  <c r="G318" i="8"/>
  <c r="G312" i="8"/>
  <c r="G307" i="8"/>
  <c r="G302" i="8"/>
  <c r="G296" i="8"/>
  <c r="H303" i="8"/>
  <c r="H311" i="8"/>
  <c r="H319" i="8"/>
  <c r="H318" i="8"/>
  <c r="H325" i="8"/>
  <c r="H309" i="8"/>
  <c r="G326" i="8"/>
  <c r="G320" i="8"/>
  <c r="G315" i="8"/>
  <c r="G310" i="8"/>
  <c r="G304" i="8"/>
  <c r="G299" i="8"/>
  <c r="H299" i="8"/>
  <c r="H307" i="8"/>
  <c r="H315" i="8"/>
  <c r="H323" i="8"/>
  <c r="G316" i="8"/>
  <c r="G311" i="8"/>
  <c r="H301" i="8"/>
  <c r="H300" i="8"/>
  <c r="G306" i="8"/>
  <c r="G322" i="8"/>
  <c r="G300" i="8"/>
  <c r="G901" i="8"/>
  <c r="G897" i="8"/>
  <c r="G893" i="8"/>
  <c r="G889" i="8"/>
  <c r="G885" i="8"/>
  <c r="G881" i="8"/>
  <c r="G877" i="8"/>
  <c r="G873" i="8"/>
  <c r="H879" i="8"/>
  <c r="H887" i="8"/>
  <c r="H895" i="8"/>
  <c r="H878" i="8"/>
  <c r="H886" i="8"/>
  <c r="H894" i="8"/>
  <c r="H902" i="8"/>
  <c r="G899" i="8"/>
  <c r="G894" i="8"/>
  <c r="G888" i="8"/>
  <c r="G883" i="8"/>
  <c r="G878" i="8"/>
  <c r="G872" i="8"/>
  <c r="H873" i="8"/>
  <c r="H883" i="8"/>
  <c r="H893" i="8"/>
  <c r="H872" i="8"/>
  <c r="H882" i="8"/>
  <c r="H892" i="8"/>
  <c r="G898" i="8"/>
  <c r="G892" i="8"/>
  <c r="G887" i="8"/>
  <c r="G882" i="8"/>
  <c r="G876" i="8"/>
  <c r="H875" i="8"/>
  <c r="H885" i="8"/>
  <c r="H897" i="8"/>
  <c r="H874" i="8"/>
  <c r="H884" i="8"/>
  <c r="H896" i="8"/>
  <c r="G895" i="8"/>
  <c r="G884" i="8"/>
  <c r="G874" i="8"/>
  <c r="H877" i="8"/>
  <c r="H899" i="8"/>
  <c r="H890" i="8"/>
  <c r="G902" i="8"/>
  <c r="G891" i="8"/>
  <c r="G880" i="8"/>
  <c r="H881" i="8"/>
  <c r="H901" i="8"/>
  <c r="H876" i="8"/>
  <c r="H898" i="8"/>
  <c r="G900" i="8"/>
  <c r="G890" i="8"/>
  <c r="G879" i="8"/>
  <c r="H889" i="8"/>
  <c r="H880" i="8"/>
  <c r="H900" i="8"/>
  <c r="G896" i="8"/>
  <c r="G886" i="8"/>
  <c r="G875" i="8"/>
  <c r="H891" i="8"/>
  <c r="H888" i="8"/>
  <c r="G764" i="8"/>
  <c r="G772" i="8"/>
  <c r="G780" i="8"/>
  <c r="G788" i="8"/>
  <c r="H764" i="8"/>
  <c r="H768" i="8"/>
  <c r="H772" i="8"/>
  <c r="H776" i="8"/>
  <c r="H780" i="8"/>
  <c r="H784" i="8"/>
  <c r="H788" i="8"/>
  <c r="H792" i="8"/>
  <c r="G766" i="8"/>
  <c r="G774" i="8"/>
  <c r="G782" i="8"/>
  <c r="G790" i="8"/>
  <c r="G769" i="8"/>
  <c r="G777" i="8"/>
  <c r="G785" i="8"/>
  <c r="G793" i="8"/>
  <c r="G770" i="8"/>
  <c r="G786" i="8"/>
  <c r="G789" i="8"/>
  <c r="G767" i="8"/>
  <c r="G775" i="8"/>
  <c r="G783" i="8"/>
  <c r="G791" i="8"/>
  <c r="H765" i="8"/>
  <c r="H770" i="8"/>
  <c r="H775" i="8"/>
  <c r="H781" i="8"/>
  <c r="H786" i="8"/>
  <c r="H791" i="8"/>
  <c r="G794" i="8"/>
  <c r="G776" i="8"/>
  <c r="G792" i="8"/>
  <c r="G781" i="8"/>
  <c r="H766" i="8"/>
  <c r="H771" i="8"/>
  <c r="H777" i="8"/>
  <c r="H782" i="8"/>
  <c r="H787" i="8"/>
  <c r="H793" i="8"/>
  <c r="G768" i="8"/>
  <c r="G784" i="8"/>
  <c r="H794" i="8"/>
  <c r="G765" i="8"/>
  <c r="G779" i="8"/>
  <c r="H767" i="8"/>
  <c r="H778" i="8"/>
  <c r="H789" i="8"/>
  <c r="G773" i="8"/>
  <c r="G771" i="8"/>
  <c r="H769" i="8"/>
  <c r="H779" i="8"/>
  <c r="H790" i="8"/>
  <c r="H773" i="8"/>
  <c r="H783" i="8"/>
  <c r="G778" i="8"/>
  <c r="G787" i="8"/>
  <c r="H774" i="8"/>
  <c r="H785" i="8"/>
  <c r="G728" i="8"/>
  <c r="G732" i="8"/>
  <c r="G736" i="8"/>
  <c r="G740" i="8"/>
  <c r="G744" i="8"/>
  <c r="G748" i="8"/>
  <c r="G752" i="8"/>
  <c r="G756" i="8"/>
  <c r="H728" i="8"/>
  <c r="H732" i="8"/>
  <c r="H736" i="8"/>
  <c r="H740" i="8"/>
  <c r="H744" i="8"/>
  <c r="H748" i="8"/>
  <c r="H752" i="8"/>
  <c r="H756" i="8"/>
  <c r="G731" i="8"/>
  <c r="G737" i="8"/>
  <c r="G742" i="8"/>
  <c r="G747" i="8"/>
  <c r="G753" i="8"/>
  <c r="G758" i="8"/>
  <c r="H729" i="8"/>
  <c r="H734" i="8"/>
  <c r="H739" i="8"/>
  <c r="H745" i="8"/>
  <c r="H750" i="8"/>
  <c r="H755" i="8"/>
  <c r="G733" i="8"/>
  <c r="G738" i="8"/>
  <c r="G743" i="8"/>
  <c r="G749" i="8"/>
  <c r="G754" i="8"/>
  <c r="H730" i="8"/>
  <c r="H735" i="8"/>
  <c r="H741" i="8"/>
  <c r="H746" i="8"/>
  <c r="H751" i="8"/>
  <c r="H757" i="8"/>
  <c r="H758" i="8"/>
  <c r="G735" i="8"/>
  <c r="G746" i="8"/>
  <c r="G757" i="8"/>
  <c r="H737" i="8"/>
  <c r="H747" i="8"/>
  <c r="G729" i="8"/>
  <c r="G739" i="8"/>
  <c r="G750" i="8"/>
  <c r="H738" i="8"/>
  <c r="H749" i="8"/>
  <c r="G730" i="8"/>
  <c r="G741" i="8"/>
  <c r="G751" i="8"/>
  <c r="H731" i="8"/>
  <c r="H742" i="8"/>
  <c r="H753" i="8"/>
  <c r="G734" i="8"/>
  <c r="G745" i="8"/>
  <c r="G755" i="8"/>
  <c r="H733" i="8"/>
  <c r="H743" i="8"/>
  <c r="H754" i="8"/>
  <c r="G406" i="8"/>
  <c r="G410" i="8"/>
  <c r="G414" i="8"/>
  <c r="G418" i="8"/>
  <c r="G422" i="8"/>
  <c r="G426" i="8"/>
  <c r="G430" i="8"/>
  <c r="G434" i="8"/>
  <c r="H407" i="8"/>
  <c r="H411" i="8"/>
  <c r="H415" i="8"/>
  <c r="H419" i="8"/>
  <c r="H423" i="8"/>
  <c r="H427" i="8"/>
  <c r="H431" i="8"/>
  <c r="H434" i="8"/>
  <c r="G408" i="8"/>
  <c r="G413" i="8"/>
  <c r="G419" i="8"/>
  <c r="G424" i="8"/>
  <c r="G429" i="8"/>
  <c r="H408" i="8"/>
  <c r="H413" i="8"/>
  <c r="H418" i="8"/>
  <c r="H424" i="8"/>
  <c r="H429" i="8"/>
  <c r="G404" i="8"/>
  <c r="G409" i="8"/>
  <c r="G415" i="8"/>
  <c r="G420" i="8"/>
  <c r="G425" i="8"/>
  <c r="G431" i="8"/>
  <c r="H404" i="8"/>
  <c r="H409" i="8"/>
  <c r="H414" i="8"/>
  <c r="H420" i="8"/>
  <c r="H425" i="8"/>
  <c r="H430" i="8"/>
  <c r="G407" i="8"/>
  <c r="G412" i="8"/>
  <c r="G417" i="8"/>
  <c r="G423" i="8"/>
  <c r="G428" i="8"/>
  <c r="G433" i="8"/>
  <c r="H406" i="8"/>
  <c r="H412" i="8"/>
  <c r="H417" i="8"/>
  <c r="H422" i="8"/>
  <c r="G416" i="8"/>
  <c r="H421" i="8"/>
  <c r="H433" i="8"/>
  <c r="G421" i="8"/>
  <c r="H405" i="8"/>
  <c r="H426" i="8"/>
  <c r="G405" i="8"/>
  <c r="G427" i="8"/>
  <c r="H410" i="8"/>
  <c r="H428" i="8"/>
  <c r="G411" i="8"/>
  <c r="G432" i="8"/>
  <c r="H416" i="8"/>
  <c r="H432" i="8"/>
  <c r="H117" i="8"/>
  <c r="H125" i="8"/>
  <c r="H133" i="8"/>
  <c r="H141" i="8"/>
  <c r="G145" i="8"/>
  <c r="G141" i="8"/>
  <c r="G137" i="8"/>
  <c r="G133" i="8"/>
  <c r="G129" i="8"/>
  <c r="G125" i="8"/>
  <c r="G121" i="8"/>
  <c r="G117" i="8"/>
  <c r="H116" i="8"/>
  <c r="H124" i="8"/>
  <c r="H132" i="8"/>
  <c r="H140" i="8"/>
  <c r="H127" i="8"/>
  <c r="H137" i="8"/>
  <c r="G146" i="8"/>
  <c r="G140" i="8"/>
  <c r="G135" i="8"/>
  <c r="G130" i="8"/>
  <c r="G124" i="8"/>
  <c r="G119" i="8"/>
  <c r="H118" i="8"/>
  <c r="H128" i="8"/>
  <c r="H138" i="8"/>
  <c r="H119" i="8"/>
  <c r="H129" i="8"/>
  <c r="H139" i="8"/>
  <c r="G144" i="8"/>
  <c r="G139" i="8"/>
  <c r="G134" i="8"/>
  <c r="G128" i="8"/>
  <c r="G123" i="8"/>
  <c r="G118" i="8"/>
  <c r="H120" i="8"/>
  <c r="H130" i="8"/>
  <c r="H142" i="8"/>
  <c r="H145" i="8"/>
  <c r="H123" i="8"/>
  <c r="H135" i="8"/>
  <c r="G142" i="8"/>
  <c r="G136" i="8"/>
  <c r="G131" i="8"/>
  <c r="G126" i="8"/>
  <c r="G120" i="8"/>
  <c r="H126" i="8"/>
  <c r="H136" i="8"/>
  <c r="H146" i="8"/>
  <c r="G138" i="8"/>
  <c r="G116" i="8"/>
  <c r="H121" i="8"/>
  <c r="G132" i="8"/>
  <c r="H122" i="8"/>
  <c r="H131" i="8"/>
  <c r="G127" i="8"/>
  <c r="H134" i="8"/>
  <c r="H143" i="8"/>
  <c r="G143" i="8"/>
  <c r="G122" i="8"/>
  <c r="H144" i="8"/>
  <c r="G398" i="8"/>
  <c r="G394" i="8"/>
  <c r="G390" i="8"/>
  <c r="G373" i="8"/>
  <c r="G389" i="8"/>
  <c r="G372" i="8"/>
  <c r="G388" i="8"/>
  <c r="G379" i="8"/>
  <c r="H368" i="8"/>
  <c r="H372" i="8"/>
  <c r="H376" i="8"/>
  <c r="H380" i="8"/>
  <c r="H384" i="8"/>
  <c r="H388" i="8"/>
  <c r="H392" i="8"/>
  <c r="H396" i="8"/>
  <c r="G382" i="8"/>
  <c r="G378" i="8"/>
  <c r="G374" i="8"/>
  <c r="G369" i="8"/>
  <c r="G393" i="8"/>
  <c r="G368" i="8"/>
  <c r="G392" i="8"/>
  <c r="G383" i="8"/>
  <c r="H370" i="8"/>
  <c r="H375" i="8"/>
  <c r="H381" i="8"/>
  <c r="H386" i="8"/>
  <c r="H391" i="8"/>
  <c r="H397" i="8"/>
  <c r="G377" i="8"/>
  <c r="G397" i="8"/>
  <c r="G376" i="8"/>
  <c r="G396" i="8"/>
  <c r="H398" i="8"/>
  <c r="G387" i="8"/>
  <c r="H371" i="8"/>
  <c r="H377" i="8"/>
  <c r="H382" i="8"/>
  <c r="H387" i="8"/>
  <c r="H393" i="8"/>
  <c r="G370" i="8"/>
  <c r="G395" i="8"/>
  <c r="G385" i="8"/>
  <c r="G384" i="8"/>
  <c r="G375" i="8"/>
  <c r="H369" i="8"/>
  <c r="H374" i="8"/>
  <c r="H379" i="8"/>
  <c r="H385" i="8"/>
  <c r="H390" i="8"/>
  <c r="H395" i="8"/>
  <c r="G391" i="8"/>
  <c r="H389" i="8"/>
  <c r="G386" i="8"/>
  <c r="G381" i="8"/>
  <c r="G380" i="8"/>
  <c r="H373" i="8"/>
  <c r="H394" i="8"/>
  <c r="H378" i="8"/>
  <c r="G371" i="8"/>
  <c r="H383" i="8"/>
  <c r="H576" i="8"/>
  <c r="H550" i="8"/>
  <c r="H572" i="8"/>
  <c r="H578" i="8"/>
  <c r="H551" i="8"/>
  <c r="H559" i="8"/>
  <c r="H567" i="8"/>
  <c r="H575" i="8"/>
  <c r="G576" i="8"/>
  <c r="G572" i="8"/>
  <c r="G568" i="8"/>
  <c r="G564" i="8"/>
  <c r="G560" i="8"/>
  <c r="G556" i="8"/>
  <c r="G552" i="8"/>
  <c r="G548" i="8"/>
  <c r="H568" i="8"/>
  <c r="H558" i="8"/>
  <c r="H548" i="8"/>
  <c r="H554" i="8"/>
  <c r="H574" i="8"/>
  <c r="H556" i="8"/>
  <c r="H553" i="8"/>
  <c r="H563" i="8"/>
  <c r="H573" i="8"/>
  <c r="G577" i="8"/>
  <c r="G571" i="8"/>
  <c r="G566" i="8"/>
  <c r="G561" i="8"/>
  <c r="G555" i="8"/>
  <c r="G550" i="8"/>
  <c r="H577" i="8"/>
  <c r="H564" i="8"/>
  <c r="H562" i="8"/>
  <c r="H555" i="8"/>
  <c r="H565" i="8"/>
  <c r="G575" i="8"/>
  <c r="G570" i="8"/>
  <c r="G565" i="8"/>
  <c r="G559" i="8"/>
  <c r="G554" i="8"/>
  <c r="G549" i="8"/>
  <c r="H566" i="8"/>
  <c r="H549" i="8"/>
  <c r="H561" i="8"/>
  <c r="H571" i="8"/>
  <c r="H569" i="8"/>
  <c r="G569" i="8"/>
  <c r="G558" i="8"/>
  <c r="H560" i="8"/>
  <c r="G578" i="8"/>
  <c r="G567" i="8"/>
  <c r="G557" i="8"/>
  <c r="H570" i="8"/>
  <c r="G574" i="8"/>
  <c r="G563" i="8"/>
  <c r="G553" i="8"/>
  <c r="H552" i="8"/>
  <c r="H557" i="8"/>
  <c r="G573" i="8"/>
  <c r="G562" i="8"/>
  <c r="G551" i="8"/>
  <c r="G839" i="8"/>
  <c r="G843" i="8"/>
  <c r="G847" i="8"/>
  <c r="G851" i="8"/>
  <c r="G855" i="8"/>
  <c r="G859" i="8"/>
  <c r="G863" i="8"/>
  <c r="H836" i="8"/>
  <c r="H840" i="8"/>
  <c r="H844" i="8"/>
  <c r="H848" i="8"/>
  <c r="H852" i="8"/>
  <c r="H856" i="8"/>
  <c r="H860" i="8"/>
  <c r="H864" i="8"/>
  <c r="H866" i="8"/>
  <c r="G836" i="8"/>
  <c r="G841" i="8"/>
  <c r="G846" i="8"/>
  <c r="G852" i="8"/>
  <c r="G857" i="8"/>
  <c r="G862" i="8"/>
  <c r="H837" i="8"/>
  <c r="H842" i="8"/>
  <c r="H847" i="8"/>
  <c r="H853" i="8"/>
  <c r="H858" i="8"/>
  <c r="H863" i="8"/>
  <c r="G837" i="8"/>
  <c r="G842" i="8"/>
  <c r="G848" i="8"/>
  <c r="G853" i="8"/>
  <c r="G858" i="8"/>
  <c r="G864" i="8"/>
  <c r="H838" i="8"/>
  <c r="H843" i="8"/>
  <c r="H849" i="8"/>
  <c r="H854" i="8"/>
  <c r="H859" i="8"/>
  <c r="H865" i="8"/>
  <c r="G840" i="8"/>
  <c r="G850" i="8"/>
  <c r="G861" i="8"/>
  <c r="H841" i="8"/>
  <c r="H851" i="8"/>
  <c r="H862" i="8"/>
  <c r="G844" i="8"/>
  <c r="G854" i="8"/>
  <c r="G865" i="8"/>
  <c r="H845" i="8"/>
  <c r="H855" i="8"/>
  <c r="G845" i="8"/>
  <c r="G856" i="8"/>
  <c r="G866" i="8"/>
  <c r="H846" i="8"/>
  <c r="H857" i="8"/>
  <c r="G838" i="8"/>
  <c r="G849" i="8"/>
  <c r="G860" i="8"/>
  <c r="H839" i="8"/>
  <c r="H850" i="8"/>
  <c r="H861" i="8"/>
  <c r="H830" i="8"/>
  <c r="H826" i="8"/>
  <c r="H822" i="8"/>
  <c r="H818" i="8"/>
  <c r="H814" i="8"/>
  <c r="H810" i="8"/>
  <c r="H801" i="8"/>
  <c r="H805" i="8"/>
  <c r="G811" i="8"/>
  <c r="G819" i="8"/>
  <c r="G827" i="8"/>
  <c r="G810" i="8"/>
  <c r="G818" i="8"/>
  <c r="G826" i="8"/>
  <c r="G802" i="8"/>
  <c r="G806" i="8"/>
  <c r="G812" i="8"/>
  <c r="G820" i="8"/>
  <c r="G828" i="8"/>
  <c r="H829" i="8"/>
  <c r="H824" i="8"/>
  <c r="H819" i="8"/>
  <c r="H813" i="8"/>
  <c r="H808" i="8"/>
  <c r="H804" i="8"/>
  <c r="G823" i="8"/>
  <c r="G803" i="8"/>
  <c r="G808" i="8"/>
  <c r="G809" i="8"/>
  <c r="H828" i="8"/>
  <c r="H823" i="8"/>
  <c r="H817" i="8"/>
  <c r="H812" i="8"/>
  <c r="H800" i="8"/>
  <c r="H806" i="8"/>
  <c r="G815" i="8"/>
  <c r="G830" i="8"/>
  <c r="G817" i="8"/>
  <c r="G825" i="8"/>
  <c r="G804" i="8"/>
  <c r="H820" i="8"/>
  <c r="H809" i="8"/>
  <c r="G821" i="8"/>
  <c r="G805" i="8"/>
  <c r="G816" i="8"/>
  <c r="H827" i="8"/>
  <c r="H816" i="8"/>
  <c r="H802" i="8"/>
  <c r="G813" i="8"/>
  <c r="G807" i="8"/>
  <c r="H825" i="8"/>
  <c r="H815" i="8"/>
  <c r="H803" i="8"/>
  <c r="G822" i="8"/>
  <c r="G800" i="8"/>
  <c r="H821" i="8"/>
  <c r="H811" i="8"/>
  <c r="H807" i="8"/>
  <c r="G814" i="8"/>
  <c r="G829" i="8"/>
  <c r="G801" i="8"/>
  <c r="G824" i="8"/>
  <c r="G852" i="3"/>
  <c r="H853" i="3"/>
  <c r="H852" i="3"/>
  <c r="G854" i="3"/>
  <c r="G853" i="3"/>
  <c r="H854" i="3"/>
  <c r="D8" i="3"/>
  <c r="M11" i="3" s="1"/>
  <c r="X9" i="3" s="1"/>
  <c r="H820" i="3"/>
  <c r="H818" i="3"/>
  <c r="G818" i="3"/>
  <c r="G820" i="3"/>
  <c r="H819" i="3"/>
  <c r="G819" i="3"/>
  <c r="G784" i="3"/>
  <c r="H786" i="3"/>
  <c r="G786" i="3"/>
  <c r="H785" i="3"/>
  <c r="G785" i="3"/>
  <c r="H784" i="3"/>
  <c r="G751" i="3"/>
  <c r="G752" i="3"/>
  <c r="H751" i="3"/>
  <c r="H752" i="3"/>
  <c r="H750" i="3"/>
  <c r="G750" i="3"/>
  <c r="H718" i="3"/>
  <c r="H716" i="3"/>
  <c r="G716" i="3"/>
  <c r="G718" i="3"/>
  <c r="H717" i="3"/>
  <c r="G717" i="3"/>
  <c r="H684" i="3"/>
  <c r="H682" i="3"/>
  <c r="G684" i="3"/>
  <c r="H683" i="3"/>
  <c r="G682" i="3"/>
  <c r="G683" i="3"/>
  <c r="G650" i="3"/>
  <c r="H650" i="3"/>
  <c r="H649" i="3"/>
  <c r="G649" i="3"/>
  <c r="H648" i="3"/>
  <c r="G648" i="3"/>
  <c r="H616" i="3"/>
  <c r="G615" i="3"/>
  <c r="G616" i="3"/>
  <c r="H615" i="3"/>
  <c r="H614" i="3"/>
  <c r="G614" i="3"/>
  <c r="G580" i="3"/>
  <c r="H582" i="3"/>
  <c r="G582" i="3"/>
  <c r="H580" i="3"/>
  <c r="H581" i="3"/>
  <c r="G581" i="3"/>
  <c r="H548" i="3"/>
  <c r="H547" i="3"/>
  <c r="H546" i="3"/>
  <c r="G547" i="3"/>
  <c r="G546" i="3"/>
  <c r="G548" i="3"/>
  <c r="G512" i="3"/>
  <c r="H512" i="3"/>
  <c r="H513" i="3"/>
  <c r="G513" i="3"/>
  <c r="H514" i="3"/>
  <c r="G514" i="3"/>
  <c r="H479" i="3"/>
  <c r="G478" i="3"/>
  <c r="H480" i="3"/>
  <c r="G480" i="3"/>
  <c r="G479" i="3"/>
  <c r="H478" i="3"/>
  <c r="G444" i="3"/>
  <c r="H444" i="3"/>
  <c r="H446" i="3"/>
  <c r="G446" i="3"/>
  <c r="H445" i="3"/>
  <c r="G445" i="3"/>
  <c r="H412" i="3"/>
  <c r="H411" i="3"/>
  <c r="G412" i="3"/>
  <c r="G411" i="3"/>
  <c r="H410" i="3"/>
  <c r="G410" i="3"/>
  <c r="H378" i="3"/>
  <c r="G378" i="3"/>
  <c r="G377" i="3"/>
  <c r="G376" i="3"/>
  <c r="H376" i="3"/>
  <c r="H377" i="3"/>
  <c r="G343" i="3"/>
  <c r="H342" i="3"/>
  <c r="H343" i="3"/>
  <c r="G344" i="3"/>
  <c r="H344" i="3"/>
  <c r="G342" i="3"/>
  <c r="G308" i="3"/>
  <c r="H310" i="3"/>
  <c r="G309" i="3"/>
  <c r="G310" i="3"/>
  <c r="H309" i="3"/>
  <c r="H308" i="3"/>
  <c r="G275" i="3"/>
  <c r="H276" i="3"/>
  <c r="H274" i="3"/>
  <c r="G276" i="3"/>
  <c r="G274" i="3"/>
  <c r="H275" i="3"/>
  <c r="H242" i="3"/>
  <c r="H240" i="3"/>
  <c r="G242" i="3"/>
  <c r="H241" i="3"/>
  <c r="G241" i="3"/>
  <c r="G240" i="3"/>
  <c r="G206" i="3"/>
  <c r="H206" i="3"/>
  <c r="G208" i="3"/>
  <c r="G207" i="3"/>
  <c r="H208" i="3"/>
  <c r="H207" i="3"/>
  <c r="G172" i="3"/>
  <c r="H173" i="3"/>
  <c r="H174" i="3"/>
  <c r="G174" i="3"/>
  <c r="H172" i="3"/>
  <c r="G173" i="3"/>
  <c r="H140" i="3"/>
  <c r="G138" i="3"/>
  <c r="H138" i="3"/>
  <c r="G139" i="3"/>
  <c r="H139" i="3"/>
  <c r="G140" i="3"/>
  <c r="H105" i="3"/>
  <c r="G106" i="3"/>
  <c r="G104" i="3"/>
  <c r="H104" i="3"/>
  <c r="G105" i="3"/>
  <c r="H106" i="3"/>
  <c r="H72" i="3"/>
  <c r="H70" i="3"/>
  <c r="G70" i="3"/>
  <c r="G72" i="3"/>
  <c r="G71" i="3"/>
  <c r="H71" i="3"/>
  <c r="G790" i="3"/>
  <c r="K791" i="3" s="1"/>
  <c r="H791" i="3"/>
  <c r="G794" i="3"/>
  <c r="H795" i="3"/>
  <c r="H797" i="3"/>
  <c r="H801" i="3"/>
  <c r="H805" i="3"/>
  <c r="H809" i="3"/>
  <c r="H815" i="3"/>
  <c r="H817" i="3"/>
  <c r="G793" i="3"/>
  <c r="H794" i="3"/>
  <c r="H800" i="3"/>
  <c r="H804" i="3"/>
  <c r="H808" i="3"/>
  <c r="H814" i="3"/>
  <c r="G792" i="3"/>
  <c r="H793" i="3"/>
  <c r="H796" i="3"/>
  <c r="H799" i="3"/>
  <c r="H803" i="3"/>
  <c r="H807" i="3"/>
  <c r="H811" i="3"/>
  <c r="G816" i="3"/>
  <c r="H802" i="3"/>
  <c r="G815" i="3"/>
  <c r="H806" i="3"/>
  <c r="G813" i="3"/>
  <c r="H792" i="3"/>
  <c r="G795" i="3"/>
  <c r="H810" i="3"/>
  <c r="H816" i="3"/>
  <c r="G817" i="3"/>
  <c r="H798" i="3"/>
  <c r="G810" i="3"/>
  <c r="G806" i="3"/>
  <c r="G802" i="3"/>
  <c r="G798" i="3"/>
  <c r="G811" i="3"/>
  <c r="G805" i="3"/>
  <c r="G800" i="3"/>
  <c r="H790" i="3"/>
  <c r="M791" i="3" s="1"/>
  <c r="M800" i="3" s="1"/>
  <c r="G809" i="3"/>
  <c r="G804" i="3"/>
  <c r="G799" i="3"/>
  <c r="G808" i="3"/>
  <c r="G803" i="3"/>
  <c r="G812" i="3"/>
  <c r="G807" i="3"/>
  <c r="G814" i="3"/>
  <c r="G796" i="3"/>
  <c r="H813" i="3"/>
  <c r="G791" i="3"/>
  <c r="G801" i="3"/>
  <c r="H812" i="3"/>
  <c r="G797" i="3"/>
  <c r="H366" i="3"/>
  <c r="H362" i="3"/>
  <c r="H348" i="3"/>
  <c r="G356" i="3"/>
  <c r="G360" i="3"/>
  <c r="G364" i="3"/>
  <c r="G368" i="3"/>
  <c r="G374" i="3"/>
  <c r="H353" i="3"/>
  <c r="H367" i="3"/>
  <c r="H357" i="3"/>
  <c r="H374" i="3"/>
  <c r="G351" i="3"/>
  <c r="H356" i="3"/>
  <c r="G370" i="3"/>
  <c r="H375" i="3"/>
  <c r="G357" i="3"/>
  <c r="G362" i="3"/>
  <c r="G367" i="3"/>
  <c r="H350" i="3"/>
  <c r="H359" i="3"/>
  <c r="G349" i="3"/>
  <c r="G375" i="3"/>
  <c r="G353" i="3"/>
  <c r="H368" i="3"/>
  <c r="G361" i="3"/>
  <c r="G354" i="3"/>
  <c r="H369" i="3"/>
  <c r="H364" i="3"/>
  <c r="H358" i="3"/>
  <c r="H349" i="3"/>
  <c r="G358" i="3"/>
  <c r="G363" i="3"/>
  <c r="G369" i="3"/>
  <c r="H351" i="3"/>
  <c r="H363" i="3"/>
  <c r="H361" i="3"/>
  <c r="G348" i="3"/>
  <c r="G355" i="3"/>
  <c r="G371" i="3"/>
  <c r="H355" i="3"/>
  <c r="G366" i="3"/>
  <c r="G373" i="3"/>
  <c r="H371" i="3"/>
  <c r="G352" i="3"/>
  <c r="H373" i="3"/>
  <c r="H354" i="3"/>
  <c r="G359" i="3"/>
  <c r="G365" i="3"/>
  <c r="H372" i="3"/>
  <c r="H352" i="3"/>
  <c r="H370" i="3"/>
  <c r="H365" i="3"/>
  <c r="G350" i="3"/>
  <c r="H360" i="3"/>
  <c r="G372" i="3"/>
  <c r="G249" i="3"/>
  <c r="G269" i="3"/>
  <c r="H257" i="3"/>
  <c r="H264" i="3"/>
  <c r="G246" i="3"/>
  <c r="H266" i="3"/>
  <c r="G270" i="3"/>
  <c r="G250" i="3"/>
  <c r="H262" i="3"/>
  <c r="H272" i="3"/>
  <c r="G273" i="3"/>
  <c r="H246" i="3"/>
  <c r="H249" i="3"/>
  <c r="H259" i="3"/>
  <c r="H269" i="3"/>
  <c r="H271" i="3"/>
  <c r="H260" i="3"/>
  <c r="G253" i="3"/>
  <c r="H265" i="3"/>
  <c r="H258" i="3"/>
  <c r="G251" i="3"/>
  <c r="H250" i="3"/>
  <c r="H255" i="3"/>
  <c r="H256" i="3"/>
  <c r="G247" i="3"/>
  <c r="H251" i="3"/>
  <c r="H267" i="3"/>
  <c r="G268" i="3"/>
  <c r="H261" i="3"/>
  <c r="H254" i="3"/>
  <c r="G248" i="3"/>
  <c r="H273" i="3"/>
  <c r="H248" i="3"/>
  <c r="H270" i="3"/>
  <c r="G264" i="3"/>
  <c r="G260" i="3"/>
  <c r="G256" i="3"/>
  <c r="H252" i="3"/>
  <c r="G271" i="3"/>
  <c r="G257" i="3"/>
  <c r="H253" i="3"/>
  <c r="G252" i="3"/>
  <c r="G267" i="3"/>
  <c r="G263" i="3"/>
  <c r="G259" i="3"/>
  <c r="G255" i="3"/>
  <c r="H247" i="3"/>
  <c r="G265" i="3"/>
  <c r="H268" i="3"/>
  <c r="G272" i="3"/>
  <c r="G266" i="3"/>
  <c r="G262" i="3"/>
  <c r="G258" i="3"/>
  <c r="G254" i="3"/>
  <c r="H263" i="3"/>
  <c r="G261" i="3"/>
  <c r="H690" i="3"/>
  <c r="H692" i="3"/>
  <c r="H706" i="3"/>
  <c r="H703" i="3"/>
  <c r="H700" i="3"/>
  <c r="H714" i="3"/>
  <c r="G715" i="3"/>
  <c r="H707" i="3"/>
  <c r="H694" i="3"/>
  <c r="H709" i="3"/>
  <c r="H708" i="3"/>
  <c r="G713" i="3"/>
  <c r="H696" i="3"/>
  <c r="H712" i="3"/>
  <c r="H697" i="3"/>
  <c r="G693" i="3"/>
  <c r="G711" i="3"/>
  <c r="H689" i="3"/>
  <c r="H704" i="3"/>
  <c r="G688" i="3"/>
  <c r="K689" i="3" s="1"/>
  <c r="H701" i="3"/>
  <c r="H713" i="3"/>
  <c r="H702" i="3"/>
  <c r="G707" i="3"/>
  <c r="G703" i="3"/>
  <c r="G699" i="3"/>
  <c r="H693" i="3"/>
  <c r="G690" i="3"/>
  <c r="H705" i="3"/>
  <c r="H698" i="3"/>
  <c r="H699" i="3"/>
  <c r="H715" i="3"/>
  <c r="G710" i="3"/>
  <c r="G705" i="3"/>
  <c r="G700" i="3"/>
  <c r="G692" i="3"/>
  <c r="H695" i="3"/>
  <c r="G691" i="3"/>
  <c r="G709" i="3"/>
  <c r="G704" i="3"/>
  <c r="G698" i="3"/>
  <c r="H691" i="3"/>
  <c r="G708" i="3"/>
  <c r="G702" i="3"/>
  <c r="G697" i="3"/>
  <c r="H688" i="3"/>
  <c r="M689" i="3" s="1"/>
  <c r="M698" i="3" s="1"/>
  <c r="H710" i="3"/>
  <c r="G694" i="3"/>
  <c r="G695" i="3"/>
  <c r="G714" i="3"/>
  <c r="G706" i="3"/>
  <c r="G712" i="3"/>
  <c r="G689" i="3"/>
  <c r="G701" i="3"/>
  <c r="H711" i="3"/>
  <c r="G696" i="3"/>
  <c r="H464" i="3"/>
  <c r="H469" i="3"/>
  <c r="H473" i="3"/>
  <c r="H454" i="3"/>
  <c r="H461" i="3"/>
  <c r="H472" i="3"/>
  <c r="H453" i="3"/>
  <c r="G456" i="3"/>
  <c r="H455" i="3"/>
  <c r="H468" i="3"/>
  <c r="G451" i="3"/>
  <c r="H452" i="3"/>
  <c r="H467" i="3"/>
  <c r="H451" i="3"/>
  <c r="G459" i="3"/>
  <c r="G463" i="3"/>
  <c r="G467" i="3"/>
  <c r="G471" i="3"/>
  <c r="H477" i="3"/>
  <c r="G472" i="3"/>
  <c r="H458" i="3"/>
  <c r="G453" i="3"/>
  <c r="H465" i="3"/>
  <c r="H476" i="3"/>
  <c r="H457" i="3"/>
  <c r="G462" i="3"/>
  <c r="G468" i="3"/>
  <c r="G475" i="3"/>
  <c r="H470" i="3"/>
  <c r="G455" i="3"/>
  <c r="H459" i="3"/>
  <c r="H474" i="3"/>
  <c r="G450" i="3"/>
  <c r="K451" i="3" s="1"/>
  <c r="H460" i="3"/>
  <c r="H471" i="3"/>
  <c r="G458" i="3"/>
  <c r="G464" i="3"/>
  <c r="G469" i="3"/>
  <c r="G476" i="3"/>
  <c r="H475" i="3"/>
  <c r="H466" i="3"/>
  <c r="G454" i="3"/>
  <c r="G477" i="3"/>
  <c r="H456" i="3"/>
  <c r="G461" i="3"/>
  <c r="G466" i="3"/>
  <c r="G457" i="3"/>
  <c r="H463" i="3"/>
  <c r="H450" i="3"/>
  <c r="M451" i="3" s="1"/>
  <c r="M460" i="3" s="1"/>
  <c r="G460" i="3"/>
  <c r="G465" i="3"/>
  <c r="G470" i="3"/>
  <c r="G474" i="3"/>
  <c r="H462" i="3"/>
  <c r="G452" i="3"/>
  <c r="G473" i="3"/>
  <c r="G774" i="3"/>
  <c r="G779" i="3"/>
  <c r="G759" i="3"/>
  <c r="G770" i="3"/>
  <c r="H783" i="3"/>
  <c r="H760" i="3"/>
  <c r="G766" i="3"/>
  <c r="H781" i="3"/>
  <c r="G771" i="3"/>
  <c r="G760" i="3"/>
  <c r="G764" i="3"/>
  <c r="H758" i="3"/>
  <c r="H765" i="3"/>
  <c r="H769" i="3"/>
  <c r="H773" i="3"/>
  <c r="G777" i="3"/>
  <c r="G767" i="3"/>
  <c r="H761" i="3"/>
  <c r="G781" i="3"/>
  <c r="G776" i="3"/>
  <c r="H764" i="3"/>
  <c r="H770" i="3"/>
  <c r="H775" i="3"/>
  <c r="G773" i="3"/>
  <c r="H762" i="3"/>
  <c r="H756" i="3"/>
  <c r="M757" i="3" s="1"/>
  <c r="M766" i="3" s="1"/>
  <c r="G783" i="3"/>
  <c r="H766" i="3"/>
  <c r="H771" i="3"/>
  <c r="H776" i="3"/>
  <c r="G778" i="3"/>
  <c r="H782" i="3"/>
  <c r="H757" i="3"/>
  <c r="G768" i="3"/>
  <c r="G761" i="3"/>
  <c r="H767" i="3"/>
  <c r="H772" i="3"/>
  <c r="G765" i="3"/>
  <c r="H759" i="3"/>
  <c r="G756" i="3"/>
  <c r="K757" i="3" s="1"/>
  <c r="H780" i="3"/>
  <c r="G775" i="3"/>
  <c r="G782" i="3"/>
  <c r="H774" i="3"/>
  <c r="G769" i="3"/>
  <c r="G758" i="3"/>
  <c r="G772" i="3"/>
  <c r="H763" i="3"/>
  <c r="H778" i="3"/>
  <c r="H777" i="3"/>
  <c r="G780" i="3"/>
  <c r="G757" i="3"/>
  <c r="H779" i="3"/>
  <c r="G763" i="3"/>
  <c r="H768" i="3"/>
  <c r="G762" i="3"/>
  <c r="H314" i="3"/>
  <c r="H330" i="3"/>
  <c r="G321" i="3"/>
  <c r="H337" i="3"/>
  <c r="G314" i="3"/>
  <c r="G320" i="3"/>
  <c r="H336" i="3"/>
  <c r="G341" i="3"/>
  <c r="G319" i="3"/>
  <c r="H335" i="3"/>
  <c r="H326" i="3"/>
  <c r="H322" i="3"/>
  <c r="G318" i="3"/>
  <c r="G315" i="3"/>
  <c r="G317" i="3"/>
  <c r="H329" i="3"/>
  <c r="H332" i="3"/>
  <c r="H341" i="3"/>
  <c r="G338" i="3"/>
  <c r="H325" i="3"/>
  <c r="H328" i="3"/>
  <c r="H340" i="3"/>
  <c r="H331" i="3"/>
  <c r="H324" i="3"/>
  <c r="H327" i="3"/>
  <c r="H339" i="3"/>
  <c r="H334" i="3"/>
  <c r="G336" i="3"/>
  <c r="H316" i="3"/>
  <c r="G335" i="3"/>
  <c r="G331" i="3"/>
  <c r="G327" i="3"/>
  <c r="G323" i="3"/>
  <c r="H315" i="3"/>
  <c r="H338" i="3"/>
  <c r="G332" i="3"/>
  <c r="H320" i="3"/>
  <c r="H319" i="3"/>
  <c r="G340" i="3"/>
  <c r="G334" i="3"/>
  <c r="G330" i="3"/>
  <c r="G326" i="3"/>
  <c r="G322" i="3"/>
  <c r="G337" i="3"/>
  <c r="G328" i="3"/>
  <c r="H318" i="3"/>
  <c r="G339" i="3"/>
  <c r="G333" i="3"/>
  <c r="G329" i="3"/>
  <c r="G325" i="3"/>
  <c r="H321" i="3"/>
  <c r="H333" i="3"/>
  <c r="G316" i="3"/>
  <c r="H323" i="3"/>
  <c r="H317" i="3"/>
  <c r="G324" i="3"/>
  <c r="G722" i="3"/>
  <c r="K723" i="3" s="1"/>
  <c r="G727" i="3"/>
  <c r="G733" i="3"/>
  <c r="H738" i="3"/>
  <c r="H734" i="3"/>
  <c r="H730" i="3"/>
  <c r="G741" i="3"/>
  <c r="G747" i="3"/>
  <c r="H742" i="3"/>
  <c r="G725" i="3"/>
  <c r="G737" i="3"/>
  <c r="H749" i="3"/>
  <c r="H743" i="3"/>
  <c r="G738" i="3"/>
  <c r="G739" i="3"/>
  <c r="H724" i="3"/>
  <c r="H728" i="3"/>
  <c r="G749" i="3"/>
  <c r="H737" i="3"/>
  <c r="G732" i="3"/>
  <c r="G748" i="3"/>
  <c r="G734" i="3"/>
  <c r="G743" i="3"/>
  <c r="H736" i="3"/>
  <c r="G731" i="3"/>
  <c r="H723" i="3"/>
  <c r="H746" i="3"/>
  <c r="G740" i="3"/>
  <c r="H733" i="3"/>
  <c r="H739" i="3"/>
  <c r="G735" i="3"/>
  <c r="H725" i="3"/>
  <c r="G724" i="3"/>
  <c r="H747" i="3"/>
  <c r="G744" i="3"/>
  <c r="H722" i="3"/>
  <c r="M723" i="3" s="1"/>
  <c r="M732" i="3" s="1"/>
  <c r="G745" i="3"/>
  <c r="H731" i="3"/>
  <c r="H740" i="3"/>
  <c r="H726" i="3"/>
  <c r="H748" i="3"/>
  <c r="G736" i="3"/>
  <c r="H729" i="3"/>
  <c r="G730" i="3"/>
  <c r="H732" i="3"/>
  <c r="H741" i="3"/>
  <c r="H727" i="3"/>
  <c r="H735" i="3"/>
  <c r="G746" i="3"/>
  <c r="G728" i="3"/>
  <c r="G723" i="3"/>
  <c r="H745" i="3"/>
  <c r="G729" i="3"/>
  <c r="G726" i="3"/>
  <c r="H744" i="3"/>
  <c r="G742" i="3"/>
  <c r="H197" i="3"/>
  <c r="G199" i="3"/>
  <c r="H200" i="3"/>
  <c r="G203" i="3"/>
  <c r="H204" i="3"/>
  <c r="G205" i="3"/>
  <c r="G180" i="3"/>
  <c r="G182" i="3"/>
  <c r="G184" i="3"/>
  <c r="H194" i="3"/>
  <c r="H199" i="3"/>
  <c r="G202" i="3"/>
  <c r="H203" i="3"/>
  <c r="H205" i="3"/>
  <c r="G178" i="3"/>
  <c r="G185" i="3"/>
  <c r="H188" i="3"/>
  <c r="H198" i="3"/>
  <c r="G201" i="3"/>
  <c r="H202" i="3"/>
  <c r="G183" i="3"/>
  <c r="H195" i="3"/>
  <c r="G200" i="3"/>
  <c r="G181" i="3"/>
  <c r="H193" i="3"/>
  <c r="H201" i="3"/>
  <c r="G204" i="3"/>
  <c r="G179" i="3"/>
  <c r="H189" i="3"/>
  <c r="H181" i="3"/>
  <c r="H180" i="3"/>
  <c r="H192" i="3"/>
  <c r="H186" i="3"/>
  <c r="H183" i="3"/>
  <c r="H182" i="3"/>
  <c r="H187" i="3"/>
  <c r="H179" i="3"/>
  <c r="G187" i="3"/>
  <c r="G191" i="3"/>
  <c r="G195" i="3"/>
  <c r="H178" i="3"/>
  <c r="G190" i="3"/>
  <c r="G198" i="3"/>
  <c r="H196" i="3"/>
  <c r="H184" i="3"/>
  <c r="G188" i="3"/>
  <c r="G192" i="3"/>
  <c r="G196" i="3"/>
  <c r="H191" i="3"/>
  <c r="G194" i="3"/>
  <c r="H190" i="3"/>
  <c r="H185" i="3"/>
  <c r="G189" i="3"/>
  <c r="G193" i="3"/>
  <c r="G197" i="3"/>
  <c r="G186" i="3"/>
  <c r="G586" i="3"/>
  <c r="K587" i="3" s="1"/>
  <c r="G591" i="3"/>
  <c r="H595" i="3"/>
  <c r="G597" i="3"/>
  <c r="G599" i="3"/>
  <c r="H602" i="3"/>
  <c r="H604" i="3"/>
  <c r="G606" i="3"/>
  <c r="H610" i="3"/>
  <c r="G612" i="3"/>
  <c r="G613" i="3"/>
  <c r="H586" i="3"/>
  <c r="M587" i="3" s="1"/>
  <c r="M596" i="3" s="1"/>
  <c r="G588" i="3"/>
  <c r="G594" i="3"/>
  <c r="H599" i="3"/>
  <c r="G601" i="3"/>
  <c r="G603" i="3"/>
  <c r="H606" i="3"/>
  <c r="H612" i="3"/>
  <c r="H592" i="3"/>
  <c r="H594" i="3"/>
  <c r="H596" i="3"/>
  <c r="G598" i="3"/>
  <c r="H603" i="3"/>
  <c r="G605" i="3"/>
  <c r="G607" i="3"/>
  <c r="G611" i="3"/>
  <c r="G589" i="3"/>
  <c r="G595" i="3"/>
  <c r="H598" i="3"/>
  <c r="G602" i="3"/>
  <c r="H607" i="3"/>
  <c r="H600" i="3"/>
  <c r="H588" i="3"/>
  <c r="G609" i="3"/>
  <c r="H613" i="3"/>
  <c r="H601" i="3"/>
  <c r="G596" i="3"/>
  <c r="G590" i="3"/>
  <c r="H590" i="3"/>
  <c r="G600" i="3"/>
  <c r="H593" i="3"/>
  <c r="H591" i="3"/>
  <c r="H611" i="3"/>
  <c r="H605" i="3"/>
  <c r="H597" i="3"/>
  <c r="H587" i="3"/>
  <c r="G604" i="3"/>
  <c r="H589" i="3"/>
  <c r="G610" i="3"/>
  <c r="G592" i="3"/>
  <c r="G608" i="3"/>
  <c r="H608" i="3"/>
  <c r="G593" i="3"/>
  <c r="H609" i="3"/>
  <c r="G587" i="3"/>
  <c r="H426" i="3"/>
  <c r="H431" i="3"/>
  <c r="H438" i="3"/>
  <c r="H418" i="3"/>
  <c r="G422" i="3"/>
  <c r="H421" i="3"/>
  <c r="H435" i="3"/>
  <c r="H427" i="3"/>
  <c r="H439" i="3"/>
  <c r="H419" i="3"/>
  <c r="H420" i="3"/>
  <c r="H442" i="3"/>
  <c r="H425" i="3"/>
  <c r="H434" i="3"/>
  <c r="H417" i="3"/>
  <c r="G425" i="3"/>
  <c r="G429" i="3"/>
  <c r="G433" i="3"/>
  <c r="G437" i="3"/>
  <c r="H441" i="3"/>
  <c r="H436" i="3"/>
  <c r="G423" i="3"/>
  <c r="G418" i="3"/>
  <c r="G443" i="3"/>
  <c r="H416" i="3"/>
  <c r="M417" i="3" s="1"/>
  <c r="M426" i="3" s="1"/>
  <c r="H423" i="3"/>
  <c r="G428" i="3"/>
  <c r="G434" i="3"/>
  <c r="G441" i="3"/>
  <c r="H443" i="3"/>
  <c r="H432" i="3"/>
  <c r="G420" i="3"/>
  <c r="H422" i="3"/>
  <c r="G432" i="3"/>
  <c r="G438" i="3"/>
  <c r="H437" i="3"/>
  <c r="G417" i="3"/>
  <c r="G424" i="3"/>
  <c r="G430" i="3"/>
  <c r="G435" i="3"/>
  <c r="G442" i="3"/>
  <c r="G440" i="3"/>
  <c r="H428" i="3"/>
  <c r="G419" i="3"/>
  <c r="H429" i="3"/>
  <c r="G427" i="3"/>
  <c r="H433" i="3"/>
  <c r="H430" i="3"/>
  <c r="G416" i="3"/>
  <c r="K417" i="3" s="1"/>
  <c r="G426" i="3"/>
  <c r="G431" i="3"/>
  <c r="G436" i="3"/>
  <c r="G439" i="3"/>
  <c r="H424" i="3"/>
  <c r="H440" i="3"/>
  <c r="G421" i="3"/>
  <c r="H212" i="3"/>
  <c r="H215" i="3"/>
  <c r="G218" i="3"/>
  <c r="H225" i="3"/>
  <c r="H235" i="3"/>
  <c r="G238" i="3"/>
  <c r="H222" i="3"/>
  <c r="H229" i="3"/>
  <c r="H238" i="3"/>
  <c r="G214" i="3"/>
  <c r="H227" i="3"/>
  <c r="G234" i="3"/>
  <c r="H231" i="3"/>
  <c r="G239" i="3"/>
  <c r="G217" i="3"/>
  <c r="H214" i="3"/>
  <c r="G237" i="3"/>
  <c r="H234" i="3"/>
  <c r="H236" i="3"/>
  <c r="H230" i="3"/>
  <c r="H223" i="3"/>
  <c r="H216" i="3"/>
  <c r="H224" i="3"/>
  <c r="G235" i="3"/>
  <c r="H221" i="3"/>
  <c r="G215" i="3"/>
  <c r="H220" i="3"/>
  <c r="H239" i="3"/>
  <c r="H233" i="3"/>
  <c r="H226" i="3"/>
  <c r="G219" i="3"/>
  <c r="G213" i="3"/>
  <c r="G212" i="3"/>
  <c r="K213" i="3" s="1"/>
  <c r="H232" i="3"/>
  <c r="H237" i="3"/>
  <c r="H217" i="3"/>
  <c r="G236" i="3"/>
  <c r="G216" i="3"/>
  <c r="G231" i="3"/>
  <c r="G227" i="3"/>
  <c r="G223" i="3"/>
  <c r="H219" i="3"/>
  <c r="G224" i="3"/>
  <c r="G220" i="3"/>
  <c r="G230" i="3"/>
  <c r="G226" i="3"/>
  <c r="G222" i="3"/>
  <c r="H218" i="3"/>
  <c r="G232" i="3"/>
  <c r="G233" i="3"/>
  <c r="G229" i="3"/>
  <c r="G225" i="3"/>
  <c r="G221" i="3"/>
  <c r="H213" i="3"/>
  <c r="H228" i="3"/>
  <c r="G228" i="3"/>
  <c r="G620" i="3"/>
  <c r="K621" i="3" s="1"/>
  <c r="G629" i="3"/>
  <c r="H634" i="3"/>
  <c r="H627" i="3"/>
  <c r="G638" i="3"/>
  <c r="H625" i="3"/>
  <c r="G631" i="3"/>
  <c r="H636" i="3"/>
  <c r="H623" i="3"/>
  <c r="H639" i="3"/>
  <c r="H621" i="3"/>
  <c r="G624" i="3"/>
  <c r="H645" i="3"/>
  <c r="H622" i="3"/>
  <c r="G628" i="3"/>
  <c r="H633" i="3"/>
  <c r="H635" i="3"/>
  <c r="H628" i="3"/>
  <c r="H620" i="3"/>
  <c r="M621" i="3" s="1"/>
  <c r="M630" i="3" s="1"/>
  <c r="H640" i="3"/>
  <c r="H631" i="3"/>
  <c r="H632" i="3"/>
  <c r="H626" i="3"/>
  <c r="H629" i="3"/>
  <c r="G636" i="3"/>
  <c r="H641" i="3"/>
  <c r="H647" i="3"/>
  <c r="G639" i="3"/>
  <c r="G630" i="3"/>
  <c r="G642" i="3"/>
  <c r="H630" i="3"/>
  <c r="G622" i="3"/>
  <c r="H644" i="3"/>
  <c r="H637" i="3"/>
  <c r="G643" i="3"/>
  <c r="G645" i="3"/>
  <c r="G637" i="3"/>
  <c r="H638" i="3"/>
  <c r="G641" i="3"/>
  <c r="G623" i="3"/>
  <c r="H646" i="3"/>
  <c r="G632" i="3"/>
  <c r="H624" i="3"/>
  <c r="G635" i="3"/>
  <c r="G634" i="3"/>
  <c r="G646" i="3"/>
  <c r="G625" i="3"/>
  <c r="G633" i="3"/>
  <c r="G647" i="3"/>
  <c r="G640" i="3"/>
  <c r="H642" i="3"/>
  <c r="G627" i="3"/>
  <c r="H643" i="3"/>
  <c r="G626" i="3"/>
  <c r="G644" i="3"/>
  <c r="G621" i="3"/>
  <c r="H83" i="3"/>
  <c r="H92" i="3"/>
  <c r="G87" i="3"/>
  <c r="H100" i="3"/>
  <c r="H79" i="3"/>
  <c r="G95" i="3"/>
  <c r="H103" i="3"/>
  <c r="H82" i="3"/>
  <c r="H90" i="3"/>
  <c r="H98" i="3"/>
  <c r="G79" i="3"/>
  <c r="G88" i="3"/>
  <c r="G96" i="3"/>
  <c r="G94" i="3"/>
  <c r="G78" i="3"/>
  <c r="H76" i="3"/>
  <c r="H84" i="3"/>
  <c r="G93" i="3"/>
  <c r="G101" i="3"/>
  <c r="G81" i="3"/>
  <c r="H89" i="3"/>
  <c r="H97" i="3"/>
  <c r="H91" i="3"/>
  <c r="H80" i="3"/>
  <c r="G97" i="3"/>
  <c r="G85" i="3"/>
  <c r="H101" i="3"/>
  <c r="G102" i="3"/>
  <c r="H96" i="3"/>
  <c r="H81" i="3"/>
  <c r="H95" i="3"/>
  <c r="G80" i="3"/>
  <c r="H86" i="3"/>
  <c r="H102" i="3"/>
  <c r="G92" i="3"/>
  <c r="H99" i="3"/>
  <c r="G91" i="3"/>
  <c r="H77" i="3"/>
  <c r="G90" i="3"/>
  <c r="G76" i="3"/>
  <c r="G89" i="3"/>
  <c r="G77" i="3"/>
  <c r="H93" i="3"/>
  <c r="G86" i="3"/>
  <c r="G103" i="3"/>
  <c r="H88" i="3"/>
  <c r="H87" i="3"/>
  <c r="H94" i="3"/>
  <c r="G82" i="3"/>
  <c r="G99" i="3"/>
  <c r="G83" i="3"/>
  <c r="H85" i="3"/>
  <c r="G100" i="3"/>
  <c r="G98" i="3"/>
  <c r="H78" i="3"/>
  <c r="G84" i="3"/>
  <c r="H664" i="3"/>
  <c r="H668" i="3"/>
  <c r="H672" i="3"/>
  <c r="G658" i="3"/>
  <c r="G669" i="3"/>
  <c r="H680" i="3"/>
  <c r="G671" i="3"/>
  <c r="H658" i="3"/>
  <c r="H681" i="3"/>
  <c r="G659" i="3"/>
  <c r="G657" i="3"/>
  <c r="H663" i="3"/>
  <c r="H669" i="3"/>
  <c r="H674" i="3"/>
  <c r="G679" i="3"/>
  <c r="H655" i="3"/>
  <c r="G656" i="3"/>
  <c r="G662" i="3"/>
  <c r="H657" i="3"/>
  <c r="G675" i="3"/>
  <c r="G668" i="3"/>
  <c r="H665" i="3"/>
  <c r="H670" i="3"/>
  <c r="H675" i="3"/>
  <c r="G680" i="3"/>
  <c r="H660" i="3"/>
  <c r="G676" i="3"/>
  <c r="H654" i="3"/>
  <c r="M655" i="3" s="1"/>
  <c r="M664" i="3" s="1"/>
  <c r="G672" i="3"/>
  <c r="G681" i="3"/>
  <c r="G666" i="3"/>
  <c r="H661" i="3"/>
  <c r="H666" i="3"/>
  <c r="H671" i="3"/>
  <c r="H659" i="3"/>
  <c r="G665" i="3"/>
  <c r="H656" i="3"/>
  <c r="G674" i="3"/>
  <c r="G667" i="3"/>
  <c r="H678" i="3"/>
  <c r="G670" i="3"/>
  <c r="G663" i="3"/>
  <c r="H667" i="3"/>
  <c r="H673" i="3"/>
  <c r="G673" i="3"/>
  <c r="H679" i="3"/>
  <c r="G678" i="3"/>
  <c r="G660" i="3"/>
  <c r="G677" i="3"/>
  <c r="G661" i="3"/>
  <c r="G664" i="3"/>
  <c r="G655" i="3"/>
  <c r="G654" i="3"/>
  <c r="K655" i="3" s="1"/>
  <c r="H677" i="3"/>
  <c r="H662" i="3"/>
  <c r="H676" i="3"/>
  <c r="H165" i="3"/>
  <c r="G145" i="3"/>
  <c r="H153" i="3"/>
  <c r="H144" i="3"/>
  <c r="G149" i="3"/>
  <c r="H154" i="3"/>
  <c r="G169" i="3"/>
  <c r="G171" i="3"/>
  <c r="G151" i="3"/>
  <c r="H169" i="3"/>
  <c r="H156" i="3"/>
  <c r="G146" i="3"/>
  <c r="G150" i="3"/>
  <c r="G166" i="3"/>
  <c r="G170" i="3"/>
  <c r="H147" i="3"/>
  <c r="H167" i="3"/>
  <c r="H170" i="3"/>
  <c r="H148" i="3"/>
  <c r="G147" i="3"/>
  <c r="H162" i="3"/>
  <c r="G167" i="3"/>
  <c r="H155" i="3"/>
  <c r="H146" i="3"/>
  <c r="H152" i="3"/>
  <c r="H159" i="3"/>
  <c r="H166" i="3"/>
  <c r="H171" i="3"/>
  <c r="G168" i="3"/>
  <c r="H157" i="3"/>
  <c r="H164" i="3"/>
  <c r="H168" i="3"/>
  <c r="G162" i="3"/>
  <c r="G158" i="3"/>
  <c r="G154" i="3"/>
  <c r="H150" i="3"/>
  <c r="G159" i="3"/>
  <c r="H149" i="3"/>
  <c r="G165" i="3"/>
  <c r="G161" i="3"/>
  <c r="G157" i="3"/>
  <c r="G153" i="3"/>
  <c r="H145" i="3"/>
  <c r="G155" i="3"/>
  <c r="H160" i="3"/>
  <c r="H163" i="3"/>
  <c r="G148" i="3"/>
  <c r="G144" i="3"/>
  <c r="G164" i="3"/>
  <c r="G160" i="3"/>
  <c r="G156" i="3"/>
  <c r="G152" i="3"/>
  <c r="H158" i="3"/>
  <c r="H161" i="3"/>
  <c r="G163" i="3"/>
  <c r="H151" i="3"/>
  <c r="G526" i="3"/>
  <c r="H525" i="3"/>
  <c r="H533" i="3"/>
  <c r="G530" i="3"/>
  <c r="G538" i="3"/>
  <c r="H527" i="3"/>
  <c r="H535" i="3"/>
  <c r="G528" i="3"/>
  <c r="G536" i="3"/>
  <c r="H524" i="3"/>
  <c r="G534" i="3"/>
  <c r="H544" i="3"/>
  <c r="H532" i="3"/>
  <c r="G527" i="3"/>
  <c r="G520" i="3"/>
  <c r="H529" i="3"/>
  <c r="G545" i="3"/>
  <c r="G518" i="3"/>
  <c r="K519" i="3" s="1"/>
  <c r="H543" i="3"/>
  <c r="H518" i="3"/>
  <c r="M519" i="3" s="1"/>
  <c r="M528" i="3" s="1"/>
  <c r="G535" i="3"/>
  <c r="H528" i="3"/>
  <c r="G544" i="3"/>
  <c r="H534" i="3"/>
  <c r="G529" i="3"/>
  <c r="H537" i="3"/>
  <c r="H539" i="3"/>
  <c r="G539" i="3"/>
  <c r="G523" i="3"/>
  <c r="H538" i="3"/>
  <c r="G533" i="3"/>
  <c r="G521" i="3"/>
  <c r="H545" i="3"/>
  <c r="H536" i="3"/>
  <c r="H519" i="3"/>
  <c r="G543" i="3"/>
  <c r="H530" i="3"/>
  <c r="G532" i="3"/>
  <c r="G537" i="3"/>
  <c r="G531" i="3"/>
  <c r="G522" i="3"/>
  <c r="H526" i="3"/>
  <c r="G541" i="3"/>
  <c r="H521" i="3"/>
  <c r="G542" i="3"/>
  <c r="G524" i="3"/>
  <c r="H522" i="3"/>
  <c r="H541" i="3"/>
  <c r="G519" i="3"/>
  <c r="H531" i="3"/>
  <c r="H520" i="3"/>
  <c r="H540" i="3"/>
  <c r="H523" i="3"/>
  <c r="H542" i="3"/>
  <c r="G540" i="3"/>
  <c r="G525" i="3"/>
  <c r="H393" i="3"/>
  <c r="H405" i="3"/>
  <c r="H396" i="3"/>
  <c r="H382" i="3"/>
  <c r="M383" i="3" s="1"/>
  <c r="M392" i="3" s="1"/>
  <c r="G390" i="3"/>
  <c r="G394" i="3"/>
  <c r="G398" i="3"/>
  <c r="G402" i="3"/>
  <c r="G408" i="3"/>
  <c r="H387" i="3"/>
  <c r="H395" i="3"/>
  <c r="G409" i="3"/>
  <c r="G386" i="3"/>
  <c r="H394" i="3"/>
  <c r="G405" i="3"/>
  <c r="H400" i="3"/>
  <c r="H401" i="3"/>
  <c r="H389" i="3"/>
  <c r="G395" i="3"/>
  <c r="G400" i="3"/>
  <c r="G407" i="3"/>
  <c r="G388" i="3"/>
  <c r="H403" i="3"/>
  <c r="G385" i="3"/>
  <c r="H398" i="3"/>
  <c r="H407" i="3"/>
  <c r="G393" i="3"/>
  <c r="H406" i="3"/>
  <c r="H399" i="3"/>
  <c r="H390" i="3"/>
  <c r="H392" i="3"/>
  <c r="G391" i="3"/>
  <c r="G396" i="3"/>
  <c r="G401" i="3"/>
  <c r="H384" i="3"/>
  <c r="G383" i="3"/>
  <c r="H408" i="3"/>
  <c r="G387" i="3"/>
  <c r="H402" i="3"/>
  <c r="H409" i="3"/>
  <c r="H388" i="3"/>
  <c r="G399" i="3"/>
  <c r="H386" i="3"/>
  <c r="G406" i="3"/>
  <c r="H397" i="3"/>
  <c r="H383" i="3"/>
  <c r="G392" i="3"/>
  <c r="G397" i="3"/>
  <c r="G403" i="3"/>
  <c r="H385" i="3"/>
  <c r="H391" i="3"/>
  <c r="G382" i="3"/>
  <c r="K383" i="3" s="1"/>
  <c r="G389" i="3"/>
  <c r="G404" i="3"/>
  <c r="H404" i="3"/>
  <c r="G384" i="3"/>
  <c r="G824" i="3"/>
  <c r="K825" i="3" s="1"/>
  <c r="H829" i="3"/>
  <c r="H835" i="3"/>
  <c r="H826" i="3"/>
  <c r="G847" i="3"/>
  <c r="H827" i="3"/>
  <c r="H843" i="3"/>
  <c r="H851" i="3"/>
  <c r="H839" i="3"/>
  <c r="H828" i="3"/>
  <c r="G826" i="3"/>
  <c r="H849" i="3"/>
  <c r="H832" i="3"/>
  <c r="H837" i="3"/>
  <c r="H842" i="3"/>
  <c r="H840" i="3"/>
  <c r="G850" i="3"/>
  <c r="H845" i="3"/>
  <c r="H833" i="3"/>
  <c r="H838" i="3"/>
  <c r="G829" i="3"/>
  <c r="G849" i="3"/>
  <c r="G828" i="3"/>
  <c r="G851" i="3"/>
  <c r="H844" i="3"/>
  <c r="H836" i="3"/>
  <c r="H848" i="3"/>
  <c r="H850" i="3"/>
  <c r="G827" i="3"/>
  <c r="H841" i="3"/>
  <c r="H834" i="3"/>
  <c r="G845" i="3"/>
  <c r="G841" i="3"/>
  <c r="G837" i="3"/>
  <c r="G833" i="3"/>
  <c r="H825" i="3"/>
  <c r="H846" i="3"/>
  <c r="G842" i="3"/>
  <c r="G836" i="3"/>
  <c r="H831" i="3"/>
  <c r="H847" i="3"/>
  <c r="G843" i="3"/>
  <c r="G848" i="3"/>
  <c r="G846" i="3"/>
  <c r="G840" i="3"/>
  <c r="G835" i="3"/>
  <c r="H830" i="3"/>
  <c r="G831" i="3"/>
  <c r="G838" i="3"/>
  <c r="G825" i="3"/>
  <c r="G844" i="3"/>
  <c r="G839" i="3"/>
  <c r="G834" i="3"/>
  <c r="H824" i="3"/>
  <c r="M825" i="3" s="1"/>
  <c r="M834" i="3" s="1"/>
  <c r="G830" i="3"/>
  <c r="G832" i="3"/>
  <c r="G552" i="3"/>
  <c r="K553" i="3" s="1"/>
  <c r="H561" i="3"/>
  <c r="H564" i="3"/>
  <c r="H576" i="3"/>
  <c r="G578" i="3"/>
  <c r="G554" i="3"/>
  <c r="H558" i="3"/>
  <c r="H560" i="3"/>
  <c r="H570" i="3"/>
  <c r="H573" i="3"/>
  <c r="H578" i="3"/>
  <c r="G579" i="3"/>
  <c r="H566" i="3"/>
  <c r="H569" i="3"/>
  <c r="H572" i="3"/>
  <c r="G575" i="3"/>
  <c r="G577" i="3"/>
  <c r="H568" i="3"/>
  <c r="G555" i="3"/>
  <c r="H565" i="3"/>
  <c r="H553" i="3"/>
  <c r="H562" i="3"/>
  <c r="H579" i="3"/>
  <c r="H563" i="3"/>
  <c r="H559" i="3"/>
  <c r="G573" i="3"/>
  <c r="G569" i="3"/>
  <c r="G565" i="3"/>
  <c r="G561" i="3"/>
  <c r="G556" i="3"/>
  <c r="H577" i="3"/>
  <c r="G557" i="3"/>
  <c r="G572" i="3"/>
  <c r="G567" i="3"/>
  <c r="G562" i="3"/>
  <c r="G571" i="3"/>
  <c r="G566" i="3"/>
  <c r="G560" i="3"/>
  <c r="H571" i="3"/>
  <c r="G570" i="3"/>
  <c r="G564" i="3"/>
  <c r="H552" i="3"/>
  <c r="M553" i="3" s="1"/>
  <c r="M562" i="3" s="1"/>
  <c r="H557" i="3"/>
  <c r="H574" i="3"/>
  <c r="G563" i="3"/>
  <c r="H555" i="3"/>
  <c r="H575" i="3"/>
  <c r="G576" i="3"/>
  <c r="H567" i="3"/>
  <c r="H554" i="3"/>
  <c r="G559" i="3"/>
  <c r="H556" i="3"/>
  <c r="G574" i="3"/>
  <c r="G558" i="3"/>
  <c r="G568" i="3"/>
  <c r="G553" i="3"/>
  <c r="H303" i="3"/>
  <c r="H294" i="3"/>
  <c r="H302" i="3"/>
  <c r="G304" i="3"/>
  <c r="H287" i="3"/>
  <c r="G291" i="3"/>
  <c r="G295" i="3"/>
  <c r="G299" i="3"/>
  <c r="H293" i="3"/>
  <c r="G305" i="3"/>
  <c r="G283" i="3"/>
  <c r="H288" i="3"/>
  <c r="H301" i="3"/>
  <c r="G288" i="3"/>
  <c r="G293" i="3"/>
  <c r="G298" i="3"/>
  <c r="H297" i="3"/>
  <c r="G280" i="3"/>
  <c r="G287" i="3"/>
  <c r="H305" i="3"/>
  <c r="H283" i="3"/>
  <c r="H291" i="3"/>
  <c r="G303" i="3"/>
  <c r="H286" i="3"/>
  <c r="G292" i="3"/>
  <c r="G306" i="3"/>
  <c r="G285" i="3"/>
  <c r="G286" i="3"/>
  <c r="G302" i="3"/>
  <c r="H298" i="3"/>
  <c r="H280" i="3"/>
  <c r="G289" i="3"/>
  <c r="G294" i="3"/>
  <c r="G300" i="3"/>
  <c r="G301" i="3"/>
  <c r="G282" i="3"/>
  <c r="H292" i="3"/>
  <c r="H306" i="3"/>
  <c r="H284" i="3"/>
  <c r="H295" i="3"/>
  <c r="H307" i="3"/>
  <c r="H289" i="3"/>
  <c r="H282" i="3"/>
  <c r="H281" i="3"/>
  <c r="G290" i="3"/>
  <c r="G296" i="3"/>
  <c r="G281" i="3"/>
  <c r="H304" i="3"/>
  <c r="G284" i="3"/>
  <c r="H296" i="3"/>
  <c r="G307" i="3"/>
  <c r="H285" i="3"/>
  <c r="H299" i="3"/>
  <c r="H290" i="3"/>
  <c r="G297" i="3"/>
  <c r="H300" i="3"/>
  <c r="G64" i="3"/>
  <c r="H43" i="3"/>
  <c r="G58" i="3"/>
  <c r="G60" i="3"/>
  <c r="G66" i="3"/>
  <c r="H50" i="3"/>
  <c r="G62" i="3"/>
  <c r="G68" i="3"/>
  <c r="G47" i="3"/>
  <c r="G51" i="3"/>
  <c r="G55" i="3"/>
  <c r="H49" i="3"/>
  <c r="H59" i="3"/>
  <c r="H63" i="3"/>
  <c r="H67" i="3"/>
  <c r="H44" i="3"/>
  <c r="H46" i="3"/>
  <c r="G65" i="3"/>
  <c r="H47" i="3"/>
  <c r="G42" i="3"/>
  <c r="G44" i="3"/>
  <c r="G48" i="3"/>
  <c r="G52" i="3"/>
  <c r="G56" i="3"/>
  <c r="H45" i="3"/>
  <c r="H60" i="3"/>
  <c r="H64" i="3"/>
  <c r="H68" i="3"/>
  <c r="H56" i="3"/>
  <c r="G59" i="3"/>
  <c r="G67" i="3"/>
  <c r="H51" i="3"/>
  <c r="G45" i="3"/>
  <c r="G49" i="3"/>
  <c r="G53" i="3"/>
  <c r="G57" i="3"/>
  <c r="H57" i="3"/>
  <c r="H61" i="3"/>
  <c r="H65" i="3"/>
  <c r="G69" i="3"/>
  <c r="H52" i="3"/>
  <c r="H69" i="3"/>
  <c r="G61" i="3"/>
  <c r="H42" i="3"/>
  <c r="M43" i="3" s="1"/>
  <c r="M52" i="3" s="1"/>
  <c r="G46" i="3"/>
  <c r="H58" i="3"/>
  <c r="G63" i="3"/>
  <c r="G43" i="3"/>
  <c r="G50" i="3"/>
  <c r="H53" i="3"/>
  <c r="H62" i="3"/>
  <c r="H55" i="3"/>
  <c r="G54" i="3"/>
  <c r="H66" i="3"/>
  <c r="H48" i="3"/>
  <c r="H54" i="3"/>
  <c r="H490" i="3"/>
  <c r="G494" i="3"/>
  <c r="G501" i="3"/>
  <c r="G503" i="3"/>
  <c r="G486" i="3"/>
  <c r="G488" i="3"/>
  <c r="G498" i="3"/>
  <c r="G505" i="3"/>
  <c r="H508" i="3"/>
  <c r="G510" i="3"/>
  <c r="G511" i="3"/>
  <c r="H484" i="3"/>
  <c r="M485" i="3" s="1"/>
  <c r="M494" i="3" s="1"/>
  <c r="G489" i="3"/>
  <c r="G493" i="3"/>
  <c r="G495" i="3"/>
  <c r="G502" i="3"/>
  <c r="H510" i="3"/>
  <c r="G497" i="3"/>
  <c r="G509" i="3"/>
  <c r="G499" i="3"/>
  <c r="G487" i="3"/>
  <c r="H492" i="3"/>
  <c r="H495" i="3"/>
  <c r="H499" i="3"/>
  <c r="H503" i="3"/>
  <c r="G496" i="3"/>
  <c r="H491" i="3"/>
  <c r="H496" i="3"/>
  <c r="H500" i="3"/>
  <c r="H504" i="3"/>
  <c r="G500" i="3"/>
  <c r="H493" i="3"/>
  <c r="H501" i="3"/>
  <c r="H494" i="3"/>
  <c r="H502" i="3"/>
  <c r="G492" i="3"/>
  <c r="H485" i="3"/>
  <c r="H497" i="3"/>
  <c r="H505" i="3"/>
  <c r="G504" i="3"/>
  <c r="G506" i="3"/>
  <c r="H486" i="3"/>
  <c r="H506" i="3"/>
  <c r="H489" i="3"/>
  <c r="G508" i="3"/>
  <c r="G485" i="3"/>
  <c r="G490" i="3"/>
  <c r="G484" i="3"/>
  <c r="K485" i="3" s="1"/>
  <c r="H488" i="3"/>
  <c r="H507" i="3"/>
  <c r="G507" i="3"/>
  <c r="H498" i="3"/>
  <c r="H511" i="3"/>
  <c r="H487" i="3"/>
  <c r="G491" i="3"/>
  <c r="H509" i="3"/>
  <c r="H121" i="3"/>
  <c r="H128" i="3"/>
  <c r="H126" i="3"/>
  <c r="G115" i="3"/>
  <c r="H122" i="3"/>
  <c r="H129" i="3"/>
  <c r="G135" i="3"/>
  <c r="G114" i="3"/>
  <c r="H124" i="3"/>
  <c r="G113" i="3"/>
  <c r="H110" i="3"/>
  <c r="H114" i="3"/>
  <c r="H127" i="3"/>
  <c r="H134" i="3"/>
  <c r="H137" i="3"/>
  <c r="H118" i="3"/>
  <c r="G110" i="3"/>
  <c r="G111" i="3"/>
  <c r="H115" i="3"/>
  <c r="H131" i="3"/>
  <c r="H135" i="3"/>
  <c r="G136" i="3"/>
  <c r="G116" i="3"/>
  <c r="H120" i="3"/>
  <c r="G134" i="3"/>
  <c r="G117" i="3"/>
  <c r="G133" i="3"/>
  <c r="H112" i="3"/>
  <c r="H119" i="3"/>
  <c r="H132" i="3"/>
  <c r="H136" i="3"/>
  <c r="G132" i="3"/>
  <c r="G112" i="3"/>
  <c r="H123" i="3"/>
  <c r="G129" i="3"/>
  <c r="G125" i="3"/>
  <c r="G121" i="3"/>
  <c r="H117" i="3"/>
  <c r="G130" i="3"/>
  <c r="G118" i="3"/>
  <c r="H133" i="3"/>
  <c r="G128" i="3"/>
  <c r="G124" i="3"/>
  <c r="G120" i="3"/>
  <c r="H116" i="3"/>
  <c r="G126" i="3"/>
  <c r="G137" i="3"/>
  <c r="G131" i="3"/>
  <c r="G127" i="3"/>
  <c r="G123" i="3"/>
  <c r="G119" i="3"/>
  <c r="H111" i="3"/>
  <c r="H130" i="3"/>
  <c r="H113" i="3"/>
  <c r="H125" i="3"/>
  <c r="G122" i="3"/>
  <c r="D12" i="6"/>
  <c r="C13" i="6"/>
  <c r="P3" i="4" a="1"/>
  <c r="Q27" i="22" a="1"/>
  <c r="Q20" i="22" a="1"/>
  <c r="Q26" i="22" a="1"/>
  <c r="Q32" i="22" a="1"/>
  <c r="Q28" i="22" a="1"/>
  <c r="Q29" i="22" a="1"/>
  <c r="Q25" i="22" a="1"/>
  <c r="Q31" i="22" a="1"/>
  <c r="Q19" i="22" a="1"/>
  <c r="Q23" i="22" a="1"/>
  <c r="Q24" i="22" a="1"/>
  <c r="Q30" i="22" a="1"/>
  <c r="Q22" i="22" a="1"/>
  <c r="Q21" i="22" a="1"/>
  <c r="L358" i="25" l="1"/>
  <c r="M355" i="25"/>
  <c r="M321" i="25"/>
  <c r="L324" i="25"/>
  <c r="L290" i="25"/>
  <c r="M287" i="25"/>
  <c r="L256" i="25"/>
  <c r="M253" i="25"/>
  <c r="M219" i="25"/>
  <c r="L222" i="25"/>
  <c r="M185" i="25"/>
  <c r="L188" i="25"/>
  <c r="L154" i="25"/>
  <c r="M151" i="25"/>
  <c r="M117" i="25"/>
  <c r="L120" i="25"/>
  <c r="L86" i="25"/>
  <c r="M83" i="25"/>
  <c r="L52" i="25"/>
  <c r="M49" i="25"/>
  <c r="M355" i="29"/>
  <c r="L358" i="29"/>
  <c r="L324" i="29"/>
  <c r="M321" i="29"/>
  <c r="L290" i="29"/>
  <c r="M287" i="29"/>
  <c r="L256" i="29"/>
  <c r="M253" i="29"/>
  <c r="M219" i="29"/>
  <c r="L222" i="29"/>
  <c r="M185" i="29"/>
  <c r="L188" i="29"/>
  <c r="M49" i="29"/>
  <c r="L52" i="29"/>
  <c r="M355" i="28"/>
  <c r="L358" i="28"/>
  <c r="M321" i="28"/>
  <c r="L324" i="28"/>
  <c r="M287" i="28"/>
  <c r="L290" i="28"/>
  <c r="M253" i="28"/>
  <c r="L256" i="28"/>
  <c r="M219" i="28"/>
  <c r="L222" i="28"/>
  <c r="L188" i="28"/>
  <c r="M185" i="28"/>
  <c r="M151" i="28"/>
  <c r="L154" i="28"/>
  <c r="M117" i="28"/>
  <c r="L120" i="28"/>
  <c r="L86" i="28"/>
  <c r="M83" i="28"/>
  <c r="L52" i="28"/>
  <c r="M49" i="28"/>
  <c r="L358" i="24"/>
  <c r="M355" i="24"/>
  <c r="M321" i="24"/>
  <c r="L324" i="24"/>
  <c r="L290" i="24"/>
  <c r="M287" i="24"/>
  <c r="L256" i="24"/>
  <c r="M253" i="24"/>
  <c r="M219" i="24"/>
  <c r="L222" i="24"/>
  <c r="L188" i="24"/>
  <c r="M185" i="24"/>
  <c r="M151" i="24"/>
  <c r="L154" i="24"/>
  <c r="L120" i="24"/>
  <c r="M117" i="24"/>
  <c r="L86" i="24"/>
  <c r="M83" i="24"/>
  <c r="L52" i="24"/>
  <c r="M49" i="24"/>
  <c r="M355" i="23"/>
  <c r="L358" i="23"/>
  <c r="L324" i="23"/>
  <c r="M321" i="23"/>
  <c r="M287" i="23"/>
  <c r="L290" i="23"/>
  <c r="M253" i="23"/>
  <c r="L256" i="23"/>
  <c r="M219" i="23"/>
  <c r="L222" i="23"/>
  <c r="L188" i="23"/>
  <c r="M185" i="23"/>
  <c r="L154" i="23"/>
  <c r="M151" i="23"/>
  <c r="L120" i="23"/>
  <c r="M117" i="23"/>
  <c r="M83" i="23"/>
  <c r="L86" i="23"/>
  <c r="L52" i="23"/>
  <c r="M49" i="23"/>
  <c r="L358" i="22"/>
  <c r="M355" i="22"/>
  <c r="L370" i="22" s="1"/>
  <c r="Q18" i="22" s="1" a="1"/>
  <c r="M321" i="22"/>
  <c r="L336" i="22" s="1"/>
  <c r="Q17" i="22" s="1" a="1"/>
  <c r="L324" i="22"/>
  <c r="L290" i="22"/>
  <c r="M287" i="22"/>
  <c r="L302" i="22" s="1"/>
  <c r="Q16" i="22" s="1" a="1"/>
  <c r="M253" i="22"/>
  <c r="L268" i="22" s="1"/>
  <c r="Q15" i="22" s="1" a="1"/>
  <c r="L256" i="22"/>
  <c r="M219" i="22"/>
  <c r="L234" i="22" s="1"/>
  <c r="Q14" i="22" s="1" a="1"/>
  <c r="L222" i="22"/>
  <c r="L188" i="22"/>
  <c r="M185" i="22"/>
  <c r="L200" i="22" s="1"/>
  <c r="Q13" i="22" s="1" a="1"/>
  <c r="L154" i="22"/>
  <c r="M151" i="22"/>
  <c r="L166" i="22" s="1"/>
  <c r="Q12" i="22" s="1" a="1"/>
  <c r="M117" i="22"/>
  <c r="L132" i="22" s="1"/>
  <c r="Q11" i="22" s="1" a="1"/>
  <c r="L120" i="22"/>
  <c r="M83" i="22"/>
  <c r="L98" i="22" s="1"/>
  <c r="Q10" i="22" s="1" a="1"/>
  <c r="L86" i="22"/>
  <c r="M49" i="22"/>
  <c r="L64" i="22" s="1"/>
  <c r="Q9" i="22" s="1" a="1"/>
  <c r="L52" i="22"/>
  <c r="L358" i="21"/>
  <c r="M355" i="21"/>
  <c r="M321" i="21"/>
  <c r="L324" i="21"/>
  <c r="L290" i="21"/>
  <c r="M287" i="21"/>
  <c r="M253" i="21"/>
  <c r="L256" i="21"/>
  <c r="L222" i="21"/>
  <c r="M219" i="21"/>
  <c r="M185" i="21"/>
  <c r="L188" i="21"/>
  <c r="L154" i="21"/>
  <c r="M151" i="21"/>
  <c r="L120" i="21"/>
  <c r="M117" i="21"/>
  <c r="M83" i="21"/>
  <c r="L86" i="21"/>
  <c r="M49" i="21"/>
  <c r="L52" i="21"/>
  <c r="M355" i="20"/>
  <c r="L358" i="20"/>
  <c r="M321" i="20"/>
  <c r="L324" i="20"/>
  <c r="M287" i="20"/>
  <c r="L290" i="20"/>
  <c r="M253" i="20"/>
  <c r="L256" i="20"/>
  <c r="M219" i="20"/>
  <c r="L222" i="20"/>
  <c r="L188" i="20"/>
  <c r="M185" i="20"/>
  <c r="L154" i="20"/>
  <c r="M151" i="20"/>
  <c r="L120" i="20"/>
  <c r="M117" i="20"/>
  <c r="L86" i="20"/>
  <c r="M83" i="20"/>
  <c r="M49" i="20"/>
  <c r="L52" i="20"/>
  <c r="L358" i="19"/>
  <c r="M355" i="19"/>
  <c r="L324" i="19"/>
  <c r="M321" i="19"/>
  <c r="L290" i="19"/>
  <c r="M287" i="19"/>
  <c r="M253" i="19"/>
  <c r="L256" i="19"/>
  <c r="L222" i="19"/>
  <c r="M219" i="19"/>
  <c r="L188" i="19"/>
  <c r="M185" i="19"/>
  <c r="L154" i="19"/>
  <c r="M151" i="19"/>
  <c r="L120" i="19"/>
  <c r="M117" i="19"/>
  <c r="M83" i="19"/>
  <c r="L86" i="19"/>
  <c r="M49" i="19"/>
  <c r="L52" i="19"/>
  <c r="L358" i="18"/>
  <c r="M355" i="18"/>
  <c r="L324" i="18"/>
  <c r="M321" i="18"/>
  <c r="M287" i="18"/>
  <c r="L290" i="18"/>
  <c r="L256" i="18"/>
  <c r="M253" i="18"/>
  <c r="L222" i="18"/>
  <c r="M219" i="18"/>
  <c r="M185" i="18"/>
  <c r="L188" i="18"/>
  <c r="M151" i="18"/>
  <c r="L154" i="18"/>
  <c r="L120" i="18"/>
  <c r="M117" i="18"/>
  <c r="M83" i="18"/>
  <c r="L86" i="18"/>
  <c r="M49" i="18"/>
  <c r="L52" i="18"/>
  <c r="M247" i="3"/>
  <c r="M256" i="3" s="1"/>
  <c r="K349" i="3"/>
  <c r="M281" i="3"/>
  <c r="M290" i="3" s="1"/>
  <c r="M179" i="3"/>
  <c r="M188" i="3" s="1"/>
  <c r="K145" i="3"/>
  <c r="K43" i="3"/>
  <c r="E11" i="29"/>
  <c r="F11" i="29" s="1"/>
  <c r="E14" i="29"/>
  <c r="F14" i="29" s="1"/>
  <c r="E10" i="29"/>
  <c r="F10" i="29" s="1"/>
  <c r="E24" i="29"/>
  <c r="F24" i="29" s="1"/>
  <c r="E13" i="29"/>
  <c r="F13" i="29" s="1"/>
  <c r="E9" i="29"/>
  <c r="F9" i="29" s="1"/>
  <c r="E22" i="29"/>
  <c r="F22" i="29" s="1"/>
  <c r="E20" i="29"/>
  <c r="F20" i="29" s="1"/>
  <c r="E23" i="29"/>
  <c r="F23" i="29" s="1"/>
  <c r="E15" i="29"/>
  <c r="F15" i="29" s="1"/>
  <c r="E21" i="29"/>
  <c r="F21" i="29" s="1"/>
  <c r="E19" i="29"/>
  <c r="E17" i="29"/>
  <c r="F17" i="29" s="1"/>
  <c r="E18" i="29"/>
  <c r="F18" i="29" s="1"/>
  <c r="E16" i="29"/>
  <c r="F16" i="29" s="1"/>
  <c r="E12" i="29"/>
  <c r="F12" i="29" s="1"/>
  <c r="E8" i="29"/>
  <c r="F8" i="29" s="1"/>
  <c r="L428" i="29"/>
  <c r="M217" i="29"/>
  <c r="L234" i="29" s="1"/>
  <c r="M591" i="29"/>
  <c r="L608" i="29" s="1"/>
  <c r="M115" i="29"/>
  <c r="L132" i="29" s="1"/>
  <c r="M183" i="29"/>
  <c r="L200" i="29" s="1"/>
  <c r="M20" i="29"/>
  <c r="M795" i="29"/>
  <c r="L812" i="29" s="1"/>
  <c r="L326" i="29"/>
  <c r="L258" i="29"/>
  <c r="M387" i="29"/>
  <c r="L404" i="29" s="1"/>
  <c r="L88" i="29"/>
  <c r="M455" i="29"/>
  <c r="L472" i="29" s="1"/>
  <c r="L768" i="29"/>
  <c r="L156" i="29"/>
  <c r="M693" i="29"/>
  <c r="L710" i="29" s="1"/>
  <c r="M557" i="29"/>
  <c r="L574" i="29" s="1"/>
  <c r="M625" i="29"/>
  <c r="L642" i="29" s="1"/>
  <c r="L496" i="29"/>
  <c r="M149" i="29"/>
  <c r="L166" i="29" s="1"/>
  <c r="L802" i="29"/>
  <c r="M47" i="29"/>
  <c r="L64" i="29" s="1"/>
  <c r="L122" i="29"/>
  <c r="L530" i="29"/>
  <c r="M421" i="29"/>
  <c r="L438" i="29" s="1"/>
  <c r="M489" i="29"/>
  <c r="L506" i="29" s="1"/>
  <c r="L700" i="29"/>
  <c r="M81" i="29"/>
  <c r="L98" i="29" s="1"/>
  <c r="L462" i="29"/>
  <c r="L734" i="29"/>
  <c r="L54" i="29"/>
  <c r="L360" i="29"/>
  <c r="M659" i="29"/>
  <c r="L676" i="29" s="1"/>
  <c r="M829" i="29"/>
  <c r="L846" i="29" s="1"/>
  <c r="L190" i="29"/>
  <c r="M251" i="29"/>
  <c r="L268" i="29" s="1"/>
  <c r="L598" i="29"/>
  <c r="L836" i="29"/>
  <c r="L394" i="29"/>
  <c r="M523" i="29"/>
  <c r="L540" i="29" s="1"/>
  <c r="M353" i="29"/>
  <c r="L370" i="29" s="1"/>
  <c r="L564" i="29"/>
  <c r="M761" i="29"/>
  <c r="L778" i="29" s="1"/>
  <c r="L224" i="29"/>
  <c r="L292" i="29"/>
  <c r="M727" i="29"/>
  <c r="L744" i="29" s="1"/>
  <c r="L27" i="29"/>
  <c r="M285" i="29"/>
  <c r="L302" i="29" s="1"/>
  <c r="L666" i="29"/>
  <c r="L632" i="29"/>
  <c r="M319" i="29"/>
  <c r="L336" i="29" s="1"/>
  <c r="X9" i="29"/>
  <c r="M22" i="29"/>
  <c r="L25" i="29"/>
  <c r="M315" i="3"/>
  <c r="M324" i="3" s="1"/>
  <c r="K247" i="3"/>
  <c r="L256" i="3" s="1"/>
  <c r="E16" i="28"/>
  <c r="F16" i="28" s="1"/>
  <c r="E9" i="28"/>
  <c r="F9" i="28" s="1"/>
  <c r="E17" i="28"/>
  <c r="F17" i="28" s="1"/>
  <c r="E13" i="28"/>
  <c r="F13" i="28" s="1"/>
  <c r="E15" i="28"/>
  <c r="F15" i="28" s="1"/>
  <c r="E23" i="28"/>
  <c r="F23" i="28" s="1"/>
  <c r="E20" i="28"/>
  <c r="F20" i="28" s="1"/>
  <c r="E21" i="28"/>
  <c r="F21" i="28" s="1"/>
  <c r="E18" i="28"/>
  <c r="E11" i="28"/>
  <c r="F11" i="28" s="1"/>
  <c r="E10" i="28"/>
  <c r="F10" i="28" s="1"/>
  <c r="E22" i="28"/>
  <c r="F22" i="28" s="1"/>
  <c r="E24" i="28"/>
  <c r="F24" i="28" s="1"/>
  <c r="E14" i="28"/>
  <c r="F14" i="28" s="1"/>
  <c r="E12" i="28"/>
  <c r="F12" i="28" s="1"/>
  <c r="E19" i="28"/>
  <c r="F19" i="28" s="1"/>
  <c r="E8" i="28"/>
  <c r="F8" i="28" s="1"/>
  <c r="M829" i="28"/>
  <c r="L846" i="28" s="1"/>
  <c r="M183" i="28"/>
  <c r="L200" i="28" s="1"/>
  <c r="L462" i="28"/>
  <c r="M489" i="28"/>
  <c r="L506" i="28" s="1"/>
  <c r="L326" i="28"/>
  <c r="L258" i="28"/>
  <c r="L428" i="28"/>
  <c r="L666" i="28"/>
  <c r="M319" i="28"/>
  <c r="L336" i="28" s="1"/>
  <c r="X9" i="28"/>
  <c r="M625" i="28"/>
  <c r="L642" i="28" s="1"/>
  <c r="M387" i="28"/>
  <c r="L404" i="28" s="1"/>
  <c r="L768" i="28"/>
  <c r="L700" i="28"/>
  <c r="M591" i="28"/>
  <c r="L608" i="28" s="1"/>
  <c r="L360" i="28"/>
  <c r="L156" i="28"/>
  <c r="L564" i="28"/>
  <c r="M523" i="28"/>
  <c r="L540" i="28" s="1"/>
  <c r="M285" i="28"/>
  <c r="L302" i="28" s="1"/>
  <c r="L54" i="28"/>
  <c r="M693" i="28"/>
  <c r="L710" i="28" s="1"/>
  <c r="M81" i="28"/>
  <c r="L98" i="28" s="1"/>
  <c r="M727" i="28"/>
  <c r="L744" i="28" s="1"/>
  <c r="M353" i="28"/>
  <c r="L370" i="28" s="1"/>
  <c r="M20" i="28"/>
  <c r="L802" i="28"/>
  <c r="M47" i="28"/>
  <c r="L64" i="28" s="1"/>
  <c r="M795" i="28"/>
  <c r="L812" i="28" s="1"/>
  <c r="M217" i="28"/>
  <c r="L234" i="28" s="1"/>
  <c r="M149" i="28"/>
  <c r="L166" i="28" s="1"/>
  <c r="L734" i="28"/>
  <c r="L598" i="28"/>
  <c r="L88" i="28"/>
  <c r="L496" i="28"/>
  <c r="M455" i="28"/>
  <c r="L472" i="28" s="1"/>
  <c r="L27" i="28"/>
  <c r="L836" i="28"/>
  <c r="L122" i="28"/>
  <c r="M115" i="28"/>
  <c r="L132" i="28" s="1"/>
  <c r="M761" i="28"/>
  <c r="L778" i="28" s="1"/>
  <c r="L224" i="28"/>
  <c r="L530" i="28"/>
  <c r="M251" i="28"/>
  <c r="L268" i="28" s="1"/>
  <c r="L632" i="28"/>
  <c r="M659" i="28"/>
  <c r="L676" i="28" s="1"/>
  <c r="L394" i="28"/>
  <c r="L292" i="28"/>
  <c r="M557" i="28"/>
  <c r="L574" i="28" s="1"/>
  <c r="L190" i="28"/>
  <c r="M421" i="28"/>
  <c r="L438" i="28" s="1"/>
  <c r="M22" i="28"/>
  <c r="L25" i="28"/>
  <c r="E16" i="25"/>
  <c r="F16" i="25" s="1"/>
  <c r="E12" i="21"/>
  <c r="F12" i="21" s="1"/>
  <c r="E23" i="19"/>
  <c r="F23" i="19" s="1"/>
  <c r="E13" i="24"/>
  <c r="F13" i="24" s="1"/>
  <c r="E9" i="19"/>
  <c r="F9" i="19" s="1"/>
  <c r="E15" i="19"/>
  <c r="F15" i="19" s="1"/>
  <c r="E12" i="25"/>
  <c r="F12" i="25" s="1"/>
  <c r="E16" i="19"/>
  <c r="F16" i="19" s="1"/>
  <c r="E16" i="21"/>
  <c r="F16" i="21" s="1"/>
  <c r="E10" i="24"/>
  <c r="F10" i="24" s="1"/>
  <c r="E10" i="20"/>
  <c r="F10" i="20" s="1"/>
  <c r="E11" i="23"/>
  <c r="F11" i="23" s="1"/>
  <c r="E14" i="23"/>
  <c r="F14" i="23" s="1"/>
  <c r="E13" i="23"/>
  <c r="F13" i="23" s="1"/>
  <c r="E22" i="19"/>
  <c r="F22" i="19" s="1"/>
  <c r="E10" i="19"/>
  <c r="E17" i="20"/>
  <c r="F17" i="20" s="1"/>
  <c r="E13" i="22"/>
  <c r="F13" i="22" s="1"/>
  <c r="E16" i="23"/>
  <c r="E14" i="19"/>
  <c r="F14" i="19" s="1"/>
  <c r="E12" i="19"/>
  <c r="F12" i="19" s="1"/>
  <c r="E18" i="20"/>
  <c r="F18" i="20" s="1"/>
  <c r="E24" i="22"/>
  <c r="F24" i="22" s="1"/>
  <c r="E23" i="18"/>
  <c r="F23" i="18" s="1"/>
  <c r="E10" i="21"/>
  <c r="F10" i="21" s="1"/>
  <c r="E21" i="20"/>
  <c r="F21" i="20" s="1"/>
  <c r="E24" i="20"/>
  <c r="F24" i="20" s="1"/>
  <c r="E10" i="25"/>
  <c r="F10" i="25" s="1"/>
  <c r="E9" i="20"/>
  <c r="F9" i="20" s="1"/>
  <c r="E23" i="20"/>
  <c r="F23" i="20" s="1"/>
  <c r="E21" i="18"/>
  <c r="F21" i="18" s="1"/>
  <c r="E19" i="20"/>
  <c r="F19" i="20" s="1"/>
  <c r="E23" i="24"/>
  <c r="F23" i="24" s="1"/>
  <c r="E20" i="23"/>
  <c r="F20" i="23" s="1"/>
  <c r="E11" i="24"/>
  <c r="F11" i="24" s="1"/>
  <c r="E15" i="18"/>
  <c r="F15" i="18" s="1"/>
  <c r="E21" i="23"/>
  <c r="F21" i="23" s="1"/>
  <c r="E11" i="18"/>
  <c r="F11" i="18" s="1"/>
  <c r="E18" i="19"/>
  <c r="F18" i="19" s="1"/>
  <c r="E17" i="21"/>
  <c r="F17" i="21" s="1"/>
  <c r="E22" i="22"/>
  <c r="F22" i="22" s="1"/>
  <c r="E20" i="21"/>
  <c r="F20" i="21" s="1"/>
  <c r="E15" i="20"/>
  <c r="F15" i="20" s="1"/>
  <c r="E20" i="24"/>
  <c r="F20" i="24" s="1"/>
  <c r="E15" i="24"/>
  <c r="F15" i="24" s="1"/>
  <c r="E12" i="20"/>
  <c r="E21" i="21"/>
  <c r="F21" i="21" s="1"/>
  <c r="E21" i="19"/>
  <c r="F21" i="19" s="1"/>
  <c r="E9" i="22"/>
  <c r="F9" i="22" s="1"/>
  <c r="E24" i="19"/>
  <c r="F24" i="19" s="1"/>
  <c r="E22" i="21"/>
  <c r="F22" i="21" s="1"/>
  <c r="E20" i="22"/>
  <c r="F20" i="22" s="1"/>
  <c r="E19" i="25"/>
  <c r="F19" i="25" s="1"/>
  <c r="E24" i="21"/>
  <c r="F24" i="21" s="1"/>
  <c r="E15" i="23"/>
  <c r="F15" i="23" s="1"/>
  <c r="E15" i="25"/>
  <c r="F15" i="25" s="1"/>
  <c r="E19" i="22"/>
  <c r="F19" i="22" s="1"/>
  <c r="E20" i="20"/>
  <c r="F20" i="20" s="1"/>
  <c r="E10" i="18"/>
  <c r="F10" i="18" s="1"/>
  <c r="E24" i="25"/>
  <c r="F24" i="25" s="1"/>
  <c r="E21" i="25"/>
  <c r="F21" i="25" s="1"/>
  <c r="E20" i="25"/>
  <c r="E18" i="25"/>
  <c r="F18" i="25" s="1"/>
  <c r="E14" i="24"/>
  <c r="F14" i="24" s="1"/>
  <c r="E11" i="25"/>
  <c r="F11" i="25" s="1"/>
  <c r="E19" i="23"/>
  <c r="F19" i="23" s="1"/>
  <c r="E9" i="23"/>
  <c r="F9" i="23" s="1"/>
  <c r="E22" i="24"/>
  <c r="F22" i="24" s="1"/>
  <c r="E12" i="18"/>
  <c r="F12" i="18" s="1"/>
  <c r="E22" i="25"/>
  <c r="F22" i="25" s="1"/>
  <c r="E10" i="23"/>
  <c r="F10" i="23" s="1"/>
  <c r="E17" i="19"/>
  <c r="F17" i="19" s="1"/>
  <c r="E12" i="23"/>
  <c r="F12" i="23" s="1"/>
  <c r="E11" i="20"/>
  <c r="F11" i="20" s="1"/>
  <c r="E18" i="18"/>
  <c r="F18" i="18" s="1"/>
  <c r="E20" i="18"/>
  <c r="F20" i="18" s="1"/>
  <c r="E21" i="24"/>
  <c r="F21" i="24" s="1"/>
  <c r="E13" i="21"/>
  <c r="E20" i="19"/>
  <c r="F20" i="19" s="1"/>
  <c r="E11" i="21"/>
  <c r="F11" i="21" s="1"/>
  <c r="E17" i="24"/>
  <c r="E13" i="25"/>
  <c r="F13" i="25" s="1"/>
  <c r="E18" i="24"/>
  <c r="F18" i="24" s="1"/>
  <c r="E19" i="19"/>
  <c r="F19" i="19" s="1"/>
  <c r="E12" i="24"/>
  <c r="F12" i="24" s="1"/>
  <c r="E9" i="21"/>
  <c r="F9" i="21" s="1"/>
  <c r="E16" i="18"/>
  <c r="F16" i="18" s="1"/>
  <c r="E14" i="25"/>
  <c r="F14" i="25" s="1"/>
  <c r="E23" i="23"/>
  <c r="F23" i="23" s="1"/>
  <c r="E11" i="19"/>
  <c r="F11" i="19" s="1"/>
  <c r="E10" i="22"/>
  <c r="F10" i="22" s="1"/>
  <c r="E22" i="23"/>
  <c r="F22" i="23" s="1"/>
  <c r="E19" i="24"/>
  <c r="F19" i="24" s="1"/>
  <c r="E21" i="22"/>
  <c r="F21" i="22" s="1"/>
  <c r="E17" i="23"/>
  <c r="F17" i="23" s="1"/>
  <c r="E23" i="21"/>
  <c r="F23" i="21" s="1"/>
  <c r="E14" i="22"/>
  <c r="F14" i="22" s="1"/>
  <c r="E19" i="21"/>
  <c r="F19" i="21" s="1"/>
  <c r="E17" i="25"/>
  <c r="F17" i="25" s="1"/>
  <c r="E24" i="23"/>
  <c r="F24" i="23" s="1"/>
  <c r="E16" i="20"/>
  <c r="F16" i="20" s="1"/>
  <c r="E17" i="18"/>
  <c r="F17" i="18" s="1"/>
  <c r="E17" i="22"/>
  <c r="F17" i="22" s="1"/>
  <c r="E9" i="18"/>
  <c r="E18" i="23"/>
  <c r="F18" i="23" s="1"/>
  <c r="E9" i="25"/>
  <c r="F9" i="25" s="1"/>
  <c r="E23" i="25"/>
  <c r="F23" i="25" s="1"/>
  <c r="E13" i="19"/>
  <c r="F13" i="19" s="1"/>
  <c r="E15" i="22"/>
  <c r="E22" i="18"/>
  <c r="F22" i="18" s="1"/>
  <c r="E14" i="21"/>
  <c r="F14" i="21" s="1"/>
  <c r="E16" i="24"/>
  <c r="F16" i="24" s="1"/>
  <c r="E14" i="20"/>
  <c r="F14" i="20" s="1"/>
  <c r="E23" i="22"/>
  <c r="F23" i="22" s="1"/>
  <c r="E15" i="21"/>
  <c r="F15" i="21" s="1"/>
  <c r="E24" i="18"/>
  <c r="F24" i="18" s="1"/>
  <c r="E22" i="20"/>
  <c r="F22" i="20" s="1"/>
  <c r="E19" i="18"/>
  <c r="F19" i="18" s="1"/>
  <c r="E16" i="22"/>
  <c r="F16" i="22" s="1"/>
  <c r="E13" i="18"/>
  <c r="F13" i="18" s="1"/>
  <c r="E24" i="24"/>
  <c r="F24" i="24" s="1"/>
  <c r="E13" i="20"/>
  <c r="F13" i="20" s="1"/>
  <c r="E12" i="22"/>
  <c r="F12" i="22" s="1"/>
  <c r="E14" i="18"/>
  <c r="F14" i="18" s="1"/>
  <c r="E18" i="22"/>
  <c r="F18" i="22" s="1"/>
  <c r="E18" i="21"/>
  <c r="F18" i="21" s="1"/>
  <c r="E9" i="24"/>
  <c r="F9" i="24" s="1"/>
  <c r="E11" i="22"/>
  <c r="F11" i="22" s="1"/>
  <c r="E8" i="22"/>
  <c r="F8" i="22" s="1"/>
  <c r="E8" i="25"/>
  <c r="F8" i="25" s="1"/>
  <c r="E8" i="23"/>
  <c r="F8" i="23" s="1"/>
  <c r="E8" i="18"/>
  <c r="F8" i="18" s="1"/>
  <c r="E8" i="24"/>
  <c r="F8" i="24" s="1"/>
  <c r="E8" i="21"/>
  <c r="F8" i="21" s="1"/>
  <c r="E8" i="20"/>
  <c r="F8" i="20" s="1"/>
  <c r="E8" i="19"/>
  <c r="F8" i="19" s="1"/>
  <c r="M115" i="19"/>
  <c r="L132" i="19" s="1"/>
  <c r="M829" i="19"/>
  <c r="L846" i="19" s="1"/>
  <c r="L54" i="19"/>
  <c r="M387" i="19"/>
  <c r="L404" i="19" s="1"/>
  <c r="M285" i="19"/>
  <c r="L302" i="19" s="1"/>
  <c r="M149" i="19"/>
  <c r="L166" i="19" s="1"/>
  <c r="L258" i="19"/>
  <c r="L360" i="19"/>
  <c r="L462" i="19"/>
  <c r="L27" i="19"/>
  <c r="L666" i="19"/>
  <c r="L156" i="19"/>
  <c r="M455" i="19"/>
  <c r="L472" i="19" s="1"/>
  <c r="M421" i="19"/>
  <c r="L438" i="19" s="1"/>
  <c r="M20" i="19"/>
  <c r="L768" i="19"/>
  <c r="L598" i="19"/>
  <c r="M727" i="19"/>
  <c r="L744" i="19" s="1"/>
  <c r="M523" i="19"/>
  <c r="L540" i="19" s="1"/>
  <c r="M353" i="19"/>
  <c r="L428" i="19"/>
  <c r="M489" i="19"/>
  <c r="L506" i="19" s="1"/>
  <c r="L122" i="19"/>
  <c r="L224" i="19"/>
  <c r="M47" i="19"/>
  <c r="M183" i="19"/>
  <c r="L394" i="19"/>
  <c r="M319" i="19"/>
  <c r="L734" i="19"/>
  <c r="L326" i="19"/>
  <c r="M217" i="19"/>
  <c r="L496" i="19"/>
  <c r="L632" i="19"/>
  <c r="L88" i="19"/>
  <c r="M557" i="19"/>
  <c r="L574" i="19" s="1"/>
  <c r="L564" i="19"/>
  <c r="M625" i="19"/>
  <c r="L642" i="19" s="1"/>
  <c r="M81" i="19"/>
  <c r="L802" i="19"/>
  <c r="M251" i="19"/>
  <c r="L268" i="19" s="1"/>
  <c r="L190" i="19"/>
  <c r="L700" i="19"/>
  <c r="L292" i="19"/>
  <c r="M693" i="19"/>
  <c r="L710" i="19" s="1"/>
  <c r="L530" i="19"/>
  <c r="M761" i="19"/>
  <c r="L778" i="19" s="1"/>
  <c r="M591" i="19"/>
  <c r="L608" i="19" s="1"/>
  <c r="M795" i="19"/>
  <c r="L812" i="19" s="1"/>
  <c r="L836" i="19"/>
  <c r="M659" i="19"/>
  <c r="L676" i="19" s="1"/>
  <c r="X9" i="19"/>
  <c r="M22" i="25"/>
  <c r="L25" i="25"/>
  <c r="M455" i="21"/>
  <c r="L472" i="21" s="1"/>
  <c r="L88" i="21"/>
  <c r="M591" i="21"/>
  <c r="L608" i="21" s="1"/>
  <c r="L224" i="21"/>
  <c r="M421" i="21"/>
  <c r="L438" i="21" s="1"/>
  <c r="M81" i="21"/>
  <c r="L98" i="21" s="1"/>
  <c r="M319" i="21"/>
  <c r="L336" i="21" s="1"/>
  <c r="L360" i="21"/>
  <c r="L394" i="21"/>
  <c r="L27" i="21"/>
  <c r="X9" i="21"/>
  <c r="M149" i="21"/>
  <c r="L166" i="21" s="1"/>
  <c r="L496" i="21"/>
  <c r="M489" i="21"/>
  <c r="L506" i="21" s="1"/>
  <c r="L836" i="21"/>
  <c r="M47" i="21"/>
  <c r="L64" i="21" s="1"/>
  <c r="M557" i="21"/>
  <c r="L574" i="21" s="1"/>
  <c r="L564" i="21"/>
  <c r="M387" i="21"/>
  <c r="L404" i="21" s="1"/>
  <c r="L190" i="21"/>
  <c r="M285" i="21"/>
  <c r="L302" i="21" s="1"/>
  <c r="L802" i="21"/>
  <c r="M217" i="21"/>
  <c r="L234" i="21" s="1"/>
  <c r="M183" i="21"/>
  <c r="L200" i="21" s="1"/>
  <c r="M115" i="21"/>
  <c r="L132" i="21" s="1"/>
  <c r="L666" i="21"/>
  <c r="L598" i="21"/>
  <c r="L326" i="21"/>
  <c r="L122" i="21"/>
  <c r="M795" i="21"/>
  <c r="L812" i="21" s="1"/>
  <c r="M659" i="21"/>
  <c r="L676" i="21" s="1"/>
  <c r="L258" i="21"/>
  <c r="M761" i="21"/>
  <c r="L778" i="21" s="1"/>
  <c r="L462" i="21"/>
  <c r="L54" i="21"/>
  <c r="M353" i="21"/>
  <c r="L370" i="21" s="1"/>
  <c r="L632" i="21"/>
  <c r="M625" i="21"/>
  <c r="L642" i="21" s="1"/>
  <c r="M693" i="21"/>
  <c r="L710" i="21" s="1"/>
  <c r="M523" i="21"/>
  <c r="L540" i="21" s="1"/>
  <c r="M20" i="21"/>
  <c r="L530" i="21"/>
  <c r="L734" i="21"/>
  <c r="L292" i="21"/>
  <c r="M251" i="21"/>
  <c r="L268" i="21" s="1"/>
  <c r="L768" i="21"/>
  <c r="M829" i="21"/>
  <c r="L846" i="21" s="1"/>
  <c r="L156" i="21"/>
  <c r="M727" i="21"/>
  <c r="L744" i="21" s="1"/>
  <c r="L428" i="21"/>
  <c r="L700" i="21"/>
  <c r="M22" i="19"/>
  <c r="L25" i="19"/>
  <c r="X9" i="25"/>
  <c r="L530" i="25"/>
  <c r="M47" i="25"/>
  <c r="L64" i="25" s="1"/>
  <c r="M455" i="25"/>
  <c r="L472" i="25" s="1"/>
  <c r="M421" i="25"/>
  <c r="L438" i="25" s="1"/>
  <c r="L700" i="25"/>
  <c r="L496" i="25"/>
  <c r="L802" i="25"/>
  <c r="L258" i="25"/>
  <c r="M557" i="25"/>
  <c r="L574" i="25" s="1"/>
  <c r="L836" i="25"/>
  <c r="M659" i="25"/>
  <c r="L676" i="25" s="1"/>
  <c r="M285" i="25"/>
  <c r="L302" i="25" s="1"/>
  <c r="M727" i="25"/>
  <c r="L744" i="25" s="1"/>
  <c r="M251" i="25"/>
  <c r="L268" i="25" s="1"/>
  <c r="M795" i="25"/>
  <c r="L812" i="25" s="1"/>
  <c r="L326" i="25"/>
  <c r="M625" i="25"/>
  <c r="L642" i="25" s="1"/>
  <c r="L632" i="25"/>
  <c r="L156" i="25"/>
  <c r="L122" i="25"/>
  <c r="L54" i="25"/>
  <c r="M20" i="25"/>
  <c r="L462" i="25"/>
  <c r="L224" i="25"/>
  <c r="M489" i="25"/>
  <c r="L506" i="25" s="1"/>
  <c r="M319" i="25"/>
  <c r="L336" i="25" s="1"/>
  <c r="L428" i="25"/>
  <c r="M523" i="25"/>
  <c r="L540" i="25" s="1"/>
  <c r="L88" i="25"/>
  <c r="L394" i="25"/>
  <c r="L190" i="25"/>
  <c r="M829" i="25"/>
  <c r="L846" i="25" s="1"/>
  <c r="L292" i="25"/>
  <c r="L564" i="25"/>
  <c r="L360" i="25"/>
  <c r="L734" i="25"/>
  <c r="M591" i="25"/>
  <c r="L608" i="25" s="1"/>
  <c r="M353" i="25"/>
  <c r="L370" i="25" s="1"/>
  <c r="M693" i="25"/>
  <c r="L710" i="25" s="1"/>
  <c r="M387" i="25"/>
  <c r="L404" i="25" s="1"/>
  <c r="M115" i="25"/>
  <c r="L132" i="25" s="1"/>
  <c r="L768" i="25"/>
  <c r="M183" i="25"/>
  <c r="L200" i="25" s="1"/>
  <c r="L666" i="25"/>
  <c r="L598" i="25"/>
  <c r="L27" i="25"/>
  <c r="M81" i="25"/>
  <c r="L98" i="25" s="1"/>
  <c r="M761" i="25"/>
  <c r="L778" i="25" s="1"/>
  <c r="M149" i="25"/>
  <c r="L166" i="25" s="1"/>
  <c r="M217" i="25"/>
  <c r="L234" i="25" s="1"/>
  <c r="L25" i="21"/>
  <c r="M22" i="21"/>
  <c r="M625" i="20"/>
  <c r="L642" i="20" s="1"/>
  <c r="M455" i="20"/>
  <c r="L472" i="20" s="1"/>
  <c r="M183" i="20"/>
  <c r="L200" i="20" s="1"/>
  <c r="L768" i="20"/>
  <c r="L734" i="20"/>
  <c r="L88" i="20"/>
  <c r="L326" i="20"/>
  <c r="M829" i="20"/>
  <c r="L846" i="20" s="1"/>
  <c r="L462" i="20"/>
  <c r="M387" i="20"/>
  <c r="L404" i="20" s="1"/>
  <c r="L530" i="20"/>
  <c r="M421" i="20"/>
  <c r="L438" i="20" s="1"/>
  <c r="M47" i="20"/>
  <c r="L64" i="20" s="1"/>
  <c r="M251" i="20"/>
  <c r="L268" i="20" s="1"/>
  <c r="M693" i="20"/>
  <c r="L710" i="20" s="1"/>
  <c r="L836" i="20"/>
  <c r="L292" i="20"/>
  <c r="M115" i="20"/>
  <c r="L132" i="20" s="1"/>
  <c r="M727" i="20"/>
  <c r="L744" i="20" s="1"/>
  <c r="M285" i="20"/>
  <c r="L302" i="20" s="1"/>
  <c r="L122" i="20"/>
  <c r="M217" i="20"/>
  <c r="L234" i="20" s="1"/>
  <c r="M489" i="20"/>
  <c r="L506" i="20" s="1"/>
  <c r="L564" i="20"/>
  <c r="M81" i="20"/>
  <c r="L98" i="20" s="1"/>
  <c r="L428" i="20"/>
  <c r="M591" i="20"/>
  <c r="L608" i="20" s="1"/>
  <c r="L360" i="20"/>
  <c r="L258" i="20"/>
  <c r="M523" i="20"/>
  <c r="L540" i="20" s="1"/>
  <c r="M20" i="20"/>
  <c r="M557" i="20"/>
  <c r="L574" i="20" s="1"/>
  <c r="L394" i="20"/>
  <c r="L632" i="20"/>
  <c r="M761" i="20"/>
  <c r="L778" i="20" s="1"/>
  <c r="L496" i="20"/>
  <c r="L224" i="20"/>
  <c r="L700" i="20"/>
  <c r="L598" i="20"/>
  <c r="L54" i="20"/>
  <c r="M353" i="20"/>
  <c r="L370" i="20" s="1"/>
  <c r="L156" i="20"/>
  <c r="M795" i="20"/>
  <c r="L812" i="20" s="1"/>
  <c r="L802" i="20"/>
  <c r="L190" i="20"/>
  <c r="X9" i="20"/>
  <c r="L666" i="20"/>
  <c r="M149" i="20"/>
  <c r="L166" i="20" s="1"/>
  <c r="M659" i="20"/>
  <c r="L676" i="20" s="1"/>
  <c r="M319" i="20"/>
  <c r="L336" i="20" s="1"/>
  <c r="L27" i="20"/>
  <c r="L25" i="23"/>
  <c r="M22" i="23"/>
  <c r="L25" i="22"/>
  <c r="M22" i="22"/>
  <c r="L31" i="22" s="1"/>
  <c r="L836" i="23"/>
  <c r="L564" i="23"/>
  <c r="M285" i="23"/>
  <c r="L302" i="23" s="1"/>
  <c r="L462" i="23"/>
  <c r="L258" i="23"/>
  <c r="M20" i="23"/>
  <c r="L632" i="23"/>
  <c r="M115" i="23"/>
  <c r="L132" i="23" s="1"/>
  <c r="L394" i="23"/>
  <c r="M761" i="23"/>
  <c r="L778" i="23" s="1"/>
  <c r="M625" i="23"/>
  <c r="L642" i="23" s="1"/>
  <c r="M353" i="23"/>
  <c r="M795" i="23"/>
  <c r="L812" i="23" s="1"/>
  <c r="L768" i="23"/>
  <c r="M591" i="23"/>
  <c r="L608" i="23" s="1"/>
  <c r="M829" i="23"/>
  <c r="L846" i="23" s="1"/>
  <c r="L496" i="23"/>
  <c r="M251" i="23"/>
  <c r="M387" i="23"/>
  <c r="L404" i="23" s="1"/>
  <c r="L156" i="23"/>
  <c r="M47" i="23"/>
  <c r="L734" i="23"/>
  <c r="M489" i="23"/>
  <c r="L506" i="23" s="1"/>
  <c r="L326" i="23"/>
  <c r="M659" i="23"/>
  <c r="L676" i="23" s="1"/>
  <c r="M727" i="23"/>
  <c r="L744" i="23" s="1"/>
  <c r="L190" i="23"/>
  <c r="M455" i="23"/>
  <c r="L472" i="23" s="1"/>
  <c r="L802" i="23"/>
  <c r="L666" i="23"/>
  <c r="L428" i="23"/>
  <c r="L88" i="23"/>
  <c r="L530" i="23"/>
  <c r="M523" i="23"/>
  <c r="L540" i="23" s="1"/>
  <c r="L700" i="23"/>
  <c r="L27" i="23"/>
  <c r="M693" i="23"/>
  <c r="L710" i="23" s="1"/>
  <c r="M217" i="23"/>
  <c r="L234" i="23" s="1"/>
  <c r="L54" i="23"/>
  <c r="L292" i="23"/>
  <c r="M149" i="23"/>
  <c r="L166" i="23" s="1"/>
  <c r="M557" i="23"/>
  <c r="L574" i="23" s="1"/>
  <c r="X9" i="23"/>
  <c r="M81" i="23"/>
  <c r="L98" i="23" s="1"/>
  <c r="M319" i="23"/>
  <c r="L336" i="23" s="1"/>
  <c r="L360" i="23"/>
  <c r="L122" i="23"/>
  <c r="L224" i="23"/>
  <c r="M183" i="23"/>
  <c r="L200" i="23" s="1"/>
  <c r="M421" i="23"/>
  <c r="L438" i="23" s="1"/>
  <c r="L598" i="23"/>
  <c r="X9" i="24"/>
  <c r="L734" i="24"/>
  <c r="M319" i="24"/>
  <c r="L336" i="24" s="1"/>
  <c r="L394" i="24"/>
  <c r="L292" i="24"/>
  <c r="L54" i="24"/>
  <c r="M829" i="24"/>
  <c r="L846" i="24" s="1"/>
  <c r="M353" i="24"/>
  <c r="L370" i="24" s="1"/>
  <c r="M421" i="24"/>
  <c r="L438" i="24" s="1"/>
  <c r="L428" i="24"/>
  <c r="M47" i="24"/>
  <c r="L64" i="24" s="1"/>
  <c r="M625" i="24"/>
  <c r="L642" i="24" s="1"/>
  <c r="M217" i="24"/>
  <c r="L234" i="24" s="1"/>
  <c r="M795" i="24"/>
  <c r="L812" i="24" s="1"/>
  <c r="L836" i="24"/>
  <c r="L598" i="24"/>
  <c r="M81" i="24"/>
  <c r="L98" i="24" s="1"/>
  <c r="L666" i="24"/>
  <c r="L156" i="24"/>
  <c r="L530" i="24"/>
  <c r="L360" i="24"/>
  <c r="L190" i="24"/>
  <c r="M659" i="24"/>
  <c r="L676" i="24" s="1"/>
  <c r="L27" i="24"/>
  <c r="M387" i="24"/>
  <c r="L404" i="24" s="1"/>
  <c r="M557" i="24"/>
  <c r="L574" i="24" s="1"/>
  <c r="M591" i="24"/>
  <c r="L608" i="24" s="1"/>
  <c r="M183" i="24"/>
  <c r="L200" i="24" s="1"/>
  <c r="L122" i="24"/>
  <c r="L700" i="24"/>
  <c r="L632" i="24"/>
  <c r="M251" i="24"/>
  <c r="L268" i="24" s="1"/>
  <c r="M727" i="24"/>
  <c r="L744" i="24" s="1"/>
  <c r="L462" i="24"/>
  <c r="L224" i="24"/>
  <c r="M523" i="24"/>
  <c r="L540" i="24" s="1"/>
  <c r="M115" i="24"/>
  <c r="L132" i="24" s="1"/>
  <c r="M285" i="24"/>
  <c r="L302" i="24" s="1"/>
  <c r="M455" i="24"/>
  <c r="L472" i="24" s="1"/>
  <c r="M20" i="24"/>
  <c r="L258" i="24"/>
  <c r="L326" i="24"/>
  <c r="M761" i="24"/>
  <c r="L778" i="24" s="1"/>
  <c r="L768" i="24"/>
  <c r="M489" i="24"/>
  <c r="L506" i="24" s="1"/>
  <c r="L564" i="24"/>
  <c r="M693" i="24"/>
  <c r="L710" i="24" s="1"/>
  <c r="M149" i="24"/>
  <c r="L166" i="24" s="1"/>
  <c r="L88" i="24"/>
  <c r="L496" i="24"/>
  <c r="L802" i="24"/>
  <c r="L25" i="24"/>
  <c r="M22" i="24"/>
  <c r="L25" i="18"/>
  <c r="M22" i="18"/>
  <c r="L25" i="20"/>
  <c r="M22" i="20"/>
  <c r="M149" i="18"/>
  <c r="L166" i="18" s="1"/>
  <c r="L292" i="18"/>
  <c r="M251" i="18"/>
  <c r="L268" i="18" s="1"/>
  <c r="L734" i="18"/>
  <c r="M20" i="18"/>
  <c r="L360" i="18"/>
  <c r="L156" i="18"/>
  <c r="L496" i="18"/>
  <c r="L700" i="18"/>
  <c r="M455" i="18"/>
  <c r="L472" i="18" s="1"/>
  <c r="L27" i="18"/>
  <c r="M183" i="18"/>
  <c r="M115" i="18"/>
  <c r="L666" i="18"/>
  <c r="L190" i="18"/>
  <c r="L326" i="18"/>
  <c r="L224" i="18"/>
  <c r="M421" i="18"/>
  <c r="L438" i="18" s="1"/>
  <c r="M523" i="18"/>
  <c r="L540" i="18" s="1"/>
  <c r="M353" i="18"/>
  <c r="L370" i="18" s="1"/>
  <c r="M761" i="18"/>
  <c r="L778" i="18" s="1"/>
  <c r="M591" i="18"/>
  <c r="L608" i="18" s="1"/>
  <c r="M387" i="18"/>
  <c r="L404" i="18" s="1"/>
  <c r="L394" i="18"/>
  <c r="L802" i="18"/>
  <c r="M557" i="18"/>
  <c r="L574" i="18" s="1"/>
  <c r="M829" i="18"/>
  <c r="L846" i="18" s="1"/>
  <c r="L88" i="18"/>
  <c r="L462" i="18"/>
  <c r="M727" i="18"/>
  <c r="L744" i="18" s="1"/>
  <c r="M659" i="18"/>
  <c r="L676" i="18" s="1"/>
  <c r="M319" i="18"/>
  <c r="L336" i="18" s="1"/>
  <c r="L530" i="18"/>
  <c r="M217" i="18"/>
  <c r="L234" i="18" s="1"/>
  <c r="M47" i="18"/>
  <c r="L64" i="18" s="1"/>
  <c r="L632" i="18"/>
  <c r="L258" i="18"/>
  <c r="M693" i="18"/>
  <c r="L710" i="18" s="1"/>
  <c r="M285" i="18"/>
  <c r="L302" i="18" s="1"/>
  <c r="L564" i="18"/>
  <c r="L836" i="18"/>
  <c r="M625" i="18"/>
  <c r="L642" i="18" s="1"/>
  <c r="L768" i="18"/>
  <c r="M81" i="18"/>
  <c r="L98" i="18" s="1"/>
  <c r="M489" i="18"/>
  <c r="L506" i="18" s="1"/>
  <c r="L598" i="18"/>
  <c r="L428" i="18"/>
  <c r="L54" i="18"/>
  <c r="L122" i="18"/>
  <c r="M795" i="18"/>
  <c r="L812" i="18" s="1"/>
  <c r="X9" i="18"/>
  <c r="M349" i="3"/>
  <c r="M358" i="3" s="1"/>
  <c r="K315" i="3"/>
  <c r="K281" i="3"/>
  <c r="M213" i="3"/>
  <c r="M222" i="3" s="1"/>
  <c r="K179" i="3"/>
  <c r="M145" i="3"/>
  <c r="M154" i="3" s="1"/>
  <c r="K111" i="3"/>
  <c r="M111" i="3"/>
  <c r="M120" i="3" s="1"/>
  <c r="M77" i="3"/>
  <c r="M86" i="3" s="1"/>
  <c r="K77" i="3"/>
  <c r="L86" i="3" s="1"/>
  <c r="K260" i="8" a="1"/>
  <c r="E30" i="8"/>
  <c r="F30" i="8" s="1"/>
  <c r="E28" i="9"/>
  <c r="F28" i="9" s="1"/>
  <c r="E29" i="9"/>
  <c r="F29" i="9" s="1"/>
  <c r="E36" i="9"/>
  <c r="F36" i="9" s="1"/>
  <c r="E31" i="9"/>
  <c r="F31" i="9" s="1"/>
  <c r="E38" i="9"/>
  <c r="F38" i="9" s="1"/>
  <c r="E35" i="9"/>
  <c r="F35" i="9" s="1"/>
  <c r="E33" i="9"/>
  <c r="F33" i="9" s="1"/>
  <c r="E45" i="9"/>
  <c r="F45" i="9" s="1"/>
  <c r="E47" i="9"/>
  <c r="F47" i="9" s="1"/>
  <c r="E46" i="9"/>
  <c r="F46" i="9" s="1"/>
  <c r="E43" i="9"/>
  <c r="F43" i="9" s="1"/>
  <c r="E40" i="9"/>
  <c r="F40" i="9" s="1"/>
  <c r="E49" i="9"/>
  <c r="F49" i="9" s="1"/>
  <c r="E44" i="9"/>
  <c r="F44" i="9" s="1"/>
  <c r="E39" i="9"/>
  <c r="F39" i="9" s="1"/>
  <c r="E41" i="9"/>
  <c r="F41" i="9" s="1"/>
  <c r="E31" i="8"/>
  <c r="F31" i="8" s="1"/>
  <c r="E32" i="9"/>
  <c r="F32" i="9" s="1"/>
  <c r="E42" i="9"/>
  <c r="F42" i="9" s="1"/>
  <c r="E37" i="9"/>
  <c r="F37" i="9" s="1"/>
  <c r="E27" i="9"/>
  <c r="F27" i="9" s="1"/>
  <c r="E34" i="9"/>
  <c r="F34" i="9" s="1"/>
  <c r="E30" i="9"/>
  <c r="F30" i="9" s="1"/>
  <c r="K16" i="3"/>
  <c r="M22" i="3" s="1"/>
  <c r="K656" i="8" a="1"/>
  <c r="K512" i="8" a="1"/>
  <c r="K188" i="8" a="1"/>
  <c r="K476" i="8" a="1"/>
  <c r="K404" i="8" a="1"/>
  <c r="K728" i="8" a="1"/>
  <c r="K872" i="8" a="1"/>
  <c r="K296" i="8" a="1"/>
  <c r="K332" i="8" a="1"/>
  <c r="K692" i="8" a="1"/>
  <c r="K548" i="8" a="1"/>
  <c r="K368" i="8" a="1"/>
  <c r="K116" i="8" a="1"/>
  <c r="K584" i="8" a="1"/>
  <c r="K620" i="8" a="1"/>
  <c r="K440" i="8" a="1"/>
  <c r="K152" i="8" a="1"/>
  <c r="K800" i="8" a="1"/>
  <c r="K836" i="8" a="1"/>
  <c r="K764" i="8" a="1"/>
  <c r="K224" i="8" a="1"/>
  <c r="K80" i="8" a="1"/>
  <c r="Y23" i="8"/>
  <c r="X23" i="8" s="1" a="1"/>
  <c r="Y21" i="8"/>
  <c r="X21" i="8" s="1" a="1"/>
  <c r="Y22" i="8"/>
  <c r="X22" i="8" s="1" a="1"/>
  <c r="L834" i="3"/>
  <c r="M831" i="3"/>
  <c r="L800" i="3"/>
  <c r="M797" i="3"/>
  <c r="L766" i="3"/>
  <c r="M763" i="3"/>
  <c r="L732" i="3"/>
  <c r="M729" i="3"/>
  <c r="L698" i="3"/>
  <c r="M695" i="3"/>
  <c r="L664" i="3"/>
  <c r="M661" i="3"/>
  <c r="L630" i="3"/>
  <c r="M627" i="3"/>
  <c r="L596" i="3"/>
  <c r="M593" i="3"/>
  <c r="L562" i="3"/>
  <c r="M559" i="3"/>
  <c r="L528" i="3"/>
  <c r="M525" i="3"/>
  <c r="L494" i="3"/>
  <c r="M491" i="3"/>
  <c r="L460" i="3"/>
  <c r="M457" i="3"/>
  <c r="L426" i="3"/>
  <c r="M423" i="3"/>
  <c r="L392" i="3"/>
  <c r="M389" i="3"/>
  <c r="L222" i="3"/>
  <c r="M219" i="3"/>
  <c r="K44" i="8" a="1"/>
  <c r="E16" i="8"/>
  <c r="F16" i="8" s="1"/>
  <c r="E15" i="8"/>
  <c r="F15" i="8" s="1"/>
  <c r="E14" i="8"/>
  <c r="F14" i="8" s="1"/>
  <c r="E13" i="8"/>
  <c r="F13" i="8" s="1"/>
  <c r="E12" i="8"/>
  <c r="F12" i="8" s="1"/>
  <c r="E11" i="8"/>
  <c r="F11" i="8" s="1"/>
  <c r="E10" i="8"/>
  <c r="F10" i="8" s="1"/>
  <c r="E9" i="8"/>
  <c r="F9" i="8" s="1"/>
  <c r="E26" i="8"/>
  <c r="F26" i="8" s="1"/>
  <c r="E22" i="8"/>
  <c r="F22" i="8" s="1"/>
  <c r="E18" i="8"/>
  <c r="F18" i="8" s="1"/>
  <c r="E29" i="8"/>
  <c r="F29" i="8" s="1"/>
  <c r="E25" i="8"/>
  <c r="F25" i="8" s="1"/>
  <c r="E21" i="8"/>
  <c r="F21" i="8" s="1"/>
  <c r="E17" i="8"/>
  <c r="F17" i="8" s="1"/>
  <c r="E28" i="8"/>
  <c r="F28" i="8" s="1"/>
  <c r="E24" i="8"/>
  <c r="F24" i="8" s="1"/>
  <c r="E20" i="8"/>
  <c r="F20" i="8" s="1"/>
  <c r="E27" i="8"/>
  <c r="F27" i="8" s="1"/>
  <c r="E23" i="8"/>
  <c r="F23" i="8" s="1"/>
  <c r="E19" i="8"/>
  <c r="F19" i="8" s="1"/>
  <c r="Y18" i="8"/>
  <c r="X18" i="8" s="1" a="1"/>
  <c r="X26" i="8" a="1"/>
  <c r="X24" i="8" a="1"/>
  <c r="X33" i="8" a="1"/>
  <c r="Y15" i="8"/>
  <c r="X15" i="8" s="1" a="1"/>
  <c r="Y16" i="8"/>
  <c r="X16" i="8" s="1" a="1"/>
  <c r="Y20" i="8"/>
  <c r="X20" i="8" s="1" a="1"/>
  <c r="X31" i="8" a="1"/>
  <c r="X37" i="8" a="1"/>
  <c r="X28" i="8" a="1"/>
  <c r="X32" i="8" a="1"/>
  <c r="X36" i="8" a="1"/>
  <c r="X30" i="8" a="1"/>
  <c r="Y19" i="8"/>
  <c r="X19" i="8" s="1" a="1"/>
  <c r="X35" i="8" a="1"/>
  <c r="Y13" i="8"/>
  <c r="X13" i="8" s="1" a="1"/>
  <c r="Y8" i="8"/>
  <c r="Y11" i="8"/>
  <c r="X11" i="8" s="1" a="1"/>
  <c r="Y14" i="8"/>
  <c r="X14" i="8" s="1" a="1"/>
  <c r="X29" i="8" a="1"/>
  <c r="Y17" i="8"/>
  <c r="X17" i="8" s="1" a="1"/>
  <c r="Y10" i="8"/>
  <c r="X10" i="8" s="1" a="1"/>
  <c r="Y12" i="8"/>
  <c r="X12" i="8" s="1" a="1"/>
  <c r="X34" i="8" a="1"/>
  <c r="X25" i="8" a="1"/>
  <c r="Y9" i="8"/>
  <c r="X9" i="8" s="1" a="1"/>
  <c r="X27" i="8" a="1"/>
  <c r="L530" i="3"/>
  <c r="L836" i="3"/>
  <c r="L156" i="3"/>
  <c r="L462" i="3"/>
  <c r="L768" i="3"/>
  <c r="L88" i="3"/>
  <c r="L394" i="3"/>
  <c r="L700" i="3"/>
  <c r="L326" i="3"/>
  <c r="L632" i="3"/>
  <c r="L258" i="3"/>
  <c r="L564" i="3"/>
  <c r="L598" i="3"/>
  <c r="L496" i="3"/>
  <c r="L54" i="3"/>
  <c r="L802" i="3"/>
  <c r="L292" i="3"/>
  <c r="L360" i="3"/>
  <c r="L666" i="3"/>
  <c r="L122" i="3"/>
  <c r="L428" i="3"/>
  <c r="L224" i="3"/>
  <c r="L734" i="3"/>
  <c r="L190" i="3"/>
  <c r="E17" i="3"/>
  <c r="F17" i="3" s="1"/>
  <c r="E24" i="3"/>
  <c r="F24" i="3" s="1"/>
  <c r="E13" i="3"/>
  <c r="F13" i="3" s="1"/>
  <c r="E14" i="3"/>
  <c r="F14" i="3" s="1"/>
  <c r="E30" i="3"/>
  <c r="F30" i="3" s="1"/>
  <c r="E12" i="3"/>
  <c r="F12" i="3" s="1"/>
  <c r="E10" i="3"/>
  <c r="F10" i="3" s="1"/>
  <c r="E19" i="3"/>
  <c r="F19" i="3" s="1"/>
  <c r="E27" i="3"/>
  <c r="F27" i="3" s="1"/>
  <c r="E28" i="3"/>
  <c r="F28" i="3" s="1"/>
  <c r="E29" i="3"/>
  <c r="F29" i="3" s="1"/>
  <c r="E21" i="3"/>
  <c r="F21" i="3" s="1"/>
  <c r="E11" i="3"/>
  <c r="F11" i="3" s="1"/>
  <c r="E22" i="3"/>
  <c r="F22" i="3" s="1"/>
  <c r="E16" i="3"/>
  <c r="F16" i="3" s="1"/>
  <c r="E23" i="3"/>
  <c r="F23" i="3" s="1"/>
  <c r="E26" i="3"/>
  <c r="F26" i="3" s="1"/>
  <c r="E31" i="3"/>
  <c r="F31" i="3" s="1"/>
  <c r="E15" i="3"/>
  <c r="F15" i="3" s="1"/>
  <c r="E25" i="3"/>
  <c r="F25" i="3" s="1"/>
  <c r="E9" i="3"/>
  <c r="F9" i="3" s="1"/>
  <c r="E18" i="3"/>
  <c r="F18" i="3" s="1"/>
  <c r="E20" i="3"/>
  <c r="F20" i="3" s="1"/>
  <c r="M20" i="3"/>
  <c r="M591" i="3"/>
  <c r="M727" i="3"/>
  <c r="M319" i="3"/>
  <c r="M285" i="3"/>
  <c r="M795" i="3"/>
  <c r="M659" i="3"/>
  <c r="M829" i="3"/>
  <c r="M47" i="3"/>
  <c r="M625" i="3"/>
  <c r="M387" i="3"/>
  <c r="M251" i="3"/>
  <c r="M149" i="3"/>
  <c r="M183" i="3"/>
  <c r="M761" i="3"/>
  <c r="M523" i="3"/>
  <c r="M455" i="3"/>
  <c r="M489" i="3"/>
  <c r="M557" i="3"/>
  <c r="M217" i="3"/>
  <c r="M81" i="3"/>
  <c r="M421" i="3"/>
  <c r="L27" i="3"/>
  <c r="M115" i="3"/>
  <c r="M693" i="3"/>
  <c r="M353" i="3"/>
  <c r="D13" i="6"/>
  <c r="C14" i="6"/>
  <c r="Q19" i="28" a="1"/>
  <c r="Q14" i="25" a="1"/>
  <c r="Q28" i="24" a="1"/>
  <c r="Q29" i="29" a="1"/>
  <c r="Q22" i="18" a="1"/>
  <c r="Q32" i="28" a="1"/>
  <c r="Q19" i="23" a="1"/>
  <c r="Q27" i="29" a="1"/>
  <c r="Q28" i="20" a="1"/>
  <c r="Q16" i="29" a="1"/>
  <c r="Q25" i="23" a="1"/>
  <c r="Q15" i="29" a="1"/>
  <c r="Q29" i="20" a="1"/>
  <c r="Q31" i="25" a="1"/>
  <c r="Q24" i="23" a="1"/>
  <c r="Q22" i="28" a="1"/>
  <c r="Q25" i="24" a="1"/>
  <c r="Q17" i="21" a="1"/>
  <c r="Q15" i="21" a="1"/>
  <c r="Q18" i="20" a="1"/>
  <c r="Q12" i="23" a="1"/>
  <c r="Q12" i="29" a="1"/>
  <c r="Q23" i="25" a="1"/>
  <c r="Q23" i="28" a="1"/>
  <c r="Q27" i="18" a="1"/>
  <c r="Q13" i="28" a="1"/>
  <c r="Q18" i="24" a="1"/>
  <c r="Q28" i="29" a="1"/>
  <c r="Q30" i="20" a="1"/>
  <c r="Q27" i="28" a="1"/>
  <c r="Q26" i="24" a="1"/>
  <c r="Q9" i="20" a="1"/>
  <c r="Q28" i="19" a="1"/>
  <c r="Q15" i="24" a="1"/>
  <c r="Q17" i="28" a="1"/>
  <c r="Q27" i="25" a="1"/>
  <c r="Q14" i="18" a="1"/>
  <c r="Q21" i="20" a="1"/>
  <c r="Q20" i="29" a="1"/>
  <c r="Q21" i="29" a="1"/>
  <c r="Q21" i="18" a="1"/>
  <c r="Q17" i="23" a="1"/>
  <c r="Q15" i="19" a="1"/>
  <c r="Q25" i="29" a="1"/>
  <c r="Q11" i="28" a="1"/>
  <c r="Q12" i="25" a="1"/>
  <c r="Q29" i="24" a="1"/>
  <c r="Q23" i="19" a="1"/>
  <c r="Q10" i="28" a="1"/>
  <c r="Q29" i="19" a="1"/>
  <c r="Q18" i="28" a="1"/>
  <c r="Q13" i="24" a="1"/>
  <c r="Q26" i="28" a="1"/>
  <c r="Q26" i="25" a="1"/>
  <c r="Q14" i="23" a="1"/>
  <c r="Q11" i="23" a="1"/>
  <c r="Q31" i="18" a="1"/>
  <c r="Q11" i="19" a="1"/>
  <c r="Q9" i="24" a="1"/>
  <c r="Q9" i="28" a="1"/>
  <c r="Q20" i="24" a="1"/>
  <c r="Q13" i="20" a="1"/>
  <c r="Q29" i="25" a="1"/>
  <c r="Q9" i="18" a="1"/>
  <c r="Q10" i="21" a="1"/>
  <c r="Q14" i="28" a="1"/>
  <c r="Q26" i="20" a="1"/>
  <c r="Q11" i="21" a="1"/>
  <c r="Q16" i="24" a="1"/>
  <c r="Q24" i="20" a="1"/>
  <c r="Q23" i="24" a="1"/>
  <c r="Q25" i="18" a="1"/>
  <c r="Q22" i="29" a="1"/>
  <c r="Q22" i="19" a="1"/>
  <c r="Q14" i="21" a="1"/>
  <c r="Q30" i="29" a="1"/>
  <c r="Q23" i="18" a="1"/>
  <c r="Q18" i="21" a="1"/>
  <c r="Q24" i="29" a="1"/>
  <c r="Q14" i="24" a="1"/>
  <c r="Q17" i="18" a="1"/>
  <c r="Q16" i="19" a="1"/>
  <c r="Q20" i="21" a="1"/>
  <c r="Q22" i="20" a="1"/>
  <c r="Q16" i="20" a="1"/>
  <c r="Q32" i="19" a="1"/>
  <c r="Q16" i="25" a="1"/>
  <c r="Q29" i="23" a="1"/>
  <c r="Q23" i="29" a="1"/>
  <c r="Q29" i="28" a="1"/>
  <c r="Q31" i="19" a="1"/>
  <c r="Q26" i="29" a="1"/>
  <c r="Q27" i="21" a="1"/>
  <c r="Q14" i="20" a="1"/>
  <c r="Q32" i="23" a="1"/>
  <c r="Q15" i="25" a="1"/>
  <c r="Q21" i="23" a="1"/>
  <c r="Q13" i="25" a="1"/>
  <c r="Q20" i="23" a="1"/>
  <c r="Q12" i="24" a="1"/>
  <c r="Q28" i="25" a="1"/>
  <c r="Q25" i="28" a="1"/>
  <c r="Q11" i="24" a="1"/>
  <c r="Q24" i="21" a="1"/>
  <c r="Q22" i="24" a="1"/>
  <c r="Q25" i="25" a="1"/>
  <c r="Q25" i="21" a="1"/>
  <c r="Q32" i="25" a="1"/>
  <c r="Q29" i="18" a="1"/>
  <c r="Q30" i="25" a="1"/>
  <c r="Q17" i="29" a="1"/>
  <c r="Q19" i="25" a="1"/>
  <c r="Q17" i="20" a="1"/>
  <c r="Q16" i="28" a="1"/>
  <c r="Q31" i="21" a="1"/>
  <c r="Q32" i="21" a="1"/>
  <c r="Q27" i="19" a="1"/>
  <c r="Q20" i="19" a="1"/>
  <c r="Q31" i="20" a="1"/>
  <c r="Q16" i="23" a="1"/>
  <c r="Q18" i="25" a="1"/>
  <c r="Q32" i="29" a="1"/>
  <c r="Q32" i="20" a="1"/>
  <c r="Q30" i="28" a="1"/>
  <c r="Q31" i="28" a="1"/>
  <c r="Q25" i="19" a="1"/>
  <c r="Q12" i="21" a="1"/>
  <c r="Q18" i="18" a="1"/>
  <c r="Q22" i="25" a="1"/>
  <c r="Q9" i="29" a="1"/>
  <c r="Q10" i="29" a="1"/>
  <c r="Q26" i="23" a="1"/>
  <c r="Q30" i="24" a="1"/>
  <c r="Q28" i="18" a="1"/>
  <c r="Q30" i="19" a="1"/>
  <c r="Q24" i="18" a="1"/>
  <c r="Q9" i="21" a="1"/>
  <c r="Q24" i="19" a="1"/>
  <c r="Q10" i="23" a="1"/>
  <c r="Q12" i="19" a="1"/>
  <c r="Q27" i="23" a="1"/>
  <c r="Q28" i="21" a="1"/>
  <c r="Q15" i="20" a="1"/>
  <c r="Q21" i="24" a="1"/>
  <c r="Q21" i="21" a="1"/>
  <c r="Q30" i="21" a="1"/>
  <c r="Q30" i="18" a="1"/>
  <c r="Q12" i="28" a="1"/>
  <c r="Q26" i="21" a="1"/>
  <c r="Q23" i="23" a="1"/>
  <c r="Q11" i="25" a="1"/>
  <c r="Q32" i="18" a="1"/>
  <c r="Q14" i="29" a="1"/>
  <c r="Q9" i="25" a="1"/>
  <c r="Q31" i="29" a="1"/>
  <c r="Q22" i="21" a="1"/>
  <c r="Q11" i="29" a="1"/>
  <c r="Q20" i="20" a="1"/>
  <c r="Q23" i="20" a="1"/>
  <c r="Q24" i="25" a="1"/>
  <c r="Q31" i="24" a="1"/>
  <c r="Q30" i="23" a="1"/>
  <c r="Q19" i="20" a="1"/>
  <c r="Q27" i="20" a="1"/>
  <c r="Q11" i="20" a="1"/>
  <c r="Q21" i="19" a="1"/>
  <c r="Q10" i="24" a="1"/>
  <c r="Q12" i="18" a="1"/>
  <c r="Q22" i="23" a="1"/>
  <c r="Q17" i="25" a="1"/>
  <c r="Q29" i="21" a="1"/>
  <c r="Q19" i="29" a="1"/>
  <c r="Q16" i="21" a="1"/>
  <c r="Q24" i="28" a="1"/>
  <c r="Q19" i="24" a="1"/>
  <c r="Q28" i="23" a="1"/>
  <c r="Q32" i="24" a="1"/>
  <c r="Q17" i="24" a="1"/>
  <c r="Q21" i="25" a="1"/>
  <c r="Q24" i="24" a="1"/>
  <c r="Q16" i="18" a="1"/>
  <c r="Q10" i="20" a="1"/>
  <c r="Q20" i="25" a="1"/>
  <c r="Q31" i="23" a="1"/>
  <c r="Q13" i="23" a="1"/>
  <c r="Q10" i="25" a="1"/>
  <c r="Q13" i="29" a="1"/>
  <c r="Q27" i="24" a="1"/>
  <c r="Q8" i="22" a="1"/>
  <c r="Q20" i="18" a="1"/>
  <c r="Q26" i="18" a="1"/>
  <c r="Q13" i="21" a="1"/>
  <c r="Q10" i="18" a="1"/>
  <c r="Q15" i="28" a="1"/>
  <c r="Q26" i="19" a="1"/>
  <c r="Q23" i="21" a="1"/>
  <c r="Q19" i="18" a="1"/>
  <c r="Q19" i="19" a="1"/>
  <c r="Q18" i="29" a="1"/>
  <c r="Q19" i="21" a="1"/>
  <c r="Q15" i="18" a="1"/>
  <c r="Q28" i="28" a="1"/>
  <c r="Q21" i="28" a="1"/>
  <c r="Q25" i="20" a="1"/>
  <c r="Q12" i="20" a="1"/>
  <c r="Q20" i="28" a="1"/>
  <c r="L370" i="19" l="1"/>
  <c r="Q18" i="19" s="1" a="1"/>
  <c r="L64" i="19"/>
  <c r="Q9" i="19" s="1" a="1"/>
  <c r="L200" i="19"/>
  <c r="Q13" i="19" s="1" a="1"/>
  <c r="L336" i="19"/>
  <c r="Q17" i="19" s="1" a="1"/>
  <c r="L234" i="19"/>
  <c r="Q14" i="19" s="1" a="1"/>
  <c r="L98" i="19"/>
  <c r="Q10" i="19" s="1" a="1"/>
  <c r="L370" i="23"/>
  <c r="Q18" i="23" s="1" a="1"/>
  <c r="L268" i="23"/>
  <c r="Q15" i="23" s="1" a="1"/>
  <c r="L64" i="23"/>
  <c r="Q9" i="23" s="1" a="1"/>
  <c r="L200" i="18"/>
  <c r="Q13" i="18" s="1" a="1"/>
  <c r="L132" i="18"/>
  <c r="Q11" i="18" s="1" a="1"/>
  <c r="M355" i="3"/>
  <c r="L358" i="3"/>
  <c r="M321" i="3"/>
  <c r="L324" i="3"/>
  <c r="M287" i="3"/>
  <c r="L290" i="3"/>
  <c r="L188" i="3"/>
  <c r="M185" i="3"/>
  <c r="L154" i="3"/>
  <c r="M151" i="3"/>
  <c r="L120" i="3"/>
  <c r="M117" i="3"/>
  <c r="L52" i="3"/>
  <c r="M49" i="3"/>
  <c r="M253" i="3"/>
  <c r="L31" i="29"/>
  <c r="F19" i="29"/>
  <c r="M12" i="29"/>
  <c r="M16" i="29"/>
  <c r="M25" i="29" s="1"/>
  <c r="L31" i="21"/>
  <c r="M83" i="3"/>
  <c r="L574" i="3"/>
  <c r="L31" i="18"/>
  <c r="F18" i="28"/>
  <c r="M16" i="28"/>
  <c r="M25" i="28" s="1"/>
  <c r="M12" i="28"/>
  <c r="L31" i="28"/>
  <c r="L31" i="25"/>
  <c r="F10" i="19"/>
  <c r="M16" i="19"/>
  <c r="M25" i="19" s="1"/>
  <c r="M12" i="19"/>
  <c r="L31" i="23"/>
  <c r="Y270" i="8"/>
  <c r="Y264" i="8"/>
  <c r="F12" i="20"/>
  <c r="M12" i="20"/>
  <c r="M16" i="20"/>
  <c r="M25" i="20" s="1"/>
  <c r="F15" i="22"/>
  <c r="M12" i="22"/>
  <c r="M16" i="22"/>
  <c r="M25" i="22" s="1"/>
  <c r="L32" i="22" s="1"/>
  <c r="L33" i="22" s="1"/>
  <c r="S8" i="22" s="1" a="1"/>
  <c r="Y273" i="8"/>
  <c r="Y269" i="8"/>
  <c r="F9" i="18"/>
  <c r="M12" i="18"/>
  <c r="M16" i="18"/>
  <c r="M25" i="18" s="1"/>
  <c r="F20" i="25"/>
  <c r="M12" i="25"/>
  <c r="M16" i="25"/>
  <c r="M25" i="25" s="1"/>
  <c r="L31" i="20"/>
  <c r="L31" i="19"/>
  <c r="F17" i="24"/>
  <c r="M16" i="24"/>
  <c r="M25" i="24" s="1"/>
  <c r="L32" i="24" s="1"/>
  <c r="L33" i="24" s="1"/>
  <c r="S8" i="24" s="1" a="1"/>
  <c r="M12" i="24"/>
  <c r="F16" i="23"/>
  <c r="M12" i="23"/>
  <c r="M16" i="23"/>
  <c r="M25" i="23" s="1"/>
  <c r="F13" i="21"/>
  <c r="M12" i="21"/>
  <c r="M16" i="21"/>
  <c r="M25" i="21" s="1"/>
  <c r="L31" i="24"/>
  <c r="L25" i="3"/>
  <c r="Y260" i="8"/>
  <c r="Y274" i="8"/>
  <c r="Y268" i="8"/>
  <c r="Y263" i="8"/>
  <c r="Y272" i="8"/>
  <c r="Y267" i="8"/>
  <c r="Y262" i="8"/>
  <c r="Y276" i="8"/>
  <c r="Y271" i="8"/>
  <c r="Y266" i="8"/>
  <c r="Y275" i="8"/>
  <c r="Y265" i="8"/>
  <c r="Y261" i="8"/>
  <c r="L234" i="3"/>
  <c r="L166" i="3"/>
  <c r="L710" i="3"/>
  <c r="L302" i="3"/>
  <c r="E8" i="8"/>
  <c r="F8" i="8" s="1"/>
  <c r="E26" i="9"/>
  <c r="F26" i="9" s="1"/>
  <c r="L846" i="3"/>
  <c r="L778" i="3"/>
  <c r="L268" i="3"/>
  <c r="L540" i="3"/>
  <c r="L336" i="3"/>
  <c r="L64" i="3"/>
  <c r="L404" i="3"/>
  <c r="L676" i="3"/>
  <c r="L744" i="3"/>
  <c r="L370" i="3"/>
  <c r="L438" i="3"/>
  <c r="L506" i="3"/>
  <c r="L642" i="3"/>
  <c r="L608" i="3"/>
  <c r="L98" i="3"/>
  <c r="Y228" i="8"/>
  <c r="Y232" i="8"/>
  <c r="Y236" i="8"/>
  <c r="Y240" i="8"/>
  <c r="Y226" i="8"/>
  <c r="Y230" i="8"/>
  <c r="Y234" i="8"/>
  <c r="Y238" i="8"/>
  <c r="Y227" i="8"/>
  <c r="Y235" i="8"/>
  <c r="Y229" i="8"/>
  <c r="Y237" i="8"/>
  <c r="Y224" i="8"/>
  <c r="N224" i="8" s="1" a="1"/>
  <c r="M224" i="8" s="1" a="1"/>
  <c r="Y231" i="8"/>
  <c r="Y239" i="8"/>
  <c r="Y225" i="8"/>
  <c r="Y233" i="8"/>
  <c r="Y153" i="8"/>
  <c r="Y157" i="8"/>
  <c r="Y161" i="8"/>
  <c r="Y165" i="8"/>
  <c r="Y154" i="8"/>
  <c r="Y158" i="8"/>
  <c r="Y162" i="8"/>
  <c r="Y166" i="8"/>
  <c r="Y155" i="8"/>
  <c r="Y159" i="8"/>
  <c r="Y163" i="8"/>
  <c r="Y167" i="8"/>
  <c r="Y152" i="8"/>
  <c r="N152" i="8" s="1" a="1"/>
  <c r="M152" i="8" s="1" a="1"/>
  <c r="Y168" i="8"/>
  <c r="Y160" i="8"/>
  <c r="Y156" i="8"/>
  <c r="Y164" i="8"/>
  <c r="Y371" i="8"/>
  <c r="Y375" i="8"/>
  <c r="Y379" i="8"/>
  <c r="Y383" i="8"/>
  <c r="Y368" i="8"/>
  <c r="Y369" i="8"/>
  <c r="Y373" i="8"/>
  <c r="Y377" i="8"/>
  <c r="Y381" i="8"/>
  <c r="Y370" i="8"/>
  <c r="Y378" i="8"/>
  <c r="Y372" i="8"/>
  <c r="Y380" i="8"/>
  <c r="Y374" i="8"/>
  <c r="Y382" i="8"/>
  <c r="Y376" i="8"/>
  <c r="Y384" i="8"/>
  <c r="Y299" i="8"/>
  <c r="Y303" i="8"/>
  <c r="Y307" i="8"/>
  <c r="Y311" i="8"/>
  <c r="Y296" i="8"/>
  <c r="Y297" i="8"/>
  <c r="Y301" i="8"/>
  <c r="Y305" i="8"/>
  <c r="Y309" i="8"/>
  <c r="Y302" i="8"/>
  <c r="Y310" i="8"/>
  <c r="Y304" i="8"/>
  <c r="Y312" i="8"/>
  <c r="Y298" i="8"/>
  <c r="N296" i="8" s="1" a="1"/>
  <c r="M296" i="8" s="1" a="1"/>
  <c r="Y306" i="8"/>
  <c r="Y300" i="8"/>
  <c r="Y308" i="8"/>
  <c r="Y479" i="8"/>
  <c r="Y483" i="8"/>
  <c r="Y487" i="8"/>
  <c r="Y491" i="8"/>
  <c r="Y476" i="8"/>
  <c r="Y477" i="8"/>
  <c r="Y481" i="8"/>
  <c r="Y485" i="8"/>
  <c r="Y489" i="8"/>
  <c r="Y480" i="8"/>
  <c r="Y488" i="8"/>
  <c r="Y482" i="8"/>
  <c r="Y490" i="8"/>
  <c r="Y484" i="8"/>
  <c r="Y492" i="8"/>
  <c r="Y478" i="8"/>
  <c r="Y486" i="8"/>
  <c r="N476" i="8" a="1"/>
  <c r="Y767" i="8"/>
  <c r="Y771" i="8"/>
  <c r="Y775" i="8"/>
  <c r="Y779" i="8"/>
  <c r="Y764" i="8"/>
  <c r="Y765" i="8"/>
  <c r="Y769" i="8"/>
  <c r="Y773" i="8"/>
  <c r="Y777" i="8"/>
  <c r="Y768" i="8"/>
  <c r="Y776" i="8"/>
  <c r="Y770" i="8"/>
  <c r="Y778" i="8"/>
  <c r="Y772" i="8"/>
  <c r="Y780" i="8"/>
  <c r="Y766" i="8"/>
  <c r="Y774" i="8"/>
  <c r="N764" i="8" a="1"/>
  <c r="Y441" i="8"/>
  <c r="Y445" i="8"/>
  <c r="Y449" i="8"/>
  <c r="Y453" i="8"/>
  <c r="Y443" i="8"/>
  <c r="Y447" i="8"/>
  <c r="Y451" i="8"/>
  <c r="Y455" i="8"/>
  <c r="Y440" i="8"/>
  <c r="Y442" i="8"/>
  <c r="Y450" i="8"/>
  <c r="Y444" i="8"/>
  <c r="Y452" i="8"/>
  <c r="Y446" i="8"/>
  <c r="Y454" i="8"/>
  <c r="Y448" i="8"/>
  <c r="Y456" i="8"/>
  <c r="N440" i="8" a="1"/>
  <c r="Y551" i="8"/>
  <c r="Y555" i="8"/>
  <c r="Y559" i="8"/>
  <c r="Y563" i="8"/>
  <c r="Y548" i="8"/>
  <c r="N548" i="8" s="1" a="1"/>
  <c r="Y549" i="8"/>
  <c r="Y553" i="8"/>
  <c r="Y557" i="8"/>
  <c r="Y561" i="8"/>
  <c r="Y556" i="8"/>
  <c r="Y564" i="8"/>
  <c r="Y550" i="8"/>
  <c r="Y558" i="8"/>
  <c r="Y552" i="8"/>
  <c r="Y560" i="8"/>
  <c r="Y554" i="8"/>
  <c r="Y562" i="8"/>
  <c r="Y873" i="8"/>
  <c r="Y877" i="8"/>
  <c r="Y881" i="8"/>
  <c r="Y885" i="8"/>
  <c r="Y874" i="8"/>
  <c r="Y878" i="8"/>
  <c r="Y882" i="8"/>
  <c r="Y886" i="8"/>
  <c r="Y875" i="8"/>
  <c r="Y879" i="8"/>
  <c r="Y883" i="8"/>
  <c r="Y887" i="8"/>
  <c r="Y872" i="8"/>
  <c r="N872" i="8" s="1" a="1"/>
  <c r="Y876" i="8"/>
  <c r="Y880" i="8"/>
  <c r="Y884" i="8"/>
  <c r="Y888" i="8"/>
  <c r="Y191" i="8"/>
  <c r="Y195" i="8"/>
  <c r="Y199" i="8"/>
  <c r="Y203" i="8"/>
  <c r="Y188" i="8"/>
  <c r="N188" i="8" s="1" a="1"/>
  <c r="M188" i="8" s="1" a="1"/>
  <c r="Y192" i="8"/>
  <c r="Y196" i="8"/>
  <c r="Y200" i="8"/>
  <c r="Y204" i="8"/>
  <c r="Y189" i="8"/>
  <c r="Y193" i="8"/>
  <c r="Y197" i="8"/>
  <c r="Y201" i="8"/>
  <c r="Y194" i="8"/>
  <c r="Y198" i="8"/>
  <c r="Y202" i="8"/>
  <c r="Y190" i="8"/>
  <c r="Y839" i="8"/>
  <c r="Y843" i="8"/>
  <c r="Y847" i="8"/>
  <c r="Y851" i="8"/>
  <c r="Y836" i="8"/>
  <c r="Y837" i="8"/>
  <c r="Y841" i="8"/>
  <c r="Y845" i="8"/>
  <c r="Y849" i="8"/>
  <c r="Y844" i="8"/>
  <c r="Y852" i="8"/>
  <c r="Y838" i="8"/>
  <c r="Y846" i="8"/>
  <c r="Y840" i="8"/>
  <c r="Y848" i="8"/>
  <c r="Y842" i="8"/>
  <c r="Y850" i="8"/>
  <c r="N836" i="8" a="1"/>
  <c r="Y623" i="8"/>
  <c r="Y627" i="8"/>
  <c r="Y631" i="8"/>
  <c r="Y635" i="8"/>
  <c r="Y620" i="8"/>
  <c r="Y621" i="8"/>
  <c r="Y625" i="8"/>
  <c r="Y629" i="8"/>
  <c r="Y633" i="8"/>
  <c r="Y624" i="8"/>
  <c r="Y632" i="8"/>
  <c r="Y626" i="8"/>
  <c r="Y634" i="8"/>
  <c r="Y628" i="8"/>
  <c r="Y636" i="8"/>
  <c r="Y622" i="8"/>
  <c r="Y630" i="8"/>
  <c r="Y695" i="8"/>
  <c r="Y699" i="8"/>
  <c r="Y703" i="8"/>
  <c r="Y707" i="8"/>
  <c r="Y692" i="8"/>
  <c r="N692" i="8" s="1" a="1"/>
  <c r="Y693" i="8"/>
  <c r="Y697" i="8"/>
  <c r="Y701" i="8"/>
  <c r="Y705" i="8"/>
  <c r="Y700" i="8"/>
  <c r="Y708" i="8"/>
  <c r="Y694" i="8"/>
  <c r="Y702" i="8"/>
  <c r="Y696" i="8"/>
  <c r="Y704" i="8"/>
  <c r="Y698" i="8"/>
  <c r="Y706" i="8"/>
  <c r="Y729" i="8"/>
  <c r="Y733" i="8"/>
  <c r="Y737" i="8"/>
  <c r="Y741" i="8"/>
  <c r="Y731" i="8"/>
  <c r="Y735" i="8"/>
  <c r="Y739" i="8"/>
  <c r="Y743" i="8"/>
  <c r="Y728" i="8"/>
  <c r="Y730" i="8"/>
  <c r="Y738" i="8"/>
  <c r="Y732" i="8"/>
  <c r="Y740" i="8"/>
  <c r="Y734" i="8"/>
  <c r="Y742" i="8"/>
  <c r="Y736" i="8"/>
  <c r="Y744" i="8"/>
  <c r="N728" i="8" a="1"/>
  <c r="Y513" i="8"/>
  <c r="Y517" i="8"/>
  <c r="Y521" i="8"/>
  <c r="Y525" i="8"/>
  <c r="Y515" i="8"/>
  <c r="Y519" i="8"/>
  <c r="Y523" i="8"/>
  <c r="Y527" i="8"/>
  <c r="Y512" i="8"/>
  <c r="Y518" i="8"/>
  <c r="Y526" i="8"/>
  <c r="Y520" i="8"/>
  <c r="Y528" i="8"/>
  <c r="Y514" i="8"/>
  <c r="Y522" i="8"/>
  <c r="Y516" i="8"/>
  <c r="Y524" i="8"/>
  <c r="N512" i="8" a="1"/>
  <c r="Y801" i="8"/>
  <c r="Y805" i="8"/>
  <c r="Y809" i="8"/>
  <c r="Y813" i="8"/>
  <c r="Y803" i="8"/>
  <c r="Y807" i="8"/>
  <c r="Y811" i="8"/>
  <c r="Y815" i="8"/>
  <c r="Y800" i="8"/>
  <c r="X800" i="8" s="1" a="1"/>
  <c r="Y806" i="8"/>
  <c r="Y814" i="8"/>
  <c r="Y808" i="8"/>
  <c r="Y816" i="8"/>
  <c r="Y802" i="8"/>
  <c r="Y810" i="8"/>
  <c r="Y804" i="8"/>
  <c r="Y812" i="8"/>
  <c r="N800" i="8" a="1"/>
  <c r="Y585" i="8"/>
  <c r="Y589" i="8"/>
  <c r="Y593" i="8"/>
  <c r="Y597" i="8"/>
  <c r="Y587" i="8"/>
  <c r="Y591" i="8"/>
  <c r="Y595" i="8"/>
  <c r="Y599" i="8"/>
  <c r="Y584" i="8"/>
  <c r="N584" i="8" s="1" a="1"/>
  <c r="Y586" i="8"/>
  <c r="Y594" i="8"/>
  <c r="Y588" i="8"/>
  <c r="Y596" i="8"/>
  <c r="Y590" i="8"/>
  <c r="Y598" i="8"/>
  <c r="Y592" i="8"/>
  <c r="Y600" i="8"/>
  <c r="Y119" i="8"/>
  <c r="Y123" i="8"/>
  <c r="Y127" i="8"/>
  <c r="Y131" i="8"/>
  <c r="Y116" i="8"/>
  <c r="Y120" i="8"/>
  <c r="Y124" i="8"/>
  <c r="Y128" i="8"/>
  <c r="Y132" i="8"/>
  <c r="Y117" i="8"/>
  <c r="Y121" i="8"/>
  <c r="Y125" i="8"/>
  <c r="Y129" i="8"/>
  <c r="Y126" i="8"/>
  <c r="Y130" i="8"/>
  <c r="Y118" i="8"/>
  <c r="Y122" i="8"/>
  <c r="Y333" i="8"/>
  <c r="Y337" i="8"/>
  <c r="Y341" i="8"/>
  <c r="Y345" i="8"/>
  <c r="Y335" i="8"/>
  <c r="Y339" i="8"/>
  <c r="Y343" i="8"/>
  <c r="Y347" i="8"/>
  <c r="Y332" i="8"/>
  <c r="Y340" i="8"/>
  <c r="Y348" i="8"/>
  <c r="Y334" i="8"/>
  <c r="Y342" i="8"/>
  <c r="Y336" i="8"/>
  <c r="Y344" i="8"/>
  <c r="Y338" i="8"/>
  <c r="Y346" i="8"/>
  <c r="Y405" i="8"/>
  <c r="Y409" i="8"/>
  <c r="Y413" i="8"/>
  <c r="Y417" i="8"/>
  <c r="Y407" i="8"/>
  <c r="Y411" i="8"/>
  <c r="Y415" i="8"/>
  <c r="Y419" i="8"/>
  <c r="Y404" i="8"/>
  <c r="X404" i="8" s="1" a="1"/>
  <c r="Y408" i="8"/>
  <c r="Y416" i="8"/>
  <c r="Y410" i="8"/>
  <c r="Y418" i="8"/>
  <c r="Y412" i="8"/>
  <c r="Y420" i="8"/>
  <c r="Y406" i="8"/>
  <c r="Y414" i="8"/>
  <c r="Y657" i="8"/>
  <c r="Y661" i="8"/>
  <c r="Y665" i="8"/>
  <c r="Y669" i="8"/>
  <c r="Y659" i="8"/>
  <c r="Y663" i="8"/>
  <c r="Y667" i="8"/>
  <c r="Y671" i="8"/>
  <c r="Y656" i="8"/>
  <c r="Y662" i="8"/>
  <c r="Y670" i="8"/>
  <c r="Y664" i="8"/>
  <c r="Y672" i="8"/>
  <c r="Y658" i="8"/>
  <c r="Y666" i="8"/>
  <c r="Y660" i="8"/>
  <c r="Y668" i="8"/>
  <c r="N656" i="8" a="1"/>
  <c r="X61" i="8" a="1"/>
  <c r="Y60" i="8"/>
  <c r="X60" i="8" s="1" a="1"/>
  <c r="Y57" i="8"/>
  <c r="X57" i="8" s="1" a="1"/>
  <c r="Y58" i="8"/>
  <c r="X58" i="8" s="1" a="1"/>
  <c r="Y59" i="8"/>
  <c r="X59" i="8" s="1" a="1"/>
  <c r="X103" i="8" a="1"/>
  <c r="X102" i="8" a="1"/>
  <c r="X104" i="8" a="1"/>
  <c r="Y93" i="8"/>
  <c r="X93" i="8" s="1" a="1"/>
  <c r="Y82" i="8"/>
  <c r="X82" i="8" s="1" a="1"/>
  <c r="X100" i="8" a="1"/>
  <c r="X97" i="8" a="1"/>
  <c r="Y92" i="8"/>
  <c r="X92" i="8" s="1" a="1"/>
  <c r="X99" i="8" a="1"/>
  <c r="X98" i="8" a="1"/>
  <c r="Y81" i="8"/>
  <c r="X81" i="8" s="1" a="1"/>
  <c r="X105" i="8" a="1"/>
  <c r="Y86" i="8"/>
  <c r="X86" i="8" s="1" a="1"/>
  <c r="Y83" i="8"/>
  <c r="X83" i="8" s="1" a="1"/>
  <c r="Y95" i="8"/>
  <c r="X95" i="8" s="1" a="1"/>
  <c r="Y96" i="8"/>
  <c r="X96" i="8" s="1" a="1"/>
  <c r="X110" i="8" a="1"/>
  <c r="X109" i="8" a="1"/>
  <c r="Y85" i="8"/>
  <c r="X85" i="8" s="1" a="1"/>
  <c r="X108" i="8" a="1"/>
  <c r="Y90" i="8"/>
  <c r="X90" i="8" s="1" a="1"/>
  <c r="Y91" i="8"/>
  <c r="X91" i="8" s="1" a="1"/>
  <c r="Y84" i="8"/>
  <c r="X84" i="8" s="1" a="1"/>
  <c r="X107" i="8" a="1"/>
  <c r="X106" i="8" a="1"/>
  <c r="X101" i="8" a="1"/>
  <c r="Y89" i="8"/>
  <c r="X89" i="8" s="1" a="1"/>
  <c r="Y87" i="8"/>
  <c r="X87" i="8" s="1" a="1"/>
  <c r="Y94" i="8"/>
  <c r="X94" i="8" s="1" a="1"/>
  <c r="Y80" i="8"/>
  <c r="Y88" i="8"/>
  <c r="X88" i="8" s="1" a="1"/>
  <c r="L812" i="3"/>
  <c r="L472" i="3"/>
  <c r="Y45" i="8"/>
  <c r="X45" i="8" s="1" a="1"/>
  <c r="X65" i="8" a="1"/>
  <c r="Y52" i="8"/>
  <c r="X52" i="8" s="1" a="1"/>
  <c r="Y54" i="8"/>
  <c r="X54" i="8" s="1" a="1"/>
  <c r="X70" i="8" a="1"/>
  <c r="Y56" i="8"/>
  <c r="X56" i="8" s="1" a="1"/>
  <c r="X68" i="8" a="1"/>
  <c r="Y50" i="8"/>
  <c r="X50" i="8" s="1" a="1"/>
  <c r="X63" i="8" a="1"/>
  <c r="Y55" i="8"/>
  <c r="X55" i="8" s="1" a="1"/>
  <c r="X71" i="8" a="1"/>
  <c r="X69" i="8" a="1"/>
  <c r="Y49" i="8"/>
  <c r="X49" i="8" s="1" a="1"/>
  <c r="X62" i="8" a="1"/>
  <c r="X67" i="8" a="1"/>
  <c r="Y51" i="8"/>
  <c r="X51" i="8" s="1" a="1"/>
  <c r="Y46" i="8"/>
  <c r="X46" i="8" s="1" a="1"/>
  <c r="X66" i="8" a="1"/>
  <c r="Y48" i="8"/>
  <c r="X48" i="8" s="1" a="1"/>
  <c r="X74" i="8" a="1"/>
  <c r="Y44" i="8"/>
  <c r="X44" i="8" s="1" a="1"/>
  <c r="X73" i="8" a="1"/>
  <c r="Y47" i="8"/>
  <c r="X47" i="8" s="1" a="1"/>
  <c r="X64" i="8" a="1"/>
  <c r="Y53" i="8"/>
  <c r="X53" i="8" s="1" a="1"/>
  <c r="X72" i="8" a="1"/>
  <c r="N8" i="8" a="1"/>
  <c r="L200" i="3"/>
  <c r="X8" i="8" a="1"/>
  <c r="Y7" i="8"/>
  <c r="N7" i="8" s="1"/>
  <c r="L132" i="3"/>
  <c r="E8" i="3"/>
  <c r="F8" i="3" s="1"/>
  <c r="L31" i="3"/>
  <c r="C15" i="6"/>
  <c r="D14" i="6"/>
  <c r="Q10" i="3" a="1"/>
  <c r="Q26" i="3" a="1"/>
  <c r="Q19" i="3" a="1"/>
  <c r="Q8" i="29" a="1"/>
  <c r="Q32" i="3" a="1"/>
  <c r="Q18" i="3" a="1"/>
  <c r="Q23" i="3" a="1"/>
  <c r="Q12" i="3" a="1"/>
  <c r="Q21" i="3" a="1"/>
  <c r="Q8" i="28" a="1"/>
  <c r="Q8" i="24" a="1"/>
  <c r="Q16" i="3" a="1"/>
  <c r="Q17" i="3" a="1"/>
  <c r="Q8" i="21" a="1"/>
  <c r="Q11" i="3" a="1"/>
  <c r="Q22" i="3" a="1"/>
  <c r="Q13" i="3" a="1"/>
  <c r="Q8" i="25" a="1"/>
  <c r="Q25" i="3" a="1"/>
  <c r="Q8" i="18" a="1"/>
  <c r="Q28" i="3" a="1"/>
  <c r="Q8" i="23" a="1"/>
  <c r="Q14" i="3" a="1"/>
  <c r="Q9" i="3" a="1"/>
  <c r="Q8" i="3" a="1"/>
  <c r="Q29" i="3" a="1"/>
  <c r="Q27" i="3" a="1"/>
  <c r="Q15" i="3" a="1"/>
  <c r="Q8" i="20" a="1"/>
  <c r="Q31" i="3" a="1"/>
  <c r="Q8" i="19" a="1"/>
  <c r="Q20" i="3" a="1"/>
  <c r="Q24" i="3" a="1"/>
  <c r="Q30" i="3" a="1"/>
  <c r="M54" i="29"/>
  <c r="M496" i="29"/>
  <c r="M88" i="29"/>
  <c r="M258" i="29"/>
  <c r="M666" i="29"/>
  <c r="M598" i="29"/>
  <c r="M122" i="29"/>
  <c r="M292" i="29"/>
  <c r="M530" i="29"/>
  <c r="M632" i="29"/>
  <c r="M836" i="29"/>
  <c r="M156" i="29"/>
  <c r="M190" i="29"/>
  <c r="M802" i="29"/>
  <c r="M564" i="29"/>
  <c r="M734" i="29"/>
  <c r="M360" i="29"/>
  <c r="M768" i="29"/>
  <c r="M462" i="29"/>
  <c r="M700" i="29"/>
  <c r="M224" i="29"/>
  <c r="M326" i="29"/>
  <c r="M428" i="29"/>
  <c r="M27" i="29"/>
  <c r="M394" i="29"/>
  <c r="X260" i="8" a="1"/>
  <c r="N116" i="8" a="1"/>
  <c r="M116" i="8" s="1" a="1"/>
  <c r="M496" i="28"/>
  <c r="M428" i="28"/>
  <c r="M394" i="28"/>
  <c r="M598" i="28"/>
  <c r="M836" i="28"/>
  <c r="M700" i="28"/>
  <c r="M734" i="28"/>
  <c r="M224" i="28"/>
  <c r="M802" i="28"/>
  <c r="M292" i="28"/>
  <c r="M122" i="28"/>
  <c r="M54" i="28"/>
  <c r="M27" i="28"/>
  <c r="M156" i="28"/>
  <c r="M88" i="28"/>
  <c r="M564" i="28"/>
  <c r="M768" i="28"/>
  <c r="M190" i="28"/>
  <c r="M666" i="28"/>
  <c r="M462" i="28"/>
  <c r="M530" i="28"/>
  <c r="M632" i="28"/>
  <c r="M360" i="28"/>
  <c r="M326" i="28"/>
  <c r="M258" i="28"/>
  <c r="M530" i="20"/>
  <c r="M598" i="20"/>
  <c r="M462" i="20"/>
  <c r="M156" i="20"/>
  <c r="M88" i="20"/>
  <c r="M54" i="20"/>
  <c r="M496" i="20"/>
  <c r="M224" i="20"/>
  <c r="M462" i="25"/>
  <c r="M632" i="25"/>
  <c r="M156" i="25"/>
  <c r="M27" i="25"/>
  <c r="L32" i="25" s="1"/>
  <c r="L33" i="25" s="1"/>
  <c r="M598" i="25"/>
  <c r="M496" i="25"/>
  <c r="M564" i="22"/>
  <c r="M54" i="22"/>
  <c r="M836" i="22"/>
  <c r="M122" i="22"/>
  <c r="M224" i="22"/>
  <c r="M27" i="22"/>
  <c r="L28" i="22" s="1"/>
  <c r="M496" i="22"/>
  <c r="M88" i="22"/>
  <c r="M530" i="22"/>
  <c r="M666" i="22"/>
  <c r="M428" i="22"/>
  <c r="M734" i="22"/>
  <c r="M258" i="22"/>
  <c r="M632" i="22"/>
  <c r="M394" i="22"/>
  <c r="M360" i="22"/>
  <c r="M326" i="22"/>
  <c r="M462" i="22"/>
  <c r="M292" i="22"/>
  <c r="M802" i="22"/>
  <c r="M190" i="22"/>
  <c r="M768" i="22"/>
  <c r="M700" i="22"/>
  <c r="M598" i="22"/>
  <c r="M156" i="22"/>
  <c r="M54" i="24"/>
  <c r="M428" i="24"/>
  <c r="M564" i="24"/>
  <c r="M122" i="24"/>
  <c r="M360" i="24"/>
  <c r="M326" i="24"/>
  <c r="M156" i="24"/>
  <c r="M462" i="24"/>
  <c r="M700" i="24"/>
  <c r="M802" i="24"/>
  <c r="M27" i="24"/>
  <c r="L28" i="24" s="1"/>
  <c r="M190" i="24"/>
  <c r="M496" i="24"/>
  <c r="M292" i="24"/>
  <c r="M224" i="24"/>
  <c r="M394" i="24"/>
  <c r="M88" i="24"/>
  <c r="M258" i="24"/>
  <c r="M632" i="24"/>
  <c r="M598" i="24"/>
  <c r="M666" i="24"/>
  <c r="M530" i="24"/>
  <c r="M768" i="24"/>
  <c r="M836" i="24"/>
  <c r="M734" i="24"/>
  <c r="L28" i="25"/>
  <c r="M27" i="19"/>
  <c r="M156" i="19"/>
  <c r="M632" i="19"/>
  <c r="M54" i="19"/>
  <c r="M224" i="19"/>
  <c r="M360" i="19"/>
  <c r="M734" i="19"/>
  <c r="M496" i="19"/>
  <c r="M666" i="19"/>
  <c r="M326" i="19"/>
  <c r="M768" i="19"/>
  <c r="M530" i="19"/>
  <c r="M190" i="19"/>
  <c r="M836" i="19"/>
  <c r="X476" i="8" a="1"/>
  <c r="X512" i="8" a="1"/>
  <c r="X836" i="8" a="1"/>
  <c r="X656" i="8" a="1"/>
  <c r="X620" i="8" a="1"/>
  <c r="X188" i="8" a="1"/>
  <c r="X368" i="8" a="1"/>
  <c r="X728" i="8" a="1"/>
  <c r="X872" i="8" a="1"/>
  <c r="X440" i="8" a="1"/>
  <c r="X152" i="8" a="1"/>
  <c r="X224" i="8" a="1"/>
  <c r="X116" i="8" a="1"/>
  <c r="Y403" i="8"/>
  <c r="N403" i="8" s="1"/>
  <c r="X584" i="8" a="1"/>
  <c r="Y511" i="8"/>
  <c r="N511" i="8" s="1"/>
  <c r="X692" i="8" a="1"/>
  <c r="N620" i="8" a="1"/>
  <c r="Y187" i="8"/>
  <c r="N187" i="8" s="1"/>
  <c r="X548" i="8" a="1"/>
  <c r="Y763" i="8"/>
  <c r="N763" i="8" s="1"/>
  <c r="X296" i="8" a="1"/>
  <c r="Y151" i="8"/>
  <c r="N151" i="8" s="1"/>
  <c r="Y655" i="8"/>
  <c r="N655" i="8" s="1"/>
  <c r="Y799" i="8"/>
  <c r="N799" i="8" s="1"/>
  <c r="Y835" i="8"/>
  <c r="N835" i="8" s="1"/>
  <c r="Y439" i="8"/>
  <c r="N439" i="8" s="1"/>
  <c r="Y367" i="8"/>
  <c r="N367" i="8" s="1"/>
  <c r="Y691" i="8"/>
  <c r="N691" i="8" s="1"/>
  <c r="Y619" i="8"/>
  <c r="N619" i="8" s="1"/>
  <c r="Y547" i="8"/>
  <c r="N547" i="8" s="1"/>
  <c r="Y295" i="8"/>
  <c r="N295" i="8" s="1"/>
  <c r="Y583" i="8"/>
  <c r="N583" i="8" s="1"/>
  <c r="N404" i="8" a="1"/>
  <c r="Y331" i="8"/>
  <c r="N331" i="8" s="1"/>
  <c r="Y115" i="8"/>
  <c r="N115" i="8" s="1"/>
  <c r="Y727" i="8"/>
  <c r="N727" i="8" s="1"/>
  <c r="Y871" i="8"/>
  <c r="N871" i="8" s="1"/>
  <c r="X764" i="8" a="1"/>
  <c r="Y475" i="8"/>
  <c r="N475" i="8" s="1"/>
  <c r="N368" i="8" a="1"/>
  <c r="M368" i="8" s="1" a="1"/>
  <c r="Y223" i="8"/>
  <c r="N223" i="8" s="1"/>
  <c r="X80" i="8" a="1"/>
  <c r="Y79" i="8"/>
  <c r="N79" i="8" s="1"/>
  <c r="N80" i="8" a="1"/>
  <c r="M80" i="8" s="1" a="1"/>
  <c r="N44" i="8" a="1"/>
  <c r="Y43" i="8"/>
  <c r="N43" i="8" s="1"/>
  <c r="M12" i="3"/>
  <c r="M16" i="3"/>
  <c r="M25" i="3" s="1"/>
  <c r="D15" i="6"/>
  <c r="C16" i="6"/>
  <c r="S8" i="28" a="1"/>
  <c r="S8" i="25" a="1"/>
  <c r="L813" i="29"/>
  <c r="L814" i="29" s="1"/>
  <c r="L803" i="29"/>
  <c r="L201" i="29"/>
  <c r="L202" i="29" s="1"/>
  <c r="L191" i="29"/>
  <c r="L157" i="29"/>
  <c r="L167" i="29"/>
  <c r="L168" i="29" s="1"/>
  <c r="L565" i="29"/>
  <c r="L575" i="29"/>
  <c r="L576" i="29" s="1"/>
  <c r="L837" i="29"/>
  <c r="L847" i="29"/>
  <c r="L848" i="29" s="1"/>
  <c r="L643" i="29"/>
  <c r="L644" i="29" s="1"/>
  <c r="L633" i="29"/>
  <c r="L133" i="29"/>
  <c r="L134" i="29" s="1"/>
  <c r="L123" i="29"/>
  <c r="L609" i="29"/>
  <c r="L610" i="29" s="1"/>
  <c r="L599" i="29"/>
  <c r="L405" i="29"/>
  <c r="L406" i="29" s="1"/>
  <c r="L395" i="29"/>
  <c r="L677" i="29"/>
  <c r="L678" i="29" s="1"/>
  <c r="L667" i="29"/>
  <c r="L259" i="29"/>
  <c r="L269" i="29"/>
  <c r="L270" i="29" s="1"/>
  <c r="L541" i="29"/>
  <c r="L542" i="29" s="1"/>
  <c r="L531" i="29"/>
  <c r="L429" i="29"/>
  <c r="L439" i="29"/>
  <c r="L440" i="29" s="1"/>
  <c r="L89" i="29"/>
  <c r="L99" i="29"/>
  <c r="L100" i="29" s="1"/>
  <c r="L293" i="29"/>
  <c r="L303" i="29"/>
  <c r="L304" i="29" s="1"/>
  <c r="L123" i="24"/>
  <c r="L133" i="24"/>
  <c r="L134" i="24" s="1"/>
  <c r="L667" i="22"/>
  <c r="L677" i="22"/>
  <c r="L678" i="22" s="1"/>
  <c r="L473" i="25"/>
  <c r="L474" i="25" s="1"/>
  <c r="L463" i="25"/>
  <c r="L779" i="24"/>
  <c r="L780" i="24" s="1"/>
  <c r="L769" i="24"/>
  <c r="L565" i="24"/>
  <c r="L575" i="24"/>
  <c r="L576" i="24" s="1"/>
  <c r="L541" i="22"/>
  <c r="L542" i="22" s="1"/>
  <c r="L531" i="22"/>
  <c r="L609" i="25"/>
  <c r="L610" i="25" s="1"/>
  <c r="L599" i="25"/>
  <c r="L337" i="24"/>
  <c r="L338" i="24" s="1"/>
  <c r="L327" i="24"/>
  <c r="L847" i="19"/>
  <c r="L848" i="19" s="1"/>
  <c r="L837" i="19"/>
  <c r="L531" i="24"/>
  <c r="L541" i="24"/>
  <c r="L542" i="24" s="1"/>
  <c r="L439" i="24"/>
  <c r="L440" i="24" s="1"/>
  <c r="L429" i="24"/>
  <c r="L89" i="22"/>
  <c r="L99" i="22"/>
  <c r="L100" i="22" s="1"/>
  <c r="L167" i="19"/>
  <c r="L168" i="19" s="1"/>
  <c r="L157" i="19"/>
  <c r="L813" i="24"/>
  <c r="L814" i="24" s="1"/>
  <c r="L803" i="24"/>
  <c r="L371" i="22"/>
  <c r="L372" i="22" s="1"/>
  <c r="L361" i="22"/>
  <c r="L643" i="25"/>
  <c r="L644" i="25" s="1"/>
  <c r="L633" i="25"/>
  <c r="L65" i="24"/>
  <c r="L66" i="24" s="1"/>
  <c r="L55" i="24"/>
  <c r="L507" i="22"/>
  <c r="L508" i="22" s="1"/>
  <c r="L497" i="22"/>
  <c r="L735" i="19"/>
  <c r="L745" i="19"/>
  <c r="L746" i="19" s="1"/>
  <c r="L235" i="24"/>
  <c r="L236" i="24" s="1"/>
  <c r="L225" i="24"/>
  <c r="L201" i="22"/>
  <c r="L202" i="22" s="1"/>
  <c r="L191" i="22"/>
  <c r="L565" i="22"/>
  <c r="L575" i="22"/>
  <c r="L576" i="22" s="1"/>
  <c r="L201" i="24"/>
  <c r="L202" i="24" s="1"/>
  <c r="L191" i="24"/>
  <c r="L837" i="22"/>
  <c r="L847" i="22"/>
  <c r="L848" i="22" s="1"/>
  <c r="L507" i="24"/>
  <c r="L508" i="24" s="1"/>
  <c r="L497" i="24"/>
  <c r="L293" i="22"/>
  <c r="L303" i="22"/>
  <c r="L304" i="22" s="1"/>
  <c r="L337" i="22"/>
  <c r="L338" i="22" s="1"/>
  <c r="L327" i="22"/>
  <c r="L497" i="19"/>
  <c r="L507" i="19"/>
  <c r="L508" i="19" s="1"/>
  <c r="L395" i="24"/>
  <c r="L405" i="24"/>
  <c r="L406" i="24" s="1"/>
  <c r="L779" i="22"/>
  <c r="L780" i="22" s="1"/>
  <c r="L769" i="22"/>
  <c r="L55" i="22"/>
  <c r="L65" i="22"/>
  <c r="L66" i="22" s="1"/>
  <c r="S21" i="25" a="1"/>
  <c r="S16" i="22" a="1"/>
  <c r="S31" i="29" a="1"/>
  <c r="S20" i="24" a="1"/>
  <c r="S30" i="22" a="1"/>
  <c r="S13" i="22" a="1"/>
  <c r="S22" i="22" a="1"/>
  <c r="S9" i="24" a="1"/>
  <c r="S11" i="24" a="1"/>
  <c r="S25" i="29" a="1"/>
  <c r="S32" i="29" a="1"/>
  <c r="S24" i="29" a="1"/>
  <c r="S9" i="22" a="1"/>
  <c r="S30" i="24" a="1"/>
  <c r="S15" i="29" a="1"/>
  <c r="S13" i="24" a="1"/>
  <c r="S18" i="22" a="1"/>
  <c r="S14" i="24" a="1"/>
  <c r="S32" i="22" a="1"/>
  <c r="S23" i="22" a="1"/>
  <c r="S25" i="25" a="1"/>
  <c r="S16" i="29" a="1"/>
  <c r="S29" i="19" a="1"/>
  <c r="S26" i="29" a="1"/>
  <c r="S10" i="29" a="1"/>
  <c r="S10" i="22" a="1"/>
  <c r="S27" i="22" a="1"/>
  <c r="S22" i="24" a="1"/>
  <c r="S17" i="24" a="1"/>
  <c r="S12" i="29" a="1"/>
  <c r="S24" i="22" a="1"/>
  <c r="S23" i="29" a="1"/>
  <c r="S27" i="29" a="1"/>
  <c r="S11" i="29" a="1"/>
  <c r="S12" i="19" a="1"/>
  <c r="S26" i="25" a="1"/>
  <c r="S31" i="24" a="1"/>
  <c r="S32" i="19" a="1"/>
  <c r="S19" i="29" a="1"/>
  <c r="S20" i="29" a="1"/>
  <c r="S23" i="24" a="1"/>
  <c r="S24" i="24" a="1"/>
  <c r="S13" i="29" a="1"/>
  <c r="S22" i="19" a="1"/>
  <c r="S19" i="24" a="1"/>
  <c r="S17" i="22" a="1"/>
  <c r="M462" i="19" l="1"/>
  <c r="M88" i="19"/>
  <c r="M598" i="19"/>
  <c r="M700" i="19"/>
  <c r="M428" i="19"/>
  <c r="M258" i="19"/>
  <c r="M802" i="19"/>
  <c r="M394" i="19"/>
  <c r="M292" i="19"/>
  <c r="M122" i="19"/>
  <c r="M564" i="19"/>
  <c r="M292" i="20"/>
  <c r="M394" i="20"/>
  <c r="M326" i="20"/>
  <c r="M360" i="20"/>
  <c r="M768" i="20"/>
  <c r="M734" i="20"/>
  <c r="M700" i="20"/>
  <c r="M27" i="20"/>
  <c r="M666" i="20"/>
  <c r="M122" i="20"/>
  <c r="M632" i="20"/>
  <c r="M258" i="20"/>
  <c r="M190" i="20"/>
  <c r="M802" i="20"/>
  <c r="M836" i="20"/>
  <c r="M564" i="20"/>
  <c r="M428" i="20"/>
  <c r="M54" i="18"/>
  <c r="M190" i="18"/>
  <c r="M836" i="18"/>
  <c r="M462" i="18"/>
  <c r="M768" i="18"/>
  <c r="M224" i="18"/>
  <c r="M802" i="18"/>
  <c r="M734" i="18"/>
  <c r="M292" i="18"/>
  <c r="M360" i="18"/>
  <c r="M394" i="18"/>
  <c r="M598" i="18"/>
  <c r="M496" i="18"/>
  <c r="M156" i="18"/>
  <c r="M326" i="18"/>
  <c r="M428" i="18"/>
  <c r="M632" i="18"/>
  <c r="M258" i="18"/>
  <c r="M564" i="18"/>
  <c r="M88" i="18"/>
  <c r="M27" i="18"/>
  <c r="M530" i="18"/>
  <c r="M666" i="18"/>
  <c r="M700" i="18"/>
  <c r="M122" i="18"/>
  <c r="M360" i="25"/>
  <c r="M258" i="25"/>
  <c r="M122" i="25"/>
  <c r="M394" i="25"/>
  <c r="M802" i="25"/>
  <c r="M224" i="25"/>
  <c r="M190" i="25"/>
  <c r="M88" i="25"/>
  <c r="M292" i="25"/>
  <c r="M326" i="25"/>
  <c r="M666" i="25"/>
  <c r="M768" i="25"/>
  <c r="M734" i="25"/>
  <c r="M428" i="25"/>
  <c r="M564" i="25"/>
  <c r="M530" i="25"/>
  <c r="M836" i="25"/>
  <c r="M54" i="25"/>
  <c r="M700" i="25"/>
  <c r="M122" i="23"/>
  <c r="M530" i="23"/>
  <c r="M27" i="23"/>
  <c r="M734" i="23"/>
  <c r="M496" i="23"/>
  <c r="M700" i="23"/>
  <c r="M836" i="23"/>
  <c r="M462" i="23"/>
  <c r="M632" i="23"/>
  <c r="M190" i="23"/>
  <c r="M326" i="23"/>
  <c r="M768" i="23"/>
  <c r="M292" i="23"/>
  <c r="M564" i="23"/>
  <c r="M666" i="23"/>
  <c r="M360" i="23"/>
  <c r="M802" i="23"/>
  <c r="M394" i="23"/>
  <c r="M258" i="23"/>
  <c r="M54" i="23"/>
  <c r="M224" i="23"/>
  <c r="M88" i="23"/>
  <c r="M598" i="23"/>
  <c r="M428" i="23"/>
  <c r="M156" i="23"/>
  <c r="M462" i="21"/>
  <c r="M428" i="21"/>
  <c r="M190" i="21"/>
  <c r="M564" i="21"/>
  <c r="M88" i="21"/>
  <c r="M802" i="21"/>
  <c r="M156" i="21"/>
  <c r="M258" i="21"/>
  <c r="M836" i="21"/>
  <c r="M598" i="21"/>
  <c r="M394" i="21"/>
  <c r="M530" i="21"/>
  <c r="M224" i="21"/>
  <c r="M27" i="21"/>
  <c r="M360" i="21"/>
  <c r="M54" i="21"/>
  <c r="M632" i="21"/>
  <c r="M768" i="21"/>
  <c r="M496" i="21"/>
  <c r="M292" i="21"/>
  <c r="M326" i="21"/>
  <c r="M734" i="21"/>
  <c r="M700" i="21"/>
  <c r="M666" i="21"/>
  <c r="M122" i="21"/>
  <c r="Y259" i="8"/>
  <c r="N259" i="8" s="1"/>
  <c r="N260" i="8" a="1"/>
  <c r="M260" i="8" s="1" a="1"/>
  <c r="N332" i="8" a="1"/>
  <c r="M332" i="8" s="1" a="1"/>
  <c r="X332" i="8" a="1"/>
  <c r="L55" i="29"/>
  <c r="L65" i="29"/>
  <c r="L66" i="29" s="1"/>
  <c r="S9" i="29" s="1" a="1"/>
  <c r="L507" i="29"/>
  <c r="L508" i="29" s="1"/>
  <c r="S22" i="29" s="1" a="1"/>
  <c r="L497" i="29"/>
  <c r="L745" i="29"/>
  <c r="L746" i="29" s="1"/>
  <c r="S29" i="29" s="1" a="1"/>
  <c r="L735" i="29"/>
  <c r="L371" i="29"/>
  <c r="L372" i="29" s="1"/>
  <c r="S18" i="29" s="1" a="1"/>
  <c r="L361" i="29"/>
  <c r="L779" i="29"/>
  <c r="L780" i="29" s="1"/>
  <c r="S30" i="29" s="1" a="1"/>
  <c r="L769" i="29"/>
  <c r="L463" i="29"/>
  <c r="L473" i="29"/>
  <c r="L474" i="29" s="1"/>
  <c r="S21" i="29" s="1" a="1"/>
  <c r="L701" i="29"/>
  <c r="L711" i="29"/>
  <c r="L712" i="29" s="1"/>
  <c r="S28" i="29" s="1" a="1"/>
  <c r="L225" i="29"/>
  <c r="L235" i="29"/>
  <c r="L236" i="29" s="1"/>
  <c r="S14" i="29" s="1" a="1"/>
  <c r="L327" i="29"/>
  <c r="L337" i="29"/>
  <c r="L338" i="29" s="1"/>
  <c r="S17" i="29" s="1" a="1"/>
  <c r="L28" i="29"/>
  <c r="L32" i="29"/>
  <c r="L33" i="29" s="1"/>
  <c r="S8" i="29" s="1" a="1"/>
  <c r="L507" i="28"/>
  <c r="L508" i="28" s="1"/>
  <c r="S22" i="28" s="1" a="1"/>
  <c r="L497" i="28"/>
  <c r="L429" i="28"/>
  <c r="L439" i="28"/>
  <c r="L440" i="28" s="1"/>
  <c r="S20" i="28" s="1" a="1"/>
  <c r="L405" i="28"/>
  <c r="L406" i="28" s="1"/>
  <c r="S19" i="28" s="1" a="1"/>
  <c r="L395" i="28"/>
  <c r="L599" i="28"/>
  <c r="L609" i="28"/>
  <c r="L610" i="28" s="1"/>
  <c r="S25" i="28" s="1" a="1"/>
  <c r="L837" i="28"/>
  <c r="L847" i="28"/>
  <c r="L848" i="28" s="1"/>
  <c r="S32" i="28" s="1" a="1"/>
  <c r="L711" i="28"/>
  <c r="L712" i="28" s="1"/>
  <c r="S28" i="28" s="1" a="1"/>
  <c r="L701" i="28"/>
  <c r="L735" i="28"/>
  <c r="L745" i="28"/>
  <c r="L746" i="28" s="1"/>
  <c r="S29" i="28" s="1" a="1"/>
  <c r="L235" i="28"/>
  <c r="L236" i="28" s="1"/>
  <c r="S14" i="28" s="1" a="1"/>
  <c r="L225" i="28"/>
  <c r="L813" i="28"/>
  <c r="L814" i="28" s="1"/>
  <c r="S31" i="28" s="1" a="1"/>
  <c r="L803" i="28"/>
  <c r="L293" i="28"/>
  <c r="L303" i="28"/>
  <c r="L304" i="28" s="1"/>
  <c r="S16" i="28" s="1" a="1"/>
  <c r="L133" i="28"/>
  <c r="L134" i="28" s="1"/>
  <c r="S11" i="28" s="1" a="1"/>
  <c r="L123" i="28"/>
  <c r="L65" i="28"/>
  <c r="L66" i="28" s="1"/>
  <c r="S9" i="28" s="1" a="1"/>
  <c r="L55" i="28"/>
  <c r="L32" i="28"/>
  <c r="L33" i="28" s="1"/>
  <c r="L28" i="28"/>
  <c r="L157" i="28"/>
  <c r="L167" i="28"/>
  <c r="L168" i="28" s="1"/>
  <c r="S12" i="28" s="1" a="1"/>
  <c r="L89" i="28"/>
  <c r="L99" i="28"/>
  <c r="L100" i="28" s="1"/>
  <c r="S10" i="28" s="1" a="1"/>
  <c r="L575" i="28"/>
  <c r="L576" i="28" s="1"/>
  <c r="S24" i="28" s="1" a="1"/>
  <c r="L565" i="28"/>
  <c r="L779" i="28"/>
  <c r="L780" i="28" s="1"/>
  <c r="S30" i="28" s="1" a="1"/>
  <c r="L769" i="28"/>
  <c r="L201" i="28"/>
  <c r="L202" i="28" s="1"/>
  <c r="S13" i="28" s="1" a="1"/>
  <c r="L191" i="28"/>
  <c r="L677" i="28"/>
  <c r="L678" i="28" s="1"/>
  <c r="S27" i="28" s="1" a="1"/>
  <c r="L667" i="28"/>
  <c r="L463" i="28"/>
  <c r="L473" i="28"/>
  <c r="L474" i="28" s="1"/>
  <c r="S21" i="28" s="1" a="1"/>
  <c r="L541" i="28"/>
  <c r="L542" i="28" s="1"/>
  <c r="S23" i="28" s="1" a="1"/>
  <c r="L531" i="28"/>
  <c r="L643" i="28"/>
  <c r="L644" i="28" s="1"/>
  <c r="S26" i="28" s="1" a="1"/>
  <c r="L633" i="28"/>
  <c r="L371" i="28"/>
  <c r="L372" i="28" s="1"/>
  <c r="S18" i="28" s="1" a="1"/>
  <c r="L361" i="28"/>
  <c r="L327" i="28"/>
  <c r="L337" i="28"/>
  <c r="L338" i="28" s="1"/>
  <c r="S17" i="28" s="1" a="1"/>
  <c r="L269" i="28"/>
  <c r="L270" i="28" s="1"/>
  <c r="S15" i="28" s="1" a="1"/>
  <c r="L259" i="28"/>
  <c r="L541" i="20"/>
  <c r="L542" i="20" s="1"/>
  <c r="S23" i="20" s="1" a="1"/>
  <c r="L531" i="20"/>
  <c r="L609" i="20"/>
  <c r="L610" i="20" s="1"/>
  <c r="S25" i="20" s="1" a="1"/>
  <c r="L599" i="20"/>
  <c r="L473" i="20"/>
  <c r="L474" i="20" s="1"/>
  <c r="S21" i="20" s="1" a="1"/>
  <c r="L463" i="20"/>
  <c r="L157" i="20"/>
  <c r="L167" i="20"/>
  <c r="L168" i="20" s="1"/>
  <c r="S12" i="20" s="1" a="1"/>
  <c r="L89" i="20"/>
  <c r="L99" i="20"/>
  <c r="L100" i="20" s="1"/>
  <c r="S10" i="20" s="1" a="1"/>
  <c r="L55" i="20"/>
  <c r="L65" i="20"/>
  <c r="L66" i="20" s="1"/>
  <c r="S9" i="20" s="1" a="1"/>
  <c r="L497" i="20"/>
  <c r="L507" i="20"/>
  <c r="L508" i="20" s="1"/>
  <c r="S22" i="20" s="1" a="1"/>
  <c r="L235" i="20"/>
  <c r="L236" i="20" s="1"/>
  <c r="S14" i="20" s="1" a="1"/>
  <c r="L225" i="20"/>
  <c r="L157" i="25"/>
  <c r="L167" i="25"/>
  <c r="L168" i="25" s="1"/>
  <c r="S12" i="25" s="1" a="1"/>
  <c r="L507" i="25"/>
  <c r="L508" i="25" s="1"/>
  <c r="S22" i="25" s="1" a="1"/>
  <c r="L497" i="25"/>
  <c r="L123" i="22"/>
  <c r="L133" i="22"/>
  <c r="L134" i="22" s="1"/>
  <c r="S11" i="22" s="1" a="1"/>
  <c r="L235" i="22"/>
  <c r="L236" i="22" s="1"/>
  <c r="S14" i="22" s="1" a="1"/>
  <c r="L225" i="22"/>
  <c r="L429" i="22"/>
  <c r="L439" i="22"/>
  <c r="L440" i="22" s="1"/>
  <c r="S20" i="22" s="1" a="1"/>
  <c r="L745" i="22"/>
  <c r="L746" i="22" s="1"/>
  <c r="S29" i="22" s="1" a="1"/>
  <c r="L735" i="22"/>
  <c r="L259" i="22"/>
  <c r="L269" i="22"/>
  <c r="L270" i="22" s="1"/>
  <c r="S15" i="22" s="1" a="1"/>
  <c r="L643" i="22"/>
  <c r="L644" i="22" s="1"/>
  <c r="S26" i="22" s="1" a="1"/>
  <c r="L633" i="22"/>
  <c r="L405" i="22"/>
  <c r="L406" i="22" s="1"/>
  <c r="S19" i="22" s="1" a="1"/>
  <c r="L395" i="22"/>
  <c r="L473" i="22"/>
  <c r="L474" i="22" s="1"/>
  <c r="S21" i="22" s="1" a="1"/>
  <c r="L463" i="22"/>
  <c r="L803" i="22"/>
  <c r="L813" i="22"/>
  <c r="L814" i="22" s="1"/>
  <c r="S31" i="22" s="1" a="1"/>
  <c r="L701" i="22"/>
  <c r="L711" i="22"/>
  <c r="L712" i="22" s="1"/>
  <c r="S28" i="22" s="1" a="1"/>
  <c r="L599" i="22"/>
  <c r="L609" i="22"/>
  <c r="L610" i="22" s="1"/>
  <c r="S25" i="22" s="1" a="1"/>
  <c r="L167" i="22"/>
  <c r="L168" i="22" s="1"/>
  <c r="S12" i="22" s="1" a="1"/>
  <c r="L157" i="22"/>
  <c r="L371" i="24"/>
  <c r="L372" i="24" s="1"/>
  <c r="S18" i="24" s="1" a="1"/>
  <c r="L361" i="24"/>
  <c r="L167" i="24"/>
  <c r="L168" i="24" s="1"/>
  <c r="S12" i="24" s="1" a="1"/>
  <c r="L157" i="24"/>
  <c r="L463" i="24"/>
  <c r="L473" i="24"/>
  <c r="L474" i="24" s="1"/>
  <c r="S21" i="24" s="1" a="1"/>
  <c r="L711" i="24"/>
  <c r="L712" i="24" s="1"/>
  <c r="S28" i="24" s="1" a="1"/>
  <c r="L701" i="24"/>
  <c r="L293" i="24"/>
  <c r="L303" i="24"/>
  <c r="L304" i="24" s="1"/>
  <c r="S16" i="24" s="1" a="1"/>
  <c r="L99" i="24"/>
  <c r="L100" i="24" s="1"/>
  <c r="S10" i="24" s="1" a="1"/>
  <c r="L89" i="24"/>
  <c r="L259" i="24"/>
  <c r="L269" i="24"/>
  <c r="L270" i="24" s="1"/>
  <c r="S15" i="24" s="1" a="1"/>
  <c r="L633" i="24"/>
  <c r="L643" i="24"/>
  <c r="L644" i="24" s="1"/>
  <c r="S26" i="24" s="1" a="1"/>
  <c r="L609" i="24"/>
  <c r="L610" i="24" s="1"/>
  <c r="S25" i="24" s="1" a="1"/>
  <c r="L599" i="24"/>
  <c r="L677" i="24"/>
  <c r="L678" i="24" s="1"/>
  <c r="S27" i="24" s="1" a="1"/>
  <c r="L667" i="24"/>
  <c r="L837" i="24"/>
  <c r="L847" i="24"/>
  <c r="L848" i="24" s="1"/>
  <c r="S32" i="24" s="1" a="1"/>
  <c r="L735" i="24"/>
  <c r="L745" i="24"/>
  <c r="L746" i="24" s="1"/>
  <c r="S29" i="24" s="1" a="1"/>
  <c r="L28" i="19"/>
  <c r="L32" i="19"/>
  <c r="L33" i="19" s="1"/>
  <c r="S8" i="19" s="1" a="1"/>
  <c r="L633" i="19"/>
  <c r="L643" i="19"/>
  <c r="L644" i="19" s="1"/>
  <c r="S26" i="19" s="1" a="1"/>
  <c r="L65" i="19"/>
  <c r="L66" i="19" s="1"/>
  <c r="S9" i="19" s="1" a="1"/>
  <c r="L55" i="19"/>
  <c r="L225" i="19"/>
  <c r="L235" i="19"/>
  <c r="L236" i="19" s="1"/>
  <c r="S14" i="19" s="1" a="1"/>
  <c r="L371" i="19"/>
  <c r="L372" i="19" s="1"/>
  <c r="S18" i="19" s="1" a="1"/>
  <c r="L361" i="19"/>
  <c r="L667" i="19"/>
  <c r="L677" i="19"/>
  <c r="L678" i="19" s="1"/>
  <c r="S27" i="19" s="1" a="1"/>
  <c r="L327" i="19"/>
  <c r="L337" i="19"/>
  <c r="L338" i="19" s="1"/>
  <c r="S17" i="19" s="1" a="1"/>
  <c r="L769" i="19"/>
  <c r="L779" i="19"/>
  <c r="L780" i="19" s="1"/>
  <c r="S30" i="19" s="1" a="1"/>
  <c r="L531" i="19"/>
  <c r="L541" i="19"/>
  <c r="L542" i="19" s="1"/>
  <c r="S23" i="19" s="1" a="1"/>
  <c r="L191" i="19"/>
  <c r="L201" i="19"/>
  <c r="L202" i="19" s="1"/>
  <c r="S13" i="19" s="1" a="1"/>
  <c r="M768" i="3"/>
  <c r="M156" i="3"/>
  <c r="M836" i="3"/>
  <c r="M360" i="3"/>
  <c r="M734" i="3"/>
  <c r="M496" i="3"/>
  <c r="M326" i="3"/>
  <c r="M530" i="3"/>
  <c r="M564" i="3"/>
  <c r="M666" i="3"/>
  <c r="M394" i="3"/>
  <c r="M224" i="3"/>
  <c r="M598" i="3"/>
  <c r="M258" i="3"/>
  <c r="M88" i="3"/>
  <c r="M54" i="3"/>
  <c r="M122" i="3"/>
  <c r="M292" i="3"/>
  <c r="M632" i="3"/>
  <c r="M462" i="3"/>
  <c r="M27" i="3"/>
  <c r="M428" i="3"/>
  <c r="M802" i="3"/>
  <c r="M190" i="3"/>
  <c r="M700" i="3"/>
  <c r="C17" i="6"/>
  <c r="D16" i="6"/>
  <c r="M764" i="8" a="1"/>
  <c r="M656" i="8" a="1"/>
  <c r="M476" i="8" a="1"/>
  <c r="M584" i="8" a="1"/>
  <c r="M512" i="8" a="1"/>
  <c r="M800" i="8" a="1"/>
  <c r="M440" i="8" a="1"/>
  <c r="M620" i="8" a="1"/>
  <c r="M404" i="8" a="1"/>
  <c r="M836" i="8" a="1"/>
  <c r="M548" i="8" a="1"/>
  <c r="M728" i="8" a="1"/>
  <c r="M872" i="8" a="1"/>
  <c r="M692" i="8" a="1"/>
  <c r="L473" i="19" l="1"/>
  <c r="L474" i="19" s="1"/>
  <c r="S21" i="19" s="1" a="1"/>
  <c r="L463" i="19"/>
  <c r="L99" i="19"/>
  <c r="L100" i="19" s="1"/>
  <c r="S10" i="19" s="1" a="1"/>
  <c r="L89" i="19"/>
  <c r="L609" i="19"/>
  <c r="L610" i="19" s="1"/>
  <c r="S25" i="19" s="1" a="1"/>
  <c r="L599" i="19"/>
  <c r="L701" i="19"/>
  <c r="L711" i="19"/>
  <c r="L712" i="19" s="1"/>
  <c r="S28" i="19" s="1" a="1"/>
  <c r="L429" i="19"/>
  <c r="L439" i="19"/>
  <c r="L440" i="19" s="1"/>
  <c r="S20" i="19" s="1" a="1"/>
  <c r="L259" i="19"/>
  <c r="L269" i="19"/>
  <c r="L270" i="19" s="1"/>
  <c r="S15" i="19" s="1" a="1"/>
  <c r="L803" i="19"/>
  <c r="L813" i="19"/>
  <c r="L814" i="19" s="1"/>
  <c r="S31" i="19" s="1" a="1"/>
  <c r="L395" i="19"/>
  <c r="L405" i="19"/>
  <c r="L406" i="19" s="1"/>
  <c r="S19" i="19" s="1" a="1"/>
  <c r="L293" i="19"/>
  <c r="L303" i="19"/>
  <c r="L304" i="19" s="1"/>
  <c r="S16" i="19" s="1" a="1"/>
  <c r="L133" i="19"/>
  <c r="L134" i="19" s="1"/>
  <c r="S11" i="19" s="1" a="1"/>
  <c r="L123" i="19"/>
  <c r="L565" i="19"/>
  <c r="L575" i="19"/>
  <c r="L576" i="19" s="1"/>
  <c r="S24" i="19" s="1" a="1"/>
  <c r="L303" i="20"/>
  <c r="L304" i="20" s="1"/>
  <c r="S16" i="20" s="1" a="1"/>
  <c r="L293" i="20"/>
  <c r="L395" i="20"/>
  <c r="L405" i="20"/>
  <c r="L406" i="20" s="1"/>
  <c r="S19" i="20" s="1" a="1"/>
  <c r="L327" i="20"/>
  <c r="L337" i="20"/>
  <c r="L338" i="20" s="1"/>
  <c r="S17" i="20" s="1" a="1"/>
  <c r="L371" i="20"/>
  <c r="L372" i="20" s="1"/>
  <c r="S18" i="20" s="1" a="1"/>
  <c r="L361" i="20"/>
  <c r="L779" i="20"/>
  <c r="L780" i="20" s="1"/>
  <c r="S30" i="20" s="1" a="1"/>
  <c r="L769" i="20"/>
  <c r="L735" i="20"/>
  <c r="L745" i="20"/>
  <c r="L746" i="20" s="1"/>
  <c r="S29" i="20" s="1" a="1"/>
  <c r="L711" i="20"/>
  <c r="L712" i="20" s="1"/>
  <c r="S28" i="20" s="1" a="1"/>
  <c r="L701" i="20"/>
  <c r="L28" i="20"/>
  <c r="L32" i="20"/>
  <c r="L33" i="20" s="1"/>
  <c r="S8" i="20" s="1" a="1"/>
  <c r="L667" i="20"/>
  <c r="L677" i="20"/>
  <c r="L678" i="20" s="1"/>
  <c r="S27" i="20" s="1" a="1"/>
  <c r="L133" i="20"/>
  <c r="L134" i="20" s="1"/>
  <c r="S11" i="20" s="1" a="1"/>
  <c r="L123" i="20"/>
  <c r="L633" i="20"/>
  <c r="L643" i="20"/>
  <c r="L644" i="20" s="1"/>
  <c r="S26" i="20" s="1" a="1"/>
  <c r="L259" i="20"/>
  <c r="L269" i="20"/>
  <c r="L270" i="20" s="1"/>
  <c r="S15" i="20" s="1" a="1"/>
  <c r="L201" i="20"/>
  <c r="L202" i="20" s="1"/>
  <c r="S13" i="20" s="1" a="1"/>
  <c r="L191" i="20"/>
  <c r="L803" i="20"/>
  <c r="L813" i="20"/>
  <c r="L814" i="20" s="1"/>
  <c r="S31" i="20" s="1" a="1"/>
  <c r="L847" i="20"/>
  <c r="L848" i="20" s="1"/>
  <c r="S32" i="20" s="1" a="1"/>
  <c r="L837" i="20"/>
  <c r="L575" i="20"/>
  <c r="L576" i="20" s="1"/>
  <c r="S24" i="20" s="1" a="1"/>
  <c r="L565" i="20"/>
  <c r="L439" i="20"/>
  <c r="L440" i="20" s="1"/>
  <c r="S20" i="20" s="1" a="1"/>
  <c r="L429" i="20"/>
  <c r="L65" i="18"/>
  <c r="L66" i="18" s="1"/>
  <c r="S9" i="18" s="1" a="1"/>
  <c r="L55" i="18"/>
  <c r="L201" i="18"/>
  <c r="L202" i="18" s="1"/>
  <c r="S13" i="18" s="1" a="1"/>
  <c r="L191" i="18"/>
  <c r="L847" i="18"/>
  <c r="L848" i="18" s="1"/>
  <c r="S32" i="18" s="1" a="1"/>
  <c r="L837" i="18"/>
  <c r="L473" i="18"/>
  <c r="L474" i="18" s="1"/>
  <c r="S21" i="18" s="1" a="1"/>
  <c r="L463" i="18"/>
  <c r="L769" i="18"/>
  <c r="L779" i="18"/>
  <c r="L780" i="18" s="1"/>
  <c r="S30" i="18" s="1" a="1"/>
  <c r="L225" i="18"/>
  <c r="L235" i="18"/>
  <c r="L236" i="18" s="1"/>
  <c r="S14" i="18" s="1" a="1"/>
  <c r="L803" i="18"/>
  <c r="L813" i="18"/>
  <c r="L814" i="18" s="1"/>
  <c r="S31" i="18" s="1" a="1"/>
  <c r="L735" i="18"/>
  <c r="L745" i="18"/>
  <c r="L746" i="18" s="1"/>
  <c r="S29" i="18" s="1" a="1"/>
  <c r="L303" i="18"/>
  <c r="L304" i="18" s="1"/>
  <c r="S16" i="18" s="1" a="1"/>
  <c r="L293" i="18"/>
  <c r="L371" i="18"/>
  <c r="L372" i="18" s="1"/>
  <c r="S18" i="18" s="1" a="1"/>
  <c r="L361" i="18"/>
  <c r="L395" i="18"/>
  <c r="L405" i="18"/>
  <c r="L406" i="18" s="1"/>
  <c r="S19" i="18" s="1" a="1"/>
  <c r="L609" i="18"/>
  <c r="L610" i="18" s="1"/>
  <c r="S25" i="18" s="1" a="1"/>
  <c r="L599" i="18"/>
  <c r="L497" i="18"/>
  <c r="L507" i="18"/>
  <c r="L508" i="18" s="1"/>
  <c r="S22" i="18" s="1" a="1"/>
  <c r="L157" i="18"/>
  <c r="L167" i="18"/>
  <c r="L168" i="18" s="1"/>
  <c r="S12" i="18" s="1" a="1"/>
  <c r="L327" i="18"/>
  <c r="L337" i="18"/>
  <c r="L338" i="18" s="1"/>
  <c r="S17" i="18" s="1" a="1"/>
  <c r="L429" i="18"/>
  <c r="L439" i="18"/>
  <c r="L440" i="18" s="1"/>
  <c r="S20" i="18" s="1" a="1"/>
  <c r="L643" i="18"/>
  <c r="L644" i="18" s="1"/>
  <c r="S26" i="18" s="1" a="1"/>
  <c r="L633" i="18"/>
  <c r="L269" i="18"/>
  <c r="L270" i="18" s="1"/>
  <c r="S15" i="18" s="1" a="1"/>
  <c r="L259" i="18"/>
  <c r="L565" i="18"/>
  <c r="L575" i="18"/>
  <c r="L576" i="18" s="1"/>
  <c r="S24" i="18" s="1" a="1"/>
  <c r="L99" i="18"/>
  <c r="L100" i="18" s="1"/>
  <c r="S10" i="18" s="1" a="1"/>
  <c r="L89" i="18"/>
  <c r="L28" i="18"/>
  <c r="L32" i="18"/>
  <c r="L33" i="18" s="1"/>
  <c r="S8" i="18" s="1" a="1"/>
  <c r="L541" i="18"/>
  <c r="L542" i="18" s="1"/>
  <c r="S23" i="18" s="1" a="1"/>
  <c r="L531" i="18"/>
  <c r="L667" i="18"/>
  <c r="L677" i="18"/>
  <c r="L678" i="18" s="1"/>
  <c r="S27" i="18" s="1" a="1"/>
  <c r="L701" i="18"/>
  <c r="L711" i="18"/>
  <c r="L712" i="18" s="1"/>
  <c r="S28" i="18" s="1" a="1"/>
  <c r="L133" i="18"/>
  <c r="L134" i="18" s="1"/>
  <c r="S11" i="18" s="1" a="1"/>
  <c r="L123" i="18"/>
  <c r="L371" i="25"/>
  <c r="L372" i="25" s="1"/>
  <c r="S18" i="25" s="1" a="1"/>
  <c r="L361" i="25"/>
  <c r="L259" i="25"/>
  <c r="L269" i="25"/>
  <c r="L270" i="25" s="1"/>
  <c r="S15" i="25" s="1" a="1"/>
  <c r="L133" i="25"/>
  <c r="L134" i="25" s="1"/>
  <c r="S11" i="25" s="1" a="1"/>
  <c r="L123" i="25"/>
  <c r="L395" i="25"/>
  <c r="L405" i="25"/>
  <c r="L406" i="25" s="1"/>
  <c r="S19" i="25" s="1" a="1"/>
  <c r="L803" i="25"/>
  <c r="L813" i="25"/>
  <c r="L814" i="25" s="1"/>
  <c r="S31" i="25" s="1" a="1"/>
  <c r="L225" i="25"/>
  <c r="L235" i="25"/>
  <c r="L236" i="25" s="1"/>
  <c r="S14" i="25" s="1" a="1"/>
  <c r="L191" i="25"/>
  <c r="L201" i="25"/>
  <c r="L202" i="25" s="1"/>
  <c r="S13" i="25" s="1" a="1"/>
  <c r="L99" i="25"/>
  <c r="L100" i="25" s="1"/>
  <c r="S10" i="25" s="1" a="1"/>
  <c r="L89" i="25"/>
  <c r="L303" i="25"/>
  <c r="L304" i="25" s="1"/>
  <c r="S16" i="25" s="1" a="1"/>
  <c r="L293" i="25"/>
  <c r="L327" i="25"/>
  <c r="L337" i="25"/>
  <c r="L338" i="25" s="1"/>
  <c r="S17" i="25" s="1" a="1"/>
  <c r="L667" i="25"/>
  <c r="L677" i="25"/>
  <c r="L678" i="25" s="1"/>
  <c r="S27" i="25" s="1" a="1"/>
  <c r="L769" i="25"/>
  <c r="L779" i="25"/>
  <c r="L780" i="25" s="1"/>
  <c r="S30" i="25" s="1" a="1"/>
  <c r="L735" i="25"/>
  <c r="L745" i="25"/>
  <c r="L746" i="25" s="1"/>
  <c r="S29" i="25" s="1" a="1"/>
  <c r="L439" i="25"/>
  <c r="L440" i="25" s="1"/>
  <c r="S20" i="25" s="1" a="1"/>
  <c r="L429" i="25"/>
  <c r="L575" i="25"/>
  <c r="L576" i="25" s="1"/>
  <c r="S24" i="25" s="1" a="1"/>
  <c r="L565" i="25"/>
  <c r="L531" i="25"/>
  <c r="L541" i="25"/>
  <c r="L542" i="25" s="1"/>
  <c r="S23" i="25" s="1" a="1"/>
  <c r="L847" i="25"/>
  <c r="L848" i="25" s="1"/>
  <c r="S32" i="25" s="1" a="1"/>
  <c r="L837" i="25"/>
  <c r="L65" i="25"/>
  <c r="L66" i="25" s="1"/>
  <c r="S9" i="25" s="1" a="1"/>
  <c r="L55" i="25"/>
  <c r="L701" i="25"/>
  <c r="L711" i="25"/>
  <c r="L712" i="25" s="1"/>
  <c r="S28" i="25" s="1" a="1"/>
  <c r="L123" i="23"/>
  <c r="L133" i="23"/>
  <c r="L134" i="23" s="1"/>
  <c r="S11" i="23" s="1" a="1"/>
  <c r="L541" i="23"/>
  <c r="L542" i="23" s="1"/>
  <c r="S23" i="23" s="1" a="1"/>
  <c r="L531" i="23"/>
  <c r="L28" i="23"/>
  <c r="L32" i="23"/>
  <c r="L33" i="23" s="1"/>
  <c r="S8" i="23" s="1" a="1"/>
  <c r="L745" i="23"/>
  <c r="L746" i="23" s="1"/>
  <c r="S29" i="23" s="1" a="1"/>
  <c r="L735" i="23"/>
  <c r="L497" i="23"/>
  <c r="L507" i="23"/>
  <c r="L508" i="23" s="1"/>
  <c r="S22" i="23" s="1" a="1"/>
  <c r="L711" i="23"/>
  <c r="L712" i="23" s="1"/>
  <c r="S28" i="23" s="1" a="1"/>
  <c r="L701" i="23"/>
  <c r="L847" i="23"/>
  <c r="L848" i="23" s="1"/>
  <c r="S32" i="23" s="1" a="1"/>
  <c r="L837" i="23"/>
  <c r="L463" i="23"/>
  <c r="L473" i="23"/>
  <c r="L474" i="23" s="1"/>
  <c r="S21" i="23" s="1" a="1"/>
  <c r="L633" i="23"/>
  <c r="L643" i="23"/>
  <c r="L644" i="23" s="1"/>
  <c r="S26" i="23" s="1" a="1"/>
  <c r="L201" i="23"/>
  <c r="L202" i="23" s="1"/>
  <c r="S13" i="23" s="1" a="1"/>
  <c r="L191" i="23"/>
  <c r="L337" i="23"/>
  <c r="L338" i="23" s="1"/>
  <c r="S17" i="23" s="1" a="1"/>
  <c r="L327" i="23"/>
  <c r="L769" i="23"/>
  <c r="L779" i="23"/>
  <c r="L780" i="23" s="1"/>
  <c r="S30" i="23" s="1" a="1"/>
  <c r="L293" i="23"/>
  <c r="L303" i="23"/>
  <c r="L304" i="23" s="1"/>
  <c r="S16" i="23" s="1" a="1"/>
  <c r="L575" i="23"/>
  <c r="L576" i="23" s="1"/>
  <c r="S24" i="23" s="1" a="1"/>
  <c r="L565" i="23"/>
  <c r="L677" i="23"/>
  <c r="L678" i="23" s="1"/>
  <c r="S27" i="23" s="1" a="1"/>
  <c r="L667" i="23"/>
  <c r="L361" i="23"/>
  <c r="L371" i="23"/>
  <c r="L372" i="23" s="1"/>
  <c r="S18" i="23" s="1" a="1"/>
  <c r="L813" i="23"/>
  <c r="L814" i="23" s="1"/>
  <c r="S31" i="23" s="1" a="1"/>
  <c r="L803" i="23"/>
  <c r="L405" i="23"/>
  <c r="L406" i="23" s="1"/>
  <c r="S19" i="23" s="1" a="1"/>
  <c r="L395" i="23"/>
  <c r="L259" i="23"/>
  <c r="L269" i="23"/>
  <c r="L270" i="23" s="1"/>
  <c r="S15" i="23" s="1" a="1"/>
  <c r="L55" i="23"/>
  <c r="L65" i="23"/>
  <c r="L66" i="23" s="1"/>
  <c r="S9" i="23" s="1" a="1"/>
  <c r="L225" i="23"/>
  <c r="L235" i="23"/>
  <c r="L236" i="23" s="1"/>
  <c r="S14" i="23" s="1" a="1"/>
  <c r="L89" i="23"/>
  <c r="L99" i="23"/>
  <c r="L100" i="23" s="1"/>
  <c r="S10" i="23" s="1" a="1"/>
  <c r="L609" i="23"/>
  <c r="L610" i="23" s="1"/>
  <c r="S25" i="23" s="1" a="1"/>
  <c r="L599" i="23"/>
  <c r="L439" i="23"/>
  <c r="L440" i="23" s="1"/>
  <c r="S20" i="23" s="1" a="1"/>
  <c r="L429" i="23"/>
  <c r="L157" i="23"/>
  <c r="L167" i="23"/>
  <c r="L168" i="23" s="1"/>
  <c r="S12" i="23" s="1" a="1"/>
  <c r="L463" i="21"/>
  <c r="L473" i="21"/>
  <c r="L474" i="21" s="1"/>
  <c r="S21" i="21" s="1" a="1"/>
  <c r="L429" i="21"/>
  <c r="L439" i="21"/>
  <c r="L440" i="21" s="1"/>
  <c r="S20" i="21" s="1" a="1"/>
  <c r="L201" i="21"/>
  <c r="L202" i="21" s="1"/>
  <c r="S13" i="21" s="1" a="1"/>
  <c r="L191" i="21"/>
  <c r="L575" i="21"/>
  <c r="L576" i="21" s="1"/>
  <c r="S24" i="21" s="1" a="1"/>
  <c r="L565" i="21"/>
  <c r="L89" i="21"/>
  <c r="L99" i="21"/>
  <c r="L100" i="21" s="1"/>
  <c r="S10" i="21" s="1" a="1"/>
  <c r="L803" i="21"/>
  <c r="L813" i="21"/>
  <c r="L814" i="21" s="1"/>
  <c r="S31" i="21" s="1" a="1"/>
  <c r="L157" i="21"/>
  <c r="L167" i="21"/>
  <c r="L168" i="21" s="1"/>
  <c r="S12" i="21" s="1" a="1"/>
  <c r="L259" i="21"/>
  <c r="L269" i="21"/>
  <c r="L270" i="21" s="1"/>
  <c r="S15" i="21" s="1" a="1"/>
  <c r="L837" i="21"/>
  <c r="L847" i="21"/>
  <c r="L848" i="21" s="1"/>
  <c r="S32" i="21" s="1" a="1"/>
  <c r="L609" i="21"/>
  <c r="L610" i="21" s="1"/>
  <c r="S25" i="21" s="1" a="1"/>
  <c r="L599" i="21"/>
  <c r="L405" i="21"/>
  <c r="L406" i="21" s="1"/>
  <c r="S19" i="21" s="1" a="1"/>
  <c r="L395" i="21"/>
  <c r="L541" i="21"/>
  <c r="L542" i="21" s="1"/>
  <c r="S23" i="21" s="1" a="1"/>
  <c r="L531" i="21"/>
  <c r="L235" i="21"/>
  <c r="L236" i="21" s="1"/>
  <c r="S14" i="21" s="1" a="1"/>
  <c r="L225" i="21"/>
  <c r="L28" i="21"/>
  <c r="L32" i="21"/>
  <c r="L33" i="21" s="1"/>
  <c r="S8" i="21" s="1" a="1"/>
  <c r="L361" i="21"/>
  <c r="L371" i="21"/>
  <c r="L372" i="21" s="1"/>
  <c r="S18" i="21" s="1" a="1"/>
  <c r="L65" i="21"/>
  <c r="L66" i="21" s="1"/>
  <c r="S9" i="21" s="1" a="1"/>
  <c r="L55" i="21"/>
  <c r="L643" i="21"/>
  <c r="L644" i="21" s="1"/>
  <c r="S26" i="21" s="1" a="1"/>
  <c r="L633" i="21"/>
  <c r="L769" i="21"/>
  <c r="L779" i="21"/>
  <c r="L780" i="21" s="1"/>
  <c r="S30" i="21" s="1" a="1"/>
  <c r="L507" i="21"/>
  <c r="L508" i="21" s="1"/>
  <c r="S22" i="21" s="1" a="1"/>
  <c r="L497" i="21"/>
  <c r="L303" i="21"/>
  <c r="L304" i="21" s="1"/>
  <c r="S16" i="21" s="1" a="1"/>
  <c r="L293" i="21"/>
  <c r="L327" i="21"/>
  <c r="L337" i="21"/>
  <c r="L338" i="21" s="1"/>
  <c r="S17" i="21" s="1" a="1"/>
  <c r="L735" i="21"/>
  <c r="L745" i="21"/>
  <c r="L746" i="21" s="1"/>
  <c r="S29" i="21" s="1" a="1"/>
  <c r="L701" i="21"/>
  <c r="L711" i="21"/>
  <c r="L712" i="21" s="1"/>
  <c r="S28" i="21" s="1" a="1"/>
  <c r="L667" i="21"/>
  <c r="L677" i="21"/>
  <c r="L678" i="21" s="1"/>
  <c r="S27" i="21" s="1" a="1"/>
  <c r="L123" i="21"/>
  <c r="L133" i="21"/>
  <c r="L134" i="21" s="1"/>
  <c r="S11" i="21" s="1" a="1"/>
  <c r="L769" i="3"/>
  <c r="L779" i="3"/>
  <c r="L780" i="3" s="1"/>
  <c r="S30" i="3" s="1" a="1"/>
  <c r="L157" i="3"/>
  <c r="L167" i="3"/>
  <c r="L168" i="3" s="1"/>
  <c r="S12" i="3" s="1" a="1"/>
  <c r="L837" i="3"/>
  <c r="L847" i="3"/>
  <c r="L848" i="3" s="1"/>
  <c r="S32" i="3" s="1" a="1"/>
  <c r="L361" i="3"/>
  <c r="L371" i="3"/>
  <c r="L372" i="3" s="1"/>
  <c r="S18" i="3" s="1" a="1"/>
  <c r="L735" i="3"/>
  <c r="L745" i="3"/>
  <c r="L746" i="3" s="1"/>
  <c r="S29" i="3" s="1" a="1"/>
  <c r="L497" i="3"/>
  <c r="L507" i="3"/>
  <c r="L508" i="3" s="1"/>
  <c r="S22" i="3" s="1" a="1"/>
  <c r="L327" i="3"/>
  <c r="L337" i="3"/>
  <c r="L338" i="3" s="1"/>
  <c r="S17" i="3" s="1" a="1"/>
  <c r="L541" i="3"/>
  <c r="L542" i="3" s="1"/>
  <c r="S23" i="3" s="1" a="1"/>
  <c r="L531" i="3"/>
  <c r="L575" i="3"/>
  <c r="L576" i="3" s="1"/>
  <c r="S24" i="3" s="1" a="1"/>
  <c r="L565" i="3"/>
  <c r="L667" i="3"/>
  <c r="L677" i="3"/>
  <c r="L678" i="3" s="1"/>
  <c r="S27" i="3" s="1" a="1"/>
  <c r="L405" i="3"/>
  <c r="L406" i="3" s="1"/>
  <c r="S19" i="3" s="1" a="1"/>
  <c r="L395" i="3"/>
  <c r="L225" i="3"/>
  <c r="L235" i="3"/>
  <c r="L236" i="3" s="1"/>
  <c r="S14" i="3" s="1" a="1"/>
  <c r="L599" i="3"/>
  <c r="L609" i="3"/>
  <c r="L610" i="3" s="1"/>
  <c r="S25" i="3" s="1" a="1"/>
  <c r="L259" i="3"/>
  <c r="L269" i="3"/>
  <c r="L270" i="3" s="1"/>
  <c r="S15" i="3" s="1" a="1"/>
  <c r="L99" i="3"/>
  <c r="L100" i="3" s="1"/>
  <c r="S10" i="3" s="1" a="1"/>
  <c r="L89" i="3"/>
  <c r="L55" i="3"/>
  <c r="L65" i="3"/>
  <c r="L66" i="3" s="1"/>
  <c r="S9" i="3" s="1" a="1"/>
  <c r="L133" i="3"/>
  <c r="L134" i="3" s="1"/>
  <c r="S11" i="3" s="1" a="1"/>
  <c r="L123" i="3"/>
  <c r="L303" i="3"/>
  <c r="L304" i="3" s="1"/>
  <c r="S16" i="3" s="1" a="1"/>
  <c r="L293" i="3"/>
  <c r="L633" i="3"/>
  <c r="L643" i="3"/>
  <c r="L644" i="3" s="1"/>
  <c r="S26" i="3" s="1" a="1"/>
  <c r="L463" i="3"/>
  <c r="L473" i="3"/>
  <c r="L474" i="3" s="1"/>
  <c r="S21" i="3" s="1" a="1"/>
  <c r="L28" i="3"/>
  <c r="L32" i="3"/>
  <c r="L33" i="3" s="1"/>
  <c r="S8" i="3" s="1" a="1"/>
  <c r="L439" i="3"/>
  <c r="L440" i="3" s="1"/>
  <c r="S20" i="3" s="1" a="1"/>
  <c r="L429" i="3"/>
  <c r="L803" i="3"/>
  <c r="L813" i="3"/>
  <c r="L814" i="3" s="1"/>
  <c r="S31" i="3" s="1" a="1"/>
  <c r="L201" i="3"/>
  <c r="L202" i="3" s="1"/>
  <c r="S13" i="3" s="1" a="1"/>
  <c r="L191" i="3"/>
  <c r="L701" i="3"/>
  <c r="L711" i="3"/>
  <c r="L712" i="3" s="1"/>
  <c r="S28" i="3" s="1" a="1"/>
  <c r="D17" i="6"/>
  <c r="C18" i="6"/>
  <c r="C19" i="6" l="1"/>
  <c r="D18" i="6"/>
  <c r="D19" i="6" l="1"/>
  <c r="C20" i="6"/>
  <c r="D20" i="6" l="1"/>
  <c r="C21" i="6"/>
  <c r="N38" i="8"/>
  <c r="M37" i="8" a="1"/>
  <c r="M36" i="8" a="1"/>
  <c r="M33" i="8" a="1"/>
  <c r="M35" i="8" a="1"/>
  <c r="M34" i="8" a="1"/>
  <c r="M32" i="8" a="1"/>
  <c r="M28" i="8" a="1"/>
  <c r="M26" i="8" a="1"/>
  <c r="M29" i="8" a="1"/>
  <c r="M31" i="8" a="1"/>
  <c r="M27" i="8" a="1"/>
  <c r="M30" i="8" a="1"/>
  <c r="M25" i="8" a="1"/>
  <c r="M24" i="8" a="1"/>
  <c r="M23" i="8" a="1"/>
  <c r="M22" i="8" a="1"/>
  <c r="M21" i="8" a="1"/>
  <c r="M13" i="8" a="1"/>
  <c r="M16" i="8" a="1"/>
  <c r="M18" i="8" a="1"/>
  <c r="M11" i="8" a="1"/>
  <c r="M14" i="8" a="1"/>
  <c r="M19" i="8" a="1"/>
  <c r="M15" i="8" a="1"/>
  <c r="M9" i="8" a="1"/>
  <c r="M12" i="8" a="1"/>
  <c r="M17" i="8" a="1"/>
  <c r="M20" i="8" a="1"/>
  <c r="M10" i="8" a="1"/>
  <c r="C22" i="6" l="1"/>
  <c r="D21" i="6"/>
  <c r="M8" i="8" a="1"/>
  <c r="D22" i="6" l="1"/>
  <c r="C23" i="6"/>
  <c r="D23" i="6" s="1"/>
  <c r="M44" i="8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<sst xmlns="http://schemas.openxmlformats.org/spreadsheetml/2006/main" count="24936" uniqueCount="331">
  <si>
    <t>Z</t>
  </si>
  <si>
    <t>Elemento</t>
  </si>
  <si>
    <t>Al</t>
  </si>
  <si>
    <t>P</t>
  </si>
  <si>
    <t>S</t>
  </si>
  <si>
    <t>Si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</si>
  <si>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</si>
  <si>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</si>
  <si>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</si>
  <si>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</si>
  <si>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</si>
  <si>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</si>
  <si>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</si>
  <si>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</si>
  <si>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</si>
  <si>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</si>
  <si>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</si>
  <si>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</si>
  <si>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</si>
  <si>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</si>
  <si>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</si>
  <si>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</si>
  <si>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</si>
  <si>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</si>
  <si>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</si>
  <si>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</si>
  <si>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</si>
  <si>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</si>
  <si>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</si>
  <si>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</si>
  <si>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</si>
  <si>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</si>
  <si>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</si>
  <si>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</si>
  <si>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Pd</t>
  </si>
  <si>
    <t>Área</t>
  </si>
  <si>
    <t>aa</t>
  </si>
  <si>
    <t>Calibração</t>
  </si>
  <si>
    <t>Padrão</t>
  </si>
  <si>
    <t>ab</t>
  </si>
  <si>
    <t>av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</si>
  <si>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</si>
  <si>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</si>
  <si>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</si>
  <si>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</si>
  <si>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</si>
  <si>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</si>
  <si>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</si>
  <si>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</si>
  <si>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</si>
  <si>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</si>
  <si>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</si>
  <si>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ao</t>
  </si>
  <si>
    <t>an</t>
  </si>
  <si>
    <t>ap</t>
  </si>
  <si>
    <t>aq</t>
  </si>
  <si>
    <t>ar</t>
  </si>
  <si>
    <t>as</t>
  </si>
  <si>
    <t>at</t>
  </si>
  <si>
    <t>au</t>
  </si>
  <si>
    <t>aw</t>
  </si>
  <si>
    <t>ax</t>
  </si>
  <si>
    <t>ay</t>
  </si>
  <si>
    <t>az</t>
  </si>
  <si>
    <t>Selecione</t>
  </si>
  <si>
    <t>Norm:</t>
  </si>
  <si>
    <t>Erro Norm.</t>
  </si>
  <si>
    <t>Cálculo da Concentração</t>
  </si>
  <si>
    <t>Concentração</t>
  </si>
  <si>
    <t>Amostra</t>
  </si>
  <si>
    <t>X</t>
  </si>
  <si>
    <t>C</t>
  </si>
  <si>
    <t>Cd</t>
  </si>
  <si>
    <t>In</t>
  </si>
  <si>
    <t>Sn</t>
  </si>
  <si>
    <t>Sb</t>
  </si>
  <si>
    <t>Te</t>
  </si>
  <si>
    <t>Xe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</si>
  <si>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</si>
  <si>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</si>
  <si>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</si>
  <si>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</si>
  <si>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</si>
  <si>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</si>
  <si>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</si>
  <si>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</si>
  <si>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</si>
  <si>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</si>
  <si>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</si>
  <si>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</si>
  <si>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</si>
  <si>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</si>
  <si>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</si>
  <si>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</si>
  <si>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</si>
  <si>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</si>
  <si>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</si>
  <si>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</si>
  <si>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</si>
  <si>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</si>
  <si>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</si>
  <si>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Hg</t>
  </si>
  <si>
    <t>Tl</t>
  </si>
  <si>
    <t>Pb</t>
  </si>
  <si>
    <t>Bi</t>
  </si>
  <si>
    <t>Po</t>
  </si>
  <si>
    <t>At</t>
  </si>
  <si>
    <t>Rn</t>
  </si>
  <si>
    <t>Fr</t>
  </si>
  <si>
    <t>Ra</t>
  </si>
  <si>
    <t>Ac</t>
  </si>
  <si>
    <t>Th</t>
  </si>
  <si>
    <t>Pa</t>
  </si>
  <si>
    <t>U</t>
  </si>
  <si>
    <t>Np</t>
  </si>
  <si>
    <t>Pu</t>
  </si>
  <si>
    <t>Energia (KeV)</t>
  </si>
  <si>
    <t>H</t>
  </si>
  <si>
    <t>He</t>
  </si>
  <si>
    <t>Li</t>
  </si>
  <si>
    <t>Be</t>
  </si>
  <si>
    <t>B</t>
  </si>
  <si>
    <t>N</t>
  </si>
  <si>
    <t>F</t>
  </si>
  <si>
    <t>Ne</t>
  </si>
  <si>
    <t>Na</t>
  </si>
  <si>
    <t>Mg</t>
  </si>
  <si>
    <t>Rh</t>
  </si>
  <si>
    <t>Ag</t>
  </si>
  <si>
    <t>I</t>
  </si>
  <si>
    <t>Pt</t>
  </si>
  <si>
    <t>Au</t>
  </si>
  <si>
    <t>Kα</t>
  </si>
  <si>
    <t>Kβ</t>
  </si>
  <si>
    <t xml:space="preserve">Lα </t>
  </si>
  <si>
    <t xml:space="preserve">Lβ </t>
  </si>
  <si>
    <t>Níveis</t>
  </si>
  <si>
    <t>Correção</t>
  </si>
  <si>
    <t>-</t>
  </si>
  <si>
    <t>Nível</t>
  </si>
  <si>
    <t>Area Norm.</t>
  </si>
  <si>
    <t>Padrões</t>
  </si>
  <si>
    <t>mg/kg</t>
  </si>
  <si>
    <t>erro</t>
  </si>
  <si>
    <t>Elemento:</t>
  </si>
  <si>
    <t>Padrão utilizado:</t>
  </si>
  <si>
    <t>Farinha de Trigo</t>
  </si>
  <si>
    <t>Farinha de Soja</t>
  </si>
  <si>
    <t>Majoritário</t>
  </si>
  <si>
    <t>Traço</t>
  </si>
  <si>
    <t>Soma</t>
  </si>
  <si>
    <t>Cinza de Madeira (MAD811)</t>
  </si>
  <si>
    <t>g/kg</t>
  </si>
  <si>
    <t>Folha de Tomate</t>
  </si>
  <si>
    <t>Solo Buffalo 8704</t>
  </si>
  <si>
    <t>Solo Montana 2710</t>
  </si>
  <si>
    <t>Nome</t>
  </si>
  <si>
    <t>Indices</t>
  </si>
  <si>
    <t>Padrões adicionados</t>
  </si>
  <si>
    <t>Medida</t>
  </si>
  <si>
    <t>Hidrogênio</t>
  </si>
  <si>
    <t>Hélio</t>
  </si>
  <si>
    <t>Lítio</t>
  </si>
  <si>
    <t>Berílio</t>
  </si>
  <si>
    <t>Alumínio</t>
  </si>
  <si>
    <t>Fósforo</t>
  </si>
  <si>
    <t>Enxofre</t>
  </si>
  <si>
    <t>Cloro</t>
  </si>
  <si>
    <t>Argônio</t>
  </si>
  <si>
    <t>Potássio</t>
  </si>
  <si>
    <t>Cálcio</t>
  </si>
  <si>
    <t>Titânio</t>
  </si>
  <si>
    <t>Vanádio</t>
  </si>
  <si>
    <t>Ferro</t>
  </si>
  <si>
    <t>Cobalto</t>
  </si>
  <si>
    <t>Níquel</t>
  </si>
  <si>
    <t>Cobre</t>
  </si>
  <si>
    <t>Zinco</t>
  </si>
  <si>
    <t>Gálio</t>
  </si>
  <si>
    <t>Germânio</t>
  </si>
  <si>
    <t>Arsênio</t>
  </si>
  <si>
    <t>Selênio</t>
  </si>
  <si>
    <t>Bromo</t>
  </si>
  <si>
    <t>Rubídio</t>
  </si>
  <si>
    <t>Nióbio</t>
  </si>
  <si>
    <t>Chumbo</t>
  </si>
  <si>
    <t>Prata</t>
  </si>
  <si>
    <t>Cádmio</t>
  </si>
  <si>
    <t>Xenônio</t>
  </si>
  <si>
    <t>Césio</t>
  </si>
  <si>
    <t>Bário</t>
  </si>
  <si>
    <t>Európio</t>
  </si>
  <si>
    <t>Mercúrio</t>
  </si>
  <si>
    <t>Ouro</t>
  </si>
  <si>
    <t>Tório</t>
  </si>
  <si>
    <t>Urânio</t>
  </si>
  <si>
    <t>Ródio</t>
  </si>
  <si>
    <t>Boro</t>
  </si>
  <si>
    <t>Carbono</t>
  </si>
  <si>
    <t>Nitrogênio</t>
  </si>
  <si>
    <t>O</t>
  </si>
  <si>
    <t>Oxigênio</t>
  </si>
  <si>
    <t>Sódio</t>
  </si>
  <si>
    <t>Magnésio</t>
  </si>
  <si>
    <t>Neônio</t>
  </si>
  <si>
    <t>Ítrio</t>
  </si>
  <si>
    <t>Zircônio</t>
  </si>
  <si>
    <t>Atalho</t>
  </si>
  <si>
    <t xml:space="preserve"> - </t>
  </si>
  <si>
    <t>Área (CPS)</t>
  </si>
  <si>
    <t>Área Norm. (CPS)</t>
  </si>
  <si>
    <t>Erro Norm. (CPS)</t>
  </si>
  <si>
    <t>Energia (keV)</t>
  </si>
  <si>
    <t>Erro (CPS)</t>
  </si>
  <si>
    <t>Dados do Padrão para o Elemento</t>
  </si>
  <si>
    <t>Valores para</t>
  </si>
  <si>
    <t>Resultados para</t>
  </si>
  <si>
    <t>Erro =</t>
  </si>
  <si>
    <t>Cálculo de Propagação de Erros</t>
  </si>
  <si>
    <t>Erro (%)</t>
  </si>
  <si>
    <t>Pd 1</t>
  </si>
  <si>
    <t>Pd 2</t>
  </si>
  <si>
    <t>Adicionar Slots</t>
  </si>
  <si>
    <t>Banco de Dados para Padrões</t>
  </si>
  <si>
    <t>C (mg/kg)</t>
  </si>
  <si>
    <t>Condição uso de virgula ou ponto</t>
  </si>
  <si>
    <t>Virgula</t>
  </si>
  <si>
    <t>Ponto</t>
  </si>
  <si>
    <t>Informações</t>
  </si>
  <si>
    <t>Acrescente seu padrão substituindo-o em alguma coluna, preferencialmente nas últimas colunas de nome "Pd", basta trocar o nome do padrão e colocar os valores em mg/kg!!</t>
  </si>
  <si>
    <r>
      <t xml:space="preserve">Nessa aba, você deve colocar o título que designou para sua análise, bem como a data e os nomes que deu para cada amostra medida. O nome curto (atalho) é apenas um nome reduzido para que seja apresentado em locais com menor espaço, podendo ser uma sigla/código.
</t>
    </r>
    <r>
      <rPr>
        <b/>
        <sz val="11"/>
        <color theme="1"/>
        <rFont val="Calibri"/>
        <family val="2"/>
        <scheme val="minor"/>
      </rPr>
      <t>ASSIM QUE NOMEAR, PODE OCULTAR ESSA ABA!</t>
    </r>
  </si>
  <si>
    <t>Pd3</t>
  </si>
  <si>
    <t>pd4</t>
  </si>
  <si>
    <t>pd5</t>
  </si>
  <si>
    <t>p6</t>
  </si>
  <si>
    <t>Nessa aba, você podera trocar o elemento na parte superior esquerda da planilha e o padrão que deseja utilizar logo abaixo dessa caixa de informações. Assim, a mágica acontece! Após isso, crie uma nova aba e copie essa planilha, troque o elemento e assim tera uma aba para cada elemento.</t>
  </si>
  <si>
    <t>Área Amostra</t>
  </si>
  <si>
    <t>Concentração Pd</t>
  </si>
  <si>
    <t>Área Padrão</t>
  </si>
  <si>
    <t>Apenas cole seus dados aqui! Não apague as colunas "Elemento" e "Nível", apenas cole seus dados em Z e use o "Texto para Colunas".</t>
  </si>
  <si>
    <t>Concentração (mg/kg)</t>
  </si>
  <si>
    <t>±</t>
  </si>
  <si>
    <t>Amostras</t>
  </si>
  <si>
    <t>Medidas</t>
  </si>
  <si>
    <t>Concentração:</t>
  </si>
  <si>
    <t>Erro:</t>
  </si>
  <si>
    <t>Erro Propagado</t>
  </si>
  <si>
    <t>Erro Absoluto</t>
  </si>
  <si>
    <t>Cálculo Limite de Detecção</t>
  </si>
  <si>
    <t>Bg</t>
  </si>
  <si>
    <t>Contagens</t>
  </si>
  <si>
    <t>Ld (Área)</t>
  </si>
  <si>
    <t>Ld (Concentração)</t>
  </si>
  <si>
    <t>Gráficos Automáticos</t>
  </si>
  <si>
    <t>Selecione o alvo utilizado</t>
  </si>
  <si>
    <t>Excluí Ar e o Alvo</t>
  </si>
  <si>
    <t>Cromo</t>
  </si>
  <si>
    <t>Manganês</t>
  </si>
  <si>
    <t>Estrôncio</t>
  </si>
  <si>
    <r>
      <rPr>
        <b/>
        <sz val="14"/>
        <color theme="1"/>
        <rFont val="Calibri"/>
        <family val="2"/>
        <scheme val="minor"/>
      </rPr>
      <t>Informações: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Nessa aba, os gráficos serão feitos automáticamente, o que você deve fazer?
1º Selecionar o alvo que você usou, já que Ag, Au/Pt e Rh não estão na sua amostra, não irão aparecer no gráfico (idem para o Ar).
2º Manipular o </t>
    </r>
    <r>
      <rPr>
        <u/>
        <sz val="11"/>
        <color theme="1"/>
        <rFont val="Calibri"/>
        <family val="2"/>
        <scheme val="minor"/>
      </rPr>
      <t>Controle Deslizante</t>
    </r>
    <r>
      <rPr>
        <sz val="11"/>
        <color theme="1"/>
        <rFont val="Calibri"/>
        <family val="2"/>
        <scheme val="minor"/>
      </rPr>
      <t xml:space="preserve"> acima de todos os gráficos para determinar os elementos que ficaram em cada gráfico.
3º Por estética, você pode retirar esses 0% que ficam no gráfico ao ajustar a seleção de dados dele. Clique no gráfico e ajuste o tamanho das células que ele está selecionando para o que tem dados (eliminando células vázias).</t>
    </r>
  </si>
  <si>
    <t>Antimônio</t>
  </si>
  <si>
    <t>c</t>
  </si>
  <si>
    <t>Resultados por Amostra em</t>
  </si>
  <si>
    <t>Flúor</t>
  </si>
  <si>
    <t>Silício</t>
  </si>
  <si>
    <t>Escândio</t>
  </si>
  <si>
    <t>Criptônio</t>
  </si>
  <si>
    <t>Molibdênio</t>
  </si>
  <si>
    <t>Tecnécio</t>
  </si>
  <si>
    <t>Rutênio</t>
  </si>
  <si>
    <t>Paládio</t>
  </si>
  <si>
    <t>Índio</t>
  </si>
  <si>
    <t>Estanho</t>
  </si>
  <si>
    <t>Telúrio</t>
  </si>
  <si>
    <t>Iodo</t>
  </si>
  <si>
    <t>Lantânio</t>
  </si>
  <si>
    <t>Cério</t>
  </si>
  <si>
    <t>Praseodímio</t>
  </si>
  <si>
    <t>Neodímio</t>
  </si>
  <si>
    <t>Promécio</t>
  </si>
  <si>
    <t>Samário</t>
  </si>
  <si>
    <t>Gadolínio</t>
  </si>
  <si>
    <t>Térbio</t>
  </si>
  <si>
    <t>Disprósio</t>
  </si>
  <si>
    <t>Hólmio</t>
  </si>
  <si>
    <t>Érbio</t>
  </si>
  <si>
    <t>Túlio</t>
  </si>
  <si>
    <t>Itérbio</t>
  </si>
  <si>
    <t>Lutécio</t>
  </si>
  <si>
    <t>Háfnio</t>
  </si>
  <si>
    <t>Tântalo</t>
  </si>
  <si>
    <t>Tungstênio</t>
  </si>
  <si>
    <t>Rênio</t>
  </si>
  <si>
    <t>Ósmio</t>
  </si>
  <si>
    <t>Irídio</t>
  </si>
  <si>
    <t>Platina</t>
  </si>
  <si>
    <t>Tálio</t>
  </si>
  <si>
    <t>Bismuto</t>
  </si>
  <si>
    <t>Polônio</t>
  </si>
  <si>
    <t>Astato</t>
  </si>
  <si>
    <t>Radônio</t>
  </si>
  <si>
    <t>Frâncio</t>
  </si>
  <si>
    <t>Rádio</t>
  </si>
  <si>
    <t>Actínio</t>
  </si>
  <si>
    <t>Protactínio</t>
  </si>
  <si>
    <t>Netúnio</t>
  </si>
  <si>
    <t>Plutônio</t>
  </si>
  <si>
    <t>Dados Brutos - Brief Report</t>
  </si>
  <si>
    <t>Essa aba possui os dados brutos, com razão de prata e erro percentual. A aba é preenchida automaticamente.</t>
  </si>
  <si>
    <t>Razão do Ródio:</t>
  </si>
  <si>
    <t>R2</t>
  </si>
  <si>
    <t>Raiz 2</t>
  </si>
  <si>
    <t>R3</t>
  </si>
  <si>
    <t>Raiz 3</t>
  </si>
  <si>
    <t>R4</t>
  </si>
  <si>
    <t>Raiz 4</t>
  </si>
  <si>
    <t>R5</t>
  </si>
  <si>
    <t>Raiz 5</t>
  </si>
  <si>
    <t>R6</t>
  </si>
  <si>
    <t>Raiz 6</t>
  </si>
  <si>
    <t>R7</t>
  </si>
  <si>
    <t>Raiz 7</t>
  </si>
  <si>
    <t>R8</t>
  </si>
  <si>
    <t>Raiz 8</t>
  </si>
  <si>
    <t>R9</t>
  </si>
  <si>
    <t>Raiz 9</t>
  </si>
  <si>
    <t>R10</t>
  </si>
  <si>
    <t>Raiz 10</t>
  </si>
  <si>
    <t>R11</t>
  </si>
  <si>
    <t>Raiz 11</t>
  </si>
  <si>
    <t>Raíz de cana - Remedidas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</si>
</sst>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0.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22"/>
      <color theme="0"/>
      <name val="Arial Black"/>
      <family val="2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89999084444715716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0">
    <xf numFmtId="0" fontId="0" fillId="0" borderId="0" xfId="0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0" xfId="0" applyFill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164" fontId="2" fillId="0" borderId="0" xfId="0" quotePrefix="1" applyNumberFormat="1" applyFont="1" applyAlignment="1">
      <alignment horizontal="center"/>
    </xf>
    <xf numFmtId="164" fontId="0" fillId="0" borderId="0" xfId="0" quotePrefix="1" applyNumberFormat="1" applyAlignment="1">
      <alignment horizont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1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0" xfId="0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7" xfId="0" applyBorder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2" fontId="8" fillId="9" borderId="0" xfId="0" applyNumberFormat="1" applyFont="1" applyFill="1" applyAlignment="1">
      <alignment horizontal="center" vertical="center"/>
    </xf>
    <xf numFmtId="0" fontId="0" fillId="5" borderId="0" xfId="0" applyFill="1"/>
    <xf numFmtId="0" fontId="8" fillId="6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1" fontId="0" fillId="10" borderId="0" xfId="0" applyNumberForma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/>
    <xf numFmtId="1" fontId="0" fillId="0" borderId="9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0" fontId="11" fillId="9" borderId="0" xfId="0" applyFont="1" applyFill="1" applyAlignment="1">
      <alignment horizontal="center"/>
    </xf>
    <xf numFmtId="2" fontId="11" fillId="9" borderId="0" xfId="0" applyNumberFormat="1" applyFont="1" applyFill="1" applyAlignment="1">
      <alignment horizontal="center" vertical="center"/>
    </xf>
    <xf numFmtId="167" fontId="11" fillId="9" borderId="0" xfId="0" applyNumberFormat="1" applyFont="1" applyFill="1" applyAlignment="1">
      <alignment horizontal="center" vertical="center"/>
    </xf>
    <xf numFmtId="1" fontId="0" fillId="4" borderId="0" xfId="0" applyNumberFormat="1" applyFill="1" applyAlignment="1">
      <alignment horizontal="center"/>
    </xf>
    <xf numFmtId="0" fontId="8" fillId="6" borderId="12" xfId="0" applyFont="1" applyFill="1" applyBorder="1"/>
    <xf numFmtId="1" fontId="0" fillId="0" borderId="8" xfId="0" applyNumberFormat="1" applyBorder="1"/>
    <xf numFmtId="0" fontId="0" fillId="0" borderId="5" xfId="0" applyBorder="1"/>
    <xf numFmtId="0" fontId="3" fillId="11" borderId="0" xfId="0" applyFont="1" applyFill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3" xfId="0" applyFill="1" applyBorder="1" applyAlignment="1">
      <alignment horizontal="center"/>
    </xf>
    <xf numFmtId="1" fontId="0" fillId="11" borderId="4" xfId="0" applyNumberFormat="1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1" fontId="0" fillId="11" borderId="6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12" borderId="0" xfId="0" applyFill="1"/>
    <xf numFmtId="0" fontId="3" fillId="7" borderId="2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2" fontId="8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0" fillId="10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vertical="center" wrapText="1"/>
    </xf>
    <xf numFmtId="0" fontId="5" fillId="6" borderId="21" xfId="0" applyFont="1" applyFill="1" applyBorder="1" applyAlignment="1">
      <alignment horizontal="center"/>
    </xf>
    <xf numFmtId="0" fontId="5" fillId="6" borderId="21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9" fillId="12" borderId="0" xfId="0" applyFont="1" applyFill="1"/>
    <xf numFmtId="0" fontId="5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6" borderId="9" xfId="0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1" fontId="3" fillId="5" borderId="0" xfId="0" applyNumberFormat="1" applyFont="1" applyFill="1" applyAlignment="1">
      <alignment horizontal="center"/>
    </xf>
    <xf numFmtId="1" fontId="3" fillId="5" borderId="3" xfId="0" applyNumberFormat="1" applyFont="1" applyFill="1" applyBorder="1" applyAlignment="1">
      <alignment horizontal="center"/>
    </xf>
    <xf numFmtId="167" fontId="0" fillId="5" borderId="5" xfId="0" applyNumberForma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0" fillId="5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2" fontId="0" fillId="5" borderId="23" xfId="0" applyNumberForma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14" fillId="0" borderId="5" xfId="0" applyNumberFormat="1" applyFont="1" applyBorder="1" applyAlignment="1">
      <alignment horizontal="center" vertical="center"/>
    </xf>
    <xf numFmtId="1" fontId="0" fillId="5" borderId="23" xfId="0" applyNumberFormat="1" applyFill="1" applyBorder="1" applyAlignment="1">
      <alignment horizontal="center"/>
    </xf>
    <xf numFmtId="1" fontId="14" fillId="4" borderId="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68" fontId="0" fillId="0" borderId="0" xfId="0" applyNumberFormat="1" applyAlignment="1">
      <alignment horizontal="center"/>
    </xf>
    <xf numFmtId="167" fontId="0" fillId="5" borderId="0" xfId="0" applyNumberFormat="1" applyFill="1" applyAlignment="1">
      <alignment horizontal="center"/>
    </xf>
    <xf numFmtId="165" fontId="0" fillId="5" borderId="0" xfId="0" applyNumberFormat="1" applyFill="1" applyAlignment="1">
      <alignment horizontal="center"/>
    </xf>
    <xf numFmtId="164" fontId="0" fillId="5" borderId="5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5" fillId="7" borderId="7" xfId="0" applyFont="1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6" borderId="0" xfId="0" applyFont="1" applyFill="1"/>
    <xf numFmtId="2" fontId="0" fillId="12" borderId="0" xfId="0" applyNumberFormat="1" applyFill="1" applyAlignment="1">
      <alignment horizontal="center"/>
    </xf>
    <xf numFmtId="1" fontId="0" fillId="12" borderId="0" xfId="0" applyNumberFormat="1" applyFill="1" applyAlignment="1">
      <alignment horizontal="center"/>
    </xf>
    <xf numFmtId="0" fontId="0" fillId="7" borderId="0" xfId="0" applyFill="1"/>
    <xf numFmtId="0" fontId="11" fillId="14" borderId="0" xfId="0" applyFont="1" applyFill="1" applyAlignment="1">
      <alignment horizontal="center"/>
    </xf>
    <xf numFmtId="0" fontId="0" fillId="15" borderId="0" xfId="0" applyFill="1"/>
    <xf numFmtId="0" fontId="0" fillId="16" borderId="0" xfId="0" applyFill="1"/>
    <xf numFmtId="0" fontId="11" fillId="0" borderId="0" xfId="0" applyFont="1"/>
    <xf numFmtId="0" fontId="0" fillId="15" borderId="0" xfId="0" applyFill="1" applyAlignment="1">
      <alignment vertical="center"/>
    </xf>
    <xf numFmtId="1" fontId="0" fillId="4" borderId="0" xfId="0" applyNumberFormat="1" applyFill="1" applyAlignment="1">
      <alignment vertical="center"/>
    </xf>
    <xf numFmtId="0" fontId="0" fillId="7" borderId="0" xfId="0" applyFill="1" applyAlignment="1">
      <alignment vertical="center"/>
    </xf>
    <xf numFmtId="1" fontId="0" fillId="12" borderId="0" xfId="0" applyNumberFormat="1" applyFill="1"/>
    <xf numFmtId="1" fontId="11" fillId="6" borderId="0" xfId="0" applyNumberFormat="1" applyFont="1" applyFill="1" applyAlignment="1">
      <alignment horizontal="center"/>
    </xf>
    <xf numFmtId="1" fontId="0" fillId="4" borderId="0" xfId="0" applyNumberFormat="1" applyFill="1"/>
    <xf numFmtId="0" fontId="11" fillId="0" borderId="0" xfId="0" applyFont="1" applyAlignment="1">
      <alignment horizontal="center"/>
    </xf>
    <xf numFmtId="0" fontId="0" fillId="16" borderId="0" xfId="0" applyFill="1" applyAlignment="1">
      <alignment horizontal="center" vertical="center"/>
    </xf>
    <xf numFmtId="0" fontId="0" fillId="16" borderId="0" xfId="0" applyFill="1" applyAlignment="1">
      <alignment horizontal="center"/>
    </xf>
    <xf numFmtId="1" fontId="0" fillId="16" borderId="0" xfId="0" applyNumberFormat="1" applyFill="1" applyAlignment="1">
      <alignment horizontal="center" vertical="center"/>
    </xf>
    <xf numFmtId="1" fontId="0" fillId="16" borderId="0" xfId="0" applyNumberFormat="1" applyFill="1" applyAlignment="1">
      <alignment horizontal="center"/>
    </xf>
    <xf numFmtId="1" fontId="14" fillId="0" borderId="0" xfId="0" applyNumberFormat="1" applyFont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10" borderId="0" xfId="0" applyFont="1" applyFill="1" applyAlignment="1">
      <alignment vertical="center"/>
    </xf>
    <xf numFmtId="0" fontId="2" fillId="5" borderId="0" xfId="0" applyFont="1" applyFill="1" applyAlignment="1">
      <alignment horizontal="center"/>
    </xf>
    <xf numFmtId="14" fontId="8" fillId="9" borderId="10" xfId="0" applyNumberFormat="1" applyFont="1" applyFill="1" applyBorder="1" applyAlignment="1">
      <alignment horizontal="center"/>
    </xf>
    <xf numFmtId="14" fontId="8" fillId="9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65" fontId="0" fillId="5" borderId="5" xfId="0" applyNumberFormat="1" applyFill="1" applyBorder="1" applyAlignment="1">
      <alignment horizontal="center" vertical="center"/>
    </xf>
    <xf numFmtId="1" fontId="0" fillId="5" borderId="5" xfId="0" applyNumberFormat="1" applyFill="1" applyBorder="1" applyAlignment="1">
      <alignment horizontal="center" vertical="center"/>
    </xf>
    <xf numFmtId="0" fontId="8" fillId="6" borderId="0" xfId="0" applyFont="1" applyFill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8" fillId="6" borderId="9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9" fillId="9" borderId="0" xfId="0" applyFont="1" applyFill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/>
    </xf>
    <xf numFmtId="0" fontId="13" fillId="6" borderId="8" xfId="0" applyFont="1" applyFill="1" applyBorder="1" applyAlignment="1">
      <alignment horizontal="center"/>
    </xf>
    <xf numFmtId="0" fontId="13" fillId="6" borderId="5" xfId="0" applyFont="1" applyFill="1" applyBorder="1" applyAlignment="1">
      <alignment horizontal="center"/>
    </xf>
    <xf numFmtId="0" fontId="13" fillId="6" borderId="7" xfId="0" applyFont="1" applyFill="1" applyBorder="1" applyAlignment="1">
      <alignment horizontal="center"/>
    </xf>
    <xf numFmtId="0" fontId="12" fillId="13" borderId="10" xfId="0" applyFont="1" applyFill="1" applyBorder="1" applyAlignment="1">
      <alignment horizontal="center" vertical="center"/>
    </xf>
    <xf numFmtId="0" fontId="12" fillId="13" borderId="11" xfId="0" applyFont="1" applyFill="1" applyBorder="1" applyAlignment="1">
      <alignment horizontal="center" vertical="center"/>
    </xf>
    <xf numFmtId="0" fontId="12" fillId="13" borderId="12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center" vertical="center"/>
    </xf>
    <xf numFmtId="0" fontId="12" fillId="13" borderId="6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8" fillId="9" borderId="0" xfId="0" applyNumberFormat="1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/>
    </xf>
    <xf numFmtId="0" fontId="9" fillId="9" borderId="11" xfId="0" applyFont="1" applyFill="1" applyBorder="1" applyAlignment="1">
      <alignment horizontal="center"/>
    </xf>
    <xf numFmtId="0" fontId="9" fillId="9" borderId="12" xfId="0" applyFont="1" applyFill="1" applyBorder="1" applyAlignment="1">
      <alignment horizontal="center"/>
    </xf>
    <xf numFmtId="0" fontId="10" fillId="9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11" fillId="6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0" fontId="16" fillId="6" borderId="13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6" fillId="6" borderId="18" xfId="0" applyFont="1" applyFill="1" applyBorder="1" applyAlignment="1">
      <alignment horizontal="center" vertical="center"/>
    </xf>
    <xf numFmtId="0" fontId="16" fillId="6" borderId="19" xfId="0" applyFont="1" applyFill="1" applyBorder="1" applyAlignment="1">
      <alignment horizontal="center" vertical="center"/>
    </xf>
    <xf numFmtId="0" fontId="16" fillId="6" borderId="20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top" wrapText="1"/>
    </xf>
    <xf numFmtId="0" fontId="0" fillId="5" borderId="14" xfId="0" applyFill="1" applyBorder="1" applyAlignment="1">
      <alignment horizontal="center" vertical="top" wrapText="1"/>
    </xf>
    <xf numFmtId="0" fontId="0" fillId="5" borderId="15" xfId="0" applyFill="1" applyBorder="1" applyAlignment="1">
      <alignment horizontal="center" vertical="top" wrapText="1"/>
    </xf>
    <xf numFmtId="0" fontId="0" fillId="5" borderId="16" xfId="0" applyFill="1" applyBorder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0" fontId="0" fillId="5" borderId="17" xfId="0" applyFill="1" applyBorder="1" applyAlignment="1">
      <alignment horizontal="center" vertical="top" wrapText="1"/>
    </xf>
    <xf numFmtId="0" fontId="0" fillId="5" borderId="18" xfId="0" applyFill="1" applyBorder="1" applyAlignment="1">
      <alignment horizontal="center" vertical="top" wrapText="1"/>
    </xf>
    <xf numFmtId="0" fontId="0" fillId="5" borderId="19" xfId="0" applyFill="1" applyBorder="1" applyAlignment="1">
      <alignment horizontal="center" vertical="top" wrapText="1"/>
    </xf>
    <xf numFmtId="0" fontId="0" fillId="5" borderId="2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4-6C25-4C50-A918-D818661238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6C25-4C50-A918-D818661238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6-6C25-4C50-A918-D818661238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6C25-4C50-A918-D818661238D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8-6C25-4C50-A918-D818661238D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6C25-4C50-A918-D818661238D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A-6C25-4C50-A918-D818661238D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6C25-4C50-A918-D818661238D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C-6C25-4C50-A918-D818661238D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6C25-4C50-A918-D818661238D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E-6C25-4C50-A918-D818661238D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6C25-4C50-A918-D818661238D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0-6C25-4C50-A918-D818661238D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6C25-4C50-A918-D818661238D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6C25-4C50-A918-D818661238D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6C25-4C50-A918-D818661238D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6C25-4C50-A918-D818661238D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6C25-4C50-A918-D818661238D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6C25-4C50-A918-D818661238D4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6C25-4C50-A918-D818661238D4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6C25-4C50-A918-D818661238D4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6C25-4C50-A918-D818661238D4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6C25-4C50-A918-D818661238D4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6C25-4C50-A918-D818661238D4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6C25-4C50-A918-D818661238D4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6C25-4C50-A918-D818661238D4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6C25-4C50-A918-D818661238D4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6C25-4C50-A918-D818661238D4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C25-4C50-A918-D818661238D4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6C25-4C50-A918-D818661238D4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6C25-4C50-A918-D818661238D4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2-6C25-4C50-A918-D818661238D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4-6C25-4C50-A918-D818661238D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6C25-4C50-A918-D818661238D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6-6C25-4C50-A918-D818661238D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6C25-4C50-A918-D818661238D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8-6C25-4C50-A918-D818661238D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6C25-4C50-A918-D818661238D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A-6C25-4C50-A918-D818661238D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6C25-4C50-A918-D818661238D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C-6C25-4C50-A918-D818661238D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6C25-4C50-A918-D818661238D4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E-6C25-4C50-A918-D818661238D4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6C25-4C50-A918-D818661238D4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0-6C25-4C50-A918-D818661238D4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6C25-4C50-A918-D818661238D4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6C25-4C50-A918-D818661238D4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6C25-4C50-A918-D818661238D4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6C25-4C50-A918-D818661238D4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6C25-4C50-A918-D818661238D4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6C25-4C50-A918-D818661238D4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6C25-4C50-A918-D818661238D4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6C25-4C50-A918-D818661238D4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6C25-4C50-A918-D818661238D4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C25-4C50-A918-D818661238D4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6C25-4C50-A918-D818661238D4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C25-4C50-A918-D818661238D4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6C25-4C50-A918-D818661238D4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C25-4C50-A918-D818661238D4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6C25-4C50-A918-D818661238D4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C25-4C50-A918-D818661238D4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6C25-4C50-A918-D818661238D4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6C25-4C50-A918-D818661238D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C25-4C50-A918-D818661238D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Gráficos!$M$7:$M$38</c:f>
              <c:strCache>
                <c:ptCount val="31"/>
                <c:pt idx="0">
                  <c:v>Traço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Gráficos!$N$7:$N$38</c:f>
              <c:numCache>
                <c:formatCode>General</c:formatCode>
                <c:ptCount val="32"/>
                <c:pt idx="0" formatCode="0">
                  <c:v>720402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31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5-4C50-A918-D818661238D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C67D-4F2E-9D83-2CF993E5CE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C67D-4F2E-9D83-2CF993E5CE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C67D-4F2E-9D83-2CF993E5CE7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C67D-4F2E-9D83-2CF993E5CE7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C67D-4F2E-9D83-2CF993E5CE7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C67D-4F2E-9D83-2CF993E5CE7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C67D-4F2E-9D83-2CF993E5CE7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C67D-4F2E-9D83-2CF993E5CE7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C67D-4F2E-9D83-2CF993E5CE7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C67D-4F2E-9D83-2CF993E5CE7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C67D-4F2E-9D83-2CF993E5CE7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C67D-4F2E-9D83-2CF993E5CE7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C67D-4F2E-9D83-2CF993E5CE7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C67D-4F2E-9D83-2CF993E5CE7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C67D-4F2E-9D83-2CF993E5CE7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C67D-4F2E-9D83-2CF993E5CE7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2-C67D-4F2E-9D83-2CF993E5CE7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C67D-4F2E-9D83-2CF993E5CE7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4-C67D-4F2E-9D83-2CF993E5CE7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C67D-4F2E-9D83-2CF993E5CE7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6-C67D-4F2E-9D83-2CF993E5CE7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C67D-4F2E-9D83-2CF993E5CE7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8-C67D-4F2E-9D83-2CF993E5CE7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C67D-4F2E-9D83-2CF993E5CE7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A-C67D-4F2E-9D83-2CF993E5CE7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C67D-4F2E-9D83-2CF993E5CE7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C-C67D-4F2E-9D83-2CF993E5CE7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C67D-4F2E-9D83-2CF993E5CE7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E-C67D-4F2E-9D83-2CF993E5CE7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C67D-4F2E-9D83-2CF993E5CE76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0-C67D-4F2E-9D83-2CF993E5CE7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C67D-4F2E-9D83-2CF993E5CE7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C67D-4F2E-9D83-2CF993E5CE7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C67D-4F2E-9D83-2CF993E5CE7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C67D-4F2E-9D83-2CF993E5CE7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C67D-4F2E-9D83-2CF993E5CE7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C67D-4F2E-9D83-2CF993E5CE76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C67D-4F2E-9D83-2CF993E5CE76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C67D-4F2E-9D83-2CF993E5CE76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C67D-4F2E-9D83-2CF993E5CE76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C67D-4F2E-9D83-2CF993E5CE76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C67D-4F2E-9D83-2CF993E5CE76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C67D-4F2E-9D83-2CF993E5CE76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C67D-4F2E-9D83-2CF993E5CE76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C67D-4F2E-9D83-2CF993E5CE76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C67D-4F2E-9D83-2CF993E5CE76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C67D-4F2E-9D83-2CF993E5CE76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2-C67D-4F2E-9D83-2CF993E5CE76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C67D-4F2E-9D83-2CF993E5CE76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4-C67D-4F2E-9D83-2CF993E5CE76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C67D-4F2E-9D83-2CF993E5CE76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6-C67D-4F2E-9D83-2CF993E5CE76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C67D-4F2E-9D83-2CF993E5CE76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8-C67D-4F2E-9D83-2CF993E5CE76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C67D-4F2E-9D83-2CF993E5CE76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A-C67D-4F2E-9D83-2CF993E5CE76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C67D-4F2E-9D83-2CF993E5CE76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C-C67D-4F2E-9D83-2CF993E5CE76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C67D-4F2E-9D83-2CF993E5CE76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E-C67D-4F2E-9D83-2CF993E5CE76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C67D-4F2E-9D83-2CF993E5CE76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0-C67D-4F2E-9D83-2CF993E5CE76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Gráficos!$X$8:$X$38</c:f>
              <c:strCache>
                <c:ptCount val="30"/>
                <c:pt idx="0">
                  <c:v>Cu</c:v>
                </c:pt>
                <c:pt idx="1">
                  <c:v>P</c:v>
                </c:pt>
                <c:pt idx="2">
                  <c:v>Cr</c:v>
                </c:pt>
                <c:pt idx="3">
                  <c:v>Ni</c:v>
                </c:pt>
                <c:pt idx="4">
                  <c:v>Zn</c:v>
                </c:pt>
                <c:pt idx="5">
                  <c:v>Sr</c:v>
                </c:pt>
                <c:pt idx="6">
                  <c:v>Ti</c:v>
                </c:pt>
                <c:pt idx="7">
                  <c:v>Mn</c:v>
                </c:pt>
                <c:pt idx="8">
                  <c:v>Fe</c:v>
                </c:pt>
                <c:pt idx="9">
                  <c:v>S</c:v>
                </c:pt>
                <c:pt idx="10">
                  <c:v>Cl</c:v>
                </c:pt>
                <c:pt idx="11">
                  <c:v>Br</c:v>
                </c:pt>
                <c:pt idx="12">
                  <c:v>K</c:v>
                </c:pt>
                <c:pt idx="13">
                  <c:v>Ca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</c:strCache>
            </c:strRef>
          </c:cat>
          <c:val>
            <c:numRef>
              <c:f>Gráficos!$Y$8:$Y$38</c:f>
              <c:numCache>
                <c:formatCode>General</c:formatCode>
                <c:ptCount val="31"/>
                <c:pt idx="0">
                  <c:v>520</c:v>
                </c:pt>
                <c:pt idx="1">
                  <c:v>968</c:v>
                </c:pt>
                <c:pt idx="2">
                  <c:v>1257</c:v>
                </c:pt>
                <c:pt idx="3">
                  <c:v>1329</c:v>
                </c:pt>
                <c:pt idx="4">
                  <c:v>1363</c:v>
                </c:pt>
                <c:pt idx="5">
                  <c:v>1873</c:v>
                </c:pt>
                <c:pt idx="6">
                  <c:v>4625</c:v>
                </c:pt>
                <c:pt idx="7">
                  <c:v>6728</c:v>
                </c:pt>
                <c:pt idx="8">
                  <c:v>17564</c:v>
                </c:pt>
                <c:pt idx="9">
                  <c:v>19589</c:v>
                </c:pt>
                <c:pt idx="10">
                  <c:v>29684</c:v>
                </c:pt>
                <c:pt idx="11">
                  <c:v>38434</c:v>
                </c:pt>
                <c:pt idx="12">
                  <c:v>169151</c:v>
                </c:pt>
                <c:pt idx="13">
                  <c:v>427317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D-4F2E-9D83-2CF993E5CE7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723E-4379-9040-7A1F43F375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723E-4379-9040-7A1F43F375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723E-4379-9040-7A1F43F375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723E-4379-9040-7A1F43F3756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723E-4379-9040-7A1F43F3756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723E-4379-9040-7A1F43F3756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723E-4379-9040-7A1F43F3756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723E-4379-9040-7A1F43F3756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723E-4379-9040-7A1F43F3756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723E-4379-9040-7A1F43F3756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723E-4379-9040-7A1F43F3756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723E-4379-9040-7A1F43F3756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723E-4379-9040-7A1F43F3756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723E-4379-9040-7A1F43F3756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723E-4379-9040-7A1F43F3756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723E-4379-9040-7A1F43F3756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723E-4379-9040-7A1F43F3756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723E-4379-9040-7A1F43F3756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723E-4379-9040-7A1F43F3756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723E-4379-9040-7A1F43F3756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723E-4379-9040-7A1F43F3756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723E-4379-9040-7A1F43F3756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723E-4379-9040-7A1F43F3756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723E-4379-9040-7A1F43F3756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723E-4379-9040-7A1F43F3756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723E-4379-9040-7A1F43F3756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723E-4379-9040-7A1F43F3756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723E-4379-9040-7A1F43F3756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723E-4379-9040-7A1F43F3756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723E-4379-9040-7A1F43F3756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723E-4379-9040-7A1F43F3756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723E-4379-9040-7A1F43F3756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23E-4379-9040-7A1F43F3756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23E-4379-9040-7A1F43F3756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23E-4379-9040-7A1F43F3756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723E-4379-9040-7A1F43F3756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723E-4379-9040-7A1F43F3756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723E-4379-9040-7A1F43F3756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723E-4379-9040-7A1F43F3756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723E-4379-9040-7A1F43F3756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723E-4379-9040-7A1F43F3756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723E-4379-9040-7A1F43F3756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723E-4379-9040-7A1F43F3756B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723E-4379-9040-7A1F43F3756B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723E-4379-9040-7A1F43F3756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723E-4379-9040-7A1F43F3756B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723E-4379-9040-7A1F43F3756B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723E-4379-9040-7A1F43F3756B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723E-4379-9040-7A1F43F3756B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723E-4379-9040-7A1F43F3756B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723E-4379-9040-7A1F43F3756B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723E-4379-9040-7A1F43F3756B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723E-4379-9040-7A1F43F3756B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723E-4379-9040-7A1F43F3756B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723E-4379-9040-7A1F43F3756B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723E-4379-9040-7A1F43F3756B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723E-4379-9040-7A1F43F3756B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723E-4379-9040-7A1F43F3756B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723E-4379-9040-7A1F43F3756B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723E-4379-9040-7A1F43F3756B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723E-4379-9040-7A1F43F3756B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723E-4379-9040-7A1F43F3756B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723E-4379-9040-7A1F43F3756B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723E-4379-9040-7A1F43F3756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Gráficos!$M$43:$M$74</c:f>
              <c:strCache>
                <c:ptCount val="31"/>
                <c:pt idx="0">
                  <c:v>Traço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Gráficos!$N$43:$N$74</c:f>
              <c:numCache>
                <c:formatCode>0</c:formatCode>
                <c:ptCount val="32"/>
                <c:pt idx="0">
                  <c:v>178674.09893992933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723E-4379-9040-7A1F43F3756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3BF4-4726-8E18-96B0DA0775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3BF4-4726-8E18-96B0DA0775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3BF4-4726-8E18-96B0DA0775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3BF4-4726-8E18-96B0DA0775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3BF4-4726-8E18-96B0DA0775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3BF4-4726-8E18-96B0DA0775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3BF4-4726-8E18-96B0DA0775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3BF4-4726-8E18-96B0DA0775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3BF4-4726-8E18-96B0DA0775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3BF4-4726-8E18-96B0DA0775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3BF4-4726-8E18-96B0DA0775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3BF4-4726-8E18-96B0DA0775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3BF4-4726-8E18-96B0DA0775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3BF4-4726-8E18-96B0DA0775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3BF4-4726-8E18-96B0DA0775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3BF4-4726-8E18-96B0DA0775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3BF4-4726-8E18-96B0DA0775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3BF4-4726-8E18-96B0DA0775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3BF4-4726-8E18-96B0DA0775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3BF4-4726-8E18-96B0DA0775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3BF4-4726-8E18-96B0DA0775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3BF4-4726-8E18-96B0DA0775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3BF4-4726-8E18-96B0DA0775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3BF4-4726-8E18-96B0DA0775C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3BF4-4726-8E18-96B0DA0775C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3BF4-4726-8E18-96B0DA0775C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3BF4-4726-8E18-96B0DA0775C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3BF4-4726-8E18-96B0DA0775C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3BF4-4726-8E18-96B0DA0775C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3BF4-4726-8E18-96B0DA0775C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3BF4-4726-8E18-96B0DA0775C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3BF4-4726-8E18-96B0DA0775C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3BF4-4726-8E18-96B0DA0775C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BF4-4726-8E18-96B0DA0775C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3BF4-4726-8E18-96B0DA0775C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3BF4-4726-8E18-96B0DA0775C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3BF4-4726-8E18-96B0DA0775CE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3BF4-4726-8E18-96B0DA0775CE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3BF4-4726-8E18-96B0DA0775CE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3BF4-4726-8E18-96B0DA0775CE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3BF4-4726-8E18-96B0DA0775CE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3BF4-4726-8E18-96B0DA0775CE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3BF4-4726-8E18-96B0DA0775CE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3BF4-4726-8E18-96B0DA0775CE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3BF4-4726-8E18-96B0DA0775CE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3BF4-4726-8E18-96B0DA0775CE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3BF4-4726-8E18-96B0DA0775CE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3BF4-4726-8E18-96B0DA0775CE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3BF4-4726-8E18-96B0DA0775CE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3BF4-4726-8E18-96B0DA0775CE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3BF4-4726-8E18-96B0DA0775CE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3BF4-4726-8E18-96B0DA0775CE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3BF4-4726-8E18-96B0DA0775CE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3BF4-4726-8E18-96B0DA0775CE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3BF4-4726-8E18-96B0DA0775CE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3BF4-4726-8E18-96B0DA0775CE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3BF4-4726-8E18-96B0DA0775CE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3BF4-4726-8E18-96B0DA0775CE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3BF4-4726-8E18-96B0DA0775CE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3BF4-4726-8E18-96B0DA0775CE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3BF4-4726-8E18-96B0DA0775CE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3BF4-4726-8E18-96B0DA0775CE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Gráficos!$X$44:$X$74</c:f>
              <c:strCache>
                <c:ptCount val="31"/>
                <c:pt idx="0">
                  <c:v>Cu</c:v>
                </c:pt>
                <c:pt idx="1">
                  <c:v>P</c:v>
                </c:pt>
                <c:pt idx="2">
                  <c:v>Zn</c:v>
                </c:pt>
                <c:pt idx="3">
                  <c:v>Ni</c:v>
                </c:pt>
                <c:pt idx="4">
                  <c:v>Cr</c:v>
                </c:pt>
                <c:pt idx="5">
                  <c:v>Mn</c:v>
                </c:pt>
                <c:pt idx="6">
                  <c:v>S</c:v>
                </c:pt>
                <c:pt idx="7">
                  <c:v>Si</c:v>
                </c:pt>
                <c:pt idx="8">
                  <c:v>Cl</c:v>
                </c:pt>
                <c:pt idx="9">
                  <c:v>Ti</c:v>
                </c:pt>
                <c:pt idx="10">
                  <c:v>Ca</c:v>
                </c:pt>
                <c:pt idx="11">
                  <c:v>K</c:v>
                </c:pt>
                <c:pt idx="12">
                  <c:v>Fe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Gráficos!$Y$44:$Y$74</c:f>
              <c:numCache>
                <c:formatCode>0</c:formatCode>
                <c:ptCount val="31"/>
                <c:pt idx="0">
                  <c:v>448.92815076560663</c:v>
                </c:pt>
                <c:pt idx="1">
                  <c:v>577.49116607773851</c:v>
                </c:pt>
                <c:pt idx="2">
                  <c:v>759.56419316843346</c:v>
                </c:pt>
                <c:pt idx="3">
                  <c:v>799.87043580683167</c:v>
                </c:pt>
                <c:pt idx="4">
                  <c:v>1952.0730270906952</c:v>
                </c:pt>
                <c:pt idx="5">
                  <c:v>2246.7255594817434</c:v>
                </c:pt>
                <c:pt idx="6">
                  <c:v>2606.7020023557129</c:v>
                </c:pt>
                <c:pt idx="7">
                  <c:v>2889.5406360424031</c:v>
                </c:pt>
                <c:pt idx="8">
                  <c:v>5724.1813898704359</c:v>
                </c:pt>
                <c:pt idx="9">
                  <c:v>10336.466431095407</c:v>
                </c:pt>
                <c:pt idx="10">
                  <c:v>11436.548881036515</c:v>
                </c:pt>
                <c:pt idx="11">
                  <c:v>30392.991755005893</c:v>
                </c:pt>
                <c:pt idx="12">
                  <c:v>108503.01531213193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3BF4-4726-8E18-96B0DA0775C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0604-43E6-B5EC-F1C39863F9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0604-43E6-B5EC-F1C39863F9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0604-43E6-B5EC-F1C39863F9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0604-43E6-B5EC-F1C39863F9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0604-43E6-B5EC-F1C39863F95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0604-43E6-B5EC-F1C39863F95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0604-43E6-B5EC-F1C39863F95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0604-43E6-B5EC-F1C39863F95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0604-43E6-B5EC-F1C39863F95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0604-43E6-B5EC-F1C39863F95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0604-43E6-B5EC-F1C39863F95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0604-43E6-B5EC-F1C39863F95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0604-43E6-B5EC-F1C39863F95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0604-43E6-B5EC-F1C39863F95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0604-43E6-B5EC-F1C39863F95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0604-43E6-B5EC-F1C39863F95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0604-43E6-B5EC-F1C39863F95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0604-43E6-B5EC-F1C39863F95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0604-43E6-B5EC-F1C39863F95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0604-43E6-B5EC-F1C39863F95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0604-43E6-B5EC-F1C39863F95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0604-43E6-B5EC-F1C39863F95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0604-43E6-B5EC-F1C39863F95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0604-43E6-B5EC-F1C39863F95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0604-43E6-B5EC-F1C39863F95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0604-43E6-B5EC-F1C39863F95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0604-43E6-B5EC-F1C39863F95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0604-43E6-B5EC-F1C39863F95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0604-43E6-B5EC-F1C39863F95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0604-43E6-B5EC-F1C39863F95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0604-43E6-B5EC-F1C39863F95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0604-43E6-B5EC-F1C39863F95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604-43E6-B5EC-F1C39863F95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604-43E6-B5EC-F1C39863F95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604-43E6-B5EC-F1C39863F95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0604-43E6-B5EC-F1C39863F95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0604-43E6-B5EC-F1C39863F95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0604-43E6-B5EC-F1C39863F95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0604-43E6-B5EC-F1C39863F951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0604-43E6-B5EC-F1C39863F951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0604-43E6-B5EC-F1C39863F951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0604-43E6-B5EC-F1C39863F951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0604-43E6-B5EC-F1C39863F951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0604-43E6-B5EC-F1C39863F951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0604-43E6-B5EC-F1C39863F951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0604-43E6-B5EC-F1C39863F951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0604-43E6-B5EC-F1C39863F951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0604-43E6-B5EC-F1C39863F951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0604-43E6-B5EC-F1C39863F951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0604-43E6-B5EC-F1C39863F951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0604-43E6-B5EC-F1C39863F951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0604-43E6-B5EC-F1C39863F951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0604-43E6-B5EC-F1C39863F951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0604-43E6-B5EC-F1C39863F951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0604-43E6-B5EC-F1C39863F951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0604-43E6-B5EC-F1C39863F951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0604-43E6-B5EC-F1C39863F951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0604-43E6-B5EC-F1C39863F951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0604-43E6-B5EC-F1C39863F951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0604-43E6-B5EC-F1C39863F951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0604-43E6-B5EC-F1C39863F951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0604-43E6-B5EC-F1C39863F951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0604-43E6-B5EC-F1C39863F951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0604-43E6-B5EC-F1C39863F95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Gráficos!$M$79:$M$110</c:f>
              <c:strCache>
                <c:ptCount val="31"/>
                <c:pt idx="0">
                  <c:v>Traço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Gráficos!$N$79:$N$110</c:f>
              <c:numCache>
                <c:formatCode>0</c:formatCode>
                <c:ptCount val="32"/>
                <c:pt idx="0">
                  <c:v>158644.17120872077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0604-43E6-B5EC-F1C39863F95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C86-48D3-B7B0-B5698D9144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C86-48D3-B7B0-B5698D9144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C86-48D3-B7B0-B5698D9144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9C86-48D3-B7B0-B5698D9144E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9C86-48D3-B7B0-B5698D9144E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9C86-48D3-B7B0-B5698D9144E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9C86-48D3-B7B0-B5698D9144E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9C86-48D3-B7B0-B5698D9144E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9C86-48D3-B7B0-B5698D9144E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9C86-48D3-B7B0-B5698D9144E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9C86-48D3-B7B0-B5698D9144E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9C86-48D3-B7B0-B5698D9144E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9C86-48D3-B7B0-B5698D9144E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9C86-48D3-B7B0-B5698D9144E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9C86-48D3-B7B0-B5698D9144E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9C86-48D3-B7B0-B5698D9144E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9C86-48D3-B7B0-B5698D9144E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9C86-48D3-B7B0-B5698D9144E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9C86-48D3-B7B0-B5698D9144E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9C86-48D3-B7B0-B5698D9144E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9C86-48D3-B7B0-B5698D9144E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9C86-48D3-B7B0-B5698D9144E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9C86-48D3-B7B0-B5698D9144E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9C86-48D3-B7B0-B5698D9144E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9C86-48D3-B7B0-B5698D9144E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9C86-48D3-B7B0-B5698D9144E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9C86-48D3-B7B0-B5698D9144E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9C86-48D3-B7B0-B5698D9144E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9C86-48D3-B7B0-B5698D9144E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9C86-48D3-B7B0-B5698D9144E6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9C86-48D3-B7B0-B5698D9144E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C86-48D3-B7B0-B5698D9144E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C86-48D3-B7B0-B5698D9144E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C86-48D3-B7B0-B5698D9144E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C86-48D3-B7B0-B5698D9144E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C86-48D3-B7B0-B5698D9144E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C86-48D3-B7B0-B5698D9144E6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9C86-48D3-B7B0-B5698D9144E6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9C86-48D3-B7B0-B5698D9144E6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9C86-48D3-B7B0-B5698D9144E6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9C86-48D3-B7B0-B5698D9144E6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9C86-48D3-B7B0-B5698D9144E6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9C86-48D3-B7B0-B5698D9144E6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9C86-48D3-B7B0-B5698D9144E6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9C86-48D3-B7B0-B5698D9144E6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9C86-48D3-B7B0-B5698D9144E6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9C86-48D3-B7B0-B5698D9144E6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9C86-48D3-B7B0-B5698D9144E6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9C86-48D3-B7B0-B5698D9144E6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9C86-48D3-B7B0-B5698D9144E6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9C86-48D3-B7B0-B5698D9144E6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9C86-48D3-B7B0-B5698D9144E6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9C86-48D3-B7B0-B5698D9144E6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9C86-48D3-B7B0-B5698D9144E6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9C86-48D3-B7B0-B5698D9144E6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9C86-48D3-B7B0-B5698D9144E6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9C86-48D3-B7B0-B5698D9144E6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9C86-48D3-B7B0-B5698D9144E6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9C86-48D3-B7B0-B5698D9144E6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9C86-48D3-B7B0-B5698D9144E6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9C86-48D3-B7B0-B5698D9144E6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9C86-48D3-B7B0-B5698D9144E6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Gráficos!$X$80:$X$110</c:f>
              <c:strCache>
                <c:ptCount val="31"/>
                <c:pt idx="0">
                  <c:v>P</c:v>
                </c:pt>
                <c:pt idx="1">
                  <c:v>Ni</c:v>
                </c:pt>
                <c:pt idx="2">
                  <c:v>Zn</c:v>
                </c:pt>
                <c:pt idx="3">
                  <c:v>S</c:v>
                </c:pt>
                <c:pt idx="4">
                  <c:v>Si</c:v>
                </c:pt>
                <c:pt idx="5">
                  <c:v>Mn</c:v>
                </c:pt>
                <c:pt idx="6">
                  <c:v>Cr</c:v>
                </c:pt>
                <c:pt idx="7">
                  <c:v>Ti</c:v>
                </c:pt>
                <c:pt idx="8">
                  <c:v>Cl</c:v>
                </c:pt>
                <c:pt idx="9">
                  <c:v>Ca</c:v>
                </c:pt>
                <c:pt idx="10">
                  <c:v>K</c:v>
                </c:pt>
                <c:pt idx="11">
                  <c:v>Fe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Gráficos!$Y$80:$Y$110</c:f>
              <c:numCache>
                <c:formatCode>0</c:formatCode>
                <c:ptCount val="31"/>
                <c:pt idx="0">
                  <c:v>417.10484129528697</c:v>
                </c:pt>
                <c:pt idx="1">
                  <c:v>1121.5485732606605</c:v>
                </c:pt>
                <c:pt idx="2">
                  <c:v>1718.7367746072462</c:v>
                </c:pt>
                <c:pt idx="3">
                  <c:v>2170.9313882654696</c:v>
                </c:pt>
                <c:pt idx="4">
                  <c:v>2245.0833600512988</c:v>
                </c:pt>
                <c:pt idx="5">
                  <c:v>2463.5668483488298</c:v>
                </c:pt>
                <c:pt idx="6">
                  <c:v>3024.3411349791604</c:v>
                </c:pt>
                <c:pt idx="7">
                  <c:v>5942.7508816928512</c:v>
                </c:pt>
                <c:pt idx="8">
                  <c:v>7685.3222186598277</c:v>
                </c:pt>
                <c:pt idx="9">
                  <c:v>12495.269317088812</c:v>
                </c:pt>
                <c:pt idx="10">
                  <c:v>25066.014748316771</c:v>
                </c:pt>
                <c:pt idx="11">
                  <c:v>94293.501122154543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9C86-48D3-B7B0-B5698D9144E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F80-4EEB-90D6-8E99BE517E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F80-4EEB-90D6-8E99BE517E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F80-4EEB-90D6-8E99BE517E4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9F80-4EEB-90D6-8E99BE517E4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9F80-4EEB-90D6-8E99BE517E4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9F80-4EEB-90D6-8E99BE517E4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9F80-4EEB-90D6-8E99BE517E4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9F80-4EEB-90D6-8E99BE517E4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9F80-4EEB-90D6-8E99BE517E4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9F80-4EEB-90D6-8E99BE517E4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9F80-4EEB-90D6-8E99BE517E4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9F80-4EEB-90D6-8E99BE517E4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9F80-4EEB-90D6-8E99BE517E4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9F80-4EEB-90D6-8E99BE517E4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9F80-4EEB-90D6-8E99BE517E4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9F80-4EEB-90D6-8E99BE517E4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9F80-4EEB-90D6-8E99BE517E4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9F80-4EEB-90D6-8E99BE517E4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9F80-4EEB-90D6-8E99BE517E4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9F80-4EEB-90D6-8E99BE517E4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9F80-4EEB-90D6-8E99BE517E4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9F80-4EEB-90D6-8E99BE517E4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9F80-4EEB-90D6-8E99BE517E4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9F80-4EEB-90D6-8E99BE517E4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9F80-4EEB-90D6-8E99BE517E4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9F80-4EEB-90D6-8E99BE517E4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9F80-4EEB-90D6-8E99BE517E4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9F80-4EEB-90D6-8E99BE517E4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9F80-4EEB-90D6-8E99BE517E4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9F80-4EEB-90D6-8E99BE517E4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9F80-4EEB-90D6-8E99BE517E4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9F80-4EEB-90D6-8E99BE517E4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F80-4EEB-90D6-8E99BE517E4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F80-4EEB-90D6-8E99BE517E4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F80-4EEB-90D6-8E99BE517E4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F80-4EEB-90D6-8E99BE517E4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F80-4EEB-90D6-8E99BE517E4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F80-4EEB-90D6-8E99BE517E40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9F80-4EEB-90D6-8E99BE517E40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9F80-4EEB-90D6-8E99BE517E40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9F80-4EEB-90D6-8E99BE517E40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9F80-4EEB-90D6-8E99BE517E40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9F80-4EEB-90D6-8E99BE517E40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9F80-4EEB-90D6-8E99BE517E40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9F80-4EEB-90D6-8E99BE517E40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9F80-4EEB-90D6-8E99BE517E40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9F80-4EEB-90D6-8E99BE517E40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9F80-4EEB-90D6-8E99BE517E40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9F80-4EEB-90D6-8E99BE517E40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9F80-4EEB-90D6-8E99BE517E40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9F80-4EEB-90D6-8E99BE517E40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9F80-4EEB-90D6-8E99BE517E40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9F80-4EEB-90D6-8E99BE517E40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9F80-4EEB-90D6-8E99BE517E40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9F80-4EEB-90D6-8E99BE517E40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9F80-4EEB-90D6-8E99BE517E40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9F80-4EEB-90D6-8E99BE517E40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9F80-4EEB-90D6-8E99BE517E40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9F80-4EEB-90D6-8E99BE517E40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9F80-4EEB-90D6-8E99BE517E40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9F80-4EEB-90D6-8E99BE517E40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9F80-4EEB-90D6-8E99BE517E40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9F80-4EEB-90D6-8E99BE517E40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9F80-4EEB-90D6-8E99BE517E4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Gráficos!$M$115:$M$146</c:f>
              <c:strCache>
                <c:ptCount val="31"/>
                <c:pt idx="0">
                  <c:v>Traço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Gráficos!$N$115:$N$146</c:f>
              <c:numCache>
                <c:formatCode>0</c:formatCode>
                <c:ptCount val="32"/>
                <c:pt idx="0">
                  <c:v>154677.70268048017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F80-4EEB-90D6-8E99BE517E40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946-4342-BBFF-D30E31CA41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946-4342-BBFF-D30E31CA41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946-4342-BBFF-D30E31CA41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F946-4342-BBFF-D30E31CA41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F946-4342-BBFF-D30E31CA416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F946-4342-BBFF-D30E31CA416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F946-4342-BBFF-D30E31CA416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F946-4342-BBFF-D30E31CA416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F946-4342-BBFF-D30E31CA416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F946-4342-BBFF-D30E31CA416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F946-4342-BBFF-D30E31CA416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F946-4342-BBFF-D30E31CA416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F946-4342-BBFF-D30E31CA416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F946-4342-BBFF-D30E31CA416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F946-4342-BBFF-D30E31CA416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F946-4342-BBFF-D30E31CA416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F946-4342-BBFF-D30E31CA416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F946-4342-BBFF-D30E31CA416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F946-4342-BBFF-D30E31CA416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F946-4342-BBFF-D30E31CA416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F946-4342-BBFF-D30E31CA416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F946-4342-BBFF-D30E31CA416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F946-4342-BBFF-D30E31CA416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F946-4342-BBFF-D30E31CA416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F946-4342-BBFF-D30E31CA416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F946-4342-BBFF-D30E31CA416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F946-4342-BBFF-D30E31CA416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F946-4342-BBFF-D30E31CA416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F946-4342-BBFF-D30E31CA416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F946-4342-BBFF-D30E31CA4166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F946-4342-BBFF-D30E31CA416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946-4342-BBFF-D30E31CA416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946-4342-BBFF-D30E31CA416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946-4342-BBFF-D30E31CA416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946-4342-BBFF-D30E31CA416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946-4342-BBFF-D30E31CA416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946-4342-BBFF-D30E31CA4166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F946-4342-BBFF-D30E31CA4166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F946-4342-BBFF-D30E31CA4166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F946-4342-BBFF-D30E31CA4166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F946-4342-BBFF-D30E31CA4166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F946-4342-BBFF-D30E31CA4166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F946-4342-BBFF-D30E31CA4166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F946-4342-BBFF-D30E31CA4166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F946-4342-BBFF-D30E31CA4166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F946-4342-BBFF-D30E31CA4166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F946-4342-BBFF-D30E31CA4166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F946-4342-BBFF-D30E31CA4166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F946-4342-BBFF-D30E31CA4166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F946-4342-BBFF-D30E31CA4166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F946-4342-BBFF-D30E31CA4166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F946-4342-BBFF-D30E31CA4166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F946-4342-BBFF-D30E31CA4166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F946-4342-BBFF-D30E31CA4166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F946-4342-BBFF-D30E31CA4166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F946-4342-BBFF-D30E31CA4166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F946-4342-BBFF-D30E31CA4166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F946-4342-BBFF-D30E31CA4166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F946-4342-BBFF-D30E31CA4166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F946-4342-BBFF-D30E31CA4166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F946-4342-BBFF-D30E31CA4166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F946-4342-BBFF-D30E31CA4166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Gráficos!$X$116:$X$146</c:f>
              <c:strCache>
                <c:ptCount val="31"/>
                <c:pt idx="0">
                  <c:v>P</c:v>
                </c:pt>
                <c:pt idx="1">
                  <c:v>Ni</c:v>
                </c:pt>
                <c:pt idx="2">
                  <c:v>Zn</c:v>
                </c:pt>
                <c:pt idx="3">
                  <c:v>Cr</c:v>
                </c:pt>
                <c:pt idx="4">
                  <c:v>Zr</c:v>
                </c:pt>
                <c:pt idx="5">
                  <c:v>S</c:v>
                </c:pt>
                <c:pt idx="6">
                  <c:v>Mn</c:v>
                </c:pt>
                <c:pt idx="7">
                  <c:v>Si</c:v>
                </c:pt>
                <c:pt idx="8">
                  <c:v>Cl</c:v>
                </c:pt>
                <c:pt idx="9">
                  <c:v>Ti</c:v>
                </c:pt>
                <c:pt idx="10">
                  <c:v>Ca</c:v>
                </c:pt>
                <c:pt idx="11">
                  <c:v>K</c:v>
                </c:pt>
                <c:pt idx="12">
                  <c:v>Fe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Gráficos!$Y$116:$Y$146</c:f>
              <c:numCache>
                <c:formatCode>0</c:formatCode>
                <c:ptCount val="31"/>
                <c:pt idx="0">
                  <c:v>520.91925670120042</c:v>
                </c:pt>
                <c:pt idx="1">
                  <c:v>544.69001808913004</c:v>
                </c:pt>
                <c:pt idx="2">
                  <c:v>651.99802664035519</c:v>
                </c:pt>
                <c:pt idx="3">
                  <c:v>1070.3634270679163</c:v>
                </c:pt>
                <c:pt idx="4">
                  <c:v>1304.6752178917941</c:v>
                </c:pt>
                <c:pt idx="5">
                  <c:v>2030.0230225291891</c:v>
                </c:pt>
                <c:pt idx="6">
                  <c:v>2172.6475908567668</c:v>
                </c:pt>
                <c:pt idx="7">
                  <c:v>3153.3612892616343</c:v>
                </c:pt>
                <c:pt idx="8">
                  <c:v>6273.4435125801674</c:v>
                </c:pt>
                <c:pt idx="9">
                  <c:v>7593.060351915803</c:v>
                </c:pt>
                <c:pt idx="10">
                  <c:v>12104.750863344843</c:v>
                </c:pt>
                <c:pt idx="11">
                  <c:v>35986.216082881103</c:v>
                </c:pt>
                <c:pt idx="12">
                  <c:v>81271.554020720272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F946-4342-BBFF-D30E31CA416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87F-4E76-A298-A4DFAB8BB4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87F-4E76-A298-A4DFAB8BB4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87F-4E76-A298-A4DFAB8BB4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987F-4E76-A298-A4DFAB8BB4A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987F-4E76-A298-A4DFAB8BB4A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987F-4E76-A298-A4DFAB8BB4A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987F-4E76-A298-A4DFAB8BB4A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987F-4E76-A298-A4DFAB8BB4A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987F-4E76-A298-A4DFAB8BB4A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987F-4E76-A298-A4DFAB8BB4A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987F-4E76-A298-A4DFAB8BB4A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987F-4E76-A298-A4DFAB8BB4A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987F-4E76-A298-A4DFAB8BB4A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987F-4E76-A298-A4DFAB8BB4A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987F-4E76-A298-A4DFAB8BB4A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987F-4E76-A298-A4DFAB8BB4A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987F-4E76-A298-A4DFAB8BB4A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987F-4E76-A298-A4DFAB8BB4A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987F-4E76-A298-A4DFAB8BB4A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987F-4E76-A298-A4DFAB8BB4A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987F-4E76-A298-A4DFAB8BB4A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987F-4E76-A298-A4DFAB8BB4A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987F-4E76-A298-A4DFAB8BB4A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987F-4E76-A298-A4DFAB8BB4A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987F-4E76-A298-A4DFAB8BB4A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987F-4E76-A298-A4DFAB8BB4A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987F-4E76-A298-A4DFAB8BB4A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987F-4E76-A298-A4DFAB8BB4A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987F-4E76-A298-A4DFAB8BB4A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987F-4E76-A298-A4DFAB8BB4A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987F-4E76-A298-A4DFAB8BB4A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987F-4E76-A298-A4DFAB8BB4A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87F-4E76-A298-A4DFAB8BB4A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87F-4E76-A298-A4DFAB8BB4A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87F-4E76-A298-A4DFAB8BB4A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87F-4E76-A298-A4DFAB8BB4A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87F-4E76-A298-A4DFAB8BB4A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87F-4E76-A298-A4DFAB8BB4A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987F-4E76-A298-A4DFAB8BB4A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987F-4E76-A298-A4DFAB8BB4A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987F-4E76-A298-A4DFAB8BB4A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987F-4E76-A298-A4DFAB8BB4A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987F-4E76-A298-A4DFAB8BB4AB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987F-4E76-A298-A4DFAB8BB4AB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987F-4E76-A298-A4DFAB8BB4A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987F-4E76-A298-A4DFAB8BB4AB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987F-4E76-A298-A4DFAB8BB4AB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987F-4E76-A298-A4DFAB8BB4AB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987F-4E76-A298-A4DFAB8BB4AB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987F-4E76-A298-A4DFAB8BB4AB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987F-4E76-A298-A4DFAB8BB4AB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987F-4E76-A298-A4DFAB8BB4AB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987F-4E76-A298-A4DFAB8BB4AB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987F-4E76-A298-A4DFAB8BB4AB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987F-4E76-A298-A4DFAB8BB4AB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987F-4E76-A298-A4DFAB8BB4AB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987F-4E76-A298-A4DFAB8BB4AB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987F-4E76-A298-A4DFAB8BB4AB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987F-4E76-A298-A4DFAB8BB4AB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987F-4E76-A298-A4DFAB8BB4AB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987F-4E76-A298-A4DFAB8BB4AB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987F-4E76-A298-A4DFAB8BB4AB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987F-4E76-A298-A4DFAB8BB4AB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987F-4E76-A298-A4DFAB8BB4A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Gráficos!$M$151:$M$182</c:f>
              <c:strCache>
                <c:ptCount val="31"/>
                <c:pt idx="0">
                  <c:v>Traço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Gráficos!$N$151:$N$182</c:f>
              <c:numCache>
                <c:formatCode>0</c:formatCode>
                <c:ptCount val="32"/>
                <c:pt idx="0">
                  <c:v>255750.77033837294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87F-4E76-A298-A4DFAB8BB4A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4A70-4E0E-8CA1-8CDB6AC641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4A70-4E0E-8CA1-8CDB6AC641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4A70-4E0E-8CA1-8CDB6AC641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4A70-4E0E-8CA1-8CDB6AC641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4A70-4E0E-8CA1-8CDB6AC641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4A70-4E0E-8CA1-8CDB6AC641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4A70-4E0E-8CA1-8CDB6AC641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4A70-4E0E-8CA1-8CDB6AC641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4A70-4E0E-8CA1-8CDB6AC641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4A70-4E0E-8CA1-8CDB6AC641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4A70-4E0E-8CA1-8CDB6AC641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4A70-4E0E-8CA1-8CDB6AC6410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4A70-4E0E-8CA1-8CDB6AC6410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4A70-4E0E-8CA1-8CDB6AC6410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4A70-4E0E-8CA1-8CDB6AC6410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4A70-4E0E-8CA1-8CDB6AC6410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4A70-4E0E-8CA1-8CDB6AC6410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4A70-4E0E-8CA1-8CDB6AC6410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4A70-4E0E-8CA1-8CDB6AC6410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4A70-4E0E-8CA1-8CDB6AC6410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4A70-4E0E-8CA1-8CDB6AC6410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4A70-4E0E-8CA1-8CDB6AC6410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4A70-4E0E-8CA1-8CDB6AC6410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4A70-4E0E-8CA1-8CDB6AC6410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4A70-4E0E-8CA1-8CDB6AC6410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4A70-4E0E-8CA1-8CDB6AC6410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4A70-4E0E-8CA1-8CDB6AC6410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4A70-4E0E-8CA1-8CDB6AC6410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4A70-4E0E-8CA1-8CDB6AC6410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4A70-4E0E-8CA1-8CDB6AC6410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4A70-4E0E-8CA1-8CDB6AC6410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A70-4E0E-8CA1-8CDB6AC6410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A70-4E0E-8CA1-8CDB6AC6410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4A70-4E0E-8CA1-8CDB6AC6410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4A70-4E0E-8CA1-8CDB6AC6410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4A70-4E0E-8CA1-8CDB6AC6410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4A70-4E0E-8CA1-8CDB6AC6410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4A70-4E0E-8CA1-8CDB6AC6410F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4A70-4E0E-8CA1-8CDB6AC6410F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4A70-4E0E-8CA1-8CDB6AC6410F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4A70-4E0E-8CA1-8CDB6AC6410F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4A70-4E0E-8CA1-8CDB6AC6410F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4A70-4E0E-8CA1-8CDB6AC6410F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4A70-4E0E-8CA1-8CDB6AC6410F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4A70-4E0E-8CA1-8CDB6AC6410F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4A70-4E0E-8CA1-8CDB6AC6410F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4A70-4E0E-8CA1-8CDB6AC6410F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4A70-4E0E-8CA1-8CDB6AC6410F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4A70-4E0E-8CA1-8CDB6AC6410F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4A70-4E0E-8CA1-8CDB6AC6410F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4A70-4E0E-8CA1-8CDB6AC6410F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4A70-4E0E-8CA1-8CDB6AC6410F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4A70-4E0E-8CA1-8CDB6AC6410F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4A70-4E0E-8CA1-8CDB6AC6410F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4A70-4E0E-8CA1-8CDB6AC6410F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4A70-4E0E-8CA1-8CDB6AC6410F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4A70-4E0E-8CA1-8CDB6AC6410F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4A70-4E0E-8CA1-8CDB6AC6410F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4A70-4E0E-8CA1-8CDB6AC6410F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4A70-4E0E-8CA1-8CDB6AC6410F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4A70-4E0E-8CA1-8CDB6AC6410F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4A70-4E0E-8CA1-8CDB6AC6410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Gráficos!$X$152:$X$182</c:f>
              <c:strCache>
                <c:ptCount val="31"/>
                <c:pt idx="0">
                  <c:v>P</c:v>
                </c:pt>
                <c:pt idx="1">
                  <c:v>Zn</c:v>
                </c:pt>
                <c:pt idx="2">
                  <c:v>Ni</c:v>
                </c:pt>
                <c:pt idx="3">
                  <c:v>Cr</c:v>
                </c:pt>
                <c:pt idx="4">
                  <c:v>S</c:v>
                </c:pt>
                <c:pt idx="5">
                  <c:v>Mn</c:v>
                </c:pt>
                <c:pt idx="6">
                  <c:v>Si</c:v>
                </c:pt>
                <c:pt idx="7">
                  <c:v>Cl</c:v>
                </c:pt>
                <c:pt idx="8">
                  <c:v>Ti</c:v>
                </c:pt>
                <c:pt idx="9">
                  <c:v>Ca</c:v>
                </c:pt>
                <c:pt idx="10">
                  <c:v>K</c:v>
                </c:pt>
                <c:pt idx="11">
                  <c:v>Fe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Gráficos!$Y$152:$Y$182</c:f>
              <c:numCache>
                <c:formatCode>0</c:formatCode>
                <c:ptCount val="31"/>
                <c:pt idx="0">
                  <c:v>447.49100071994241</c:v>
                </c:pt>
                <c:pt idx="1">
                  <c:v>644.47624190064801</c:v>
                </c:pt>
                <c:pt idx="2">
                  <c:v>1292.6691864650829</c:v>
                </c:pt>
                <c:pt idx="3">
                  <c:v>3062.5629949604031</c:v>
                </c:pt>
                <c:pt idx="4">
                  <c:v>3250.6281497480204</c:v>
                </c:pt>
                <c:pt idx="5">
                  <c:v>3569.5212383009361</c:v>
                </c:pt>
                <c:pt idx="6">
                  <c:v>5054.71562275018</c:v>
                </c:pt>
                <c:pt idx="7">
                  <c:v>6160.0629949604036</c:v>
                </c:pt>
                <c:pt idx="8">
                  <c:v>9737.760979121671</c:v>
                </c:pt>
                <c:pt idx="9">
                  <c:v>15148.536717062636</c:v>
                </c:pt>
                <c:pt idx="10">
                  <c:v>47352.278617710588</c:v>
                </c:pt>
                <c:pt idx="11">
                  <c:v>160030.06659467242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4A70-4E0E-8CA1-8CDB6AC6410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2BA-4517-AECA-A01066A82C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2BA-4517-AECA-A01066A82C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2BA-4517-AECA-A01066A82C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F2BA-4517-AECA-A01066A82C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F2BA-4517-AECA-A01066A82C8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F2BA-4517-AECA-A01066A82C8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F2BA-4517-AECA-A01066A82C8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F2BA-4517-AECA-A01066A82C8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F2BA-4517-AECA-A01066A82C8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F2BA-4517-AECA-A01066A82C8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F2BA-4517-AECA-A01066A82C8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F2BA-4517-AECA-A01066A82C8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F2BA-4517-AECA-A01066A82C8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F2BA-4517-AECA-A01066A82C8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F2BA-4517-AECA-A01066A82C8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F2BA-4517-AECA-A01066A82C8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F2BA-4517-AECA-A01066A82C8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F2BA-4517-AECA-A01066A82C8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F2BA-4517-AECA-A01066A82C8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F2BA-4517-AECA-A01066A82C8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F2BA-4517-AECA-A01066A82C8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F2BA-4517-AECA-A01066A82C8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F2BA-4517-AECA-A01066A82C8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F2BA-4517-AECA-A01066A82C83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F2BA-4517-AECA-A01066A82C83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F2BA-4517-AECA-A01066A82C83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F2BA-4517-AECA-A01066A82C83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F2BA-4517-AECA-A01066A82C83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F2BA-4517-AECA-A01066A82C83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F2BA-4517-AECA-A01066A82C83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F2BA-4517-AECA-A01066A82C83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F2BA-4517-AECA-A01066A82C8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2BA-4517-AECA-A01066A82C8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2BA-4517-AECA-A01066A82C8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2BA-4517-AECA-A01066A82C8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2BA-4517-AECA-A01066A82C8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2BA-4517-AECA-A01066A82C8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2BA-4517-AECA-A01066A82C83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F2BA-4517-AECA-A01066A82C83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F2BA-4517-AECA-A01066A82C83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F2BA-4517-AECA-A01066A82C83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F2BA-4517-AECA-A01066A82C83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F2BA-4517-AECA-A01066A82C83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F2BA-4517-AECA-A01066A82C83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F2BA-4517-AECA-A01066A82C83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F2BA-4517-AECA-A01066A82C83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F2BA-4517-AECA-A01066A82C83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F2BA-4517-AECA-A01066A82C83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F2BA-4517-AECA-A01066A82C83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F2BA-4517-AECA-A01066A82C83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F2BA-4517-AECA-A01066A82C83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F2BA-4517-AECA-A01066A82C83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F2BA-4517-AECA-A01066A82C83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F2BA-4517-AECA-A01066A82C83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F2BA-4517-AECA-A01066A82C83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F2BA-4517-AECA-A01066A82C83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F2BA-4517-AECA-A01066A82C83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F2BA-4517-AECA-A01066A82C83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F2BA-4517-AECA-A01066A82C83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F2BA-4517-AECA-A01066A82C83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F2BA-4517-AECA-A01066A82C83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F2BA-4517-AECA-A01066A82C83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F2BA-4517-AECA-A01066A82C83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F2BA-4517-AECA-A01066A82C83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Gráficos!$M$187:$M$218</c:f>
              <c:strCache>
                <c:ptCount val="31"/>
                <c:pt idx="0">
                  <c:v>Traço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Gráficos!$N$187:$N$218</c:f>
              <c:numCache>
                <c:formatCode>0</c:formatCode>
                <c:ptCount val="32"/>
                <c:pt idx="0">
                  <c:v>199580.44358727097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F2BA-4517-AECA-A01066A82C8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63A-4967-BCE9-D7775449B6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63A-4967-BCE9-D7775449B6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63A-4967-BCE9-D7775449B6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63A-4967-BCE9-D7775449B6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63A-4967-BCE9-D7775449B6C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63A-4967-BCE9-D7775449B6C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E63A-4967-BCE9-D7775449B6C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E63A-4967-BCE9-D7775449B6C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E63A-4967-BCE9-D7775449B6C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E63A-4967-BCE9-D7775449B6C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E63A-4967-BCE9-D7775449B6C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E63A-4967-BCE9-D7775449B6C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E63A-4967-BCE9-D7775449B6C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E63A-4967-BCE9-D7775449B6C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E63A-4967-BCE9-D7775449B6C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E63A-4967-BCE9-D7775449B6C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E63A-4967-BCE9-D7775449B6C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E63A-4967-BCE9-D7775449B6C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E63A-4967-BCE9-D7775449B6C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E63A-4967-BCE9-D7775449B6C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E63A-4967-BCE9-D7775449B6C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E63A-4967-BCE9-D7775449B6C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E63A-4967-BCE9-D7775449B6C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E63A-4967-BCE9-D7775449B6C7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E63A-4967-BCE9-D7775449B6C7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E63A-4967-BCE9-D7775449B6C7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E63A-4967-BCE9-D7775449B6C7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E63A-4967-BCE9-D7775449B6C7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E63A-4967-BCE9-D7775449B6C7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E63A-4967-BCE9-D7775449B6C7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E63A-4967-BCE9-D7775449B6C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63A-4967-BCE9-D7775449B6C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63A-4967-BCE9-D7775449B6C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63A-4967-BCE9-D7775449B6C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63A-4967-BCE9-D7775449B6C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E63A-4967-BCE9-D7775449B6C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E63A-4967-BCE9-D7775449B6C7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E63A-4967-BCE9-D7775449B6C7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E63A-4967-BCE9-D7775449B6C7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E63A-4967-BCE9-D7775449B6C7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E63A-4967-BCE9-D7775449B6C7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E63A-4967-BCE9-D7775449B6C7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E63A-4967-BCE9-D7775449B6C7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E63A-4967-BCE9-D7775449B6C7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E63A-4967-BCE9-D7775449B6C7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E63A-4967-BCE9-D7775449B6C7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E63A-4967-BCE9-D7775449B6C7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E63A-4967-BCE9-D7775449B6C7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E63A-4967-BCE9-D7775449B6C7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E63A-4967-BCE9-D7775449B6C7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E63A-4967-BCE9-D7775449B6C7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E63A-4967-BCE9-D7775449B6C7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E63A-4967-BCE9-D7775449B6C7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E63A-4967-BCE9-D7775449B6C7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E63A-4967-BCE9-D7775449B6C7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E63A-4967-BCE9-D7775449B6C7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E63A-4967-BCE9-D7775449B6C7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E63A-4967-BCE9-D7775449B6C7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E63A-4967-BCE9-D7775449B6C7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E63A-4967-BCE9-D7775449B6C7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E63A-4967-BCE9-D7775449B6C7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E63A-4967-BCE9-D7775449B6C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Gráficos!$X$188:$X$218</c:f>
              <c:strCache>
                <c:ptCount val="31"/>
                <c:pt idx="0">
                  <c:v>P</c:v>
                </c:pt>
                <c:pt idx="1">
                  <c:v>Cu</c:v>
                </c:pt>
                <c:pt idx="2">
                  <c:v>Ni</c:v>
                </c:pt>
                <c:pt idx="3">
                  <c:v>Zn</c:v>
                </c:pt>
                <c:pt idx="4">
                  <c:v>S</c:v>
                </c:pt>
                <c:pt idx="5">
                  <c:v>Cr</c:v>
                </c:pt>
                <c:pt idx="6">
                  <c:v>Si</c:v>
                </c:pt>
                <c:pt idx="7">
                  <c:v>Mn</c:v>
                </c:pt>
                <c:pt idx="8">
                  <c:v>Cl</c:v>
                </c:pt>
                <c:pt idx="9">
                  <c:v>Ti</c:v>
                </c:pt>
                <c:pt idx="10">
                  <c:v>Ca</c:v>
                </c:pt>
                <c:pt idx="11">
                  <c:v>K</c:v>
                </c:pt>
                <c:pt idx="12">
                  <c:v>Fe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Gráficos!$Y$188:$Y$218</c:f>
              <c:numCache>
                <c:formatCode>0</c:formatCode>
                <c:ptCount val="31"/>
                <c:pt idx="0">
                  <c:v>270.81967213114751</c:v>
                </c:pt>
                <c:pt idx="1">
                  <c:v>516.60559305689492</c:v>
                </c:pt>
                <c:pt idx="2">
                  <c:v>555.86306653809061</c:v>
                </c:pt>
                <c:pt idx="3">
                  <c:v>559.84570877531337</c:v>
                </c:pt>
                <c:pt idx="4">
                  <c:v>1474.715525554484</c:v>
                </c:pt>
                <c:pt idx="5">
                  <c:v>1682.3818707810992</c:v>
                </c:pt>
                <c:pt idx="6">
                  <c:v>2431.1186113789777</c:v>
                </c:pt>
                <c:pt idx="7">
                  <c:v>3024.5323047251686</c:v>
                </c:pt>
                <c:pt idx="8">
                  <c:v>5187.6759884281582</c:v>
                </c:pt>
                <c:pt idx="9">
                  <c:v>7003.1918997107041</c:v>
                </c:pt>
                <c:pt idx="10">
                  <c:v>11480.250723240115</c:v>
                </c:pt>
                <c:pt idx="11">
                  <c:v>34976.702025072322</c:v>
                </c:pt>
                <c:pt idx="12">
                  <c:v>130416.7405978785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E63A-4967-BCE9-D7775449B6C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5BD4-418E-8391-F029F99B37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5BD4-418E-8391-F029F99B37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5BD4-418E-8391-F029F99B37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5BD4-418E-8391-F029F99B37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5BD4-418E-8391-F029F99B37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5BD4-418E-8391-F029F99B37A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5BD4-418E-8391-F029F99B37A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5BD4-418E-8391-F029F99B37A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5BD4-418E-8391-F029F99B37A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5BD4-418E-8391-F029F99B37A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5BD4-418E-8391-F029F99B37A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5BD4-418E-8391-F029F99B37A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5BD4-418E-8391-F029F99B37A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5BD4-418E-8391-F029F99B37A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5BD4-418E-8391-F029F99B37A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5BD4-418E-8391-F029F99B37A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5BD4-418E-8391-F029F99B37A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5BD4-418E-8391-F029F99B37A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5BD4-418E-8391-F029F99B37A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5BD4-418E-8391-F029F99B37A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5BD4-418E-8391-F029F99B37A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5BD4-418E-8391-F029F99B37A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5BD4-418E-8391-F029F99B37A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5BD4-418E-8391-F029F99B37A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5BD4-418E-8391-F029F99B37A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5BD4-418E-8391-F029F99B37A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5BD4-418E-8391-F029F99B37A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5BD4-418E-8391-F029F99B37A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5BD4-418E-8391-F029F99B37A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5BD4-418E-8391-F029F99B37A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5BD4-418E-8391-F029F99B37A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5BD4-418E-8391-F029F99B37A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BD4-418E-8391-F029F99B37A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BD4-418E-8391-F029F99B37A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BD4-418E-8391-F029F99B37A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5BD4-418E-8391-F029F99B37A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5BD4-418E-8391-F029F99B37A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5BD4-418E-8391-F029F99B37A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5BD4-418E-8391-F029F99B37A1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5BD4-418E-8391-F029F99B37A1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5BD4-418E-8391-F029F99B37A1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5BD4-418E-8391-F029F99B37A1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5BD4-418E-8391-F029F99B37A1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5BD4-418E-8391-F029F99B37A1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5BD4-418E-8391-F029F99B37A1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5BD4-418E-8391-F029F99B37A1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5BD4-418E-8391-F029F99B37A1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5BD4-418E-8391-F029F99B37A1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5BD4-418E-8391-F029F99B37A1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5BD4-418E-8391-F029F99B37A1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5BD4-418E-8391-F029F99B37A1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5BD4-418E-8391-F029F99B37A1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5BD4-418E-8391-F029F99B37A1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5BD4-418E-8391-F029F99B37A1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5BD4-418E-8391-F029F99B37A1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5BD4-418E-8391-F029F99B37A1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5BD4-418E-8391-F029F99B37A1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5BD4-418E-8391-F029F99B37A1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5BD4-418E-8391-F029F99B37A1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5BD4-418E-8391-F029F99B37A1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5BD4-418E-8391-F029F99B37A1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5BD4-418E-8391-F029F99B37A1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5BD4-418E-8391-F029F99B37A1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5BD4-418E-8391-F029F99B37A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Gráficos!$M$223:$M$254</c:f>
              <c:strCache>
                <c:ptCount val="31"/>
                <c:pt idx="0">
                  <c:v>Traço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Gráficos!$N$223:$N$254</c:f>
              <c:numCache>
                <c:formatCode>0</c:formatCode>
                <c:ptCount val="32"/>
                <c:pt idx="0">
                  <c:v>227171.29597799931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5BD4-418E-8391-F029F99B37A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8920-44A1-9D0B-C1FDFCC051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8920-44A1-9D0B-C1FDFCC051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8920-44A1-9D0B-C1FDFCC051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8920-44A1-9D0B-C1FDFCC051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8920-44A1-9D0B-C1FDFCC051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8920-44A1-9D0B-C1FDFCC051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8920-44A1-9D0B-C1FDFCC0513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8920-44A1-9D0B-C1FDFCC0513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8920-44A1-9D0B-C1FDFCC0513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8920-44A1-9D0B-C1FDFCC0513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8920-44A1-9D0B-C1FDFCC0513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8920-44A1-9D0B-C1FDFCC0513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8920-44A1-9D0B-C1FDFCC0513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8920-44A1-9D0B-C1FDFCC0513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8920-44A1-9D0B-C1FDFCC0513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8920-44A1-9D0B-C1FDFCC0513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8920-44A1-9D0B-C1FDFCC0513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8920-44A1-9D0B-C1FDFCC0513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8920-44A1-9D0B-C1FDFCC05134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8920-44A1-9D0B-C1FDFCC05134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8920-44A1-9D0B-C1FDFCC05134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8920-44A1-9D0B-C1FDFCC05134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8920-44A1-9D0B-C1FDFCC05134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8920-44A1-9D0B-C1FDFCC05134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8920-44A1-9D0B-C1FDFCC05134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8920-44A1-9D0B-C1FDFCC05134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8920-44A1-9D0B-C1FDFCC05134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8920-44A1-9D0B-C1FDFCC05134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8920-44A1-9D0B-C1FDFCC05134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8920-44A1-9D0B-C1FDFCC05134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8920-44A1-9D0B-C1FDFCC0513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920-44A1-9D0B-C1FDFCC0513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920-44A1-9D0B-C1FDFCC0513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8920-44A1-9D0B-C1FDFCC0513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8920-44A1-9D0B-C1FDFCC0513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8920-44A1-9D0B-C1FDFCC0513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8920-44A1-9D0B-C1FDFCC0513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8920-44A1-9D0B-C1FDFCC0513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8920-44A1-9D0B-C1FDFCC0513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8920-44A1-9D0B-C1FDFCC0513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8920-44A1-9D0B-C1FDFCC05134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8920-44A1-9D0B-C1FDFCC05134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8920-44A1-9D0B-C1FDFCC05134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8920-44A1-9D0B-C1FDFCC05134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8920-44A1-9D0B-C1FDFCC05134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8920-44A1-9D0B-C1FDFCC05134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8920-44A1-9D0B-C1FDFCC05134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8920-44A1-9D0B-C1FDFCC05134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8920-44A1-9D0B-C1FDFCC05134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8920-44A1-9D0B-C1FDFCC05134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8920-44A1-9D0B-C1FDFCC05134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8920-44A1-9D0B-C1FDFCC05134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8920-44A1-9D0B-C1FDFCC05134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8920-44A1-9D0B-C1FDFCC05134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8920-44A1-9D0B-C1FDFCC05134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8920-44A1-9D0B-C1FDFCC05134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8920-44A1-9D0B-C1FDFCC05134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8920-44A1-9D0B-C1FDFCC05134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8920-44A1-9D0B-C1FDFCC05134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8920-44A1-9D0B-C1FDFCC05134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8920-44A1-9D0B-C1FDFCC05134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8920-44A1-9D0B-C1FDFCC0513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Gráficos!$X$224:$X$254</c:f>
              <c:strCache>
                <c:ptCount val="31"/>
                <c:pt idx="0">
                  <c:v>Cu</c:v>
                </c:pt>
                <c:pt idx="1">
                  <c:v>P</c:v>
                </c:pt>
                <c:pt idx="2">
                  <c:v>Zn</c:v>
                </c:pt>
                <c:pt idx="3">
                  <c:v>Ni</c:v>
                </c:pt>
                <c:pt idx="4">
                  <c:v>As</c:v>
                </c:pt>
                <c:pt idx="5">
                  <c:v>Cr</c:v>
                </c:pt>
                <c:pt idx="6">
                  <c:v>Si</c:v>
                </c:pt>
                <c:pt idx="7">
                  <c:v>S</c:v>
                </c:pt>
                <c:pt idx="8">
                  <c:v>Mn</c:v>
                </c:pt>
                <c:pt idx="9">
                  <c:v>Cl</c:v>
                </c:pt>
                <c:pt idx="10">
                  <c:v>Ti</c:v>
                </c:pt>
                <c:pt idx="11">
                  <c:v>Ca</c:v>
                </c:pt>
                <c:pt idx="12">
                  <c:v>K</c:v>
                </c:pt>
                <c:pt idx="13">
                  <c:v>Fe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Gráficos!$Y$224:$Y$254</c:f>
              <c:numCache>
                <c:formatCode>0</c:formatCode>
                <c:ptCount val="31"/>
                <c:pt idx="0">
                  <c:v>504.71467858370573</c:v>
                </c:pt>
                <c:pt idx="1">
                  <c:v>696.37848057751796</c:v>
                </c:pt>
                <c:pt idx="2">
                  <c:v>1095.3231350979718</c:v>
                </c:pt>
                <c:pt idx="3">
                  <c:v>1131.5262976968029</c:v>
                </c:pt>
                <c:pt idx="4">
                  <c:v>1288.4066689584049</c:v>
                </c:pt>
                <c:pt idx="5">
                  <c:v>2657.7380543141971</c:v>
                </c:pt>
                <c:pt idx="6">
                  <c:v>2789.0632519766241</c:v>
                </c:pt>
                <c:pt idx="7">
                  <c:v>2867.1485046407697</c:v>
                </c:pt>
                <c:pt idx="8">
                  <c:v>4488.4822963217603</c:v>
                </c:pt>
                <c:pt idx="9">
                  <c:v>8530.4589205912689</c:v>
                </c:pt>
                <c:pt idx="10">
                  <c:v>8987.6125816431759</c:v>
                </c:pt>
                <c:pt idx="11">
                  <c:v>14593.423856995531</c:v>
                </c:pt>
                <c:pt idx="12">
                  <c:v>37705.948779649363</c:v>
                </c:pt>
                <c:pt idx="13">
                  <c:v>139835.07047095223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8920-44A1-9D0B-C1FDFCC0513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604-4FF8-AC53-EB63059E44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604-4FF8-AC53-EB63059E44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2604-4FF8-AC53-EB63059E44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2604-4FF8-AC53-EB63059E44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2604-4FF8-AC53-EB63059E44E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2604-4FF8-AC53-EB63059E44E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2604-4FF8-AC53-EB63059E44E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2604-4FF8-AC53-EB63059E44E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2604-4FF8-AC53-EB63059E44E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2604-4FF8-AC53-EB63059E44E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2604-4FF8-AC53-EB63059E44E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2604-4FF8-AC53-EB63059E44E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2604-4FF8-AC53-EB63059E44E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2604-4FF8-AC53-EB63059E44E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2604-4FF8-AC53-EB63059E44E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2604-4FF8-AC53-EB63059E44E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2604-4FF8-AC53-EB63059E44E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2604-4FF8-AC53-EB63059E44E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2604-4FF8-AC53-EB63059E44E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2604-4FF8-AC53-EB63059E44E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2604-4FF8-AC53-EB63059E44E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2604-4FF8-AC53-EB63059E44E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2604-4FF8-AC53-EB63059E44E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2604-4FF8-AC53-EB63059E44E7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2604-4FF8-AC53-EB63059E44E7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2604-4FF8-AC53-EB63059E44E7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2604-4FF8-AC53-EB63059E44E7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2604-4FF8-AC53-EB63059E44E7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2604-4FF8-AC53-EB63059E44E7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2604-4FF8-AC53-EB63059E44E7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2604-4FF8-AC53-EB63059E44E7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2604-4FF8-AC53-EB63059E44E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604-4FF8-AC53-EB63059E44E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604-4FF8-AC53-EB63059E44E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604-4FF8-AC53-EB63059E44E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604-4FF8-AC53-EB63059E44E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2604-4FF8-AC53-EB63059E44E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2604-4FF8-AC53-EB63059E44E7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2604-4FF8-AC53-EB63059E44E7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2604-4FF8-AC53-EB63059E44E7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2604-4FF8-AC53-EB63059E44E7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2604-4FF8-AC53-EB63059E44E7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2604-4FF8-AC53-EB63059E44E7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2604-4FF8-AC53-EB63059E44E7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2604-4FF8-AC53-EB63059E44E7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2604-4FF8-AC53-EB63059E44E7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2604-4FF8-AC53-EB63059E44E7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2604-4FF8-AC53-EB63059E44E7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2604-4FF8-AC53-EB63059E44E7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2604-4FF8-AC53-EB63059E44E7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2604-4FF8-AC53-EB63059E44E7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2604-4FF8-AC53-EB63059E44E7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2604-4FF8-AC53-EB63059E44E7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2604-4FF8-AC53-EB63059E44E7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2604-4FF8-AC53-EB63059E44E7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2604-4FF8-AC53-EB63059E44E7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2604-4FF8-AC53-EB63059E44E7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2604-4FF8-AC53-EB63059E44E7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2604-4FF8-AC53-EB63059E44E7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2604-4FF8-AC53-EB63059E44E7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2604-4FF8-AC53-EB63059E44E7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2604-4FF8-AC53-EB63059E44E7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2604-4FF8-AC53-EB63059E44E7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2604-4FF8-AC53-EB63059E44E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Gráficos!$M$259:$M$290</c:f>
              <c:strCache>
                <c:ptCount val="31"/>
                <c:pt idx="0">
                  <c:v>Traço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Gráficos!$N$259:$N$290</c:f>
              <c:numCache>
                <c:formatCode>0</c:formatCode>
                <c:ptCount val="32"/>
                <c:pt idx="0">
                  <c:v>224246.04236343369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2604-4FF8-AC53-EB63059E44E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644-4358-A71F-5EED18F31B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644-4358-A71F-5EED18F31B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2644-4358-A71F-5EED18F31B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2644-4358-A71F-5EED18F31B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2644-4358-A71F-5EED18F31B3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2644-4358-A71F-5EED18F31B3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2644-4358-A71F-5EED18F31B3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2644-4358-A71F-5EED18F31B3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2644-4358-A71F-5EED18F31B3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2644-4358-A71F-5EED18F31B3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2644-4358-A71F-5EED18F31B3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2644-4358-A71F-5EED18F31B3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2644-4358-A71F-5EED18F31B3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2644-4358-A71F-5EED18F31B3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2644-4358-A71F-5EED18F31B3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2644-4358-A71F-5EED18F31B3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2644-4358-A71F-5EED18F31B3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2644-4358-A71F-5EED18F31B3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2644-4358-A71F-5EED18F31B3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2644-4358-A71F-5EED18F31B3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2644-4358-A71F-5EED18F31B3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2644-4358-A71F-5EED18F31B3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2644-4358-A71F-5EED18F31B3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2644-4358-A71F-5EED18F31B3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2644-4358-A71F-5EED18F31B3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2644-4358-A71F-5EED18F31B3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2644-4358-A71F-5EED18F31B3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2644-4358-A71F-5EED18F31B3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2644-4358-A71F-5EED18F31B3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2644-4358-A71F-5EED18F31B36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2644-4358-A71F-5EED18F31B3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644-4358-A71F-5EED18F31B3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644-4358-A71F-5EED18F31B3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644-4358-A71F-5EED18F31B3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644-4358-A71F-5EED18F31B3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2644-4358-A71F-5EED18F31B3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2644-4358-A71F-5EED18F31B36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2644-4358-A71F-5EED18F31B36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2644-4358-A71F-5EED18F31B36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2644-4358-A71F-5EED18F31B36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2644-4358-A71F-5EED18F31B36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2644-4358-A71F-5EED18F31B36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2644-4358-A71F-5EED18F31B36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2644-4358-A71F-5EED18F31B36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2644-4358-A71F-5EED18F31B36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2644-4358-A71F-5EED18F31B36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2644-4358-A71F-5EED18F31B36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2644-4358-A71F-5EED18F31B36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2644-4358-A71F-5EED18F31B36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2644-4358-A71F-5EED18F31B36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2644-4358-A71F-5EED18F31B36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2644-4358-A71F-5EED18F31B36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2644-4358-A71F-5EED18F31B36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2644-4358-A71F-5EED18F31B36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2644-4358-A71F-5EED18F31B36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2644-4358-A71F-5EED18F31B36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2644-4358-A71F-5EED18F31B36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2644-4358-A71F-5EED18F31B36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2644-4358-A71F-5EED18F31B36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2644-4358-A71F-5EED18F31B36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2644-4358-A71F-5EED18F31B36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2644-4358-A71F-5EED18F31B36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Gráficos!$X$260:$X$290</c:f>
              <c:strCache>
                <c:ptCount val="31"/>
                <c:pt idx="0">
                  <c:v>P</c:v>
                </c:pt>
                <c:pt idx="1">
                  <c:v>Cu</c:v>
                </c:pt>
                <c:pt idx="2">
                  <c:v>Zn</c:v>
                </c:pt>
                <c:pt idx="3">
                  <c:v>Ni</c:v>
                </c:pt>
                <c:pt idx="4">
                  <c:v>S</c:v>
                </c:pt>
                <c:pt idx="5">
                  <c:v>Cr</c:v>
                </c:pt>
                <c:pt idx="6">
                  <c:v>Si</c:v>
                </c:pt>
                <c:pt idx="7">
                  <c:v>Mn</c:v>
                </c:pt>
                <c:pt idx="8">
                  <c:v>Cl</c:v>
                </c:pt>
                <c:pt idx="9">
                  <c:v>Ti</c:v>
                </c:pt>
                <c:pt idx="10">
                  <c:v>Ca</c:v>
                </c:pt>
                <c:pt idx="11">
                  <c:v>K</c:v>
                </c:pt>
                <c:pt idx="12">
                  <c:v>Fe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Gráficos!$Y$260:$Y$290</c:f>
              <c:numCache>
                <c:formatCode>0</c:formatCode>
                <c:ptCount val="31"/>
                <c:pt idx="0">
                  <c:v>480.81382385730217</c:v>
                </c:pt>
                <c:pt idx="1">
                  <c:v>528.1716833890747</c:v>
                </c:pt>
                <c:pt idx="2">
                  <c:v>907.03455964325531</c:v>
                </c:pt>
                <c:pt idx="3">
                  <c:v>1423.3667781493868</c:v>
                </c:pt>
                <c:pt idx="4">
                  <c:v>2203.4559643255297</c:v>
                </c:pt>
                <c:pt idx="5">
                  <c:v>2936.1872909699</c:v>
                </c:pt>
                <c:pt idx="6">
                  <c:v>3570.2564102564106</c:v>
                </c:pt>
                <c:pt idx="7">
                  <c:v>3595.2508361204013</c:v>
                </c:pt>
                <c:pt idx="8">
                  <c:v>6084.1694537346712</c:v>
                </c:pt>
                <c:pt idx="9">
                  <c:v>9128.2274247491641</c:v>
                </c:pt>
                <c:pt idx="10">
                  <c:v>10755.496098104795</c:v>
                </c:pt>
                <c:pt idx="11">
                  <c:v>31723.188405797104</c:v>
                </c:pt>
                <c:pt idx="12">
                  <c:v>150910.42363433668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2644-4358-A71F-5EED18F31B3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CE6A-4D93-834F-7088DA65F7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CE6A-4D93-834F-7088DA65F7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CE6A-4D93-834F-7088DA65F7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CE6A-4D93-834F-7088DA65F76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CE6A-4D93-834F-7088DA65F76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CE6A-4D93-834F-7088DA65F76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CE6A-4D93-834F-7088DA65F76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CE6A-4D93-834F-7088DA65F76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CE6A-4D93-834F-7088DA65F76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CE6A-4D93-834F-7088DA65F76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CE6A-4D93-834F-7088DA65F76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CE6A-4D93-834F-7088DA65F76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CE6A-4D93-834F-7088DA65F76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CE6A-4D93-834F-7088DA65F76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CE6A-4D93-834F-7088DA65F76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CE6A-4D93-834F-7088DA65F76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CE6A-4D93-834F-7088DA65F76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CE6A-4D93-834F-7088DA65F76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CE6A-4D93-834F-7088DA65F76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CE6A-4D93-834F-7088DA65F76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CE6A-4D93-834F-7088DA65F76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CE6A-4D93-834F-7088DA65F76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CE6A-4D93-834F-7088DA65F76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CE6A-4D93-834F-7088DA65F76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CE6A-4D93-834F-7088DA65F76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CE6A-4D93-834F-7088DA65F76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CE6A-4D93-834F-7088DA65F76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CE6A-4D93-834F-7088DA65F76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CE6A-4D93-834F-7088DA65F76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CE6A-4D93-834F-7088DA65F76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CE6A-4D93-834F-7088DA65F76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CE6A-4D93-834F-7088DA65F76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CE6A-4D93-834F-7088DA65F76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CE6A-4D93-834F-7088DA65F76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CE6A-4D93-834F-7088DA65F76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CE6A-4D93-834F-7088DA65F76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CE6A-4D93-834F-7088DA65F76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CE6A-4D93-834F-7088DA65F76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CE6A-4D93-834F-7088DA65F76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CE6A-4D93-834F-7088DA65F76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CE6A-4D93-834F-7088DA65F76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CE6A-4D93-834F-7088DA65F76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CE6A-4D93-834F-7088DA65F76B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CE6A-4D93-834F-7088DA65F76B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CE6A-4D93-834F-7088DA65F76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CE6A-4D93-834F-7088DA65F76B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CE6A-4D93-834F-7088DA65F76B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CE6A-4D93-834F-7088DA65F76B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CE6A-4D93-834F-7088DA65F76B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CE6A-4D93-834F-7088DA65F76B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CE6A-4D93-834F-7088DA65F76B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CE6A-4D93-834F-7088DA65F76B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CE6A-4D93-834F-7088DA65F76B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CE6A-4D93-834F-7088DA65F76B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CE6A-4D93-834F-7088DA65F76B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CE6A-4D93-834F-7088DA65F76B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CE6A-4D93-834F-7088DA65F76B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CE6A-4D93-834F-7088DA65F76B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CE6A-4D93-834F-7088DA65F76B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CE6A-4D93-834F-7088DA65F76B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CE6A-4D93-834F-7088DA65F76B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CE6A-4D93-834F-7088DA65F76B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CE6A-4D93-834F-7088DA65F76B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CE6A-4D93-834F-7088DA65F76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Gráficos!$M$295:$M$326</c:f>
              <c:strCache>
                <c:ptCount val="31"/>
                <c:pt idx="0">
                  <c:v>Traço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Gráficos!$N$295:$N$326</c:f>
              <c:numCache>
                <c:formatCode>0</c:formatCode>
                <c:ptCount val="32"/>
                <c:pt idx="0">
                  <c:v>335889.80547550431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CE6A-4D93-834F-7088DA65F76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ABF4-49C5-8E10-EEF6B5ED2F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BF4-49C5-8E10-EEF6B5ED2F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BF4-49C5-8E10-EEF6B5ED2F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ABF4-49C5-8E10-EEF6B5ED2F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ABF4-49C5-8E10-EEF6B5ED2F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ABF4-49C5-8E10-EEF6B5ED2F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ABF4-49C5-8E10-EEF6B5ED2F3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ABF4-49C5-8E10-EEF6B5ED2F3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ABF4-49C5-8E10-EEF6B5ED2F3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ABF4-49C5-8E10-EEF6B5ED2F3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ABF4-49C5-8E10-EEF6B5ED2F3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ABF4-49C5-8E10-EEF6B5ED2F3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ABF4-49C5-8E10-EEF6B5ED2F3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ABF4-49C5-8E10-EEF6B5ED2F3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ABF4-49C5-8E10-EEF6B5ED2F3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ABF4-49C5-8E10-EEF6B5ED2F3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ABF4-49C5-8E10-EEF6B5ED2F3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ABF4-49C5-8E10-EEF6B5ED2F3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ABF4-49C5-8E10-EEF6B5ED2F34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ABF4-49C5-8E10-EEF6B5ED2F34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ABF4-49C5-8E10-EEF6B5ED2F34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ABF4-49C5-8E10-EEF6B5ED2F34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ABF4-49C5-8E10-EEF6B5ED2F34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ABF4-49C5-8E10-EEF6B5ED2F34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ABF4-49C5-8E10-EEF6B5ED2F34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ABF4-49C5-8E10-EEF6B5ED2F34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ABF4-49C5-8E10-EEF6B5ED2F34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ABF4-49C5-8E10-EEF6B5ED2F34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ABF4-49C5-8E10-EEF6B5ED2F34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ABF4-49C5-8E10-EEF6B5ED2F34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ABF4-49C5-8E10-EEF6B5ED2F3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BF4-49C5-8E10-EEF6B5ED2F3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BF4-49C5-8E10-EEF6B5ED2F3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ABF4-49C5-8E10-EEF6B5ED2F3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ABF4-49C5-8E10-EEF6B5ED2F3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ABF4-49C5-8E10-EEF6B5ED2F3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ABF4-49C5-8E10-EEF6B5ED2F3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ABF4-49C5-8E10-EEF6B5ED2F3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ABF4-49C5-8E10-EEF6B5ED2F3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ABF4-49C5-8E10-EEF6B5ED2F3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ABF4-49C5-8E10-EEF6B5ED2F34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ABF4-49C5-8E10-EEF6B5ED2F34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ABF4-49C5-8E10-EEF6B5ED2F34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ABF4-49C5-8E10-EEF6B5ED2F34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ABF4-49C5-8E10-EEF6B5ED2F34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ABF4-49C5-8E10-EEF6B5ED2F34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ABF4-49C5-8E10-EEF6B5ED2F34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ABF4-49C5-8E10-EEF6B5ED2F34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ABF4-49C5-8E10-EEF6B5ED2F34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ABF4-49C5-8E10-EEF6B5ED2F34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ABF4-49C5-8E10-EEF6B5ED2F34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ABF4-49C5-8E10-EEF6B5ED2F34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ABF4-49C5-8E10-EEF6B5ED2F34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ABF4-49C5-8E10-EEF6B5ED2F34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ABF4-49C5-8E10-EEF6B5ED2F34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ABF4-49C5-8E10-EEF6B5ED2F34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ABF4-49C5-8E10-EEF6B5ED2F34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ABF4-49C5-8E10-EEF6B5ED2F34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ABF4-49C5-8E10-EEF6B5ED2F34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ABF4-49C5-8E10-EEF6B5ED2F34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ABF4-49C5-8E10-EEF6B5ED2F34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ABF4-49C5-8E10-EEF6B5ED2F3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Gráficos!$X$296:$X$326</c:f>
              <c:strCache>
                <c:ptCount val="31"/>
                <c:pt idx="0">
                  <c:v>P</c:v>
                </c:pt>
                <c:pt idx="1">
                  <c:v>Zn</c:v>
                </c:pt>
                <c:pt idx="2">
                  <c:v>Cu</c:v>
                </c:pt>
                <c:pt idx="3">
                  <c:v>Ni</c:v>
                </c:pt>
                <c:pt idx="4">
                  <c:v>S</c:v>
                </c:pt>
                <c:pt idx="5">
                  <c:v>Cr</c:v>
                </c:pt>
                <c:pt idx="6">
                  <c:v>Mn</c:v>
                </c:pt>
                <c:pt idx="7">
                  <c:v>Si</c:v>
                </c:pt>
                <c:pt idx="8">
                  <c:v>Cl</c:v>
                </c:pt>
                <c:pt idx="9">
                  <c:v>Ti</c:v>
                </c:pt>
                <c:pt idx="10">
                  <c:v>Ca</c:v>
                </c:pt>
                <c:pt idx="11">
                  <c:v>K</c:v>
                </c:pt>
                <c:pt idx="12">
                  <c:v>Fe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Gráficos!$Y$296:$Y$326</c:f>
              <c:numCache>
                <c:formatCode>0</c:formatCode>
                <c:ptCount val="31"/>
                <c:pt idx="0">
                  <c:v>850.99423631123921</c:v>
                </c:pt>
                <c:pt idx="1">
                  <c:v>1123.9967579250722</c:v>
                </c:pt>
                <c:pt idx="2">
                  <c:v>1341.2085734870318</c:v>
                </c:pt>
                <c:pt idx="3">
                  <c:v>1622.3937319884726</c:v>
                </c:pt>
                <c:pt idx="4">
                  <c:v>3075.1837175792507</c:v>
                </c:pt>
                <c:pt idx="5">
                  <c:v>3342.2352305475506</c:v>
                </c:pt>
                <c:pt idx="6">
                  <c:v>4641.0428674351588</c:v>
                </c:pt>
                <c:pt idx="7">
                  <c:v>5406.4913544668589</c:v>
                </c:pt>
                <c:pt idx="8">
                  <c:v>9216.6246397694522</c:v>
                </c:pt>
                <c:pt idx="9">
                  <c:v>10741.57060518732</c:v>
                </c:pt>
                <c:pt idx="10">
                  <c:v>13063.95172910663</c:v>
                </c:pt>
                <c:pt idx="11">
                  <c:v>57076.12391930836</c:v>
                </c:pt>
                <c:pt idx="12">
                  <c:v>224387.98811239193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ABF4-49C5-8E10-EEF6B5ED2F3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201-4DC1-825B-A34BA62CCD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201-4DC1-825B-A34BA62CCD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201-4DC1-825B-A34BA62CCD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9201-4DC1-825B-A34BA62CCD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9201-4DC1-825B-A34BA62CCD2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9201-4DC1-825B-A34BA62CCD2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9201-4DC1-825B-A34BA62CCD2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9201-4DC1-825B-A34BA62CCD2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9201-4DC1-825B-A34BA62CCD2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9201-4DC1-825B-A34BA62CCD2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9201-4DC1-825B-A34BA62CCD2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9201-4DC1-825B-A34BA62CCD2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9201-4DC1-825B-A34BA62CCD2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9201-4DC1-825B-A34BA62CCD2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9201-4DC1-825B-A34BA62CCD2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9201-4DC1-825B-A34BA62CCD2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9201-4DC1-825B-A34BA62CCD2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9201-4DC1-825B-A34BA62CCD2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9201-4DC1-825B-A34BA62CCD2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9201-4DC1-825B-A34BA62CCD2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9201-4DC1-825B-A34BA62CCD2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9201-4DC1-825B-A34BA62CCD2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9201-4DC1-825B-A34BA62CCD2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9201-4DC1-825B-A34BA62CCD2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9201-4DC1-825B-A34BA62CCD2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9201-4DC1-825B-A34BA62CCD2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9201-4DC1-825B-A34BA62CCD2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9201-4DC1-825B-A34BA62CCD2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9201-4DC1-825B-A34BA62CCD2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9201-4DC1-825B-A34BA62CCD2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9201-4DC1-825B-A34BA62CCD2F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9201-4DC1-825B-A34BA62CCD2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201-4DC1-825B-A34BA62CCD2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201-4DC1-825B-A34BA62CCD2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201-4DC1-825B-A34BA62CCD2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201-4DC1-825B-A34BA62CCD2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201-4DC1-825B-A34BA62CCD2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201-4DC1-825B-A34BA62CCD2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9201-4DC1-825B-A34BA62CCD2F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9201-4DC1-825B-A34BA62CCD2F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9201-4DC1-825B-A34BA62CCD2F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9201-4DC1-825B-A34BA62CCD2F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9201-4DC1-825B-A34BA62CCD2F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9201-4DC1-825B-A34BA62CCD2F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9201-4DC1-825B-A34BA62CCD2F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9201-4DC1-825B-A34BA62CCD2F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9201-4DC1-825B-A34BA62CCD2F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9201-4DC1-825B-A34BA62CCD2F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9201-4DC1-825B-A34BA62CCD2F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9201-4DC1-825B-A34BA62CCD2F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9201-4DC1-825B-A34BA62CCD2F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9201-4DC1-825B-A34BA62CCD2F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9201-4DC1-825B-A34BA62CCD2F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9201-4DC1-825B-A34BA62CCD2F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9201-4DC1-825B-A34BA62CCD2F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9201-4DC1-825B-A34BA62CCD2F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9201-4DC1-825B-A34BA62CCD2F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9201-4DC1-825B-A34BA62CCD2F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9201-4DC1-825B-A34BA62CCD2F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9201-4DC1-825B-A34BA62CCD2F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9201-4DC1-825B-A34BA62CCD2F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9201-4DC1-825B-A34BA62CCD2F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9201-4DC1-825B-A34BA62CCD2F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9201-4DC1-825B-A34BA62CCD2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Gráficos!$M$331:$M$362</c:f>
              <c:strCache>
                <c:ptCount val="31"/>
                <c:pt idx="0">
                  <c:v>Traço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Gráficos!$N$331:$N$362</c:f>
              <c:numCache>
                <c:formatCode>0</c:formatCode>
                <c:ptCount val="32"/>
                <c:pt idx="0">
                  <c:v>332035.060546875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201-4DC1-825B-A34BA62CCD2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DA65-4784-878B-B5891843BB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DA65-4784-878B-B5891843BB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DA65-4784-878B-B5891843BB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DA65-4784-878B-B5891843BB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DA65-4784-878B-B5891843BB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DA65-4784-878B-B5891843BB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DA65-4784-878B-B5891843BB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DA65-4784-878B-B5891843BB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DA65-4784-878B-B5891843BB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DA65-4784-878B-B5891843BB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DA65-4784-878B-B5891843BB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DA65-4784-878B-B5891843BB3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DA65-4784-878B-B5891843BB3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DA65-4784-878B-B5891843BB3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DA65-4784-878B-B5891843BB3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DA65-4784-878B-B5891843BB3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DA65-4784-878B-B5891843BB3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DA65-4784-878B-B5891843BB3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DA65-4784-878B-B5891843BB3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DA65-4784-878B-B5891843BB3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DA65-4784-878B-B5891843BB3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DA65-4784-878B-B5891843BB3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DA65-4784-878B-B5891843BB3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DA65-4784-878B-B5891843BB3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DA65-4784-878B-B5891843BB3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DA65-4784-878B-B5891843BB3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DA65-4784-878B-B5891843BB3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DA65-4784-878B-B5891843BB3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DA65-4784-878B-B5891843BB3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DA65-4784-878B-B5891843BB3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DA65-4784-878B-B5891843BB3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DA65-4784-878B-B5891843BB3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DA65-4784-878B-B5891843BB3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DA65-4784-878B-B5891843BB3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DA65-4784-878B-B5891843BB3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DA65-4784-878B-B5891843BB3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DA65-4784-878B-B5891843BB30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DA65-4784-878B-B5891843BB30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DA65-4784-878B-B5891843BB30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DA65-4784-878B-B5891843BB30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DA65-4784-878B-B5891843BB30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DA65-4784-878B-B5891843BB30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DA65-4784-878B-B5891843BB30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DA65-4784-878B-B5891843BB30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DA65-4784-878B-B5891843BB30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DA65-4784-878B-B5891843BB30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DA65-4784-878B-B5891843BB30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DA65-4784-878B-B5891843BB30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DA65-4784-878B-B5891843BB30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DA65-4784-878B-B5891843BB30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DA65-4784-878B-B5891843BB30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DA65-4784-878B-B5891843BB30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DA65-4784-878B-B5891843BB30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DA65-4784-878B-B5891843BB30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DA65-4784-878B-B5891843BB30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DA65-4784-878B-B5891843BB30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DA65-4784-878B-B5891843BB30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DA65-4784-878B-B5891843BB30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DA65-4784-878B-B5891843BB30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DA65-4784-878B-B5891843BB30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DA65-4784-878B-B5891843BB30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DA65-4784-878B-B5891843BB3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Gráficos!$X$332:$X$362</c:f>
              <c:strCache>
                <c:ptCount val="31"/>
                <c:pt idx="0">
                  <c:v>Cu</c:v>
                </c:pt>
                <c:pt idx="1">
                  <c:v>Zn</c:v>
                </c:pt>
                <c:pt idx="2">
                  <c:v>P</c:v>
                </c:pt>
                <c:pt idx="3">
                  <c:v>Ni</c:v>
                </c:pt>
                <c:pt idx="4">
                  <c:v>S</c:v>
                </c:pt>
                <c:pt idx="5">
                  <c:v>Mn</c:v>
                </c:pt>
                <c:pt idx="6">
                  <c:v>Cr</c:v>
                </c:pt>
                <c:pt idx="7">
                  <c:v>Si</c:v>
                </c:pt>
                <c:pt idx="8">
                  <c:v>Cl</c:v>
                </c:pt>
                <c:pt idx="9">
                  <c:v>Ti</c:v>
                </c:pt>
                <c:pt idx="10">
                  <c:v>Ca</c:v>
                </c:pt>
                <c:pt idx="11">
                  <c:v>K</c:v>
                </c:pt>
                <c:pt idx="12">
                  <c:v>Fe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Gráficos!$Y$332:$Y$362</c:f>
              <c:numCache>
                <c:formatCode>0</c:formatCode>
                <c:ptCount val="31"/>
                <c:pt idx="0">
                  <c:v>595.30078125</c:v>
                </c:pt>
                <c:pt idx="1">
                  <c:v>902.630859375</c:v>
                </c:pt>
                <c:pt idx="2">
                  <c:v>930.86328125</c:v>
                </c:pt>
                <c:pt idx="3">
                  <c:v>1858.5</c:v>
                </c:pt>
                <c:pt idx="4">
                  <c:v>3404.830078125</c:v>
                </c:pt>
                <c:pt idx="5">
                  <c:v>3962.21875</c:v>
                </c:pt>
                <c:pt idx="6">
                  <c:v>4113.060546875</c:v>
                </c:pt>
                <c:pt idx="7">
                  <c:v>4289.71484375</c:v>
                </c:pt>
                <c:pt idx="8">
                  <c:v>7244.439453125</c:v>
                </c:pt>
                <c:pt idx="9">
                  <c:v>11169.552734375</c:v>
                </c:pt>
                <c:pt idx="10">
                  <c:v>19450.525390625</c:v>
                </c:pt>
                <c:pt idx="11">
                  <c:v>46123.7109375</c:v>
                </c:pt>
                <c:pt idx="12">
                  <c:v>227989.712890625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DA65-4784-878B-B5891843BB3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BEB8-4AA1-94B8-1C6CD27658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BEB8-4AA1-94B8-1C6CD27658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BEB8-4AA1-94B8-1C6CD27658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BEB8-4AA1-94B8-1C6CD27658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BEB8-4AA1-94B8-1C6CD27658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BEB8-4AA1-94B8-1C6CD276589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BEB8-4AA1-94B8-1C6CD276589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BEB8-4AA1-94B8-1C6CD276589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BEB8-4AA1-94B8-1C6CD276589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BEB8-4AA1-94B8-1C6CD276589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BEB8-4AA1-94B8-1C6CD276589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BEB8-4AA1-94B8-1C6CD276589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BEB8-4AA1-94B8-1C6CD276589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BEB8-4AA1-94B8-1C6CD276589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BEB8-4AA1-94B8-1C6CD276589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BEB8-4AA1-94B8-1C6CD276589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BEB8-4AA1-94B8-1C6CD276589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BEB8-4AA1-94B8-1C6CD2765892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BEB8-4AA1-94B8-1C6CD2765892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BEB8-4AA1-94B8-1C6CD2765892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BEB8-4AA1-94B8-1C6CD2765892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BEB8-4AA1-94B8-1C6CD2765892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BEB8-4AA1-94B8-1C6CD2765892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BEB8-4AA1-94B8-1C6CD2765892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BEB8-4AA1-94B8-1C6CD2765892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BEB8-4AA1-94B8-1C6CD2765892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BEB8-4AA1-94B8-1C6CD2765892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BEB8-4AA1-94B8-1C6CD2765892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BEB8-4AA1-94B8-1C6CD2765892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BEB8-4AA1-94B8-1C6CD2765892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BEB8-4AA1-94B8-1C6CD2765892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BEB8-4AA1-94B8-1C6CD276589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BEB8-4AA1-94B8-1C6CD276589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BEB8-4AA1-94B8-1C6CD276589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BEB8-4AA1-94B8-1C6CD276589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BEB8-4AA1-94B8-1C6CD276589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BEB8-4AA1-94B8-1C6CD276589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BEB8-4AA1-94B8-1C6CD2765892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BEB8-4AA1-94B8-1C6CD2765892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BEB8-4AA1-94B8-1C6CD2765892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BEB8-4AA1-94B8-1C6CD2765892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BEB8-4AA1-94B8-1C6CD2765892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BEB8-4AA1-94B8-1C6CD2765892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BEB8-4AA1-94B8-1C6CD2765892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BEB8-4AA1-94B8-1C6CD2765892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BEB8-4AA1-94B8-1C6CD2765892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BEB8-4AA1-94B8-1C6CD2765892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BEB8-4AA1-94B8-1C6CD2765892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BEB8-4AA1-94B8-1C6CD2765892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BEB8-4AA1-94B8-1C6CD2765892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BEB8-4AA1-94B8-1C6CD2765892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BEB8-4AA1-94B8-1C6CD2765892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BEB8-4AA1-94B8-1C6CD2765892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BEB8-4AA1-94B8-1C6CD2765892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BEB8-4AA1-94B8-1C6CD2765892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BEB8-4AA1-94B8-1C6CD2765892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BEB8-4AA1-94B8-1C6CD2765892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BEB8-4AA1-94B8-1C6CD2765892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BEB8-4AA1-94B8-1C6CD2765892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BEB8-4AA1-94B8-1C6CD2765892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BEB8-4AA1-94B8-1C6CD2765892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BEB8-4AA1-94B8-1C6CD2765892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BEB8-4AA1-94B8-1C6CD2765892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BEB8-4AA1-94B8-1C6CD2765892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Gráficos!$M$367:$M$398</c:f>
              <c:strCache>
                <c:ptCount val="31"/>
                <c:pt idx="0">
                  <c:v>Traço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Gráficos!$N$367:$N$398</c:f>
              <c:numCache>
                <c:formatCode>0</c:formatCode>
                <c:ptCount val="32"/>
                <c:pt idx="0">
                  <c:v>356811.21444201312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BEB8-4AA1-94B8-1C6CD2765892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2BF-4B52-A0D8-4B027F7499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2BF-4B52-A0D8-4B027F7499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2BF-4B52-A0D8-4B027F7499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F2BF-4B52-A0D8-4B027F7499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F2BF-4B52-A0D8-4B027F74999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F2BF-4B52-A0D8-4B027F74999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F2BF-4B52-A0D8-4B027F74999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F2BF-4B52-A0D8-4B027F74999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F2BF-4B52-A0D8-4B027F74999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F2BF-4B52-A0D8-4B027F74999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F2BF-4B52-A0D8-4B027F74999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F2BF-4B52-A0D8-4B027F74999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F2BF-4B52-A0D8-4B027F74999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F2BF-4B52-A0D8-4B027F74999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F2BF-4B52-A0D8-4B027F74999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F2BF-4B52-A0D8-4B027F74999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F2BF-4B52-A0D8-4B027F74999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F2BF-4B52-A0D8-4B027F74999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F2BF-4B52-A0D8-4B027F74999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F2BF-4B52-A0D8-4B027F74999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F2BF-4B52-A0D8-4B027F74999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F2BF-4B52-A0D8-4B027F74999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F2BF-4B52-A0D8-4B027F74999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F2BF-4B52-A0D8-4B027F74999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F2BF-4B52-A0D8-4B027F74999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F2BF-4B52-A0D8-4B027F74999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F2BF-4B52-A0D8-4B027F74999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F2BF-4B52-A0D8-4B027F74999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F2BF-4B52-A0D8-4B027F74999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F2BF-4B52-A0D8-4B027F74999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F2BF-4B52-A0D8-4B027F74999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2BF-4B52-A0D8-4B027F74999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2BF-4B52-A0D8-4B027F74999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2BF-4B52-A0D8-4B027F74999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2BF-4B52-A0D8-4B027F74999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2BF-4B52-A0D8-4B027F74999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2BF-4B52-A0D8-4B027F749998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F2BF-4B52-A0D8-4B027F749998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F2BF-4B52-A0D8-4B027F749998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F2BF-4B52-A0D8-4B027F749998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F2BF-4B52-A0D8-4B027F749998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F2BF-4B52-A0D8-4B027F749998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F2BF-4B52-A0D8-4B027F749998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F2BF-4B52-A0D8-4B027F749998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F2BF-4B52-A0D8-4B027F749998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F2BF-4B52-A0D8-4B027F749998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F2BF-4B52-A0D8-4B027F749998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F2BF-4B52-A0D8-4B027F749998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F2BF-4B52-A0D8-4B027F749998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F2BF-4B52-A0D8-4B027F749998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F2BF-4B52-A0D8-4B027F749998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F2BF-4B52-A0D8-4B027F749998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F2BF-4B52-A0D8-4B027F749998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F2BF-4B52-A0D8-4B027F749998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F2BF-4B52-A0D8-4B027F749998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F2BF-4B52-A0D8-4B027F749998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F2BF-4B52-A0D8-4B027F749998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F2BF-4B52-A0D8-4B027F749998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F2BF-4B52-A0D8-4B027F749998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F2BF-4B52-A0D8-4B027F749998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F2BF-4B52-A0D8-4B027F749998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F2BF-4B52-A0D8-4B027F74999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Gráficos!$X$368:$X$398</c:f>
              <c:strCache>
                <c:ptCount val="31"/>
                <c:pt idx="0">
                  <c:v>Cu</c:v>
                </c:pt>
                <c:pt idx="1">
                  <c:v>Zr</c:v>
                </c:pt>
                <c:pt idx="2">
                  <c:v>P</c:v>
                </c:pt>
                <c:pt idx="3">
                  <c:v>Zn</c:v>
                </c:pt>
                <c:pt idx="4">
                  <c:v>S</c:v>
                </c:pt>
                <c:pt idx="5">
                  <c:v>Ni</c:v>
                </c:pt>
                <c:pt idx="6">
                  <c:v>Mn</c:v>
                </c:pt>
                <c:pt idx="7">
                  <c:v>Cl</c:v>
                </c:pt>
                <c:pt idx="8">
                  <c:v>Cr</c:v>
                </c:pt>
                <c:pt idx="9">
                  <c:v>Si</c:v>
                </c:pt>
                <c:pt idx="10">
                  <c:v>Ti</c:v>
                </c:pt>
                <c:pt idx="11">
                  <c:v>Ca</c:v>
                </c:pt>
                <c:pt idx="12">
                  <c:v>K</c:v>
                </c:pt>
                <c:pt idx="13">
                  <c:v>Fe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Gráficos!$Y$368:$Y$398</c:f>
              <c:numCache>
                <c:formatCode>0</c:formatCode>
                <c:ptCount val="31"/>
                <c:pt idx="0">
                  <c:v>503.07075127644055</c:v>
                </c:pt>
                <c:pt idx="1">
                  <c:v>760.63092633114513</c:v>
                </c:pt>
                <c:pt idx="2">
                  <c:v>893.17651349380014</c:v>
                </c:pt>
                <c:pt idx="3">
                  <c:v>1137.1808898614149</c:v>
                </c:pt>
                <c:pt idx="4">
                  <c:v>1909.1083150984682</c:v>
                </c:pt>
                <c:pt idx="5">
                  <c:v>2290.9299781181617</c:v>
                </c:pt>
                <c:pt idx="6">
                  <c:v>4550.2297592997811</c:v>
                </c:pt>
                <c:pt idx="7">
                  <c:v>4844.6918307804517</c:v>
                </c:pt>
                <c:pt idx="8">
                  <c:v>4977.2374179431072</c:v>
                </c:pt>
                <c:pt idx="9">
                  <c:v>8448.2749817651347</c:v>
                </c:pt>
                <c:pt idx="10">
                  <c:v>13466.932895696571</c:v>
                </c:pt>
                <c:pt idx="11">
                  <c:v>14961.836250911743</c:v>
                </c:pt>
                <c:pt idx="12">
                  <c:v>33695.950036469731</c:v>
                </c:pt>
                <c:pt idx="13">
                  <c:v>264371.96389496716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F2BF-4B52-A0D8-4B027F74999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E6B-465A-A549-0F2C896746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E6B-465A-A549-0F2C896746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E6B-465A-A549-0F2C896746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9E6B-465A-A549-0F2C896746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9E6B-465A-A549-0F2C8967467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9E6B-465A-A549-0F2C8967467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9E6B-465A-A549-0F2C8967467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9E6B-465A-A549-0F2C8967467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9E6B-465A-A549-0F2C8967467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9E6B-465A-A549-0F2C8967467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9E6B-465A-A549-0F2C8967467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9E6B-465A-A549-0F2C8967467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9E6B-465A-A549-0F2C8967467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9E6B-465A-A549-0F2C8967467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9E6B-465A-A549-0F2C8967467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9E6B-465A-A549-0F2C8967467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9E6B-465A-A549-0F2C8967467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9E6B-465A-A549-0F2C8967467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9E6B-465A-A549-0F2C89674674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9E6B-465A-A549-0F2C89674674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9E6B-465A-A549-0F2C89674674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9E6B-465A-A549-0F2C89674674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9E6B-465A-A549-0F2C89674674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9E6B-465A-A549-0F2C89674674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9E6B-465A-A549-0F2C89674674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9E6B-465A-A549-0F2C89674674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9E6B-465A-A549-0F2C89674674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9E6B-465A-A549-0F2C89674674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9E6B-465A-A549-0F2C89674674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9E6B-465A-A549-0F2C89674674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9E6B-465A-A549-0F2C89674674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9E6B-465A-A549-0F2C8967467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E6B-465A-A549-0F2C8967467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E6B-465A-A549-0F2C8967467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E6B-465A-A549-0F2C8967467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E6B-465A-A549-0F2C8967467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E6B-465A-A549-0F2C8967467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E6B-465A-A549-0F2C8967467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9E6B-465A-A549-0F2C8967467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9E6B-465A-A549-0F2C8967467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9E6B-465A-A549-0F2C8967467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9E6B-465A-A549-0F2C89674674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9E6B-465A-A549-0F2C89674674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9E6B-465A-A549-0F2C89674674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9E6B-465A-A549-0F2C89674674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9E6B-465A-A549-0F2C89674674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9E6B-465A-A549-0F2C89674674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9E6B-465A-A549-0F2C89674674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9E6B-465A-A549-0F2C89674674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9E6B-465A-A549-0F2C89674674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9E6B-465A-A549-0F2C89674674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9E6B-465A-A549-0F2C89674674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9E6B-465A-A549-0F2C89674674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9E6B-465A-A549-0F2C89674674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9E6B-465A-A549-0F2C89674674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9E6B-465A-A549-0F2C89674674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9E6B-465A-A549-0F2C89674674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9E6B-465A-A549-0F2C89674674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9E6B-465A-A549-0F2C89674674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9E6B-465A-A549-0F2C89674674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9E6B-465A-A549-0F2C89674674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9E6B-465A-A549-0F2C89674674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9E6B-465A-A549-0F2C89674674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9E6B-465A-A549-0F2C8967467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Gráficos!$M$403:$M$434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Gráficos!$N$403:$N$434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E6B-465A-A549-0F2C8967467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0B68-4457-BEBB-9FF2EA7065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0B68-4457-BEBB-9FF2EA7065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0B68-4457-BEBB-9FF2EA7065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0B68-4457-BEBB-9FF2EA7065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0B68-4457-BEBB-9FF2EA70655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0B68-4457-BEBB-9FF2EA70655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0B68-4457-BEBB-9FF2EA70655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0B68-4457-BEBB-9FF2EA70655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0B68-4457-BEBB-9FF2EA70655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0B68-4457-BEBB-9FF2EA70655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0B68-4457-BEBB-9FF2EA70655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0B68-4457-BEBB-9FF2EA70655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0B68-4457-BEBB-9FF2EA70655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0B68-4457-BEBB-9FF2EA70655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0B68-4457-BEBB-9FF2EA70655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0B68-4457-BEBB-9FF2EA70655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0B68-4457-BEBB-9FF2EA70655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0B68-4457-BEBB-9FF2EA70655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0B68-4457-BEBB-9FF2EA70655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0B68-4457-BEBB-9FF2EA70655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0B68-4457-BEBB-9FF2EA70655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0B68-4457-BEBB-9FF2EA70655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0B68-4457-BEBB-9FF2EA70655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0B68-4457-BEBB-9FF2EA70655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0B68-4457-BEBB-9FF2EA70655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0B68-4457-BEBB-9FF2EA70655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0B68-4457-BEBB-9FF2EA70655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0B68-4457-BEBB-9FF2EA70655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0B68-4457-BEBB-9FF2EA70655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0B68-4457-BEBB-9FF2EA70655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0B68-4457-BEBB-9FF2EA70655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B68-4457-BEBB-9FF2EA70655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B68-4457-BEBB-9FF2EA70655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B68-4457-BEBB-9FF2EA70655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0B68-4457-BEBB-9FF2EA70655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0B68-4457-BEBB-9FF2EA70655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0B68-4457-BEBB-9FF2EA70655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0B68-4457-BEBB-9FF2EA706551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0B68-4457-BEBB-9FF2EA706551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0B68-4457-BEBB-9FF2EA706551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0B68-4457-BEBB-9FF2EA706551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0B68-4457-BEBB-9FF2EA706551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0B68-4457-BEBB-9FF2EA706551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0B68-4457-BEBB-9FF2EA706551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0B68-4457-BEBB-9FF2EA706551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0B68-4457-BEBB-9FF2EA706551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0B68-4457-BEBB-9FF2EA706551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0B68-4457-BEBB-9FF2EA706551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0B68-4457-BEBB-9FF2EA706551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0B68-4457-BEBB-9FF2EA706551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0B68-4457-BEBB-9FF2EA706551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0B68-4457-BEBB-9FF2EA706551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0B68-4457-BEBB-9FF2EA706551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0B68-4457-BEBB-9FF2EA706551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0B68-4457-BEBB-9FF2EA706551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0B68-4457-BEBB-9FF2EA706551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0B68-4457-BEBB-9FF2EA706551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0B68-4457-BEBB-9FF2EA706551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0B68-4457-BEBB-9FF2EA706551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0B68-4457-BEBB-9FF2EA706551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0B68-4457-BEBB-9FF2EA706551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0B68-4457-BEBB-9FF2EA70655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Gráficos!$X$404:$X$434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Gráficos!$Y$404:$Y$434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0B68-4457-BEBB-9FF2EA70655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4E6B-4E57-810F-5164349FB3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4E6B-4E57-810F-5164349FB3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4E6B-4E57-810F-5164349FB3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4E6B-4E57-810F-5164349FB3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4E6B-4E57-810F-5164349FB3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4E6B-4E57-810F-5164349FB3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4E6B-4E57-810F-5164349FB37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4E6B-4E57-810F-5164349FB37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4E6B-4E57-810F-5164349FB37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4E6B-4E57-810F-5164349FB37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4E6B-4E57-810F-5164349FB37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4E6B-4E57-810F-5164349FB37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4E6B-4E57-810F-5164349FB37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4E6B-4E57-810F-5164349FB37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4E6B-4E57-810F-5164349FB37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4E6B-4E57-810F-5164349FB37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4E6B-4E57-810F-5164349FB37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4E6B-4E57-810F-5164349FB37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4E6B-4E57-810F-5164349FB37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4E6B-4E57-810F-5164349FB37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4E6B-4E57-810F-5164349FB37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4E6B-4E57-810F-5164349FB37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4E6B-4E57-810F-5164349FB37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4E6B-4E57-810F-5164349FB37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4E6B-4E57-810F-5164349FB37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4E6B-4E57-810F-5164349FB37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4E6B-4E57-810F-5164349FB37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4E6B-4E57-810F-5164349FB37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4E6B-4E57-810F-5164349FB37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4E6B-4E57-810F-5164349FB37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4E6B-4E57-810F-5164349FB37F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4E6B-4E57-810F-5164349FB37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E6B-4E57-810F-5164349FB37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E6B-4E57-810F-5164349FB37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4E6B-4E57-810F-5164349FB37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4E6B-4E57-810F-5164349FB37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4E6B-4E57-810F-5164349FB37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4E6B-4E57-810F-5164349FB37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4E6B-4E57-810F-5164349FB37F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4E6B-4E57-810F-5164349FB37F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4E6B-4E57-810F-5164349FB37F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4E6B-4E57-810F-5164349FB37F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4E6B-4E57-810F-5164349FB37F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4E6B-4E57-810F-5164349FB37F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4E6B-4E57-810F-5164349FB37F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4E6B-4E57-810F-5164349FB37F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4E6B-4E57-810F-5164349FB37F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4E6B-4E57-810F-5164349FB37F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4E6B-4E57-810F-5164349FB37F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4E6B-4E57-810F-5164349FB37F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4E6B-4E57-810F-5164349FB37F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4E6B-4E57-810F-5164349FB37F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4E6B-4E57-810F-5164349FB37F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4E6B-4E57-810F-5164349FB37F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4E6B-4E57-810F-5164349FB37F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4E6B-4E57-810F-5164349FB37F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4E6B-4E57-810F-5164349FB37F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4E6B-4E57-810F-5164349FB37F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4E6B-4E57-810F-5164349FB37F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4E6B-4E57-810F-5164349FB37F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4E6B-4E57-810F-5164349FB37F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4E6B-4E57-810F-5164349FB37F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4E6B-4E57-810F-5164349FB37F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4E6B-4E57-810F-5164349FB37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Gráficos!$M$439:$M$470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Gráficos!$N$439:$N$470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4E6B-4E57-810F-5164349FB37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1F57-4EFE-B521-B85D32EBCE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1F57-4EFE-B521-B85D32EBCE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1F57-4EFE-B521-B85D32EBCE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1F57-4EFE-B521-B85D32EBCE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1F57-4EFE-B521-B85D32EBCE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1F57-4EFE-B521-B85D32EBCEE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1F57-4EFE-B521-B85D32EBCEE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1F57-4EFE-B521-B85D32EBCEE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1F57-4EFE-B521-B85D32EBCEE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1F57-4EFE-B521-B85D32EBCEE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1F57-4EFE-B521-B85D32EBCEE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1F57-4EFE-B521-B85D32EBCEE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1F57-4EFE-B521-B85D32EBCEE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1F57-4EFE-B521-B85D32EBCEE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1F57-4EFE-B521-B85D32EBCEE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1F57-4EFE-B521-B85D32EBCEE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1F57-4EFE-B521-B85D32EBCEE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1F57-4EFE-B521-B85D32EBCEE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1F57-4EFE-B521-B85D32EBCEE4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1F57-4EFE-B521-B85D32EBCEE4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1F57-4EFE-B521-B85D32EBCEE4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1F57-4EFE-B521-B85D32EBCEE4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1F57-4EFE-B521-B85D32EBCEE4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1F57-4EFE-B521-B85D32EBCEE4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1F57-4EFE-B521-B85D32EBCEE4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1F57-4EFE-B521-B85D32EBCEE4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1F57-4EFE-B521-B85D32EBCEE4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1F57-4EFE-B521-B85D32EBCEE4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1F57-4EFE-B521-B85D32EBCEE4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1F57-4EFE-B521-B85D32EBCEE4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1F57-4EFE-B521-B85D32EBCEE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1F57-4EFE-B521-B85D32EBCEE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1F57-4EFE-B521-B85D32EBCEE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1F57-4EFE-B521-B85D32EBCEE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1F57-4EFE-B521-B85D32EBCEE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1F57-4EFE-B521-B85D32EBCEE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1F57-4EFE-B521-B85D32EBCEE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1F57-4EFE-B521-B85D32EBCEE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1F57-4EFE-B521-B85D32EBCEE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1F57-4EFE-B521-B85D32EBCEE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1F57-4EFE-B521-B85D32EBCEE4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1F57-4EFE-B521-B85D32EBCEE4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1F57-4EFE-B521-B85D32EBCEE4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1F57-4EFE-B521-B85D32EBCEE4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1F57-4EFE-B521-B85D32EBCEE4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1F57-4EFE-B521-B85D32EBCEE4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1F57-4EFE-B521-B85D32EBCEE4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1F57-4EFE-B521-B85D32EBCEE4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1F57-4EFE-B521-B85D32EBCEE4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1F57-4EFE-B521-B85D32EBCEE4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1F57-4EFE-B521-B85D32EBCEE4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1F57-4EFE-B521-B85D32EBCEE4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1F57-4EFE-B521-B85D32EBCEE4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1F57-4EFE-B521-B85D32EBCEE4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1F57-4EFE-B521-B85D32EBCEE4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1F57-4EFE-B521-B85D32EBCEE4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1F57-4EFE-B521-B85D32EBCEE4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1F57-4EFE-B521-B85D32EBCEE4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1F57-4EFE-B521-B85D32EBCEE4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1F57-4EFE-B521-B85D32EBCEE4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1F57-4EFE-B521-B85D32EBCEE4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1F57-4EFE-B521-B85D32EBCEE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Gráficos!$X$440:$X$470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Gráficos!$Y$440:$Y$470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1F57-4EFE-B521-B85D32EBCEE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7EF-4BAB-A4F9-5302590E7D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7EF-4BAB-A4F9-5302590E7D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7EF-4BAB-A4F9-5302590E7D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F7EF-4BAB-A4F9-5302590E7D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F7EF-4BAB-A4F9-5302590E7DD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F7EF-4BAB-A4F9-5302590E7DD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F7EF-4BAB-A4F9-5302590E7DD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F7EF-4BAB-A4F9-5302590E7DD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F7EF-4BAB-A4F9-5302590E7DD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F7EF-4BAB-A4F9-5302590E7DD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F7EF-4BAB-A4F9-5302590E7DD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F7EF-4BAB-A4F9-5302590E7DD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F7EF-4BAB-A4F9-5302590E7DD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F7EF-4BAB-A4F9-5302590E7DD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F7EF-4BAB-A4F9-5302590E7DD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F7EF-4BAB-A4F9-5302590E7DD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F7EF-4BAB-A4F9-5302590E7DD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F7EF-4BAB-A4F9-5302590E7DD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F7EF-4BAB-A4F9-5302590E7DD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F7EF-4BAB-A4F9-5302590E7DD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F7EF-4BAB-A4F9-5302590E7DD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F7EF-4BAB-A4F9-5302590E7DD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F7EF-4BAB-A4F9-5302590E7DD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F7EF-4BAB-A4F9-5302590E7DD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F7EF-4BAB-A4F9-5302590E7DD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F7EF-4BAB-A4F9-5302590E7DD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F7EF-4BAB-A4F9-5302590E7DD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F7EF-4BAB-A4F9-5302590E7DD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F7EF-4BAB-A4F9-5302590E7DD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F7EF-4BAB-A4F9-5302590E7DD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F7EF-4BAB-A4F9-5302590E7DD8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F7EF-4BAB-A4F9-5302590E7DD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7EF-4BAB-A4F9-5302590E7DD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7EF-4BAB-A4F9-5302590E7DD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7EF-4BAB-A4F9-5302590E7DD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7EF-4BAB-A4F9-5302590E7DD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7EF-4BAB-A4F9-5302590E7DD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7EF-4BAB-A4F9-5302590E7DD8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F7EF-4BAB-A4F9-5302590E7DD8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F7EF-4BAB-A4F9-5302590E7DD8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F7EF-4BAB-A4F9-5302590E7DD8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F7EF-4BAB-A4F9-5302590E7DD8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F7EF-4BAB-A4F9-5302590E7DD8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F7EF-4BAB-A4F9-5302590E7DD8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F7EF-4BAB-A4F9-5302590E7DD8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F7EF-4BAB-A4F9-5302590E7DD8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F7EF-4BAB-A4F9-5302590E7DD8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F7EF-4BAB-A4F9-5302590E7DD8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F7EF-4BAB-A4F9-5302590E7DD8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F7EF-4BAB-A4F9-5302590E7DD8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F7EF-4BAB-A4F9-5302590E7DD8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F7EF-4BAB-A4F9-5302590E7DD8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F7EF-4BAB-A4F9-5302590E7DD8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F7EF-4BAB-A4F9-5302590E7DD8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F7EF-4BAB-A4F9-5302590E7DD8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F7EF-4BAB-A4F9-5302590E7DD8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F7EF-4BAB-A4F9-5302590E7DD8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F7EF-4BAB-A4F9-5302590E7DD8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F7EF-4BAB-A4F9-5302590E7DD8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F7EF-4BAB-A4F9-5302590E7DD8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F7EF-4BAB-A4F9-5302590E7DD8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F7EF-4BAB-A4F9-5302590E7DD8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F7EF-4BAB-A4F9-5302590E7DD8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F7EF-4BAB-A4F9-5302590E7DD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Gráficos!$M$475:$M$506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Gráficos!$N$475:$N$506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F7EF-4BAB-A4F9-5302590E7DD8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750-42E0-8B1D-F6A9D8F1AC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750-42E0-8B1D-F6A9D8F1AC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750-42E0-8B1D-F6A9D8F1AC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750-42E0-8B1D-F6A9D8F1AC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750-42E0-8B1D-F6A9D8F1AC7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750-42E0-8B1D-F6A9D8F1AC7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E750-42E0-8B1D-F6A9D8F1AC7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E750-42E0-8B1D-F6A9D8F1AC7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E750-42E0-8B1D-F6A9D8F1AC7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E750-42E0-8B1D-F6A9D8F1AC7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E750-42E0-8B1D-F6A9D8F1AC7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E750-42E0-8B1D-F6A9D8F1AC7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E750-42E0-8B1D-F6A9D8F1AC7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E750-42E0-8B1D-F6A9D8F1AC7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E750-42E0-8B1D-F6A9D8F1AC7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E750-42E0-8B1D-F6A9D8F1AC7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E750-42E0-8B1D-F6A9D8F1AC7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E750-42E0-8B1D-F6A9D8F1AC7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E750-42E0-8B1D-F6A9D8F1AC7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E750-42E0-8B1D-F6A9D8F1AC7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E750-42E0-8B1D-F6A9D8F1AC7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E750-42E0-8B1D-F6A9D8F1AC7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E750-42E0-8B1D-F6A9D8F1AC7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E750-42E0-8B1D-F6A9D8F1AC79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E750-42E0-8B1D-F6A9D8F1AC79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E750-42E0-8B1D-F6A9D8F1AC79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E750-42E0-8B1D-F6A9D8F1AC79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E750-42E0-8B1D-F6A9D8F1AC79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E750-42E0-8B1D-F6A9D8F1AC79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E750-42E0-8B1D-F6A9D8F1AC79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E750-42E0-8B1D-F6A9D8F1AC7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750-42E0-8B1D-F6A9D8F1AC7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750-42E0-8B1D-F6A9D8F1AC7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750-42E0-8B1D-F6A9D8F1AC7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750-42E0-8B1D-F6A9D8F1AC7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E750-42E0-8B1D-F6A9D8F1AC79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E750-42E0-8B1D-F6A9D8F1AC79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E750-42E0-8B1D-F6A9D8F1AC79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E750-42E0-8B1D-F6A9D8F1AC79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E750-42E0-8B1D-F6A9D8F1AC79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E750-42E0-8B1D-F6A9D8F1AC79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E750-42E0-8B1D-F6A9D8F1AC79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E750-42E0-8B1D-F6A9D8F1AC79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E750-42E0-8B1D-F6A9D8F1AC79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E750-42E0-8B1D-F6A9D8F1AC79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E750-42E0-8B1D-F6A9D8F1AC79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E750-42E0-8B1D-F6A9D8F1AC79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E750-42E0-8B1D-F6A9D8F1AC79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E750-42E0-8B1D-F6A9D8F1AC79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E750-42E0-8B1D-F6A9D8F1AC79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E750-42E0-8B1D-F6A9D8F1AC79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E750-42E0-8B1D-F6A9D8F1AC79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E750-42E0-8B1D-F6A9D8F1AC79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E750-42E0-8B1D-F6A9D8F1AC79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E750-42E0-8B1D-F6A9D8F1AC79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E750-42E0-8B1D-F6A9D8F1AC79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E750-42E0-8B1D-F6A9D8F1AC79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E750-42E0-8B1D-F6A9D8F1AC79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E750-42E0-8B1D-F6A9D8F1AC79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E750-42E0-8B1D-F6A9D8F1AC79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E750-42E0-8B1D-F6A9D8F1AC79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E750-42E0-8B1D-F6A9D8F1AC79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Gráficos!$X$476:$X$506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Gráficos!$Y$476:$Y$506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E750-42E0-8B1D-F6A9D8F1AC7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7F06-470E-B75C-F2DA1DD4B4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7F06-470E-B75C-F2DA1DD4B4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7F06-470E-B75C-F2DA1DD4B4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7F06-470E-B75C-F2DA1DD4B48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7F06-470E-B75C-F2DA1DD4B48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7F06-470E-B75C-F2DA1DD4B48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7F06-470E-B75C-F2DA1DD4B48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7F06-470E-B75C-F2DA1DD4B48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7F06-470E-B75C-F2DA1DD4B48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7F06-470E-B75C-F2DA1DD4B48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7F06-470E-B75C-F2DA1DD4B48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7F06-470E-B75C-F2DA1DD4B48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7F06-470E-B75C-F2DA1DD4B48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7F06-470E-B75C-F2DA1DD4B48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7F06-470E-B75C-F2DA1DD4B48C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7F06-470E-B75C-F2DA1DD4B48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7F06-470E-B75C-F2DA1DD4B48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7F06-470E-B75C-F2DA1DD4B48C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7F06-470E-B75C-F2DA1DD4B48C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7F06-470E-B75C-F2DA1DD4B48C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7F06-470E-B75C-F2DA1DD4B48C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7F06-470E-B75C-F2DA1DD4B48C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7F06-470E-B75C-F2DA1DD4B48C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7F06-470E-B75C-F2DA1DD4B48C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7F06-470E-B75C-F2DA1DD4B48C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7F06-470E-B75C-F2DA1DD4B48C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7F06-470E-B75C-F2DA1DD4B48C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7F06-470E-B75C-F2DA1DD4B48C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7F06-470E-B75C-F2DA1DD4B48C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7F06-470E-B75C-F2DA1DD4B48C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7F06-470E-B75C-F2DA1DD4B48C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7F06-470E-B75C-F2DA1DD4B48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F06-470E-B75C-F2DA1DD4B48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F06-470E-B75C-F2DA1DD4B48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F06-470E-B75C-F2DA1DD4B48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7F06-470E-B75C-F2DA1DD4B48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7F06-470E-B75C-F2DA1DD4B48C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7F06-470E-B75C-F2DA1DD4B48C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7F06-470E-B75C-F2DA1DD4B48C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7F06-470E-B75C-F2DA1DD4B48C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7F06-470E-B75C-F2DA1DD4B48C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7F06-470E-B75C-F2DA1DD4B48C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7F06-470E-B75C-F2DA1DD4B48C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7F06-470E-B75C-F2DA1DD4B48C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7F06-470E-B75C-F2DA1DD4B48C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7F06-470E-B75C-F2DA1DD4B48C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7F06-470E-B75C-F2DA1DD4B48C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7F06-470E-B75C-F2DA1DD4B48C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7F06-470E-B75C-F2DA1DD4B48C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7F06-470E-B75C-F2DA1DD4B48C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7F06-470E-B75C-F2DA1DD4B48C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7F06-470E-B75C-F2DA1DD4B48C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7F06-470E-B75C-F2DA1DD4B48C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7F06-470E-B75C-F2DA1DD4B48C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7F06-470E-B75C-F2DA1DD4B48C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7F06-470E-B75C-F2DA1DD4B48C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7F06-470E-B75C-F2DA1DD4B48C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7F06-470E-B75C-F2DA1DD4B48C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7F06-470E-B75C-F2DA1DD4B48C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7F06-470E-B75C-F2DA1DD4B48C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7F06-470E-B75C-F2DA1DD4B48C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7F06-470E-B75C-F2DA1DD4B48C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7F06-470E-B75C-F2DA1DD4B48C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7F06-470E-B75C-F2DA1DD4B48C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Gráficos!$M$511:$M$542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Gráficos!$N$511:$N$542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7F06-470E-B75C-F2DA1DD4B48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580E-4F1F-BF7C-C7D434AE1A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580E-4F1F-BF7C-C7D434AE1A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580E-4F1F-BF7C-C7D434AE1A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580E-4F1F-BF7C-C7D434AE1A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580E-4F1F-BF7C-C7D434AE1A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580E-4F1F-BF7C-C7D434AE1AE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580E-4F1F-BF7C-C7D434AE1AE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580E-4F1F-BF7C-C7D434AE1AE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580E-4F1F-BF7C-C7D434AE1AE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580E-4F1F-BF7C-C7D434AE1AE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580E-4F1F-BF7C-C7D434AE1AE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580E-4F1F-BF7C-C7D434AE1AE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580E-4F1F-BF7C-C7D434AE1AE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580E-4F1F-BF7C-C7D434AE1AE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580E-4F1F-BF7C-C7D434AE1AE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580E-4F1F-BF7C-C7D434AE1AE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580E-4F1F-BF7C-C7D434AE1AE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580E-4F1F-BF7C-C7D434AE1AE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580E-4F1F-BF7C-C7D434AE1AE4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580E-4F1F-BF7C-C7D434AE1AE4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580E-4F1F-BF7C-C7D434AE1AE4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580E-4F1F-BF7C-C7D434AE1AE4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580E-4F1F-BF7C-C7D434AE1AE4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580E-4F1F-BF7C-C7D434AE1AE4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580E-4F1F-BF7C-C7D434AE1AE4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580E-4F1F-BF7C-C7D434AE1AE4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580E-4F1F-BF7C-C7D434AE1AE4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580E-4F1F-BF7C-C7D434AE1AE4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580E-4F1F-BF7C-C7D434AE1AE4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580E-4F1F-BF7C-C7D434AE1AE4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580E-4F1F-BF7C-C7D434AE1AE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80E-4F1F-BF7C-C7D434AE1AE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80E-4F1F-BF7C-C7D434AE1AE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80E-4F1F-BF7C-C7D434AE1AE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580E-4F1F-BF7C-C7D434AE1AE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580E-4F1F-BF7C-C7D434AE1AE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580E-4F1F-BF7C-C7D434AE1AE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580E-4F1F-BF7C-C7D434AE1AE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580E-4F1F-BF7C-C7D434AE1AE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580E-4F1F-BF7C-C7D434AE1AE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580E-4F1F-BF7C-C7D434AE1AE4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580E-4F1F-BF7C-C7D434AE1AE4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580E-4F1F-BF7C-C7D434AE1AE4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580E-4F1F-BF7C-C7D434AE1AE4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580E-4F1F-BF7C-C7D434AE1AE4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580E-4F1F-BF7C-C7D434AE1AE4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580E-4F1F-BF7C-C7D434AE1AE4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580E-4F1F-BF7C-C7D434AE1AE4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580E-4F1F-BF7C-C7D434AE1AE4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580E-4F1F-BF7C-C7D434AE1AE4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580E-4F1F-BF7C-C7D434AE1AE4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580E-4F1F-BF7C-C7D434AE1AE4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580E-4F1F-BF7C-C7D434AE1AE4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580E-4F1F-BF7C-C7D434AE1AE4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580E-4F1F-BF7C-C7D434AE1AE4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580E-4F1F-BF7C-C7D434AE1AE4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580E-4F1F-BF7C-C7D434AE1AE4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580E-4F1F-BF7C-C7D434AE1AE4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580E-4F1F-BF7C-C7D434AE1AE4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580E-4F1F-BF7C-C7D434AE1AE4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580E-4F1F-BF7C-C7D434AE1AE4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580E-4F1F-BF7C-C7D434AE1AE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Gráficos!$X$512:$X$542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Gráficos!$Y$512:$Y$542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580E-4F1F-BF7C-C7D434AE1AE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50A-47DF-BFF6-FBED52C45E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50A-47DF-BFF6-FBED52C45E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250A-47DF-BFF6-FBED52C45E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250A-47DF-BFF6-FBED52C45E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250A-47DF-BFF6-FBED52C45E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250A-47DF-BFF6-FBED52C45E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250A-47DF-BFF6-FBED52C45E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250A-47DF-BFF6-FBED52C45E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250A-47DF-BFF6-FBED52C45E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250A-47DF-BFF6-FBED52C45E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250A-47DF-BFF6-FBED52C45E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250A-47DF-BFF6-FBED52C45E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250A-47DF-BFF6-FBED52C45E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250A-47DF-BFF6-FBED52C45E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250A-47DF-BFF6-FBED52C45E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250A-47DF-BFF6-FBED52C45E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250A-47DF-BFF6-FBED52C45E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250A-47DF-BFF6-FBED52C45E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250A-47DF-BFF6-FBED52C45E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250A-47DF-BFF6-FBED52C45E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250A-47DF-BFF6-FBED52C45E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250A-47DF-BFF6-FBED52C45E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250A-47DF-BFF6-FBED52C45E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250A-47DF-BFF6-FBED52C45E97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250A-47DF-BFF6-FBED52C45E97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250A-47DF-BFF6-FBED52C45E97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250A-47DF-BFF6-FBED52C45E97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250A-47DF-BFF6-FBED52C45E97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250A-47DF-BFF6-FBED52C45E97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250A-47DF-BFF6-FBED52C45E97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250A-47DF-BFF6-FBED52C45E97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250A-47DF-BFF6-FBED52C45E9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50A-47DF-BFF6-FBED52C45E9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50A-47DF-BFF6-FBED52C45E9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50A-47DF-BFF6-FBED52C45E9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50A-47DF-BFF6-FBED52C45E9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250A-47DF-BFF6-FBED52C45E9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250A-47DF-BFF6-FBED52C45E97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250A-47DF-BFF6-FBED52C45E97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250A-47DF-BFF6-FBED52C45E97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250A-47DF-BFF6-FBED52C45E97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250A-47DF-BFF6-FBED52C45E97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250A-47DF-BFF6-FBED52C45E97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250A-47DF-BFF6-FBED52C45E97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250A-47DF-BFF6-FBED52C45E97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250A-47DF-BFF6-FBED52C45E97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250A-47DF-BFF6-FBED52C45E97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250A-47DF-BFF6-FBED52C45E97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250A-47DF-BFF6-FBED52C45E97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250A-47DF-BFF6-FBED52C45E97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250A-47DF-BFF6-FBED52C45E97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250A-47DF-BFF6-FBED52C45E97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250A-47DF-BFF6-FBED52C45E97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250A-47DF-BFF6-FBED52C45E97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250A-47DF-BFF6-FBED52C45E97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250A-47DF-BFF6-FBED52C45E97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250A-47DF-BFF6-FBED52C45E97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250A-47DF-BFF6-FBED52C45E97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250A-47DF-BFF6-FBED52C45E97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250A-47DF-BFF6-FBED52C45E97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250A-47DF-BFF6-FBED52C45E97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250A-47DF-BFF6-FBED52C45E97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250A-47DF-BFF6-FBED52C45E97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250A-47DF-BFF6-FBED52C45E9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Gráficos!$M$547:$M$578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Gráficos!$N$547:$N$578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250A-47DF-BFF6-FBED52C45E9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5CEA-4ACC-8C93-2C1132C8FA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5CEA-4ACC-8C93-2C1132C8FA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5CEA-4ACC-8C93-2C1132C8FA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5CEA-4ACC-8C93-2C1132C8FA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5CEA-4ACC-8C93-2C1132C8FA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5CEA-4ACC-8C93-2C1132C8FA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5CEA-4ACC-8C93-2C1132C8FA5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5CEA-4ACC-8C93-2C1132C8FA5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5CEA-4ACC-8C93-2C1132C8FA5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5CEA-4ACC-8C93-2C1132C8FA5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5CEA-4ACC-8C93-2C1132C8FA5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5CEA-4ACC-8C93-2C1132C8FA5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5CEA-4ACC-8C93-2C1132C8FA5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5CEA-4ACC-8C93-2C1132C8FA5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5CEA-4ACC-8C93-2C1132C8FA5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5CEA-4ACC-8C93-2C1132C8FA5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5CEA-4ACC-8C93-2C1132C8FA5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5CEA-4ACC-8C93-2C1132C8FA5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5CEA-4ACC-8C93-2C1132C8FA5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5CEA-4ACC-8C93-2C1132C8FA5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5CEA-4ACC-8C93-2C1132C8FA5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5CEA-4ACC-8C93-2C1132C8FA5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5CEA-4ACC-8C93-2C1132C8FA5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5CEA-4ACC-8C93-2C1132C8FA5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5CEA-4ACC-8C93-2C1132C8FA5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5CEA-4ACC-8C93-2C1132C8FA5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5CEA-4ACC-8C93-2C1132C8FA5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5CEA-4ACC-8C93-2C1132C8FA5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5CEA-4ACC-8C93-2C1132C8FA5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5CEA-4ACC-8C93-2C1132C8FA5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5CEA-4ACC-8C93-2C1132C8FA5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CEA-4ACC-8C93-2C1132C8FA5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CEA-4ACC-8C93-2C1132C8FA5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CEA-4ACC-8C93-2C1132C8FA5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5CEA-4ACC-8C93-2C1132C8FA5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5CEA-4ACC-8C93-2C1132C8FA5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5CEA-4ACC-8C93-2C1132C8FA5E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5CEA-4ACC-8C93-2C1132C8FA5E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5CEA-4ACC-8C93-2C1132C8FA5E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5CEA-4ACC-8C93-2C1132C8FA5E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5CEA-4ACC-8C93-2C1132C8FA5E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5CEA-4ACC-8C93-2C1132C8FA5E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5CEA-4ACC-8C93-2C1132C8FA5E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5CEA-4ACC-8C93-2C1132C8FA5E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5CEA-4ACC-8C93-2C1132C8FA5E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5CEA-4ACC-8C93-2C1132C8FA5E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5CEA-4ACC-8C93-2C1132C8FA5E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5CEA-4ACC-8C93-2C1132C8FA5E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5CEA-4ACC-8C93-2C1132C8FA5E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5CEA-4ACC-8C93-2C1132C8FA5E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5CEA-4ACC-8C93-2C1132C8FA5E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5CEA-4ACC-8C93-2C1132C8FA5E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5CEA-4ACC-8C93-2C1132C8FA5E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5CEA-4ACC-8C93-2C1132C8FA5E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5CEA-4ACC-8C93-2C1132C8FA5E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5CEA-4ACC-8C93-2C1132C8FA5E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5CEA-4ACC-8C93-2C1132C8FA5E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5CEA-4ACC-8C93-2C1132C8FA5E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5CEA-4ACC-8C93-2C1132C8FA5E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5CEA-4ACC-8C93-2C1132C8FA5E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5CEA-4ACC-8C93-2C1132C8FA5E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5CEA-4ACC-8C93-2C1132C8FA5E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Gráficos!$X$548:$X$578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Gráficos!$Y$548:$Y$578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5CEA-4ACC-8C93-2C1132C8FA5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618-44FD-B6EF-ED0E2BBC94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618-44FD-B6EF-ED0E2BBC94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618-44FD-B6EF-ED0E2BBC94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618-44FD-B6EF-ED0E2BBC94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618-44FD-B6EF-ED0E2BBC943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618-44FD-B6EF-ED0E2BBC943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E618-44FD-B6EF-ED0E2BBC943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E618-44FD-B6EF-ED0E2BBC943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E618-44FD-B6EF-ED0E2BBC943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E618-44FD-B6EF-ED0E2BBC943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E618-44FD-B6EF-ED0E2BBC943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E618-44FD-B6EF-ED0E2BBC943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E618-44FD-B6EF-ED0E2BBC943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E618-44FD-B6EF-ED0E2BBC943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E618-44FD-B6EF-ED0E2BBC943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E618-44FD-B6EF-ED0E2BBC943A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E618-44FD-B6EF-ED0E2BBC943A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E618-44FD-B6EF-ED0E2BBC943A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E618-44FD-B6EF-ED0E2BBC943A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E618-44FD-B6EF-ED0E2BBC943A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E618-44FD-B6EF-ED0E2BBC943A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E618-44FD-B6EF-ED0E2BBC943A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E618-44FD-B6EF-ED0E2BBC943A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E618-44FD-B6EF-ED0E2BBC943A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E618-44FD-B6EF-ED0E2BBC943A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E618-44FD-B6EF-ED0E2BBC943A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E618-44FD-B6EF-ED0E2BBC943A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E618-44FD-B6EF-ED0E2BBC943A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E618-44FD-B6EF-ED0E2BBC943A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E618-44FD-B6EF-ED0E2BBC943A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E618-44FD-B6EF-ED0E2BBC943A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E618-44FD-B6EF-ED0E2BBC943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618-44FD-B6EF-ED0E2BBC943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618-44FD-B6EF-ED0E2BBC943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618-44FD-B6EF-ED0E2BBC943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618-44FD-B6EF-ED0E2BBC943A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E618-44FD-B6EF-ED0E2BBC943A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E618-44FD-B6EF-ED0E2BBC943A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E618-44FD-B6EF-ED0E2BBC943A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E618-44FD-B6EF-ED0E2BBC943A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E618-44FD-B6EF-ED0E2BBC943A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E618-44FD-B6EF-ED0E2BBC943A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E618-44FD-B6EF-ED0E2BBC943A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E618-44FD-B6EF-ED0E2BBC943A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E618-44FD-B6EF-ED0E2BBC943A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E618-44FD-B6EF-ED0E2BBC943A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E618-44FD-B6EF-ED0E2BBC943A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E618-44FD-B6EF-ED0E2BBC943A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E618-44FD-B6EF-ED0E2BBC943A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E618-44FD-B6EF-ED0E2BBC943A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E618-44FD-B6EF-ED0E2BBC943A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E618-44FD-B6EF-ED0E2BBC943A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E618-44FD-B6EF-ED0E2BBC943A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E618-44FD-B6EF-ED0E2BBC943A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E618-44FD-B6EF-ED0E2BBC943A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E618-44FD-B6EF-ED0E2BBC943A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E618-44FD-B6EF-ED0E2BBC943A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E618-44FD-B6EF-ED0E2BBC943A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E618-44FD-B6EF-ED0E2BBC943A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E618-44FD-B6EF-ED0E2BBC943A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E618-44FD-B6EF-ED0E2BBC943A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E618-44FD-B6EF-ED0E2BBC943A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E618-44FD-B6EF-ED0E2BBC943A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E618-44FD-B6EF-ED0E2BBC943A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Gráficos!$M$583:$M$614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Gráficos!$N$583:$N$614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E618-44FD-B6EF-ED0E2BBC943A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80EA-451E-8661-D47088E083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80EA-451E-8661-D47088E083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80EA-451E-8661-D47088E083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80EA-451E-8661-D47088E0838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80EA-451E-8661-D47088E0838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80EA-451E-8661-D47088E0838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80EA-451E-8661-D47088E0838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80EA-451E-8661-D47088E0838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80EA-451E-8661-D47088E0838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80EA-451E-8661-D47088E0838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80EA-451E-8661-D47088E0838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80EA-451E-8661-D47088E0838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80EA-451E-8661-D47088E0838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80EA-451E-8661-D47088E0838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80EA-451E-8661-D47088E0838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80EA-451E-8661-D47088E0838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80EA-451E-8661-D47088E0838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80EA-451E-8661-D47088E0838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80EA-451E-8661-D47088E0838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80EA-451E-8661-D47088E0838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80EA-451E-8661-D47088E0838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80EA-451E-8661-D47088E0838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80EA-451E-8661-D47088E0838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80EA-451E-8661-D47088E0838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80EA-451E-8661-D47088E0838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80EA-451E-8661-D47088E0838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80EA-451E-8661-D47088E0838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80EA-451E-8661-D47088E0838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80EA-451E-8661-D47088E0838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80EA-451E-8661-D47088E0838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80EA-451E-8661-D47088E0838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0EA-451E-8661-D47088E0838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0EA-451E-8661-D47088E0838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80EA-451E-8661-D47088E0838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80EA-451E-8661-D47088E0838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80EA-451E-8661-D47088E0838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80EA-451E-8661-D47088E0838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80EA-451E-8661-D47088E0838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80EA-451E-8661-D47088E0838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80EA-451E-8661-D47088E0838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80EA-451E-8661-D47088E0838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80EA-451E-8661-D47088E0838B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80EA-451E-8661-D47088E0838B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80EA-451E-8661-D47088E0838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80EA-451E-8661-D47088E0838B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80EA-451E-8661-D47088E0838B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80EA-451E-8661-D47088E0838B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80EA-451E-8661-D47088E0838B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80EA-451E-8661-D47088E0838B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80EA-451E-8661-D47088E0838B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80EA-451E-8661-D47088E0838B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80EA-451E-8661-D47088E0838B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80EA-451E-8661-D47088E0838B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80EA-451E-8661-D47088E0838B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80EA-451E-8661-D47088E0838B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80EA-451E-8661-D47088E0838B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80EA-451E-8661-D47088E0838B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80EA-451E-8661-D47088E0838B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80EA-451E-8661-D47088E0838B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80EA-451E-8661-D47088E0838B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80EA-451E-8661-D47088E0838B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80EA-451E-8661-D47088E0838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Gráficos!$X$584:$X$614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Gráficos!$Y$584:$Y$614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80EA-451E-8661-D47088E0838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A6AA-4706-9DE4-0AA3C38977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6AA-4706-9DE4-0AA3C38977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6AA-4706-9DE4-0AA3C38977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A6AA-4706-9DE4-0AA3C389770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A6AA-4706-9DE4-0AA3C389770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A6AA-4706-9DE4-0AA3C389770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A6AA-4706-9DE4-0AA3C389770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A6AA-4706-9DE4-0AA3C389770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A6AA-4706-9DE4-0AA3C389770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A6AA-4706-9DE4-0AA3C389770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A6AA-4706-9DE4-0AA3C389770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A6AA-4706-9DE4-0AA3C389770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A6AA-4706-9DE4-0AA3C389770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A6AA-4706-9DE4-0AA3C389770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A6AA-4706-9DE4-0AA3C389770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A6AA-4706-9DE4-0AA3C389770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A6AA-4706-9DE4-0AA3C389770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A6AA-4706-9DE4-0AA3C389770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A6AA-4706-9DE4-0AA3C389770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A6AA-4706-9DE4-0AA3C389770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A6AA-4706-9DE4-0AA3C389770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A6AA-4706-9DE4-0AA3C389770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A6AA-4706-9DE4-0AA3C389770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A6AA-4706-9DE4-0AA3C389770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A6AA-4706-9DE4-0AA3C389770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A6AA-4706-9DE4-0AA3C389770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A6AA-4706-9DE4-0AA3C389770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A6AA-4706-9DE4-0AA3C389770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A6AA-4706-9DE4-0AA3C389770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A6AA-4706-9DE4-0AA3C389770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A6AA-4706-9DE4-0AA3C389770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A6AA-4706-9DE4-0AA3C389770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6AA-4706-9DE4-0AA3C389770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6AA-4706-9DE4-0AA3C389770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A6AA-4706-9DE4-0AA3C389770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A6AA-4706-9DE4-0AA3C389770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A6AA-4706-9DE4-0AA3C389770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A6AA-4706-9DE4-0AA3C389770E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A6AA-4706-9DE4-0AA3C389770E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A6AA-4706-9DE4-0AA3C389770E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A6AA-4706-9DE4-0AA3C389770E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A6AA-4706-9DE4-0AA3C389770E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A6AA-4706-9DE4-0AA3C389770E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A6AA-4706-9DE4-0AA3C389770E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A6AA-4706-9DE4-0AA3C389770E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A6AA-4706-9DE4-0AA3C389770E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A6AA-4706-9DE4-0AA3C389770E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A6AA-4706-9DE4-0AA3C389770E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A6AA-4706-9DE4-0AA3C389770E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A6AA-4706-9DE4-0AA3C389770E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A6AA-4706-9DE4-0AA3C389770E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A6AA-4706-9DE4-0AA3C389770E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A6AA-4706-9DE4-0AA3C389770E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A6AA-4706-9DE4-0AA3C389770E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A6AA-4706-9DE4-0AA3C389770E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A6AA-4706-9DE4-0AA3C389770E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A6AA-4706-9DE4-0AA3C389770E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A6AA-4706-9DE4-0AA3C389770E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A6AA-4706-9DE4-0AA3C389770E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A6AA-4706-9DE4-0AA3C389770E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A6AA-4706-9DE4-0AA3C389770E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A6AA-4706-9DE4-0AA3C389770E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A6AA-4706-9DE4-0AA3C389770E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A6AA-4706-9DE4-0AA3C389770E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Gráficos!$M$619:$M$650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Gráficos!$N$619:$N$650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A6AA-4706-9DE4-0AA3C389770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8D57-4898-BE46-8B434CE9EB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8D57-4898-BE46-8B434CE9EB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8D57-4898-BE46-8B434CE9EB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8D57-4898-BE46-8B434CE9EB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8D57-4898-BE46-8B434CE9EB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8D57-4898-BE46-8B434CE9EB9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8D57-4898-BE46-8B434CE9EB9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8D57-4898-BE46-8B434CE9EB9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8D57-4898-BE46-8B434CE9EB9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8D57-4898-BE46-8B434CE9EB9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8D57-4898-BE46-8B434CE9EB9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8D57-4898-BE46-8B434CE9EB9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8D57-4898-BE46-8B434CE9EB9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8D57-4898-BE46-8B434CE9EB9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8D57-4898-BE46-8B434CE9EB9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8D57-4898-BE46-8B434CE9EB9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8D57-4898-BE46-8B434CE9EB9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8D57-4898-BE46-8B434CE9EB92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8D57-4898-BE46-8B434CE9EB92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8D57-4898-BE46-8B434CE9EB92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8D57-4898-BE46-8B434CE9EB92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8D57-4898-BE46-8B434CE9EB92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8D57-4898-BE46-8B434CE9EB92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8D57-4898-BE46-8B434CE9EB92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8D57-4898-BE46-8B434CE9EB92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8D57-4898-BE46-8B434CE9EB92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8D57-4898-BE46-8B434CE9EB92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8D57-4898-BE46-8B434CE9EB92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8D57-4898-BE46-8B434CE9EB92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8D57-4898-BE46-8B434CE9EB92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8D57-4898-BE46-8B434CE9EB9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D57-4898-BE46-8B434CE9EB9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D57-4898-BE46-8B434CE9EB9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8D57-4898-BE46-8B434CE9EB9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8D57-4898-BE46-8B434CE9EB9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8D57-4898-BE46-8B434CE9EB9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8D57-4898-BE46-8B434CE9EB92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8D57-4898-BE46-8B434CE9EB92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8D57-4898-BE46-8B434CE9EB92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8D57-4898-BE46-8B434CE9EB92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8D57-4898-BE46-8B434CE9EB92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8D57-4898-BE46-8B434CE9EB92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8D57-4898-BE46-8B434CE9EB92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8D57-4898-BE46-8B434CE9EB92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8D57-4898-BE46-8B434CE9EB92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8D57-4898-BE46-8B434CE9EB92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8D57-4898-BE46-8B434CE9EB92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8D57-4898-BE46-8B434CE9EB92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8D57-4898-BE46-8B434CE9EB92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8D57-4898-BE46-8B434CE9EB92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8D57-4898-BE46-8B434CE9EB92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8D57-4898-BE46-8B434CE9EB92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8D57-4898-BE46-8B434CE9EB92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8D57-4898-BE46-8B434CE9EB92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8D57-4898-BE46-8B434CE9EB92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8D57-4898-BE46-8B434CE9EB92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8D57-4898-BE46-8B434CE9EB92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8D57-4898-BE46-8B434CE9EB92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8D57-4898-BE46-8B434CE9EB92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8D57-4898-BE46-8B434CE9EB92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8D57-4898-BE46-8B434CE9EB92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8D57-4898-BE46-8B434CE9EB92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Gráficos!$X$620:$X$650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Gráficos!$Y$620:$Y$650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8D57-4898-BE46-8B434CE9EB9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F62-4589-9D41-5F5A3DA9E4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F62-4589-9D41-5F5A3DA9E4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F62-4589-9D41-5F5A3DA9E4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F62-4589-9D41-5F5A3DA9E43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F62-4589-9D41-5F5A3DA9E43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F62-4589-9D41-5F5A3DA9E43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EF62-4589-9D41-5F5A3DA9E43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EF62-4589-9D41-5F5A3DA9E43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EF62-4589-9D41-5F5A3DA9E43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EF62-4589-9D41-5F5A3DA9E43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EF62-4589-9D41-5F5A3DA9E43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EF62-4589-9D41-5F5A3DA9E43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EF62-4589-9D41-5F5A3DA9E43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EF62-4589-9D41-5F5A3DA9E43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EF62-4589-9D41-5F5A3DA9E43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EF62-4589-9D41-5F5A3DA9E43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EF62-4589-9D41-5F5A3DA9E43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EF62-4589-9D41-5F5A3DA9E43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EF62-4589-9D41-5F5A3DA9E43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EF62-4589-9D41-5F5A3DA9E43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EF62-4589-9D41-5F5A3DA9E43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EF62-4589-9D41-5F5A3DA9E43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EF62-4589-9D41-5F5A3DA9E43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EF62-4589-9D41-5F5A3DA9E43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EF62-4589-9D41-5F5A3DA9E43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EF62-4589-9D41-5F5A3DA9E43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EF62-4589-9D41-5F5A3DA9E43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EF62-4589-9D41-5F5A3DA9E43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EF62-4589-9D41-5F5A3DA9E43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EF62-4589-9D41-5F5A3DA9E43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EF62-4589-9D41-5F5A3DA9E43F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EF62-4589-9D41-5F5A3DA9E43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F62-4589-9D41-5F5A3DA9E43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F62-4589-9D41-5F5A3DA9E43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F62-4589-9D41-5F5A3DA9E43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F62-4589-9D41-5F5A3DA9E43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EF62-4589-9D41-5F5A3DA9E43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EF62-4589-9D41-5F5A3DA9E43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EF62-4589-9D41-5F5A3DA9E43F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EF62-4589-9D41-5F5A3DA9E43F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EF62-4589-9D41-5F5A3DA9E43F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EF62-4589-9D41-5F5A3DA9E43F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EF62-4589-9D41-5F5A3DA9E43F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EF62-4589-9D41-5F5A3DA9E43F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EF62-4589-9D41-5F5A3DA9E43F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EF62-4589-9D41-5F5A3DA9E43F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EF62-4589-9D41-5F5A3DA9E43F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EF62-4589-9D41-5F5A3DA9E43F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EF62-4589-9D41-5F5A3DA9E43F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EF62-4589-9D41-5F5A3DA9E43F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EF62-4589-9D41-5F5A3DA9E43F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EF62-4589-9D41-5F5A3DA9E43F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EF62-4589-9D41-5F5A3DA9E43F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EF62-4589-9D41-5F5A3DA9E43F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EF62-4589-9D41-5F5A3DA9E43F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EF62-4589-9D41-5F5A3DA9E43F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EF62-4589-9D41-5F5A3DA9E43F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EF62-4589-9D41-5F5A3DA9E43F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EF62-4589-9D41-5F5A3DA9E43F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EF62-4589-9D41-5F5A3DA9E43F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EF62-4589-9D41-5F5A3DA9E43F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EF62-4589-9D41-5F5A3DA9E43F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EF62-4589-9D41-5F5A3DA9E43F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EF62-4589-9D41-5F5A3DA9E43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Gráficos!$M$655:$M$686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Gráficos!$N$655:$N$686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EF62-4589-9D41-5F5A3DA9E43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6FC6-4E36-83CF-748B27B338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FC6-4E36-83CF-748B27B338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6FC6-4E36-83CF-748B27B338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6FC6-4E36-83CF-748B27B338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6FC6-4E36-83CF-748B27B3380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6FC6-4E36-83CF-748B27B3380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6FC6-4E36-83CF-748B27B3380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6FC6-4E36-83CF-748B27B3380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6FC6-4E36-83CF-748B27B3380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6FC6-4E36-83CF-748B27B3380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6FC6-4E36-83CF-748B27B3380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6FC6-4E36-83CF-748B27B3380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6FC6-4E36-83CF-748B27B3380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6FC6-4E36-83CF-748B27B3380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6FC6-4E36-83CF-748B27B3380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6FC6-4E36-83CF-748B27B3380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6FC6-4E36-83CF-748B27B3380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6FC6-4E36-83CF-748B27B3380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6FC6-4E36-83CF-748B27B3380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6FC6-4E36-83CF-748B27B3380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6FC6-4E36-83CF-748B27B3380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6FC6-4E36-83CF-748B27B3380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6FC6-4E36-83CF-748B27B3380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6FC6-4E36-83CF-748B27B3380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6FC6-4E36-83CF-748B27B3380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6FC6-4E36-83CF-748B27B3380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6FC6-4E36-83CF-748B27B3380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6FC6-4E36-83CF-748B27B3380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6FC6-4E36-83CF-748B27B3380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6FC6-4E36-83CF-748B27B3380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6FC6-4E36-83CF-748B27B3380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FC6-4E36-83CF-748B27B3380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FC6-4E36-83CF-748B27B3380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FC6-4E36-83CF-748B27B3380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FC6-4E36-83CF-748B27B3380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FC6-4E36-83CF-748B27B3380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6FC6-4E36-83CF-748B27B33808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6FC6-4E36-83CF-748B27B33808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6FC6-4E36-83CF-748B27B33808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6FC6-4E36-83CF-748B27B33808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6FC6-4E36-83CF-748B27B33808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6FC6-4E36-83CF-748B27B33808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6FC6-4E36-83CF-748B27B33808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6FC6-4E36-83CF-748B27B33808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6FC6-4E36-83CF-748B27B33808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6FC6-4E36-83CF-748B27B33808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6FC6-4E36-83CF-748B27B33808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6FC6-4E36-83CF-748B27B33808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6FC6-4E36-83CF-748B27B33808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6FC6-4E36-83CF-748B27B33808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6FC6-4E36-83CF-748B27B33808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6FC6-4E36-83CF-748B27B33808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6FC6-4E36-83CF-748B27B33808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6FC6-4E36-83CF-748B27B33808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6FC6-4E36-83CF-748B27B33808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6FC6-4E36-83CF-748B27B33808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6FC6-4E36-83CF-748B27B33808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6FC6-4E36-83CF-748B27B33808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6FC6-4E36-83CF-748B27B33808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6FC6-4E36-83CF-748B27B33808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6FC6-4E36-83CF-748B27B33808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6FC6-4E36-83CF-748B27B3380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Gráficos!$X$656:$X$686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Gráficos!$Y$656:$Y$686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6FC6-4E36-83CF-748B27B3380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AB15-4211-AAC8-0EB264F573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B15-4211-AAC8-0EB264F573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B15-4211-AAC8-0EB264F573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AB15-4211-AAC8-0EB264F5738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AB15-4211-AAC8-0EB264F5738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AB15-4211-AAC8-0EB264F5738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AB15-4211-AAC8-0EB264F5738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AB15-4211-AAC8-0EB264F5738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AB15-4211-AAC8-0EB264F5738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AB15-4211-AAC8-0EB264F5738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AB15-4211-AAC8-0EB264F5738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AB15-4211-AAC8-0EB264F5738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AB15-4211-AAC8-0EB264F5738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AB15-4211-AAC8-0EB264F5738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AB15-4211-AAC8-0EB264F5738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AB15-4211-AAC8-0EB264F5738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AB15-4211-AAC8-0EB264F5738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AB15-4211-AAC8-0EB264F5738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AB15-4211-AAC8-0EB264F57384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AB15-4211-AAC8-0EB264F57384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AB15-4211-AAC8-0EB264F57384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AB15-4211-AAC8-0EB264F57384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AB15-4211-AAC8-0EB264F57384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AB15-4211-AAC8-0EB264F57384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AB15-4211-AAC8-0EB264F57384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AB15-4211-AAC8-0EB264F57384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AB15-4211-AAC8-0EB264F57384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AB15-4211-AAC8-0EB264F57384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AB15-4211-AAC8-0EB264F57384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AB15-4211-AAC8-0EB264F57384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AB15-4211-AAC8-0EB264F57384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AB15-4211-AAC8-0EB264F5738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B15-4211-AAC8-0EB264F5738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B15-4211-AAC8-0EB264F5738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AB15-4211-AAC8-0EB264F5738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AB15-4211-AAC8-0EB264F5738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AB15-4211-AAC8-0EB264F5738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AB15-4211-AAC8-0EB264F5738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AB15-4211-AAC8-0EB264F5738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AB15-4211-AAC8-0EB264F5738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AB15-4211-AAC8-0EB264F5738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AB15-4211-AAC8-0EB264F57384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AB15-4211-AAC8-0EB264F57384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AB15-4211-AAC8-0EB264F57384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AB15-4211-AAC8-0EB264F57384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AB15-4211-AAC8-0EB264F57384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AB15-4211-AAC8-0EB264F57384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AB15-4211-AAC8-0EB264F57384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AB15-4211-AAC8-0EB264F57384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AB15-4211-AAC8-0EB264F57384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AB15-4211-AAC8-0EB264F57384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AB15-4211-AAC8-0EB264F57384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AB15-4211-AAC8-0EB264F57384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AB15-4211-AAC8-0EB264F57384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AB15-4211-AAC8-0EB264F57384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AB15-4211-AAC8-0EB264F57384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AB15-4211-AAC8-0EB264F57384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AB15-4211-AAC8-0EB264F57384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AB15-4211-AAC8-0EB264F57384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AB15-4211-AAC8-0EB264F57384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AB15-4211-AAC8-0EB264F57384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AB15-4211-AAC8-0EB264F57384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AB15-4211-AAC8-0EB264F57384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AB15-4211-AAC8-0EB264F5738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Gráficos!$M$691:$M$722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Gráficos!$N$691:$N$722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AB15-4211-AAC8-0EB264F5738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2FB-40B8-AE0D-A034F78A3D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2FB-40B8-AE0D-A034F78A3D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2FB-40B8-AE0D-A034F78A3D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F2FB-40B8-AE0D-A034F78A3D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F2FB-40B8-AE0D-A034F78A3D8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F2FB-40B8-AE0D-A034F78A3D8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F2FB-40B8-AE0D-A034F78A3D8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F2FB-40B8-AE0D-A034F78A3D8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F2FB-40B8-AE0D-A034F78A3D8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F2FB-40B8-AE0D-A034F78A3D8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F2FB-40B8-AE0D-A034F78A3D8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F2FB-40B8-AE0D-A034F78A3D8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F2FB-40B8-AE0D-A034F78A3D8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F2FB-40B8-AE0D-A034F78A3D8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F2FB-40B8-AE0D-A034F78A3D8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F2FB-40B8-AE0D-A034F78A3D8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F2FB-40B8-AE0D-A034F78A3D8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F2FB-40B8-AE0D-A034F78A3D8D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F2FB-40B8-AE0D-A034F78A3D8D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F2FB-40B8-AE0D-A034F78A3D8D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F2FB-40B8-AE0D-A034F78A3D8D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F2FB-40B8-AE0D-A034F78A3D8D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F2FB-40B8-AE0D-A034F78A3D8D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F2FB-40B8-AE0D-A034F78A3D8D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F2FB-40B8-AE0D-A034F78A3D8D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F2FB-40B8-AE0D-A034F78A3D8D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F2FB-40B8-AE0D-A034F78A3D8D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F2FB-40B8-AE0D-A034F78A3D8D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F2FB-40B8-AE0D-A034F78A3D8D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F2FB-40B8-AE0D-A034F78A3D8D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F2FB-40B8-AE0D-A034F78A3D8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2FB-40B8-AE0D-A034F78A3D8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2FB-40B8-AE0D-A034F78A3D8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2FB-40B8-AE0D-A034F78A3D8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2FB-40B8-AE0D-A034F78A3D8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2FB-40B8-AE0D-A034F78A3D8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2FB-40B8-AE0D-A034F78A3D8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F2FB-40B8-AE0D-A034F78A3D8D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F2FB-40B8-AE0D-A034F78A3D8D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F2FB-40B8-AE0D-A034F78A3D8D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F2FB-40B8-AE0D-A034F78A3D8D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F2FB-40B8-AE0D-A034F78A3D8D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F2FB-40B8-AE0D-A034F78A3D8D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F2FB-40B8-AE0D-A034F78A3D8D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F2FB-40B8-AE0D-A034F78A3D8D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F2FB-40B8-AE0D-A034F78A3D8D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F2FB-40B8-AE0D-A034F78A3D8D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F2FB-40B8-AE0D-A034F78A3D8D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F2FB-40B8-AE0D-A034F78A3D8D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F2FB-40B8-AE0D-A034F78A3D8D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F2FB-40B8-AE0D-A034F78A3D8D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F2FB-40B8-AE0D-A034F78A3D8D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F2FB-40B8-AE0D-A034F78A3D8D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F2FB-40B8-AE0D-A034F78A3D8D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F2FB-40B8-AE0D-A034F78A3D8D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F2FB-40B8-AE0D-A034F78A3D8D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F2FB-40B8-AE0D-A034F78A3D8D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F2FB-40B8-AE0D-A034F78A3D8D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F2FB-40B8-AE0D-A034F78A3D8D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F2FB-40B8-AE0D-A034F78A3D8D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F2FB-40B8-AE0D-A034F78A3D8D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F2FB-40B8-AE0D-A034F78A3D8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Gráficos!$X$692:$X$722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Gráficos!$Y$692:$Y$722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F2FB-40B8-AE0D-A034F78A3D8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6FAB-4DC1-95D9-ED31CB7268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FAB-4DC1-95D9-ED31CB7268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6FAB-4DC1-95D9-ED31CB7268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6FAB-4DC1-95D9-ED31CB7268C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6FAB-4DC1-95D9-ED31CB7268C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6FAB-4DC1-95D9-ED31CB7268C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6FAB-4DC1-95D9-ED31CB7268C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6FAB-4DC1-95D9-ED31CB7268C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6FAB-4DC1-95D9-ED31CB7268C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6FAB-4DC1-95D9-ED31CB7268C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6FAB-4DC1-95D9-ED31CB7268C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6FAB-4DC1-95D9-ED31CB7268C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6FAB-4DC1-95D9-ED31CB7268C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6FAB-4DC1-95D9-ED31CB7268C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6FAB-4DC1-95D9-ED31CB7268C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6FAB-4DC1-95D9-ED31CB7268C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6FAB-4DC1-95D9-ED31CB7268C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6FAB-4DC1-95D9-ED31CB7268CD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6FAB-4DC1-95D9-ED31CB7268CD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6FAB-4DC1-95D9-ED31CB7268CD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6FAB-4DC1-95D9-ED31CB7268CD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6FAB-4DC1-95D9-ED31CB7268CD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6FAB-4DC1-95D9-ED31CB7268CD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6FAB-4DC1-95D9-ED31CB7268CD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6FAB-4DC1-95D9-ED31CB7268CD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6FAB-4DC1-95D9-ED31CB7268CD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6FAB-4DC1-95D9-ED31CB7268CD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6FAB-4DC1-95D9-ED31CB7268CD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6FAB-4DC1-95D9-ED31CB7268CD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6FAB-4DC1-95D9-ED31CB7268CD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6FAB-4DC1-95D9-ED31CB7268CD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6FAB-4DC1-95D9-ED31CB7268C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FAB-4DC1-95D9-ED31CB7268C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FAB-4DC1-95D9-ED31CB7268C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FAB-4DC1-95D9-ED31CB7268C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FAB-4DC1-95D9-ED31CB7268C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FAB-4DC1-95D9-ED31CB7268C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6FAB-4DC1-95D9-ED31CB7268C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6FAB-4DC1-95D9-ED31CB7268CD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6FAB-4DC1-95D9-ED31CB7268CD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6FAB-4DC1-95D9-ED31CB7268CD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6FAB-4DC1-95D9-ED31CB7268CD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6FAB-4DC1-95D9-ED31CB7268CD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6FAB-4DC1-95D9-ED31CB7268CD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6FAB-4DC1-95D9-ED31CB7268CD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6FAB-4DC1-95D9-ED31CB7268CD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6FAB-4DC1-95D9-ED31CB7268CD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6FAB-4DC1-95D9-ED31CB7268CD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6FAB-4DC1-95D9-ED31CB7268CD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6FAB-4DC1-95D9-ED31CB7268CD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6FAB-4DC1-95D9-ED31CB7268CD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6FAB-4DC1-95D9-ED31CB7268CD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6FAB-4DC1-95D9-ED31CB7268CD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6FAB-4DC1-95D9-ED31CB7268CD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6FAB-4DC1-95D9-ED31CB7268CD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6FAB-4DC1-95D9-ED31CB7268CD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6FAB-4DC1-95D9-ED31CB7268CD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6FAB-4DC1-95D9-ED31CB7268CD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6FAB-4DC1-95D9-ED31CB7268CD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6FAB-4DC1-95D9-ED31CB7268CD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6FAB-4DC1-95D9-ED31CB7268CD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6FAB-4DC1-95D9-ED31CB7268CD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6FAB-4DC1-95D9-ED31CB7268CD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6FAB-4DC1-95D9-ED31CB7268C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Gráficos!$M$727:$M$758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Gráficos!$N$727:$N$758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6FAB-4DC1-95D9-ED31CB7268CD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03A9-488B-9BA2-5383F1E31C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03A9-488B-9BA2-5383F1E31C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03A9-488B-9BA2-5383F1E31C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03A9-488B-9BA2-5383F1E31C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03A9-488B-9BA2-5383F1E31CD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03A9-488B-9BA2-5383F1E31CD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03A9-488B-9BA2-5383F1E31CD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03A9-488B-9BA2-5383F1E31CD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03A9-488B-9BA2-5383F1E31CD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03A9-488B-9BA2-5383F1E31CD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03A9-488B-9BA2-5383F1E31CD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03A9-488B-9BA2-5383F1E31CD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03A9-488B-9BA2-5383F1E31CD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03A9-488B-9BA2-5383F1E31CD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03A9-488B-9BA2-5383F1E31CD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03A9-488B-9BA2-5383F1E31CD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03A9-488B-9BA2-5383F1E31CD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03A9-488B-9BA2-5383F1E31CD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03A9-488B-9BA2-5383F1E31CD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03A9-488B-9BA2-5383F1E31CD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03A9-488B-9BA2-5383F1E31CD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03A9-488B-9BA2-5383F1E31CD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03A9-488B-9BA2-5383F1E31CD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03A9-488B-9BA2-5383F1E31CD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03A9-488B-9BA2-5383F1E31CD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03A9-488B-9BA2-5383F1E31CD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03A9-488B-9BA2-5383F1E31CD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03A9-488B-9BA2-5383F1E31CD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03A9-488B-9BA2-5383F1E31CD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03A9-488B-9BA2-5383F1E31CD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03A9-488B-9BA2-5383F1E31CD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3A9-488B-9BA2-5383F1E31CD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3A9-488B-9BA2-5383F1E31CD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3A9-488B-9BA2-5383F1E31CD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03A9-488B-9BA2-5383F1E31CD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03A9-488B-9BA2-5383F1E31CD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03A9-488B-9BA2-5383F1E31CD8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03A9-488B-9BA2-5383F1E31CD8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03A9-488B-9BA2-5383F1E31CD8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03A9-488B-9BA2-5383F1E31CD8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03A9-488B-9BA2-5383F1E31CD8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03A9-488B-9BA2-5383F1E31CD8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03A9-488B-9BA2-5383F1E31CD8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03A9-488B-9BA2-5383F1E31CD8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03A9-488B-9BA2-5383F1E31CD8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03A9-488B-9BA2-5383F1E31CD8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03A9-488B-9BA2-5383F1E31CD8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03A9-488B-9BA2-5383F1E31CD8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03A9-488B-9BA2-5383F1E31CD8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03A9-488B-9BA2-5383F1E31CD8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03A9-488B-9BA2-5383F1E31CD8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03A9-488B-9BA2-5383F1E31CD8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03A9-488B-9BA2-5383F1E31CD8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03A9-488B-9BA2-5383F1E31CD8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03A9-488B-9BA2-5383F1E31CD8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03A9-488B-9BA2-5383F1E31CD8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03A9-488B-9BA2-5383F1E31CD8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03A9-488B-9BA2-5383F1E31CD8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03A9-488B-9BA2-5383F1E31CD8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03A9-488B-9BA2-5383F1E31CD8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03A9-488B-9BA2-5383F1E31CD8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03A9-488B-9BA2-5383F1E31CD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Gráficos!$X$728:$X$758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Gráficos!$Y$728:$Y$758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03A9-488B-9BA2-5383F1E31CD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582A-4D60-BC5B-24F1FC7D36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582A-4D60-BC5B-24F1FC7D36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582A-4D60-BC5B-24F1FC7D36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582A-4D60-BC5B-24F1FC7D361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582A-4D60-BC5B-24F1FC7D361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582A-4D60-BC5B-24F1FC7D361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582A-4D60-BC5B-24F1FC7D361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582A-4D60-BC5B-24F1FC7D361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582A-4D60-BC5B-24F1FC7D361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582A-4D60-BC5B-24F1FC7D361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582A-4D60-BC5B-24F1FC7D361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582A-4D60-BC5B-24F1FC7D361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582A-4D60-BC5B-24F1FC7D361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582A-4D60-BC5B-24F1FC7D361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582A-4D60-BC5B-24F1FC7D361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582A-4D60-BC5B-24F1FC7D361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582A-4D60-BC5B-24F1FC7D361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582A-4D60-BC5B-24F1FC7D361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582A-4D60-BC5B-24F1FC7D361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582A-4D60-BC5B-24F1FC7D361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582A-4D60-BC5B-24F1FC7D361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582A-4D60-BC5B-24F1FC7D361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582A-4D60-BC5B-24F1FC7D361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582A-4D60-BC5B-24F1FC7D361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582A-4D60-BC5B-24F1FC7D361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582A-4D60-BC5B-24F1FC7D361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582A-4D60-BC5B-24F1FC7D361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582A-4D60-BC5B-24F1FC7D361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582A-4D60-BC5B-24F1FC7D361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582A-4D60-BC5B-24F1FC7D361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582A-4D60-BC5B-24F1FC7D361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582A-4D60-BC5B-24F1FC7D361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82A-4D60-BC5B-24F1FC7D361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82A-4D60-BC5B-24F1FC7D361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82A-4D60-BC5B-24F1FC7D361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582A-4D60-BC5B-24F1FC7D361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582A-4D60-BC5B-24F1FC7D361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582A-4D60-BC5B-24F1FC7D361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582A-4D60-BC5B-24F1FC7D361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582A-4D60-BC5B-24F1FC7D361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582A-4D60-BC5B-24F1FC7D361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582A-4D60-BC5B-24F1FC7D361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582A-4D60-BC5B-24F1FC7D361B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582A-4D60-BC5B-24F1FC7D361B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582A-4D60-BC5B-24F1FC7D361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582A-4D60-BC5B-24F1FC7D361B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582A-4D60-BC5B-24F1FC7D361B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582A-4D60-BC5B-24F1FC7D361B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582A-4D60-BC5B-24F1FC7D361B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582A-4D60-BC5B-24F1FC7D361B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582A-4D60-BC5B-24F1FC7D361B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582A-4D60-BC5B-24F1FC7D361B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582A-4D60-BC5B-24F1FC7D361B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582A-4D60-BC5B-24F1FC7D361B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582A-4D60-BC5B-24F1FC7D361B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582A-4D60-BC5B-24F1FC7D361B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582A-4D60-BC5B-24F1FC7D361B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582A-4D60-BC5B-24F1FC7D361B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582A-4D60-BC5B-24F1FC7D361B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582A-4D60-BC5B-24F1FC7D361B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582A-4D60-BC5B-24F1FC7D361B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582A-4D60-BC5B-24F1FC7D361B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582A-4D60-BC5B-24F1FC7D361B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582A-4D60-BC5B-24F1FC7D361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Gráficos!$M$763:$M$794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Gráficos!$N$763:$N$794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582A-4D60-BC5B-24F1FC7D361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E9F-4AFF-B71A-8956743EA2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E9F-4AFF-B71A-8956743EA2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E9F-4AFF-B71A-8956743EA2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9E9F-4AFF-B71A-8956743EA2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9E9F-4AFF-B71A-8956743EA2C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9E9F-4AFF-B71A-8956743EA2C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9E9F-4AFF-B71A-8956743EA2C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9E9F-4AFF-B71A-8956743EA2C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9E9F-4AFF-B71A-8956743EA2C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9E9F-4AFF-B71A-8956743EA2C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9E9F-4AFF-B71A-8956743EA2C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9E9F-4AFF-B71A-8956743EA2C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9E9F-4AFF-B71A-8956743EA2C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9E9F-4AFF-B71A-8956743EA2C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9E9F-4AFF-B71A-8956743EA2C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9E9F-4AFF-B71A-8956743EA2C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9E9F-4AFF-B71A-8956743EA2C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9E9F-4AFF-B71A-8956743EA2C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9E9F-4AFF-B71A-8956743EA2C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9E9F-4AFF-B71A-8956743EA2C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9E9F-4AFF-B71A-8956743EA2C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9E9F-4AFF-B71A-8956743EA2C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9E9F-4AFF-B71A-8956743EA2C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9E9F-4AFF-B71A-8956743EA2C7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9E9F-4AFF-B71A-8956743EA2C7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9E9F-4AFF-B71A-8956743EA2C7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9E9F-4AFF-B71A-8956743EA2C7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9E9F-4AFF-B71A-8956743EA2C7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9E9F-4AFF-B71A-8956743EA2C7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9E9F-4AFF-B71A-8956743EA2C7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9E9F-4AFF-B71A-8956743EA2C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E9F-4AFF-B71A-8956743EA2C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E9F-4AFF-B71A-8956743EA2C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E9F-4AFF-B71A-8956743EA2C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E9F-4AFF-B71A-8956743EA2C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E9F-4AFF-B71A-8956743EA2C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E9F-4AFF-B71A-8956743EA2C7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9E9F-4AFF-B71A-8956743EA2C7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9E9F-4AFF-B71A-8956743EA2C7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9E9F-4AFF-B71A-8956743EA2C7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9E9F-4AFF-B71A-8956743EA2C7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9E9F-4AFF-B71A-8956743EA2C7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9E9F-4AFF-B71A-8956743EA2C7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9E9F-4AFF-B71A-8956743EA2C7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9E9F-4AFF-B71A-8956743EA2C7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9E9F-4AFF-B71A-8956743EA2C7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9E9F-4AFF-B71A-8956743EA2C7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9E9F-4AFF-B71A-8956743EA2C7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9E9F-4AFF-B71A-8956743EA2C7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9E9F-4AFF-B71A-8956743EA2C7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9E9F-4AFF-B71A-8956743EA2C7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9E9F-4AFF-B71A-8956743EA2C7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9E9F-4AFF-B71A-8956743EA2C7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9E9F-4AFF-B71A-8956743EA2C7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9E9F-4AFF-B71A-8956743EA2C7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9E9F-4AFF-B71A-8956743EA2C7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9E9F-4AFF-B71A-8956743EA2C7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9E9F-4AFF-B71A-8956743EA2C7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9E9F-4AFF-B71A-8956743EA2C7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9E9F-4AFF-B71A-8956743EA2C7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9E9F-4AFF-B71A-8956743EA2C7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9E9F-4AFF-B71A-8956743EA2C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Gráficos!$X$764:$X$794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Gráficos!$Y$764:$Y$794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9E9F-4AFF-B71A-8956743EA2C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9DC-4406-8A4E-FF3B946346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9DC-4406-8A4E-FF3B946346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29DC-4406-8A4E-FF3B946346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29DC-4406-8A4E-FF3B946346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29DC-4406-8A4E-FF3B9463460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29DC-4406-8A4E-FF3B9463460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29DC-4406-8A4E-FF3B9463460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29DC-4406-8A4E-FF3B9463460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29DC-4406-8A4E-FF3B9463460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29DC-4406-8A4E-FF3B9463460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29DC-4406-8A4E-FF3B9463460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29DC-4406-8A4E-FF3B9463460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29DC-4406-8A4E-FF3B9463460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29DC-4406-8A4E-FF3B9463460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29DC-4406-8A4E-FF3B9463460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29DC-4406-8A4E-FF3B9463460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29DC-4406-8A4E-FF3B9463460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29DC-4406-8A4E-FF3B9463460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29DC-4406-8A4E-FF3B9463460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29DC-4406-8A4E-FF3B9463460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29DC-4406-8A4E-FF3B9463460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29DC-4406-8A4E-FF3B9463460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29DC-4406-8A4E-FF3B9463460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29DC-4406-8A4E-FF3B9463460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29DC-4406-8A4E-FF3B9463460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29DC-4406-8A4E-FF3B9463460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29DC-4406-8A4E-FF3B9463460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29DC-4406-8A4E-FF3B9463460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29DC-4406-8A4E-FF3B9463460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29DC-4406-8A4E-FF3B9463460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29DC-4406-8A4E-FF3B9463460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29DC-4406-8A4E-FF3B9463460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9DC-4406-8A4E-FF3B9463460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9DC-4406-8A4E-FF3B9463460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9DC-4406-8A4E-FF3B9463460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9DC-4406-8A4E-FF3B9463460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29DC-4406-8A4E-FF3B9463460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29DC-4406-8A4E-FF3B9463460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29DC-4406-8A4E-FF3B94634601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29DC-4406-8A4E-FF3B94634601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29DC-4406-8A4E-FF3B94634601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29DC-4406-8A4E-FF3B94634601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29DC-4406-8A4E-FF3B94634601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29DC-4406-8A4E-FF3B94634601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29DC-4406-8A4E-FF3B94634601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29DC-4406-8A4E-FF3B94634601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29DC-4406-8A4E-FF3B94634601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29DC-4406-8A4E-FF3B94634601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29DC-4406-8A4E-FF3B94634601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29DC-4406-8A4E-FF3B94634601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29DC-4406-8A4E-FF3B94634601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29DC-4406-8A4E-FF3B94634601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29DC-4406-8A4E-FF3B94634601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29DC-4406-8A4E-FF3B94634601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29DC-4406-8A4E-FF3B94634601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29DC-4406-8A4E-FF3B94634601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29DC-4406-8A4E-FF3B94634601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29DC-4406-8A4E-FF3B94634601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29DC-4406-8A4E-FF3B94634601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29DC-4406-8A4E-FF3B94634601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29DC-4406-8A4E-FF3B94634601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29DC-4406-8A4E-FF3B94634601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29DC-4406-8A4E-FF3B94634601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29DC-4406-8A4E-FF3B9463460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Gráficos!$M$799:$M$830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Gráficos!$N$799:$N$830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29DC-4406-8A4E-FF3B9463460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B460-4374-829C-C30905AA36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B460-4374-829C-C30905AA36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B460-4374-829C-C30905AA36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B460-4374-829C-C30905AA36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B460-4374-829C-C30905AA36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B460-4374-829C-C30905AA36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B460-4374-829C-C30905AA36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B460-4374-829C-C30905AA36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B460-4374-829C-C30905AA36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B460-4374-829C-C30905AA36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B460-4374-829C-C30905AA36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B460-4374-829C-C30905AA360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B460-4374-829C-C30905AA360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B460-4374-829C-C30905AA360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B460-4374-829C-C30905AA360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B460-4374-829C-C30905AA360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B460-4374-829C-C30905AA360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B460-4374-829C-C30905AA360D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B460-4374-829C-C30905AA360D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B460-4374-829C-C30905AA360D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B460-4374-829C-C30905AA360D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B460-4374-829C-C30905AA360D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B460-4374-829C-C30905AA360D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B460-4374-829C-C30905AA360D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B460-4374-829C-C30905AA360D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B460-4374-829C-C30905AA360D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B460-4374-829C-C30905AA360D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B460-4374-829C-C30905AA360D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B460-4374-829C-C30905AA360D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B460-4374-829C-C30905AA360D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B460-4374-829C-C30905AA360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B460-4374-829C-C30905AA360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B460-4374-829C-C30905AA360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B460-4374-829C-C30905AA360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B460-4374-829C-C30905AA360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B460-4374-829C-C30905AA360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B460-4374-829C-C30905AA360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B460-4374-829C-C30905AA360D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B460-4374-829C-C30905AA360D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B460-4374-829C-C30905AA360D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B460-4374-829C-C30905AA360D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B460-4374-829C-C30905AA360D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B460-4374-829C-C30905AA360D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B460-4374-829C-C30905AA360D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B460-4374-829C-C30905AA360D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B460-4374-829C-C30905AA360D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B460-4374-829C-C30905AA360D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B460-4374-829C-C30905AA360D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B460-4374-829C-C30905AA360D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B460-4374-829C-C30905AA360D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B460-4374-829C-C30905AA360D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B460-4374-829C-C30905AA360D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B460-4374-829C-C30905AA360D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B460-4374-829C-C30905AA360D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B460-4374-829C-C30905AA360D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B460-4374-829C-C30905AA360D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B460-4374-829C-C30905AA360D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B460-4374-829C-C30905AA360D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B460-4374-829C-C30905AA360D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B460-4374-829C-C30905AA360D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B460-4374-829C-C30905AA360D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B460-4374-829C-C30905AA360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Gráficos!$X$800:$X$830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Gráficos!$Y$800:$Y$830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B460-4374-829C-C30905AA360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A4CA-48F1-8849-EFD76340D0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4CA-48F1-8849-EFD76340D0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4CA-48F1-8849-EFD76340D0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A4CA-48F1-8849-EFD76340D0D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A4CA-48F1-8849-EFD76340D0D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A4CA-48F1-8849-EFD76340D0D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A4CA-48F1-8849-EFD76340D0D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A4CA-48F1-8849-EFD76340D0D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A4CA-48F1-8849-EFD76340D0D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A4CA-48F1-8849-EFD76340D0D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A4CA-48F1-8849-EFD76340D0D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A4CA-48F1-8849-EFD76340D0D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A4CA-48F1-8849-EFD76340D0D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A4CA-48F1-8849-EFD76340D0D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A4CA-48F1-8849-EFD76340D0D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A4CA-48F1-8849-EFD76340D0D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A4CA-48F1-8849-EFD76340D0D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A4CA-48F1-8849-EFD76340D0D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A4CA-48F1-8849-EFD76340D0D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A4CA-48F1-8849-EFD76340D0D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A4CA-48F1-8849-EFD76340D0D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A4CA-48F1-8849-EFD76340D0D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A4CA-48F1-8849-EFD76340D0D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A4CA-48F1-8849-EFD76340D0D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A4CA-48F1-8849-EFD76340D0D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A4CA-48F1-8849-EFD76340D0D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A4CA-48F1-8849-EFD76340D0D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A4CA-48F1-8849-EFD76340D0D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A4CA-48F1-8849-EFD76340D0D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A4CA-48F1-8849-EFD76340D0D6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A4CA-48F1-8849-EFD76340D0D6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A4CA-48F1-8849-EFD76340D0D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4CA-48F1-8849-EFD76340D0D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4CA-48F1-8849-EFD76340D0D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A4CA-48F1-8849-EFD76340D0D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A4CA-48F1-8849-EFD76340D0D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A4CA-48F1-8849-EFD76340D0D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A4CA-48F1-8849-EFD76340D0D6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A4CA-48F1-8849-EFD76340D0D6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A4CA-48F1-8849-EFD76340D0D6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A4CA-48F1-8849-EFD76340D0D6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A4CA-48F1-8849-EFD76340D0D6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A4CA-48F1-8849-EFD76340D0D6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A4CA-48F1-8849-EFD76340D0D6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A4CA-48F1-8849-EFD76340D0D6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A4CA-48F1-8849-EFD76340D0D6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A4CA-48F1-8849-EFD76340D0D6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A4CA-48F1-8849-EFD76340D0D6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A4CA-48F1-8849-EFD76340D0D6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A4CA-48F1-8849-EFD76340D0D6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A4CA-48F1-8849-EFD76340D0D6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A4CA-48F1-8849-EFD76340D0D6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A4CA-48F1-8849-EFD76340D0D6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A4CA-48F1-8849-EFD76340D0D6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A4CA-48F1-8849-EFD76340D0D6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A4CA-48F1-8849-EFD76340D0D6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A4CA-48F1-8849-EFD76340D0D6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A4CA-48F1-8849-EFD76340D0D6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A4CA-48F1-8849-EFD76340D0D6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A4CA-48F1-8849-EFD76340D0D6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A4CA-48F1-8849-EFD76340D0D6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A4CA-48F1-8849-EFD76340D0D6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A4CA-48F1-8849-EFD76340D0D6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A4CA-48F1-8849-EFD76340D0D6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Gráficos!$M$835:$M$866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Gráficos!$N$835:$N$866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A4CA-48F1-8849-EFD76340D0D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875-4849-8BDB-25B624F591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875-4849-8BDB-25B624F591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875-4849-8BDB-25B624F591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875-4849-8BDB-25B624F591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875-4849-8BDB-25B624F591C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875-4849-8BDB-25B624F591C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E875-4849-8BDB-25B624F591C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E875-4849-8BDB-25B624F591C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E875-4849-8BDB-25B624F591C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E875-4849-8BDB-25B624F591C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E875-4849-8BDB-25B624F591C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E875-4849-8BDB-25B624F591C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E875-4849-8BDB-25B624F591C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E875-4849-8BDB-25B624F591C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E875-4849-8BDB-25B624F591C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E875-4849-8BDB-25B624F591C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E875-4849-8BDB-25B624F591C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E875-4849-8BDB-25B624F591C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E875-4849-8BDB-25B624F591C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E875-4849-8BDB-25B624F591C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E875-4849-8BDB-25B624F591C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E875-4849-8BDB-25B624F591C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E875-4849-8BDB-25B624F591C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E875-4849-8BDB-25B624F591C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E875-4849-8BDB-25B624F591C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E875-4849-8BDB-25B624F591C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E875-4849-8BDB-25B624F591C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E875-4849-8BDB-25B624F591C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E875-4849-8BDB-25B624F591C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E875-4849-8BDB-25B624F591C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E875-4849-8BDB-25B624F591C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875-4849-8BDB-25B624F591C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875-4849-8BDB-25B624F591C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875-4849-8BDB-25B624F591C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875-4849-8BDB-25B624F591C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E875-4849-8BDB-25B624F591C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E875-4849-8BDB-25B624F591C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E875-4849-8BDB-25B624F591C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E875-4849-8BDB-25B624F591C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E875-4849-8BDB-25B624F591C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E875-4849-8BDB-25B624F591C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E875-4849-8BDB-25B624F591CB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E875-4849-8BDB-25B624F591CB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E875-4849-8BDB-25B624F591C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E875-4849-8BDB-25B624F591CB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E875-4849-8BDB-25B624F591CB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E875-4849-8BDB-25B624F591CB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E875-4849-8BDB-25B624F591CB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E875-4849-8BDB-25B624F591CB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E875-4849-8BDB-25B624F591CB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E875-4849-8BDB-25B624F591CB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E875-4849-8BDB-25B624F591CB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E875-4849-8BDB-25B624F591CB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E875-4849-8BDB-25B624F591CB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E875-4849-8BDB-25B624F591CB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E875-4849-8BDB-25B624F591CB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E875-4849-8BDB-25B624F591CB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E875-4849-8BDB-25B624F591CB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E875-4849-8BDB-25B624F591CB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E875-4849-8BDB-25B624F591CB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E875-4849-8BDB-25B624F591CB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E875-4849-8BDB-25B624F591C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Gráficos!$X$836:$X$866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Gráficos!$Y$836:$Y$866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E875-4849-8BDB-25B624F591C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7E14-477B-B00A-C664FB4F5B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7E14-477B-B00A-C664FB4F5B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7E14-477B-B00A-C664FB4F5B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7E14-477B-B00A-C664FB4F5B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7E14-477B-B00A-C664FB4F5B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7E14-477B-B00A-C664FB4F5B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7E14-477B-B00A-C664FB4F5B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7E14-477B-B00A-C664FB4F5B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7E14-477B-B00A-C664FB4F5B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7E14-477B-B00A-C664FB4F5B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7E14-477B-B00A-C664FB4F5B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7E14-477B-B00A-C664FB4F5B0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7E14-477B-B00A-C664FB4F5B0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7E14-477B-B00A-C664FB4F5B0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7E14-477B-B00A-C664FB4F5B0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7E14-477B-B00A-C664FB4F5B0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7E14-477B-B00A-C664FB4F5B0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7E14-477B-B00A-C664FB4F5B0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7E14-477B-B00A-C664FB4F5B0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7E14-477B-B00A-C664FB4F5B0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7E14-477B-B00A-C664FB4F5B0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7E14-477B-B00A-C664FB4F5B0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7E14-477B-B00A-C664FB4F5B0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7E14-477B-B00A-C664FB4F5B0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7E14-477B-B00A-C664FB4F5B0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7E14-477B-B00A-C664FB4F5B0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7E14-477B-B00A-C664FB4F5B0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7E14-477B-B00A-C664FB4F5B0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7E14-477B-B00A-C664FB4F5B0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7E14-477B-B00A-C664FB4F5B0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7E14-477B-B00A-C664FB4F5B0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7E14-477B-B00A-C664FB4F5B0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E14-477B-B00A-C664FB4F5B0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E14-477B-B00A-C664FB4F5B0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E14-477B-B00A-C664FB4F5B0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7E14-477B-B00A-C664FB4F5B0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7E14-477B-B00A-C664FB4F5B0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7E14-477B-B00A-C664FB4F5B0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7E14-477B-B00A-C664FB4F5B0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7E14-477B-B00A-C664FB4F5B0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7E14-477B-B00A-C664FB4F5B0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7E14-477B-B00A-C664FB4F5B0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7E14-477B-B00A-C664FB4F5B0B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7E14-477B-B00A-C664FB4F5B0B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7E14-477B-B00A-C664FB4F5B0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7E14-477B-B00A-C664FB4F5B0B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7E14-477B-B00A-C664FB4F5B0B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7E14-477B-B00A-C664FB4F5B0B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7E14-477B-B00A-C664FB4F5B0B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7E14-477B-B00A-C664FB4F5B0B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7E14-477B-B00A-C664FB4F5B0B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7E14-477B-B00A-C664FB4F5B0B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7E14-477B-B00A-C664FB4F5B0B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7E14-477B-B00A-C664FB4F5B0B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7E14-477B-B00A-C664FB4F5B0B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7E14-477B-B00A-C664FB4F5B0B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7E14-477B-B00A-C664FB4F5B0B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7E14-477B-B00A-C664FB4F5B0B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7E14-477B-B00A-C664FB4F5B0B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7E14-477B-B00A-C664FB4F5B0B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7E14-477B-B00A-C664FB4F5B0B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7E14-477B-B00A-C664FB4F5B0B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7E14-477B-B00A-C664FB4F5B0B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7E14-477B-B00A-C664FB4F5B0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Gráficos!$M$871:$M$902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Gráficos!$N$871:$N$902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7E14-477B-B00A-C664FB4F5B0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B39A-4672-9280-95A36111FD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B39A-4672-9280-95A36111FD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B39A-4672-9280-95A36111FD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B39A-4672-9280-95A36111FD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B39A-4672-9280-95A36111FD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B39A-4672-9280-95A36111FD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B39A-4672-9280-95A36111FD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B39A-4672-9280-95A36111FD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B39A-4672-9280-95A36111FD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B39A-4672-9280-95A36111FD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B39A-4672-9280-95A36111FD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B39A-4672-9280-95A36111FDC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B39A-4672-9280-95A36111FDC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B39A-4672-9280-95A36111FDC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B39A-4672-9280-95A36111FDC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B39A-4672-9280-95A36111FDC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B39A-4672-9280-95A36111FDC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B39A-4672-9280-95A36111FDC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B39A-4672-9280-95A36111FDC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B39A-4672-9280-95A36111FDC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B39A-4672-9280-95A36111FDC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B39A-4672-9280-95A36111FDC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B39A-4672-9280-95A36111FDC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B39A-4672-9280-95A36111FDC3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B39A-4672-9280-95A36111FDC3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B39A-4672-9280-95A36111FDC3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B39A-4672-9280-95A36111FDC3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B39A-4672-9280-95A36111FDC3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B39A-4672-9280-95A36111FDC3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B39A-4672-9280-95A36111FDC3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B39A-4672-9280-95A36111FDC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B39A-4672-9280-95A36111FDC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B39A-4672-9280-95A36111FDC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B39A-4672-9280-95A36111FDC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B39A-4672-9280-95A36111FDC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B39A-4672-9280-95A36111FDC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B39A-4672-9280-95A36111FDC3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B39A-4672-9280-95A36111FDC3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B39A-4672-9280-95A36111FDC3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B39A-4672-9280-95A36111FDC3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B39A-4672-9280-95A36111FDC3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B39A-4672-9280-95A36111FDC3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B39A-4672-9280-95A36111FDC3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B39A-4672-9280-95A36111FDC3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B39A-4672-9280-95A36111FDC3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B39A-4672-9280-95A36111FDC3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B39A-4672-9280-95A36111FDC3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B39A-4672-9280-95A36111FDC3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B39A-4672-9280-95A36111FDC3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B39A-4672-9280-95A36111FDC3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B39A-4672-9280-95A36111FDC3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B39A-4672-9280-95A36111FDC3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B39A-4672-9280-95A36111FDC3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B39A-4672-9280-95A36111FDC3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B39A-4672-9280-95A36111FDC3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B39A-4672-9280-95A36111FDC3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B39A-4672-9280-95A36111FDC3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B39A-4672-9280-95A36111FDC3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B39A-4672-9280-95A36111FDC3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B39A-4672-9280-95A36111FDC3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B39A-4672-9280-95A36111FDC3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B39A-4672-9280-95A36111FDC3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Gráficos!$X$872:$X$902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Gráficos!$Y$872:$Y$902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B39A-4672-9280-95A36111FDC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$W$6" horiz="1" max="30" min="1" page="10" val="18"/>
</file>

<file path=xl/ctrlProps/ctrlProp2.xml><?xml version="1.0" encoding="utf-8"?>
<formControlPr xmlns="http://schemas.microsoft.com/office/spreadsheetml/2009/9/main" objectType="Scroll" dx="22" fmlaLink="$W$42" horiz="1" max="30" min="1" page="10" val="18"/>
</file>

<file path=xl/ctrlProps/ctrlProp3.xml><?xml version="1.0" encoding="utf-8"?>
<formControlPr xmlns="http://schemas.microsoft.com/office/spreadsheetml/2009/9/main" objectType="Scroll" dx="22" fmlaLink="$W$78" horiz="1" max="30" min="1" page="10" val="18"/>
</file>

<file path=xl/ctrlProps/ctrlProp4.xml><?xml version="1.0" encoding="utf-8"?>
<formControlPr xmlns="http://schemas.microsoft.com/office/spreadsheetml/2009/9/main" objectType="Scroll" dx="22" fmlaLink="$W$114" horiz="1" max="30" min="1" page="10" val="18"/>
</file>

<file path=xl/ctrlProps/ctrlProp5.xml><?xml version="1.0" encoding="utf-8"?>
<formControlPr xmlns="http://schemas.microsoft.com/office/spreadsheetml/2009/9/main" objectType="Scroll" dx="22" fmlaLink="$W$150" horiz="1" max="30" min="1" page="10" val="18"/>
</file>

<file path=xl/ctrlProps/ctrlProp6.xml><?xml version="1.0" encoding="utf-8"?>
<formControlPr xmlns="http://schemas.microsoft.com/office/spreadsheetml/2009/9/main" objectType="Scroll" dx="22" fmlaLink="$W$186" horiz="1" max="30" min="1" page="10" val="18"/>
</file>

<file path=xl/ctrlProps/ctrlProp7.xml><?xml version="1.0" encoding="utf-8"?>
<formControlPr xmlns="http://schemas.microsoft.com/office/spreadsheetml/2009/9/main" objectType="Scroll" dx="22" fmlaLink="$W$222" horiz="1" max="30" min="1" page="10" val="18"/>
</file>

<file path=xl/ctrlProps/ctrlProp8.xml><?xml version="1.0" encoding="utf-8"?>
<formControlPr xmlns="http://schemas.microsoft.com/office/spreadsheetml/2009/9/main" objectType="Scroll" dx="22" fmlaLink="$W$258" horiz="1" max="30" min="1" page="10" val="18"/>
</file>

<file path=xl/ctrlProps/ctrlProp9.xml><?xml version="1.0" encoding="utf-8"?>
<formControlPr xmlns="http://schemas.microsoft.com/office/spreadsheetml/2009/9/main" objectType="Scroll" dx="22" fmlaLink="$W$294" horiz="1" max="30" min="1" page="10" val="18"/>
</file>

<file path=xl/ctrlProps/ctrlProp10.xml><?xml version="1.0" encoding="utf-8"?>
<formControlPr xmlns="http://schemas.microsoft.com/office/spreadsheetml/2009/9/main" objectType="Scroll" dx="22" fmlaLink="$W$330" horiz="1" max="30" min="1" page="10" val="18"/>
</file>

<file path=xl/ctrlProps/ctrlProp11.xml><?xml version="1.0" encoding="utf-8"?>
<formControlPr xmlns="http://schemas.microsoft.com/office/spreadsheetml/2009/9/main" objectType="Scroll" dx="22" fmlaLink="$W$366" horiz="1" max="30" min="1" page="10" val="18"/>
</file>

<file path=xl/ctrlProps/ctrlProp12.xml><?xml version="1.0" encoding="utf-8"?>
<formControlPr xmlns="http://schemas.microsoft.com/office/spreadsheetml/2009/9/main" objectType="Scroll" dx="22" fmlaLink="$W$402" horiz="1" max="30" min="1" page="10" val="18"/>
</file>

<file path=xl/ctrlProps/ctrlProp13.xml><?xml version="1.0" encoding="utf-8"?>
<formControlPr xmlns="http://schemas.microsoft.com/office/spreadsheetml/2009/9/main" objectType="Scroll" dx="22" fmlaLink="$W$438" horiz="1" max="30" min="1" page="10" val="18"/>
</file>

<file path=xl/ctrlProps/ctrlProp14.xml><?xml version="1.0" encoding="utf-8"?>
<formControlPr xmlns="http://schemas.microsoft.com/office/spreadsheetml/2009/9/main" objectType="Scroll" dx="22" fmlaLink="$W$474" horiz="1" max="30" min="1" page="10" val="18"/>
</file>

<file path=xl/ctrlProps/ctrlProp15.xml><?xml version="1.0" encoding="utf-8"?>
<formControlPr xmlns="http://schemas.microsoft.com/office/spreadsheetml/2009/9/main" objectType="Scroll" dx="22" fmlaLink="$W$510" horiz="1" max="30" min="1" page="10" val="18"/>
</file>

<file path=xl/ctrlProps/ctrlProp16.xml><?xml version="1.0" encoding="utf-8"?>
<formControlPr xmlns="http://schemas.microsoft.com/office/spreadsheetml/2009/9/main" objectType="Scroll" dx="22" fmlaLink="$W$546" horiz="1" max="30" min="1" page="10" val="18"/>
</file>

<file path=xl/ctrlProps/ctrlProp17.xml><?xml version="1.0" encoding="utf-8"?>
<formControlPr xmlns="http://schemas.microsoft.com/office/spreadsheetml/2009/9/main" objectType="Scroll" dx="22" fmlaLink="$W$582" horiz="1" max="30" min="1" page="10" val="18"/>
</file>

<file path=xl/ctrlProps/ctrlProp18.xml><?xml version="1.0" encoding="utf-8"?>
<formControlPr xmlns="http://schemas.microsoft.com/office/spreadsheetml/2009/9/main" objectType="Scroll" dx="22" fmlaLink="$W$618" horiz="1" max="30" min="1" page="10" val="18"/>
</file>

<file path=xl/ctrlProps/ctrlProp19.xml><?xml version="1.0" encoding="utf-8"?>
<formControlPr xmlns="http://schemas.microsoft.com/office/spreadsheetml/2009/9/main" objectType="Scroll" dx="22" fmlaLink="$W$654" horiz="1" max="30" min="1" page="10" val="18"/>
</file>

<file path=xl/ctrlProps/ctrlProp20.xml><?xml version="1.0" encoding="utf-8"?>
<formControlPr xmlns="http://schemas.microsoft.com/office/spreadsheetml/2009/9/main" objectType="Scroll" dx="22" fmlaLink="$W$690" horiz="1" max="30" min="1" page="10" val="18"/>
</file>

<file path=xl/ctrlProps/ctrlProp21.xml><?xml version="1.0" encoding="utf-8"?>
<formControlPr xmlns="http://schemas.microsoft.com/office/spreadsheetml/2009/9/main" objectType="Scroll" dx="22" fmlaLink="$W$726" horiz="1" max="30" min="1" page="10" val="18"/>
</file>

<file path=xl/ctrlProps/ctrlProp22.xml><?xml version="1.0" encoding="utf-8"?>
<formControlPr xmlns="http://schemas.microsoft.com/office/spreadsheetml/2009/9/main" objectType="Scroll" dx="22" fmlaLink="$W$762" horiz="1" max="30" min="1" page="10" val="18"/>
</file>

<file path=xl/ctrlProps/ctrlProp23.xml><?xml version="1.0" encoding="utf-8"?>
<formControlPr xmlns="http://schemas.microsoft.com/office/spreadsheetml/2009/9/main" objectType="Scroll" dx="22" fmlaLink="$W$798" horiz="1" max="30" min="1" page="10" val="18"/>
</file>

<file path=xl/ctrlProps/ctrlProp24.xml><?xml version="1.0" encoding="utf-8"?>
<formControlPr xmlns="http://schemas.microsoft.com/office/spreadsheetml/2009/9/main" objectType="Scroll" dx="22" fmlaLink="$W$834" horiz="1" max="30" min="1" page="10" val="18"/>
</file>

<file path=xl/ctrlProps/ctrlProp25.xml><?xml version="1.0" encoding="utf-8"?>
<formControlPr xmlns="http://schemas.microsoft.com/office/spreadsheetml/2009/9/main" objectType="Scroll" dx="22" fmlaLink="$W$870" horiz="1" max="30" min="1" page="10" val="18"/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257175</xdr:colOff>
          <xdr:row>2</xdr:row>
          <xdr:rowOff>180975</xdr:rowOff>
        </xdr:from>
        <xdr:to>
          <xdr:col>24</xdr:col>
          <xdr:colOff>276225</xdr:colOff>
          <xdr:row>4</xdr:row>
          <xdr:rowOff>66675</xdr:rowOff>
        </xdr:to>
        <xdr:sp macro="" textlink="">
          <xdr:nvSpPr>
            <xdr:cNvPr id="1028" name="Scroll Bar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1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5</xdr:row>
      <xdr:rowOff>196662</xdr:rowOff>
    </xdr:from>
    <xdr:to>
      <xdr:col>23</xdr:col>
      <xdr:colOff>0</xdr:colOff>
      <xdr:row>27</xdr:row>
      <xdr:rowOff>19050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609599</xdr:colOff>
      <xdr:row>5</xdr:row>
      <xdr:rowOff>195262</xdr:rowOff>
    </xdr:from>
    <xdr:to>
      <xdr:col>33</xdr:col>
      <xdr:colOff>600074</xdr:colOff>
      <xdr:row>26</xdr:row>
      <xdr:rowOff>180975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10644</xdr:colOff>
      <xdr:row>41</xdr:row>
      <xdr:rowOff>196662</xdr:rowOff>
    </xdr:from>
    <xdr:to>
      <xdr:col>23</xdr:col>
      <xdr:colOff>0</xdr:colOff>
      <xdr:row>63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609599</xdr:colOff>
      <xdr:row>41</xdr:row>
      <xdr:rowOff>195262</xdr:rowOff>
    </xdr:from>
    <xdr:to>
      <xdr:col>33</xdr:col>
      <xdr:colOff>600074</xdr:colOff>
      <xdr:row>62</xdr:row>
      <xdr:rowOff>180975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39</xdr:row>
          <xdr:rowOff>28575</xdr:rowOff>
        </xdr:from>
        <xdr:to>
          <xdr:col>24</xdr:col>
          <xdr:colOff>504825</xdr:colOff>
          <xdr:row>40</xdr:row>
          <xdr:rowOff>171450</xdr:rowOff>
        </xdr:to>
        <xdr:sp macro="" textlink="">
          <xdr:nvSpPr>
            <xdr:cNvPr id="1029" name="Scroll Bar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1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77</xdr:row>
      <xdr:rowOff>196662</xdr:rowOff>
    </xdr:from>
    <xdr:to>
      <xdr:col>23</xdr:col>
      <xdr:colOff>0</xdr:colOff>
      <xdr:row>99</xdr:row>
      <xdr:rowOff>19050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19049</xdr:colOff>
      <xdr:row>77</xdr:row>
      <xdr:rowOff>195262</xdr:rowOff>
    </xdr:from>
    <xdr:to>
      <xdr:col>34</xdr:col>
      <xdr:colOff>47624</xdr:colOff>
      <xdr:row>98</xdr:row>
      <xdr:rowOff>180975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75</xdr:row>
          <xdr:rowOff>28575</xdr:rowOff>
        </xdr:from>
        <xdr:to>
          <xdr:col>24</xdr:col>
          <xdr:colOff>504825</xdr:colOff>
          <xdr:row>76</xdr:row>
          <xdr:rowOff>171450</xdr:rowOff>
        </xdr:to>
        <xdr:sp macro="" textlink="">
          <xdr:nvSpPr>
            <xdr:cNvPr id="1030" name="Scroll Bar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1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113</xdr:row>
      <xdr:rowOff>196662</xdr:rowOff>
    </xdr:from>
    <xdr:to>
      <xdr:col>23</xdr:col>
      <xdr:colOff>0</xdr:colOff>
      <xdr:row>135</xdr:row>
      <xdr:rowOff>19050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19049</xdr:colOff>
      <xdr:row>113</xdr:row>
      <xdr:rowOff>195262</xdr:rowOff>
    </xdr:from>
    <xdr:to>
      <xdr:col>34</xdr:col>
      <xdr:colOff>47624</xdr:colOff>
      <xdr:row>134</xdr:row>
      <xdr:rowOff>180975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111</xdr:row>
          <xdr:rowOff>28575</xdr:rowOff>
        </xdr:from>
        <xdr:to>
          <xdr:col>24</xdr:col>
          <xdr:colOff>485775</xdr:colOff>
          <xdr:row>112</xdr:row>
          <xdr:rowOff>171450</xdr:rowOff>
        </xdr:to>
        <xdr:sp macro="" textlink="">
          <xdr:nvSpPr>
            <xdr:cNvPr id="1033" name="Scroll Bar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1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149</xdr:row>
      <xdr:rowOff>196662</xdr:rowOff>
    </xdr:from>
    <xdr:to>
      <xdr:col>23</xdr:col>
      <xdr:colOff>0</xdr:colOff>
      <xdr:row>171</xdr:row>
      <xdr:rowOff>19050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19049</xdr:colOff>
      <xdr:row>149</xdr:row>
      <xdr:rowOff>195262</xdr:rowOff>
    </xdr:from>
    <xdr:to>
      <xdr:col>34</xdr:col>
      <xdr:colOff>47624</xdr:colOff>
      <xdr:row>170</xdr:row>
      <xdr:rowOff>180975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147</xdr:row>
          <xdr:rowOff>28575</xdr:rowOff>
        </xdr:from>
        <xdr:to>
          <xdr:col>24</xdr:col>
          <xdr:colOff>485775</xdr:colOff>
          <xdr:row>148</xdr:row>
          <xdr:rowOff>171450</xdr:rowOff>
        </xdr:to>
        <xdr:sp macro="" textlink="">
          <xdr:nvSpPr>
            <xdr:cNvPr id="1034" name="Scroll Bar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1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185</xdr:row>
      <xdr:rowOff>196662</xdr:rowOff>
    </xdr:from>
    <xdr:to>
      <xdr:col>23</xdr:col>
      <xdr:colOff>0</xdr:colOff>
      <xdr:row>207</xdr:row>
      <xdr:rowOff>19050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19049</xdr:colOff>
      <xdr:row>185</xdr:row>
      <xdr:rowOff>195262</xdr:rowOff>
    </xdr:from>
    <xdr:to>
      <xdr:col>34</xdr:col>
      <xdr:colOff>47624</xdr:colOff>
      <xdr:row>206</xdr:row>
      <xdr:rowOff>180975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183</xdr:row>
          <xdr:rowOff>28575</xdr:rowOff>
        </xdr:from>
        <xdr:to>
          <xdr:col>24</xdr:col>
          <xdr:colOff>485775</xdr:colOff>
          <xdr:row>184</xdr:row>
          <xdr:rowOff>171450</xdr:rowOff>
        </xdr:to>
        <xdr:sp macro="" textlink="">
          <xdr:nvSpPr>
            <xdr:cNvPr id="1035" name="Scroll Bar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1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221</xdr:row>
      <xdr:rowOff>196662</xdr:rowOff>
    </xdr:from>
    <xdr:to>
      <xdr:col>23</xdr:col>
      <xdr:colOff>0</xdr:colOff>
      <xdr:row>243</xdr:row>
      <xdr:rowOff>19050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25</xdr:col>
      <xdr:colOff>19049</xdr:colOff>
      <xdr:row>221</xdr:row>
      <xdr:rowOff>195262</xdr:rowOff>
    </xdr:from>
    <xdr:to>
      <xdr:col>34</xdr:col>
      <xdr:colOff>47624</xdr:colOff>
      <xdr:row>242</xdr:row>
      <xdr:rowOff>180975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219</xdr:row>
          <xdr:rowOff>28575</xdr:rowOff>
        </xdr:from>
        <xdr:to>
          <xdr:col>24</xdr:col>
          <xdr:colOff>485775</xdr:colOff>
          <xdr:row>220</xdr:row>
          <xdr:rowOff>171450</xdr:rowOff>
        </xdr:to>
        <xdr:sp macro="" textlink="">
          <xdr:nvSpPr>
            <xdr:cNvPr id="1036" name="Scroll Bar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1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257</xdr:row>
      <xdr:rowOff>196662</xdr:rowOff>
    </xdr:from>
    <xdr:to>
      <xdr:col>23</xdr:col>
      <xdr:colOff>0</xdr:colOff>
      <xdr:row>279</xdr:row>
      <xdr:rowOff>19050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19049</xdr:colOff>
      <xdr:row>257</xdr:row>
      <xdr:rowOff>195262</xdr:rowOff>
    </xdr:from>
    <xdr:to>
      <xdr:col>34</xdr:col>
      <xdr:colOff>47624</xdr:colOff>
      <xdr:row>278</xdr:row>
      <xdr:rowOff>180975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255</xdr:row>
          <xdr:rowOff>28575</xdr:rowOff>
        </xdr:from>
        <xdr:to>
          <xdr:col>24</xdr:col>
          <xdr:colOff>485775</xdr:colOff>
          <xdr:row>256</xdr:row>
          <xdr:rowOff>171450</xdr:rowOff>
        </xdr:to>
        <xdr:sp macro="" textlink="">
          <xdr:nvSpPr>
            <xdr:cNvPr id="1037" name="Scroll Bar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1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293</xdr:row>
      <xdr:rowOff>196662</xdr:rowOff>
    </xdr:from>
    <xdr:to>
      <xdr:col>23</xdr:col>
      <xdr:colOff>0</xdr:colOff>
      <xdr:row>315</xdr:row>
      <xdr:rowOff>19050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25</xdr:col>
      <xdr:colOff>19049</xdr:colOff>
      <xdr:row>293</xdr:row>
      <xdr:rowOff>195262</xdr:rowOff>
    </xdr:from>
    <xdr:to>
      <xdr:col>34</xdr:col>
      <xdr:colOff>47624</xdr:colOff>
      <xdr:row>314</xdr:row>
      <xdr:rowOff>180975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291</xdr:row>
          <xdr:rowOff>28575</xdr:rowOff>
        </xdr:from>
        <xdr:to>
          <xdr:col>24</xdr:col>
          <xdr:colOff>485775</xdr:colOff>
          <xdr:row>292</xdr:row>
          <xdr:rowOff>171450</xdr:rowOff>
        </xdr:to>
        <xdr:sp macro="" textlink="">
          <xdr:nvSpPr>
            <xdr:cNvPr id="1038" name="Scroll Bar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1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329</xdr:row>
      <xdr:rowOff>196662</xdr:rowOff>
    </xdr:from>
    <xdr:to>
      <xdr:col>23</xdr:col>
      <xdr:colOff>0</xdr:colOff>
      <xdr:row>351</xdr:row>
      <xdr:rowOff>19050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25</xdr:col>
      <xdr:colOff>19049</xdr:colOff>
      <xdr:row>329</xdr:row>
      <xdr:rowOff>195262</xdr:rowOff>
    </xdr:from>
    <xdr:to>
      <xdr:col>34</xdr:col>
      <xdr:colOff>47624</xdr:colOff>
      <xdr:row>350</xdr:row>
      <xdr:rowOff>180975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327</xdr:row>
          <xdr:rowOff>28575</xdr:rowOff>
        </xdr:from>
        <xdr:to>
          <xdr:col>24</xdr:col>
          <xdr:colOff>485775</xdr:colOff>
          <xdr:row>328</xdr:row>
          <xdr:rowOff>171450</xdr:rowOff>
        </xdr:to>
        <xdr:sp macro="" textlink="">
          <xdr:nvSpPr>
            <xdr:cNvPr id="1039" name="Scroll Bar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1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365</xdr:row>
      <xdr:rowOff>196662</xdr:rowOff>
    </xdr:from>
    <xdr:to>
      <xdr:col>23</xdr:col>
      <xdr:colOff>0</xdr:colOff>
      <xdr:row>387</xdr:row>
      <xdr:rowOff>19050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25</xdr:col>
      <xdr:colOff>19049</xdr:colOff>
      <xdr:row>365</xdr:row>
      <xdr:rowOff>195262</xdr:rowOff>
    </xdr:from>
    <xdr:to>
      <xdr:col>34</xdr:col>
      <xdr:colOff>47624</xdr:colOff>
      <xdr:row>386</xdr:row>
      <xdr:rowOff>180975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363</xdr:row>
          <xdr:rowOff>28575</xdr:rowOff>
        </xdr:from>
        <xdr:to>
          <xdr:col>24</xdr:col>
          <xdr:colOff>485775</xdr:colOff>
          <xdr:row>364</xdr:row>
          <xdr:rowOff>171450</xdr:rowOff>
        </xdr:to>
        <xdr:sp macro="" textlink="">
          <xdr:nvSpPr>
            <xdr:cNvPr id="1040" name="Scroll Bar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1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401</xdr:row>
      <xdr:rowOff>196662</xdr:rowOff>
    </xdr:from>
    <xdr:to>
      <xdr:col>23</xdr:col>
      <xdr:colOff>0</xdr:colOff>
      <xdr:row>423</xdr:row>
      <xdr:rowOff>19050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25</xdr:col>
      <xdr:colOff>19049</xdr:colOff>
      <xdr:row>401</xdr:row>
      <xdr:rowOff>195262</xdr:rowOff>
    </xdr:from>
    <xdr:to>
      <xdr:col>34</xdr:col>
      <xdr:colOff>47624</xdr:colOff>
      <xdr:row>422</xdr:row>
      <xdr:rowOff>180975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399</xdr:row>
          <xdr:rowOff>28575</xdr:rowOff>
        </xdr:from>
        <xdr:to>
          <xdr:col>24</xdr:col>
          <xdr:colOff>485775</xdr:colOff>
          <xdr:row>400</xdr:row>
          <xdr:rowOff>171450</xdr:rowOff>
        </xdr:to>
        <xdr:sp macro="" textlink="">
          <xdr:nvSpPr>
            <xdr:cNvPr id="1041" name="Scroll Bar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1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437</xdr:row>
      <xdr:rowOff>196662</xdr:rowOff>
    </xdr:from>
    <xdr:to>
      <xdr:col>23</xdr:col>
      <xdr:colOff>0</xdr:colOff>
      <xdr:row>459</xdr:row>
      <xdr:rowOff>19050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25</xdr:col>
      <xdr:colOff>19049</xdr:colOff>
      <xdr:row>437</xdr:row>
      <xdr:rowOff>195262</xdr:rowOff>
    </xdr:from>
    <xdr:to>
      <xdr:col>34</xdr:col>
      <xdr:colOff>47624</xdr:colOff>
      <xdr:row>458</xdr:row>
      <xdr:rowOff>180975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435</xdr:row>
          <xdr:rowOff>28575</xdr:rowOff>
        </xdr:from>
        <xdr:to>
          <xdr:col>24</xdr:col>
          <xdr:colOff>485775</xdr:colOff>
          <xdr:row>436</xdr:row>
          <xdr:rowOff>171450</xdr:rowOff>
        </xdr:to>
        <xdr:sp macro="" textlink="">
          <xdr:nvSpPr>
            <xdr:cNvPr id="1042" name="Scroll Bar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1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473</xdr:row>
      <xdr:rowOff>196662</xdr:rowOff>
    </xdr:from>
    <xdr:to>
      <xdr:col>23</xdr:col>
      <xdr:colOff>0</xdr:colOff>
      <xdr:row>495</xdr:row>
      <xdr:rowOff>19050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25</xdr:col>
      <xdr:colOff>19049</xdr:colOff>
      <xdr:row>473</xdr:row>
      <xdr:rowOff>195262</xdr:rowOff>
    </xdr:from>
    <xdr:to>
      <xdr:col>34</xdr:col>
      <xdr:colOff>47624</xdr:colOff>
      <xdr:row>494</xdr:row>
      <xdr:rowOff>180975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471</xdr:row>
          <xdr:rowOff>28575</xdr:rowOff>
        </xdr:from>
        <xdr:to>
          <xdr:col>24</xdr:col>
          <xdr:colOff>485775</xdr:colOff>
          <xdr:row>472</xdr:row>
          <xdr:rowOff>171450</xdr:rowOff>
        </xdr:to>
        <xdr:sp macro="" textlink="">
          <xdr:nvSpPr>
            <xdr:cNvPr id="1043" name="Scroll Bar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1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509</xdr:row>
      <xdr:rowOff>196662</xdr:rowOff>
    </xdr:from>
    <xdr:to>
      <xdr:col>23</xdr:col>
      <xdr:colOff>0</xdr:colOff>
      <xdr:row>531</xdr:row>
      <xdr:rowOff>19050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25</xdr:col>
      <xdr:colOff>19049</xdr:colOff>
      <xdr:row>509</xdr:row>
      <xdr:rowOff>195262</xdr:rowOff>
    </xdr:from>
    <xdr:to>
      <xdr:col>34</xdr:col>
      <xdr:colOff>47624</xdr:colOff>
      <xdr:row>530</xdr:row>
      <xdr:rowOff>180975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507</xdr:row>
          <xdr:rowOff>28575</xdr:rowOff>
        </xdr:from>
        <xdr:to>
          <xdr:col>24</xdr:col>
          <xdr:colOff>485775</xdr:colOff>
          <xdr:row>508</xdr:row>
          <xdr:rowOff>171450</xdr:rowOff>
        </xdr:to>
        <xdr:sp macro="" textlink="">
          <xdr:nvSpPr>
            <xdr:cNvPr id="1044" name="Scroll Bar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1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545</xdr:row>
      <xdr:rowOff>196662</xdr:rowOff>
    </xdr:from>
    <xdr:to>
      <xdr:col>23</xdr:col>
      <xdr:colOff>0</xdr:colOff>
      <xdr:row>567</xdr:row>
      <xdr:rowOff>19050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25</xdr:col>
      <xdr:colOff>19049</xdr:colOff>
      <xdr:row>545</xdr:row>
      <xdr:rowOff>195262</xdr:rowOff>
    </xdr:from>
    <xdr:to>
      <xdr:col>34</xdr:col>
      <xdr:colOff>47624</xdr:colOff>
      <xdr:row>566</xdr:row>
      <xdr:rowOff>180975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543</xdr:row>
          <xdr:rowOff>28575</xdr:rowOff>
        </xdr:from>
        <xdr:to>
          <xdr:col>24</xdr:col>
          <xdr:colOff>485775</xdr:colOff>
          <xdr:row>544</xdr:row>
          <xdr:rowOff>171450</xdr:rowOff>
        </xdr:to>
        <xdr:sp macro="" textlink="">
          <xdr:nvSpPr>
            <xdr:cNvPr id="1045" name="Scroll Bar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1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581</xdr:row>
      <xdr:rowOff>196662</xdr:rowOff>
    </xdr:from>
    <xdr:to>
      <xdr:col>23</xdr:col>
      <xdr:colOff>0</xdr:colOff>
      <xdr:row>603</xdr:row>
      <xdr:rowOff>19050</xdr:rowOff>
    </xdr:to>
    <xdr:graphicFrame macro="">
      <xdr:nvGraphicFramePr>
        <xdr:cNvPr id="53" name="Gráfico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25</xdr:col>
      <xdr:colOff>19049</xdr:colOff>
      <xdr:row>581</xdr:row>
      <xdr:rowOff>195262</xdr:rowOff>
    </xdr:from>
    <xdr:to>
      <xdr:col>34</xdr:col>
      <xdr:colOff>47624</xdr:colOff>
      <xdr:row>602</xdr:row>
      <xdr:rowOff>180975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579</xdr:row>
          <xdr:rowOff>28575</xdr:rowOff>
        </xdr:from>
        <xdr:to>
          <xdr:col>24</xdr:col>
          <xdr:colOff>485775</xdr:colOff>
          <xdr:row>580</xdr:row>
          <xdr:rowOff>171450</xdr:rowOff>
        </xdr:to>
        <xdr:sp macro="" textlink="">
          <xdr:nvSpPr>
            <xdr:cNvPr id="1046" name="Scroll Bar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1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617</xdr:row>
      <xdr:rowOff>196662</xdr:rowOff>
    </xdr:from>
    <xdr:to>
      <xdr:col>23</xdr:col>
      <xdr:colOff>0</xdr:colOff>
      <xdr:row>639</xdr:row>
      <xdr:rowOff>19050</xdr:rowOff>
    </xdr:to>
    <xdr:graphicFrame macro="">
      <xdr:nvGraphicFramePr>
        <xdr:cNvPr id="56" name="Gráfico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25</xdr:col>
      <xdr:colOff>19049</xdr:colOff>
      <xdr:row>617</xdr:row>
      <xdr:rowOff>195262</xdr:rowOff>
    </xdr:from>
    <xdr:to>
      <xdr:col>34</xdr:col>
      <xdr:colOff>47624</xdr:colOff>
      <xdr:row>638</xdr:row>
      <xdr:rowOff>180975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615</xdr:row>
          <xdr:rowOff>28575</xdr:rowOff>
        </xdr:from>
        <xdr:to>
          <xdr:col>24</xdr:col>
          <xdr:colOff>485775</xdr:colOff>
          <xdr:row>616</xdr:row>
          <xdr:rowOff>171450</xdr:rowOff>
        </xdr:to>
        <xdr:sp macro="" textlink="">
          <xdr:nvSpPr>
            <xdr:cNvPr id="1047" name="Scroll Bar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1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653</xdr:row>
      <xdr:rowOff>196662</xdr:rowOff>
    </xdr:from>
    <xdr:to>
      <xdr:col>23</xdr:col>
      <xdr:colOff>0</xdr:colOff>
      <xdr:row>675</xdr:row>
      <xdr:rowOff>19050</xdr:rowOff>
    </xdr:to>
    <xdr:graphicFrame macro="">
      <xdr:nvGraphicFramePr>
        <xdr:cNvPr id="59" name="Gráfico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25</xdr:col>
      <xdr:colOff>19049</xdr:colOff>
      <xdr:row>653</xdr:row>
      <xdr:rowOff>195262</xdr:rowOff>
    </xdr:from>
    <xdr:to>
      <xdr:col>34</xdr:col>
      <xdr:colOff>47624</xdr:colOff>
      <xdr:row>674</xdr:row>
      <xdr:rowOff>180975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651</xdr:row>
          <xdr:rowOff>28575</xdr:rowOff>
        </xdr:from>
        <xdr:to>
          <xdr:col>24</xdr:col>
          <xdr:colOff>485775</xdr:colOff>
          <xdr:row>652</xdr:row>
          <xdr:rowOff>171450</xdr:rowOff>
        </xdr:to>
        <xdr:sp macro="" textlink="">
          <xdr:nvSpPr>
            <xdr:cNvPr id="1048" name="Scroll Bar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1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689</xdr:row>
      <xdr:rowOff>196662</xdr:rowOff>
    </xdr:from>
    <xdr:to>
      <xdr:col>23</xdr:col>
      <xdr:colOff>0</xdr:colOff>
      <xdr:row>711</xdr:row>
      <xdr:rowOff>19050</xdr:rowOff>
    </xdr:to>
    <xdr:graphicFrame macro="">
      <xdr:nvGraphicFramePr>
        <xdr:cNvPr id="62" name="Gráfico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25</xdr:col>
      <xdr:colOff>19049</xdr:colOff>
      <xdr:row>689</xdr:row>
      <xdr:rowOff>195262</xdr:rowOff>
    </xdr:from>
    <xdr:to>
      <xdr:col>34</xdr:col>
      <xdr:colOff>47624</xdr:colOff>
      <xdr:row>710</xdr:row>
      <xdr:rowOff>180975</xdr:rowOff>
    </xdr:to>
    <xdr:graphicFrame macro="">
      <xdr:nvGraphicFramePr>
        <xdr:cNvPr id="63" name="Gráfico 6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687</xdr:row>
          <xdr:rowOff>28575</xdr:rowOff>
        </xdr:from>
        <xdr:to>
          <xdr:col>24</xdr:col>
          <xdr:colOff>485775</xdr:colOff>
          <xdr:row>688</xdr:row>
          <xdr:rowOff>171450</xdr:rowOff>
        </xdr:to>
        <xdr:sp macro="" textlink="">
          <xdr:nvSpPr>
            <xdr:cNvPr id="1049" name="Scroll Bar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1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725</xdr:row>
      <xdr:rowOff>196662</xdr:rowOff>
    </xdr:from>
    <xdr:to>
      <xdr:col>23</xdr:col>
      <xdr:colOff>0</xdr:colOff>
      <xdr:row>747</xdr:row>
      <xdr:rowOff>19050</xdr:rowOff>
    </xdr:to>
    <xdr:graphicFrame macro="">
      <xdr:nvGraphicFramePr>
        <xdr:cNvPr id="65" name="Gráfico 6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25</xdr:col>
      <xdr:colOff>19049</xdr:colOff>
      <xdr:row>725</xdr:row>
      <xdr:rowOff>195262</xdr:rowOff>
    </xdr:from>
    <xdr:to>
      <xdr:col>34</xdr:col>
      <xdr:colOff>47624</xdr:colOff>
      <xdr:row>746</xdr:row>
      <xdr:rowOff>180975</xdr:rowOff>
    </xdr:to>
    <xdr:graphicFrame macro="">
      <xdr:nvGraphicFramePr>
        <xdr:cNvPr id="66" name="Gráfico 65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723</xdr:row>
          <xdr:rowOff>28575</xdr:rowOff>
        </xdr:from>
        <xdr:to>
          <xdr:col>24</xdr:col>
          <xdr:colOff>485775</xdr:colOff>
          <xdr:row>724</xdr:row>
          <xdr:rowOff>171450</xdr:rowOff>
        </xdr:to>
        <xdr:sp macro="" textlink="">
          <xdr:nvSpPr>
            <xdr:cNvPr id="1050" name="Scroll Bar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1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761</xdr:row>
      <xdr:rowOff>196662</xdr:rowOff>
    </xdr:from>
    <xdr:to>
      <xdr:col>23</xdr:col>
      <xdr:colOff>0</xdr:colOff>
      <xdr:row>783</xdr:row>
      <xdr:rowOff>19050</xdr:rowOff>
    </xdr:to>
    <xdr:graphicFrame macro="">
      <xdr:nvGraphicFramePr>
        <xdr:cNvPr id="68" name="Gráfico 67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25</xdr:col>
      <xdr:colOff>19049</xdr:colOff>
      <xdr:row>761</xdr:row>
      <xdr:rowOff>195262</xdr:rowOff>
    </xdr:from>
    <xdr:to>
      <xdr:col>34</xdr:col>
      <xdr:colOff>47624</xdr:colOff>
      <xdr:row>782</xdr:row>
      <xdr:rowOff>180975</xdr:rowOff>
    </xdr:to>
    <xdr:graphicFrame macro="">
      <xdr:nvGraphicFramePr>
        <xdr:cNvPr id="69" name="Gráfico 68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759</xdr:row>
          <xdr:rowOff>28575</xdr:rowOff>
        </xdr:from>
        <xdr:to>
          <xdr:col>24</xdr:col>
          <xdr:colOff>485775</xdr:colOff>
          <xdr:row>760</xdr:row>
          <xdr:rowOff>171450</xdr:rowOff>
        </xdr:to>
        <xdr:sp macro="" textlink="">
          <xdr:nvSpPr>
            <xdr:cNvPr id="1051" name="Scroll Bar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1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797</xdr:row>
      <xdr:rowOff>196662</xdr:rowOff>
    </xdr:from>
    <xdr:to>
      <xdr:col>23</xdr:col>
      <xdr:colOff>0</xdr:colOff>
      <xdr:row>819</xdr:row>
      <xdr:rowOff>19050</xdr:rowOff>
    </xdr:to>
    <xdr:graphicFrame macro="">
      <xdr:nvGraphicFramePr>
        <xdr:cNvPr id="71" name="Gráfico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25</xdr:col>
      <xdr:colOff>19049</xdr:colOff>
      <xdr:row>797</xdr:row>
      <xdr:rowOff>195262</xdr:rowOff>
    </xdr:from>
    <xdr:to>
      <xdr:col>34</xdr:col>
      <xdr:colOff>47624</xdr:colOff>
      <xdr:row>818</xdr:row>
      <xdr:rowOff>180975</xdr:rowOff>
    </xdr:to>
    <xdr:graphicFrame macro="">
      <xdr:nvGraphicFramePr>
        <xdr:cNvPr id="72" name="Gráfico 7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795</xdr:row>
          <xdr:rowOff>28575</xdr:rowOff>
        </xdr:from>
        <xdr:to>
          <xdr:col>24</xdr:col>
          <xdr:colOff>485775</xdr:colOff>
          <xdr:row>796</xdr:row>
          <xdr:rowOff>171450</xdr:rowOff>
        </xdr:to>
        <xdr:sp macro="" textlink="">
          <xdr:nvSpPr>
            <xdr:cNvPr id="1052" name="Scroll Bar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1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833</xdr:row>
      <xdr:rowOff>196662</xdr:rowOff>
    </xdr:from>
    <xdr:to>
      <xdr:col>23</xdr:col>
      <xdr:colOff>0</xdr:colOff>
      <xdr:row>855</xdr:row>
      <xdr:rowOff>19050</xdr:rowOff>
    </xdr:to>
    <xdr:graphicFrame macro="">
      <xdr:nvGraphicFramePr>
        <xdr:cNvPr id="74" name="Gráfico 73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25</xdr:col>
      <xdr:colOff>19049</xdr:colOff>
      <xdr:row>833</xdr:row>
      <xdr:rowOff>195262</xdr:rowOff>
    </xdr:from>
    <xdr:to>
      <xdr:col>34</xdr:col>
      <xdr:colOff>47624</xdr:colOff>
      <xdr:row>854</xdr:row>
      <xdr:rowOff>180975</xdr:rowOff>
    </xdr:to>
    <xdr:graphicFrame macro="">
      <xdr:nvGraphicFramePr>
        <xdr:cNvPr id="75" name="Gráfico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831</xdr:row>
          <xdr:rowOff>28575</xdr:rowOff>
        </xdr:from>
        <xdr:to>
          <xdr:col>24</xdr:col>
          <xdr:colOff>485775</xdr:colOff>
          <xdr:row>832</xdr:row>
          <xdr:rowOff>171450</xdr:rowOff>
        </xdr:to>
        <xdr:sp macro="" textlink="">
          <xdr:nvSpPr>
            <xdr:cNvPr id="1053" name="Scroll Bar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1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869</xdr:row>
      <xdr:rowOff>196662</xdr:rowOff>
    </xdr:from>
    <xdr:to>
      <xdr:col>23</xdr:col>
      <xdr:colOff>0</xdr:colOff>
      <xdr:row>891</xdr:row>
      <xdr:rowOff>19050</xdr:rowOff>
    </xdr:to>
    <xdr:graphicFrame macro="">
      <xdr:nvGraphicFramePr>
        <xdr:cNvPr id="77" name="Gráfico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25</xdr:col>
      <xdr:colOff>19049</xdr:colOff>
      <xdr:row>869</xdr:row>
      <xdr:rowOff>195262</xdr:rowOff>
    </xdr:from>
    <xdr:to>
      <xdr:col>34</xdr:col>
      <xdr:colOff>47624</xdr:colOff>
      <xdr:row>890</xdr:row>
      <xdr:rowOff>180975</xdr:rowOff>
    </xdr:to>
    <xdr:graphicFrame macro="">
      <xdr:nvGraphicFramePr>
        <xdr:cNvPr id="78" name="Gráfico 77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867</xdr:row>
          <xdr:rowOff>28575</xdr:rowOff>
        </xdr:from>
        <xdr:to>
          <xdr:col>24</xdr:col>
          <xdr:colOff>485775</xdr:colOff>
          <xdr:row>868</xdr:row>
          <xdr:rowOff>171450</xdr:rowOff>
        </xdr:to>
        <xdr:sp macro="" textlink="">
          <xdr:nvSpPr>
            <xdr:cNvPr id="1054" name="Scroll Bar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1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8</v>
    <v>1</v>
  </rv>
  <rv s="1">
    <v>0</v>
    <v>8</v>
    <v>30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7"/>
  <sheetViews>
    <sheetView topLeftCell="E4" zoomScaleNormal="100" workbookViewId="0">
      <selection activeCell="U9" sqref="U9"/>
    </sheetView>
  </sheetViews>
  <sheetFormatPr defaultRowHeight="15" x14ac:dyDescent="0.25"/>
  <cols>
    <col min="1" max="1" width="1.85546875" style="67" hidden="1" customWidth="1"/>
    <col min="2" max="2" width="23.85546875" style="2" hidden="1" customWidth="1"/>
    <col min="3" max="3" width="14.5703125" style="2" hidden="1" customWidth="1"/>
    <col min="4" max="4" width="9.140625" style="2" hidden="1" customWidth="1"/>
    <col min="14" max="14" width="13.140625" bestFit="1" customWidth="1"/>
  </cols>
  <sheetData>
    <row r="1" spans="2:43" ht="16.5" thickBot="1" x14ac:dyDescent="0.3">
      <c r="B1" s="205" t="s">
        <v>222</v>
      </c>
      <c r="C1" s="205"/>
      <c r="D1" s="205"/>
      <c r="E1" s="211" t="s">
        <v>223</v>
      </c>
      <c r="F1" s="212"/>
      <c r="G1" s="212"/>
      <c r="H1" s="212"/>
      <c r="I1" s="212"/>
      <c r="J1" s="212"/>
      <c r="K1" s="213"/>
      <c r="N1" s="86" t="s">
        <v>228</v>
      </c>
      <c r="O1" s="199" t="s">
        <v>229</v>
      </c>
      <c r="P1" s="200"/>
      <c r="Q1" s="200"/>
      <c r="R1" s="200"/>
      <c r="S1" s="200"/>
      <c r="T1" s="200"/>
      <c r="U1" s="200"/>
      <c r="V1" s="200"/>
      <c r="W1" s="200"/>
      <c r="X1" s="200"/>
      <c r="Y1" s="201"/>
    </row>
    <row r="2" spans="2:43" ht="15.75" thickBot="1" x14ac:dyDescent="0.3">
      <c r="B2" s="206"/>
      <c r="C2" s="206"/>
      <c r="D2" s="206"/>
      <c r="E2" s="214"/>
      <c r="F2" s="215"/>
      <c r="G2" s="215"/>
      <c r="H2" s="215"/>
      <c r="I2" s="215"/>
      <c r="J2" s="215"/>
      <c r="K2" s="216"/>
      <c r="O2" s="202"/>
      <c r="P2" s="203"/>
      <c r="Q2" s="203"/>
      <c r="R2" s="203"/>
      <c r="S2" s="203"/>
      <c r="T2" s="203"/>
      <c r="U2" s="203"/>
      <c r="V2" s="203"/>
      <c r="W2" s="203"/>
      <c r="X2" s="203"/>
      <c r="Y2" s="204"/>
    </row>
    <row r="3" spans="2:43" ht="23.25" x14ac:dyDescent="0.35">
      <c r="B3" s="217" t="s">
        <v>141</v>
      </c>
      <c r="C3" s="218" t="s">
        <v>157</v>
      </c>
      <c r="D3" s="218"/>
      <c r="E3" s="207" t="s">
        <v>158</v>
      </c>
      <c r="F3" s="208"/>
      <c r="G3" s="208"/>
      <c r="H3" s="208"/>
      <c r="I3" s="208"/>
      <c r="J3" s="208"/>
      <c r="K3" s="208"/>
      <c r="L3" s="208"/>
      <c r="M3" s="208"/>
      <c r="N3" s="208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8"/>
      <c r="AP3" s="208"/>
      <c r="AQ3" s="210"/>
    </row>
    <row r="4" spans="2:43" ht="15.75" x14ac:dyDescent="0.25">
      <c r="B4" s="217"/>
      <c r="C4" s="41" t="s">
        <v>68</v>
      </c>
      <c r="D4" s="41" t="s">
        <v>143</v>
      </c>
      <c r="E4" s="219" t="s">
        <v>147</v>
      </c>
      <c r="F4" s="220"/>
      <c r="G4" s="221"/>
      <c r="H4" s="196" t="s">
        <v>153</v>
      </c>
      <c r="I4" s="197"/>
      <c r="J4" s="198"/>
      <c r="K4" s="196" t="s">
        <v>146</v>
      </c>
      <c r="L4" s="197"/>
      <c r="M4" s="198"/>
      <c r="N4" s="196" t="s">
        <v>151</v>
      </c>
      <c r="O4" s="197"/>
      <c r="P4" s="198"/>
      <c r="Q4" s="196" t="s">
        <v>154</v>
      </c>
      <c r="R4" s="197"/>
      <c r="S4" s="198"/>
      <c r="T4" s="196" t="s">
        <v>155</v>
      </c>
      <c r="U4" s="197"/>
      <c r="V4" s="198"/>
      <c r="W4" s="196" t="s">
        <v>231</v>
      </c>
      <c r="X4" s="197"/>
      <c r="Y4" s="198"/>
      <c r="Z4" s="196" t="s">
        <v>232</v>
      </c>
      <c r="AA4" s="197"/>
      <c r="AB4" s="198"/>
      <c r="AC4" s="196" t="s">
        <v>233</v>
      </c>
      <c r="AD4" s="197"/>
      <c r="AE4" s="198"/>
      <c r="AF4" s="196" t="s">
        <v>234</v>
      </c>
      <c r="AG4" s="197"/>
      <c r="AH4" s="198"/>
      <c r="AI4" s="196" t="s">
        <v>34</v>
      </c>
      <c r="AJ4" s="197"/>
      <c r="AK4" s="198"/>
      <c r="AL4" s="196" t="s">
        <v>220</v>
      </c>
      <c r="AM4" s="197"/>
      <c r="AN4" s="198"/>
      <c r="AO4" s="196" t="s">
        <v>221</v>
      </c>
      <c r="AP4" s="197"/>
      <c r="AQ4" s="198"/>
    </row>
    <row r="5" spans="2:43" x14ac:dyDescent="0.25">
      <c r="B5" s="78" t="str">
        <f>E4</f>
        <v>Farinha de Soja</v>
      </c>
      <c r="C5" s="79">
        <v>2</v>
      </c>
      <c r="D5" s="80">
        <f>C5+1</f>
        <v>3</v>
      </c>
      <c r="E5" s="95" t="s">
        <v>1</v>
      </c>
      <c r="F5" s="95" t="s">
        <v>224</v>
      </c>
      <c r="G5" s="95" t="s">
        <v>143</v>
      </c>
      <c r="H5" s="95" t="s">
        <v>1</v>
      </c>
      <c r="I5" s="96" t="s">
        <v>224</v>
      </c>
      <c r="J5" s="96" t="s">
        <v>143</v>
      </c>
      <c r="K5" s="95" t="s">
        <v>1</v>
      </c>
      <c r="L5" s="96" t="s">
        <v>224</v>
      </c>
      <c r="M5" s="96" t="s">
        <v>143</v>
      </c>
      <c r="N5" s="95" t="s">
        <v>1</v>
      </c>
      <c r="O5" s="96" t="s">
        <v>224</v>
      </c>
      <c r="P5" s="96" t="s">
        <v>143</v>
      </c>
      <c r="Q5" s="95" t="s">
        <v>1</v>
      </c>
      <c r="R5" s="96" t="s">
        <v>224</v>
      </c>
      <c r="S5" s="96" t="s">
        <v>143</v>
      </c>
      <c r="T5" s="95" t="s">
        <v>1</v>
      </c>
      <c r="U5" s="96" t="s">
        <v>224</v>
      </c>
      <c r="V5" s="96" t="s">
        <v>143</v>
      </c>
      <c r="W5" s="95" t="s">
        <v>1</v>
      </c>
      <c r="X5" s="96" t="s">
        <v>224</v>
      </c>
      <c r="Y5" s="96" t="s">
        <v>143</v>
      </c>
      <c r="Z5" s="95" t="s">
        <v>1</v>
      </c>
      <c r="AA5" s="96" t="s">
        <v>224</v>
      </c>
      <c r="AB5" s="96" t="s">
        <v>143</v>
      </c>
      <c r="AC5" s="95" t="s">
        <v>1</v>
      </c>
      <c r="AD5" s="96" t="s">
        <v>224</v>
      </c>
      <c r="AE5" s="96" t="s">
        <v>143</v>
      </c>
      <c r="AF5" s="95" t="s">
        <v>1</v>
      </c>
      <c r="AG5" s="96" t="s">
        <v>224</v>
      </c>
      <c r="AH5" s="96" t="s">
        <v>143</v>
      </c>
      <c r="AI5" s="95" t="s">
        <v>1</v>
      </c>
      <c r="AJ5" s="96" t="s">
        <v>224</v>
      </c>
      <c r="AK5" s="96" t="s">
        <v>143</v>
      </c>
      <c r="AL5" s="95" t="s">
        <v>1</v>
      </c>
      <c r="AM5" s="96" t="s">
        <v>224</v>
      </c>
      <c r="AN5" s="96" t="s">
        <v>143</v>
      </c>
      <c r="AO5" s="95" t="s">
        <v>1</v>
      </c>
      <c r="AP5" s="96" t="s">
        <v>224</v>
      </c>
      <c r="AQ5" s="96" t="s">
        <v>143</v>
      </c>
    </row>
    <row r="6" spans="2:43" x14ac:dyDescent="0.25">
      <c r="B6" s="65" t="str">
        <f>H4</f>
        <v>Folha de Tomate</v>
      </c>
      <c r="C6" s="28">
        <f>C5+3</f>
        <v>5</v>
      </c>
      <c r="D6" s="66">
        <f t="shared" ref="D6:D23" si="0">C6+1</f>
        <v>6</v>
      </c>
      <c r="E6" s="65" t="s">
        <v>2</v>
      </c>
      <c r="F6" s="2"/>
      <c r="G6" s="19"/>
      <c r="H6" s="65" t="s">
        <v>2</v>
      </c>
      <c r="I6" s="7">
        <v>598.4</v>
      </c>
      <c r="J6" s="97">
        <v>7.1</v>
      </c>
      <c r="K6" s="65" t="s">
        <v>2</v>
      </c>
      <c r="L6" s="7"/>
      <c r="M6" s="97"/>
      <c r="N6" s="65" t="s">
        <v>2</v>
      </c>
      <c r="O6" s="7"/>
      <c r="P6" s="97"/>
      <c r="Q6" s="65" t="s">
        <v>2</v>
      </c>
      <c r="R6" s="7">
        <f>61*1000</f>
        <v>61000</v>
      </c>
      <c r="S6" s="97">
        <f>0.18*10*1000</f>
        <v>1799.9999999999998</v>
      </c>
      <c r="T6" s="65" t="s">
        <v>2</v>
      </c>
      <c r="U6" s="7">
        <f>64.4*1000</f>
        <v>64400.000000000007</v>
      </c>
      <c r="V6" s="97"/>
      <c r="W6" s="65" t="s">
        <v>2</v>
      </c>
      <c r="X6" s="7"/>
      <c r="Y6" s="97"/>
      <c r="Z6" s="65" t="s">
        <v>2</v>
      </c>
      <c r="AA6" s="7"/>
      <c r="AB6" s="97"/>
      <c r="AC6" s="65" t="s">
        <v>2</v>
      </c>
      <c r="AD6" s="7"/>
      <c r="AE6" s="97"/>
      <c r="AF6" s="65" t="s">
        <v>2</v>
      </c>
      <c r="AG6" s="7"/>
      <c r="AH6" s="97"/>
      <c r="AI6" s="65" t="s">
        <v>2</v>
      </c>
      <c r="AJ6" s="7"/>
      <c r="AK6" s="97"/>
      <c r="AL6" s="65" t="s">
        <v>2</v>
      </c>
      <c r="AM6" s="7"/>
      <c r="AN6" s="97"/>
      <c r="AO6" s="65" t="s">
        <v>2</v>
      </c>
      <c r="AP6" s="7"/>
      <c r="AQ6" s="97"/>
    </row>
    <row r="7" spans="2:43" x14ac:dyDescent="0.25">
      <c r="B7" s="65" t="str">
        <f>K4</f>
        <v>Farinha de Trigo</v>
      </c>
      <c r="C7" s="28">
        <f>C6+3</f>
        <v>8</v>
      </c>
      <c r="D7" s="66">
        <f t="shared" si="0"/>
        <v>9</v>
      </c>
      <c r="E7" s="65" t="s">
        <v>5</v>
      </c>
      <c r="F7" s="2"/>
      <c r="G7" s="19"/>
      <c r="H7" s="65" t="s">
        <v>5</v>
      </c>
      <c r="I7" s="7"/>
      <c r="J7" s="97"/>
      <c r="K7" s="65" t="s">
        <v>5</v>
      </c>
      <c r="L7" s="7"/>
      <c r="M7" s="97"/>
      <c r="N7" s="65" t="s">
        <v>5</v>
      </c>
      <c r="O7" s="7"/>
      <c r="P7" s="97"/>
      <c r="Q7" s="65" t="s">
        <v>5</v>
      </c>
      <c r="R7" s="7"/>
      <c r="S7" s="97"/>
      <c r="T7" s="65" t="s">
        <v>5</v>
      </c>
      <c r="U7" s="7">
        <f>289.7*1000</f>
        <v>289700</v>
      </c>
      <c r="V7" s="97"/>
      <c r="W7" s="65" t="s">
        <v>5</v>
      </c>
      <c r="X7" s="7"/>
      <c r="Y7" s="97"/>
      <c r="Z7" s="65" t="s">
        <v>5</v>
      </c>
      <c r="AA7" s="7"/>
      <c r="AB7" s="97"/>
      <c r="AC7" s="65" t="s">
        <v>5</v>
      </c>
      <c r="AD7" s="7"/>
      <c r="AE7" s="97"/>
      <c r="AF7" s="65" t="s">
        <v>5</v>
      </c>
      <c r="AG7" s="7"/>
      <c r="AH7" s="97"/>
      <c r="AI7" s="65" t="s">
        <v>5</v>
      </c>
      <c r="AJ7" s="7"/>
      <c r="AK7" s="97"/>
      <c r="AL7" s="65" t="s">
        <v>5</v>
      </c>
      <c r="AM7" s="7"/>
      <c r="AN7" s="97"/>
      <c r="AO7" s="65" t="s">
        <v>5</v>
      </c>
      <c r="AP7" s="7"/>
      <c r="AQ7" s="97"/>
    </row>
    <row r="8" spans="2:43" x14ac:dyDescent="0.25">
      <c r="B8" s="65" t="str">
        <f>N4</f>
        <v>Cinza de Madeira (MAD811)</v>
      </c>
      <c r="C8" s="28">
        <f>C7+3</f>
        <v>11</v>
      </c>
      <c r="D8" s="66">
        <f t="shared" si="0"/>
        <v>12</v>
      </c>
      <c r="E8" s="65" t="s">
        <v>3</v>
      </c>
      <c r="F8" s="2">
        <v>5250</v>
      </c>
      <c r="G8" s="19">
        <v>431</v>
      </c>
      <c r="H8" s="65" t="s">
        <v>3</v>
      </c>
      <c r="I8" s="7">
        <v>2161</v>
      </c>
      <c r="J8" s="97">
        <v>28</v>
      </c>
      <c r="K8" s="65" t="s">
        <v>3</v>
      </c>
      <c r="L8" s="7">
        <v>1333</v>
      </c>
      <c r="M8" s="97">
        <v>36</v>
      </c>
      <c r="N8" s="65" t="s">
        <v>3</v>
      </c>
      <c r="O8" s="7"/>
      <c r="P8" s="97"/>
      <c r="Q8" s="65" t="s">
        <v>3</v>
      </c>
      <c r="R8" s="7"/>
      <c r="S8" s="97"/>
      <c r="T8" s="65" t="s">
        <v>3</v>
      </c>
      <c r="U8" s="7">
        <f>10.06*1000</f>
        <v>10060</v>
      </c>
      <c r="V8" s="97"/>
      <c r="W8" s="65" t="s">
        <v>3</v>
      </c>
      <c r="X8" s="7"/>
      <c r="Y8" s="97"/>
      <c r="Z8" s="65" t="s">
        <v>3</v>
      </c>
      <c r="AA8" s="7"/>
      <c r="AB8" s="97"/>
      <c r="AC8" s="65" t="s">
        <v>3</v>
      </c>
      <c r="AD8" s="7"/>
      <c r="AE8" s="97"/>
      <c r="AF8" s="65" t="s">
        <v>3</v>
      </c>
      <c r="AG8" s="7"/>
      <c r="AH8" s="97"/>
      <c r="AI8" s="65" t="s">
        <v>3</v>
      </c>
      <c r="AJ8" s="7"/>
      <c r="AK8" s="97"/>
      <c r="AL8" s="65" t="s">
        <v>3</v>
      </c>
      <c r="AM8" s="7"/>
      <c r="AN8" s="97"/>
      <c r="AO8" s="65" t="s">
        <v>3</v>
      </c>
      <c r="AP8" s="7"/>
      <c r="AQ8" s="97"/>
    </row>
    <row r="9" spans="2:43" x14ac:dyDescent="0.25">
      <c r="B9" s="65" t="str">
        <f>Q4</f>
        <v>Solo Buffalo 8704</v>
      </c>
      <c r="C9" s="28">
        <f t="shared" ref="C9:C23" si="1">C8+3</f>
        <v>14</v>
      </c>
      <c r="D9" s="66">
        <f t="shared" si="0"/>
        <v>15</v>
      </c>
      <c r="E9" s="65" t="s">
        <v>4</v>
      </c>
      <c r="F9" s="7">
        <v>258</v>
      </c>
      <c r="G9" s="97">
        <v>2</v>
      </c>
      <c r="H9" s="65" t="s">
        <v>4</v>
      </c>
      <c r="I9" s="7">
        <v>9600</v>
      </c>
      <c r="J9" s="97"/>
      <c r="K9" s="65" t="s">
        <v>4</v>
      </c>
      <c r="L9" s="7">
        <v>1645</v>
      </c>
      <c r="M9" s="97">
        <v>25</v>
      </c>
      <c r="N9" s="65" t="s">
        <v>4</v>
      </c>
      <c r="O9" s="7"/>
      <c r="P9" s="97"/>
      <c r="Q9" s="65" t="s">
        <v>4</v>
      </c>
      <c r="R9" s="7"/>
      <c r="S9" s="97"/>
      <c r="T9" s="65" t="s">
        <v>4</v>
      </c>
      <c r="U9" s="7">
        <f>2.4*1000</f>
        <v>2400</v>
      </c>
      <c r="V9" s="97"/>
      <c r="W9" s="65" t="s">
        <v>4</v>
      </c>
      <c r="X9" s="7"/>
      <c r="Y9" s="97"/>
      <c r="Z9" s="65" t="s">
        <v>4</v>
      </c>
      <c r="AA9" s="7"/>
      <c r="AB9" s="97"/>
      <c r="AC9" s="65" t="s">
        <v>4</v>
      </c>
      <c r="AD9" s="7"/>
      <c r="AE9" s="97"/>
      <c r="AF9" s="65" t="s">
        <v>4</v>
      </c>
      <c r="AG9" s="7"/>
      <c r="AH9" s="97"/>
      <c r="AI9" s="65" t="s">
        <v>4</v>
      </c>
      <c r="AJ9" s="7"/>
      <c r="AK9" s="97"/>
      <c r="AL9" s="65" t="s">
        <v>4</v>
      </c>
      <c r="AM9" s="7"/>
      <c r="AN9" s="97"/>
      <c r="AO9" s="65" t="s">
        <v>4</v>
      </c>
      <c r="AP9" s="7"/>
      <c r="AQ9" s="97"/>
    </row>
    <row r="10" spans="2:43" x14ac:dyDescent="0.25">
      <c r="B10" s="65" t="str">
        <f>T4</f>
        <v>Solo Montana 2710</v>
      </c>
      <c r="C10" s="28">
        <f>C9+3</f>
        <v>17</v>
      </c>
      <c r="D10" s="66">
        <f t="shared" si="0"/>
        <v>18</v>
      </c>
      <c r="E10" s="65" t="s">
        <v>6</v>
      </c>
      <c r="F10" s="2"/>
      <c r="G10" s="19"/>
      <c r="H10" s="65" t="s">
        <v>6</v>
      </c>
      <c r="I10" s="7">
        <v>6600</v>
      </c>
      <c r="J10" s="97"/>
      <c r="K10" s="65" t="s">
        <v>6</v>
      </c>
      <c r="L10" s="7">
        <v>565.29999999999995</v>
      </c>
      <c r="M10" s="97">
        <v>8.6</v>
      </c>
      <c r="N10" s="65" t="s">
        <v>6</v>
      </c>
      <c r="O10" s="7"/>
      <c r="P10" s="97"/>
      <c r="Q10" s="65" t="s">
        <v>6</v>
      </c>
      <c r="R10" s="7"/>
      <c r="S10" s="97"/>
      <c r="T10" s="65" t="s">
        <v>6</v>
      </c>
      <c r="U10" s="7"/>
      <c r="V10" s="97"/>
      <c r="W10" s="65" t="s">
        <v>6</v>
      </c>
      <c r="X10" s="7"/>
      <c r="Y10" s="97"/>
      <c r="Z10" s="65" t="s">
        <v>6</v>
      </c>
      <c r="AA10" s="7"/>
      <c r="AB10" s="97"/>
      <c r="AC10" s="65" t="s">
        <v>6</v>
      </c>
      <c r="AD10" s="7"/>
      <c r="AE10" s="97"/>
      <c r="AF10" s="65" t="s">
        <v>6</v>
      </c>
      <c r="AG10" s="7"/>
      <c r="AH10" s="97"/>
      <c r="AI10" s="65" t="s">
        <v>6</v>
      </c>
      <c r="AJ10" s="7"/>
      <c r="AK10" s="97"/>
      <c r="AL10" s="65" t="s">
        <v>6</v>
      </c>
      <c r="AM10" s="7"/>
      <c r="AN10" s="97"/>
      <c r="AO10" s="65" t="s">
        <v>6</v>
      </c>
      <c r="AP10" s="7"/>
      <c r="AQ10" s="97"/>
    </row>
    <row r="11" spans="2:43" x14ac:dyDescent="0.25">
      <c r="B11" s="65" t="str">
        <f>W4</f>
        <v>Pd3</v>
      </c>
      <c r="C11" s="28">
        <f t="shared" si="1"/>
        <v>20</v>
      </c>
      <c r="D11" s="66">
        <f t="shared" si="0"/>
        <v>21</v>
      </c>
      <c r="E11" s="65" t="s">
        <v>7</v>
      </c>
      <c r="F11" s="2"/>
      <c r="G11" s="19"/>
      <c r="H11" s="65" t="s">
        <v>7</v>
      </c>
      <c r="I11" s="7"/>
      <c r="J11" s="97"/>
      <c r="K11" s="65" t="s">
        <v>7</v>
      </c>
      <c r="L11" s="7"/>
      <c r="M11" s="97"/>
      <c r="N11" s="65" t="s">
        <v>7</v>
      </c>
      <c r="O11" s="7"/>
      <c r="P11" s="97"/>
      <c r="Q11" s="65" t="s">
        <v>7</v>
      </c>
      <c r="R11" s="7"/>
      <c r="S11" s="97"/>
      <c r="T11" s="65" t="s">
        <v>7</v>
      </c>
      <c r="U11" s="7"/>
      <c r="V11" s="97"/>
      <c r="W11" s="65" t="s">
        <v>7</v>
      </c>
      <c r="X11" s="7"/>
      <c r="Y11" s="97"/>
      <c r="Z11" s="65" t="s">
        <v>7</v>
      </c>
      <c r="AA11" s="7"/>
      <c r="AB11" s="97"/>
      <c r="AC11" s="65" t="s">
        <v>7</v>
      </c>
      <c r="AD11" s="7"/>
      <c r="AE11" s="97"/>
      <c r="AF11" s="65" t="s">
        <v>7</v>
      </c>
      <c r="AG11" s="7"/>
      <c r="AH11" s="97"/>
      <c r="AI11" s="65" t="s">
        <v>7</v>
      </c>
      <c r="AJ11" s="7"/>
      <c r="AK11" s="97"/>
      <c r="AL11" s="65" t="s">
        <v>7</v>
      </c>
      <c r="AM11" s="7"/>
      <c r="AN11" s="97"/>
      <c r="AO11" s="65" t="s">
        <v>7</v>
      </c>
      <c r="AP11" s="7"/>
      <c r="AQ11" s="97"/>
    </row>
    <row r="12" spans="2:43" x14ac:dyDescent="0.25">
      <c r="B12" s="65" t="str">
        <f>Z4</f>
        <v>pd4</v>
      </c>
      <c r="C12" s="28">
        <f t="shared" si="1"/>
        <v>23</v>
      </c>
      <c r="D12" s="66">
        <f t="shared" si="0"/>
        <v>24</v>
      </c>
      <c r="E12" s="65" t="s">
        <v>8</v>
      </c>
      <c r="F12" s="2">
        <v>17762</v>
      </c>
      <c r="G12" s="19">
        <v>1068</v>
      </c>
      <c r="H12" s="65" t="s">
        <v>8</v>
      </c>
      <c r="I12" s="7">
        <v>26760</v>
      </c>
      <c r="J12" s="97">
        <v>480</v>
      </c>
      <c r="K12" s="65" t="s">
        <v>8</v>
      </c>
      <c r="L12" s="7">
        <v>1325</v>
      </c>
      <c r="M12" s="97">
        <v>20</v>
      </c>
      <c r="N12" s="65" t="s">
        <v>8</v>
      </c>
      <c r="O12" s="7">
        <f>123*1000</f>
        <v>123000</v>
      </c>
      <c r="P12" s="97"/>
      <c r="Q12" s="65" t="s">
        <v>8</v>
      </c>
      <c r="R12" s="7">
        <f>20.01*1000</f>
        <v>20010</v>
      </c>
      <c r="S12" s="97">
        <v>410</v>
      </c>
      <c r="T12" s="65" t="s">
        <v>8</v>
      </c>
      <c r="U12" s="7">
        <f>21.1*1000</f>
        <v>21100</v>
      </c>
      <c r="V12" s="97"/>
      <c r="W12" s="65" t="s">
        <v>8</v>
      </c>
      <c r="X12" s="7"/>
      <c r="Y12" s="97"/>
      <c r="Z12" s="65" t="s">
        <v>8</v>
      </c>
      <c r="AA12" s="7"/>
      <c r="AB12" s="97"/>
      <c r="AC12" s="65" t="s">
        <v>8</v>
      </c>
      <c r="AD12" s="7"/>
      <c r="AE12" s="97"/>
      <c r="AF12" s="65" t="s">
        <v>8</v>
      </c>
      <c r="AG12" s="7"/>
      <c r="AH12" s="97"/>
      <c r="AI12" s="65" t="s">
        <v>8</v>
      </c>
      <c r="AJ12" s="7"/>
      <c r="AK12" s="97"/>
      <c r="AL12" s="65" t="s">
        <v>8</v>
      </c>
      <c r="AM12" s="7"/>
      <c r="AN12" s="97"/>
      <c r="AO12" s="65" t="s">
        <v>8</v>
      </c>
      <c r="AP12" s="7"/>
      <c r="AQ12" s="97"/>
    </row>
    <row r="13" spans="2:43" x14ac:dyDescent="0.25">
      <c r="B13" s="65" t="str">
        <f>AC4</f>
        <v>pd5</v>
      </c>
      <c r="C13" s="28">
        <f t="shared" si="1"/>
        <v>26</v>
      </c>
      <c r="D13" s="66">
        <f t="shared" si="0"/>
        <v>27</v>
      </c>
      <c r="E13" s="65" t="s">
        <v>9</v>
      </c>
      <c r="F13" s="2">
        <v>2022</v>
      </c>
      <c r="G13" s="19">
        <v>199</v>
      </c>
      <c r="H13" s="65" t="s">
        <v>9</v>
      </c>
      <c r="I13" s="7">
        <v>50450</v>
      </c>
      <c r="J13" s="97">
        <v>550</v>
      </c>
      <c r="K13" s="65" t="s">
        <v>9</v>
      </c>
      <c r="L13" s="7">
        <v>191.4</v>
      </c>
      <c r="M13" s="97">
        <v>3.3</v>
      </c>
      <c r="N13" s="65" t="s">
        <v>9</v>
      </c>
      <c r="O13" s="7">
        <f>103*1000</f>
        <v>103000</v>
      </c>
      <c r="P13" s="97"/>
      <c r="Q13" s="65" t="s">
        <v>9</v>
      </c>
      <c r="R13" s="7">
        <f>26.41*1000</f>
        <v>26410</v>
      </c>
      <c r="S13" s="97">
        <f>0.083*10*1000</f>
        <v>830.00000000000011</v>
      </c>
      <c r="T13" s="65" t="s">
        <v>9</v>
      </c>
      <c r="U13" s="7">
        <f>12.5*1000</f>
        <v>12500</v>
      </c>
      <c r="V13" s="97"/>
      <c r="W13" s="65" t="s">
        <v>9</v>
      </c>
      <c r="X13" s="7"/>
      <c r="Y13" s="97"/>
      <c r="Z13" s="65" t="s">
        <v>9</v>
      </c>
      <c r="AA13" s="7"/>
      <c r="AB13" s="97"/>
      <c r="AC13" s="65" t="s">
        <v>9</v>
      </c>
      <c r="AD13" s="7"/>
      <c r="AE13" s="97"/>
      <c r="AF13" s="65" t="s">
        <v>9</v>
      </c>
      <c r="AG13" s="7"/>
      <c r="AH13" s="97"/>
      <c r="AI13" s="65" t="s">
        <v>9</v>
      </c>
      <c r="AJ13" s="7"/>
      <c r="AK13" s="97"/>
      <c r="AL13" s="65" t="s">
        <v>9</v>
      </c>
      <c r="AM13" s="7"/>
      <c r="AN13" s="97"/>
      <c r="AO13" s="65" t="s">
        <v>9</v>
      </c>
      <c r="AP13" s="7"/>
      <c r="AQ13" s="97"/>
    </row>
    <row r="14" spans="2:43" x14ac:dyDescent="0.25">
      <c r="B14" s="65" t="str">
        <f>AF4</f>
        <v>p6</v>
      </c>
      <c r="C14" s="28">
        <f t="shared" si="1"/>
        <v>29</v>
      </c>
      <c r="D14" s="66">
        <f t="shared" si="0"/>
        <v>30</v>
      </c>
      <c r="E14" s="65" t="s">
        <v>10</v>
      </c>
      <c r="F14" s="2"/>
      <c r="G14" s="19"/>
      <c r="H14" s="65" t="s">
        <v>10</v>
      </c>
      <c r="I14" s="7">
        <v>0.1</v>
      </c>
      <c r="J14" s="97"/>
      <c r="K14" s="65" t="s">
        <v>10</v>
      </c>
      <c r="L14" s="7"/>
      <c r="M14" s="97"/>
      <c r="N14" s="65" t="s">
        <v>10</v>
      </c>
      <c r="O14" s="7"/>
      <c r="P14" s="97"/>
      <c r="Q14" s="65" t="s">
        <v>10</v>
      </c>
      <c r="R14" s="7">
        <v>11.26</v>
      </c>
      <c r="S14" s="97">
        <v>0.19</v>
      </c>
      <c r="T14" s="65" t="s">
        <v>10</v>
      </c>
      <c r="U14" s="7">
        <v>8.6999999999999993</v>
      </c>
      <c r="V14" s="97"/>
      <c r="W14" s="65" t="s">
        <v>10</v>
      </c>
      <c r="X14" s="7"/>
      <c r="Y14" s="97"/>
      <c r="Z14" s="65" t="s">
        <v>10</v>
      </c>
      <c r="AA14" s="7"/>
      <c r="AB14" s="97"/>
      <c r="AC14" s="65" t="s">
        <v>10</v>
      </c>
      <c r="AD14" s="7"/>
      <c r="AE14" s="97"/>
      <c r="AF14" s="65" t="s">
        <v>10</v>
      </c>
      <c r="AG14" s="7"/>
      <c r="AH14" s="97"/>
      <c r="AI14" s="65" t="s">
        <v>10</v>
      </c>
      <c r="AJ14" s="7"/>
      <c r="AK14" s="97"/>
      <c r="AL14" s="65" t="s">
        <v>10</v>
      </c>
      <c r="AM14" s="7"/>
      <c r="AN14" s="97"/>
      <c r="AO14" s="65" t="s">
        <v>10</v>
      </c>
      <c r="AP14" s="7"/>
      <c r="AQ14" s="97"/>
    </row>
    <row r="15" spans="2:43" x14ac:dyDescent="0.25">
      <c r="B15" s="65" t="str">
        <f>AI4</f>
        <v>Pd</v>
      </c>
      <c r="C15" s="28">
        <f>C14+3</f>
        <v>32</v>
      </c>
      <c r="D15" s="66">
        <f t="shared" si="0"/>
        <v>33</v>
      </c>
      <c r="E15" s="65" t="s">
        <v>11</v>
      </c>
      <c r="F15" s="2"/>
      <c r="G15" s="19"/>
      <c r="H15" s="65" t="s">
        <v>11</v>
      </c>
      <c r="I15" s="7"/>
      <c r="J15" s="97"/>
      <c r="K15" s="65" t="s">
        <v>11</v>
      </c>
      <c r="L15" s="7"/>
      <c r="M15" s="97"/>
      <c r="N15" s="65" t="s">
        <v>11</v>
      </c>
      <c r="O15" s="7"/>
      <c r="P15" s="97"/>
      <c r="Q15" s="65" t="s">
        <v>11</v>
      </c>
      <c r="R15" s="7">
        <f>4.57*1000</f>
        <v>4570</v>
      </c>
      <c r="S15" s="97">
        <f>0.02*10*1000</f>
        <v>200</v>
      </c>
      <c r="T15" s="65" t="s">
        <v>11</v>
      </c>
      <c r="U15" s="7">
        <f>2.83*1000</f>
        <v>2830</v>
      </c>
      <c r="V15" s="97"/>
      <c r="W15" s="65" t="s">
        <v>11</v>
      </c>
      <c r="X15" s="7"/>
      <c r="Y15" s="97"/>
      <c r="Z15" s="65" t="s">
        <v>11</v>
      </c>
      <c r="AA15" s="7"/>
      <c r="AB15" s="97"/>
      <c r="AC15" s="65" t="s">
        <v>11</v>
      </c>
      <c r="AD15" s="7"/>
      <c r="AE15" s="97"/>
      <c r="AF15" s="65" t="s">
        <v>11</v>
      </c>
      <c r="AG15" s="7"/>
      <c r="AH15" s="97"/>
      <c r="AI15" s="65" t="s">
        <v>11</v>
      </c>
      <c r="AJ15" s="7"/>
      <c r="AK15" s="97"/>
      <c r="AL15" s="65" t="s">
        <v>11</v>
      </c>
      <c r="AM15" s="7"/>
      <c r="AN15" s="97"/>
      <c r="AO15" s="65" t="s">
        <v>11</v>
      </c>
      <c r="AP15" s="7"/>
      <c r="AQ15" s="97"/>
    </row>
    <row r="16" spans="2:43" x14ac:dyDescent="0.25">
      <c r="B16" s="65" t="str">
        <f>AL4</f>
        <v>Pd 1</v>
      </c>
      <c r="C16" s="28">
        <f t="shared" si="1"/>
        <v>35</v>
      </c>
      <c r="D16" s="66">
        <f t="shared" si="0"/>
        <v>36</v>
      </c>
      <c r="E16" s="65" t="s">
        <v>12</v>
      </c>
      <c r="F16" s="2"/>
      <c r="G16" s="19"/>
      <c r="H16" s="65" t="s">
        <v>12</v>
      </c>
      <c r="I16" s="7">
        <v>0.83499999999999996</v>
      </c>
      <c r="J16" s="97">
        <v>3.4000000000000002E-2</v>
      </c>
      <c r="K16" s="65" t="s">
        <v>12</v>
      </c>
      <c r="L16" s="7"/>
      <c r="M16" s="97"/>
      <c r="N16" s="65" t="s">
        <v>12</v>
      </c>
      <c r="O16" s="7"/>
      <c r="P16" s="97"/>
      <c r="Q16" s="65" t="s">
        <v>12</v>
      </c>
      <c r="R16" s="7">
        <v>94.6</v>
      </c>
      <c r="S16" s="97">
        <v>4</v>
      </c>
      <c r="T16" s="65" t="s">
        <v>12</v>
      </c>
      <c r="U16" s="7">
        <v>76.599999999999994</v>
      </c>
      <c r="V16" s="97">
        <v>2.2999999999999998</v>
      </c>
      <c r="W16" s="65" t="s">
        <v>12</v>
      </c>
      <c r="X16" s="7"/>
      <c r="Y16" s="97"/>
      <c r="Z16" s="65" t="s">
        <v>12</v>
      </c>
      <c r="AA16" s="7"/>
      <c r="AB16" s="97"/>
      <c r="AC16" s="65" t="s">
        <v>12</v>
      </c>
      <c r="AD16" s="7"/>
      <c r="AE16" s="97"/>
      <c r="AF16" s="65" t="s">
        <v>12</v>
      </c>
      <c r="AG16" s="7"/>
      <c r="AH16" s="97"/>
      <c r="AI16" s="65" t="s">
        <v>12</v>
      </c>
      <c r="AJ16" s="7"/>
      <c r="AK16" s="97"/>
      <c r="AL16" s="65" t="s">
        <v>12</v>
      </c>
      <c r="AM16" s="7"/>
      <c r="AN16" s="97"/>
      <c r="AO16" s="65" t="s">
        <v>12</v>
      </c>
      <c r="AP16" s="7"/>
      <c r="AQ16" s="97"/>
    </row>
    <row r="17" spans="2:43" x14ac:dyDescent="0.25">
      <c r="B17" s="65" t="str">
        <f>AO4</f>
        <v>Pd 2</v>
      </c>
      <c r="C17" s="28">
        <f t="shared" si="1"/>
        <v>38</v>
      </c>
      <c r="D17" s="66">
        <f t="shared" si="0"/>
        <v>39</v>
      </c>
      <c r="E17" s="65" t="s">
        <v>13</v>
      </c>
      <c r="F17" s="2"/>
      <c r="G17" s="19"/>
      <c r="H17" s="65" t="s">
        <v>13</v>
      </c>
      <c r="I17" s="7">
        <v>1.988</v>
      </c>
      <c r="J17" s="97">
        <v>3.4000000000000002E-2</v>
      </c>
      <c r="K17" s="65" t="s">
        <v>13</v>
      </c>
      <c r="L17" s="7"/>
      <c r="M17" s="97"/>
      <c r="N17" s="65" t="s">
        <v>13</v>
      </c>
      <c r="O17" s="7"/>
      <c r="P17" s="97"/>
      <c r="Q17" s="65" t="s">
        <v>13</v>
      </c>
      <c r="R17" s="7">
        <v>121.9</v>
      </c>
      <c r="S17" s="97">
        <v>3.8</v>
      </c>
      <c r="T17" s="65" t="s">
        <v>13</v>
      </c>
      <c r="U17" s="7">
        <v>39</v>
      </c>
      <c r="V17" s="97"/>
      <c r="W17" s="65" t="s">
        <v>13</v>
      </c>
      <c r="X17" s="7"/>
      <c r="Y17" s="97"/>
      <c r="Z17" s="65" t="s">
        <v>13</v>
      </c>
      <c r="AA17" s="7"/>
      <c r="AB17" s="97"/>
      <c r="AC17" s="65" t="s">
        <v>13</v>
      </c>
      <c r="AD17" s="7"/>
      <c r="AE17" s="97"/>
      <c r="AF17" s="65" t="s">
        <v>13</v>
      </c>
      <c r="AG17" s="7"/>
      <c r="AH17" s="97"/>
      <c r="AI17" s="65" t="s">
        <v>13</v>
      </c>
      <c r="AJ17" s="7"/>
      <c r="AK17" s="97"/>
      <c r="AL17" s="65" t="s">
        <v>13</v>
      </c>
      <c r="AM17" s="7"/>
      <c r="AN17" s="97"/>
      <c r="AO17" s="65" t="s">
        <v>13</v>
      </c>
      <c r="AP17" s="7"/>
      <c r="AQ17" s="97"/>
    </row>
    <row r="18" spans="2:43" x14ac:dyDescent="0.25">
      <c r="B18" s="65"/>
      <c r="C18" s="28">
        <f t="shared" si="1"/>
        <v>41</v>
      </c>
      <c r="D18" s="66">
        <f t="shared" si="0"/>
        <v>42</v>
      </c>
      <c r="E18" s="65" t="s">
        <v>14</v>
      </c>
      <c r="F18" s="2">
        <v>32.6</v>
      </c>
      <c r="G18" s="19">
        <v>3.7</v>
      </c>
      <c r="H18" s="65" t="s">
        <v>14</v>
      </c>
      <c r="I18" s="7">
        <v>246.3</v>
      </c>
      <c r="J18" s="97">
        <v>7.1</v>
      </c>
      <c r="K18" s="65" t="s">
        <v>14</v>
      </c>
      <c r="L18" s="17">
        <v>9</v>
      </c>
      <c r="M18" s="97">
        <v>0.78</v>
      </c>
      <c r="N18" s="65" t="s">
        <v>14</v>
      </c>
      <c r="O18" s="7"/>
      <c r="P18" s="97"/>
      <c r="Q18" s="65" t="s">
        <v>14</v>
      </c>
      <c r="R18" s="7">
        <v>544</v>
      </c>
      <c r="S18" s="97">
        <v>21</v>
      </c>
      <c r="T18" s="65" t="s">
        <v>14</v>
      </c>
      <c r="U18" s="7">
        <f>10.1*1000</f>
        <v>10100</v>
      </c>
      <c r="V18" s="97"/>
      <c r="W18" s="65" t="s">
        <v>14</v>
      </c>
      <c r="X18" s="7"/>
      <c r="Y18" s="97"/>
      <c r="Z18" s="65" t="s">
        <v>14</v>
      </c>
      <c r="AA18" s="7"/>
      <c r="AB18" s="97"/>
      <c r="AC18" s="65" t="s">
        <v>14</v>
      </c>
      <c r="AD18" s="7"/>
      <c r="AE18" s="97"/>
      <c r="AF18" s="65" t="s">
        <v>14</v>
      </c>
      <c r="AG18" s="7"/>
      <c r="AH18" s="97"/>
      <c r="AI18" s="65" t="s">
        <v>14</v>
      </c>
      <c r="AJ18" s="7"/>
      <c r="AK18" s="97"/>
      <c r="AL18" s="65" t="s">
        <v>14</v>
      </c>
      <c r="AM18" s="7"/>
      <c r="AN18" s="97"/>
      <c r="AO18" s="65" t="s">
        <v>14</v>
      </c>
      <c r="AP18" s="7"/>
      <c r="AQ18" s="97"/>
    </row>
    <row r="19" spans="2:43" x14ac:dyDescent="0.25">
      <c r="B19" s="65"/>
      <c r="C19" s="28">
        <f t="shared" si="1"/>
        <v>44</v>
      </c>
      <c r="D19" s="66">
        <f t="shared" si="0"/>
        <v>45</v>
      </c>
      <c r="E19" s="65" t="s">
        <v>15</v>
      </c>
      <c r="F19" s="2">
        <v>137</v>
      </c>
      <c r="G19" s="19">
        <v>17</v>
      </c>
      <c r="H19" s="65" t="s">
        <v>15</v>
      </c>
      <c r="I19" s="7">
        <v>367.5</v>
      </c>
      <c r="J19" s="97">
        <v>4.3</v>
      </c>
      <c r="K19" s="65" t="s">
        <v>15</v>
      </c>
      <c r="L19" s="7">
        <v>14.11</v>
      </c>
      <c r="M19" s="97">
        <v>0.33</v>
      </c>
      <c r="N19" s="65" t="s">
        <v>15</v>
      </c>
      <c r="O19" s="7">
        <v>115</v>
      </c>
      <c r="P19" s="97"/>
      <c r="Q19" s="65" t="s">
        <v>15</v>
      </c>
      <c r="R19" s="7">
        <f>39.7*1000</f>
        <v>39700</v>
      </c>
      <c r="S19" s="97">
        <f>0.1*10*1000</f>
        <v>1000</v>
      </c>
      <c r="T19" s="65" t="s">
        <v>15</v>
      </c>
      <c r="U19" s="7">
        <f>33.8*1000</f>
        <v>33800</v>
      </c>
      <c r="V19" s="97"/>
      <c r="W19" s="65" t="s">
        <v>15</v>
      </c>
      <c r="X19" s="7"/>
      <c r="Y19" s="97"/>
      <c r="Z19" s="65" t="s">
        <v>15</v>
      </c>
      <c r="AA19" s="7"/>
      <c r="AB19" s="97"/>
      <c r="AC19" s="65" t="s">
        <v>15</v>
      </c>
      <c r="AD19" s="7"/>
      <c r="AE19" s="97"/>
      <c r="AF19" s="65" t="s">
        <v>15</v>
      </c>
      <c r="AG19" s="7"/>
      <c r="AH19" s="97"/>
      <c r="AI19" s="65" t="s">
        <v>15</v>
      </c>
      <c r="AJ19" s="7"/>
      <c r="AK19" s="97"/>
      <c r="AL19" s="65" t="s">
        <v>15</v>
      </c>
      <c r="AM19" s="7"/>
      <c r="AN19" s="97"/>
      <c r="AO19" s="65" t="s">
        <v>15</v>
      </c>
      <c r="AP19" s="7"/>
      <c r="AQ19" s="97"/>
    </row>
    <row r="20" spans="2:43" x14ac:dyDescent="0.25">
      <c r="B20" s="65"/>
      <c r="C20" s="28">
        <f t="shared" si="1"/>
        <v>47</v>
      </c>
      <c r="D20" s="66">
        <f t="shared" si="0"/>
        <v>48</v>
      </c>
      <c r="E20" s="65" t="s">
        <v>16</v>
      </c>
      <c r="F20" s="2"/>
      <c r="G20" s="19"/>
      <c r="H20" s="65" t="s">
        <v>16</v>
      </c>
      <c r="I20" s="7">
        <v>0.57730000000000004</v>
      </c>
      <c r="J20" s="97">
        <v>7.1000000000000004E-3</v>
      </c>
      <c r="K20" s="65" t="s">
        <v>16</v>
      </c>
      <c r="L20" s="7"/>
      <c r="M20" s="97"/>
      <c r="N20" s="65" t="s">
        <v>16</v>
      </c>
      <c r="O20" s="7">
        <v>1.22</v>
      </c>
      <c r="P20" s="97"/>
      <c r="Q20" s="65" t="s">
        <v>16</v>
      </c>
      <c r="R20" s="7">
        <v>13.57</v>
      </c>
      <c r="S20" s="97">
        <v>0.43</v>
      </c>
      <c r="T20" s="65" t="s">
        <v>16</v>
      </c>
      <c r="U20" s="7">
        <v>10</v>
      </c>
      <c r="V20" s="97"/>
      <c r="W20" s="65" t="s">
        <v>16</v>
      </c>
      <c r="X20" s="7"/>
      <c r="Y20" s="97"/>
      <c r="Z20" s="65" t="s">
        <v>16</v>
      </c>
      <c r="AA20" s="7"/>
      <c r="AB20" s="97"/>
      <c r="AC20" s="65" t="s">
        <v>16</v>
      </c>
      <c r="AD20" s="7"/>
      <c r="AE20" s="97"/>
      <c r="AF20" s="65" t="s">
        <v>16</v>
      </c>
      <c r="AG20" s="7"/>
      <c r="AH20" s="97"/>
      <c r="AI20" s="65" t="s">
        <v>16</v>
      </c>
      <c r="AJ20" s="7"/>
      <c r="AK20" s="97"/>
      <c r="AL20" s="65" t="s">
        <v>16</v>
      </c>
      <c r="AM20" s="7"/>
      <c r="AN20" s="97"/>
      <c r="AO20" s="65" t="s">
        <v>16</v>
      </c>
      <c r="AP20" s="7"/>
      <c r="AQ20" s="97"/>
    </row>
    <row r="21" spans="2:43" x14ac:dyDescent="0.25">
      <c r="B21" s="65"/>
      <c r="C21" s="28">
        <f t="shared" si="1"/>
        <v>50</v>
      </c>
      <c r="D21" s="66">
        <f t="shared" si="0"/>
        <v>51</v>
      </c>
      <c r="E21" s="65" t="s">
        <v>17</v>
      </c>
      <c r="F21" s="2"/>
      <c r="G21" s="19"/>
      <c r="H21" s="65" t="s">
        <v>17</v>
      </c>
      <c r="I21" s="7">
        <v>1.5820000000000001</v>
      </c>
      <c r="J21" s="97">
        <v>4.1000000000000002E-2</v>
      </c>
      <c r="K21" s="65" t="s">
        <v>17</v>
      </c>
      <c r="L21" s="7"/>
      <c r="M21" s="97"/>
      <c r="N21" s="65" t="s">
        <v>17</v>
      </c>
      <c r="O21" s="7"/>
      <c r="P21" s="97"/>
      <c r="Q21" s="65" t="s">
        <v>17</v>
      </c>
      <c r="R21" s="7">
        <v>42.9</v>
      </c>
      <c r="S21" s="97">
        <v>3.7</v>
      </c>
      <c r="T21" s="65" t="s">
        <v>17</v>
      </c>
      <c r="U21" s="7">
        <v>14.3</v>
      </c>
      <c r="V21" s="97">
        <v>1</v>
      </c>
      <c r="W21" s="65" t="s">
        <v>17</v>
      </c>
      <c r="X21" s="7"/>
      <c r="Y21" s="97"/>
      <c r="Z21" s="65" t="s">
        <v>17</v>
      </c>
      <c r="AA21" s="7"/>
      <c r="AB21" s="97"/>
      <c r="AC21" s="65" t="s">
        <v>17</v>
      </c>
      <c r="AD21" s="7"/>
      <c r="AE21" s="97"/>
      <c r="AF21" s="65" t="s">
        <v>17</v>
      </c>
      <c r="AG21" s="7"/>
      <c r="AH21" s="97"/>
      <c r="AI21" s="65" t="s">
        <v>17</v>
      </c>
      <c r="AJ21" s="7"/>
      <c r="AK21" s="97"/>
      <c r="AL21" s="65" t="s">
        <v>17</v>
      </c>
      <c r="AM21" s="7"/>
      <c r="AN21" s="97"/>
      <c r="AO21" s="65" t="s">
        <v>17</v>
      </c>
      <c r="AP21" s="7"/>
      <c r="AQ21" s="97"/>
    </row>
    <row r="22" spans="2:43" x14ac:dyDescent="0.25">
      <c r="B22" s="65"/>
      <c r="C22" s="28">
        <f t="shared" si="1"/>
        <v>53</v>
      </c>
      <c r="D22" s="66">
        <f t="shared" si="0"/>
        <v>54</v>
      </c>
      <c r="E22" s="65" t="s">
        <v>18</v>
      </c>
      <c r="F22" s="2">
        <v>12.8</v>
      </c>
      <c r="G22" s="19">
        <v>2.8</v>
      </c>
      <c r="H22" s="65" t="s">
        <v>18</v>
      </c>
      <c r="I22" s="17">
        <v>4.7</v>
      </c>
      <c r="J22" s="97">
        <v>0.14000000000000001</v>
      </c>
      <c r="K22" s="65" t="s">
        <v>18</v>
      </c>
      <c r="L22" s="17">
        <v>2.0299999999999998</v>
      </c>
      <c r="M22" s="97">
        <v>0.14000000000000001</v>
      </c>
      <c r="N22" s="65" t="s">
        <v>18</v>
      </c>
      <c r="O22" s="7"/>
      <c r="P22" s="97"/>
      <c r="Q22" s="65" t="s">
        <v>18</v>
      </c>
      <c r="R22" s="7"/>
      <c r="S22" s="97"/>
      <c r="T22" s="65" t="s">
        <v>18</v>
      </c>
      <c r="U22" s="7">
        <v>2950</v>
      </c>
      <c r="V22" s="97">
        <v>130</v>
      </c>
      <c r="W22" s="65" t="s">
        <v>18</v>
      </c>
      <c r="X22" s="7"/>
      <c r="Y22" s="97"/>
      <c r="Z22" s="65" t="s">
        <v>18</v>
      </c>
      <c r="AA22" s="7"/>
      <c r="AB22" s="97"/>
      <c r="AC22" s="65" t="s">
        <v>18</v>
      </c>
      <c r="AD22" s="7"/>
      <c r="AE22" s="97"/>
      <c r="AF22" s="65" t="s">
        <v>18</v>
      </c>
      <c r="AG22" s="7"/>
      <c r="AH22" s="97"/>
      <c r="AI22" s="65" t="s">
        <v>18</v>
      </c>
      <c r="AJ22" s="7"/>
      <c r="AK22" s="97"/>
      <c r="AL22" s="65" t="s">
        <v>18</v>
      </c>
      <c r="AM22" s="7"/>
      <c r="AN22" s="97"/>
      <c r="AO22" s="65" t="s">
        <v>18</v>
      </c>
      <c r="AP22" s="7"/>
      <c r="AQ22" s="97"/>
    </row>
    <row r="23" spans="2:43" x14ac:dyDescent="0.25">
      <c r="B23" s="81"/>
      <c r="C23" s="70">
        <f t="shared" si="1"/>
        <v>56</v>
      </c>
      <c r="D23" s="71">
        <f t="shared" si="0"/>
        <v>57</v>
      </c>
      <c r="E23" s="65" t="s">
        <v>19</v>
      </c>
      <c r="F23" s="2">
        <v>35.9</v>
      </c>
      <c r="G23" s="19">
        <v>5.8</v>
      </c>
      <c r="H23" s="65" t="s">
        <v>19</v>
      </c>
      <c r="I23" s="7">
        <v>30.94</v>
      </c>
      <c r="J23" s="97">
        <v>0.55000000000000004</v>
      </c>
      <c r="K23" s="65" t="s">
        <v>19</v>
      </c>
      <c r="L23" s="7">
        <v>11.61</v>
      </c>
      <c r="M23" s="97">
        <v>0.26</v>
      </c>
      <c r="N23" s="65" t="s">
        <v>19</v>
      </c>
      <c r="O23" s="7">
        <v>103</v>
      </c>
      <c r="P23" s="97"/>
      <c r="Q23" s="65" t="s">
        <v>19</v>
      </c>
      <c r="R23" s="7">
        <v>408</v>
      </c>
      <c r="S23" s="97">
        <v>15</v>
      </c>
      <c r="T23" s="65" t="s">
        <v>19</v>
      </c>
      <c r="U23" s="7">
        <v>6952</v>
      </c>
      <c r="V23" s="97">
        <v>91</v>
      </c>
      <c r="W23" s="65" t="s">
        <v>19</v>
      </c>
      <c r="X23" s="7"/>
      <c r="Y23" s="97"/>
      <c r="Z23" s="65" t="s">
        <v>19</v>
      </c>
      <c r="AA23" s="7"/>
      <c r="AB23" s="97"/>
      <c r="AC23" s="65" t="s">
        <v>19</v>
      </c>
      <c r="AD23" s="7"/>
      <c r="AE23" s="97"/>
      <c r="AF23" s="65" t="s">
        <v>19</v>
      </c>
      <c r="AG23" s="7"/>
      <c r="AH23" s="97"/>
      <c r="AI23" s="65" t="s">
        <v>19</v>
      </c>
      <c r="AJ23" s="7"/>
      <c r="AK23" s="97"/>
      <c r="AL23" s="65" t="s">
        <v>19</v>
      </c>
      <c r="AM23" s="7"/>
      <c r="AN23" s="97"/>
      <c r="AO23" s="65" t="s">
        <v>19</v>
      </c>
      <c r="AP23" s="7"/>
      <c r="AQ23" s="97"/>
    </row>
    <row r="24" spans="2:43" x14ac:dyDescent="0.25">
      <c r="E24" s="65" t="s">
        <v>20</v>
      </c>
      <c r="F24" s="2"/>
      <c r="G24" s="19"/>
      <c r="H24" s="65" t="s">
        <v>20</v>
      </c>
      <c r="I24" s="7"/>
      <c r="J24" s="97"/>
      <c r="K24" s="65" t="s">
        <v>20</v>
      </c>
      <c r="L24" s="7"/>
      <c r="M24" s="97"/>
      <c r="N24" s="65" t="s">
        <v>20</v>
      </c>
      <c r="O24" s="7"/>
      <c r="P24" s="97"/>
      <c r="Q24" s="65" t="s">
        <v>20</v>
      </c>
      <c r="R24" s="7"/>
      <c r="S24" s="97"/>
      <c r="T24" s="65" t="s">
        <v>20</v>
      </c>
      <c r="U24" s="7">
        <v>34</v>
      </c>
      <c r="V24" s="97"/>
      <c r="W24" s="65" t="s">
        <v>20</v>
      </c>
      <c r="X24" s="7"/>
      <c r="Y24" s="97"/>
      <c r="Z24" s="65" t="s">
        <v>20</v>
      </c>
      <c r="AA24" s="7"/>
      <c r="AB24" s="97"/>
      <c r="AC24" s="65" t="s">
        <v>20</v>
      </c>
      <c r="AD24" s="7"/>
      <c r="AE24" s="97"/>
      <c r="AF24" s="65" t="s">
        <v>20</v>
      </c>
      <c r="AG24" s="7"/>
      <c r="AH24" s="97"/>
      <c r="AI24" s="65" t="s">
        <v>20</v>
      </c>
      <c r="AJ24" s="7"/>
      <c r="AK24" s="97"/>
      <c r="AL24" s="65" t="s">
        <v>20</v>
      </c>
      <c r="AM24" s="7"/>
      <c r="AN24" s="97"/>
      <c r="AO24" s="65" t="s">
        <v>20</v>
      </c>
      <c r="AP24" s="7"/>
      <c r="AQ24" s="97"/>
    </row>
    <row r="25" spans="2:43" x14ac:dyDescent="0.25">
      <c r="B25" s="18"/>
      <c r="D25" s="19"/>
      <c r="E25" s="65" t="s">
        <v>21</v>
      </c>
      <c r="F25" s="2"/>
      <c r="G25" s="19"/>
      <c r="H25" s="65" t="s">
        <v>21</v>
      </c>
      <c r="I25" s="7"/>
      <c r="J25" s="97"/>
      <c r="K25" s="65" t="s">
        <v>21</v>
      </c>
      <c r="L25" s="7"/>
      <c r="M25" s="97"/>
      <c r="N25" s="65" t="s">
        <v>21</v>
      </c>
      <c r="O25" s="7"/>
      <c r="P25" s="97"/>
      <c r="Q25" s="65" t="s">
        <v>21</v>
      </c>
      <c r="R25" s="7"/>
      <c r="S25" s="97"/>
      <c r="T25" s="65" t="s">
        <v>21</v>
      </c>
      <c r="U25" s="7"/>
      <c r="V25" s="97"/>
      <c r="W25" s="65" t="s">
        <v>21</v>
      </c>
      <c r="X25" s="7"/>
      <c r="Y25" s="97"/>
      <c r="Z25" s="65" t="s">
        <v>21</v>
      </c>
      <c r="AA25" s="7"/>
      <c r="AB25" s="97"/>
      <c r="AC25" s="65" t="s">
        <v>21</v>
      </c>
      <c r="AD25" s="7"/>
      <c r="AE25" s="97"/>
      <c r="AF25" s="65" t="s">
        <v>21</v>
      </c>
      <c r="AG25" s="7"/>
      <c r="AH25" s="97"/>
      <c r="AI25" s="65" t="s">
        <v>21</v>
      </c>
      <c r="AJ25" s="7"/>
      <c r="AK25" s="97"/>
      <c r="AL25" s="65" t="s">
        <v>21</v>
      </c>
      <c r="AM25" s="7"/>
      <c r="AN25" s="97"/>
      <c r="AO25" s="65" t="s">
        <v>21</v>
      </c>
      <c r="AP25" s="7"/>
      <c r="AQ25" s="97"/>
    </row>
    <row r="26" spans="2:43" x14ac:dyDescent="0.25">
      <c r="B26" s="18"/>
      <c r="D26" s="19"/>
      <c r="E26" s="65" t="s">
        <v>22</v>
      </c>
      <c r="F26" s="2"/>
      <c r="G26" s="19"/>
      <c r="H26" s="65" t="s">
        <v>22</v>
      </c>
      <c r="I26" s="7">
        <v>0.11260000000000001</v>
      </c>
      <c r="J26" s="97">
        <v>2.3999999999999998E-3</v>
      </c>
      <c r="K26" s="65" t="s">
        <v>22</v>
      </c>
      <c r="L26" s="7"/>
      <c r="M26" s="97"/>
      <c r="N26" s="65" t="s">
        <v>22</v>
      </c>
      <c r="O26" s="7"/>
      <c r="P26" s="97"/>
      <c r="Q26" s="65" t="s">
        <v>22</v>
      </c>
      <c r="R26" s="7">
        <v>17</v>
      </c>
      <c r="S26" s="97"/>
      <c r="T26" s="65" t="s">
        <v>22</v>
      </c>
      <c r="U26" s="7">
        <v>626</v>
      </c>
      <c r="V26" s="97">
        <v>38</v>
      </c>
      <c r="W26" s="65" t="s">
        <v>22</v>
      </c>
      <c r="X26" s="7"/>
      <c r="Y26" s="97"/>
      <c r="Z26" s="65" t="s">
        <v>22</v>
      </c>
      <c r="AA26" s="7"/>
      <c r="AB26" s="97"/>
      <c r="AC26" s="65" t="s">
        <v>22</v>
      </c>
      <c r="AD26" s="7"/>
      <c r="AE26" s="97"/>
      <c r="AF26" s="65" t="s">
        <v>22</v>
      </c>
      <c r="AG26" s="7"/>
      <c r="AH26" s="97"/>
      <c r="AI26" s="65" t="s">
        <v>22</v>
      </c>
      <c r="AJ26" s="7"/>
      <c r="AK26" s="97"/>
      <c r="AL26" s="65" t="s">
        <v>22</v>
      </c>
      <c r="AM26" s="7"/>
      <c r="AN26" s="97"/>
      <c r="AO26" s="65" t="s">
        <v>22</v>
      </c>
      <c r="AP26" s="7"/>
      <c r="AQ26" s="97"/>
    </row>
    <row r="27" spans="2:43" x14ac:dyDescent="0.25">
      <c r="B27" s="18"/>
      <c r="D27" s="19"/>
      <c r="E27" s="65" t="s">
        <v>23</v>
      </c>
      <c r="F27" s="2"/>
      <c r="G27" s="19"/>
      <c r="H27" s="65" t="s">
        <v>23</v>
      </c>
      <c r="I27" s="7">
        <v>5.4300000000000001E-2</v>
      </c>
      <c r="J27" s="97">
        <v>2E-3</v>
      </c>
      <c r="K27" s="65" t="s">
        <v>23</v>
      </c>
      <c r="L27" s="7">
        <v>1.1399999999999999</v>
      </c>
      <c r="M27" s="97">
        <v>0.1</v>
      </c>
      <c r="N27" s="65" t="s">
        <v>23</v>
      </c>
      <c r="O27" s="7"/>
      <c r="P27" s="97"/>
      <c r="Q27" s="65" t="s">
        <v>23</v>
      </c>
      <c r="R27" s="7"/>
      <c r="S27" s="97"/>
      <c r="T27" s="65" t="s">
        <v>23</v>
      </c>
      <c r="U27" s="7"/>
      <c r="V27" s="97"/>
      <c r="W27" s="65" t="s">
        <v>23</v>
      </c>
      <c r="X27" s="7"/>
      <c r="Y27" s="97"/>
      <c r="Z27" s="65" t="s">
        <v>23</v>
      </c>
      <c r="AA27" s="7"/>
      <c r="AB27" s="97"/>
      <c r="AC27" s="65" t="s">
        <v>23</v>
      </c>
      <c r="AD27" s="7"/>
      <c r="AE27" s="97"/>
      <c r="AF27" s="65" t="s">
        <v>23</v>
      </c>
      <c r="AG27" s="7"/>
      <c r="AH27" s="97"/>
      <c r="AI27" s="65" t="s">
        <v>23</v>
      </c>
      <c r="AJ27" s="7"/>
      <c r="AK27" s="97"/>
      <c r="AL27" s="65" t="s">
        <v>23</v>
      </c>
      <c r="AM27" s="7"/>
      <c r="AN27" s="97"/>
      <c r="AO27" s="65" t="s">
        <v>23</v>
      </c>
      <c r="AP27" s="7"/>
      <c r="AQ27" s="97"/>
    </row>
    <row r="28" spans="2:43" x14ac:dyDescent="0.25">
      <c r="B28" s="18"/>
      <c r="D28" s="19"/>
      <c r="E28" s="65" t="s">
        <v>24</v>
      </c>
      <c r="F28" s="2"/>
      <c r="G28" s="19"/>
      <c r="H28" s="65" t="s">
        <v>24</v>
      </c>
      <c r="I28" s="7">
        <v>1300</v>
      </c>
      <c r="J28" s="97"/>
      <c r="K28" s="65" t="s">
        <v>24</v>
      </c>
      <c r="L28" s="7"/>
      <c r="M28" s="97"/>
      <c r="N28" s="65" t="s">
        <v>24</v>
      </c>
      <c r="O28" s="7"/>
      <c r="P28" s="97"/>
      <c r="Q28" s="65" t="s">
        <v>24</v>
      </c>
      <c r="R28" s="7"/>
      <c r="S28" s="97"/>
      <c r="T28" s="65" t="s">
        <v>24</v>
      </c>
      <c r="U28" s="7">
        <v>6</v>
      </c>
      <c r="V28" s="97"/>
      <c r="W28" s="65" t="s">
        <v>24</v>
      </c>
      <c r="X28" s="7"/>
      <c r="Y28" s="97"/>
      <c r="Z28" s="65" t="s">
        <v>24</v>
      </c>
      <c r="AA28" s="7"/>
      <c r="AB28" s="97"/>
      <c r="AC28" s="65" t="s">
        <v>24</v>
      </c>
      <c r="AD28" s="7"/>
      <c r="AE28" s="97"/>
      <c r="AF28" s="65" t="s">
        <v>24</v>
      </c>
      <c r="AG28" s="7"/>
      <c r="AH28" s="97"/>
      <c r="AI28" s="65" t="s">
        <v>24</v>
      </c>
      <c r="AJ28" s="7"/>
      <c r="AK28" s="97"/>
      <c r="AL28" s="65" t="s">
        <v>24</v>
      </c>
      <c r="AM28" s="7"/>
      <c r="AN28" s="97"/>
      <c r="AO28" s="65" t="s">
        <v>24</v>
      </c>
      <c r="AP28" s="7"/>
      <c r="AQ28" s="97"/>
    </row>
    <row r="29" spans="2:43" x14ac:dyDescent="0.25">
      <c r="B29" s="18"/>
      <c r="D29" s="19"/>
      <c r="E29" s="65" t="s">
        <v>25</v>
      </c>
      <c r="F29" s="2"/>
      <c r="G29" s="19"/>
      <c r="H29" s="65" t="s">
        <v>25</v>
      </c>
      <c r="I29" s="7"/>
      <c r="J29" s="97"/>
      <c r="K29" s="65" t="s">
        <v>25</v>
      </c>
      <c r="L29" s="7"/>
      <c r="M29" s="97"/>
      <c r="N29" s="65" t="s">
        <v>25</v>
      </c>
      <c r="O29" s="7"/>
      <c r="P29" s="97"/>
      <c r="Q29" s="65" t="s">
        <v>25</v>
      </c>
      <c r="R29" s="7"/>
      <c r="S29" s="97"/>
      <c r="T29" s="65" t="s">
        <v>25</v>
      </c>
      <c r="U29" s="7"/>
      <c r="V29" s="97"/>
      <c r="W29" s="65" t="s">
        <v>25</v>
      </c>
      <c r="X29" s="7"/>
      <c r="Y29" s="97"/>
      <c r="Z29" s="65" t="s">
        <v>25</v>
      </c>
      <c r="AA29" s="7"/>
      <c r="AB29" s="97"/>
      <c r="AC29" s="65" t="s">
        <v>25</v>
      </c>
      <c r="AD29" s="7"/>
      <c r="AE29" s="97"/>
      <c r="AF29" s="65" t="s">
        <v>25</v>
      </c>
      <c r="AG29" s="7"/>
      <c r="AH29" s="97"/>
      <c r="AI29" s="65" t="s">
        <v>25</v>
      </c>
      <c r="AJ29" s="7"/>
      <c r="AK29" s="97"/>
      <c r="AL29" s="65" t="s">
        <v>25</v>
      </c>
      <c r="AM29" s="7"/>
      <c r="AN29" s="97"/>
      <c r="AO29" s="65" t="s">
        <v>25</v>
      </c>
      <c r="AP29" s="7"/>
      <c r="AQ29" s="97"/>
    </row>
    <row r="30" spans="2:43" x14ac:dyDescent="0.25">
      <c r="B30" s="18"/>
      <c r="D30" s="19"/>
      <c r="E30" s="65" t="s">
        <v>26</v>
      </c>
      <c r="F30" s="2"/>
      <c r="G30" s="19"/>
      <c r="H30" s="65" t="s">
        <v>26</v>
      </c>
      <c r="I30" s="7">
        <v>14.83</v>
      </c>
      <c r="J30" s="97">
        <v>0.31</v>
      </c>
      <c r="K30" s="65" t="s">
        <v>26</v>
      </c>
      <c r="L30" s="7">
        <v>0.67100000000000004</v>
      </c>
      <c r="M30" s="97">
        <v>1.2E-2</v>
      </c>
      <c r="N30" s="65" t="s">
        <v>26</v>
      </c>
      <c r="O30" s="7">
        <v>578</v>
      </c>
      <c r="P30" s="97"/>
      <c r="Q30" s="65" t="s">
        <v>26</v>
      </c>
      <c r="R30" s="7"/>
      <c r="S30" s="97"/>
      <c r="T30" s="65" t="s">
        <v>26</v>
      </c>
      <c r="U30" s="7">
        <v>120</v>
      </c>
      <c r="V30" s="97"/>
      <c r="W30" s="65" t="s">
        <v>26</v>
      </c>
      <c r="X30" s="7"/>
      <c r="Y30" s="97"/>
      <c r="Z30" s="65" t="s">
        <v>26</v>
      </c>
      <c r="AA30" s="7"/>
      <c r="AB30" s="97"/>
      <c r="AC30" s="65" t="s">
        <v>26</v>
      </c>
      <c r="AD30" s="7"/>
      <c r="AE30" s="97"/>
      <c r="AF30" s="65" t="s">
        <v>26</v>
      </c>
      <c r="AG30" s="7"/>
      <c r="AH30" s="97"/>
      <c r="AI30" s="65" t="s">
        <v>26</v>
      </c>
      <c r="AJ30" s="7"/>
      <c r="AK30" s="97"/>
      <c r="AL30" s="65" t="s">
        <v>26</v>
      </c>
      <c r="AM30" s="7"/>
      <c r="AN30" s="97"/>
      <c r="AO30" s="65" t="s">
        <v>26</v>
      </c>
      <c r="AP30" s="7"/>
      <c r="AQ30" s="97"/>
    </row>
    <row r="31" spans="2:43" x14ac:dyDescent="0.25">
      <c r="B31" s="18"/>
      <c r="D31" s="19"/>
      <c r="E31" s="65" t="s">
        <v>27</v>
      </c>
      <c r="F31" s="2"/>
      <c r="G31" s="19"/>
      <c r="H31" s="65" t="s">
        <v>27</v>
      </c>
      <c r="I31" s="7">
        <v>85</v>
      </c>
      <c r="J31" s="97"/>
      <c r="K31" s="65" t="s">
        <v>27</v>
      </c>
      <c r="L31" s="7"/>
      <c r="M31" s="97"/>
      <c r="N31" s="65" t="s">
        <v>27</v>
      </c>
      <c r="O31" s="7"/>
      <c r="P31" s="97"/>
      <c r="Q31" s="65" t="s">
        <v>27</v>
      </c>
      <c r="R31" s="7"/>
      <c r="S31" s="97"/>
      <c r="T31" s="65" t="s">
        <v>27</v>
      </c>
      <c r="U31" s="7">
        <v>330</v>
      </c>
      <c r="V31" s="97"/>
      <c r="W31" s="65" t="s">
        <v>27</v>
      </c>
      <c r="X31" s="7"/>
      <c r="Y31" s="97"/>
      <c r="Z31" s="65" t="s">
        <v>27</v>
      </c>
      <c r="AA31" s="7"/>
      <c r="AB31" s="97"/>
      <c r="AC31" s="65" t="s">
        <v>27</v>
      </c>
      <c r="AD31" s="7"/>
      <c r="AE31" s="97"/>
      <c r="AF31" s="65" t="s">
        <v>27</v>
      </c>
      <c r="AG31" s="7"/>
      <c r="AH31" s="97"/>
      <c r="AI31" s="65" t="s">
        <v>27</v>
      </c>
      <c r="AJ31" s="7"/>
      <c r="AK31" s="97"/>
      <c r="AL31" s="65" t="s">
        <v>27</v>
      </c>
      <c r="AM31" s="7"/>
      <c r="AN31" s="97"/>
      <c r="AO31" s="65" t="s">
        <v>27</v>
      </c>
      <c r="AP31" s="7"/>
      <c r="AQ31" s="97"/>
    </row>
    <row r="32" spans="2:43" x14ac:dyDescent="0.25">
      <c r="B32" s="18"/>
      <c r="D32" s="19"/>
      <c r="E32" s="65" t="s">
        <v>28</v>
      </c>
      <c r="F32" s="2"/>
      <c r="G32" s="19"/>
      <c r="H32" s="65" t="s">
        <v>28</v>
      </c>
      <c r="I32" s="7"/>
      <c r="J32" s="97"/>
      <c r="K32" s="65" t="s">
        <v>28</v>
      </c>
      <c r="L32" s="7"/>
      <c r="M32" s="97"/>
      <c r="N32" s="65" t="s">
        <v>28</v>
      </c>
      <c r="O32" s="7"/>
      <c r="P32" s="97"/>
      <c r="Q32" s="65" t="s">
        <v>28</v>
      </c>
      <c r="R32" s="7"/>
      <c r="S32" s="97"/>
      <c r="T32" s="65" t="s">
        <v>28</v>
      </c>
      <c r="U32" s="7">
        <v>23</v>
      </c>
      <c r="V32" s="97"/>
      <c r="W32" s="65" t="s">
        <v>28</v>
      </c>
      <c r="X32" s="7"/>
      <c r="Y32" s="97"/>
      <c r="Z32" s="65" t="s">
        <v>28</v>
      </c>
      <c r="AA32" s="7"/>
      <c r="AB32" s="97"/>
      <c r="AC32" s="65" t="s">
        <v>28</v>
      </c>
      <c r="AD32" s="7"/>
      <c r="AE32" s="97"/>
      <c r="AF32" s="65" t="s">
        <v>28</v>
      </c>
      <c r="AG32" s="7"/>
      <c r="AH32" s="97"/>
      <c r="AI32" s="65" t="s">
        <v>28</v>
      </c>
      <c r="AJ32" s="7"/>
      <c r="AK32" s="97"/>
      <c r="AL32" s="65" t="s">
        <v>28</v>
      </c>
      <c r="AM32" s="7"/>
      <c r="AN32" s="97"/>
      <c r="AO32" s="65" t="s">
        <v>28</v>
      </c>
      <c r="AP32" s="7"/>
      <c r="AQ32" s="97"/>
    </row>
    <row r="33" spans="2:43" x14ac:dyDescent="0.25">
      <c r="B33" s="18"/>
      <c r="D33" s="19"/>
      <c r="E33" s="65" t="s">
        <v>29</v>
      </c>
      <c r="F33" s="2"/>
      <c r="G33" s="19"/>
      <c r="H33" s="65" t="s">
        <v>29</v>
      </c>
      <c r="I33" s="7"/>
      <c r="J33" s="97"/>
      <c r="K33" s="65" t="s">
        <v>29</v>
      </c>
      <c r="L33" s="7"/>
      <c r="M33" s="97"/>
      <c r="N33" s="65" t="s">
        <v>29</v>
      </c>
      <c r="O33" s="7"/>
      <c r="P33" s="97"/>
      <c r="Q33" s="65" t="s">
        <v>29</v>
      </c>
      <c r="R33" s="7"/>
      <c r="S33" s="97"/>
      <c r="T33" s="65" t="s">
        <v>29</v>
      </c>
      <c r="U33" s="7"/>
      <c r="V33" s="97"/>
      <c r="W33" s="65" t="s">
        <v>29</v>
      </c>
      <c r="X33" s="7"/>
      <c r="Y33" s="97"/>
      <c r="Z33" s="65" t="s">
        <v>29</v>
      </c>
      <c r="AA33" s="7"/>
      <c r="AB33" s="97"/>
      <c r="AC33" s="65" t="s">
        <v>29</v>
      </c>
      <c r="AD33" s="7"/>
      <c r="AE33" s="97"/>
      <c r="AF33" s="65" t="s">
        <v>29</v>
      </c>
      <c r="AG33" s="7"/>
      <c r="AH33" s="97"/>
      <c r="AI33" s="65" t="s">
        <v>29</v>
      </c>
      <c r="AJ33" s="7"/>
      <c r="AK33" s="97"/>
      <c r="AL33" s="65" t="s">
        <v>29</v>
      </c>
      <c r="AM33" s="7"/>
      <c r="AN33" s="97"/>
      <c r="AO33" s="65" t="s">
        <v>29</v>
      </c>
      <c r="AP33" s="7"/>
      <c r="AQ33" s="97"/>
    </row>
    <row r="34" spans="2:43" x14ac:dyDescent="0.25">
      <c r="B34" s="18"/>
      <c r="D34" s="19"/>
      <c r="E34" s="65" t="s">
        <v>30</v>
      </c>
      <c r="F34" s="2"/>
      <c r="G34" s="19"/>
      <c r="H34" s="65" t="s">
        <v>30</v>
      </c>
      <c r="I34" s="7"/>
      <c r="J34" s="97"/>
      <c r="K34" s="65" t="s">
        <v>30</v>
      </c>
      <c r="L34" s="7"/>
      <c r="M34" s="97"/>
      <c r="N34" s="65" t="s">
        <v>30</v>
      </c>
      <c r="O34" s="7"/>
      <c r="P34" s="97"/>
      <c r="Q34" s="65" t="s">
        <v>30</v>
      </c>
      <c r="R34" s="7"/>
      <c r="S34" s="97"/>
      <c r="T34" s="65" t="s">
        <v>30</v>
      </c>
      <c r="U34" s="7"/>
      <c r="V34" s="97"/>
      <c r="W34" s="65" t="s">
        <v>30</v>
      </c>
      <c r="X34" s="7"/>
      <c r="Y34" s="97"/>
      <c r="Z34" s="65" t="s">
        <v>30</v>
      </c>
      <c r="AA34" s="7"/>
      <c r="AB34" s="97"/>
      <c r="AC34" s="65" t="s">
        <v>30</v>
      </c>
      <c r="AD34" s="7"/>
      <c r="AE34" s="97"/>
      <c r="AF34" s="65" t="s">
        <v>30</v>
      </c>
      <c r="AG34" s="7"/>
      <c r="AH34" s="97"/>
      <c r="AI34" s="65" t="s">
        <v>30</v>
      </c>
      <c r="AJ34" s="7"/>
      <c r="AK34" s="97"/>
      <c r="AL34" s="65" t="s">
        <v>30</v>
      </c>
      <c r="AM34" s="7"/>
      <c r="AN34" s="97"/>
      <c r="AO34" s="65" t="s">
        <v>30</v>
      </c>
      <c r="AP34" s="7"/>
      <c r="AQ34" s="97"/>
    </row>
    <row r="35" spans="2:43" x14ac:dyDescent="0.25">
      <c r="B35" s="18"/>
      <c r="D35" s="19"/>
      <c r="E35" s="65" t="s">
        <v>31</v>
      </c>
      <c r="F35" s="2"/>
      <c r="G35" s="19"/>
      <c r="H35" s="65" t="s">
        <v>31</v>
      </c>
      <c r="I35" s="7">
        <v>0.46</v>
      </c>
      <c r="J35" s="97"/>
      <c r="K35" s="65" t="s">
        <v>31</v>
      </c>
      <c r="L35" s="7">
        <v>0.46400000000000002</v>
      </c>
      <c r="M35" s="97">
        <v>3.4000000000000002E-2</v>
      </c>
      <c r="N35" s="65" t="s">
        <v>31</v>
      </c>
      <c r="O35" s="7"/>
      <c r="P35" s="97"/>
      <c r="Q35" s="65" t="s">
        <v>31</v>
      </c>
      <c r="R35" s="7"/>
      <c r="S35" s="97"/>
      <c r="T35" s="65" t="s">
        <v>31</v>
      </c>
      <c r="U35" s="7">
        <v>19</v>
      </c>
      <c r="V35" s="97"/>
      <c r="W35" s="65" t="s">
        <v>31</v>
      </c>
      <c r="X35" s="7"/>
      <c r="Y35" s="97"/>
      <c r="Z35" s="65" t="s">
        <v>31</v>
      </c>
      <c r="AA35" s="7"/>
      <c r="AB35" s="97"/>
      <c r="AC35" s="65" t="s">
        <v>31</v>
      </c>
      <c r="AD35" s="7"/>
      <c r="AE35" s="97"/>
      <c r="AF35" s="65" t="s">
        <v>31</v>
      </c>
      <c r="AG35" s="7"/>
      <c r="AH35" s="97"/>
      <c r="AI35" s="65" t="s">
        <v>31</v>
      </c>
      <c r="AJ35" s="7"/>
      <c r="AK35" s="97"/>
      <c r="AL35" s="65" t="s">
        <v>31</v>
      </c>
      <c r="AM35" s="7"/>
      <c r="AN35" s="97"/>
      <c r="AO35" s="65" t="s">
        <v>31</v>
      </c>
      <c r="AP35" s="7"/>
      <c r="AQ35" s="97"/>
    </row>
    <row r="36" spans="2:43" x14ac:dyDescent="0.25">
      <c r="B36" s="18"/>
      <c r="D36" s="19"/>
      <c r="E36" s="65" t="s">
        <v>32</v>
      </c>
      <c r="F36" s="2"/>
      <c r="G36" s="19"/>
      <c r="H36" s="65" t="s">
        <v>32</v>
      </c>
      <c r="I36" s="7"/>
      <c r="J36" s="97"/>
      <c r="K36" s="65" t="s">
        <v>32</v>
      </c>
      <c r="L36" s="7"/>
      <c r="M36" s="97"/>
      <c r="N36" s="65" t="s">
        <v>32</v>
      </c>
      <c r="O36" s="7"/>
      <c r="P36" s="97"/>
      <c r="Q36" s="65" t="s">
        <v>32</v>
      </c>
      <c r="R36" s="7"/>
      <c r="S36" s="97"/>
      <c r="T36" s="65" t="s">
        <v>32</v>
      </c>
      <c r="U36" s="7"/>
      <c r="V36" s="97"/>
      <c r="W36" s="65" t="s">
        <v>32</v>
      </c>
      <c r="X36" s="7"/>
      <c r="Y36" s="97"/>
      <c r="Z36" s="65" t="s">
        <v>32</v>
      </c>
      <c r="AA36" s="7"/>
      <c r="AB36" s="97"/>
      <c r="AC36" s="65" t="s">
        <v>32</v>
      </c>
      <c r="AD36" s="7"/>
      <c r="AE36" s="97"/>
      <c r="AF36" s="65" t="s">
        <v>32</v>
      </c>
      <c r="AG36" s="7"/>
      <c r="AH36" s="97"/>
      <c r="AI36" s="65" t="s">
        <v>32</v>
      </c>
      <c r="AJ36" s="7"/>
      <c r="AK36" s="97"/>
      <c r="AL36" s="65" t="s">
        <v>32</v>
      </c>
      <c r="AM36" s="7"/>
      <c r="AN36" s="97"/>
      <c r="AO36" s="65" t="s">
        <v>32</v>
      </c>
      <c r="AP36" s="7"/>
      <c r="AQ36" s="97"/>
    </row>
    <row r="37" spans="2:43" x14ac:dyDescent="0.25">
      <c r="B37" s="18"/>
      <c r="D37" s="19"/>
      <c r="E37" s="65" t="s">
        <v>33</v>
      </c>
      <c r="F37" s="2"/>
      <c r="G37" s="19"/>
      <c r="H37" s="65" t="s">
        <v>33</v>
      </c>
      <c r="I37" s="7"/>
      <c r="J37" s="97"/>
      <c r="K37" s="65" t="s">
        <v>33</v>
      </c>
      <c r="L37" s="7"/>
      <c r="M37" s="97"/>
      <c r="N37" s="65" t="s">
        <v>33</v>
      </c>
      <c r="O37" s="7"/>
      <c r="P37" s="97"/>
      <c r="Q37" s="65" t="s">
        <v>33</v>
      </c>
      <c r="R37" s="7"/>
      <c r="S37" s="97"/>
      <c r="T37" s="65" t="s">
        <v>33</v>
      </c>
      <c r="U37" s="7"/>
      <c r="V37" s="97"/>
      <c r="W37" s="65" t="s">
        <v>33</v>
      </c>
      <c r="X37" s="7"/>
      <c r="Y37" s="97"/>
      <c r="Z37" s="65" t="s">
        <v>33</v>
      </c>
      <c r="AA37" s="7"/>
      <c r="AB37" s="97"/>
      <c r="AC37" s="65" t="s">
        <v>33</v>
      </c>
      <c r="AD37" s="7"/>
      <c r="AE37" s="97"/>
      <c r="AF37" s="65" t="s">
        <v>33</v>
      </c>
      <c r="AG37" s="7"/>
      <c r="AH37" s="97"/>
      <c r="AI37" s="65" t="s">
        <v>33</v>
      </c>
      <c r="AJ37" s="7"/>
      <c r="AK37" s="97"/>
      <c r="AL37" s="65" t="s">
        <v>33</v>
      </c>
      <c r="AM37" s="7"/>
      <c r="AN37" s="97"/>
      <c r="AO37" s="65" t="s">
        <v>33</v>
      </c>
      <c r="AP37" s="7"/>
      <c r="AQ37" s="97"/>
    </row>
    <row r="38" spans="2:43" x14ac:dyDescent="0.25">
      <c r="B38" s="18"/>
      <c r="D38" s="19"/>
      <c r="E38" s="65" t="s">
        <v>127</v>
      </c>
      <c r="F38" s="2"/>
      <c r="G38" s="19"/>
      <c r="H38" s="65" t="s">
        <v>127</v>
      </c>
      <c r="I38" s="7"/>
      <c r="J38" s="97"/>
      <c r="K38" s="65" t="s">
        <v>127</v>
      </c>
      <c r="L38" s="7"/>
      <c r="M38" s="97"/>
      <c r="N38" s="65" t="s">
        <v>127</v>
      </c>
      <c r="O38" s="7"/>
      <c r="P38" s="97"/>
      <c r="Q38" s="65" t="s">
        <v>127</v>
      </c>
      <c r="R38" s="7"/>
      <c r="S38" s="97"/>
      <c r="T38" s="65" t="s">
        <v>127</v>
      </c>
      <c r="U38" s="7"/>
      <c r="V38" s="97"/>
      <c r="W38" s="65" t="s">
        <v>127</v>
      </c>
      <c r="X38" s="7"/>
      <c r="Y38" s="97"/>
      <c r="Z38" s="65" t="s">
        <v>127</v>
      </c>
      <c r="AA38" s="7"/>
      <c r="AB38" s="97"/>
      <c r="AC38" s="65" t="s">
        <v>127</v>
      </c>
      <c r="AD38" s="7"/>
      <c r="AE38" s="97"/>
      <c r="AF38" s="65" t="s">
        <v>127</v>
      </c>
      <c r="AG38" s="7"/>
      <c r="AH38" s="97"/>
      <c r="AI38" s="65" t="s">
        <v>127</v>
      </c>
      <c r="AJ38" s="7"/>
      <c r="AK38" s="97"/>
      <c r="AL38" s="65" t="s">
        <v>127</v>
      </c>
      <c r="AM38" s="7"/>
      <c r="AN38" s="97"/>
      <c r="AO38" s="65" t="s">
        <v>127</v>
      </c>
      <c r="AP38" s="7"/>
      <c r="AQ38" s="97"/>
    </row>
    <row r="39" spans="2:43" x14ac:dyDescent="0.25">
      <c r="B39" s="18"/>
      <c r="D39" s="19"/>
      <c r="E39" s="65" t="s">
        <v>34</v>
      </c>
      <c r="F39" s="2"/>
      <c r="G39" s="19"/>
      <c r="H39" s="65" t="s">
        <v>34</v>
      </c>
      <c r="I39" s="7"/>
      <c r="J39" s="97"/>
      <c r="K39" s="65" t="s">
        <v>34</v>
      </c>
      <c r="L39" s="7"/>
      <c r="M39" s="97"/>
      <c r="N39" s="65" t="s">
        <v>34</v>
      </c>
      <c r="O39" s="7"/>
      <c r="P39" s="97"/>
      <c r="Q39" s="65" t="s">
        <v>34</v>
      </c>
      <c r="R39" s="7"/>
      <c r="S39" s="97"/>
      <c r="T39" s="65" t="s">
        <v>34</v>
      </c>
      <c r="U39" s="7"/>
      <c r="V39" s="97"/>
      <c r="W39" s="65" t="s">
        <v>34</v>
      </c>
      <c r="X39" s="7"/>
      <c r="Y39" s="97"/>
      <c r="Z39" s="65" t="s">
        <v>34</v>
      </c>
      <c r="AA39" s="7"/>
      <c r="AB39" s="97"/>
      <c r="AC39" s="65" t="s">
        <v>34</v>
      </c>
      <c r="AD39" s="7"/>
      <c r="AE39" s="97"/>
      <c r="AF39" s="65" t="s">
        <v>34</v>
      </c>
      <c r="AG39" s="7"/>
      <c r="AH39" s="97"/>
      <c r="AI39" s="65" t="s">
        <v>34</v>
      </c>
      <c r="AJ39" s="7"/>
      <c r="AK39" s="97"/>
      <c r="AL39" s="65" t="s">
        <v>34</v>
      </c>
      <c r="AM39" s="7"/>
      <c r="AN39" s="97"/>
      <c r="AO39" s="65" t="s">
        <v>34</v>
      </c>
      <c r="AP39" s="7"/>
      <c r="AQ39" s="97"/>
    </row>
    <row r="40" spans="2:43" x14ac:dyDescent="0.25">
      <c r="B40" s="18"/>
      <c r="D40" s="19"/>
      <c r="E40" s="65" t="s">
        <v>128</v>
      </c>
      <c r="F40" s="2"/>
      <c r="G40" s="19"/>
      <c r="H40" s="65" t="s">
        <v>128</v>
      </c>
      <c r="I40" s="7">
        <v>1.7000000000000001E-2</v>
      </c>
      <c r="J40" s="97"/>
      <c r="K40" s="65" t="s">
        <v>128</v>
      </c>
      <c r="L40" s="7"/>
      <c r="M40" s="97"/>
      <c r="N40" s="65" t="s">
        <v>128</v>
      </c>
      <c r="O40" s="7"/>
      <c r="P40" s="97"/>
      <c r="Q40" s="65" t="s">
        <v>128</v>
      </c>
      <c r="R40" s="7"/>
      <c r="S40" s="97"/>
      <c r="T40" s="65" t="s">
        <v>128</v>
      </c>
      <c r="U40" s="7">
        <v>35.299999999999997</v>
      </c>
      <c r="V40" s="97">
        <v>1.5</v>
      </c>
      <c r="W40" s="65" t="s">
        <v>128</v>
      </c>
      <c r="X40" s="7"/>
      <c r="Y40" s="97"/>
      <c r="Z40" s="65" t="s">
        <v>128</v>
      </c>
      <c r="AA40" s="7"/>
      <c r="AB40" s="97"/>
      <c r="AC40" s="65" t="s">
        <v>128</v>
      </c>
      <c r="AD40" s="7"/>
      <c r="AE40" s="97"/>
      <c r="AF40" s="65" t="s">
        <v>128</v>
      </c>
      <c r="AG40" s="7"/>
      <c r="AH40" s="97"/>
      <c r="AI40" s="65" t="s">
        <v>128</v>
      </c>
      <c r="AJ40" s="7"/>
      <c r="AK40" s="97"/>
      <c r="AL40" s="65" t="s">
        <v>128</v>
      </c>
      <c r="AM40" s="7"/>
      <c r="AN40" s="97"/>
      <c r="AO40" s="65" t="s">
        <v>128</v>
      </c>
      <c r="AP40" s="7"/>
      <c r="AQ40" s="97"/>
    </row>
    <row r="41" spans="2:43" x14ac:dyDescent="0.25">
      <c r="B41" s="18"/>
      <c r="D41" s="19"/>
      <c r="E41" s="65" t="s">
        <v>72</v>
      </c>
      <c r="F41" s="2"/>
      <c r="G41" s="19"/>
      <c r="H41" s="65" t="s">
        <v>72</v>
      </c>
      <c r="I41" s="7">
        <v>1.5169999999999999</v>
      </c>
      <c r="J41" s="97">
        <v>2.7E-2</v>
      </c>
      <c r="K41" s="65" t="s">
        <v>72</v>
      </c>
      <c r="L41" s="7">
        <v>2.5399999999999999E-2</v>
      </c>
      <c r="M41" s="97">
        <v>8.9999999999999998E-4</v>
      </c>
      <c r="N41" s="65" t="s">
        <v>72</v>
      </c>
      <c r="O41" s="7"/>
      <c r="P41" s="97"/>
      <c r="Q41" s="65" t="s">
        <v>72</v>
      </c>
      <c r="R41" s="7">
        <v>2.94</v>
      </c>
      <c r="S41" s="97">
        <v>2.29</v>
      </c>
      <c r="T41" s="65" t="s">
        <v>72</v>
      </c>
      <c r="U41" s="7">
        <v>21.8</v>
      </c>
      <c r="V41" s="97">
        <v>0.2</v>
      </c>
      <c r="W41" s="65" t="s">
        <v>72</v>
      </c>
      <c r="X41" s="7"/>
      <c r="Y41" s="97"/>
      <c r="Z41" s="65" t="s">
        <v>72</v>
      </c>
      <c r="AA41" s="7"/>
      <c r="AB41" s="97"/>
      <c r="AC41" s="65" t="s">
        <v>72</v>
      </c>
      <c r="AD41" s="7"/>
      <c r="AE41" s="97"/>
      <c r="AF41" s="65" t="s">
        <v>72</v>
      </c>
      <c r="AG41" s="7"/>
      <c r="AH41" s="97"/>
      <c r="AI41" s="65" t="s">
        <v>72</v>
      </c>
      <c r="AJ41" s="7"/>
      <c r="AK41" s="97"/>
      <c r="AL41" s="65" t="s">
        <v>72</v>
      </c>
      <c r="AM41" s="7"/>
      <c r="AN41" s="97"/>
      <c r="AO41" s="65" t="s">
        <v>72</v>
      </c>
      <c r="AP41" s="7"/>
      <c r="AQ41" s="97"/>
    </row>
    <row r="42" spans="2:43" x14ac:dyDescent="0.25">
      <c r="B42" s="18"/>
      <c r="D42" s="19"/>
      <c r="E42" s="65" t="s">
        <v>73</v>
      </c>
      <c r="F42" s="2"/>
      <c r="G42" s="19"/>
      <c r="H42" s="65" t="s">
        <v>73</v>
      </c>
      <c r="I42" s="7"/>
      <c r="J42" s="97"/>
      <c r="K42" s="65" t="s">
        <v>73</v>
      </c>
      <c r="L42" s="7"/>
      <c r="M42" s="97"/>
      <c r="N42" s="65" t="s">
        <v>73</v>
      </c>
      <c r="O42" s="7"/>
      <c r="P42" s="97"/>
      <c r="Q42" s="65" t="s">
        <v>73</v>
      </c>
      <c r="R42" s="7"/>
      <c r="S42" s="97"/>
      <c r="T42" s="65" t="s">
        <v>73</v>
      </c>
      <c r="U42" s="7">
        <v>5.0999999999999996</v>
      </c>
      <c r="V42" s="97"/>
      <c r="W42" s="65" t="s">
        <v>73</v>
      </c>
      <c r="X42" s="7"/>
      <c r="Y42" s="97"/>
      <c r="Z42" s="65" t="s">
        <v>73</v>
      </c>
      <c r="AA42" s="7"/>
      <c r="AB42" s="97"/>
      <c r="AC42" s="65" t="s">
        <v>73</v>
      </c>
      <c r="AD42" s="7"/>
      <c r="AE42" s="97"/>
      <c r="AF42" s="65" t="s">
        <v>73</v>
      </c>
      <c r="AG42" s="7"/>
      <c r="AH42" s="97"/>
      <c r="AI42" s="65" t="s">
        <v>73</v>
      </c>
      <c r="AJ42" s="7"/>
      <c r="AK42" s="97"/>
      <c r="AL42" s="65" t="s">
        <v>73</v>
      </c>
      <c r="AM42" s="7"/>
      <c r="AN42" s="97"/>
      <c r="AO42" s="65" t="s">
        <v>73</v>
      </c>
      <c r="AP42" s="7"/>
      <c r="AQ42" s="97"/>
    </row>
    <row r="43" spans="2:43" x14ac:dyDescent="0.25">
      <c r="B43" s="18"/>
      <c r="D43" s="19"/>
      <c r="E43" s="65" t="s">
        <v>74</v>
      </c>
      <c r="F43" s="2"/>
      <c r="G43" s="19"/>
      <c r="H43" s="65" t="s">
        <v>74</v>
      </c>
      <c r="I43" s="7"/>
      <c r="J43" s="97"/>
      <c r="K43" s="65" t="s">
        <v>74</v>
      </c>
      <c r="L43" s="7"/>
      <c r="M43" s="97"/>
      <c r="N43" s="65" t="s">
        <v>74</v>
      </c>
      <c r="O43" s="7"/>
      <c r="P43" s="97"/>
      <c r="Q43" s="65" t="s">
        <v>74</v>
      </c>
      <c r="R43" s="7"/>
      <c r="S43" s="97"/>
      <c r="T43" s="65" t="s">
        <v>74</v>
      </c>
      <c r="U43" s="7"/>
      <c r="V43" s="97"/>
      <c r="W43" s="65" t="s">
        <v>74</v>
      </c>
      <c r="X43" s="7"/>
      <c r="Y43" s="97"/>
      <c r="Z43" s="65" t="s">
        <v>74</v>
      </c>
      <c r="AA43" s="7"/>
      <c r="AB43" s="97"/>
      <c r="AC43" s="65" t="s">
        <v>74</v>
      </c>
      <c r="AD43" s="7"/>
      <c r="AE43" s="97"/>
      <c r="AF43" s="65" t="s">
        <v>74</v>
      </c>
      <c r="AG43" s="7"/>
      <c r="AH43" s="97"/>
      <c r="AI43" s="65" t="s">
        <v>74</v>
      </c>
      <c r="AJ43" s="7"/>
      <c r="AK43" s="97"/>
      <c r="AL43" s="65" t="s">
        <v>74</v>
      </c>
      <c r="AM43" s="7"/>
      <c r="AN43" s="97"/>
      <c r="AO43" s="65" t="s">
        <v>74</v>
      </c>
      <c r="AP43" s="7"/>
      <c r="AQ43" s="97"/>
    </row>
    <row r="44" spans="2:43" x14ac:dyDescent="0.25">
      <c r="B44" s="18"/>
      <c r="D44" s="19"/>
      <c r="E44" s="65" t="s">
        <v>75</v>
      </c>
      <c r="F44" s="2"/>
      <c r="G44" s="19"/>
      <c r="H44" s="65" t="s">
        <v>75</v>
      </c>
      <c r="I44" s="7">
        <v>6.1899999999999997E-2</v>
      </c>
      <c r="J44" s="97">
        <v>3.2000000000000002E-3</v>
      </c>
      <c r="K44" s="65" t="s">
        <v>75</v>
      </c>
      <c r="L44" s="7"/>
      <c r="M44" s="97"/>
      <c r="N44" s="65" t="s">
        <v>75</v>
      </c>
      <c r="O44" s="7"/>
      <c r="P44" s="97"/>
      <c r="Q44" s="65" t="s">
        <v>75</v>
      </c>
      <c r="R44" s="7">
        <v>3.07</v>
      </c>
      <c r="S44" s="97">
        <v>0.32</v>
      </c>
      <c r="T44" s="65" t="s">
        <v>75</v>
      </c>
      <c r="U44" s="7">
        <v>38.4</v>
      </c>
      <c r="V44" s="97">
        <v>3</v>
      </c>
      <c r="W44" s="65" t="s">
        <v>75</v>
      </c>
      <c r="X44" s="7"/>
      <c r="Y44" s="97"/>
      <c r="Z44" s="65" t="s">
        <v>75</v>
      </c>
      <c r="AA44" s="7"/>
      <c r="AB44" s="97"/>
      <c r="AC44" s="65" t="s">
        <v>75</v>
      </c>
      <c r="AD44" s="7"/>
      <c r="AE44" s="97"/>
      <c r="AF44" s="65" t="s">
        <v>75</v>
      </c>
      <c r="AG44" s="7"/>
      <c r="AH44" s="97"/>
      <c r="AI44" s="65" t="s">
        <v>75</v>
      </c>
      <c r="AJ44" s="7"/>
      <c r="AK44" s="97"/>
      <c r="AL44" s="65" t="s">
        <v>75</v>
      </c>
      <c r="AM44" s="7"/>
      <c r="AN44" s="97"/>
      <c r="AO44" s="65" t="s">
        <v>75</v>
      </c>
      <c r="AP44" s="7"/>
      <c r="AQ44" s="97"/>
    </row>
    <row r="45" spans="2:43" x14ac:dyDescent="0.25">
      <c r="B45" s="18"/>
      <c r="D45" s="19"/>
      <c r="E45" s="65" t="s">
        <v>76</v>
      </c>
      <c r="F45" s="2"/>
      <c r="G45" s="19"/>
      <c r="H45" s="65" t="s">
        <v>76</v>
      </c>
      <c r="I45" s="7"/>
      <c r="J45" s="97"/>
      <c r="K45" s="65" t="s">
        <v>76</v>
      </c>
      <c r="L45" s="7"/>
      <c r="M45" s="97"/>
      <c r="N45" s="65" t="s">
        <v>76</v>
      </c>
      <c r="O45" s="7"/>
      <c r="P45" s="97"/>
      <c r="Q45" s="65" t="s">
        <v>76</v>
      </c>
      <c r="R45" s="7"/>
      <c r="S45" s="97"/>
      <c r="T45" s="65" t="s">
        <v>76</v>
      </c>
      <c r="U45" s="7"/>
      <c r="V45" s="97"/>
      <c r="W45" s="65" t="s">
        <v>76</v>
      </c>
      <c r="X45" s="7"/>
      <c r="Y45" s="97"/>
      <c r="Z45" s="65" t="s">
        <v>76</v>
      </c>
      <c r="AA45" s="7"/>
      <c r="AB45" s="97"/>
      <c r="AC45" s="65" t="s">
        <v>76</v>
      </c>
      <c r="AD45" s="7"/>
      <c r="AE45" s="97"/>
      <c r="AF45" s="65" t="s">
        <v>76</v>
      </c>
      <c r="AG45" s="7"/>
      <c r="AH45" s="97"/>
      <c r="AI45" s="65" t="s">
        <v>76</v>
      </c>
      <c r="AJ45" s="7"/>
      <c r="AK45" s="97"/>
      <c r="AL45" s="65" t="s">
        <v>76</v>
      </c>
      <c r="AM45" s="7"/>
      <c r="AN45" s="97"/>
      <c r="AO45" s="65" t="s">
        <v>76</v>
      </c>
      <c r="AP45" s="7"/>
      <c r="AQ45" s="97"/>
    </row>
    <row r="46" spans="2:43" x14ac:dyDescent="0.25">
      <c r="B46" s="18"/>
      <c r="D46" s="19"/>
      <c r="E46" s="65" t="s">
        <v>129</v>
      </c>
      <c r="F46" s="2"/>
      <c r="G46" s="19"/>
      <c r="H46" s="65" t="s">
        <v>129</v>
      </c>
      <c r="I46" s="7">
        <v>0.85</v>
      </c>
      <c r="J46" s="97"/>
      <c r="K46" s="65" t="s">
        <v>129</v>
      </c>
      <c r="L46" s="7"/>
      <c r="M46" s="97"/>
      <c r="N46" s="65" t="s">
        <v>129</v>
      </c>
      <c r="O46" s="7"/>
      <c r="P46" s="97"/>
      <c r="Q46" s="65" t="s">
        <v>129</v>
      </c>
      <c r="R46" s="7"/>
      <c r="S46" s="97"/>
      <c r="T46" s="65" t="s">
        <v>129</v>
      </c>
      <c r="U46" s="7"/>
      <c r="V46" s="97"/>
      <c r="W46" s="65" t="s">
        <v>129</v>
      </c>
      <c r="X46" s="7"/>
      <c r="Y46" s="97"/>
      <c r="Z46" s="65" t="s">
        <v>129</v>
      </c>
      <c r="AA46" s="7"/>
      <c r="AB46" s="97"/>
      <c r="AC46" s="65" t="s">
        <v>129</v>
      </c>
      <c r="AD46" s="7"/>
      <c r="AE46" s="97"/>
      <c r="AF46" s="65" t="s">
        <v>129</v>
      </c>
      <c r="AG46" s="7"/>
      <c r="AH46" s="97"/>
      <c r="AI46" s="65" t="s">
        <v>129</v>
      </c>
      <c r="AJ46" s="7"/>
      <c r="AK46" s="97"/>
      <c r="AL46" s="65" t="s">
        <v>129</v>
      </c>
      <c r="AM46" s="7"/>
      <c r="AN46" s="97"/>
      <c r="AO46" s="65" t="s">
        <v>129</v>
      </c>
      <c r="AP46" s="7"/>
      <c r="AQ46" s="97"/>
    </row>
    <row r="47" spans="2:43" x14ac:dyDescent="0.25">
      <c r="B47" s="18"/>
      <c r="D47" s="19"/>
      <c r="E47" s="65" t="s">
        <v>77</v>
      </c>
      <c r="F47" s="2"/>
      <c r="G47" s="19"/>
      <c r="H47" s="65" t="s">
        <v>77</v>
      </c>
      <c r="I47" s="7"/>
      <c r="J47" s="97"/>
      <c r="K47" s="65" t="s">
        <v>77</v>
      </c>
      <c r="L47" s="7"/>
      <c r="M47" s="97"/>
      <c r="N47" s="65" t="s">
        <v>77</v>
      </c>
      <c r="O47" s="7"/>
      <c r="P47" s="97"/>
      <c r="Q47" s="65" t="s">
        <v>77</v>
      </c>
      <c r="R47" s="7"/>
      <c r="S47" s="97"/>
      <c r="T47" s="65" t="s">
        <v>77</v>
      </c>
      <c r="U47" s="7"/>
      <c r="V47" s="97"/>
      <c r="W47" s="65" t="s">
        <v>77</v>
      </c>
      <c r="X47" s="7"/>
      <c r="Y47" s="97"/>
      <c r="Z47" s="65" t="s">
        <v>77</v>
      </c>
      <c r="AA47" s="7"/>
      <c r="AB47" s="97"/>
      <c r="AC47" s="65" t="s">
        <v>77</v>
      </c>
      <c r="AD47" s="7"/>
      <c r="AE47" s="97"/>
      <c r="AF47" s="65" t="s">
        <v>77</v>
      </c>
      <c r="AG47" s="7"/>
      <c r="AH47" s="97"/>
      <c r="AI47" s="65" t="s">
        <v>77</v>
      </c>
      <c r="AJ47" s="7"/>
      <c r="AK47" s="97"/>
      <c r="AL47" s="65" t="s">
        <v>77</v>
      </c>
      <c r="AM47" s="7"/>
      <c r="AN47" s="97"/>
      <c r="AO47" s="65" t="s">
        <v>77</v>
      </c>
      <c r="AP47" s="7"/>
      <c r="AQ47" s="97"/>
    </row>
    <row r="48" spans="2:43" x14ac:dyDescent="0.25">
      <c r="B48" s="18"/>
      <c r="D48" s="19"/>
      <c r="E48" s="65" t="s">
        <v>78</v>
      </c>
      <c r="F48" s="2"/>
      <c r="G48" s="19"/>
      <c r="H48" s="65" t="s">
        <v>78</v>
      </c>
      <c r="I48" s="7">
        <v>5.2999999999999999E-2</v>
      </c>
      <c r="J48" s="97"/>
      <c r="K48" s="65" t="s">
        <v>78</v>
      </c>
      <c r="L48" s="7"/>
      <c r="M48" s="97"/>
      <c r="N48" s="65" t="s">
        <v>78</v>
      </c>
      <c r="O48" s="7"/>
      <c r="P48" s="97"/>
      <c r="Q48" s="65" t="s">
        <v>78</v>
      </c>
      <c r="R48" s="7">
        <v>5.83</v>
      </c>
      <c r="S48" s="97">
        <v>0.12</v>
      </c>
      <c r="T48" s="65" t="s">
        <v>78</v>
      </c>
      <c r="U48" s="7"/>
      <c r="V48" s="97"/>
      <c r="W48" s="65" t="s">
        <v>78</v>
      </c>
      <c r="X48" s="7"/>
      <c r="Y48" s="97"/>
      <c r="Z48" s="65" t="s">
        <v>78</v>
      </c>
      <c r="AA48" s="7"/>
      <c r="AB48" s="97"/>
      <c r="AC48" s="65" t="s">
        <v>78</v>
      </c>
      <c r="AD48" s="7"/>
      <c r="AE48" s="97"/>
      <c r="AF48" s="65" t="s">
        <v>78</v>
      </c>
      <c r="AG48" s="7"/>
      <c r="AH48" s="97"/>
      <c r="AI48" s="65" t="s">
        <v>78</v>
      </c>
      <c r="AJ48" s="7"/>
      <c r="AK48" s="97"/>
      <c r="AL48" s="65" t="s">
        <v>78</v>
      </c>
      <c r="AM48" s="7"/>
      <c r="AN48" s="97"/>
      <c r="AO48" s="65" t="s">
        <v>78</v>
      </c>
      <c r="AP48" s="7"/>
      <c r="AQ48" s="97"/>
    </row>
    <row r="49" spans="2:43" x14ac:dyDescent="0.25">
      <c r="B49" s="18"/>
      <c r="D49" s="19"/>
      <c r="E49" s="65" t="s">
        <v>79</v>
      </c>
      <c r="F49" s="2"/>
      <c r="G49" s="19"/>
      <c r="H49" s="65" t="s">
        <v>79</v>
      </c>
      <c r="I49" s="7"/>
      <c r="J49" s="97"/>
      <c r="K49" s="65" t="s">
        <v>79</v>
      </c>
      <c r="L49" s="7"/>
      <c r="M49" s="97"/>
      <c r="N49" s="65" t="s">
        <v>79</v>
      </c>
      <c r="O49" s="7"/>
      <c r="P49" s="97"/>
      <c r="Q49" s="65" t="s">
        <v>79</v>
      </c>
      <c r="R49" s="7">
        <v>413</v>
      </c>
      <c r="S49" s="97">
        <v>13</v>
      </c>
      <c r="T49" s="65" t="s">
        <v>79</v>
      </c>
      <c r="U49" s="7">
        <v>707</v>
      </c>
      <c r="V49" s="97">
        <v>51</v>
      </c>
      <c r="W49" s="65" t="s">
        <v>79</v>
      </c>
      <c r="X49" s="7"/>
      <c r="Y49" s="97"/>
      <c r="Z49" s="65" t="s">
        <v>79</v>
      </c>
      <c r="AA49" s="7"/>
      <c r="AB49" s="97"/>
      <c r="AC49" s="65" t="s">
        <v>79</v>
      </c>
      <c r="AD49" s="7"/>
      <c r="AE49" s="97"/>
      <c r="AF49" s="65" t="s">
        <v>79</v>
      </c>
      <c r="AG49" s="7"/>
      <c r="AH49" s="97"/>
      <c r="AI49" s="65" t="s">
        <v>79</v>
      </c>
      <c r="AJ49" s="7"/>
      <c r="AK49" s="97"/>
      <c r="AL49" s="65" t="s">
        <v>79</v>
      </c>
      <c r="AM49" s="7"/>
      <c r="AN49" s="97"/>
      <c r="AO49" s="65" t="s">
        <v>79</v>
      </c>
      <c r="AP49" s="7"/>
      <c r="AQ49" s="97"/>
    </row>
    <row r="50" spans="2:43" x14ac:dyDescent="0.25">
      <c r="B50" s="18"/>
      <c r="D50" s="19"/>
      <c r="E50" s="65" t="s">
        <v>80</v>
      </c>
      <c r="F50" s="2"/>
      <c r="G50" s="19"/>
      <c r="H50" s="65" t="s">
        <v>80</v>
      </c>
      <c r="I50" s="7">
        <v>2.2999999999999998</v>
      </c>
      <c r="J50" s="97"/>
      <c r="K50" s="65" t="s">
        <v>80</v>
      </c>
      <c r="L50" s="7"/>
      <c r="M50" s="97"/>
      <c r="N50" s="65" t="s">
        <v>80</v>
      </c>
      <c r="O50" s="7"/>
      <c r="P50" s="97"/>
      <c r="Q50" s="65" t="s">
        <v>80</v>
      </c>
      <c r="R50" s="7"/>
      <c r="S50" s="97"/>
      <c r="T50" s="65" t="s">
        <v>80</v>
      </c>
      <c r="U50" s="7">
        <v>34</v>
      </c>
      <c r="V50" s="97"/>
      <c r="W50" s="65" t="s">
        <v>80</v>
      </c>
      <c r="X50" s="7"/>
      <c r="Y50" s="97"/>
      <c r="Z50" s="65" t="s">
        <v>80</v>
      </c>
      <c r="AA50" s="7"/>
      <c r="AB50" s="97"/>
      <c r="AC50" s="65" t="s">
        <v>80</v>
      </c>
      <c r="AD50" s="7"/>
      <c r="AE50" s="97"/>
      <c r="AF50" s="65" t="s">
        <v>80</v>
      </c>
      <c r="AG50" s="7"/>
      <c r="AH50" s="97"/>
      <c r="AI50" s="65" t="s">
        <v>80</v>
      </c>
      <c r="AJ50" s="7"/>
      <c r="AK50" s="97"/>
      <c r="AL50" s="65" t="s">
        <v>80</v>
      </c>
      <c r="AM50" s="7"/>
      <c r="AN50" s="97"/>
      <c r="AO50" s="65" t="s">
        <v>80</v>
      </c>
      <c r="AP50" s="7"/>
      <c r="AQ50" s="97"/>
    </row>
    <row r="51" spans="2:43" x14ac:dyDescent="0.25">
      <c r="B51" s="18"/>
      <c r="D51" s="19"/>
      <c r="E51" s="65" t="s">
        <v>81</v>
      </c>
      <c r="F51" s="2"/>
      <c r="G51" s="19"/>
      <c r="H51" s="65" t="s">
        <v>81</v>
      </c>
      <c r="I51" s="7">
        <v>2</v>
      </c>
      <c r="J51" s="97"/>
      <c r="K51" s="65" t="s">
        <v>81</v>
      </c>
      <c r="L51" s="7"/>
      <c r="M51" s="97"/>
      <c r="N51" s="65" t="s">
        <v>81</v>
      </c>
      <c r="O51" s="7"/>
      <c r="P51" s="97"/>
      <c r="Q51" s="65" t="s">
        <v>81</v>
      </c>
      <c r="R51" s="7">
        <v>66.5</v>
      </c>
      <c r="S51" s="97">
        <v>2</v>
      </c>
      <c r="T51" s="65" t="s">
        <v>81</v>
      </c>
      <c r="U51" s="7">
        <v>107</v>
      </c>
      <c r="V51" s="97"/>
      <c r="W51" s="65" t="s">
        <v>81</v>
      </c>
      <c r="X51" s="7"/>
      <c r="Y51" s="97"/>
      <c r="Z51" s="65" t="s">
        <v>81</v>
      </c>
      <c r="AA51" s="7"/>
      <c r="AB51" s="97"/>
      <c r="AC51" s="65" t="s">
        <v>81</v>
      </c>
      <c r="AD51" s="7"/>
      <c r="AE51" s="97"/>
      <c r="AF51" s="65" t="s">
        <v>81</v>
      </c>
      <c r="AG51" s="7"/>
      <c r="AH51" s="97"/>
      <c r="AI51" s="65" t="s">
        <v>81</v>
      </c>
      <c r="AJ51" s="7"/>
      <c r="AK51" s="97"/>
      <c r="AL51" s="65" t="s">
        <v>81</v>
      </c>
      <c r="AM51" s="7"/>
      <c r="AN51" s="97"/>
      <c r="AO51" s="65" t="s">
        <v>81</v>
      </c>
      <c r="AP51" s="7"/>
      <c r="AQ51" s="97"/>
    </row>
    <row r="52" spans="2:43" x14ac:dyDescent="0.25">
      <c r="B52" s="18"/>
      <c r="D52" s="19"/>
      <c r="E52" s="65" t="s">
        <v>82</v>
      </c>
      <c r="F52" s="2"/>
      <c r="G52" s="19"/>
      <c r="H52" s="65" t="s">
        <v>82</v>
      </c>
      <c r="I52" s="7"/>
      <c r="J52" s="97"/>
      <c r="K52" s="65" t="s">
        <v>82</v>
      </c>
      <c r="L52" s="7"/>
      <c r="M52" s="97"/>
      <c r="N52" s="65" t="s">
        <v>82</v>
      </c>
      <c r="O52" s="7"/>
      <c r="P52" s="97"/>
      <c r="Q52" s="65" t="s">
        <v>82</v>
      </c>
      <c r="R52" s="7"/>
      <c r="S52" s="97"/>
      <c r="T52" s="65" t="s">
        <v>82</v>
      </c>
      <c r="U52" s="7"/>
      <c r="V52" s="97"/>
      <c r="W52" s="65" t="s">
        <v>82</v>
      </c>
      <c r="X52" s="7"/>
      <c r="Y52" s="97"/>
      <c r="Z52" s="65" t="s">
        <v>82</v>
      </c>
      <c r="AA52" s="7"/>
      <c r="AB52" s="97"/>
      <c r="AC52" s="65" t="s">
        <v>82</v>
      </c>
      <c r="AD52" s="7"/>
      <c r="AE52" s="97"/>
      <c r="AF52" s="65" t="s">
        <v>82</v>
      </c>
      <c r="AG52" s="7"/>
      <c r="AH52" s="97"/>
      <c r="AI52" s="65" t="s">
        <v>82</v>
      </c>
      <c r="AJ52" s="7"/>
      <c r="AK52" s="97"/>
      <c r="AL52" s="65" t="s">
        <v>82</v>
      </c>
      <c r="AM52" s="7"/>
      <c r="AN52" s="97"/>
      <c r="AO52" s="65" t="s">
        <v>82</v>
      </c>
      <c r="AP52" s="7"/>
      <c r="AQ52" s="97"/>
    </row>
    <row r="53" spans="2:43" x14ac:dyDescent="0.25">
      <c r="B53" s="18"/>
      <c r="D53" s="19"/>
      <c r="E53" s="65" t="s">
        <v>83</v>
      </c>
      <c r="F53" s="2"/>
      <c r="G53" s="19"/>
      <c r="H53" s="65" t="s">
        <v>83</v>
      </c>
      <c r="I53" s="7"/>
      <c r="J53" s="97"/>
      <c r="K53" s="65" t="s">
        <v>83</v>
      </c>
      <c r="L53" s="7"/>
      <c r="M53" s="97"/>
      <c r="N53" s="65" t="s">
        <v>83</v>
      </c>
      <c r="O53" s="7"/>
      <c r="P53" s="97"/>
      <c r="Q53" s="65" t="s">
        <v>83</v>
      </c>
      <c r="R53" s="7"/>
      <c r="S53" s="97"/>
      <c r="T53" s="65" t="s">
        <v>83</v>
      </c>
      <c r="U53" s="7">
        <v>23</v>
      </c>
      <c r="V53" s="97"/>
      <c r="W53" s="65" t="s">
        <v>83</v>
      </c>
      <c r="X53" s="7"/>
      <c r="Y53" s="97"/>
      <c r="Z53" s="65" t="s">
        <v>83</v>
      </c>
      <c r="AA53" s="7"/>
      <c r="AB53" s="97"/>
      <c r="AC53" s="65" t="s">
        <v>83</v>
      </c>
      <c r="AD53" s="7"/>
      <c r="AE53" s="97"/>
      <c r="AF53" s="65" t="s">
        <v>83</v>
      </c>
      <c r="AG53" s="7"/>
      <c r="AH53" s="97"/>
      <c r="AI53" s="65" t="s">
        <v>83</v>
      </c>
      <c r="AJ53" s="7"/>
      <c r="AK53" s="97"/>
      <c r="AL53" s="65" t="s">
        <v>83</v>
      </c>
      <c r="AM53" s="7"/>
      <c r="AN53" s="97"/>
      <c r="AO53" s="65" t="s">
        <v>83</v>
      </c>
      <c r="AP53" s="7"/>
      <c r="AQ53" s="97"/>
    </row>
    <row r="54" spans="2:43" x14ac:dyDescent="0.25">
      <c r="B54" s="18"/>
      <c r="D54" s="19"/>
      <c r="E54" s="65" t="s">
        <v>84</v>
      </c>
      <c r="F54" s="2"/>
      <c r="G54" s="19"/>
      <c r="H54" s="65" t="s">
        <v>84</v>
      </c>
      <c r="I54" s="7"/>
      <c r="J54" s="97"/>
      <c r="K54" s="65" t="s">
        <v>84</v>
      </c>
      <c r="L54" s="7"/>
      <c r="M54" s="97"/>
      <c r="N54" s="65" t="s">
        <v>84</v>
      </c>
      <c r="O54" s="7"/>
      <c r="P54" s="97"/>
      <c r="Q54" s="65" t="s">
        <v>84</v>
      </c>
      <c r="R54" s="7"/>
      <c r="S54" s="97"/>
      <c r="T54" s="65" t="s">
        <v>84</v>
      </c>
      <c r="U54" s="7"/>
      <c r="V54" s="97"/>
      <c r="W54" s="65" t="s">
        <v>84</v>
      </c>
      <c r="X54" s="7"/>
      <c r="Y54" s="97"/>
      <c r="Z54" s="65" t="s">
        <v>84</v>
      </c>
      <c r="AA54" s="7"/>
      <c r="AB54" s="97"/>
      <c r="AC54" s="65" t="s">
        <v>84</v>
      </c>
      <c r="AD54" s="7"/>
      <c r="AE54" s="97"/>
      <c r="AF54" s="65" t="s">
        <v>84</v>
      </c>
      <c r="AG54" s="7"/>
      <c r="AH54" s="97"/>
      <c r="AI54" s="65" t="s">
        <v>84</v>
      </c>
      <c r="AJ54" s="7"/>
      <c r="AK54" s="97"/>
      <c r="AL54" s="65" t="s">
        <v>84</v>
      </c>
      <c r="AM54" s="7"/>
      <c r="AN54" s="97"/>
      <c r="AO54" s="65" t="s">
        <v>84</v>
      </c>
      <c r="AP54" s="7"/>
      <c r="AQ54" s="97"/>
    </row>
    <row r="55" spans="2:43" x14ac:dyDescent="0.25">
      <c r="B55" s="18"/>
      <c r="D55" s="19"/>
      <c r="E55" s="65" t="s">
        <v>85</v>
      </c>
      <c r="F55" s="2"/>
      <c r="G55" s="19"/>
      <c r="H55" s="65" t="s">
        <v>85</v>
      </c>
      <c r="I55" s="7">
        <v>0.19</v>
      </c>
      <c r="J55" s="97"/>
      <c r="K55" s="65" t="s">
        <v>85</v>
      </c>
      <c r="L55" s="7"/>
      <c r="M55" s="97"/>
      <c r="N55" s="65" t="s">
        <v>85</v>
      </c>
      <c r="O55" s="7"/>
      <c r="P55" s="97"/>
      <c r="Q55" s="65" t="s">
        <v>85</v>
      </c>
      <c r="R55" s="7"/>
      <c r="S55" s="97"/>
      <c r="T55" s="65" t="s">
        <v>85</v>
      </c>
      <c r="U55" s="7">
        <v>8.6999999999999993</v>
      </c>
      <c r="V55" s="97"/>
      <c r="W55" s="65" t="s">
        <v>85</v>
      </c>
      <c r="X55" s="7"/>
      <c r="Y55" s="97"/>
      <c r="Z55" s="65" t="s">
        <v>85</v>
      </c>
      <c r="AA55" s="7"/>
      <c r="AB55" s="97"/>
      <c r="AC55" s="65" t="s">
        <v>85</v>
      </c>
      <c r="AD55" s="7"/>
      <c r="AE55" s="97"/>
      <c r="AF55" s="65" t="s">
        <v>85</v>
      </c>
      <c r="AG55" s="7"/>
      <c r="AH55" s="97"/>
      <c r="AI55" s="65" t="s">
        <v>85</v>
      </c>
      <c r="AJ55" s="7"/>
      <c r="AK55" s="97"/>
      <c r="AL55" s="65" t="s">
        <v>85</v>
      </c>
      <c r="AM55" s="7"/>
      <c r="AN55" s="97"/>
      <c r="AO55" s="65" t="s">
        <v>85</v>
      </c>
      <c r="AP55" s="7"/>
      <c r="AQ55" s="97"/>
    </row>
    <row r="56" spans="2:43" x14ac:dyDescent="0.25">
      <c r="B56" s="18"/>
      <c r="D56" s="19"/>
      <c r="E56" s="65" t="s">
        <v>86</v>
      </c>
      <c r="F56" s="2"/>
      <c r="G56" s="19"/>
      <c r="H56" s="65" t="s">
        <v>86</v>
      </c>
      <c r="I56" s="7"/>
      <c r="J56" s="97"/>
      <c r="K56" s="65" t="s">
        <v>86</v>
      </c>
      <c r="L56" s="7"/>
      <c r="M56" s="97"/>
      <c r="N56" s="65" t="s">
        <v>86</v>
      </c>
      <c r="O56" s="7"/>
      <c r="P56" s="97"/>
      <c r="Q56" s="65" t="s">
        <v>86</v>
      </c>
      <c r="R56" s="7">
        <v>1.31</v>
      </c>
      <c r="S56" s="97">
        <v>3.7999999999999999E-2</v>
      </c>
      <c r="T56" s="65" t="s">
        <v>86</v>
      </c>
      <c r="U56" s="7">
        <v>1</v>
      </c>
      <c r="V56" s="97"/>
      <c r="W56" s="65" t="s">
        <v>86</v>
      </c>
      <c r="X56" s="7"/>
      <c r="Y56" s="97"/>
      <c r="Z56" s="65" t="s">
        <v>86</v>
      </c>
      <c r="AA56" s="7"/>
      <c r="AB56" s="97"/>
      <c r="AC56" s="65" t="s">
        <v>86</v>
      </c>
      <c r="AD56" s="7"/>
      <c r="AE56" s="97"/>
      <c r="AF56" s="65" t="s">
        <v>86</v>
      </c>
      <c r="AG56" s="7"/>
      <c r="AH56" s="97"/>
      <c r="AI56" s="65" t="s">
        <v>86</v>
      </c>
      <c r="AJ56" s="7"/>
      <c r="AK56" s="97"/>
      <c r="AL56" s="65" t="s">
        <v>86</v>
      </c>
      <c r="AM56" s="7"/>
      <c r="AN56" s="97"/>
      <c r="AO56" s="65" t="s">
        <v>86</v>
      </c>
      <c r="AP56" s="7"/>
      <c r="AQ56" s="97"/>
    </row>
    <row r="57" spans="2:43" x14ac:dyDescent="0.25">
      <c r="B57" s="18"/>
      <c r="D57" s="19"/>
      <c r="E57" s="65" t="s">
        <v>87</v>
      </c>
      <c r="F57" s="2"/>
      <c r="G57" s="19"/>
      <c r="H57" s="65" t="s">
        <v>87</v>
      </c>
      <c r="I57" s="7">
        <v>0.17</v>
      </c>
      <c r="J57" s="97"/>
      <c r="K57" s="65" t="s">
        <v>87</v>
      </c>
      <c r="L57" s="7"/>
      <c r="M57" s="97"/>
      <c r="N57" s="65" t="s">
        <v>87</v>
      </c>
      <c r="O57" s="7"/>
      <c r="P57" s="97"/>
      <c r="Q57" s="65" t="s">
        <v>87</v>
      </c>
      <c r="R57" s="7"/>
      <c r="S57" s="97"/>
      <c r="T57" s="65" t="s">
        <v>87</v>
      </c>
      <c r="U57" s="7"/>
      <c r="V57" s="97"/>
      <c r="W57" s="65" t="s">
        <v>87</v>
      </c>
      <c r="X57" s="7"/>
      <c r="Y57" s="97"/>
      <c r="Z57" s="65" t="s">
        <v>87</v>
      </c>
      <c r="AA57" s="7"/>
      <c r="AB57" s="97"/>
      <c r="AC57" s="65" t="s">
        <v>87</v>
      </c>
      <c r="AD57" s="7"/>
      <c r="AE57" s="97"/>
      <c r="AF57" s="65" t="s">
        <v>87</v>
      </c>
      <c r="AG57" s="7"/>
      <c r="AH57" s="97"/>
      <c r="AI57" s="65" t="s">
        <v>87</v>
      </c>
      <c r="AJ57" s="7"/>
      <c r="AK57" s="97"/>
      <c r="AL57" s="65" t="s">
        <v>87</v>
      </c>
      <c r="AM57" s="7"/>
      <c r="AN57" s="97"/>
      <c r="AO57" s="65" t="s">
        <v>87</v>
      </c>
      <c r="AP57" s="7"/>
      <c r="AQ57" s="97"/>
    </row>
    <row r="58" spans="2:43" x14ac:dyDescent="0.25">
      <c r="B58" s="18"/>
      <c r="D58" s="19"/>
      <c r="E58" s="65" t="s">
        <v>88</v>
      </c>
      <c r="F58" s="2"/>
      <c r="G58" s="19"/>
      <c r="H58" s="65" t="s">
        <v>88</v>
      </c>
      <c r="I58" s="7"/>
      <c r="J58" s="97"/>
      <c r="K58" s="65" t="s">
        <v>88</v>
      </c>
      <c r="L58" s="7"/>
      <c r="M58" s="97"/>
      <c r="N58" s="65" t="s">
        <v>88</v>
      </c>
      <c r="O58" s="7"/>
      <c r="P58" s="97"/>
      <c r="Q58" s="65" t="s">
        <v>88</v>
      </c>
      <c r="R58" s="7"/>
      <c r="S58" s="97"/>
      <c r="T58" s="65" t="s">
        <v>88</v>
      </c>
      <c r="U58" s="7"/>
      <c r="V58" s="97"/>
      <c r="W58" s="65" t="s">
        <v>88</v>
      </c>
      <c r="X58" s="7"/>
      <c r="Y58" s="97"/>
      <c r="Z58" s="65" t="s">
        <v>88</v>
      </c>
      <c r="AA58" s="7"/>
      <c r="AB58" s="97"/>
      <c r="AC58" s="65" t="s">
        <v>88</v>
      </c>
      <c r="AD58" s="7"/>
      <c r="AE58" s="97"/>
      <c r="AF58" s="65" t="s">
        <v>88</v>
      </c>
      <c r="AG58" s="7"/>
      <c r="AH58" s="97"/>
      <c r="AI58" s="65" t="s">
        <v>88</v>
      </c>
      <c r="AJ58" s="7"/>
      <c r="AK58" s="97"/>
      <c r="AL58" s="65" t="s">
        <v>88</v>
      </c>
      <c r="AM58" s="7"/>
      <c r="AN58" s="97"/>
      <c r="AO58" s="65" t="s">
        <v>88</v>
      </c>
      <c r="AP58" s="7"/>
      <c r="AQ58" s="97"/>
    </row>
    <row r="59" spans="2:43" x14ac:dyDescent="0.25">
      <c r="B59" s="18"/>
      <c r="D59" s="19"/>
      <c r="E59" s="65" t="s">
        <v>89</v>
      </c>
      <c r="F59" s="2"/>
      <c r="G59" s="19"/>
      <c r="H59" s="65" t="s">
        <v>89</v>
      </c>
      <c r="I59" s="7"/>
      <c r="J59" s="97"/>
      <c r="K59" s="65" t="s">
        <v>89</v>
      </c>
      <c r="L59" s="7"/>
      <c r="M59" s="97"/>
      <c r="N59" s="65" t="s">
        <v>89</v>
      </c>
      <c r="O59" s="7"/>
      <c r="P59" s="97"/>
      <c r="Q59" s="65" t="s">
        <v>89</v>
      </c>
      <c r="R59" s="7"/>
      <c r="S59" s="97"/>
      <c r="T59" s="65" t="s">
        <v>89</v>
      </c>
      <c r="U59" s="7">
        <v>5.4</v>
      </c>
      <c r="V59" s="97"/>
      <c r="W59" s="65" t="s">
        <v>89</v>
      </c>
      <c r="X59" s="7"/>
      <c r="Y59" s="97"/>
      <c r="Z59" s="65" t="s">
        <v>89</v>
      </c>
      <c r="AA59" s="7"/>
      <c r="AB59" s="97"/>
      <c r="AC59" s="65" t="s">
        <v>89</v>
      </c>
      <c r="AD59" s="7"/>
      <c r="AE59" s="97"/>
      <c r="AF59" s="65" t="s">
        <v>89</v>
      </c>
      <c r="AG59" s="7"/>
      <c r="AH59" s="97"/>
      <c r="AI59" s="65" t="s">
        <v>89</v>
      </c>
      <c r="AJ59" s="7"/>
      <c r="AK59" s="97"/>
      <c r="AL59" s="65" t="s">
        <v>89</v>
      </c>
      <c r="AM59" s="7"/>
      <c r="AN59" s="97"/>
      <c r="AO59" s="65" t="s">
        <v>89</v>
      </c>
      <c r="AP59" s="7"/>
      <c r="AQ59" s="97"/>
    </row>
    <row r="60" spans="2:43" x14ac:dyDescent="0.25">
      <c r="B60" s="18"/>
      <c r="D60" s="19"/>
      <c r="E60" s="65" t="s">
        <v>90</v>
      </c>
      <c r="F60" s="2"/>
      <c r="G60" s="19"/>
      <c r="H60" s="65" t="s">
        <v>90</v>
      </c>
      <c r="I60" s="7"/>
      <c r="J60" s="97"/>
      <c r="K60" s="65" t="s">
        <v>90</v>
      </c>
      <c r="L60" s="7"/>
      <c r="M60" s="97"/>
      <c r="N60" s="65" t="s">
        <v>90</v>
      </c>
      <c r="O60" s="7"/>
      <c r="P60" s="97"/>
      <c r="Q60" s="65" t="s">
        <v>90</v>
      </c>
      <c r="R60" s="7"/>
      <c r="S60" s="97"/>
      <c r="T60" s="65" t="s">
        <v>90</v>
      </c>
      <c r="U60" s="7">
        <v>0.6</v>
      </c>
      <c r="V60" s="97"/>
      <c r="W60" s="65" t="s">
        <v>90</v>
      </c>
      <c r="X60" s="7"/>
      <c r="Y60" s="97"/>
      <c r="Z60" s="65" t="s">
        <v>90</v>
      </c>
      <c r="AA60" s="7"/>
      <c r="AB60" s="97"/>
      <c r="AC60" s="65" t="s">
        <v>90</v>
      </c>
      <c r="AD60" s="7"/>
      <c r="AE60" s="97"/>
      <c r="AF60" s="65" t="s">
        <v>90</v>
      </c>
      <c r="AG60" s="7"/>
      <c r="AH60" s="97"/>
      <c r="AI60" s="65" t="s">
        <v>90</v>
      </c>
      <c r="AJ60" s="7"/>
      <c r="AK60" s="97"/>
      <c r="AL60" s="65" t="s">
        <v>90</v>
      </c>
      <c r="AM60" s="7"/>
      <c r="AN60" s="97"/>
      <c r="AO60" s="65" t="s">
        <v>90</v>
      </c>
      <c r="AP60" s="7"/>
      <c r="AQ60" s="97"/>
    </row>
    <row r="61" spans="2:43" x14ac:dyDescent="0.25">
      <c r="B61" s="18"/>
      <c r="D61" s="19"/>
      <c r="E61" s="65" t="s">
        <v>91</v>
      </c>
      <c r="F61" s="2"/>
      <c r="G61" s="19"/>
      <c r="H61" s="65" t="s">
        <v>91</v>
      </c>
      <c r="I61" s="7"/>
      <c r="J61" s="97"/>
      <c r="K61" s="65" t="s">
        <v>91</v>
      </c>
      <c r="L61" s="7"/>
      <c r="M61" s="97"/>
      <c r="N61" s="65" t="s">
        <v>91</v>
      </c>
      <c r="O61" s="7"/>
      <c r="P61" s="97"/>
      <c r="Q61" s="65" t="s">
        <v>91</v>
      </c>
      <c r="R61" s="7"/>
      <c r="S61" s="97"/>
      <c r="T61" s="65" t="s">
        <v>91</v>
      </c>
      <c r="U61" s="7"/>
      <c r="V61" s="97"/>
      <c r="W61" s="65" t="s">
        <v>91</v>
      </c>
      <c r="X61" s="7"/>
      <c r="Y61" s="97"/>
      <c r="Z61" s="65" t="s">
        <v>91</v>
      </c>
      <c r="AA61" s="7"/>
      <c r="AB61" s="97"/>
      <c r="AC61" s="65" t="s">
        <v>91</v>
      </c>
      <c r="AD61" s="7"/>
      <c r="AE61" s="97"/>
      <c r="AF61" s="65" t="s">
        <v>91</v>
      </c>
      <c r="AG61" s="7"/>
      <c r="AH61" s="97"/>
      <c r="AI61" s="65" t="s">
        <v>91</v>
      </c>
      <c r="AJ61" s="7"/>
      <c r="AK61" s="97"/>
      <c r="AL61" s="65" t="s">
        <v>91</v>
      </c>
      <c r="AM61" s="7"/>
      <c r="AN61" s="97"/>
      <c r="AO61" s="65" t="s">
        <v>91</v>
      </c>
      <c r="AP61" s="7"/>
      <c r="AQ61" s="97"/>
    </row>
    <row r="62" spans="2:43" x14ac:dyDescent="0.25">
      <c r="B62" s="18"/>
      <c r="D62" s="19"/>
      <c r="E62" s="65" t="s">
        <v>92</v>
      </c>
      <c r="F62" s="2"/>
      <c r="G62" s="19"/>
      <c r="H62" s="65" t="s">
        <v>92</v>
      </c>
      <c r="I62" s="7"/>
      <c r="J62" s="97"/>
      <c r="K62" s="65" t="s">
        <v>92</v>
      </c>
      <c r="L62" s="7"/>
      <c r="M62" s="97"/>
      <c r="N62" s="65" t="s">
        <v>92</v>
      </c>
      <c r="O62" s="7"/>
      <c r="P62" s="97"/>
      <c r="Q62" s="65" t="s">
        <v>92</v>
      </c>
      <c r="R62" s="7"/>
      <c r="S62" s="97"/>
      <c r="T62" s="65" t="s">
        <v>92</v>
      </c>
      <c r="U62" s="7"/>
      <c r="V62" s="97"/>
      <c r="W62" s="65" t="s">
        <v>92</v>
      </c>
      <c r="X62" s="7"/>
      <c r="Y62" s="97"/>
      <c r="Z62" s="65" t="s">
        <v>92</v>
      </c>
      <c r="AA62" s="7"/>
      <c r="AB62" s="97"/>
      <c r="AC62" s="65" t="s">
        <v>92</v>
      </c>
      <c r="AD62" s="7"/>
      <c r="AE62" s="97"/>
      <c r="AF62" s="65" t="s">
        <v>92</v>
      </c>
      <c r="AG62" s="7"/>
      <c r="AH62" s="97"/>
      <c r="AI62" s="65" t="s">
        <v>92</v>
      </c>
      <c r="AJ62" s="7"/>
      <c r="AK62" s="97"/>
      <c r="AL62" s="65" t="s">
        <v>92</v>
      </c>
      <c r="AM62" s="7"/>
      <c r="AN62" s="97"/>
      <c r="AO62" s="65" t="s">
        <v>92</v>
      </c>
      <c r="AP62" s="7"/>
      <c r="AQ62" s="97"/>
    </row>
    <row r="63" spans="2:43" x14ac:dyDescent="0.25">
      <c r="B63" s="18"/>
      <c r="D63" s="19"/>
      <c r="E63" s="65" t="s">
        <v>93</v>
      </c>
      <c r="F63" s="2"/>
      <c r="G63" s="19"/>
      <c r="H63" s="65" t="s">
        <v>93</v>
      </c>
      <c r="I63" s="7"/>
      <c r="J63" s="97"/>
      <c r="K63" s="65" t="s">
        <v>93</v>
      </c>
      <c r="L63" s="7"/>
      <c r="M63" s="97"/>
      <c r="N63" s="65" t="s">
        <v>93</v>
      </c>
      <c r="O63" s="7"/>
      <c r="P63" s="97"/>
      <c r="Q63" s="65" t="s">
        <v>93</v>
      </c>
      <c r="R63" s="7"/>
      <c r="S63" s="97"/>
      <c r="T63" s="65" t="s">
        <v>93</v>
      </c>
      <c r="U63" s="7">
        <v>1.3</v>
      </c>
      <c r="V63" s="97"/>
      <c r="W63" s="65" t="s">
        <v>93</v>
      </c>
      <c r="X63" s="7"/>
      <c r="Y63" s="97"/>
      <c r="Z63" s="65" t="s">
        <v>93</v>
      </c>
      <c r="AA63" s="7"/>
      <c r="AB63" s="97"/>
      <c r="AC63" s="65" t="s">
        <v>93</v>
      </c>
      <c r="AD63" s="7"/>
      <c r="AE63" s="97"/>
      <c r="AF63" s="65" t="s">
        <v>93</v>
      </c>
      <c r="AG63" s="7"/>
      <c r="AH63" s="97"/>
      <c r="AI63" s="65" t="s">
        <v>93</v>
      </c>
      <c r="AJ63" s="7"/>
      <c r="AK63" s="97"/>
      <c r="AL63" s="65" t="s">
        <v>93</v>
      </c>
      <c r="AM63" s="7"/>
      <c r="AN63" s="97"/>
      <c r="AO63" s="65" t="s">
        <v>93</v>
      </c>
      <c r="AP63" s="7"/>
      <c r="AQ63" s="97"/>
    </row>
    <row r="64" spans="2:43" x14ac:dyDescent="0.25">
      <c r="B64" s="18"/>
      <c r="D64" s="19"/>
      <c r="E64" s="65" t="s">
        <v>94</v>
      </c>
      <c r="F64" s="2"/>
      <c r="G64" s="19"/>
      <c r="H64" s="65" t="s">
        <v>94</v>
      </c>
      <c r="I64" s="7"/>
      <c r="J64" s="97"/>
      <c r="K64" s="65" t="s">
        <v>94</v>
      </c>
      <c r="L64" s="7"/>
      <c r="M64" s="97"/>
      <c r="N64" s="65" t="s">
        <v>94</v>
      </c>
      <c r="O64" s="7"/>
      <c r="P64" s="97"/>
      <c r="Q64" s="65" t="s">
        <v>94</v>
      </c>
      <c r="R64" s="7"/>
      <c r="S64" s="97"/>
      <c r="T64" s="65" t="s">
        <v>94</v>
      </c>
      <c r="U64" s="7"/>
      <c r="V64" s="97"/>
      <c r="W64" s="65" t="s">
        <v>94</v>
      </c>
      <c r="X64" s="7"/>
      <c r="Y64" s="97"/>
      <c r="Z64" s="65" t="s">
        <v>94</v>
      </c>
      <c r="AA64" s="7"/>
      <c r="AB64" s="97"/>
      <c r="AC64" s="65" t="s">
        <v>94</v>
      </c>
      <c r="AD64" s="7"/>
      <c r="AE64" s="97"/>
      <c r="AF64" s="65" t="s">
        <v>94</v>
      </c>
      <c r="AG64" s="7"/>
      <c r="AH64" s="97"/>
      <c r="AI64" s="65" t="s">
        <v>94</v>
      </c>
      <c r="AJ64" s="7"/>
      <c r="AK64" s="97"/>
      <c r="AL64" s="65" t="s">
        <v>94</v>
      </c>
      <c r="AM64" s="7"/>
      <c r="AN64" s="97"/>
      <c r="AO64" s="65" t="s">
        <v>94</v>
      </c>
      <c r="AP64" s="7"/>
      <c r="AQ64" s="97"/>
    </row>
    <row r="65" spans="2:43" x14ac:dyDescent="0.25">
      <c r="B65" s="18"/>
      <c r="D65" s="19"/>
      <c r="E65" s="65" t="s">
        <v>95</v>
      </c>
      <c r="F65" s="2"/>
      <c r="G65" s="19"/>
      <c r="H65" s="65" t="s">
        <v>95</v>
      </c>
      <c r="I65" s="7">
        <v>0.14000000000000001</v>
      </c>
      <c r="J65" s="97"/>
      <c r="K65" s="65" t="s">
        <v>95</v>
      </c>
      <c r="L65" s="7"/>
      <c r="M65" s="97"/>
      <c r="N65" s="65" t="s">
        <v>95</v>
      </c>
      <c r="O65" s="7"/>
      <c r="P65" s="97"/>
      <c r="Q65" s="65" t="s">
        <v>95</v>
      </c>
      <c r="R65" s="7">
        <v>8.4</v>
      </c>
      <c r="S65" s="97">
        <v>1.5</v>
      </c>
      <c r="T65" s="65" t="s">
        <v>95</v>
      </c>
      <c r="U65" s="7">
        <v>3.2</v>
      </c>
      <c r="V65" s="97"/>
      <c r="W65" s="65" t="s">
        <v>95</v>
      </c>
      <c r="X65" s="7"/>
      <c r="Y65" s="97"/>
      <c r="Z65" s="65" t="s">
        <v>95</v>
      </c>
      <c r="AA65" s="7"/>
      <c r="AB65" s="97"/>
      <c r="AC65" s="65" t="s">
        <v>95</v>
      </c>
      <c r="AD65" s="7"/>
      <c r="AE65" s="97"/>
      <c r="AF65" s="65" t="s">
        <v>95</v>
      </c>
      <c r="AG65" s="7"/>
      <c r="AH65" s="97"/>
      <c r="AI65" s="65" t="s">
        <v>95</v>
      </c>
      <c r="AJ65" s="7"/>
      <c r="AK65" s="97"/>
      <c r="AL65" s="65" t="s">
        <v>95</v>
      </c>
      <c r="AM65" s="7"/>
      <c r="AN65" s="97"/>
      <c r="AO65" s="65" t="s">
        <v>95</v>
      </c>
      <c r="AP65" s="7"/>
      <c r="AQ65" s="97"/>
    </row>
    <row r="66" spans="2:43" x14ac:dyDescent="0.25">
      <c r="B66" s="18"/>
      <c r="D66" s="19"/>
      <c r="E66" s="65" t="s">
        <v>96</v>
      </c>
      <c r="F66" s="2"/>
      <c r="G66" s="19"/>
      <c r="H66" s="65" t="s">
        <v>96</v>
      </c>
      <c r="I66" s="7"/>
      <c r="J66" s="97"/>
      <c r="K66" s="65" t="s">
        <v>96</v>
      </c>
      <c r="L66" s="7"/>
      <c r="M66" s="97"/>
      <c r="N66" s="65" t="s">
        <v>96</v>
      </c>
      <c r="O66" s="7"/>
      <c r="P66" s="97"/>
      <c r="Q66" s="65" t="s">
        <v>96</v>
      </c>
      <c r="R66" s="7"/>
      <c r="S66" s="97"/>
      <c r="T66" s="65" t="s">
        <v>96</v>
      </c>
      <c r="U66" s="7"/>
      <c r="V66" s="97"/>
      <c r="W66" s="65" t="s">
        <v>96</v>
      </c>
      <c r="X66" s="7"/>
      <c r="Y66" s="97"/>
      <c r="Z66" s="65" t="s">
        <v>96</v>
      </c>
      <c r="AA66" s="7"/>
      <c r="AB66" s="97"/>
      <c r="AC66" s="65" t="s">
        <v>96</v>
      </c>
      <c r="AD66" s="7"/>
      <c r="AE66" s="97"/>
      <c r="AF66" s="65" t="s">
        <v>96</v>
      </c>
      <c r="AG66" s="7"/>
      <c r="AH66" s="97"/>
      <c r="AI66" s="65" t="s">
        <v>96</v>
      </c>
      <c r="AJ66" s="7"/>
      <c r="AK66" s="97"/>
      <c r="AL66" s="65" t="s">
        <v>96</v>
      </c>
      <c r="AM66" s="7"/>
      <c r="AN66" s="97"/>
      <c r="AO66" s="65" t="s">
        <v>96</v>
      </c>
      <c r="AP66" s="7"/>
      <c r="AQ66" s="97"/>
    </row>
    <row r="67" spans="2:43" x14ac:dyDescent="0.25">
      <c r="B67" s="18"/>
      <c r="D67" s="19"/>
      <c r="E67" s="65" t="s">
        <v>97</v>
      </c>
      <c r="F67" s="2"/>
      <c r="G67" s="19"/>
      <c r="H67" s="65" t="s">
        <v>97</v>
      </c>
      <c r="I67" s="7"/>
      <c r="J67" s="97"/>
      <c r="K67" s="65" t="s">
        <v>97</v>
      </c>
      <c r="L67" s="7"/>
      <c r="M67" s="97"/>
      <c r="N67" s="65" t="s">
        <v>97</v>
      </c>
      <c r="O67" s="7"/>
      <c r="P67" s="97"/>
      <c r="Q67" s="65" t="s">
        <v>97</v>
      </c>
      <c r="R67" s="7"/>
      <c r="S67" s="97"/>
      <c r="T67" s="65" t="s">
        <v>97</v>
      </c>
      <c r="U67" s="7">
        <v>93</v>
      </c>
      <c r="V67" s="97"/>
      <c r="W67" s="65" t="s">
        <v>97</v>
      </c>
      <c r="X67" s="7"/>
      <c r="Y67" s="97"/>
      <c r="Z67" s="65" t="s">
        <v>97</v>
      </c>
      <c r="AA67" s="7"/>
      <c r="AB67" s="97"/>
      <c r="AC67" s="65" t="s">
        <v>97</v>
      </c>
      <c r="AD67" s="7"/>
      <c r="AE67" s="97"/>
      <c r="AF67" s="65" t="s">
        <v>97</v>
      </c>
      <c r="AG67" s="7"/>
      <c r="AH67" s="97"/>
      <c r="AI67" s="65" t="s">
        <v>97</v>
      </c>
      <c r="AJ67" s="7"/>
      <c r="AK67" s="97"/>
      <c r="AL67" s="65" t="s">
        <v>97</v>
      </c>
      <c r="AM67" s="7"/>
      <c r="AN67" s="97"/>
      <c r="AO67" s="65" t="s">
        <v>97</v>
      </c>
      <c r="AP67" s="7"/>
      <c r="AQ67" s="97"/>
    </row>
    <row r="68" spans="2:43" x14ac:dyDescent="0.25">
      <c r="B68" s="18"/>
      <c r="D68" s="19"/>
      <c r="E68" s="65" t="s">
        <v>98</v>
      </c>
      <c r="F68" s="2"/>
      <c r="G68" s="19"/>
      <c r="H68" s="65" t="s">
        <v>98</v>
      </c>
      <c r="I68" s="7"/>
      <c r="J68" s="97"/>
      <c r="K68" s="65" t="s">
        <v>98</v>
      </c>
      <c r="L68" s="7"/>
      <c r="M68" s="97"/>
      <c r="N68" s="65" t="s">
        <v>98</v>
      </c>
      <c r="O68" s="7"/>
      <c r="P68" s="97"/>
      <c r="Q68" s="65" t="s">
        <v>98</v>
      </c>
      <c r="R68" s="7"/>
      <c r="S68" s="97"/>
      <c r="T68" s="65" t="s">
        <v>98</v>
      </c>
      <c r="U68" s="7"/>
      <c r="V68" s="97"/>
      <c r="W68" s="65" t="s">
        <v>98</v>
      </c>
      <c r="X68" s="7"/>
      <c r="Y68" s="97"/>
      <c r="Z68" s="65" t="s">
        <v>98</v>
      </c>
      <c r="AA68" s="7"/>
      <c r="AB68" s="97"/>
      <c r="AC68" s="65" t="s">
        <v>98</v>
      </c>
      <c r="AD68" s="7"/>
      <c r="AE68" s="97"/>
      <c r="AF68" s="65" t="s">
        <v>98</v>
      </c>
      <c r="AG68" s="7"/>
      <c r="AH68" s="97"/>
      <c r="AI68" s="65" t="s">
        <v>98</v>
      </c>
      <c r="AJ68" s="7"/>
      <c r="AK68" s="97"/>
      <c r="AL68" s="65" t="s">
        <v>98</v>
      </c>
      <c r="AM68" s="7"/>
      <c r="AN68" s="97"/>
      <c r="AO68" s="65" t="s">
        <v>98</v>
      </c>
      <c r="AP68" s="7"/>
      <c r="AQ68" s="97"/>
    </row>
    <row r="69" spans="2:43" x14ac:dyDescent="0.25">
      <c r="B69" s="18"/>
      <c r="D69" s="19"/>
      <c r="E69" s="65" t="s">
        <v>99</v>
      </c>
      <c r="F69" s="2"/>
      <c r="G69" s="19"/>
      <c r="H69" s="65" t="s">
        <v>99</v>
      </c>
      <c r="I69" s="7"/>
      <c r="J69" s="97"/>
      <c r="K69" s="65" t="s">
        <v>99</v>
      </c>
      <c r="L69" s="7"/>
      <c r="M69" s="97"/>
      <c r="N69" s="65" t="s">
        <v>99</v>
      </c>
      <c r="O69" s="7"/>
      <c r="P69" s="97"/>
      <c r="Q69" s="65" t="s">
        <v>99</v>
      </c>
      <c r="R69" s="7"/>
      <c r="S69" s="97"/>
      <c r="T69" s="65" t="s">
        <v>99</v>
      </c>
      <c r="U69" s="7"/>
      <c r="V69" s="97"/>
      <c r="W69" s="65" t="s">
        <v>99</v>
      </c>
      <c r="X69" s="7"/>
      <c r="Y69" s="97"/>
      <c r="Z69" s="65" t="s">
        <v>99</v>
      </c>
      <c r="AA69" s="7"/>
      <c r="AB69" s="97"/>
      <c r="AC69" s="65" t="s">
        <v>99</v>
      </c>
      <c r="AD69" s="7"/>
      <c r="AE69" s="97"/>
      <c r="AF69" s="65" t="s">
        <v>99</v>
      </c>
      <c r="AG69" s="7"/>
      <c r="AH69" s="97"/>
      <c r="AI69" s="65" t="s">
        <v>99</v>
      </c>
      <c r="AJ69" s="7"/>
      <c r="AK69" s="97"/>
      <c r="AL69" s="65" t="s">
        <v>99</v>
      </c>
      <c r="AM69" s="7"/>
      <c r="AN69" s="97"/>
      <c r="AO69" s="65" t="s">
        <v>99</v>
      </c>
      <c r="AP69" s="7"/>
      <c r="AQ69" s="97"/>
    </row>
    <row r="70" spans="2:43" x14ac:dyDescent="0.25">
      <c r="B70" s="18"/>
      <c r="D70" s="19"/>
      <c r="E70" s="65" t="s">
        <v>100</v>
      </c>
      <c r="F70" s="2"/>
      <c r="G70" s="19"/>
      <c r="H70" s="65" t="s">
        <v>100</v>
      </c>
      <c r="I70" s="7"/>
      <c r="J70" s="97"/>
      <c r="K70" s="65" t="s">
        <v>100</v>
      </c>
      <c r="L70" s="7"/>
      <c r="M70" s="97"/>
      <c r="N70" s="65" t="s">
        <v>100</v>
      </c>
      <c r="O70" s="7"/>
      <c r="P70" s="97"/>
      <c r="Q70" s="65" t="s">
        <v>100</v>
      </c>
      <c r="R70" s="7"/>
      <c r="S70" s="97"/>
      <c r="T70" s="65" t="s">
        <v>100</v>
      </c>
      <c r="U70" s="7"/>
      <c r="V70" s="97"/>
      <c r="W70" s="65" t="s">
        <v>100</v>
      </c>
      <c r="X70" s="7"/>
      <c r="Y70" s="97"/>
      <c r="Z70" s="65" t="s">
        <v>100</v>
      </c>
      <c r="AA70" s="7"/>
      <c r="AB70" s="97"/>
      <c r="AC70" s="65" t="s">
        <v>100</v>
      </c>
      <c r="AD70" s="7"/>
      <c r="AE70" s="97"/>
      <c r="AF70" s="65" t="s">
        <v>100</v>
      </c>
      <c r="AG70" s="7"/>
      <c r="AH70" s="97"/>
      <c r="AI70" s="65" t="s">
        <v>100</v>
      </c>
      <c r="AJ70" s="7"/>
      <c r="AK70" s="97"/>
      <c r="AL70" s="65" t="s">
        <v>100</v>
      </c>
      <c r="AM70" s="7"/>
      <c r="AN70" s="97"/>
      <c r="AO70" s="65" t="s">
        <v>100</v>
      </c>
      <c r="AP70" s="7"/>
      <c r="AQ70" s="97"/>
    </row>
    <row r="71" spans="2:43" x14ac:dyDescent="0.25">
      <c r="B71" s="18"/>
      <c r="D71" s="19"/>
      <c r="E71" s="65" t="s">
        <v>130</v>
      </c>
      <c r="F71" s="2"/>
      <c r="G71" s="19"/>
      <c r="H71" s="65" t="s">
        <v>130</v>
      </c>
      <c r="I71" s="7"/>
      <c r="J71" s="97"/>
      <c r="K71" s="65" t="s">
        <v>130</v>
      </c>
      <c r="L71" s="7"/>
      <c r="M71" s="97"/>
      <c r="N71" s="65" t="s">
        <v>130</v>
      </c>
      <c r="O71" s="7"/>
      <c r="P71" s="97"/>
      <c r="Q71" s="65" t="s">
        <v>130</v>
      </c>
      <c r="R71" s="7"/>
      <c r="S71" s="97"/>
      <c r="T71" s="65" t="s">
        <v>130</v>
      </c>
      <c r="U71" s="7"/>
      <c r="V71" s="97"/>
      <c r="W71" s="65" t="s">
        <v>130</v>
      </c>
      <c r="X71" s="7"/>
      <c r="Y71" s="97"/>
      <c r="Z71" s="65" t="s">
        <v>130</v>
      </c>
      <c r="AA71" s="7"/>
      <c r="AB71" s="97"/>
      <c r="AC71" s="65" t="s">
        <v>130</v>
      </c>
      <c r="AD71" s="7"/>
      <c r="AE71" s="97"/>
      <c r="AF71" s="65" t="s">
        <v>130</v>
      </c>
      <c r="AG71" s="7"/>
      <c r="AH71" s="97"/>
      <c r="AI71" s="65" t="s">
        <v>130</v>
      </c>
      <c r="AJ71" s="7"/>
      <c r="AK71" s="97"/>
      <c r="AL71" s="65" t="s">
        <v>130</v>
      </c>
      <c r="AM71" s="7"/>
      <c r="AN71" s="97"/>
      <c r="AO71" s="65" t="s">
        <v>130</v>
      </c>
      <c r="AP71" s="7"/>
      <c r="AQ71" s="97"/>
    </row>
    <row r="72" spans="2:43" x14ac:dyDescent="0.25">
      <c r="B72" s="18"/>
      <c r="D72" s="19"/>
      <c r="E72" s="65" t="s">
        <v>131</v>
      </c>
      <c r="F72" s="2"/>
      <c r="G72" s="19"/>
      <c r="H72" s="65" t="s">
        <v>131</v>
      </c>
      <c r="I72" s="7"/>
      <c r="J72" s="97"/>
      <c r="K72" s="65" t="s">
        <v>131</v>
      </c>
      <c r="L72" s="7"/>
      <c r="M72" s="97"/>
      <c r="N72" s="65" t="s">
        <v>131</v>
      </c>
      <c r="O72" s="7"/>
      <c r="P72" s="97"/>
      <c r="Q72" s="65" t="s">
        <v>131</v>
      </c>
      <c r="R72" s="7"/>
      <c r="S72" s="97"/>
      <c r="T72" s="65" t="s">
        <v>131</v>
      </c>
      <c r="U72" s="7">
        <v>0.6</v>
      </c>
      <c r="V72" s="97"/>
      <c r="W72" s="65" t="s">
        <v>131</v>
      </c>
      <c r="X72" s="7"/>
      <c r="Y72" s="97"/>
      <c r="Z72" s="65" t="s">
        <v>131</v>
      </c>
      <c r="AA72" s="7"/>
      <c r="AB72" s="97"/>
      <c r="AC72" s="65" t="s">
        <v>131</v>
      </c>
      <c r="AD72" s="7"/>
      <c r="AE72" s="97"/>
      <c r="AF72" s="65" t="s">
        <v>131</v>
      </c>
      <c r="AG72" s="7"/>
      <c r="AH72" s="97"/>
      <c r="AI72" s="65" t="s">
        <v>131</v>
      </c>
      <c r="AJ72" s="7"/>
      <c r="AK72" s="97"/>
      <c r="AL72" s="65" t="s">
        <v>131</v>
      </c>
      <c r="AM72" s="7"/>
      <c r="AN72" s="97"/>
      <c r="AO72" s="65" t="s">
        <v>131</v>
      </c>
      <c r="AP72" s="7"/>
      <c r="AQ72" s="97"/>
    </row>
    <row r="73" spans="2:43" x14ac:dyDescent="0.25">
      <c r="B73" s="18"/>
      <c r="D73" s="19"/>
      <c r="E73" s="65" t="s">
        <v>101</v>
      </c>
      <c r="F73" s="2"/>
      <c r="G73" s="19"/>
      <c r="H73" s="65" t="s">
        <v>101</v>
      </c>
      <c r="I73" s="7">
        <v>3.4099999999999998E-2</v>
      </c>
      <c r="J73" s="97">
        <v>1.5E-3</v>
      </c>
      <c r="K73" s="65" t="s">
        <v>101</v>
      </c>
      <c r="L73" s="7"/>
      <c r="M73" s="97"/>
      <c r="N73" s="65" t="s">
        <v>101</v>
      </c>
      <c r="O73" s="7"/>
      <c r="P73" s="97"/>
      <c r="Q73" s="65" t="s">
        <v>101</v>
      </c>
      <c r="R73" s="7"/>
      <c r="S73" s="97"/>
      <c r="T73" s="65" t="s">
        <v>101</v>
      </c>
      <c r="U73" s="7">
        <v>32.6</v>
      </c>
      <c r="V73" s="97">
        <v>1.8</v>
      </c>
      <c r="W73" s="65" t="s">
        <v>101</v>
      </c>
      <c r="X73" s="7"/>
      <c r="Y73" s="97"/>
      <c r="Z73" s="65" t="s">
        <v>101</v>
      </c>
      <c r="AA73" s="7"/>
      <c r="AB73" s="97"/>
      <c r="AC73" s="65" t="s">
        <v>101</v>
      </c>
      <c r="AD73" s="7"/>
      <c r="AE73" s="97"/>
      <c r="AF73" s="65" t="s">
        <v>101</v>
      </c>
      <c r="AG73" s="7"/>
      <c r="AH73" s="97"/>
      <c r="AI73" s="65" t="s">
        <v>101</v>
      </c>
      <c r="AJ73" s="7"/>
      <c r="AK73" s="97"/>
      <c r="AL73" s="65" t="s">
        <v>101</v>
      </c>
      <c r="AM73" s="7"/>
      <c r="AN73" s="97"/>
      <c r="AO73" s="65" t="s">
        <v>101</v>
      </c>
      <c r="AP73" s="7"/>
      <c r="AQ73" s="97"/>
    </row>
    <row r="74" spans="2:43" x14ac:dyDescent="0.25">
      <c r="B74" s="18"/>
      <c r="D74" s="19"/>
      <c r="E74" s="65" t="s">
        <v>102</v>
      </c>
      <c r="F74" s="2"/>
      <c r="G74" s="19"/>
      <c r="H74" s="65" t="s">
        <v>102</v>
      </c>
      <c r="I74" s="7"/>
      <c r="J74" s="97"/>
      <c r="K74" s="65" t="s">
        <v>102</v>
      </c>
      <c r="L74" s="7"/>
      <c r="M74" s="97"/>
      <c r="N74" s="65" t="s">
        <v>102</v>
      </c>
      <c r="O74" s="7"/>
      <c r="P74" s="97"/>
      <c r="Q74" s="65" t="s">
        <v>102</v>
      </c>
      <c r="R74" s="7"/>
      <c r="S74" s="97"/>
      <c r="T74" s="65" t="s">
        <v>102</v>
      </c>
      <c r="U74" s="7">
        <v>1.3</v>
      </c>
      <c r="V74" s="97"/>
      <c r="W74" s="65" t="s">
        <v>102</v>
      </c>
      <c r="X74" s="7"/>
      <c r="Y74" s="97"/>
      <c r="Z74" s="65" t="s">
        <v>102</v>
      </c>
      <c r="AA74" s="7"/>
      <c r="AB74" s="97"/>
      <c r="AC74" s="65" t="s">
        <v>102</v>
      </c>
      <c r="AD74" s="7"/>
      <c r="AE74" s="97"/>
      <c r="AF74" s="65" t="s">
        <v>102</v>
      </c>
      <c r="AG74" s="7"/>
      <c r="AH74" s="97"/>
      <c r="AI74" s="65" t="s">
        <v>102</v>
      </c>
      <c r="AJ74" s="7"/>
      <c r="AK74" s="97"/>
      <c r="AL74" s="65" t="s">
        <v>102</v>
      </c>
      <c r="AM74" s="7"/>
      <c r="AN74" s="97"/>
      <c r="AO74" s="65" t="s">
        <v>102</v>
      </c>
      <c r="AP74" s="7"/>
      <c r="AQ74" s="97"/>
    </row>
    <row r="75" spans="2:43" x14ac:dyDescent="0.25">
      <c r="B75" s="18"/>
      <c r="D75" s="19"/>
      <c r="E75" s="65" t="s">
        <v>103</v>
      </c>
      <c r="F75" s="2"/>
      <c r="G75" s="19"/>
      <c r="H75" s="65" t="s">
        <v>103</v>
      </c>
      <c r="I75" s="7"/>
      <c r="J75" s="97"/>
      <c r="K75" s="65" t="s">
        <v>103</v>
      </c>
      <c r="L75" s="7">
        <v>1.04E-2</v>
      </c>
      <c r="M75" s="97">
        <v>2.3999999999999998E-3</v>
      </c>
      <c r="N75" s="65" t="s">
        <v>103</v>
      </c>
      <c r="O75" s="7"/>
      <c r="P75" s="97"/>
      <c r="Q75" s="65" t="s">
        <v>103</v>
      </c>
      <c r="R75" s="7">
        <v>150</v>
      </c>
      <c r="S75" s="97">
        <v>17</v>
      </c>
      <c r="T75" s="65" t="s">
        <v>103</v>
      </c>
      <c r="U75" s="7">
        <v>5532</v>
      </c>
      <c r="V75" s="97">
        <v>80</v>
      </c>
      <c r="W75" s="65" t="s">
        <v>103</v>
      </c>
      <c r="X75" s="7"/>
      <c r="Y75" s="97"/>
      <c r="Z75" s="65" t="s">
        <v>103</v>
      </c>
      <c r="AA75" s="7"/>
      <c r="AB75" s="97"/>
      <c r="AC75" s="65" t="s">
        <v>103</v>
      </c>
      <c r="AD75" s="7"/>
      <c r="AE75" s="97"/>
      <c r="AF75" s="65" t="s">
        <v>103</v>
      </c>
      <c r="AG75" s="7"/>
      <c r="AH75" s="97"/>
      <c r="AI75" s="65" t="s">
        <v>103</v>
      </c>
      <c r="AJ75" s="7"/>
      <c r="AK75" s="97"/>
      <c r="AL75" s="65" t="s">
        <v>103</v>
      </c>
      <c r="AM75" s="7"/>
      <c r="AN75" s="97"/>
      <c r="AO75" s="65" t="s">
        <v>103</v>
      </c>
      <c r="AP75" s="7"/>
      <c r="AQ75" s="97"/>
    </row>
    <row r="76" spans="2:43" x14ac:dyDescent="0.25">
      <c r="B76" s="18"/>
      <c r="D76" s="19"/>
      <c r="E76" s="65" t="s">
        <v>104</v>
      </c>
      <c r="F76" s="2"/>
      <c r="G76" s="19"/>
      <c r="H76" s="65" t="s">
        <v>104</v>
      </c>
      <c r="I76" s="7"/>
      <c r="J76" s="97"/>
      <c r="K76" s="65" t="s">
        <v>104</v>
      </c>
      <c r="L76" s="7"/>
      <c r="M76" s="97"/>
      <c r="N76" s="65" t="s">
        <v>104</v>
      </c>
      <c r="O76" s="7"/>
      <c r="P76" s="97"/>
      <c r="Q76" s="65" t="s">
        <v>104</v>
      </c>
      <c r="R76" s="7"/>
      <c r="S76" s="97"/>
      <c r="T76" s="65" t="s">
        <v>104</v>
      </c>
      <c r="U76" s="7"/>
      <c r="V76" s="97"/>
      <c r="W76" s="65" t="s">
        <v>104</v>
      </c>
      <c r="X76" s="7"/>
      <c r="Y76" s="97"/>
      <c r="Z76" s="65" t="s">
        <v>104</v>
      </c>
      <c r="AA76" s="7"/>
      <c r="AB76" s="97"/>
      <c r="AC76" s="65" t="s">
        <v>104</v>
      </c>
      <c r="AD76" s="7"/>
      <c r="AE76" s="97"/>
      <c r="AF76" s="65" t="s">
        <v>104</v>
      </c>
      <c r="AG76" s="7"/>
      <c r="AH76" s="97"/>
      <c r="AI76" s="65" t="s">
        <v>104</v>
      </c>
      <c r="AJ76" s="7"/>
      <c r="AK76" s="97"/>
      <c r="AL76" s="65" t="s">
        <v>104</v>
      </c>
      <c r="AM76" s="7"/>
      <c r="AN76" s="97"/>
      <c r="AO76" s="65" t="s">
        <v>104</v>
      </c>
      <c r="AP76" s="7"/>
      <c r="AQ76" s="97"/>
    </row>
    <row r="77" spans="2:43" x14ac:dyDescent="0.25">
      <c r="B77" s="18"/>
      <c r="D77" s="19"/>
      <c r="E77" s="65" t="s">
        <v>105</v>
      </c>
      <c r="F77" s="2"/>
      <c r="G77" s="19"/>
      <c r="H77" s="65" t="s">
        <v>105</v>
      </c>
      <c r="I77" s="7"/>
      <c r="J77" s="97"/>
      <c r="K77" s="65" t="s">
        <v>105</v>
      </c>
      <c r="L77" s="7"/>
      <c r="M77" s="97"/>
      <c r="N77" s="65" t="s">
        <v>105</v>
      </c>
      <c r="O77" s="7"/>
      <c r="P77" s="97"/>
      <c r="Q77" s="65" t="s">
        <v>105</v>
      </c>
      <c r="R77" s="7"/>
      <c r="S77" s="97"/>
      <c r="T77" s="65" t="s">
        <v>105</v>
      </c>
      <c r="U77" s="7"/>
      <c r="V77" s="97"/>
      <c r="W77" s="65" t="s">
        <v>105</v>
      </c>
      <c r="X77" s="7"/>
      <c r="Y77" s="97"/>
      <c r="Z77" s="65" t="s">
        <v>105</v>
      </c>
      <c r="AA77" s="7"/>
      <c r="AB77" s="97"/>
      <c r="AC77" s="65" t="s">
        <v>105</v>
      </c>
      <c r="AD77" s="7"/>
      <c r="AE77" s="97"/>
      <c r="AF77" s="65" t="s">
        <v>105</v>
      </c>
      <c r="AG77" s="7"/>
      <c r="AH77" s="97"/>
      <c r="AI77" s="65" t="s">
        <v>105</v>
      </c>
      <c r="AJ77" s="7"/>
      <c r="AK77" s="97"/>
      <c r="AL77" s="65" t="s">
        <v>105</v>
      </c>
      <c r="AM77" s="7"/>
      <c r="AN77" s="97"/>
      <c r="AO77" s="65" t="s">
        <v>105</v>
      </c>
      <c r="AP77" s="7"/>
      <c r="AQ77" s="97"/>
    </row>
    <row r="78" spans="2:43" x14ac:dyDescent="0.25">
      <c r="B78" s="18"/>
      <c r="D78" s="19"/>
      <c r="E78" s="65" t="s">
        <v>106</v>
      </c>
      <c r="F78" s="2"/>
      <c r="G78" s="19"/>
      <c r="H78" s="65" t="s">
        <v>106</v>
      </c>
      <c r="I78" s="7"/>
      <c r="J78" s="97"/>
      <c r="K78" s="65" t="s">
        <v>106</v>
      </c>
      <c r="L78" s="7"/>
      <c r="M78" s="97"/>
      <c r="N78" s="65" t="s">
        <v>106</v>
      </c>
      <c r="O78" s="7"/>
      <c r="P78" s="97"/>
      <c r="Q78" s="65" t="s">
        <v>106</v>
      </c>
      <c r="R78" s="7"/>
      <c r="S78" s="97"/>
      <c r="T78" s="65" t="s">
        <v>106</v>
      </c>
      <c r="U78" s="7"/>
      <c r="V78" s="97"/>
      <c r="W78" s="65" t="s">
        <v>106</v>
      </c>
      <c r="X78" s="7"/>
      <c r="Y78" s="97"/>
      <c r="Z78" s="65" t="s">
        <v>106</v>
      </c>
      <c r="AA78" s="7"/>
      <c r="AB78" s="97"/>
      <c r="AC78" s="65" t="s">
        <v>106</v>
      </c>
      <c r="AD78" s="7"/>
      <c r="AE78" s="97"/>
      <c r="AF78" s="65" t="s">
        <v>106</v>
      </c>
      <c r="AG78" s="7"/>
      <c r="AH78" s="97"/>
      <c r="AI78" s="65" t="s">
        <v>106</v>
      </c>
      <c r="AJ78" s="7"/>
      <c r="AK78" s="97"/>
      <c r="AL78" s="65" t="s">
        <v>106</v>
      </c>
      <c r="AM78" s="7"/>
      <c r="AN78" s="97"/>
      <c r="AO78" s="65" t="s">
        <v>106</v>
      </c>
      <c r="AP78" s="7"/>
      <c r="AQ78" s="97"/>
    </row>
    <row r="79" spans="2:43" x14ac:dyDescent="0.25">
      <c r="B79" s="18"/>
      <c r="D79" s="19"/>
      <c r="E79" s="65" t="s">
        <v>107</v>
      </c>
      <c r="F79" s="2"/>
      <c r="G79" s="19"/>
      <c r="H79" s="65" t="s">
        <v>107</v>
      </c>
      <c r="I79" s="7"/>
      <c r="J79" s="97"/>
      <c r="K79" s="65" t="s">
        <v>107</v>
      </c>
      <c r="L79" s="7"/>
      <c r="M79" s="97"/>
      <c r="N79" s="65" t="s">
        <v>107</v>
      </c>
      <c r="O79" s="7"/>
      <c r="P79" s="97"/>
      <c r="Q79" s="65" t="s">
        <v>107</v>
      </c>
      <c r="R79" s="7"/>
      <c r="S79" s="97"/>
      <c r="T79" s="65" t="s">
        <v>107</v>
      </c>
      <c r="U79" s="7"/>
      <c r="V79" s="97"/>
      <c r="W79" s="65" t="s">
        <v>107</v>
      </c>
      <c r="X79" s="7"/>
      <c r="Y79" s="97"/>
      <c r="Z79" s="65" t="s">
        <v>107</v>
      </c>
      <c r="AA79" s="7"/>
      <c r="AB79" s="97"/>
      <c r="AC79" s="65" t="s">
        <v>107</v>
      </c>
      <c r="AD79" s="7"/>
      <c r="AE79" s="97"/>
      <c r="AF79" s="65" t="s">
        <v>107</v>
      </c>
      <c r="AG79" s="7"/>
      <c r="AH79" s="97"/>
      <c r="AI79" s="65" t="s">
        <v>107</v>
      </c>
      <c r="AJ79" s="7"/>
      <c r="AK79" s="97"/>
      <c r="AL79" s="65" t="s">
        <v>107</v>
      </c>
      <c r="AM79" s="7"/>
      <c r="AN79" s="97"/>
      <c r="AO79" s="65" t="s">
        <v>107</v>
      </c>
      <c r="AP79" s="7"/>
      <c r="AQ79" s="97"/>
    </row>
    <row r="80" spans="2:43" x14ac:dyDescent="0.25">
      <c r="B80" s="18"/>
      <c r="D80" s="19"/>
      <c r="E80" s="65" t="s">
        <v>108</v>
      </c>
      <c r="F80" s="2"/>
      <c r="G80" s="19"/>
      <c r="H80" s="65" t="s">
        <v>108</v>
      </c>
      <c r="I80" s="7"/>
      <c r="J80" s="97"/>
      <c r="K80" s="65" t="s">
        <v>108</v>
      </c>
      <c r="L80" s="7"/>
      <c r="M80" s="97"/>
      <c r="N80" s="65" t="s">
        <v>108</v>
      </c>
      <c r="O80" s="7"/>
      <c r="P80" s="97"/>
      <c r="Q80" s="65" t="s">
        <v>108</v>
      </c>
      <c r="R80" s="7"/>
      <c r="S80" s="97"/>
      <c r="T80" s="65" t="s">
        <v>108</v>
      </c>
      <c r="U80" s="7"/>
      <c r="V80" s="97"/>
      <c r="W80" s="65" t="s">
        <v>108</v>
      </c>
      <c r="X80" s="7"/>
      <c r="Y80" s="97"/>
      <c r="Z80" s="65" t="s">
        <v>108</v>
      </c>
      <c r="AA80" s="7"/>
      <c r="AB80" s="97"/>
      <c r="AC80" s="65" t="s">
        <v>108</v>
      </c>
      <c r="AD80" s="7"/>
      <c r="AE80" s="97"/>
      <c r="AF80" s="65" t="s">
        <v>108</v>
      </c>
      <c r="AG80" s="7"/>
      <c r="AH80" s="97"/>
      <c r="AI80" s="65" t="s">
        <v>108</v>
      </c>
      <c r="AJ80" s="7"/>
      <c r="AK80" s="97"/>
      <c r="AL80" s="65" t="s">
        <v>108</v>
      </c>
      <c r="AM80" s="7"/>
      <c r="AN80" s="97"/>
      <c r="AO80" s="65" t="s">
        <v>108</v>
      </c>
      <c r="AP80" s="7"/>
      <c r="AQ80" s="97"/>
    </row>
    <row r="81" spans="2:43" x14ac:dyDescent="0.25">
      <c r="B81" s="18"/>
      <c r="D81" s="19"/>
      <c r="E81" s="65" t="s">
        <v>109</v>
      </c>
      <c r="F81" s="2"/>
      <c r="G81" s="19"/>
      <c r="H81" s="65" t="s">
        <v>109</v>
      </c>
      <c r="I81" s="7"/>
      <c r="J81" s="97"/>
      <c r="K81" s="65" t="s">
        <v>109</v>
      </c>
      <c r="L81" s="7"/>
      <c r="M81" s="97"/>
      <c r="N81" s="65" t="s">
        <v>109</v>
      </c>
      <c r="O81" s="7"/>
      <c r="P81" s="97"/>
      <c r="Q81" s="65" t="s">
        <v>109</v>
      </c>
      <c r="R81" s="7"/>
      <c r="S81" s="97"/>
      <c r="T81" s="65" t="s">
        <v>109</v>
      </c>
      <c r="U81" s="7"/>
      <c r="V81" s="97"/>
      <c r="W81" s="65" t="s">
        <v>109</v>
      </c>
      <c r="X81" s="7"/>
      <c r="Y81" s="97"/>
      <c r="Z81" s="65" t="s">
        <v>109</v>
      </c>
      <c r="AA81" s="7"/>
      <c r="AB81" s="97"/>
      <c r="AC81" s="65" t="s">
        <v>109</v>
      </c>
      <c r="AD81" s="7"/>
      <c r="AE81" s="97"/>
      <c r="AF81" s="65" t="s">
        <v>109</v>
      </c>
      <c r="AG81" s="7"/>
      <c r="AH81" s="97"/>
      <c r="AI81" s="65" t="s">
        <v>109</v>
      </c>
      <c r="AJ81" s="7"/>
      <c r="AK81" s="97"/>
      <c r="AL81" s="65" t="s">
        <v>109</v>
      </c>
      <c r="AM81" s="7"/>
      <c r="AN81" s="97"/>
      <c r="AO81" s="65" t="s">
        <v>109</v>
      </c>
      <c r="AP81" s="7"/>
      <c r="AQ81" s="97"/>
    </row>
    <row r="82" spans="2:43" x14ac:dyDescent="0.25">
      <c r="B82" s="18"/>
      <c r="D82" s="19"/>
      <c r="E82" s="65" t="s">
        <v>110</v>
      </c>
      <c r="F82" s="2"/>
      <c r="G82" s="19"/>
      <c r="H82" s="65" t="s">
        <v>110</v>
      </c>
      <c r="I82" s="7"/>
      <c r="J82" s="97"/>
      <c r="K82" s="65" t="s">
        <v>110</v>
      </c>
      <c r="L82" s="7"/>
      <c r="M82" s="97"/>
      <c r="N82" s="65" t="s">
        <v>110</v>
      </c>
      <c r="O82" s="7"/>
      <c r="P82" s="97"/>
      <c r="Q82" s="65" t="s">
        <v>110</v>
      </c>
      <c r="R82" s="7"/>
      <c r="S82" s="97"/>
      <c r="T82" s="65" t="s">
        <v>110</v>
      </c>
      <c r="U82" s="7"/>
      <c r="V82" s="97"/>
      <c r="W82" s="65" t="s">
        <v>110</v>
      </c>
      <c r="X82" s="7"/>
      <c r="Y82" s="97"/>
      <c r="Z82" s="65" t="s">
        <v>110</v>
      </c>
      <c r="AA82" s="7"/>
      <c r="AB82" s="97"/>
      <c r="AC82" s="65" t="s">
        <v>110</v>
      </c>
      <c r="AD82" s="7"/>
      <c r="AE82" s="97"/>
      <c r="AF82" s="65" t="s">
        <v>110</v>
      </c>
      <c r="AG82" s="7"/>
      <c r="AH82" s="97"/>
      <c r="AI82" s="65" t="s">
        <v>110</v>
      </c>
      <c r="AJ82" s="7"/>
      <c r="AK82" s="97"/>
      <c r="AL82" s="65" t="s">
        <v>110</v>
      </c>
      <c r="AM82" s="7"/>
      <c r="AN82" s="97"/>
      <c r="AO82" s="65" t="s">
        <v>110</v>
      </c>
      <c r="AP82" s="7"/>
      <c r="AQ82" s="97"/>
    </row>
    <row r="83" spans="2:43" x14ac:dyDescent="0.25">
      <c r="B83" s="18"/>
      <c r="D83" s="19"/>
      <c r="E83" s="65" t="s">
        <v>111</v>
      </c>
      <c r="F83" s="2"/>
      <c r="G83" s="19"/>
      <c r="H83" s="65" t="s">
        <v>111</v>
      </c>
      <c r="I83" s="7">
        <v>0.12</v>
      </c>
      <c r="J83" s="97"/>
      <c r="K83" s="65" t="s">
        <v>111</v>
      </c>
      <c r="L83" s="7"/>
      <c r="M83" s="97"/>
      <c r="N83" s="65" t="s">
        <v>111</v>
      </c>
      <c r="O83" s="7"/>
      <c r="P83" s="97"/>
      <c r="Q83" s="65" t="s">
        <v>111</v>
      </c>
      <c r="R83" s="7">
        <v>9.07</v>
      </c>
      <c r="S83" s="97">
        <v>0.16</v>
      </c>
      <c r="T83" s="65" t="s">
        <v>111</v>
      </c>
      <c r="U83" s="7">
        <v>13</v>
      </c>
      <c r="V83" s="97"/>
      <c r="W83" s="65" t="s">
        <v>111</v>
      </c>
      <c r="X83" s="7"/>
      <c r="Y83" s="97"/>
      <c r="Z83" s="65" t="s">
        <v>111</v>
      </c>
      <c r="AA83" s="7"/>
      <c r="AB83" s="97"/>
      <c r="AC83" s="65" t="s">
        <v>111</v>
      </c>
      <c r="AD83" s="7"/>
      <c r="AE83" s="97"/>
      <c r="AF83" s="65" t="s">
        <v>111</v>
      </c>
      <c r="AG83" s="7"/>
      <c r="AH83" s="97"/>
      <c r="AI83" s="65" t="s">
        <v>111</v>
      </c>
      <c r="AJ83" s="7"/>
      <c r="AK83" s="97"/>
      <c r="AL83" s="65" t="s">
        <v>111</v>
      </c>
      <c r="AM83" s="7"/>
      <c r="AN83" s="97"/>
      <c r="AO83" s="65" t="s">
        <v>111</v>
      </c>
      <c r="AP83" s="7"/>
      <c r="AQ83" s="97"/>
    </row>
    <row r="84" spans="2:43" x14ac:dyDescent="0.25">
      <c r="B84" s="18"/>
      <c r="D84" s="19"/>
      <c r="E84" s="65" t="s">
        <v>112</v>
      </c>
      <c r="F84" s="2"/>
      <c r="G84" s="19"/>
      <c r="H84" s="65" t="s">
        <v>112</v>
      </c>
      <c r="I84" s="7"/>
      <c r="J84" s="97"/>
      <c r="K84" s="65" t="s">
        <v>112</v>
      </c>
      <c r="L84" s="7"/>
      <c r="M84" s="97"/>
      <c r="N84" s="65" t="s">
        <v>112</v>
      </c>
      <c r="O84" s="7"/>
      <c r="P84" s="97"/>
      <c r="Q84" s="65" t="s">
        <v>112</v>
      </c>
      <c r="R84" s="7"/>
      <c r="S84" s="97"/>
      <c r="T84" s="65" t="s">
        <v>112</v>
      </c>
      <c r="U84" s="7"/>
      <c r="V84" s="97"/>
      <c r="W84" s="65" t="s">
        <v>112</v>
      </c>
      <c r="X84" s="7"/>
      <c r="Y84" s="97"/>
      <c r="Z84" s="65" t="s">
        <v>112</v>
      </c>
      <c r="AA84" s="7"/>
      <c r="AB84" s="97"/>
      <c r="AC84" s="65" t="s">
        <v>112</v>
      </c>
      <c r="AD84" s="7"/>
      <c r="AE84" s="97"/>
      <c r="AF84" s="65" t="s">
        <v>112</v>
      </c>
      <c r="AG84" s="7"/>
      <c r="AH84" s="97"/>
      <c r="AI84" s="65" t="s">
        <v>112</v>
      </c>
      <c r="AJ84" s="7"/>
      <c r="AK84" s="97"/>
      <c r="AL84" s="65" t="s">
        <v>112</v>
      </c>
      <c r="AM84" s="7"/>
      <c r="AN84" s="97"/>
      <c r="AO84" s="65" t="s">
        <v>112</v>
      </c>
      <c r="AP84" s="7"/>
      <c r="AQ84" s="97"/>
    </row>
    <row r="85" spans="2:43" x14ac:dyDescent="0.25">
      <c r="B85" s="18"/>
      <c r="D85" s="19"/>
      <c r="E85" s="65" t="s">
        <v>113</v>
      </c>
      <c r="F85" s="2"/>
      <c r="G85" s="19"/>
      <c r="H85" s="65" t="s">
        <v>113</v>
      </c>
      <c r="I85" s="7">
        <v>3.5000000000000003E-2</v>
      </c>
      <c r="J85" s="97"/>
      <c r="K85" s="65" t="s">
        <v>113</v>
      </c>
      <c r="L85" s="7"/>
      <c r="M85" s="97"/>
      <c r="N85" s="65" t="s">
        <v>113</v>
      </c>
      <c r="O85" s="7"/>
      <c r="P85" s="97"/>
      <c r="Q85" s="65" t="s">
        <v>113</v>
      </c>
      <c r="R85" s="7">
        <v>3.09</v>
      </c>
      <c r="S85" s="97">
        <v>0.13</v>
      </c>
      <c r="T85" s="65" t="s">
        <v>113</v>
      </c>
      <c r="U85" s="7">
        <v>25</v>
      </c>
      <c r="V85" s="97"/>
      <c r="W85" s="65" t="s">
        <v>113</v>
      </c>
      <c r="X85" s="7"/>
      <c r="Y85" s="97"/>
      <c r="Z85" s="65" t="s">
        <v>113</v>
      </c>
      <c r="AA85" s="7"/>
      <c r="AB85" s="97"/>
      <c r="AC85" s="65" t="s">
        <v>113</v>
      </c>
      <c r="AD85" s="7"/>
      <c r="AE85" s="97"/>
      <c r="AF85" s="65" t="s">
        <v>113</v>
      </c>
      <c r="AG85" s="7"/>
      <c r="AH85" s="97"/>
      <c r="AI85" s="65" t="s">
        <v>113</v>
      </c>
      <c r="AJ85" s="7"/>
      <c r="AK85" s="97"/>
      <c r="AL85" s="65" t="s">
        <v>113</v>
      </c>
      <c r="AM85" s="7"/>
      <c r="AN85" s="97"/>
      <c r="AO85" s="65" t="s">
        <v>113</v>
      </c>
      <c r="AP85" s="7"/>
      <c r="AQ85" s="97"/>
    </row>
    <row r="86" spans="2:43" x14ac:dyDescent="0.25">
      <c r="B86" s="18"/>
      <c r="D86" s="19"/>
      <c r="E86" s="65" t="s">
        <v>114</v>
      </c>
      <c r="F86" s="2"/>
      <c r="G86" s="19"/>
      <c r="H86" s="65" t="s">
        <v>114</v>
      </c>
      <c r="I86" s="7"/>
      <c r="J86" s="97"/>
      <c r="K86" s="65" t="s">
        <v>114</v>
      </c>
      <c r="L86" s="7"/>
      <c r="M86" s="97"/>
      <c r="N86" s="65" t="s">
        <v>114</v>
      </c>
      <c r="O86" s="7"/>
      <c r="P86" s="97"/>
      <c r="Q86" s="65" t="s">
        <v>114</v>
      </c>
      <c r="R86" s="7"/>
      <c r="S86" s="97"/>
      <c r="T86" s="65" t="s">
        <v>114</v>
      </c>
      <c r="U86" s="7"/>
      <c r="V86" s="97"/>
      <c r="W86" s="65" t="s">
        <v>114</v>
      </c>
      <c r="X86" s="7"/>
      <c r="Y86" s="97"/>
      <c r="Z86" s="65" t="s">
        <v>114</v>
      </c>
      <c r="AA86" s="7"/>
      <c r="AB86" s="97"/>
      <c r="AC86" s="65" t="s">
        <v>114</v>
      </c>
      <c r="AD86" s="7"/>
      <c r="AE86" s="97"/>
      <c r="AF86" s="65" t="s">
        <v>114</v>
      </c>
      <c r="AG86" s="7"/>
      <c r="AH86" s="97"/>
      <c r="AI86" s="65" t="s">
        <v>114</v>
      </c>
      <c r="AJ86" s="7"/>
      <c r="AK86" s="97"/>
      <c r="AL86" s="65" t="s">
        <v>114</v>
      </c>
      <c r="AM86" s="7"/>
      <c r="AN86" s="97"/>
      <c r="AO86" s="65" t="s">
        <v>114</v>
      </c>
      <c r="AP86" s="7"/>
      <c r="AQ86" s="97"/>
    </row>
    <row r="87" spans="2:43" x14ac:dyDescent="0.25">
      <c r="B87" s="20"/>
      <c r="C87" s="24"/>
      <c r="D87" s="23"/>
      <c r="E87" s="81" t="s">
        <v>115</v>
      </c>
      <c r="F87" s="24"/>
      <c r="G87" s="23"/>
      <c r="H87" s="81" t="s">
        <v>115</v>
      </c>
      <c r="I87" s="98"/>
      <c r="J87" s="99"/>
      <c r="K87" s="81" t="s">
        <v>115</v>
      </c>
      <c r="L87" s="98"/>
      <c r="M87" s="99"/>
      <c r="N87" s="81" t="s">
        <v>115</v>
      </c>
      <c r="O87" s="98"/>
      <c r="P87" s="99"/>
      <c r="Q87" s="81" t="s">
        <v>115</v>
      </c>
      <c r="R87" s="98"/>
      <c r="S87" s="99"/>
      <c r="T87" s="81" t="s">
        <v>115</v>
      </c>
      <c r="U87" s="98"/>
      <c r="V87" s="99"/>
      <c r="W87" s="81" t="s">
        <v>115</v>
      </c>
      <c r="X87" s="98"/>
      <c r="Y87" s="99"/>
      <c r="Z87" s="81" t="s">
        <v>115</v>
      </c>
      <c r="AA87" s="98"/>
      <c r="AB87" s="99"/>
      <c r="AC87" s="81" t="s">
        <v>115</v>
      </c>
      <c r="AD87" s="98"/>
      <c r="AE87" s="99"/>
      <c r="AF87" s="81" t="s">
        <v>115</v>
      </c>
      <c r="AG87" s="98"/>
      <c r="AH87" s="99"/>
      <c r="AI87" s="81" t="s">
        <v>115</v>
      </c>
      <c r="AJ87" s="98"/>
      <c r="AK87" s="99"/>
      <c r="AL87" s="81" t="s">
        <v>115</v>
      </c>
      <c r="AM87" s="98"/>
      <c r="AN87" s="99"/>
      <c r="AO87" s="81" t="s">
        <v>115</v>
      </c>
      <c r="AP87" s="98"/>
      <c r="AQ87" s="99"/>
    </row>
  </sheetData>
  <mergeCells count="19">
    <mergeCell ref="N4:P4"/>
    <mergeCell ref="Q4:S4"/>
    <mergeCell ref="T4:V4"/>
    <mergeCell ref="AI4:AK4"/>
    <mergeCell ref="AL4:AN4"/>
    <mergeCell ref="AO4:AQ4"/>
    <mergeCell ref="O1:Y2"/>
    <mergeCell ref="B1:D2"/>
    <mergeCell ref="E3:AQ3"/>
    <mergeCell ref="E1:K2"/>
    <mergeCell ref="B3:B4"/>
    <mergeCell ref="C3:D3"/>
    <mergeCell ref="AC4:AE4"/>
    <mergeCell ref="AF4:AH4"/>
    <mergeCell ref="W4:Y4"/>
    <mergeCell ref="Z4:AB4"/>
    <mergeCell ref="E4:G4"/>
    <mergeCell ref="H4:J4"/>
    <mergeCell ref="K4:M4"/>
  </mergeCells>
  <phoneticPr fontId="4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C579"/>
  <sheetViews>
    <sheetView topLeftCell="C1" zoomScale="130" zoomScaleNormal="130" workbookViewId="0">
      <selection activeCell="E3" sqref="E3:E274"/>
    </sheetView>
  </sheetViews>
  <sheetFormatPr defaultRowHeight="15" x14ac:dyDescent="0.25"/>
  <cols>
    <col min="1" max="1" width="11.42578125" customWidth="1"/>
    <col min="2" max="2" width="11.42578125" style="7" bestFit="1" customWidth="1"/>
    <col min="3" max="3" width="13.7109375" style="2" customWidth="1"/>
    <col min="4" max="4" width="10.42578125" style="7" customWidth="1"/>
    <col min="5" max="5" width="13.7109375" style="2" bestFit="1" customWidth="1"/>
    <col min="7" max="8" width="9.140625" style="7"/>
    <col min="9" max="9" width="4" style="4" customWidth="1"/>
    <col min="11" max="11" width="9.85546875" customWidth="1"/>
    <col min="12" max="12" width="9.140625" customWidth="1"/>
    <col min="13" max="13" width="13.42578125" customWidth="1"/>
    <col min="14" max="14" width="9.140625" customWidth="1"/>
    <col min="17" max="17" width="4" style="4" customWidth="1"/>
    <col min="18" max="18" width="10.85546875" customWidth="1"/>
    <col min="20" max="20" width="13.7109375" bestFit="1" customWidth="1"/>
    <col min="24" max="24" width="4" style="4" customWidth="1"/>
    <col min="25" max="25" width="10.85546875" customWidth="1"/>
    <col min="27" max="27" width="13.7109375" bestFit="1" customWidth="1"/>
    <col min="31" max="31" width="4" style="4" customWidth="1"/>
    <col min="32" max="32" width="10.85546875" customWidth="1"/>
    <col min="34" max="34" width="13.7109375" bestFit="1" customWidth="1"/>
    <col min="38" max="38" width="4" style="4" customWidth="1"/>
    <col min="39" max="39" width="10.85546875" customWidth="1"/>
    <col min="41" max="41" width="13.7109375" bestFit="1" customWidth="1"/>
    <col min="45" max="45" width="4" style="4" customWidth="1"/>
    <col min="46" max="46" width="10.85546875" customWidth="1"/>
    <col min="48" max="48" width="13.7109375" bestFit="1" customWidth="1"/>
    <col min="52" max="52" width="4" style="4" customWidth="1"/>
    <col min="53" max="53" width="10.85546875" customWidth="1"/>
    <col min="55" max="55" width="13.7109375" bestFit="1" customWidth="1"/>
    <col min="59" max="59" width="4" style="4" customWidth="1"/>
    <col min="60" max="60" width="10.85546875" customWidth="1"/>
    <col min="62" max="62" width="13.7109375" bestFit="1" customWidth="1"/>
    <col min="66" max="66" width="4" style="4" customWidth="1"/>
    <col min="67" max="67" width="10.85546875" customWidth="1"/>
    <col min="69" max="69" width="13.7109375" bestFit="1" customWidth="1"/>
    <col min="73" max="73" width="4" style="4" customWidth="1"/>
    <col min="74" max="74" width="10.85546875" customWidth="1"/>
    <col min="76" max="76" width="13.7109375" bestFit="1" customWidth="1"/>
    <col min="80" max="80" width="4" style="4" customWidth="1"/>
    <col min="81" max="81" width="10.85546875" customWidth="1"/>
    <col min="83" max="83" width="13.7109375" bestFit="1" customWidth="1"/>
    <col min="87" max="87" width="4" style="4" customWidth="1"/>
    <col min="88" max="88" width="10.85546875" customWidth="1"/>
    <col min="90" max="90" width="13.7109375" bestFit="1" customWidth="1"/>
    <col min="94" max="94" width="4" style="4" customWidth="1"/>
    <col min="95" max="95" width="10.85546875" customWidth="1"/>
    <col min="97" max="97" width="13.7109375" bestFit="1" customWidth="1"/>
    <col min="101" max="101" width="4" style="4" customWidth="1"/>
    <col min="102" max="102" width="10.85546875" customWidth="1"/>
    <col min="104" max="104" width="13.7109375" bestFit="1" customWidth="1"/>
    <col min="108" max="108" width="4" style="4" customWidth="1"/>
    <col min="109" max="109" width="10.85546875" customWidth="1"/>
    <col min="111" max="111" width="13.7109375" bestFit="1" customWidth="1"/>
    <col min="115" max="115" width="4" style="4" customWidth="1"/>
    <col min="116" max="116" width="10.85546875" customWidth="1"/>
    <col min="118" max="118" width="13.7109375" bestFit="1" customWidth="1"/>
    <col min="122" max="122" width="4" style="4" customWidth="1"/>
    <col min="123" max="123" width="10.85546875" customWidth="1"/>
    <col min="125" max="125" width="13.7109375" bestFit="1" customWidth="1"/>
    <col min="129" max="129" width="4" style="4" customWidth="1"/>
    <col min="130" max="130" width="10.85546875" customWidth="1"/>
    <col min="132" max="132" width="13.7109375" bestFit="1" customWidth="1"/>
    <col min="136" max="136" width="4" style="4" customWidth="1"/>
    <col min="137" max="137" width="10.85546875" customWidth="1"/>
    <col min="139" max="139" width="13.7109375" bestFit="1" customWidth="1"/>
    <col min="143" max="143" width="4" style="4" customWidth="1"/>
    <col min="144" max="144" width="10.85546875" customWidth="1"/>
    <col min="146" max="146" width="13.7109375" bestFit="1" customWidth="1"/>
    <col min="150" max="150" width="4" style="4" customWidth="1"/>
    <col min="151" max="151" width="10.85546875" customWidth="1"/>
    <col min="153" max="153" width="13.7109375" bestFit="1" customWidth="1"/>
    <col min="157" max="157" width="4" style="4" customWidth="1"/>
    <col min="158" max="158" width="10.85546875" customWidth="1"/>
    <col min="160" max="160" width="13.7109375" bestFit="1" customWidth="1"/>
    <col min="164" max="164" width="4" style="4" customWidth="1"/>
    <col min="165" max="165" width="10.85546875" customWidth="1"/>
    <col min="167" max="167" width="13.7109375" bestFit="1" customWidth="1"/>
    <col min="171" max="171" width="4" style="4" customWidth="1"/>
    <col min="172" max="172" width="10.85546875" customWidth="1"/>
    <col min="174" max="174" width="13.7109375" bestFit="1" customWidth="1"/>
    <col min="178" max="178" width="4" style="4" customWidth="1"/>
    <col min="179" max="179" width="10.85546875" customWidth="1"/>
    <col min="181" max="181" width="13.7109375" bestFit="1" customWidth="1"/>
    <col min="185" max="185" width="4" style="4" customWidth="1"/>
  </cols>
  <sheetData>
    <row r="1" spans="1:184" ht="17.25" customHeight="1" x14ac:dyDescent="0.25">
      <c r="B1" s="222" t="s">
        <v>36</v>
      </c>
      <c r="C1" s="222"/>
      <c r="D1" s="222" t="s">
        <v>37</v>
      </c>
      <c r="E1" s="222"/>
      <c r="F1" s="222"/>
      <c r="G1" s="222"/>
      <c r="H1" s="222"/>
      <c r="J1" s="222" t="s">
        <v>39</v>
      </c>
      <c r="K1" s="222"/>
      <c r="L1" s="222" t="s">
        <v>38</v>
      </c>
      <c r="M1" s="222"/>
      <c r="N1" s="222"/>
      <c r="O1" s="222"/>
      <c r="P1" s="222"/>
      <c r="R1" s="2" t="s">
        <v>41</v>
      </c>
      <c r="S1" s="222" t="s">
        <v>69</v>
      </c>
      <c r="T1" s="222"/>
      <c r="U1" s="222"/>
      <c r="V1" s="222"/>
      <c r="W1" s="222"/>
      <c r="Y1" s="2" t="s">
        <v>42</v>
      </c>
      <c r="Z1" s="222" t="s">
        <v>69</v>
      </c>
      <c r="AA1" s="222"/>
      <c r="AB1" s="222"/>
      <c r="AC1" s="222"/>
      <c r="AD1" s="222"/>
      <c r="AF1" s="2" t="s">
        <v>43</v>
      </c>
      <c r="AG1" s="222" t="s">
        <v>69</v>
      </c>
      <c r="AH1" s="222"/>
      <c r="AI1" s="222"/>
      <c r="AJ1" s="222"/>
      <c r="AK1" s="222"/>
      <c r="AM1" s="2" t="s">
        <v>44</v>
      </c>
      <c r="AN1" s="222" t="s">
        <v>69</v>
      </c>
      <c r="AO1" s="222"/>
      <c r="AP1" s="222"/>
      <c r="AQ1" s="222"/>
      <c r="AR1" s="222"/>
      <c r="AT1" s="2" t="s">
        <v>45</v>
      </c>
      <c r="AU1" s="222" t="s">
        <v>69</v>
      </c>
      <c r="AV1" s="222"/>
      <c r="AW1" s="222"/>
      <c r="AX1" s="222"/>
      <c r="AY1" s="222"/>
      <c r="BA1" s="2" t="s">
        <v>46</v>
      </c>
      <c r="BB1" s="222" t="s">
        <v>69</v>
      </c>
      <c r="BC1" s="222"/>
      <c r="BD1" s="222"/>
      <c r="BE1" s="222"/>
      <c r="BF1" s="222"/>
      <c r="BH1" s="2" t="s">
        <v>47</v>
      </c>
      <c r="BI1" s="222" t="s">
        <v>69</v>
      </c>
      <c r="BJ1" s="222"/>
      <c r="BK1" s="222"/>
      <c r="BL1" s="222"/>
      <c r="BM1" s="222"/>
      <c r="BO1" s="2" t="s">
        <v>48</v>
      </c>
      <c r="BP1" s="222" t="s">
        <v>69</v>
      </c>
      <c r="BQ1" s="222"/>
      <c r="BR1" s="222"/>
      <c r="BS1" s="222"/>
      <c r="BT1" s="222"/>
      <c r="BV1" s="2" t="s">
        <v>49</v>
      </c>
      <c r="BW1" s="222" t="s">
        <v>69</v>
      </c>
      <c r="BX1" s="222"/>
      <c r="BY1" s="222"/>
      <c r="BZ1" s="222"/>
      <c r="CA1" s="222"/>
      <c r="CC1" s="2" t="s">
        <v>50</v>
      </c>
      <c r="CD1" s="222" t="s">
        <v>69</v>
      </c>
      <c r="CE1" s="222"/>
      <c r="CF1" s="222"/>
      <c r="CG1" s="222"/>
      <c r="CH1" s="222"/>
      <c r="CJ1" s="2" t="s">
        <v>51</v>
      </c>
      <c r="CK1" s="222" t="s">
        <v>69</v>
      </c>
      <c r="CL1" s="222"/>
      <c r="CM1" s="222"/>
      <c r="CN1" s="222"/>
      <c r="CO1" s="222"/>
      <c r="CQ1" s="2" t="s">
        <v>53</v>
      </c>
      <c r="CR1" s="222" t="s">
        <v>69</v>
      </c>
      <c r="CS1" s="222"/>
      <c r="CT1" s="222"/>
      <c r="CU1" s="222"/>
      <c r="CV1" s="222"/>
      <c r="CX1" s="2" t="s">
        <v>52</v>
      </c>
      <c r="CY1" s="222" t="s">
        <v>69</v>
      </c>
      <c r="CZ1" s="222"/>
      <c r="DA1" s="222"/>
      <c r="DB1" s="222"/>
      <c r="DC1" s="222"/>
      <c r="DE1" s="2" t="s">
        <v>54</v>
      </c>
      <c r="DF1" s="222" t="s">
        <v>69</v>
      </c>
      <c r="DG1" s="222"/>
      <c r="DH1" s="222"/>
      <c r="DI1" s="222"/>
      <c r="DJ1" s="222"/>
      <c r="DL1" s="2" t="s">
        <v>55</v>
      </c>
      <c r="DM1" s="222" t="s">
        <v>69</v>
      </c>
      <c r="DN1" s="222"/>
      <c r="DO1" s="222"/>
      <c r="DP1" s="222"/>
      <c r="DQ1" s="222"/>
      <c r="DS1" s="2" t="s">
        <v>56</v>
      </c>
      <c r="DT1" s="222" t="s">
        <v>69</v>
      </c>
      <c r="DU1" s="222"/>
      <c r="DV1" s="222"/>
      <c r="DW1" s="222"/>
      <c r="DX1" s="222"/>
      <c r="DZ1" s="2" t="s">
        <v>57</v>
      </c>
      <c r="EA1" s="222" t="s">
        <v>69</v>
      </c>
      <c r="EB1" s="222"/>
      <c r="EC1" s="222"/>
      <c r="ED1" s="222"/>
      <c r="EE1" s="222"/>
      <c r="EG1" s="2" t="s">
        <v>58</v>
      </c>
      <c r="EH1" s="222" t="s">
        <v>69</v>
      </c>
      <c r="EI1" s="222"/>
      <c r="EJ1" s="222"/>
      <c r="EK1" s="222"/>
      <c r="EL1" s="222"/>
      <c r="EN1" s="2" t="s">
        <v>59</v>
      </c>
      <c r="EO1" s="222" t="s">
        <v>69</v>
      </c>
      <c r="EP1" s="222"/>
      <c r="EQ1" s="222"/>
      <c r="ER1" s="222"/>
      <c r="ES1" s="222"/>
      <c r="EU1" s="2" t="s">
        <v>40</v>
      </c>
      <c r="EV1" s="222" t="s">
        <v>69</v>
      </c>
      <c r="EW1" s="222"/>
      <c r="EX1" s="222"/>
      <c r="EY1" s="222"/>
      <c r="EZ1" s="222"/>
      <c r="FB1" s="2" t="s">
        <v>60</v>
      </c>
      <c r="FC1" s="222" t="s">
        <v>69</v>
      </c>
      <c r="FD1" s="222"/>
      <c r="FE1" s="222"/>
      <c r="FF1" s="222"/>
      <c r="FG1" s="222"/>
      <c r="FI1" s="2" t="s">
        <v>61</v>
      </c>
      <c r="FJ1" s="222" t="s">
        <v>69</v>
      </c>
      <c r="FK1" s="222"/>
      <c r="FL1" s="222"/>
      <c r="FM1" s="222"/>
      <c r="FN1" s="222"/>
      <c r="FP1" s="2" t="s">
        <v>62</v>
      </c>
      <c r="FQ1" s="222" t="s">
        <v>69</v>
      </c>
      <c r="FR1" s="222"/>
      <c r="FS1" s="222"/>
      <c r="FT1" s="222"/>
      <c r="FU1" s="222"/>
      <c r="FW1" s="2" t="s">
        <v>63</v>
      </c>
      <c r="FX1" s="222" t="s">
        <v>69</v>
      </c>
      <c r="FY1" s="222"/>
      <c r="FZ1" s="222"/>
      <c r="GA1" s="222"/>
      <c r="GB1" s="222"/>
    </row>
    <row r="2" spans="1:184" ht="18" customHeight="1" x14ac:dyDescent="0.25">
      <c r="A2" t="s">
        <v>225</v>
      </c>
      <c r="B2" s="7" t="s">
        <v>137</v>
      </c>
      <c r="C2" s="8" t="s">
        <v>1</v>
      </c>
      <c r="D2" s="7" t="s">
        <v>0</v>
      </c>
      <c r="E2" s="9" t="s">
        <v>116</v>
      </c>
      <c r="F2" s="7" t="s">
        <v>136</v>
      </c>
      <c r="G2" s="7" t="s">
        <v>209</v>
      </c>
      <c r="H2" s="7" t="s">
        <v>213</v>
      </c>
      <c r="J2" s="7" t="s">
        <v>137</v>
      </c>
      <c r="K2" s="8" t="s">
        <v>1</v>
      </c>
      <c r="L2" s="7" t="s">
        <v>0</v>
      </c>
      <c r="M2" s="9" t="s">
        <v>116</v>
      </c>
      <c r="N2" s="7" t="s">
        <v>136</v>
      </c>
      <c r="O2" s="7" t="s">
        <v>209</v>
      </c>
      <c r="P2" s="7" t="s">
        <v>213</v>
      </c>
      <c r="R2" s="8" t="s">
        <v>1</v>
      </c>
      <c r="S2" s="7" t="s">
        <v>0</v>
      </c>
      <c r="T2" s="9" t="s">
        <v>116</v>
      </c>
      <c r="U2" s="7" t="s">
        <v>136</v>
      </c>
      <c r="V2" s="7" t="s">
        <v>209</v>
      </c>
      <c r="W2" s="7" t="s">
        <v>213</v>
      </c>
      <c r="Y2" s="8" t="s">
        <v>1</v>
      </c>
      <c r="Z2" s="7" t="s">
        <v>0</v>
      </c>
      <c r="AA2" s="9" t="s">
        <v>116</v>
      </c>
      <c r="AB2" s="7" t="s">
        <v>136</v>
      </c>
      <c r="AC2" s="7" t="s">
        <v>209</v>
      </c>
      <c r="AD2" s="7" t="s">
        <v>213</v>
      </c>
      <c r="AF2" s="8" t="s">
        <v>1</v>
      </c>
      <c r="AG2" s="7" t="s">
        <v>0</v>
      </c>
      <c r="AH2" s="9" t="s">
        <v>116</v>
      </c>
      <c r="AI2" s="7" t="s">
        <v>136</v>
      </c>
      <c r="AJ2" s="7" t="s">
        <v>209</v>
      </c>
      <c r="AK2" s="7" t="s">
        <v>213</v>
      </c>
      <c r="AM2" s="8" t="s">
        <v>1</v>
      </c>
      <c r="AN2" s="7" t="s">
        <v>0</v>
      </c>
      <c r="AO2" s="9" t="s">
        <v>116</v>
      </c>
      <c r="AP2" s="7" t="s">
        <v>136</v>
      </c>
      <c r="AQ2" s="7" t="s">
        <v>209</v>
      </c>
      <c r="AR2" s="7" t="s">
        <v>213</v>
      </c>
      <c r="AT2" s="8" t="s">
        <v>1</v>
      </c>
      <c r="AU2" s="7" t="s">
        <v>0</v>
      </c>
      <c r="AV2" s="9" t="s">
        <v>116</v>
      </c>
      <c r="AW2" s="7" t="s">
        <v>136</v>
      </c>
      <c r="AX2" s="7" t="s">
        <v>209</v>
      </c>
      <c r="AY2" s="7" t="s">
        <v>213</v>
      </c>
      <c r="BA2" s="8" t="s">
        <v>1</v>
      </c>
      <c r="BB2" s="7" t="s">
        <v>0</v>
      </c>
      <c r="BC2" s="9" t="s">
        <v>116</v>
      </c>
      <c r="BD2" s="7" t="s">
        <v>136</v>
      </c>
      <c r="BE2" s="7" t="s">
        <v>209</v>
      </c>
      <c r="BF2" s="7" t="s">
        <v>213</v>
      </c>
      <c r="BH2" s="8" t="s">
        <v>1</v>
      </c>
      <c r="BI2" s="7" t="s">
        <v>0</v>
      </c>
      <c r="BJ2" s="9" t="s">
        <v>116</v>
      </c>
      <c r="BK2" s="7" t="s">
        <v>136</v>
      </c>
      <c r="BL2" s="7" t="s">
        <v>209</v>
      </c>
      <c r="BM2" s="7" t="s">
        <v>213</v>
      </c>
      <c r="BO2" s="8" t="s">
        <v>1</v>
      </c>
      <c r="BP2" s="7" t="s">
        <v>0</v>
      </c>
      <c r="BQ2" s="9" t="s">
        <v>116</v>
      </c>
      <c r="BR2" s="7" t="s">
        <v>136</v>
      </c>
      <c r="BS2" s="7" t="s">
        <v>209</v>
      </c>
      <c r="BT2" s="7" t="s">
        <v>213</v>
      </c>
      <c r="BV2" s="8" t="s">
        <v>1</v>
      </c>
      <c r="BW2" s="7" t="s">
        <v>0</v>
      </c>
      <c r="BX2" s="9" t="s">
        <v>116</v>
      </c>
      <c r="BY2" s="7" t="s">
        <v>136</v>
      </c>
      <c r="BZ2" s="7" t="s">
        <v>209</v>
      </c>
      <c r="CA2" s="7" t="s">
        <v>213</v>
      </c>
      <c r="CC2" s="8" t="s">
        <v>1</v>
      </c>
      <c r="CD2" s="7" t="s">
        <v>0</v>
      </c>
      <c r="CE2" s="9" t="s">
        <v>116</v>
      </c>
      <c r="CF2" s="7" t="s">
        <v>136</v>
      </c>
      <c r="CG2" s="7" t="s">
        <v>209</v>
      </c>
      <c r="CH2" s="7" t="s">
        <v>213</v>
      </c>
      <c r="CJ2" s="8" t="s">
        <v>1</v>
      </c>
      <c r="CK2" s="7" t="s">
        <v>0</v>
      </c>
      <c r="CL2" s="9" t="s">
        <v>116</v>
      </c>
      <c r="CM2" s="7" t="s">
        <v>136</v>
      </c>
      <c r="CN2" s="7" t="s">
        <v>209</v>
      </c>
      <c r="CO2" s="7" t="s">
        <v>213</v>
      </c>
      <c r="CQ2" s="8" t="s">
        <v>1</v>
      </c>
      <c r="CR2" s="7" t="s">
        <v>0</v>
      </c>
      <c r="CS2" s="9" t="s">
        <v>116</v>
      </c>
      <c r="CT2" s="7" t="s">
        <v>136</v>
      </c>
      <c r="CU2" s="7" t="s">
        <v>209</v>
      </c>
      <c r="CV2" s="7" t="s">
        <v>213</v>
      </c>
      <c r="CX2" s="8" t="s">
        <v>1</v>
      </c>
      <c r="CY2" s="7" t="s">
        <v>0</v>
      </c>
      <c r="CZ2" s="9" t="s">
        <v>116</v>
      </c>
      <c r="DA2" s="7" t="s">
        <v>136</v>
      </c>
      <c r="DB2" s="7" t="s">
        <v>209</v>
      </c>
      <c r="DC2" s="7" t="s">
        <v>213</v>
      </c>
      <c r="DE2" s="8" t="s">
        <v>1</v>
      </c>
      <c r="DF2" s="7" t="s">
        <v>0</v>
      </c>
      <c r="DG2" s="9" t="s">
        <v>116</v>
      </c>
      <c r="DH2" s="7" t="s">
        <v>136</v>
      </c>
      <c r="DI2" s="7" t="s">
        <v>209</v>
      </c>
      <c r="DJ2" s="7" t="s">
        <v>213</v>
      </c>
      <c r="DL2" s="8" t="s">
        <v>1</v>
      </c>
      <c r="DM2" s="7" t="s">
        <v>0</v>
      </c>
      <c r="DN2" s="9" t="s">
        <v>116</v>
      </c>
      <c r="DO2" s="7" t="s">
        <v>136</v>
      </c>
      <c r="DP2" s="7" t="s">
        <v>209</v>
      </c>
      <c r="DQ2" s="7" t="s">
        <v>213</v>
      </c>
      <c r="DS2" s="8" t="s">
        <v>1</v>
      </c>
      <c r="DT2" s="7" t="s">
        <v>0</v>
      </c>
      <c r="DU2" s="9" t="s">
        <v>116</v>
      </c>
      <c r="DV2" s="7" t="s">
        <v>136</v>
      </c>
      <c r="DW2" s="7" t="s">
        <v>209</v>
      </c>
      <c r="DX2" s="7" t="s">
        <v>213</v>
      </c>
      <c r="DZ2" s="8" t="s">
        <v>1</v>
      </c>
      <c r="EA2" s="7" t="s">
        <v>0</v>
      </c>
      <c r="EB2" s="9" t="s">
        <v>116</v>
      </c>
      <c r="EC2" s="7" t="s">
        <v>136</v>
      </c>
      <c r="ED2" s="7" t="s">
        <v>209</v>
      </c>
      <c r="EE2" s="7" t="s">
        <v>213</v>
      </c>
      <c r="EG2" s="8" t="s">
        <v>1</v>
      </c>
      <c r="EH2" s="7" t="s">
        <v>0</v>
      </c>
      <c r="EI2" s="9" t="s">
        <v>116</v>
      </c>
      <c r="EJ2" s="7" t="s">
        <v>136</v>
      </c>
      <c r="EK2" s="7" t="s">
        <v>209</v>
      </c>
      <c r="EL2" s="7" t="s">
        <v>213</v>
      </c>
      <c r="EN2" s="8" t="s">
        <v>1</v>
      </c>
      <c r="EO2" s="7" t="s">
        <v>0</v>
      </c>
      <c r="EP2" s="9" t="s">
        <v>116</v>
      </c>
      <c r="EQ2" s="7" t="s">
        <v>136</v>
      </c>
      <c r="ER2" s="7" t="s">
        <v>209</v>
      </c>
      <c r="ES2" s="7" t="s">
        <v>213</v>
      </c>
      <c r="EU2" s="8" t="s">
        <v>1</v>
      </c>
      <c r="EV2" s="7" t="s">
        <v>0</v>
      </c>
      <c r="EW2" s="9" t="s">
        <v>116</v>
      </c>
      <c r="EX2" s="7" t="s">
        <v>136</v>
      </c>
      <c r="EY2" s="7" t="s">
        <v>209</v>
      </c>
      <c r="EZ2" s="7" t="s">
        <v>213</v>
      </c>
      <c r="FB2" s="8" t="s">
        <v>1</v>
      </c>
      <c r="FC2" s="7" t="s">
        <v>0</v>
      </c>
      <c r="FD2" s="9" t="s">
        <v>116</v>
      </c>
      <c r="FE2" s="7" t="s">
        <v>136</v>
      </c>
      <c r="FF2" s="7" t="s">
        <v>209</v>
      </c>
      <c r="FG2" s="7" t="s">
        <v>213</v>
      </c>
      <c r="FI2" s="8" t="s">
        <v>1</v>
      </c>
      <c r="FJ2" s="7" t="s">
        <v>0</v>
      </c>
      <c r="FK2" s="9" t="s">
        <v>116</v>
      </c>
      <c r="FL2" s="7" t="s">
        <v>136</v>
      </c>
      <c r="FM2" s="7" t="s">
        <v>209</v>
      </c>
      <c r="FN2" s="7" t="s">
        <v>213</v>
      </c>
      <c r="FP2" s="8" t="s">
        <v>1</v>
      </c>
      <c r="FQ2" s="7" t="s">
        <v>0</v>
      </c>
      <c r="FR2" s="9" t="s">
        <v>116</v>
      </c>
      <c r="FS2" s="7" t="s">
        <v>136</v>
      </c>
      <c r="FT2" s="7" t="s">
        <v>209</v>
      </c>
      <c r="FU2" s="7" t="s">
        <v>213</v>
      </c>
      <c r="FW2" s="8" t="s">
        <v>1</v>
      </c>
      <c r="FX2" s="7" t="s">
        <v>0</v>
      </c>
      <c r="FY2" s="9" t="s">
        <v>116</v>
      </c>
      <c r="FZ2" s="7" t="s">
        <v>136</v>
      </c>
      <c r="GA2" s="7" t="s">
        <v>209</v>
      </c>
      <c r="GB2" s="7" t="s">
        <v>213</v>
      </c>
    </row>
    <row r="3" spans="1:184" ht="15.75" x14ac:dyDescent="0.25">
      <c r="A3" s="2" t="str">
        <f>Dados!C2</f>
        <v>Ponto</v>
      </c>
      <c r="B3" s="82">
        <f>IF($A$3=$A$26,E3,E3*1000)</f>
        <v>1487</v>
      </c>
      <c r="C3" s="8" t="s">
        <v>2</v>
      </c>
      <c r="D3" s="7">
        <f>VLOOKUP(C3,$C$284:$D$377,2,FALSE)</f>
        <v>13</v>
      </c>
      <c r="E3" s="10">
        <v>1.4870000000000001</v>
      </c>
      <c r="F3" s="8" t="s">
        <v>132</v>
      </c>
      <c r="G3" s="7" t="str" cm="1">
        <f t="array" ref="G3:G274">_xlfn.XLOOKUP($B$3:$B$274,Dados!E5:E1048576,Dados!F5:F1048576,"")</f>
        <v/>
      </c>
      <c r="H3" s="7" t="str" cm="1">
        <f t="array" ref="H3:H274">_xlfn.XLOOKUP(_xlfn.ANCHORARRAY(G3),Dados!F5:F1048576,Dados!G5:G1048576,"")</f>
        <v/>
      </c>
      <c r="J3" s="16">
        <f>M3*1000</f>
        <v>1487</v>
      </c>
      <c r="K3" s="8" t="s">
        <v>2</v>
      </c>
      <c r="L3" s="7">
        <f>VLOOKUP(K3,$C$284:$D$377,2,FALSE)</f>
        <v>13</v>
      </c>
      <c r="M3" s="10">
        <v>1.4870000000000001</v>
      </c>
      <c r="N3" s="8" t="s">
        <v>132</v>
      </c>
      <c r="O3" s="7" t="str" cm="1">
        <f t="array" ref="O3:O274">_xlfn.XLOOKUP($B$3:$B$274,Dados!L5:L1048576,Dados!M5:M1048576,"")</f>
        <v/>
      </c>
      <c r="P3" s="7" t="str" cm="1">
        <f t="array" ref="P3:P274">_xlfn.XLOOKUP(_xlfn.ANCHORARRAY(O3),Dados!M5:M1048576,Dados!N5:N1048576,"")</f>
        <v/>
      </c>
      <c r="R3" s="8" t="s">
        <v>2</v>
      </c>
      <c r="S3" s="7">
        <f>VLOOKUP(R3,$C$284:$D$377,2,FALSE)</f>
        <v>13</v>
      </c>
      <c r="T3" s="10">
        <v>1.4870000000000001</v>
      </c>
      <c r="U3" s="8" t="s">
        <v>132</v>
      </c>
      <c r="V3" s="7" t="str" cm="1">
        <f t="array" ref="V3:V274">_xlfn.XLOOKUP($B$3:$B$274,Dados!S5:S1048576,Dados!T5:T1048576,"")</f>
        <v/>
      </c>
      <c r="W3" s="7" t="str" cm="1">
        <f t="array" ref="W3:W274">_xlfn.XLOOKUP(_xlfn.ANCHORARRAY(V3),Dados!T5:T1048576,Dados!U5:U1048576,"")</f>
        <v/>
      </c>
      <c r="Y3" s="8" t="s">
        <v>2</v>
      </c>
      <c r="Z3" s="7">
        <f>VLOOKUP(Y3,$C$284:$D$377,2,FALSE)</f>
        <v>13</v>
      </c>
      <c r="AA3" s="10">
        <v>1.4870000000000001</v>
      </c>
      <c r="AB3" s="8" t="s">
        <v>132</v>
      </c>
      <c r="AC3" s="7" t="str" cm="1">
        <f t="array" ref="AC3:AC274">_xlfn.XLOOKUP($B$3:$B$274,Dados!Z5:Z1048576,Dados!AA5:AA1048576,"")</f>
        <v/>
      </c>
      <c r="AD3" s="7" t="str" cm="1">
        <f t="array" ref="AD3:AD274">_xlfn.XLOOKUP(_xlfn.ANCHORARRAY(AC3),Dados!AA5:AA1048576,Dados!AB5:AB1048576,"")</f>
        <v/>
      </c>
      <c r="AF3" s="8" t="s">
        <v>2</v>
      </c>
      <c r="AG3" s="7">
        <f>VLOOKUP(AF3,$C$284:$D$377,2,FALSE)</f>
        <v>13</v>
      </c>
      <c r="AH3" s="10">
        <v>1.4870000000000001</v>
      </c>
      <c r="AI3" s="8" t="s">
        <v>132</v>
      </c>
      <c r="AJ3" s="7" t="str" cm="1">
        <f t="array" ref="AJ3:AJ274">_xlfn.XLOOKUP($B$3:$B$274,Dados!AG5:AG1048576,Dados!AH5:AH1048576,"")</f>
        <v/>
      </c>
      <c r="AK3" s="7" t="str" cm="1">
        <f t="array" ref="AK3:AK274">_xlfn.XLOOKUP(_xlfn.ANCHORARRAY(AJ3),Dados!AH5:AH1048576,Dados!AI5:AI1048576,"")</f>
        <v/>
      </c>
      <c r="AM3" s="8" t="s">
        <v>2</v>
      </c>
      <c r="AN3" s="7">
        <f>VLOOKUP(AM3,$C$284:$D$377,2,FALSE)</f>
        <v>13</v>
      </c>
      <c r="AO3" s="10">
        <v>1.4870000000000001</v>
      </c>
      <c r="AP3" s="8" t="s">
        <v>132</v>
      </c>
      <c r="AQ3" s="7" t="str" cm="1">
        <f t="array" ref="AQ3:AQ274">_xlfn.XLOOKUP($B$3:$B$274,Dados!AN5:AN1048576,Dados!AO5:AO1048576,"")</f>
        <v/>
      </c>
      <c r="AR3" s="7" t="str" cm="1">
        <f t="array" ref="AR3:AR274">_xlfn.XLOOKUP(_xlfn.ANCHORARRAY(AQ3),Dados!AO5:AO1048576,Dados!AP5:AP1048576,"")</f>
        <v/>
      </c>
      <c r="AT3" s="8" t="s">
        <v>2</v>
      </c>
      <c r="AU3" s="7">
        <f>VLOOKUP(AT3,$C$284:$D$377,2,FALSE)</f>
        <v>13</v>
      </c>
      <c r="AV3" s="10">
        <v>1.4870000000000001</v>
      </c>
      <c r="AW3" s="8" t="s">
        <v>132</v>
      </c>
      <c r="AX3" s="7" t="str" cm="1">
        <f t="array" ref="AX3:AX274">_xlfn.XLOOKUP($B$3:$B$274,Dados!AU5:AU1048576,Dados!AV5:AV1048576,"")</f>
        <v/>
      </c>
      <c r="AY3" s="7" t="str" cm="1">
        <f t="array" ref="AY3:AY274">_xlfn.XLOOKUP(_xlfn.ANCHORARRAY(AX3),Dados!AV5:AV1048576,Dados!AW5:AW1048576,"")</f>
        <v/>
      </c>
      <c r="BA3" s="8" t="s">
        <v>2</v>
      </c>
      <c r="BB3" s="7">
        <f>VLOOKUP(BA3,$C$284:$D$377,2,FALSE)</f>
        <v>13</v>
      </c>
      <c r="BC3" s="10">
        <v>1.4870000000000001</v>
      </c>
      <c r="BD3" s="8" t="s">
        <v>132</v>
      </c>
      <c r="BE3" s="7" t="str" cm="1">
        <f t="array" ref="BE3:BE274">_xlfn.XLOOKUP($B$3:$B$274,Dados!BB5:BB1048576,Dados!BC5:BC1048576,"")</f>
        <v/>
      </c>
      <c r="BF3" s="7" t="str" cm="1">
        <f t="array" ref="BF3:BF274">_xlfn.XLOOKUP(_xlfn.ANCHORARRAY(BE3),Dados!BC5:BC1048576,Dados!BD5:BD1048576,"")</f>
        <v/>
      </c>
      <c r="BH3" s="8" t="s">
        <v>2</v>
      </c>
      <c r="BI3" s="7">
        <f>VLOOKUP(BH3,$C$284:$D$377,2,FALSE)</f>
        <v>13</v>
      </c>
      <c r="BJ3" s="10">
        <v>1.4870000000000001</v>
      </c>
      <c r="BK3" s="8" t="s">
        <v>132</v>
      </c>
      <c r="BL3" s="7" t="str" cm="1">
        <f t="array" ref="BL3:BL274">_xlfn.XLOOKUP($B$3:$B$274,Dados!BI5:BI1048576,Dados!BJ5:BJ1048576,"")</f>
        <v/>
      </c>
      <c r="BM3" s="7" t="str" cm="1">
        <f t="array" ref="BM3:BM274">_xlfn.XLOOKUP(_xlfn.ANCHORARRAY(BL3),Dados!BJ5:BJ1048576,Dados!BK5:BK1048576,"")</f>
        <v/>
      </c>
      <c r="BO3" s="8" t="s">
        <v>2</v>
      </c>
      <c r="BP3" s="7">
        <f>VLOOKUP(BO3,$C$284:$D$377,2,FALSE)</f>
        <v>13</v>
      </c>
      <c r="BQ3" s="10">
        <v>1.4870000000000001</v>
      </c>
      <c r="BR3" s="8" t="s">
        <v>132</v>
      </c>
      <c r="BS3" s="7" t="str" cm="1">
        <f t="array" ref="BS3:BS274">_xlfn.XLOOKUP($B$3:$B$274,Dados!BP5:BP1048576,Dados!BQ5:BQ1048576,"")</f>
        <v/>
      </c>
      <c r="BT3" s="7" t="str" cm="1">
        <f t="array" ref="BT3:BT274">_xlfn.XLOOKUP(_xlfn.ANCHORARRAY(BS3),Dados!BQ5:BQ1048576,Dados!BR5:BR1048576,"")</f>
        <v/>
      </c>
      <c r="BV3" s="8" t="s">
        <v>2</v>
      </c>
      <c r="BW3" s="7">
        <f>VLOOKUP(BV3,$C$284:$D$377,2,FALSE)</f>
        <v>13</v>
      </c>
      <c r="BX3" s="10">
        <v>1.4870000000000001</v>
      </c>
      <c r="BY3" s="8" t="s">
        <v>132</v>
      </c>
      <c r="BZ3" s="7" t="str" cm="1">
        <f t="array" ref="BZ3:BZ274">_xlfn.XLOOKUP($B$3:$B$274,Dados!BW5:BW1048576,Dados!BX5:BX1048576,"")</f>
        <v/>
      </c>
      <c r="CA3" s="7" t="str" cm="1">
        <f t="array" ref="CA3:CA274">_xlfn.XLOOKUP(_xlfn.ANCHORARRAY(BZ3),Dados!BX5:BX1048576,Dados!BY5:BY1048576,"")</f>
        <v/>
      </c>
      <c r="CC3" s="8" t="s">
        <v>2</v>
      </c>
      <c r="CD3" s="7">
        <f>VLOOKUP(CC3,$C$284:$D$377,2,FALSE)</f>
        <v>13</v>
      </c>
      <c r="CE3" s="10">
        <v>1.4870000000000001</v>
      </c>
      <c r="CF3" s="8" t="s">
        <v>132</v>
      </c>
      <c r="CG3" s="7" t="str" cm="1">
        <f t="array" ref="CG3:CG274">_xlfn.XLOOKUP($B$3:$B$274,Dados!CD5:CD1048576,Dados!CE5:CE1048576,"")</f>
        <v/>
      </c>
      <c r="CH3" s="7" t="str" cm="1">
        <f t="array" ref="CH3:CH274">_xlfn.XLOOKUP(_xlfn.ANCHORARRAY(CG3),Dados!CE5:CE1048576,Dados!CF5:CF1048576,"")</f>
        <v/>
      </c>
      <c r="CJ3" s="8" t="s">
        <v>2</v>
      </c>
      <c r="CK3" s="7">
        <f>VLOOKUP(CJ3,$C$284:$D$377,2,FALSE)</f>
        <v>13</v>
      </c>
      <c r="CL3" s="10">
        <v>1.4870000000000001</v>
      </c>
      <c r="CM3" s="8" t="s">
        <v>132</v>
      </c>
      <c r="CN3" s="7" t="str" cm="1">
        <f t="array" ref="CN3:CN274">_xlfn.XLOOKUP($B$3:$B$274,Dados!CK5:CK1048576,Dados!CL5:CL1048576,"")</f>
        <v/>
      </c>
      <c r="CO3" s="7" t="str" cm="1">
        <f t="array" ref="CO3:CO274">_xlfn.XLOOKUP(_xlfn.ANCHORARRAY(CN3),Dados!CL5:CL1048576,Dados!CM5:CM1048576,"")</f>
        <v/>
      </c>
      <c r="CQ3" s="8" t="s">
        <v>2</v>
      </c>
      <c r="CR3" s="7">
        <f>VLOOKUP(CQ3,$C$284:$D$377,2,FALSE)</f>
        <v>13</v>
      </c>
      <c r="CS3" s="10">
        <v>1.4870000000000001</v>
      </c>
      <c r="CT3" s="8" t="s">
        <v>132</v>
      </c>
      <c r="CU3" s="7" t="str" cm="1">
        <f t="array" ref="CU3:CU274">_xlfn.XLOOKUP($B$3:$B$274,Dados!CR5:CR1048576,Dados!CS5:CS1048576,"")</f>
        <v/>
      </c>
      <c r="CV3" s="7" t="str" cm="1">
        <f t="array" ref="CV3:CV274">_xlfn.XLOOKUP(_xlfn.ANCHORARRAY(CU3),Dados!CS5:CS1048576,Dados!CT5:CT1048576,"")</f>
        <v/>
      </c>
      <c r="CX3" s="8" t="s">
        <v>2</v>
      </c>
      <c r="CY3" s="7">
        <f>VLOOKUP(CX3,$C$284:$D$377,2,FALSE)</f>
        <v>13</v>
      </c>
      <c r="CZ3" s="10">
        <v>1.4870000000000001</v>
      </c>
      <c r="DA3" s="8" t="s">
        <v>132</v>
      </c>
      <c r="DB3" s="7" t="str" cm="1">
        <f t="array" ref="DB3:DB274">_xlfn.XLOOKUP($B$3:$B$274,Dados!CY5:CY1048576,Dados!CZ5:CZ1048576,"")</f>
        <v/>
      </c>
      <c r="DC3" s="7" t="str" cm="1">
        <f t="array" ref="DC3:DC274">_xlfn.XLOOKUP(_xlfn.ANCHORARRAY(DB3),Dados!CZ5:CZ1048576,Dados!DA5:DA1048576,"")</f>
        <v/>
      </c>
      <c r="DE3" s="8" t="s">
        <v>2</v>
      </c>
      <c r="DF3" s="7">
        <f>VLOOKUP(DE3,$C$284:$D$377,2,FALSE)</f>
        <v>13</v>
      </c>
      <c r="DG3" s="10">
        <v>1.4870000000000001</v>
      </c>
      <c r="DH3" s="8" t="s">
        <v>132</v>
      </c>
      <c r="DI3" s="7" t="str" cm="1">
        <f t="array" ref="DI3:DI274">_xlfn.XLOOKUP($B$3:$B$274,Dados!DF5:DF1048576,Dados!DG5:DG1048576,"")</f>
        <v/>
      </c>
      <c r="DJ3" s="7" t="str" cm="1">
        <f t="array" ref="DJ3:DJ274">_xlfn.XLOOKUP(_xlfn.ANCHORARRAY(DI3),Dados!DG5:DG1048576,Dados!DH5:DH1048576,"")</f>
        <v/>
      </c>
      <c r="DL3" s="8" t="s">
        <v>2</v>
      </c>
      <c r="DM3" s="7">
        <f>VLOOKUP(DL3,$C$284:$D$377,2,FALSE)</f>
        <v>13</v>
      </c>
      <c r="DN3" s="10">
        <v>1.4870000000000001</v>
      </c>
      <c r="DO3" s="8" t="s">
        <v>132</v>
      </c>
      <c r="DP3" s="7" t="str" cm="1">
        <f t="array" ref="DP3:DP274">_xlfn.XLOOKUP($B$3:$B$274,Dados!DM5:DM1048576,Dados!DN5:DN1048576,"")</f>
        <v/>
      </c>
      <c r="DQ3" s="7" t="str" cm="1">
        <f t="array" ref="DQ3:DQ274">_xlfn.XLOOKUP(_xlfn.ANCHORARRAY(DP3),Dados!DN5:DN1048576,Dados!DO5:DO1048576,"")</f>
        <v/>
      </c>
      <c r="DS3" s="8" t="s">
        <v>2</v>
      </c>
      <c r="DT3" s="7">
        <f>VLOOKUP(DS3,$C$284:$D$377,2,FALSE)</f>
        <v>13</v>
      </c>
      <c r="DU3" s="10">
        <v>1.4870000000000001</v>
      </c>
      <c r="DV3" s="8" t="s">
        <v>132</v>
      </c>
      <c r="DW3" s="7" t="str" cm="1">
        <f t="array" ref="DW3:DW274">_xlfn.XLOOKUP($B$3:$B$274,Dados!DT5:DT1048576,Dados!DU5:DU1048576,"")</f>
        <v/>
      </c>
      <c r="DX3" s="7" t="str" cm="1">
        <f t="array" ref="DX3:DX274">_xlfn.XLOOKUP(_xlfn.ANCHORARRAY(DW3),Dados!DU5:DU1048576,Dados!DV5:DV1048576,"")</f>
        <v/>
      </c>
      <c r="DZ3" s="8" t="s">
        <v>2</v>
      </c>
      <c r="EA3" s="7">
        <f>VLOOKUP(DZ3,$C$284:$D$377,2,FALSE)</f>
        <v>13</v>
      </c>
      <c r="EB3" s="10">
        <v>1.4870000000000001</v>
      </c>
      <c r="EC3" s="8" t="s">
        <v>132</v>
      </c>
      <c r="ED3" s="7" t="str" cm="1">
        <f t="array" ref="ED3:ED274">_xlfn.XLOOKUP($B$3:$B$274,Dados!EA5:EA1048576,Dados!EB5:EB1048576,"")</f>
        <v/>
      </c>
      <c r="EE3" s="7" t="str" cm="1">
        <f t="array" ref="EE3:EE274">_xlfn.XLOOKUP(_xlfn.ANCHORARRAY(ED3),Dados!EB5:EB1048576,Dados!EC5:EC1048576,"")</f>
        <v/>
      </c>
      <c r="EG3" s="8" t="s">
        <v>2</v>
      </c>
      <c r="EH3" s="7">
        <f>VLOOKUP(EG3,$C$284:$D$377,2,FALSE)</f>
        <v>13</v>
      </c>
      <c r="EI3" s="10">
        <v>1.4870000000000001</v>
      </c>
      <c r="EJ3" s="8" t="s">
        <v>132</v>
      </c>
      <c r="EK3" s="7" t="str" cm="1">
        <f t="array" ref="EK3:EK274">_xlfn.XLOOKUP($B$3:$B$274,Dados!EH5:EH1048576,Dados!EI5:EI1048576,"")</f>
        <v/>
      </c>
      <c r="EL3" s="7" t="str" cm="1">
        <f t="array" ref="EL3:EL274">_xlfn.XLOOKUP(_xlfn.ANCHORARRAY(EK3),Dados!EI5:EI1048576,Dados!EJ5:EJ1048576,"")</f>
        <v/>
      </c>
      <c r="EN3" s="8" t="s">
        <v>2</v>
      </c>
      <c r="EO3" s="7">
        <f>VLOOKUP(EN3,$C$284:$D$377,2,FALSE)</f>
        <v>13</v>
      </c>
      <c r="EP3" s="10">
        <v>1.4870000000000001</v>
      </c>
      <c r="EQ3" s="8" t="s">
        <v>132</v>
      </c>
      <c r="ER3" s="7" t="str" cm="1">
        <f t="array" ref="ER3:ER274">_xlfn.XLOOKUP($B$3:$B$274,Dados!EO5:EO1048576,Dados!EP5:EP1048576,"")</f>
        <v/>
      </c>
      <c r="ES3" s="7" t="str" cm="1">
        <f t="array" ref="ES3:ES274">_xlfn.XLOOKUP(_xlfn.ANCHORARRAY(ER3),Dados!EP5:EP1048576,Dados!EQ5:EQ1048576,"")</f>
        <v/>
      </c>
      <c r="EU3" s="8" t="s">
        <v>2</v>
      </c>
      <c r="EV3" s="7">
        <f>VLOOKUP(EU3,$C$284:$D$377,2,FALSE)</f>
        <v>13</v>
      </c>
      <c r="EW3" s="10">
        <v>1.4870000000000001</v>
      </c>
      <c r="EX3" s="8" t="s">
        <v>132</v>
      </c>
      <c r="EY3" s="7" t="str" cm="1">
        <f t="array" ref="EY3:EY274">_xlfn.XLOOKUP($B$3:$B$274,Dados!EV5:EV1048576,Dados!EW5:EW1048576,"")</f>
        <v/>
      </c>
      <c r="EZ3" s="7" t="str" cm="1">
        <f t="array" ref="EZ3:EZ274">_xlfn.XLOOKUP(_xlfn.ANCHORARRAY(EY3),Dados!EW5:EW1048576,Dados!EX5:EX1048576,"")</f>
        <v/>
      </c>
      <c r="FB3" s="8" t="s">
        <v>2</v>
      </c>
      <c r="FC3" s="7">
        <f>VLOOKUP(FB3,$C$284:$D$377,2,FALSE)</f>
        <v>13</v>
      </c>
      <c r="FD3" s="10">
        <v>1.4870000000000001</v>
      </c>
      <c r="FE3" s="8" t="s">
        <v>132</v>
      </c>
      <c r="FF3" s="7" t="str" cm="1">
        <f t="array" ref="FF3:FF274">_xlfn.XLOOKUP($B$3:$B$274,Dados!FC5:FC1048576,Dados!FD5:FD1048576,"")</f>
        <v/>
      </c>
      <c r="FG3" s="7" t="str" cm="1">
        <f t="array" ref="FG3:FG274">_xlfn.XLOOKUP(_xlfn.ANCHORARRAY(FF3),Dados!FD5:FD1048576,Dados!FE5:FE1048576,"")</f>
        <v/>
      </c>
      <c r="FI3" s="8" t="s">
        <v>2</v>
      </c>
      <c r="FJ3" s="7">
        <f>VLOOKUP(FI3,$C$284:$D$377,2,FALSE)</f>
        <v>13</v>
      </c>
      <c r="FK3" s="10">
        <v>1.4870000000000001</v>
      </c>
      <c r="FL3" s="8" t="s">
        <v>132</v>
      </c>
      <c r="FM3" s="7" t="str" cm="1">
        <f t="array" ref="FM3:FM274">_xlfn.XLOOKUP($B$3:$B$274,Dados!FJ5:FJ1048576,Dados!FK5:FK1048576,"")</f>
        <v/>
      </c>
      <c r="FN3" s="7" t="str" cm="1">
        <f t="array" ref="FN3:FN274">_xlfn.XLOOKUP(_xlfn.ANCHORARRAY(FM3),Dados!FK5:FK1048576,Dados!FL5:FL1048576,"")</f>
        <v/>
      </c>
      <c r="FP3" s="8" t="s">
        <v>2</v>
      </c>
      <c r="FQ3" s="7">
        <f>VLOOKUP(FP3,$C$284:$D$377,2,FALSE)</f>
        <v>13</v>
      </c>
      <c r="FR3" s="10">
        <v>1.4870000000000001</v>
      </c>
      <c r="FS3" s="8" t="s">
        <v>132</v>
      </c>
      <c r="FT3" s="7" t="str" cm="1">
        <f t="array" ref="FT3:FT274">_xlfn.XLOOKUP($B$3:$B$274,Dados!FQ5:FQ1048576,Dados!FR5:FR1048576,"")</f>
        <v/>
      </c>
      <c r="FU3" s="7" t="str" cm="1">
        <f t="array" ref="FU3:FU274">_xlfn.XLOOKUP(_xlfn.ANCHORARRAY(FT3),Dados!FR5:FR1048576,Dados!FS5:FS1048576,"")</f>
        <v/>
      </c>
      <c r="FW3" s="8" t="s">
        <v>2</v>
      </c>
      <c r="FX3" s="7">
        <f>VLOOKUP(FW3,$C$284:$D$377,2,FALSE)</f>
        <v>13</v>
      </c>
      <c r="FY3" s="10">
        <v>1.4870000000000001</v>
      </c>
      <c r="FZ3" s="8" t="s">
        <v>132</v>
      </c>
      <c r="GA3" s="7" t="str" cm="1">
        <f t="array" ref="GA3:GA274">_xlfn.XLOOKUP($B$3:$B$274,Dados!FX5:FX1048576,Dados!FY5:FY1048576,"")</f>
        <v/>
      </c>
      <c r="GB3" s="7" t="str" cm="1">
        <f t="array" ref="GB3:GB274">_xlfn.XLOOKUP(_xlfn.ANCHORARRAY(GA3),Dados!FY5:FY1048576,Dados!FZ5:FZ1048576,"")</f>
        <v/>
      </c>
    </row>
    <row r="4" spans="1:184" ht="15.75" x14ac:dyDescent="0.25">
      <c r="B4" s="82">
        <f>IF($A$3=$A$26,E4,E4*1000)</f>
        <v>1553</v>
      </c>
      <c r="C4" s="8" t="s">
        <v>2</v>
      </c>
      <c r="D4" s="7">
        <f t="shared" ref="D4:D67" si="0">VLOOKUP(C4,$C$284:$D$377,2,FALSE)</f>
        <v>13</v>
      </c>
      <c r="E4" s="10">
        <v>1.5529999999999999</v>
      </c>
      <c r="F4" s="8" t="s">
        <v>133</v>
      </c>
      <c r="G4" s="7" t="str">
        <v/>
      </c>
      <c r="H4" s="7" t="str">
        <v/>
      </c>
      <c r="J4" s="16">
        <f t="shared" ref="J4:J67" si="1">M4*1000</f>
        <v>1553</v>
      </c>
      <c r="K4" s="8" t="s">
        <v>2</v>
      </c>
      <c r="L4" s="7">
        <f t="shared" ref="L4:L67" si="2">VLOOKUP(K4,$C$284:$D$377,2,FALSE)</f>
        <v>13</v>
      </c>
      <c r="M4" s="10">
        <v>1.5529999999999999</v>
      </c>
      <c r="N4" s="8" t="s">
        <v>133</v>
      </c>
      <c r="O4" s="7" t="str">
        <v/>
      </c>
      <c r="P4" s="7" t="str">
        <v/>
      </c>
      <c r="R4" s="8" t="s">
        <v>2</v>
      </c>
      <c r="S4" s="7">
        <f t="shared" ref="S4:S67" si="3">VLOOKUP(R4,$C$284:$D$377,2,FALSE)</f>
        <v>13</v>
      </c>
      <c r="T4" s="10">
        <v>1.5529999999999999</v>
      </c>
      <c r="U4" s="8" t="s">
        <v>133</v>
      </c>
      <c r="V4" s="7" t="str">
        <v/>
      </c>
      <c r="W4" s="7" t="str">
        <v/>
      </c>
      <c r="Y4" s="8" t="s">
        <v>2</v>
      </c>
      <c r="Z4" s="7">
        <f t="shared" ref="Z4:Z67" si="4">VLOOKUP(Y4,$C$284:$D$377,2,FALSE)</f>
        <v>13</v>
      </c>
      <c r="AA4" s="10">
        <v>1.5529999999999999</v>
      </c>
      <c r="AB4" s="8" t="s">
        <v>133</v>
      </c>
      <c r="AC4" s="7" t="str">
        <v/>
      </c>
      <c r="AD4" s="7" t="str">
        <v/>
      </c>
      <c r="AF4" s="8" t="s">
        <v>2</v>
      </c>
      <c r="AG4" s="7">
        <f t="shared" ref="AG4:AG67" si="5">VLOOKUP(AF4,$C$284:$D$377,2,FALSE)</f>
        <v>13</v>
      </c>
      <c r="AH4" s="10">
        <v>1.5529999999999999</v>
      </c>
      <c r="AI4" s="8" t="s">
        <v>133</v>
      </c>
      <c r="AJ4" s="7" t="str">
        <v/>
      </c>
      <c r="AK4" s="7" t="str">
        <v/>
      </c>
      <c r="AM4" s="8" t="s">
        <v>2</v>
      </c>
      <c r="AN4" s="7">
        <f t="shared" ref="AN4:AN67" si="6">VLOOKUP(AM4,$C$284:$D$377,2,FALSE)</f>
        <v>13</v>
      </c>
      <c r="AO4" s="10">
        <v>1.5529999999999999</v>
      </c>
      <c r="AP4" s="8" t="s">
        <v>133</v>
      </c>
      <c r="AQ4" s="7" t="str">
        <v/>
      </c>
      <c r="AR4" s="7" t="str">
        <v/>
      </c>
      <c r="AT4" s="8" t="s">
        <v>2</v>
      </c>
      <c r="AU4" s="7">
        <f t="shared" ref="AU4:AU67" si="7">VLOOKUP(AT4,$C$284:$D$377,2,FALSE)</f>
        <v>13</v>
      </c>
      <c r="AV4" s="10">
        <v>1.5529999999999999</v>
      </c>
      <c r="AW4" s="8" t="s">
        <v>133</v>
      </c>
      <c r="AX4" s="7" t="str">
        <v/>
      </c>
      <c r="AY4" s="7" t="str">
        <v/>
      </c>
      <c r="BA4" s="8" t="s">
        <v>2</v>
      </c>
      <c r="BB4" s="7">
        <f t="shared" ref="BB4:BB67" si="8">VLOOKUP(BA4,$C$284:$D$377,2,FALSE)</f>
        <v>13</v>
      </c>
      <c r="BC4" s="10">
        <v>1.5529999999999999</v>
      </c>
      <c r="BD4" s="8" t="s">
        <v>133</v>
      </c>
      <c r="BE4" s="7" t="str">
        <v/>
      </c>
      <c r="BF4" s="7" t="str">
        <v/>
      </c>
      <c r="BH4" s="8" t="s">
        <v>2</v>
      </c>
      <c r="BI4" s="7">
        <f t="shared" ref="BI4:BI67" si="9">VLOOKUP(BH4,$C$284:$D$377,2,FALSE)</f>
        <v>13</v>
      </c>
      <c r="BJ4" s="10">
        <v>1.5529999999999999</v>
      </c>
      <c r="BK4" s="8" t="s">
        <v>133</v>
      </c>
      <c r="BL4" s="7" t="str">
        <v/>
      </c>
      <c r="BM4" s="7" t="str">
        <v/>
      </c>
      <c r="BO4" s="8" t="s">
        <v>2</v>
      </c>
      <c r="BP4" s="7">
        <f t="shared" ref="BP4:BP67" si="10">VLOOKUP(BO4,$C$284:$D$377,2,FALSE)</f>
        <v>13</v>
      </c>
      <c r="BQ4" s="10">
        <v>1.5529999999999999</v>
      </c>
      <c r="BR4" s="8" t="s">
        <v>133</v>
      </c>
      <c r="BS4" s="7" t="str">
        <v/>
      </c>
      <c r="BT4" s="7" t="str">
        <v/>
      </c>
      <c r="BV4" s="8" t="s">
        <v>2</v>
      </c>
      <c r="BW4" s="7">
        <f t="shared" ref="BW4:BW67" si="11">VLOOKUP(BV4,$C$284:$D$377,2,FALSE)</f>
        <v>13</v>
      </c>
      <c r="BX4" s="10">
        <v>1.5529999999999999</v>
      </c>
      <c r="BY4" s="8" t="s">
        <v>133</v>
      </c>
      <c r="BZ4" s="7" t="str">
        <v/>
      </c>
      <c r="CA4" s="7" t="str">
        <v/>
      </c>
      <c r="CC4" s="8" t="s">
        <v>2</v>
      </c>
      <c r="CD4" s="7">
        <f t="shared" ref="CD4:CD67" si="12">VLOOKUP(CC4,$C$284:$D$377,2,FALSE)</f>
        <v>13</v>
      </c>
      <c r="CE4" s="10">
        <v>1.5529999999999999</v>
      </c>
      <c r="CF4" s="8" t="s">
        <v>133</v>
      </c>
      <c r="CG4" s="7" t="str">
        <v/>
      </c>
      <c r="CH4" s="7" t="str">
        <v/>
      </c>
      <c r="CJ4" s="8" t="s">
        <v>2</v>
      </c>
      <c r="CK4" s="7">
        <f t="shared" ref="CK4:CK67" si="13">VLOOKUP(CJ4,$C$284:$D$377,2,FALSE)</f>
        <v>13</v>
      </c>
      <c r="CL4" s="10">
        <v>1.5529999999999999</v>
      </c>
      <c r="CM4" s="8" t="s">
        <v>133</v>
      </c>
      <c r="CN4" s="7" t="str">
        <v/>
      </c>
      <c r="CO4" s="7" t="str">
        <v/>
      </c>
      <c r="CQ4" s="8" t="s">
        <v>2</v>
      </c>
      <c r="CR4" s="7">
        <f t="shared" ref="CR4:CR67" si="14">VLOOKUP(CQ4,$C$284:$D$377,2,FALSE)</f>
        <v>13</v>
      </c>
      <c r="CS4" s="10">
        <v>1.5529999999999999</v>
      </c>
      <c r="CT4" s="8" t="s">
        <v>133</v>
      </c>
      <c r="CU4" s="7" t="str">
        <v/>
      </c>
      <c r="CV4" s="7" t="str">
        <v/>
      </c>
      <c r="CX4" s="8" t="s">
        <v>2</v>
      </c>
      <c r="CY4" s="7">
        <f t="shared" ref="CY4:CY67" si="15">VLOOKUP(CX4,$C$284:$D$377,2,FALSE)</f>
        <v>13</v>
      </c>
      <c r="CZ4" s="10">
        <v>1.5529999999999999</v>
      </c>
      <c r="DA4" s="8" t="s">
        <v>133</v>
      </c>
      <c r="DB4" s="7" t="str">
        <v/>
      </c>
      <c r="DC4" s="7" t="str">
        <v/>
      </c>
      <c r="DE4" s="8" t="s">
        <v>2</v>
      </c>
      <c r="DF4" s="7">
        <f t="shared" ref="DF4:DF67" si="16">VLOOKUP(DE4,$C$284:$D$377,2,FALSE)</f>
        <v>13</v>
      </c>
      <c r="DG4" s="10">
        <v>1.5529999999999999</v>
      </c>
      <c r="DH4" s="8" t="s">
        <v>133</v>
      </c>
      <c r="DI4" s="7" t="str">
        <v/>
      </c>
      <c r="DJ4" s="7" t="str">
        <v/>
      </c>
      <c r="DL4" s="8" t="s">
        <v>2</v>
      </c>
      <c r="DM4" s="7">
        <f t="shared" ref="DM4:DM67" si="17">VLOOKUP(DL4,$C$284:$D$377,2,FALSE)</f>
        <v>13</v>
      </c>
      <c r="DN4" s="10">
        <v>1.5529999999999999</v>
      </c>
      <c r="DO4" s="8" t="s">
        <v>133</v>
      </c>
      <c r="DP4" s="7" t="str">
        <v/>
      </c>
      <c r="DQ4" s="7" t="str">
        <v/>
      </c>
      <c r="DS4" s="8" t="s">
        <v>2</v>
      </c>
      <c r="DT4" s="7">
        <f t="shared" ref="DT4:DT67" si="18">VLOOKUP(DS4,$C$284:$D$377,2,FALSE)</f>
        <v>13</v>
      </c>
      <c r="DU4" s="10">
        <v>1.5529999999999999</v>
      </c>
      <c r="DV4" s="8" t="s">
        <v>133</v>
      </c>
      <c r="DW4" s="7" t="str">
        <v/>
      </c>
      <c r="DX4" s="7" t="str">
        <v/>
      </c>
      <c r="DZ4" s="8" t="s">
        <v>2</v>
      </c>
      <c r="EA4" s="7">
        <f t="shared" ref="EA4:EA67" si="19">VLOOKUP(DZ4,$C$284:$D$377,2,FALSE)</f>
        <v>13</v>
      </c>
      <c r="EB4" s="10">
        <v>1.5529999999999999</v>
      </c>
      <c r="EC4" s="8" t="s">
        <v>133</v>
      </c>
      <c r="ED4" s="7" t="str">
        <v/>
      </c>
      <c r="EE4" s="7" t="str">
        <v/>
      </c>
      <c r="EG4" s="8" t="s">
        <v>2</v>
      </c>
      <c r="EH4" s="7">
        <f t="shared" ref="EH4:EH67" si="20">VLOOKUP(EG4,$C$284:$D$377,2,FALSE)</f>
        <v>13</v>
      </c>
      <c r="EI4" s="10">
        <v>1.5529999999999999</v>
      </c>
      <c r="EJ4" s="8" t="s">
        <v>133</v>
      </c>
      <c r="EK4" s="7" t="str">
        <v/>
      </c>
      <c r="EL4" s="7" t="str">
        <v/>
      </c>
      <c r="EN4" s="8" t="s">
        <v>2</v>
      </c>
      <c r="EO4" s="7">
        <f t="shared" ref="EO4:EO67" si="21">VLOOKUP(EN4,$C$284:$D$377,2,FALSE)</f>
        <v>13</v>
      </c>
      <c r="EP4" s="10">
        <v>1.5529999999999999</v>
      </c>
      <c r="EQ4" s="8" t="s">
        <v>133</v>
      </c>
      <c r="ER4" s="7" t="str">
        <v/>
      </c>
      <c r="ES4" s="7" t="str">
        <v/>
      </c>
      <c r="EU4" s="8" t="s">
        <v>2</v>
      </c>
      <c r="EV4" s="7">
        <f t="shared" ref="EV4:EV67" si="22">VLOOKUP(EU4,$C$284:$D$377,2,FALSE)</f>
        <v>13</v>
      </c>
      <c r="EW4" s="10">
        <v>1.5529999999999999</v>
      </c>
      <c r="EX4" s="8" t="s">
        <v>133</v>
      </c>
      <c r="EY4" s="7" t="str">
        <v/>
      </c>
      <c r="EZ4" s="7" t="str">
        <v/>
      </c>
      <c r="FB4" s="8" t="s">
        <v>2</v>
      </c>
      <c r="FC4" s="7">
        <f t="shared" ref="FC4:FC67" si="23">VLOOKUP(FB4,$C$284:$D$377,2,FALSE)</f>
        <v>13</v>
      </c>
      <c r="FD4" s="10">
        <v>1.5529999999999999</v>
      </c>
      <c r="FE4" s="8" t="s">
        <v>133</v>
      </c>
      <c r="FF4" s="7" t="str">
        <v/>
      </c>
      <c r="FG4" s="7" t="str">
        <v/>
      </c>
      <c r="FI4" s="8" t="s">
        <v>2</v>
      </c>
      <c r="FJ4" s="7">
        <f t="shared" ref="FJ4:FJ67" si="24">VLOOKUP(FI4,$C$284:$D$377,2,FALSE)</f>
        <v>13</v>
      </c>
      <c r="FK4" s="10">
        <v>1.5529999999999999</v>
      </c>
      <c r="FL4" s="8" t="s">
        <v>133</v>
      </c>
      <c r="FM4" s="7" t="str">
        <v/>
      </c>
      <c r="FN4" s="7" t="str">
        <v/>
      </c>
      <c r="FP4" s="8" t="s">
        <v>2</v>
      </c>
      <c r="FQ4" s="7">
        <f t="shared" ref="FQ4:FQ67" si="25">VLOOKUP(FP4,$C$284:$D$377,2,FALSE)</f>
        <v>13</v>
      </c>
      <c r="FR4" s="10">
        <v>1.5529999999999999</v>
      </c>
      <c r="FS4" s="8" t="s">
        <v>133</v>
      </c>
      <c r="FT4" s="7" t="str">
        <v/>
      </c>
      <c r="FU4" s="7" t="str">
        <v/>
      </c>
      <c r="FW4" s="8" t="s">
        <v>2</v>
      </c>
      <c r="FX4" s="7">
        <f t="shared" ref="FX4:FX67" si="26">VLOOKUP(FW4,$C$284:$D$377,2,FALSE)</f>
        <v>13</v>
      </c>
      <c r="FY4" s="10">
        <v>1.5529999999999999</v>
      </c>
      <c r="FZ4" s="8" t="s">
        <v>133</v>
      </c>
      <c r="GA4" s="7" t="str">
        <v/>
      </c>
      <c r="GB4" s="7" t="str">
        <v/>
      </c>
    </row>
    <row r="5" spans="1:184" ht="15.75" x14ac:dyDescent="0.25">
      <c r="B5" s="82">
        <f t="shared" ref="B5:B68" si="27">IF($A$3=$A$26,E5,E5*1000)</f>
        <v>1740</v>
      </c>
      <c r="C5" s="8" t="s">
        <v>5</v>
      </c>
      <c r="D5" s="7">
        <f t="shared" si="0"/>
        <v>14</v>
      </c>
      <c r="E5" s="10">
        <v>1.74</v>
      </c>
      <c r="F5" s="8" t="s">
        <v>132</v>
      </c>
      <c r="G5" s="7" t="str">
        <v/>
      </c>
      <c r="H5" s="7" t="str">
        <v/>
      </c>
      <c r="J5" s="16">
        <f t="shared" si="1"/>
        <v>1740</v>
      </c>
      <c r="K5" s="8" t="s">
        <v>5</v>
      </c>
      <c r="L5" s="7">
        <f t="shared" si="2"/>
        <v>14</v>
      </c>
      <c r="M5" s="10">
        <v>1.74</v>
      </c>
      <c r="N5" s="8" t="s">
        <v>132</v>
      </c>
      <c r="O5" s="7" t="str">
        <v/>
      </c>
      <c r="P5" s="7" t="str">
        <v/>
      </c>
      <c r="R5" s="8" t="s">
        <v>5</v>
      </c>
      <c r="S5" s="7">
        <f t="shared" si="3"/>
        <v>14</v>
      </c>
      <c r="T5" s="10">
        <v>1.74</v>
      </c>
      <c r="U5" s="8" t="s">
        <v>132</v>
      </c>
      <c r="V5" s="7">
        <v>4158</v>
      </c>
      <c r="W5" s="7">
        <v>86</v>
      </c>
      <c r="Y5" s="8" t="s">
        <v>5</v>
      </c>
      <c r="Z5" s="7">
        <f t="shared" si="4"/>
        <v>14</v>
      </c>
      <c r="AA5" s="10">
        <v>1.74</v>
      </c>
      <c r="AB5" s="8" t="s">
        <v>132</v>
      </c>
      <c r="AC5" s="7">
        <v>3391</v>
      </c>
      <c r="AD5" s="7">
        <v>79</v>
      </c>
      <c r="AF5" s="8" t="s">
        <v>5</v>
      </c>
      <c r="AG5" s="7">
        <f t="shared" si="5"/>
        <v>14</v>
      </c>
      <c r="AH5" s="10">
        <v>1.74</v>
      </c>
      <c r="AI5" s="8" t="s">
        <v>132</v>
      </c>
      <c r="AJ5" s="7">
        <v>4643</v>
      </c>
      <c r="AK5" s="7">
        <v>90</v>
      </c>
      <c r="AM5" s="8" t="s">
        <v>5</v>
      </c>
      <c r="AN5" s="7">
        <f t="shared" si="6"/>
        <v>14</v>
      </c>
      <c r="AO5" s="10">
        <v>1.74</v>
      </c>
      <c r="AP5" s="8" t="s">
        <v>132</v>
      </c>
      <c r="AQ5" s="7">
        <v>6800</v>
      </c>
      <c r="AR5" s="7">
        <v>107</v>
      </c>
      <c r="AT5" s="8" t="s">
        <v>5</v>
      </c>
      <c r="AU5" s="7">
        <f t="shared" si="7"/>
        <v>14</v>
      </c>
      <c r="AV5" s="10">
        <v>1.74</v>
      </c>
      <c r="AW5" s="8" t="s">
        <v>132</v>
      </c>
      <c r="AX5" s="7">
        <v>4273</v>
      </c>
      <c r="AY5" s="7">
        <v>70</v>
      </c>
      <c r="BA5" s="8" t="s">
        <v>5</v>
      </c>
      <c r="BB5" s="7">
        <f t="shared" si="8"/>
        <v>14</v>
      </c>
      <c r="BC5" s="10">
        <v>1.74</v>
      </c>
      <c r="BD5" s="8" t="s">
        <v>132</v>
      </c>
      <c r="BE5" s="7">
        <v>3929</v>
      </c>
      <c r="BF5" s="7">
        <v>86</v>
      </c>
      <c r="BH5" s="8" t="s">
        <v>5</v>
      </c>
      <c r="BI5" s="7">
        <f t="shared" si="9"/>
        <v>14</v>
      </c>
      <c r="BJ5" s="10">
        <v>1.74</v>
      </c>
      <c r="BK5" s="8" t="s">
        <v>132</v>
      </c>
      <c r="BL5" s="7">
        <v>5428</v>
      </c>
      <c r="BM5" s="7">
        <v>100</v>
      </c>
      <c r="BO5" s="8" t="s">
        <v>5</v>
      </c>
      <c r="BP5" s="7">
        <f t="shared" si="10"/>
        <v>14</v>
      </c>
      <c r="BQ5" s="10">
        <v>1.74</v>
      </c>
      <c r="BR5" s="8" t="s">
        <v>132</v>
      </c>
      <c r="BS5" s="7">
        <v>7268</v>
      </c>
      <c r="BT5" s="7">
        <v>113</v>
      </c>
      <c r="BV5" s="8" t="s">
        <v>5</v>
      </c>
      <c r="BW5" s="7">
        <f t="shared" si="11"/>
        <v>14</v>
      </c>
      <c r="BX5" s="10">
        <v>1.74</v>
      </c>
      <c r="BY5" s="8" t="s">
        <v>132</v>
      </c>
      <c r="BZ5" s="7">
        <v>5318</v>
      </c>
      <c r="CA5" s="7">
        <v>97</v>
      </c>
      <c r="CC5" s="8" t="s">
        <v>5</v>
      </c>
      <c r="CD5" s="7">
        <f t="shared" si="12"/>
        <v>14</v>
      </c>
      <c r="CE5" s="10">
        <v>1.74</v>
      </c>
      <c r="CF5" s="8" t="s">
        <v>132</v>
      </c>
      <c r="CG5" s="7">
        <v>11218</v>
      </c>
      <c r="CH5" s="7">
        <v>130</v>
      </c>
      <c r="CJ5" s="8" t="s">
        <v>5</v>
      </c>
      <c r="CK5" s="7">
        <f t="shared" si="13"/>
        <v>14</v>
      </c>
      <c r="CL5" s="10">
        <v>1.74</v>
      </c>
      <c r="CM5" s="8" t="s">
        <v>132</v>
      </c>
      <c r="CN5" s="7" t="str">
        <v/>
      </c>
      <c r="CO5" s="7" t="str">
        <v/>
      </c>
      <c r="CQ5" s="8" t="s">
        <v>5</v>
      </c>
      <c r="CR5" s="7">
        <f t="shared" si="14"/>
        <v>14</v>
      </c>
      <c r="CS5" s="10">
        <v>1.74</v>
      </c>
      <c r="CT5" s="8" t="s">
        <v>132</v>
      </c>
      <c r="CU5" s="7" t="str">
        <v/>
      </c>
      <c r="CV5" s="7" t="str">
        <v/>
      </c>
      <c r="CX5" s="8" t="s">
        <v>5</v>
      </c>
      <c r="CY5" s="7">
        <f t="shared" si="15"/>
        <v>14</v>
      </c>
      <c r="CZ5" s="10">
        <v>1.74</v>
      </c>
      <c r="DA5" s="8" t="s">
        <v>132</v>
      </c>
      <c r="DB5" s="7" t="str">
        <v/>
      </c>
      <c r="DC5" s="7" t="str">
        <v/>
      </c>
      <c r="DE5" s="8" t="s">
        <v>5</v>
      </c>
      <c r="DF5" s="7">
        <f t="shared" si="16"/>
        <v>14</v>
      </c>
      <c r="DG5" s="10">
        <v>1.74</v>
      </c>
      <c r="DH5" s="8" t="s">
        <v>132</v>
      </c>
      <c r="DI5" s="7" t="str">
        <v/>
      </c>
      <c r="DJ5" s="7" t="str">
        <v/>
      </c>
      <c r="DL5" s="8" t="s">
        <v>5</v>
      </c>
      <c r="DM5" s="7">
        <f t="shared" si="17"/>
        <v>14</v>
      </c>
      <c r="DN5" s="10">
        <v>1.74</v>
      </c>
      <c r="DO5" s="8" t="s">
        <v>132</v>
      </c>
      <c r="DP5" s="7" t="str">
        <v/>
      </c>
      <c r="DQ5" s="7" t="str">
        <v/>
      </c>
      <c r="DS5" s="8" t="s">
        <v>5</v>
      </c>
      <c r="DT5" s="7">
        <f t="shared" si="18"/>
        <v>14</v>
      </c>
      <c r="DU5" s="10">
        <v>1.74</v>
      </c>
      <c r="DV5" s="8" t="s">
        <v>132</v>
      </c>
      <c r="DW5" s="7" t="str">
        <v/>
      </c>
      <c r="DX5" s="7" t="str">
        <v/>
      </c>
      <c r="DZ5" s="8" t="s">
        <v>5</v>
      </c>
      <c r="EA5" s="7">
        <f t="shared" si="19"/>
        <v>14</v>
      </c>
      <c r="EB5" s="10">
        <v>1.74</v>
      </c>
      <c r="EC5" s="8" t="s">
        <v>132</v>
      </c>
      <c r="ED5" s="7" t="str">
        <v/>
      </c>
      <c r="EE5" s="7" t="str">
        <v/>
      </c>
      <c r="EG5" s="8" t="s">
        <v>5</v>
      </c>
      <c r="EH5" s="7">
        <f t="shared" si="20"/>
        <v>14</v>
      </c>
      <c r="EI5" s="10">
        <v>1.74</v>
      </c>
      <c r="EJ5" s="8" t="s">
        <v>132</v>
      </c>
      <c r="EK5" s="7" t="str">
        <v/>
      </c>
      <c r="EL5" s="7" t="str">
        <v/>
      </c>
      <c r="EN5" s="8" t="s">
        <v>5</v>
      </c>
      <c r="EO5" s="7">
        <f t="shared" si="21"/>
        <v>14</v>
      </c>
      <c r="EP5" s="10">
        <v>1.74</v>
      </c>
      <c r="EQ5" s="8" t="s">
        <v>132</v>
      </c>
      <c r="ER5" s="7" t="str">
        <v/>
      </c>
      <c r="ES5" s="7" t="str">
        <v/>
      </c>
      <c r="EU5" s="8" t="s">
        <v>5</v>
      </c>
      <c r="EV5" s="7">
        <f t="shared" si="22"/>
        <v>14</v>
      </c>
      <c r="EW5" s="10">
        <v>1.74</v>
      </c>
      <c r="EX5" s="8" t="s">
        <v>132</v>
      </c>
      <c r="EY5" s="7" t="str">
        <v/>
      </c>
      <c r="EZ5" s="7" t="str">
        <v/>
      </c>
      <c r="FB5" s="8" t="s">
        <v>5</v>
      </c>
      <c r="FC5" s="7">
        <f t="shared" si="23"/>
        <v>14</v>
      </c>
      <c r="FD5" s="10">
        <v>1.74</v>
      </c>
      <c r="FE5" s="8" t="s">
        <v>132</v>
      </c>
      <c r="FF5" s="7" t="str">
        <v/>
      </c>
      <c r="FG5" s="7" t="str">
        <v/>
      </c>
      <c r="FI5" s="8" t="s">
        <v>5</v>
      </c>
      <c r="FJ5" s="7">
        <f t="shared" si="24"/>
        <v>14</v>
      </c>
      <c r="FK5" s="10">
        <v>1.74</v>
      </c>
      <c r="FL5" s="8" t="s">
        <v>132</v>
      </c>
      <c r="FM5" s="7" t="str">
        <v/>
      </c>
      <c r="FN5" s="7" t="str">
        <v/>
      </c>
      <c r="FP5" s="8" t="s">
        <v>5</v>
      </c>
      <c r="FQ5" s="7">
        <f t="shared" si="25"/>
        <v>14</v>
      </c>
      <c r="FR5" s="10">
        <v>1.74</v>
      </c>
      <c r="FS5" s="8" t="s">
        <v>132</v>
      </c>
      <c r="FT5" s="7" t="str">
        <v/>
      </c>
      <c r="FU5" s="7" t="str">
        <v/>
      </c>
      <c r="FW5" s="8" t="s">
        <v>5</v>
      </c>
      <c r="FX5" s="7">
        <f t="shared" si="26"/>
        <v>14</v>
      </c>
      <c r="FY5" s="10">
        <v>1.74</v>
      </c>
      <c r="FZ5" s="8" t="s">
        <v>132</v>
      </c>
      <c r="GA5" s="7" t="str">
        <v/>
      </c>
      <c r="GB5" s="7" t="str">
        <v/>
      </c>
    </row>
    <row r="6" spans="1:184" ht="15.75" x14ac:dyDescent="0.25">
      <c r="B6" s="82">
        <f t="shared" si="27"/>
        <v>1832</v>
      </c>
      <c r="C6" s="8" t="s">
        <v>5</v>
      </c>
      <c r="D6" s="7">
        <f t="shared" si="0"/>
        <v>14</v>
      </c>
      <c r="E6" s="10">
        <v>1.8320000000000001</v>
      </c>
      <c r="F6" s="8" t="s">
        <v>133</v>
      </c>
      <c r="G6" s="7" t="str">
        <v/>
      </c>
      <c r="H6" s="7" t="str">
        <v/>
      </c>
      <c r="J6" s="16">
        <f t="shared" si="1"/>
        <v>1832</v>
      </c>
      <c r="K6" s="8" t="s">
        <v>5</v>
      </c>
      <c r="L6" s="7">
        <f t="shared" si="2"/>
        <v>14</v>
      </c>
      <c r="M6" s="10">
        <v>1.8320000000000001</v>
      </c>
      <c r="N6" s="8" t="s">
        <v>133</v>
      </c>
      <c r="O6" s="7" t="str">
        <v/>
      </c>
      <c r="P6" s="7" t="str">
        <v/>
      </c>
      <c r="R6" s="8" t="s">
        <v>5</v>
      </c>
      <c r="S6" s="7">
        <f t="shared" si="3"/>
        <v>14</v>
      </c>
      <c r="T6" s="10">
        <v>1.8320000000000001</v>
      </c>
      <c r="U6" s="8" t="s">
        <v>133</v>
      </c>
      <c r="V6" s="7" t="str">
        <v/>
      </c>
      <c r="W6" s="7" t="str">
        <v/>
      </c>
      <c r="Y6" s="8" t="s">
        <v>5</v>
      </c>
      <c r="Z6" s="7">
        <f t="shared" si="4"/>
        <v>14</v>
      </c>
      <c r="AA6" s="10">
        <v>1.8320000000000001</v>
      </c>
      <c r="AB6" s="8" t="s">
        <v>133</v>
      </c>
      <c r="AC6" s="7" t="str">
        <v/>
      </c>
      <c r="AD6" s="7" t="str">
        <v/>
      </c>
      <c r="AF6" s="8" t="s">
        <v>5</v>
      </c>
      <c r="AG6" s="7">
        <f t="shared" si="5"/>
        <v>14</v>
      </c>
      <c r="AH6" s="10">
        <v>1.8320000000000001</v>
      </c>
      <c r="AI6" s="8" t="s">
        <v>133</v>
      </c>
      <c r="AJ6" s="7" t="str">
        <v/>
      </c>
      <c r="AK6" s="7" t="str">
        <v/>
      </c>
      <c r="AM6" s="8" t="s">
        <v>5</v>
      </c>
      <c r="AN6" s="7">
        <f t="shared" si="6"/>
        <v>14</v>
      </c>
      <c r="AO6" s="10">
        <v>1.8320000000000001</v>
      </c>
      <c r="AP6" s="8" t="s">
        <v>133</v>
      </c>
      <c r="AQ6" s="7" t="str">
        <v/>
      </c>
      <c r="AR6" s="7" t="str">
        <v/>
      </c>
      <c r="AT6" s="8" t="s">
        <v>5</v>
      </c>
      <c r="AU6" s="7">
        <f t="shared" si="7"/>
        <v>14</v>
      </c>
      <c r="AV6" s="10">
        <v>1.8320000000000001</v>
      </c>
      <c r="AW6" s="8" t="s">
        <v>133</v>
      </c>
      <c r="AX6" s="7" t="str">
        <v/>
      </c>
      <c r="AY6" s="7" t="str">
        <v/>
      </c>
      <c r="BA6" s="8" t="s">
        <v>5</v>
      </c>
      <c r="BB6" s="7">
        <f t="shared" si="8"/>
        <v>14</v>
      </c>
      <c r="BC6" s="10">
        <v>1.8320000000000001</v>
      </c>
      <c r="BD6" s="8" t="s">
        <v>133</v>
      </c>
      <c r="BE6" s="7" t="str">
        <v/>
      </c>
      <c r="BF6" s="7" t="str">
        <v/>
      </c>
      <c r="BH6" s="8" t="s">
        <v>5</v>
      </c>
      <c r="BI6" s="7">
        <f t="shared" si="9"/>
        <v>14</v>
      </c>
      <c r="BJ6" s="10">
        <v>1.8320000000000001</v>
      </c>
      <c r="BK6" s="8" t="s">
        <v>133</v>
      </c>
      <c r="BL6" s="7" t="str">
        <v/>
      </c>
      <c r="BM6" s="7" t="str">
        <v/>
      </c>
      <c r="BO6" s="8" t="s">
        <v>5</v>
      </c>
      <c r="BP6" s="7">
        <f t="shared" si="10"/>
        <v>14</v>
      </c>
      <c r="BQ6" s="10">
        <v>1.8320000000000001</v>
      </c>
      <c r="BR6" s="8" t="s">
        <v>133</v>
      </c>
      <c r="BS6" s="7" t="str">
        <v/>
      </c>
      <c r="BT6" s="7" t="str">
        <v/>
      </c>
      <c r="BV6" s="8" t="s">
        <v>5</v>
      </c>
      <c r="BW6" s="7">
        <f t="shared" si="11"/>
        <v>14</v>
      </c>
      <c r="BX6" s="10">
        <v>1.8320000000000001</v>
      </c>
      <c r="BY6" s="8" t="s">
        <v>133</v>
      </c>
      <c r="BZ6" s="7" t="str">
        <v/>
      </c>
      <c r="CA6" s="7" t="str">
        <v/>
      </c>
      <c r="CC6" s="8" t="s">
        <v>5</v>
      </c>
      <c r="CD6" s="7">
        <f t="shared" si="12"/>
        <v>14</v>
      </c>
      <c r="CE6" s="10">
        <v>1.8320000000000001</v>
      </c>
      <c r="CF6" s="8" t="s">
        <v>133</v>
      </c>
      <c r="CG6" s="7" t="str">
        <v/>
      </c>
      <c r="CH6" s="7" t="str">
        <v/>
      </c>
      <c r="CJ6" s="8" t="s">
        <v>5</v>
      </c>
      <c r="CK6" s="7">
        <f t="shared" si="13"/>
        <v>14</v>
      </c>
      <c r="CL6" s="10">
        <v>1.8320000000000001</v>
      </c>
      <c r="CM6" s="8" t="s">
        <v>133</v>
      </c>
      <c r="CN6" s="7" t="str">
        <v/>
      </c>
      <c r="CO6" s="7" t="str">
        <v/>
      </c>
      <c r="CQ6" s="8" t="s">
        <v>5</v>
      </c>
      <c r="CR6" s="7">
        <f t="shared" si="14"/>
        <v>14</v>
      </c>
      <c r="CS6" s="10">
        <v>1.8320000000000001</v>
      </c>
      <c r="CT6" s="8" t="s">
        <v>133</v>
      </c>
      <c r="CU6" s="7" t="str">
        <v/>
      </c>
      <c r="CV6" s="7" t="str">
        <v/>
      </c>
      <c r="CX6" s="8" t="s">
        <v>5</v>
      </c>
      <c r="CY6" s="7">
        <f t="shared" si="15"/>
        <v>14</v>
      </c>
      <c r="CZ6" s="10">
        <v>1.8320000000000001</v>
      </c>
      <c r="DA6" s="8" t="s">
        <v>133</v>
      </c>
      <c r="DB6" s="7" t="str">
        <v/>
      </c>
      <c r="DC6" s="7" t="str">
        <v/>
      </c>
      <c r="DE6" s="8" t="s">
        <v>5</v>
      </c>
      <c r="DF6" s="7">
        <f t="shared" si="16"/>
        <v>14</v>
      </c>
      <c r="DG6" s="10">
        <v>1.8320000000000001</v>
      </c>
      <c r="DH6" s="8" t="s">
        <v>133</v>
      </c>
      <c r="DI6" s="7" t="str">
        <v/>
      </c>
      <c r="DJ6" s="7" t="str">
        <v/>
      </c>
      <c r="DL6" s="8" t="s">
        <v>5</v>
      </c>
      <c r="DM6" s="7">
        <f t="shared" si="17"/>
        <v>14</v>
      </c>
      <c r="DN6" s="10">
        <v>1.8320000000000001</v>
      </c>
      <c r="DO6" s="8" t="s">
        <v>133</v>
      </c>
      <c r="DP6" s="7" t="str">
        <v/>
      </c>
      <c r="DQ6" s="7" t="str">
        <v/>
      </c>
      <c r="DS6" s="8" t="s">
        <v>5</v>
      </c>
      <c r="DT6" s="7">
        <f t="shared" si="18"/>
        <v>14</v>
      </c>
      <c r="DU6" s="10">
        <v>1.8320000000000001</v>
      </c>
      <c r="DV6" s="8" t="s">
        <v>133</v>
      </c>
      <c r="DW6" s="7" t="str">
        <v/>
      </c>
      <c r="DX6" s="7" t="str">
        <v/>
      </c>
      <c r="DZ6" s="8" t="s">
        <v>5</v>
      </c>
      <c r="EA6" s="7">
        <f t="shared" si="19"/>
        <v>14</v>
      </c>
      <c r="EB6" s="10">
        <v>1.8320000000000001</v>
      </c>
      <c r="EC6" s="8" t="s">
        <v>133</v>
      </c>
      <c r="ED6" s="7" t="str">
        <v/>
      </c>
      <c r="EE6" s="7" t="str">
        <v/>
      </c>
      <c r="EG6" s="8" t="s">
        <v>5</v>
      </c>
      <c r="EH6" s="7">
        <f t="shared" si="20"/>
        <v>14</v>
      </c>
      <c r="EI6" s="10">
        <v>1.8320000000000001</v>
      </c>
      <c r="EJ6" s="8" t="s">
        <v>133</v>
      </c>
      <c r="EK6" s="7" t="str">
        <v/>
      </c>
      <c r="EL6" s="7" t="str">
        <v/>
      </c>
      <c r="EN6" s="8" t="s">
        <v>5</v>
      </c>
      <c r="EO6" s="7">
        <f t="shared" si="21"/>
        <v>14</v>
      </c>
      <c r="EP6" s="10">
        <v>1.8320000000000001</v>
      </c>
      <c r="EQ6" s="8" t="s">
        <v>133</v>
      </c>
      <c r="ER6" s="7" t="str">
        <v/>
      </c>
      <c r="ES6" s="7" t="str">
        <v/>
      </c>
      <c r="EU6" s="8" t="s">
        <v>5</v>
      </c>
      <c r="EV6" s="7">
        <f t="shared" si="22"/>
        <v>14</v>
      </c>
      <c r="EW6" s="10">
        <v>1.8320000000000001</v>
      </c>
      <c r="EX6" s="8" t="s">
        <v>133</v>
      </c>
      <c r="EY6" s="7" t="str">
        <v/>
      </c>
      <c r="EZ6" s="7" t="str">
        <v/>
      </c>
      <c r="FB6" s="8" t="s">
        <v>5</v>
      </c>
      <c r="FC6" s="7">
        <f t="shared" si="23"/>
        <v>14</v>
      </c>
      <c r="FD6" s="10">
        <v>1.8320000000000001</v>
      </c>
      <c r="FE6" s="8" t="s">
        <v>133</v>
      </c>
      <c r="FF6" s="7" t="str">
        <v/>
      </c>
      <c r="FG6" s="7" t="str">
        <v/>
      </c>
      <c r="FI6" s="8" t="s">
        <v>5</v>
      </c>
      <c r="FJ6" s="7">
        <f t="shared" si="24"/>
        <v>14</v>
      </c>
      <c r="FK6" s="10">
        <v>1.8320000000000001</v>
      </c>
      <c r="FL6" s="8" t="s">
        <v>133</v>
      </c>
      <c r="FM6" s="7" t="str">
        <v/>
      </c>
      <c r="FN6" s="7" t="str">
        <v/>
      </c>
      <c r="FP6" s="8" t="s">
        <v>5</v>
      </c>
      <c r="FQ6" s="7">
        <f t="shared" si="25"/>
        <v>14</v>
      </c>
      <c r="FR6" s="10">
        <v>1.8320000000000001</v>
      </c>
      <c r="FS6" s="8" t="s">
        <v>133</v>
      </c>
      <c r="FT6" s="7" t="str">
        <v/>
      </c>
      <c r="FU6" s="7" t="str">
        <v/>
      </c>
      <c r="FW6" s="8" t="s">
        <v>5</v>
      </c>
      <c r="FX6" s="7">
        <f t="shared" si="26"/>
        <v>14</v>
      </c>
      <c r="FY6" s="10">
        <v>1.8320000000000001</v>
      </c>
      <c r="FZ6" s="8" t="s">
        <v>133</v>
      </c>
      <c r="GA6" s="7" t="str">
        <v/>
      </c>
      <c r="GB6" s="7" t="str">
        <v/>
      </c>
    </row>
    <row r="7" spans="1:184" ht="15.75" x14ac:dyDescent="0.25">
      <c r="B7" s="82">
        <f t="shared" si="27"/>
        <v>2013</v>
      </c>
      <c r="C7" s="8" t="s">
        <v>3</v>
      </c>
      <c r="D7" s="7">
        <f t="shared" si="0"/>
        <v>15</v>
      </c>
      <c r="E7" s="10">
        <v>2.0129999999999999</v>
      </c>
      <c r="F7" s="8" t="s">
        <v>132</v>
      </c>
      <c r="G7" s="7" t="str">
        <v/>
      </c>
      <c r="H7" s="7" t="str">
        <v/>
      </c>
      <c r="J7" s="16">
        <f t="shared" si="1"/>
        <v>2013</v>
      </c>
      <c r="K7" s="8" t="s">
        <v>3</v>
      </c>
      <c r="L7" s="7">
        <f t="shared" si="2"/>
        <v>15</v>
      </c>
      <c r="M7" s="10">
        <v>2.0129999999999999</v>
      </c>
      <c r="N7" s="8" t="s">
        <v>132</v>
      </c>
      <c r="O7" s="7">
        <v>968</v>
      </c>
      <c r="P7" s="7">
        <v>104</v>
      </c>
      <c r="R7" s="8" t="s">
        <v>3</v>
      </c>
      <c r="S7" s="7">
        <f t="shared" si="3"/>
        <v>15</v>
      </c>
      <c r="T7" s="10">
        <v>2.0129999999999999</v>
      </c>
      <c r="U7" s="8" t="s">
        <v>132</v>
      </c>
      <c r="V7" s="7">
        <v>831</v>
      </c>
      <c r="W7" s="7">
        <v>71</v>
      </c>
      <c r="Y7" s="8" t="s">
        <v>3</v>
      </c>
      <c r="Z7" s="7">
        <f t="shared" si="4"/>
        <v>15</v>
      </c>
      <c r="AA7" s="10">
        <v>2.0129999999999999</v>
      </c>
      <c r="AB7" s="8" t="s">
        <v>132</v>
      </c>
      <c r="AC7" s="7">
        <v>630</v>
      </c>
      <c r="AD7" s="7">
        <v>71</v>
      </c>
      <c r="AF7" s="8" t="s">
        <v>3</v>
      </c>
      <c r="AG7" s="7">
        <f t="shared" si="5"/>
        <v>15</v>
      </c>
      <c r="AH7" s="10">
        <v>2.0129999999999999</v>
      </c>
      <c r="AI7" s="8" t="s">
        <v>132</v>
      </c>
      <c r="AJ7" s="7">
        <v>767</v>
      </c>
      <c r="AK7" s="7">
        <v>72</v>
      </c>
      <c r="AM7" s="8" t="s">
        <v>3</v>
      </c>
      <c r="AN7" s="7">
        <f t="shared" si="6"/>
        <v>15</v>
      </c>
      <c r="AO7" s="10">
        <v>2.0129999999999999</v>
      </c>
      <c r="AP7" s="8" t="s">
        <v>132</v>
      </c>
      <c r="AQ7" s="7">
        <v>602</v>
      </c>
      <c r="AR7" s="7">
        <v>74</v>
      </c>
      <c r="AT7" s="8" t="s">
        <v>3</v>
      </c>
      <c r="AU7" s="7">
        <f t="shared" si="7"/>
        <v>15</v>
      </c>
      <c r="AV7" s="10">
        <v>2.0129999999999999</v>
      </c>
      <c r="AW7" s="8" t="s">
        <v>132</v>
      </c>
      <c r="AX7" s="7">
        <v>476</v>
      </c>
      <c r="AY7" s="7">
        <v>36</v>
      </c>
      <c r="BA7" s="8" t="s">
        <v>3</v>
      </c>
      <c r="BB7" s="7">
        <f t="shared" si="8"/>
        <v>15</v>
      </c>
      <c r="BC7" s="10">
        <v>2.0129999999999999</v>
      </c>
      <c r="BD7" s="8" t="s">
        <v>132</v>
      </c>
      <c r="BE7" s="7">
        <v>981</v>
      </c>
      <c r="BF7" s="7">
        <v>77</v>
      </c>
      <c r="BH7" s="8" t="s">
        <v>3</v>
      </c>
      <c r="BI7" s="7">
        <f t="shared" si="9"/>
        <v>15</v>
      </c>
      <c r="BJ7" s="10">
        <v>2.0129999999999999</v>
      </c>
      <c r="BK7" s="8" t="s">
        <v>132</v>
      </c>
      <c r="BL7" s="7">
        <v>731</v>
      </c>
      <c r="BM7" s="7">
        <v>76</v>
      </c>
      <c r="BO7" s="8" t="s">
        <v>3</v>
      </c>
      <c r="BP7" s="7">
        <f t="shared" si="10"/>
        <v>15</v>
      </c>
      <c r="BQ7" s="10">
        <v>2.0129999999999999</v>
      </c>
      <c r="BR7" s="8" t="s">
        <v>132</v>
      </c>
      <c r="BS7" s="7">
        <v>1144</v>
      </c>
      <c r="BT7" s="7">
        <v>83</v>
      </c>
      <c r="BV7" s="8" t="s">
        <v>3</v>
      </c>
      <c r="BW7" s="7">
        <f t="shared" si="11"/>
        <v>15</v>
      </c>
      <c r="BX7" s="10">
        <v>2.0129999999999999</v>
      </c>
      <c r="BY7" s="8" t="s">
        <v>132</v>
      </c>
      <c r="BZ7" s="7">
        <v>1154</v>
      </c>
      <c r="CA7" s="7">
        <v>80</v>
      </c>
      <c r="CC7" s="8" t="s">
        <v>3</v>
      </c>
      <c r="CD7" s="7">
        <f t="shared" si="12"/>
        <v>15</v>
      </c>
      <c r="CE7" s="10">
        <v>2.0129999999999999</v>
      </c>
      <c r="CF7" s="8" t="s">
        <v>132</v>
      </c>
      <c r="CG7" s="7">
        <v>1186</v>
      </c>
      <c r="CH7" s="7">
        <v>81</v>
      </c>
      <c r="CJ7" s="8" t="s">
        <v>3</v>
      </c>
      <c r="CK7" s="7">
        <f t="shared" si="13"/>
        <v>15</v>
      </c>
      <c r="CL7" s="10">
        <v>2.0129999999999999</v>
      </c>
      <c r="CM7" s="8" t="s">
        <v>132</v>
      </c>
      <c r="CN7" s="7" t="str">
        <v/>
      </c>
      <c r="CO7" s="7" t="str">
        <v/>
      </c>
      <c r="CQ7" s="8" t="s">
        <v>3</v>
      </c>
      <c r="CR7" s="7">
        <f t="shared" si="14"/>
        <v>15</v>
      </c>
      <c r="CS7" s="10">
        <v>2.0129999999999999</v>
      </c>
      <c r="CT7" s="8" t="s">
        <v>132</v>
      </c>
      <c r="CU7" s="7" t="str">
        <v/>
      </c>
      <c r="CV7" s="7" t="str">
        <v/>
      </c>
      <c r="CX7" s="8" t="s">
        <v>3</v>
      </c>
      <c r="CY7" s="7">
        <f t="shared" si="15"/>
        <v>15</v>
      </c>
      <c r="CZ7" s="10">
        <v>2.0129999999999999</v>
      </c>
      <c r="DA7" s="8" t="s">
        <v>132</v>
      </c>
      <c r="DB7" s="7" t="str">
        <v/>
      </c>
      <c r="DC7" s="7" t="str">
        <v/>
      </c>
      <c r="DE7" s="8" t="s">
        <v>3</v>
      </c>
      <c r="DF7" s="7">
        <f t="shared" si="16"/>
        <v>15</v>
      </c>
      <c r="DG7" s="10">
        <v>2.0129999999999999</v>
      </c>
      <c r="DH7" s="8" t="s">
        <v>132</v>
      </c>
      <c r="DI7" s="7" t="str">
        <v/>
      </c>
      <c r="DJ7" s="7" t="str">
        <v/>
      </c>
      <c r="DL7" s="8" t="s">
        <v>3</v>
      </c>
      <c r="DM7" s="7">
        <f t="shared" si="17"/>
        <v>15</v>
      </c>
      <c r="DN7" s="10">
        <v>2.0129999999999999</v>
      </c>
      <c r="DO7" s="8" t="s">
        <v>132</v>
      </c>
      <c r="DP7" s="7" t="str">
        <v/>
      </c>
      <c r="DQ7" s="7" t="str">
        <v/>
      </c>
      <c r="DS7" s="8" t="s">
        <v>3</v>
      </c>
      <c r="DT7" s="7">
        <f t="shared" si="18"/>
        <v>15</v>
      </c>
      <c r="DU7" s="10">
        <v>2.0129999999999999</v>
      </c>
      <c r="DV7" s="8" t="s">
        <v>132</v>
      </c>
      <c r="DW7" s="7" t="str">
        <v/>
      </c>
      <c r="DX7" s="7" t="str">
        <v/>
      </c>
      <c r="DZ7" s="8" t="s">
        <v>3</v>
      </c>
      <c r="EA7" s="7">
        <f t="shared" si="19"/>
        <v>15</v>
      </c>
      <c r="EB7" s="10">
        <v>2.0129999999999999</v>
      </c>
      <c r="EC7" s="8" t="s">
        <v>132</v>
      </c>
      <c r="ED7" s="7" t="str">
        <v/>
      </c>
      <c r="EE7" s="7" t="str">
        <v/>
      </c>
      <c r="EG7" s="8" t="s">
        <v>3</v>
      </c>
      <c r="EH7" s="7">
        <f t="shared" si="20"/>
        <v>15</v>
      </c>
      <c r="EI7" s="10">
        <v>2.0129999999999999</v>
      </c>
      <c r="EJ7" s="8" t="s">
        <v>132</v>
      </c>
      <c r="EK7" s="7" t="str">
        <v/>
      </c>
      <c r="EL7" s="7" t="str">
        <v/>
      </c>
      <c r="EN7" s="8" t="s">
        <v>3</v>
      </c>
      <c r="EO7" s="7">
        <f t="shared" si="21"/>
        <v>15</v>
      </c>
      <c r="EP7" s="10">
        <v>2.0129999999999999</v>
      </c>
      <c r="EQ7" s="8" t="s">
        <v>132</v>
      </c>
      <c r="ER7" s="7" t="str">
        <v/>
      </c>
      <c r="ES7" s="7" t="str">
        <v/>
      </c>
      <c r="EU7" s="8" t="s">
        <v>3</v>
      </c>
      <c r="EV7" s="7">
        <f t="shared" si="22"/>
        <v>15</v>
      </c>
      <c r="EW7" s="10">
        <v>2.0129999999999999</v>
      </c>
      <c r="EX7" s="8" t="s">
        <v>132</v>
      </c>
      <c r="EY7" s="7" t="str">
        <v/>
      </c>
      <c r="EZ7" s="7" t="str">
        <v/>
      </c>
      <c r="FB7" s="8" t="s">
        <v>3</v>
      </c>
      <c r="FC7" s="7">
        <f t="shared" si="23"/>
        <v>15</v>
      </c>
      <c r="FD7" s="10">
        <v>2.0129999999999999</v>
      </c>
      <c r="FE7" s="8" t="s">
        <v>132</v>
      </c>
      <c r="FF7" s="7" t="str">
        <v/>
      </c>
      <c r="FG7" s="7" t="str">
        <v/>
      </c>
      <c r="FI7" s="8" t="s">
        <v>3</v>
      </c>
      <c r="FJ7" s="7">
        <f t="shared" si="24"/>
        <v>15</v>
      </c>
      <c r="FK7" s="10">
        <v>2.0129999999999999</v>
      </c>
      <c r="FL7" s="8" t="s">
        <v>132</v>
      </c>
      <c r="FM7" s="7" t="str">
        <v/>
      </c>
      <c r="FN7" s="7" t="str">
        <v/>
      </c>
      <c r="FP7" s="8" t="s">
        <v>3</v>
      </c>
      <c r="FQ7" s="7">
        <f t="shared" si="25"/>
        <v>15</v>
      </c>
      <c r="FR7" s="10">
        <v>2.0129999999999999</v>
      </c>
      <c r="FS7" s="8" t="s">
        <v>132</v>
      </c>
      <c r="FT7" s="7" t="str">
        <v/>
      </c>
      <c r="FU7" s="7" t="str">
        <v/>
      </c>
      <c r="FW7" s="8" t="s">
        <v>3</v>
      </c>
      <c r="FX7" s="7">
        <f t="shared" si="26"/>
        <v>15</v>
      </c>
      <c r="FY7" s="10">
        <v>2.0129999999999999</v>
      </c>
      <c r="FZ7" s="8" t="s">
        <v>132</v>
      </c>
      <c r="GA7" s="7" t="str">
        <v/>
      </c>
      <c r="GB7" s="7" t="str">
        <v/>
      </c>
    </row>
    <row r="8" spans="1:184" ht="15.75" x14ac:dyDescent="0.25">
      <c r="B8" s="82">
        <f t="shared" si="27"/>
        <v>2136</v>
      </c>
      <c r="C8" s="8" t="s">
        <v>3</v>
      </c>
      <c r="D8" s="7">
        <f t="shared" si="0"/>
        <v>15</v>
      </c>
      <c r="E8" s="10">
        <v>2.1360000000000001</v>
      </c>
      <c r="F8" s="8" t="s">
        <v>133</v>
      </c>
      <c r="G8" s="7" t="str">
        <v/>
      </c>
      <c r="H8" s="7" t="str">
        <v/>
      </c>
      <c r="J8" s="16">
        <f t="shared" si="1"/>
        <v>2136</v>
      </c>
      <c r="K8" s="8" t="s">
        <v>3</v>
      </c>
      <c r="L8" s="7">
        <f t="shared" si="2"/>
        <v>15</v>
      </c>
      <c r="M8" s="10">
        <v>2.1360000000000001</v>
      </c>
      <c r="N8" s="8" t="s">
        <v>133</v>
      </c>
      <c r="O8" s="7" t="str">
        <v/>
      </c>
      <c r="P8" s="7" t="str">
        <v/>
      </c>
      <c r="R8" s="8" t="s">
        <v>3</v>
      </c>
      <c r="S8" s="7">
        <f t="shared" si="3"/>
        <v>15</v>
      </c>
      <c r="T8" s="10">
        <v>2.1360000000000001</v>
      </c>
      <c r="U8" s="8" t="s">
        <v>133</v>
      </c>
      <c r="V8" s="7" t="str">
        <v/>
      </c>
      <c r="W8" s="7" t="str">
        <v/>
      </c>
      <c r="Y8" s="8" t="s">
        <v>3</v>
      </c>
      <c r="Z8" s="7">
        <f t="shared" si="4"/>
        <v>15</v>
      </c>
      <c r="AA8" s="10">
        <v>2.1360000000000001</v>
      </c>
      <c r="AB8" s="8" t="s">
        <v>133</v>
      </c>
      <c r="AC8" s="7" t="str">
        <v/>
      </c>
      <c r="AD8" s="7" t="str">
        <v/>
      </c>
      <c r="AF8" s="8" t="s">
        <v>3</v>
      </c>
      <c r="AG8" s="7">
        <f t="shared" si="5"/>
        <v>15</v>
      </c>
      <c r="AH8" s="10">
        <v>2.1360000000000001</v>
      </c>
      <c r="AI8" s="8" t="s">
        <v>133</v>
      </c>
      <c r="AJ8" s="7" t="str">
        <v/>
      </c>
      <c r="AK8" s="7" t="str">
        <v/>
      </c>
      <c r="AM8" s="8" t="s">
        <v>3</v>
      </c>
      <c r="AN8" s="7">
        <f t="shared" si="6"/>
        <v>15</v>
      </c>
      <c r="AO8" s="10">
        <v>2.1360000000000001</v>
      </c>
      <c r="AP8" s="8" t="s">
        <v>133</v>
      </c>
      <c r="AQ8" s="7" t="str">
        <v/>
      </c>
      <c r="AR8" s="7" t="str">
        <v/>
      </c>
      <c r="AT8" s="8" t="s">
        <v>3</v>
      </c>
      <c r="AU8" s="7">
        <f t="shared" si="7"/>
        <v>15</v>
      </c>
      <c r="AV8" s="10">
        <v>2.1360000000000001</v>
      </c>
      <c r="AW8" s="8" t="s">
        <v>133</v>
      </c>
      <c r="AX8" s="7" t="str">
        <v/>
      </c>
      <c r="AY8" s="7" t="str">
        <v/>
      </c>
      <c r="BA8" s="8" t="s">
        <v>3</v>
      </c>
      <c r="BB8" s="7">
        <f t="shared" si="8"/>
        <v>15</v>
      </c>
      <c r="BC8" s="10">
        <v>2.1360000000000001</v>
      </c>
      <c r="BD8" s="8" t="s">
        <v>133</v>
      </c>
      <c r="BE8" s="7" t="str">
        <v/>
      </c>
      <c r="BF8" s="7" t="str">
        <v/>
      </c>
      <c r="BH8" s="8" t="s">
        <v>3</v>
      </c>
      <c r="BI8" s="7">
        <f t="shared" si="9"/>
        <v>15</v>
      </c>
      <c r="BJ8" s="10">
        <v>2.1360000000000001</v>
      </c>
      <c r="BK8" s="8" t="s">
        <v>133</v>
      </c>
      <c r="BL8" s="7" t="str">
        <v/>
      </c>
      <c r="BM8" s="7" t="str">
        <v/>
      </c>
      <c r="BO8" s="8" t="s">
        <v>3</v>
      </c>
      <c r="BP8" s="7">
        <f t="shared" si="10"/>
        <v>15</v>
      </c>
      <c r="BQ8" s="10">
        <v>2.1360000000000001</v>
      </c>
      <c r="BR8" s="8" t="s">
        <v>133</v>
      </c>
      <c r="BS8" s="7" t="str">
        <v/>
      </c>
      <c r="BT8" s="7" t="str">
        <v/>
      </c>
      <c r="BV8" s="8" t="s">
        <v>3</v>
      </c>
      <c r="BW8" s="7">
        <f t="shared" si="11"/>
        <v>15</v>
      </c>
      <c r="BX8" s="10">
        <v>2.1360000000000001</v>
      </c>
      <c r="BY8" s="8" t="s">
        <v>133</v>
      </c>
      <c r="BZ8" s="7" t="str">
        <v/>
      </c>
      <c r="CA8" s="7" t="str">
        <v/>
      </c>
      <c r="CC8" s="8" t="s">
        <v>3</v>
      </c>
      <c r="CD8" s="7">
        <f t="shared" si="12"/>
        <v>15</v>
      </c>
      <c r="CE8" s="10">
        <v>2.1360000000000001</v>
      </c>
      <c r="CF8" s="8" t="s">
        <v>133</v>
      </c>
      <c r="CG8" s="7" t="str">
        <v/>
      </c>
      <c r="CH8" s="7" t="str">
        <v/>
      </c>
      <c r="CJ8" s="8" t="s">
        <v>3</v>
      </c>
      <c r="CK8" s="7">
        <f t="shared" si="13"/>
        <v>15</v>
      </c>
      <c r="CL8" s="10">
        <v>2.1360000000000001</v>
      </c>
      <c r="CM8" s="8" t="s">
        <v>133</v>
      </c>
      <c r="CN8" s="7" t="str">
        <v/>
      </c>
      <c r="CO8" s="7" t="str">
        <v/>
      </c>
      <c r="CQ8" s="8" t="s">
        <v>3</v>
      </c>
      <c r="CR8" s="7">
        <f t="shared" si="14"/>
        <v>15</v>
      </c>
      <c r="CS8" s="10">
        <v>2.1360000000000001</v>
      </c>
      <c r="CT8" s="8" t="s">
        <v>133</v>
      </c>
      <c r="CU8" s="7" t="str">
        <v/>
      </c>
      <c r="CV8" s="7" t="str">
        <v/>
      </c>
      <c r="CX8" s="8" t="s">
        <v>3</v>
      </c>
      <c r="CY8" s="7">
        <f t="shared" si="15"/>
        <v>15</v>
      </c>
      <c r="CZ8" s="10">
        <v>2.1360000000000001</v>
      </c>
      <c r="DA8" s="8" t="s">
        <v>133</v>
      </c>
      <c r="DB8" s="7" t="str">
        <v/>
      </c>
      <c r="DC8" s="7" t="str">
        <v/>
      </c>
      <c r="DE8" s="8" t="s">
        <v>3</v>
      </c>
      <c r="DF8" s="7">
        <f t="shared" si="16"/>
        <v>15</v>
      </c>
      <c r="DG8" s="10">
        <v>2.1360000000000001</v>
      </c>
      <c r="DH8" s="8" t="s">
        <v>133</v>
      </c>
      <c r="DI8" s="7" t="str">
        <v/>
      </c>
      <c r="DJ8" s="7" t="str">
        <v/>
      </c>
      <c r="DL8" s="8" t="s">
        <v>3</v>
      </c>
      <c r="DM8" s="7">
        <f t="shared" si="17"/>
        <v>15</v>
      </c>
      <c r="DN8" s="10">
        <v>2.1360000000000001</v>
      </c>
      <c r="DO8" s="8" t="s">
        <v>133</v>
      </c>
      <c r="DP8" s="7" t="str">
        <v/>
      </c>
      <c r="DQ8" s="7" t="str">
        <v/>
      </c>
      <c r="DS8" s="8" t="s">
        <v>3</v>
      </c>
      <c r="DT8" s="7">
        <f t="shared" si="18"/>
        <v>15</v>
      </c>
      <c r="DU8" s="10">
        <v>2.1360000000000001</v>
      </c>
      <c r="DV8" s="8" t="s">
        <v>133</v>
      </c>
      <c r="DW8" s="7" t="str">
        <v/>
      </c>
      <c r="DX8" s="7" t="str">
        <v/>
      </c>
      <c r="DZ8" s="8" t="s">
        <v>3</v>
      </c>
      <c r="EA8" s="7">
        <f t="shared" si="19"/>
        <v>15</v>
      </c>
      <c r="EB8" s="10">
        <v>2.1360000000000001</v>
      </c>
      <c r="EC8" s="8" t="s">
        <v>133</v>
      </c>
      <c r="ED8" s="7" t="str">
        <v/>
      </c>
      <c r="EE8" s="7" t="str">
        <v/>
      </c>
      <c r="EG8" s="8" t="s">
        <v>3</v>
      </c>
      <c r="EH8" s="7">
        <f t="shared" si="20"/>
        <v>15</v>
      </c>
      <c r="EI8" s="10">
        <v>2.1360000000000001</v>
      </c>
      <c r="EJ8" s="8" t="s">
        <v>133</v>
      </c>
      <c r="EK8" s="7" t="str">
        <v/>
      </c>
      <c r="EL8" s="7" t="str">
        <v/>
      </c>
      <c r="EN8" s="8" t="s">
        <v>3</v>
      </c>
      <c r="EO8" s="7">
        <f t="shared" si="21"/>
        <v>15</v>
      </c>
      <c r="EP8" s="10">
        <v>2.1360000000000001</v>
      </c>
      <c r="EQ8" s="8" t="s">
        <v>133</v>
      </c>
      <c r="ER8" s="7" t="str">
        <v/>
      </c>
      <c r="ES8" s="7" t="str">
        <v/>
      </c>
      <c r="EU8" s="8" t="s">
        <v>3</v>
      </c>
      <c r="EV8" s="7">
        <f t="shared" si="22"/>
        <v>15</v>
      </c>
      <c r="EW8" s="10">
        <v>2.1360000000000001</v>
      </c>
      <c r="EX8" s="8" t="s">
        <v>133</v>
      </c>
      <c r="EY8" s="7" t="str">
        <v/>
      </c>
      <c r="EZ8" s="7" t="str">
        <v/>
      </c>
      <c r="FB8" s="8" t="s">
        <v>3</v>
      </c>
      <c r="FC8" s="7">
        <f t="shared" si="23"/>
        <v>15</v>
      </c>
      <c r="FD8" s="10">
        <v>2.1360000000000001</v>
      </c>
      <c r="FE8" s="8" t="s">
        <v>133</v>
      </c>
      <c r="FF8" s="7" t="str">
        <v/>
      </c>
      <c r="FG8" s="7" t="str">
        <v/>
      </c>
      <c r="FI8" s="8" t="s">
        <v>3</v>
      </c>
      <c r="FJ8" s="7">
        <f t="shared" si="24"/>
        <v>15</v>
      </c>
      <c r="FK8" s="10">
        <v>2.1360000000000001</v>
      </c>
      <c r="FL8" s="8" t="s">
        <v>133</v>
      </c>
      <c r="FM8" s="7" t="str">
        <v/>
      </c>
      <c r="FN8" s="7" t="str">
        <v/>
      </c>
      <c r="FP8" s="8" t="s">
        <v>3</v>
      </c>
      <c r="FQ8" s="7">
        <f t="shared" si="25"/>
        <v>15</v>
      </c>
      <c r="FR8" s="10">
        <v>2.1360000000000001</v>
      </c>
      <c r="FS8" s="8" t="s">
        <v>133</v>
      </c>
      <c r="FT8" s="7" t="str">
        <v/>
      </c>
      <c r="FU8" s="7" t="str">
        <v/>
      </c>
      <c r="FW8" s="8" t="s">
        <v>3</v>
      </c>
      <c r="FX8" s="7">
        <f t="shared" si="26"/>
        <v>15</v>
      </c>
      <c r="FY8" s="10">
        <v>2.1360000000000001</v>
      </c>
      <c r="FZ8" s="8" t="s">
        <v>133</v>
      </c>
      <c r="GA8" s="7" t="str">
        <v/>
      </c>
      <c r="GB8" s="7" t="str">
        <v/>
      </c>
    </row>
    <row r="9" spans="1:184" ht="15.75" x14ac:dyDescent="0.25">
      <c r="B9" s="82">
        <f t="shared" si="27"/>
        <v>2307</v>
      </c>
      <c r="C9" s="8" t="s">
        <v>4</v>
      </c>
      <c r="D9" s="7">
        <f t="shared" si="0"/>
        <v>16</v>
      </c>
      <c r="E9" s="10">
        <v>2.3069999999999999</v>
      </c>
      <c r="F9" s="8" t="s">
        <v>132</v>
      </c>
      <c r="G9" s="7" t="str">
        <v/>
      </c>
      <c r="H9" s="7" t="str">
        <v/>
      </c>
      <c r="J9" s="16">
        <f t="shared" si="1"/>
        <v>2307</v>
      </c>
      <c r="K9" s="8" t="s">
        <v>4</v>
      </c>
      <c r="L9" s="7">
        <f t="shared" si="2"/>
        <v>16</v>
      </c>
      <c r="M9" s="10">
        <v>2.3069999999999999</v>
      </c>
      <c r="N9" s="8" t="s">
        <v>132</v>
      </c>
      <c r="O9" s="7">
        <v>19589</v>
      </c>
      <c r="P9" s="7">
        <v>183</v>
      </c>
      <c r="R9" s="8" t="s">
        <v>4</v>
      </c>
      <c r="S9" s="7">
        <f t="shared" si="3"/>
        <v>16</v>
      </c>
      <c r="T9" s="10">
        <v>2.3069999999999999</v>
      </c>
      <c r="U9" s="8" t="s">
        <v>132</v>
      </c>
      <c r="V9" s="7">
        <v>3751</v>
      </c>
      <c r="W9" s="7">
        <v>99</v>
      </c>
      <c r="Y9" s="8" t="s">
        <v>4</v>
      </c>
      <c r="Z9" s="7">
        <f t="shared" si="4"/>
        <v>16</v>
      </c>
      <c r="AA9" s="10">
        <v>2.3069999999999999</v>
      </c>
      <c r="AB9" s="8" t="s">
        <v>132</v>
      </c>
      <c r="AC9" s="7">
        <v>3279</v>
      </c>
      <c r="AD9" s="7">
        <v>99</v>
      </c>
      <c r="AF9" s="8" t="s">
        <v>4</v>
      </c>
      <c r="AG9" s="7">
        <f t="shared" si="5"/>
        <v>16</v>
      </c>
      <c r="AH9" s="10">
        <v>2.3069999999999999</v>
      </c>
      <c r="AI9" s="8" t="s">
        <v>132</v>
      </c>
      <c r="AJ9" s="7">
        <v>2989</v>
      </c>
      <c r="AK9" s="7">
        <v>96</v>
      </c>
      <c r="AM9" s="8" t="s">
        <v>4</v>
      </c>
      <c r="AN9" s="7">
        <f t="shared" si="6"/>
        <v>16</v>
      </c>
      <c r="AO9" s="10">
        <v>2.3069999999999999</v>
      </c>
      <c r="AP9" s="8" t="s">
        <v>132</v>
      </c>
      <c r="AQ9" s="7">
        <v>4373</v>
      </c>
      <c r="AR9" s="7">
        <v>106</v>
      </c>
      <c r="AT9" s="8" t="s">
        <v>4</v>
      </c>
      <c r="AU9" s="7">
        <f t="shared" si="7"/>
        <v>16</v>
      </c>
      <c r="AV9" s="10">
        <v>2.3069999999999999</v>
      </c>
      <c r="AW9" s="8" t="s">
        <v>132</v>
      </c>
      <c r="AX9" s="7">
        <v>2592</v>
      </c>
      <c r="AY9" s="7">
        <v>72</v>
      </c>
      <c r="BA9" s="8" t="s">
        <v>4</v>
      </c>
      <c r="BB9" s="7">
        <f t="shared" si="8"/>
        <v>16</v>
      </c>
      <c r="BC9" s="10">
        <v>2.3069999999999999</v>
      </c>
      <c r="BD9" s="8" t="s">
        <v>132</v>
      </c>
      <c r="BE9" s="7">
        <v>4039</v>
      </c>
      <c r="BF9" s="7">
        <v>105</v>
      </c>
      <c r="BH9" s="8" t="s">
        <v>4</v>
      </c>
      <c r="BI9" s="7">
        <f t="shared" si="9"/>
        <v>16</v>
      </c>
      <c r="BJ9" s="10">
        <v>2.3069999999999999</v>
      </c>
      <c r="BK9" s="8" t="s">
        <v>132</v>
      </c>
      <c r="BL9" s="7">
        <v>3350</v>
      </c>
      <c r="BM9" s="7">
        <v>101</v>
      </c>
      <c r="BO9" s="8" t="s">
        <v>4</v>
      </c>
      <c r="BP9" s="7">
        <f t="shared" si="10"/>
        <v>16</v>
      </c>
      <c r="BQ9" s="10">
        <v>2.3069999999999999</v>
      </c>
      <c r="BR9" s="8" t="s">
        <v>132</v>
      </c>
      <c r="BS9" s="7">
        <v>4134</v>
      </c>
      <c r="BT9" s="7">
        <v>108</v>
      </c>
      <c r="BV9" s="8" t="s">
        <v>4</v>
      </c>
      <c r="BW9" s="7">
        <f t="shared" si="11"/>
        <v>16</v>
      </c>
      <c r="BX9" s="10">
        <v>2.3069999999999999</v>
      </c>
      <c r="BY9" s="8" t="s">
        <v>132</v>
      </c>
      <c r="BZ9" s="7">
        <v>4221</v>
      </c>
      <c r="CA9" s="7">
        <v>106</v>
      </c>
      <c r="CC9" s="8" t="s">
        <v>4</v>
      </c>
      <c r="CD9" s="7">
        <f t="shared" si="12"/>
        <v>16</v>
      </c>
      <c r="CE9" s="10">
        <v>2.3069999999999999</v>
      </c>
      <c r="CF9" s="8" t="s">
        <v>132</v>
      </c>
      <c r="CG9" s="7">
        <v>2535</v>
      </c>
      <c r="CH9" s="7">
        <v>95</v>
      </c>
      <c r="CJ9" s="8" t="s">
        <v>4</v>
      </c>
      <c r="CK9" s="7">
        <f t="shared" si="13"/>
        <v>16</v>
      </c>
      <c r="CL9" s="10">
        <v>2.3069999999999999</v>
      </c>
      <c r="CM9" s="8" t="s">
        <v>132</v>
      </c>
      <c r="CN9" s="7" t="str">
        <v/>
      </c>
      <c r="CO9" s="7" t="str">
        <v/>
      </c>
      <c r="CQ9" s="8" t="s">
        <v>4</v>
      </c>
      <c r="CR9" s="7">
        <f t="shared" si="14"/>
        <v>16</v>
      </c>
      <c r="CS9" s="10">
        <v>2.3069999999999999</v>
      </c>
      <c r="CT9" s="8" t="s">
        <v>132</v>
      </c>
      <c r="CU9" s="7" t="str">
        <v/>
      </c>
      <c r="CV9" s="7" t="str">
        <v/>
      </c>
      <c r="CX9" s="8" t="s">
        <v>4</v>
      </c>
      <c r="CY9" s="7">
        <f t="shared" si="15"/>
        <v>16</v>
      </c>
      <c r="CZ9" s="10">
        <v>2.3069999999999999</v>
      </c>
      <c r="DA9" s="8" t="s">
        <v>132</v>
      </c>
      <c r="DB9" s="7" t="str">
        <v/>
      </c>
      <c r="DC9" s="7" t="str">
        <v/>
      </c>
      <c r="DE9" s="8" t="s">
        <v>4</v>
      </c>
      <c r="DF9" s="7">
        <f t="shared" si="16"/>
        <v>16</v>
      </c>
      <c r="DG9" s="10">
        <v>2.3069999999999999</v>
      </c>
      <c r="DH9" s="8" t="s">
        <v>132</v>
      </c>
      <c r="DI9" s="7" t="str">
        <v/>
      </c>
      <c r="DJ9" s="7" t="str">
        <v/>
      </c>
      <c r="DL9" s="8" t="s">
        <v>4</v>
      </c>
      <c r="DM9" s="7">
        <f t="shared" si="17"/>
        <v>16</v>
      </c>
      <c r="DN9" s="10">
        <v>2.3069999999999999</v>
      </c>
      <c r="DO9" s="8" t="s">
        <v>132</v>
      </c>
      <c r="DP9" s="7" t="str">
        <v/>
      </c>
      <c r="DQ9" s="7" t="str">
        <v/>
      </c>
      <c r="DS9" s="8" t="s">
        <v>4</v>
      </c>
      <c r="DT9" s="7">
        <f t="shared" si="18"/>
        <v>16</v>
      </c>
      <c r="DU9" s="10">
        <v>2.3069999999999999</v>
      </c>
      <c r="DV9" s="8" t="s">
        <v>132</v>
      </c>
      <c r="DW9" s="7" t="str">
        <v/>
      </c>
      <c r="DX9" s="7" t="str">
        <v/>
      </c>
      <c r="DZ9" s="8" t="s">
        <v>4</v>
      </c>
      <c r="EA9" s="7">
        <f t="shared" si="19"/>
        <v>16</v>
      </c>
      <c r="EB9" s="10">
        <v>2.3069999999999999</v>
      </c>
      <c r="EC9" s="8" t="s">
        <v>132</v>
      </c>
      <c r="ED9" s="7" t="str">
        <v/>
      </c>
      <c r="EE9" s="7" t="str">
        <v/>
      </c>
      <c r="EG9" s="8" t="s">
        <v>4</v>
      </c>
      <c r="EH9" s="7">
        <f t="shared" si="20"/>
        <v>16</v>
      </c>
      <c r="EI9" s="10">
        <v>2.3069999999999999</v>
      </c>
      <c r="EJ9" s="8" t="s">
        <v>132</v>
      </c>
      <c r="EK9" s="7" t="str">
        <v/>
      </c>
      <c r="EL9" s="7" t="str">
        <v/>
      </c>
      <c r="EN9" s="8" t="s">
        <v>4</v>
      </c>
      <c r="EO9" s="7">
        <f t="shared" si="21"/>
        <v>16</v>
      </c>
      <c r="EP9" s="10">
        <v>2.3069999999999999</v>
      </c>
      <c r="EQ9" s="8" t="s">
        <v>132</v>
      </c>
      <c r="ER9" s="7" t="str">
        <v/>
      </c>
      <c r="ES9" s="7" t="str">
        <v/>
      </c>
      <c r="EU9" s="8" t="s">
        <v>4</v>
      </c>
      <c r="EV9" s="7">
        <f t="shared" si="22"/>
        <v>16</v>
      </c>
      <c r="EW9" s="10">
        <v>2.3069999999999999</v>
      </c>
      <c r="EX9" s="8" t="s">
        <v>132</v>
      </c>
      <c r="EY9" s="7" t="str">
        <v/>
      </c>
      <c r="EZ9" s="7" t="str">
        <v/>
      </c>
      <c r="FB9" s="8" t="s">
        <v>4</v>
      </c>
      <c r="FC9" s="7">
        <f t="shared" si="23"/>
        <v>16</v>
      </c>
      <c r="FD9" s="10">
        <v>2.3069999999999999</v>
      </c>
      <c r="FE9" s="8" t="s">
        <v>132</v>
      </c>
      <c r="FF9" s="7" t="str">
        <v/>
      </c>
      <c r="FG9" s="7" t="str">
        <v/>
      </c>
      <c r="FI9" s="8" t="s">
        <v>4</v>
      </c>
      <c r="FJ9" s="7">
        <f t="shared" si="24"/>
        <v>16</v>
      </c>
      <c r="FK9" s="10">
        <v>2.3069999999999999</v>
      </c>
      <c r="FL9" s="8" t="s">
        <v>132</v>
      </c>
      <c r="FM9" s="7" t="str">
        <v/>
      </c>
      <c r="FN9" s="7" t="str">
        <v/>
      </c>
      <c r="FP9" s="8" t="s">
        <v>4</v>
      </c>
      <c r="FQ9" s="7">
        <f t="shared" si="25"/>
        <v>16</v>
      </c>
      <c r="FR9" s="10">
        <v>2.3069999999999999</v>
      </c>
      <c r="FS9" s="8" t="s">
        <v>132</v>
      </c>
      <c r="FT9" s="7" t="str">
        <v/>
      </c>
      <c r="FU9" s="7" t="str">
        <v/>
      </c>
      <c r="FW9" s="8" t="s">
        <v>4</v>
      </c>
      <c r="FX9" s="7">
        <f t="shared" si="26"/>
        <v>16</v>
      </c>
      <c r="FY9" s="10">
        <v>2.3069999999999999</v>
      </c>
      <c r="FZ9" s="8" t="s">
        <v>132</v>
      </c>
      <c r="GA9" s="7" t="str">
        <v/>
      </c>
      <c r="GB9" s="7" t="str">
        <v/>
      </c>
    </row>
    <row r="10" spans="1:184" ht="15.75" x14ac:dyDescent="0.25">
      <c r="B10" s="82">
        <f t="shared" si="27"/>
        <v>2464</v>
      </c>
      <c r="C10" s="8" t="s">
        <v>4</v>
      </c>
      <c r="D10" s="7">
        <f t="shared" si="0"/>
        <v>16</v>
      </c>
      <c r="E10" s="10">
        <v>2.464</v>
      </c>
      <c r="F10" s="8" t="s">
        <v>133</v>
      </c>
      <c r="G10" s="7" t="str">
        <v/>
      </c>
      <c r="H10" s="7" t="str">
        <v/>
      </c>
      <c r="J10" s="16">
        <f t="shared" si="1"/>
        <v>2464</v>
      </c>
      <c r="K10" s="8" t="s">
        <v>4</v>
      </c>
      <c r="L10" s="7">
        <f t="shared" si="2"/>
        <v>16</v>
      </c>
      <c r="M10" s="10">
        <v>2.464</v>
      </c>
      <c r="N10" s="8" t="s">
        <v>133</v>
      </c>
      <c r="O10" s="7" t="str">
        <v/>
      </c>
      <c r="P10" s="7" t="str">
        <v/>
      </c>
      <c r="R10" s="8" t="s">
        <v>4</v>
      </c>
      <c r="S10" s="7">
        <f t="shared" si="3"/>
        <v>16</v>
      </c>
      <c r="T10" s="10">
        <v>2.464</v>
      </c>
      <c r="U10" s="8" t="s">
        <v>133</v>
      </c>
      <c r="V10" s="7" t="str">
        <v/>
      </c>
      <c r="W10" s="7" t="str">
        <v/>
      </c>
      <c r="Y10" s="8" t="s">
        <v>4</v>
      </c>
      <c r="Z10" s="7">
        <f t="shared" si="4"/>
        <v>16</v>
      </c>
      <c r="AA10" s="10">
        <v>2.464</v>
      </c>
      <c r="AB10" s="8" t="s">
        <v>133</v>
      </c>
      <c r="AC10" s="7" t="str">
        <v/>
      </c>
      <c r="AD10" s="7" t="str">
        <v/>
      </c>
      <c r="AF10" s="8" t="s">
        <v>4</v>
      </c>
      <c r="AG10" s="7">
        <f t="shared" si="5"/>
        <v>16</v>
      </c>
      <c r="AH10" s="10">
        <v>2.464</v>
      </c>
      <c r="AI10" s="8" t="s">
        <v>133</v>
      </c>
      <c r="AJ10" s="7" t="str">
        <v/>
      </c>
      <c r="AK10" s="7" t="str">
        <v/>
      </c>
      <c r="AM10" s="8" t="s">
        <v>4</v>
      </c>
      <c r="AN10" s="7">
        <f t="shared" si="6"/>
        <v>16</v>
      </c>
      <c r="AO10" s="10">
        <v>2.464</v>
      </c>
      <c r="AP10" s="8" t="s">
        <v>133</v>
      </c>
      <c r="AQ10" s="7" t="str">
        <v/>
      </c>
      <c r="AR10" s="7" t="str">
        <v/>
      </c>
      <c r="AT10" s="8" t="s">
        <v>4</v>
      </c>
      <c r="AU10" s="7">
        <f t="shared" si="7"/>
        <v>16</v>
      </c>
      <c r="AV10" s="10">
        <v>2.464</v>
      </c>
      <c r="AW10" s="8" t="s">
        <v>133</v>
      </c>
      <c r="AX10" s="7" t="str">
        <v/>
      </c>
      <c r="AY10" s="7" t="str">
        <v/>
      </c>
      <c r="BA10" s="8" t="s">
        <v>4</v>
      </c>
      <c r="BB10" s="7">
        <f t="shared" si="8"/>
        <v>16</v>
      </c>
      <c r="BC10" s="10">
        <v>2.464</v>
      </c>
      <c r="BD10" s="8" t="s">
        <v>133</v>
      </c>
      <c r="BE10" s="7" t="str">
        <v/>
      </c>
      <c r="BF10" s="7" t="str">
        <v/>
      </c>
      <c r="BH10" s="8" t="s">
        <v>4</v>
      </c>
      <c r="BI10" s="7">
        <f t="shared" si="9"/>
        <v>16</v>
      </c>
      <c r="BJ10" s="10">
        <v>2.464</v>
      </c>
      <c r="BK10" s="8" t="s">
        <v>133</v>
      </c>
      <c r="BL10" s="7" t="str">
        <v/>
      </c>
      <c r="BM10" s="7" t="str">
        <v/>
      </c>
      <c r="BO10" s="8" t="s">
        <v>4</v>
      </c>
      <c r="BP10" s="7">
        <f t="shared" si="10"/>
        <v>16</v>
      </c>
      <c r="BQ10" s="10">
        <v>2.464</v>
      </c>
      <c r="BR10" s="8" t="s">
        <v>133</v>
      </c>
      <c r="BS10" s="7" t="str">
        <v/>
      </c>
      <c r="BT10" s="7" t="str">
        <v/>
      </c>
      <c r="BV10" s="8" t="s">
        <v>4</v>
      </c>
      <c r="BW10" s="7">
        <f t="shared" si="11"/>
        <v>16</v>
      </c>
      <c r="BX10" s="10">
        <v>2.464</v>
      </c>
      <c r="BY10" s="8" t="s">
        <v>133</v>
      </c>
      <c r="BZ10" s="7" t="str">
        <v/>
      </c>
      <c r="CA10" s="7" t="str">
        <v/>
      </c>
      <c r="CC10" s="8" t="s">
        <v>4</v>
      </c>
      <c r="CD10" s="7">
        <f t="shared" si="12"/>
        <v>16</v>
      </c>
      <c r="CE10" s="10">
        <v>2.464</v>
      </c>
      <c r="CF10" s="8" t="s">
        <v>133</v>
      </c>
      <c r="CG10" s="7" t="str">
        <v/>
      </c>
      <c r="CH10" s="7" t="str">
        <v/>
      </c>
      <c r="CJ10" s="8" t="s">
        <v>4</v>
      </c>
      <c r="CK10" s="7">
        <f t="shared" si="13"/>
        <v>16</v>
      </c>
      <c r="CL10" s="10">
        <v>2.464</v>
      </c>
      <c r="CM10" s="8" t="s">
        <v>133</v>
      </c>
      <c r="CN10" s="7" t="str">
        <v/>
      </c>
      <c r="CO10" s="7" t="str">
        <v/>
      </c>
      <c r="CQ10" s="8" t="s">
        <v>4</v>
      </c>
      <c r="CR10" s="7">
        <f t="shared" si="14"/>
        <v>16</v>
      </c>
      <c r="CS10" s="10">
        <v>2.464</v>
      </c>
      <c r="CT10" s="8" t="s">
        <v>133</v>
      </c>
      <c r="CU10" s="7" t="str">
        <v/>
      </c>
      <c r="CV10" s="7" t="str">
        <v/>
      </c>
      <c r="CX10" s="8" t="s">
        <v>4</v>
      </c>
      <c r="CY10" s="7">
        <f t="shared" si="15"/>
        <v>16</v>
      </c>
      <c r="CZ10" s="10">
        <v>2.464</v>
      </c>
      <c r="DA10" s="8" t="s">
        <v>133</v>
      </c>
      <c r="DB10" s="7" t="str">
        <v/>
      </c>
      <c r="DC10" s="7" t="str">
        <v/>
      </c>
      <c r="DE10" s="8" t="s">
        <v>4</v>
      </c>
      <c r="DF10" s="7">
        <f t="shared" si="16"/>
        <v>16</v>
      </c>
      <c r="DG10" s="10">
        <v>2.464</v>
      </c>
      <c r="DH10" s="8" t="s">
        <v>133</v>
      </c>
      <c r="DI10" s="7" t="str">
        <v/>
      </c>
      <c r="DJ10" s="7" t="str">
        <v/>
      </c>
      <c r="DL10" s="8" t="s">
        <v>4</v>
      </c>
      <c r="DM10" s="7">
        <f t="shared" si="17"/>
        <v>16</v>
      </c>
      <c r="DN10" s="10">
        <v>2.464</v>
      </c>
      <c r="DO10" s="8" t="s">
        <v>133</v>
      </c>
      <c r="DP10" s="7" t="str">
        <v/>
      </c>
      <c r="DQ10" s="7" t="str">
        <v/>
      </c>
      <c r="DS10" s="8" t="s">
        <v>4</v>
      </c>
      <c r="DT10" s="7">
        <f t="shared" si="18"/>
        <v>16</v>
      </c>
      <c r="DU10" s="10">
        <v>2.464</v>
      </c>
      <c r="DV10" s="8" t="s">
        <v>133</v>
      </c>
      <c r="DW10" s="7" t="str">
        <v/>
      </c>
      <c r="DX10" s="7" t="str">
        <v/>
      </c>
      <c r="DZ10" s="8" t="s">
        <v>4</v>
      </c>
      <c r="EA10" s="7">
        <f t="shared" si="19"/>
        <v>16</v>
      </c>
      <c r="EB10" s="10">
        <v>2.464</v>
      </c>
      <c r="EC10" s="8" t="s">
        <v>133</v>
      </c>
      <c r="ED10" s="7" t="str">
        <v/>
      </c>
      <c r="EE10" s="7" t="str">
        <v/>
      </c>
      <c r="EG10" s="8" t="s">
        <v>4</v>
      </c>
      <c r="EH10" s="7">
        <f t="shared" si="20"/>
        <v>16</v>
      </c>
      <c r="EI10" s="10">
        <v>2.464</v>
      </c>
      <c r="EJ10" s="8" t="s">
        <v>133</v>
      </c>
      <c r="EK10" s="7" t="str">
        <v/>
      </c>
      <c r="EL10" s="7" t="str">
        <v/>
      </c>
      <c r="EN10" s="8" t="s">
        <v>4</v>
      </c>
      <c r="EO10" s="7">
        <f t="shared" si="21"/>
        <v>16</v>
      </c>
      <c r="EP10" s="10">
        <v>2.464</v>
      </c>
      <c r="EQ10" s="8" t="s">
        <v>133</v>
      </c>
      <c r="ER10" s="7" t="str">
        <v/>
      </c>
      <c r="ES10" s="7" t="str">
        <v/>
      </c>
      <c r="EU10" s="8" t="s">
        <v>4</v>
      </c>
      <c r="EV10" s="7">
        <f t="shared" si="22"/>
        <v>16</v>
      </c>
      <c r="EW10" s="10">
        <v>2.464</v>
      </c>
      <c r="EX10" s="8" t="s">
        <v>133</v>
      </c>
      <c r="EY10" s="7" t="str">
        <v/>
      </c>
      <c r="EZ10" s="7" t="str">
        <v/>
      </c>
      <c r="FB10" s="8" t="s">
        <v>4</v>
      </c>
      <c r="FC10" s="7">
        <f t="shared" si="23"/>
        <v>16</v>
      </c>
      <c r="FD10" s="10">
        <v>2.464</v>
      </c>
      <c r="FE10" s="8" t="s">
        <v>133</v>
      </c>
      <c r="FF10" s="7" t="str">
        <v/>
      </c>
      <c r="FG10" s="7" t="str">
        <v/>
      </c>
      <c r="FI10" s="8" t="s">
        <v>4</v>
      </c>
      <c r="FJ10" s="7">
        <f t="shared" si="24"/>
        <v>16</v>
      </c>
      <c r="FK10" s="10">
        <v>2.464</v>
      </c>
      <c r="FL10" s="8" t="s">
        <v>133</v>
      </c>
      <c r="FM10" s="7" t="str">
        <v/>
      </c>
      <c r="FN10" s="7" t="str">
        <v/>
      </c>
      <c r="FP10" s="8" t="s">
        <v>4</v>
      </c>
      <c r="FQ10" s="7">
        <f t="shared" si="25"/>
        <v>16</v>
      </c>
      <c r="FR10" s="10">
        <v>2.464</v>
      </c>
      <c r="FS10" s="8" t="s">
        <v>133</v>
      </c>
      <c r="FT10" s="7" t="str">
        <v/>
      </c>
      <c r="FU10" s="7" t="str">
        <v/>
      </c>
      <c r="FW10" s="8" t="s">
        <v>4</v>
      </c>
      <c r="FX10" s="7">
        <f t="shared" si="26"/>
        <v>16</v>
      </c>
      <c r="FY10" s="10">
        <v>2.464</v>
      </c>
      <c r="FZ10" s="8" t="s">
        <v>133</v>
      </c>
      <c r="GA10" s="7" t="str">
        <v/>
      </c>
      <c r="GB10" s="7" t="str">
        <v/>
      </c>
    </row>
    <row r="11" spans="1:184" ht="15.75" x14ac:dyDescent="0.25">
      <c r="B11" s="82">
        <f t="shared" si="27"/>
        <v>2622</v>
      </c>
      <c r="C11" s="8" t="s">
        <v>6</v>
      </c>
      <c r="D11" s="7">
        <f t="shared" si="0"/>
        <v>17</v>
      </c>
      <c r="E11" s="10">
        <v>2.6219999999999999</v>
      </c>
      <c r="F11" s="8" t="s">
        <v>132</v>
      </c>
      <c r="G11" s="7" t="str">
        <v/>
      </c>
      <c r="H11" s="7" t="str">
        <v/>
      </c>
      <c r="J11" s="16">
        <f t="shared" si="1"/>
        <v>2622</v>
      </c>
      <c r="K11" s="8" t="s">
        <v>6</v>
      </c>
      <c r="L11" s="7">
        <f t="shared" si="2"/>
        <v>17</v>
      </c>
      <c r="M11" s="10">
        <v>2.6219999999999999</v>
      </c>
      <c r="N11" s="8" t="s">
        <v>132</v>
      </c>
      <c r="O11" s="7">
        <v>29684</v>
      </c>
      <c r="P11" s="7">
        <v>255</v>
      </c>
      <c r="R11" s="8" t="s">
        <v>6</v>
      </c>
      <c r="S11" s="7">
        <f t="shared" si="3"/>
        <v>17</v>
      </c>
      <c r="T11" s="10">
        <v>2.6219999999999999</v>
      </c>
      <c r="U11" s="8" t="s">
        <v>132</v>
      </c>
      <c r="V11" s="7">
        <v>8237</v>
      </c>
      <c r="W11" s="7">
        <v>160</v>
      </c>
      <c r="Y11" s="8" t="s">
        <v>6</v>
      </c>
      <c r="Z11" s="7">
        <f t="shared" si="4"/>
        <v>17</v>
      </c>
      <c r="AA11" s="10">
        <v>2.6219999999999999</v>
      </c>
      <c r="AB11" s="8" t="s">
        <v>132</v>
      </c>
      <c r="AC11" s="7">
        <v>11608</v>
      </c>
      <c r="AD11" s="7">
        <v>176</v>
      </c>
      <c r="AF11" s="8" t="s">
        <v>6</v>
      </c>
      <c r="AG11" s="7">
        <f t="shared" si="5"/>
        <v>17</v>
      </c>
      <c r="AH11" s="10">
        <v>2.6219999999999999</v>
      </c>
      <c r="AI11" s="8" t="s">
        <v>132</v>
      </c>
      <c r="AJ11" s="7">
        <v>9237</v>
      </c>
      <c r="AK11" s="7">
        <v>164</v>
      </c>
      <c r="AM11" s="8" t="s">
        <v>6</v>
      </c>
      <c r="AN11" s="7">
        <f t="shared" si="6"/>
        <v>17</v>
      </c>
      <c r="AO11" s="10">
        <v>2.6219999999999999</v>
      </c>
      <c r="AP11" s="8" t="s">
        <v>132</v>
      </c>
      <c r="AQ11" s="7">
        <v>8287</v>
      </c>
      <c r="AR11" s="7">
        <v>161</v>
      </c>
      <c r="AT11" s="8" t="s">
        <v>6</v>
      </c>
      <c r="AU11" s="7">
        <f t="shared" si="7"/>
        <v>17</v>
      </c>
      <c r="AV11" s="10">
        <v>2.6219999999999999</v>
      </c>
      <c r="AW11" s="8" t="s">
        <v>132</v>
      </c>
      <c r="AX11" s="7">
        <v>9118</v>
      </c>
      <c r="AY11" s="7">
        <v>127</v>
      </c>
      <c r="BA11" s="8" t="s">
        <v>6</v>
      </c>
      <c r="BB11" s="7">
        <f t="shared" si="8"/>
        <v>17</v>
      </c>
      <c r="BC11" s="10">
        <v>2.6219999999999999</v>
      </c>
      <c r="BD11" s="8" t="s">
        <v>132</v>
      </c>
      <c r="BE11" s="7">
        <v>12017</v>
      </c>
      <c r="BF11" s="7">
        <v>179</v>
      </c>
      <c r="BH11" s="8" t="s">
        <v>6</v>
      </c>
      <c r="BI11" s="7">
        <f t="shared" si="9"/>
        <v>17</v>
      </c>
      <c r="BJ11" s="10">
        <v>2.6219999999999999</v>
      </c>
      <c r="BK11" s="8" t="s">
        <v>132</v>
      </c>
      <c r="BL11" s="7">
        <v>9250</v>
      </c>
      <c r="BM11" s="7">
        <v>166</v>
      </c>
      <c r="BO11" s="8" t="s">
        <v>6</v>
      </c>
      <c r="BP11" s="7">
        <f t="shared" si="10"/>
        <v>17</v>
      </c>
      <c r="BQ11" s="10">
        <v>2.6219999999999999</v>
      </c>
      <c r="BR11" s="8" t="s">
        <v>132</v>
      </c>
      <c r="BS11" s="7">
        <v>12390</v>
      </c>
      <c r="BT11" s="7">
        <v>180</v>
      </c>
      <c r="BV11" s="8" t="s">
        <v>6</v>
      </c>
      <c r="BW11" s="7">
        <f t="shared" si="11"/>
        <v>17</v>
      </c>
      <c r="BX11" s="10">
        <v>2.6219999999999999</v>
      </c>
      <c r="BY11" s="8" t="s">
        <v>132</v>
      </c>
      <c r="BZ11" s="7">
        <v>8981</v>
      </c>
      <c r="CA11" s="7">
        <v>165</v>
      </c>
      <c r="CC11" s="8" t="s">
        <v>6</v>
      </c>
      <c r="CD11" s="7">
        <f t="shared" si="12"/>
        <v>17</v>
      </c>
      <c r="CE11" s="10">
        <v>2.6219999999999999</v>
      </c>
      <c r="CF11" s="8" t="s">
        <v>132</v>
      </c>
      <c r="CG11" s="7">
        <v>6433</v>
      </c>
      <c r="CH11" s="7">
        <v>150</v>
      </c>
      <c r="CJ11" s="8" t="s">
        <v>6</v>
      </c>
      <c r="CK11" s="7">
        <f t="shared" si="13"/>
        <v>17</v>
      </c>
      <c r="CL11" s="10">
        <v>2.6219999999999999</v>
      </c>
      <c r="CM11" s="8" t="s">
        <v>132</v>
      </c>
      <c r="CN11" s="7" t="str">
        <v/>
      </c>
      <c r="CO11" s="7" t="str">
        <v/>
      </c>
      <c r="CQ11" s="8" t="s">
        <v>6</v>
      </c>
      <c r="CR11" s="7">
        <f t="shared" si="14"/>
        <v>17</v>
      </c>
      <c r="CS11" s="10">
        <v>2.6219999999999999</v>
      </c>
      <c r="CT11" s="8" t="s">
        <v>132</v>
      </c>
      <c r="CU11" s="7" t="str">
        <v/>
      </c>
      <c r="CV11" s="7" t="str">
        <v/>
      </c>
      <c r="CX11" s="8" t="s">
        <v>6</v>
      </c>
      <c r="CY11" s="7">
        <f t="shared" si="15"/>
        <v>17</v>
      </c>
      <c r="CZ11" s="10">
        <v>2.6219999999999999</v>
      </c>
      <c r="DA11" s="8" t="s">
        <v>132</v>
      </c>
      <c r="DB11" s="7" t="str">
        <v/>
      </c>
      <c r="DC11" s="7" t="str">
        <v/>
      </c>
      <c r="DE11" s="8" t="s">
        <v>6</v>
      </c>
      <c r="DF11" s="7">
        <f t="shared" si="16"/>
        <v>17</v>
      </c>
      <c r="DG11" s="10">
        <v>2.6219999999999999</v>
      </c>
      <c r="DH11" s="8" t="s">
        <v>132</v>
      </c>
      <c r="DI11" s="7" t="str">
        <v/>
      </c>
      <c r="DJ11" s="7" t="str">
        <v/>
      </c>
      <c r="DL11" s="8" t="s">
        <v>6</v>
      </c>
      <c r="DM11" s="7">
        <f t="shared" si="17"/>
        <v>17</v>
      </c>
      <c r="DN11" s="10">
        <v>2.6219999999999999</v>
      </c>
      <c r="DO11" s="8" t="s">
        <v>132</v>
      </c>
      <c r="DP11" s="7" t="str">
        <v/>
      </c>
      <c r="DQ11" s="7" t="str">
        <v/>
      </c>
      <c r="DS11" s="8" t="s">
        <v>6</v>
      </c>
      <c r="DT11" s="7">
        <f t="shared" si="18"/>
        <v>17</v>
      </c>
      <c r="DU11" s="10">
        <v>2.6219999999999999</v>
      </c>
      <c r="DV11" s="8" t="s">
        <v>132</v>
      </c>
      <c r="DW11" s="7" t="str">
        <v/>
      </c>
      <c r="DX11" s="7" t="str">
        <v/>
      </c>
      <c r="DZ11" s="8" t="s">
        <v>6</v>
      </c>
      <c r="EA11" s="7">
        <f t="shared" si="19"/>
        <v>17</v>
      </c>
      <c r="EB11" s="10">
        <v>2.6219999999999999</v>
      </c>
      <c r="EC11" s="8" t="s">
        <v>132</v>
      </c>
      <c r="ED11" s="7" t="str">
        <v/>
      </c>
      <c r="EE11" s="7" t="str">
        <v/>
      </c>
      <c r="EG11" s="8" t="s">
        <v>6</v>
      </c>
      <c r="EH11" s="7">
        <f t="shared" si="20"/>
        <v>17</v>
      </c>
      <c r="EI11" s="10">
        <v>2.6219999999999999</v>
      </c>
      <c r="EJ11" s="8" t="s">
        <v>132</v>
      </c>
      <c r="EK11" s="7" t="str">
        <v/>
      </c>
      <c r="EL11" s="7" t="str">
        <v/>
      </c>
      <c r="EN11" s="8" t="s">
        <v>6</v>
      </c>
      <c r="EO11" s="7">
        <f t="shared" si="21"/>
        <v>17</v>
      </c>
      <c r="EP11" s="10">
        <v>2.6219999999999999</v>
      </c>
      <c r="EQ11" s="8" t="s">
        <v>132</v>
      </c>
      <c r="ER11" s="7" t="str">
        <v/>
      </c>
      <c r="ES11" s="7" t="str">
        <v/>
      </c>
      <c r="EU11" s="8" t="s">
        <v>6</v>
      </c>
      <c r="EV11" s="7">
        <f t="shared" si="22"/>
        <v>17</v>
      </c>
      <c r="EW11" s="10">
        <v>2.6219999999999999</v>
      </c>
      <c r="EX11" s="8" t="s">
        <v>132</v>
      </c>
      <c r="EY11" s="7" t="str">
        <v/>
      </c>
      <c r="EZ11" s="7" t="str">
        <v/>
      </c>
      <c r="FB11" s="8" t="s">
        <v>6</v>
      </c>
      <c r="FC11" s="7">
        <f t="shared" si="23"/>
        <v>17</v>
      </c>
      <c r="FD11" s="10">
        <v>2.6219999999999999</v>
      </c>
      <c r="FE11" s="8" t="s">
        <v>132</v>
      </c>
      <c r="FF11" s="7" t="str">
        <v/>
      </c>
      <c r="FG11" s="7" t="str">
        <v/>
      </c>
      <c r="FI11" s="8" t="s">
        <v>6</v>
      </c>
      <c r="FJ11" s="7">
        <f t="shared" si="24"/>
        <v>17</v>
      </c>
      <c r="FK11" s="10">
        <v>2.6219999999999999</v>
      </c>
      <c r="FL11" s="8" t="s">
        <v>132</v>
      </c>
      <c r="FM11" s="7" t="str">
        <v/>
      </c>
      <c r="FN11" s="7" t="str">
        <v/>
      </c>
      <c r="FP11" s="8" t="s">
        <v>6</v>
      </c>
      <c r="FQ11" s="7">
        <f t="shared" si="25"/>
        <v>17</v>
      </c>
      <c r="FR11" s="10">
        <v>2.6219999999999999</v>
      </c>
      <c r="FS11" s="8" t="s">
        <v>132</v>
      </c>
      <c r="FT11" s="7" t="str">
        <v/>
      </c>
      <c r="FU11" s="7" t="str">
        <v/>
      </c>
      <c r="FW11" s="8" t="s">
        <v>6</v>
      </c>
      <c r="FX11" s="7">
        <f t="shared" si="26"/>
        <v>17</v>
      </c>
      <c r="FY11" s="10">
        <v>2.6219999999999999</v>
      </c>
      <c r="FZ11" s="8" t="s">
        <v>132</v>
      </c>
      <c r="GA11" s="7" t="str">
        <v/>
      </c>
      <c r="GB11" s="7" t="str">
        <v/>
      </c>
    </row>
    <row r="12" spans="1:184" ht="15.75" x14ac:dyDescent="0.25">
      <c r="B12" s="82">
        <f t="shared" si="27"/>
        <v>2815</v>
      </c>
      <c r="C12" s="8" t="s">
        <v>6</v>
      </c>
      <c r="D12" s="7">
        <f t="shared" si="0"/>
        <v>17</v>
      </c>
      <c r="E12" s="10">
        <v>2.8149999999999999</v>
      </c>
      <c r="F12" s="8" t="s">
        <v>133</v>
      </c>
      <c r="G12" s="7" t="str">
        <v/>
      </c>
      <c r="H12" s="7" t="str">
        <v/>
      </c>
      <c r="J12" s="16">
        <f t="shared" si="1"/>
        <v>2815</v>
      </c>
      <c r="K12" s="8" t="s">
        <v>6</v>
      </c>
      <c r="L12" s="7">
        <f t="shared" si="2"/>
        <v>17</v>
      </c>
      <c r="M12" s="10">
        <v>2.8149999999999999</v>
      </c>
      <c r="N12" s="8" t="s">
        <v>133</v>
      </c>
      <c r="O12" s="7" t="str">
        <v/>
      </c>
      <c r="P12" s="7" t="str">
        <v/>
      </c>
      <c r="R12" s="8" t="s">
        <v>6</v>
      </c>
      <c r="S12" s="7">
        <f t="shared" si="3"/>
        <v>17</v>
      </c>
      <c r="T12" s="10">
        <v>2.8149999999999999</v>
      </c>
      <c r="U12" s="8" t="s">
        <v>133</v>
      </c>
      <c r="V12" s="7" t="str">
        <v/>
      </c>
      <c r="W12" s="7" t="str">
        <v/>
      </c>
      <c r="Y12" s="8" t="s">
        <v>6</v>
      </c>
      <c r="Z12" s="7">
        <f t="shared" si="4"/>
        <v>17</v>
      </c>
      <c r="AA12" s="10">
        <v>2.8149999999999999</v>
      </c>
      <c r="AB12" s="8" t="s">
        <v>133</v>
      </c>
      <c r="AC12" s="7" t="str">
        <v/>
      </c>
      <c r="AD12" s="7" t="str">
        <v/>
      </c>
      <c r="AF12" s="8" t="s">
        <v>6</v>
      </c>
      <c r="AG12" s="7">
        <f t="shared" si="5"/>
        <v>17</v>
      </c>
      <c r="AH12" s="10">
        <v>2.8149999999999999</v>
      </c>
      <c r="AI12" s="8" t="s">
        <v>133</v>
      </c>
      <c r="AJ12" s="7" t="str">
        <v/>
      </c>
      <c r="AK12" s="7" t="str">
        <v/>
      </c>
      <c r="AM12" s="8" t="s">
        <v>6</v>
      </c>
      <c r="AN12" s="7">
        <f t="shared" si="6"/>
        <v>17</v>
      </c>
      <c r="AO12" s="10">
        <v>2.8149999999999999</v>
      </c>
      <c r="AP12" s="8" t="s">
        <v>133</v>
      </c>
      <c r="AQ12" s="7" t="str">
        <v/>
      </c>
      <c r="AR12" s="7" t="str">
        <v/>
      </c>
      <c r="AT12" s="8" t="s">
        <v>6</v>
      </c>
      <c r="AU12" s="7">
        <f t="shared" si="7"/>
        <v>17</v>
      </c>
      <c r="AV12" s="10">
        <v>2.8149999999999999</v>
      </c>
      <c r="AW12" s="8" t="s">
        <v>133</v>
      </c>
      <c r="AX12" s="7" t="str">
        <v/>
      </c>
      <c r="AY12" s="7" t="str">
        <v/>
      </c>
      <c r="BA12" s="8" t="s">
        <v>6</v>
      </c>
      <c r="BB12" s="7">
        <f t="shared" si="8"/>
        <v>17</v>
      </c>
      <c r="BC12" s="10">
        <v>2.8149999999999999</v>
      </c>
      <c r="BD12" s="8" t="s">
        <v>133</v>
      </c>
      <c r="BE12" s="7" t="str">
        <v/>
      </c>
      <c r="BF12" s="7" t="str">
        <v/>
      </c>
      <c r="BH12" s="8" t="s">
        <v>6</v>
      </c>
      <c r="BI12" s="7">
        <f t="shared" si="9"/>
        <v>17</v>
      </c>
      <c r="BJ12" s="10">
        <v>2.8149999999999999</v>
      </c>
      <c r="BK12" s="8" t="s">
        <v>133</v>
      </c>
      <c r="BL12" s="7" t="str">
        <v/>
      </c>
      <c r="BM12" s="7" t="str">
        <v/>
      </c>
      <c r="BO12" s="8" t="s">
        <v>6</v>
      </c>
      <c r="BP12" s="7">
        <f t="shared" si="10"/>
        <v>17</v>
      </c>
      <c r="BQ12" s="10">
        <v>2.8149999999999999</v>
      </c>
      <c r="BR12" s="8" t="s">
        <v>133</v>
      </c>
      <c r="BS12" s="7" t="str">
        <v/>
      </c>
      <c r="BT12" s="7" t="str">
        <v/>
      </c>
      <c r="BV12" s="8" t="s">
        <v>6</v>
      </c>
      <c r="BW12" s="7">
        <f t="shared" si="11"/>
        <v>17</v>
      </c>
      <c r="BX12" s="10">
        <v>2.8149999999999999</v>
      </c>
      <c r="BY12" s="8" t="s">
        <v>133</v>
      </c>
      <c r="BZ12" s="7" t="str">
        <v/>
      </c>
      <c r="CA12" s="7" t="str">
        <v/>
      </c>
      <c r="CC12" s="8" t="s">
        <v>6</v>
      </c>
      <c r="CD12" s="7">
        <f t="shared" si="12"/>
        <v>17</v>
      </c>
      <c r="CE12" s="10">
        <v>2.8149999999999999</v>
      </c>
      <c r="CF12" s="8" t="s">
        <v>133</v>
      </c>
      <c r="CG12" s="7" t="str">
        <v/>
      </c>
      <c r="CH12" s="7" t="str">
        <v/>
      </c>
      <c r="CJ12" s="8" t="s">
        <v>6</v>
      </c>
      <c r="CK12" s="7">
        <f t="shared" si="13"/>
        <v>17</v>
      </c>
      <c r="CL12" s="10">
        <v>2.8149999999999999</v>
      </c>
      <c r="CM12" s="8" t="s">
        <v>133</v>
      </c>
      <c r="CN12" s="7" t="str">
        <v/>
      </c>
      <c r="CO12" s="7" t="str">
        <v/>
      </c>
      <c r="CQ12" s="8" t="s">
        <v>6</v>
      </c>
      <c r="CR12" s="7">
        <f t="shared" si="14"/>
        <v>17</v>
      </c>
      <c r="CS12" s="10">
        <v>2.8149999999999999</v>
      </c>
      <c r="CT12" s="8" t="s">
        <v>133</v>
      </c>
      <c r="CU12" s="7" t="str">
        <v/>
      </c>
      <c r="CV12" s="7" t="str">
        <v/>
      </c>
      <c r="CX12" s="8" t="s">
        <v>6</v>
      </c>
      <c r="CY12" s="7">
        <f t="shared" si="15"/>
        <v>17</v>
      </c>
      <c r="CZ12" s="10">
        <v>2.8149999999999999</v>
      </c>
      <c r="DA12" s="8" t="s">
        <v>133</v>
      </c>
      <c r="DB12" s="7" t="str">
        <v/>
      </c>
      <c r="DC12" s="7" t="str">
        <v/>
      </c>
      <c r="DE12" s="8" t="s">
        <v>6</v>
      </c>
      <c r="DF12" s="7">
        <f t="shared" si="16"/>
        <v>17</v>
      </c>
      <c r="DG12" s="10">
        <v>2.8149999999999999</v>
      </c>
      <c r="DH12" s="8" t="s">
        <v>133</v>
      </c>
      <c r="DI12" s="7" t="str">
        <v/>
      </c>
      <c r="DJ12" s="7" t="str">
        <v/>
      </c>
      <c r="DL12" s="8" t="s">
        <v>6</v>
      </c>
      <c r="DM12" s="7">
        <f t="shared" si="17"/>
        <v>17</v>
      </c>
      <c r="DN12" s="10">
        <v>2.8149999999999999</v>
      </c>
      <c r="DO12" s="8" t="s">
        <v>133</v>
      </c>
      <c r="DP12" s="7" t="str">
        <v/>
      </c>
      <c r="DQ12" s="7" t="str">
        <v/>
      </c>
      <c r="DS12" s="8" t="s">
        <v>6</v>
      </c>
      <c r="DT12" s="7">
        <f t="shared" si="18"/>
        <v>17</v>
      </c>
      <c r="DU12" s="10">
        <v>2.8149999999999999</v>
      </c>
      <c r="DV12" s="8" t="s">
        <v>133</v>
      </c>
      <c r="DW12" s="7" t="str">
        <v/>
      </c>
      <c r="DX12" s="7" t="str">
        <v/>
      </c>
      <c r="DZ12" s="8" t="s">
        <v>6</v>
      </c>
      <c r="EA12" s="7">
        <f t="shared" si="19"/>
        <v>17</v>
      </c>
      <c r="EB12" s="10">
        <v>2.8149999999999999</v>
      </c>
      <c r="EC12" s="8" t="s">
        <v>133</v>
      </c>
      <c r="ED12" s="7" t="str">
        <v/>
      </c>
      <c r="EE12" s="7" t="str">
        <v/>
      </c>
      <c r="EG12" s="8" t="s">
        <v>6</v>
      </c>
      <c r="EH12" s="7">
        <f t="shared" si="20"/>
        <v>17</v>
      </c>
      <c r="EI12" s="10">
        <v>2.8149999999999999</v>
      </c>
      <c r="EJ12" s="8" t="s">
        <v>133</v>
      </c>
      <c r="EK12" s="7" t="str">
        <v/>
      </c>
      <c r="EL12" s="7" t="str">
        <v/>
      </c>
      <c r="EN12" s="8" t="s">
        <v>6</v>
      </c>
      <c r="EO12" s="7">
        <f t="shared" si="21"/>
        <v>17</v>
      </c>
      <c r="EP12" s="10">
        <v>2.8149999999999999</v>
      </c>
      <c r="EQ12" s="8" t="s">
        <v>133</v>
      </c>
      <c r="ER12" s="7" t="str">
        <v/>
      </c>
      <c r="ES12" s="7" t="str">
        <v/>
      </c>
      <c r="EU12" s="8" t="s">
        <v>6</v>
      </c>
      <c r="EV12" s="7">
        <f t="shared" si="22"/>
        <v>17</v>
      </c>
      <c r="EW12" s="10">
        <v>2.8149999999999999</v>
      </c>
      <c r="EX12" s="8" t="s">
        <v>133</v>
      </c>
      <c r="EY12" s="7" t="str">
        <v/>
      </c>
      <c r="EZ12" s="7" t="str">
        <v/>
      </c>
      <c r="FB12" s="8" t="s">
        <v>6</v>
      </c>
      <c r="FC12" s="7">
        <f t="shared" si="23"/>
        <v>17</v>
      </c>
      <c r="FD12" s="10">
        <v>2.8149999999999999</v>
      </c>
      <c r="FE12" s="8" t="s">
        <v>133</v>
      </c>
      <c r="FF12" s="7" t="str">
        <v/>
      </c>
      <c r="FG12" s="7" t="str">
        <v/>
      </c>
      <c r="FI12" s="8" t="s">
        <v>6</v>
      </c>
      <c r="FJ12" s="7">
        <f t="shared" si="24"/>
        <v>17</v>
      </c>
      <c r="FK12" s="10">
        <v>2.8149999999999999</v>
      </c>
      <c r="FL12" s="8" t="s">
        <v>133</v>
      </c>
      <c r="FM12" s="7" t="str">
        <v/>
      </c>
      <c r="FN12" s="7" t="str">
        <v/>
      </c>
      <c r="FP12" s="8" t="s">
        <v>6</v>
      </c>
      <c r="FQ12" s="7">
        <f t="shared" si="25"/>
        <v>17</v>
      </c>
      <c r="FR12" s="10">
        <v>2.8149999999999999</v>
      </c>
      <c r="FS12" s="8" t="s">
        <v>133</v>
      </c>
      <c r="FT12" s="7" t="str">
        <v/>
      </c>
      <c r="FU12" s="7" t="str">
        <v/>
      </c>
      <c r="FW12" s="8" t="s">
        <v>6</v>
      </c>
      <c r="FX12" s="7">
        <f t="shared" si="26"/>
        <v>17</v>
      </c>
      <c r="FY12" s="10">
        <v>2.8149999999999999</v>
      </c>
      <c r="FZ12" s="8" t="s">
        <v>133</v>
      </c>
      <c r="GA12" s="7" t="str">
        <v/>
      </c>
      <c r="GB12" s="7" t="str">
        <v/>
      </c>
    </row>
    <row r="13" spans="1:184" ht="15.75" x14ac:dyDescent="0.25">
      <c r="B13" s="82">
        <f t="shared" si="27"/>
        <v>2957</v>
      </c>
      <c r="C13" s="8" t="s">
        <v>7</v>
      </c>
      <c r="D13" s="7">
        <f t="shared" si="0"/>
        <v>18</v>
      </c>
      <c r="E13" s="10">
        <v>2.9569999999999999</v>
      </c>
      <c r="F13" s="8" t="s">
        <v>132</v>
      </c>
      <c r="G13" s="7" t="str">
        <v/>
      </c>
      <c r="H13" s="7" t="str">
        <v/>
      </c>
      <c r="J13" s="16">
        <f t="shared" si="1"/>
        <v>2957</v>
      </c>
      <c r="K13" s="8" t="s">
        <v>7</v>
      </c>
      <c r="L13" s="7">
        <f t="shared" si="2"/>
        <v>18</v>
      </c>
      <c r="M13" s="10">
        <v>2.9569999999999999</v>
      </c>
      <c r="N13" s="8" t="s">
        <v>132</v>
      </c>
      <c r="O13" s="7">
        <v>4130</v>
      </c>
      <c r="P13" s="7">
        <v>229</v>
      </c>
      <c r="R13" s="8" t="s">
        <v>7</v>
      </c>
      <c r="S13" s="7">
        <f t="shared" si="3"/>
        <v>18</v>
      </c>
      <c r="T13" s="10">
        <v>2.9569999999999999</v>
      </c>
      <c r="U13" s="8" t="s">
        <v>132</v>
      </c>
      <c r="V13" s="7">
        <v>5943</v>
      </c>
      <c r="W13" s="7">
        <v>190</v>
      </c>
      <c r="Y13" s="8" t="s">
        <v>7</v>
      </c>
      <c r="Z13" s="7">
        <f t="shared" si="4"/>
        <v>18</v>
      </c>
      <c r="AA13" s="10">
        <v>2.9569999999999999</v>
      </c>
      <c r="AB13" s="8" t="s">
        <v>132</v>
      </c>
      <c r="AC13" s="7">
        <v>6238</v>
      </c>
      <c r="AD13" s="7">
        <v>192</v>
      </c>
      <c r="AF13" s="8" t="s">
        <v>7</v>
      </c>
      <c r="AG13" s="7">
        <f t="shared" si="5"/>
        <v>18</v>
      </c>
      <c r="AH13" s="10">
        <v>2.9569999999999999</v>
      </c>
      <c r="AI13" s="8" t="s">
        <v>132</v>
      </c>
      <c r="AJ13" s="7">
        <v>6081</v>
      </c>
      <c r="AK13" s="7">
        <v>191</v>
      </c>
      <c r="AM13" s="8" t="s">
        <v>7</v>
      </c>
      <c r="AN13" s="7">
        <f t="shared" si="6"/>
        <v>18</v>
      </c>
      <c r="AO13" s="10">
        <v>2.9569999999999999</v>
      </c>
      <c r="AP13" s="8" t="s">
        <v>132</v>
      </c>
      <c r="AQ13" s="7">
        <v>5556</v>
      </c>
      <c r="AR13" s="7">
        <v>193</v>
      </c>
      <c r="AT13" s="8" t="s">
        <v>7</v>
      </c>
      <c r="AU13" s="7">
        <f t="shared" si="7"/>
        <v>18</v>
      </c>
      <c r="AV13" s="10">
        <v>2.9569999999999999</v>
      </c>
      <c r="AW13" s="8" t="s">
        <v>132</v>
      </c>
      <c r="AX13" s="7">
        <v>7259</v>
      </c>
      <c r="AY13" s="7">
        <v>158</v>
      </c>
      <c r="BA13" s="8" t="s">
        <v>7</v>
      </c>
      <c r="BB13" s="7">
        <f t="shared" si="8"/>
        <v>18</v>
      </c>
      <c r="BC13" s="10">
        <v>2.9569999999999999</v>
      </c>
      <c r="BD13" s="8" t="s">
        <v>132</v>
      </c>
      <c r="BE13" s="7">
        <v>5818</v>
      </c>
      <c r="BF13" s="7">
        <v>195</v>
      </c>
      <c r="BH13" s="8" t="s">
        <v>7</v>
      </c>
      <c r="BI13" s="7">
        <f t="shared" si="9"/>
        <v>18</v>
      </c>
      <c r="BJ13" s="10">
        <v>2.9569999999999999</v>
      </c>
      <c r="BK13" s="8" t="s">
        <v>132</v>
      </c>
      <c r="BL13" s="7">
        <v>6279</v>
      </c>
      <c r="BM13" s="7">
        <v>192</v>
      </c>
      <c r="BO13" s="8" t="s">
        <v>7</v>
      </c>
      <c r="BP13" s="7">
        <f t="shared" si="10"/>
        <v>18</v>
      </c>
      <c r="BQ13" s="10">
        <v>2.9569999999999999</v>
      </c>
      <c r="BR13" s="8" t="s">
        <v>132</v>
      </c>
      <c r="BS13" s="7">
        <v>5552</v>
      </c>
      <c r="BT13" s="7">
        <v>194</v>
      </c>
      <c r="BV13" s="8" t="s">
        <v>7</v>
      </c>
      <c r="BW13" s="7">
        <f t="shared" si="11"/>
        <v>18</v>
      </c>
      <c r="BX13" s="10">
        <v>2.9569999999999999</v>
      </c>
      <c r="BY13" s="8" t="s">
        <v>132</v>
      </c>
      <c r="BZ13" s="7">
        <v>5120</v>
      </c>
      <c r="CA13" s="7">
        <v>192</v>
      </c>
      <c r="CC13" s="8" t="s">
        <v>7</v>
      </c>
      <c r="CD13" s="7">
        <f t="shared" si="12"/>
        <v>18</v>
      </c>
      <c r="CE13" s="10">
        <v>2.9569999999999999</v>
      </c>
      <c r="CF13" s="8" t="s">
        <v>132</v>
      </c>
      <c r="CG13" s="7">
        <v>5484</v>
      </c>
      <c r="CH13" s="7">
        <v>190</v>
      </c>
      <c r="CJ13" s="8" t="s">
        <v>7</v>
      </c>
      <c r="CK13" s="7">
        <f t="shared" si="13"/>
        <v>18</v>
      </c>
      <c r="CL13" s="10">
        <v>2.9569999999999999</v>
      </c>
      <c r="CM13" s="8" t="s">
        <v>132</v>
      </c>
      <c r="CN13" s="7" t="str">
        <v/>
      </c>
      <c r="CO13" s="7" t="str">
        <v/>
      </c>
      <c r="CQ13" s="8" t="s">
        <v>7</v>
      </c>
      <c r="CR13" s="7">
        <f t="shared" si="14"/>
        <v>18</v>
      </c>
      <c r="CS13" s="10">
        <v>2.9569999999999999</v>
      </c>
      <c r="CT13" s="8" t="s">
        <v>132</v>
      </c>
      <c r="CU13" s="7" t="str">
        <v/>
      </c>
      <c r="CV13" s="7" t="str">
        <v/>
      </c>
      <c r="CX13" s="8" t="s">
        <v>7</v>
      </c>
      <c r="CY13" s="7">
        <f t="shared" si="15"/>
        <v>18</v>
      </c>
      <c r="CZ13" s="10">
        <v>2.9569999999999999</v>
      </c>
      <c r="DA13" s="8" t="s">
        <v>132</v>
      </c>
      <c r="DB13" s="7" t="str">
        <v/>
      </c>
      <c r="DC13" s="7" t="str">
        <v/>
      </c>
      <c r="DE13" s="8" t="s">
        <v>7</v>
      </c>
      <c r="DF13" s="7">
        <f t="shared" si="16"/>
        <v>18</v>
      </c>
      <c r="DG13" s="10">
        <v>2.9569999999999999</v>
      </c>
      <c r="DH13" s="8" t="s">
        <v>132</v>
      </c>
      <c r="DI13" s="7" t="str">
        <v/>
      </c>
      <c r="DJ13" s="7" t="str">
        <v/>
      </c>
      <c r="DL13" s="8" t="s">
        <v>7</v>
      </c>
      <c r="DM13" s="7">
        <f t="shared" si="17"/>
        <v>18</v>
      </c>
      <c r="DN13" s="10">
        <v>2.9569999999999999</v>
      </c>
      <c r="DO13" s="8" t="s">
        <v>132</v>
      </c>
      <c r="DP13" s="7" t="str">
        <v/>
      </c>
      <c r="DQ13" s="7" t="str">
        <v/>
      </c>
      <c r="DS13" s="8" t="s">
        <v>7</v>
      </c>
      <c r="DT13" s="7">
        <f t="shared" si="18"/>
        <v>18</v>
      </c>
      <c r="DU13" s="10">
        <v>2.9569999999999999</v>
      </c>
      <c r="DV13" s="8" t="s">
        <v>132</v>
      </c>
      <c r="DW13" s="7" t="str">
        <v/>
      </c>
      <c r="DX13" s="7" t="str">
        <v/>
      </c>
      <c r="DZ13" s="8" t="s">
        <v>7</v>
      </c>
      <c r="EA13" s="7">
        <f t="shared" si="19"/>
        <v>18</v>
      </c>
      <c r="EB13" s="10">
        <v>2.9569999999999999</v>
      </c>
      <c r="EC13" s="8" t="s">
        <v>132</v>
      </c>
      <c r="ED13" s="7" t="str">
        <v/>
      </c>
      <c r="EE13" s="7" t="str">
        <v/>
      </c>
      <c r="EG13" s="8" t="s">
        <v>7</v>
      </c>
      <c r="EH13" s="7">
        <f t="shared" si="20"/>
        <v>18</v>
      </c>
      <c r="EI13" s="10">
        <v>2.9569999999999999</v>
      </c>
      <c r="EJ13" s="8" t="s">
        <v>132</v>
      </c>
      <c r="EK13" s="7" t="str">
        <v/>
      </c>
      <c r="EL13" s="7" t="str">
        <v/>
      </c>
      <c r="EN13" s="8" t="s">
        <v>7</v>
      </c>
      <c r="EO13" s="7">
        <f t="shared" si="21"/>
        <v>18</v>
      </c>
      <c r="EP13" s="10">
        <v>2.9569999999999999</v>
      </c>
      <c r="EQ13" s="8" t="s">
        <v>132</v>
      </c>
      <c r="ER13" s="7" t="str">
        <v/>
      </c>
      <c r="ES13" s="7" t="str">
        <v/>
      </c>
      <c r="EU13" s="8" t="s">
        <v>7</v>
      </c>
      <c r="EV13" s="7">
        <f t="shared" si="22"/>
        <v>18</v>
      </c>
      <c r="EW13" s="10">
        <v>2.9569999999999999</v>
      </c>
      <c r="EX13" s="8" t="s">
        <v>132</v>
      </c>
      <c r="EY13" s="7" t="str">
        <v/>
      </c>
      <c r="EZ13" s="7" t="str">
        <v/>
      </c>
      <c r="FB13" s="8" t="s">
        <v>7</v>
      </c>
      <c r="FC13" s="7">
        <f t="shared" si="23"/>
        <v>18</v>
      </c>
      <c r="FD13" s="10">
        <v>2.9569999999999999</v>
      </c>
      <c r="FE13" s="8" t="s">
        <v>132</v>
      </c>
      <c r="FF13" s="7" t="str">
        <v/>
      </c>
      <c r="FG13" s="7" t="str">
        <v/>
      </c>
      <c r="FI13" s="8" t="s">
        <v>7</v>
      </c>
      <c r="FJ13" s="7">
        <f t="shared" si="24"/>
        <v>18</v>
      </c>
      <c r="FK13" s="10">
        <v>2.9569999999999999</v>
      </c>
      <c r="FL13" s="8" t="s">
        <v>132</v>
      </c>
      <c r="FM13" s="7" t="str">
        <v/>
      </c>
      <c r="FN13" s="7" t="str">
        <v/>
      </c>
      <c r="FP13" s="8" t="s">
        <v>7</v>
      </c>
      <c r="FQ13" s="7">
        <f t="shared" si="25"/>
        <v>18</v>
      </c>
      <c r="FR13" s="10">
        <v>2.9569999999999999</v>
      </c>
      <c r="FS13" s="8" t="s">
        <v>132</v>
      </c>
      <c r="FT13" s="7" t="str">
        <v/>
      </c>
      <c r="FU13" s="7" t="str">
        <v/>
      </c>
      <c r="FW13" s="8" t="s">
        <v>7</v>
      </c>
      <c r="FX13" s="7">
        <f t="shared" si="26"/>
        <v>18</v>
      </c>
      <c r="FY13" s="10">
        <v>2.9569999999999999</v>
      </c>
      <c r="FZ13" s="8" t="s">
        <v>132</v>
      </c>
      <c r="GA13" s="7" t="str">
        <v/>
      </c>
      <c r="GB13" s="7" t="str">
        <v/>
      </c>
    </row>
    <row r="14" spans="1:184" ht="15.75" x14ac:dyDescent="0.25">
      <c r="B14" s="82">
        <f t="shared" si="27"/>
        <v>3192</v>
      </c>
      <c r="C14" s="8" t="s">
        <v>7</v>
      </c>
      <c r="D14" s="7">
        <f t="shared" si="0"/>
        <v>18</v>
      </c>
      <c r="E14" s="10">
        <v>3.1920000000000002</v>
      </c>
      <c r="F14" s="8" t="s">
        <v>133</v>
      </c>
      <c r="G14" s="7" t="str">
        <v/>
      </c>
      <c r="H14" s="7" t="str">
        <v/>
      </c>
      <c r="J14" s="16">
        <f t="shared" si="1"/>
        <v>3192</v>
      </c>
      <c r="K14" s="8" t="s">
        <v>7</v>
      </c>
      <c r="L14" s="7">
        <f t="shared" si="2"/>
        <v>18</v>
      </c>
      <c r="M14" s="10">
        <v>3.1920000000000002</v>
      </c>
      <c r="N14" s="8" t="s">
        <v>133</v>
      </c>
      <c r="O14" s="7" t="str">
        <v/>
      </c>
      <c r="P14" s="7" t="str">
        <v/>
      </c>
      <c r="R14" s="8" t="s">
        <v>7</v>
      </c>
      <c r="S14" s="7">
        <f t="shared" si="3"/>
        <v>18</v>
      </c>
      <c r="T14" s="10">
        <v>3.1920000000000002</v>
      </c>
      <c r="U14" s="8" t="s">
        <v>133</v>
      </c>
      <c r="V14" s="7" t="str">
        <v/>
      </c>
      <c r="W14" s="7" t="str">
        <v/>
      </c>
      <c r="Y14" s="8" t="s">
        <v>7</v>
      </c>
      <c r="Z14" s="7">
        <f t="shared" si="4"/>
        <v>18</v>
      </c>
      <c r="AA14" s="10">
        <v>3.1920000000000002</v>
      </c>
      <c r="AB14" s="8" t="s">
        <v>133</v>
      </c>
      <c r="AC14" s="7" t="str">
        <v/>
      </c>
      <c r="AD14" s="7" t="str">
        <v/>
      </c>
      <c r="AF14" s="8" t="s">
        <v>7</v>
      </c>
      <c r="AG14" s="7">
        <f t="shared" si="5"/>
        <v>18</v>
      </c>
      <c r="AH14" s="10">
        <v>3.1920000000000002</v>
      </c>
      <c r="AI14" s="8" t="s">
        <v>133</v>
      </c>
      <c r="AJ14" s="7" t="str">
        <v/>
      </c>
      <c r="AK14" s="7" t="str">
        <v/>
      </c>
      <c r="AM14" s="8" t="s">
        <v>7</v>
      </c>
      <c r="AN14" s="7">
        <f t="shared" si="6"/>
        <v>18</v>
      </c>
      <c r="AO14" s="10">
        <v>3.1920000000000002</v>
      </c>
      <c r="AP14" s="8" t="s">
        <v>133</v>
      </c>
      <c r="AQ14" s="7" t="str">
        <v/>
      </c>
      <c r="AR14" s="7" t="str">
        <v/>
      </c>
      <c r="AT14" s="8" t="s">
        <v>7</v>
      </c>
      <c r="AU14" s="7">
        <f t="shared" si="7"/>
        <v>18</v>
      </c>
      <c r="AV14" s="10">
        <v>3.1920000000000002</v>
      </c>
      <c r="AW14" s="8" t="s">
        <v>133</v>
      </c>
      <c r="AX14" s="7" t="str">
        <v/>
      </c>
      <c r="AY14" s="7" t="str">
        <v/>
      </c>
      <c r="BA14" s="8" t="s">
        <v>7</v>
      </c>
      <c r="BB14" s="7">
        <f t="shared" si="8"/>
        <v>18</v>
      </c>
      <c r="BC14" s="10">
        <v>3.1920000000000002</v>
      </c>
      <c r="BD14" s="8" t="s">
        <v>133</v>
      </c>
      <c r="BE14" s="7" t="str">
        <v/>
      </c>
      <c r="BF14" s="7" t="str">
        <v/>
      </c>
      <c r="BH14" s="8" t="s">
        <v>7</v>
      </c>
      <c r="BI14" s="7">
        <f t="shared" si="9"/>
        <v>18</v>
      </c>
      <c r="BJ14" s="10">
        <v>3.1920000000000002</v>
      </c>
      <c r="BK14" s="8" t="s">
        <v>133</v>
      </c>
      <c r="BL14" s="7" t="str">
        <v/>
      </c>
      <c r="BM14" s="7" t="str">
        <v/>
      </c>
      <c r="BO14" s="8" t="s">
        <v>7</v>
      </c>
      <c r="BP14" s="7">
        <f t="shared" si="10"/>
        <v>18</v>
      </c>
      <c r="BQ14" s="10">
        <v>3.1920000000000002</v>
      </c>
      <c r="BR14" s="8" t="s">
        <v>133</v>
      </c>
      <c r="BS14" s="7" t="str">
        <v/>
      </c>
      <c r="BT14" s="7" t="str">
        <v/>
      </c>
      <c r="BV14" s="8" t="s">
        <v>7</v>
      </c>
      <c r="BW14" s="7">
        <f t="shared" si="11"/>
        <v>18</v>
      </c>
      <c r="BX14" s="10">
        <v>3.1920000000000002</v>
      </c>
      <c r="BY14" s="8" t="s">
        <v>133</v>
      </c>
      <c r="BZ14" s="7" t="str">
        <v/>
      </c>
      <c r="CA14" s="7" t="str">
        <v/>
      </c>
      <c r="CC14" s="8" t="s">
        <v>7</v>
      </c>
      <c r="CD14" s="7">
        <f t="shared" si="12"/>
        <v>18</v>
      </c>
      <c r="CE14" s="10">
        <v>3.1920000000000002</v>
      </c>
      <c r="CF14" s="8" t="s">
        <v>133</v>
      </c>
      <c r="CG14" s="7" t="str">
        <v/>
      </c>
      <c r="CH14" s="7" t="str">
        <v/>
      </c>
      <c r="CJ14" s="8" t="s">
        <v>7</v>
      </c>
      <c r="CK14" s="7">
        <f t="shared" si="13"/>
        <v>18</v>
      </c>
      <c r="CL14" s="10">
        <v>3.1920000000000002</v>
      </c>
      <c r="CM14" s="8" t="s">
        <v>133</v>
      </c>
      <c r="CN14" s="7" t="str">
        <v/>
      </c>
      <c r="CO14" s="7" t="str">
        <v/>
      </c>
      <c r="CQ14" s="8" t="s">
        <v>7</v>
      </c>
      <c r="CR14" s="7">
        <f t="shared" si="14"/>
        <v>18</v>
      </c>
      <c r="CS14" s="10">
        <v>3.1920000000000002</v>
      </c>
      <c r="CT14" s="8" t="s">
        <v>133</v>
      </c>
      <c r="CU14" s="7" t="str">
        <v/>
      </c>
      <c r="CV14" s="7" t="str">
        <v/>
      </c>
      <c r="CX14" s="8" t="s">
        <v>7</v>
      </c>
      <c r="CY14" s="7">
        <f t="shared" si="15"/>
        <v>18</v>
      </c>
      <c r="CZ14" s="10">
        <v>3.1920000000000002</v>
      </c>
      <c r="DA14" s="8" t="s">
        <v>133</v>
      </c>
      <c r="DB14" s="7" t="str">
        <v/>
      </c>
      <c r="DC14" s="7" t="str">
        <v/>
      </c>
      <c r="DE14" s="8" t="s">
        <v>7</v>
      </c>
      <c r="DF14" s="7">
        <f t="shared" si="16"/>
        <v>18</v>
      </c>
      <c r="DG14" s="10">
        <v>3.1920000000000002</v>
      </c>
      <c r="DH14" s="8" t="s">
        <v>133</v>
      </c>
      <c r="DI14" s="7" t="str">
        <v/>
      </c>
      <c r="DJ14" s="7" t="str">
        <v/>
      </c>
      <c r="DL14" s="8" t="s">
        <v>7</v>
      </c>
      <c r="DM14" s="7">
        <f t="shared" si="17"/>
        <v>18</v>
      </c>
      <c r="DN14" s="10">
        <v>3.1920000000000002</v>
      </c>
      <c r="DO14" s="8" t="s">
        <v>133</v>
      </c>
      <c r="DP14" s="7" t="str">
        <v/>
      </c>
      <c r="DQ14" s="7" t="str">
        <v/>
      </c>
      <c r="DS14" s="8" t="s">
        <v>7</v>
      </c>
      <c r="DT14" s="7">
        <f t="shared" si="18"/>
        <v>18</v>
      </c>
      <c r="DU14" s="10">
        <v>3.1920000000000002</v>
      </c>
      <c r="DV14" s="8" t="s">
        <v>133</v>
      </c>
      <c r="DW14" s="7" t="str">
        <v/>
      </c>
      <c r="DX14" s="7" t="str">
        <v/>
      </c>
      <c r="DZ14" s="8" t="s">
        <v>7</v>
      </c>
      <c r="EA14" s="7">
        <f t="shared" si="19"/>
        <v>18</v>
      </c>
      <c r="EB14" s="10">
        <v>3.1920000000000002</v>
      </c>
      <c r="EC14" s="8" t="s">
        <v>133</v>
      </c>
      <c r="ED14" s="7" t="str">
        <v/>
      </c>
      <c r="EE14" s="7" t="str">
        <v/>
      </c>
      <c r="EG14" s="8" t="s">
        <v>7</v>
      </c>
      <c r="EH14" s="7">
        <f t="shared" si="20"/>
        <v>18</v>
      </c>
      <c r="EI14" s="10">
        <v>3.1920000000000002</v>
      </c>
      <c r="EJ14" s="8" t="s">
        <v>133</v>
      </c>
      <c r="EK14" s="7" t="str">
        <v/>
      </c>
      <c r="EL14" s="7" t="str">
        <v/>
      </c>
      <c r="EN14" s="8" t="s">
        <v>7</v>
      </c>
      <c r="EO14" s="7">
        <f t="shared" si="21"/>
        <v>18</v>
      </c>
      <c r="EP14" s="10">
        <v>3.1920000000000002</v>
      </c>
      <c r="EQ14" s="8" t="s">
        <v>133</v>
      </c>
      <c r="ER14" s="7" t="str">
        <v/>
      </c>
      <c r="ES14" s="7" t="str">
        <v/>
      </c>
      <c r="EU14" s="8" t="s">
        <v>7</v>
      </c>
      <c r="EV14" s="7">
        <f t="shared" si="22"/>
        <v>18</v>
      </c>
      <c r="EW14" s="10">
        <v>3.1920000000000002</v>
      </c>
      <c r="EX14" s="8" t="s">
        <v>133</v>
      </c>
      <c r="EY14" s="7" t="str">
        <v/>
      </c>
      <c r="EZ14" s="7" t="str">
        <v/>
      </c>
      <c r="FB14" s="8" t="s">
        <v>7</v>
      </c>
      <c r="FC14" s="7">
        <f t="shared" si="23"/>
        <v>18</v>
      </c>
      <c r="FD14" s="10">
        <v>3.1920000000000002</v>
      </c>
      <c r="FE14" s="8" t="s">
        <v>133</v>
      </c>
      <c r="FF14" s="7" t="str">
        <v/>
      </c>
      <c r="FG14" s="7" t="str">
        <v/>
      </c>
      <c r="FI14" s="8" t="s">
        <v>7</v>
      </c>
      <c r="FJ14" s="7">
        <f t="shared" si="24"/>
        <v>18</v>
      </c>
      <c r="FK14" s="10">
        <v>3.1920000000000002</v>
      </c>
      <c r="FL14" s="8" t="s">
        <v>133</v>
      </c>
      <c r="FM14" s="7" t="str">
        <v/>
      </c>
      <c r="FN14" s="7" t="str">
        <v/>
      </c>
      <c r="FP14" s="8" t="s">
        <v>7</v>
      </c>
      <c r="FQ14" s="7">
        <f t="shared" si="25"/>
        <v>18</v>
      </c>
      <c r="FR14" s="10">
        <v>3.1920000000000002</v>
      </c>
      <c r="FS14" s="8" t="s">
        <v>133</v>
      </c>
      <c r="FT14" s="7" t="str">
        <v/>
      </c>
      <c r="FU14" s="7" t="str">
        <v/>
      </c>
      <c r="FW14" s="8" t="s">
        <v>7</v>
      </c>
      <c r="FX14" s="7">
        <f t="shared" si="26"/>
        <v>18</v>
      </c>
      <c r="FY14" s="10">
        <v>3.1920000000000002</v>
      </c>
      <c r="FZ14" s="8" t="s">
        <v>133</v>
      </c>
      <c r="GA14" s="7" t="str">
        <v/>
      </c>
      <c r="GB14" s="7" t="str">
        <v/>
      </c>
    </row>
    <row r="15" spans="1:184" ht="15.75" x14ac:dyDescent="0.25">
      <c r="B15" s="82">
        <f t="shared" si="27"/>
        <v>3313</v>
      </c>
      <c r="C15" s="8" t="s">
        <v>8</v>
      </c>
      <c r="D15" s="7">
        <f t="shared" si="0"/>
        <v>19</v>
      </c>
      <c r="E15" s="10">
        <v>3.3130000000000002</v>
      </c>
      <c r="F15" s="8" t="s">
        <v>132</v>
      </c>
      <c r="G15" s="7" t="str">
        <v/>
      </c>
      <c r="H15" s="7" t="str">
        <v/>
      </c>
      <c r="J15" s="16">
        <f t="shared" si="1"/>
        <v>3313</v>
      </c>
      <c r="K15" s="8" t="s">
        <v>8</v>
      </c>
      <c r="L15" s="7">
        <f t="shared" si="2"/>
        <v>19</v>
      </c>
      <c r="M15" s="10">
        <v>3.3130000000000002</v>
      </c>
      <c r="N15" s="8" t="s">
        <v>132</v>
      </c>
      <c r="O15" s="7">
        <v>169151</v>
      </c>
      <c r="P15" s="7">
        <v>441</v>
      </c>
      <c r="R15" s="8" t="s">
        <v>8</v>
      </c>
      <c r="S15" s="7">
        <f t="shared" si="3"/>
        <v>19</v>
      </c>
      <c r="T15" s="10">
        <v>3.3130000000000002</v>
      </c>
      <c r="U15" s="8" t="s">
        <v>132</v>
      </c>
      <c r="V15" s="7">
        <v>43735</v>
      </c>
      <c r="W15" s="7">
        <v>246</v>
      </c>
      <c r="Y15" s="8" t="s">
        <v>8</v>
      </c>
      <c r="Z15" s="7">
        <f t="shared" si="4"/>
        <v>19</v>
      </c>
      <c r="AA15" s="10">
        <v>3.3130000000000002</v>
      </c>
      <c r="AB15" s="8" t="s">
        <v>132</v>
      </c>
      <c r="AC15" s="7">
        <v>37860</v>
      </c>
      <c r="AD15" s="7">
        <v>236</v>
      </c>
      <c r="AF15" s="8" t="s">
        <v>8</v>
      </c>
      <c r="AG15" s="7">
        <f t="shared" si="5"/>
        <v>19</v>
      </c>
      <c r="AH15" s="10">
        <v>3.3130000000000002</v>
      </c>
      <c r="AI15" s="8" t="s">
        <v>132</v>
      </c>
      <c r="AJ15" s="7">
        <v>52986</v>
      </c>
      <c r="AK15" s="7">
        <v>263</v>
      </c>
      <c r="AM15" s="8" t="s">
        <v>8</v>
      </c>
      <c r="AN15" s="7">
        <f t="shared" si="6"/>
        <v>19</v>
      </c>
      <c r="AO15" s="10">
        <v>3.3130000000000002</v>
      </c>
      <c r="AP15" s="8" t="s">
        <v>132</v>
      </c>
      <c r="AQ15" s="7">
        <v>63702</v>
      </c>
      <c r="AR15" s="7">
        <v>282</v>
      </c>
      <c r="AT15" s="8" t="s">
        <v>8</v>
      </c>
      <c r="AU15" s="7">
        <f t="shared" si="7"/>
        <v>19</v>
      </c>
      <c r="AV15" s="10">
        <v>3.3130000000000002</v>
      </c>
      <c r="AW15" s="8" t="s">
        <v>132</v>
      </c>
      <c r="AX15" s="7">
        <v>61476</v>
      </c>
      <c r="AY15" s="7">
        <v>263</v>
      </c>
      <c r="BA15" s="8" t="s">
        <v>8</v>
      </c>
      <c r="BB15" s="7">
        <f t="shared" si="8"/>
        <v>19</v>
      </c>
      <c r="BC15" s="10">
        <v>3.3130000000000002</v>
      </c>
      <c r="BD15" s="8" t="s">
        <v>132</v>
      </c>
      <c r="BE15" s="7">
        <v>53117</v>
      </c>
      <c r="BF15" s="7">
        <v>266</v>
      </c>
      <c r="BH15" s="8" t="s">
        <v>8</v>
      </c>
      <c r="BI15" s="7">
        <f t="shared" si="9"/>
        <v>19</v>
      </c>
      <c r="BJ15" s="10">
        <v>3.3130000000000002</v>
      </c>
      <c r="BK15" s="8" t="s">
        <v>132</v>
      </c>
      <c r="BL15" s="7">
        <v>48230</v>
      </c>
      <c r="BM15" s="7">
        <v>255</v>
      </c>
      <c r="BO15" s="8" t="s">
        <v>8</v>
      </c>
      <c r="BP15" s="7">
        <f t="shared" si="10"/>
        <v>19</v>
      </c>
      <c r="BQ15" s="10">
        <v>3.3130000000000002</v>
      </c>
      <c r="BR15" s="8" t="s">
        <v>132</v>
      </c>
      <c r="BS15" s="7">
        <v>76728</v>
      </c>
      <c r="BT15" s="7">
        <v>302</v>
      </c>
      <c r="BV15" s="8" t="s">
        <v>8</v>
      </c>
      <c r="BW15" s="7">
        <f t="shared" si="11"/>
        <v>19</v>
      </c>
      <c r="BX15" s="10">
        <v>3.3130000000000002</v>
      </c>
      <c r="BY15" s="8" t="s">
        <v>132</v>
      </c>
      <c r="BZ15" s="7">
        <v>57180</v>
      </c>
      <c r="CA15" s="7">
        <v>273</v>
      </c>
      <c r="CC15" s="8" t="s">
        <v>8</v>
      </c>
      <c r="CD15" s="7">
        <f t="shared" si="12"/>
        <v>19</v>
      </c>
      <c r="CE15" s="10">
        <v>3.3130000000000002</v>
      </c>
      <c r="CF15" s="8" t="s">
        <v>132</v>
      </c>
      <c r="CG15" s="7">
        <v>44743</v>
      </c>
      <c r="CH15" s="7">
        <v>248</v>
      </c>
      <c r="CJ15" s="8" t="s">
        <v>8</v>
      </c>
      <c r="CK15" s="7">
        <f t="shared" si="13"/>
        <v>19</v>
      </c>
      <c r="CL15" s="10">
        <v>3.3130000000000002</v>
      </c>
      <c r="CM15" s="8" t="s">
        <v>132</v>
      </c>
      <c r="CN15" s="7" t="str">
        <v/>
      </c>
      <c r="CO15" s="7" t="str">
        <v/>
      </c>
      <c r="CQ15" s="8" t="s">
        <v>8</v>
      </c>
      <c r="CR15" s="7">
        <f t="shared" si="14"/>
        <v>19</v>
      </c>
      <c r="CS15" s="10">
        <v>3.3130000000000002</v>
      </c>
      <c r="CT15" s="8" t="s">
        <v>132</v>
      </c>
      <c r="CU15" s="7" t="str">
        <v/>
      </c>
      <c r="CV15" s="7" t="str">
        <v/>
      </c>
      <c r="CX15" s="8" t="s">
        <v>8</v>
      </c>
      <c r="CY15" s="7">
        <f t="shared" si="15"/>
        <v>19</v>
      </c>
      <c r="CZ15" s="10">
        <v>3.3130000000000002</v>
      </c>
      <c r="DA15" s="8" t="s">
        <v>132</v>
      </c>
      <c r="DB15" s="7" t="str">
        <v/>
      </c>
      <c r="DC15" s="7" t="str">
        <v/>
      </c>
      <c r="DE15" s="8" t="s">
        <v>8</v>
      </c>
      <c r="DF15" s="7">
        <f t="shared" si="16"/>
        <v>19</v>
      </c>
      <c r="DG15" s="10">
        <v>3.3130000000000002</v>
      </c>
      <c r="DH15" s="8" t="s">
        <v>132</v>
      </c>
      <c r="DI15" s="7" t="str">
        <v/>
      </c>
      <c r="DJ15" s="7" t="str">
        <v/>
      </c>
      <c r="DL15" s="8" t="s">
        <v>8</v>
      </c>
      <c r="DM15" s="7">
        <f t="shared" si="17"/>
        <v>19</v>
      </c>
      <c r="DN15" s="10">
        <v>3.3130000000000002</v>
      </c>
      <c r="DO15" s="8" t="s">
        <v>132</v>
      </c>
      <c r="DP15" s="7" t="str">
        <v/>
      </c>
      <c r="DQ15" s="7" t="str">
        <v/>
      </c>
      <c r="DS15" s="8" t="s">
        <v>8</v>
      </c>
      <c r="DT15" s="7">
        <f t="shared" si="18"/>
        <v>19</v>
      </c>
      <c r="DU15" s="10">
        <v>3.3130000000000002</v>
      </c>
      <c r="DV15" s="8" t="s">
        <v>132</v>
      </c>
      <c r="DW15" s="7" t="str">
        <v/>
      </c>
      <c r="DX15" s="7" t="str">
        <v/>
      </c>
      <c r="DZ15" s="8" t="s">
        <v>8</v>
      </c>
      <c r="EA15" s="7">
        <f t="shared" si="19"/>
        <v>19</v>
      </c>
      <c r="EB15" s="10">
        <v>3.3130000000000002</v>
      </c>
      <c r="EC15" s="8" t="s">
        <v>132</v>
      </c>
      <c r="ED15" s="7" t="str">
        <v/>
      </c>
      <c r="EE15" s="7" t="str">
        <v/>
      </c>
      <c r="EG15" s="8" t="s">
        <v>8</v>
      </c>
      <c r="EH15" s="7">
        <f t="shared" si="20"/>
        <v>19</v>
      </c>
      <c r="EI15" s="10">
        <v>3.3130000000000002</v>
      </c>
      <c r="EJ15" s="8" t="s">
        <v>132</v>
      </c>
      <c r="EK15" s="7" t="str">
        <v/>
      </c>
      <c r="EL15" s="7" t="str">
        <v/>
      </c>
      <c r="EN15" s="8" t="s">
        <v>8</v>
      </c>
      <c r="EO15" s="7">
        <f t="shared" si="21"/>
        <v>19</v>
      </c>
      <c r="EP15" s="10">
        <v>3.3130000000000002</v>
      </c>
      <c r="EQ15" s="8" t="s">
        <v>132</v>
      </c>
      <c r="ER15" s="7" t="str">
        <v/>
      </c>
      <c r="ES15" s="7" t="str">
        <v/>
      </c>
      <c r="EU15" s="8" t="s">
        <v>8</v>
      </c>
      <c r="EV15" s="7">
        <f t="shared" si="22"/>
        <v>19</v>
      </c>
      <c r="EW15" s="10">
        <v>3.3130000000000002</v>
      </c>
      <c r="EX15" s="8" t="s">
        <v>132</v>
      </c>
      <c r="EY15" s="7" t="str">
        <v/>
      </c>
      <c r="EZ15" s="7" t="str">
        <v/>
      </c>
      <c r="FB15" s="8" t="s">
        <v>8</v>
      </c>
      <c r="FC15" s="7">
        <f t="shared" si="23"/>
        <v>19</v>
      </c>
      <c r="FD15" s="10">
        <v>3.3130000000000002</v>
      </c>
      <c r="FE15" s="8" t="s">
        <v>132</v>
      </c>
      <c r="FF15" s="7" t="str">
        <v/>
      </c>
      <c r="FG15" s="7" t="str">
        <v/>
      </c>
      <c r="FI15" s="8" t="s">
        <v>8</v>
      </c>
      <c r="FJ15" s="7">
        <f t="shared" si="24"/>
        <v>19</v>
      </c>
      <c r="FK15" s="10">
        <v>3.3130000000000002</v>
      </c>
      <c r="FL15" s="8" t="s">
        <v>132</v>
      </c>
      <c r="FM15" s="7" t="str">
        <v/>
      </c>
      <c r="FN15" s="7" t="str">
        <v/>
      </c>
      <c r="FP15" s="8" t="s">
        <v>8</v>
      </c>
      <c r="FQ15" s="7">
        <f t="shared" si="25"/>
        <v>19</v>
      </c>
      <c r="FR15" s="10">
        <v>3.3130000000000002</v>
      </c>
      <c r="FS15" s="8" t="s">
        <v>132</v>
      </c>
      <c r="FT15" s="7" t="str">
        <v/>
      </c>
      <c r="FU15" s="7" t="str">
        <v/>
      </c>
      <c r="FW15" s="8" t="s">
        <v>8</v>
      </c>
      <c r="FX15" s="7">
        <f t="shared" si="26"/>
        <v>19</v>
      </c>
      <c r="FY15" s="10">
        <v>3.3130000000000002</v>
      </c>
      <c r="FZ15" s="8" t="s">
        <v>132</v>
      </c>
      <c r="GA15" s="7" t="str">
        <v/>
      </c>
      <c r="GB15" s="7" t="str">
        <v/>
      </c>
    </row>
    <row r="16" spans="1:184" ht="15.75" x14ac:dyDescent="0.25">
      <c r="B16" s="82">
        <f t="shared" si="27"/>
        <v>3589</v>
      </c>
      <c r="C16" s="8" t="s">
        <v>8</v>
      </c>
      <c r="D16" s="7">
        <f t="shared" si="0"/>
        <v>19</v>
      </c>
      <c r="E16" s="10">
        <v>3.589</v>
      </c>
      <c r="F16" s="8" t="s">
        <v>133</v>
      </c>
      <c r="G16" s="7" t="str">
        <v/>
      </c>
      <c r="H16" s="7" t="str">
        <v/>
      </c>
      <c r="J16" s="16">
        <f t="shared" si="1"/>
        <v>3589</v>
      </c>
      <c r="K16" s="8" t="s">
        <v>8</v>
      </c>
      <c r="L16" s="7">
        <f t="shared" si="2"/>
        <v>19</v>
      </c>
      <c r="M16" s="10">
        <v>3.589</v>
      </c>
      <c r="N16" s="8" t="s">
        <v>133</v>
      </c>
      <c r="O16" s="7" t="str">
        <v/>
      </c>
      <c r="P16" s="7" t="str">
        <v/>
      </c>
      <c r="R16" s="8" t="s">
        <v>8</v>
      </c>
      <c r="S16" s="7">
        <f t="shared" si="3"/>
        <v>19</v>
      </c>
      <c r="T16" s="10">
        <v>3.589</v>
      </c>
      <c r="U16" s="8" t="s">
        <v>133</v>
      </c>
      <c r="V16" s="7" t="str">
        <v/>
      </c>
      <c r="W16" s="7" t="str">
        <v/>
      </c>
      <c r="Y16" s="8" t="s">
        <v>8</v>
      </c>
      <c r="Z16" s="7">
        <f t="shared" si="4"/>
        <v>19</v>
      </c>
      <c r="AA16" s="10">
        <v>3.589</v>
      </c>
      <c r="AB16" s="8" t="s">
        <v>133</v>
      </c>
      <c r="AC16" s="7" t="str">
        <v/>
      </c>
      <c r="AD16" s="7" t="str">
        <v/>
      </c>
      <c r="AF16" s="8" t="s">
        <v>8</v>
      </c>
      <c r="AG16" s="7">
        <f t="shared" si="5"/>
        <v>19</v>
      </c>
      <c r="AH16" s="10">
        <v>3.589</v>
      </c>
      <c r="AI16" s="8" t="s">
        <v>133</v>
      </c>
      <c r="AJ16" s="7" t="str">
        <v/>
      </c>
      <c r="AK16" s="7" t="str">
        <v/>
      </c>
      <c r="AM16" s="8" t="s">
        <v>8</v>
      </c>
      <c r="AN16" s="7">
        <f t="shared" si="6"/>
        <v>19</v>
      </c>
      <c r="AO16" s="10">
        <v>3.589</v>
      </c>
      <c r="AP16" s="8" t="s">
        <v>133</v>
      </c>
      <c r="AQ16" s="7" t="str">
        <v/>
      </c>
      <c r="AR16" s="7" t="str">
        <v/>
      </c>
      <c r="AT16" s="8" t="s">
        <v>8</v>
      </c>
      <c r="AU16" s="7">
        <f t="shared" si="7"/>
        <v>19</v>
      </c>
      <c r="AV16" s="10">
        <v>3.589</v>
      </c>
      <c r="AW16" s="8" t="s">
        <v>133</v>
      </c>
      <c r="AX16" s="7" t="str">
        <v/>
      </c>
      <c r="AY16" s="7" t="str">
        <v/>
      </c>
      <c r="BA16" s="8" t="s">
        <v>8</v>
      </c>
      <c r="BB16" s="7">
        <f t="shared" si="8"/>
        <v>19</v>
      </c>
      <c r="BC16" s="10">
        <v>3.589</v>
      </c>
      <c r="BD16" s="8" t="s">
        <v>133</v>
      </c>
      <c r="BE16" s="7" t="str">
        <v/>
      </c>
      <c r="BF16" s="7" t="str">
        <v/>
      </c>
      <c r="BH16" s="8" t="s">
        <v>8</v>
      </c>
      <c r="BI16" s="7">
        <f t="shared" si="9"/>
        <v>19</v>
      </c>
      <c r="BJ16" s="10">
        <v>3.589</v>
      </c>
      <c r="BK16" s="8" t="s">
        <v>133</v>
      </c>
      <c r="BL16" s="7" t="str">
        <v/>
      </c>
      <c r="BM16" s="7" t="str">
        <v/>
      </c>
      <c r="BO16" s="8" t="s">
        <v>8</v>
      </c>
      <c r="BP16" s="7">
        <f t="shared" si="10"/>
        <v>19</v>
      </c>
      <c r="BQ16" s="10">
        <v>3.589</v>
      </c>
      <c r="BR16" s="8" t="s">
        <v>133</v>
      </c>
      <c r="BS16" s="7" t="str">
        <v/>
      </c>
      <c r="BT16" s="7" t="str">
        <v/>
      </c>
      <c r="BV16" s="8" t="s">
        <v>8</v>
      </c>
      <c r="BW16" s="7">
        <f t="shared" si="11"/>
        <v>19</v>
      </c>
      <c r="BX16" s="10">
        <v>3.589</v>
      </c>
      <c r="BY16" s="8" t="s">
        <v>133</v>
      </c>
      <c r="BZ16" s="7" t="str">
        <v/>
      </c>
      <c r="CA16" s="7" t="str">
        <v/>
      </c>
      <c r="CC16" s="8" t="s">
        <v>8</v>
      </c>
      <c r="CD16" s="7">
        <f t="shared" si="12"/>
        <v>19</v>
      </c>
      <c r="CE16" s="10">
        <v>3.589</v>
      </c>
      <c r="CF16" s="8" t="s">
        <v>133</v>
      </c>
      <c r="CG16" s="7" t="str">
        <v/>
      </c>
      <c r="CH16" s="7" t="str">
        <v/>
      </c>
      <c r="CJ16" s="8" t="s">
        <v>8</v>
      </c>
      <c r="CK16" s="7">
        <f t="shared" si="13"/>
        <v>19</v>
      </c>
      <c r="CL16" s="10">
        <v>3.589</v>
      </c>
      <c r="CM16" s="8" t="s">
        <v>133</v>
      </c>
      <c r="CN16" s="7" t="str">
        <v/>
      </c>
      <c r="CO16" s="7" t="str">
        <v/>
      </c>
      <c r="CQ16" s="8" t="s">
        <v>8</v>
      </c>
      <c r="CR16" s="7">
        <f t="shared" si="14"/>
        <v>19</v>
      </c>
      <c r="CS16" s="10">
        <v>3.589</v>
      </c>
      <c r="CT16" s="8" t="s">
        <v>133</v>
      </c>
      <c r="CU16" s="7" t="str">
        <v/>
      </c>
      <c r="CV16" s="7" t="str">
        <v/>
      </c>
      <c r="CX16" s="8" t="s">
        <v>8</v>
      </c>
      <c r="CY16" s="7">
        <f t="shared" si="15"/>
        <v>19</v>
      </c>
      <c r="CZ16" s="10">
        <v>3.589</v>
      </c>
      <c r="DA16" s="8" t="s">
        <v>133</v>
      </c>
      <c r="DB16" s="7" t="str">
        <v/>
      </c>
      <c r="DC16" s="7" t="str">
        <v/>
      </c>
      <c r="DE16" s="8" t="s">
        <v>8</v>
      </c>
      <c r="DF16" s="7">
        <f t="shared" si="16"/>
        <v>19</v>
      </c>
      <c r="DG16" s="10">
        <v>3.589</v>
      </c>
      <c r="DH16" s="8" t="s">
        <v>133</v>
      </c>
      <c r="DI16" s="7" t="str">
        <v/>
      </c>
      <c r="DJ16" s="7" t="str">
        <v/>
      </c>
      <c r="DL16" s="8" t="s">
        <v>8</v>
      </c>
      <c r="DM16" s="7">
        <f t="shared" si="17"/>
        <v>19</v>
      </c>
      <c r="DN16" s="10">
        <v>3.589</v>
      </c>
      <c r="DO16" s="8" t="s">
        <v>133</v>
      </c>
      <c r="DP16" s="7" t="str">
        <v/>
      </c>
      <c r="DQ16" s="7" t="str">
        <v/>
      </c>
      <c r="DS16" s="8" t="s">
        <v>8</v>
      </c>
      <c r="DT16" s="7">
        <f t="shared" si="18"/>
        <v>19</v>
      </c>
      <c r="DU16" s="10">
        <v>3.589</v>
      </c>
      <c r="DV16" s="8" t="s">
        <v>133</v>
      </c>
      <c r="DW16" s="7" t="str">
        <v/>
      </c>
      <c r="DX16" s="7" t="str">
        <v/>
      </c>
      <c r="DZ16" s="8" t="s">
        <v>8</v>
      </c>
      <c r="EA16" s="7">
        <f t="shared" si="19"/>
        <v>19</v>
      </c>
      <c r="EB16" s="10">
        <v>3.589</v>
      </c>
      <c r="EC16" s="8" t="s">
        <v>133</v>
      </c>
      <c r="ED16" s="7" t="str">
        <v/>
      </c>
      <c r="EE16" s="7" t="str">
        <v/>
      </c>
      <c r="EG16" s="8" t="s">
        <v>8</v>
      </c>
      <c r="EH16" s="7">
        <f t="shared" si="20"/>
        <v>19</v>
      </c>
      <c r="EI16" s="10">
        <v>3.589</v>
      </c>
      <c r="EJ16" s="8" t="s">
        <v>133</v>
      </c>
      <c r="EK16" s="7" t="str">
        <v/>
      </c>
      <c r="EL16" s="7" t="str">
        <v/>
      </c>
      <c r="EN16" s="8" t="s">
        <v>8</v>
      </c>
      <c r="EO16" s="7">
        <f t="shared" si="21"/>
        <v>19</v>
      </c>
      <c r="EP16" s="10">
        <v>3.589</v>
      </c>
      <c r="EQ16" s="8" t="s">
        <v>133</v>
      </c>
      <c r="ER16" s="7" t="str">
        <v/>
      </c>
      <c r="ES16" s="7" t="str">
        <v/>
      </c>
      <c r="EU16" s="8" t="s">
        <v>8</v>
      </c>
      <c r="EV16" s="7">
        <f t="shared" si="22"/>
        <v>19</v>
      </c>
      <c r="EW16" s="10">
        <v>3.589</v>
      </c>
      <c r="EX16" s="8" t="s">
        <v>133</v>
      </c>
      <c r="EY16" s="7" t="str">
        <v/>
      </c>
      <c r="EZ16" s="7" t="str">
        <v/>
      </c>
      <c r="FB16" s="8" t="s">
        <v>8</v>
      </c>
      <c r="FC16" s="7">
        <f t="shared" si="23"/>
        <v>19</v>
      </c>
      <c r="FD16" s="10">
        <v>3.589</v>
      </c>
      <c r="FE16" s="8" t="s">
        <v>133</v>
      </c>
      <c r="FF16" s="7" t="str">
        <v/>
      </c>
      <c r="FG16" s="7" t="str">
        <v/>
      </c>
      <c r="FI16" s="8" t="s">
        <v>8</v>
      </c>
      <c r="FJ16" s="7">
        <f t="shared" si="24"/>
        <v>19</v>
      </c>
      <c r="FK16" s="10">
        <v>3.589</v>
      </c>
      <c r="FL16" s="8" t="s">
        <v>133</v>
      </c>
      <c r="FM16" s="7" t="str">
        <v/>
      </c>
      <c r="FN16" s="7" t="str">
        <v/>
      </c>
      <c r="FP16" s="8" t="s">
        <v>8</v>
      </c>
      <c r="FQ16" s="7">
        <f t="shared" si="25"/>
        <v>19</v>
      </c>
      <c r="FR16" s="10">
        <v>3.589</v>
      </c>
      <c r="FS16" s="8" t="s">
        <v>133</v>
      </c>
      <c r="FT16" s="7" t="str">
        <v/>
      </c>
      <c r="FU16" s="7" t="str">
        <v/>
      </c>
      <c r="FW16" s="8" t="s">
        <v>8</v>
      </c>
      <c r="FX16" s="7">
        <f t="shared" si="26"/>
        <v>19</v>
      </c>
      <c r="FY16" s="10">
        <v>3.589</v>
      </c>
      <c r="FZ16" s="8" t="s">
        <v>133</v>
      </c>
      <c r="GA16" s="7" t="str">
        <v/>
      </c>
      <c r="GB16" s="7" t="str">
        <v/>
      </c>
    </row>
    <row r="17" spans="1:184" ht="15.75" x14ac:dyDescent="0.25">
      <c r="B17" s="82">
        <f t="shared" si="27"/>
        <v>3691</v>
      </c>
      <c r="C17" s="8" t="s">
        <v>9</v>
      </c>
      <c r="D17" s="7">
        <f t="shared" si="0"/>
        <v>20</v>
      </c>
      <c r="E17" s="10">
        <v>3.6909999999999998</v>
      </c>
      <c r="F17" s="8" t="s">
        <v>132</v>
      </c>
      <c r="G17" s="7" t="str">
        <v/>
      </c>
      <c r="H17" s="7" t="str">
        <v/>
      </c>
      <c r="J17" s="16">
        <f t="shared" si="1"/>
        <v>3691</v>
      </c>
      <c r="K17" s="8" t="s">
        <v>9</v>
      </c>
      <c r="L17" s="7">
        <f t="shared" si="2"/>
        <v>20</v>
      </c>
      <c r="M17" s="10">
        <v>3.6909999999999998</v>
      </c>
      <c r="N17" s="8" t="s">
        <v>132</v>
      </c>
      <c r="O17" s="7">
        <v>427317</v>
      </c>
      <c r="P17" s="7">
        <v>637</v>
      </c>
      <c r="R17" s="8" t="s">
        <v>9</v>
      </c>
      <c r="S17" s="7">
        <f t="shared" si="3"/>
        <v>20</v>
      </c>
      <c r="T17" s="10">
        <v>3.6909999999999998</v>
      </c>
      <c r="U17" s="8" t="s">
        <v>132</v>
      </c>
      <c r="V17" s="7">
        <v>16457</v>
      </c>
      <c r="W17" s="7">
        <v>173</v>
      </c>
      <c r="Y17" s="8" t="s">
        <v>9</v>
      </c>
      <c r="Z17" s="7">
        <f t="shared" si="4"/>
        <v>20</v>
      </c>
      <c r="AA17" s="10">
        <v>3.6909999999999998</v>
      </c>
      <c r="AB17" s="8" t="s">
        <v>132</v>
      </c>
      <c r="AC17" s="7">
        <v>18873</v>
      </c>
      <c r="AD17" s="7">
        <v>180</v>
      </c>
      <c r="AF17" s="8" t="s">
        <v>9</v>
      </c>
      <c r="AG17" s="7">
        <f t="shared" si="5"/>
        <v>20</v>
      </c>
      <c r="AH17" s="10">
        <v>3.6909999999999998</v>
      </c>
      <c r="AI17" s="8" t="s">
        <v>132</v>
      </c>
      <c r="AJ17" s="7">
        <v>17823</v>
      </c>
      <c r="AK17" s="7">
        <v>178</v>
      </c>
      <c r="AM17" s="8" t="s">
        <v>9</v>
      </c>
      <c r="AN17" s="7">
        <f t="shared" si="6"/>
        <v>20</v>
      </c>
      <c r="AO17" s="10">
        <v>3.6909999999999998</v>
      </c>
      <c r="AP17" s="8" t="s">
        <v>132</v>
      </c>
      <c r="AQ17" s="7">
        <v>20379</v>
      </c>
      <c r="AR17" s="7">
        <v>188</v>
      </c>
      <c r="AT17" s="8" t="s">
        <v>9</v>
      </c>
      <c r="AU17" s="7">
        <f t="shared" si="7"/>
        <v>20</v>
      </c>
      <c r="AV17" s="10">
        <v>3.6909999999999998</v>
      </c>
      <c r="AW17" s="8" t="s">
        <v>132</v>
      </c>
      <c r="AX17" s="7">
        <v>20178</v>
      </c>
      <c r="AY17" s="7">
        <v>179</v>
      </c>
      <c r="BA17" s="8" t="s">
        <v>9</v>
      </c>
      <c r="BB17" s="7">
        <f t="shared" si="8"/>
        <v>20</v>
      </c>
      <c r="BC17" s="10">
        <v>3.6909999999999998</v>
      </c>
      <c r="BD17" s="8" t="s">
        <v>132</v>
      </c>
      <c r="BE17" s="7">
        <v>20558</v>
      </c>
      <c r="BF17" s="7">
        <v>188</v>
      </c>
      <c r="BH17" s="8" t="s">
        <v>9</v>
      </c>
      <c r="BI17" s="7">
        <f t="shared" si="9"/>
        <v>20</v>
      </c>
      <c r="BJ17" s="10">
        <v>3.6909999999999998</v>
      </c>
      <c r="BK17" s="8" t="s">
        <v>132</v>
      </c>
      <c r="BL17" s="7">
        <v>16352</v>
      </c>
      <c r="BM17" s="7">
        <v>173</v>
      </c>
      <c r="BO17" s="8" t="s">
        <v>9</v>
      </c>
      <c r="BP17" s="7">
        <f t="shared" si="10"/>
        <v>20</v>
      </c>
      <c r="BQ17" s="10">
        <v>3.6909999999999998</v>
      </c>
      <c r="BR17" s="8" t="s">
        <v>132</v>
      </c>
      <c r="BS17" s="7">
        <v>17562</v>
      </c>
      <c r="BT17" s="7">
        <v>179</v>
      </c>
      <c r="BV17" s="8" t="s">
        <v>9</v>
      </c>
      <c r="BW17" s="7">
        <f t="shared" si="11"/>
        <v>20</v>
      </c>
      <c r="BX17" s="10">
        <v>3.6909999999999998</v>
      </c>
      <c r="BY17" s="8" t="s">
        <v>132</v>
      </c>
      <c r="BZ17" s="7">
        <v>24113</v>
      </c>
      <c r="CA17" s="7">
        <v>198</v>
      </c>
      <c r="CC17" s="8" t="s">
        <v>9</v>
      </c>
      <c r="CD17" s="7">
        <f t="shared" si="12"/>
        <v>20</v>
      </c>
      <c r="CE17" s="10">
        <v>3.6909999999999998</v>
      </c>
      <c r="CF17" s="8" t="s">
        <v>132</v>
      </c>
      <c r="CG17" s="7">
        <v>19867</v>
      </c>
      <c r="CH17" s="7">
        <v>183</v>
      </c>
      <c r="CJ17" s="8" t="s">
        <v>9</v>
      </c>
      <c r="CK17" s="7">
        <f t="shared" si="13"/>
        <v>20</v>
      </c>
      <c r="CL17" s="10">
        <v>3.6909999999999998</v>
      </c>
      <c r="CM17" s="8" t="s">
        <v>132</v>
      </c>
      <c r="CN17" s="7" t="str">
        <v/>
      </c>
      <c r="CO17" s="7" t="str">
        <v/>
      </c>
      <c r="CQ17" s="8" t="s">
        <v>9</v>
      </c>
      <c r="CR17" s="7">
        <f t="shared" si="14"/>
        <v>20</v>
      </c>
      <c r="CS17" s="10">
        <v>3.6909999999999998</v>
      </c>
      <c r="CT17" s="8" t="s">
        <v>132</v>
      </c>
      <c r="CU17" s="7" t="str">
        <v/>
      </c>
      <c r="CV17" s="7" t="str">
        <v/>
      </c>
      <c r="CX17" s="8" t="s">
        <v>9</v>
      </c>
      <c r="CY17" s="7">
        <f t="shared" si="15"/>
        <v>20</v>
      </c>
      <c r="CZ17" s="10">
        <v>3.6909999999999998</v>
      </c>
      <c r="DA17" s="8" t="s">
        <v>132</v>
      </c>
      <c r="DB17" s="7" t="str">
        <v/>
      </c>
      <c r="DC17" s="7" t="str">
        <v/>
      </c>
      <c r="DE17" s="8" t="s">
        <v>9</v>
      </c>
      <c r="DF17" s="7">
        <f t="shared" si="16"/>
        <v>20</v>
      </c>
      <c r="DG17" s="10">
        <v>3.6909999999999998</v>
      </c>
      <c r="DH17" s="8" t="s">
        <v>132</v>
      </c>
      <c r="DI17" s="7" t="str">
        <v/>
      </c>
      <c r="DJ17" s="7" t="str">
        <v/>
      </c>
      <c r="DL17" s="8" t="s">
        <v>9</v>
      </c>
      <c r="DM17" s="7">
        <f t="shared" si="17"/>
        <v>20</v>
      </c>
      <c r="DN17" s="10">
        <v>3.6909999999999998</v>
      </c>
      <c r="DO17" s="8" t="s">
        <v>132</v>
      </c>
      <c r="DP17" s="7" t="str">
        <v/>
      </c>
      <c r="DQ17" s="7" t="str">
        <v/>
      </c>
      <c r="DS17" s="8" t="s">
        <v>9</v>
      </c>
      <c r="DT17" s="7">
        <f t="shared" si="18"/>
        <v>20</v>
      </c>
      <c r="DU17" s="10">
        <v>3.6909999999999998</v>
      </c>
      <c r="DV17" s="8" t="s">
        <v>132</v>
      </c>
      <c r="DW17" s="7" t="str">
        <v/>
      </c>
      <c r="DX17" s="7" t="str">
        <v/>
      </c>
      <c r="DZ17" s="8" t="s">
        <v>9</v>
      </c>
      <c r="EA17" s="7">
        <f t="shared" si="19"/>
        <v>20</v>
      </c>
      <c r="EB17" s="10">
        <v>3.6909999999999998</v>
      </c>
      <c r="EC17" s="8" t="s">
        <v>132</v>
      </c>
      <c r="ED17" s="7" t="str">
        <v/>
      </c>
      <c r="EE17" s="7" t="str">
        <v/>
      </c>
      <c r="EG17" s="8" t="s">
        <v>9</v>
      </c>
      <c r="EH17" s="7">
        <f t="shared" si="20"/>
        <v>20</v>
      </c>
      <c r="EI17" s="10">
        <v>3.6909999999999998</v>
      </c>
      <c r="EJ17" s="8" t="s">
        <v>132</v>
      </c>
      <c r="EK17" s="7" t="str">
        <v/>
      </c>
      <c r="EL17" s="7" t="str">
        <v/>
      </c>
      <c r="EN17" s="8" t="s">
        <v>9</v>
      </c>
      <c r="EO17" s="7">
        <f t="shared" si="21"/>
        <v>20</v>
      </c>
      <c r="EP17" s="10">
        <v>3.6909999999999998</v>
      </c>
      <c r="EQ17" s="8" t="s">
        <v>132</v>
      </c>
      <c r="ER17" s="7" t="str">
        <v/>
      </c>
      <c r="ES17" s="7" t="str">
        <v/>
      </c>
      <c r="EU17" s="8" t="s">
        <v>9</v>
      </c>
      <c r="EV17" s="7">
        <f t="shared" si="22"/>
        <v>20</v>
      </c>
      <c r="EW17" s="10">
        <v>3.6909999999999998</v>
      </c>
      <c r="EX17" s="8" t="s">
        <v>132</v>
      </c>
      <c r="EY17" s="7" t="str">
        <v/>
      </c>
      <c r="EZ17" s="7" t="str">
        <v/>
      </c>
      <c r="FB17" s="8" t="s">
        <v>9</v>
      </c>
      <c r="FC17" s="7">
        <f t="shared" si="23"/>
        <v>20</v>
      </c>
      <c r="FD17" s="10">
        <v>3.6909999999999998</v>
      </c>
      <c r="FE17" s="8" t="s">
        <v>132</v>
      </c>
      <c r="FF17" s="7" t="str">
        <v/>
      </c>
      <c r="FG17" s="7" t="str">
        <v/>
      </c>
      <c r="FI17" s="8" t="s">
        <v>9</v>
      </c>
      <c r="FJ17" s="7">
        <f t="shared" si="24"/>
        <v>20</v>
      </c>
      <c r="FK17" s="10">
        <v>3.6909999999999998</v>
      </c>
      <c r="FL17" s="8" t="s">
        <v>132</v>
      </c>
      <c r="FM17" s="7" t="str">
        <v/>
      </c>
      <c r="FN17" s="7" t="str">
        <v/>
      </c>
      <c r="FP17" s="8" t="s">
        <v>9</v>
      </c>
      <c r="FQ17" s="7">
        <f t="shared" si="25"/>
        <v>20</v>
      </c>
      <c r="FR17" s="10">
        <v>3.6909999999999998</v>
      </c>
      <c r="FS17" s="8" t="s">
        <v>132</v>
      </c>
      <c r="FT17" s="7" t="str">
        <v/>
      </c>
      <c r="FU17" s="7" t="str">
        <v/>
      </c>
      <c r="FW17" s="8" t="s">
        <v>9</v>
      </c>
      <c r="FX17" s="7">
        <f t="shared" si="26"/>
        <v>20</v>
      </c>
      <c r="FY17" s="10">
        <v>3.6909999999999998</v>
      </c>
      <c r="FZ17" s="8" t="s">
        <v>132</v>
      </c>
      <c r="GA17" s="7" t="str">
        <v/>
      </c>
      <c r="GB17" s="7" t="str">
        <v/>
      </c>
    </row>
    <row r="18" spans="1:184" ht="15.75" x14ac:dyDescent="0.25">
      <c r="B18" s="82">
        <f t="shared" si="27"/>
        <v>4011.9999999999995</v>
      </c>
      <c r="C18" s="8" t="s">
        <v>9</v>
      </c>
      <c r="D18" s="7">
        <f t="shared" si="0"/>
        <v>20</v>
      </c>
      <c r="E18" s="10">
        <v>4.0119999999999996</v>
      </c>
      <c r="F18" s="8" t="s">
        <v>133</v>
      </c>
      <c r="G18" s="7" t="str">
        <v/>
      </c>
      <c r="H18" s="7" t="str">
        <v/>
      </c>
      <c r="J18" s="16">
        <f t="shared" si="1"/>
        <v>4011.9999999999995</v>
      </c>
      <c r="K18" s="8" t="s">
        <v>9</v>
      </c>
      <c r="L18" s="7">
        <f t="shared" si="2"/>
        <v>20</v>
      </c>
      <c r="M18" s="10">
        <v>4.0119999999999996</v>
      </c>
      <c r="N18" s="8" t="s">
        <v>133</v>
      </c>
      <c r="O18" s="7" t="str">
        <v/>
      </c>
      <c r="P18" s="7" t="str">
        <v/>
      </c>
      <c r="R18" s="8" t="s">
        <v>9</v>
      </c>
      <c r="S18" s="7">
        <f t="shared" si="3"/>
        <v>20</v>
      </c>
      <c r="T18" s="10">
        <v>4.0119999999999996</v>
      </c>
      <c r="U18" s="8" t="s">
        <v>133</v>
      </c>
      <c r="V18" s="7" t="str">
        <v/>
      </c>
      <c r="W18" s="7" t="str">
        <v/>
      </c>
      <c r="Y18" s="8" t="s">
        <v>9</v>
      </c>
      <c r="Z18" s="7">
        <f t="shared" si="4"/>
        <v>20</v>
      </c>
      <c r="AA18" s="10">
        <v>4.0119999999999996</v>
      </c>
      <c r="AB18" s="8" t="s">
        <v>133</v>
      </c>
      <c r="AC18" s="7" t="str">
        <v/>
      </c>
      <c r="AD18" s="7" t="str">
        <v/>
      </c>
      <c r="AF18" s="8" t="s">
        <v>9</v>
      </c>
      <c r="AG18" s="7">
        <f t="shared" si="5"/>
        <v>20</v>
      </c>
      <c r="AH18" s="10">
        <v>4.0119999999999996</v>
      </c>
      <c r="AI18" s="8" t="s">
        <v>133</v>
      </c>
      <c r="AJ18" s="7" t="str">
        <v/>
      </c>
      <c r="AK18" s="7" t="str">
        <v/>
      </c>
      <c r="AM18" s="8" t="s">
        <v>9</v>
      </c>
      <c r="AN18" s="7">
        <f t="shared" si="6"/>
        <v>20</v>
      </c>
      <c r="AO18" s="10">
        <v>4.0119999999999996</v>
      </c>
      <c r="AP18" s="8" t="s">
        <v>133</v>
      </c>
      <c r="AQ18" s="7" t="str">
        <v/>
      </c>
      <c r="AR18" s="7" t="str">
        <v/>
      </c>
      <c r="AT18" s="8" t="s">
        <v>9</v>
      </c>
      <c r="AU18" s="7">
        <f t="shared" si="7"/>
        <v>20</v>
      </c>
      <c r="AV18" s="10">
        <v>4.0119999999999996</v>
      </c>
      <c r="AW18" s="8" t="s">
        <v>133</v>
      </c>
      <c r="AX18" s="7" t="str">
        <v/>
      </c>
      <c r="AY18" s="7" t="str">
        <v/>
      </c>
      <c r="BA18" s="8" t="s">
        <v>9</v>
      </c>
      <c r="BB18" s="7">
        <f t="shared" si="8"/>
        <v>20</v>
      </c>
      <c r="BC18" s="10">
        <v>4.0119999999999996</v>
      </c>
      <c r="BD18" s="8" t="s">
        <v>133</v>
      </c>
      <c r="BE18" s="7" t="str">
        <v/>
      </c>
      <c r="BF18" s="7" t="str">
        <v/>
      </c>
      <c r="BH18" s="8" t="s">
        <v>9</v>
      </c>
      <c r="BI18" s="7">
        <f t="shared" si="9"/>
        <v>20</v>
      </c>
      <c r="BJ18" s="10">
        <v>4.0119999999999996</v>
      </c>
      <c r="BK18" s="8" t="s">
        <v>133</v>
      </c>
      <c r="BL18" s="7" t="str">
        <v/>
      </c>
      <c r="BM18" s="7" t="str">
        <v/>
      </c>
      <c r="BO18" s="8" t="s">
        <v>9</v>
      </c>
      <c r="BP18" s="7">
        <f t="shared" si="10"/>
        <v>20</v>
      </c>
      <c r="BQ18" s="10">
        <v>4.0119999999999996</v>
      </c>
      <c r="BR18" s="8" t="s">
        <v>133</v>
      </c>
      <c r="BS18" s="7" t="str">
        <v/>
      </c>
      <c r="BT18" s="7" t="str">
        <v/>
      </c>
      <c r="BV18" s="8" t="s">
        <v>9</v>
      </c>
      <c r="BW18" s="7">
        <f t="shared" si="11"/>
        <v>20</v>
      </c>
      <c r="BX18" s="10">
        <v>4.0119999999999996</v>
      </c>
      <c r="BY18" s="8" t="s">
        <v>133</v>
      </c>
      <c r="BZ18" s="7" t="str">
        <v/>
      </c>
      <c r="CA18" s="7" t="str">
        <v/>
      </c>
      <c r="CC18" s="8" t="s">
        <v>9</v>
      </c>
      <c r="CD18" s="7">
        <f t="shared" si="12"/>
        <v>20</v>
      </c>
      <c r="CE18" s="10">
        <v>4.0119999999999996</v>
      </c>
      <c r="CF18" s="8" t="s">
        <v>133</v>
      </c>
      <c r="CG18" s="7" t="str">
        <v/>
      </c>
      <c r="CH18" s="7" t="str">
        <v/>
      </c>
      <c r="CJ18" s="8" t="s">
        <v>9</v>
      </c>
      <c r="CK18" s="7">
        <f t="shared" si="13"/>
        <v>20</v>
      </c>
      <c r="CL18" s="10">
        <v>4.0119999999999996</v>
      </c>
      <c r="CM18" s="8" t="s">
        <v>133</v>
      </c>
      <c r="CN18" s="7" t="str">
        <v/>
      </c>
      <c r="CO18" s="7" t="str">
        <v/>
      </c>
      <c r="CQ18" s="8" t="s">
        <v>9</v>
      </c>
      <c r="CR18" s="7">
        <f t="shared" si="14"/>
        <v>20</v>
      </c>
      <c r="CS18" s="10">
        <v>4.0119999999999996</v>
      </c>
      <c r="CT18" s="8" t="s">
        <v>133</v>
      </c>
      <c r="CU18" s="7" t="str">
        <v/>
      </c>
      <c r="CV18" s="7" t="str">
        <v/>
      </c>
      <c r="CX18" s="8" t="s">
        <v>9</v>
      </c>
      <c r="CY18" s="7">
        <f t="shared" si="15"/>
        <v>20</v>
      </c>
      <c r="CZ18" s="10">
        <v>4.0119999999999996</v>
      </c>
      <c r="DA18" s="8" t="s">
        <v>133</v>
      </c>
      <c r="DB18" s="7" t="str">
        <v/>
      </c>
      <c r="DC18" s="7" t="str">
        <v/>
      </c>
      <c r="DE18" s="8" t="s">
        <v>9</v>
      </c>
      <c r="DF18" s="7">
        <f t="shared" si="16"/>
        <v>20</v>
      </c>
      <c r="DG18" s="10">
        <v>4.0119999999999996</v>
      </c>
      <c r="DH18" s="8" t="s">
        <v>133</v>
      </c>
      <c r="DI18" s="7" t="str">
        <v/>
      </c>
      <c r="DJ18" s="7" t="str">
        <v/>
      </c>
      <c r="DL18" s="8" t="s">
        <v>9</v>
      </c>
      <c r="DM18" s="7">
        <f t="shared" si="17"/>
        <v>20</v>
      </c>
      <c r="DN18" s="10">
        <v>4.0119999999999996</v>
      </c>
      <c r="DO18" s="8" t="s">
        <v>133</v>
      </c>
      <c r="DP18" s="7" t="str">
        <v/>
      </c>
      <c r="DQ18" s="7" t="str">
        <v/>
      </c>
      <c r="DS18" s="8" t="s">
        <v>9</v>
      </c>
      <c r="DT18" s="7">
        <f t="shared" si="18"/>
        <v>20</v>
      </c>
      <c r="DU18" s="10">
        <v>4.0119999999999996</v>
      </c>
      <c r="DV18" s="8" t="s">
        <v>133</v>
      </c>
      <c r="DW18" s="7" t="str">
        <v/>
      </c>
      <c r="DX18" s="7" t="str">
        <v/>
      </c>
      <c r="DZ18" s="8" t="s">
        <v>9</v>
      </c>
      <c r="EA18" s="7">
        <f t="shared" si="19"/>
        <v>20</v>
      </c>
      <c r="EB18" s="10">
        <v>4.0119999999999996</v>
      </c>
      <c r="EC18" s="8" t="s">
        <v>133</v>
      </c>
      <c r="ED18" s="7" t="str">
        <v/>
      </c>
      <c r="EE18" s="7" t="str">
        <v/>
      </c>
      <c r="EG18" s="8" t="s">
        <v>9</v>
      </c>
      <c r="EH18" s="7">
        <f t="shared" si="20"/>
        <v>20</v>
      </c>
      <c r="EI18" s="10">
        <v>4.0119999999999996</v>
      </c>
      <c r="EJ18" s="8" t="s">
        <v>133</v>
      </c>
      <c r="EK18" s="7" t="str">
        <v/>
      </c>
      <c r="EL18" s="7" t="str">
        <v/>
      </c>
      <c r="EN18" s="8" t="s">
        <v>9</v>
      </c>
      <c r="EO18" s="7">
        <f t="shared" si="21"/>
        <v>20</v>
      </c>
      <c r="EP18" s="10">
        <v>4.0119999999999996</v>
      </c>
      <c r="EQ18" s="8" t="s">
        <v>133</v>
      </c>
      <c r="ER18" s="7" t="str">
        <v/>
      </c>
      <c r="ES18" s="7" t="str">
        <v/>
      </c>
      <c r="EU18" s="8" t="s">
        <v>9</v>
      </c>
      <c r="EV18" s="7">
        <f t="shared" si="22"/>
        <v>20</v>
      </c>
      <c r="EW18" s="10">
        <v>4.0119999999999996</v>
      </c>
      <c r="EX18" s="8" t="s">
        <v>133</v>
      </c>
      <c r="EY18" s="7" t="str">
        <v/>
      </c>
      <c r="EZ18" s="7" t="str">
        <v/>
      </c>
      <c r="FB18" s="8" t="s">
        <v>9</v>
      </c>
      <c r="FC18" s="7">
        <f t="shared" si="23"/>
        <v>20</v>
      </c>
      <c r="FD18" s="10">
        <v>4.0119999999999996</v>
      </c>
      <c r="FE18" s="8" t="s">
        <v>133</v>
      </c>
      <c r="FF18" s="7" t="str">
        <v/>
      </c>
      <c r="FG18" s="7" t="str">
        <v/>
      </c>
      <c r="FI18" s="8" t="s">
        <v>9</v>
      </c>
      <c r="FJ18" s="7">
        <f t="shared" si="24"/>
        <v>20</v>
      </c>
      <c r="FK18" s="10">
        <v>4.0119999999999996</v>
      </c>
      <c r="FL18" s="8" t="s">
        <v>133</v>
      </c>
      <c r="FM18" s="7" t="str">
        <v/>
      </c>
      <c r="FN18" s="7" t="str">
        <v/>
      </c>
      <c r="FP18" s="8" t="s">
        <v>9</v>
      </c>
      <c r="FQ18" s="7">
        <f t="shared" si="25"/>
        <v>20</v>
      </c>
      <c r="FR18" s="10">
        <v>4.0119999999999996</v>
      </c>
      <c r="FS18" s="8" t="s">
        <v>133</v>
      </c>
      <c r="FT18" s="7" t="str">
        <v/>
      </c>
      <c r="FU18" s="7" t="str">
        <v/>
      </c>
      <c r="FW18" s="8" t="s">
        <v>9</v>
      </c>
      <c r="FX18" s="7">
        <f t="shared" si="26"/>
        <v>20</v>
      </c>
      <c r="FY18" s="10">
        <v>4.0119999999999996</v>
      </c>
      <c r="FZ18" s="8" t="s">
        <v>133</v>
      </c>
      <c r="GA18" s="7" t="str">
        <v/>
      </c>
      <c r="GB18" s="7" t="str">
        <v/>
      </c>
    </row>
    <row r="19" spans="1:184" ht="15.75" x14ac:dyDescent="0.25">
      <c r="B19" s="82">
        <f t="shared" si="27"/>
        <v>4089.0000000000005</v>
      </c>
      <c r="C19" s="8" t="s">
        <v>10</v>
      </c>
      <c r="D19" s="7">
        <f t="shared" si="0"/>
        <v>21</v>
      </c>
      <c r="E19" s="10">
        <v>4.0890000000000004</v>
      </c>
      <c r="F19" s="8" t="s">
        <v>132</v>
      </c>
      <c r="G19" s="7" t="str">
        <v/>
      </c>
      <c r="H19" s="7" t="str">
        <v/>
      </c>
      <c r="J19" s="16">
        <f t="shared" si="1"/>
        <v>4090</v>
      </c>
      <c r="K19" s="8" t="s">
        <v>10</v>
      </c>
      <c r="L19" s="7">
        <f t="shared" si="2"/>
        <v>21</v>
      </c>
      <c r="M19" s="10">
        <v>4.09</v>
      </c>
      <c r="N19" s="8" t="s">
        <v>132</v>
      </c>
      <c r="O19" s="7" t="str">
        <v/>
      </c>
      <c r="P19" s="7" t="str">
        <v/>
      </c>
      <c r="R19" s="8" t="s">
        <v>10</v>
      </c>
      <c r="S19" s="7">
        <f t="shared" si="3"/>
        <v>21</v>
      </c>
      <c r="T19" s="10">
        <v>4.09</v>
      </c>
      <c r="U19" s="8" t="s">
        <v>132</v>
      </c>
      <c r="V19" s="7" t="str">
        <v/>
      </c>
      <c r="W19" s="7" t="str">
        <v/>
      </c>
      <c r="Y19" s="8" t="s">
        <v>10</v>
      </c>
      <c r="Z19" s="7">
        <f t="shared" si="4"/>
        <v>21</v>
      </c>
      <c r="AA19" s="10">
        <v>4.09</v>
      </c>
      <c r="AB19" s="8" t="s">
        <v>132</v>
      </c>
      <c r="AC19" s="7" t="str">
        <v/>
      </c>
      <c r="AD19" s="7" t="str">
        <v/>
      </c>
      <c r="AF19" s="8" t="s">
        <v>10</v>
      </c>
      <c r="AG19" s="7">
        <f t="shared" si="5"/>
        <v>21</v>
      </c>
      <c r="AH19" s="10">
        <v>4.09</v>
      </c>
      <c r="AI19" s="8" t="s">
        <v>132</v>
      </c>
      <c r="AJ19" s="7" t="str">
        <v/>
      </c>
      <c r="AK19" s="7" t="str">
        <v/>
      </c>
      <c r="AM19" s="8" t="s">
        <v>10</v>
      </c>
      <c r="AN19" s="7">
        <f t="shared" si="6"/>
        <v>21</v>
      </c>
      <c r="AO19" s="10">
        <v>4.09</v>
      </c>
      <c r="AP19" s="8" t="s">
        <v>132</v>
      </c>
      <c r="AQ19" s="7" t="str">
        <v/>
      </c>
      <c r="AR19" s="7" t="str">
        <v/>
      </c>
      <c r="AT19" s="8" t="s">
        <v>10</v>
      </c>
      <c r="AU19" s="7">
        <f t="shared" si="7"/>
        <v>21</v>
      </c>
      <c r="AV19" s="10">
        <v>4.09</v>
      </c>
      <c r="AW19" s="8" t="s">
        <v>132</v>
      </c>
      <c r="AX19" s="7" t="str">
        <v/>
      </c>
      <c r="AY19" s="7" t="str">
        <v/>
      </c>
      <c r="BA19" s="8" t="s">
        <v>10</v>
      </c>
      <c r="BB19" s="7">
        <f t="shared" si="8"/>
        <v>21</v>
      </c>
      <c r="BC19" s="10">
        <v>4.09</v>
      </c>
      <c r="BD19" s="8" t="s">
        <v>132</v>
      </c>
      <c r="BE19" s="7" t="str">
        <v/>
      </c>
      <c r="BF19" s="7" t="str">
        <v/>
      </c>
      <c r="BH19" s="8" t="s">
        <v>10</v>
      </c>
      <c r="BI19" s="7">
        <f t="shared" si="9"/>
        <v>21</v>
      </c>
      <c r="BJ19" s="10">
        <v>4.09</v>
      </c>
      <c r="BK19" s="8" t="s">
        <v>132</v>
      </c>
      <c r="BL19" s="7" t="str">
        <v/>
      </c>
      <c r="BM19" s="7" t="str">
        <v/>
      </c>
      <c r="BO19" s="8" t="s">
        <v>10</v>
      </c>
      <c r="BP19" s="7">
        <f t="shared" si="10"/>
        <v>21</v>
      </c>
      <c r="BQ19" s="10">
        <v>4.09</v>
      </c>
      <c r="BR19" s="8" t="s">
        <v>132</v>
      </c>
      <c r="BS19" s="7" t="str">
        <v/>
      </c>
      <c r="BT19" s="7" t="str">
        <v/>
      </c>
      <c r="BV19" s="8" t="s">
        <v>10</v>
      </c>
      <c r="BW19" s="7">
        <f t="shared" si="11"/>
        <v>21</v>
      </c>
      <c r="BX19" s="10">
        <v>4.09</v>
      </c>
      <c r="BY19" s="8" t="s">
        <v>132</v>
      </c>
      <c r="BZ19" s="7" t="str">
        <v/>
      </c>
      <c r="CA19" s="7" t="str">
        <v/>
      </c>
      <c r="CC19" s="8" t="s">
        <v>10</v>
      </c>
      <c r="CD19" s="7">
        <f t="shared" si="12"/>
        <v>21</v>
      </c>
      <c r="CE19" s="10">
        <v>4.09</v>
      </c>
      <c r="CF19" s="8" t="s">
        <v>132</v>
      </c>
      <c r="CG19" s="7" t="str">
        <v/>
      </c>
      <c r="CH19" s="7" t="str">
        <v/>
      </c>
      <c r="CJ19" s="8" t="s">
        <v>10</v>
      </c>
      <c r="CK19" s="7">
        <f t="shared" si="13"/>
        <v>21</v>
      </c>
      <c r="CL19" s="10">
        <v>4.09</v>
      </c>
      <c r="CM19" s="8" t="s">
        <v>132</v>
      </c>
      <c r="CN19" s="7" t="str">
        <v/>
      </c>
      <c r="CO19" s="7" t="str">
        <v/>
      </c>
      <c r="CQ19" s="8" t="s">
        <v>10</v>
      </c>
      <c r="CR19" s="7">
        <f t="shared" si="14"/>
        <v>21</v>
      </c>
      <c r="CS19" s="10">
        <v>4.09</v>
      </c>
      <c r="CT19" s="8" t="s">
        <v>132</v>
      </c>
      <c r="CU19" s="7" t="str">
        <v/>
      </c>
      <c r="CV19" s="7" t="str">
        <v/>
      </c>
      <c r="CX19" s="8" t="s">
        <v>10</v>
      </c>
      <c r="CY19" s="7">
        <f t="shared" si="15"/>
        <v>21</v>
      </c>
      <c r="CZ19" s="10">
        <v>4.09</v>
      </c>
      <c r="DA19" s="8" t="s">
        <v>132</v>
      </c>
      <c r="DB19" s="7" t="str">
        <v/>
      </c>
      <c r="DC19" s="7" t="str">
        <v/>
      </c>
      <c r="DE19" s="8" t="s">
        <v>10</v>
      </c>
      <c r="DF19" s="7">
        <f t="shared" si="16"/>
        <v>21</v>
      </c>
      <c r="DG19" s="10">
        <v>4.09</v>
      </c>
      <c r="DH19" s="8" t="s">
        <v>132</v>
      </c>
      <c r="DI19" s="7" t="str">
        <v/>
      </c>
      <c r="DJ19" s="7" t="str">
        <v/>
      </c>
      <c r="DL19" s="8" t="s">
        <v>10</v>
      </c>
      <c r="DM19" s="7">
        <f t="shared" si="17"/>
        <v>21</v>
      </c>
      <c r="DN19" s="10">
        <v>4.09</v>
      </c>
      <c r="DO19" s="8" t="s">
        <v>132</v>
      </c>
      <c r="DP19" s="7" t="str">
        <v/>
      </c>
      <c r="DQ19" s="7" t="str">
        <v/>
      </c>
      <c r="DS19" s="8" t="s">
        <v>10</v>
      </c>
      <c r="DT19" s="7">
        <f t="shared" si="18"/>
        <v>21</v>
      </c>
      <c r="DU19" s="10">
        <v>4.09</v>
      </c>
      <c r="DV19" s="8" t="s">
        <v>132</v>
      </c>
      <c r="DW19" s="7" t="str">
        <v/>
      </c>
      <c r="DX19" s="7" t="str">
        <v/>
      </c>
      <c r="DZ19" s="8" t="s">
        <v>10</v>
      </c>
      <c r="EA19" s="7">
        <f t="shared" si="19"/>
        <v>21</v>
      </c>
      <c r="EB19" s="10">
        <v>4.09</v>
      </c>
      <c r="EC19" s="8" t="s">
        <v>132</v>
      </c>
      <c r="ED19" s="7" t="str">
        <v/>
      </c>
      <c r="EE19" s="7" t="str">
        <v/>
      </c>
      <c r="EG19" s="8" t="s">
        <v>10</v>
      </c>
      <c r="EH19" s="7">
        <f t="shared" si="20"/>
        <v>21</v>
      </c>
      <c r="EI19" s="10">
        <v>4.09</v>
      </c>
      <c r="EJ19" s="8" t="s">
        <v>132</v>
      </c>
      <c r="EK19" s="7" t="str">
        <v/>
      </c>
      <c r="EL19" s="7" t="str">
        <v/>
      </c>
      <c r="EN19" s="8" t="s">
        <v>10</v>
      </c>
      <c r="EO19" s="7">
        <f t="shared" si="21"/>
        <v>21</v>
      </c>
      <c r="EP19" s="10">
        <v>4.09</v>
      </c>
      <c r="EQ19" s="8" t="s">
        <v>132</v>
      </c>
      <c r="ER19" s="7" t="str">
        <v/>
      </c>
      <c r="ES19" s="7" t="str">
        <v/>
      </c>
      <c r="EU19" s="8" t="s">
        <v>10</v>
      </c>
      <c r="EV19" s="7">
        <f t="shared" si="22"/>
        <v>21</v>
      </c>
      <c r="EW19" s="10">
        <v>4.09</v>
      </c>
      <c r="EX19" s="8" t="s">
        <v>132</v>
      </c>
      <c r="EY19" s="7" t="str">
        <v/>
      </c>
      <c r="EZ19" s="7" t="str">
        <v/>
      </c>
      <c r="FB19" s="8" t="s">
        <v>10</v>
      </c>
      <c r="FC19" s="7">
        <f t="shared" si="23"/>
        <v>21</v>
      </c>
      <c r="FD19" s="10">
        <v>4.09</v>
      </c>
      <c r="FE19" s="8" t="s">
        <v>132</v>
      </c>
      <c r="FF19" s="7" t="str">
        <v/>
      </c>
      <c r="FG19" s="7" t="str">
        <v/>
      </c>
      <c r="FI19" s="8" t="s">
        <v>10</v>
      </c>
      <c r="FJ19" s="7">
        <f t="shared" si="24"/>
        <v>21</v>
      </c>
      <c r="FK19" s="10">
        <v>4.09</v>
      </c>
      <c r="FL19" s="8" t="s">
        <v>132</v>
      </c>
      <c r="FM19" s="7" t="str">
        <v/>
      </c>
      <c r="FN19" s="7" t="str">
        <v/>
      </c>
      <c r="FP19" s="8" t="s">
        <v>10</v>
      </c>
      <c r="FQ19" s="7">
        <f t="shared" si="25"/>
        <v>21</v>
      </c>
      <c r="FR19" s="10">
        <v>4.09</v>
      </c>
      <c r="FS19" s="8" t="s">
        <v>132</v>
      </c>
      <c r="FT19" s="7" t="str">
        <v/>
      </c>
      <c r="FU19" s="7" t="str">
        <v/>
      </c>
      <c r="FW19" s="8" t="s">
        <v>10</v>
      </c>
      <c r="FX19" s="7">
        <f t="shared" si="26"/>
        <v>21</v>
      </c>
      <c r="FY19" s="10">
        <v>4.09</v>
      </c>
      <c r="FZ19" s="8" t="s">
        <v>132</v>
      </c>
      <c r="GA19" s="7" t="str">
        <v/>
      </c>
      <c r="GB19" s="7" t="str">
        <v/>
      </c>
    </row>
    <row r="20" spans="1:184" ht="15.75" x14ac:dyDescent="0.25">
      <c r="B20" s="82">
        <f t="shared" si="27"/>
        <v>4460</v>
      </c>
      <c r="C20" s="8" t="s">
        <v>10</v>
      </c>
      <c r="D20" s="7">
        <f t="shared" si="0"/>
        <v>21</v>
      </c>
      <c r="E20" s="10">
        <v>4.46</v>
      </c>
      <c r="F20" s="8" t="s">
        <v>133</v>
      </c>
      <c r="G20" s="7" t="str">
        <v/>
      </c>
      <c r="H20" s="7" t="str">
        <v/>
      </c>
      <c r="J20" s="16">
        <f t="shared" si="1"/>
        <v>4460</v>
      </c>
      <c r="K20" s="8" t="s">
        <v>10</v>
      </c>
      <c r="L20" s="7">
        <f t="shared" si="2"/>
        <v>21</v>
      </c>
      <c r="M20" s="10">
        <v>4.46</v>
      </c>
      <c r="N20" s="8" t="s">
        <v>133</v>
      </c>
      <c r="O20" s="7" t="str">
        <v/>
      </c>
      <c r="P20" s="7" t="str">
        <v/>
      </c>
      <c r="R20" s="8" t="s">
        <v>10</v>
      </c>
      <c r="S20" s="7">
        <f t="shared" si="3"/>
        <v>21</v>
      </c>
      <c r="T20" s="10">
        <v>4.46</v>
      </c>
      <c r="U20" s="8" t="s">
        <v>133</v>
      </c>
      <c r="V20" s="7" t="str">
        <v/>
      </c>
      <c r="W20" s="7" t="str">
        <v/>
      </c>
      <c r="Y20" s="8" t="s">
        <v>10</v>
      </c>
      <c r="Z20" s="7">
        <f t="shared" si="4"/>
        <v>21</v>
      </c>
      <c r="AA20" s="10">
        <v>4.46</v>
      </c>
      <c r="AB20" s="8" t="s">
        <v>133</v>
      </c>
      <c r="AC20" s="7" t="str">
        <v/>
      </c>
      <c r="AD20" s="7" t="str">
        <v/>
      </c>
      <c r="AF20" s="8" t="s">
        <v>10</v>
      </c>
      <c r="AG20" s="7">
        <f t="shared" si="5"/>
        <v>21</v>
      </c>
      <c r="AH20" s="10">
        <v>4.46</v>
      </c>
      <c r="AI20" s="8" t="s">
        <v>133</v>
      </c>
      <c r="AJ20" s="7" t="str">
        <v/>
      </c>
      <c r="AK20" s="7" t="str">
        <v/>
      </c>
      <c r="AM20" s="8" t="s">
        <v>10</v>
      </c>
      <c r="AN20" s="7">
        <f t="shared" si="6"/>
        <v>21</v>
      </c>
      <c r="AO20" s="10">
        <v>4.46</v>
      </c>
      <c r="AP20" s="8" t="s">
        <v>133</v>
      </c>
      <c r="AQ20" s="7" t="str">
        <v/>
      </c>
      <c r="AR20" s="7" t="str">
        <v/>
      </c>
      <c r="AT20" s="8" t="s">
        <v>10</v>
      </c>
      <c r="AU20" s="7">
        <f t="shared" si="7"/>
        <v>21</v>
      </c>
      <c r="AV20" s="10">
        <v>4.46</v>
      </c>
      <c r="AW20" s="8" t="s">
        <v>133</v>
      </c>
      <c r="AX20" s="7" t="str">
        <v/>
      </c>
      <c r="AY20" s="7" t="str">
        <v/>
      </c>
      <c r="BA20" s="8" t="s">
        <v>10</v>
      </c>
      <c r="BB20" s="7">
        <f t="shared" si="8"/>
        <v>21</v>
      </c>
      <c r="BC20" s="10">
        <v>4.46</v>
      </c>
      <c r="BD20" s="8" t="s">
        <v>133</v>
      </c>
      <c r="BE20" s="7" t="str">
        <v/>
      </c>
      <c r="BF20" s="7" t="str">
        <v/>
      </c>
      <c r="BH20" s="8" t="s">
        <v>10</v>
      </c>
      <c r="BI20" s="7">
        <f t="shared" si="9"/>
        <v>21</v>
      </c>
      <c r="BJ20" s="10">
        <v>4.46</v>
      </c>
      <c r="BK20" s="8" t="s">
        <v>133</v>
      </c>
      <c r="BL20" s="7" t="str">
        <v/>
      </c>
      <c r="BM20" s="7" t="str">
        <v/>
      </c>
      <c r="BO20" s="8" t="s">
        <v>10</v>
      </c>
      <c r="BP20" s="7">
        <f t="shared" si="10"/>
        <v>21</v>
      </c>
      <c r="BQ20" s="10">
        <v>4.46</v>
      </c>
      <c r="BR20" s="8" t="s">
        <v>133</v>
      </c>
      <c r="BS20" s="7" t="str">
        <v/>
      </c>
      <c r="BT20" s="7" t="str">
        <v/>
      </c>
      <c r="BV20" s="8" t="s">
        <v>10</v>
      </c>
      <c r="BW20" s="7">
        <f t="shared" si="11"/>
        <v>21</v>
      </c>
      <c r="BX20" s="10">
        <v>4.46</v>
      </c>
      <c r="BY20" s="8" t="s">
        <v>133</v>
      </c>
      <c r="BZ20" s="7" t="str">
        <v/>
      </c>
      <c r="CA20" s="7" t="str">
        <v/>
      </c>
      <c r="CC20" s="8" t="s">
        <v>10</v>
      </c>
      <c r="CD20" s="7">
        <f t="shared" si="12"/>
        <v>21</v>
      </c>
      <c r="CE20" s="10">
        <v>4.46</v>
      </c>
      <c r="CF20" s="8" t="s">
        <v>133</v>
      </c>
      <c r="CG20" s="7" t="str">
        <v/>
      </c>
      <c r="CH20" s="7" t="str">
        <v/>
      </c>
      <c r="CJ20" s="8" t="s">
        <v>10</v>
      </c>
      <c r="CK20" s="7">
        <f t="shared" si="13"/>
        <v>21</v>
      </c>
      <c r="CL20" s="10">
        <v>4.46</v>
      </c>
      <c r="CM20" s="8" t="s">
        <v>133</v>
      </c>
      <c r="CN20" s="7" t="str">
        <v/>
      </c>
      <c r="CO20" s="7" t="str">
        <v/>
      </c>
      <c r="CQ20" s="8" t="s">
        <v>10</v>
      </c>
      <c r="CR20" s="7">
        <f t="shared" si="14"/>
        <v>21</v>
      </c>
      <c r="CS20" s="10">
        <v>4.46</v>
      </c>
      <c r="CT20" s="8" t="s">
        <v>133</v>
      </c>
      <c r="CU20" s="7" t="str">
        <v/>
      </c>
      <c r="CV20" s="7" t="str">
        <v/>
      </c>
      <c r="CX20" s="8" t="s">
        <v>10</v>
      </c>
      <c r="CY20" s="7">
        <f t="shared" si="15"/>
        <v>21</v>
      </c>
      <c r="CZ20" s="10">
        <v>4.46</v>
      </c>
      <c r="DA20" s="8" t="s">
        <v>133</v>
      </c>
      <c r="DB20" s="7" t="str">
        <v/>
      </c>
      <c r="DC20" s="7" t="str">
        <v/>
      </c>
      <c r="DE20" s="8" t="s">
        <v>10</v>
      </c>
      <c r="DF20" s="7">
        <f t="shared" si="16"/>
        <v>21</v>
      </c>
      <c r="DG20" s="10">
        <v>4.46</v>
      </c>
      <c r="DH20" s="8" t="s">
        <v>133</v>
      </c>
      <c r="DI20" s="7" t="str">
        <v/>
      </c>
      <c r="DJ20" s="7" t="str">
        <v/>
      </c>
      <c r="DL20" s="8" t="s">
        <v>10</v>
      </c>
      <c r="DM20" s="7">
        <f t="shared" si="17"/>
        <v>21</v>
      </c>
      <c r="DN20" s="10">
        <v>4.46</v>
      </c>
      <c r="DO20" s="8" t="s">
        <v>133</v>
      </c>
      <c r="DP20" s="7" t="str">
        <v/>
      </c>
      <c r="DQ20" s="7" t="str">
        <v/>
      </c>
      <c r="DS20" s="8" t="s">
        <v>10</v>
      </c>
      <c r="DT20" s="7">
        <f t="shared" si="18"/>
        <v>21</v>
      </c>
      <c r="DU20" s="10">
        <v>4.46</v>
      </c>
      <c r="DV20" s="8" t="s">
        <v>133</v>
      </c>
      <c r="DW20" s="7" t="str">
        <v/>
      </c>
      <c r="DX20" s="7" t="str">
        <v/>
      </c>
      <c r="DZ20" s="8" t="s">
        <v>10</v>
      </c>
      <c r="EA20" s="7">
        <f t="shared" si="19"/>
        <v>21</v>
      </c>
      <c r="EB20" s="10">
        <v>4.46</v>
      </c>
      <c r="EC20" s="8" t="s">
        <v>133</v>
      </c>
      <c r="ED20" s="7" t="str">
        <v/>
      </c>
      <c r="EE20" s="7" t="str">
        <v/>
      </c>
      <c r="EG20" s="8" t="s">
        <v>10</v>
      </c>
      <c r="EH20" s="7">
        <f t="shared" si="20"/>
        <v>21</v>
      </c>
      <c r="EI20" s="10">
        <v>4.46</v>
      </c>
      <c r="EJ20" s="8" t="s">
        <v>133</v>
      </c>
      <c r="EK20" s="7" t="str">
        <v/>
      </c>
      <c r="EL20" s="7" t="str">
        <v/>
      </c>
      <c r="EN20" s="8" t="s">
        <v>10</v>
      </c>
      <c r="EO20" s="7">
        <f t="shared" si="21"/>
        <v>21</v>
      </c>
      <c r="EP20" s="10">
        <v>4.46</v>
      </c>
      <c r="EQ20" s="8" t="s">
        <v>133</v>
      </c>
      <c r="ER20" s="7" t="str">
        <v/>
      </c>
      <c r="ES20" s="7" t="str">
        <v/>
      </c>
      <c r="EU20" s="8" t="s">
        <v>10</v>
      </c>
      <c r="EV20" s="7">
        <f t="shared" si="22"/>
        <v>21</v>
      </c>
      <c r="EW20" s="10">
        <v>4.46</v>
      </c>
      <c r="EX20" s="8" t="s">
        <v>133</v>
      </c>
      <c r="EY20" s="7" t="str">
        <v/>
      </c>
      <c r="EZ20" s="7" t="str">
        <v/>
      </c>
      <c r="FB20" s="8" t="s">
        <v>10</v>
      </c>
      <c r="FC20" s="7">
        <f t="shared" si="23"/>
        <v>21</v>
      </c>
      <c r="FD20" s="10">
        <v>4.46</v>
      </c>
      <c r="FE20" s="8" t="s">
        <v>133</v>
      </c>
      <c r="FF20" s="7" t="str">
        <v/>
      </c>
      <c r="FG20" s="7" t="str">
        <v/>
      </c>
      <c r="FI20" s="8" t="s">
        <v>10</v>
      </c>
      <c r="FJ20" s="7">
        <f t="shared" si="24"/>
        <v>21</v>
      </c>
      <c r="FK20" s="10">
        <v>4.46</v>
      </c>
      <c r="FL20" s="8" t="s">
        <v>133</v>
      </c>
      <c r="FM20" s="7" t="str">
        <v/>
      </c>
      <c r="FN20" s="7" t="str">
        <v/>
      </c>
      <c r="FP20" s="8" t="s">
        <v>10</v>
      </c>
      <c r="FQ20" s="7">
        <f t="shared" si="25"/>
        <v>21</v>
      </c>
      <c r="FR20" s="10">
        <v>4.46</v>
      </c>
      <c r="FS20" s="8" t="s">
        <v>133</v>
      </c>
      <c r="FT20" s="7" t="str">
        <v/>
      </c>
      <c r="FU20" s="7" t="str">
        <v/>
      </c>
      <c r="FW20" s="8" t="s">
        <v>10</v>
      </c>
      <c r="FX20" s="7">
        <f t="shared" si="26"/>
        <v>21</v>
      </c>
      <c r="FY20" s="10">
        <v>4.46</v>
      </c>
      <c r="FZ20" s="8" t="s">
        <v>133</v>
      </c>
      <c r="GA20" s="7" t="str">
        <v/>
      </c>
      <c r="GB20" s="7" t="str">
        <v/>
      </c>
    </row>
    <row r="21" spans="1:184" ht="15.75" x14ac:dyDescent="0.25">
      <c r="B21" s="82">
        <f t="shared" si="27"/>
        <v>4509</v>
      </c>
      <c r="C21" s="8" t="s">
        <v>11</v>
      </c>
      <c r="D21" s="7">
        <f t="shared" si="0"/>
        <v>22</v>
      </c>
      <c r="E21" s="10">
        <v>4.5090000000000003</v>
      </c>
      <c r="F21" s="8" t="s">
        <v>132</v>
      </c>
      <c r="G21" s="7" t="str">
        <v/>
      </c>
      <c r="H21" s="7" t="str">
        <v/>
      </c>
      <c r="J21" s="16">
        <f t="shared" si="1"/>
        <v>4509</v>
      </c>
      <c r="K21" s="8" t="s">
        <v>11</v>
      </c>
      <c r="L21" s="7">
        <f t="shared" si="2"/>
        <v>22</v>
      </c>
      <c r="M21" s="10">
        <v>4.5090000000000003</v>
      </c>
      <c r="N21" s="8" t="s">
        <v>132</v>
      </c>
      <c r="O21" s="7">
        <v>4625</v>
      </c>
      <c r="P21" s="7">
        <v>122</v>
      </c>
      <c r="R21" s="8" t="s">
        <v>11</v>
      </c>
      <c r="S21" s="7">
        <f t="shared" si="3"/>
        <v>22</v>
      </c>
      <c r="T21" s="10">
        <v>4.5090000000000003</v>
      </c>
      <c r="U21" s="8" t="s">
        <v>132</v>
      </c>
      <c r="V21" s="7">
        <v>14874</v>
      </c>
      <c r="W21" s="7">
        <v>165</v>
      </c>
      <c r="Y21" s="8" t="s">
        <v>11</v>
      </c>
      <c r="Z21" s="7">
        <f t="shared" si="4"/>
        <v>22</v>
      </c>
      <c r="AA21" s="10">
        <v>4.5090000000000003</v>
      </c>
      <c r="AB21" s="8" t="s">
        <v>132</v>
      </c>
      <c r="AC21" s="7">
        <v>8976</v>
      </c>
      <c r="AD21" s="7">
        <v>146</v>
      </c>
      <c r="AF21" s="8" t="s">
        <v>11</v>
      </c>
      <c r="AG21" s="7">
        <f t="shared" si="5"/>
        <v>22</v>
      </c>
      <c r="AH21" s="10">
        <v>4.5090000000000003</v>
      </c>
      <c r="AI21" s="8" t="s">
        <v>132</v>
      </c>
      <c r="AJ21" s="7">
        <v>11180</v>
      </c>
      <c r="AK21" s="7">
        <v>156</v>
      </c>
      <c r="AM21" s="8" t="s">
        <v>11</v>
      </c>
      <c r="AN21" s="7">
        <f t="shared" si="6"/>
        <v>22</v>
      </c>
      <c r="AO21" s="10">
        <v>4.5090000000000003</v>
      </c>
      <c r="AP21" s="8" t="s">
        <v>132</v>
      </c>
      <c r="AQ21" s="7">
        <v>13100</v>
      </c>
      <c r="AR21" s="7">
        <v>160</v>
      </c>
      <c r="AT21" s="8" t="s">
        <v>11</v>
      </c>
      <c r="AU21" s="7">
        <f t="shared" si="7"/>
        <v>22</v>
      </c>
      <c r="AV21" s="10">
        <v>4.5090000000000003</v>
      </c>
      <c r="AW21" s="8" t="s">
        <v>132</v>
      </c>
      <c r="AX21" s="7">
        <v>12309</v>
      </c>
      <c r="AY21" s="7">
        <v>156</v>
      </c>
      <c r="BA21" s="8" t="s">
        <v>11</v>
      </c>
      <c r="BB21" s="7">
        <f t="shared" si="8"/>
        <v>22</v>
      </c>
      <c r="BC21" s="10">
        <v>4.5090000000000003</v>
      </c>
      <c r="BD21" s="8" t="s">
        <v>132</v>
      </c>
      <c r="BE21" s="7">
        <v>12661</v>
      </c>
      <c r="BF21" s="7">
        <v>161</v>
      </c>
      <c r="BH21" s="8" t="s">
        <v>11</v>
      </c>
      <c r="BI21" s="7">
        <f t="shared" si="9"/>
        <v>22</v>
      </c>
      <c r="BJ21" s="10">
        <v>4.5090000000000003</v>
      </c>
      <c r="BK21" s="8" t="s">
        <v>132</v>
      </c>
      <c r="BL21" s="7">
        <v>13878</v>
      </c>
      <c r="BM21" s="7">
        <v>162</v>
      </c>
      <c r="BO21" s="8" t="s">
        <v>11</v>
      </c>
      <c r="BP21" s="7">
        <f t="shared" si="10"/>
        <v>22</v>
      </c>
      <c r="BQ21" s="10">
        <v>4.5090000000000003</v>
      </c>
      <c r="BR21" s="8" t="s">
        <v>132</v>
      </c>
      <c r="BS21" s="7">
        <v>14440</v>
      </c>
      <c r="BT21" s="7">
        <v>162</v>
      </c>
      <c r="BV21" s="8" t="s">
        <v>11</v>
      </c>
      <c r="BW21" s="7">
        <f t="shared" si="11"/>
        <v>22</v>
      </c>
      <c r="BX21" s="10">
        <v>4.5090000000000003</v>
      </c>
      <c r="BY21" s="8" t="s">
        <v>132</v>
      </c>
      <c r="BZ21" s="7">
        <v>13847</v>
      </c>
      <c r="CA21" s="7">
        <v>163</v>
      </c>
      <c r="CC21" s="8" t="s">
        <v>11</v>
      </c>
      <c r="CD21" s="7">
        <f t="shared" si="12"/>
        <v>22</v>
      </c>
      <c r="CE21" s="10">
        <v>4.5090000000000003</v>
      </c>
      <c r="CF21" s="8" t="s">
        <v>132</v>
      </c>
      <c r="CG21" s="7">
        <v>17882</v>
      </c>
      <c r="CH21" s="7">
        <v>172</v>
      </c>
      <c r="CJ21" s="8" t="s">
        <v>11</v>
      </c>
      <c r="CK21" s="7">
        <f t="shared" si="13"/>
        <v>22</v>
      </c>
      <c r="CL21" s="10">
        <v>4.5090000000000003</v>
      </c>
      <c r="CM21" s="8" t="s">
        <v>132</v>
      </c>
      <c r="CN21" s="7" t="str">
        <v/>
      </c>
      <c r="CO21" s="7" t="str">
        <v/>
      </c>
      <c r="CQ21" s="8" t="s">
        <v>11</v>
      </c>
      <c r="CR21" s="7">
        <f t="shared" si="14"/>
        <v>22</v>
      </c>
      <c r="CS21" s="10">
        <v>4.5090000000000003</v>
      </c>
      <c r="CT21" s="8" t="s">
        <v>132</v>
      </c>
      <c r="CU21" s="7" t="str">
        <v/>
      </c>
      <c r="CV21" s="7" t="str">
        <v/>
      </c>
      <c r="CX21" s="8" t="s">
        <v>11</v>
      </c>
      <c r="CY21" s="7">
        <f t="shared" si="15"/>
        <v>22</v>
      </c>
      <c r="CZ21" s="10">
        <v>4.5090000000000003</v>
      </c>
      <c r="DA21" s="8" t="s">
        <v>132</v>
      </c>
      <c r="DB21" s="7" t="str">
        <v/>
      </c>
      <c r="DC21" s="7" t="str">
        <v/>
      </c>
      <c r="DE21" s="8" t="s">
        <v>11</v>
      </c>
      <c r="DF21" s="7">
        <f t="shared" si="16"/>
        <v>22</v>
      </c>
      <c r="DG21" s="10">
        <v>4.5090000000000003</v>
      </c>
      <c r="DH21" s="8" t="s">
        <v>132</v>
      </c>
      <c r="DI21" s="7" t="str">
        <v/>
      </c>
      <c r="DJ21" s="7" t="str">
        <v/>
      </c>
      <c r="DL21" s="8" t="s">
        <v>11</v>
      </c>
      <c r="DM21" s="7">
        <f t="shared" si="17"/>
        <v>22</v>
      </c>
      <c r="DN21" s="10">
        <v>4.5090000000000003</v>
      </c>
      <c r="DO21" s="8" t="s">
        <v>132</v>
      </c>
      <c r="DP21" s="7" t="str">
        <v/>
      </c>
      <c r="DQ21" s="7" t="str">
        <v/>
      </c>
      <c r="DS21" s="8" t="s">
        <v>11</v>
      </c>
      <c r="DT21" s="7">
        <f t="shared" si="18"/>
        <v>22</v>
      </c>
      <c r="DU21" s="10">
        <v>4.5090000000000003</v>
      </c>
      <c r="DV21" s="8" t="s">
        <v>132</v>
      </c>
      <c r="DW21" s="7" t="str">
        <v/>
      </c>
      <c r="DX21" s="7" t="str">
        <v/>
      </c>
      <c r="DZ21" s="8" t="s">
        <v>11</v>
      </c>
      <c r="EA21" s="7">
        <f t="shared" si="19"/>
        <v>22</v>
      </c>
      <c r="EB21" s="10">
        <v>4.5090000000000003</v>
      </c>
      <c r="EC21" s="8" t="s">
        <v>132</v>
      </c>
      <c r="ED21" s="7" t="str">
        <v/>
      </c>
      <c r="EE21" s="7" t="str">
        <v/>
      </c>
      <c r="EG21" s="8" t="s">
        <v>11</v>
      </c>
      <c r="EH21" s="7">
        <f t="shared" si="20"/>
        <v>22</v>
      </c>
      <c r="EI21" s="10">
        <v>4.5090000000000003</v>
      </c>
      <c r="EJ21" s="8" t="s">
        <v>132</v>
      </c>
      <c r="EK21" s="7" t="str">
        <v/>
      </c>
      <c r="EL21" s="7" t="str">
        <v/>
      </c>
      <c r="EN21" s="8" t="s">
        <v>11</v>
      </c>
      <c r="EO21" s="7">
        <f t="shared" si="21"/>
        <v>22</v>
      </c>
      <c r="EP21" s="10">
        <v>4.5090000000000003</v>
      </c>
      <c r="EQ21" s="8" t="s">
        <v>132</v>
      </c>
      <c r="ER21" s="7" t="str">
        <v/>
      </c>
      <c r="ES21" s="7" t="str">
        <v/>
      </c>
      <c r="EU21" s="8" t="s">
        <v>11</v>
      </c>
      <c r="EV21" s="7">
        <f t="shared" si="22"/>
        <v>22</v>
      </c>
      <c r="EW21" s="10">
        <v>4.5090000000000003</v>
      </c>
      <c r="EX21" s="8" t="s">
        <v>132</v>
      </c>
      <c r="EY21" s="7" t="str">
        <v/>
      </c>
      <c r="EZ21" s="7" t="str">
        <v/>
      </c>
      <c r="FB21" s="8" t="s">
        <v>11</v>
      </c>
      <c r="FC21" s="7">
        <f t="shared" si="23"/>
        <v>22</v>
      </c>
      <c r="FD21" s="10">
        <v>4.5090000000000003</v>
      </c>
      <c r="FE21" s="8" t="s">
        <v>132</v>
      </c>
      <c r="FF21" s="7" t="str">
        <v/>
      </c>
      <c r="FG21" s="7" t="str">
        <v/>
      </c>
      <c r="FI21" s="8" t="s">
        <v>11</v>
      </c>
      <c r="FJ21" s="7">
        <f t="shared" si="24"/>
        <v>22</v>
      </c>
      <c r="FK21" s="10">
        <v>4.5090000000000003</v>
      </c>
      <c r="FL21" s="8" t="s">
        <v>132</v>
      </c>
      <c r="FM21" s="7" t="str">
        <v/>
      </c>
      <c r="FN21" s="7" t="str">
        <v/>
      </c>
      <c r="FP21" s="8" t="s">
        <v>11</v>
      </c>
      <c r="FQ21" s="7">
        <f t="shared" si="25"/>
        <v>22</v>
      </c>
      <c r="FR21" s="10">
        <v>4.5090000000000003</v>
      </c>
      <c r="FS21" s="8" t="s">
        <v>132</v>
      </c>
      <c r="FT21" s="7" t="str">
        <v/>
      </c>
      <c r="FU21" s="7" t="str">
        <v/>
      </c>
      <c r="FW21" s="8" t="s">
        <v>11</v>
      </c>
      <c r="FX21" s="7">
        <f t="shared" si="26"/>
        <v>22</v>
      </c>
      <c r="FY21" s="10">
        <v>4.5090000000000003</v>
      </c>
      <c r="FZ21" s="8" t="s">
        <v>132</v>
      </c>
      <c r="GA21" s="7" t="str">
        <v/>
      </c>
      <c r="GB21" s="7" t="str">
        <v/>
      </c>
    </row>
    <row r="22" spans="1:184" ht="15.75" x14ac:dyDescent="0.25">
      <c r="B22" s="82">
        <f t="shared" si="27"/>
        <v>4931</v>
      </c>
      <c r="C22" s="8" t="s">
        <v>11</v>
      </c>
      <c r="D22" s="7">
        <f t="shared" si="0"/>
        <v>22</v>
      </c>
      <c r="E22" s="10">
        <v>4.931</v>
      </c>
      <c r="F22" s="8" t="s">
        <v>133</v>
      </c>
      <c r="G22" s="7" t="str">
        <v/>
      </c>
      <c r="H22" s="7" t="str">
        <v/>
      </c>
      <c r="J22" s="16">
        <f t="shared" si="1"/>
        <v>4931</v>
      </c>
      <c r="K22" s="8" t="s">
        <v>11</v>
      </c>
      <c r="L22" s="7">
        <f t="shared" si="2"/>
        <v>22</v>
      </c>
      <c r="M22" s="10">
        <v>4.931</v>
      </c>
      <c r="N22" s="8" t="s">
        <v>133</v>
      </c>
      <c r="O22" s="7" t="str">
        <v/>
      </c>
      <c r="P22" s="7" t="str">
        <v/>
      </c>
      <c r="R22" s="8" t="s">
        <v>11</v>
      </c>
      <c r="S22" s="7">
        <f t="shared" si="3"/>
        <v>22</v>
      </c>
      <c r="T22" s="10">
        <v>4.931</v>
      </c>
      <c r="U22" s="8" t="s">
        <v>133</v>
      </c>
      <c r="V22" s="7" t="str">
        <v/>
      </c>
      <c r="W22" s="7" t="str">
        <v/>
      </c>
      <c r="Y22" s="8" t="s">
        <v>11</v>
      </c>
      <c r="Z22" s="7">
        <f t="shared" si="4"/>
        <v>22</v>
      </c>
      <c r="AA22" s="10">
        <v>4.931</v>
      </c>
      <c r="AB22" s="8" t="s">
        <v>133</v>
      </c>
      <c r="AC22" s="7" t="str">
        <v/>
      </c>
      <c r="AD22" s="7" t="str">
        <v/>
      </c>
      <c r="AF22" s="8" t="s">
        <v>11</v>
      </c>
      <c r="AG22" s="7">
        <f t="shared" si="5"/>
        <v>22</v>
      </c>
      <c r="AH22" s="10">
        <v>4.931</v>
      </c>
      <c r="AI22" s="8" t="s">
        <v>133</v>
      </c>
      <c r="AJ22" s="7" t="str">
        <v/>
      </c>
      <c r="AK22" s="7" t="str">
        <v/>
      </c>
      <c r="AM22" s="8" t="s">
        <v>11</v>
      </c>
      <c r="AN22" s="7">
        <f t="shared" si="6"/>
        <v>22</v>
      </c>
      <c r="AO22" s="10">
        <v>4.931</v>
      </c>
      <c r="AP22" s="8" t="s">
        <v>133</v>
      </c>
      <c r="AQ22" s="7" t="str">
        <v/>
      </c>
      <c r="AR22" s="7" t="str">
        <v/>
      </c>
      <c r="AT22" s="8" t="s">
        <v>11</v>
      </c>
      <c r="AU22" s="7">
        <f t="shared" si="7"/>
        <v>22</v>
      </c>
      <c r="AV22" s="10">
        <v>4.931</v>
      </c>
      <c r="AW22" s="8" t="s">
        <v>133</v>
      </c>
      <c r="AX22" s="7" t="str">
        <v/>
      </c>
      <c r="AY22" s="7" t="str">
        <v/>
      </c>
      <c r="BA22" s="8" t="s">
        <v>11</v>
      </c>
      <c r="BB22" s="7">
        <f t="shared" si="8"/>
        <v>22</v>
      </c>
      <c r="BC22" s="10">
        <v>4.931</v>
      </c>
      <c r="BD22" s="8" t="s">
        <v>133</v>
      </c>
      <c r="BE22" s="7" t="str">
        <v/>
      </c>
      <c r="BF22" s="7" t="str">
        <v/>
      </c>
      <c r="BH22" s="8" t="s">
        <v>11</v>
      </c>
      <c r="BI22" s="7">
        <f t="shared" si="9"/>
        <v>22</v>
      </c>
      <c r="BJ22" s="10">
        <v>4.931</v>
      </c>
      <c r="BK22" s="8" t="s">
        <v>133</v>
      </c>
      <c r="BL22" s="7" t="str">
        <v/>
      </c>
      <c r="BM22" s="7" t="str">
        <v/>
      </c>
      <c r="BO22" s="8" t="s">
        <v>11</v>
      </c>
      <c r="BP22" s="7">
        <f t="shared" si="10"/>
        <v>22</v>
      </c>
      <c r="BQ22" s="10">
        <v>4.931</v>
      </c>
      <c r="BR22" s="8" t="s">
        <v>133</v>
      </c>
      <c r="BS22" s="7" t="str">
        <v/>
      </c>
      <c r="BT22" s="7" t="str">
        <v/>
      </c>
      <c r="BV22" s="8" t="s">
        <v>11</v>
      </c>
      <c r="BW22" s="7">
        <f t="shared" si="11"/>
        <v>22</v>
      </c>
      <c r="BX22" s="10">
        <v>4.931</v>
      </c>
      <c r="BY22" s="8" t="s">
        <v>133</v>
      </c>
      <c r="BZ22" s="7" t="str">
        <v/>
      </c>
      <c r="CA22" s="7" t="str">
        <v/>
      </c>
      <c r="CC22" s="8" t="s">
        <v>11</v>
      </c>
      <c r="CD22" s="7">
        <f t="shared" si="12"/>
        <v>22</v>
      </c>
      <c r="CE22" s="10">
        <v>4.931</v>
      </c>
      <c r="CF22" s="8" t="s">
        <v>133</v>
      </c>
      <c r="CG22" s="7" t="str">
        <v/>
      </c>
      <c r="CH22" s="7" t="str">
        <v/>
      </c>
      <c r="CJ22" s="8" t="s">
        <v>11</v>
      </c>
      <c r="CK22" s="7">
        <f t="shared" si="13"/>
        <v>22</v>
      </c>
      <c r="CL22" s="10">
        <v>4.931</v>
      </c>
      <c r="CM22" s="8" t="s">
        <v>133</v>
      </c>
      <c r="CN22" s="7" t="str">
        <v/>
      </c>
      <c r="CO22" s="7" t="str">
        <v/>
      </c>
      <c r="CQ22" s="8" t="s">
        <v>11</v>
      </c>
      <c r="CR22" s="7">
        <f t="shared" si="14"/>
        <v>22</v>
      </c>
      <c r="CS22" s="10">
        <v>4.931</v>
      </c>
      <c r="CT22" s="8" t="s">
        <v>133</v>
      </c>
      <c r="CU22" s="7" t="str">
        <v/>
      </c>
      <c r="CV22" s="7" t="str">
        <v/>
      </c>
      <c r="CX22" s="8" t="s">
        <v>11</v>
      </c>
      <c r="CY22" s="7">
        <f t="shared" si="15"/>
        <v>22</v>
      </c>
      <c r="CZ22" s="10">
        <v>4.931</v>
      </c>
      <c r="DA22" s="8" t="s">
        <v>133</v>
      </c>
      <c r="DB22" s="7" t="str">
        <v/>
      </c>
      <c r="DC22" s="7" t="str">
        <v/>
      </c>
      <c r="DE22" s="8" t="s">
        <v>11</v>
      </c>
      <c r="DF22" s="7">
        <f t="shared" si="16"/>
        <v>22</v>
      </c>
      <c r="DG22" s="10">
        <v>4.931</v>
      </c>
      <c r="DH22" s="8" t="s">
        <v>133</v>
      </c>
      <c r="DI22" s="7" t="str">
        <v/>
      </c>
      <c r="DJ22" s="7" t="str">
        <v/>
      </c>
      <c r="DL22" s="8" t="s">
        <v>11</v>
      </c>
      <c r="DM22" s="7">
        <f t="shared" si="17"/>
        <v>22</v>
      </c>
      <c r="DN22" s="10">
        <v>4.931</v>
      </c>
      <c r="DO22" s="8" t="s">
        <v>133</v>
      </c>
      <c r="DP22" s="7" t="str">
        <v/>
      </c>
      <c r="DQ22" s="7" t="str">
        <v/>
      </c>
      <c r="DS22" s="8" t="s">
        <v>11</v>
      </c>
      <c r="DT22" s="7">
        <f t="shared" si="18"/>
        <v>22</v>
      </c>
      <c r="DU22" s="10">
        <v>4.931</v>
      </c>
      <c r="DV22" s="8" t="s">
        <v>133</v>
      </c>
      <c r="DW22" s="7" t="str">
        <v/>
      </c>
      <c r="DX22" s="7" t="str">
        <v/>
      </c>
      <c r="DZ22" s="8" t="s">
        <v>11</v>
      </c>
      <c r="EA22" s="7">
        <f t="shared" si="19"/>
        <v>22</v>
      </c>
      <c r="EB22" s="10">
        <v>4.931</v>
      </c>
      <c r="EC22" s="8" t="s">
        <v>133</v>
      </c>
      <c r="ED22" s="7" t="str">
        <v/>
      </c>
      <c r="EE22" s="7" t="str">
        <v/>
      </c>
      <c r="EG22" s="8" t="s">
        <v>11</v>
      </c>
      <c r="EH22" s="7">
        <f t="shared" si="20"/>
        <v>22</v>
      </c>
      <c r="EI22" s="10">
        <v>4.931</v>
      </c>
      <c r="EJ22" s="8" t="s">
        <v>133</v>
      </c>
      <c r="EK22" s="7" t="str">
        <v/>
      </c>
      <c r="EL22" s="7" t="str">
        <v/>
      </c>
      <c r="EN22" s="8" t="s">
        <v>11</v>
      </c>
      <c r="EO22" s="7">
        <f t="shared" si="21"/>
        <v>22</v>
      </c>
      <c r="EP22" s="10">
        <v>4.931</v>
      </c>
      <c r="EQ22" s="8" t="s">
        <v>133</v>
      </c>
      <c r="ER22" s="7" t="str">
        <v/>
      </c>
      <c r="ES22" s="7" t="str">
        <v/>
      </c>
      <c r="EU22" s="8" t="s">
        <v>11</v>
      </c>
      <c r="EV22" s="7">
        <f t="shared" si="22"/>
        <v>22</v>
      </c>
      <c r="EW22" s="10">
        <v>4.931</v>
      </c>
      <c r="EX22" s="8" t="s">
        <v>133</v>
      </c>
      <c r="EY22" s="7" t="str">
        <v/>
      </c>
      <c r="EZ22" s="7" t="str">
        <v/>
      </c>
      <c r="FB22" s="8" t="s">
        <v>11</v>
      </c>
      <c r="FC22" s="7">
        <f t="shared" si="23"/>
        <v>22</v>
      </c>
      <c r="FD22" s="10">
        <v>4.931</v>
      </c>
      <c r="FE22" s="8" t="s">
        <v>133</v>
      </c>
      <c r="FF22" s="7" t="str">
        <v/>
      </c>
      <c r="FG22" s="7" t="str">
        <v/>
      </c>
      <c r="FI22" s="8" t="s">
        <v>11</v>
      </c>
      <c r="FJ22" s="7">
        <f t="shared" si="24"/>
        <v>22</v>
      </c>
      <c r="FK22" s="10">
        <v>4.931</v>
      </c>
      <c r="FL22" s="8" t="s">
        <v>133</v>
      </c>
      <c r="FM22" s="7" t="str">
        <v/>
      </c>
      <c r="FN22" s="7" t="str">
        <v/>
      </c>
      <c r="FP22" s="8" t="s">
        <v>11</v>
      </c>
      <c r="FQ22" s="7">
        <f t="shared" si="25"/>
        <v>22</v>
      </c>
      <c r="FR22" s="10">
        <v>4.931</v>
      </c>
      <c r="FS22" s="8" t="s">
        <v>133</v>
      </c>
      <c r="FT22" s="7" t="str">
        <v/>
      </c>
      <c r="FU22" s="7" t="str">
        <v/>
      </c>
      <c r="FW22" s="8" t="s">
        <v>11</v>
      </c>
      <c r="FX22" s="7">
        <f t="shared" si="26"/>
        <v>22</v>
      </c>
      <c r="FY22" s="10">
        <v>4.931</v>
      </c>
      <c r="FZ22" s="8" t="s">
        <v>133</v>
      </c>
      <c r="GA22" s="7" t="str">
        <v/>
      </c>
      <c r="GB22" s="7" t="str">
        <v/>
      </c>
    </row>
    <row r="23" spans="1:184" ht="15.75" x14ac:dyDescent="0.25">
      <c r="B23" s="82">
        <f t="shared" si="27"/>
        <v>4950</v>
      </c>
      <c r="C23" s="8" t="s">
        <v>12</v>
      </c>
      <c r="D23" s="7">
        <f t="shared" si="0"/>
        <v>23</v>
      </c>
      <c r="E23" s="10">
        <v>4.95</v>
      </c>
      <c r="F23" s="8" t="s">
        <v>132</v>
      </c>
      <c r="G23" s="7" t="str">
        <v/>
      </c>
      <c r="H23" s="7" t="str">
        <v/>
      </c>
      <c r="J23" s="16">
        <f t="shared" si="1"/>
        <v>4932</v>
      </c>
      <c r="K23" s="8" t="s">
        <v>12</v>
      </c>
      <c r="L23" s="7">
        <f t="shared" si="2"/>
        <v>23</v>
      </c>
      <c r="M23" s="10">
        <v>4.9320000000000004</v>
      </c>
      <c r="N23" s="8" t="s">
        <v>132</v>
      </c>
      <c r="O23" s="7" t="str">
        <v/>
      </c>
      <c r="P23" s="7" t="str">
        <v/>
      </c>
      <c r="R23" s="8" t="s">
        <v>12</v>
      </c>
      <c r="S23" s="7">
        <f t="shared" si="3"/>
        <v>23</v>
      </c>
      <c r="T23" s="10">
        <v>4.9320000000000004</v>
      </c>
      <c r="U23" s="8" t="s">
        <v>132</v>
      </c>
      <c r="V23" s="7" t="str">
        <v/>
      </c>
      <c r="W23" s="7" t="str">
        <v/>
      </c>
      <c r="Y23" s="8" t="s">
        <v>12</v>
      </c>
      <c r="Z23" s="7">
        <f t="shared" si="4"/>
        <v>23</v>
      </c>
      <c r="AA23" s="10">
        <v>4.9320000000000004</v>
      </c>
      <c r="AB23" s="8" t="s">
        <v>132</v>
      </c>
      <c r="AC23" s="7" t="str">
        <v/>
      </c>
      <c r="AD23" s="7" t="str">
        <v/>
      </c>
      <c r="AF23" s="8" t="s">
        <v>12</v>
      </c>
      <c r="AG23" s="7">
        <f t="shared" si="5"/>
        <v>23</v>
      </c>
      <c r="AH23" s="10">
        <v>4.9320000000000004</v>
      </c>
      <c r="AI23" s="8" t="s">
        <v>132</v>
      </c>
      <c r="AJ23" s="7" t="str">
        <v/>
      </c>
      <c r="AK23" s="7" t="str">
        <v/>
      </c>
      <c r="AM23" s="8" t="s">
        <v>12</v>
      </c>
      <c r="AN23" s="7">
        <f t="shared" si="6"/>
        <v>23</v>
      </c>
      <c r="AO23" s="10">
        <v>4.9320000000000004</v>
      </c>
      <c r="AP23" s="8" t="s">
        <v>132</v>
      </c>
      <c r="AQ23" s="7" t="str">
        <v/>
      </c>
      <c r="AR23" s="7" t="str">
        <v/>
      </c>
      <c r="AT23" s="8" t="s">
        <v>12</v>
      </c>
      <c r="AU23" s="7">
        <f t="shared" si="7"/>
        <v>23</v>
      </c>
      <c r="AV23" s="10">
        <v>4.9320000000000004</v>
      </c>
      <c r="AW23" s="8" t="s">
        <v>132</v>
      </c>
      <c r="AX23" s="7" t="str">
        <v/>
      </c>
      <c r="AY23" s="7" t="str">
        <v/>
      </c>
      <c r="BA23" s="8" t="s">
        <v>12</v>
      </c>
      <c r="BB23" s="7">
        <f t="shared" si="8"/>
        <v>23</v>
      </c>
      <c r="BC23" s="10">
        <v>4.9320000000000004</v>
      </c>
      <c r="BD23" s="8" t="s">
        <v>132</v>
      </c>
      <c r="BE23" s="7" t="str">
        <v/>
      </c>
      <c r="BF23" s="7" t="str">
        <v/>
      </c>
      <c r="BH23" s="8" t="s">
        <v>12</v>
      </c>
      <c r="BI23" s="7">
        <f t="shared" si="9"/>
        <v>23</v>
      </c>
      <c r="BJ23" s="10">
        <v>4.9320000000000004</v>
      </c>
      <c r="BK23" s="8" t="s">
        <v>132</v>
      </c>
      <c r="BL23" s="7" t="str">
        <v/>
      </c>
      <c r="BM23" s="7" t="str">
        <v/>
      </c>
      <c r="BO23" s="8" t="s">
        <v>12</v>
      </c>
      <c r="BP23" s="7">
        <f t="shared" si="10"/>
        <v>23</v>
      </c>
      <c r="BQ23" s="10">
        <v>4.9320000000000004</v>
      </c>
      <c r="BR23" s="8" t="s">
        <v>132</v>
      </c>
      <c r="BS23" s="7" t="str">
        <v/>
      </c>
      <c r="BT23" s="7" t="str">
        <v/>
      </c>
      <c r="BV23" s="8" t="s">
        <v>12</v>
      </c>
      <c r="BW23" s="7">
        <f t="shared" si="11"/>
        <v>23</v>
      </c>
      <c r="BX23" s="10">
        <v>4.9320000000000004</v>
      </c>
      <c r="BY23" s="8" t="s">
        <v>132</v>
      </c>
      <c r="BZ23" s="7" t="str">
        <v/>
      </c>
      <c r="CA23" s="7" t="str">
        <v/>
      </c>
      <c r="CC23" s="8" t="s">
        <v>12</v>
      </c>
      <c r="CD23" s="7">
        <f t="shared" si="12"/>
        <v>23</v>
      </c>
      <c r="CE23" s="10">
        <v>4.9320000000000004</v>
      </c>
      <c r="CF23" s="8" t="s">
        <v>132</v>
      </c>
      <c r="CG23" s="7" t="str">
        <v/>
      </c>
      <c r="CH23" s="7" t="str">
        <v/>
      </c>
      <c r="CJ23" s="8" t="s">
        <v>12</v>
      </c>
      <c r="CK23" s="7">
        <f t="shared" si="13"/>
        <v>23</v>
      </c>
      <c r="CL23" s="10">
        <v>4.9320000000000004</v>
      </c>
      <c r="CM23" s="8" t="s">
        <v>132</v>
      </c>
      <c r="CN23" s="7" t="str">
        <v/>
      </c>
      <c r="CO23" s="7" t="str">
        <v/>
      </c>
      <c r="CQ23" s="8" t="s">
        <v>12</v>
      </c>
      <c r="CR23" s="7">
        <f t="shared" si="14"/>
        <v>23</v>
      </c>
      <c r="CS23" s="10">
        <v>4.9320000000000004</v>
      </c>
      <c r="CT23" s="8" t="s">
        <v>132</v>
      </c>
      <c r="CU23" s="7" t="str">
        <v/>
      </c>
      <c r="CV23" s="7" t="str">
        <v/>
      </c>
      <c r="CX23" s="8" t="s">
        <v>12</v>
      </c>
      <c r="CY23" s="7">
        <f t="shared" si="15"/>
        <v>23</v>
      </c>
      <c r="CZ23" s="10">
        <v>4.9320000000000004</v>
      </c>
      <c r="DA23" s="8" t="s">
        <v>132</v>
      </c>
      <c r="DB23" s="7" t="str">
        <v/>
      </c>
      <c r="DC23" s="7" t="str">
        <v/>
      </c>
      <c r="DE23" s="8" t="s">
        <v>12</v>
      </c>
      <c r="DF23" s="7">
        <f t="shared" si="16"/>
        <v>23</v>
      </c>
      <c r="DG23" s="10">
        <v>4.9320000000000004</v>
      </c>
      <c r="DH23" s="8" t="s">
        <v>132</v>
      </c>
      <c r="DI23" s="7" t="str">
        <v/>
      </c>
      <c r="DJ23" s="7" t="str">
        <v/>
      </c>
      <c r="DL23" s="8" t="s">
        <v>12</v>
      </c>
      <c r="DM23" s="7">
        <f t="shared" si="17"/>
        <v>23</v>
      </c>
      <c r="DN23" s="10">
        <v>4.9320000000000004</v>
      </c>
      <c r="DO23" s="8" t="s">
        <v>132</v>
      </c>
      <c r="DP23" s="7" t="str">
        <v/>
      </c>
      <c r="DQ23" s="7" t="str">
        <v/>
      </c>
      <c r="DS23" s="8" t="s">
        <v>12</v>
      </c>
      <c r="DT23" s="7">
        <f t="shared" si="18"/>
        <v>23</v>
      </c>
      <c r="DU23" s="10">
        <v>4.9320000000000004</v>
      </c>
      <c r="DV23" s="8" t="s">
        <v>132</v>
      </c>
      <c r="DW23" s="7" t="str">
        <v/>
      </c>
      <c r="DX23" s="7" t="str">
        <v/>
      </c>
      <c r="DZ23" s="8" t="s">
        <v>12</v>
      </c>
      <c r="EA23" s="7">
        <f t="shared" si="19"/>
        <v>23</v>
      </c>
      <c r="EB23" s="10">
        <v>4.9320000000000004</v>
      </c>
      <c r="EC23" s="8" t="s">
        <v>132</v>
      </c>
      <c r="ED23" s="7" t="str">
        <v/>
      </c>
      <c r="EE23" s="7" t="str">
        <v/>
      </c>
      <c r="EG23" s="8" t="s">
        <v>12</v>
      </c>
      <c r="EH23" s="7">
        <f t="shared" si="20"/>
        <v>23</v>
      </c>
      <c r="EI23" s="10">
        <v>4.9320000000000004</v>
      </c>
      <c r="EJ23" s="8" t="s">
        <v>132</v>
      </c>
      <c r="EK23" s="7" t="str">
        <v/>
      </c>
      <c r="EL23" s="7" t="str">
        <v/>
      </c>
      <c r="EN23" s="8" t="s">
        <v>12</v>
      </c>
      <c r="EO23" s="7">
        <f t="shared" si="21"/>
        <v>23</v>
      </c>
      <c r="EP23" s="10">
        <v>4.9320000000000004</v>
      </c>
      <c r="EQ23" s="8" t="s">
        <v>132</v>
      </c>
      <c r="ER23" s="7" t="str">
        <v/>
      </c>
      <c r="ES23" s="7" t="str">
        <v/>
      </c>
      <c r="EU23" s="8" t="s">
        <v>12</v>
      </c>
      <c r="EV23" s="7">
        <f t="shared" si="22"/>
        <v>23</v>
      </c>
      <c r="EW23" s="10">
        <v>4.9320000000000004</v>
      </c>
      <c r="EX23" s="8" t="s">
        <v>132</v>
      </c>
      <c r="EY23" s="7" t="str">
        <v/>
      </c>
      <c r="EZ23" s="7" t="str">
        <v/>
      </c>
      <c r="FB23" s="8" t="s">
        <v>12</v>
      </c>
      <c r="FC23" s="7">
        <f t="shared" si="23"/>
        <v>23</v>
      </c>
      <c r="FD23" s="10">
        <v>4.9320000000000004</v>
      </c>
      <c r="FE23" s="8" t="s">
        <v>132</v>
      </c>
      <c r="FF23" s="7" t="str">
        <v/>
      </c>
      <c r="FG23" s="7" t="str">
        <v/>
      </c>
      <c r="FI23" s="8" t="s">
        <v>12</v>
      </c>
      <c r="FJ23" s="7">
        <f t="shared" si="24"/>
        <v>23</v>
      </c>
      <c r="FK23" s="10">
        <v>4.9320000000000004</v>
      </c>
      <c r="FL23" s="8" t="s">
        <v>132</v>
      </c>
      <c r="FM23" s="7" t="str">
        <v/>
      </c>
      <c r="FN23" s="7" t="str">
        <v/>
      </c>
      <c r="FP23" s="8" t="s">
        <v>12</v>
      </c>
      <c r="FQ23" s="7">
        <f t="shared" si="25"/>
        <v>23</v>
      </c>
      <c r="FR23" s="10">
        <v>4.9320000000000004</v>
      </c>
      <c r="FS23" s="8" t="s">
        <v>132</v>
      </c>
      <c r="FT23" s="7" t="str">
        <v/>
      </c>
      <c r="FU23" s="7" t="str">
        <v/>
      </c>
      <c r="FW23" s="8" t="s">
        <v>12</v>
      </c>
      <c r="FX23" s="7">
        <f t="shared" si="26"/>
        <v>23</v>
      </c>
      <c r="FY23" s="10">
        <v>4.9320000000000004</v>
      </c>
      <c r="FZ23" s="8" t="s">
        <v>132</v>
      </c>
      <c r="GA23" s="7" t="str">
        <v/>
      </c>
      <c r="GB23" s="7" t="str">
        <v/>
      </c>
    </row>
    <row r="24" spans="1:184" ht="15.75" x14ac:dyDescent="0.25">
      <c r="B24" s="82">
        <f t="shared" si="27"/>
        <v>5427</v>
      </c>
      <c r="C24" s="8" t="s">
        <v>12</v>
      </c>
      <c r="D24" s="7">
        <f t="shared" si="0"/>
        <v>23</v>
      </c>
      <c r="E24" s="10">
        <v>5.4269999999999996</v>
      </c>
      <c r="F24" s="8" t="s">
        <v>133</v>
      </c>
      <c r="G24" s="7" t="str">
        <v/>
      </c>
      <c r="H24" s="7" t="str">
        <v/>
      </c>
      <c r="J24" s="16">
        <f t="shared" si="1"/>
        <v>5427</v>
      </c>
      <c r="K24" s="8" t="s">
        <v>12</v>
      </c>
      <c r="L24" s="7">
        <f t="shared" si="2"/>
        <v>23</v>
      </c>
      <c r="M24" s="10">
        <v>5.4269999999999996</v>
      </c>
      <c r="N24" s="8" t="s">
        <v>133</v>
      </c>
      <c r="O24" s="7" t="str">
        <v/>
      </c>
      <c r="P24" s="7" t="str">
        <v/>
      </c>
      <c r="R24" s="8" t="s">
        <v>12</v>
      </c>
      <c r="S24" s="7">
        <f t="shared" si="3"/>
        <v>23</v>
      </c>
      <c r="T24" s="10">
        <v>5.4269999999999996</v>
      </c>
      <c r="U24" s="8" t="s">
        <v>133</v>
      </c>
      <c r="V24" s="7" t="str">
        <v/>
      </c>
      <c r="W24" s="7" t="str">
        <v/>
      </c>
      <c r="Y24" s="8" t="s">
        <v>12</v>
      </c>
      <c r="Z24" s="7">
        <f t="shared" si="4"/>
        <v>23</v>
      </c>
      <c r="AA24" s="10">
        <v>5.4269999999999996</v>
      </c>
      <c r="AB24" s="8" t="s">
        <v>133</v>
      </c>
      <c r="AC24" s="7" t="str">
        <v/>
      </c>
      <c r="AD24" s="7" t="str">
        <v/>
      </c>
      <c r="AF24" s="8" t="s">
        <v>12</v>
      </c>
      <c r="AG24" s="7">
        <f t="shared" si="5"/>
        <v>23</v>
      </c>
      <c r="AH24" s="10">
        <v>5.4269999999999996</v>
      </c>
      <c r="AI24" s="8" t="s">
        <v>133</v>
      </c>
      <c r="AJ24" s="7" t="str">
        <v/>
      </c>
      <c r="AK24" s="7" t="str">
        <v/>
      </c>
      <c r="AM24" s="8" t="s">
        <v>12</v>
      </c>
      <c r="AN24" s="7">
        <f t="shared" si="6"/>
        <v>23</v>
      </c>
      <c r="AO24" s="10">
        <v>5.4269999999999996</v>
      </c>
      <c r="AP24" s="8" t="s">
        <v>133</v>
      </c>
      <c r="AQ24" s="7" t="str">
        <v/>
      </c>
      <c r="AR24" s="7" t="str">
        <v/>
      </c>
      <c r="AT24" s="8" t="s">
        <v>12</v>
      </c>
      <c r="AU24" s="7">
        <f t="shared" si="7"/>
        <v>23</v>
      </c>
      <c r="AV24" s="10">
        <v>5.4269999999999996</v>
      </c>
      <c r="AW24" s="8" t="s">
        <v>133</v>
      </c>
      <c r="AX24" s="7" t="str">
        <v/>
      </c>
      <c r="AY24" s="7" t="str">
        <v/>
      </c>
      <c r="BA24" s="8" t="s">
        <v>12</v>
      </c>
      <c r="BB24" s="7">
        <f t="shared" si="8"/>
        <v>23</v>
      </c>
      <c r="BC24" s="10">
        <v>5.4269999999999996</v>
      </c>
      <c r="BD24" s="8" t="s">
        <v>133</v>
      </c>
      <c r="BE24" s="7" t="str">
        <v/>
      </c>
      <c r="BF24" s="7" t="str">
        <v/>
      </c>
      <c r="BH24" s="8" t="s">
        <v>12</v>
      </c>
      <c r="BI24" s="7">
        <f t="shared" si="9"/>
        <v>23</v>
      </c>
      <c r="BJ24" s="10">
        <v>5.4269999999999996</v>
      </c>
      <c r="BK24" s="8" t="s">
        <v>133</v>
      </c>
      <c r="BL24" s="7" t="str">
        <v/>
      </c>
      <c r="BM24" s="7" t="str">
        <v/>
      </c>
      <c r="BO24" s="8" t="s">
        <v>12</v>
      </c>
      <c r="BP24" s="7">
        <f t="shared" si="10"/>
        <v>23</v>
      </c>
      <c r="BQ24" s="10">
        <v>5.4269999999999996</v>
      </c>
      <c r="BR24" s="8" t="s">
        <v>133</v>
      </c>
      <c r="BS24" s="7" t="str">
        <v/>
      </c>
      <c r="BT24" s="7" t="str">
        <v/>
      </c>
      <c r="BV24" s="8" t="s">
        <v>12</v>
      </c>
      <c r="BW24" s="7">
        <f t="shared" si="11"/>
        <v>23</v>
      </c>
      <c r="BX24" s="10">
        <v>5.4269999999999996</v>
      </c>
      <c r="BY24" s="8" t="s">
        <v>133</v>
      </c>
      <c r="BZ24" s="7" t="str">
        <v/>
      </c>
      <c r="CA24" s="7" t="str">
        <v/>
      </c>
      <c r="CC24" s="8" t="s">
        <v>12</v>
      </c>
      <c r="CD24" s="7">
        <f t="shared" si="12"/>
        <v>23</v>
      </c>
      <c r="CE24" s="10">
        <v>5.4269999999999996</v>
      </c>
      <c r="CF24" s="8" t="s">
        <v>133</v>
      </c>
      <c r="CG24" s="7" t="str">
        <v/>
      </c>
      <c r="CH24" s="7" t="str">
        <v/>
      </c>
      <c r="CJ24" s="8" t="s">
        <v>12</v>
      </c>
      <c r="CK24" s="7">
        <f t="shared" si="13"/>
        <v>23</v>
      </c>
      <c r="CL24" s="10">
        <v>5.4269999999999996</v>
      </c>
      <c r="CM24" s="8" t="s">
        <v>133</v>
      </c>
      <c r="CN24" s="7" t="str">
        <v/>
      </c>
      <c r="CO24" s="7" t="str">
        <v/>
      </c>
      <c r="CQ24" s="8" t="s">
        <v>12</v>
      </c>
      <c r="CR24" s="7">
        <f t="shared" si="14"/>
        <v>23</v>
      </c>
      <c r="CS24" s="10">
        <v>5.4269999999999996</v>
      </c>
      <c r="CT24" s="8" t="s">
        <v>133</v>
      </c>
      <c r="CU24" s="7" t="str">
        <v/>
      </c>
      <c r="CV24" s="7" t="str">
        <v/>
      </c>
      <c r="CX24" s="8" t="s">
        <v>12</v>
      </c>
      <c r="CY24" s="7">
        <f t="shared" si="15"/>
        <v>23</v>
      </c>
      <c r="CZ24" s="10">
        <v>5.4269999999999996</v>
      </c>
      <c r="DA24" s="8" t="s">
        <v>133</v>
      </c>
      <c r="DB24" s="7" t="str">
        <v/>
      </c>
      <c r="DC24" s="7" t="str">
        <v/>
      </c>
      <c r="DE24" s="8" t="s">
        <v>12</v>
      </c>
      <c r="DF24" s="7">
        <f t="shared" si="16"/>
        <v>23</v>
      </c>
      <c r="DG24" s="10">
        <v>5.4269999999999996</v>
      </c>
      <c r="DH24" s="8" t="s">
        <v>133</v>
      </c>
      <c r="DI24" s="7" t="str">
        <v/>
      </c>
      <c r="DJ24" s="7" t="str">
        <v/>
      </c>
      <c r="DL24" s="8" t="s">
        <v>12</v>
      </c>
      <c r="DM24" s="7">
        <f t="shared" si="17"/>
        <v>23</v>
      </c>
      <c r="DN24" s="10">
        <v>5.4269999999999996</v>
      </c>
      <c r="DO24" s="8" t="s">
        <v>133</v>
      </c>
      <c r="DP24" s="7" t="str">
        <v/>
      </c>
      <c r="DQ24" s="7" t="str">
        <v/>
      </c>
      <c r="DS24" s="8" t="s">
        <v>12</v>
      </c>
      <c r="DT24" s="7">
        <f t="shared" si="18"/>
        <v>23</v>
      </c>
      <c r="DU24" s="10">
        <v>5.4269999999999996</v>
      </c>
      <c r="DV24" s="8" t="s">
        <v>133</v>
      </c>
      <c r="DW24" s="7" t="str">
        <v/>
      </c>
      <c r="DX24" s="7" t="str">
        <v/>
      </c>
      <c r="DZ24" s="8" t="s">
        <v>12</v>
      </c>
      <c r="EA24" s="7">
        <f t="shared" si="19"/>
        <v>23</v>
      </c>
      <c r="EB24" s="10">
        <v>5.4269999999999996</v>
      </c>
      <c r="EC24" s="8" t="s">
        <v>133</v>
      </c>
      <c r="ED24" s="7" t="str">
        <v/>
      </c>
      <c r="EE24" s="7" t="str">
        <v/>
      </c>
      <c r="EG24" s="8" t="s">
        <v>12</v>
      </c>
      <c r="EH24" s="7">
        <f t="shared" si="20"/>
        <v>23</v>
      </c>
      <c r="EI24" s="10">
        <v>5.4269999999999996</v>
      </c>
      <c r="EJ24" s="8" t="s">
        <v>133</v>
      </c>
      <c r="EK24" s="7" t="str">
        <v/>
      </c>
      <c r="EL24" s="7" t="str">
        <v/>
      </c>
      <c r="EN24" s="8" t="s">
        <v>12</v>
      </c>
      <c r="EO24" s="7">
        <f t="shared" si="21"/>
        <v>23</v>
      </c>
      <c r="EP24" s="10">
        <v>5.4269999999999996</v>
      </c>
      <c r="EQ24" s="8" t="s">
        <v>133</v>
      </c>
      <c r="ER24" s="7" t="str">
        <v/>
      </c>
      <c r="ES24" s="7" t="str">
        <v/>
      </c>
      <c r="EU24" s="8" t="s">
        <v>12</v>
      </c>
      <c r="EV24" s="7">
        <f t="shared" si="22"/>
        <v>23</v>
      </c>
      <c r="EW24" s="10">
        <v>5.4269999999999996</v>
      </c>
      <c r="EX24" s="8" t="s">
        <v>133</v>
      </c>
      <c r="EY24" s="7" t="str">
        <v/>
      </c>
      <c r="EZ24" s="7" t="str">
        <v/>
      </c>
      <c r="FB24" s="8" t="s">
        <v>12</v>
      </c>
      <c r="FC24" s="7">
        <f t="shared" si="23"/>
        <v>23</v>
      </c>
      <c r="FD24" s="10">
        <v>5.4269999999999996</v>
      </c>
      <c r="FE24" s="8" t="s">
        <v>133</v>
      </c>
      <c r="FF24" s="7" t="str">
        <v/>
      </c>
      <c r="FG24" s="7" t="str">
        <v/>
      </c>
      <c r="FI24" s="8" t="s">
        <v>12</v>
      </c>
      <c r="FJ24" s="7">
        <f t="shared" si="24"/>
        <v>23</v>
      </c>
      <c r="FK24" s="10">
        <v>5.4269999999999996</v>
      </c>
      <c r="FL24" s="8" t="s">
        <v>133</v>
      </c>
      <c r="FM24" s="7" t="str">
        <v/>
      </c>
      <c r="FN24" s="7" t="str">
        <v/>
      </c>
      <c r="FP24" s="8" t="s">
        <v>12</v>
      </c>
      <c r="FQ24" s="7">
        <f t="shared" si="25"/>
        <v>23</v>
      </c>
      <c r="FR24" s="10">
        <v>5.4269999999999996</v>
      </c>
      <c r="FS24" s="8" t="s">
        <v>133</v>
      </c>
      <c r="FT24" s="7" t="str">
        <v/>
      </c>
      <c r="FU24" s="7" t="str">
        <v/>
      </c>
      <c r="FW24" s="8" t="s">
        <v>12</v>
      </c>
      <c r="FX24" s="7">
        <f t="shared" si="26"/>
        <v>23</v>
      </c>
      <c r="FY24" s="10">
        <v>5.4269999999999996</v>
      </c>
      <c r="FZ24" s="8" t="s">
        <v>133</v>
      </c>
      <c r="GA24" s="7" t="str">
        <v/>
      </c>
      <c r="GB24" s="7" t="str">
        <v/>
      </c>
    </row>
    <row r="25" spans="1:184" ht="15.75" x14ac:dyDescent="0.25">
      <c r="B25" s="82">
        <f t="shared" si="27"/>
        <v>5412</v>
      </c>
      <c r="C25" s="8" t="s">
        <v>13</v>
      </c>
      <c r="D25" s="7">
        <f t="shared" si="0"/>
        <v>24</v>
      </c>
      <c r="E25" s="10">
        <v>5.4119999999999999</v>
      </c>
      <c r="F25" s="8" t="s">
        <v>132</v>
      </c>
      <c r="G25" s="7" t="str">
        <v/>
      </c>
      <c r="H25" s="7" t="str">
        <v/>
      </c>
      <c r="J25" s="16">
        <f t="shared" si="1"/>
        <v>5412</v>
      </c>
      <c r="K25" s="8" t="s">
        <v>13</v>
      </c>
      <c r="L25" s="7">
        <f t="shared" si="2"/>
        <v>24</v>
      </c>
      <c r="M25" s="10">
        <v>5.4119999999999999</v>
      </c>
      <c r="N25" s="8" t="s">
        <v>132</v>
      </c>
      <c r="O25" s="7">
        <v>1257</v>
      </c>
      <c r="P25" s="7">
        <v>118</v>
      </c>
      <c r="R25" s="8" t="s">
        <v>13</v>
      </c>
      <c r="S25" s="7">
        <f t="shared" si="3"/>
        <v>24</v>
      </c>
      <c r="T25" s="10">
        <v>5.4119999999999999</v>
      </c>
      <c r="U25" s="8" t="s">
        <v>132</v>
      </c>
      <c r="V25" s="7">
        <v>2809</v>
      </c>
      <c r="W25" s="7">
        <v>137</v>
      </c>
      <c r="Y25" s="8" t="s">
        <v>13</v>
      </c>
      <c r="Z25" s="7">
        <f t="shared" si="4"/>
        <v>24</v>
      </c>
      <c r="AA25" s="10">
        <v>5.4119999999999999</v>
      </c>
      <c r="AB25" s="8" t="s">
        <v>132</v>
      </c>
      <c r="AC25" s="7">
        <v>4568</v>
      </c>
      <c r="AD25" s="7">
        <v>143</v>
      </c>
      <c r="AF25" s="8" t="s">
        <v>13</v>
      </c>
      <c r="AG25" s="7">
        <f t="shared" si="5"/>
        <v>24</v>
      </c>
      <c r="AH25" s="10">
        <v>5.4119999999999999</v>
      </c>
      <c r="AI25" s="8" t="s">
        <v>132</v>
      </c>
      <c r="AJ25" s="7">
        <v>1576</v>
      </c>
      <c r="AK25" s="7">
        <v>131</v>
      </c>
      <c r="AM25" s="8" t="s">
        <v>13</v>
      </c>
      <c r="AN25" s="7">
        <f t="shared" si="6"/>
        <v>24</v>
      </c>
      <c r="AO25" s="10">
        <v>5.4119999999999999</v>
      </c>
      <c r="AP25" s="8" t="s">
        <v>132</v>
      </c>
      <c r="AQ25" s="7">
        <v>4120</v>
      </c>
      <c r="AR25" s="7">
        <v>142</v>
      </c>
      <c r="AT25" s="8" t="s">
        <v>13</v>
      </c>
      <c r="AU25" s="7">
        <f t="shared" si="7"/>
        <v>24</v>
      </c>
      <c r="AV25" s="10">
        <v>5.4119999999999999</v>
      </c>
      <c r="AW25" s="8" t="s">
        <v>132</v>
      </c>
      <c r="AX25" s="7">
        <v>2957</v>
      </c>
      <c r="AY25" s="7">
        <v>138</v>
      </c>
      <c r="BA25" s="8" t="s">
        <v>13</v>
      </c>
      <c r="BB25" s="7">
        <f t="shared" si="8"/>
        <v>24</v>
      </c>
      <c r="BC25" s="10">
        <v>5.4119999999999999</v>
      </c>
      <c r="BD25" s="8" t="s">
        <v>132</v>
      </c>
      <c r="BE25" s="7">
        <v>3744</v>
      </c>
      <c r="BF25" s="7">
        <v>146</v>
      </c>
      <c r="BH25" s="8" t="s">
        <v>13</v>
      </c>
      <c r="BI25" s="7">
        <f t="shared" si="9"/>
        <v>24</v>
      </c>
      <c r="BJ25" s="10">
        <v>5.4119999999999999</v>
      </c>
      <c r="BK25" s="8" t="s">
        <v>132</v>
      </c>
      <c r="BL25" s="7">
        <v>4464</v>
      </c>
      <c r="BM25" s="7">
        <v>147</v>
      </c>
      <c r="BO25" s="8" t="s">
        <v>13</v>
      </c>
      <c r="BP25" s="7">
        <f t="shared" si="10"/>
        <v>24</v>
      </c>
      <c r="BQ25" s="10">
        <v>5.4119999999999999</v>
      </c>
      <c r="BR25" s="8" t="s">
        <v>132</v>
      </c>
      <c r="BS25" s="7">
        <v>4493</v>
      </c>
      <c r="BT25" s="7">
        <v>144</v>
      </c>
      <c r="BV25" s="8" t="s">
        <v>13</v>
      </c>
      <c r="BW25" s="7">
        <f t="shared" si="11"/>
        <v>24</v>
      </c>
      <c r="BX25" s="10">
        <v>5.4119999999999999</v>
      </c>
      <c r="BY25" s="8" t="s">
        <v>132</v>
      </c>
      <c r="BZ25" s="7">
        <v>5099</v>
      </c>
      <c r="CA25" s="7">
        <v>152</v>
      </c>
      <c r="CC25" s="8" t="s">
        <v>13</v>
      </c>
      <c r="CD25" s="7">
        <f t="shared" si="12"/>
        <v>24</v>
      </c>
      <c r="CE25" s="10">
        <v>5.4119999999999999</v>
      </c>
      <c r="CF25" s="8" t="s">
        <v>132</v>
      </c>
      <c r="CG25" s="7">
        <v>6609</v>
      </c>
      <c r="CH25" s="7">
        <v>155</v>
      </c>
      <c r="CJ25" s="8" t="s">
        <v>13</v>
      </c>
      <c r="CK25" s="7">
        <f t="shared" si="13"/>
        <v>24</v>
      </c>
      <c r="CL25" s="10">
        <v>5.4119999999999999</v>
      </c>
      <c r="CM25" s="8" t="s">
        <v>132</v>
      </c>
      <c r="CN25" s="7" t="str">
        <v/>
      </c>
      <c r="CO25" s="7" t="str">
        <v/>
      </c>
      <c r="CQ25" s="8" t="s">
        <v>13</v>
      </c>
      <c r="CR25" s="7">
        <f t="shared" si="14"/>
        <v>24</v>
      </c>
      <c r="CS25" s="10">
        <v>5.4119999999999999</v>
      </c>
      <c r="CT25" s="8" t="s">
        <v>132</v>
      </c>
      <c r="CU25" s="7" t="str">
        <v/>
      </c>
      <c r="CV25" s="7" t="str">
        <v/>
      </c>
      <c r="CX25" s="8" t="s">
        <v>13</v>
      </c>
      <c r="CY25" s="7">
        <f t="shared" si="15"/>
        <v>24</v>
      </c>
      <c r="CZ25" s="10">
        <v>5.4119999999999999</v>
      </c>
      <c r="DA25" s="8" t="s">
        <v>132</v>
      </c>
      <c r="DB25" s="7" t="str">
        <v/>
      </c>
      <c r="DC25" s="7" t="str">
        <v/>
      </c>
      <c r="DE25" s="8" t="s">
        <v>13</v>
      </c>
      <c r="DF25" s="7">
        <f t="shared" si="16"/>
        <v>24</v>
      </c>
      <c r="DG25" s="10">
        <v>5.4119999999999999</v>
      </c>
      <c r="DH25" s="8" t="s">
        <v>132</v>
      </c>
      <c r="DI25" s="7" t="str">
        <v/>
      </c>
      <c r="DJ25" s="7" t="str">
        <v/>
      </c>
      <c r="DL25" s="8" t="s">
        <v>13</v>
      </c>
      <c r="DM25" s="7">
        <f t="shared" si="17"/>
        <v>24</v>
      </c>
      <c r="DN25" s="10">
        <v>5.4119999999999999</v>
      </c>
      <c r="DO25" s="8" t="s">
        <v>132</v>
      </c>
      <c r="DP25" s="7" t="str">
        <v/>
      </c>
      <c r="DQ25" s="7" t="str">
        <v/>
      </c>
      <c r="DS25" s="8" t="s">
        <v>13</v>
      </c>
      <c r="DT25" s="7">
        <f t="shared" si="18"/>
        <v>24</v>
      </c>
      <c r="DU25" s="10">
        <v>5.4119999999999999</v>
      </c>
      <c r="DV25" s="8" t="s">
        <v>132</v>
      </c>
      <c r="DW25" s="7" t="str">
        <v/>
      </c>
      <c r="DX25" s="7" t="str">
        <v/>
      </c>
      <c r="DZ25" s="8" t="s">
        <v>13</v>
      </c>
      <c r="EA25" s="7">
        <f t="shared" si="19"/>
        <v>24</v>
      </c>
      <c r="EB25" s="10">
        <v>5.4119999999999999</v>
      </c>
      <c r="EC25" s="8" t="s">
        <v>132</v>
      </c>
      <c r="ED25" s="7" t="str">
        <v/>
      </c>
      <c r="EE25" s="7" t="str">
        <v/>
      </c>
      <c r="EG25" s="8" t="s">
        <v>13</v>
      </c>
      <c r="EH25" s="7">
        <f t="shared" si="20"/>
        <v>24</v>
      </c>
      <c r="EI25" s="10">
        <v>5.4119999999999999</v>
      </c>
      <c r="EJ25" s="8" t="s">
        <v>132</v>
      </c>
      <c r="EK25" s="7" t="str">
        <v/>
      </c>
      <c r="EL25" s="7" t="str">
        <v/>
      </c>
      <c r="EN25" s="8" t="s">
        <v>13</v>
      </c>
      <c r="EO25" s="7">
        <f t="shared" si="21"/>
        <v>24</v>
      </c>
      <c r="EP25" s="10">
        <v>5.4119999999999999</v>
      </c>
      <c r="EQ25" s="8" t="s">
        <v>132</v>
      </c>
      <c r="ER25" s="7" t="str">
        <v/>
      </c>
      <c r="ES25" s="7" t="str">
        <v/>
      </c>
      <c r="EU25" s="8" t="s">
        <v>13</v>
      </c>
      <c r="EV25" s="7">
        <f t="shared" si="22"/>
        <v>24</v>
      </c>
      <c r="EW25" s="10">
        <v>5.4119999999999999</v>
      </c>
      <c r="EX25" s="8" t="s">
        <v>132</v>
      </c>
      <c r="EY25" s="7" t="str">
        <v/>
      </c>
      <c r="EZ25" s="7" t="str">
        <v/>
      </c>
      <c r="FB25" s="8" t="s">
        <v>13</v>
      </c>
      <c r="FC25" s="7">
        <f t="shared" si="23"/>
        <v>24</v>
      </c>
      <c r="FD25" s="10">
        <v>5.4119999999999999</v>
      </c>
      <c r="FE25" s="8" t="s">
        <v>132</v>
      </c>
      <c r="FF25" s="7" t="str">
        <v/>
      </c>
      <c r="FG25" s="7" t="str">
        <v/>
      </c>
      <c r="FI25" s="8" t="s">
        <v>13</v>
      </c>
      <c r="FJ25" s="7">
        <f t="shared" si="24"/>
        <v>24</v>
      </c>
      <c r="FK25" s="10">
        <v>5.4119999999999999</v>
      </c>
      <c r="FL25" s="8" t="s">
        <v>132</v>
      </c>
      <c r="FM25" s="7" t="str">
        <v/>
      </c>
      <c r="FN25" s="7" t="str">
        <v/>
      </c>
      <c r="FP25" s="8" t="s">
        <v>13</v>
      </c>
      <c r="FQ25" s="7">
        <f t="shared" si="25"/>
        <v>24</v>
      </c>
      <c r="FR25" s="10">
        <v>5.4119999999999999</v>
      </c>
      <c r="FS25" s="8" t="s">
        <v>132</v>
      </c>
      <c r="FT25" s="7" t="str">
        <v/>
      </c>
      <c r="FU25" s="7" t="str">
        <v/>
      </c>
      <c r="FW25" s="8" t="s">
        <v>13</v>
      </c>
      <c r="FX25" s="7">
        <f t="shared" si="26"/>
        <v>24</v>
      </c>
      <c r="FY25" s="10">
        <v>5.4119999999999999</v>
      </c>
      <c r="FZ25" s="8" t="s">
        <v>132</v>
      </c>
      <c r="GA25" s="7" t="str">
        <v/>
      </c>
      <c r="GB25" s="7" t="str">
        <v/>
      </c>
    </row>
    <row r="26" spans="1:184" ht="15.75" x14ac:dyDescent="0.25">
      <c r="A26" s="67" t="s">
        <v>226</v>
      </c>
      <c r="B26" s="82">
        <f t="shared" si="27"/>
        <v>5946</v>
      </c>
      <c r="C26" s="8" t="s">
        <v>13</v>
      </c>
      <c r="D26" s="7">
        <f t="shared" si="0"/>
        <v>24</v>
      </c>
      <c r="E26" s="10">
        <v>5.9459999999999997</v>
      </c>
      <c r="F26" s="8" t="s">
        <v>133</v>
      </c>
      <c r="G26" s="7" t="str">
        <v/>
      </c>
      <c r="H26" s="7" t="str">
        <v/>
      </c>
      <c r="J26" s="16">
        <f t="shared" si="1"/>
        <v>5946</v>
      </c>
      <c r="K26" s="8" t="s">
        <v>13</v>
      </c>
      <c r="L26" s="7">
        <f t="shared" si="2"/>
        <v>24</v>
      </c>
      <c r="M26" s="10">
        <v>5.9459999999999997</v>
      </c>
      <c r="N26" s="8" t="s">
        <v>133</v>
      </c>
      <c r="O26" s="7" t="str">
        <v/>
      </c>
      <c r="P26" s="7" t="str">
        <v/>
      </c>
      <c r="R26" s="8" t="s">
        <v>13</v>
      </c>
      <c r="S26" s="7">
        <f t="shared" si="3"/>
        <v>24</v>
      </c>
      <c r="T26" s="10">
        <v>5.9459999999999997</v>
      </c>
      <c r="U26" s="8" t="s">
        <v>133</v>
      </c>
      <c r="V26" s="7" t="str">
        <v/>
      </c>
      <c r="W26" s="7" t="str">
        <v/>
      </c>
      <c r="Y26" s="8" t="s">
        <v>13</v>
      </c>
      <c r="Z26" s="7">
        <f t="shared" si="4"/>
        <v>24</v>
      </c>
      <c r="AA26" s="10">
        <v>5.9459999999999997</v>
      </c>
      <c r="AB26" s="8" t="s">
        <v>133</v>
      </c>
      <c r="AC26" s="7" t="str">
        <v/>
      </c>
      <c r="AD26" s="7" t="str">
        <v/>
      </c>
      <c r="AF26" s="8" t="s">
        <v>13</v>
      </c>
      <c r="AG26" s="7">
        <f t="shared" si="5"/>
        <v>24</v>
      </c>
      <c r="AH26" s="10">
        <v>5.9459999999999997</v>
      </c>
      <c r="AI26" s="8" t="s">
        <v>133</v>
      </c>
      <c r="AJ26" s="7" t="str">
        <v/>
      </c>
      <c r="AK26" s="7" t="str">
        <v/>
      </c>
      <c r="AM26" s="8" t="s">
        <v>13</v>
      </c>
      <c r="AN26" s="7">
        <f t="shared" si="6"/>
        <v>24</v>
      </c>
      <c r="AO26" s="10">
        <v>5.9459999999999997</v>
      </c>
      <c r="AP26" s="8" t="s">
        <v>133</v>
      </c>
      <c r="AQ26" s="7" t="str">
        <v/>
      </c>
      <c r="AR26" s="7" t="str">
        <v/>
      </c>
      <c r="AT26" s="8" t="s">
        <v>13</v>
      </c>
      <c r="AU26" s="7">
        <f t="shared" si="7"/>
        <v>24</v>
      </c>
      <c r="AV26" s="10">
        <v>5.9459999999999997</v>
      </c>
      <c r="AW26" s="8" t="s">
        <v>133</v>
      </c>
      <c r="AX26" s="7" t="str">
        <v/>
      </c>
      <c r="AY26" s="7" t="str">
        <v/>
      </c>
      <c r="BA26" s="8" t="s">
        <v>13</v>
      </c>
      <c r="BB26" s="7">
        <f t="shared" si="8"/>
        <v>24</v>
      </c>
      <c r="BC26" s="10">
        <v>5.9459999999999997</v>
      </c>
      <c r="BD26" s="8" t="s">
        <v>133</v>
      </c>
      <c r="BE26" s="7" t="str">
        <v/>
      </c>
      <c r="BF26" s="7" t="str">
        <v/>
      </c>
      <c r="BH26" s="8" t="s">
        <v>13</v>
      </c>
      <c r="BI26" s="7">
        <f t="shared" si="9"/>
        <v>24</v>
      </c>
      <c r="BJ26" s="10">
        <v>5.9459999999999997</v>
      </c>
      <c r="BK26" s="8" t="s">
        <v>133</v>
      </c>
      <c r="BL26" s="7" t="str">
        <v/>
      </c>
      <c r="BM26" s="7" t="str">
        <v/>
      </c>
      <c r="BO26" s="8" t="s">
        <v>13</v>
      </c>
      <c r="BP26" s="7">
        <f t="shared" si="10"/>
        <v>24</v>
      </c>
      <c r="BQ26" s="10">
        <v>5.9459999999999997</v>
      </c>
      <c r="BR26" s="8" t="s">
        <v>133</v>
      </c>
      <c r="BS26" s="7" t="str">
        <v/>
      </c>
      <c r="BT26" s="7" t="str">
        <v/>
      </c>
      <c r="BV26" s="8" t="s">
        <v>13</v>
      </c>
      <c r="BW26" s="7">
        <f t="shared" si="11"/>
        <v>24</v>
      </c>
      <c r="BX26" s="10">
        <v>5.9459999999999997</v>
      </c>
      <c r="BY26" s="8" t="s">
        <v>133</v>
      </c>
      <c r="BZ26" s="7" t="str">
        <v/>
      </c>
      <c r="CA26" s="7" t="str">
        <v/>
      </c>
      <c r="CC26" s="8" t="s">
        <v>13</v>
      </c>
      <c r="CD26" s="7">
        <f t="shared" si="12"/>
        <v>24</v>
      </c>
      <c r="CE26" s="10">
        <v>5.9459999999999997</v>
      </c>
      <c r="CF26" s="8" t="s">
        <v>133</v>
      </c>
      <c r="CG26" s="7" t="str">
        <v/>
      </c>
      <c r="CH26" s="7" t="str">
        <v/>
      </c>
      <c r="CJ26" s="8" t="s">
        <v>13</v>
      </c>
      <c r="CK26" s="7">
        <f t="shared" si="13"/>
        <v>24</v>
      </c>
      <c r="CL26" s="10">
        <v>5.9459999999999997</v>
      </c>
      <c r="CM26" s="8" t="s">
        <v>133</v>
      </c>
      <c r="CN26" s="7" t="str">
        <v/>
      </c>
      <c r="CO26" s="7" t="str">
        <v/>
      </c>
      <c r="CQ26" s="8" t="s">
        <v>13</v>
      </c>
      <c r="CR26" s="7">
        <f t="shared" si="14"/>
        <v>24</v>
      </c>
      <c r="CS26" s="10">
        <v>5.9459999999999997</v>
      </c>
      <c r="CT26" s="8" t="s">
        <v>133</v>
      </c>
      <c r="CU26" s="7" t="str">
        <v/>
      </c>
      <c r="CV26" s="7" t="str">
        <v/>
      </c>
      <c r="CX26" s="8" t="s">
        <v>13</v>
      </c>
      <c r="CY26" s="7">
        <f t="shared" si="15"/>
        <v>24</v>
      </c>
      <c r="CZ26" s="10">
        <v>5.9459999999999997</v>
      </c>
      <c r="DA26" s="8" t="s">
        <v>133</v>
      </c>
      <c r="DB26" s="7" t="str">
        <v/>
      </c>
      <c r="DC26" s="7" t="str">
        <v/>
      </c>
      <c r="DE26" s="8" t="s">
        <v>13</v>
      </c>
      <c r="DF26" s="7">
        <f t="shared" si="16"/>
        <v>24</v>
      </c>
      <c r="DG26" s="10">
        <v>5.9459999999999997</v>
      </c>
      <c r="DH26" s="8" t="s">
        <v>133</v>
      </c>
      <c r="DI26" s="7" t="str">
        <v/>
      </c>
      <c r="DJ26" s="7" t="str">
        <v/>
      </c>
      <c r="DL26" s="8" t="s">
        <v>13</v>
      </c>
      <c r="DM26" s="7">
        <f t="shared" si="17"/>
        <v>24</v>
      </c>
      <c r="DN26" s="10">
        <v>5.9459999999999997</v>
      </c>
      <c r="DO26" s="8" t="s">
        <v>133</v>
      </c>
      <c r="DP26" s="7" t="str">
        <v/>
      </c>
      <c r="DQ26" s="7" t="str">
        <v/>
      </c>
      <c r="DS26" s="8" t="s">
        <v>13</v>
      </c>
      <c r="DT26" s="7">
        <f t="shared" si="18"/>
        <v>24</v>
      </c>
      <c r="DU26" s="10">
        <v>5.9459999999999997</v>
      </c>
      <c r="DV26" s="8" t="s">
        <v>133</v>
      </c>
      <c r="DW26" s="7" t="str">
        <v/>
      </c>
      <c r="DX26" s="7" t="str">
        <v/>
      </c>
      <c r="DZ26" s="8" t="s">
        <v>13</v>
      </c>
      <c r="EA26" s="7">
        <f t="shared" si="19"/>
        <v>24</v>
      </c>
      <c r="EB26" s="10">
        <v>5.9459999999999997</v>
      </c>
      <c r="EC26" s="8" t="s">
        <v>133</v>
      </c>
      <c r="ED26" s="7" t="str">
        <v/>
      </c>
      <c r="EE26" s="7" t="str">
        <v/>
      </c>
      <c r="EG26" s="8" t="s">
        <v>13</v>
      </c>
      <c r="EH26" s="7">
        <f t="shared" si="20"/>
        <v>24</v>
      </c>
      <c r="EI26" s="10">
        <v>5.9459999999999997</v>
      </c>
      <c r="EJ26" s="8" t="s">
        <v>133</v>
      </c>
      <c r="EK26" s="7" t="str">
        <v/>
      </c>
      <c r="EL26" s="7" t="str">
        <v/>
      </c>
      <c r="EN26" s="8" t="s">
        <v>13</v>
      </c>
      <c r="EO26" s="7">
        <f t="shared" si="21"/>
        <v>24</v>
      </c>
      <c r="EP26" s="10">
        <v>5.9459999999999997</v>
      </c>
      <c r="EQ26" s="8" t="s">
        <v>133</v>
      </c>
      <c r="ER26" s="7" t="str">
        <v/>
      </c>
      <c r="ES26" s="7" t="str">
        <v/>
      </c>
      <c r="EU26" s="8" t="s">
        <v>13</v>
      </c>
      <c r="EV26" s="7">
        <f t="shared" si="22"/>
        <v>24</v>
      </c>
      <c r="EW26" s="10">
        <v>5.9459999999999997</v>
      </c>
      <c r="EX26" s="8" t="s">
        <v>133</v>
      </c>
      <c r="EY26" s="7" t="str">
        <v/>
      </c>
      <c r="EZ26" s="7" t="str">
        <v/>
      </c>
      <c r="FB26" s="8" t="s">
        <v>13</v>
      </c>
      <c r="FC26" s="7">
        <f t="shared" si="23"/>
        <v>24</v>
      </c>
      <c r="FD26" s="10">
        <v>5.9459999999999997</v>
      </c>
      <c r="FE26" s="8" t="s">
        <v>133</v>
      </c>
      <c r="FF26" s="7" t="str">
        <v/>
      </c>
      <c r="FG26" s="7" t="str">
        <v/>
      </c>
      <c r="FI26" s="8" t="s">
        <v>13</v>
      </c>
      <c r="FJ26" s="7">
        <f t="shared" si="24"/>
        <v>24</v>
      </c>
      <c r="FK26" s="10">
        <v>5.9459999999999997</v>
      </c>
      <c r="FL26" s="8" t="s">
        <v>133</v>
      </c>
      <c r="FM26" s="7" t="str">
        <v/>
      </c>
      <c r="FN26" s="7" t="str">
        <v/>
      </c>
      <c r="FP26" s="8" t="s">
        <v>13</v>
      </c>
      <c r="FQ26" s="7">
        <f t="shared" si="25"/>
        <v>24</v>
      </c>
      <c r="FR26" s="10">
        <v>5.9459999999999997</v>
      </c>
      <c r="FS26" s="8" t="s">
        <v>133</v>
      </c>
      <c r="FT26" s="7" t="str">
        <v/>
      </c>
      <c r="FU26" s="7" t="str">
        <v/>
      </c>
      <c r="FW26" s="8" t="s">
        <v>13</v>
      </c>
      <c r="FX26" s="7">
        <f t="shared" si="26"/>
        <v>24</v>
      </c>
      <c r="FY26" s="10">
        <v>5.9459999999999997</v>
      </c>
      <c r="FZ26" s="8" t="s">
        <v>133</v>
      </c>
      <c r="GA26" s="7" t="str">
        <v/>
      </c>
      <c r="GB26" s="7" t="str">
        <v/>
      </c>
    </row>
    <row r="27" spans="1:184" ht="15.75" x14ac:dyDescent="0.25">
      <c r="A27" s="67" t="s">
        <v>227</v>
      </c>
      <c r="B27" s="82">
        <f t="shared" si="27"/>
        <v>5895</v>
      </c>
      <c r="C27" s="8" t="s">
        <v>14</v>
      </c>
      <c r="D27" s="7">
        <f t="shared" si="0"/>
        <v>25</v>
      </c>
      <c r="E27" s="10">
        <v>5.8949999999999996</v>
      </c>
      <c r="F27" s="8" t="s">
        <v>132</v>
      </c>
      <c r="G27" s="7" t="str">
        <v/>
      </c>
      <c r="H27" s="7" t="str">
        <v/>
      </c>
      <c r="J27" s="16">
        <f t="shared" si="1"/>
        <v>5895</v>
      </c>
      <c r="K27" s="8" t="s">
        <v>14</v>
      </c>
      <c r="L27" s="7">
        <f t="shared" si="2"/>
        <v>25</v>
      </c>
      <c r="M27" s="10">
        <v>5.8949999999999996</v>
      </c>
      <c r="N27" s="8" t="s">
        <v>132</v>
      </c>
      <c r="O27" s="7">
        <v>6728</v>
      </c>
      <c r="P27" s="7">
        <v>153</v>
      </c>
      <c r="R27" s="8" t="s">
        <v>14</v>
      </c>
      <c r="S27" s="7">
        <f t="shared" si="3"/>
        <v>25</v>
      </c>
      <c r="T27" s="10">
        <v>5.8949999999999996</v>
      </c>
      <c r="U27" s="8" t="s">
        <v>132</v>
      </c>
      <c r="V27" s="7">
        <v>3233</v>
      </c>
      <c r="W27" s="7">
        <v>151</v>
      </c>
      <c r="Y27" s="8" t="s">
        <v>14</v>
      </c>
      <c r="Z27" s="7">
        <f t="shared" si="4"/>
        <v>25</v>
      </c>
      <c r="AA27" s="10">
        <v>5.8949999999999996</v>
      </c>
      <c r="AB27" s="8" t="s">
        <v>132</v>
      </c>
      <c r="AC27" s="7">
        <v>3721</v>
      </c>
      <c r="AD27" s="7">
        <v>152</v>
      </c>
      <c r="AF27" s="8" t="s">
        <v>14</v>
      </c>
      <c r="AG27" s="7">
        <f t="shared" si="5"/>
        <v>25</v>
      </c>
      <c r="AH27" s="10">
        <v>5.8949999999999996</v>
      </c>
      <c r="AI27" s="8" t="s">
        <v>132</v>
      </c>
      <c r="AJ27" s="7">
        <v>3199</v>
      </c>
      <c r="AK27" s="7">
        <v>149</v>
      </c>
      <c r="AM27" s="8" t="s">
        <v>14</v>
      </c>
      <c r="AN27" s="7">
        <f t="shared" si="6"/>
        <v>25</v>
      </c>
      <c r="AO27" s="10">
        <v>5.8949999999999996</v>
      </c>
      <c r="AP27" s="8" t="s">
        <v>132</v>
      </c>
      <c r="AQ27" s="7">
        <v>4802</v>
      </c>
      <c r="AR27" s="7">
        <v>157</v>
      </c>
      <c r="AT27" s="8" t="s">
        <v>14</v>
      </c>
      <c r="AU27" s="7">
        <f t="shared" si="7"/>
        <v>25</v>
      </c>
      <c r="AV27" s="10">
        <v>5.8949999999999996</v>
      </c>
      <c r="AW27" s="8" t="s">
        <v>132</v>
      </c>
      <c r="AX27" s="7">
        <v>5316</v>
      </c>
      <c r="AY27" s="7">
        <v>160</v>
      </c>
      <c r="BA27" s="8" t="s">
        <v>14</v>
      </c>
      <c r="BB27" s="7">
        <f t="shared" si="8"/>
        <v>25</v>
      </c>
      <c r="BC27" s="10">
        <v>5.8949999999999996</v>
      </c>
      <c r="BD27" s="8" t="s">
        <v>132</v>
      </c>
      <c r="BE27" s="7">
        <v>6323</v>
      </c>
      <c r="BF27" s="7">
        <v>168</v>
      </c>
      <c r="BH27" s="8" t="s">
        <v>14</v>
      </c>
      <c r="BI27" s="7">
        <f t="shared" si="9"/>
        <v>25</v>
      </c>
      <c r="BJ27" s="10">
        <v>5.8949999999999996</v>
      </c>
      <c r="BK27" s="8" t="s">
        <v>132</v>
      </c>
      <c r="BL27" s="7">
        <v>5466</v>
      </c>
      <c r="BM27" s="7">
        <v>165</v>
      </c>
      <c r="BO27" s="8" t="s">
        <v>14</v>
      </c>
      <c r="BP27" s="7">
        <f t="shared" si="10"/>
        <v>25</v>
      </c>
      <c r="BQ27" s="10">
        <v>5.8949999999999996</v>
      </c>
      <c r="BR27" s="8" t="s">
        <v>132</v>
      </c>
      <c r="BS27" s="7">
        <v>6239</v>
      </c>
      <c r="BT27" s="7">
        <v>163</v>
      </c>
      <c r="BV27" s="8" t="s">
        <v>14</v>
      </c>
      <c r="BW27" s="7">
        <f t="shared" si="11"/>
        <v>25</v>
      </c>
      <c r="BX27" s="10">
        <v>5.8949999999999996</v>
      </c>
      <c r="BY27" s="8" t="s">
        <v>132</v>
      </c>
      <c r="BZ27" s="7">
        <v>4912</v>
      </c>
      <c r="CA27" s="7">
        <v>165</v>
      </c>
      <c r="CC27" s="8" t="s">
        <v>14</v>
      </c>
      <c r="CD27" s="7">
        <f t="shared" si="12"/>
        <v>25</v>
      </c>
      <c r="CE27" s="10">
        <v>5.8949999999999996</v>
      </c>
      <c r="CF27" s="8" t="s">
        <v>132</v>
      </c>
      <c r="CG27" s="7">
        <v>6042</v>
      </c>
      <c r="CH27" s="7">
        <v>167</v>
      </c>
      <c r="CJ27" s="8" t="s">
        <v>14</v>
      </c>
      <c r="CK27" s="7">
        <f t="shared" si="13"/>
        <v>25</v>
      </c>
      <c r="CL27" s="10">
        <v>5.8949999999999996</v>
      </c>
      <c r="CM27" s="8" t="s">
        <v>132</v>
      </c>
      <c r="CN27" s="7" t="str">
        <v/>
      </c>
      <c r="CO27" s="7" t="str">
        <v/>
      </c>
      <c r="CQ27" s="8" t="s">
        <v>14</v>
      </c>
      <c r="CR27" s="7">
        <f t="shared" si="14"/>
        <v>25</v>
      </c>
      <c r="CS27" s="10">
        <v>5.8949999999999996</v>
      </c>
      <c r="CT27" s="8" t="s">
        <v>132</v>
      </c>
      <c r="CU27" s="7" t="str">
        <v/>
      </c>
      <c r="CV27" s="7" t="str">
        <v/>
      </c>
      <c r="CX27" s="8" t="s">
        <v>14</v>
      </c>
      <c r="CY27" s="7">
        <f t="shared" si="15"/>
        <v>25</v>
      </c>
      <c r="CZ27" s="10">
        <v>5.8949999999999996</v>
      </c>
      <c r="DA27" s="8" t="s">
        <v>132</v>
      </c>
      <c r="DB27" s="7" t="str">
        <v/>
      </c>
      <c r="DC27" s="7" t="str">
        <v/>
      </c>
      <c r="DE27" s="8" t="s">
        <v>14</v>
      </c>
      <c r="DF27" s="7">
        <f t="shared" si="16"/>
        <v>25</v>
      </c>
      <c r="DG27" s="10">
        <v>5.8949999999999996</v>
      </c>
      <c r="DH27" s="8" t="s">
        <v>132</v>
      </c>
      <c r="DI27" s="7" t="str">
        <v/>
      </c>
      <c r="DJ27" s="7" t="str">
        <v/>
      </c>
      <c r="DL27" s="8" t="s">
        <v>14</v>
      </c>
      <c r="DM27" s="7">
        <f t="shared" si="17"/>
        <v>25</v>
      </c>
      <c r="DN27" s="10">
        <v>5.8949999999999996</v>
      </c>
      <c r="DO27" s="8" t="s">
        <v>132</v>
      </c>
      <c r="DP27" s="7" t="str">
        <v/>
      </c>
      <c r="DQ27" s="7" t="str">
        <v/>
      </c>
      <c r="DS27" s="8" t="s">
        <v>14</v>
      </c>
      <c r="DT27" s="7">
        <f t="shared" si="18"/>
        <v>25</v>
      </c>
      <c r="DU27" s="10">
        <v>5.8949999999999996</v>
      </c>
      <c r="DV27" s="8" t="s">
        <v>132</v>
      </c>
      <c r="DW27" s="7" t="str">
        <v/>
      </c>
      <c r="DX27" s="7" t="str">
        <v/>
      </c>
      <c r="DZ27" s="8" t="s">
        <v>14</v>
      </c>
      <c r="EA27" s="7">
        <f t="shared" si="19"/>
        <v>25</v>
      </c>
      <c r="EB27" s="10">
        <v>5.8949999999999996</v>
      </c>
      <c r="EC27" s="8" t="s">
        <v>132</v>
      </c>
      <c r="ED27" s="7" t="str">
        <v/>
      </c>
      <c r="EE27" s="7" t="str">
        <v/>
      </c>
      <c r="EG27" s="8" t="s">
        <v>14</v>
      </c>
      <c r="EH27" s="7">
        <f t="shared" si="20"/>
        <v>25</v>
      </c>
      <c r="EI27" s="10">
        <v>5.8949999999999996</v>
      </c>
      <c r="EJ27" s="8" t="s">
        <v>132</v>
      </c>
      <c r="EK27" s="7" t="str">
        <v/>
      </c>
      <c r="EL27" s="7" t="str">
        <v/>
      </c>
      <c r="EN27" s="8" t="s">
        <v>14</v>
      </c>
      <c r="EO27" s="7">
        <f t="shared" si="21"/>
        <v>25</v>
      </c>
      <c r="EP27" s="10">
        <v>5.8949999999999996</v>
      </c>
      <c r="EQ27" s="8" t="s">
        <v>132</v>
      </c>
      <c r="ER27" s="7" t="str">
        <v/>
      </c>
      <c r="ES27" s="7" t="str">
        <v/>
      </c>
      <c r="EU27" s="8" t="s">
        <v>14</v>
      </c>
      <c r="EV27" s="7">
        <f t="shared" si="22"/>
        <v>25</v>
      </c>
      <c r="EW27" s="10">
        <v>5.8949999999999996</v>
      </c>
      <c r="EX27" s="8" t="s">
        <v>132</v>
      </c>
      <c r="EY27" s="7" t="str">
        <v/>
      </c>
      <c r="EZ27" s="7" t="str">
        <v/>
      </c>
      <c r="FB27" s="8" t="s">
        <v>14</v>
      </c>
      <c r="FC27" s="7">
        <f t="shared" si="23"/>
        <v>25</v>
      </c>
      <c r="FD27" s="10">
        <v>5.8949999999999996</v>
      </c>
      <c r="FE27" s="8" t="s">
        <v>132</v>
      </c>
      <c r="FF27" s="7" t="str">
        <v/>
      </c>
      <c r="FG27" s="7" t="str">
        <v/>
      </c>
      <c r="FI27" s="8" t="s">
        <v>14</v>
      </c>
      <c r="FJ27" s="7">
        <f t="shared" si="24"/>
        <v>25</v>
      </c>
      <c r="FK27" s="10">
        <v>5.8949999999999996</v>
      </c>
      <c r="FL27" s="8" t="s">
        <v>132</v>
      </c>
      <c r="FM27" s="7" t="str">
        <v/>
      </c>
      <c r="FN27" s="7" t="str">
        <v/>
      </c>
      <c r="FP27" s="8" t="s">
        <v>14</v>
      </c>
      <c r="FQ27" s="7">
        <f t="shared" si="25"/>
        <v>25</v>
      </c>
      <c r="FR27" s="10">
        <v>5.8949999999999996</v>
      </c>
      <c r="FS27" s="8" t="s">
        <v>132</v>
      </c>
      <c r="FT27" s="7" t="str">
        <v/>
      </c>
      <c r="FU27" s="7" t="str">
        <v/>
      </c>
      <c r="FW27" s="8" t="s">
        <v>14</v>
      </c>
      <c r="FX27" s="7">
        <f t="shared" si="26"/>
        <v>25</v>
      </c>
      <c r="FY27" s="10">
        <v>5.8949999999999996</v>
      </c>
      <c r="FZ27" s="8" t="s">
        <v>132</v>
      </c>
      <c r="GA27" s="7" t="str">
        <v/>
      </c>
      <c r="GB27" s="7" t="str">
        <v/>
      </c>
    </row>
    <row r="28" spans="1:184" ht="15.75" x14ac:dyDescent="0.25">
      <c r="B28" s="82">
        <f t="shared" si="27"/>
        <v>6490</v>
      </c>
      <c r="C28" s="8" t="s">
        <v>14</v>
      </c>
      <c r="D28" s="7">
        <f t="shared" si="0"/>
        <v>25</v>
      </c>
      <c r="E28" s="10">
        <v>6.49</v>
      </c>
      <c r="F28" s="8" t="s">
        <v>133</v>
      </c>
      <c r="G28" s="7" t="str">
        <v/>
      </c>
      <c r="H28" s="7" t="str">
        <v/>
      </c>
      <c r="J28" s="16">
        <f t="shared" si="1"/>
        <v>6399</v>
      </c>
      <c r="K28" s="8" t="s">
        <v>14</v>
      </c>
      <c r="L28" s="7">
        <f t="shared" si="2"/>
        <v>25</v>
      </c>
      <c r="M28" s="10">
        <v>6.399</v>
      </c>
      <c r="N28" s="8" t="s">
        <v>133</v>
      </c>
      <c r="O28" s="7" t="str">
        <v/>
      </c>
      <c r="P28" s="7" t="str">
        <v/>
      </c>
      <c r="R28" s="8" t="s">
        <v>14</v>
      </c>
      <c r="S28" s="7">
        <f t="shared" si="3"/>
        <v>25</v>
      </c>
      <c r="T28" s="10">
        <v>6.399</v>
      </c>
      <c r="U28" s="8" t="s">
        <v>133</v>
      </c>
      <c r="V28" s="7" t="str">
        <v/>
      </c>
      <c r="W28" s="7" t="str">
        <v/>
      </c>
      <c r="Y28" s="8" t="s">
        <v>14</v>
      </c>
      <c r="Z28" s="7">
        <f t="shared" si="4"/>
        <v>25</v>
      </c>
      <c r="AA28" s="10">
        <v>6.399</v>
      </c>
      <c r="AB28" s="8" t="s">
        <v>133</v>
      </c>
      <c r="AC28" s="7" t="str">
        <v/>
      </c>
      <c r="AD28" s="7" t="str">
        <v/>
      </c>
      <c r="AF28" s="8" t="s">
        <v>14</v>
      </c>
      <c r="AG28" s="7">
        <f t="shared" si="5"/>
        <v>25</v>
      </c>
      <c r="AH28" s="10">
        <v>6.399</v>
      </c>
      <c r="AI28" s="8" t="s">
        <v>133</v>
      </c>
      <c r="AJ28" s="7" t="str">
        <v/>
      </c>
      <c r="AK28" s="7" t="str">
        <v/>
      </c>
      <c r="AM28" s="8" t="s">
        <v>14</v>
      </c>
      <c r="AN28" s="7">
        <f t="shared" si="6"/>
        <v>25</v>
      </c>
      <c r="AO28" s="10">
        <v>6.399</v>
      </c>
      <c r="AP28" s="8" t="s">
        <v>133</v>
      </c>
      <c r="AQ28" s="7" t="str">
        <v/>
      </c>
      <c r="AR28" s="7" t="str">
        <v/>
      </c>
      <c r="AT28" s="8" t="s">
        <v>14</v>
      </c>
      <c r="AU28" s="7">
        <f t="shared" si="7"/>
        <v>25</v>
      </c>
      <c r="AV28" s="10">
        <v>6.399</v>
      </c>
      <c r="AW28" s="8" t="s">
        <v>133</v>
      </c>
      <c r="AX28" s="7" t="str">
        <v/>
      </c>
      <c r="AY28" s="7" t="str">
        <v/>
      </c>
      <c r="BA28" s="8" t="s">
        <v>14</v>
      </c>
      <c r="BB28" s="7">
        <f t="shared" si="8"/>
        <v>25</v>
      </c>
      <c r="BC28" s="10">
        <v>6.399</v>
      </c>
      <c r="BD28" s="8" t="s">
        <v>133</v>
      </c>
      <c r="BE28" s="7" t="str">
        <v/>
      </c>
      <c r="BF28" s="7" t="str">
        <v/>
      </c>
      <c r="BH28" s="8" t="s">
        <v>14</v>
      </c>
      <c r="BI28" s="7">
        <f t="shared" si="9"/>
        <v>25</v>
      </c>
      <c r="BJ28" s="10">
        <v>6.399</v>
      </c>
      <c r="BK28" s="8" t="s">
        <v>133</v>
      </c>
      <c r="BL28" s="7" t="str">
        <v/>
      </c>
      <c r="BM28" s="7" t="str">
        <v/>
      </c>
      <c r="BO28" s="8" t="s">
        <v>14</v>
      </c>
      <c r="BP28" s="7">
        <f t="shared" si="10"/>
        <v>25</v>
      </c>
      <c r="BQ28" s="10">
        <v>6.399</v>
      </c>
      <c r="BR28" s="8" t="s">
        <v>133</v>
      </c>
      <c r="BS28" s="7" t="str">
        <v/>
      </c>
      <c r="BT28" s="7" t="str">
        <v/>
      </c>
      <c r="BV28" s="8" t="s">
        <v>14</v>
      </c>
      <c r="BW28" s="7">
        <f t="shared" si="11"/>
        <v>25</v>
      </c>
      <c r="BX28" s="10">
        <v>6.399</v>
      </c>
      <c r="BY28" s="8" t="s">
        <v>133</v>
      </c>
      <c r="BZ28" s="7" t="str">
        <v/>
      </c>
      <c r="CA28" s="7" t="str">
        <v/>
      </c>
      <c r="CC28" s="8" t="s">
        <v>14</v>
      </c>
      <c r="CD28" s="7">
        <f t="shared" si="12"/>
        <v>25</v>
      </c>
      <c r="CE28" s="10">
        <v>6.399</v>
      </c>
      <c r="CF28" s="8" t="s">
        <v>133</v>
      </c>
      <c r="CG28" s="7" t="str">
        <v/>
      </c>
      <c r="CH28" s="7" t="str">
        <v/>
      </c>
      <c r="CJ28" s="8" t="s">
        <v>14</v>
      </c>
      <c r="CK28" s="7">
        <f t="shared" si="13"/>
        <v>25</v>
      </c>
      <c r="CL28" s="10">
        <v>6.399</v>
      </c>
      <c r="CM28" s="8" t="s">
        <v>133</v>
      </c>
      <c r="CN28" s="7" t="str">
        <v/>
      </c>
      <c r="CO28" s="7" t="str">
        <v/>
      </c>
      <c r="CQ28" s="8" t="s">
        <v>14</v>
      </c>
      <c r="CR28" s="7">
        <f t="shared" si="14"/>
        <v>25</v>
      </c>
      <c r="CS28" s="10">
        <v>6.399</v>
      </c>
      <c r="CT28" s="8" t="s">
        <v>133</v>
      </c>
      <c r="CU28" s="7" t="str">
        <v/>
      </c>
      <c r="CV28" s="7" t="str">
        <v/>
      </c>
      <c r="CX28" s="8" t="s">
        <v>14</v>
      </c>
      <c r="CY28" s="7">
        <f t="shared" si="15"/>
        <v>25</v>
      </c>
      <c r="CZ28" s="10">
        <v>6.399</v>
      </c>
      <c r="DA28" s="8" t="s">
        <v>133</v>
      </c>
      <c r="DB28" s="7" t="str">
        <v/>
      </c>
      <c r="DC28" s="7" t="str">
        <v/>
      </c>
      <c r="DE28" s="8" t="s">
        <v>14</v>
      </c>
      <c r="DF28" s="7">
        <f t="shared" si="16"/>
        <v>25</v>
      </c>
      <c r="DG28" s="10">
        <v>6.399</v>
      </c>
      <c r="DH28" s="8" t="s">
        <v>133</v>
      </c>
      <c r="DI28" s="7" t="str">
        <v/>
      </c>
      <c r="DJ28" s="7" t="str">
        <v/>
      </c>
      <c r="DL28" s="8" t="s">
        <v>14</v>
      </c>
      <c r="DM28" s="7">
        <f t="shared" si="17"/>
        <v>25</v>
      </c>
      <c r="DN28" s="10">
        <v>6.399</v>
      </c>
      <c r="DO28" s="8" t="s">
        <v>133</v>
      </c>
      <c r="DP28" s="7" t="str">
        <v/>
      </c>
      <c r="DQ28" s="7" t="str">
        <v/>
      </c>
      <c r="DS28" s="8" t="s">
        <v>14</v>
      </c>
      <c r="DT28" s="7">
        <f t="shared" si="18"/>
        <v>25</v>
      </c>
      <c r="DU28" s="10">
        <v>6.399</v>
      </c>
      <c r="DV28" s="8" t="s">
        <v>133</v>
      </c>
      <c r="DW28" s="7" t="str">
        <v/>
      </c>
      <c r="DX28" s="7" t="str">
        <v/>
      </c>
      <c r="DZ28" s="8" t="s">
        <v>14</v>
      </c>
      <c r="EA28" s="7">
        <f t="shared" si="19"/>
        <v>25</v>
      </c>
      <c r="EB28" s="10">
        <v>6.399</v>
      </c>
      <c r="EC28" s="8" t="s">
        <v>133</v>
      </c>
      <c r="ED28" s="7" t="str">
        <v/>
      </c>
      <c r="EE28" s="7" t="str">
        <v/>
      </c>
      <c r="EG28" s="8" t="s">
        <v>14</v>
      </c>
      <c r="EH28" s="7">
        <f t="shared" si="20"/>
        <v>25</v>
      </c>
      <c r="EI28" s="10">
        <v>6.399</v>
      </c>
      <c r="EJ28" s="8" t="s">
        <v>133</v>
      </c>
      <c r="EK28" s="7" t="str">
        <v/>
      </c>
      <c r="EL28" s="7" t="str">
        <v/>
      </c>
      <c r="EN28" s="8" t="s">
        <v>14</v>
      </c>
      <c r="EO28" s="7">
        <f t="shared" si="21"/>
        <v>25</v>
      </c>
      <c r="EP28" s="10">
        <v>6.399</v>
      </c>
      <c r="EQ28" s="8" t="s">
        <v>133</v>
      </c>
      <c r="ER28" s="7" t="str">
        <v/>
      </c>
      <c r="ES28" s="7" t="str">
        <v/>
      </c>
      <c r="EU28" s="8" t="s">
        <v>14</v>
      </c>
      <c r="EV28" s="7">
        <f t="shared" si="22"/>
        <v>25</v>
      </c>
      <c r="EW28" s="10">
        <v>6.399</v>
      </c>
      <c r="EX28" s="8" t="s">
        <v>133</v>
      </c>
      <c r="EY28" s="7" t="str">
        <v/>
      </c>
      <c r="EZ28" s="7" t="str">
        <v/>
      </c>
      <c r="FB28" s="8" t="s">
        <v>14</v>
      </c>
      <c r="FC28" s="7">
        <f t="shared" si="23"/>
        <v>25</v>
      </c>
      <c r="FD28" s="10">
        <v>6.399</v>
      </c>
      <c r="FE28" s="8" t="s">
        <v>133</v>
      </c>
      <c r="FF28" s="7" t="str">
        <v/>
      </c>
      <c r="FG28" s="7" t="str">
        <v/>
      </c>
      <c r="FI28" s="8" t="s">
        <v>14</v>
      </c>
      <c r="FJ28" s="7">
        <f t="shared" si="24"/>
        <v>25</v>
      </c>
      <c r="FK28" s="10">
        <v>6.399</v>
      </c>
      <c r="FL28" s="8" t="s">
        <v>133</v>
      </c>
      <c r="FM28" s="7" t="str">
        <v/>
      </c>
      <c r="FN28" s="7" t="str">
        <v/>
      </c>
      <c r="FP28" s="8" t="s">
        <v>14</v>
      </c>
      <c r="FQ28" s="7">
        <f t="shared" si="25"/>
        <v>25</v>
      </c>
      <c r="FR28" s="10">
        <v>6.399</v>
      </c>
      <c r="FS28" s="8" t="s">
        <v>133</v>
      </c>
      <c r="FT28" s="7" t="str">
        <v/>
      </c>
      <c r="FU28" s="7" t="str">
        <v/>
      </c>
      <c r="FW28" s="8" t="s">
        <v>14</v>
      </c>
      <c r="FX28" s="7">
        <f t="shared" si="26"/>
        <v>25</v>
      </c>
      <c r="FY28" s="10">
        <v>6.399</v>
      </c>
      <c r="FZ28" s="8" t="s">
        <v>133</v>
      </c>
      <c r="GA28" s="7" t="str">
        <v/>
      </c>
      <c r="GB28" s="7" t="str">
        <v/>
      </c>
    </row>
    <row r="29" spans="1:184" ht="15.75" x14ac:dyDescent="0.25">
      <c r="B29" s="82">
        <f t="shared" si="27"/>
        <v>6399</v>
      </c>
      <c r="C29" s="8" t="s">
        <v>15</v>
      </c>
      <c r="D29" s="7">
        <f t="shared" si="0"/>
        <v>26</v>
      </c>
      <c r="E29" s="10">
        <v>6.399</v>
      </c>
      <c r="F29" s="8" t="s">
        <v>132</v>
      </c>
      <c r="G29" s="7" t="str">
        <v/>
      </c>
      <c r="H29" s="7" t="str">
        <v/>
      </c>
      <c r="J29" s="16">
        <f t="shared" si="1"/>
        <v>6403</v>
      </c>
      <c r="K29" s="8" t="s">
        <v>15</v>
      </c>
      <c r="L29" s="7">
        <f t="shared" si="2"/>
        <v>26</v>
      </c>
      <c r="M29" s="10">
        <v>6.4029999999999996</v>
      </c>
      <c r="N29" s="8" t="s">
        <v>132</v>
      </c>
      <c r="O29" s="7">
        <v>17564</v>
      </c>
      <c r="P29" s="7">
        <v>189</v>
      </c>
      <c r="R29" s="8" t="s">
        <v>15</v>
      </c>
      <c r="S29" s="7">
        <f t="shared" si="3"/>
        <v>26</v>
      </c>
      <c r="T29" s="10">
        <v>6.4029999999999996</v>
      </c>
      <c r="U29" s="8" t="s">
        <v>132</v>
      </c>
      <c r="V29" s="7">
        <v>156134</v>
      </c>
      <c r="W29" s="7">
        <v>407</v>
      </c>
      <c r="Y29" s="8" t="s">
        <v>15</v>
      </c>
      <c r="Z29" s="7">
        <f t="shared" si="4"/>
        <v>26</v>
      </c>
      <c r="AA29" s="10">
        <v>6.4029999999999996</v>
      </c>
      <c r="AB29" s="8" t="s">
        <v>132</v>
      </c>
      <c r="AC29" s="7">
        <v>142422</v>
      </c>
      <c r="AD29" s="7">
        <v>391</v>
      </c>
      <c r="AF29" s="8" t="s">
        <v>15</v>
      </c>
      <c r="AG29" s="7">
        <f t="shared" si="5"/>
        <v>26</v>
      </c>
      <c r="AH29" s="10">
        <v>6.4029999999999996</v>
      </c>
      <c r="AI29" s="8" t="s">
        <v>132</v>
      </c>
      <c r="AJ29" s="7">
        <v>119664</v>
      </c>
      <c r="AK29" s="7">
        <v>365</v>
      </c>
      <c r="AM29" s="8" t="s">
        <v>15</v>
      </c>
      <c r="AN29" s="7">
        <f t="shared" si="6"/>
        <v>26</v>
      </c>
      <c r="AO29" s="10">
        <v>6.4029999999999996</v>
      </c>
      <c r="AP29" s="8" t="s">
        <v>132</v>
      </c>
      <c r="AQ29" s="7">
        <v>215285</v>
      </c>
      <c r="AR29" s="7">
        <v>467</v>
      </c>
      <c r="AT29" s="8" t="s">
        <v>15</v>
      </c>
      <c r="AU29" s="7">
        <f t="shared" si="7"/>
        <v>26</v>
      </c>
      <c r="AV29" s="10">
        <v>6.4029999999999996</v>
      </c>
      <c r="AW29" s="8" t="s">
        <v>132</v>
      </c>
      <c r="AX29" s="7">
        <v>229224</v>
      </c>
      <c r="AY29" s="7">
        <v>478</v>
      </c>
      <c r="BA29" s="8" t="s">
        <v>15</v>
      </c>
      <c r="BB29" s="7">
        <f t="shared" si="8"/>
        <v>26</v>
      </c>
      <c r="BC29" s="10">
        <v>6.4029999999999996</v>
      </c>
      <c r="BD29" s="8" t="s">
        <v>132</v>
      </c>
      <c r="BE29" s="7">
        <v>196988</v>
      </c>
      <c r="BF29" s="7">
        <v>454</v>
      </c>
      <c r="BH29" s="8" t="s">
        <v>15</v>
      </c>
      <c r="BI29" s="7">
        <f t="shared" si="9"/>
        <v>26</v>
      </c>
      <c r="BJ29" s="10">
        <v>6.4029999999999996</v>
      </c>
      <c r="BK29" s="8" t="s">
        <v>132</v>
      </c>
      <c r="BL29" s="7">
        <v>229435</v>
      </c>
      <c r="BM29" s="7">
        <v>484</v>
      </c>
      <c r="BO29" s="8" t="s">
        <v>15</v>
      </c>
      <c r="BP29" s="7">
        <f t="shared" si="10"/>
        <v>26</v>
      </c>
      <c r="BQ29" s="10">
        <v>6.4029999999999996</v>
      </c>
      <c r="BR29" s="8" t="s">
        <v>132</v>
      </c>
      <c r="BS29" s="7">
        <v>301647</v>
      </c>
      <c r="BT29" s="7">
        <v>543</v>
      </c>
      <c r="BV29" s="8" t="s">
        <v>15</v>
      </c>
      <c r="BW29" s="7">
        <f t="shared" si="11"/>
        <v>26</v>
      </c>
      <c r="BX29" s="10">
        <v>6.4029999999999996</v>
      </c>
      <c r="BY29" s="8" t="s">
        <v>132</v>
      </c>
      <c r="BZ29" s="7">
        <v>282641</v>
      </c>
      <c r="CA29" s="7">
        <v>530</v>
      </c>
      <c r="CC29" s="8" t="s">
        <v>15</v>
      </c>
      <c r="CD29" s="7">
        <f t="shared" si="12"/>
        <v>26</v>
      </c>
      <c r="CE29" s="10">
        <v>6.4029999999999996</v>
      </c>
      <c r="CF29" s="8" t="s">
        <v>132</v>
      </c>
      <c r="CG29" s="7">
        <v>351045</v>
      </c>
      <c r="CH29" s="7">
        <v>583</v>
      </c>
      <c r="CJ29" s="8" t="s">
        <v>15</v>
      </c>
      <c r="CK29" s="7">
        <f t="shared" si="13"/>
        <v>26</v>
      </c>
      <c r="CL29" s="10">
        <v>6.4029999999999996</v>
      </c>
      <c r="CM29" s="8" t="s">
        <v>132</v>
      </c>
      <c r="CN29" s="7" t="str">
        <v/>
      </c>
      <c r="CO29" s="7" t="str">
        <v/>
      </c>
      <c r="CQ29" s="8" t="s">
        <v>15</v>
      </c>
      <c r="CR29" s="7">
        <f t="shared" si="14"/>
        <v>26</v>
      </c>
      <c r="CS29" s="10">
        <v>6.4029999999999996</v>
      </c>
      <c r="CT29" s="8" t="s">
        <v>132</v>
      </c>
      <c r="CU29" s="7" t="str">
        <v/>
      </c>
      <c r="CV29" s="7" t="str">
        <v/>
      </c>
      <c r="CX29" s="8" t="s">
        <v>15</v>
      </c>
      <c r="CY29" s="7">
        <f t="shared" si="15"/>
        <v>26</v>
      </c>
      <c r="CZ29" s="10">
        <v>6.4029999999999996</v>
      </c>
      <c r="DA29" s="8" t="s">
        <v>132</v>
      </c>
      <c r="DB29" s="7" t="str">
        <v/>
      </c>
      <c r="DC29" s="7" t="str">
        <v/>
      </c>
      <c r="DE29" s="8" t="s">
        <v>15</v>
      </c>
      <c r="DF29" s="7">
        <f t="shared" si="16"/>
        <v>26</v>
      </c>
      <c r="DG29" s="10">
        <v>6.4029999999999996</v>
      </c>
      <c r="DH29" s="8" t="s">
        <v>132</v>
      </c>
      <c r="DI29" s="7" t="str">
        <v/>
      </c>
      <c r="DJ29" s="7" t="str">
        <v/>
      </c>
      <c r="DL29" s="8" t="s">
        <v>15</v>
      </c>
      <c r="DM29" s="7">
        <f t="shared" si="17"/>
        <v>26</v>
      </c>
      <c r="DN29" s="10">
        <v>6.4029999999999996</v>
      </c>
      <c r="DO29" s="8" t="s">
        <v>132</v>
      </c>
      <c r="DP29" s="7" t="str">
        <v/>
      </c>
      <c r="DQ29" s="7" t="str">
        <v/>
      </c>
      <c r="DS29" s="8" t="s">
        <v>15</v>
      </c>
      <c r="DT29" s="7">
        <f t="shared" si="18"/>
        <v>26</v>
      </c>
      <c r="DU29" s="10">
        <v>6.4029999999999996</v>
      </c>
      <c r="DV29" s="8" t="s">
        <v>132</v>
      </c>
      <c r="DW29" s="7" t="str">
        <v/>
      </c>
      <c r="DX29" s="7" t="str">
        <v/>
      </c>
      <c r="DZ29" s="8" t="s">
        <v>15</v>
      </c>
      <c r="EA29" s="7">
        <f t="shared" si="19"/>
        <v>26</v>
      </c>
      <c r="EB29" s="10">
        <v>6.4029999999999996</v>
      </c>
      <c r="EC29" s="8" t="s">
        <v>132</v>
      </c>
      <c r="ED29" s="7" t="str">
        <v/>
      </c>
      <c r="EE29" s="7" t="str">
        <v/>
      </c>
      <c r="EG29" s="8" t="s">
        <v>15</v>
      </c>
      <c r="EH29" s="7">
        <f t="shared" si="20"/>
        <v>26</v>
      </c>
      <c r="EI29" s="10">
        <v>6.4029999999999996</v>
      </c>
      <c r="EJ29" s="8" t="s">
        <v>132</v>
      </c>
      <c r="EK29" s="7" t="str">
        <v/>
      </c>
      <c r="EL29" s="7" t="str">
        <v/>
      </c>
      <c r="EN29" s="8" t="s">
        <v>15</v>
      </c>
      <c r="EO29" s="7">
        <f t="shared" si="21"/>
        <v>26</v>
      </c>
      <c r="EP29" s="10">
        <v>6.4029999999999996</v>
      </c>
      <c r="EQ29" s="8" t="s">
        <v>132</v>
      </c>
      <c r="ER29" s="7" t="str">
        <v/>
      </c>
      <c r="ES29" s="7" t="str">
        <v/>
      </c>
      <c r="EU29" s="8" t="s">
        <v>15</v>
      </c>
      <c r="EV29" s="7">
        <f t="shared" si="22"/>
        <v>26</v>
      </c>
      <c r="EW29" s="10">
        <v>6.4029999999999996</v>
      </c>
      <c r="EX29" s="8" t="s">
        <v>132</v>
      </c>
      <c r="EY29" s="7" t="str">
        <v/>
      </c>
      <c r="EZ29" s="7" t="str">
        <v/>
      </c>
      <c r="FB29" s="8" t="s">
        <v>15</v>
      </c>
      <c r="FC29" s="7">
        <f t="shared" si="23"/>
        <v>26</v>
      </c>
      <c r="FD29" s="10">
        <v>6.4029999999999996</v>
      </c>
      <c r="FE29" s="8" t="s">
        <v>132</v>
      </c>
      <c r="FF29" s="7" t="str">
        <v/>
      </c>
      <c r="FG29" s="7" t="str">
        <v/>
      </c>
      <c r="FI29" s="8" t="s">
        <v>15</v>
      </c>
      <c r="FJ29" s="7">
        <f t="shared" si="24"/>
        <v>26</v>
      </c>
      <c r="FK29" s="10">
        <v>6.4029999999999996</v>
      </c>
      <c r="FL29" s="8" t="s">
        <v>132</v>
      </c>
      <c r="FM29" s="7" t="str">
        <v/>
      </c>
      <c r="FN29" s="7" t="str">
        <v/>
      </c>
      <c r="FP29" s="8" t="s">
        <v>15</v>
      </c>
      <c r="FQ29" s="7">
        <f t="shared" si="25"/>
        <v>26</v>
      </c>
      <c r="FR29" s="10">
        <v>6.4029999999999996</v>
      </c>
      <c r="FS29" s="8" t="s">
        <v>132</v>
      </c>
      <c r="FT29" s="7" t="str">
        <v/>
      </c>
      <c r="FU29" s="7" t="str">
        <v/>
      </c>
      <c r="FW29" s="8" t="s">
        <v>15</v>
      </c>
      <c r="FX29" s="7">
        <f t="shared" si="26"/>
        <v>26</v>
      </c>
      <c r="FY29" s="10">
        <v>6.4029999999999996</v>
      </c>
      <c r="FZ29" s="8" t="s">
        <v>132</v>
      </c>
      <c r="GA29" s="7" t="str">
        <v/>
      </c>
      <c r="GB29" s="7" t="str">
        <v/>
      </c>
    </row>
    <row r="30" spans="1:184" ht="15.75" x14ac:dyDescent="0.25">
      <c r="B30" s="82">
        <f t="shared" si="27"/>
        <v>7057</v>
      </c>
      <c r="C30" s="8" t="s">
        <v>15</v>
      </c>
      <c r="D30" s="7">
        <f t="shared" si="0"/>
        <v>26</v>
      </c>
      <c r="E30" s="10">
        <v>7.0570000000000004</v>
      </c>
      <c r="F30" s="8" t="s">
        <v>133</v>
      </c>
      <c r="G30" s="7" t="str">
        <v/>
      </c>
      <c r="H30" s="7" t="str">
        <v/>
      </c>
      <c r="J30" s="16">
        <f t="shared" si="1"/>
        <v>7057</v>
      </c>
      <c r="K30" s="8" t="s">
        <v>15</v>
      </c>
      <c r="L30" s="7">
        <f t="shared" si="2"/>
        <v>26</v>
      </c>
      <c r="M30" s="10">
        <v>7.0570000000000004</v>
      </c>
      <c r="N30" s="8" t="s">
        <v>133</v>
      </c>
      <c r="O30" s="7" t="str">
        <v/>
      </c>
      <c r="P30" s="7" t="str">
        <v/>
      </c>
      <c r="R30" s="8" t="s">
        <v>15</v>
      </c>
      <c r="S30" s="7">
        <f t="shared" si="3"/>
        <v>26</v>
      </c>
      <c r="T30" s="10">
        <v>7.0570000000000004</v>
      </c>
      <c r="U30" s="8" t="s">
        <v>133</v>
      </c>
      <c r="V30" s="7" t="str">
        <v/>
      </c>
      <c r="W30" s="7" t="str">
        <v/>
      </c>
      <c r="Y30" s="8" t="s">
        <v>15</v>
      </c>
      <c r="Z30" s="7">
        <f t="shared" si="4"/>
        <v>26</v>
      </c>
      <c r="AA30" s="10">
        <v>7.0570000000000004</v>
      </c>
      <c r="AB30" s="8" t="s">
        <v>133</v>
      </c>
      <c r="AC30" s="7" t="str">
        <v/>
      </c>
      <c r="AD30" s="7" t="str">
        <v/>
      </c>
      <c r="AF30" s="8" t="s">
        <v>15</v>
      </c>
      <c r="AG30" s="7">
        <f t="shared" si="5"/>
        <v>26</v>
      </c>
      <c r="AH30" s="10">
        <v>7.0570000000000004</v>
      </c>
      <c r="AI30" s="8" t="s">
        <v>133</v>
      </c>
      <c r="AJ30" s="7" t="str">
        <v/>
      </c>
      <c r="AK30" s="7" t="str">
        <v/>
      </c>
      <c r="AM30" s="8" t="s">
        <v>15</v>
      </c>
      <c r="AN30" s="7">
        <f t="shared" si="6"/>
        <v>26</v>
      </c>
      <c r="AO30" s="10">
        <v>7.0570000000000004</v>
      </c>
      <c r="AP30" s="8" t="s">
        <v>133</v>
      </c>
      <c r="AQ30" s="7" t="str">
        <v/>
      </c>
      <c r="AR30" s="7" t="str">
        <v/>
      </c>
      <c r="AT30" s="8" t="s">
        <v>15</v>
      </c>
      <c r="AU30" s="7">
        <f t="shared" si="7"/>
        <v>26</v>
      </c>
      <c r="AV30" s="10">
        <v>7.0570000000000004</v>
      </c>
      <c r="AW30" s="8" t="s">
        <v>133</v>
      </c>
      <c r="AX30" s="7" t="str">
        <v/>
      </c>
      <c r="AY30" s="7" t="str">
        <v/>
      </c>
      <c r="BA30" s="8" t="s">
        <v>15</v>
      </c>
      <c r="BB30" s="7">
        <f t="shared" si="8"/>
        <v>26</v>
      </c>
      <c r="BC30" s="10">
        <v>7.0570000000000004</v>
      </c>
      <c r="BD30" s="8" t="s">
        <v>133</v>
      </c>
      <c r="BE30" s="7" t="str">
        <v/>
      </c>
      <c r="BF30" s="7" t="str">
        <v/>
      </c>
      <c r="BH30" s="8" t="s">
        <v>15</v>
      </c>
      <c r="BI30" s="7">
        <f t="shared" si="9"/>
        <v>26</v>
      </c>
      <c r="BJ30" s="10">
        <v>7.0570000000000004</v>
      </c>
      <c r="BK30" s="8" t="s">
        <v>133</v>
      </c>
      <c r="BL30" s="7" t="str">
        <v/>
      </c>
      <c r="BM30" s="7" t="str">
        <v/>
      </c>
      <c r="BO30" s="8" t="s">
        <v>15</v>
      </c>
      <c r="BP30" s="7">
        <f t="shared" si="10"/>
        <v>26</v>
      </c>
      <c r="BQ30" s="10">
        <v>7.0570000000000004</v>
      </c>
      <c r="BR30" s="8" t="s">
        <v>133</v>
      </c>
      <c r="BS30" s="7" t="str">
        <v/>
      </c>
      <c r="BT30" s="7" t="str">
        <v/>
      </c>
      <c r="BV30" s="8" t="s">
        <v>15</v>
      </c>
      <c r="BW30" s="7">
        <f t="shared" si="11"/>
        <v>26</v>
      </c>
      <c r="BX30" s="10">
        <v>7.0570000000000004</v>
      </c>
      <c r="BY30" s="8" t="s">
        <v>133</v>
      </c>
      <c r="BZ30" s="7" t="str">
        <v/>
      </c>
      <c r="CA30" s="7" t="str">
        <v/>
      </c>
      <c r="CC30" s="8" t="s">
        <v>15</v>
      </c>
      <c r="CD30" s="7">
        <f t="shared" si="12"/>
        <v>26</v>
      </c>
      <c r="CE30" s="10">
        <v>7.0570000000000004</v>
      </c>
      <c r="CF30" s="8" t="s">
        <v>133</v>
      </c>
      <c r="CG30" s="7" t="str">
        <v/>
      </c>
      <c r="CH30" s="7" t="str">
        <v/>
      </c>
      <c r="CJ30" s="8" t="s">
        <v>15</v>
      </c>
      <c r="CK30" s="7">
        <f t="shared" si="13"/>
        <v>26</v>
      </c>
      <c r="CL30" s="10">
        <v>7.0570000000000004</v>
      </c>
      <c r="CM30" s="8" t="s">
        <v>133</v>
      </c>
      <c r="CN30" s="7" t="str">
        <v/>
      </c>
      <c r="CO30" s="7" t="str">
        <v/>
      </c>
      <c r="CQ30" s="8" t="s">
        <v>15</v>
      </c>
      <c r="CR30" s="7">
        <f t="shared" si="14"/>
        <v>26</v>
      </c>
      <c r="CS30" s="10">
        <v>7.0570000000000004</v>
      </c>
      <c r="CT30" s="8" t="s">
        <v>133</v>
      </c>
      <c r="CU30" s="7" t="str">
        <v/>
      </c>
      <c r="CV30" s="7" t="str">
        <v/>
      </c>
      <c r="CX30" s="8" t="s">
        <v>15</v>
      </c>
      <c r="CY30" s="7">
        <f t="shared" si="15"/>
        <v>26</v>
      </c>
      <c r="CZ30" s="10">
        <v>7.0570000000000004</v>
      </c>
      <c r="DA30" s="8" t="s">
        <v>133</v>
      </c>
      <c r="DB30" s="7" t="str">
        <v/>
      </c>
      <c r="DC30" s="7" t="str">
        <v/>
      </c>
      <c r="DE30" s="8" t="s">
        <v>15</v>
      </c>
      <c r="DF30" s="7">
        <f t="shared" si="16"/>
        <v>26</v>
      </c>
      <c r="DG30" s="10">
        <v>7.0570000000000004</v>
      </c>
      <c r="DH30" s="8" t="s">
        <v>133</v>
      </c>
      <c r="DI30" s="7" t="str">
        <v/>
      </c>
      <c r="DJ30" s="7" t="str">
        <v/>
      </c>
      <c r="DL30" s="8" t="s">
        <v>15</v>
      </c>
      <c r="DM30" s="7">
        <f t="shared" si="17"/>
        <v>26</v>
      </c>
      <c r="DN30" s="10">
        <v>7.0570000000000004</v>
      </c>
      <c r="DO30" s="8" t="s">
        <v>133</v>
      </c>
      <c r="DP30" s="7" t="str">
        <v/>
      </c>
      <c r="DQ30" s="7" t="str">
        <v/>
      </c>
      <c r="DS30" s="8" t="s">
        <v>15</v>
      </c>
      <c r="DT30" s="7">
        <f t="shared" si="18"/>
        <v>26</v>
      </c>
      <c r="DU30" s="10">
        <v>7.0570000000000004</v>
      </c>
      <c r="DV30" s="8" t="s">
        <v>133</v>
      </c>
      <c r="DW30" s="7" t="str">
        <v/>
      </c>
      <c r="DX30" s="7" t="str">
        <v/>
      </c>
      <c r="DZ30" s="8" t="s">
        <v>15</v>
      </c>
      <c r="EA30" s="7">
        <f t="shared" si="19"/>
        <v>26</v>
      </c>
      <c r="EB30" s="10">
        <v>7.0570000000000004</v>
      </c>
      <c r="EC30" s="8" t="s">
        <v>133</v>
      </c>
      <c r="ED30" s="7" t="str">
        <v/>
      </c>
      <c r="EE30" s="7" t="str">
        <v/>
      </c>
      <c r="EG30" s="8" t="s">
        <v>15</v>
      </c>
      <c r="EH30" s="7">
        <f t="shared" si="20"/>
        <v>26</v>
      </c>
      <c r="EI30" s="10">
        <v>7.0570000000000004</v>
      </c>
      <c r="EJ30" s="8" t="s">
        <v>133</v>
      </c>
      <c r="EK30" s="7" t="str">
        <v/>
      </c>
      <c r="EL30" s="7" t="str">
        <v/>
      </c>
      <c r="EN30" s="8" t="s">
        <v>15</v>
      </c>
      <c r="EO30" s="7">
        <f t="shared" si="21"/>
        <v>26</v>
      </c>
      <c r="EP30" s="10">
        <v>7.0570000000000004</v>
      </c>
      <c r="EQ30" s="8" t="s">
        <v>133</v>
      </c>
      <c r="ER30" s="7" t="str">
        <v/>
      </c>
      <c r="ES30" s="7" t="str">
        <v/>
      </c>
      <c r="EU30" s="8" t="s">
        <v>15</v>
      </c>
      <c r="EV30" s="7">
        <f t="shared" si="22"/>
        <v>26</v>
      </c>
      <c r="EW30" s="10">
        <v>7.0570000000000004</v>
      </c>
      <c r="EX30" s="8" t="s">
        <v>133</v>
      </c>
      <c r="EY30" s="7" t="str">
        <v/>
      </c>
      <c r="EZ30" s="7" t="str">
        <v/>
      </c>
      <c r="FB30" s="8" t="s">
        <v>15</v>
      </c>
      <c r="FC30" s="7">
        <f t="shared" si="23"/>
        <v>26</v>
      </c>
      <c r="FD30" s="10">
        <v>7.0570000000000004</v>
      </c>
      <c r="FE30" s="8" t="s">
        <v>133</v>
      </c>
      <c r="FF30" s="7" t="str">
        <v/>
      </c>
      <c r="FG30" s="7" t="str">
        <v/>
      </c>
      <c r="FI30" s="8" t="s">
        <v>15</v>
      </c>
      <c r="FJ30" s="7">
        <f t="shared" si="24"/>
        <v>26</v>
      </c>
      <c r="FK30" s="10">
        <v>7.0570000000000004</v>
      </c>
      <c r="FL30" s="8" t="s">
        <v>133</v>
      </c>
      <c r="FM30" s="7" t="str">
        <v/>
      </c>
      <c r="FN30" s="7" t="str">
        <v/>
      </c>
      <c r="FP30" s="8" t="s">
        <v>15</v>
      </c>
      <c r="FQ30" s="7">
        <f t="shared" si="25"/>
        <v>26</v>
      </c>
      <c r="FR30" s="10">
        <v>7.0570000000000004</v>
      </c>
      <c r="FS30" s="8" t="s">
        <v>133</v>
      </c>
      <c r="FT30" s="7" t="str">
        <v/>
      </c>
      <c r="FU30" s="7" t="str">
        <v/>
      </c>
      <c r="FW30" s="8" t="s">
        <v>15</v>
      </c>
      <c r="FX30" s="7">
        <f t="shared" si="26"/>
        <v>26</v>
      </c>
      <c r="FY30" s="10">
        <v>7.0570000000000004</v>
      </c>
      <c r="FZ30" s="8" t="s">
        <v>133</v>
      </c>
      <c r="GA30" s="7" t="str">
        <v/>
      </c>
      <c r="GB30" s="7" t="str">
        <v/>
      </c>
    </row>
    <row r="31" spans="1:184" ht="15.75" x14ac:dyDescent="0.25">
      <c r="B31" s="82">
        <f t="shared" si="27"/>
        <v>6925</v>
      </c>
      <c r="C31" s="8" t="s">
        <v>16</v>
      </c>
      <c r="D31" s="7">
        <f t="shared" si="0"/>
        <v>27</v>
      </c>
      <c r="E31" s="10">
        <v>6.9249999999999998</v>
      </c>
      <c r="F31" s="8" t="s">
        <v>132</v>
      </c>
      <c r="G31" s="7" t="str">
        <v/>
      </c>
      <c r="H31" s="7" t="str">
        <v/>
      </c>
      <c r="J31" s="16">
        <f t="shared" si="1"/>
        <v>6925</v>
      </c>
      <c r="K31" s="8" t="s">
        <v>16</v>
      </c>
      <c r="L31" s="7">
        <f t="shared" si="2"/>
        <v>27</v>
      </c>
      <c r="M31" s="10">
        <v>6.9249999999999998</v>
      </c>
      <c r="N31" s="8" t="s">
        <v>132</v>
      </c>
      <c r="O31" s="7" t="str">
        <v/>
      </c>
      <c r="P31" s="7" t="str">
        <v/>
      </c>
      <c r="R31" s="8" t="s">
        <v>16</v>
      </c>
      <c r="S31" s="7">
        <f t="shared" si="3"/>
        <v>27</v>
      </c>
      <c r="T31" s="10">
        <v>6.9249999999999998</v>
      </c>
      <c r="U31" s="8" t="s">
        <v>132</v>
      </c>
      <c r="V31" s="7" t="str">
        <v/>
      </c>
      <c r="W31" s="7" t="str">
        <v/>
      </c>
      <c r="Y31" s="8" t="s">
        <v>16</v>
      </c>
      <c r="Z31" s="7">
        <f t="shared" si="4"/>
        <v>27</v>
      </c>
      <c r="AA31" s="10">
        <v>6.9249999999999998</v>
      </c>
      <c r="AB31" s="8" t="s">
        <v>132</v>
      </c>
      <c r="AC31" s="7" t="str">
        <v/>
      </c>
      <c r="AD31" s="7" t="str">
        <v/>
      </c>
      <c r="AF31" s="8" t="s">
        <v>16</v>
      </c>
      <c r="AG31" s="7">
        <f t="shared" si="5"/>
        <v>27</v>
      </c>
      <c r="AH31" s="10">
        <v>6.9249999999999998</v>
      </c>
      <c r="AI31" s="8" t="s">
        <v>132</v>
      </c>
      <c r="AJ31" s="7" t="str">
        <v/>
      </c>
      <c r="AK31" s="7" t="str">
        <v/>
      </c>
      <c r="AM31" s="8" t="s">
        <v>16</v>
      </c>
      <c r="AN31" s="7">
        <f t="shared" si="6"/>
        <v>27</v>
      </c>
      <c r="AO31" s="10">
        <v>6.9249999999999998</v>
      </c>
      <c r="AP31" s="8" t="s">
        <v>132</v>
      </c>
      <c r="AQ31" s="7" t="str">
        <v/>
      </c>
      <c r="AR31" s="7" t="str">
        <v/>
      </c>
      <c r="AT31" s="8" t="s">
        <v>16</v>
      </c>
      <c r="AU31" s="7">
        <f t="shared" si="7"/>
        <v>27</v>
      </c>
      <c r="AV31" s="10">
        <v>6.9249999999999998</v>
      </c>
      <c r="AW31" s="8" t="s">
        <v>132</v>
      </c>
      <c r="AX31" s="7" t="str">
        <v/>
      </c>
      <c r="AY31" s="7" t="str">
        <v/>
      </c>
      <c r="BA31" s="8" t="s">
        <v>16</v>
      </c>
      <c r="BB31" s="7">
        <f t="shared" si="8"/>
        <v>27</v>
      </c>
      <c r="BC31" s="10">
        <v>6.9249999999999998</v>
      </c>
      <c r="BD31" s="8" t="s">
        <v>132</v>
      </c>
      <c r="BE31" s="7" t="str">
        <v/>
      </c>
      <c r="BF31" s="7" t="str">
        <v/>
      </c>
      <c r="BH31" s="8" t="s">
        <v>16</v>
      </c>
      <c r="BI31" s="7">
        <f t="shared" si="9"/>
        <v>27</v>
      </c>
      <c r="BJ31" s="10">
        <v>6.9249999999999998</v>
      </c>
      <c r="BK31" s="8" t="s">
        <v>132</v>
      </c>
      <c r="BL31" s="7" t="str">
        <v/>
      </c>
      <c r="BM31" s="7" t="str">
        <v/>
      </c>
      <c r="BO31" s="8" t="s">
        <v>16</v>
      </c>
      <c r="BP31" s="7">
        <f t="shared" si="10"/>
        <v>27</v>
      </c>
      <c r="BQ31" s="10">
        <v>6.9249999999999998</v>
      </c>
      <c r="BR31" s="8" t="s">
        <v>132</v>
      </c>
      <c r="BS31" s="7" t="str">
        <v/>
      </c>
      <c r="BT31" s="7" t="str">
        <v/>
      </c>
      <c r="BV31" s="8" t="s">
        <v>16</v>
      </c>
      <c r="BW31" s="7">
        <f t="shared" si="11"/>
        <v>27</v>
      </c>
      <c r="BX31" s="10">
        <v>6.9249999999999998</v>
      </c>
      <c r="BY31" s="8" t="s">
        <v>132</v>
      </c>
      <c r="BZ31" s="7" t="str">
        <v/>
      </c>
      <c r="CA31" s="7" t="str">
        <v/>
      </c>
      <c r="CC31" s="8" t="s">
        <v>16</v>
      </c>
      <c r="CD31" s="7">
        <f t="shared" si="12"/>
        <v>27</v>
      </c>
      <c r="CE31" s="10">
        <v>6.9249999999999998</v>
      </c>
      <c r="CF31" s="8" t="s">
        <v>132</v>
      </c>
      <c r="CG31" s="7" t="str">
        <v/>
      </c>
      <c r="CH31" s="7" t="str">
        <v/>
      </c>
      <c r="CJ31" s="8" t="s">
        <v>16</v>
      </c>
      <c r="CK31" s="7">
        <f t="shared" si="13"/>
        <v>27</v>
      </c>
      <c r="CL31" s="10">
        <v>6.9249999999999998</v>
      </c>
      <c r="CM31" s="8" t="s">
        <v>132</v>
      </c>
      <c r="CN31" s="7" t="str">
        <v/>
      </c>
      <c r="CO31" s="7" t="str">
        <v/>
      </c>
      <c r="CQ31" s="8" t="s">
        <v>16</v>
      </c>
      <c r="CR31" s="7">
        <f t="shared" si="14"/>
        <v>27</v>
      </c>
      <c r="CS31" s="10">
        <v>6.9249999999999998</v>
      </c>
      <c r="CT31" s="8" t="s">
        <v>132</v>
      </c>
      <c r="CU31" s="7" t="str">
        <v/>
      </c>
      <c r="CV31" s="7" t="str">
        <v/>
      </c>
      <c r="CX31" s="8" t="s">
        <v>16</v>
      </c>
      <c r="CY31" s="7">
        <f t="shared" si="15"/>
        <v>27</v>
      </c>
      <c r="CZ31" s="10">
        <v>6.9249999999999998</v>
      </c>
      <c r="DA31" s="8" t="s">
        <v>132</v>
      </c>
      <c r="DB31" s="7" t="str">
        <v/>
      </c>
      <c r="DC31" s="7" t="str">
        <v/>
      </c>
      <c r="DE31" s="8" t="s">
        <v>16</v>
      </c>
      <c r="DF31" s="7">
        <f t="shared" si="16"/>
        <v>27</v>
      </c>
      <c r="DG31" s="10">
        <v>6.9249999999999998</v>
      </c>
      <c r="DH31" s="8" t="s">
        <v>132</v>
      </c>
      <c r="DI31" s="7" t="str">
        <v/>
      </c>
      <c r="DJ31" s="7" t="str">
        <v/>
      </c>
      <c r="DL31" s="8" t="s">
        <v>16</v>
      </c>
      <c r="DM31" s="7">
        <f t="shared" si="17"/>
        <v>27</v>
      </c>
      <c r="DN31" s="10">
        <v>6.9249999999999998</v>
      </c>
      <c r="DO31" s="8" t="s">
        <v>132</v>
      </c>
      <c r="DP31" s="7" t="str">
        <v/>
      </c>
      <c r="DQ31" s="7" t="str">
        <v/>
      </c>
      <c r="DS31" s="8" t="s">
        <v>16</v>
      </c>
      <c r="DT31" s="7">
        <f t="shared" si="18"/>
        <v>27</v>
      </c>
      <c r="DU31" s="10">
        <v>6.9249999999999998</v>
      </c>
      <c r="DV31" s="8" t="s">
        <v>132</v>
      </c>
      <c r="DW31" s="7" t="str">
        <v/>
      </c>
      <c r="DX31" s="7" t="str">
        <v/>
      </c>
      <c r="DZ31" s="8" t="s">
        <v>16</v>
      </c>
      <c r="EA31" s="7">
        <f t="shared" si="19"/>
        <v>27</v>
      </c>
      <c r="EB31" s="10">
        <v>6.9249999999999998</v>
      </c>
      <c r="EC31" s="8" t="s">
        <v>132</v>
      </c>
      <c r="ED31" s="7" t="str">
        <v/>
      </c>
      <c r="EE31" s="7" t="str">
        <v/>
      </c>
      <c r="EG31" s="8" t="s">
        <v>16</v>
      </c>
      <c r="EH31" s="7">
        <f t="shared" si="20"/>
        <v>27</v>
      </c>
      <c r="EI31" s="10">
        <v>6.9249999999999998</v>
      </c>
      <c r="EJ31" s="8" t="s">
        <v>132</v>
      </c>
      <c r="EK31" s="7" t="str">
        <v/>
      </c>
      <c r="EL31" s="7" t="str">
        <v/>
      </c>
      <c r="EN31" s="8" t="s">
        <v>16</v>
      </c>
      <c r="EO31" s="7">
        <f t="shared" si="21"/>
        <v>27</v>
      </c>
      <c r="EP31" s="10">
        <v>6.9249999999999998</v>
      </c>
      <c r="EQ31" s="8" t="s">
        <v>132</v>
      </c>
      <c r="ER31" s="7" t="str">
        <v/>
      </c>
      <c r="ES31" s="7" t="str">
        <v/>
      </c>
      <c r="EU31" s="8" t="s">
        <v>16</v>
      </c>
      <c r="EV31" s="7">
        <f t="shared" si="22"/>
        <v>27</v>
      </c>
      <c r="EW31" s="10">
        <v>6.9249999999999998</v>
      </c>
      <c r="EX31" s="8" t="s">
        <v>132</v>
      </c>
      <c r="EY31" s="7" t="str">
        <v/>
      </c>
      <c r="EZ31" s="7" t="str">
        <v/>
      </c>
      <c r="FB31" s="8" t="s">
        <v>16</v>
      </c>
      <c r="FC31" s="7">
        <f t="shared" si="23"/>
        <v>27</v>
      </c>
      <c r="FD31" s="10">
        <v>6.9249999999999998</v>
      </c>
      <c r="FE31" s="8" t="s">
        <v>132</v>
      </c>
      <c r="FF31" s="7" t="str">
        <v/>
      </c>
      <c r="FG31" s="7" t="str">
        <v/>
      </c>
      <c r="FI31" s="8" t="s">
        <v>16</v>
      </c>
      <c r="FJ31" s="7">
        <f t="shared" si="24"/>
        <v>27</v>
      </c>
      <c r="FK31" s="10">
        <v>6.9249999999999998</v>
      </c>
      <c r="FL31" s="8" t="s">
        <v>132</v>
      </c>
      <c r="FM31" s="7" t="str">
        <v/>
      </c>
      <c r="FN31" s="7" t="str">
        <v/>
      </c>
      <c r="FP31" s="8" t="s">
        <v>16</v>
      </c>
      <c r="FQ31" s="7">
        <f t="shared" si="25"/>
        <v>27</v>
      </c>
      <c r="FR31" s="10">
        <v>6.9249999999999998</v>
      </c>
      <c r="FS31" s="8" t="s">
        <v>132</v>
      </c>
      <c r="FT31" s="7" t="str">
        <v/>
      </c>
      <c r="FU31" s="7" t="str">
        <v/>
      </c>
      <c r="FW31" s="8" t="s">
        <v>16</v>
      </c>
      <c r="FX31" s="7">
        <f t="shared" si="26"/>
        <v>27</v>
      </c>
      <c r="FY31" s="10">
        <v>6.9249999999999998</v>
      </c>
      <c r="FZ31" s="8" t="s">
        <v>132</v>
      </c>
      <c r="GA31" s="7" t="str">
        <v/>
      </c>
      <c r="GB31" s="7" t="str">
        <v/>
      </c>
    </row>
    <row r="32" spans="1:184" ht="15.75" x14ac:dyDescent="0.25">
      <c r="B32" s="82">
        <f t="shared" si="27"/>
        <v>7649</v>
      </c>
      <c r="C32" s="8" t="s">
        <v>16</v>
      </c>
      <c r="D32" s="7">
        <f t="shared" si="0"/>
        <v>27</v>
      </c>
      <c r="E32" s="10">
        <v>7.649</v>
      </c>
      <c r="F32" s="8" t="s">
        <v>133</v>
      </c>
      <c r="G32" s="7" t="str">
        <v/>
      </c>
      <c r="H32" s="7" t="str">
        <v/>
      </c>
      <c r="J32" s="16">
        <f t="shared" si="1"/>
        <v>7649</v>
      </c>
      <c r="K32" s="8" t="s">
        <v>16</v>
      </c>
      <c r="L32" s="7">
        <f t="shared" si="2"/>
        <v>27</v>
      </c>
      <c r="M32" s="10">
        <v>7.649</v>
      </c>
      <c r="N32" s="8" t="s">
        <v>133</v>
      </c>
      <c r="O32" s="7" t="str">
        <v/>
      </c>
      <c r="P32" s="7" t="str">
        <v/>
      </c>
      <c r="R32" s="8" t="s">
        <v>16</v>
      </c>
      <c r="S32" s="7">
        <f t="shared" si="3"/>
        <v>27</v>
      </c>
      <c r="T32" s="10">
        <v>7.649</v>
      </c>
      <c r="U32" s="8" t="s">
        <v>133</v>
      </c>
      <c r="V32" s="7" t="str">
        <v/>
      </c>
      <c r="W32" s="7" t="str">
        <v/>
      </c>
      <c r="Y32" s="8" t="s">
        <v>16</v>
      </c>
      <c r="Z32" s="7">
        <f t="shared" si="4"/>
        <v>27</v>
      </c>
      <c r="AA32" s="10">
        <v>7.649</v>
      </c>
      <c r="AB32" s="8" t="s">
        <v>133</v>
      </c>
      <c r="AC32" s="7" t="str">
        <v/>
      </c>
      <c r="AD32" s="7" t="str">
        <v/>
      </c>
      <c r="AF32" s="8" t="s">
        <v>16</v>
      </c>
      <c r="AG32" s="7">
        <f t="shared" si="5"/>
        <v>27</v>
      </c>
      <c r="AH32" s="10">
        <v>7.649</v>
      </c>
      <c r="AI32" s="8" t="s">
        <v>133</v>
      </c>
      <c r="AJ32" s="7" t="str">
        <v/>
      </c>
      <c r="AK32" s="7" t="str">
        <v/>
      </c>
      <c r="AM32" s="8" t="s">
        <v>16</v>
      </c>
      <c r="AN32" s="7">
        <f t="shared" si="6"/>
        <v>27</v>
      </c>
      <c r="AO32" s="10">
        <v>7.649</v>
      </c>
      <c r="AP32" s="8" t="s">
        <v>133</v>
      </c>
      <c r="AQ32" s="7" t="str">
        <v/>
      </c>
      <c r="AR32" s="7" t="str">
        <v/>
      </c>
      <c r="AT32" s="8" t="s">
        <v>16</v>
      </c>
      <c r="AU32" s="7">
        <f t="shared" si="7"/>
        <v>27</v>
      </c>
      <c r="AV32" s="10">
        <v>7.649</v>
      </c>
      <c r="AW32" s="8" t="s">
        <v>133</v>
      </c>
      <c r="AX32" s="7" t="str">
        <v/>
      </c>
      <c r="AY32" s="7" t="str">
        <v/>
      </c>
      <c r="BA32" s="8" t="s">
        <v>16</v>
      </c>
      <c r="BB32" s="7">
        <f t="shared" si="8"/>
        <v>27</v>
      </c>
      <c r="BC32" s="10">
        <v>7.649</v>
      </c>
      <c r="BD32" s="8" t="s">
        <v>133</v>
      </c>
      <c r="BE32" s="7" t="str">
        <v/>
      </c>
      <c r="BF32" s="7" t="str">
        <v/>
      </c>
      <c r="BH32" s="8" t="s">
        <v>16</v>
      </c>
      <c r="BI32" s="7">
        <f t="shared" si="9"/>
        <v>27</v>
      </c>
      <c r="BJ32" s="10">
        <v>7.649</v>
      </c>
      <c r="BK32" s="8" t="s">
        <v>133</v>
      </c>
      <c r="BL32" s="7" t="str">
        <v/>
      </c>
      <c r="BM32" s="7" t="str">
        <v/>
      </c>
      <c r="BO32" s="8" t="s">
        <v>16</v>
      </c>
      <c r="BP32" s="7">
        <f t="shared" si="10"/>
        <v>27</v>
      </c>
      <c r="BQ32" s="10">
        <v>7.649</v>
      </c>
      <c r="BR32" s="8" t="s">
        <v>133</v>
      </c>
      <c r="BS32" s="7" t="str">
        <v/>
      </c>
      <c r="BT32" s="7" t="str">
        <v/>
      </c>
      <c r="BV32" s="8" t="s">
        <v>16</v>
      </c>
      <c r="BW32" s="7">
        <f t="shared" si="11"/>
        <v>27</v>
      </c>
      <c r="BX32" s="10">
        <v>7.649</v>
      </c>
      <c r="BY32" s="8" t="s">
        <v>133</v>
      </c>
      <c r="BZ32" s="7" t="str">
        <v/>
      </c>
      <c r="CA32" s="7" t="str">
        <v/>
      </c>
      <c r="CC32" s="8" t="s">
        <v>16</v>
      </c>
      <c r="CD32" s="7">
        <f t="shared" si="12"/>
        <v>27</v>
      </c>
      <c r="CE32" s="10">
        <v>7.649</v>
      </c>
      <c r="CF32" s="8" t="s">
        <v>133</v>
      </c>
      <c r="CG32" s="7" t="str">
        <v/>
      </c>
      <c r="CH32" s="7" t="str">
        <v/>
      </c>
      <c r="CJ32" s="8" t="s">
        <v>16</v>
      </c>
      <c r="CK32" s="7">
        <f t="shared" si="13"/>
        <v>27</v>
      </c>
      <c r="CL32" s="10">
        <v>7.649</v>
      </c>
      <c r="CM32" s="8" t="s">
        <v>133</v>
      </c>
      <c r="CN32" s="7" t="str">
        <v/>
      </c>
      <c r="CO32" s="7" t="str">
        <v/>
      </c>
      <c r="CQ32" s="8" t="s">
        <v>16</v>
      </c>
      <c r="CR32" s="7">
        <f t="shared" si="14"/>
        <v>27</v>
      </c>
      <c r="CS32" s="10">
        <v>7.649</v>
      </c>
      <c r="CT32" s="8" t="s">
        <v>133</v>
      </c>
      <c r="CU32" s="7" t="str">
        <v/>
      </c>
      <c r="CV32" s="7" t="str">
        <v/>
      </c>
      <c r="CX32" s="8" t="s">
        <v>16</v>
      </c>
      <c r="CY32" s="7">
        <f t="shared" si="15"/>
        <v>27</v>
      </c>
      <c r="CZ32" s="10">
        <v>7.649</v>
      </c>
      <c r="DA32" s="8" t="s">
        <v>133</v>
      </c>
      <c r="DB32" s="7" t="str">
        <v/>
      </c>
      <c r="DC32" s="7" t="str">
        <v/>
      </c>
      <c r="DE32" s="8" t="s">
        <v>16</v>
      </c>
      <c r="DF32" s="7">
        <f t="shared" si="16"/>
        <v>27</v>
      </c>
      <c r="DG32" s="10">
        <v>7.649</v>
      </c>
      <c r="DH32" s="8" t="s">
        <v>133</v>
      </c>
      <c r="DI32" s="7" t="str">
        <v/>
      </c>
      <c r="DJ32" s="7" t="str">
        <v/>
      </c>
      <c r="DL32" s="8" t="s">
        <v>16</v>
      </c>
      <c r="DM32" s="7">
        <f t="shared" si="17"/>
        <v>27</v>
      </c>
      <c r="DN32" s="10">
        <v>7.649</v>
      </c>
      <c r="DO32" s="8" t="s">
        <v>133</v>
      </c>
      <c r="DP32" s="7" t="str">
        <v/>
      </c>
      <c r="DQ32" s="7" t="str">
        <v/>
      </c>
      <c r="DS32" s="8" t="s">
        <v>16</v>
      </c>
      <c r="DT32" s="7">
        <f t="shared" si="18"/>
        <v>27</v>
      </c>
      <c r="DU32" s="10">
        <v>7.649</v>
      </c>
      <c r="DV32" s="8" t="s">
        <v>133</v>
      </c>
      <c r="DW32" s="7" t="str">
        <v/>
      </c>
      <c r="DX32" s="7" t="str">
        <v/>
      </c>
      <c r="DZ32" s="8" t="s">
        <v>16</v>
      </c>
      <c r="EA32" s="7">
        <f t="shared" si="19"/>
        <v>27</v>
      </c>
      <c r="EB32" s="10">
        <v>7.649</v>
      </c>
      <c r="EC32" s="8" t="s">
        <v>133</v>
      </c>
      <c r="ED32" s="7" t="str">
        <v/>
      </c>
      <c r="EE32" s="7" t="str">
        <v/>
      </c>
      <c r="EG32" s="8" t="s">
        <v>16</v>
      </c>
      <c r="EH32" s="7">
        <f t="shared" si="20"/>
        <v>27</v>
      </c>
      <c r="EI32" s="10">
        <v>7.649</v>
      </c>
      <c r="EJ32" s="8" t="s">
        <v>133</v>
      </c>
      <c r="EK32" s="7" t="str">
        <v/>
      </c>
      <c r="EL32" s="7" t="str">
        <v/>
      </c>
      <c r="EN32" s="8" t="s">
        <v>16</v>
      </c>
      <c r="EO32" s="7">
        <f t="shared" si="21"/>
        <v>27</v>
      </c>
      <c r="EP32" s="10">
        <v>7.649</v>
      </c>
      <c r="EQ32" s="8" t="s">
        <v>133</v>
      </c>
      <c r="ER32" s="7" t="str">
        <v/>
      </c>
      <c r="ES32" s="7" t="str">
        <v/>
      </c>
      <c r="EU32" s="8" t="s">
        <v>16</v>
      </c>
      <c r="EV32" s="7">
        <f t="shared" si="22"/>
        <v>27</v>
      </c>
      <c r="EW32" s="10">
        <v>7.649</v>
      </c>
      <c r="EX32" s="8" t="s">
        <v>133</v>
      </c>
      <c r="EY32" s="7" t="str">
        <v/>
      </c>
      <c r="EZ32" s="7" t="str">
        <v/>
      </c>
      <c r="FB32" s="8" t="s">
        <v>16</v>
      </c>
      <c r="FC32" s="7">
        <f t="shared" si="23"/>
        <v>27</v>
      </c>
      <c r="FD32" s="10">
        <v>7.649</v>
      </c>
      <c r="FE32" s="8" t="s">
        <v>133</v>
      </c>
      <c r="FF32" s="7" t="str">
        <v/>
      </c>
      <c r="FG32" s="7" t="str">
        <v/>
      </c>
      <c r="FI32" s="8" t="s">
        <v>16</v>
      </c>
      <c r="FJ32" s="7">
        <f t="shared" si="24"/>
        <v>27</v>
      </c>
      <c r="FK32" s="10">
        <v>7.649</v>
      </c>
      <c r="FL32" s="8" t="s">
        <v>133</v>
      </c>
      <c r="FM32" s="7" t="str">
        <v/>
      </c>
      <c r="FN32" s="7" t="str">
        <v/>
      </c>
      <c r="FP32" s="8" t="s">
        <v>16</v>
      </c>
      <c r="FQ32" s="7">
        <f t="shared" si="25"/>
        <v>27</v>
      </c>
      <c r="FR32" s="10">
        <v>7.649</v>
      </c>
      <c r="FS32" s="8" t="s">
        <v>133</v>
      </c>
      <c r="FT32" s="7" t="str">
        <v/>
      </c>
      <c r="FU32" s="7" t="str">
        <v/>
      </c>
      <c r="FW32" s="8" t="s">
        <v>16</v>
      </c>
      <c r="FX32" s="7">
        <f t="shared" si="26"/>
        <v>27</v>
      </c>
      <c r="FY32" s="10">
        <v>7.649</v>
      </c>
      <c r="FZ32" s="8" t="s">
        <v>133</v>
      </c>
      <c r="GA32" s="7" t="str">
        <v/>
      </c>
      <c r="GB32" s="7" t="str">
        <v/>
      </c>
    </row>
    <row r="33" spans="1:184" ht="15.75" x14ac:dyDescent="0.25">
      <c r="A33" s="82"/>
      <c r="B33" s="82">
        <f t="shared" si="27"/>
        <v>7472</v>
      </c>
      <c r="C33" s="8" t="s">
        <v>17</v>
      </c>
      <c r="D33" s="7">
        <f t="shared" si="0"/>
        <v>28</v>
      </c>
      <c r="E33" s="10">
        <v>7.4720000000000004</v>
      </c>
      <c r="F33" s="8" t="s">
        <v>132</v>
      </c>
      <c r="G33" s="7" t="str">
        <v/>
      </c>
      <c r="H33" s="7" t="str">
        <v/>
      </c>
      <c r="J33" s="16">
        <f t="shared" si="1"/>
        <v>7472</v>
      </c>
      <c r="K33" s="8" t="s">
        <v>17</v>
      </c>
      <c r="L33" s="7">
        <f t="shared" si="2"/>
        <v>28</v>
      </c>
      <c r="M33" s="10">
        <v>7.4720000000000004</v>
      </c>
      <c r="N33" s="8" t="s">
        <v>132</v>
      </c>
      <c r="O33" s="7">
        <v>1329</v>
      </c>
      <c r="P33" s="7">
        <v>231</v>
      </c>
      <c r="R33" s="8" t="s">
        <v>17</v>
      </c>
      <c r="S33" s="7">
        <f t="shared" si="3"/>
        <v>28</v>
      </c>
      <c r="T33" s="10">
        <v>7.4720000000000004</v>
      </c>
      <c r="U33" s="8" t="s">
        <v>132</v>
      </c>
      <c r="V33" s="7">
        <v>1151</v>
      </c>
      <c r="W33" s="7">
        <v>225</v>
      </c>
      <c r="Y33" s="8" t="s">
        <v>17</v>
      </c>
      <c r="Z33" s="7">
        <f t="shared" si="4"/>
        <v>28</v>
      </c>
      <c r="AA33" s="10">
        <v>7.4720000000000004</v>
      </c>
      <c r="AB33" s="8" t="s">
        <v>132</v>
      </c>
      <c r="AC33" s="7">
        <v>1694</v>
      </c>
      <c r="AD33" s="7">
        <v>224</v>
      </c>
      <c r="AF33" s="8" t="s">
        <v>17</v>
      </c>
      <c r="AG33" s="7">
        <f t="shared" si="5"/>
        <v>28</v>
      </c>
      <c r="AH33" s="10">
        <v>7.4720000000000004</v>
      </c>
      <c r="AI33" s="8" t="s">
        <v>132</v>
      </c>
      <c r="AJ33" s="7">
        <v>802</v>
      </c>
      <c r="AK33" s="7">
        <v>229</v>
      </c>
      <c r="AM33" s="8" t="s">
        <v>17</v>
      </c>
      <c r="AN33" s="7">
        <f t="shared" si="6"/>
        <v>28</v>
      </c>
      <c r="AO33" s="10">
        <v>7.4720000000000004</v>
      </c>
      <c r="AP33" s="8" t="s">
        <v>132</v>
      </c>
      <c r="AQ33" s="7">
        <v>1739</v>
      </c>
      <c r="AR33" s="7">
        <v>225</v>
      </c>
      <c r="AT33" s="8" t="s">
        <v>17</v>
      </c>
      <c r="AU33" s="7">
        <f t="shared" si="7"/>
        <v>28</v>
      </c>
      <c r="AV33" s="10">
        <v>7.4720000000000004</v>
      </c>
      <c r="AW33" s="8" t="s">
        <v>132</v>
      </c>
      <c r="AX33" s="7">
        <v>977</v>
      </c>
      <c r="AY33" s="7">
        <v>240</v>
      </c>
      <c r="BA33" s="8" t="s">
        <v>17</v>
      </c>
      <c r="BB33" s="7">
        <f t="shared" si="8"/>
        <v>28</v>
      </c>
      <c r="BC33" s="10">
        <v>7.4720000000000004</v>
      </c>
      <c r="BD33" s="8" t="s">
        <v>132</v>
      </c>
      <c r="BE33" s="7">
        <v>1594</v>
      </c>
      <c r="BF33" s="7">
        <v>243</v>
      </c>
      <c r="BH33" s="8" t="s">
        <v>17</v>
      </c>
      <c r="BI33" s="7">
        <f t="shared" si="9"/>
        <v>28</v>
      </c>
      <c r="BJ33" s="10">
        <v>7.4720000000000004</v>
      </c>
      <c r="BK33" s="8" t="s">
        <v>132</v>
      </c>
      <c r="BL33" s="7">
        <v>2164</v>
      </c>
      <c r="BM33" s="7">
        <v>249</v>
      </c>
      <c r="BO33" s="8" t="s">
        <v>17</v>
      </c>
      <c r="BP33" s="7">
        <f t="shared" si="10"/>
        <v>28</v>
      </c>
      <c r="BQ33" s="10">
        <v>7.4720000000000004</v>
      </c>
      <c r="BR33" s="8" t="s">
        <v>132</v>
      </c>
      <c r="BS33" s="7">
        <v>2181</v>
      </c>
      <c r="BT33" s="7">
        <v>233</v>
      </c>
      <c r="BV33" s="8" t="s">
        <v>17</v>
      </c>
      <c r="BW33" s="7">
        <f t="shared" si="11"/>
        <v>28</v>
      </c>
      <c r="BX33" s="10">
        <v>7.4720000000000004</v>
      </c>
      <c r="BY33" s="8" t="s">
        <v>132</v>
      </c>
      <c r="BZ33" s="7">
        <v>2304</v>
      </c>
      <c r="CA33" s="7">
        <v>245</v>
      </c>
      <c r="CC33" s="8" t="s">
        <v>17</v>
      </c>
      <c r="CD33" s="7">
        <f t="shared" si="12"/>
        <v>28</v>
      </c>
      <c r="CE33" s="10">
        <v>7.4720000000000004</v>
      </c>
      <c r="CF33" s="8" t="s">
        <v>132</v>
      </c>
      <c r="CG33" s="7">
        <v>3042</v>
      </c>
      <c r="CH33" s="7">
        <v>240</v>
      </c>
      <c r="CJ33" s="8" t="s">
        <v>17</v>
      </c>
      <c r="CK33" s="7">
        <f t="shared" si="13"/>
        <v>28</v>
      </c>
      <c r="CL33" s="10">
        <v>7.4720000000000004</v>
      </c>
      <c r="CM33" s="8" t="s">
        <v>132</v>
      </c>
      <c r="CN33" s="7" t="str">
        <v/>
      </c>
      <c r="CO33" s="7" t="str">
        <v/>
      </c>
      <c r="CQ33" s="8" t="s">
        <v>17</v>
      </c>
      <c r="CR33" s="7">
        <f t="shared" si="14"/>
        <v>28</v>
      </c>
      <c r="CS33" s="10">
        <v>7.4720000000000004</v>
      </c>
      <c r="CT33" s="8" t="s">
        <v>132</v>
      </c>
      <c r="CU33" s="7" t="str">
        <v/>
      </c>
      <c r="CV33" s="7" t="str">
        <v/>
      </c>
      <c r="CX33" s="8" t="s">
        <v>17</v>
      </c>
      <c r="CY33" s="7">
        <f t="shared" si="15"/>
        <v>28</v>
      </c>
      <c r="CZ33" s="10">
        <v>7.4720000000000004</v>
      </c>
      <c r="DA33" s="8" t="s">
        <v>132</v>
      </c>
      <c r="DB33" s="7" t="str">
        <v/>
      </c>
      <c r="DC33" s="7" t="str">
        <v/>
      </c>
      <c r="DE33" s="8" t="s">
        <v>17</v>
      </c>
      <c r="DF33" s="7">
        <f t="shared" si="16"/>
        <v>28</v>
      </c>
      <c r="DG33" s="10">
        <v>7.4720000000000004</v>
      </c>
      <c r="DH33" s="8" t="s">
        <v>132</v>
      </c>
      <c r="DI33" s="7" t="str">
        <v/>
      </c>
      <c r="DJ33" s="7" t="str">
        <v/>
      </c>
      <c r="DL33" s="8" t="s">
        <v>17</v>
      </c>
      <c r="DM33" s="7">
        <f t="shared" si="17"/>
        <v>28</v>
      </c>
      <c r="DN33" s="10">
        <v>7.4720000000000004</v>
      </c>
      <c r="DO33" s="8" t="s">
        <v>132</v>
      </c>
      <c r="DP33" s="7" t="str">
        <v/>
      </c>
      <c r="DQ33" s="7" t="str">
        <v/>
      </c>
      <c r="DS33" s="8" t="s">
        <v>17</v>
      </c>
      <c r="DT33" s="7">
        <f t="shared" si="18"/>
        <v>28</v>
      </c>
      <c r="DU33" s="10">
        <v>7.4720000000000004</v>
      </c>
      <c r="DV33" s="8" t="s">
        <v>132</v>
      </c>
      <c r="DW33" s="7" t="str">
        <v/>
      </c>
      <c r="DX33" s="7" t="str">
        <v/>
      </c>
      <c r="DZ33" s="8" t="s">
        <v>17</v>
      </c>
      <c r="EA33" s="7">
        <f t="shared" si="19"/>
        <v>28</v>
      </c>
      <c r="EB33" s="10">
        <v>7.4720000000000004</v>
      </c>
      <c r="EC33" s="8" t="s">
        <v>132</v>
      </c>
      <c r="ED33" s="7" t="str">
        <v/>
      </c>
      <c r="EE33" s="7" t="str">
        <v/>
      </c>
      <c r="EG33" s="8" t="s">
        <v>17</v>
      </c>
      <c r="EH33" s="7">
        <f t="shared" si="20"/>
        <v>28</v>
      </c>
      <c r="EI33" s="10">
        <v>7.4720000000000004</v>
      </c>
      <c r="EJ33" s="8" t="s">
        <v>132</v>
      </c>
      <c r="EK33" s="7" t="str">
        <v/>
      </c>
      <c r="EL33" s="7" t="str">
        <v/>
      </c>
      <c r="EN33" s="8" t="s">
        <v>17</v>
      </c>
      <c r="EO33" s="7">
        <f t="shared" si="21"/>
        <v>28</v>
      </c>
      <c r="EP33" s="10">
        <v>7.4720000000000004</v>
      </c>
      <c r="EQ33" s="8" t="s">
        <v>132</v>
      </c>
      <c r="ER33" s="7" t="str">
        <v/>
      </c>
      <c r="ES33" s="7" t="str">
        <v/>
      </c>
      <c r="EU33" s="8" t="s">
        <v>17</v>
      </c>
      <c r="EV33" s="7">
        <f t="shared" si="22"/>
        <v>28</v>
      </c>
      <c r="EW33" s="10">
        <v>7.4720000000000004</v>
      </c>
      <c r="EX33" s="8" t="s">
        <v>132</v>
      </c>
      <c r="EY33" s="7" t="str">
        <v/>
      </c>
      <c r="EZ33" s="7" t="str">
        <v/>
      </c>
      <c r="FB33" s="8" t="s">
        <v>17</v>
      </c>
      <c r="FC33" s="7">
        <f t="shared" si="23"/>
        <v>28</v>
      </c>
      <c r="FD33" s="10">
        <v>7.4720000000000004</v>
      </c>
      <c r="FE33" s="8" t="s">
        <v>132</v>
      </c>
      <c r="FF33" s="7" t="str">
        <v/>
      </c>
      <c r="FG33" s="7" t="str">
        <v/>
      </c>
      <c r="FI33" s="8" t="s">
        <v>17</v>
      </c>
      <c r="FJ33" s="7">
        <f t="shared" si="24"/>
        <v>28</v>
      </c>
      <c r="FK33" s="10">
        <v>7.4720000000000004</v>
      </c>
      <c r="FL33" s="8" t="s">
        <v>132</v>
      </c>
      <c r="FM33" s="7" t="str">
        <v/>
      </c>
      <c r="FN33" s="7" t="str">
        <v/>
      </c>
      <c r="FP33" s="8" t="s">
        <v>17</v>
      </c>
      <c r="FQ33" s="7">
        <f t="shared" si="25"/>
        <v>28</v>
      </c>
      <c r="FR33" s="10">
        <v>7.4720000000000004</v>
      </c>
      <c r="FS33" s="8" t="s">
        <v>132</v>
      </c>
      <c r="FT33" s="7" t="str">
        <v/>
      </c>
      <c r="FU33" s="7" t="str">
        <v/>
      </c>
      <c r="FW33" s="8" t="s">
        <v>17</v>
      </c>
      <c r="FX33" s="7">
        <f t="shared" si="26"/>
        <v>28</v>
      </c>
      <c r="FY33" s="10">
        <v>7.4720000000000004</v>
      </c>
      <c r="FZ33" s="8" t="s">
        <v>132</v>
      </c>
      <c r="GA33" s="7" t="str">
        <v/>
      </c>
      <c r="GB33" s="7" t="str">
        <v/>
      </c>
    </row>
    <row r="34" spans="1:184" ht="15.75" x14ac:dyDescent="0.25">
      <c r="B34" s="82">
        <f t="shared" si="27"/>
        <v>8264</v>
      </c>
      <c r="C34" s="8" t="s">
        <v>17</v>
      </c>
      <c r="D34" s="7">
        <f t="shared" si="0"/>
        <v>28</v>
      </c>
      <c r="E34" s="10">
        <v>8.2639999999999993</v>
      </c>
      <c r="F34" s="8" t="s">
        <v>133</v>
      </c>
      <c r="G34" s="7" t="str">
        <v/>
      </c>
      <c r="H34" s="7" t="str">
        <v/>
      </c>
      <c r="J34" s="16">
        <f t="shared" si="1"/>
        <v>8264</v>
      </c>
      <c r="K34" s="8" t="s">
        <v>17</v>
      </c>
      <c r="L34" s="7">
        <f t="shared" si="2"/>
        <v>28</v>
      </c>
      <c r="M34" s="10">
        <v>8.2639999999999993</v>
      </c>
      <c r="N34" s="8" t="s">
        <v>133</v>
      </c>
      <c r="O34" s="7" t="str">
        <v/>
      </c>
      <c r="P34" s="7" t="str">
        <v/>
      </c>
      <c r="R34" s="8" t="s">
        <v>17</v>
      </c>
      <c r="S34" s="7">
        <f t="shared" si="3"/>
        <v>28</v>
      </c>
      <c r="T34" s="10">
        <v>8.2639999999999993</v>
      </c>
      <c r="U34" s="8" t="s">
        <v>133</v>
      </c>
      <c r="V34" s="7" t="str">
        <v/>
      </c>
      <c r="W34" s="7" t="str">
        <v/>
      </c>
      <c r="Y34" s="8" t="s">
        <v>17</v>
      </c>
      <c r="Z34" s="7">
        <f t="shared" si="4"/>
        <v>28</v>
      </c>
      <c r="AA34" s="10">
        <v>8.2639999999999993</v>
      </c>
      <c r="AB34" s="8" t="s">
        <v>133</v>
      </c>
      <c r="AC34" s="7" t="str">
        <v/>
      </c>
      <c r="AD34" s="7" t="str">
        <v/>
      </c>
      <c r="AF34" s="8" t="s">
        <v>17</v>
      </c>
      <c r="AG34" s="7">
        <f t="shared" si="5"/>
        <v>28</v>
      </c>
      <c r="AH34" s="10">
        <v>8.2639999999999993</v>
      </c>
      <c r="AI34" s="8" t="s">
        <v>133</v>
      </c>
      <c r="AJ34" s="7" t="str">
        <v/>
      </c>
      <c r="AK34" s="7" t="str">
        <v/>
      </c>
      <c r="AM34" s="8" t="s">
        <v>17</v>
      </c>
      <c r="AN34" s="7">
        <f t="shared" si="6"/>
        <v>28</v>
      </c>
      <c r="AO34" s="10">
        <v>8.2639999999999993</v>
      </c>
      <c r="AP34" s="8" t="s">
        <v>133</v>
      </c>
      <c r="AQ34" s="7" t="str">
        <v/>
      </c>
      <c r="AR34" s="7" t="str">
        <v/>
      </c>
      <c r="AT34" s="8" t="s">
        <v>17</v>
      </c>
      <c r="AU34" s="7">
        <f t="shared" si="7"/>
        <v>28</v>
      </c>
      <c r="AV34" s="10">
        <v>8.2639999999999993</v>
      </c>
      <c r="AW34" s="8" t="s">
        <v>133</v>
      </c>
      <c r="AX34" s="7" t="str">
        <v/>
      </c>
      <c r="AY34" s="7" t="str">
        <v/>
      </c>
      <c r="BA34" s="8" t="s">
        <v>17</v>
      </c>
      <c r="BB34" s="7">
        <f t="shared" si="8"/>
        <v>28</v>
      </c>
      <c r="BC34" s="10">
        <v>8.2639999999999993</v>
      </c>
      <c r="BD34" s="8" t="s">
        <v>133</v>
      </c>
      <c r="BE34" s="7" t="str">
        <v/>
      </c>
      <c r="BF34" s="7" t="str">
        <v/>
      </c>
      <c r="BH34" s="8" t="s">
        <v>17</v>
      </c>
      <c r="BI34" s="7">
        <f t="shared" si="9"/>
        <v>28</v>
      </c>
      <c r="BJ34" s="10">
        <v>8.2639999999999993</v>
      </c>
      <c r="BK34" s="8" t="s">
        <v>133</v>
      </c>
      <c r="BL34" s="7" t="str">
        <v/>
      </c>
      <c r="BM34" s="7" t="str">
        <v/>
      </c>
      <c r="BO34" s="8" t="s">
        <v>17</v>
      </c>
      <c r="BP34" s="7">
        <f t="shared" si="10"/>
        <v>28</v>
      </c>
      <c r="BQ34" s="10">
        <v>8.2639999999999993</v>
      </c>
      <c r="BR34" s="8" t="s">
        <v>133</v>
      </c>
      <c r="BS34" s="7" t="str">
        <v/>
      </c>
      <c r="BT34" s="7" t="str">
        <v/>
      </c>
      <c r="BV34" s="8" t="s">
        <v>17</v>
      </c>
      <c r="BW34" s="7">
        <f t="shared" si="11"/>
        <v>28</v>
      </c>
      <c r="BX34" s="10">
        <v>8.2639999999999993</v>
      </c>
      <c r="BY34" s="8" t="s">
        <v>133</v>
      </c>
      <c r="BZ34" s="7" t="str">
        <v/>
      </c>
      <c r="CA34" s="7" t="str">
        <v/>
      </c>
      <c r="CC34" s="8" t="s">
        <v>17</v>
      </c>
      <c r="CD34" s="7">
        <f t="shared" si="12"/>
        <v>28</v>
      </c>
      <c r="CE34" s="10">
        <v>8.2639999999999993</v>
      </c>
      <c r="CF34" s="8" t="s">
        <v>133</v>
      </c>
      <c r="CG34" s="7" t="str">
        <v/>
      </c>
      <c r="CH34" s="7" t="str">
        <v/>
      </c>
      <c r="CJ34" s="8" t="s">
        <v>17</v>
      </c>
      <c r="CK34" s="7">
        <f t="shared" si="13"/>
        <v>28</v>
      </c>
      <c r="CL34" s="10">
        <v>8.2639999999999993</v>
      </c>
      <c r="CM34" s="8" t="s">
        <v>133</v>
      </c>
      <c r="CN34" s="7" t="str">
        <v/>
      </c>
      <c r="CO34" s="7" t="str">
        <v/>
      </c>
      <c r="CQ34" s="8" t="s">
        <v>17</v>
      </c>
      <c r="CR34" s="7">
        <f t="shared" si="14"/>
        <v>28</v>
      </c>
      <c r="CS34" s="10">
        <v>8.2639999999999993</v>
      </c>
      <c r="CT34" s="8" t="s">
        <v>133</v>
      </c>
      <c r="CU34" s="7" t="str">
        <v/>
      </c>
      <c r="CV34" s="7" t="str">
        <v/>
      </c>
      <c r="CX34" s="8" t="s">
        <v>17</v>
      </c>
      <c r="CY34" s="7">
        <f t="shared" si="15"/>
        <v>28</v>
      </c>
      <c r="CZ34" s="10">
        <v>8.2639999999999993</v>
      </c>
      <c r="DA34" s="8" t="s">
        <v>133</v>
      </c>
      <c r="DB34" s="7" t="str">
        <v/>
      </c>
      <c r="DC34" s="7" t="str">
        <v/>
      </c>
      <c r="DE34" s="8" t="s">
        <v>17</v>
      </c>
      <c r="DF34" s="7">
        <f t="shared" si="16"/>
        <v>28</v>
      </c>
      <c r="DG34" s="10">
        <v>8.2639999999999993</v>
      </c>
      <c r="DH34" s="8" t="s">
        <v>133</v>
      </c>
      <c r="DI34" s="7" t="str">
        <v/>
      </c>
      <c r="DJ34" s="7" t="str">
        <v/>
      </c>
      <c r="DL34" s="8" t="s">
        <v>17</v>
      </c>
      <c r="DM34" s="7">
        <f t="shared" si="17"/>
        <v>28</v>
      </c>
      <c r="DN34" s="10">
        <v>8.2639999999999993</v>
      </c>
      <c r="DO34" s="8" t="s">
        <v>133</v>
      </c>
      <c r="DP34" s="7" t="str">
        <v/>
      </c>
      <c r="DQ34" s="7" t="str">
        <v/>
      </c>
      <c r="DS34" s="8" t="s">
        <v>17</v>
      </c>
      <c r="DT34" s="7">
        <f t="shared" si="18"/>
        <v>28</v>
      </c>
      <c r="DU34" s="10">
        <v>8.2639999999999993</v>
      </c>
      <c r="DV34" s="8" t="s">
        <v>133</v>
      </c>
      <c r="DW34" s="7" t="str">
        <v/>
      </c>
      <c r="DX34" s="7" t="str">
        <v/>
      </c>
      <c r="DZ34" s="8" t="s">
        <v>17</v>
      </c>
      <c r="EA34" s="7">
        <f t="shared" si="19"/>
        <v>28</v>
      </c>
      <c r="EB34" s="10">
        <v>8.2639999999999993</v>
      </c>
      <c r="EC34" s="8" t="s">
        <v>133</v>
      </c>
      <c r="ED34" s="7" t="str">
        <v/>
      </c>
      <c r="EE34" s="7" t="str">
        <v/>
      </c>
      <c r="EG34" s="8" t="s">
        <v>17</v>
      </c>
      <c r="EH34" s="7">
        <f t="shared" si="20"/>
        <v>28</v>
      </c>
      <c r="EI34" s="10">
        <v>8.2639999999999993</v>
      </c>
      <c r="EJ34" s="8" t="s">
        <v>133</v>
      </c>
      <c r="EK34" s="7" t="str">
        <v/>
      </c>
      <c r="EL34" s="7" t="str">
        <v/>
      </c>
      <c r="EN34" s="8" t="s">
        <v>17</v>
      </c>
      <c r="EO34" s="7">
        <f t="shared" si="21"/>
        <v>28</v>
      </c>
      <c r="EP34" s="10">
        <v>8.2639999999999993</v>
      </c>
      <c r="EQ34" s="8" t="s">
        <v>133</v>
      </c>
      <c r="ER34" s="7" t="str">
        <v/>
      </c>
      <c r="ES34" s="7" t="str">
        <v/>
      </c>
      <c r="EU34" s="8" t="s">
        <v>17</v>
      </c>
      <c r="EV34" s="7">
        <f t="shared" si="22"/>
        <v>28</v>
      </c>
      <c r="EW34" s="10">
        <v>8.2639999999999993</v>
      </c>
      <c r="EX34" s="8" t="s">
        <v>133</v>
      </c>
      <c r="EY34" s="7" t="str">
        <v/>
      </c>
      <c r="EZ34" s="7" t="str">
        <v/>
      </c>
      <c r="FB34" s="8" t="s">
        <v>17</v>
      </c>
      <c r="FC34" s="7">
        <f t="shared" si="23"/>
        <v>28</v>
      </c>
      <c r="FD34" s="10">
        <v>8.2639999999999993</v>
      </c>
      <c r="FE34" s="8" t="s">
        <v>133</v>
      </c>
      <c r="FF34" s="7" t="str">
        <v/>
      </c>
      <c r="FG34" s="7" t="str">
        <v/>
      </c>
      <c r="FI34" s="8" t="s">
        <v>17</v>
      </c>
      <c r="FJ34" s="7">
        <f t="shared" si="24"/>
        <v>28</v>
      </c>
      <c r="FK34" s="10">
        <v>8.2639999999999993</v>
      </c>
      <c r="FL34" s="8" t="s">
        <v>133</v>
      </c>
      <c r="FM34" s="7" t="str">
        <v/>
      </c>
      <c r="FN34" s="7" t="str">
        <v/>
      </c>
      <c r="FP34" s="8" t="s">
        <v>17</v>
      </c>
      <c r="FQ34" s="7">
        <f t="shared" si="25"/>
        <v>28</v>
      </c>
      <c r="FR34" s="10">
        <v>8.2639999999999993</v>
      </c>
      <c r="FS34" s="8" t="s">
        <v>133</v>
      </c>
      <c r="FT34" s="7" t="str">
        <v/>
      </c>
      <c r="FU34" s="7" t="str">
        <v/>
      </c>
      <c r="FW34" s="8" t="s">
        <v>17</v>
      </c>
      <c r="FX34" s="7">
        <f t="shared" si="26"/>
        <v>28</v>
      </c>
      <c r="FY34" s="10">
        <v>8.2639999999999993</v>
      </c>
      <c r="FZ34" s="8" t="s">
        <v>133</v>
      </c>
      <c r="GA34" s="7" t="str">
        <v/>
      </c>
      <c r="GB34" s="7" t="str">
        <v/>
      </c>
    </row>
    <row r="35" spans="1:184" ht="15.75" x14ac:dyDescent="0.25">
      <c r="B35" s="82">
        <f t="shared" si="27"/>
        <v>8041</v>
      </c>
      <c r="C35" s="8" t="s">
        <v>18</v>
      </c>
      <c r="D35" s="7">
        <f t="shared" si="0"/>
        <v>29</v>
      </c>
      <c r="E35" s="10">
        <v>8.0410000000000004</v>
      </c>
      <c r="F35" s="8" t="s">
        <v>132</v>
      </c>
      <c r="G35" s="7" t="str">
        <v/>
      </c>
      <c r="H35" s="7" t="str">
        <v/>
      </c>
      <c r="J35" s="16">
        <f t="shared" si="1"/>
        <v>8041</v>
      </c>
      <c r="K35" s="8" t="s">
        <v>18</v>
      </c>
      <c r="L35" s="7">
        <f t="shared" si="2"/>
        <v>29</v>
      </c>
      <c r="M35" s="10">
        <v>8.0410000000000004</v>
      </c>
      <c r="N35" s="8" t="s">
        <v>132</v>
      </c>
      <c r="O35" s="7">
        <v>520</v>
      </c>
      <c r="P35" s="7">
        <v>245</v>
      </c>
      <c r="R35" s="8" t="s">
        <v>18</v>
      </c>
      <c r="S35" s="7">
        <f t="shared" si="3"/>
        <v>29</v>
      </c>
      <c r="T35" s="10">
        <v>8.0410000000000004</v>
      </c>
      <c r="U35" s="8" t="s">
        <v>132</v>
      </c>
      <c r="V35" s="7">
        <v>646</v>
      </c>
      <c r="W35" s="7">
        <v>230</v>
      </c>
      <c r="Y35" s="8" t="s">
        <v>18</v>
      </c>
      <c r="Z35" s="7">
        <f t="shared" si="4"/>
        <v>29</v>
      </c>
      <c r="AA35" s="10">
        <v>8.0410000000000004</v>
      </c>
      <c r="AB35" s="8" t="s">
        <v>132</v>
      </c>
      <c r="AC35" s="7" t="str">
        <v/>
      </c>
      <c r="AD35" s="7" t="str">
        <v/>
      </c>
      <c r="AF35" s="8" t="s">
        <v>18</v>
      </c>
      <c r="AG35" s="7">
        <f t="shared" si="5"/>
        <v>29</v>
      </c>
      <c r="AH35" s="10">
        <v>8.0410000000000004</v>
      </c>
      <c r="AI35" s="8" t="s">
        <v>132</v>
      </c>
      <c r="AJ35" s="7" t="str">
        <v/>
      </c>
      <c r="AK35" s="7" t="str">
        <v/>
      </c>
      <c r="AM35" s="8" t="s">
        <v>18</v>
      </c>
      <c r="AN35" s="7">
        <f t="shared" si="6"/>
        <v>29</v>
      </c>
      <c r="AO35" s="10">
        <v>8.0410000000000004</v>
      </c>
      <c r="AP35" s="8" t="s">
        <v>132</v>
      </c>
      <c r="AQ35" s="7" t="str">
        <v/>
      </c>
      <c r="AR35" s="7" t="str">
        <v/>
      </c>
      <c r="AT35" s="8" t="s">
        <v>18</v>
      </c>
      <c r="AU35" s="7">
        <f t="shared" si="7"/>
        <v>29</v>
      </c>
      <c r="AV35" s="10">
        <v>8.0410000000000004</v>
      </c>
      <c r="AW35" s="8" t="s">
        <v>132</v>
      </c>
      <c r="AX35" s="7">
        <v>908</v>
      </c>
      <c r="AY35" s="7">
        <v>235</v>
      </c>
      <c r="BA35" s="8" t="s">
        <v>18</v>
      </c>
      <c r="BB35" s="7">
        <f t="shared" si="8"/>
        <v>29</v>
      </c>
      <c r="BC35" s="10">
        <v>8.0410000000000004</v>
      </c>
      <c r="BD35" s="8" t="s">
        <v>132</v>
      </c>
      <c r="BE35" s="7">
        <v>711</v>
      </c>
      <c r="BF35" s="7">
        <v>251</v>
      </c>
      <c r="BH35" s="8" t="s">
        <v>18</v>
      </c>
      <c r="BI35" s="7">
        <f t="shared" si="9"/>
        <v>29</v>
      </c>
      <c r="BJ35" s="10">
        <v>8.0410000000000004</v>
      </c>
      <c r="BK35" s="8" t="s">
        <v>132</v>
      </c>
      <c r="BL35" s="7">
        <v>803</v>
      </c>
      <c r="BM35" s="7">
        <v>257</v>
      </c>
      <c r="BO35" s="8" t="s">
        <v>18</v>
      </c>
      <c r="BP35" s="7">
        <f t="shared" si="10"/>
        <v>29</v>
      </c>
      <c r="BQ35" s="10">
        <v>8.0410000000000004</v>
      </c>
      <c r="BR35" s="8" t="s">
        <v>132</v>
      </c>
      <c r="BS35" s="7">
        <v>1803</v>
      </c>
      <c r="BT35" s="7">
        <v>239</v>
      </c>
      <c r="BV35" s="8" t="s">
        <v>18</v>
      </c>
      <c r="BW35" s="7">
        <f t="shared" si="11"/>
        <v>29</v>
      </c>
      <c r="BX35" s="10">
        <v>8.0410000000000004</v>
      </c>
      <c r="BY35" s="8" t="s">
        <v>132</v>
      </c>
      <c r="BZ35" s="7">
        <v>738</v>
      </c>
      <c r="CA35" s="7">
        <v>250</v>
      </c>
      <c r="CC35" s="8" t="s">
        <v>18</v>
      </c>
      <c r="CD35" s="7">
        <f t="shared" si="12"/>
        <v>29</v>
      </c>
      <c r="CE35" s="10">
        <v>8.0410000000000004</v>
      </c>
      <c r="CF35" s="8" t="s">
        <v>132</v>
      </c>
      <c r="CG35" s="7">
        <v>668</v>
      </c>
      <c r="CH35" s="7">
        <v>242</v>
      </c>
      <c r="CJ35" s="8" t="s">
        <v>18</v>
      </c>
      <c r="CK35" s="7">
        <f t="shared" si="13"/>
        <v>29</v>
      </c>
      <c r="CL35" s="10">
        <v>8.0410000000000004</v>
      </c>
      <c r="CM35" s="8" t="s">
        <v>132</v>
      </c>
      <c r="CN35" s="7" t="str">
        <v/>
      </c>
      <c r="CO35" s="7" t="str">
        <v/>
      </c>
      <c r="CQ35" s="8" t="s">
        <v>18</v>
      </c>
      <c r="CR35" s="7">
        <f t="shared" si="14"/>
        <v>29</v>
      </c>
      <c r="CS35" s="10">
        <v>8.0410000000000004</v>
      </c>
      <c r="CT35" s="8" t="s">
        <v>132</v>
      </c>
      <c r="CU35" s="7" t="str">
        <v/>
      </c>
      <c r="CV35" s="7" t="str">
        <v/>
      </c>
      <c r="CX35" s="8" t="s">
        <v>18</v>
      </c>
      <c r="CY35" s="7">
        <f t="shared" si="15"/>
        <v>29</v>
      </c>
      <c r="CZ35" s="10">
        <v>8.0410000000000004</v>
      </c>
      <c r="DA35" s="8" t="s">
        <v>132</v>
      </c>
      <c r="DB35" s="7" t="str">
        <v/>
      </c>
      <c r="DC35" s="7" t="str">
        <v/>
      </c>
      <c r="DE35" s="8" t="s">
        <v>18</v>
      </c>
      <c r="DF35" s="7">
        <f t="shared" si="16"/>
        <v>29</v>
      </c>
      <c r="DG35" s="10">
        <v>8.0410000000000004</v>
      </c>
      <c r="DH35" s="8" t="s">
        <v>132</v>
      </c>
      <c r="DI35" s="7" t="str">
        <v/>
      </c>
      <c r="DJ35" s="7" t="str">
        <v/>
      </c>
      <c r="DL35" s="8" t="s">
        <v>18</v>
      </c>
      <c r="DM35" s="7">
        <f t="shared" si="17"/>
        <v>29</v>
      </c>
      <c r="DN35" s="10">
        <v>8.0410000000000004</v>
      </c>
      <c r="DO35" s="8" t="s">
        <v>132</v>
      </c>
      <c r="DP35" s="7" t="str">
        <v/>
      </c>
      <c r="DQ35" s="7" t="str">
        <v/>
      </c>
      <c r="DS35" s="8" t="s">
        <v>18</v>
      </c>
      <c r="DT35" s="7">
        <f t="shared" si="18"/>
        <v>29</v>
      </c>
      <c r="DU35" s="10">
        <v>8.0410000000000004</v>
      </c>
      <c r="DV35" s="8" t="s">
        <v>132</v>
      </c>
      <c r="DW35" s="7" t="str">
        <v/>
      </c>
      <c r="DX35" s="7" t="str">
        <v/>
      </c>
      <c r="DZ35" s="8" t="s">
        <v>18</v>
      </c>
      <c r="EA35" s="7">
        <f t="shared" si="19"/>
        <v>29</v>
      </c>
      <c r="EB35" s="10">
        <v>8.0410000000000004</v>
      </c>
      <c r="EC35" s="8" t="s">
        <v>132</v>
      </c>
      <c r="ED35" s="7" t="str">
        <v/>
      </c>
      <c r="EE35" s="7" t="str">
        <v/>
      </c>
      <c r="EG35" s="8" t="s">
        <v>18</v>
      </c>
      <c r="EH35" s="7">
        <f t="shared" si="20"/>
        <v>29</v>
      </c>
      <c r="EI35" s="10">
        <v>8.0410000000000004</v>
      </c>
      <c r="EJ35" s="8" t="s">
        <v>132</v>
      </c>
      <c r="EK35" s="7" t="str">
        <v/>
      </c>
      <c r="EL35" s="7" t="str">
        <v/>
      </c>
      <c r="EN35" s="8" t="s">
        <v>18</v>
      </c>
      <c r="EO35" s="7">
        <f t="shared" si="21"/>
        <v>29</v>
      </c>
      <c r="EP35" s="10">
        <v>8.0410000000000004</v>
      </c>
      <c r="EQ35" s="8" t="s">
        <v>132</v>
      </c>
      <c r="ER35" s="7" t="str">
        <v/>
      </c>
      <c r="ES35" s="7" t="str">
        <v/>
      </c>
      <c r="EU35" s="8" t="s">
        <v>18</v>
      </c>
      <c r="EV35" s="7">
        <f t="shared" si="22"/>
        <v>29</v>
      </c>
      <c r="EW35" s="10">
        <v>8.0410000000000004</v>
      </c>
      <c r="EX35" s="8" t="s">
        <v>132</v>
      </c>
      <c r="EY35" s="7" t="str">
        <v/>
      </c>
      <c r="EZ35" s="7" t="str">
        <v/>
      </c>
      <c r="FB35" s="8" t="s">
        <v>18</v>
      </c>
      <c r="FC35" s="7">
        <f t="shared" si="23"/>
        <v>29</v>
      </c>
      <c r="FD35" s="10">
        <v>8.0410000000000004</v>
      </c>
      <c r="FE35" s="8" t="s">
        <v>132</v>
      </c>
      <c r="FF35" s="7" t="str">
        <v/>
      </c>
      <c r="FG35" s="7" t="str">
        <v/>
      </c>
      <c r="FI35" s="8" t="s">
        <v>18</v>
      </c>
      <c r="FJ35" s="7">
        <f t="shared" si="24"/>
        <v>29</v>
      </c>
      <c r="FK35" s="10">
        <v>8.0410000000000004</v>
      </c>
      <c r="FL35" s="8" t="s">
        <v>132</v>
      </c>
      <c r="FM35" s="7" t="str">
        <v/>
      </c>
      <c r="FN35" s="7" t="str">
        <v/>
      </c>
      <c r="FP35" s="8" t="s">
        <v>18</v>
      </c>
      <c r="FQ35" s="7">
        <f t="shared" si="25"/>
        <v>29</v>
      </c>
      <c r="FR35" s="10">
        <v>8.0410000000000004</v>
      </c>
      <c r="FS35" s="8" t="s">
        <v>132</v>
      </c>
      <c r="FT35" s="7" t="str">
        <v/>
      </c>
      <c r="FU35" s="7" t="str">
        <v/>
      </c>
      <c r="FW35" s="8" t="s">
        <v>18</v>
      </c>
      <c r="FX35" s="7">
        <f t="shared" si="26"/>
        <v>29</v>
      </c>
      <c r="FY35" s="10">
        <v>8.0410000000000004</v>
      </c>
      <c r="FZ35" s="8" t="s">
        <v>132</v>
      </c>
      <c r="GA35" s="7" t="str">
        <v/>
      </c>
      <c r="GB35" s="7" t="str">
        <v/>
      </c>
    </row>
    <row r="36" spans="1:184" ht="15.75" x14ac:dyDescent="0.25">
      <c r="B36" s="82">
        <f t="shared" si="27"/>
        <v>8904</v>
      </c>
      <c r="C36" s="8" t="s">
        <v>18</v>
      </c>
      <c r="D36" s="7">
        <f t="shared" si="0"/>
        <v>29</v>
      </c>
      <c r="E36" s="10">
        <v>8.9039999999999999</v>
      </c>
      <c r="F36" s="8" t="s">
        <v>133</v>
      </c>
      <c r="G36" s="7" t="str">
        <v/>
      </c>
      <c r="H36" s="7" t="str">
        <v/>
      </c>
      <c r="J36" s="16">
        <f t="shared" si="1"/>
        <v>8904</v>
      </c>
      <c r="K36" s="8" t="s">
        <v>18</v>
      </c>
      <c r="L36" s="7">
        <f t="shared" si="2"/>
        <v>29</v>
      </c>
      <c r="M36" s="10">
        <v>8.9039999999999999</v>
      </c>
      <c r="N36" s="8" t="s">
        <v>133</v>
      </c>
      <c r="O36" s="7" t="str">
        <v/>
      </c>
      <c r="P36" s="7" t="str">
        <v/>
      </c>
      <c r="R36" s="8" t="s">
        <v>18</v>
      </c>
      <c r="S36" s="7">
        <f t="shared" si="3"/>
        <v>29</v>
      </c>
      <c r="T36" s="10">
        <v>8.9039999999999999</v>
      </c>
      <c r="U36" s="8" t="s">
        <v>133</v>
      </c>
      <c r="V36" s="7" t="str">
        <v/>
      </c>
      <c r="W36" s="7" t="str">
        <v/>
      </c>
      <c r="Y36" s="8" t="s">
        <v>18</v>
      </c>
      <c r="Z36" s="7">
        <f t="shared" si="4"/>
        <v>29</v>
      </c>
      <c r="AA36" s="10">
        <v>8.9039999999999999</v>
      </c>
      <c r="AB36" s="8" t="s">
        <v>133</v>
      </c>
      <c r="AC36" s="7" t="str">
        <v/>
      </c>
      <c r="AD36" s="7" t="str">
        <v/>
      </c>
      <c r="AF36" s="8" t="s">
        <v>18</v>
      </c>
      <c r="AG36" s="7">
        <f t="shared" si="5"/>
        <v>29</v>
      </c>
      <c r="AH36" s="10">
        <v>8.9039999999999999</v>
      </c>
      <c r="AI36" s="8" t="s">
        <v>133</v>
      </c>
      <c r="AJ36" s="7" t="str">
        <v/>
      </c>
      <c r="AK36" s="7" t="str">
        <v/>
      </c>
      <c r="AM36" s="8" t="s">
        <v>18</v>
      </c>
      <c r="AN36" s="7">
        <f t="shared" si="6"/>
        <v>29</v>
      </c>
      <c r="AO36" s="10">
        <v>8.9039999999999999</v>
      </c>
      <c r="AP36" s="8" t="s">
        <v>133</v>
      </c>
      <c r="AQ36" s="7" t="str">
        <v/>
      </c>
      <c r="AR36" s="7" t="str">
        <v/>
      </c>
      <c r="AT36" s="8" t="s">
        <v>18</v>
      </c>
      <c r="AU36" s="7">
        <f t="shared" si="7"/>
        <v>29</v>
      </c>
      <c r="AV36" s="10">
        <v>8.9039999999999999</v>
      </c>
      <c r="AW36" s="8" t="s">
        <v>133</v>
      </c>
      <c r="AX36" s="7" t="str">
        <v/>
      </c>
      <c r="AY36" s="7" t="str">
        <v/>
      </c>
      <c r="BA36" s="8" t="s">
        <v>18</v>
      </c>
      <c r="BB36" s="7">
        <f t="shared" si="8"/>
        <v>29</v>
      </c>
      <c r="BC36" s="10">
        <v>8.9039999999999999</v>
      </c>
      <c r="BD36" s="8" t="s">
        <v>133</v>
      </c>
      <c r="BE36" s="7" t="str">
        <v/>
      </c>
      <c r="BF36" s="7" t="str">
        <v/>
      </c>
      <c r="BH36" s="8" t="s">
        <v>18</v>
      </c>
      <c r="BI36" s="7">
        <f t="shared" si="9"/>
        <v>29</v>
      </c>
      <c r="BJ36" s="10">
        <v>8.9039999999999999</v>
      </c>
      <c r="BK36" s="8" t="s">
        <v>133</v>
      </c>
      <c r="BL36" s="7" t="str">
        <v/>
      </c>
      <c r="BM36" s="7" t="str">
        <v/>
      </c>
      <c r="BO36" s="8" t="s">
        <v>18</v>
      </c>
      <c r="BP36" s="7">
        <f t="shared" si="10"/>
        <v>29</v>
      </c>
      <c r="BQ36" s="10">
        <v>8.9039999999999999</v>
      </c>
      <c r="BR36" s="8" t="s">
        <v>133</v>
      </c>
      <c r="BS36" s="7" t="str">
        <v/>
      </c>
      <c r="BT36" s="7" t="str">
        <v/>
      </c>
      <c r="BV36" s="8" t="s">
        <v>18</v>
      </c>
      <c r="BW36" s="7">
        <f t="shared" si="11"/>
        <v>29</v>
      </c>
      <c r="BX36" s="10">
        <v>8.9039999999999999</v>
      </c>
      <c r="BY36" s="8" t="s">
        <v>133</v>
      </c>
      <c r="BZ36" s="7" t="str">
        <v/>
      </c>
      <c r="CA36" s="7" t="str">
        <v/>
      </c>
      <c r="CC36" s="8" t="s">
        <v>18</v>
      </c>
      <c r="CD36" s="7">
        <f t="shared" si="12"/>
        <v>29</v>
      </c>
      <c r="CE36" s="10">
        <v>8.9039999999999999</v>
      </c>
      <c r="CF36" s="8" t="s">
        <v>133</v>
      </c>
      <c r="CG36" s="7" t="str">
        <v/>
      </c>
      <c r="CH36" s="7" t="str">
        <v/>
      </c>
      <c r="CJ36" s="8" t="s">
        <v>18</v>
      </c>
      <c r="CK36" s="7">
        <f t="shared" si="13"/>
        <v>29</v>
      </c>
      <c r="CL36" s="10">
        <v>8.9039999999999999</v>
      </c>
      <c r="CM36" s="8" t="s">
        <v>133</v>
      </c>
      <c r="CN36" s="7" t="str">
        <v/>
      </c>
      <c r="CO36" s="7" t="str">
        <v/>
      </c>
      <c r="CQ36" s="8" t="s">
        <v>18</v>
      </c>
      <c r="CR36" s="7">
        <f t="shared" si="14"/>
        <v>29</v>
      </c>
      <c r="CS36" s="10">
        <v>8.9039999999999999</v>
      </c>
      <c r="CT36" s="8" t="s">
        <v>133</v>
      </c>
      <c r="CU36" s="7" t="str">
        <v/>
      </c>
      <c r="CV36" s="7" t="str">
        <v/>
      </c>
      <c r="CX36" s="8" t="s">
        <v>18</v>
      </c>
      <c r="CY36" s="7">
        <f t="shared" si="15"/>
        <v>29</v>
      </c>
      <c r="CZ36" s="10">
        <v>8.9039999999999999</v>
      </c>
      <c r="DA36" s="8" t="s">
        <v>133</v>
      </c>
      <c r="DB36" s="7" t="str">
        <v/>
      </c>
      <c r="DC36" s="7" t="str">
        <v/>
      </c>
      <c r="DE36" s="8" t="s">
        <v>18</v>
      </c>
      <c r="DF36" s="7">
        <f t="shared" si="16"/>
        <v>29</v>
      </c>
      <c r="DG36" s="10">
        <v>8.9039999999999999</v>
      </c>
      <c r="DH36" s="8" t="s">
        <v>133</v>
      </c>
      <c r="DI36" s="7" t="str">
        <v/>
      </c>
      <c r="DJ36" s="7" t="str">
        <v/>
      </c>
      <c r="DL36" s="8" t="s">
        <v>18</v>
      </c>
      <c r="DM36" s="7">
        <f t="shared" si="17"/>
        <v>29</v>
      </c>
      <c r="DN36" s="10">
        <v>8.9039999999999999</v>
      </c>
      <c r="DO36" s="8" t="s">
        <v>133</v>
      </c>
      <c r="DP36" s="7" t="str">
        <v/>
      </c>
      <c r="DQ36" s="7" t="str">
        <v/>
      </c>
      <c r="DS36" s="8" t="s">
        <v>18</v>
      </c>
      <c r="DT36" s="7">
        <f t="shared" si="18"/>
        <v>29</v>
      </c>
      <c r="DU36" s="10">
        <v>8.9039999999999999</v>
      </c>
      <c r="DV36" s="8" t="s">
        <v>133</v>
      </c>
      <c r="DW36" s="7" t="str">
        <v/>
      </c>
      <c r="DX36" s="7" t="str">
        <v/>
      </c>
      <c r="DZ36" s="8" t="s">
        <v>18</v>
      </c>
      <c r="EA36" s="7">
        <f t="shared" si="19"/>
        <v>29</v>
      </c>
      <c r="EB36" s="10">
        <v>8.9039999999999999</v>
      </c>
      <c r="EC36" s="8" t="s">
        <v>133</v>
      </c>
      <c r="ED36" s="7" t="str">
        <v/>
      </c>
      <c r="EE36" s="7" t="str">
        <v/>
      </c>
      <c r="EG36" s="8" t="s">
        <v>18</v>
      </c>
      <c r="EH36" s="7">
        <f t="shared" si="20"/>
        <v>29</v>
      </c>
      <c r="EI36" s="10">
        <v>8.9039999999999999</v>
      </c>
      <c r="EJ36" s="8" t="s">
        <v>133</v>
      </c>
      <c r="EK36" s="7" t="str">
        <v/>
      </c>
      <c r="EL36" s="7" t="str">
        <v/>
      </c>
      <c r="EN36" s="8" t="s">
        <v>18</v>
      </c>
      <c r="EO36" s="7">
        <f t="shared" si="21"/>
        <v>29</v>
      </c>
      <c r="EP36" s="10">
        <v>8.9039999999999999</v>
      </c>
      <c r="EQ36" s="8" t="s">
        <v>133</v>
      </c>
      <c r="ER36" s="7" t="str">
        <v/>
      </c>
      <c r="ES36" s="7" t="str">
        <v/>
      </c>
      <c r="EU36" s="8" t="s">
        <v>18</v>
      </c>
      <c r="EV36" s="7">
        <f t="shared" si="22"/>
        <v>29</v>
      </c>
      <c r="EW36" s="10">
        <v>8.9039999999999999</v>
      </c>
      <c r="EX36" s="8" t="s">
        <v>133</v>
      </c>
      <c r="EY36" s="7" t="str">
        <v/>
      </c>
      <c r="EZ36" s="7" t="str">
        <v/>
      </c>
      <c r="FB36" s="8" t="s">
        <v>18</v>
      </c>
      <c r="FC36" s="7">
        <f t="shared" si="23"/>
        <v>29</v>
      </c>
      <c r="FD36" s="10">
        <v>8.9039999999999999</v>
      </c>
      <c r="FE36" s="8" t="s">
        <v>133</v>
      </c>
      <c r="FF36" s="7" t="str">
        <v/>
      </c>
      <c r="FG36" s="7" t="str">
        <v/>
      </c>
      <c r="FI36" s="8" t="s">
        <v>18</v>
      </c>
      <c r="FJ36" s="7">
        <f t="shared" si="24"/>
        <v>29</v>
      </c>
      <c r="FK36" s="10">
        <v>8.9039999999999999</v>
      </c>
      <c r="FL36" s="8" t="s">
        <v>133</v>
      </c>
      <c r="FM36" s="7" t="str">
        <v/>
      </c>
      <c r="FN36" s="7" t="str">
        <v/>
      </c>
      <c r="FP36" s="8" t="s">
        <v>18</v>
      </c>
      <c r="FQ36" s="7">
        <f t="shared" si="25"/>
        <v>29</v>
      </c>
      <c r="FR36" s="10">
        <v>8.9039999999999999</v>
      </c>
      <c r="FS36" s="8" t="s">
        <v>133</v>
      </c>
      <c r="FT36" s="7" t="str">
        <v/>
      </c>
      <c r="FU36" s="7" t="str">
        <v/>
      </c>
      <c r="FW36" s="8" t="s">
        <v>18</v>
      </c>
      <c r="FX36" s="7">
        <f t="shared" si="26"/>
        <v>29</v>
      </c>
      <c r="FY36" s="10">
        <v>8.9039999999999999</v>
      </c>
      <c r="FZ36" s="8" t="s">
        <v>133</v>
      </c>
      <c r="GA36" s="7" t="str">
        <v/>
      </c>
      <c r="GB36" s="7" t="str">
        <v/>
      </c>
    </row>
    <row r="37" spans="1:184" ht="15.75" x14ac:dyDescent="0.25">
      <c r="B37" s="82">
        <f t="shared" si="27"/>
        <v>1008.9999999999999</v>
      </c>
      <c r="C37" s="8" t="s">
        <v>19</v>
      </c>
      <c r="D37" s="7">
        <f t="shared" si="0"/>
        <v>30</v>
      </c>
      <c r="E37" s="10">
        <v>1.0089999999999999</v>
      </c>
      <c r="F37" s="11" t="s">
        <v>134</v>
      </c>
      <c r="G37" s="7" t="str">
        <v/>
      </c>
      <c r="H37" s="7" t="str">
        <v/>
      </c>
      <c r="J37" s="16">
        <f t="shared" si="1"/>
        <v>1008.9999999999999</v>
      </c>
      <c r="K37" s="8" t="s">
        <v>19</v>
      </c>
      <c r="L37" s="7">
        <f t="shared" si="2"/>
        <v>30</v>
      </c>
      <c r="M37" s="10">
        <v>1.0089999999999999</v>
      </c>
      <c r="N37" s="11" t="s">
        <v>134</v>
      </c>
      <c r="O37" s="7" t="str">
        <v/>
      </c>
      <c r="P37" s="7" t="str">
        <v/>
      </c>
      <c r="R37" s="8" t="s">
        <v>19</v>
      </c>
      <c r="S37" s="7">
        <f t="shared" si="3"/>
        <v>30</v>
      </c>
      <c r="T37" s="10">
        <v>1.0089999999999999</v>
      </c>
      <c r="U37" s="11" t="s">
        <v>134</v>
      </c>
      <c r="V37" s="7" t="str">
        <v/>
      </c>
      <c r="W37" s="7" t="str">
        <v/>
      </c>
      <c r="Y37" s="8" t="s">
        <v>19</v>
      </c>
      <c r="Z37" s="7">
        <f t="shared" si="4"/>
        <v>30</v>
      </c>
      <c r="AA37" s="10">
        <v>1.0089999999999999</v>
      </c>
      <c r="AB37" s="11" t="s">
        <v>134</v>
      </c>
      <c r="AC37" s="7" t="str">
        <v/>
      </c>
      <c r="AD37" s="7" t="str">
        <v/>
      </c>
      <c r="AF37" s="8" t="s">
        <v>19</v>
      </c>
      <c r="AG37" s="7">
        <f t="shared" si="5"/>
        <v>30</v>
      </c>
      <c r="AH37" s="10">
        <v>1.0089999999999999</v>
      </c>
      <c r="AI37" s="11" t="s">
        <v>134</v>
      </c>
      <c r="AJ37" s="7" t="str">
        <v/>
      </c>
      <c r="AK37" s="7" t="str">
        <v/>
      </c>
      <c r="AM37" s="8" t="s">
        <v>19</v>
      </c>
      <c r="AN37" s="7">
        <f t="shared" si="6"/>
        <v>30</v>
      </c>
      <c r="AO37" s="10">
        <v>1.0089999999999999</v>
      </c>
      <c r="AP37" s="11" t="s">
        <v>134</v>
      </c>
      <c r="AQ37" s="7" t="str">
        <v/>
      </c>
      <c r="AR37" s="7" t="str">
        <v/>
      </c>
      <c r="AT37" s="8" t="s">
        <v>19</v>
      </c>
      <c r="AU37" s="7">
        <f t="shared" si="7"/>
        <v>30</v>
      </c>
      <c r="AV37" s="10">
        <v>1.0089999999999999</v>
      </c>
      <c r="AW37" s="11" t="s">
        <v>134</v>
      </c>
      <c r="AX37" s="7" t="str">
        <v/>
      </c>
      <c r="AY37" s="7" t="str">
        <v/>
      </c>
      <c r="BA37" s="8" t="s">
        <v>19</v>
      </c>
      <c r="BB37" s="7">
        <f t="shared" si="8"/>
        <v>30</v>
      </c>
      <c r="BC37" s="10">
        <v>1.0089999999999999</v>
      </c>
      <c r="BD37" s="11" t="s">
        <v>134</v>
      </c>
      <c r="BE37" s="7" t="str">
        <v/>
      </c>
      <c r="BF37" s="7" t="str">
        <v/>
      </c>
      <c r="BH37" s="8" t="s">
        <v>19</v>
      </c>
      <c r="BI37" s="7">
        <f t="shared" si="9"/>
        <v>30</v>
      </c>
      <c r="BJ37" s="10">
        <v>1.0089999999999999</v>
      </c>
      <c r="BK37" s="11" t="s">
        <v>134</v>
      </c>
      <c r="BL37" s="7" t="str">
        <v/>
      </c>
      <c r="BM37" s="7" t="str">
        <v/>
      </c>
      <c r="BO37" s="8" t="s">
        <v>19</v>
      </c>
      <c r="BP37" s="7">
        <f t="shared" si="10"/>
        <v>30</v>
      </c>
      <c r="BQ37" s="10">
        <v>1.0089999999999999</v>
      </c>
      <c r="BR37" s="11" t="s">
        <v>134</v>
      </c>
      <c r="BS37" s="7" t="str">
        <v/>
      </c>
      <c r="BT37" s="7" t="str">
        <v/>
      </c>
      <c r="BV37" s="8" t="s">
        <v>19</v>
      </c>
      <c r="BW37" s="7">
        <f t="shared" si="11"/>
        <v>30</v>
      </c>
      <c r="BX37" s="10">
        <v>1.0089999999999999</v>
      </c>
      <c r="BY37" s="11" t="s">
        <v>134</v>
      </c>
      <c r="BZ37" s="7" t="str">
        <v/>
      </c>
      <c r="CA37" s="7" t="str">
        <v/>
      </c>
      <c r="CC37" s="8" t="s">
        <v>19</v>
      </c>
      <c r="CD37" s="7">
        <f t="shared" si="12"/>
        <v>30</v>
      </c>
      <c r="CE37" s="10">
        <v>1.0089999999999999</v>
      </c>
      <c r="CF37" s="11" t="s">
        <v>134</v>
      </c>
      <c r="CG37" s="7" t="str">
        <v/>
      </c>
      <c r="CH37" s="7" t="str">
        <v/>
      </c>
      <c r="CJ37" s="8" t="s">
        <v>19</v>
      </c>
      <c r="CK37" s="7">
        <f t="shared" si="13"/>
        <v>30</v>
      </c>
      <c r="CL37" s="10">
        <v>1.0089999999999999</v>
      </c>
      <c r="CM37" s="11" t="s">
        <v>134</v>
      </c>
      <c r="CN37" s="7" t="str">
        <v/>
      </c>
      <c r="CO37" s="7" t="str">
        <v/>
      </c>
      <c r="CQ37" s="8" t="s">
        <v>19</v>
      </c>
      <c r="CR37" s="7">
        <f t="shared" si="14"/>
        <v>30</v>
      </c>
      <c r="CS37" s="10">
        <v>1.0089999999999999</v>
      </c>
      <c r="CT37" s="11" t="s">
        <v>134</v>
      </c>
      <c r="CU37" s="7" t="str">
        <v/>
      </c>
      <c r="CV37" s="7" t="str">
        <v/>
      </c>
      <c r="CX37" s="8" t="s">
        <v>19</v>
      </c>
      <c r="CY37" s="7">
        <f t="shared" si="15"/>
        <v>30</v>
      </c>
      <c r="CZ37" s="10">
        <v>1.0089999999999999</v>
      </c>
      <c r="DA37" s="11" t="s">
        <v>134</v>
      </c>
      <c r="DB37" s="7" t="str">
        <v/>
      </c>
      <c r="DC37" s="7" t="str">
        <v/>
      </c>
      <c r="DE37" s="8" t="s">
        <v>19</v>
      </c>
      <c r="DF37" s="7">
        <f t="shared" si="16"/>
        <v>30</v>
      </c>
      <c r="DG37" s="10">
        <v>1.0089999999999999</v>
      </c>
      <c r="DH37" s="11" t="s">
        <v>134</v>
      </c>
      <c r="DI37" s="7" t="str">
        <v/>
      </c>
      <c r="DJ37" s="7" t="str">
        <v/>
      </c>
      <c r="DL37" s="8" t="s">
        <v>19</v>
      </c>
      <c r="DM37" s="7">
        <f t="shared" si="17"/>
        <v>30</v>
      </c>
      <c r="DN37" s="10">
        <v>1.0089999999999999</v>
      </c>
      <c r="DO37" s="11" t="s">
        <v>134</v>
      </c>
      <c r="DP37" s="7" t="str">
        <v/>
      </c>
      <c r="DQ37" s="7" t="str">
        <v/>
      </c>
      <c r="DS37" s="8" t="s">
        <v>19</v>
      </c>
      <c r="DT37" s="7">
        <f t="shared" si="18"/>
        <v>30</v>
      </c>
      <c r="DU37" s="10">
        <v>1.0089999999999999</v>
      </c>
      <c r="DV37" s="11" t="s">
        <v>134</v>
      </c>
      <c r="DW37" s="7" t="str">
        <v/>
      </c>
      <c r="DX37" s="7" t="str">
        <v/>
      </c>
      <c r="DZ37" s="8" t="s">
        <v>19</v>
      </c>
      <c r="EA37" s="7">
        <f t="shared" si="19"/>
        <v>30</v>
      </c>
      <c r="EB37" s="10">
        <v>1.0089999999999999</v>
      </c>
      <c r="EC37" s="11" t="s">
        <v>134</v>
      </c>
      <c r="ED37" s="7" t="str">
        <v/>
      </c>
      <c r="EE37" s="7" t="str">
        <v/>
      </c>
      <c r="EG37" s="8" t="s">
        <v>19</v>
      </c>
      <c r="EH37" s="7">
        <f t="shared" si="20"/>
        <v>30</v>
      </c>
      <c r="EI37" s="10">
        <v>1.0089999999999999</v>
      </c>
      <c r="EJ37" s="11" t="s">
        <v>134</v>
      </c>
      <c r="EK37" s="7" t="str">
        <v/>
      </c>
      <c r="EL37" s="7" t="str">
        <v/>
      </c>
      <c r="EN37" s="8" t="s">
        <v>19</v>
      </c>
      <c r="EO37" s="7">
        <f t="shared" si="21"/>
        <v>30</v>
      </c>
      <c r="EP37" s="10">
        <v>1.0089999999999999</v>
      </c>
      <c r="EQ37" s="11" t="s">
        <v>134</v>
      </c>
      <c r="ER37" s="7" t="str">
        <v/>
      </c>
      <c r="ES37" s="7" t="str">
        <v/>
      </c>
      <c r="EU37" s="8" t="s">
        <v>19</v>
      </c>
      <c r="EV37" s="7">
        <f t="shared" si="22"/>
        <v>30</v>
      </c>
      <c r="EW37" s="10">
        <v>1.0089999999999999</v>
      </c>
      <c r="EX37" s="11" t="s">
        <v>134</v>
      </c>
      <c r="EY37" s="7" t="str">
        <v/>
      </c>
      <c r="EZ37" s="7" t="str">
        <v/>
      </c>
      <c r="FB37" s="8" t="s">
        <v>19</v>
      </c>
      <c r="FC37" s="7">
        <f t="shared" si="23"/>
        <v>30</v>
      </c>
      <c r="FD37" s="10">
        <v>1.0089999999999999</v>
      </c>
      <c r="FE37" s="11" t="s">
        <v>134</v>
      </c>
      <c r="FF37" s="7" t="str">
        <v/>
      </c>
      <c r="FG37" s="7" t="str">
        <v/>
      </c>
      <c r="FI37" s="8" t="s">
        <v>19</v>
      </c>
      <c r="FJ37" s="7">
        <f t="shared" si="24"/>
        <v>30</v>
      </c>
      <c r="FK37" s="10">
        <v>1.0089999999999999</v>
      </c>
      <c r="FL37" s="11" t="s">
        <v>134</v>
      </c>
      <c r="FM37" s="7" t="str">
        <v/>
      </c>
      <c r="FN37" s="7" t="str">
        <v/>
      </c>
      <c r="FP37" s="8" t="s">
        <v>19</v>
      </c>
      <c r="FQ37" s="7">
        <f t="shared" si="25"/>
        <v>30</v>
      </c>
      <c r="FR37" s="10">
        <v>1.0089999999999999</v>
      </c>
      <c r="FS37" s="11" t="s">
        <v>134</v>
      </c>
      <c r="FT37" s="7" t="str">
        <v/>
      </c>
      <c r="FU37" s="7" t="str">
        <v/>
      </c>
      <c r="FW37" s="8" t="s">
        <v>19</v>
      </c>
      <c r="FX37" s="7">
        <f t="shared" si="26"/>
        <v>30</v>
      </c>
      <c r="FY37" s="10">
        <v>1.0089999999999999</v>
      </c>
      <c r="FZ37" s="11" t="s">
        <v>134</v>
      </c>
      <c r="GA37" s="7" t="str">
        <v/>
      </c>
      <c r="GB37" s="7" t="str">
        <v/>
      </c>
    </row>
    <row r="38" spans="1:184" ht="15.75" x14ac:dyDescent="0.25">
      <c r="B38" s="82">
        <f t="shared" si="27"/>
        <v>1032</v>
      </c>
      <c r="C38" s="8" t="s">
        <v>19</v>
      </c>
      <c r="D38" s="7">
        <f t="shared" si="0"/>
        <v>30</v>
      </c>
      <c r="E38" s="10">
        <v>1.032</v>
      </c>
      <c r="F38" s="11" t="s">
        <v>135</v>
      </c>
      <c r="G38" s="7" t="str">
        <v/>
      </c>
      <c r="H38" s="7" t="str">
        <v/>
      </c>
      <c r="J38" s="16">
        <f t="shared" si="1"/>
        <v>1032</v>
      </c>
      <c r="K38" s="8" t="s">
        <v>19</v>
      </c>
      <c r="L38" s="7">
        <f t="shared" si="2"/>
        <v>30</v>
      </c>
      <c r="M38" s="10">
        <v>1.032</v>
      </c>
      <c r="N38" s="11" t="s">
        <v>135</v>
      </c>
      <c r="O38" s="7" t="str">
        <v/>
      </c>
      <c r="P38" s="7" t="str">
        <v/>
      </c>
      <c r="R38" s="8" t="s">
        <v>19</v>
      </c>
      <c r="S38" s="7">
        <f t="shared" si="3"/>
        <v>30</v>
      </c>
      <c r="T38" s="10">
        <v>1.032</v>
      </c>
      <c r="U38" s="11" t="s">
        <v>135</v>
      </c>
      <c r="V38" s="7" t="str">
        <v/>
      </c>
      <c r="W38" s="7" t="str">
        <v/>
      </c>
      <c r="Y38" s="8" t="s">
        <v>19</v>
      </c>
      <c r="Z38" s="7">
        <f t="shared" si="4"/>
        <v>30</v>
      </c>
      <c r="AA38" s="10">
        <v>1.032</v>
      </c>
      <c r="AB38" s="11" t="s">
        <v>135</v>
      </c>
      <c r="AC38" s="7" t="str">
        <v/>
      </c>
      <c r="AD38" s="7" t="str">
        <v/>
      </c>
      <c r="AF38" s="8" t="s">
        <v>19</v>
      </c>
      <c r="AG38" s="7">
        <f t="shared" si="5"/>
        <v>30</v>
      </c>
      <c r="AH38" s="10">
        <v>1.032</v>
      </c>
      <c r="AI38" s="11" t="s">
        <v>135</v>
      </c>
      <c r="AJ38" s="7" t="str">
        <v/>
      </c>
      <c r="AK38" s="7" t="str">
        <v/>
      </c>
      <c r="AM38" s="8" t="s">
        <v>19</v>
      </c>
      <c r="AN38" s="7">
        <f t="shared" si="6"/>
        <v>30</v>
      </c>
      <c r="AO38" s="10">
        <v>1.032</v>
      </c>
      <c r="AP38" s="11" t="s">
        <v>135</v>
      </c>
      <c r="AQ38" s="7" t="str">
        <v/>
      </c>
      <c r="AR38" s="7" t="str">
        <v/>
      </c>
      <c r="AT38" s="8" t="s">
        <v>19</v>
      </c>
      <c r="AU38" s="7">
        <f t="shared" si="7"/>
        <v>30</v>
      </c>
      <c r="AV38" s="10">
        <v>1.032</v>
      </c>
      <c r="AW38" s="11" t="s">
        <v>135</v>
      </c>
      <c r="AX38" s="7" t="str">
        <v/>
      </c>
      <c r="AY38" s="7" t="str">
        <v/>
      </c>
      <c r="BA38" s="8" t="s">
        <v>19</v>
      </c>
      <c r="BB38" s="7">
        <f t="shared" si="8"/>
        <v>30</v>
      </c>
      <c r="BC38" s="10">
        <v>1.032</v>
      </c>
      <c r="BD38" s="11" t="s">
        <v>135</v>
      </c>
      <c r="BE38" s="7" t="str">
        <v/>
      </c>
      <c r="BF38" s="7" t="str">
        <v/>
      </c>
      <c r="BH38" s="8" t="s">
        <v>19</v>
      </c>
      <c r="BI38" s="7">
        <f t="shared" si="9"/>
        <v>30</v>
      </c>
      <c r="BJ38" s="10">
        <v>1.032</v>
      </c>
      <c r="BK38" s="11" t="s">
        <v>135</v>
      </c>
      <c r="BL38" s="7" t="str">
        <v/>
      </c>
      <c r="BM38" s="7" t="str">
        <v/>
      </c>
      <c r="BO38" s="8" t="s">
        <v>19</v>
      </c>
      <c r="BP38" s="7">
        <f t="shared" si="10"/>
        <v>30</v>
      </c>
      <c r="BQ38" s="10">
        <v>1.032</v>
      </c>
      <c r="BR38" s="11" t="s">
        <v>135</v>
      </c>
      <c r="BS38" s="7" t="str">
        <v/>
      </c>
      <c r="BT38" s="7" t="str">
        <v/>
      </c>
      <c r="BV38" s="8" t="s">
        <v>19</v>
      </c>
      <c r="BW38" s="7">
        <f t="shared" si="11"/>
        <v>30</v>
      </c>
      <c r="BX38" s="10">
        <v>1.032</v>
      </c>
      <c r="BY38" s="11" t="s">
        <v>135</v>
      </c>
      <c r="BZ38" s="7" t="str">
        <v/>
      </c>
      <c r="CA38" s="7" t="str">
        <v/>
      </c>
      <c r="CC38" s="8" t="s">
        <v>19</v>
      </c>
      <c r="CD38" s="7">
        <f t="shared" si="12"/>
        <v>30</v>
      </c>
      <c r="CE38" s="10">
        <v>1.032</v>
      </c>
      <c r="CF38" s="11" t="s">
        <v>135</v>
      </c>
      <c r="CG38" s="7" t="str">
        <v/>
      </c>
      <c r="CH38" s="7" t="str">
        <v/>
      </c>
      <c r="CJ38" s="8" t="s">
        <v>19</v>
      </c>
      <c r="CK38" s="7">
        <f t="shared" si="13"/>
        <v>30</v>
      </c>
      <c r="CL38" s="10">
        <v>1.032</v>
      </c>
      <c r="CM38" s="11" t="s">
        <v>135</v>
      </c>
      <c r="CN38" s="7" t="str">
        <v/>
      </c>
      <c r="CO38" s="7" t="str">
        <v/>
      </c>
      <c r="CQ38" s="8" t="s">
        <v>19</v>
      </c>
      <c r="CR38" s="7">
        <f t="shared" si="14"/>
        <v>30</v>
      </c>
      <c r="CS38" s="10">
        <v>1.032</v>
      </c>
      <c r="CT38" s="11" t="s">
        <v>135</v>
      </c>
      <c r="CU38" s="7" t="str">
        <v/>
      </c>
      <c r="CV38" s="7" t="str">
        <v/>
      </c>
      <c r="CX38" s="8" t="s">
        <v>19</v>
      </c>
      <c r="CY38" s="7">
        <f t="shared" si="15"/>
        <v>30</v>
      </c>
      <c r="CZ38" s="10">
        <v>1.032</v>
      </c>
      <c r="DA38" s="11" t="s">
        <v>135</v>
      </c>
      <c r="DB38" s="7" t="str">
        <v/>
      </c>
      <c r="DC38" s="7" t="str">
        <v/>
      </c>
      <c r="DE38" s="8" t="s">
        <v>19</v>
      </c>
      <c r="DF38" s="7">
        <f t="shared" si="16"/>
        <v>30</v>
      </c>
      <c r="DG38" s="10">
        <v>1.032</v>
      </c>
      <c r="DH38" s="11" t="s">
        <v>135</v>
      </c>
      <c r="DI38" s="7" t="str">
        <v/>
      </c>
      <c r="DJ38" s="7" t="str">
        <v/>
      </c>
      <c r="DL38" s="8" t="s">
        <v>19</v>
      </c>
      <c r="DM38" s="7">
        <f t="shared" si="17"/>
        <v>30</v>
      </c>
      <c r="DN38" s="10">
        <v>1.032</v>
      </c>
      <c r="DO38" s="11" t="s">
        <v>135</v>
      </c>
      <c r="DP38" s="7" t="str">
        <v/>
      </c>
      <c r="DQ38" s="7" t="str">
        <v/>
      </c>
      <c r="DS38" s="8" t="s">
        <v>19</v>
      </c>
      <c r="DT38" s="7">
        <f t="shared" si="18"/>
        <v>30</v>
      </c>
      <c r="DU38" s="10">
        <v>1.032</v>
      </c>
      <c r="DV38" s="11" t="s">
        <v>135</v>
      </c>
      <c r="DW38" s="7" t="str">
        <v/>
      </c>
      <c r="DX38" s="7" t="str">
        <v/>
      </c>
      <c r="DZ38" s="8" t="s">
        <v>19</v>
      </c>
      <c r="EA38" s="7">
        <f t="shared" si="19"/>
        <v>30</v>
      </c>
      <c r="EB38" s="10">
        <v>1.032</v>
      </c>
      <c r="EC38" s="11" t="s">
        <v>135</v>
      </c>
      <c r="ED38" s="7" t="str">
        <v/>
      </c>
      <c r="EE38" s="7" t="str">
        <v/>
      </c>
      <c r="EG38" s="8" t="s">
        <v>19</v>
      </c>
      <c r="EH38" s="7">
        <f t="shared" si="20"/>
        <v>30</v>
      </c>
      <c r="EI38" s="10">
        <v>1.032</v>
      </c>
      <c r="EJ38" s="11" t="s">
        <v>135</v>
      </c>
      <c r="EK38" s="7" t="str">
        <v/>
      </c>
      <c r="EL38" s="7" t="str">
        <v/>
      </c>
      <c r="EN38" s="8" t="s">
        <v>19</v>
      </c>
      <c r="EO38" s="7">
        <f t="shared" si="21"/>
        <v>30</v>
      </c>
      <c r="EP38" s="10">
        <v>1.032</v>
      </c>
      <c r="EQ38" s="11" t="s">
        <v>135</v>
      </c>
      <c r="ER38" s="7" t="str">
        <v/>
      </c>
      <c r="ES38" s="7" t="str">
        <v/>
      </c>
      <c r="EU38" s="8" t="s">
        <v>19</v>
      </c>
      <c r="EV38" s="7">
        <f t="shared" si="22"/>
        <v>30</v>
      </c>
      <c r="EW38" s="10">
        <v>1.032</v>
      </c>
      <c r="EX38" s="11" t="s">
        <v>135</v>
      </c>
      <c r="EY38" s="7" t="str">
        <v/>
      </c>
      <c r="EZ38" s="7" t="str">
        <v/>
      </c>
      <c r="FB38" s="8" t="s">
        <v>19</v>
      </c>
      <c r="FC38" s="7">
        <f t="shared" si="23"/>
        <v>30</v>
      </c>
      <c r="FD38" s="10">
        <v>1.032</v>
      </c>
      <c r="FE38" s="11" t="s">
        <v>135</v>
      </c>
      <c r="FF38" s="7" t="str">
        <v/>
      </c>
      <c r="FG38" s="7" t="str">
        <v/>
      </c>
      <c r="FI38" s="8" t="s">
        <v>19</v>
      </c>
      <c r="FJ38" s="7">
        <f t="shared" si="24"/>
        <v>30</v>
      </c>
      <c r="FK38" s="10">
        <v>1.032</v>
      </c>
      <c r="FL38" s="11" t="s">
        <v>135</v>
      </c>
      <c r="FM38" s="7" t="str">
        <v/>
      </c>
      <c r="FN38" s="7" t="str">
        <v/>
      </c>
      <c r="FP38" s="8" t="s">
        <v>19</v>
      </c>
      <c r="FQ38" s="7">
        <f t="shared" si="25"/>
        <v>30</v>
      </c>
      <c r="FR38" s="10">
        <v>1.032</v>
      </c>
      <c r="FS38" s="11" t="s">
        <v>135</v>
      </c>
      <c r="FT38" s="7" t="str">
        <v/>
      </c>
      <c r="FU38" s="7" t="str">
        <v/>
      </c>
      <c r="FW38" s="8" t="s">
        <v>19</v>
      </c>
      <c r="FX38" s="7">
        <f t="shared" si="26"/>
        <v>30</v>
      </c>
      <c r="FY38" s="10">
        <v>1.032</v>
      </c>
      <c r="FZ38" s="11" t="s">
        <v>135</v>
      </c>
      <c r="GA38" s="7" t="str">
        <v/>
      </c>
      <c r="GB38" s="7" t="str">
        <v/>
      </c>
    </row>
    <row r="39" spans="1:184" ht="15.75" x14ac:dyDescent="0.25">
      <c r="B39" s="82">
        <f t="shared" si="27"/>
        <v>8631</v>
      </c>
      <c r="C39" s="8" t="s">
        <v>19</v>
      </c>
      <c r="D39" s="7">
        <f t="shared" si="0"/>
        <v>30</v>
      </c>
      <c r="E39" s="10">
        <v>8.6310000000000002</v>
      </c>
      <c r="F39" s="11" t="s">
        <v>132</v>
      </c>
      <c r="G39" s="7" t="str">
        <v/>
      </c>
      <c r="H39" s="7" t="str">
        <v/>
      </c>
      <c r="J39" s="16">
        <f t="shared" si="1"/>
        <v>8631</v>
      </c>
      <c r="K39" s="8" t="s">
        <v>19</v>
      </c>
      <c r="L39" s="7">
        <f t="shared" si="2"/>
        <v>30</v>
      </c>
      <c r="M39" s="10">
        <v>8.6310000000000002</v>
      </c>
      <c r="N39" s="11" t="s">
        <v>132</v>
      </c>
      <c r="O39" s="7">
        <v>1363</v>
      </c>
      <c r="P39" s="7">
        <v>248</v>
      </c>
      <c r="R39" s="8" t="s">
        <v>19</v>
      </c>
      <c r="S39" s="7">
        <f t="shared" si="3"/>
        <v>30</v>
      </c>
      <c r="T39" s="10">
        <v>8.6310000000000002</v>
      </c>
      <c r="U39" s="11" t="s">
        <v>132</v>
      </c>
      <c r="V39" s="7">
        <v>1093</v>
      </c>
      <c r="W39" s="7">
        <v>226</v>
      </c>
      <c r="Y39" s="8" t="s">
        <v>19</v>
      </c>
      <c r="Z39" s="7">
        <f t="shared" si="4"/>
        <v>30</v>
      </c>
      <c r="AA39" s="10">
        <v>8.6310000000000002</v>
      </c>
      <c r="AB39" s="11" t="s">
        <v>132</v>
      </c>
      <c r="AC39" s="7">
        <v>2596</v>
      </c>
      <c r="AD39" s="7">
        <v>226</v>
      </c>
      <c r="AF39" s="8" t="s">
        <v>19</v>
      </c>
      <c r="AG39" s="7">
        <f t="shared" si="5"/>
        <v>30</v>
      </c>
      <c r="AH39" s="10">
        <v>8.6310000000000002</v>
      </c>
      <c r="AI39" s="11" t="s">
        <v>132</v>
      </c>
      <c r="AJ39" s="7">
        <v>960</v>
      </c>
      <c r="AK39" s="7">
        <v>235</v>
      </c>
      <c r="AM39" s="8" t="s">
        <v>19</v>
      </c>
      <c r="AN39" s="7">
        <f t="shared" si="6"/>
        <v>30</v>
      </c>
      <c r="AO39" s="10">
        <v>8.6310000000000002</v>
      </c>
      <c r="AP39" s="11" t="s">
        <v>132</v>
      </c>
      <c r="AQ39" s="7">
        <v>867</v>
      </c>
      <c r="AR39" s="7">
        <v>225</v>
      </c>
      <c r="AT39" s="8" t="s">
        <v>19</v>
      </c>
      <c r="AU39" s="7">
        <f t="shared" si="7"/>
        <v>30</v>
      </c>
      <c r="AV39" s="10">
        <v>8.6310000000000002</v>
      </c>
      <c r="AW39" s="11" t="s">
        <v>132</v>
      </c>
      <c r="AX39" s="7">
        <v>984</v>
      </c>
      <c r="AY39" s="7">
        <v>243</v>
      </c>
      <c r="BA39" s="8" t="s">
        <v>19</v>
      </c>
      <c r="BB39" s="7">
        <f t="shared" si="8"/>
        <v>30</v>
      </c>
      <c r="BC39" s="10">
        <v>8.6310000000000002</v>
      </c>
      <c r="BD39" s="11" t="s">
        <v>132</v>
      </c>
      <c r="BE39" s="7">
        <v>1543</v>
      </c>
      <c r="BF39" s="7">
        <v>248</v>
      </c>
      <c r="BH39" s="8" t="s">
        <v>19</v>
      </c>
      <c r="BI39" s="7">
        <f t="shared" si="9"/>
        <v>30</v>
      </c>
      <c r="BJ39" s="10">
        <v>8.6310000000000002</v>
      </c>
      <c r="BK39" s="11" t="s">
        <v>132</v>
      </c>
      <c r="BL39" s="7">
        <v>1379</v>
      </c>
      <c r="BM39" s="7">
        <v>257</v>
      </c>
      <c r="BO39" s="8" t="s">
        <v>19</v>
      </c>
      <c r="BP39" s="7">
        <f t="shared" si="10"/>
        <v>30</v>
      </c>
      <c r="BQ39" s="10">
        <v>8.6310000000000002</v>
      </c>
      <c r="BR39" s="11" t="s">
        <v>132</v>
      </c>
      <c r="BS39" s="7">
        <v>1511</v>
      </c>
      <c r="BT39" s="7">
        <v>239</v>
      </c>
      <c r="BV39" s="8" t="s">
        <v>19</v>
      </c>
      <c r="BW39" s="7">
        <f t="shared" si="11"/>
        <v>30</v>
      </c>
      <c r="BX39" s="10">
        <v>8.6310000000000002</v>
      </c>
      <c r="BY39" s="11" t="s">
        <v>132</v>
      </c>
      <c r="BZ39" s="7">
        <v>1119</v>
      </c>
      <c r="CA39" s="7">
        <v>247</v>
      </c>
      <c r="CC39" s="8" t="s">
        <v>19</v>
      </c>
      <c r="CD39" s="7">
        <f t="shared" si="12"/>
        <v>30</v>
      </c>
      <c r="CE39" s="10">
        <v>8.6310000000000002</v>
      </c>
      <c r="CF39" s="11" t="s">
        <v>132</v>
      </c>
      <c r="CG39" s="7">
        <v>1510</v>
      </c>
      <c r="CH39" s="7">
        <v>244</v>
      </c>
      <c r="CJ39" s="8" t="s">
        <v>19</v>
      </c>
      <c r="CK39" s="7">
        <f t="shared" si="13"/>
        <v>30</v>
      </c>
      <c r="CL39" s="10">
        <v>8.6310000000000002</v>
      </c>
      <c r="CM39" s="11" t="s">
        <v>132</v>
      </c>
      <c r="CN39" s="7" t="str">
        <v/>
      </c>
      <c r="CO39" s="7" t="str">
        <v/>
      </c>
      <c r="CQ39" s="8" t="s">
        <v>19</v>
      </c>
      <c r="CR39" s="7">
        <f t="shared" si="14"/>
        <v>30</v>
      </c>
      <c r="CS39" s="10">
        <v>8.6310000000000002</v>
      </c>
      <c r="CT39" s="11" t="s">
        <v>132</v>
      </c>
      <c r="CU39" s="7" t="str">
        <v/>
      </c>
      <c r="CV39" s="7" t="str">
        <v/>
      </c>
      <c r="CX39" s="8" t="s">
        <v>19</v>
      </c>
      <c r="CY39" s="7">
        <f t="shared" si="15"/>
        <v>30</v>
      </c>
      <c r="CZ39" s="10">
        <v>8.6310000000000002</v>
      </c>
      <c r="DA39" s="11" t="s">
        <v>132</v>
      </c>
      <c r="DB39" s="7" t="str">
        <v/>
      </c>
      <c r="DC39" s="7" t="str">
        <v/>
      </c>
      <c r="DE39" s="8" t="s">
        <v>19</v>
      </c>
      <c r="DF39" s="7">
        <f t="shared" si="16"/>
        <v>30</v>
      </c>
      <c r="DG39" s="10">
        <v>8.6310000000000002</v>
      </c>
      <c r="DH39" s="11" t="s">
        <v>132</v>
      </c>
      <c r="DI39" s="7" t="str">
        <v/>
      </c>
      <c r="DJ39" s="7" t="str">
        <v/>
      </c>
      <c r="DL39" s="8" t="s">
        <v>19</v>
      </c>
      <c r="DM39" s="7">
        <f t="shared" si="17"/>
        <v>30</v>
      </c>
      <c r="DN39" s="10">
        <v>8.6310000000000002</v>
      </c>
      <c r="DO39" s="11" t="s">
        <v>132</v>
      </c>
      <c r="DP39" s="7" t="str">
        <v/>
      </c>
      <c r="DQ39" s="7" t="str">
        <v/>
      </c>
      <c r="DS39" s="8" t="s">
        <v>19</v>
      </c>
      <c r="DT39" s="7">
        <f t="shared" si="18"/>
        <v>30</v>
      </c>
      <c r="DU39" s="10">
        <v>8.6310000000000002</v>
      </c>
      <c r="DV39" s="11" t="s">
        <v>132</v>
      </c>
      <c r="DW39" s="7" t="str">
        <v/>
      </c>
      <c r="DX39" s="7" t="str">
        <v/>
      </c>
      <c r="DZ39" s="8" t="s">
        <v>19</v>
      </c>
      <c r="EA39" s="7">
        <f t="shared" si="19"/>
        <v>30</v>
      </c>
      <c r="EB39" s="10">
        <v>8.6310000000000002</v>
      </c>
      <c r="EC39" s="11" t="s">
        <v>132</v>
      </c>
      <c r="ED39" s="7" t="str">
        <v/>
      </c>
      <c r="EE39" s="7" t="str">
        <v/>
      </c>
      <c r="EG39" s="8" t="s">
        <v>19</v>
      </c>
      <c r="EH39" s="7">
        <f t="shared" si="20"/>
        <v>30</v>
      </c>
      <c r="EI39" s="10">
        <v>8.6310000000000002</v>
      </c>
      <c r="EJ39" s="11" t="s">
        <v>132</v>
      </c>
      <c r="EK39" s="7" t="str">
        <v/>
      </c>
      <c r="EL39" s="7" t="str">
        <v/>
      </c>
      <c r="EN39" s="8" t="s">
        <v>19</v>
      </c>
      <c r="EO39" s="7">
        <f t="shared" si="21"/>
        <v>30</v>
      </c>
      <c r="EP39" s="10">
        <v>8.6310000000000002</v>
      </c>
      <c r="EQ39" s="11" t="s">
        <v>132</v>
      </c>
      <c r="ER39" s="7" t="str">
        <v/>
      </c>
      <c r="ES39" s="7" t="str">
        <v/>
      </c>
      <c r="EU39" s="8" t="s">
        <v>19</v>
      </c>
      <c r="EV39" s="7">
        <f t="shared" si="22"/>
        <v>30</v>
      </c>
      <c r="EW39" s="10">
        <v>8.6310000000000002</v>
      </c>
      <c r="EX39" s="11" t="s">
        <v>132</v>
      </c>
      <c r="EY39" s="7" t="str">
        <v/>
      </c>
      <c r="EZ39" s="7" t="str">
        <v/>
      </c>
      <c r="FB39" s="8" t="s">
        <v>19</v>
      </c>
      <c r="FC39" s="7">
        <f t="shared" si="23"/>
        <v>30</v>
      </c>
      <c r="FD39" s="10">
        <v>8.6310000000000002</v>
      </c>
      <c r="FE39" s="11" t="s">
        <v>132</v>
      </c>
      <c r="FF39" s="7" t="str">
        <v/>
      </c>
      <c r="FG39" s="7" t="str">
        <v/>
      </c>
      <c r="FI39" s="8" t="s">
        <v>19</v>
      </c>
      <c r="FJ39" s="7">
        <f t="shared" si="24"/>
        <v>30</v>
      </c>
      <c r="FK39" s="10">
        <v>8.6310000000000002</v>
      </c>
      <c r="FL39" s="11" t="s">
        <v>132</v>
      </c>
      <c r="FM39" s="7" t="str">
        <v/>
      </c>
      <c r="FN39" s="7" t="str">
        <v/>
      </c>
      <c r="FP39" s="8" t="s">
        <v>19</v>
      </c>
      <c r="FQ39" s="7">
        <f t="shared" si="25"/>
        <v>30</v>
      </c>
      <c r="FR39" s="10">
        <v>8.6310000000000002</v>
      </c>
      <c r="FS39" s="11" t="s">
        <v>132</v>
      </c>
      <c r="FT39" s="7" t="str">
        <v/>
      </c>
      <c r="FU39" s="7" t="str">
        <v/>
      </c>
      <c r="FW39" s="8" t="s">
        <v>19</v>
      </c>
      <c r="FX39" s="7">
        <f t="shared" si="26"/>
        <v>30</v>
      </c>
      <c r="FY39" s="10">
        <v>8.6310000000000002</v>
      </c>
      <c r="FZ39" s="11" t="s">
        <v>132</v>
      </c>
      <c r="GA39" s="7" t="str">
        <v/>
      </c>
      <c r="GB39" s="7" t="str">
        <v/>
      </c>
    </row>
    <row r="40" spans="1:184" ht="15.75" x14ac:dyDescent="0.25">
      <c r="B40" s="82">
        <f t="shared" si="27"/>
        <v>9571</v>
      </c>
      <c r="C40" s="8" t="s">
        <v>19</v>
      </c>
      <c r="D40" s="7">
        <f t="shared" si="0"/>
        <v>30</v>
      </c>
      <c r="E40" s="10">
        <v>9.5709999999999997</v>
      </c>
      <c r="F40" s="11" t="s">
        <v>133</v>
      </c>
      <c r="G40" s="7" t="str">
        <v/>
      </c>
      <c r="H40" s="7" t="str">
        <v/>
      </c>
      <c r="J40" s="16">
        <f t="shared" si="1"/>
        <v>9571</v>
      </c>
      <c r="K40" s="8" t="s">
        <v>19</v>
      </c>
      <c r="L40" s="7">
        <f t="shared" si="2"/>
        <v>30</v>
      </c>
      <c r="M40" s="10">
        <v>9.5709999999999997</v>
      </c>
      <c r="N40" s="11" t="s">
        <v>133</v>
      </c>
      <c r="O40" s="7" t="str">
        <v/>
      </c>
      <c r="P40" s="7" t="str">
        <v/>
      </c>
      <c r="R40" s="8" t="s">
        <v>19</v>
      </c>
      <c r="S40" s="7">
        <f t="shared" si="3"/>
        <v>30</v>
      </c>
      <c r="T40" s="10">
        <v>9.5709999999999997</v>
      </c>
      <c r="U40" s="11" t="s">
        <v>133</v>
      </c>
      <c r="V40" s="7" t="str">
        <v/>
      </c>
      <c r="W40" s="7" t="str">
        <v/>
      </c>
      <c r="Y40" s="8" t="s">
        <v>19</v>
      </c>
      <c r="Z40" s="7">
        <f t="shared" si="4"/>
        <v>30</v>
      </c>
      <c r="AA40" s="10">
        <v>9.5709999999999997</v>
      </c>
      <c r="AB40" s="11" t="s">
        <v>133</v>
      </c>
      <c r="AC40" s="7" t="str">
        <v/>
      </c>
      <c r="AD40" s="7" t="str">
        <v/>
      </c>
      <c r="AF40" s="8" t="s">
        <v>19</v>
      </c>
      <c r="AG40" s="7">
        <f t="shared" si="5"/>
        <v>30</v>
      </c>
      <c r="AH40" s="10">
        <v>9.5709999999999997</v>
      </c>
      <c r="AI40" s="11" t="s">
        <v>133</v>
      </c>
      <c r="AJ40" s="7" t="str">
        <v/>
      </c>
      <c r="AK40" s="7" t="str">
        <v/>
      </c>
      <c r="AM40" s="8" t="s">
        <v>19</v>
      </c>
      <c r="AN40" s="7">
        <f t="shared" si="6"/>
        <v>30</v>
      </c>
      <c r="AO40" s="10">
        <v>9.5709999999999997</v>
      </c>
      <c r="AP40" s="11" t="s">
        <v>133</v>
      </c>
      <c r="AQ40" s="7" t="str">
        <v/>
      </c>
      <c r="AR40" s="7" t="str">
        <v/>
      </c>
      <c r="AT40" s="8" t="s">
        <v>19</v>
      </c>
      <c r="AU40" s="7">
        <f t="shared" si="7"/>
        <v>30</v>
      </c>
      <c r="AV40" s="10">
        <v>9.5709999999999997</v>
      </c>
      <c r="AW40" s="11" t="s">
        <v>133</v>
      </c>
      <c r="AX40" s="7" t="str">
        <v/>
      </c>
      <c r="AY40" s="7" t="str">
        <v/>
      </c>
      <c r="BA40" s="8" t="s">
        <v>19</v>
      </c>
      <c r="BB40" s="7">
        <f t="shared" si="8"/>
        <v>30</v>
      </c>
      <c r="BC40" s="10">
        <v>9.5709999999999997</v>
      </c>
      <c r="BD40" s="11" t="s">
        <v>133</v>
      </c>
      <c r="BE40" s="7" t="str">
        <v/>
      </c>
      <c r="BF40" s="7" t="str">
        <v/>
      </c>
      <c r="BH40" s="8" t="s">
        <v>19</v>
      </c>
      <c r="BI40" s="7">
        <f t="shared" si="9"/>
        <v>30</v>
      </c>
      <c r="BJ40" s="10">
        <v>9.5709999999999997</v>
      </c>
      <c r="BK40" s="11" t="s">
        <v>133</v>
      </c>
      <c r="BL40" s="7" t="str">
        <v/>
      </c>
      <c r="BM40" s="7" t="str">
        <v/>
      </c>
      <c r="BO40" s="8" t="s">
        <v>19</v>
      </c>
      <c r="BP40" s="7">
        <f t="shared" si="10"/>
        <v>30</v>
      </c>
      <c r="BQ40" s="10">
        <v>9.5709999999999997</v>
      </c>
      <c r="BR40" s="11" t="s">
        <v>133</v>
      </c>
      <c r="BS40" s="7" t="str">
        <v/>
      </c>
      <c r="BT40" s="7" t="str">
        <v/>
      </c>
      <c r="BV40" s="8" t="s">
        <v>19</v>
      </c>
      <c r="BW40" s="7">
        <f t="shared" si="11"/>
        <v>30</v>
      </c>
      <c r="BX40" s="10">
        <v>9.5709999999999997</v>
      </c>
      <c r="BY40" s="11" t="s">
        <v>133</v>
      </c>
      <c r="BZ40" s="7" t="str">
        <v/>
      </c>
      <c r="CA40" s="7" t="str">
        <v/>
      </c>
      <c r="CC40" s="8" t="s">
        <v>19</v>
      </c>
      <c r="CD40" s="7">
        <f t="shared" si="12"/>
        <v>30</v>
      </c>
      <c r="CE40" s="10">
        <v>9.5709999999999997</v>
      </c>
      <c r="CF40" s="11" t="s">
        <v>133</v>
      </c>
      <c r="CG40" s="7" t="str">
        <v/>
      </c>
      <c r="CH40" s="7" t="str">
        <v/>
      </c>
      <c r="CJ40" s="8" t="s">
        <v>19</v>
      </c>
      <c r="CK40" s="7">
        <f t="shared" si="13"/>
        <v>30</v>
      </c>
      <c r="CL40" s="10">
        <v>9.5709999999999997</v>
      </c>
      <c r="CM40" s="11" t="s">
        <v>133</v>
      </c>
      <c r="CN40" s="7" t="str">
        <v/>
      </c>
      <c r="CO40" s="7" t="str">
        <v/>
      </c>
      <c r="CQ40" s="8" t="s">
        <v>19</v>
      </c>
      <c r="CR40" s="7">
        <f t="shared" si="14"/>
        <v>30</v>
      </c>
      <c r="CS40" s="10">
        <v>9.5709999999999997</v>
      </c>
      <c r="CT40" s="11" t="s">
        <v>133</v>
      </c>
      <c r="CU40" s="7" t="str">
        <v/>
      </c>
      <c r="CV40" s="7" t="str">
        <v/>
      </c>
      <c r="CX40" s="8" t="s">
        <v>19</v>
      </c>
      <c r="CY40" s="7">
        <f t="shared" si="15"/>
        <v>30</v>
      </c>
      <c r="CZ40" s="10">
        <v>9.5709999999999997</v>
      </c>
      <c r="DA40" s="11" t="s">
        <v>133</v>
      </c>
      <c r="DB40" s="7" t="str">
        <v/>
      </c>
      <c r="DC40" s="7" t="str">
        <v/>
      </c>
      <c r="DE40" s="8" t="s">
        <v>19</v>
      </c>
      <c r="DF40" s="7">
        <f t="shared" si="16"/>
        <v>30</v>
      </c>
      <c r="DG40" s="10">
        <v>9.5709999999999997</v>
      </c>
      <c r="DH40" s="11" t="s">
        <v>133</v>
      </c>
      <c r="DI40" s="7" t="str">
        <v/>
      </c>
      <c r="DJ40" s="7" t="str">
        <v/>
      </c>
      <c r="DL40" s="8" t="s">
        <v>19</v>
      </c>
      <c r="DM40" s="7">
        <f t="shared" si="17"/>
        <v>30</v>
      </c>
      <c r="DN40" s="10">
        <v>9.5709999999999997</v>
      </c>
      <c r="DO40" s="11" t="s">
        <v>133</v>
      </c>
      <c r="DP40" s="7" t="str">
        <v/>
      </c>
      <c r="DQ40" s="7" t="str">
        <v/>
      </c>
      <c r="DS40" s="8" t="s">
        <v>19</v>
      </c>
      <c r="DT40" s="7">
        <f t="shared" si="18"/>
        <v>30</v>
      </c>
      <c r="DU40" s="10">
        <v>9.5709999999999997</v>
      </c>
      <c r="DV40" s="11" t="s">
        <v>133</v>
      </c>
      <c r="DW40" s="7" t="str">
        <v/>
      </c>
      <c r="DX40" s="7" t="str">
        <v/>
      </c>
      <c r="DZ40" s="8" t="s">
        <v>19</v>
      </c>
      <c r="EA40" s="7">
        <f t="shared" si="19"/>
        <v>30</v>
      </c>
      <c r="EB40" s="10">
        <v>9.5709999999999997</v>
      </c>
      <c r="EC40" s="11" t="s">
        <v>133</v>
      </c>
      <c r="ED40" s="7" t="str">
        <v/>
      </c>
      <c r="EE40" s="7" t="str">
        <v/>
      </c>
      <c r="EG40" s="8" t="s">
        <v>19</v>
      </c>
      <c r="EH40" s="7">
        <f t="shared" si="20"/>
        <v>30</v>
      </c>
      <c r="EI40" s="10">
        <v>9.5709999999999997</v>
      </c>
      <c r="EJ40" s="11" t="s">
        <v>133</v>
      </c>
      <c r="EK40" s="7" t="str">
        <v/>
      </c>
      <c r="EL40" s="7" t="str">
        <v/>
      </c>
      <c r="EN40" s="8" t="s">
        <v>19</v>
      </c>
      <c r="EO40" s="7">
        <f t="shared" si="21"/>
        <v>30</v>
      </c>
      <c r="EP40" s="10">
        <v>9.5709999999999997</v>
      </c>
      <c r="EQ40" s="11" t="s">
        <v>133</v>
      </c>
      <c r="ER40" s="7" t="str">
        <v/>
      </c>
      <c r="ES40" s="7" t="str">
        <v/>
      </c>
      <c r="EU40" s="8" t="s">
        <v>19</v>
      </c>
      <c r="EV40" s="7">
        <f t="shared" si="22"/>
        <v>30</v>
      </c>
      <c r="EW40" s="10">
        <v>9.5709999999999997</v>
      </c>
      <c r="EX40" s="11" t="s">
        <v>133</v>
      </c>
      <c r="EY40" s="7" t="str">
        <v/>
      </c>
      <c r="EZ40" s="7" t="str">
        <v/>
      </c>
      <c r="FB40" s="8" t="s">
        <v>19</v>
      </c>
      <c r="FC40" s="7">
        <f t="shared" si="23"/>
        <v>30</v>
      </c>
      <c r="FD40" s="10">
        <v>9.5709999999999997</v>
      </c>
      <c r="FE40" s="11" t="s">
        <v>133</v>
      </c>
      <c r="FF40" s="7" t="str">
        <v/>
      </c>
      <c r="FG40" s="7" t="str">
        <v/>
      </c>
      <c r="FI40" s="8" t="s">
        <v>19</v>
      </c>
      <c r="FJ40" s="7">
        <f t="shared" si="24"/>
        <v>30</v>
      </c>
      <c r="FK40" s="10">
        <v>9.5709999999999997</v>
      </c>
      <c r="FL40" s="11" t="s">
        <v>133</v>
      </c>
      <c r="FM40" s="7" t="str">
        <v/>
      </c>
      <c r="FN40" s="7" t="str">
        <v/>
      </c>
      <c r="FP40" s="8" t="s">
        <v>19</v>
      </c>
      <c r="FQ40" s="7">
        <f t="shared" si="25"/>
        <v>30</v>
      </c>
      <c r="FR40" s="10">
        <v>9.5709999999999997</v>
      </c>
      <c r="FS40" s="11" t="s">
        <v>133</v>
      </c>
      <c r="FT40" s="7" t="str">
        <v/>
      </c>
      <c r="FU40" s="7" t="str">
        <v/>
      </c>
      <c r="FW40" s="8" t="s">
        <v>19</v>
      </c>
      <c r="FX40" s="7">
        <f t="shared" si="26"/>
        <v>30</v>
      </c>
      <c r="FY40" s="10">
        <v>9.5709999999999997</v>
      </c>
      <c r="FZ40" s="11" t="s">
        <v>133</v>
      </c>
      <c r="GA40" s="7" t="str">
        <v/>
      </c>
      <c r="GB40" s="7" t="str">
        <v/>
      </c>
    </row>
    <row r="41" spans="1:184" ht="15.75" x14ac:dyDescent="0.25">
      <c r="B41" s="82">
        <f t="shared" si="27"/>
        <v>1096</v>
      </c>
      <c r="C41" s="8" t="s">
        <v>20</v>
      </c>
      <c r="D41" s="7">
        <f t="shared" si="0"/>
        <v>31</v>
      </c>
      <c r="E41" s="10">
        <v>1.0960000000000001</v>
      </c>
      <c r="F41" s="11" t="s">
        <v>134</v>
      </c>
      <c r="G41" s="7" t="str">
        <v/>
      </c>
      <c r="H41" s="7" t="str">
        <v/>
      </c>
      <c r="J41" s="16">
        <f t="shared" si="1"/>
        <v>1096</v>
      </c>
      <c r="K41" s="8" t="s">
        <v>20</v>
      </c>
      <c r="L41" s="7">
        <f t="shared" si="2"/>
        <v>31</v>
      </c>
      <c r="M41" s="10">
        <v>1.0960000000000001</v>
      </c>
      <c r="N41" s="11" t="s">
        <v>134</v>
      </c>
      <c r="O41" s="7" t="str">
        <v/>
      </c>
      <c r="P41" s="7" t="str">
        <v/>
      </c>
      <c r="R41" s="8" t="s">
        <v>20</v>
      </c>
      <c r="S41" s="7">
        <f t="shared" si="3"/>
        <v>31</v>
      </c>
      <c r="T41" s="10">
        <v>1.0960000000000001</v>
      </c>
      <c r="U41" s="11" t="s">
        <v>134</v>
      </c>
      <c r="V41" s="7" t="str">
        <v/>
      </c>
      <c r="W41" s="7" t="str">
        <v/>
      </c>
      <c r="Y41" s="8" t="s">
        <v>20</v>
      </c>
      <c r="Z41" s="7">
        <f t="shared" si="4"/>
        <v>31</v>
      </c>
      <c r="AA41" s="10">
        <v>1.0960000000000001</v>
      </c>
      <c r="AB41" s="11" t="s">
        <v>134</v>
      </c>
      <c r="AC41" s="7" t="str">
        <v/>
      </c>
      <c r="AD41" s="7" t="str">
        <v/>
      </c>
      <c r="AF41" s="8" t="s">
        <v>20</v>
      </c>
      <c r="AG41" s="7">
        <f t="shared" si="5"/>
        <v>31</v>
      </c>
      <c r="AH41" s="10">
        <v>1.0960000000000001</v>
      </c>
      <c r="AI41" s="11" t="s">
        <v>134</v>
      </c>
      <c r="AJ41" s="7" t="str">
        <v/>
      </c>
      <c r="AK41" s="7" t="str">
        <v/>
      </c>
      <c r="AM41" s="8" t="s">
        <v>20</v>
      </c>
      <c r="AN41" s="7">
        <f t="shared" si="6"/>
        <v>31</v>
      </c>
      <c r="AO41" s="10">
        <v>1.0960000000000001</v>
      </c>
      <c r="AP41" s="11" t="s">
        <v>134</v>
      </c>
      <c r="AQ41" s="7" t="str">
        <v/>
      </c>
      <c r="AR41" s="7" t="str">
        <v/>
      </c>
      <c r="AT41" s="8" t="s">
        <v>20</v>
      </c>
      <c r="AU41" s="7">
        <f t="shared" si="7"/>
        <v>31</v>
      </c>
      <c r="AV41" s="10">
        <v>1.0960000000000001</v>
      </c>
      <c r="AW41" s="11" t="s">
        <v>134</v>
      </c>
      <c r="AX41" s="7" t="str">
        <v/>
      </c>
      <c r="AY41" s="7" t="str">
        <v/>
      </c>
      <c r="BA41" s="8" t="s">
        <v>20</v>
      </c>
      <c r="BB41" s="7">
        <f t="shared" si="8"/>
        <v>31</v>
      </c>
      <c r="BC41" s="10">
        <v>1.0960000000000001</v>
      </c>
      <c r="BD41" s="11" t="s">
        <v>134</v>
      </c>
      <c r="BE41" s="7" t="str">
        <v/>
      </c>
      <c r="BF41" s="7" t="str">
        <v/>
      </c>
      <c r="BH41" s="8" t="s">
        <v>20</v>
      </c>
      <c r="BI41" s="7">
        <f t="shared" si="9"/>
        <v>31</v>
      </c>
      <c r="BJ41" s="10">
        <v>1.0960000000000001</v>
      </c>
      <c r="BK41" s="11" t="s">
        <v>134</v>
      </c>
      <c r="BL41" s="7" t="str">
        <v/>
      </c>
      <c r="BM41" s="7" t="str">
        <v/>
      </c>
      <c r="BO41" s="8" t="s">
        <v>20</v>
      </c>
      <c r="BP41" s="7">
        <f t="shared" si="10"/>
        <v>31</v>
      </c>
      <c r="BQ41" s="10">
        <v>1.0960000000000001</v>
      </c>
      <c r="BR41" s="11" t="s">
        <v>134</v>
      </c>
      <c r="BS41" s="7" t="str">
        <v/>
      </c>
      <c r="BT41" s="7" t="str">
        <v/>
      </c>
      <c r="BV41" s="8" t="s">
        <v>20</v>
      </c>
      <c r="BW41" s="7">
        <f t="shared" si="11"/>
        <v>31</v>
      </c>
      <c r="BX41" s="10">
        <v>1.0960000000000001</v>
      </c>
      <c r="BY41" s="11" t="s">
        <v>134</v>
      </c>
      <c r="BZ41" s="7" t="str">
        <v/>
      </c>
      <c r="CA41" s="7" t="str">
        <v/>
      </c>
      <c r="CC41" s="8" t="s">
        <v>20</v>
      </c>
      <c r="CD41" s="7">
        <f t="shared" si="12"/>
        <v>31</v>
      </c>
      <c r="CE41" s="10">
        <v>1.0960000000000001</v>
      </c>
      <c r="CF41" s="11" t="s">
        <v>134</v>
      </c>
      <c r="CG41" s="7" t="str">
        <v/>
      </c>
      <c r="CH41" s="7" t="str">
        <v/>
      </c>
      <c r="CJ41" s="8" t="s">
        <v>20</v>
      </c>
      <c r="CK41" s="7">
        <f t="shared" si="13"/>
        <v>31</v>
      </c>
      <c r="CL41" s="10">
        <v>1.0960000000000001</v>
      </c>
      <c r="CM41" s="11" t="s">
        <v>134</v>
      </c>
      <c r="CN41" s="7" t="str">
        <v/>
      </c>
      <c r="CO41" s="7" t="str">
        <v/>
      </c>
      <c r="CQ41" s="8" t="s">
        <v>20</v>
      </c>
      <c r="CR41" s="7">
        <f t="shared" si="14"/>
        <v>31</v>
      </c>
      <c r="CS41" s="10">
        <v>1.0960000000000001</v>
      </c>
      <c r="CT41" s="11" t="s">
        <v>134</v>
      </c>
      <c r="CU41" s="7" t="str">
        <v/>
      </c>
      <c r="CV41" s="7" t="str">
        <v/>
      </c>
      <c r="CX41" s="8" t="s">
        <v>20</v>
      </c>
      <c r="CY41" s="7">
        <f t="shared" si="15"/>
        <v>31</v>
      </c>
      <c r="CZ41" s="10">
        <v>1.0960000000000001</v>
      </c>
      <c r="DA41" s="11" t="s">
        <v>134</v>
      </c>
      <c r="DB41" s="7" t="str">
        <v/>
      </c>
      <c r="DC41" s="7" t="str">
        <v/>
      </c>
      <c r="DE41" s="8" t="s">
        <v>20</v>
      </c>
      <c r="DF41" s="7">
        <f t="shared" si="16"/>
        <v>31</v>
      </c>
      <c r="DG41" s="10">
        <v>1.0960000000000001</v>
      </c>
      <c r="DH41" s="11" t="s">
        <v>134</v>
      </c>
      <c r="DI41" s="7" t="str">
        <v/>
      </c>
      <c r="DJ41" s="7" t="str">
        <v/>
      </c>
      <c r="DL41" s="8" t="s">
        <v>20</v>
      </c>
      <c r="DM41" s="7">
        <f t="shared" si="17"/>
        <v>31</v>
      </c>
      <c r="DN41" s="10">
        <v>1.0960000000000001</v>
      </c>
      <c r="DO41" s="11" t="s">
        <v>134</v>
      </c>
      <c r="DP41" s="7" t="str">
        <v/>
      </c>
      <c r="DQ41" s="7" t="str">
        <v/>
      </c>
      <c r="DS41" s="8" t="s">
        <v>20</v>
      </c>
      <c r="DT41" s="7">
        <f t="shared" si="18"/>
        <v>31</v>
      </c>
      <c r="DU41" s="10">
        <v>1.0960000000000001</v>
      </c>
      <c r="DV41" s="11" t="s">
        <v>134</v>
      </c>
      <c r="DW41" s="7" t="str">
        <v/>
      </c>
      <c r="DX41" s="7" t="str">
        <v/>
      </c>
      <c r="DZ41" s="8" t="s">
        <v>20</v>
      </c>
      <c r="EA41" s="7">
        <f t="shared" si="19"/>
        <v>31</v>
      </c>
      <c r="EB41" s="10">
        <v>1.0960000000000001</v>
      </c>
      <c r="EC41" s="11" t="s">
        <v>134</v>
      </c>
      <c r="ED41" s="7" t="str">
        <v/>
      </c>
      <c r="EE41" s="7" t="str">
        <v/>
      </c>
      <c r="EG41" s="8" t="s">
        <v>20</v>
      </c>
      <c r="EH41" s="7">
        <f t="shared" si="20"/>
        <v>31</v>
      </c>
      <c r="EI41" s="10">
        <v>1.0960000000000001</v>
      </c>
      <c r="EJ41" s="11" t="s">
        <v>134</v>
      </c>
      <c r="EK41" s="7" t="str">
        <v/>
      </c>
      <c r="EL41" s="7" t="str">
        <v/>
      </c>
      <c r="EN41" s="8" t="s">
        <v>20</v>
      </c>
      <c r="EO41" s="7">
        <f t="shared" si="21"/>
        <v>31</v>
      </c>
      <c r="EP41" s="10">
        <v>1.0960000000000001</v>
      </c>
      <c r="EQ41" s="11" t="s">
        <v>134</v>
      </c>
      <c r="ER41" s="7" t="str">
        <v/>
      </c>
      <c r="ES41" s="7" t="str">
        <v/>
      </c>
      <c r="EU41" s="8" t="s">
        <v>20</v>
      </c>
      <c r="EV41" s="7">
        <f t="shared" si="22"/>
        <v>31</v>
      </c>
      <c r="EW41" s="10">
        <v>1.0960000000000001</v>
      </c>
      <c r="EX41" s="11" t="s">
        <v>134</v>
      </c>
      <c r="EY41" s="7" t="str">
        <v/>
      </c>
      <c r="EZ41" s="7" t="str">
        <v/>
      </c>
      <c r="FB41" s="8" t="s">
        <v>20</v>
      </c>
      <c r="FC41" s="7">
        <f t="shared" si="23"/>
        <v>31</v>
      </c>
      <c r="FD41" s="10">
        <v>1.0960000000000001</v>
      </c>
      <c r="FE41" s="11" t="s">
        <v>134</v>
      </c>
      <c r="FF41" s="7" t="str">
        <v/>
      </c>
      <c r="FG41" s="7" t="str">
        <v/>
      </c>
      <c r="FI41" s="8" t="s">
        <v>20</v>
      </c>
      <c r="FJ41" s="7">
        <f t="shared" si="24"/>
        <v>31</v>
      </c>
      <c r="FK41" s="10">
        <v>1.0960000000000001</v>
      </c>
      <c r="FL41" s="11" t="s">
        <v>134</v>
      </c>
      <c r="FM41" s="7" t="str">
        <v/>
      </c>
      <c r="FN41" s="7" t="str">
        <v/>
      </c>
      <c r="FP41" s="8" t="s">
        <v>20</v>
      </c>
      <c r="FQ41" s="7">
        <f t="shared" si="25"/>
        <v>31</v>
      </c>
      <c r="FR41" s="10">
        <v>1.0960000000000001</v>
      </c>
      <c r="FS41" s="11" t="s">
        <v>134</v>
      </c>
      <c r="FT41" s="7" t="str">
        <v/>
      </c>
      <c r="FU41" s="7" t="str">
        <v/>
      </c>
      <c r="FW41" s="8" t="s">
        <v>20</v>
      </c>
      <c r="FX41" s="7">
        <f t="shared" si="26"/>
        <v>31</v>
      </c>
      <c r="FY41" s="10">
        <v>1.0960000000000001</v>
      </c>
      <c r="FZ41" s="11" t="s">
        <v>134</v>
      </c>
      <c r="GA41" s="7" t="str">
        <v/>
      </c>
      <c r="GB41" s="7" t="str">
        <v/>
      </c>
    </row>
    <row r="42" spans="1:184" ht="15.75" x14ac:dyDescent="0.25">
      <c r="B42" s="82">
        <f t="shared" si="27"/>
        <v>1122</v>
      </c>
      <c r="C42" s="8" t="s">
        <v>20</v>
      </c>
      <c r="D42" s="7">
        <f t="shared" si="0"/>
        <v>31</v>
      </c>
      <c r="E42" s="10">
        <v>1.1220000000000001</v>
      </c>
      <c r="F42" s="11" t="s">
        <v>135</v>
      </c>
      <c r="G42" s="7" t="str">
        <v/>
      </c>
      <c r="H42" s="7" t="str">
        <v/>
      </c>
      <c r="J42" s="16">
        <f t="shared" si="1"/>
        <v>1122</v>
      </c>
      <c r="K42" s="8" t="s">
        <v>20</v>
      </c>
      <c r="L42" s="7">
        <f t="shared" si="2"/>
        <v>31</v>
      </c>
      <c r="M42" s="10">
        <v>1.1220000000000001</v>
      </c>
      <c r="N42" s="11" t="s">
        <v>135</v>
      </c>
      <c r="O42" s="7" t="str">
        <v/>
      </c>
      <c r="P42" s="7" t="str">
        <v/>
      </c>
      <c r="R42" s="8" t="s">
        <v>20</v>
      </c>
      <c r="S42" s="7">
        <f t="shared" si="3"/>
        <v>31</v>
      </c>
      <c r="T42" s="10">
        <v>1.1220000000000001</v>
      </c>
      <c r="U42" s="11" t="s">
        <v>135</v>
      </c>
      <c r="V42" s="7" t="str">
        <v/>
      </c>
      <c r="W42" s="7" t="str">
        <v/>
      </c>
      <c r="Y42" s="8" t="s">
        <v>20</v>
      </c>
      <c r="Z42" s="7">
        <f t="shared" si="4"/>
        <v>31</v>
      </c>
      <c r="AA42" s="10">
        <v>1.1220000000000001</v>
      </c>
      <c r="AB42" s="11" t="s">
        <v>135</v>
      </c>
      <c r="AC42" s="7" t="str">
        <v/>
      </c>
      <c r="AD42" s="7" t="str">
        <v/>
      </c>
      <c r="AF42" s="8" t="s">
        <v>20</v>
      </c>
      <c r="AG42" s="7">
        <f t="shared" si="5"/>
        <v>31</v>
      </c>
      <c r="AH42" s="10">
        <v>1.1220000000000001</v>
      </c>
      <c r="AI42" s="11" t="s">
        <v>135</v>
      </c>
      <c r="AJ42" s="7" t="str">
        <v/>
      </c>
      <c r="AK42" s="7" t="str">
        <v/>
      </c>
      <c r="AM42" s="8" t="s">
        <v>20</v>
      </c>
      <c r="AN42" s="7">
        <f t="shared" si="6"/>
        <v>31</v>
      </c>
      <c r="AO42" s="10">
        <v>1.1220000000000001</v>
      </c>
      <c r="AP42" s="11" t="s">
        <v>135</v>
      </c>
      <c r="AQ42" s="7" t="str">
        <v/>
      </c>
      <c r="AR42" s="7" t="str">
        <v/>
      </c>
      <c r="AT42" s="8" t="s">
        <v>20</v>
      </c>
      <c r="AU42" s="7">
        <f t="shared" si="7"/>
        <v>31</v>
      </c>
      <c r="AV42" s="10">
        <v>1.1220000000000001</v>
      </c>
      <c r="AW42" s="11" t="s">
        <v>135</v>
      </c>
      <c r="AX42" s="7" t="str">
        <v/>
      </c>
      <c r="AY42" s="7" t="str">
        <v/>
      </c>
      <c r="BA42" s="8" t="s">
        <v>20</v>
      </c>
      <c r="BB42" s="7">
        <f t="shared" si="8"/>
        <v>31</v>
      </c>
      <c r="BC42" s="10">
        <v>1.1220000000000001</v>
      </c>
      <c r="BD42" s="11" t="s">
        <v>135</v>
      </c>
      <c r="BE42" s="7" t="str">
        <v/>
      </c>
      <c r="BF42" s="7" t="str">
        <v/>
      </c>
      <c r="BH42" s="8" t="s">
        <v>20</v>
      </c>
      <c r="BI42" s="7">
        <f t="shared" si="9"/>
        <v>31</v>
      </c>
      <c r="BJ42" s="10">
        <v>1.1220000000000001</v>
      </c>
      <c r="BK42" s="11" t="s">
        <v>135</v>
      </c>
      <c r="BL42" s="7" t="str">
        <v/>
      </c>
      <c r="BM42" s="7" t="str">
        <v/>
      </c>
      <c r="BO42" s="8" t="s">
        <v>20</v>
      </c>
      <c r="BP42" s="7">
        <f t="shared" si="10"/>
        <v>31</v>
      </c>
      <c r="BQ42" s="10">
        <v>1.1220000000000001</v>
      </c>
      <c r="BR42" s="11" t="s">
        <v>135</v>
      </c>
      <c r="BS42" s="7" t="str">
        <v/>
      </c>
      <c r="BT42" s="7" t="str">
        <v/>
      </c>
      <c r="BV42" s="8" t="s">
        <v>20</v>
      </c>
      <c r="BW42" s="7">
        <f t="shared" si="11"/>
        <v>31</v>
      </c>
      <c r="BX42" s="10">
        <v>1.1220000000000001</v>
      </c>
      <c r="BY42" s="11" t="s">
        <v>135</v>
      </c>
      <c r="BZ42" s="7" t="str">
        <v/>
      </c>
      <c r="CA42" s="7" t="str">
        <v/>
      </c>
      <c r="CC42" s="8" t="s">
        <v>20</v>
      </c>
      <c r="CD42" s="7">
        <f t="shared" si="12"/>
        <v>31</v>
      </c>
      <c r="CE42" s="10">
        <v>1.1220000000000001</v>
      </c>
      <c r="CF42" s="11" t="s">
        <v>135</v>
      </c>
      <c r="CG42" s="7" t="str">
        <v/>
      </c>
      <c r="CH42" s="7" t="str">
        <v/>
      </c>
      <c r="CJ42" s="8" t="s">
        <v>20</v>
      </c>
      <c r="CK42" s="7">
        <f t="shared" si="13"/>
        <v>31</v>
      </c>
      <c r="CL42" s="10">
        <v>1.1220000000000001</v>
      </c>
      <c r="CM42" s="11" t="s">
        <v>135</v>
      </c>
      <c r="CN42" s="7" t="str">
        <v/>
      </c>
      <c r="CO42" s="7" t="str">
        <v/>
      </c>
      <c r="CQ42" s="8" t="s">
        <v>20</v>
      </c>
      <c r="CR42" s="7">
        <f t="shared" si="14"/>
        <v>31</v>
      </c>
      <c r="CS42" s="10">
        <v>1.1220000000000001</v>
      </c>
      <c r="CT42" s="11" t="s">
        <v>135</v>
      </c>
      <c r="CU42" s="7" t="str">
        <v/>
      </c>
      <c r="CV42" s="7" t="str">
        <v/>
      </c>
      <c r="CX42" s="8" t="s">
        <v>20</v>
      </c>
      <c r="CY42" s="7">
        <f t="shared" si="15"/>
        <v>31</v>
      </c>
      <c r="CZ42" s="10">
        <v>1.1220000000000001</v>
      </c>
      <c r="DA42" s="11" t="s">
        <v>135</v>
      </c>
      <c r="DB42" s="7" t="str">
        <v/>
      </c>
      <c r="DC42" s="7" t="str">
        <v/>
      </c>
      <c r="DE42" s="8" t="s">
        <v>20</v>
      </c>
      <c r="DF42" s="7">
        <f t="shared" si="16"/>
        <v>31</v>
      </c>
      <c r="DG42" s="10">
        <v>1.1220000000000001</v>
      </c>
      <c r="DH42" s="11" t="s">
        <v>135</v>
      </c>
      <c r="DI42" s="7" t="str">
        <v/>
      </c>
      <c r="DJ42" s="7" t="str">
        <v/>
      </c>
      <c r="DL42" s="8" t="s">
        <v>20</v>
      </c>
      <c r="DM42" s="7">
        <f t="shared" si="17"/>
        <v>31</v>
      </c>
      <c r="DN42" s="10">
        <v>1.1220000000000001</v>
      </c>
      <c r="DO42" s="11" t="s">
        <v>135</v>
      </c>
      <c r="DP42" s="7" t="str">
        <v/>
      </c>
      <c r="DQ42" s="7" t="str">
        <v/>
      </c>
      <c r="DS42" s="8" t="s">
        <v>20</v>
      </c>
      <c r="DT42" s="7">
        <f t="shared" si="18"/>
        <v>31</v>
      </c>
      <c r="DU42" s="10">
        <v>1.1220000000000001</v>
      </c>
      <c r="DV42" s="11" t="s">
        <v>135</v>
      </c>
      <c r="DW42" s="7" t="str">
        <v/>
      </c>
      <c r="DX42" s="7" t="str">
        <v/>
      </c>
      <c r="DZ42" s="8" t="s">
        <v>20</v>
      </c>
      <c r="EA42" s="7">
        <f t="shared" si="19"/>
        <v>31</v>
      </c>
      <c r="EB42" s="10">
        <v>1.1220000000000001</v>
      </c>
      <c r="EC42" s="11" t="s">
        <v>135</v>
      </c>
      <c r="ED42" s="7" t="str">
        <v/>
      </c>
      <c r="EE42" s="7" t="str">
        <v/>
      </c>
      <c r="EG42" s="8" t="s">
        <v>20</v>
      </c>
      <c r="EH42" s="7">
        <f t="shared" si="20"/>
        <v>31</v>
      </c>
      <c r="EI42" s="10">
        <v>1.1220000000000001</v>
      </c>
      <c r="EJ42" s="11" t="s">
        <v>135</v>
      </c>
      <c r="EK42" s="7" t="str">
        <v/>
      </c>
      <c r="EL42" s="7" t="str">
        <v/>
      </c>
      <c r="EN42" s="8" t="s">
        <v>20</v>
      </c>
      <c r="EO42" s="7">
        <f t="shared" si="21"/>
        <v>31</v>
      </c>
      <c r="EP42" s="10">
        <v>1.1220000000000001</v>
      </c>
      <c r="EQ42" s="11" t="s">
        <v>135</v>
      </c>
      <c r="ER42" s="7" t="str">
        <v/>
      </c>
      <c r="ES42" s="7" t="str">
        <v/>
      </c>
      <c r="EU42" s="8" t="s">
        <v>20</v>
      </c>
      <c r="EV42" s="7">
        <f t="shared" si="22"/>
        <v>31</v>
      </c>
      <c r="EW42" s="10">
        <v>1.1220000000000001</v>
      </c>
      <c r="EX42" s="11" t="s">
        <v>135</v>
      </c>
      <c r="EY42" s="7" t="str">
        <v/>
      </c>
      <c r="EZ42" s="7" t="str">
        <v/>
      </c>
      <c r="FB42" s="8" t="s">
        <v>20</v>
      </c>
      <c r="FC42" s="7">
        <f t="shared" si="23"/>
        <v>31</v>
      </c>
      <c r="FD42" s="10">
        <v>1.1220000000000001</v>
      </c>
      <c r="FE42" s="11" t="s">
        <v>135</v>
      </c>
      <c r="FF42" s="7" t="str">
        <v/>
      </c>
      <c r="FG42" s="7" t="str">
        <v/>
      </c>
      <c r="FI42" s="8" t="s">
        <v>20</v>
      </c>
      <c r="FJ42" s="7">
        <f t="shared" si="24"/>
        <v>31</v>
      </c>
      <c r="FK42" s="10">
        <v>1.1220000000000001</v>
      </c>
      <c r="FL42" s="11" t="s">
        <v>135</v>
      </c>
      <c r="FM42" s="7" t="str">
        <v/>
      </c>
      <c r="FN42" s="7" t="str">
        <v/>
      </c>
      <c r="FP42" s="8" t="s">
        <v>20</v>
      </c>
      <c r="FQ42" s="7">
        <f t="shared" si="25"/>
        <v>31</v>
      </c>
      <c r="FR42" s="10">
        <v>1.1220000000000001</v>
      </c>
      <c r="FS42" s="11" t="s">
        <v>135</v>
      </c>
      <c r="FT42" s="7" t="str">
        <v/>
      </c>
      <c r="FU42" s="7" t="str">
        <v/>
      </c>
      <c r="FW42" s="8" t="s">
        <v>20</v>
      </c>
      <c r="FX42" s="7">
        <f t="shared" si="26"/>
        <v>31</v>
      </c>
      <c r="FY42" s="10">
        <v>1.1220000000000001</v>
      </c>
      <c r="FZ42" s="11" t="s">
        <v>135</v>
      </c>
      <c r="GA42" s="7" t="str">
        <v/>
      </c>
      <c r="GB42" s="7" t="str">
        <v/>
      </c>
    </row>
    <row r="43" spans="1:184" ht="15.75" x14ac:dyDescent="0.25">
      <c r="B43" s="82">
        <f t="shared" si="27"/>
        <v>9243</v>
      </c>
      <c r="C43" s="8" t="s">
        <v>20</v>
      </c>
      <c r="D43" s="7">
        <f t="shared" si="0"/>
        <v>31</v>
      </c>
      <c r="E43" s="10">
        <v>9.2430000000000003</v>
      </c>
      <c r="F43" s="11" t="s">
        <v>132</v>
      </c>
      <c r="G43" s="7" t="str">
        <v/>
      </c>
      <c r="H43" s="7" t="str">
        <v/>
      </c>
      <c r="J43" s="16">
        <f t="shared" si="1"/>
        <v>9251</v>
      </c>
      <c r="K43" s="8" t="s">
        <v>20</v>
      </c>
      <c r="L43" s="7">
        <f t="shared" si="2"/>
        <v>31</v>
      </c>
      <c r="M43" s="10">
        <v>9.2509999999999994</v>
      </c>
      <c r="N43" s="11" t="s">
        <v>132</v>
      </c>
      <c r="O43" s="7" t="str">
        <v/>
      </c>
      <c r="P43" s="7" t="str">
        <v/>
      </c>
      <c r="R43" s="8" t="s">
        <v>20</v>
      </c>
      <c r="S43" s="7">
        <f t="shared" si="3"/>
        <v>31</v>
      </c>
      <c r="T43" s="10">
        <v>9.2509999999999994</v>
      </c>
      <c r="U43" s="11" t="s">
        <v>132</v>
      </c>
      <c r="V43" s="7" t="str">
        <v/>
      </c>
      <c r="W43" s="7" t="str">
        <v/>
      </c>
      <c r="Y43" s="8" t="s">
        <v>20</v>
      </c>
      <c r="Z43" s="7">
        <f t="shared" si="4"/>
        <v>31</v>
      </c>
      <c r="AA43" s="10">
        <v>9.2509999999999994</v>
      </c>
      <c r="AB43" s="11" t="s">
        <v>132</v>
      </c>
      <c r="AC43" s="7" t="str">
        <v/>
      </c>
      <c r="AD43" s="7" t="str">
        <v/>
      </c>
      <c r="AF43" s="8" t="s">
        <v>20</v>
      </c>
      <c r="AG43" s="7">
        <f t="shared" si="5"/>
        <v>31</v>
      </c>
      <c r="AH43" s="10">
        <v>9.2509999999999994</v>
      </c>
      <c r="AI43" s="11" t="s">
        <v>132</v>
      </c>
      <c r="AJ43" s="7" t="str">
        <v/>
      </c>
      <c r="AK43" s="7" t="str">
        <v/>
      </c>
      <c r="AM43" s="8" t="s">
        <v>20</v>
      </c>
      <c r="AN43" s="7">
        <f t="shared" si="6"/>
        <v>31</v>
      </c>
      <c r="AO43" s="10">
        <v>9.2509999999999994</v>
      </c>
      <c r="AP43" s="11" t="s">
        <v>132</v>
      </c>
      <c r="AQ43" s="7" t="str">
        <v/>
      </c>
      <c r="AR43" s="7" t="str">
        <v/>
      </c>
      <c r="AT43" s="8" t="s">
        <v>20</v>
      </c>
      <c r="AU43" s="7">
        <f t="shared" si="7"/>
        <v>31</v>
      </c>
      <c r="AV43" s="10">
        <v>9.2509999999999994</v>
      </c>
      <c r="AW43" s="11" t="s">
        <v>132</v>
      </c>
      <c r="AX43" s="7" t="str">
        <v/>
      </c>
      <c r="AY43" s="7" t="str">
        <v/>
      </c>
      <c r="BA43" s="8" t="s">
        <v>20</v>
      </c>
      <c r="BB43" s="7">
        <f t="shared" si="8"/>
        <v>31</v>
      </c>
      <c r="BC43" s="10">
        <v>9.2509999999999994</v>
      </c>
      <c r="BD43" s="11" t="s">
        <v>132</v>
      </c>
      <c r="BE43" s="7" t="str">
        <v/>
      </c>
      <c r="BF43" s="7" t="str">
        <v/>
      </c>
      <c r="BH43" s="8" t="s">
        <v>20</v>
      </c>
      <c r="BI43" s="7">
        <f t="shared" si="9"/>
        <v>31</v>
      </c>
      <c r="BJ43" s="10">
        <v>9.2509999999999994</v>
      </c>
      <c r="BK43" s="11" t="s">
        <v>132</v>
      </c>
      <c r="BL43" s="7" t="str">
        <v/>
      </c>
      <c r="BM43" s="7" t="str">
        <v/>
      </c>
      <c r="BO43" s="8" t="s">
        <v>20</v>
      </c>
      <c r="BP43" s="7">
        <f t="shared" si="10"/>
        <v>31</v>
      </c>
      <c r="BQ43" s="10">
        <v>9.2509999999999994</v>
      </c>
      <c r="BR43" s="11" t="s">
        <v>132</v>
      </c>
      <c r="BS43" s="7" t="str">
        <v/>
      </c>
      <c r="BT43" s="7" t="str">
        <v/>
      </c>
      <c r="BV43" s="8" t="s">
        <v>20</v>
      </c>
      <c r="BW43" s="7">
        <f t="shared" si="11"/>
        <v>31</v>
      </c>
      <c r="BX43" s="10">
        <v>9.2509999999999994</v>
      </c>
      <c r="BY43" s="11" t="s">
        <v>132</v>
      </c>
      <c r="BZ43" s="7" t="str">
        <v/>
      </c>
      <c r="CA43" s="7" t="str">
        <v/>
      </c>
      <c r="CC43" s="8" t="s">
        <v>20</v>
      </c>
      <c r="CD43" s="7">
        <f t="shared" si="12"/>
        <v>31</v>
      </c>
      <c r="CE43" s="10">
        <v>9.2509999999999994</v>
      </c>
      <c r="CF43" s="11" t="s">
        <v>132</v>
      </c>
      <c r="CG43" s="7" t="str">
        <v/>
      </c>
      <c r="CH43" s="7" t="str">
        <v/>
      </c>
      <c r="CJ43" s="8" t="s">
        <v>20</v>
      </c>
      <c r="CK43" s="7">
        <f t="shared" si="13"/>
        <v>31</v>
      </c>
      <c r="CL43" s="10">
        <v>9.2509999999999994</v>
      </c>
      <c r="CM43" s="11" t="s">
        <v>132</v>
      </c>
      <c r="CN43" s="7" t="str">
        <v/>
      </c>
      <c r="CO43" s="7" t="str">
        <v/>
      </c>
      <c r="CQ43" s="8" t="s">
        <v>20</v>
      </c>
      <c r="CR43" s="7">
        <f t="shared" si="14"/>
        <v>31</v>
      </c>
      <c r="CS43" s="10">
        <v>9.2509999999999994</v>
      </c>
      <c r="CT43" s="11" t="s">
        <v>132</v>
      </c>
      <c r="CU43" s="7" t="str">
        <v/>
      </c>
      <c r="CV43" s="7" t="str">
        <v/>
      </c>
      <c r="CX43" s="8" t="s">
        <v>20</v>
      </c>
      <c r="CY43" s="7">
        <f t="shared" si="15"/>
        <v>31</v>
      </c>
      <c r="CZ43" s="10">
        <v>9.2509999999999994</v>
      </c>
      <c r="DA43" s="11" t="s">
        <v>132</v>
      </c>
      <c r="DB43" s="7" t="str">
        <v/>
      </c>
      <c r="DC43" s="7" t="str">
        <v/>
      </c>
      <c r="DE43" s="8" t="s">
        <v>20</v>
      </c>
      <c r="DF43" s="7">
        <f t="shared" si="16"/>
        <v>31</v>
      </c>
      <c r="DG43" s="10">
        <v>9.2509999999999994</v>
      </c>
      <c r="DH43" s="11" t="s">
        <v>132</v>
      </c>
      <c r="DI43" s="7" t="str">
        <v/>
      </c>
      <c r="DJ43" s="7" t="str">
        <v/>
      </c>
      <c r="DL43" s="8" t="s">
        <v>20</v>
      </c>
      <c r="DM43" s="7">
        <f t="shared" si="17"/>
        <v>31</v>
      </c>
      <c r="DN43" s="10">
        <v>9.2509999999999994</v>
      </c>
      <c r="DO43" s="11" t="s">
        <v>132</v>
      </c>
      <c r="DP43" s="7" t="str">
        <v/>
      </c>
      <c r="DQ43" s="7" t="str">
        <v/>
      </c>
      <c r="DS43" s="8" t="s">
        <v>20</v>
      </c>
      <c r="DT43" s="7">
        <f t="shared" si="18"/>
        <v>31</v>
      </c>
      <c r="DU43" s="10">
        <v>9.2509999999999994</v>
      </c>
      <c r="DV43" s="11" t="s">
        <v>132</v>
      </c>
      <c r="DW43" s="7" t="str">
        <v/>
      </c>
      <c r="DX43" s="7" t="str">
        <v/>
      </c>
      <c r="DZ43" s="8" t="s">
        <v>20</v>
      </c>
      <c r="EA43" s="7">
        <f t="shared" si="19"/>
        <v>31</v>
      </c>
      <c r="EB43" s="10">
        <v>9.2509999999999994</v>
      </c>
      <c r="EC43" s="11" t="s">
        <v>132</v>
      </c>
      <c r="ED43" s="7" t="str">
        <v/>
      </c>
      <c r="EE43" s="7" t="str">
        <v/>
      </c>
      <c r="EG43" s="8" t="s">
        <v>20</v>
      </c>
      <c r="EH43" s="7">
        <f t="shared" si="20"/>
        <v>31</v>
      </c>
      <c r="EI43" s="10">
        <v>9.2509999999999994</v>
      </c>
      <c r="EJ43" s="11" t="s">
        <v>132</v>
      </c>
      <c r="EK43" s="7" t="str">
        <v/>
      </c>
      <c r="EL43" s="7" t="str">
        <v/>
      </c>
      <c r="EN43" s="8" t="s">
        <v>20</v>
      </c>
      <c r="EO43" s="7">
        <f t="shared" si="21"/>
        <v>31</v>
      </c>
      <c r="EP43" s="10">
        <v>9.2509999999999994</v>
      </c>
      <c r="EQ43" s="11" t="s">
        <v>132</v>
      </c>
      <c r="ER43" s="7" t="str">
        <v/>
      </c>
      <c r="ES43" s="7" t="str">
        <v/>
      </c>
      <c r="EU43" s="8" t="s">
        <v>20</v>
      </c>
      <c r="EV43" s="7">
        <f t="shared" si="22"/>
        <v>31</v>
      </c>
      <c r="EW43" s="10">
        <v>9.2509999999999994</v>
      </c>
      <c r="EX43" s="11" t="s">
        <v>132</v>
      </c>
      <c r="EY43" s="7" t="str">
        <v/>
      </c>
      <c r="EZ43" s="7" t="str">
        <v/>
      </c>
      <c r="FB43" s="8" t="s">
        <v>20</v>
      </c>
      <c r="FC43" s="7">
        <f t="shared" si="23"/>
        <v>31</v>
      </c>
      <c r="FD43" s="10">
        <v>9.2509999999999994</v>
      </c>
      <c r="FE43" s="11" t="s">
        <v>132</v>
      </c>
      <c r="FF43" s="7" t="str">
        <v/>
      </c>
      <c r="FG43" s="7" t="str">
        <v/>
      </c>
      <c r="FI43" s="8" t="s">
        <v>20</v>
      </c>
      <c r="FJ43" s="7">
        <f t="shared" si="24"/>
        <v>31</v>
      </c>
      <c r="FK43" s="10">
        <v>9.2509999999999994</v>
      </c>
      <c r="FL43" s="11" t="s">
        <v>132</v>
      </c>
      <c r="FM43" s="7" t="str">
        <v/>
      </c>
      <c r="FN43" s="7" t="str">
        <v/>
      </c>
      <c r="FP43" s="8" t="s">
        <v>20</v>
      </c>
      <c r="FQ43" s="7">
        <f t="shared" si="25"/>
        <v>31</v>
      </c>
      <c r="FR43" s="10">
        <v>9.2509999999999994</v>
      </c>
      <c r="FS43" s="11" t="s">
        <v>132</v>
      </c>
      <c r="FT43" s="7" t="str">
        <v/>
      </c>
      <c r="FU43" s="7" t="str">
        <v/>
      </c>
      <c r="FW43" s="8" t="s">
        <v>20</v>
      </c>
      <c r="FX43" s="7">
        <f t="shared" si="26"/>
        <v>31</v>
      </c>
      <c r="FY43" s="10">
        <v>9.2509999999999994</v>
      </c>
      <c r="FZ43" s="11" t="s">
        <v>132</v>
      </c>
      <c r="GA43" s="7" t="str">
        <v/>
      </c>
      <c r="GB43" s="7" t="str">
        <v/>
      </c>
    </row>
    <row r="44" spans="1:184" ht="15.75" x14ac:dyDescent="0.25">
      <c r="B44" s="82">
        <f t="shared" si="27"/>
        <v>10263</v>
      </c>
      <c r="C44" s="8" t="s">
        <v>20</v>
      </c>
      <c r="D44" s="7">
        <f t="shared" si="0"/>
        <v>31</v>
      </c>
      <c r="E44" s="10">
        <v>10.263</v>
      </c>
      <c r="F44" s="11" t="s">
        <v>133</v>
      </c>
      <c r="G44" s="7" t="str">
        <v/>
      </c>
      <c r="H44" s="7" t="str">
        <v/>
      </c>
      <c r="J44" s="16">
        <f t="shared" si="1"/>
        <v>10263</v>
      </c>
      <c r="K44" s="8" t="s">
        <v>20</v>
      </c>
      <c r="L44" s="7">
        <f t="shared" si="2"/>
        <v>31</v>
      </c>
      <c r="M44" s="10">
        <v>10.263</v>
      </c>
      <c r="N44" s="11" t="s">
        <v>133</v>
      </c>
      <c r="O44" s="7" t="str">
        <v/>
      </c>
      <c r="P44" s="7" t="str">
        <v/>
      </c>
      <c r="R44" s="8" t="s">
        <v>20</v>
      </c>
      <c r="S44" s="7">
        <f t="shared" si="3"/>
        <v>31</v>
      </c>
      <c r="T44" s="10">
        <v>10.263</v>
      </c>
      <c r="U44" s="11" t="s">
        <v>133</v>
      </c>
      <c r="V44" s="7" t="str">
        <v/>
      </c>
      <c r="W44" s="7" t="str">
        <v/>
      </c>
      <c r="Y44" s="8" t="s">
        <v>20</v>
      </c>
      <c r="Z44" s="7">
        <f t="shared" si="4"/>
        <v>31</v>
      </c>
      <c r="AA44" s="10">
        <v>10.263</v>
      </c>
      <c r="AB44" s="11" t="s">
        <v>133</v>
      </c>
      <c r="AC44" s="7" t="str">
        <v/>
      </c>
      <c r="AD44" s="7" t="str">
        <v/>
      </c>
      <c r="AF44" s="8" t="s">
        <v>20</v>
      </c>
      <c r="AG44" s="7">
        <f t="shared" si="5"/>
        <v>31</v>
      </c>
      <c r="AH44" s="10">
        <v>10.263</v>
      </c>
      <c r="AI44" s="11" t="s">
        <v>133</v>
      </c>
      <c r="AJ44" s="7" t="str">
        <v/>
      </c>
      <c r="AK44" s="7" t="str">
        <v/>
      </c>
      <c r="AM44" s="8" t="s">
        <v>20</v>
      </c>
      <c r="AN44" s="7">
        <f t="shared" si="6"/>
        <v>31</v>
      </c>
      <c r="AO44" s="10">
        <v>10.263</v>
      </c>
      <c r="AP44" s="11" t="s">
        <v>133</v>
      </c>
      <c r="AQ44" s="7" t="str">
        <v/>
      </c>
      <c r="AR44" s="7" t="str">
        <v/>
      </c>
      <c r="AT44" s="8" t="s">
        <v>20</v>
      </c>
      <c r="AU44" s="7">
        <f t="shared" si="7"/>
        <v>31</v>
      </c>
      <c r="AV44" s="10">
        <v>10.263</v>
      </c>
      <c r="AW44" s="11" t="s">
        <v>133</v>
      </c>
      <c r="AX44" s="7" t="str">
        <v/>
      </c>
      <c r="AY44" s="7" t="str">
        <v/>
      </c>
      <c r="BA44" s="8" t="s">
        <v>20</v>
      </c>
      <c r="BB44" s="7">
        <f t="shared" si="8"/>
        <v>31</v>
      </c>
      <c r="BC44" s="10">
        <v>10.263</v>
      </c>
      <c r="BD44" s="11" t="s">
        <v>133</v>
      </c>
      <c r="BE44" s="7" t="str">
        <v/>
      </c>
      <c r="BF44" s="7" t="str">
        <v/>
      </c>
      <c r="BH44" s="8" t="s">
        <v>20</v>
      </c>
      <c r="BI44" s="7">
        <f t="shared" si="9"/>
        <v>31</v>
      </c>
      <c r="BJ44" s="10">
        <v>10.263</v>
      </c>
      <c r="BK44" s="11" t="s">
        <v>133</v>
      </c>
      <c r="BL44" s="7" t="str">
        <v/>
      </c>
      <c r="BM44" s="7" t="str">
        <v/>
      </c>
      <c r="BO44" s="8" t="s">
        <v>20</v>
      </c>
      <c r="BP44" s="7">
        <f t="shared" si="10"/>
        <v>31</v>
      </c>
      <c r="BQ44" s="10">
        <v>10.263</v>
      </c>
      <c r="BR44" s="11" t="s">
        <v>133</v>
      </c>
      <c r="BS44" s="7" t="str">
        <v/>
      </c>
      <c r="BT44" s="7" t="str">
        <v/>
      </c>
      <c r="BV44" s="8" t="s">
        <v>20</v>
      </c>
      <c r="BW44" s="7">
        <f t="shared" si="11"/>
        <v>31</v>
      </c>
      <c r="BX44" s="10">
        <v>10.263</v>
      </c>
      <c r="BY44" s="11" t="s">
        <v>133</v>
      </c>
      <c r="BZ44" s="7" t="str">
        <v/>
      </c>
      <c r="CA44" s="7" t="str">
        <v/>
      </c>
      <c r="CC44" s="8" t="s">
        <v>20</v>
      </c>
      <c r="CD44" s="7">
        <f t="shared" si="12"/>
        <v>31</v>
      </c>
      <c r="CE44" s="10">
        <v>10.263</v>
      </c>
      <c r="CF44" s="11" t="s">
        <v>133</v>
      </c>
      <c r="CG44" s="7" t="str">
        <v/>
      </c>
      <c r="CH44" s="7" t="str">
        <v/>
      </c>
      <c r="CJ44" s="8" t="s">
        <v>20</v>
      </c>
      <c r="CK44" s="7">
        <f t="shared" si="13"/>
        <v>31</v>
      </c>
      <c r="CL44" s="10">
        <v>10.263</v>
      </c>
      <c r="CM44" s="11" t="s">
        <v>133</v>
      </c>
      <c r="CN44" s="7" t="str">
        <v/>
      </c>
      <c r="CO44" s="7" t="str">
        <v/>
      </c>
      <c r="CQ44" s="8" t="s">
        <v>20</v>
      </c>
      <c r="CR44" s="7">
        <f t="shared" si="14"/>
        <v>31</v>
      </c>
      <c r="CS44" s="10">
        <v>10.263</v>
      </c>
      <c r="CT44" s="11" t="s">
        <v>133</v>
      </c>
      <c r="CU44" s="7" t="str">
        <v/>
      </c>
      <c r="CV44" s="7" t="str">
        <v/>
      </c>
      <c r="CX44" s="8" t="s">
        <v>20</v>
      </c>
      <c r="CY44" s="7">
        <f t="shared" si="15"/>
        <v>31</v>
      </c>
      <c r="CZ44" s="10">
        <v>10.263</v>
      </c>
      <c r="DA44" s="11" t="s">
        <v>133</v>
      </c>
      <c r="DB44" s="7" t="str">
        <v/>
      </c>
      <c r="DC44" s="7" t="str">
        <v/>
      </c>
      <c r="DE44" s="8" t="s">
        <v>20</v>
      </c>
      <c r="DF44" s="7">
        <f t="shared" si="16"/>
        <v>31</v>
      </c>
      <c r="DG44" s="10">
        <v>10.263</v>
      </c>
      <c r="DH44" s="11" t="s">
        <v>133</v>
      </c>
      <c r="DI44" s="7" t="str">
        <v/>
      </c>
      <c r="DJ44" s="7" t="str">
        <v/>
      </c>
      <c r="DL44" s="8" t="s">
        <v>20</v>
      </c>
      <c r="DM44" s="7">
        <f t="shared" si="17"/>
        <v>31</v>
      </c>
      <c r="DN44" s="10">
        <v>10.263</v>
      </c>
      <c r="DO44" s="11" t="s">
        <v>133</v>
      </c>
      <c r="DP44" s="7" t="str">
        <v/>
      </c>
      <c r="DQ44" s="7" t="str">
        <v/>
      </c>
      <c r="DS44" s="8" t="s">
        <v>20</v>
      </c>
      <c r="DT44" s="7">
        <f t="shared" si="18"/>
        <v>31</v>
      </c>
      <c r="DU44" s="10">
        <v>10.263</v>
      </c>
      <c r="DV44" s="11" t="s">
        <v>133</v>
      </c>
      <c r="DW44" s="7" t="str">
        <v/>
      </c>
      <c r="DX44" s="7" t="str">
        <v/>
      </c>
      <c r="DZ44" s="8" t="s">
        <v>20</v>
      </c>
      <c r="EA44" s="7">
        <f t="shared" si="19"/>
        <v>31</v>
      </c>
      <c r="EB44" s="10">
        <v>10.263</v>
      </c>
      <c r="EC44" s="11" t="s">
        <v>133</v>
      </c>
      <c r="ED44" s="7" t="str">
        <v/>
      </c>
      <c r="EE44" s="7" t="str">
        <v/>
      </c>
      <c r="EG44" s="8" t="s">
        <v>20</v>
      </c>
      <c r="EH44" s="7">
        <f t="shared" si="20"/>
        <v>31</v>
      </c>
      <c r="EI44" s="10">
        <v>10.263</v>
      </c>
      <c r="EJ44" s="11" t="s">
        <v>133</v>
      </c>
      <c r="EK44" s="7" t="str">
        <v/>
      </c>
      <c r="EL44" s="7" t="str">
        <v/>
      </c>
      <c r="EN44" s="8" t="s">
        <v>20</v>
      </c>
      <c r="EO44" s="7">
        <f t="shared" si="21"/>
        <v>31</v>
      </c>
      <c r="EP44" s="10">
        <v>10.263</v>
      </c>
      <c r="EQ44" s="11" t="s">
        <v>133</v>
      </c>
      <c r="ER44" s="7" t="str">
        <v/>
      </c>
      <c r="ES44" s="7" t="str">
        <v/>
      </c>
      <c r="EU44" s="8" t="s">
        <v>20</v>
      </c>
      <c r="EV44" s="7">
        <f t="shared" si="22"/>
        <v>31</v>
      </c>
      <c r="EW44" s="10">
        <v>10.263</v>
      </c>
      <c r="EX44" s="11" t="s">
        <v>133</v>
      </c>
      <c r="EY44" s="7" t="str">
        <v/>
      </c>
      <c r="EZ44" s="7" t="str">
        <v/>
      </c>
      <c r="FB44" s="8" t="s">
        <v>20</v>
      </c>
      <c r="FC44" s="7">
        <f t="shared" si="23"/>
        <v>31</v>
      </c>
      <c r="FD44" s="10">
        <v>10.263</v>
      </c>
      <c r="FE44" s="11" t="s">
        <v>133</v>
      </c>
      <c r="FF44" s="7" t="str">
        <v/>
      </c>
      <c r="FG44" s="7" t="str">
        <v/>
      </c>
      <c r="FI44" s="8" t="s">
        <v>20</v>
      </c>
      <c r="FJ44" s="7">
        <f t="shared" si="24"/>
        <v>31</v>
      </c>
      <c r="FK44" s="10">
        <v>10.263</v>
      </c>
      <c r="FL44" s="11" t="s">
        <v>133</v>
      </c>
      <c r="FM44" s="7" t="str">
        <v/>
      </c>
      <c r="FN44" s="7" t="str">
        <v/>
      </c>
      <c r="FP44" s="8" t="s">
        <v>20</v>
      </c>
      <c r="FQ44" s="7">
        <f t="shared" si="25"/>
        <v>31</v>
      </c>
      <c r="FR44" s="10">
        <v>10.263</v>
      </c>
      <c r="FS44" s="11" t="s">
        <v>133</v>
      </c>
      <c r="FT44" s="7" t="str">
        <v/>
      </c>
      <c r="FU44" s="7" t="str">
        <v/>
      </c>
      <c r="FW44" s="8" t="s">
        <v>20</v>
      </c>
      <c r="FX44" s="7">
        <f t="shared" si="26"/>
        <v>31</v>
      </c>
      <c r="FY44" s="10">
        <v>10.263</v>
      </c>
      <c r="FZ44" s="11" t="s">
        <v>133</v>
      </c>
      <c r="GA44" s="7" t="str">
        <v/>
      </c>
      <c r="GB44" s="7" t="str">
        <v/>
      </c>
    </row>
    <row r="45" spans="1:184" ht="15.75" x14ac:dyDescent="0.25">
      <c r="B45" s="82">
        <f t="shared" si="27"/>
        <v>1186</v>
      </c>
      <c r="C45" s="8" t="s">
        <v>21</v>
      </c>
      <c r="D45" s="7">
        <f t="shared" si="0"/>
        <v>32</v>
      </c>
      <c r="E45" s="10">
        <v>1.1859999999999999</v>
      </c>
      <c r="F45" s="11" t="s">
        <v>134</v>
      </c>
      <c r="G45" s="7" t="str">
        <v/>
      </c>
      <c r="H45" s="7" t="str">
        <v/>
      </c>
      <c r="J45" s="16">
        <f t="shared" si="1"/>
        <v>1186</v>
      </c>
      <c r="K45" s="8" t="s">
        <v>21</v>
      </c>
      <c r="L45" s="7">
        <f t="shared" si="2"/>
        <v>32</v>
      </c>
      <c r="M45" s="10">
        <v>1.1859999999999999</v>
      </c>
      <c r="N45" s="11" t="s">
        <v>134</v>
      </c>
      <c r="O45" s="7" t="str">
        <v/>
      </c>
      <c r="P45" s="7" t="str">
        <v/>
      </c>
      <c r="R45" s="8" t="s">
        <v>21</v>
      </c>
      <c r="S45" s="7">
        <f t="shared" si="3"/>
        <v>32</v>
      </c>
      <c r="T45" s="10">
        <v>1.1859999999999999</v>
      </c>
      <c r="U45" s="11" t="s">
        <v>134</v>
      </c>
      <c r="V45" s="7" t="str">
        <v/>
      </c>
      <c r="W45" s="7" t="str">
        <v/>
      </c>
      <c r="Y45" s="8" t="s">
        <v>21</v>
      </c>
      <c r="Z45" s="7">
        <f t="shared" si="4"/>
        <v>32</v>
      </c>
      <c r="AA45" s="10">
        <v>1.1859999999999999</v>
      </c>
      <c r="AB45" s="11" t="s">
        <v>134</v>
      </c>
      <c r="AC45" s="7" t="str">
        <v/>
      </c>
      <c r="AD45" s="7" t="str">
        <v/>
      </c>
      <c r="AF45" s="8" t="s">
        <v>21</v>
      </c>
      <c r="AG45" s="7">
        <f t="shared" si="5"/>
        <v>32</v>
      </c>
      <c r="AH45" s="10">
        <v>1.1859999999999999</v>
      </c>
      <c r="AI45" s="11" t="s">
        <v>134</v>
      </c>
      <c r="AJ45" s="7" t="str">
        <v/>
      </c>
      <c r="AK45" s="7" t="str">
        <v/>
      </c>
      <c r="AM45" s="8" t="s">
        <v>21</v>
      </c>
      <c r="AN45" s="7">
        <f t="shared" si="6"/>
        <v>32</v>
      </c>
      <c r="AO45" s="10">
        <v>1.1859999999999999</v>
      </c>
      <c r="AP45" s="11" t="s">
        <v>134</v>
      </c>
      <c r="AQ45" s="7" t="str">
        <v/>
      </c>
      <c r="AR45" s="7" t="str">
        <v/>
      </c>
      <c r="AT45" s="8" t="s">
        <v>21</v>
      </c>
      <c r="AU45" s="7">
        <f t="shared" si="7"/>
        <v>32</v>
      </c>
      <c r="AV45" s="10">
        <v>1.1859999999999999</v>
      </c>
      <c r="AW45" s="11" t="s">
        <v>134</v>
      </c>
      <c r="AX45" s="7" t="str">
        <v/>
      </c>
      <c r="AY45" s="7" t="str">
        <v/>
      </c>
      <c r="BA45" s="8" t="s">
        <v>21</v>
      </c>
      <c r="BB45" s="7">
        <f t="shared" si="8"/>
        <v>32</v>
      </c>
      <c r="BC45" s="10">
        <v>1.1859999999999999</v>
      </c>
      <c r="BD45" s="11" t="s">
        <v>134</v>
      </c>
      <c r="BE45" s="7" t="str">
        <v/>
      </c>
      <c r="BF45" s="7" t="str">
        <v/>
      </c>
      <c r="BH45" s="8" t="s">
        <v>21</v>
      </c>
      <c r="BI45" s="7">
        <f t="shared" si="9"/>
        <v>32</v>
      </c>
      <c r="BJ45" s="10">
        <v>1.1859999999999999</v>
      </c>
      <c r="BK45" s="11" t="s">
        <v>134</v>
      </c>
      <c r="BL45" s="7" t="str">
        <v/>
      </c>
      <c r="BM45" s="7" t="str">
        <v/>
      </c>
      <c r="BO45" s="8" t="s">
        <v>21</v>
      </c>
      <c r="BP45" s="7">
        <f t="shared" si="10"/>
        <v>32</v>
      </c>
      <c r="BQ45" s="10">
        <v>1.1859999999999999</v>
      </c>
      <c r="BR45" s="11" t="s">
        <v>134</v>
      </c>
      <c r="BS45" s="7" t="str">
        <v/>
      </c>
      <c r="BT45" s="7" t="str">
        <v/>
      </c>
      <c r="BV45" s="8" t="s">
        <v>21</v>
      </c>
      <c r="BW45" s="7">
        <f t="shared" si="11"/>
        <v>32</v>
      </c>
      <c r="BX45" s="10">
        <v>1.1859999999999999</v>
      </c>
      <c r="BY45" s="11" t="s">
        <v>134</v>
      </c>
      <c r="BZ45" s="7" t="str">
        <v/>
      </c>
      <c r="CA45" s="7" t="str">
        <v/>
      </c>
      <c r="CC45" s="8" t="s">
        <v>21</v>
      </c>
      <c r="CD45" s="7">
        <f t="shared" si="12"/>
        <v>32</v>
      </c>
      <c r="CE45" s="10">
        <v>1.1859999999999999</v>
      </c>
      <c r="CF45" s="11" t="s">
        <v>134</v>
      </c>
      <c r="CG45" s="7" t="str">
        <v/>
      </c>
      <c r="CH45" s="7" t="str">
        <v/>
      </c>
      <c r="CJ45" s="8" t="s">
        <v>21</v>
      </c>
      <c r="CK45" s="7">
        <f t="shared" si="13"/>
        <v>32</v>
      </c>
      <c r="CL45" s="10">
        <v>1.1859999999999999</v>
      </c>
      <c r="CM45" s="11" t="s">
        <v>134</v>
      </c>
      <c r="CN45" s="7" t="str">
        <v/>
      </c>
      <c r="CO45" s="7" t="str">
        <v/>
      </c>
      <c r="CQ45" s="8" t="s">
        <v>21</v>
      </c>
      <c r="CR45" s="7">
        <f t="shared" si="14"/>
        <v>32</v>
      </c>
      <c r="CS45" s="10">
        <v>1.1859999999999999</v>
      </c>
      <c r="CT45" s="11" t="s">
        <v>134</v>
      </c>
      <c r="CU45" s="7" t="str">
        <v/>
      </c>
      <c r="CV45" s="7" t="str">
        <v/>
      </c>
      <c r="CX45" s="8" t="s">
        <v>21</v>
      </c>
      <c r="CY45" s="7">
        <f t="shared" si="15"/>
        <v>32</v>
      </c>
      <c r="CZ45" s="10">
        <v>1.1859999999999999</v>
      </c>
      <c r="DA45" s="11" t="s">
        <v>134</v>
      </c>
      <c r="DB45" s="7" t="str">
        <v/>
      </c>
      <c r="DC45" s="7" t="str">
        <v/>
      </c>
      <c r="DE45" s="8" t="s">
        <v>21</v>
      </c>
      <c r="DF45" s="7">
        <f t="shared" si="16"/>
        <v>32</v>
      </c>
      <c r="DG45" s="10">
        <v>1.1859999999999999</v>
      </c>
      <c r="DH45" s="11" t="s">
        <v>134</v>
      </c>
      <c r="DI45" s="7" t="str">
        <v/>
      </c>
      <c r="DJ45" s="7" t="str">
        <v/>
      </c>
      <c r="DL45" s="8" t="s">
        <v>21</v>
      </c>
      <c r="DM45" s="7">
        <f t="shared" si="17"/>
        <v>32</v>
      </c>
      <c r="DN45" s="10">
        <v>1.1859999999999999</v>
      </c>
      <c r="DO45" s="11" t="s">
        <v>134</v>
      </c>
      <c r="DP45" s="7" t="str">
        <v/>
      </c>
      <c r="DQ45" s="7" t="str">
        <v/>
      </c>
      <c r="DS45" s="8" t="s">
        <v>21</v>
      </c>
      <c r="DT45" s="7">
        <f t="shared" si="18"/>
        <v>32</v>
      </c>
      <c r="DU45" s="10">
        <v>1.1859999999999999</v>
      </c>
      <c r="DV45" s="11" t="s">
        <v>134</v>
      </c>
      <c r="DW45" s="7" t="str">
        <v/>
      </c>
      <c r="DX45" s="7" t="str">
        <v/>
      </c>
      <c r="DZ45" s="8" t="s">
        <v>21</v>
      </c>
      <c r="EA45" s="7">
        <f t="shared" si="19"/>
        <v>32</v>
      </c>
      <c r="EB45" s="10">
        <v>1.1859999999999999</v>
      </c>
      <c r="EC45" s="11" t="s">
        <v>134</v>
      </c>
      <c r="ED45" s="7" t="str">
        <v/>
      </c>
      <c r="EE45" s="7" t="str">
        <v/>
      </c>
      <c r="EG45" s="8" t="s">
        <v>21</v>
      </c>
      <c r="EH45" s="7">
        <f t="shared" si="20"/>
        <v>32</v>
      </c>
      <c r="EI45" s="10">
        <v>1.1859999999999999</v>
      </c>
      <c r="EJ45" s="11" t="s">
        <v>134</v>
      </c>
      <c r="EK45" s="7" t="str">
        <v/>
      </c>
      <c r="EL45" s="7" t="str">
        <v/>
      </c>
      <c r="EN45" s="8" t="s">
        <v>21</v>
      </c>
      <c r="EO45" s="7">
        <f t="shared" si="21"/>
        <v>32</v>
      </c>
      <c r="EP45" s="10">
        <v>1.1859999999999999</v>
      </c>
      <c r="EQ45" s="11" t="s">
        <v>134</v>
      </c>
      <c r="ER45" s="7" t="str">
        <v/>
      </c>
      <c r="ES45" s="7" t="str">
        <v/>
      </c>
      <c r="EU45" s="8" t="s">
        <v>21</v>
      </c>
      <c r="EV45" s="7">
        <f t="shared" si="22"/>
        <v>32</v>
      </c>
      <c r="EW45" s="10">
        <v>1.1859999999999999</v>
      </c>
      <c r="EX45" s="11" t="s">
        <v>134</v>
      </c>
      <c r="EY45" s="7" t="str">
        <v/>
      </c>
      <c r="EZ45" s="7" t="str">
        <v/>
      </c>
      <c r="FB45" s="8" t="s">
        <v>21</v>
      </c>
      <c r="FC45" s="7">
        <f t="shared" si="23"/>
        <v>32</v>
      </c>
      <c r="FD45" s="10">
        <v>1.1859999999999999</v>
      </c>
      <c r="FE45" s="11" t="s">
        <v>134</v>
      </c>
      <c r="FF45" s="7" t="str">
        <v/>
      </c>
      <c r="FG45" s="7" t="str">
        <v/>
      </c>
      <c r="FI45" s="8" t="s">
        <v>21</v>
      </c>
      <c r="FJ45" s="7">
        <f t="shared" si="24"/>
        <v>32</v>
      </c>
      <c r="FK45" s="10">
        <v>1.1859999999999999</v>
      </c>
      <c r="FL45" s="11" t="s">
        <v>134</v>
      </c>
      <c r="FM45" s="7" t="str">
        <v/>
      </c>
      <c r="FN45" s="7" t="str">
        <v/>
      </c>
      <c r="FP45" s="8" t="s">
        <v>21</v>
      </c>
      <c r="FQ45" s="7">
        <f t="shared" si="25"/>
        <v>32</v>
      </c>
      <c r="FR45" s="10">
        <v>1.1859999999999999</v>
      </c>
      <c r="FS45" s="11" t="s">
        <v>134</v>
      </c>
      <c r="FT45" s="7" t="str">
        <v/>
      </c>
      <c r="FU45" s="7" t="str">
        <v/>
      </c>
      <c r="FW45" s="8" t="s">
        <v>21</v>
      </c>
      <c r="FX45" s="7">
        <f t="shared" si="26"/>
        <v>32</v>
      </c>
      <c r="FY45" s="10">
        <v>1.1859999999999999</v>
      </c>
      <c r="FZ45" s="11" t="s">
        <v>134</v>
      </c>
      <c r="GA45" s="7" t="str">
        <v/>
      </c>
      <c r="GB45" s="7" t="str">
        <v/>
      </c>
    </row>
    <row r="46" spans="1:184" ht="15.75" x14ac:dyDescent="0.25">
      <c r="B46" s="82">
        <f t="shared" si="27"/>
        <v>1216</v>
      </c>
      <c r="C46" s="8" t="s">
        <v>21</v>
      </c>
      <c r="D46" s="7">
        <f t="shared" si="0"/>
        <v>32</v>
      </c>
      <c r="E46" s="10">
        <v>1.216</v>
      </c>
      <c r="F46" s="11" t="s">
        <v>135</v>
      </c>
      <c r="G46" s="7" t="str">
        <v/>
      </c>
      <c r="H46" s="7" t="str">
        <v/>
      </c>
      <c r="J46" s="16">
        <f t="shared" si="1"/>
        <v>1216</v>
      </c>
      <c r="K46" s="8" t="s">
        <v>21</v>
      </c>
      <c r="L46" s="7">
        <f t="shared" si="2"/>
        <v>32</v>
      </c>
      <c r="M46" s="10">
        <v>1.216</v>
      </c>
      <c r="N46" s="11" t="s">
        <v>135</v>
      </c>
      <c r="O46" s="7" t="str">
        <v/>
      </c>
      <c r="P46" s="7" t="str">
        <v/>
      </c>
      <c r="R46" s="8" t="s">
        <v>21</v>
      </c>
      <c r="S46" s="7">
        <f t="shared" si="3"/>
        <v>32</v>
      </c>
      <c r="T46" s="10">
        <v>1.216</v>
      </c>
      <c r="U46" s="11" t="s">
        <v>135</v>
      </c>
      <c r="V46" s="7" t="str">
        <v/>
      </c>
      <c r="W46" s="7" t="str">
        <v/>
      </c>
      <c r="Y46" s="8" t="s">
        <v>21</v>
      </c>
      <c r="Z46" s="7">
        <f t="shared" si="4"/>
        <v>32</v>
      </c>
      <c r="AA46" s="10">
        <v>1.216</v>
      </c>
      <c r="AB46" s="11" t="s">
        <v>135</v>
      </c>
      <c r="AC46" s="7" t="str">
        <v/>
      </c>
      <c r="AD46" s="7" t="str">
        <v/>
      </c>
      <c r="AF46" s="8" t="s">
        <v>21</v>
      </c>
      <c r="AG46" s="7">
        <f t="shared" si="5"/>
        <v>32</v>
      </c>
      <c r="AH46" s="10">
        <v>1.216</v>
      </c>
      <c r="AI46" s="11" t="s">
        <v>135</v>
      </c>
      <c r="AJ46" s="7" t="str">
        <v/>
      </c>
      <c r="AK46" s="7" t="str">
        <v/>
      </c>
      <c r="AM46" s="8" t="s">
        <v>21</v>
      </c>
      <c r="AN46" s="7">
        <f t="shared" si="6"/>
        <v>32</v>
      </c>
      <c r="AO46" s="10">
        <v>1.216</v>
      </c>
      <c r="AP46" s="11" t="s">
        <v>135</v>
      </c>
      <c r="AQ46" s="7" t="str">
        <v/>
      </c>
      <c r="AR46" s="7" t="str">
        <v/>
      </c>
      <c r="AT46" s="8" t="s">
        <v>21</v>
      </c>
      <c r="AU46" s="7">
        <f t="shared" si="7"/>
        <v>32</v>
      </c>
      <c r="AV46" s="10">
        <v>1.216</v>
      </c>
      <c r="AW46" s="11" t="s">
        <v>135</v>
      </c>
      <c r="AX46" s="7" t="str">
        <v/>
      </c>
      <c r="AY46" s="7" t="str">
        <v/>
      </c>
      <c r="BA46" s="8" t="s">
        <v>21</v>
      </c>
      <c r="BB46" s="7">
        <f t="shared" si="8"/>
        <v>32</v>
      </c>
      <c r="BC46" s="10">
        <v>1.216</v>
      </c>
      <c r="BD46" s="11" t="s">
        <v>135</v>
      </c>
      <c r="BE46" s="7" t="str">
        <v/>
      </c>
      <c r="BF46" s="7" t="str">
        <v/>
      </c>
      <c r="BH46" s="8" t="s">
        <v>21</v>
      </c>
      <c r="BI46" s="7">
        <f t="shared" si="9"/>
        <v>32</v>
      </c>
      <c r="BJ46" s="10">
        <v>1.216</v>
      </c>
      <c r="BK46" s="11" t="s">
        <v>135</v>
      </c>
      <c r="BL46" s="7" t="str">
        <v/>
      </c>
      <c r="BM46" s="7" t="str">
        <v/>
      </c>
      <c r="BO46" s="8" t="s">
        <v>21</v>
      </c>
      <c r="BP46" s="7">
        <f t="shared" si="10"/>
        <v>32</v>
      </c>
      <c r="BQ46" s="10">
        <v>1.216</v>
      </c>
      <c r="BR46" s="11" t="s">
        <v>135</v>
      </c>
      <c r="BS46" s="7" t="str">
        <v/>
      </c>
      <c r="BT46" s="7" t="str">
        <v/>
      </c>
      <c r="BV46" s="8" t="s">
        <v>21</v>
      </c>
      <c r="BW46" s="7">
        <f t="shared" si="11"/>
        <v>32</v>
      </c>
      <c r="BX46" s="10">
        <v>1.216</v>
      </c>
      <c r="BY46" s="11" t="s">
        <v>135</v>
      </c>
      <c r="BZ46" s="7" t="str">
        <v/>
      </c>
      <c r="CA46" s="7" t="str">
        <v/>
      </c>
      <c r="CC46" s="8" t="s">
        <v>21</v>
      </c>
      <c r="CD46" s="7">
        <f t="shared" si="12"/>
        <v>32</v>
      </c>
      <c r="CE46" s="10">
        <v>1.216</v>
      </c>
      <c r="CF46" s="11" t="s">
        <v>135</v>
      </c>
      <c r="CG46" s="7" t="str">
        <v/>
      </c>
      <c r="CH46" s="7" t="str">
        <v/>
      </c>
      <c r="CJ46" s="8" t="s">
        <v>21</v>
      </c>
      <c r="CK46" s="7">
        <f t="shared" si="13"/>
        <v>32</v>
      </c>
      <c r="CL46" s="10">
        <v>1.216</v>
      </c>
      <c r="CM46" s="11" t="s">
        <v>135</v>
      </c>
      <c r="CN46" s="7" t="str">
        <v/>
      </c>
      <c r="CO46" s="7" t="str">
        <v/>
      </c>
      <c r="CQ46" s="8" t="s">
        <v>21</v>
      </c>
      <c r="CR46" s="7">
        <f t="shared" si="14"/>
        <v>32</v>
      </c>
      <c r="CS46" s="10">
        <v>1.216</v>
      </c>
      <c r="CT46" s="11" t="s">
        <v>135</v>
      </c>
      <c r="CU46" s="7" t="str">
        <v/>
      </c>
      <c r="CV46" s="7" t="str">
        <v/>
      </c>
      <c r="CX46" s="8" t="s">
        <v>21</v>
      </c>
      <c r="CY46" s="7">
        <f t="shared" si="15"/>
        <v>32</v>
      </c>
      <c r="CZ46" s="10">
        <v>1.216</v>
      </c>
      <c r="DA46" s="11" t="s">
        <v>135</v>
      </c>
      <c r="DB46" s="7" t="str">
        <v/>
      </c>
      <c r="DC46" s="7" t="str">
        <v/>
      </c>
      <c r="DE46" s="8" t="s">
        <v>21</v>
      </c>
      <c r="DF46" s="7">
        <f t="shared" si="16"/>
        <v>32</v>
      </c>
      <c r="DG46" s="10">
        <v>1.216</v>
      </c>
      <c r="DH46" s="11" t="s">
        <v>135</v>
      </c>
      <c r="DI46" s="7" t="str">
        <v/>
      </c>
      <c r="DJ46" s="7" t="str">
        <v/>
      </c>
      <c r="DL46" s="8" t="s">
        <v>21</v>
      </c>
      <c r="DM46" s="7">
        <f t="shared" si="17"/>
        <v>32</v>
      </c>
      <c r="DN46" s="10">
        <v>1.216</v>
      </c>
      <c r="DO46" s="11" t="s">
        <v>135</v>
      </c>
      <c r="DP46" s="7" t="str">
        <v/>
      </c>
      <c r="DQ46" s="7" t="str">
        <v/>
      </c>
      <c r="DS46" s="8" t="s">
        <v>21</v>
      </c>
      <c r="DT46" s="7">
        <f t="shared" si="18"/>
        <v>32</v>
      </c>
      <c r="DU46" s="10">
        <v>1.216</v>
      </c>
      <c r="DV46" s="11" t="s">
        <v>135</v>
      </c>
      <c r="DW46" s="7" t="str">
        <v/>
      </c>
      <c r="DX46" s="7" t="str">
        <v/>
      </c>
      <c r="DZ46" s="8" t="s">
        <v>21</v>
      </c>
      <c r="EA46" s="7">
        <f t="shared" si="19"/>
        <v>32</v>
      </c>
      <c r="EB46" s="10">
        <v>1.216</v>
      </c>
      <c r="EC46" s="11" t="s">
        <v>135</v>
      </c>
      <c r="ED46" s="7" t="str">
        <v/>
      </c>
      <c r="EE46" s="7" t="str">
        <v/>
      </c>
      <c r="EG46" s="8" t="s">
        <v>21</v>
      </c>
      <c r="EH46" s="7">
        <f t="shared" si="20"/>
        <v>32</v>
      </c>
      <c r="EI46" s="10">
        <v>1.216</v>
      </c>
      <c r="EJ46" s="11" t="s">
        <v>135</v>
      </c>
      <c r="EK46" s="7" t="str">
        <v/>
      </c>
      <c r="EL46" s="7" t="str">
        <v/>
      </c>
      <c r="EN46" s="8" t="s">
        <v>21</v>
      </c>
      <c r="EO46" s="7">
        <f t="shared" si="21"/>
        <v>32</v>
      </c>
      <c r="EP46" s="10">
        <v>1.216</v>
      </c>
      <c r="EQ46" s="11" t="s">
        <v>135</v>
      </c>
      <c r="ER46" s="7" t="str">
        <v/>
      </c>
      <c r="ES46" s="7" t="str">
        <v/>
      </c>
      <c r="EU46" s="8" t="s">
        <v>21</v>
      </c>
      <c r="EV46" s="7">
        <f t="shared" si="22"/>
        <v>32</v>
      </c>
      <c r="EW46" s="10">
        <v>1.216</v>
      </c>
      <c r="EX46" s="11" t="s">
        <v>135</v>
      </c>
      <c r="EY46" s="7" t="str">
        <v/>
      </c>
      <c r="EZ46" s="7" t="str">
        <v/>
      </c>
      <c r="FB46" s="8" t="s">
        <v>21</v>
      </c>
      <c r="FC46" s="7">
        <f t="shared" si="23"/>
        <v>32</v>
      </c>
      <c r="FD46" s="10">
        <v>1.216</v>
      </c>
      <c r="FE46" s="11" t="s">
        <v>135</v>
      </c>
      <c r="FF46" s="7" t="str">
        <v/>
      </c>
      <c r="FG46" s="7" t="str">
        <v/>
      </c>
      <c r="FI46" s="8" t="s">
        <v>21</v>
      </c>
      <c r="FJ46" s="7">
        <f t="shared" si="24"/>
        <v>32</v>
      </c>
      <c r="FK46" s="10">
        <v>1.216</v>
      </c>
      <c r="FL46" s="11" t="s">
        <v>135</v>
      </c>
      <c r="FM46" s="7" t="str">
        <v/>
      </c>
      <c r="FN46" s="7" t="str">
        <v/>
      </c>
      <c r="FP46" s="8" t="s">
        <v>21</v>
      </c>
      <c r="FQ46" s="7">
        <f t="shared" si="25"/>
        <v>32</v>
      </c>
      <c r="FR46" s="10">
        <v>1.216</v>
      </c>
      <c r="FS46" s="11" t="s">
        <v>135</v>
      </c>
      <c r="FT46" s="7" t="str">
        <v/>
      </c>
      <c r="FU46" s="7" t="str">
        <v/>
      </c>
      <c r="FW46" s="8" t="s">
        <v>21</v>
      </c>
      <c r="FX46" s="7">
        <f t="shared" si="26"/>
        <v>32</v>
      </c>
      <c r="FY46" s="10">
        <v>1.216</v>
      </c>
      <c r="FZ46" s="11" t="s">
        <v>135</v>
      </c>
      <c r="GA46" s="7" t="str">
        <v/>
      </c>
      <c r="GB46" s="7" t="str">
        <v/>
      </c>
    </row>
    <row r="47" spans="1:184" ht="15.75" x14ac:dyDescent="0.25">
      <c r="B47" s="82">
        <f t="shared" si="27"/>
        <v>9875</v>
      </c>
      <c r="C47" s="8" t="s">
        <v>21</v>
      </c>
      <c r="D47" s="7">
        <f t="shared" si="0"/>
        <v>32</v>
      </c>
      <c r="E47" s="10">
        <v>9.875</v>
      </c>
      <c r="F47" s="11" t="s">
        <v>132</v>
      </c>
      <c r="G47" s="7" t="str">
        <v/>
      </c>
      <c r="H47" s="7" t="str">
        <v/>
      </c>
      <c r="J47" s="16">
        <f t="shared" si="1"/>
        <v>9885</v>
      </c>
      <c r="K47" s="8" t="s">
        <v>21</v>
      </c>
      <c r="L47" s="7">
        <f t="shared" si="2"/>
        <v>32</v>
      </c>
      <c r="M47" s="10">
        <v>9.8849999999999998</v>
      </c>
      <c r="N47" s="11" t="s">
        <v>132</v>
      </c>
      <c r="O47" s="7" t="str">
        <v/>
      </c>
      <c r="P47" s="7" t="str">
        <v/>
      </c>
      <c r="R47" s="8" t="s">
        <v>21</v>
      </c>
      <c r="S47" s="7">
        <f t="shared" si="3"/>
        <v>32</v>
      </c>
      <c r="T47" s="10">
        <v>9.8849999999999998</v>
      </c>
      <c r="U47" s="11" t="s">
        <v>132</v>
      </c>
      <c r="V47" s="7" t="str">
        <v/>
      </c>
      <c r="W47" s="7" t="str">
        <v/>
      </c>
      <c r="Y47" s="8" t="s">
        <v>21</v>
      </c>
      <c r="Z47" s="7">
        <f t="shared" si="4"/>
        <v>32</v>
      </c>
      <c r="AA47" s="10">
        <v>9.8849999999999998</v>
      </c>
      <c r="AB47" s="11" t="s">
        <v>132</v>
      </c>
      <c r="AC47" s="7" t="str">
        <v/>
      </c>
      <c r="AD47" s="7" t="str">
        <v/>
      </c>
      <c r="AF47" s="8" t="s">
        <v>21</v>
      </c>
      <c r="AG47" s="7">
        <f t="shared" si="5"/>
        <v>32</v>
      </c>
      <c r="AH47" s="10">
        <v>9.8849999999999998</v>
      </c>
      <c r="AI47" s="11" t="s">
        <v>132</v>
      </c>
      <c r="AJ47" s="7" t="str">
        <v/>
      </c>
      <c r="AK47" s="7" t="str">
        <v/>
      </c>
      <c r="AM47" s="8" t="s">
        <v>21</v>
      </c>
      <c r="AN47" s="7">
        <f t="shared" si="6"/>
        <v>32</v>
      </c>
      <c r="AO47" s="10">
        <v>9.8849999999999998</v>
      </c>
      <c r="AP47" s="11" t="s">
        <v>132</v>
      </c>
      <c r="AQ47" s="7" t="str">
        <v/>
      </c>
      <c r="AR47" s="7" t="str">
        <v/>
      </c>
      <c r="AT47" s="8" t="s">
        <v>21</v>
      </c>
      <c r="AU47" s="7">
        <f t="shared" si="7"/>
        <v>32</v>
      </c>
      <c r="AV47" s="10">
        <v>9.8849999999999998</v>
      </c>
      <c r="AW47" s="11" t="s">
        <v>132</v>
      </c>
      <c r="AX47" s="7" t="str">
        <v/>
      </c>
      <c r="AY47" s="7" t="str">
        <v/>
      </c>
      <c r="BA47" s="8" t="s">
        <v>21</v>
      </c>
      <c r="BB47" s="7">
        <f t="shared" si="8"/>
        <v>32</v>
      </c>
      <c r="BC47" s="10">
        <v>9.8849999999999998</v>
      </c>
      <c r="BD47" s="11" t="s">
        <v>132</v>
      </c>
      <c r="BE47" s="7" t="str">
        <v/>
      </c>
      <c r="BF47" s="7" t="str">
        <v/>
      </c>
      <c r="BH47" s="8" t="s">
        <v>21</v>
      </c>
      <c r="BI47" s="7">
        <f t="shared" si="9"/>
        <v>32</v>
      </c>
      <c r="BJ47" s="10">
        <v>9.8849999999999998</v>
      </c>
      <c r="BK47" s="11" t="s">
        <v>132</v>
      </c>
      <c r="BL47" s="7" t="str">
        <v/>
      </c>
      <c r="BM47" s="7" t="str">
        <v/>
      </c>
      <c r="BO47" s="8" t="s">
        <v>21</v>
      </c>
      <c r="BP47" s="7">
        <f t="shared" si="10"/>
        <v>32</v>
      </c>
      <c r="BQ47" s="10">
        <v>9.8849999999999998</v>
      </c>
      <c r="BR47" s="11" t="s">
        <v>132</v>
      </c>
      <c r="BS47" s="7" t="str">
        <v/>
      </c>
      <c r="BT47" s="7" t="str">
        <v/>
      </c>
      <c r="BV47" s="8" t="s">
        <v>21</v>
      </c>
      <c r="BW47" s="7">
        <f t="shared" si="11"/>
        <v>32</v>
      </c>
      <c r="BX47" s="10">
        <v>9.8849999999999998</v>
      </c>
      <c r="BY47" s="11" t="s">
        <v>132</v>
      </c>
      <c r="BZ47" s="7" t="str">
        <v/>
      </c>
      <c r="CA47" s="7" t="str">
        <v/>
      </c>
      <c r="CC47" s="8" t="s">
        <v>21</v>
      </c>
      <c r="CD47" s="7">
        <f t="shared" si="12"/>
        <v>32</v>
      </c>
      <c r="CE47" s="10">
        <v>9.8849999999999998</v>
      </c>
      <c r="CF47" s="11" t="s">
        <v>132</v>
      </c>
      <c r="CG47" s="7" t="str">
        <v/>
      </c>
      <c r="CH47" s="7" t="str">
        <v/>
      </c>
      <c r="CJ47" s="8" t="s">
        <v>21</v>
      </c>
      <c r="CK47" s="7">
        <f t="shared" si="13"/>
        <v>32</v>
      </c>
      <c r="CL47" s="10">
        <v>9.8849999999999998</v>
      </c>
      <c r="CM47" s="11" t="s">
        <v>132</v>
      </c>
      <c r="CN47" s="7" t="str">
        <v/>
      </c>
      <c r="CO47" s="7" t="str">
        <v/>
      </c>
      <c r="CQ47" s="8" t="s">
        <v>21</v>
      </c>
      <c r="CR47" s="7">
        <f t="shared" si="14"/>
        <v>32</v>
      </c>
      <c r="CS47" s="10">
        <v>9.8849999999999998</v>
      </c>
      <c r="CT47" s="11" t="s">
        <v>132</v>
      </c>
      <c r="CU47" s="7" t="str">
        <v/>
      </c>
      <c r="CV47" s="7" t="str">
        <v/>
      </c>
      <c r="CX47" s="8" t="s">
        <v>21</v>
      </c>
      <c r="CY47" s="7">
        <f t="shared" si="15"/>
        <v>32</v>
      </c>
      <c r="CZ47" s="10">
        <v>9.8849999999999998</v>
      </c>
      <c r="DA47" s="11" t="s">
        <v>132</v>
      </c>
      <c r="DB47" s="7" t="str">
        <v/>
      </c>
      <c r="DC47" s="7" t="str">
        <v/>
      </c>
      <c r="DE47" s="8" t="s">
        <v>21</v>
      </c>
      <c r="DF47" s="7">
        <f t="shared" si="16"/>
        <v>32</v>
      </c>
      <c r="DG47" s="10">
        <v>9.8849999999999998</v>
      </c>
      <c r="DH47" s="11" t="s">
        <v>132</v>
      </c>
      <c r="DI47" s="7" t="str">
        <v/>
      </c>
      <c r="DJ47" s="7" t="str">
        <v/>
      </c>
      <c r="DL47" s="8" t="s">
        <v>21</v>
      </c>
      <c r="DM47" s="7">
        <f t="shared" si="17"/>
        <v>32</v>
      </c>
      <c r="DN47" s="10">
        <v>9.8849999999999998</v>
      </c>
      <c r="DO47" s="11" t="s">
        <v>132</v>
      </c>
      <c r="DP47" s="7" t="str">
        <v/>
      </c>
      <c r="DQ47" s="7" t="str">
        <v/>
      </c>
      <c r="DS47" s="8" t="s">
        <v>21</v>
      </c>
      <c r="DT47" s="7">
        <f t="shared" si="18"/>
        <v>32</v>
      </c>
      <c r="DU47" s="10">
        <v>9.8849999999999998</v>
      </c>
      <c r="DV47" s="11" t="s">
        <v>132</v>
      </c>
      <c r="DW47" s="7" t="str">
        <v/>
      </c>
      <c r="DX47" s="7" t="str">
        <v/>
      </c>
      <c r="DZ47" s="8" t="s">
        <v>21</v>
      </c>
      <c r="EA47" s="7">
        <f t="shared" si="19"/>
        <v>32</v>
      </c>
      <c r="EB47" s="10">
        <v>9.8849999999999998</v>
      </c>
      <c r="EC47" s="11" t="s">
        <v>132</v>
      </c>
      <c r="ED47" s="7" t="str">
        <v/>
      </c>
      <c r="EE47" s="7" t="str">
        <v/>
      </c>
      <c r="EG47" s="8" t="s">
        <v>21</v>
      </c>
      <c r="EH47" s="7">
        <f t="shared" si="20"/>
        <v>32</v>
      </c>
      <c r="EI47" s="10">
        <v>9.8849999999999998</v>
      </c>
      <c r="EJ47" s="11" t="s">
        <v>132</v>
      </c>
      <c r="EK47" s="7" t="str">
        <v/>
      </c>
      <c r="EL47" s="7" t="str">
        <v/>
      </c>
      <c r="EN47" s="8" t="s">
        <v>21</v>
      </c>
      <c r="EO47" s="7">
        <f t="shared" si="21"/>
        <v>32</v>
      </c>
      <c r="EP47" s="10">
        <v>9.8849999999999998</v>
      </c>
      <c r="EQ47" s="11" t="s">
        <v>132</v>
      </c>
      <c r="ER47" s="7" t="str">
        <v/>
      </c>
      <c r="ES47" s="7" t="str">
        <v/>
      </c>
      <c r="EU47" s="8" t="s">
        <v>21</v>
      </c>
      <c r="EV47" s="7">
        <f t="shared" si="22"/>
        <v>32</v>
      </c>
      <c r="EW47" s="10">
        <v>9.8849999999999998</v>
      </c>
      <c r="EX47" s="11" t="s">
        <v>132</v>
      </c>
      <c r="EY47" s="7" t="str">
        <v/>
      </c>
      <c r="EZ47" s="7" t="str">
        <v/>
      </c>
      <c r="FB47" s="8" t="s">
        <v>21</v>
      </c>
      <c r="FC47" s="7">
        <f t="shared" si="23"/>
        <v>32</v>
      </c>
      <c r="FD47" s="10">
        <v>9.8849999999999998</v>
      </c>
      <c r="FE47" s="11" t="s">
        <v>132</v>
      </c>
      <c r="FF47" s="7" t="str">
        <v/>
      </c>
      <c r="FG47" s="7" t="str">
        <v/>
      </c>
      <c r="FI47" s="8" t="s">
        <v>21</v>
      </c>
      <c r="FJ47" s="7">
        <f t="shared" si="24"/>
        <v>32</v>
      </c>
      <c r="FK47" s="10">
        <v>9.8849999999999998</v>
      </c>
      <c r="FL47" s="11" t="s">
        <v>132</v>
      </c>
      <c r="FM47" s="7" t="str">
        <v/>
      </c>
      <c r="FN47" s="7" t="str">
        <v/>
      </c>
      <c r="FP47" s="8" t="s">
        <v>21</v>
      </c>
      <c r="FQ47" s="7">
        <f t="shared" si="25"/>
        <v>32</v>
      </c>
      <c r="FR47" s="10">
        <v>9.8849999999999998</v>
      </c>
      <c r="FS47" s="11" t="s">
        <v>132</v>
      </c>
      <c r="FT47" s="7" t="str">
        <v/>
      </c>
      <c r="FU47" s="7" t="str">
        <v/>
      </c>
      <c r="FW47" s="8" t="s">
        <v>21</v>
      </c>
      <c r="FX47" s="7">
        <f t="shared" si="26"/>
        <v>32</v>
      </c>
      <c r="FY47" s="10">
        <v>9.8849999999999998</v>
      </c>
      <c r="FZ47" s="11" t="s">
        <v>132</v>
      </c>
      <c r="GA47" s="7" t="str">
        <v/>
      </c>
      <c r="GB47" s="7" t="str">
        <v/>
      </c>
    </row>
    <row r="48" spans="1:184" ht="15.75" x14ac:dyDescent="0.25">
      <c r="B48" s="82">
        <f t="shared" si="27"/>
        <v>10981</v>
      </c>
      <c r="C48" s="8" t="s">
        <v>21</v>
      </c>
      <c r="D48" s="7">
        <f t="shared" si="0"/>
        <v>32</v>
      </c>
      <c r="E48" s="10">
        <v>10.981</v>
      </c>
      <c r="F48" s="11" t="s">
        <v>133</v>
      </c>
      <c r="G48" s="7" t="str">
        <v/>
      </c>
      <c r="H48" s="7" t="str">
        <v/>
      </c>
      <c r="J48" s="16">
        <f t="shared" si="1"/>
        <v>10981</v>
      </c>
      <c r="K48" s="8" t="s">
        <v>21</v>
      </c>
      <c r="L48" s="7">
        <f t="shared" si="2"/>
        <v>32</v>
      </c>
      <c r="M48" s="10">
        <v>10.981</v>
      </c>
      <c r="N48" s="11" t="s">
        <v>133</v>
      </c>
      <c r="O48" s="7" t="str">
        <v/>
      </c>
      <c r="P48" s="7" t="str">
        <v/>
      </c>
      <c r="R48" s="8" t="s">
        <v>21</v>
      </c>
      <c r="S48" s="7">
        <f t="shared" si="3"/>
        <v>32</v>
      </c>
      <c r="T48" s="10">
        <v>10.981</v>
      </c>
      <c r="U48" s="11" t="s">
        <v>133</v>
      </c>
      <c r="V48" s="7" t="str">
        <v/>
      </c>
      <c r="W48" s="7" t="str">
        <v/>
      </c>
      <c r="Y48" s="8" t="s">
        <v>21</v>
      </c>
      <c r="Z48" s="7">
        <f t="shared" si="4"/>
        <v>32</v>
      </c>
      <c r="AA48" s="10">
        <v>10.981</v>
      </c>
      <c r="AB48" s="11" t="s">
        <v>133</v>
      </c>
      <c r="AC48" s="7" t="str">
        <v/>
      </c>
      <c r="AD48" s="7" t="str">
        <v/>
      </c>
      <c r="AF48" s="8" t="s">
        <v>21</v>
      </c>
      <c r="AG48" s="7">
        <f t="shared" si="5"/>
        <v>32</v>
      </c>
      <c r="AH48" s="10">
        <v>10.981</v>
      </c>
      <c r="AI48" s="11" t="s">
        <v>133</v>
      </c>
      <c r="AJ48" s="7" t="str">
        <v/>
      </c>
      <c r="AK48" s="7" t="str">
        <v/>
      </c>
      <c r="AM48" s="8" t="s">
        <v>21</v>
      </c>
      <c r="AN48" s="7">
        <f t="shared" si="6"/>
        <v>32</v>
      </c>
      <c r="AO48" s="10">
        <v>10.981</v>
      </c>
      <c r="AP48" s="11" t="s">
        <v>133</v>
      </c>
      <c r="AQ48" s="7" t="str">
        <v/>
      </c>
      <c r="AR48" s="7" t="str">
        <v/>
      </c>
      <c r="AT48" s="8" t="s">
        <v>21</v>
      </c>
      <c r="AU48" s="7">
        <f t="shared" si="7"/>
        <v>32</v>
      </c>
      <c r="AV48" s="10">
        <v>10.981</v>
      </c>
      <c r="AW48" s="11" t="s">
        <v>133</v>
      </c>
      <c r="AX48" s="7" t="str">
        <v/>
      </c>
      <c r="AY48" s="7" t="str">
        <v/>
      </c>
      <c r="BA48" s="8" t="s">
        <v>21</v>
      </c>
      <c r="BB48" s="7">
        <f t="shared" si="8"/>
        <v>32</v>
      </c>
      <c r="BC48" s="10">
        <v>10.981</v>
      </c>
      <c r="BD48" s="11" t="s">
        <v>133</v>
      </c>
      <c r="BE48" s="7" t="str">
        <v/>
      </c>
      <c r="BF48" s="7" t="str">
        <v/>
      </c>
      <c r="BH48" s="8" t="s">
        <v>21</v>
      </c>
      <c r="BI48" s="7">
        <f t="shared" si="9"/>
        <v>32</v>
      </c>
      <c r="BJ48" s="10">
        <v>10.981</v>
      </c>
      <c r="BK48" s="11" t="s">
        <v>133</v>
      </c>
      <c r="BL48" s="7" t="str">
        <v/>
      </c>
      <c r="BM48" s="7" t="str">
        <v/>
      </c>
      <c r="BO48" s="8" t="s">
        <v>21</v>
      </c>
      <c r="BP48" s="7">
        <f t="shared" si="10"/>
        <v>32</v>
      </c>
      <c r="BQ48" s="10">
        <v>10.981</v>
      </c>
      <c r="BR48" s="11" t="s">
        <v>133</v>
      </c>
      <c r="BS48" s="7" t="str">
        <v/>
      </c>
      <c r="BT48" s="7" t="str">
        <v/>
      </c>
      <c r="BV48" s="8" t="s">
        <v>21</v>
      </c>
      <c r="BW48" s="7">
        <f t="shared" si="11"/>
        <v>32</v>
      </c>
      <c r="BX48" s="10">
        <v>10.981</v>
      </c>
      <c r="BY48" s="11" t="s">
        <v>133</v>
      </c>
      <c r="BZ48" s="7" t="str">
        <v/>
      </c>
      <c r="CA48" s="7" t="str">
        <v/>
      </c>
      <c r="CC48" s="8" t="s">
        <v>21</v>
      </c>
      <c r="CD48" s="7">
        <f t="shared" si="12"/>
        <v>32</v>
      </c>
      <c r="CE48" s="10">
        <v>10.981</v>
      </c>
      <c r="CF48" s="11" t="s">
        <v>133</v>
      </c>
      <c r="CG48" s="7" t="str">
        <v/>
      </c>
      <c r="CH48" s="7" t="str">
        <v/>
      </c>
      <c r="CJ48" s="8" t="s">
        <v>21</v>
      </c>
      <c r="CK48" s="7">
        <f t="shared" si="13"/>
        <v>32</v>
      </c>
      <c r="CL48" s="10">
        <v>10.981</v>
      </c>
      <c r="CM48" s="11" t="s">
        <v>133</v>
      </c>
      <c r="CN48" s="7" t="str">
        <v/>
      </c>
      <c r="CO48" s="7" t="str">
        <v/>
      </c>
      <c r="CQ48" s="8" t="s">
        <v>21</v>
      </c>
      <c r="CR48" s="7">
        <f t="shared" si="14"/>
        <v>32</v>
      </c>
      <c r="CS48" s="10">
        <v>10.981</v>
      </c>
      <c r="CT48" s="11" t="s">
        <v>133</v>
      </c>
      <c r="CU48" s="7" t="str">
        <v/>
      </c>
      <c r="CV48" s="7" t="str">
        <v/>
      </c>
      <c r="CX48" s="8" t="s">
        <v>21</v>
      </c>
      <c r="CY48" s="7">
        <f t="shared" si="15"/>
        <v>32</v>
      </c>
      <c r="CZ48" s="10">
        <v>10.981</v>
      </c>
      <c r="DA48" s="11" t="s">
        <v>133</v>
      </c>
      <c r="DB48" s="7" t="str">
        <v/>
      </c>
      <c r="DC48" s="7" t="str">
        <v/>
      </c>
      <c r="DE48" s="8" t="s">
        <v>21</v>
      </c>
      <c r="DF48" s="7">
        <f t="shared" si="16"/>
        <v>32</v>
      </c>
      <c r="DG48" s="10">
        <v>10.981</v>
      </c>
      <c r="DH48" s="11" t="s">
        <v>133</v>
      </c>
      <c r="DI48" s="7" t="str">
        <v/>
      </c>
      <c r="DJ48" s="7" t="str">
        <v/>
      </c>
      <c r="DL48" s="8" t="s">
        <v>21</v>
      </c>
      <c r="DM48" s="7">
        <f t="shared" si="17"/>
        <v>32</v>
      </c>
      <c r="DN48" s="10">
        <v>10.981</v>
      </c>
      <c r="DO48" s="11" t="s">
        <v>133</v>
      </c>
      <c r="DP48" s="7" t="str">
        <v/>
      </c>
      <c r="DQ48" s="7" t="str">
        <v/>
      </c>
      <c r="DS48" s="8" t="s">
        <v>21</v>
      </c>
      <c r="DT48" s="7">
        <f t="shared" si="18"/>
        <v>32</v>
      </c>
      <c r="DU48" s="10">
        <v>10.981</v>
      </c>
      <c r="DV48" s="11" t="s">
        <v>133</v>
      </c>
      <c r="DW48" s="7" t="str">
        <v/>
      </c>
      <c r="DX48" s="7" t="str">
        <v/>
      </c>
      <c r="DZ48" s="8" t="s">
        <v>21</v>
      </c>
      <c r="EA48" s="7">
        <f t="shared" si="19"/>
        <v>32</v>
      </c>
      <c r="EB48" s="10">
        <v>10.981</v>
      </c>
      <c r="EC48" s="11" t="s">
        <v>133</v>
      </c>
      <c r="ED48" s="7" t="str">
        <v/>
      </c>
      <c r="EE48" s="7" t="str">
        <v/>
      </c>
      <c r="EG48" s="8" t="s">
        <v>21</v>
      </c>
      <c r="EH48" s="7">
        <f t="shared" si="20"/>
        <v>32</v>
      </c>
      <c r="EI48" s="10">
        <v>10.981</v>
      </c>
      <c r="EJ48" s="11" t="s">
        <v>133</v>
      </c>
      <c r="EK48" s="7" t="str">
        <v/>
      </c>
      <c r="EL48" s="7" t="str">
        <v/>
      </c>
      <c r="EN48" s="8" t="s">
        <v>21</v>
      </c>
      <c r="EO48" s="7">
        <f t="shared" si="21"/>
        <v>32</v>
      </c>
      <c r="EP48" s="10">
        <v>10.981</v>
      </c>
      <c r="EQ48" s="11" t="s">
        <v>133</v>
      </c>
      <c r="ER48" s="7" t="str">
        <v/>
      </c>
      <c r="ES48" s="7" t="str">
        <v/>
      </c>
      <c r="EU48" s="8" t="s">
        <v>21</v>
      </c>
      <c r="EV48" s="7">
        <f t="shared" si="22"/>
        <v>32</v>
      </c>
      <c r="EW48" s="10">
        <v>10.981</v>
      </c>
      <c r="EX48" s="11" t="s">
        <v>133</v>
      </c>
      <c r="EY48" s="7" t="str">
        <v/>
      </c>
      <c r="EZ48" s="7" t="str">
        <v/>
      </c>
      <c r="FB48" s="8" t="s">
        <v>21</v>
      </c>
      <c r="FC48" s="7">
        <f t="shared" si="23"/>
        <v>32</v>
      </c>
      <c r="FD48" s="10">
        <v>10.981</v>
      </c>
      <c r="FE48" s="11" t="s">
        <v>133</v>
      </c>
      <c r="FF48" s="7" t="str">
        <v/>
      </c>
      <c r="FG48" s="7" t="str">
        <v/>
      </c>
      <c r="FI48" s="8" t="s">
        <v>21</v>
      </c>
      <c r="FJ48" s="7">
        <f t="shared" si="24"/>
        <v>32</v>
      </c>
      <c r="FK48" s="10">
        <v>10.981</v>
      </c>
      <c r="FL48" s="11" t="s">
        <v>133</v>
      </c>
      <c r="FM48" s="7" t="str">
        <v/>
      </c>
      <c r="FN48" s="7" t="str">
        <v/>
      </c>
      <c r="FP48" s="8" t="s">
        <v>21</v>
      </c>
      <c r="FQ48" s="7">
        <f t="shared" si="25"/>
        <v>32</v>
      </c>
      <c r="FR48" s="10">
        <v>10.981</v>
      </c>
      <c r="FS48" s="11" t="s">
        <v>133</v>
      </c>
      <c r="FT48" s="7" t="str">
        <v/>
      </c>
      <c r="FU48" s="7" t="str">
        <v/>
      </c>
      <c r="FW48" s="8" t="s">
        <v>21</v>
      </c>
      <c r="FX48" s="7">
        <f t="shared" si="26"/>
        <v>32</v>
      </c>
      <c r="FY48" s="10">
        <v>10.981</v>
      </c>
      <c r="FZ48" s="11" t="s">
        <v>133</v>
      </c>
      <c r="GA48" s="7" t="str">
        <v/>
      </c>
      <c r="GB48" s="7" t="str">
        <v/>
      </c>
    </row>
    <row r="49" spans="2:184" ht="15.75" x14ac:dyDescent="0.25">
      <c r="B49" s="82">
        <f t="shared" si="27"/>
        <v>1282</v>
      </c>
      <c r="C49" s="8" t="s">
        <v>22</v>
      </c>
      <c r="D49" s="7">
        <f t="shared" si="0"/>
        <v>33</v>
      </c>
      <c r="E49" s="10">
        <v>1.282</v>
      </c>
      <c r="F49" s="11" t="s">
        <v>134</v>
      </c>
      <c r="G49" s="7" t="str">
        <v/>
      </c>
      <c r="H49" s="7" t="str">
        <v/>
      </c>
      <c r="J49" s="16">
        <f t="shared" si="1"/>
        <v>1282</v>
      </c>
      <c r="K49" s="8" t="s">
        <v>22</v>
      </c>
      <c r="L49" s="7">
        <f t="shared" si="2"/>
        <v>33</v>
      </c>
      <c r="M49" s="10">
        <v>1.282</v>
      </c>
      <c r="N49" s="11" t="s">
        <v>134</v>
      </c>
      <c r="O49" s="7" t="str">
        <v/>
      </c>
      <c r="P49" s="7" t="str">
        <v/>
      </c>
      <c r="R49" s="8" t="s">
        <v>22</v>
      </c>
      <c r="S49" s="7">
        <f t="shared" si="3"/>
        <v>33</v>
      </c>
      <c r="T49" s="10">
        <v>1.282</v>
      </c>
      <c r="U49" s="11" t="s">
        <v>134</v>
      </c>
      <c r="V49" s="7" t="str">
        <v/>
      </c>
      <c r="W49" s="7" t="str">
        <v/>
      </c>
      <c r="Y49" s="8" t="s">
        <v>22</v>
      </c>
      <c r="Z49" s="7">
        <f t="shared" si="4"/>
        <v>33</v>
      </c>
      <c r="AA49" s="10">
        <v>1.282</v>
      </c>
      <c r="AB49" s="11" t="s">
        <v>134</v>
      </c>
      <c r="AC49" s="7" t="str">
        <v/>
      </c>
      <c r="AD49" s="7" t="str">
        <v/>
      </c>
      <c r="AF49" s="8" t="s">
        <v>22</v>
      </c>
      <c r="AG49" s="7">
        <f t="shared" si="5"/>
        <v>33</v>
      </c>
      <c r="AH49" s="10">
        <v>1.282</v>
      </c>
      <c r="AI49" s="11" t="s">
        <v>134</v>
      </c>
      <c r="AJ49" s="7" t="str">
        <v/>
      </c>
      <c r="AK49" s="7" t="str">
        <v/>
      </c>
      <c r="AM49" s="8" t="s">
        <v>22</v>
      </c>
      <c r="AN49" s="7">
        <f t="shared" si="6"/>
        <v>33</v>
      </c>
      <c r="AO49" s="10">
        <v>1.282</v>
      </c>
      <c r="AP49" s="11" t="s">
        <v>134</v>
      </c>
      <c r="AQ49" s="7" t="str">
        <v/>
      </c>
      <c r="AR49" s="7" t="str">
        <v/>
      </c>
      <c r="AT49" s="8" t="s">
        <v>22</v>
      </c>
      <c r="AU49" s="7">
        <f t="shared" si="7"/>
        <v>33</v>
      </c>
      <c r="AV49" s="10">
        <v>1.282</v>
      </c>
      <c r="AW49" s="11" t="s">
        <v>134</v>
      </c>
      <c r="AX49" s="7" t="str">
        <v/>
      </c>
      <c r="AY49" s="7" t="str">
        <v/>
      </c>
      <c r="BA49" s="8" t="s">
        <v>22</v>
      </c>
      <c r="BB49" s="7">
        <f t="shared" si="8"/>
        <v>33</v>
      </c>
      <c r="BC49" s="10">
        <v>1.282</v>
      </c>
      <c r="BD49" s="11" t="s">
        <v>134</v>
      </c>
      <c r="BE49" s="7" t="str">
        <v/>
      </c>
      <c r="BF49" s="7" t="str">
        <v/>
      </c>
      <c r="BH49" s="8" t="s">
        <v>22</v>
      </c>
      <c r="BI49" s="7">
        <f t="shared" si="9"/>
        <v>33</v>
      </c>
      <c r="BJ49" s="10">
        <v>1.282</v>
      </c>
      <c r="BK49" s="11" t="s">
        <v>134</v>
      </c>
      <c r="BL49" s="7" t="str">
        <v/>
      </c>
      <c r="BM49" s="7" t="str">
        <v/>
      </c>
      <c r="BO49" s="8" t="s">
        <v>22</v>
      </c>
      <c r="BP49" s="7">
        <f t="shared" si="10"/>
        <v>33</v>
      </c>
      <c r="BQ49" s="10">
        <v>1.282</v>
      </c>
      <c r="BR49" s="11" t="s">
        <v>134</v>
      </c>
      <c r="BS49" s="7" t="str">
        <v/>
      </c>
      <c r="BT49" s="7" t="str">
        <v/>
      </c>
      <c r="BV49" s="8" t="s">
        <v>22</v>
      </c>
      <c r="BW49" s="7">
        <f t="shared" si="11"/>
        <v>33</v>
      </c>
      <c r="BX49" s="10">
        <v>1.282</v>
      </c>
      <c r="BY49" s="11" t="s">
        <v>134</v>
      </c>
      <c r="BZ49" s="7" t="str">
        <v/>
      </c>
      <c r="CA49" s="7" t="str">
        <v/>
      </c>
      <c r="CC49" s="8" t="s">
        <v>22</v>
      </c>
      <c r="CD49" s="7">
        <f t="shared" si="12"/>
        <v>33</v>
      </c>
      <c r="CE49" s="10">
        <v>1.282</v>
      </c>
      <c r="CF49" s="11" t="s">
        <v>134</v>
      </c>
      <c r="CG49" s="7" t="str">
        <v/>
      </c>
      <c r="CH49" s="7" t="str">
        <v/>
      </c>
      <c r="CJ49" s="8" t="s">
        <v>22</v>
      </c>
      <c r="CK49" s="7">
        <f t="shared" si="13"/>
        <v>33</v>
      </c>
      <c r="CL49" s="10">
        <v>1.282</v>
      </c>
      <c r="CM49" s="11" t="s">
        <v>134</v>
      </c>
      <c r="CN49" s="7" t="str">
        <v/>
      </c>
      <c r="CO49" s="7" t="str">
        <v/>
      </c>
      <c r="CQ49" s="8" t="s">
        <v>22</v>
      </c>
      <c r="CR49" s="7">
        <f t="shared" si="14"/>
        <v>33</v>
      </c>
      <c r="CS49" s="10">
        <v>1.282</v>
      </c>
      <c r="CT49" s="11" t="s">
        <v>134</v>
      </c>
      <c r="CU49" s="7" t="str">
        <v/>
      </c>
      <c r="CV49" s="7" t="str">
        <v/>
      </c>
      <c r="CX49" s="8" t="s">
        <v>22</v>
      </c>
      <c r="CY49" s="7">
        <f t="shared" si="15"/>
        <v>33</v>
      </c>
      <c r="CZ49" s="10">
        <v>1.282</v>
      </c>
      <c r="DA49" s="11" t="s">
        <v>134</v>
      </c>
      <c r="DB49" s="7" t="str">
        <v/>
      </c>
      <c r="DC49" s="7" t="str">
        <v/>
      </c>
      <c r="DE49" s="8" t="s">
        <v>22</v>
      </c>
      <c r="DF49" s="7">
        <f t="shared" si="16"/>
        <v>33</v>
      </c>
      <c r="DG49" s="10">
        <v>1.282</v>
      </c>
      <c r="DH49" s="11" t="s">
        <v>134</v>
      </c>
      <c r="DI49" s="7" t="str">
        <v/>
      </c>
      <c r="DJ49" s="7" t="str">
        <v/>
      </c>
      <c r="DL49" s="8" t="s">
        <v>22</v>
      </c>
      <c r="DM49" s="7">
        <f t="shared" si="17"/>
        <v>33</v>
      </c>
      <c r="DN49" s="10">
        <v>1.282</v>
      </c>
      <c r="DO49" s="11" t="s">
        <v>134</v>
      </c>
      <c r="DP49" s="7" t="str">
        <v/>
      </c>
      <c r="DQ49" s="7" t="str">
        <v/>
      </c>
      <c r="DS49" s="8" t="s">
        <v>22</v>
      </c>
      <c r="DT49" s="7">
        <f t="shared" si="18"/>
        <v>33</v>
      </c>
      <c r="DU49" s="10">
        <v>1.282</v>
      </c>
      <c r="DV49" s="11" t="s">
        <v>134</v>
      </c>
      <c r="DW49" s="7" t="str">
        <v/>
      </c>
      <c r="DX49" s="7" t="str">
        <v/>
      </c>
      <c r="DZ49" s="8" t="s">
        <v>22</v>
      </c>
      <c r="EA49" s="7">
        <f t="shared" si="19"/>
        <v>33</v>
      </c>
      <c r="EB49" s="10">
        <v>1.282</v>
      </c>
      <c r="EC49" s="11" t="s">
        <v>134</v>
      </c>
      <c r="ED49" s="7" t="str">
        <v/>
      </c>
      <c r="EE49" s="7" t="str">
        <v/>
      </c>
      <c r="EG49" s="8" t="s">
        <v>22</v>
      </c>
      <c r="EH49" s="7">
        <f t="shared" si="20"/>
        <v>33</v>
      </c>
      <c r="EI49" s="10">
        <v>1.282</v>
      </c>
      <c r="EJ49" s="11" t="s">
        <v>134</v>
      </c>
      <c r="EK49" s="7" t="str">
        <v/>
      </c>
      <c r="EL49" s="7" t="str">
        <v/>
      </c>
      <c r="EN49" s="8" t="s">
        <v>22</v>
      </c>
      <c r="EO49" s="7">
        <f t="shared" si="21"/>
        <v>33</v>
      </c>
      <c r="EP49" s="10">
        <v>1.282</v>
      </c>
      <c r="EQ49" s="11" t="s">
        <v>134</v>
      </c>
      <c r="ER49" s="7" t="str">
        <v/>
      </c>
      <c r="ES49" s="7" t="str">
        <v/>
      </c>
      <c r="EU49" s="8" t="s">
        <v>22</v>
      </c>
      <c r="EV49" s="7">
        <f t="shared" si="22"/>
        <v>33</v>
      </c>
      <c r="EW49" s="10">
        <v>1.282</v>
      </c>
      <c r="EX49" s="11" t="s">
        <v>134</v>
      </c>
      <c r="EY49" s="7" t="str">
        <v/>
      </c>
      <c r="EZ49" s="7" t="str">
        <v/>
      </c>
      <c r="FB49" s="8" t="s">
        <v>22</v>
      </c>
      <c r="FC49" s="7">
        <f t="shared" si="23"/>
        <v>33</v>
      </c>
      <c r="FD49" s="10">
        <v>1.282</v>
      </c>
      <c r="FE49" s="11" t="s">
        <v>134</v>
      </c>
      <c r="FF49" s="7" t="str">
        <v/>
      </c>
      <c r="FG49" s="7" t="str">
        <v/>
      </c>
      <c r="FI49" s="8" t="s">
        <v>22</v>
      </c>
      <c r="FJ49" s="7">
        <f t="shared" si="24"/>
        <v>33</v>
      </c>
      <c r="FK49" s="10">
        <v>1.282</v>
      </c>
      <c r="FL49" s="11" t="s">
        <v>134</v>
      </c>
      <c r="FM49" s="7" t="str">
        <v/>
      </c>
      <c r="FN49" s="7" t="str">
        <v/>
      </c>
      <c r="FP49" s="8" t="s">
        <v>22</v>
      </c>
      <c r="FQ49" s="7">
        <f t="shared" si="25"/>
        <v>33</v>
      </c>
      <c r="FR49" s="10">
        <v>1.282</v>
      </c>
      <c r="FS49" s="11" t="s">
        <v>134</v>
      </c>
      <c r="FT49" s="7" t="str">
        <v/>
      </c>
      <c r="FU49" s="7" t="str">
        <v/>
      </c>
      <c r="FW49" s="8" t="s">
        <v>22</v>
      </c>
      <c r="FX49" s="7">
        <f t="shared" si="26"/>
        <v>33</v>
      </c>
      <c r="FY49" s="10">
        <v>1.282</v>
      </c>
      <c r="FZ49" s="11" t="s">
        <v>134</v>
      </c>
      <c r="GA49" s="7" t="str">
        <v/>
      </c>
      <c r="GB49" s="7" t="str">
        <v/>
      </c>
    </row>
    <row r="50" spans="2:184" ht="15.75" x14ac:dyDescent="0.25">
      <c r="B50" s="82">
        <f t="shared" si="27"/>
        <v>1317</v>
      </c>
      <c r="C50" s="8" t="s">
        <v>22</v>
      </c>
      <c r="D50" s="7">
        <f t="shared" si="0"/>
        <v>33</v>
      </c>
      <c r="E50" s="10">
        <v>1.3169999999999999</v>
      </c>
      <c r="F50" s="11" t="s">
        <v>135</v>
      </c>
      <c r="G50" s="7" t="str">
        <v/>
      </c>
      <c r="H50" s="7" t="str">
        <v/>
      </c>
      <c r="J50" s="16">
        <f t="shared" si="1"/>
        <v>1317</v>
      </c>
      <c r="K50" s="8" t="s">
        <v>22</v>
      </c>
      <c r="L50" s="7">
        <f t="shared" si="2"/>
        <v>33</v>
      </c>
      <c r="M50" s="10">
        <v>1.3169999999999999</v>
      </c>
      <c r="N50" s="11" t="s">
        <v>135</v>
      </c>
      <c r="O50" s="7" t="str">
        <v/>
      </c>
      <c r="P50" s="7" t="str">
        <v/>
      </c>
      <c r="R50" s="8" t="s">
        <v>22</v>
      </c>
      <c r="S50" s="7">
        <f t="shared" si="3"/>
        <v>33</v>
      </c>
      <c r="T50" s="10">
        <v>1.3169999999999999</v>
      </c>
      <c r="U50" s="11" t="s">
        <v>135</v>
      </c>
      <c r="V50" s="7" t="str">
        <v/>
      </c>
      <c r="W50" s="7" t="str">
        <v/>
      </c>
      <c r="Y50" s="8" t="s">
        <v>22</v>
      </c>
      <c r="Z50" s="7">
        <f t="shared" si="4"/>
        <v>33</v>
      </c>
      <c r="AA50" s="10">
        <v>1.3169999999999999</v>
      </c>
      <c r="AB50" s="11" t="s">
        <v>135</v>
      </c>
      <c r="AC50" s="7" t="str">
        <v/>
      </c>
      <c r="AD50" s="7" t="str">
        <v/>
      </c>
      <c r="AF50" s="8" t="s">
        <v>22</v>
      </c>
      <c r="AG50" s="7">
        <f t="shared" si="5"/>
        <v>33</v>
      </c>
      <c r="AH50" s="10">
        <v>1.3169999999999999</v>
      </c>
      <c r="AI50" s="11" t="s">
        <v>135</v>
      </c>
      <c r="AJ50" s="7" t="str">
        <v/>
      </c>
      <c r="AK50" s="7" t="str">
        <v/>
      </c>
      <c r="AM50" s="8" t="s">
        <v>22</v>
      </c>
      <c r="AN50" s="7">
        <f t="shared" si="6"/>
        <v>33</v>
      </c>
      <c r="AO50" s="10">
        <v>1.3169999999999999</v>
      </c>
      <c r="AP50" s="11" t="s">
        <v>135</v>
      </c>
      <c r="AQ50" s="7" t="str">
        <v/>
      </c>
      <c r="AR50" s="7" t="str">
        <v/>
      </c>
      <c r="AT50" s="8" t="s">
        <v>22</v>
      </c>
      <c r="AU50" s="7">
        <f t="shared" si="7"/>
        <v>33</v>
      </c>
      <c r="AV50" s="10">
        <v>1.3169999999999999</v>
      </c>
      <c r="AW50" s="11" t="s">
        <v>135</v>
      </c>
      <c r="AX50" s="7" t="str">
        <v/>
      </c>
      <c r="AY50" s="7" t="str">
        <v/>
      </c>
      <c r="BA50" s="8" t="s">
        <v>22</v>
      </c>
      <c r="BB50" s="7">
        <f t="shared" si="8"/>
        <v>33</v>
      </c>
      <c r="BC50" s="10">
        <v>1.3169999999999999</v>
      </c>
      <c r="BD50" s="11" t="s">
        <v>135</v>
      </c>
      <c r="BE50" s="7" t="str">
        <v/>
      </c>
      <c r="BF50" s="7" t="str">
        <v/>
      </c>
      <c r="BH50" s="8" t="s">
        <v>22</v>
      </c>
      <c r="BI50" s="7">
        <f t="shared" si="9"/>
        <v>33</v>
      </c>
      <c r="BJ50" s="10">
        <v>1.3169999999999999</v>
      </c>
      <c r="BK50" s="11" t="s">
        <v>135</v>
      </c>
      <c r="BL50" s="7" t="str">
        <v/>
      </c>
      <c r="BM50" s="7" t="str">
        <v/>
      </c>
      <c r="BO50" s="8" t="s">
        <v>22</v>
      </c>
      <c r="BP50" s="7">
        <f t="shared" si="10"/>
        <v>33</v>
      </c>
      <c r="BQ50" s="10">
        <v>1.3169999999999999</v>
      </c>
      <c r="BR50" s="11" t="s">
        <v>135</v>
      </c>
      <c r="BS50" s="7" t="str">
        <v/>
      </c>
      <c r="BT50" s="7" t="str">
        <v/>
      </c>
      <c r="BV50" s="8" t="s">
        <v>22</v>
      </c>
      <c r="BW50" s="7">
        <f t="shared" si="11"/>
        <v>33</v>
      </c>
      <c r="BX50" s="10">
        <v>1.3169999999999999</v>
      </c>
      <c r="BY50" s="11" t="s">
        <v>135</v>
      </c>
      <c r="BZ50" s="7" t="str">
        <v/>
      </c>
      <c r="CA50" s="7" t="str">
        <v/>
      </c>
      <c r="CC50" s="8" t="s">
        <v>22</v>
      </c>
      <c r="CD50" s="7">
        <f t="shared" si="12"/>
        <v>33</v>
      </c>
      <c r="CE50" s="10">
        <v>1.3169999999999999</v>
      </c>
      <c r="CF50" s="11" t="s">
        <v>135</v>
      </c>
      <c r="CG50" s="7" t="str">
        <v/>
      </c>
      <c r="CH50" s="7" t="str">
        <v/>
      </c>
      <c r="CJ50" s="8" t="s">
        <v>22</v>
      </c>
      <c r="CK50" s="7">
        <f t="shared" si="13"/>
        <v>33</v>
      </c>
      <c r="CL50" s="10">
        <v>1.3169999999999999</v>
      </c>
      <c r="CM50" s="11" t="s">
        <v>135</v>
      </c>
      <c r="CN50" s="7" t="str">
        <v/>
      </c>
      <c r="CO50" s="7" t="str">
        <v/>
      </c>
      <c r="CQ50" s="8" t="s">
        <v>22</v>
      </c>
      <c r="CR50" s="7">
        <f t="shared" si="14"/>
        <v>33</v>
      </c>
      <c r="CS50" s="10">
        <v>1.3169999999999999</v>
      </c>
      <c r="CT50" s="11" t="s">
        <v>135</v>
      </c>
      <c r="CU50" s="7" t="str">
        <v/>
      </c>
      <c r="CV50" s="7" t="str">
        <v/>
      </c>
      <c r="CX50" s="8" t="s">
        <v>22</v>
      </c>
      <c r="CY50" s="7">
        <f t="shared" si="15"/>
        <v>33</v>
      </c>
      <c r="CZ50" s="10">
        <v>1.3169999999999999</v>
      </c>
      <c r="DA50" s="11" t="s">
        <v>135</v>
      </c>
      <c r="DB50" s="7" t="str">
        <v/>
      </c>
      <c r="DC50" s="7" t="str">
        <v/>
      </c>
      <c r="DE50" s="8" t="s">
        <v>22</v>
      </c>
      <c r="DF50" s="7">
        <f t="shared" si="16"/>
        <v>33</v>
      </c>
      <c r="DG50" s="10">
        <v>1.3169999999999999</v>
      </c>
      <c r="DH50" s="11" t="s">
        <v>135</v>
      </c>
      <c r="DI50" s="7" t="str">
        <v/>
      </c>
      <c r="DJ50" s="7" t="str">
        <v/>
      </c>
      <c r="DL50" s="8" t="s">
        <v>22</v>
      </c>
      <c r="DM50" s="7">
        <f t="shared" si="17"/>
        <v>33</v>
      </c>
      <c r="DN50" s="10">
        <v>1.3169999999999999</v>
      </c>
      <c r="DO50" s="11" t="s">
        <v>135</v>
      </c>
      <c r="DP50" s="7" t="str">
        <v/>
      </c>
      <c r="DQ50" s="7" t="str">
        <v/>
      </c>
      <c r="DS50" s="8" t="s">
        <v>22</v>
      </c>
      <c r="DT50" s="7">
        <f t="shared" si="18"/>
        <v>33</v>
      </c>
      <c r="DU50" s="10">
        <v>1.3169999999999999</v>
      </c>
      <c r="DV50" s="11" t="s">
        <v>135</v>
      </c>
      <c r="DW50" s="7" t="str">
        <v/>
      </c>
      <c r="DX50" s="7" t="str">
        <v/>
      </c>
      <c r="DZ50" s="8" t="s">
        <v>22</v>
      </c>
      <c r="EA50" s="7">
        <f t="shared" si="19"/>
        <v>33</v>
      </c>
      <c r="EB50" s="10">
        <v>1.3169999999999999</v>
      </c>
      <c r="EC50" s="11" t="s">
        <v>135</v>
      </c>
      <c r="ED50" s="7" t="str">
        <v/>
      </c>
      <c r="EE50" s="7" t="str">
        <v/>
      </c>
      <c r="EG50" s="8" t="s">
        <v>22</v>
      </c>
      <c r="EH50" s="7">
        <f t="shared" si="20"/>
        <v>33</v>
      </c>
      <c r="EI50" s="10">
        <v>1.3169999999999999</v>
      </c>
      <c r="EJ50" s="11" t="s">
        <v>135</v>
      </c>
      <c r="EK50" s="7" t="str">
        <v/>
      </c>
      <c r="EL50" s="7" t="str">
        <v/>
      </c>
      <c r="EN50" s="8" t="s">
        <v>22</v>
      </c>
      <c r="EO50" s="7">
        <f t="shared" si="21"/>
        <v>33</v>
      </c>
      <c r="EP50" s="10">
        <v>1.3169999999999999</v>
      </c>
      <c r="EQ50" s="11" t="s">
        <v>135</v>
      </c>
      <c r="ER50" s="7" t="str">
        <v/>
      </c>
      <c r="ES50" s="7" t="str">
        <v/>
      </c>
      <c r="EU50" s="8" t="s">
        <v>22</v>
      </c>
      <c r="EV50" s="7">
        <f t="shared" si="22"/>
        <v>33</v>
      </c>
      <c r="EW50" s="10">
        <v>1.3169999999999999</v>
      </c>
      <c r="EX50" s="11" t="s">
        <v>135</v>
      </c>
      <c r="EY50" s="7" t="str">
        <v/>
      </c>
      <c r="EZ50" s="7" t="str">
        <v/>
      </c>
      <c r="FB50" s="8" t="s">
        <v>22</v>
      </c>
      <c r="FC50" s="7">
        <f t="shared" si="23"/>
        <v>33</v>
      </c>
      <c r="FD50" s="10">
        <v>1.3169999999999999</v>
      </c>
      <c r="FE50" s="11" t="s">
        <v>135</v>
      </c>
      <c r="FF50" s="7" t="str">
        <v/>
      </c>
      <c r="FG50" s="7" t="str">
        <v/>
      </c>
      <c r="FI50" s="8" t="s">
        <v>22</v>
      </c>
      <c r="FJ50" s="7">
        <f t="shared" si="24"/>
        <v>33</v>
      </c>
      <c r="FK50" s="10">
        <v>1.3169999999999999</v>
      </c>
      <c r="FL50" s="11" t="s">
        <v>135</v>
      </c>
      <c r="FM50" s="7" t="str">
        <v/>
      </c>
      <c r="FN50" s="7" t="str">
        <v/>
      </c>
      <c r="FP50" s="8" t="s">
        <v>22</v>
      </c>
      <c r="FQ50" s="7">
        <f t="shared" si="25"/>
        <v>33</v>
      </c>
      <c r="FR50" s="10">
        <v>1.3169999999999999</v>
      </c>
      <c r="FS50" s="11" t="s">
        <v>135</v>
      </c>
      <c r="FT50" s="7" t="str">
        <v/>
      </c>
      <c r="FU50" s="7" t="str">
        <v/>
      </c>
      <c r="FW50" s="8" t="s">
        <v>22</v>
      </c>
      <c r="FX50" s="7">
        <f t="shared" si="26"/>
        <v>33</v>
      </c>
      <c r="FY50" s="10">
        <v>1.3169999999999999</v>
      </c>
      <c r="FZ50" s="11" t="s">
        <v>135</v>
      </c>
      <c r="GA50" s="7" t="str">
        <v/>
      </c>
      <c r="GB50" s="7" t="str">
        <v/>
      </c>
    </row>
    <row r="51" spans="2:184" ht="15.75" x14ac:dyDescent="0.25">
      <c r="B51" s="82">
        <f t="shared" si="27"/>
        <v>10532</v>
      </c>
      <c r="C51" s="8" t="s">
        <v>22</v>
      </c>
      <c r="D51" s="7">
        <f t="shared" si="0"/>
        <v>33</v>
      </c>
      <c r="E51" s="10">
        <v>10.532</v>
      </c>
      <c r="F51" s="11" t="s">
        <v>132</v>
      </c>
      <c r="G51" s="7" t="str">
        <v/>
      </c>
      <c r="H51" s="7" t="str">
        <v/>
      </c>
      <c r="J51" s="16">
        <f t="shared" si="1"/>
        <v>10543</v>
      </c>
      <c r="K51" s="8" t="s">
        <v>22</v>
      </c>
      <c r="L51" s="7">
        <f t="shared" si="2"/>
        <v>33</v>
      </c>
      <c r="M51" s="10">
        <v>10.542999999999999</v>
      </c>
      <c r="N51" s="11" t="s">
        <v>132</v>
      </c>
      <c r="O51" s="7" t="str">
        <v/>
      </c>
      <c r="P51" s="7" t="str">
        <v/>
      </c>
      <c r="R51" s="8" t="s">
        <v>22</v>
      </c>
      <c r="S51" s="7">
        <f t="shared" si="3"/>
        <v>33</v>
      </c>
      <c r="T51" s="10">
        <v>10.542999999999999</v>
      </c>
      <c r="U51" s="11" t="s">
        <v>132</v>
      </c>
      <c r="V51" s="7" t="str">
        <v/>
      </c>
      <c r="W51" s="7" t="str">
        <v/>
      </c>
      <c r="Y51" s="8" t="s">
        <v>22</v>
      </c>
      <c r="Z51" s="7">
        <f t="shared" si="4"/>
        <v>33</v>
      </c>
      <c r="AA51" s="10">
        <v>10.542999999999999</v>
      </c>
      <c r="AB51" s="11" t="s">
        <v>132</v>
      </c>
      <c r="AC51" s="7" t="str">
        <v/>
      </c>
      <c r="AD51" s="7" t="str">
        <v/>
      </c>
      <c r="AF51" s="8" t="s">
        <v>22</v>
      </c>
      <c r="AG51" s="7">
        <f t="shared" si="5"/>
        <v>33</v>
      </c>
      <c r="AH51" s="10">
        <v>10.542999999999999</v>
      </c>
      <c r="AI51" s="11" t="s">
        <v>132</v>
      </c>
      <c r="AJ51" s="7" t="str">
        <v/>
      </c>
      <c r="AK51" s="7" t="str">
        <v/>
      </c>
      <c r="AM51" s="8" t="s">
        <v>22</v>
      </c>
      <c r="AN51" s="7">
        <f t="shared" si="6"/>
        <v>33</v>
      </c>
      <c r="AO51" s="10">
        <v>10.542999999999999</v>
      </c>
      <c r="AP51" s="11" t="s">
        <v>132</v>
      </c>
      <c r="AQ51" s="7" t="str">
        <v/>
      </c>
      <c r="AR51" s="7" t="str">
        <v/>
      </c>
      <c r="AT51" s="8" t="s">
        <v>22</v>
      </c>
      <c r="AU51" s="7">
        <f t="shared" si="7"/>
        <v>33</v>
      </c>
      <c r="AV51" s="10">
        <v>10.542999999999999</v>
      </c>
      <c r="AW51" s="11" t="s">
        <v>132</v>
      </c>
      <c r="AX51" s="7" t="str">
        <v/>
      </c>
      <c r="AY51" s="7" t="str">
        <v/>
      </c>
      <c r="BA51" s="8" t="s">
        <v>22</v>
      </c>
      <c r="BB51" s="7">
        <f t="shared" si="8"/>
        <v>33</v>
      </c>
      <c r="BC51" s="10">
        <v>10.542999999999999</v>
      </c>
      <c r="BD51" s="11" t="s">
        <v>132</v>
      </c>
      <c r="BE51" s="7">
        <v>1815</v>
      </c>
      <c r="BF51" s="7">
        <v>244</v>
      </c>
      <c r="BH51" s="8" t="s">
        <v>22</v>
      </c>
      <c r="BI51" s="7">
        <f t="shared" si="9"/>
        <v>33</v>
      </c>
      <c r="BJ51" s="10">
        <v>10.542999999999999</v>
      </c>
      <c r="BK51" s="11" t="s">
        <v>132</v>
      </c>
      <c r="BL51" s="7" t="str">
        <v/>
      </c>
      <c r="BM51" s="7" t="str">
        <v/>
      </c>
      <c r="BO51" s="8" t="s">
        <v>22</v>
      </c>
      <c r="BP51" s="7">
        <f t="shared" si="10"/>
        <v>33</v>
      </c>
      <c r="BQ51" s="10">
        <v>10.542999999999999</v>
      </c>
      <c r="BR51" s="11" t="s">
        <v>132</v>
      </c>
      <c r="BS51" s="7" t="str">
        <v/>
      </c>
      <c r="BT51" s="7" t="str">
        <v/>
      </c>
      <c r="BV51" s="8" t="s">
        <v>22</v>
      </c>
      <c r="BW51" s="7">
        <f t="shared" si="11"/>
        <v>33</v>
      </c>
      <c r="BX51" s="10">
        <v>10.542999999999999</v>
      </c>
      <c r="BY51" s="11" t="s">
        <v>132</v>
      </c>
      <c r="BZ51" s="7" t="str">
        <v/>
      </c>
      <c r="CA51" s="7" t="str">
        <v/>
      </c>
      <c r="CC51" s="8" t="s">
        <v>22</v>
      </c>
      <c r="CD51" s="7">
        <f t="shared" si="12"/>
        <v>33</v>
      </c>
      <c r="CE51" s="10">
        <v>10.542999999999999</v>
      </c>
      <c r="CF51" s="11" t="s">
        <v>132</v>
      </c>
      <c r="CG51" s="7" t="str">
        <v/>
      </c>
      <c r="CH51" s="7" t="str">
        <v/>
      </c>
      <c r="CJ51" s="8" t="s">
        <v>22</v>
      </c>
      <c r="CK51" s="7">
        <f t="shared" si="13"/>
        <v>33</v>
      </c>
      <c r="CL51" s="10">
        <v>10.542999999999999</v>
      </c>
      <c r="CM51" s="11" t="s">
        <v>132</v>
      </c>
      <c r="CN51" s="7" t="str">
        <v/>
      </c>
      <c r="CO51" s="7" t="str">
        <v/>
      </c>
      <c r="CQ51" s="8" t="s">
        <v>22</v>
      </c>
      <c r="CR51" s="7">
        <f t="shared" si="14"/>
        <v>33</v>
      </c>
      <c r="CS51" s="10">
        <v>10.542999999999999</v>
      </c>
      <c r="CT51" s="11" t="s">
        <v>132</v>
      </c>
      <c r="CU51" s="7" t="str">
        <v/>
      </c>
      <c r="CV51" s="7" t="str">
        <v/>
      </c>
      <c r="CX51" s="8" t="s">
        <v>22</v>
      </c>
      <c r="CY51" s="7">
        <f t="shared" si="15"/>
        <v>33</v>
      </c>
      <c r="CZ51" s="10">
        <v>10.542999999999999</v>
      </c>
      <c r="DA51" s="11" t="s">
        <v>132</v>
      </c>
      <c r="DB51" s="7" t="str">
        <v/>
      </c>
      <c r="DC51" s="7" t="str">
        <v/>
      </c>
      <c r="DE51" s="8" t="s">
        <v>22</v>
      </c>
      <c r="DF51" s="7">
        <f t="shared" si="16"/>
        <v>33</v>
      </c>
      <c r="DG51" s="10">
        <v>10.542999999999999</v>
      </c>
      <c r="DH51" s="11" t="s">
        <v>132</v>
      </c>
      <c r="DI51" s="7" t="str">
        <v/>
      </c>
      <c r="DJ51" s="7" t="str">
        <v/>
      </c>
      <c r="DL51" s="8" t="s">
        <v>22</v>
      </c>
      <c r="DM51" s="7">
        <f t="shared" si="17"/>
        <v>33</v>
      </c>
      <c r="DN51" s="10">
        <v>10.542999999999999</v>
      </c>
      <c r="DO51" s="11" t="s">
        <v>132</v>
      </c>
      <c r="DP51" s="7" t="str">
        <v/>
      </c>
      <c r="DQ51" s="7" t="str">
        <v/>
      </c>
      <c r="DS51" s="8" t="s">
        <v>22</v>
      </c>
      <c r="DT51" s="7">
        <f t="shared" si="18"/>
        <v>33</v>
      </c>
      <c r="DU51" s="10">
        <v>10.542999999999999</v>
      </c>
      <c r="DV51" s="11" t="s">
        <v>132</v>
      </c>
      <c r="DW51" s="7" t="str">
        <v/>
      </c>
      <c r="DX51" s="7" t="str">
        <v/>
      </c>
      <c r="DZ51" s="8" t="s">
        <v>22</v>
      </c>
      <c r="EA51" s="7">
        <f t="shared" si="19"/>
        <v>33</v>
      </c>
      <c r="EB51" s="10">
        <v>10.542999999999999</v>
      </c>
      <c r="EC51" s="11" t="s">
        <v>132</v>
      </c>
      <c r="ED51" s="7" t="str">
        <v/>
      </c>
      <c r="EE51" s="7" t="str">
        <v/>
      </c>
      <c r="EG51" s="8" t="s">
        <v>22</v>
      </c>
      <c r="EH51" s="7">
        <f t="shared" si="20"/>
        <v>33</v>
      </c>
      <c r="EI51" s="10">
        <v>10.542999999999999</v>
      </c>
      <c r="EJ51" s="11" t="s">
        <v>132</v>
      </c>
      <c r="EK51" s="7" t="str">
        <v/>
      </c>
      <c r="EL51" s="7" t="str">
        <v/>
      </c>
      <c r="EN51" s="8" t="s">
        <v>22</v>
      </c>
      <c r="EO51" s="7">
        <f t="shared" si="21"/>
        <v>33</v>
      </c>
      <c r="EP51" s="10">
        <v>10.542999999999999</v>
      </c>
      <c r="EQ51" s="11" t="s">
        <v>132</v>
      </c>
      <c r="ER51" s="7" t="str">
        <v/>
      </c>
      <c r="ES51" s="7" t="str">
        <v/>
      </c>
      <c r="EU51" s="8" t="s">
        <v>22</v>
      </c>
      <c r="EV51" s="7">
        <f t="shared" si="22"/>
        <v>33</v>
      </c>
      <c r="EW51" s="10">
        <v>10.542999999999999</v>
      </c>
      <c r="EX51" s="11" t="s">
        <v>132</v>
      </c>
      <c r="EY51" s="7" t="str">
        <v/>
      </c>
      <c r="EZ51" s="7" t="str">
        <v/>
      </c>
      <c r="FB51" s="8" t="s">
        <v>22</v>
      </c>
      <c r="FC51" s="7">
        <f t="shared" si="23"/>
        <v>33</v>
      </c>
      <c r="FD51" s="10">
        <v>10.542999999999999</v>
      </c>
      <c r="FE51" s="11" t="s">
        <v>132</v>
      </c>
      <c r="FF51" s="7" t="str">
        <v/>
      </c>
      <c r="FG51" s="7" t="str">
        <v/>
      </c>
      <c r="FI51" s="8" t="s">
        <v>22</v>
      </c>
      <c r="FJ51" s="7">
        <f t="shared" si="24"/>
        <v>33</v>
      </c>
      <c r="FK51" s="10">
        <v>10.542999999999999</v>
      </c>
      <c r="FL51" s="11" t="s">
        <v>132</v>
      </c>
      <c r="FM51" s="7" t="str">
        <v/>
      </c>
      <c r="FN51" s="7" t="str">
        <v/>
      </c>
      <c r="FP51" s="8" t="s">
        <v>22</v>
      </c>
      <c r="FQ51" s="7">
        <f t="shared" si="25"/>
        <v>33</v>
      </c>
      <c r="FR51" s="10">
        <v>10.542999999999999</v>
      </c>
      <c r="FS51" s="11" t="s">
        <v>132</v>
      </c>
      <c r="FT51" s="7" t="str">
        <v/>
      </c>
      <c r="FU51" s="7" t="str">
        <v/>
      </c>
      <c r="FW51" s="8" t="s">
        <v>22</v>
      </c>
      <c r="FX51" s="7">
        <f t="shared" si="26"/>
        <v>33</v>
      </c>
      <c r="FY51" s="10">
        <v>10.542999999999999</v>
      </c>
      <c r="FZ51" s="11" t="s">
        <v>132</v>
      </c>
      <c r="GA51" s="7" t="str">
        <v/>
      </c>
      <c r="GB51" s="7" t="str">
        <v/>
      </c>
    </row>
    <row r="52" spans="2:184" ht="15.75" x14ac:dyDescent="0.25">
      <c r="B52" s="82">
        <f t="shared" si="27"/>
        <v>11725</v>
      </c>
      <c r="C52" s="8" t="s">
        <v>22</v>
      </c>
      <c r="D52" s="7">
        <f t="shared" si="0"/>
        <v>33</v>
      </c>
      <c r="E52" s="10">
        <v>11.725</v>
      </c>
      <c r="F52" s="11" t="s">
        <v>133</v>
      </c>
      <c r="G52" s="7" t="str">
        <v/>
      </c>
      <c r="H52" s="7" t="str">
        <v/>
      </c>
      <c r="J52" s="16">
        <f t="shared" si="1"/>
        <v>11725</v>
      </c>
      <c r="K52" s="8" t="s">
        <v>22</v>
      </c>
      <c r="L52" s="7">
        <f t="shared" si="2"/>
        <v>33</v>
      </c>
      <c r="M52" s="10">
        <v>11.725</v>
      </c>
      <c r="N52" s="11" t="s">
        <v>133</v>
      </c>
      <c r="O52" s="7" t="str">
        <v/>
      </c>
      <c r="P52" s="7" t="str">
        <v/>
      </c>
      <c r="R52" s="8" t="s">
        <v>22</v>
      </c>
      <c r="S52" s="7">
        <f t="shared" si="3"/>
        <v>33</v>
      </c>
      <c r="T52" s="10">
        <v>11.725</v>
      </c>
      <c r="U52" s="11" t="s">
        <v>133</v>
      </c>
      <c r="V52" s="7" t="str">
        <v/>
      </c>
      <c r="W52" s="7" t="str">
        <v/>
      </c>
      <c r="Y52" s="8" t="s">
        <v>22</v>
      </c>
      <c r="Z52" s="7">
        <f t="shared" si="4"/>
        <v>33</v>
      </c>
      <c r="AA52" s="10">
        <v>11.725</v>
      </c>
      <c r="AB52" s="11" t="s">
        <v>133</v>
      </c>
      <c r="AC52" s="7" t="str">
        <v/>
      </c>
      <c r="AD52" s="7" t="str">
        <v/>
      </c>
      <c r="AF52" s="8" t="s">
        <v>22</v>
      </c>
      <c r="AG52" s="7">
        <f t="shared" si="5"/>
        <v>33</v>
      </c>
      <c r="AH52" s="10">
        <v>11.725</v>
      </c>
      <c r="AI52" s="11" t="s">
        <v>133</v>
      </c>
      <c r="AJ52" s="7" t="str">
        <v/>
      </c>
      <c r="AK52" s="7" t="str">
        <v/>
      </c>
      <c r="AM52" s="8" t="s">
        <v>22</v>
      </c>
      <c r="AN52" s="7">
        <f t="shared" si="6"/>
        <v>33</v>
      </c>
      <c r="AO52" s="10">
        <v>11.725</v>
      </c>
      <c r="AP52" s="11" t="s">
        <v>133</v>
      </c>
      <c r="AQ52" s="7" t="str">
        <v/>
      </c>
      <c r="AR52" s="7" t="str">
        <v/>
      </c>
      <c r="AT52" s="8" t="s">
        <v>22</v>
      </c>
      <c r="AU52" s="7">
        <f t="shared" si="7"/>
        <v>33</v>
      </c>
      <c r="AV52" s="10">
        <v>11.725</v>
      </c>
      <c r="AW52" s="11" t="s">
        <v>133</v>
      </c>
      <c r="AX52" s="7" t="str">
        <v/>
      </c>
      <c r="AY52" s="7" t="str">
        <v/>
      </c>
      <c r="BA52" s="8" t="s">
        <v>22</v>
      </c>
      <c r="BB52" s="7">
        <f t="shared" si="8"/>
        <v>33</v>
      </c>
      <c r="BC52" s="10">
        <v>11.725</v>
      </c>
      <c r="BD52" s="11" t="s">
        <v>133</v>
      </c>
      <c r="BE52" s="7" t="str">
        <v/>
      </c>
      <c r="BF52" s="7" t="str">
        <v/>
      </c>
      <c r="BH52" s="8" t="s">
        <v>22</v>
      </c>
      <c r="BI52" s="7">
        <f t="shared" si="9"/>
        <v>33</v>
      </c>
      <c r="BJ52" s="10">
        <v>11.725</v>
      </c>
      <c r="BK52" s="11" t="s">
        <v>133</v>
      </c>
      <c r="BL52" s="7" t="str">
        <v/>
      </c>
      <c r="BM52" s="7" t="str">
        <v/>
      </c>
      <c r="BO52" s="8" t="s">
        <v>22</v>
      </c>
      <c r="BP52" s="7">
        <f t="shared" si="10"/>
        <v>33</v>
      </c>
      <c r="BQ52" s="10">
        <v>11.725</v>
      </c>
      <c r="BR52" s="11" t="s">
        <v>133</v>
      </c>
      <c r="BS52" s="7" t="str">
        <v/>
      </c>
      <c r="BT52" s="7" t="str">
        <v/>
      </c>
      <c r="BV52" s="8" t="s">
        <v>22</v>
      </c>
      <c r="BW52" s="7">
        <f t="shared" si="11"/>
        <v>33</v>
      </c>
      <c r="BX52" s="10">
        <v>11.725</v>
      </c>
      <c r="BY52" s="11" t="s">
        <v>133</v>
      </c>
      <c r="BZ52" s="7" t="str">
        <v/>
      </c>
      <c r="CA52" s="7" t="str">
        <v/>
      </c>
      <c r="CC52" s="8" t="s">
        <v>22</v>
      </c>
      <c r="CD52" s="7">
        <f t="shared" si="12"/>
        <v>33</v>
      </c>
      <c r="CE52" s="10">
        <v>11.725</v>
      </c>
      <c r="CF52" s="11" t="s">
        <v>133</v>
      </c>
      <c r="CG52" s="7" t="str">
        <v/>
      </c>
      <c r="CH52" s="7" t="str">
        <v/>
      </c>
      <c r="CJ52" s="8" t="s">
        <v>22</v>
      </c>
      <c r="CK52" s="7">
        <f t="shared" si="13"/>
        <v>33</v>
      </c>
      <c r="CL52" s="10">
        <v>11.725</v>
      </c>
      <c r="CM52" s="11" t="s">
        <v>133</v>
      </c>
      <c r="CN52" s="7" t="str">
        <v/>
      </c>
      <c r="CO52" s="7" t="str">
        <v/>
      </c>
      <c r="CQ52" s="8" t="s">
        <v>22</v>
      </c>
      <c r="CR52" s="7">
        <f t="shared" si="14"/>
        <v>33</v>
      </c>
      <c r="CS52" s="10">
        <v>11.725</v>
      </c>
      <c r="CT52" s="11" t="s">
        <v>133</v>
      </c>
      <c r="CU52" s="7" t="str">
        <v/>
      </c>
      <c r="CV52" s="7" t="str">
        <v/>
      </c>
      <c r="CX52" s="8" t="s">
        <v>22</v>
      </c>
      <c r="CY52" s="7">
        <f t="shared" si="15"/>
        <v>33</v>
      </c>
      <c r="CZ52" s="10">
        <v>11.725</v>
      </c>
      <c r="DA52" s="11" t="s">
        <v>133</v>
      </c>
      <c r="DB52" s="7" t="str">
        <v/>
      </c>
      <c r="DC52" s="7" t="str">
        <v/>
      </c>
      <c r="DE52" s="8" t="s">
        <v>22</v>
      </c>
      <c r="DF52" s="7">
        <f t="shared" si="16"/>
        <v>33</v>
      </c>
      <c r="DG52" s="10">
        <v>11.725</v>
      </c>
      <c r="DH52" s="11" t="s">
        <v>133</v>
      </c>
      <c r="DI52" s="7" t="str">
        <v/>
      </c>
      <c r="DJ52" s="7" t="str">
        <v/>
      </c>
      <c r="DL52" s="8" t="s">
        <v>22</v>
      </c>
      <c r="DM52" s="7">
        <f t="shared" si="17"/>
        <v>33</v>
      </c>
      <c r="DN52" s="10">
        <v>11.725</v>
      </c>
      <c r="DO52" s="11" t="s">
        <v>133</v>
      </c>
      <c r="DP52" s="7" t="str">
        <v/>
      </c>
      <c r="DQ52" s="7" t="str">
        <v/>
      </c>
      <c r="DS52" s="8" t="s">
        <v>22</v>
      </c>
      <c r="DT52" s="7">
        <f t="shared" si="18"/>
        <v>33</v>
      </c>
      <c r="DU52" s="10">
        <v>11.725</v>
      </c>
      <c r="DV52" s="11" t="s">
        <v>133</v>
      </c>
      <c r="DW52" s="7" t="str">
        <v/>
      </c>
      <c r="DX52" s="7" t="str">
        <v/>
      </c>
      <c r="DZ52" s="8" t="s">
        <v>22</v>
      </c>
      <c r="EA52" s="7">
        <f t="shared" si="19"/>
        <v>33</v>
      </c>
      <c r="EB52" s="10">
        <v>11.725</v>
      </c>
      <c r="EC52" s="11" t="s">
        <v>133</v>
      </c>
      <c r="ED52" s="7" t="str">
        <v/>
      </c>
      <c r="EE52" s="7" t="str">
        <v/>
      </c>
      <c r="EG52" s="8" t="s">
        <v>22</v>
      </c>
      <c r="EH52" s="7">
        <f t="shared" si="20"/>
        <v>33</v>
      </c>
      <c r="EI52" s="10">
        <v>11.725</v>
      </c>
      <c r="EJ52" s="11" t="s">
        <v>133</v>
      </c>
      <c r="EK52" s="7" t="str">
        <v/>
      </c>
      <c r="EL52" s="7" t="str">
        <v/>
      </c>
      <c r="EN52" s="8" t="s">
        <v>22</v>
      </c>
      <c r="EO52" s="7">
        <f t="shared" si="21"/>
        <v>33</v>
      </c>
      <c r="EP52" s="10">
        <v>11.725</v>
      </c>
      <c r="EQ52" s="11" t="s">
        <v>133</v>
      </c>
      <c r="ER52" s="7" t="str">
        <v/>
      </c>
      <c r="ES52" s="7" t="str">
        <v/>
      </c>
      <c r="EU52" s="8" t="s">
        <v>22</v>
      </c>
      <c r="EV52" s="7">
        <f t="shared" si="22"/>
        <v>33</v>
      </c>
      <c r="EW52" s="10">
        <v>11.725</v>
      </c>
      <c r="EX52" s="11" t="s">
        <v>133</v>
      </c>
      <c r="EY52" s="7" t="str">
        <v/>
      </c>
      <c r="EZ52" s="7" t="str">
        <v/>
      </c>
      <c r="FB52" s="8" t="s">
        <v>22</v>
      </c>
      <c r="FC52" s="7">
        <f t="shared" si="23"/>
        <v>33</v>
      </c>
      <c r="FD52" s="10">
        <v>11.725</v>
      </c>
      <c r="FE52" s="11" t="s">
        <v>133</v>
      </c>
      <c r="FF52" s="7" t="str">
        <v/>
      </c>
      <c r="FG52" s="7" t="str">
        <v/>
      </c>
      <c r="FI52" s="8" t="s">
        <v>22</v>
      </c>
      <c r="FJ52" s="7">
        <f t="shared" si="24"/>
        <v>33</v>
      </c>
      <c r="FK52" s="10">
        <v>11.725</v>
      </c>
      <c r="FL52" s="11" t="s">
        <v>133</v>
      </c>
      <c r="FM52" s="7" t="str">
        <v/>
      </c>
      <c r="FN52" s="7" t="str">
        <v/>
      </c>
      <c r="FP52" s="8" t="s">
        <v>22</v>
      </c>
      <c r="FQ52" s="7">
        <f t="shared" si="25"/>
        <v>33</v>
      </c>
      <c r="FR52" s="10">
        <v>11.725</v>
      </c>
      <c r="FS52" s="11" t="s">
        <v>133</v>
      </c>
      <c r="FT52" s="7" t="str">
        <v/>
      </c>
      <c r="FU52" s="7" t="str">
        <v/>
      </c>
      <c r="FW52" s="8" t="s">
        <v>22</v>
      </c>
      <c r="FX52" s="7">
        <f t="shared" si="26"/>
        <v>33</v>
      </c>
      <c r="FY52" s="10">
        <v>11.725</v>
      </c>
      <c r="FZ52" s="11" t="s">
        <v>133</v>
      </c>
      <c r="GA52" s="7" t="str">
        <v/>
      </c>
      <c r="GB52" s="7" t="str">
        <v/>
      </c>
    </row>
    <row r="53" spans="2:184" ht="15.75" x14ac:dyDescent="0.25">
      <c r="B53" s="82">
        <f t="shared" si="27"/>
        <v>1419</v>
      </c>
      <c r="C53" s="8" t="s">
        <v>23</v>
      </c>
      <c r="D53" s="7">
        <f t="shared" si="0"/>
        <v>34</v>
      </c>
      <c r="E53" s="10">
        <v>1.419</v>
      </c>
      <c r="F53" s="11" t="s">
        <v>134</v>
      </c>
      <c r="G53" s="7" t="str">
        <v/>
      </c>
      <c r="H53" s="7" t="str">
        <v/>
      </c>
      <c r="J53" s="16">
        <f t="shared" si="1"/>
        <v>1419</v>
      </c>
      <c r="K53" s="8" t="s">
        <v>23</v>
      </c>
      <c r="L53" s="7">
        <f t="shared" si="2"/>
        <v>34</v>
      </c>
      <c r="M53" s="10">
        <v>1.419</v>
      </c>
      <c r="N53" s="11" t="s">
        <v>134</v>
      </c>
      <c r="O53" s="7" t="str">
        <v/>
      </c>
      <c r="P53" s="7" t="str">
        <v/>
      </c>
      <c r="R53" s="8" t="s">
        <v>23</v>
      </c>
      <c r="S53" s="7">
        <f t="shared" si="3"/>
        <v>34</v>
      </c>
      <c r="T53" s="10">
        <v>1.419</v>
      </c>
      <c r="U53" s="11" t="s">
        <v>134</v>
      </c>
      <c r="V53" s="7" t="str">
        <v/>
      </c>
      <c r="W53" s="7" t="str">
        <v/>
      </c>
      <c r="Y53" s="8" t="s">
        <v>23</v>
      </c>
      <c r="Z53" s="7">
        <f t="shared" si="4"/>
        <v>34</v>
      </c>
      <c r="AA53" s="10">
        <v>1.419</v>
      </c>
      <c r="AB53" s="11" t="s">
        <v>134</v>
      </c>
      <c r="AC53" s="7" t="str">
        <v/>
      </c>
      <c r="AD53" s="7" t="str">
        <v/>
      </c>
      <c r="AF53" s="8" t="s">
        <v>23</v>
      </c>
      <c r="AG53" s="7">
        <f t="shared" si="5"/>
        <v>34</v>
      </c>
      <c r="AH53" s="10">
        <v>1.419</v>
      </c>
      <c r="AI53" s="11" t="s">
        <v>134</v>
      </c>
      <c r="AJ53" s="7" t="str">
        <v/>
      </c>
      <c r="AK53" s="7" t="str">
        <v/>
      </c>
      <c r="AM53" s="8" t="s">
        <v>23</v>
      </c>
      <c r="AN53" s="7">
        <f t="shared" si="6"/>
        <v>34</v>
      </c>
      <c r="AO53" s="10">
        <v>1.419</v>
      </c>
      <c r="AP53" s="11" t="s">
        <v>134</v>
      </c>
      <c r="AQ53" s="7" t="str">
        <v/>
      </c>
      <c r="AR53" s="7" t="str">
        <v/>
      </c>
      <c r="AT53" s="8" t="s">
        <v>23</v>
      </c>
      <c r="AU53" s="7">
        <f t="shared" si="7"/>
        <v>34</v>
      </c>
      <c r="AV53" s="10">
        <v>1.419</v>
      </c>
      <c r="AW53" s="11" t="s">
        <v>134</v>
      </c>
      <c r="AX53" s="7" t="str">
        <v/>
      </c>
      <c r="AY53" s="7" t="str">
        <v/>
      </c>
      <c r="BA53" s="8" t="s">
        <v>23</v>
      </c>
      <c r="BB53" s="7">
        <f t="shared" si="8"/>
        <v>34</v>
      </c>
      <c r="BC53" s="10">
        <v>1.419</v>
      </c>
      <c r="BD53" s="11" t="s">
        <v>134</v>
      </c>
      <c r="BE53" s="7" t="str">
        <v/>
      </c>
      <c r="BF53" s="7" t="str">
        <v/>
      </c>
      <c r="BH53" s="8" t="s">
        <v>23</v>
      </c>
      <c r="BI53" s="7">
        <f t="shared" si="9"/>
        <v>34</v>
      </c>
      <c r="BJ53" s="10">
        <v>1.419</v>
      </c>
      <c r="BK53" s="11" t="s">
        <v>134</v>
      </c>
      <c r="BL53" s="7" t="str">
        <v/>
      </c>
      <c r="BM53" s="7" t="str">
        <v/>
      </c>
      <c r="BO53" s="8" t="s">
        <v>23</v>
      </c>
      <c r="BP53" s="7">
        <f t="shared" si="10"/>
        <v>34</v>
      </c>
      <c r="BQ53" s="10">
        <v>1.419</v>
      </c>
      <c r="BR53" s="11" t="s">
        <v>134</v>
      </c>
      <c r="BS53" s="7" t="str">
        <v/>
      </c>
      <c r="BT53" s="7" t="str">
        <v/>
      </c>
      <c r="BV53" s="8" t="s">
        <v>23</v>
      </c>
      <c r="BW53" s="7">
        <f t="shared" si="11"/>
        <v>34</v>
      </c>
      <c r="BX53" s="10">
        <v>1.419</v>
      </c>
      <c r="BY53" s="11" t="s">
        <v>134</v>
      </c>
      <c r="BZ53" s="7" t="str">
        <v/>
      </c>
      <c r="CA53" s="7" t="str">
        <v/>
      </c>
      <c r="CC53" s="8" t="s">
        <v>23</v>
      </c>
      <c r="CD53" s="7">
        <f t="shared" si="12"/>
        <v>34</v>
      </c>
      <c r="CE53" s="10">
        <v>1.419</v>
      </c>
      <c r="CF53" s="11" t="s">
        <v>134</v>
      </c>
      <c r="CG53" s="7" t="str">
        <v/>
      </c>
      <c r="CH53" s="7" t="str">
        <v/>
      </c>
      <c r="CJ53" s="8" t="s">
        <v>23</v>
      </c>
      <c r="CK53" s="7">
        <f t="shared" si="13"/>
        <v>34</v>
      </c>
      <c r="CL53" s="10">
        <v>1.419</v>
      </c>
      <c r="CM53" s="11" t="s">
        <v>134</v>
      </c>
      <c r="CN53" s="7" t="str">
        <v/>
      </c>
      <c r="CO53" s="7" t="str">
        <v/>
      </c>
      <c r="CQ53" s="8" t="s">
        <v>23</v>
      </c>
      <c r="CR53" s="7">
        <f t="shared" si="14"/>
        <v>34</v>
      </c>
      <c r="CS53" s="10">
        <v>1.419</v>
      </c>
      <c r="CT53" s="11" t="s">
        <v>134</v>
      </c>
      <c r="CU53" s="7" t="str">
        <v/>
      </c>
      <c r="CV53" s="7" t="str">
        <v/>
      </c>
      <c r="CX53" s="8" t="s">
        <v>23</v>
      </c>
      <c r="CY53" s="7">
        <f t="shared" si="15"/>
        <v>34</v>
      </c>
      <c r="CZ53" s="10">
        <v>1.419</v>
      </c>
      <c r="DA53" s="11" t="s">
        <v>134</v>
      </c>
      <c r="DB53" s="7" t="str">
        <v/>
      </c>
      <c r="DC53" s="7" t="str">
        <v/>
      </c>
      <c r="DE53" s="8" t="s">
        <v>23</v>
      </c>
      <c r="DF53" s="7">
        <f t="shared" si="16"/>
        <v>34</v>
      </c>
      <c r="DG53" s="10">
        <v>1.419</v>
      </c>
      <c r="DH53" s="11" t="s">
        <v>134</v>
      </c>
      <c r="DI53" s="7" t="str">
        <v/>
      </c>
      <c r="DJ53" s="7" t="str">
        <v/>
      </c>
      <c r="DL53" s="8" t="s">
        <v>23</v>
      </c>
      <c r="DM53" s="7">
        <f t="shared" si="17"/>
        <v>34</v>
      </c>
      <c r="DN53" s="10">
        <v>1.419</v>
      </c>
      <c r="DO53" s="11" t="s">
        <v>134</v>
      </c>
      <c r="DP53" s="7" t="str">
        <v/>
      </c>
      <c r="DQ53" s="7" t="str">
        <v/>
      </c>
      <c r="DS53" s="8" t="s">
        <v>23</v>
      </c>
      <c r="DT53" s="7">
        <f t="shared" si="18"/>
        <v>34</v>
      </c>
      <c r="DU53" s="10">
        <v>1.419</v>
      </c>
      <c r="DV53" s="11" t="s">
        <v>134</v>
      </c>
      <c r="DW53" s="7" t="str">
        <v/>
      </c>
      <c r="DX53" s="7" t="str">
        <v/>
      </c>
      <c r="DZ53" s="8" t="s">
        <v>23</v>
      </c>
      <c r="EA53" s="7">
        <f t="shared" si="19"/>
        <v>34</v>
      </c>
      <c r="EB53" s="10">
        <v>1.419</v>
      </c>
      <c r="EC53" s="11" t="s">
        <v>134</v>
      </c>
      <c r="ED53" s="7" t="str">
        <v/>
      </c>
      <c r="EE53" s="7" t="str">
        <v/>
      </c>
      <c r="EG53" s="8" t="s">
        <v>23</v>
      </c>
      <c r="EH53" s="7">
        <f t="shared" si="20"/>
        <v>34</v>
      </c>
      <c r="EI53" s="10">
        <v>1.419</v>
      </c>
      <c r="EJ53" s="11" t="s">
        <v>134</v>
      </c>
      <c r="EK53" s="7" t="str">
        <v/>
      </c>
      <c r="EL53" s="7" t="str">
        <v/>
      </c>
      <c r="EN53" s="8" t="s">
        <v>23</v>
      </c>
      <c r="EO53" s="7">
        <f t="shared" si="21"/>
        <v>34</v>
      </c>
      <c r="EP53" s="10">
        <v>1.419</v>
      </c>
      <c r="EQ53" s="11" t="s">
        <v>134</v>
      </c>
      <c r="ER53" s="7" t="str">
        <v/>
      </c>
      <c r="ES53" s="7" t="str">
        <v/>
      </c>
      <c r="EU53" s="8" t="s">
        <v>23</v>
      </c>
      <c r="EV53" s="7">
        <f t="shared" si="22"/>
        <v>34</v>
      </c>
      <c r="EW53" s="10">
        <v>1.419</v>
      </c>
      <c r="EX53" s="11" t="s">
        <v>134</v>
      </c>
      <c r="EY53" s="7" t="str">
        <v/>
      </c>
      <c r="EZ53" s="7" t="str">
        <v/>
      </c>
      <c r="FB53" s="8" t="s">
        <v>23</v>
      </c>
      <c r="FC53" s="7">
        <f t="shared" si="23"/>
        <v>34</v>
      </c>
      <c r="FD53" s="10">
        <v>1.419</v>
      </c>
      <c r="FE53" s="11" t="s">
        <v>134</v>
      </c>
      <c r="FF53" s="7" t="str">
        <v/>
      </c>
      <c r="FG53" s="7" t="str">
        <v/>
      </c>
      <c r="FI53" s="8" t="s">
        <v>23</v>
      </c>
      <c r="FJ53" s="7">
        <f t="shared" si="24"/>
        <v>34</v>
      </c>
      <c r="FK53" s="10">
        <v>1.419</v>
      </c>
      <c r="FL53" s="11" t="s">
        <v>134</v>
      </c>
      <c r="FM53" s="7" t="str">
        <v/>
      </c>
      <c r="FN53" s="7" t="str">
        <v/>
      </c>
      <c r="FP53" s="8" t="s">
        <v>23</v>
      </c>
      <c r="FQ53" s="7">
        <f t="shared" si="25"/>
        <v>34</v>
      </c>
      <c r="FR53" s="10">
        <v>1.419</v>
      </c>
      <c r="FS53" s="11" t="s">
        <v>134</v>
      </c>
      <c r="FT53" s="7" t="str">
        <v/>
      </c>
      <c r="FU53" s="7" t="str">
        <v/>
      </c>
      <c r="FW53" s="8" t="s">
        <v>23</v>
      </c>
      <c r="FX53" s="7">
        <f t="shared" si="26"/>
        <v>34</v>
      </c>
      <c r="FY53" s="10">
        <v>1.419</v>
      </c>
      <c r="FZ53" s="11" t="s">
        <v>134</v>
      </c>
      <c r="GA53" s="7" t="str">
        <v/>
      </c>
      <c r="GB53" s="7" t="str">
        <v/>
      </c>
    </row>
    <row r="54" spans="2:184" ht="15.75" x14ac:dyDescent="0.25">
      <c r="B54" s="82">
        <f t="shared" si="27"/>
        <v>1379</v>
      </c>
      <c r="C54" s="8" t="s">
        <v>23</v>
      </c>
      <c r="D54" s="7">
        <f t="shared" si="0"/>
        <v>34</v>
      </c>
      <c r="E54" s="10">
        <v>1.379</v>
      </c>
      <c r="F54" s="11" t="s">
        <v>135</v>
      </c>
      <c r="G54" s="7" t="str">
        <v/>
      </c>
      <c r="H54" s="7" t="str">
        <v/>
      </c>
      <c r="J54" s="16">
        <f t="shared" si="1"/>
        <v>1379</v>
      </c>
      <c r="K54" s="8" t="s">
        <v>23</v>
      </c>
      <c r="L54" s="7">
        <f t="shared" si="2"/>
        <v>34</v>
      </c>
      <c r="M54" s="10">
        <v>1.379</v>
      </c>
      <c r="N54" s="11" t="s">
        <v>135</v>
      </c>
      <c r="O54" s="7" t="str">
        <v/>
      </c>
      <c r="P54" s="7" t="str">
        <v/>
      </c>
      <c r="R54" s="8" t="s">
        <v>23</v>
      </c>
      <c r="S54" s="7">
        <f t="shared" si="3"/>
        <v>34</v>
      </c>
      <c r="T54" s="10">
        <v>1.379</v>
      </c>
      <c r="U54" s="11" t="s">
        <v>135</v>
      </c>
      <c r="V54" s="7" t="str">
        <v/>
      </c>
      <c r="W54" s="7" t="str">
        <v/>
      </c>
      <c r="Y54" s="8" t="s">
        <v>23</v>
      </c>
      <c r="Z54" s="7">
        <f t="shared" si="4"/>
        <v>34</v>
      </c>
      <c r="AA54" s="10">
        <v>1.379</v>
      </c>
      <c r="AB54" s="11" t="s">
        <v>135</v>
      </c>
      <c r="AC54" s="7" t="str">
        <v/>
      </c>
      <c r="AD54" s="7" t="str">
        <v/>
      </c>
      <c r="AF54" s="8" t="s">
        <v>23</v>
      </c>
      <c r="AG54" s="7">
        <f t="shared" si="5"/>
        <v>34</v>
      </c>
      <c r="AH54" s="10">
        <v>1.379</v>
      </c>
      <c r="AI54" s="11" t="s">
        <v>135</v>
      </c>
      <c r="AJ54" s="7" t="str">
        <v/>
      </c>
      <c r="AK54" s="7" t="str">
        <v/>
      </c>
      <c r="AM54" s="8" t="s">
        <v>23</v>
      </c>
      <c r="AN54" s="7">
        <f t="shared" si="6"/>
        <v>34</v>
      </c>
      <c r="AO54" s="10">
        <v>1.379</v>
      </c>
      <c r="AP54" s="11" t="s">
        <v>135</v>
      </c>
      <c r="AQ54" s="7" t="str">
        <v/>
      </c>
      <c r="AR54" s="7" t="str">
        <v/>
      </c>
      <c r="AT54" s="8" t="s">
        <v>23</v>
      </c>
      <c r="AU54" s="7">
        <f t="shared" si="7"/>
        <v>34</v>
      </c>
      <c r="AV54" s="10">
        <v>1.379</v>
      </c>
      <c r="AW54" s="11" t="s">
        <v>135</v>
      </c>
      <c r="AX54" s="7" t="str">
        <v/>
      </c>
      <c r="AY54" s="7" t="str">
        <v/>
      </c>
      <c r="BA54" s="8" t="s">
        <v>23</v>
      </c>
      <c r="BB54" s="7">
        <f t="shared" si="8"/>
        <v>34</v>
      </c>
      <c r="BC54" s="10">
        <v>1.379</v>
      </c>
      <c r="BD54" s="11" t="s">
        <v>135</v>
      </c>
      <c r="BE54" s="7" t="str">
        <v/>
      </c>
      <c r="BF54" s="7" t="str">
        <v/>
      </c>
      <c r="BH54" s="8" t="s">
        <v>23</v>
      </c>
      <c r="BI54" s="7">
        <f t="shared" si="9"/>
        <v>34</v>
      </c>
      <c r="BJ54" s="10">
        <v>1.379</v>
      </c>
      <c r="BK54" s="11" t="s">
        <v>135</v>
      </c>
      <c r="BL54" s="7" t="str">
        <v/>
      </c>
      <c r="BM54" s="7" t="str">
        <v/>
      </c>
      <c r="BO54" s="8" t="s">
        <v>23</v>
      </c>
      <c r="BP54" s="7">
        <f t="shared" si="10"/>
        <v>34</v>
      </c>
      <c r="BQ54" s="10">
        <v>1.379</v>
      </c>
      <c r="BR54" s="11" t="s">
        <v>135</v>
      </c>
      <c r="BS54" s="7" t="str">
        <v/>
      </c>
      <c r="BT54" s="7" t="str">
        <v/>
      </c>
      <c r="BV54" s="8" t="s">
        <v>23</v>
      </c>
      <c r="BW54" s="7">
        <f t="shared" si="11"/>
        <v>34</v>
      </c>
      <c r="BX54" s="10">
        <v>1.379</v>
      </c>
      <c r="BY54" s="11" t="s">
        <v>135</v>
      </c>
      <c r="BZ54" s="7" t="str">
        <v/>
      </c>
      <c r="CA54" s="7" t="str">
        <v/>
      </c>
      <c r="CC54" s="8" t="s">
        <v>23</v>
      </c>
      <c r="CD54" s="7">
        <f t="shared" si="12"/>
        <v>34</v>
      </c>
      <c r="CE54" s="10">
        <v>1.379</v>
      </c>
      <c r="CF54" s="11" t="s">
        <v>135</v>
      </c>
      <c r="CG54" s="7" t="str">
        <v/>
      </c>
      <c r="CH54" s="7" t="str">
        <v/>
      </c>
      <c r="CJ54" s="8" t="s">
        <v>23</v>
      </c>
      <c r="CK54" s="7">
        <f t="shared" si="13"/>
        <v>34</v>
      </c>
      <c r="CL54" s="10">
        <v>1.379</v>
      </c>
      <c r="CM54" s="11" t="s">
        <v>135</v>
      </c>
      <c r="CN54" s="7" t="str">
        <v/>
      </c>
      <c r="CO54" s="7" t="str">
        <v/>
      </c>
      <c r="CQ54" s="8" t="s">
        <v>23</v>
      </c>
      <c r="CR54" s="7">
        <f t="shared" si="14"/>
        <v>34</v>
      </c>
      <c r="CS54" s="10">
        <v>1.379</v>
      </c>
      <c r="CT54" s="11" t="s">
        <v>135</v>
      </c>
      <c r="CU54" s="7" t="str">
        <v/>
      </c>
      <c r="CV54" s="7" t="str">
        <v/>
      </c>
      <c r="CX54" s="8" t="s">
        <v>23</v>
      </c>
      <c r="CY54" s="7">
        <f t="shared" si="15"/>
        <v>34</v>
      </c>
      <c r="CZ54" s="10">
        <v>1.379</v>
      </c>
      <c r="DA54" s="11" t="s">
        <v>135</v>
      </c>
      <c r="DB54" s="7" t="str">
        <v/>
      </c>
      <c r="DC54" s="7" t="str">
        <v/>
      </c>
      <c r="DE54" s="8" t="s">
        <v>23</v>
      </c>
      <c r="DF54" s="7">
        <f t="shared" si="16"/>
        <v>34</v>
      </c>
      <c r="DG54" s="10">
        <v>1.379</v>
      </c>
      <c r="DH54" s="11" t="s">
        <v>135</v>
      </c>
      <c r="DI54" s="7" t="str">
        <v/>
      </c>
      <c r="DJ54" s="7" t="str">
        <v/>
      </c>
      <c r="DL54" s="8" t="s">
        <v>23</v>
      </c>
      <c r="DM54" s="7">
        <f t="shared" si="17"/>
        <v>34</v>
      </c>
      <c r="DN54" s="10">
        <v>1.379</v>
      </c>
      <c r="DO54" s="11" t="s">
        <v>135</v>
      </c>
      <c r="DP54" s="7" t="str">
        <v/>
      </c>
      <c r="DQ54" s="7" t="str">
        <v/>
      </c>
      <c r="DS54" s="8" t="s">
        <v>23</v>
      </c>
      <c r="DT54" s="7">
        <f t="shared" si="18"/>
        <v>34</v>
      </c>
      <c r="DU54" s="10">
        <v>1.379</v>
      </c>
      <c r="DV54" s="11" t="s">
        <v>135</v>
      </c>
      <c r="DW54" s="7" t="str">
        <v/>
      </c>
      <c r="DX54" s="7" t="str">
        <v/>
      </c>
      <c r="DZ54" s="8" t="s">
        <v>23</v>
      </c>
      <c r="EA54" s="7">
        <f t="shared" si="19"/>
        <v>34</v>
      </c>
      <c r="EB54" s="10">
        <v>1.379</v>
      </c>
      <c r="EC54" s="11" t="s">
        <v>135</v>
      </c>
      <c r="ED54" s="7" t="str">
        <v/>
      </c>
      <c r="EE54" s="7" t="str">
        <v/>
      </c>
      <c r="EG54" s="8" t="s">
        <v>23</v>
      </c>
      <c r="EH54" s="7">
        <f t="shared" si="20"/>
        <v>34</v>
      </c>
      <c r="EI54" s="10">
        <v>1.379</v>
      </c>
      <c r="EJ54" s="11" t="s">
        <v>135</v>
      </c>
      <c r="EK54" s="7" t="str">
        <v/>
      </c>
      <c r="EL54" s="7" t="str">
        <v/>
      </c>
      <c r="EN54" s="8" t="s">
        <v>23</v>
      </c>
      <c r="EO54" s="7">
        <f t="shared" si="21"/>
        <v>34</v>
      </c>
      <c r="EP54" s="10">
        <v>1.379</v>
      </c>
      <c r="EQ54" s="11" t="s">
        <v>135</v>
      </c>
      <c r="ER54" s="7" t="str">
        <v/>
      </c>
      <c r="ES54" s="7" t="str">
        <v/>
      </c>
      <c r="EU54" s="8" t="s">
        <v>23</v>
      </c>
      <c r="EV54" s="7">
        <f t="shared" si="22"/>
        <v>34</v>
      </c>
      <c r="EW54" s="10">
        <v>1.379</v>
      </c>
      <c r="EX54" s="11" t="s">
        <v>135</v>
      </c>
      <c r="EY54" s="7" t="str">
        <v/>
      </c>
      <c r="EZ54" s="7" t="str">
        <v/>
      </c>
      <c r="FB54" s="8" t="s">
        <v>23</v>
      </c>
      <c r="FC54" s="7">
        <f t="shared" si="23"/>
        <v>34</v>
      </c>
      <c r="FD54" s="10">
        <v>1.379</v>
      </c>
      <c r="FE54" s="11" t="s">
        <v>135</v>
      </c>
      <c r="FF54" s="7" t="str">
        <v/>
      </c>
      <c r="FG54" s="7" t="str">
        <v/>
      </c>
      <c r="FI54" s="8" t="s">
        <v>23</v>
      </c>
      <c r="FJ54" s="7">
        <f t="shared" si="24"/>
        <v>34</v>
      </c>
      <c r="FK54" s="10">
        <v>1.379</v>
      </c>
      <c r="FL54" s="11" t="s">
        <v>135</v>
      </c>
      <c r="FM54" s="7" t="str">
        <v/>
      </c>
      <c r="FN54" s="7" t="str">
        <v/>
      </c>
      <c r="FP54" s="8" t="s">
        <v>23</v>
      </c>
      <c r="FQ54" s="7">
        <f t="shared" si="25"/>
        <v>34</v>
      </c>
      <c r="FR54" s="10">
        <v>1.379</v>
      </c>
      <c r="FS54" s="11" t="s">
        <v>135</v>
      </c>
      <c r="FT54" s="7" t="str">
        <v/>
      </c>
      <c r="FU54" s="7" t="str">
        <v/>
      </c>
      <c r="FW54" s="8" t="s">
        <v>23</v>
      </c>
      <c r="FX54" s="7">
        <f t="shared" si="26"/>
        <v>34</v>
      </c>
      <c r="FY54" s="10">
        <v>1.379</v>
      </c>
      <c r="FZ54" s="11" t="s">
        <v>135</v>
      </c>
      <c r="GA54" s="7" t="str">
        <v/>
      </c>
      <c r="GB54" s="7" t="str">
        <v/>
      </c>
    </row>
    <row r="55" spans="2:184" ht="15.75" x14ac:dyDescent="0.25">
      <c r="B55" s="82">
        <f t="shared" si="27"/>
        <v>11208</v>
      </c>
      <c r="C55" s="8" t="s">
        <v>23</v>
      </c>
      <c r="D55" s="7">
        <f t="shared" si="0"/>
        <v>34</v>
      </c>
      <c r="E55" s="10">
        <v>11.208</v>
      </c>
      <c r="F55" s="11" t="s">
        <v>132</v>
      </c>
      <c r="G55" s="7" t="str">
        <v/>
      </c>
      <c r="H55" s="7" t="str">
        <v/>
      </c>
      <c r="J55" s="16">
        <f t="shared" si="1"/>
        <v>11221</v>
      </c>
      <c r="K55" s="8" t="s">
        <v>23</v>
      </c>
      <c r="L55" s="7">
        <f t="shared" si="2"/>
        <v>34</v>
      </c>
      <c r="M55" s="10">
        <v>11.221</v>
      </c>
      <c r="N55" s="11" t="s">
        <v>132</v>
      </c>
      <c r="O55" s="7" t="str">
        <v/>
      </c>
      <c r="P55" s="7" t="str">
        <v/>
      </c>
      <c r="R55" s="8" t="s">
        <v>23</v>
      </c>
      <c r="S55" s="7">
        <f t="shared" si="3"/>
        <v>34</v>
      </c>
      <c r="T55" s="10">
        <v>11.221</v>
      </c>
      <c r="U55" s="11" t="s">
        <v>132</v>
      </c>
      <c r="V55" s="7" t="str">
        <v/>
      </c>
      <c r="W55" s="7" t="str">
        <v/>
      </c>
      <c r="Y55" s="8" t="s">
        <v>23</v>
      </c>
      <c r="Z55" s="7">
        <f t="shared" si="4"/>
        <v>34</v>
      </c>
      <c r="AA55" s="10">
        <v>11.221</v>
      </c>
      <c r="AB55" s="11" t="s">
        <v>132</v>
      </c>
      <c r="AC55" s="7" t="str">
        <v/>
      </c>
      <c r="AD55" s="7" t="str">
        <v/>
      </c>
      <c r="AF55" s="8" t="s">
        <v>23</v>
      </c>
      <c r="AG55" s="7">
        <f t="shared" si="5"/>
        <v>34</v>
      </c>
      <c r="AH55" s="10">
        <v>11.221</v>
      </c>
      <c r="AI55" s="11" t="s">
        <v>132</v>
      </c>
      <c r="AJ55" s="7" t="str">
        <v/>
      </c>
      <c r="AK55" s="7" t="str">
        <v/>
      </c>
      <c r="AM55" s="8" t="s">
        <v>23</v>
      </c>
      <c r="AN55" s="7">
        <f t="shared" si="6"/>
        <v>34</v>
      </c>
      <c r="AO55" s="10">
        <v>11.221</v>
      </c>
      <c r="AP55" s="11" t="s">
        <v>132</v>
      </c>
      <c r="AQ55" s="7" t="str">
        <v/>
      </c>
      <c r="AR55" s="7" t="str">
        <v/>
      </c>
      <c r="AT55" s="8" t="s">
        <v>23</v>
      </c>
      <c r="AU55" s="7">
        <f t="shared" si="7"/>
        <v>34</v>
      </c>
      <c r="AV55" s="10">
        <v>11.221</v>
      </c>
      <c r="AW55" s="11" t="s">
        <v>132</v>
      </c>
      <c r="AX55" s="7" t="str">
        <v/>
      </c>
      <c r="AY55" s="7" t="str">
        <v/>
      </c>
      <c r="BA55" s="8" t="s">
        <v>23</v>
      </c>
      <c r="BB55" s="7">
        <f t="shared" si="8"/>
        <v>34</v>
      </c>
      <c r="BC55" s="10">
        <v>11.221</v>
      </c>
      <c r="BD55" s="11" t="s">
        <v>132</v>
      </c>
      <c r="BE55" s="7" t="str">
        <v/>
      </c>
      <c r="BF55" s="7" t="str">
        <v/>
      </c>
      <c r="BH55" s="8" t="s">
        <v>23</v>
      </c>
      <c r="BI55" s="7">
        <f t="shared" si="9"/>
        <v>34</v>
      </c>
      <c r="BJ55" s="10">
        <v>11.221</v>
      </c>
      <c r="BK55" s="11" t="s">
        <v>132</v>
      </c>
      <c r="BL55" s="7" t="str">
        <v/>
      </c>
      <c r="BM55" s="7" t="str">
        <v/>
      </c>
      <c r="BO55" s="8" t="s">
        <v>23</v>
      </c>
      <c r="BP55" s="7">
        <f t="shared" si="10"/>
        <v>34</v>
      </c>
      <c r="BQ55" s="10">
        <v>11.221</v>
      </c>
      <c r="BR55" s="11" t="s">
        <v>132</v>
      </c>
      <c r="BS55" s="7" t="str">
        <v/>
      </c>
      <c r="BT55" s="7" t="str">
        <v/>
      </c>
      <c r="BV55" s="8" t="s">
        <v>23</v>
      </c>
      <c r="BW55" s="7">
        <f t="shared" si="11"/>
        <v>34</v>
      </c>
      <c r="BX55" s="10">
        <v>11.221</v>
      </c>
      <c r="BY55" s="11" t="s">
        <v>132</v>
      </c>
      <c r="BZ55" s="7" t="str">
        <v/>
      </c>
      <c r="CA55" s="7" t="str">
        <v/>
      </c>
      <c r="CC55" s="8" t="s">
        <v>23</v>
      </c>
      <c r="CD55" s="7">
        <f t="shared" si="12"/>
        <v>34</v>
      </c>
      <c r="CE55" s="10">
        <v>11.221</v>
      </c>
      <c r="CF55" s="11" t="s">
        <v>132</v>
      </c>
      <c r="CG55" s="7" t="str">
        <v/>
      </c>
      <c r="CH55" s="7" t="str">
        <v/>
      </c>
      <c r="CJ55" s="8" t="s">
        <v>23</v>
      </c>
      <c r="CK55" s="7">
        <f t="shared" si="13"/>
        <v>34</v>
      </c>
      <c r="CL55" s="10">
        <v>11.221</v>
      </c>
      <c r="CM55" s="11" t="s">
        <v>132</v>
      </c>
      <c r="CN55" s="7" t="str">
        <v/>
      </c>
      <c r="CO55" s="7" t="str">
        <v/>
      </c>
      <c r="CQ55" s="8" t="s">
        <v>23</v>
      </c>
      <c r="CR55" s="7">
        <f t="shared" si="14"/>
        <v>34</v>
      </c>
      <c r="CS55" s="10">
        <v>11.221</v>
      </c>
      <c r="CT55" s="11" t="s">
        <v>132</v>
      </c>
      <c r="CU55" s="7" t="str">
        <v/>
      </c>
      <c r="CV55" s="7" t="str">
        <v/>
      </c>
      <c r="CX55" s="8" t="s">
        <v>23</v>
      </c>
      <c r="CY55" s="7">
        <f t="shared" si="15"/>
        <v>34</v>
      </c>
      <c r="CZ55" s="10">
        <v>11.221</v>
      </c>
      <c r="DA55" s="11" t="s">
        <v>132</v>
      </c>
      <c r="DB55" s="7" t="str">
        <v/>
      </c>
      <c r="DC55" s="7" t="str">
        <v/>
      </c>
      <c r="DE55" s="8" t="s">
        <v>23</v>
      </c>
      <c r="DF55" s="7">
        <f t="shared" si="16"/>
        <v>34</v>
      </c>
      <c r="DG55" s="10">
        <v>11.221</v>
      </c>
      <c r="DH55" s="11" t="s">
        <v>132</v>
      </c>
      <c r="DI55" s="7" t="str">
        <v/>
      </c>
      <c r="DJ55" s="7" t="str">
        <v/>
      </c>
      <c r="DL55" s="8" t="s">
        <v>23</v>
      </c>
      <c r="DM55" s="7">
        <f t="shared" si="17"/>
        <v>34</v>
      </c>
      <c r="DN55" s="10">
        <v>11.221</v>
      </c>
      <c r="DO55" s="11" t="s">
        <v>132</v>
      </c>
      <c r="DP55" s="7" t="str">
        <v/>
      </c>
      <c r="DQ55" s="7" t="str">
        <v/>
      </c>
      <c r="DS55" s="8" t="s">
        <v>23</v>
      </c>
      <c r="DT55" s="7">
        <f t="shared" si="18"/>
        <v>34</v>
      </c>
      <c r="DU55" s="10">
        <v>11.221</v>
      </c>
      <c r="DV55" s="11" t="s">
        <v>132</v>
      </c>
      <c r="DW55" s="7" t="str">
        <v/>
      </c>
      <c r="DX55" s="7" t="str">
        <v/>
      </c>
      <c r="DZ55" s="8" t="s">
        <v>23</v>
      </c>
      <c r="EA55" s="7">
        <f t="shared" si="19"/>
        <v>34</v>
      </c>
      <c r="EB55" s="10">
        <v>11.221</v>
      </c>
      <c r="EC55" s="11" t="s">
        <v>132</v>
      </c>
      <c r="ED55" s="7" t="str">
        <v/>
      </c>
      <c r="EE55" s="7" t="str">
        <v/>
      </c>
      <c r="EG55" s="8" t="s">
        <v>23</v>
      </c>
      <c r="EH55" s="7">
        <f t="shared" si="20"/>
        <v>34</v>
      </c>
      <c r="EI55" s="10">
        <v>11.221</v>
      </c>
      <c r="EJ55" s="11" t="s">
        <v>132</v>
      </c>
      <c r="EK55" s="7" t="str">
        <v/>
      </c>
      <c r="EL55" s="7" t="str">
        <v/>
      </c>
      <c r="EN55" s="8" t="s">
        <v>23</v>
      </c>
      <c r="EO55" s="7">
        <f t="shared" si="21"/>
        <v>34</v>
      </c>
      <c r="EP55" s="10">
        <v>11.221</v>
      </c>
      <c r="EQ55" s="11" t="s">
        <v>132</v>
      </c>
      <c r="ER55" s="7" t="str">
        <v/>
      </c>
      <c r="ES55" s="7" t="str">
        <v/>
      </c>
      <c r="EU55" s="8" t="s">
        <v>23</v>
      </c>
      <c r="EV55" s="7">
        <f t="shared" si="22"/>
        <v>34</v>
      </c>
      <c r="EW55" s="10">
        <v>11.221</v>
      </c>
      <c r="EX55" s="11" t="s">
        <v>132</v>
      </c>
      <c r="EY55" s="7" t="str">
        <v/>
      </c>
      <c r="EZ55" s="7" t="str">
        <v/>
      </c>
      <c r="FB55" s="8" t="s">
        <v>23</v>
      </c>
      <c r="FC55" s="7">
        <f t="shared" si="23"/>
        <v>34</v>
      </c>
      <c r="FD55" s="10">
        <v>11.221</v>
      </c>
      <c r="FE55" s="11" t="s">
        <v>132</v>
      </c>
      <c r="FF55" s="7" t="str">
        <v/>
      </c>
      <c r="FG55" s="7" t="str">
        <v/>
      </c>
      <c r="FI55" s="8" t="s">
        <v>23</v>
      </c>
      <c r="FJ55" s="7">
        <f t="shared" si="24"/>
        <v>34</v>
      </c>
      <c r="FK55" s="10">
        <v>11.221</v>
      </c>
      <c r="FL55" s="11" t="s">
        <v>132</v>
      </c>
      <c r="FM55" s="7" t="str">
        <v/>
      </c>
      <c r="FN55" s="7" t="str">
        <v/>
      </c>
      <c r="FP55" s="8" t="s">
        <v>23</v>
      </c>
      <c r="FQ55" s="7">
        <f t="shared" si="25"/>
        <v>34</v>
      </c>
      <c r="FR55" s="10">
        <v>11.221</v>
      </c>
      <c r="FS55" s="11" t="s">
        <v>132</v>
      </c>
      <c r="FT55" s="7" t="str">
        <v/>
      </c>
      <c r="FU55" s="7" t="str">
        <v/>
      </c>
      <c r="FW55" s="8" t="s">
        <v>23</v>
      </c>
      <c r="FX55" s="7">
        <f t="shared" si="26"/>
        <v>34</v>
      </c>
      <c r="FY55" s="10">
        <v>11.221</v>
      </c>
      <c r="FZ55" s="11" t="s">
        <v>132</v>
      </c>
      <c r="GA55" s="7" t="str">
        <v/>
      </c>
      <c r="GB55" s="7" t="str">
        <v/>
      </c>
    </row>
    <row r="56" spans="2:184" ht="15.75" x14ac:dyDescent="0.25">
      <c r="B56" s="82">
        <f t="shared" si="27"/>
        <v>12495</v>
      </c>
      <c r="C56" s="8" t="s">
        <v>23</v>
      </c>
      <c r="D56" s="7">
        <f t="shared" si="0"/>
        <v>34</v>
      </c>
      <c r="E56" s="10">
        <v>12.494999999999999</v>
      </c>
      <c r="F56" s="11" t="s">
        <v>133</v>
      </c>
      <c r="G56" s="7" t="str">
        <v/>
      </c>
      <c r="H56" s="7" t="str">
        <v/>
      </c>
      <c r="J56" s="16">
        <f t="shared" si="1"/>
        <v>12495</v>
      </c>
      <c r="K56" s="8" t="s">
        <v>23</v>
      </c>
      <c r="L56" s="7">
        <f t="shared" si="2"/>
        <v>34</v>
      </c>
      <c r="M56" s="10">
        <v>12.494999999999999</v>
      </c>
      <c r="N56" s="11" t="s">
        <v>133</v>
      </c>
      <c r="O56" s="7" t="str">
        <v/>
      </c>
      <c r="P56" s="7" t="str">
        <v/>
      </c>
      <c r="R56" s="8" t="s">
        <v>23</v>
      </c>
      <c r="S56" s="7">
        <f t="shared" si="3"/>
        <v>34</v>
      </c>
      <c r="T56" s="10">
        <v>12.494999999999999</v>
      </c>
      <c r="U56" s="11" t="s">
        <v>133</v>
      </c>
      <c r="V56" s="7" t="str">
        <v/>
      </c>
      <c r="W56" s="7" t="str">
        <v/>
      </c>
      <c r="Y56" s="8" t="s">
        <v>23</v>
      </c>
      <c r="Z56" s="7">
        <f t="shared" si="4"/>
        <v>34</v>
      </c>
      <c r="AA56" s="10">
        <v>12.494999999999999</v>
      </c>
      <c r="AB56" s="11" t="s">
        <v>133</v>
      </c>
      <c r="AC56" s="7" t="str">
        <v/>
      </c>
      <c r="AD56" s="7" t="str">
        <v/>
      </c>
      <c r="AF56" s="8" t="s">
        <v>23</v>
      </c>
      <c r="AG56" s="7">
        <f t="shared" si="5"/>
        <v>34</v>
      </c>
      <c r="AH56" s="10">
        <v>12.494999999999999</v>
      </c>
      <c r="AI56" s="11" t="s">
        <v>133</v>
      </c>
      <c r="AJ56" s="7" t="str">
        <v/>
      </c>
      <c r="AK56" s="7" t="str">
        <v/>
      </c>
      <c r="AM56" s="8" t="s">
        <v>23</v>
      </c>
      <c r="AN56" s="7">
        <f t="shared" si="6"/>
        <v>34</v>
      </c>
      <c r="AO56" s="10">
        <v>12.494999999999999</v>
      </c>
      <c r="AP56" s="11" t="s">
        <v>133</v>
      </c>
      <c r="AQ56" s="7" t="str">
        <v/>
      </c>
      <c r="AR56" s="7" t="str">
        <v/>
      </c>
      <c r="AT56" s="8" t="s">
        <v>23</v>
      </c>
      <c r="AU56" s="7">
        <f t="shared" si="7"/>
        <v>34</v>
      </c>
      <c r="AV56" s="10">
        <v>12.494999999999999</v>
      </c>
      <c r="AW56" s="11" t="s">
        <v>133</v>
      </c>
      <c r="AX56" s="7" t="str">
        <v/>
      </c>
      <c r="AY56" s="7" t="str">
        <v/>
      </c>
      <c r="BA56" s="8" t="s">
        <v>23</v>
      </c>
      <c r="BB56" s="7">
        <f t="shared" si="8"/>
        <v>34</v>
      </c>
      <c r="BC56" s="10">
        <v>12.494999999999999</v>
      </c>
      <c r="BD56" s="11" t="s">
        <v>133</v>
      </c>
      <c r="BE56" s="7" t="str">
        <v/>
      </c>
      <c r="BF56" s="7" t="str">
        <v/>
      </c>
      <c r="BH56" s="8" t="s">
        <v>23</v>
      </c>
      <c r="BI56" s="7">
        <f t="shared" si="9"/>
        <v>34</v>
      </c>
      <c r="BJ56" s="10">
        <v>12.494999999999999</v>
      </c>
      <c r="BK56" s="11" t="s">
        <v>133</v>
      </c>
      <c r="BL56" s="7" t="str">
        <v/>
      </c>
      <c r="BM56" s="7" t="str">
        <v/>
      </c>
      <c r="BO56" s="8" t="s">
        <v>23</v>
      </c>
      <c r="BP56" s="7">
        <f t="shared" si="10"/>
        <v>34</v>
      </c>
      <c r="BQ56" s="10">
        <v>12.494999999999999</v>
      </c>
      <c r="BR56" s="11" t="s">
        <v>133</v>
      </c>
      <c r="BS56" s="7" t="str">
        <v/>
      </c>
      <c r="BT56" s="7" t="str">
        <v/>
      </c>
      <c r="BV56" s="8" t="s">
        <v>23</v>
      </c>
      <c r="BW56" s="7">
        <f t="shared" si="11"/>
        <v>34</v>
      </c>
      <c r="BX56" s="10">
        <v>12.494999999999999</v>
      </c>
      <c r="BY56" s="11" t="s">
        <v>133</v>
      </c>
      <c r="BZ56" s="7" t="str">
        <v/>
      </c>
      <c r="CA56" s="7" t="str">
        <v/>
      </c>
      <c r="CC56" s="8" t="s">
        <v>23</v>
      </c>
      <c r="CD56" s="7">
        <f t="shared" si="12"/>
        <v>34</v>
      </c>
      <c r="CE56" s="10">
        <v>12.494999999999999</v>
      </c>
      <c r="CF56" s="11" t="s">
        <v>133</v>
      </c>
      <c r="CG56" s="7" t="str">
        <v/>
      </c>
      <c r="CH56" s="7" t="str">
        <v/>
      </c>
      <c r="CJ56" s="8" t="s">
        <v>23</v>
      </c>
      <c r="CK56" s="7">
        <f t="shared" si="13"/>
        <v>34</v>
      </c>
      <c r="CL56" s="10">
        <v>12.494999999999999</v>
      </c>
      <c r="CM56" s="11" t="s">
        <v>133</v>
      </c>
      <c r="CN56" s="7" t="str">
        <v/>
      </c>
      <c r="CO56" s="7" t="str">
        <v/>
      </c>
      <c r="CQ56" s="8" t="s">
        <v>23</v>
      </c>
      <c r="CR56" s="7">
        <f t="shared" si="14"/>
        <v>34</v>
      </c>
      <c r="CS56" s="10">
        <v>12.494999999999999</v>
      </c>
      <c r="CT56" s="11" t="s">
        <v>133</v>
      </c>
      <c r="CU56" s="7" t="str">
        <v/>
      </c>
      <c r="CV56" s="7" t="str">
        <v/>
      </c>
      <c r="CX56" s="8" t="s">
        <v>23</v>
      </c>
      <c r="CY56" s="7">
        <f t="shared" si="15"/>
        <v>34</v>
      </c>
      <c r="CZ56" s="10">
        <v>12.494999999999999</v>
      </c>
      <c r="DA56" s="11" t="s">
        <v>133</v>
      </c>
      <c r="DB56" s="7" t="str">
        <v/>
      </c>
      <c r="DC56" s="7" t="str">
        <v/>
      </c>
      <c r="DE56" s="8" t="s">
        <v>23</v>
      </c>
      <c r="DF56" s="7">
        <f t="shared" si="16"/>
        <v>34</v>
      </c>
      <c r="DG56" s="10">
        <v>12.494999999999999</v>
      </c>
      <c r="DH56" s="11" t="s">
        <v>133</v>
      </c>
      <c r="DI56" s="7" t="str">
        <v/>
      </c>
      <c r="DJ56" s="7" t="str">
        <v/>
      </c>
      <c r="DL56" s="8" t="s">
        <v>23</v>
      </c>
      <c r="DM56" s="7">
        <f t="shared" si="17"/>
        <v>34</v>
      </c>
      <c r="DN56" s="10">
        <v>12.494999999999999</v>
      </c>
      <c r="DO56" s="11" t="s">
        <v>133</v>
      </c>
      <c r="DP56" s="7" t="str">
        <v/>
      </c>
      <c r="DQ56" s="7" t="str">
        <v/>
      </c>
      <c r="DS56" s="8" t="s">
        <v>23</v>
      </c>
      <c r="DT56" s="7">
        <f t="shared" si="18"/>
        <v>34</v>
      </c>
      <c r="DU56" s="10">
        <v>12.494999999999999</v>
      </c>
      <c r="DV56" s="11" t="s">
        <v>133</v>
      </c>
      <c r="DW56" s="7" t="str">
        <v/>
      </c>
      <c r="DX56" s="7" t="str">
        <v/>
      </c>
      <c r="DZ56" s="8" t="s">
        <v>23</v>
      </c>
      <c r="EA56" s="7">
        <f t="shared" si="19"/>
        <v>34</v>
      </c>
      <c r="EB56" s="10">
        <v>12.494999999999999</v>
      </c>
      <c r="EC56" s="11" t="s">
        <v>133</v>
      </c>
      <c r="ED56" s="7" t="str">
        <v/>
      </c>
      <c r="EE56" s="7" t="str">
        <v/>
      </c>
      <c r="EG56" s="8" t="s">
        <v>23</v>
      </c>
      <c r="EH56" s="7">
        <f t="shared" si="20"/>
        <v>34</v>
      </c>
      <c r="EI56" s="10">
        <v>12.494999999999999</v>
      </c>
      <c r="EJ56" s="11" t="s">
        <v>133</v>
      </c>
      <c r="EK56" s="7" t="str">
        <v/>
      </c>
      <c r="EL56" s="7" t="str">
        <v/>
      </c>
      <c r="EN56" s="8" t="s">
        <v>23</v>
      </c>
      <c r="EO56" s="7">
        <f t="shared" si="21"/>
        <v>34</v>
      </c>
      <c r="EP56" s="10">
        <v>12.494999999999999</v>
      </c>
      <c r="EQ56" s="11" t="s">
        <v>133</v>
      </c>
      <c r="ER56" s="7" t="str">
        <v/>
      </c>
      <c r="ES56" s="7" t="str">
        <v/>
      </c>
      <c r="EU56" s="8" t="s">
        <v>23</v>
      </c>
      <c r="EV56" s="7">
        <f t="shared" si="22"/>
        <v>34</v>
      </c>
      <c r="EW56" s="10">
        <v>12.494999999999999</v>
      </c>
      <c r="EX56" s="11" t="s">
        <v>133</v>
      </c>
      <c r="EY56" s="7" t="str">
        <v/>
      </c>
      <c r="EZ56" s="7" t="str">
        <v/>
      </c>
      <c r="FB56" s="8" t="s">
        <v>23</v>
      </c>
      <c r="FC56" s="7">
        <f t="shared" si="23"/>
        <v>34</v>
      </c>
      <c r="FD56" s="10">
        <v>12.494999999999999</v>
      </c>
      <c r="FE56" s="11" t="s">
        <v>133</v>
      </c>
      <c r="FF56" s="7" t="str">
        <v/>
      </c>
      <c r="FG56" s="7" t="str">
        <v/>
      </c>
      <c r="FI56" s="8" t="s">
        <v>23</v>
      </c>
      <c r="FJ56" s="7">
        <f t="shared" si="24"/>
        <v>34</v>
      </c>
      <c r="FK56" s="10">
        <v>12.494999999999999</v>
      </c>
      <c r="FL56" s="11" t="s">
        <v>133</v>
      </c>
      <c r="FM56" s="7" t="str">
        <v/>
      </c>
      <c r="FN56" s="7" t="str">
        <v/>
      </c>
      <c r="FP56" s="8" t="s">
        <v>23</v>
      </c>
      <c r="FQ56" s="7">
        <f t="shared" si="25"/>
        <v>34</v>
      </c>
      <c r="FR56" s="10">
        <v>12.494999999999999</v>
      </c>
      <c r="FS56" s="11" t="s">
        <v>133</v>
      </c>
      <c r="FT56" s="7" t="str">
        <v/>
      </c>
      <c r="FU56" s="7" t="str">
        <v/>
      </c>
      <c r="FW56" s="8" t="s">
        <v>23</v>
      </c>
      <c r="FX56" s="7">
        <f t="shared" si="26"/>
        <v>34</v>
      </c>
      <c r="FY56" s="10">
        <v>12.494999999999999</v>
      </c>
      <c r="FZ56" s="11" t="s">
        <v>133</v>
      </c>
      <c r="GA56" s="7" t="str">
        <v/>
      </c>
      <c r="GB56" s="7" t="str">
        <v/>
      </c>
    </row>
    <row r="57" spans="2:184" ht="15.75" x14ac:dyDescent="0.25">
      <c r="B57" s="82">
        <f t="shared" si="27"/>
        <v>1480</v>
      </c>
      <c r="C57" s="8" t="s">
        <v>24</v>
      </c>
      <c r="D57" s="7">
        <f t="shared" si="0"/>
        <v>35</v>
      </c>
      <c r="E57" s="10">
        <v>1.48</v>
      </c>
      <c r="F57" s="11" t="s">
        <v>134</v>
      </c>
      <c r="G57" s="7" t="str">
        <v/>
      </c>
      <c r="H57" s="7" t="str">
        <v/>
      </c>
      <c r="J57" s="16">
        <f t="shared" si="1"/>
        <v>1480</v>
      </c>
      <c r="K57" s="8" t="s">
        <v>24</v>
      </c>
      <c r="L57" s="7">
        <f t="shared" si="2"/>
        <v>35</v>
      </c>
      <c r="M57" s="10">
        <v>1.48</v>
      </c>
      <c r="N57" s="11" t="s">
        <v>134</v>
      </c>
      <c r="O57" s="7" t="str">
        <v/>
      </c>
      <c r="P57" s="7" t="str">
        <v/>
      </c>
      <c r="R57" s="8" t="s">
        <v>24</v>
      </c>
      <c r="S57" s="7">
        <f t="shared" si="3"/>
        <v>35</v>
      </c>
      <c r="T57" s="10">
        <v>1.48</v>
      </c>
      <c r="U57" s="11" t="s">
        <v>134</v>
      </c>
      <c r="V57" s="7" t="str">
        <v/>
      </c>
      <c r="W57" s="7" t="str">
        <v/>
      </c>
      <c r="Y57" s="8" t="s">
        <v>24</v>
      </c>
      <c r="Z57" s="7">
        <f t="shared" si="4"/>
        <v>35</v>
      </c>
      <c r="AA57" s="10">
        <v>1.48</v>
      </c>
      <c r="AB57" s="11" t="s">
        <v>134</v>
      </c>
      <c r="AC57" s="7" t="str">
        <v/>
      </c>
      <c r="AD57" s="7" t="str">
        <v/>
      </c>
      <c r="AF57" s="8" t="s">
        <v>24</v>
      </c>
      <c r="AG57" s="7">
        <f t="shared" si="5"/>
        <v>35</v>
      </c>
      <c r="AH57" s="10">
        <v>1.48</v>
      </c>
      <c r="AI57" s="11" t="s">
        <v>134</v>
      </c>
      <c r="AJ57" s="7" t="str">
        <v/>
      </c>
      <c r="AK57" s="7" t="str">
        <v/>
      </c>
      <c r="AM57" s="8" t="s">
        <v>24</v>
      </c>
      <c r="AN57" s="7">
        <f t="shared" si="6"/>
        <v>35</v>
      </c>
      <c r="AO57" s="10">
        <v>1.48</v>
      </c>
      <c r="AP57" s="11" t="s">
        <v>134</v>
      </c>
      <c r="AQ57" s="7" t="str">
        <v/>
      </c>
      <c r="AR57" s="7" t="str">
        <v/>
      </c>
      <c r="AT57" s="8" t="s">
        <v>24</v>
      </c>
      <c r="AU57" s="7">
        <f t="shared" si="7"/>
        <v>35</v>
      </c>
      <c r="AV57" s="10">
        <v>1.48</v>
      </c>
      <c r="AW57" s="11" t="s">
        <v>134</v>
      </c>
      <c r="AX57" s="7" t="str">
        <v/>
      </c>
      <c r="AY57" s="7" t="str">
        <v/>
      </c>
      <c r="BA57" s="8" t="s">
        <v>24</v>
      </c>
      <c r="BB57" s="7">
        <f t="shared" si="8"/>
        <v>35</v>
      </c>
      <c r="BC57" s="10">
        <v>1.48</v>
      </c>
      <c r="BD57" s="11" t="s">
        <v>134</v>
      </c>
      <c r="BE57" s="7" t="str">
        <v/>
      </c>
      <c r="BF57" s="7" t="str">
        <v/>
      </c>
      <c r="BH57" s="8" t="s">
        <v>24</v>
      </c>
      <c r="BI57" s="7">
        <f t="shared" si="9"/>
        <v>35</v>
      </c>
      <c r="BJ57" s="10">
        <v>1.48</v>
      </c>
      <c r="BK57" s="11" t="s">
        <v>134</v>
      </c>
      <c r="BL57" s="7" t="str">
        <v/>
      </c>
      <c r="BM57" s="7" t="str">
        <v/>
      </c>
      <c r="BO57" s="8" t="s">
        <v>24</v>
      </c>
      <c r="BP57" s="7">
        <f t="shared" si="10"/>
        <v>35</v>
      </c>
      <c r="BQ57" s="10">
        <v>1.48</v>
      </c>
      <c r="BR57" s="11" t="s">
        <v>134</v>
      </c>
      <c r="BS57" s="7" t="str">
        <v/>
      </c>
      <c r="BT57" s="7" t="str">
        <v/>
      </c>
      <c r="BV57" s="8" t="s">
        <v>24</v>
      </c>
      <c r="BW57" s="7">
        <f t="shared" si="11"/>
        <v>35</v>
      </c>
      <c r="BX57" s="10">
        <v>1.48</v>
      </c>
      <c r="BY57" s="11" t="s">
        <v>134</v>
      </c>
      <c r="BZ57" s="7" t="str">
        <v/>
      </c>
      <c r="CA57" s="7" t="str">
        <v/>
      </c>
      <c r="CC57" s="8" t="s">
        <v>24</v>
      </c>
      <c r="CD57" s="7">
        <f t="shared" si="12"/>
        <v>35</v>
      </c>
      <c r="CE57" s="10">
        <v>1.48</v>
      </c>
      <c r="CF57" s="11" t="s">
        <v>134</v>
      </c>
      <c r="CG57" s="7" t="str">
        <v/>
      </c>
      <c r="CH57" s="7" t="str">
        <v/>
      </c>
      <c r="CJ57" s="8" t="s">
        <v>24</v>
      </c>
      <c r="CK57" s="7">
        <f t="shared" si="13"/>
        <v>35</v>
      </c>
      <c r="CL57" s="10">
        <v>1.48</v>
      </c>
      <c r="CM57" s="11" t="s">
        <v>134</v>
      </c>
      <c r="CN57" s="7" t="str">
        <v/>
      </c>
      <c r="CO57" s="7" t="str">
        <v/>
      </c>
      <c r="CQ57" s="8" t="s">
        <v>24</v>
      </c>
      <c r="CR57" s="7">
        <f t="shared" si="14"/>
        <v>35</v>
      </c>
      <c r="CS57" s="10">
        <v>1.48</v>
      </c>
      <c r="CT57" s="11" t="s">
        <v>134</v>
      </c>
      <c r="CU57" s="7" t="str">
        <v/>
      </c>
      <c r="CV57" s="7" t="str">
        <v/>
      </c>
      <c r="CX57" s="8" t="s">
        <v>24</v>
      </c>
      <c r="CY57" s="7">
        <f t="shared" si="15"/>
        <v>35</v>
      </c>
      <c r="CZ57" s="10">
        <v>1.48</v>
      </c>
      <c r="DA57" s="11" t="s">
        <v>134</v>
      </c>
      <c r="DB57" s="7" t="str">
        <v/>
      </c>
      <c r="DC57" s="7" t="str">
        <v/>
      </c>
      <c r="DE57" s="8" t="s">
        <v>24</v>
      </c>
      <c r="DF57" s="7">
        <f t="shared" si="16"/>
        <v>35</v>
      </c>
      <c r="DG57" s="10">
        <v>1.48</v>
      </c>
      <c r="DH57" s="11" t="s">
        <v>134</v>
      </c>
      <c r="DI57" s="7" t="str">
        <v/>
      </c>
      <c r="DJ57" s="7" t="str">
        <v/>
      </c>
      <c r="DL57" s="8" t="s">
        <v>24</v>
      </c>
      <c r="DM57" s="7">
        <f t="shared" si="17"/>
        <v>35</v>
      </c>
      <c r="DN57" s="10">
        <v>1.48</v>
      </c>
      <c r="DO57" s="11" t="s">
        <v>134</v>
      </c>
      <c r="DP57" s="7" t="str">
        <v/>
      </c>
      <c r="DQ57" s="7" t="str">
        <v/>
      </c>
      <c r="DS57" s="8" t="s">
        <v>24</v>
      </c>
      <c r="DT57" s="7">
        <f t="shared" si="18"/>
        <v>35</v>
      </c>
      <c r="DU57" s="10">
        <v>1.48</v>
      </c>
      <c r="DV57" s="11" t="s">
        <v>134</v>
      </c>
      <c r="DW57" s="7" t="str">
        <v/>
      </c>
      <c r="DX57" s="7" t="str">
        <v/>
      </c>
      <c r="DZ57" s="8" t="s">
        <v>24</v>
      </c>
      <c r="EA57" s="7">
        <f t="shared" si="19"/>
        <v>35</v>
      </c>
      <c r="EB57" s="10">
        <v>1.48</v>
      </c>
      <c r="EC57" s="11" t="s">
        <v>134</v>
      </c>
      <c r="ED57" s="7" t="str">
        <v/>
      </c>
      <c r="EE57" s="7" t="str">
        <v/>
      </c>
      <c r="EG57" s="8" t="s">
        <v>24</v>
      </c>
      <c r="EH57" s="7">
        <f t="shared" si="20"/>
        <v>35</v>
      </c>
      <c r="EI57" s="10">
        <v>1.48</v>
      </c>
      <c r="EJ57" s="11" t="s">
        <v>134</v>
      </c>
      <c r="EK57" s="7" t="str">
        <v/>
      </c>
      <c r="EL57" s="7" t="str">
        <v/>
      </c>
      <c r="EN57" s="8" t="s">
        <v>24</v>
      </c>
      <c r="EO57" s="7">
        <f t="shared" si="21"/>
        <v>35</v>
      </c>
      <c r="EP57" s="10">
        <v>1.48</v>
      </c>
      <c r="EQ57" s="11" t="s">
        <v>134</v>
      </c>
      <c r="ER57" s="7" t="str">
        <v/>
      </c>
      <c r="ES57" s="7" t="str">
        <v/>
      </c>
      <c r="EU57" s="8" t="s">
        <v>24</v>
      </c>
      <c r="EV57" s="7">
        <f t="shared" si="22"/>
        <v>35</v>
      </c>
      <c r="EW57" s="10">
        <v>1.48</v>
      </c>
      <c r="EX57" s="11" t="s">
        <v>134</v>
      </c>
      <c r="EY57" s="7" t="str">
        <v/>
      </c>
      <c r="EZ57" s="7" t="str">
        <v/>
      </c>
      <c r="FB57" s="8" t="s">
        <v>24</v>
      </c>
      <c r="FC57" s="7">
        <f t="shared" si="23"/>
        <v>35</v>
      </c>
      <c r="FD57" s="10">
        <v>1.48</v>
      </c>
      <c r="FE57" s="11" t="s">
        <v>134</v>
      </c>
      <c r="FF57" s="7" t="str">
        <v/>
      </c>
      <c r="FG57" s="7" t="str">
        <v/>
      </c>
      <c r="FI57" s="8" t="s">
        <v>24</v>
      </c>
      <c r="FJ57" s="7">
        <f t="shared" si="24"/>
        <v>35</v>
      </c>
      <c r="FK57" s="10">
        <v>1.48</v>
      </c>
      <c r="FL57" s="11" t="s">
        <v>134</v>
      </c>
      <c r="FM57" s="7" t="str">
        <v/>
      </c>
      <c r="FN57" s="7" t="str">
        <v/>
      </c>
      <c r="FP57" s="8" t="s">
        <v>24</v>
      </c>
      <c r="FQ57" s="7">
        <f t="shared" si="25"/>
        <v>35</v>
      </c>
      <c r="FR57" s="10">
        <v>1.48</v>
      </c>
      <c r="FS57" s="11" t="s">
        <v>134</v>
      </c>
      <c r="FT57" s="7" t="str">
        <v/>
      </c>
      <c r="FU57" s="7" t="str">
        <v/>
      </c>
      <c r="FW57" s="8" t="s">
        <v>24</v>
      </c>
      <c r="FX57" s="7">
        <f t="shared" si="26"/>
        <v>35</v>
      </c>
      <c r="FY57" s="10">
        <v>1.48</v>
      </c>
      <c r="FZ57" s="11" t="s">
        <v>134</v>
      </c>
      <c r="GA57" s="7" t="str">
        <v/>
      </c>
      <c r="GB57" s="7" t="str">
        <v/>
      </c>
    </row>
    <row r="58" spans="2:184" ht="15.75" x14ac:dyDescent="0.25">
      <c r="B58" s="82">
        <f t="shared" si="27"/>
        <v>1526</v>
      </c>
      <c r="C58" s="8" t="s">
        <v>24</v>
      </c>
      <c r="D58" s="7">
        <f t="shared" si="0"/>
        <v>35</v>
      </c>
      <c r="E58" s="10">
        <v>1.526</v>
      </c>
      <c r="F58" s="11" t="s">
        <v>135</v>
      </c>
      <c r="G58" s="7" t="str">
        <v/>
      </c>
      <c r="H58" s="7" t="str">
        <v/>
      </c>
      <c r="J58" s="16">
        <f t="shared" si="1"/>
        <v>1526</v>
      </c>
      <c r="K58" s="8" t="s">
        <v>24</v>
      </c>
      <c r="L58" s="7">
        <f t="shared" si="2"/>
        <v>35</v>
      </c>
      <c r="M58" s="10">
        <v>1.526</v>
      </c>
      <c r="N58" s="11" t="s">
        <v>135</v>
      </c>
      <c r="O58" s="7" t="str">
        <v/>
      </c>
      <c r="P58" s="7" t="str">
        <v/>
      </c>
      <c r="R58" s="8" t="s">
        <v>24</v>
      </c>
      <c r="S58" s="7">
        <f t="shared" si="3"/>
        <v>35</v>
      </c>
      <c r="T58" s="10">
        <v>1.526</v>
      </c>
      <c r="U58" s="11" t="s">
        <v>135</v>
      </c>
      <c r="V58" s="7" t="str">
        <v/>
      </c>
      <c r="W58" s="7" t="str">
        <v/>
      </c>
      <c r="Y58" s="8" t="s">
        <v>24</v>
      </c>
      <c r="Z58" s="7">
        <f t="shared" si="4"/>
        <v>35</v>
      </c>
      <c r="AA58" s="10">
        <v>1.526</v>
      </c>
      <c r="AB58" s="11" t="s">
        <v>135</v>
      </c>
      <c r="AC58" s="7" t="str">
        <v/>
      </c>
      <c r="AD58" s="7" t="str">
        <v/>
      </c>
      <c r="AF58" s="8" t="s">
        <v>24</v>
      </c>
      <c r="AG58" s="7">
        <f t="shared" si="5"/>
        <v>35</v>
      </c>
      <c r="AH58" s="10">
        <v>1.526</v>
      </c>
      <c r="AI58" s="11" t="s">
        <v>135</v>
      </c>
      <c r="AJ58" s="7" t="str">
        <v/>
      </c>
      <c r="AK58" s="7" t="str">
        <v/>
      </c>
      <c r="AM58" s="8" t="s">
        <v>24</v>
      </c>
      <c r="AN58" s="7">
        <f t="shared" si="6"/>
        <v>35</v>
      </c>
      <c r="AO58" s="10">
        <v>1.526</v>
      </c>
      <c r="AP58" s="11" t="s">
        <v>135</v>
      </c>
      <c r="AQ58" s="7" t="str">
        <v/>
      </c>
      <c r="AR58" s="7" t="str">
        <v/>
      </c>
      <c r="AT58" s="8" t="s">
        <v>24</v>
      </c>
      <c r="AU58" s="7">
        <f t="shared" si="7"/>
        <v>35</v>
      </c>
      <c r="AV58" s="10">
        <v>1.526</v>
      </c>
      <c r="AW58" s="11" t="s">
        <v>135</v>
      </c>
      <c r="AX58" s="7" t="str">
        <v/>
      </c>
      <c r="AY58" s="7" t="str">
        <v/>
      </c>
      <c r="BA58" s="8" t="s">
        <v>24</v>
      </c>
      <c r="BB58" s="7">
        <f t="shared" si="8"/>
        <v>35</v>
      </c>
      <c r="BC58" s="10">
        <v>1.526</v>
      </c>
      <c r="BD58" s="11" t="s">
        <v>135</v>
      </c>
      <c r="BE58" s="7" t="str">
        <v/>
      </c>
      <c r="BF58" s="7" t="str">
        <v/>
      </c>
      <c r="BH58" s="8" t="s">
        <v>24</v>
      </c>
      <c r="BI58" s="7">
        <f t="shared" si="9"/>
        <v>35</v>
      </c>
      <c r="BJ58" s="10">
        <v>1.526</v>
      </c>
      <c r="BK58" s="11" t="s">
        <v>135</v>
      </c>
      <c r="BL58" s="7" t="str">
        <v/>
      </c>
      <c r="BM58" s="7" t="str">
        <v/>
      </c>
      <c r="BO58" s="8" t="s">
        <v>24</v>
      </c>
      <c r="BP58" s="7">
        <f t="shared" si="10"/>
        <v>35</v>
      </c>
      <c r="BQ58" s="10">
        <v>1.526</v>
      </c>
      <c r="BR58" s="11" t="s">
        <v>135</v>
      </c>
      <c r="BS58" s="7" t="str">
        <v/>
      </c>
      <c r="BT58" s="7" t="str">
        <v/>
      </c>
      <c r="BV58" s="8" t="s">
        <v>24</v>
      </c>
      <c r="BW58" s="7">
        <f t="shared" si="11"/>
        <v>35</v>
      </c>
      <c r="BX58" s="10">
        <v>1.526</v>
      </c>
      <c r="BY58" s="11" t="s">
        <v>135</v>
      </c>
      <c r="BZ58" s="7" t="str">
        <v/>
      </c>
      <c r="CA58" s="7" t="str">
        <v/>
      </c>
      <c r="CC58" s="8" t="s">
        <v>24</v>
      </c>
      <c r="CD58" s="7">
        <f t="shared" si="12"/>
        <v>35</v>
      </c>
      <c r="CE58" s="10">
        <v>1.526</v>
      </c>
      <c r="CF58" s="11" t="s">
        <v>135</v>
      </c>
      <c r="CG58" s="7" t="str">
        <v/>
      </c>
      <c r="CH58" s="7" t="str">
        <v/>
      </c>
      <c r="CJ58" s="8" t="s">
        <v>24</v>
      </c>
      <c r="CK58" s="7">
        <f t="shared" si="13"/>
        <v>35</v>
      </c>
      <c r="CL58" s="10">
        <v>1.526</v>
      </c>
      <c r="CM58" s="11" t="s">
        <v>135</v>
      </c>
      <c r="CN58" s="7" t="str">
        <v/>
      </c>
      <c r="CO58" s="7" t="str">
        <v/>
      </c>
      <c r="CQ58" s="8" t="s">
        <v>24</v>
      </c>
      <c r="CR58" s="7">
        <f t="shared" si="14"/>
        <v>35</v>
      </c>
      <c r="CS58" s="10">
        <v>1.526</v>
      </c>
      <c r="CT58" s="11" t="s">
        <v>135</v>
      </c>
      <c r="CU58" s="7" t="str">
        <v/>
      </c>
      <c r="CV58" s="7" t="str">
        <v/>
      </c>
      <c r="CX58" s="8" t="s">
        <v>24</v>
      </c>
      <c r="CY58" s="7">
        <f t="shared" si="15"/>
        <v>35</v>
      </c>
      <c r="CZ58" s="10">
        <v>1.526</v>
      </c>
      <c r="DA58" s="11" t="s">
        <v>135</v>
      </c>
      <c r="DB58" s="7" t="str">
        <v/>
      </c>
      <c r="DC58" s="7" t="str">
        <v/>
      </c>
      <c r="DE58" s="8" t="s">
        <v>24</v>
      </c>
      <c r="DF58" s="7">
        <f t="shared" si="16"/>
        <v>35</v>
      </c>
      <c r="DG58" s="10">
        <v>1.526</v>
      </c>
      <c r="DH58" s="11" t="s">
        <v>135</v>
      </c>
      <c r="DI58" s="7" t="str">
        <v/>
      </c>
      <c r="DJ58" s="7" t="str">
        <v/>
      </c>
      <c r="DL58" s="8" t="s">
        <v>24</v>
      </c>
      <c r="DM58" s="7">
        <f t="shared" si="17"/>
        <v>35</v>
      </c>
      <c r="DN58" s="10">
        <v>1.526</v>
      </c>
      <c r="DO58" s="11" t="s">
        <v>135</v>
      </c>
      <c r="DP58" s="7" t="str">
        <v/>
      </c>
      <c r="DQ58" s="7" t="str">
        <v/>
      </c>
      <c r="DS58" s="8" t="s">
        <v>24</v>
      </c>
      <c r="DT58" s="7">
        <f t="shared" si="18"/>
        <v>35</v>
      </c>
      <c r="DU58" s="10">
        <v>1.526</v>
      </c>
      <c r="DV58" s="11" t="s">
        <v>135</v>
      </c>
      <c r="DW58" s="7" t="str">
        <v/>
      </c>
      <c r="DX58" s="7" t="str">
        <v/>
      </c>
      <c r="DZ58" s="8" t="s">
        <v>24</v>
      </c>
      <c r="EA58" s="7">
        <f t="shared" si="19"/>
        <v>35</v>
      </c>
      <c r="EB58" s="10">
        <v>1.526</v>
      </c>
      <c r="EC58" s="11" t="s">
        <v>135</v>
      </c>
      <c r="ED58" s="7" t="str">
        <v/>
      </c>
      <c r="EE58" s="7" t="str">
        <v/>
      </c>
      <c r="EG58" s="8" t="s">
        <v>24</v>
      </c>
      <c r="EH58" s="7">
        <f t="shared" si="20"/>
        <v>35</v>
      </c>
      <c r="EI58" s="10">
        <v>1.526</v>
      </c>
      <c r="EJ58" s="11" t="s">
        <v>135</v>
      </c>
      <c r="EK58" s="7" t="str">
        <v/>
      </c>
      <c r="EL58" s="7" t="str">
        <v/>
      </c>
      <c r="EN58" s="8" t="s">
        <v>24</v>
      </c>
      <c r="EO58" s="7">
        <f t="shared" si="21"/>
        <v>35</v>
      </c>
      <c r="EP58" s="10">
        <v>1.526</v>
      </c>
      <c r="EQ58" s="11" t="s">
        <v>135</v>
      </c>
      <c r="ER58" s="7" t="str">
        <v/>
      </c>
      <c r="ES58" s="7" t="str">
        <v/>
      </c>
      <c r="EU58" s="8" t="s">
        <v>24</v>
      </c>
      <c r="EV58" s="7">
        <f t="shared" si="22"/>
        <v>35</v>
      </c>
      <c r="EW58" s="10">
        <v>1.526</v>
      </c>
      <c r="EX58" s="11" t="s">
        <v>135</v>
      </c>
      <c r="EY58" s="7" t="str">
        <v/>
      </c>
      <c r="EZ58" s="7" t="str">
        <v/>
      </c>
      <c r="FB58" s="8" t="s">
        <v>24</v>
      </c>
      <c r="FC58" s="7">
        <f t="shared" si="23"/>
        <v>35</v>
      </c>
      <c r="FD58" s="10">
        <v>1.526</v>
      </c>
      <c r="FE58" s="11" t="s">
        <v>135</v>
      </c>
      <c r="FF58" s="7" t="str">
        <v/>
      </c>
      <c r="FG58" s="7" t="str">
        <v/>
      </c>
      <c r="FI58" s="8" t="s">
        <v>24</v>
      </c>
      <c r="FJ58" s="7">
        <f t="shared" si="24"/>
        <v>35</v>
      </c>
      <c r="FK58" s="10">
        <v>1.526</v>
      </c>
      <c r="FL58" s="11" t="s">
        <v>135</v>
      </c>
      <c r="FM58" s="7" t="str">
        <v/>
      </c>
      <c r="FN58" s="7" t="str">
        <v/>
      </c>
      <c r="FP58" s="8" t="s">
        <v>24</v>
      </c>
      <c r="FQ58" s="7">
        <f t="shared" si="25"/>
        <v>35</v>
      </c>
      <c r="FR58" s="10">
        <v>1.526</v>
      </c>
      <c r="FS58" s="11" t="s">
        <v>135</v>
      </c>
      <c r="FT58" s="7" t="str">
        <v/>
      </c>
      <c r="FU58" s="7" t="str">
        <v/>
      </c>
      <c r="FW58" s="8" t="s">
        <v>24</v>
      </c>
      <c r="FX58" s="7">
        <f t="shared" si="26"/>
        <v>35</v>
      </c>
      <c r="FY58" s="10">
        <v>1.526</v>
      </c>
      <c r="FZ58" s="11" t="s">
        <v>135</v>
      </c>
      <c r="GA58" s="7" t="str">
        <v/>
      </c>
      <c r="GB58" s="7" t="str">
        <v/>
      </c>
    </row>
    <row r="59" spans="2:184" ht="15.75" x14ac:dyDescent="0.25">
      <c r="B59" s="82">
        <f t="shared" si="27"/>
        <v>11908</v>
      </c>
      <c r="C59" s="8" t="s">
        <v>24</v>
      </c>
      <c r="D59" s="7">
        <f t="shared" si="0"/>
        <v>35</v>
      </c>
      <c r="E59" s="10">
        <v>11.907999999999999</v>
      </c>
      <c r="F59" s="11" t="s">
        <v>132</v>
      </c>
      <c r="G59" s="7" t="str">
        <v/>
      </c>
      <c r="H59" s="7" t="str">
        <v/>
      </c>
      <c r="J59" s="16">
        <f t="shared" si="1"/>
        <v>11923</v>
      </c>
      <c r="K59" s="8" t="s">
        <v>24</v>
      </c>
      <c r="L59" s="7">
        <f t="shared" si="2"/>
        <v>35</v>
      </c>
      <c r="M59" s="10">
        <v>11.923</v>
      </c>
      <c r="N59" s="11" t="s">
        <v>132</v>
      </c>
      <c r="O59" s="7">
        <v>38434</v>
      </c>
      <c r="P59" s="7">
        <v>312</v>
      </c>
      <c r="R59" s="8" t="s">
        <v>24</v>
      </c>
      <c r="S59" s="7">
        <f t="shared" si="3"/>
        <v>35</v>
      </c>
      <c r="T59" s="10">
        <v>11.923</v>
      </c>
      <c r="U59" s="11" t="s">
        <v>132</v>
      </c>
      <c r="V59" s="7" t="str">
        <v/>
      </c>
      <c r="W59" s="7" t="str">
        <v/>
      </c>
      <c r="Y59" s="8" t="s">
        <v>24</v>
      </c>
      <c r="Z59" s="7">
        <f t="shared" si="4"/>
        <v>35</v>
      </c>
      <c r="AA59" s="10">
        <v>11.923</v>
      </c>
      <c r="AB59" s="11" t="s">
        <v>132</v>
      </c>
      <c r="AC59" s="7" t="str">
        <v/>
      </c>
      <c r="AD59" s="7" t="str">
        <v/>
      </c>
      <c r="AF59" s="8" t="s">
        <v>24</v>
      </c>
      <c r="AG59" s="7">
        <f t="shared" si="5"/>
        <v>35</v>
      </c>
      <c r="AH59" s="10">
        <v>11.923</v>
      </c>
      <c r="AI59" s="11" t="s">
        <v>132</v>
      </c>
      <c r="AJ59" s="7" t="str">
        <v/>
      </c>
      <c r="AK59" s="7" t="str">
        <v/>
      </c>
      <c r="AM59" s="8" t="s">
        <v>24</v>
      </c>
      <c r="AN59" s="7">
        <f t="shared" si="6"/>
        <v>35</v>
      </c>
      <c r="AO59" s="10">
        <v>11.923</v>
      </c>
      <c r="AP59" s="11" t="s">
        <v>132</v>
      </c>
      <c r="AQ59" s="7" t="str">
        <v/>
      </c>
      <c r="AR59" s="7" t="str">
        <v/>
      </c>
      <c r="AT59" s="8" t="s">
        <v>24</v>
      </c>
      <c r="AU59" s="7">
        <f t="shared" si="7"/>
        <v>35</v>
      </c>
      <c r="AV59" s="10">
        <v>11.923</v>
      </c>
      <c r="AW59" s="11" t="s">
        <v>132</v>
      </c>
      <c r="AX59" s="7" t="str">
        <v/>
      </c>
      <c r="AY59" s="7" t="str">
        <v/>
      </c>
      <c r="BA59" s="8" t="s">
        <v>24</v>
      </c>
      <c r="BB59" s="7">
        <f t="shared" si="8"/>
        <v>35</v>
      </c>
      <c r="BC59" s="10">
        <v>11.923</v>
      </c>
      <c r="BD59" s="11" t="s">
        <v>132</v>
      </c>
      <c r="BE59" s="7" t="str">
        <v/>
      </c>
      <c r="BF59" s="7" t="str">
        <v/>
      </c>
      <c r="BH59" s="8" t="s">
        <v>24</v>
      </c>
      <c r="BI59" s="7">
        <f t="shared" si="9"/>
        <v>35</v>
      </c>
      <c r="BJ59" s="10">
        <v>11.923</v>
      </c>
      <c r="BK59" s="11" t="s">
        <v>132</v>
      </c>
      <c r="BL59" s="7" t="str">
        <v/>
      </c>
      <c r="BM59" s="7" t="str">
        <v/>
      </c>
      <c r="BO59" s="8" t="s">
        <v>24</v>
      </c>
      <c r="BP59" s="7">
        <f t="shared" si="10"/>
        <v>35</v>
      </c>
      <c r="BQ59" s="10">
        <v>11.923</v>
      </c>
      <c r="BR59" s="11" t="s">
        <v>132</v>
      </c>
      <c r="BS59" s="7" t="str">
        <v/>
      </c>
      <c r="BT59" s="7" t="str">
        <v/>
      </c>
      <c r="BV59" s="8" t="s">
        <v>24</v>
      </c>
      <c r="BW59" s="7">
        <f t="shared" si="11"/>
        <v>35</v>
      </c>
      <c r="BX59" s="10">
        <v>11.923</v>
      </c>
      <c r="BY59" s="11" t="s">
        <v>132</v>
      </c>
      <c r="BZ59" s="7" t="str">
        <v/>
      </c>
      <c r="CA59" s="7" t="str">
        <v/>
      </c>
      <c r="CC59" s="8" t="s">
        <v>24</v>
      </c>
      <c r="CD59" s="7">
        <f t="shared" si="12"/>
        <v>35</v>
      </c>
      <c r="CE59" s="10">
        <v>11.923</v>
      </c>
      <c r="CF59" s="11" t="s">
        <v>132</v>
      </c>
      <c r="CG59" s="7" t="str">
        <v/>
      </c>
      <c r="CH59" s="7" t="str">
        <v/>
      </c>
      <c r="CJ59" s="8" t="s">
        <v>24</v>
      </c>
      <c r="CK59" s="7">
        <f t="shared" si="13"/>
        <v>35</v>
      </c>
      <c r="CL59" s="10">
        <v>11.923</v>
      </c>
      <c r="CM59" s="11" t="s">
        <v>132</v>
      </c>
      <c r="CN59" s="7" t="str">
        <v/>
      </c>
      <c r="CO59" s="7" t="str">
        <v/>
      </c>
      <c r="CQ59" s="8" t="s">
        <v>24</v>
      </c>
      <c r="CR59" s="7">
        <f t="shared" si="14"/>
        <v>35</v>
      </c>
      <c r="CS59" s="10">
        <v>11.923</v>
      </c>
      <c r="CT59" s="11" t="s">
        <v>132</v>
      </c>
      <c r="CU59" s="7" t="str">
        <v/>
      </c>
      <c r="CV59" s="7" t="str">
        <v/>
      </c>
      <c r="CX59" s="8" t="s">
        <v>24</v>
      </c>
      <c r="CY59" s="7">
        <f t="shared" si="15"/>
        <v>35</v>
      </c>
      <c r="CZ59" s="10">
        <v>11.923</v>
      </c>
      <c r="DA59" s="11" t="s">
        <v>132</v>
      </c>
      <c r="DB59" s="7" t="str">
        <v/>
      </c>
      <c r="DC59" s="7" t="str">
        <v/>
      </c>
      <c r="DE59" s="8" t="s">
        <v>24</v>
      </c>
      <c r="DF59" s="7">
        <f t="shared" si="16"/>
        <v>35</v>
      </c>
      <c r="DG59" s="10">
        <v>11.923</v>
      </c>
      <c r="DH59" s="11" t="s">
        <v>132</v>
      </c>
      <c r="DI59" s="7" t="str">
        <v/>
      </c>
      <c r="DJ59" s="7" t="str">
        <v/>
      </c>
      <c r="DL59" s="8" t="s">
        <v>24</v>
      </c>
      <c r="DM59" s="7">
        <f t="shared" si="17"/>
        <v>35</v>
      </c>
      <c r="DN59" s="10">
        <v>11.923</v>
      </c>
      <c r="DO59" s="11" t="s">
        <v>132</v>
      </c>
      <c r="DP59" s="7" t="str">
        <v/>
      </c>
      <c r="DQ59" s="7" t="str">
        <v/>
      </c>
      <c r="DS59" s="8" t="s">
        <v>24</v>
      </c>
      <c r="DT59" s="7">
        <f t="shared" si="18"/>
        <v>35</v>
      </c>
      <c r="DU59" s="10">
        <v>11.923</v>
      </c>
      <c r="DV59" s="11" t="s">
        <v>132</v>
      </c>
      <c r="DW59" s="7" t="str">
        <v/>
      </c>
      <c r="DX59" s="7" t="str">
        <v/>
      </c>
      <c r="DZ59" s="8" t="s">
        <v>24</v>
      </c>
      <c r="EA59" s="7">
        <f t="shared" si="19"/>
        <v>35</v>
      </c>
      <c r="EB59" s="10">
        <v>11.923</v>
      </c>
      <c r="EC59" s="11" t="s">
        <v>132</v>
      </c>
      <c r="ED59" s="7" t="str">
        <v/>
      </c>
      <c r="EE59" s="7" t="str">
        <v/>
      </c>
      <c r="EG59" s="8" t="s">
        <v>24</v>
      </c>
      <c r="EH59" s="7">
        <f t="shared" si="20"/>
        <v>35</v>
      </c>
      <c r="EI59" s="10">
        <v>11.923</v>
      </c>
      <c r="EJ59" s="11" t="s">
        <v>132</v>
      </c>
      <c r="EK59" s="7" t="str">
        <v/>
      </c>
      <c r="EL59" s="7" t="str">
        <v/>
      </c>
      <c r="EN59" s="8" t="s">
        <v>24</v>
      </c>
      <c r="EO59" s="7">
        <f t="shared" si="21"/>
        <v>35</v>
      </c>
      <c r="EP59" s="10">
        <v>11.923</v>
      </c>
      <c r="EQ59" s="11" t="s">
        <v>132</v>
      </c>
      <c r="ER59" s="7" t="str">
        <v/>
      </c>
      <c r="ES59" s="7" t="str">
        <v/>
      </c>
      <c r="EU59" s="8" t="s">
        <v>24</v>
      </c>
      <c r="EV59" s="7">
        <f t="shared" si="22"/>
        <v>35</v>
      </c>
      <c r="EW59" s="10">
        <v>11.923</v>
      </c>
      <c r="EX59" s="11" t="s">
        <v>132</v>
      </c>
      <c r="EY59" s="7" t="str">
        <v/>
      </c>
      <c r="EZ59" s="7" t="str">
        <v/>
      </c>
      <c r="FB59" s="8" t="s">
        <v>24</v>
      </c>
      <c r="FC59" s="7">
        <f t="shared" si="23"/>
        <v>35</v>
      </c>
      <c r="FD59" s="10">
        <v>11.923</v>
      </c>
      <c r="FE59" s="11" t="s">
        <v>132</v>
      </c>
      <c r="FF59" s="7" t="str">
        <v/>
      </c>
      <c r="FG59" s="7" t="str">
        <v/>
      </c>
      <c r="FI59" s="8" t="s">
        <v>24</v>
      </c>
      <c r="FJ59" s="7">
        <f t="shared" si="24"/>
        <v>35</v>
      </c>
      <c r="FK59" s="10">
        <v>11.923</v>
      </c>
      <c r="FL59" s="11" t="s">
        <v>132</v>
      </c>
      <c r="FM59" s="7" t="str">
        <v/>
      </c>
      <c r="FN59" s="7" t="str">
        <v/>
      </c>
      <c r="FP59" s="8" t="s">
        <v>24</v>
      </c>
      <c r="FQ59" s="7">
        <f t="shared" si="25"/>
        <v>35</v>
      </c>
      <c r="FR59" s="10">
        <v>11.923</v>
      </c>
      <c r="FS59" s="11" t="s">
        <v>132</v>
      </c>
      <c r="FT59" s="7" t="str">
        <v/>
      </c>
      <c r="FU59" s="7" t="str">
        <v/>
      </c>
      <c r="FW59" s="8" t="s">
        <v>24</v>
      </c>
      <c r="FX59" s="7">
        <f t="shared" si="26"/>
        <v>35</v>
      </c>
      <c r="FY59" s="10">
        <v>11.923</v>
      </c>
      <c r="FZ59" s="11" t="s">
        <v>132</v>
      </c>
      <c r="GA59" s="7" t="str">
        <v/>
      </c>
      <c r="GB59" s="7" t="str">
        <v/>
      </c>
    </row>
    <row r="60" spans="2:184" ht="15.75" x14ac:dyDescent="0.25">
      <c r="B60" s="82">
        <f t="shared" si="27"/>
        <v>13290</v>
      </c>
      <c r="C60" s="8" t="s">
        <v>24</v>
      </c>
      <c r="D60" s="7">
        <f t="shared" si="0"/>
        <v>35</v>
      </c>
      <c r="E60" s="10">
        <v>13.29</v>
      </c>
      <c r="F60" s="11" t="s">
        <v>133</v>
      </c>
      <c r="G60" s="7" t="str">
        <v/>
      </c>
      <c r="H60" s="7" t="str">
        <v/>
      </c>
      <c r="J60" s="16">
        <f t="shared" si="1"/>
        <v>13290</v>
      </c>
      <c r="K60" s="8" t="s">
        <v>24</v>
      </c>
      <c r="L60" s="7">
        <f t="shared" si="2"/>
        <v>35</v>
      </c>
      <c r="M60" s="10">
        <v>13.29</v>
      </c>
      <c r="N60" s="11" t="s">
        <v>133</v>
      </c>
      <c r="O60" s="7" t="str">
        <v/>
      </c>
      <c r="P60" s="7" t="str">
        <v/>
      </c>
      <c r="R60" s="8" t="s">
        <v>24</v>
      </c>
      <c r="S60" s="7">
        <f t="shared" si="3"/>
        <v>35</v>
      </c>
      <c r="T60" s="10">
        <v>13.29</v>
      </c>
      <c r="U60" s="11" t="s">
        <v>133</v>
      </c>
      <c r="V60" s="7" t="str">
        <v/>
      </c>
      <c r="W60" s="7" t="str">
        <v/>
      </c>
      <c r="Y60" s="8" t="s">
        <v>24</v>
      </c>
      <c r="Z60" s="7">
        <f t="shared" si="4"/>
        <v>35</v>
      </c>
      <c r="AA60" s="10">
        <v>13.29</v>
      </c>
      <c r="AB60" s="11" t="s">
        <v>133</v>
      </c>
      <c r="AC60" s="7" t="str">
        <v/>
      </c>
      <c r="AD60" s="7" t="str">
        <v/>
      </c>
      <c r="AF60" s="8" t="s">
        <v>24</v>
      </c>
      <c r="AG60" s="7">
        <f t="shared" si="5"/>
        <v>35</v>
      </c>
      <c r="AH60" s="10">
        <v>13.29</v>
      </c>
      <c r="AI60" s="11" t="s">
        <v>133</v>
      </c>
      <c r="AJ60" s="7" t="str">
        <v/>
      </c>
      <c r="AK60" s="7" t="str">
        <v/>
      </c>
      <c r="AM60" s="8" t="s">
        <v>24</v>
      </c>
      <c r="AN60" s="7">
        <f t="shared" si="6"/>
        <v>35</v>
      </c>
      <c r="AO60" s="10">
        <v>13.29</v>
      </c>
      <c r="AP60" s="11" t="s">
        <v>133</v>
      </c>
      <c r="AQ60" s="7" t="str">
        <v/>
      </c>
      <c r="AR60" s="7" t="str">
        <v/>
      </c>
      <c r="AT60" s="8" t="s">
        <v>24</v>
      </c>
      <c r="AU60" s="7">
        <f t="shared" si="7"/>
        <v>35</v>
      </c>
      <c r="AV60" s="10">
        <v>13.29</v>
      </c>
      <c r="AW60" s="11" t="s">
        <v>133</v>
      </c>
      <c r="AX60" s="7" t="str">
        <v/>
      </c>
      <c r="AY60" s="7" t="str">
        <v/>
      </c>
      <c r="BA60" s="8" t="s">
        <v>24</v>
      </c>
      <c r="BB60" s="7">
        <f t="shared" si="8"/>
        <v>35</v>
      </c>
      <c r="BC60" s="10">
        <v>13.29</v>
      </c>
      <c r="BD60" s="11" t="s">
        <v>133</v>
      </c>
      <c r="BE60" s="7" t="str">
        <v/>
      </c>
      <c r="BF60" s="7" t="str">
        <v/>
      </c>
      <c r="BH60" s="8" t="s">
        <v>24</v>
      </c>
      <c r="BI60" s="7">
        <f t="shared" si="9"/>
        <v>35</v>
      </c>
      <c r="BJ60" s="10">
        <v>13.29</v>
      </c>
      <c r="BK60" s="11" t="s">
        <v>133</v>
      </c>
      <c r="BL60" s="7" t="str">
        <v/>
      </c>
      <c r="BM60" s="7" t="str">
        <v/>
      </c>
      <c r="BO60" s="8" t="s">
        <v>24</v>
      </c>
      <c r="BP60" s="7">
        <f t="shared" si="10"/>
        <v>35</v>
      </c>
      <c r="BQ60" s="10">
        <v>13.29</v>
      </c>
      <c r="BR60" s="11" t="s">
        <v>133</v>
      </c>
      <c r="BS60" s="7" t="str">
        <v/>
      </c>
      <c r="BT60" s="7" t="str">
        <v/>
      </c>
      <c r="BV60" s="8" t="s">
        <v>24</v>
      </c>
      <c r="BW60" s="7">
        <f t="shared" si="11"/>
        <v>35</v>
      </c>
      <c r="BX60" s="10">
        <v>13.29</v>
      </c>
      <c r="BY60" s="11" t="s">
        <v>133</v>
      </c>
      <c r="BZ60" s="7" t="str">
        <v/>
      </c>
      <c r="CA60" s="7" t="str">
        <v/>
      </c>
      <c r="CC60" s="8" t="s">
        <v>24</v>
      </c>
      <c r="CD60" s="7">
        <f t="shared" si="12"/>
        <v>35</v>
      </c>
      <c r="CE60" s="10">
        <v>13.29</v>
      </c>
      <c r="CF60" s="11" t="s">
        <v>133</v>
      </c>
      <c r="CG60" s="7" t="str">
        <v/>
      </c>
      <c r="CH60" s="7" t="str">
        <v/>
      </c>
      <c r="CJ60" s="8" t="s">
        <v>24</v>
      </c>
      <c r="CK60" s="7">
        <f t="shared" si="13"/>
        <v>35</v>
      </c>
      <c r="CL60" s="10">
        <v>13.29</v>
      </c>
      <c r="CM60" s="11" t="s">
        <v>133</v>
      </c>
      <c r="CN60" s="7" t="str">
        <v/>
      </c>
      <c r="CO60" s="7" t="str">
        <v/>
      </c>
      <c r="CQ60" s="8" t="s">
        <v>24</v>
      </c>
      <c r="CR60" s="7">
        <f t="shared" si="14"/>
        <v>35</v>
      </c>
      <c r="CS60" s="10">
        <v>13.29</v>
      </c>
      <c r="CT60" s="11" t="s">
        <v>133</v>
      </c>
      <c r="CU60" s="7" t="str">
        <v/>
      </c>
      <c r="CV60" s="7" t="str">
        <v/>
      </c>
      <c r="CX60" s="8" t="s">
        <v>24</v>
      </c>
      <c r="CY60" s="7">
        <f t="shared" si="15"/>
        <v>35</v>
      </c>
      <c r="CZ60" s="10">
        <v>13.29</v>
      </c>
      <c r="DA60" s="11" t="s">
        <v>133</v>
      </c>
      <c r="DB60" s="7" t="str">
        <v/>
      </c>
      <c r="DC60" s="7" t="str">
        <v/>
      </c>
      <c r="DE60" s="8" t="s">
        <v>24</v>
      </c>
      <c r="DF60" s="7">
        <f t="shared" si="16"/>
        <v>35</v>
      </c>
      <c r="DG60" s="10">
        <v>13.29</v>
      </c>
      <c r="DH60" s="11" t="s">
        <v>133</v>
      </c>
      <c r="DI60" s="7" t="str">
        <v/>
      </c>
      <c r="DJ60" s="7" t="str">
        <v/>
      </c>
      <c r="DL60" s="8" t="s">
        <v>24</v>
      </c>
      <c r="DM60" s="7">
        <f t="shared" si="17"/>
        <v>35</v>
      </c>
      <c r="DN60" s="10">
        <v>13.29</v>
      </c>
      <c r="DO60" s="11" t="s">
        <v>133</v>
      </c>
      <c r="DP60" s="7" t="str">
        <v/>
      </c>
      <c r="DQ60" s="7" t="str">
        <v/>
      </c>
      <c r="DS60" s="8" t="s">
        <v>24</v>
      </c>
      <c r="DT60" s="7">
        <f t="shared" si="18"/>
        <v>35</v>
      </c>
      <c r="DU60" s="10">
        <v>13.29</v>
      </c>
      <c r="DV60" s="11" t="s">
        <v>133</v>
      </c>
      <c r="DW60" s="7" t="str">
        <v/>
      </c>
      <c r="DX60" s="7" t="str">
        <v/>
      </c>
      <c r="DZ60" s="8" t="s">
        <v>24</v>
      </c>
      <c r="EA60" s="7">
        <f t="shared" si="19"/>
        <v>35</v>
      </c>
      <c r="EB60" s="10">
        <v>13.29</v>
      </c>
      <c r="EC60" s="11" t="s">
        <v>133</v>
      </c>
      <c r="ED60" s="7" t="str">
        <v/>
      </c>
      <c r="EE60" s="7" t="str">
        <v/>
      </c>
      <c r="EG60" s="8" t="s">
        <v>24</v>
      </c>
      <c r="EH60" s="7">
        <f t="shared" si="20"/>
        <v>35</v>
      </c>
      <c r="EI60" s="10">
        <v>13.29</v>
      </c>
      <c r="EJ60" s="11" t="s">
        <v>133</v>
      </c>
      <c r="EK60" s="7" t="str">
        <v/>
      </c>
      <c r="EL60" s="7" t="str">
        <v/>
      </c>
      <c r="EN60" s="8" t="s">
        <v>24</v>
      </c>
      <c r="EO60" s="7">
        <f t="shared" si="21"/>
        <v>35</v>
      </c>
      <c r="EP60" s="10">
        <v>13.29</v>
      </c>
      <c r="EQ60" s="11" t="s">
        <v>133</v>
      </c>
      <c r="ER60" s="7" t="str">
        <v/>
      </c>
      <c r="ES60" s="7" t="str">
        <v/>
      </c>
      <c r="EU60" s="8" t="s">
        <v>24</v>
      </c>
      <c r="EV60" s="7">
        <f t="shared" si="22"/>
        <v>35</v>
      </c>
      <c r="EW60" s="10">
        <v>13.29</v>
      </c>
      <c r="EX60" s="11" t="s">
        <v>133</v>
      </c>
      <c r="EY60" s="7" t="str">
        <v/>
      </c>
      <c r="EZ60" s="7" t="str">
        <v/>
      </c>
      <c r="FB60" s="8" t="s">
        <v>24</v>
      </c>
      <c r="FC60" s="7">
        <f t="shared" si="23"/>
        <v>35</v>
      </c>
      <c r="FD60" s="10">
        <v>13.29</v>
      </c>
      <c r="FE60" s="11" t="s">
        <v>133</v>
      </c>
      <c r="FF60" s="7" t="str">
        <v/>
      </c>
      <c r="FG60" s="7" t="str">
        <v/>
      </c>
      <c r="FI60" s="8" t="s">
        <v>24</v>
      </c>
      <c r="FJ60" s="7">
        <f t="shared" si="24"/>
        <v>35</v>
      </c>
      <c r="FK60" s="10">
        <v>13.29</v>
      </c>
      <c r="FL60" s="11" t="s">
        <v>133</v>
      </c>
      <c r="FM60" s="7" t="str">
        <v/>
      </c>
      <c r="FN60" s="7" t="str">
        <v/>
      </c>
      <c r="FP60" s="8" t="s">
        <v>24</v>
      </c>
      <c r="FQ60" s="7">
        <f t="shared" si="25"/>
        <v>35</v>
      </c>
      <c r="FR60" s="10">
        <v>13.29</v>
      </c>
      <c r="FS60" s="11" t="s">
        <v>133</v>
      </c>
      <c r="FT60" s="7" t="str">
        <v/>
      </c>
      <c r="FU60" s="7" t="str">
        <v/>
      </c>
      <c r="FW60" s="8" t="s">
        <v>24</v>
      </c>
      <c r="FX60" s="7">
        <f t="shared" si="26"/>
        <v>35</v>
      </c>
      <c r="FY60" s="10">
        <v>13.29</v>
      </c>
      <c r="FZ60" s="11" t="s">
        <v>133</v>
      </c>
      <c r="GA60" s="7" t="str">
        <v/>
      </c>
      <c r="GB60" s="7" t="str">
        <v/>
      </c>
    </row>
    <row r="61" spans="2:184" ht="15.75" x14ac:dyDescent="0.25">
      <c r="B61" s="82">
        <f t="shared" si="27"/>
        <v>1587</v>
      </c>
      <c r="C61" s="8" t="s">
        <v>25</v>
      </c>
      <c r="D61" s="7">
        <f t="shared" si="0"/>
        <v>36</v>
      </c>
      <c r="E61" s="10">
        <v>1.587</v>
      </c>
      <c r="F61" s="11" t="s">
        <v>134</v>
      </c>
      <c r="G61" s="7" t="str">
        <v/>
      </c>
      <c r="H61" s="7" t="str">
        <v/>
      </c>
      <c r="J61" s="16">
        <f t="shared" si="1"/>
        <v>1587</v>
      </c>
      <c r="K61" s="8" t="s">
        <v>25</v>
      </c>
      <c r="L61" s="7">
        <f t="shared" si="2"/>
        <v>36</v>
      </c>
      <c r="M61" s="10">
        <v>1.587</v>
      </c>
      <c r="N61" s="11" t="s">
        <v>134</v>
      </c>
      <c r="O61" s="7" t="str">
        <v/>
      </c>
      <c r="P61" s="7" t="str">
        <v/>
      </c>
      <c r="R61" s="8" t="s">
        <v>25</v>
      </c>
      <c r="S61" s="7">
        <f t="shared" si="3"/>
        <v>36</v>
      </c>
      <c r="T61" s="10">
        <v>1.587</v>
      </c>
      <c r="U61" s="11" t="s">
        <v>134</v>
      </c>
      <c r="V61" s="7" t="str">
        <v/>
      </c>
      <c r="W61" s="7" t="str">
        <v/>
      </c>
      <c r="Y61" s="8" t="s">
        <v>25</v>
      </c>
      <c r="Z61" s="7">
        <f t="shared" si="4"/>
        <v>36</v>
      </c>
      <c r="AA61" s="10">
        <v>1.587</v>
      </c>
      <c r="AB61" s="11" t="s">
        <v>134</v>
      </c>
      <c r="AC61" s="7" t="str">
        <v/>
      </c>
      <c r="AD61" s="7" t="str">
        <v/>
      </c>
      <c r="AF61" s="8" t="s">
        <v>25</v>
      </c>
      <c r="AG61" s="7">
        <f t="shared" si="5"/>
        <v>36</v>
      </c>
      <c r="AH61" s="10">
        <v>1.587</v>
      </c>
      <c r="AI61" s="11" t="s">
        <v>134</v>
      </c>
      <c r="AJ61" s="7" t="str">
        <v/>
      </c>
      <c r="AK61" s="7" t="str">
        <v/>
      </c>
      <c r="AM61" s="8" t="s">
        <v>25</v>
      </c>
      <c r="AN61" s="7">
        <f t="shared" si="6"/>
        <v>36</v>
      </c>
      <c r="AO61" s="10">
        <v>1.587</v>
      </c>
      <c r="AP61" s="11" t="s">
        <v>134</v>
      </c>
      <c r="AQ61" s="7" t="str">
        <v/>
      </c>
      <c r="AR61" s="7" t="str">
        <v/>
      </c>
      <c r="AT61" s="8" t="s">
        <v>25</v>
      </c>
      <c r="AU61" s="7">
        <f t="shared" si="7"/>
        <v>36</v>
      </c>
      <c r="AV61" s="10">
        <v>1.587</v>
      </c>
      <c r="AW61" s="11" t="s">
        <v>134</v>
      </c>
      <c r="AX61" s="7" t="str">
        <v/>
      </c>
      <c r="AY61" s="7" t="str">
        <v/>
      </c>
      <c r="BA61" s="8" t="s">
        <v>25</v>
      </c>
      <c r="BB61" s="7">
        <f t="shared" si="8"/>
        <v>36</v>
      </c>
      <c r="BC61" s="10">
        <v>1.587</v>
      </c>
      <c r="BD61" s="11" t="s">
        <v>134</v>
      </c>
      <c r="BE61" s="7" t="str">
        <v/>
      </c>
      <c r="BF61" s="7" t="str">
        <v/>
      </c>
      <c r="BH61" s="8" t="s">
        <v>25</v>
      </c>
      <c r="BI61" s="7">
        <f t="shared" si="9"/>
        <v>36</v>
      </c>
      <c r="BJ61" s="10">
        <v>1.587</v>
      </c>
      <c r="BK61" s="11" t="s">
        <v>134</v>
      </c>
      <c r="BL61" s="7" t="str">
        <v/>
      </c>
      <c r="BM61" s="7" t="str">
        <v/>
      </c>
      <c r="BO61" s="8" t="s">
        <v>25</v>
      </c>
      <c r="BP61" s="7">
        <f t="shared" si="10"/>
        <v>36</v>
      </c>
      <c r="BQ61" s="10">
        <v>1.587</v>
      </c>
      <c r="BR61" s="11" t="s">
        <v>134</v>
      </c>
      <c r="BS61" s="7" t="str">
        <v/>
      </c>
      <c r="BT61" s="7" t="str">
        <v/>
      </c>
      <c r="BV61" s="8" t="s">
        <v>25</v>
      </c>
      <c r="BW61" s="7">
        <f t="shared" si="11"/>
        <v>36</v>
      </c>
      <c r="BX61" s="10">
        <v>1.587</v>
      </c>
      <c r="BY61" s="11" t="s">
        <v>134</v>
      </c>
      <c r="BZ61" s="7" t="str">
        <v/>
      </c>
      <c r="CA61" s="7" t="str">
        <v/>
      </c>
      <c r="CC61" s="8" t="s">
        <v>25</v>
      </c>
      <c r="CD61" s="7">
        <f t="shared" si="12"/>
        <v>36</v>
      </c>
      <c r="CE61" s="10">
        <v>1.587</v>
      </c>
      <c r="CF61" s="11" t="s">
        <v>134</v>
      </c>
      <c r="CG61" s="7" t="str">
        <v/>
      </c>
      <c r="CH61" s="7" t="str">
        <v/>
      </c>
      <c r="CJ61" s="8" t="s">
        <v>25</v>
      </c>
      <c r="CK61" s="7">
        <f t="shared" si="13"/>
        <v>36</v>
      </c>
      <c r="CL61" s="10">
        <v>1.587</v>
      </c>
      <c r="CM61" s="11" t="s">
        <v>134</v>
      </c>
      <c r="CN61" s="7" t="str">
        <v/>
      </c>
      <c r="CO61" s="7" t="str">
        <v/>
      </c>
      <c r="CQ61" s="8" t="s">
        <v>25</v>
      </c>
      <c r="CR61" s="7">
        <f t="shared" si="14"/>
        <v>36</v>
      </c>
      <c r="CS61" s="10">
        <v>1.587</v>
      </c>
      <c r="CT61" s="11" t="s">
        <v>134</v>
      </c>
      <c r="CU61" s="7" t="str">
        <v/>
      </c>
      <c r="CV61" s="7" t="str">
        <v/>
      </c>
      <c r="CX61" s="8" t="s">
        <v>25</v>
      </c>
      <c r="CY61" s="7">
        <f t="shared" si="15"/>
        <v>36</v>
      </c>
      <c r="CZ61" s="10">
        <v>1.587</v>
      </c>
      <c r="DA61" s="11" t="s">
        <v>134</v>
      </c>
      <c r="DB61" s="7" t="str">
        <v/>
      </c>
      <c r="DC61" s="7" t="str">
        <v/>
      </c>
      <c r="DE61" s="8" t="s">
        <v>25</v>
      </c>
      <c r="DF61" s="7">
        <f t="shared" si="16"/>
        <v>36</v>
      </c>
      <c r="DG61" s="10">
        <v>1.587</v>
      </c>
      <c r="DH61" s="11" t="s">
        <v>134</v>
      </c>
      <c r="DI61" s="7" t="str">
        <v/>
      </c>
      <c r="DJ61" s="7" t="str">
        <v/>
      </c>
      <c r="DL61" s="8" t="s">
        <v>25</v>
      </c>
      <c r="DM61" s="7">
        <f t="shared" si="17"/>
        <v>36</v>
      </c>
      <c r="DN61" s="10">
        <v>1.587</v>
      </c>
      <c r="DO61" s="11" t="s">
        <v>134</v>
      </c>
      <c r="DP61" s="7" t="str">
        <v/>
      </c>
      <c r="DQ61" s="7" t="str">
        <v/>
      </c>
      <c r="DS61" s="8" t="s">
        <v>25</v>
      </c>
      <c r="DT61" s="7">
        <f t="shared" si="18"/>
        <v>36</v>
      </c>
      <c r="DU61" s="10">
        <v>1.587</v>
      </c>
      <c r="DV61" s="11" t="s">
        <v>134</v>
      </c>
      <c r="DW61" s="7" t="str">
        <v/>
      </c>
      <c r="DX61" s="7" t="str">
        <v/>
      </c>
      <c r="DZ61" s="8" t="s">
        <v>25</v>
      </c>
      <c r="EA61" s="7">
        <f t="shared" si="19"/>
        <v>36</v>
      </c>
      <c r="EB61" s="10">
        <v>1.587</v>
      </c>
      <c r="EC61" s="11" t="s">
        <v>134</v>
      </c>
      <c r="ED61" s="7" t="str">
        <v/>
      </c>
      <c r="EE61" s="7" t="str">
        <v/>
      </c>
      <c r="EG61" s="8" t="s">
        <v>25</v>
      </c>
      <c r="EH61" s="7">
        <f t="shared" si="20"/>
        <v>36</v>
      </c>
      <c r="EI61" s="10">
        <v>1.587</v>
      </c>
      <c r="EJ61" s="11" t="s">
        <v>134</v>
      </c>
      <c r="EK61" s="7" t="str">
        <v/>
      </c>
      <c r="EL61" s="7" t="str">
        <v/>
      </c>
      <c r="EN61" s="8" t="s">
        <v>25</v>
      </c>
      <c r="EO61" s="7">
        <f t="shared" si="21"/>
        <v>36</v>
      </c>
      <c r="EP61" s="10">
        <v>1.587</v>
      </c>
      <c r="EQ61" s="11" t="s">
        <v>134</v>
      </c>
      <c r="ER61" s="7" t="str">
        <v/>
      </c>
      <c r="ES61" s="7" t="str">
        <v/>
      </c>
      <c r="EU61" s="8" t="s">
        <v>25</v>
      </c>
      <c r="EV61" s="7">
        <f t="shared" si="22"/>
        <v>36</v>
      </c>
      <c r="EW61" s="10">
        <v>1.587</v>
      </c>
      <c r="EX61" s="11" t="s">
        <v>134</v>
      </c>
      <c r="EY61" s="7" t="str">
        <v/>
      </c>
      <c r="EZ61" s="7" t="str">
        <v/>
      </c>
      <c r="FB61" s="8" t="s">
        <v>25</v>
      </c>
      <c r="FC61" s="7">
        <f t="shared" si="23"/>
        <v>36</v>
      </c>
      <c r="FD61" s="10">
        <v>1.587</v>
      </c>
      <c r="FE61" s="11" t="s">
        <v>134</v>
      </c>
      <c r="FF61" s="7" t="str">
        <v/>
      </c>
      <c r="FG61" s="7" t="str">
        <v/>
      </c>
      <c r="FI61" s="8" t="s">
        <v>25</v>
      </c>
      <c r="FJ61" s="7">
        <f t="shared" si="24"/>
        <v>36</v>
      </c>
      <c r="FK61" s="10">
        <v>1.587</v>
      </c>
      <c r="FL61" s="11" t="s">
        <v>134</v>
      </c>
      <c r="FM61" s="7" t="str">
        <v/>
      </c>
      <c r="FN61" s="7" t="str">
        <v/>
      </c>
      <c r="FP61" s="8" t="s">
        <v>25</v>
      </c>
      <c r="FQ61" s="7">
        <f t="shared" si="25"/>
        <v>36</v>
      </c>
      <c r="FR61" s="10">
        <v>1.587</v>
      </c>
      <c r="FS61" s="11" t="s">
        <v>134</v>
      </c>
      <c r="FT61" s="7" t="str">
        <v/>
      </c>
      <c r="FU61" s="7" t="str">
        <v/>
      </c>
      <c r="FW61" s="8" t="s">
        <v>25</v>
      </c>
      <c r="FX61" s="7">
        <f t="shared" si="26"/>
        <v>36</v>
      </c>
      <c r="FY61" s="10">
        <v>1.587</v>
      </c>
      <c r="FZ61" s="11" t="s">
        <v>134</v>
      </c>
      <c r="GA61" s="7" t="str">
        <v/>
      </c>
      <c r="GB61" s="7" t="str">
        <v/>
      </c>
    </row>
    <row r="62" spans="2:184" ht="15.75" x14ac:dyDescent="0.25">
      <c r="B62" s="82">
        <f t="shared" si="27"/>
        <v>1638</v>
      </c>
      <c r="C62" s="8" t="s">
        <v>25</v>
      </c>
      <c r="D62" s="7">
        <f t="shared" si="0"/>
        <v>36</v>
      </c>
      <c r="E62" s="10">
        <v>1.6379999999999999</v>
      </c>
      <c r="F62" s="11" t="s">
        <v>135</v>
      </c>
      <c r="G62" s="7" t="str">
        <v/>
      </c>
      <c r="H62" s="7" t="str">
        <v/>
      </c>
      <c r="J62" s="16">
        <f t="shared" si="1"/>
        <v>1638</v>
      </c>
      <c r="K62" s="8" t="s">
        <v>25</v>
      </c>
      <c r="L62" s="7">
        <f t="shared" si="2"/>
        <v>36</v>
      </c>
      <c r="M62" s="10">
        <v>1.6379999999999999</v>
      </c>
      <c r="N62" s="11" t="s">
        <v>135</v>
      </c>
      <c r="O62" s="7" t="str">
        <v/>
      </c>
      <c r="P62" s="7" t="str">
        <v/>
      </c>
      <c r="R62" s="8" t="s">
        <v>25</v>
      </c>
      <c r="S62" s="7">
        <f t="shared" si="3"/>
        <v>36</v>
      </c>
      <c r="T62" s="10">
        <v>1.6379999999999999</v>
      </c>
      <c r="U62" s="11" t="s">
        <v>135</v>
      </c>
      <c r="V62" s="7" t="str">
        <v/>
      </c>
      <c r="W62" s="7" t="str">
        <v/>
      </c>
      <c r="Y62" s="8" t="s">
        <v>25</v>
      </c>
      <c r="Z62" s="7">
        <f t="shared" si="4"/>
        <v>36</v>
      </c>
      <c r="AA62" s="10">
        <v>1.6379999999999999</v>
      </c>
      <c r="AB62" s="11" t="s">
        <v>135</v>
      </c>
      <c r="AC62" s="7" t="str">
        <v/>
      </c>
      <c r="AD62" s="7" t="str">
        <v/>
      </c>
      <c r="AF62" s="8" t="s">
        <v>25</v>
      </c>
      <c r="AG62" s="7">
        <f t="shared" si="5"/>
        <v>36</v>
      </c>
      <c r="AH62" s="10">
        <v>1.6379999999999999</v>
      </c>
      <c r="AI62" s="11" t="s">
        <v>135</v>
      </c>
      <c r="AJ62" s="7" t="str">
        <v/>
      </c>
      <c r="AK62" s="7" t="str">
        <v/>
      </c>
      <c r="AM62" s="8" t="s">
        <v>25</v>
      </c>
      <c r="AN62" s="7">
        <f t="shared" si="6"/>
        <v>36</v>
      </c>
      <c r="AO62" s="10">
        <v>1.6379999999999999</v>
      </c>
      <c r="AP62" s="11" t="s">
        <v>135</v>
      </c>
      <c r="AQ62" s="7" t="str">
        <v/>
      </c>
      <c r="AR62" s="7" t="str">
        <v/>
      </c>
      <c r="AT62" s="8" t="s">
        <v>25</v>
      </c>
      <c r="AU62" s="7">
        <f t="shared" si="7"/>
        <v>36</v>
      </c>
      <c r="AV62" s="10">
        <v>1.6379999999999999</v>
      </c>
      <c r="AW62" s="11" t="s">
        <v>135</v>
      </c>
      <c r="AX62" s="7" t="str">
        <v/>
      </c>
      <c r="AY62" s="7" t="str">
        <v/>
      </c>
      <c r="BA62" s="8" t="s">
        <v>25</v>
      </c>
      <c r="BB62" s="7">
        <f t="shared" si="8"/>
        <v>36</v>
      </c>
      <c r="BC62" s="10">
        <v>1.6379999999999999</v>
      </c>
      <c r="BD62" s="11" t="s">
        <v>135</v>
      </c>
      <c r="BE62" s="7" t="str">
        <v/>
      </c>
      <c r="BF62" s="7" t="str">
        <v/>
      </c>
      <c r="BH62" s="8" t="s">
        <v>25</v>
      </c>
      <c r="BI62" s="7">
        <f t="shared" si="9"/>
        <v>36</v>
      </c>
      <c r="BJ62" s="10">
        <v>1.6379999999999999</v>
      </c>
      <c r="BK62" s="11" t="s">
        <v>135</v>
      </c>
      <c r="BL62" s="7" t="str">
        <v/>
      </c>
      <c r="BM62" s="7" t="str">
        <v/>
      </c>
      <c r="BO62" s="8" t="s">
        <v>25</v>
      </c>
      <c r="BP62" s="7">
        <f t="shared" si="10"/>
        <v>36</v>
      </c>
      <c r="BQ62" s="10">
        <v>1.6379999999999999</v>
      </c>
      <c r="BR62" s="11" t="s">
        <v>135</v>
      </c>
      <c r="BS62" s="7" t="str">
        <v/>
      </c>
      <c r="BT62" s="7" t="str">
        <v/>
      </c>
      <c r="BV62" s="8" t="s">
        <v>25</v>
      </c>
      <c r="BW62" s="7">
        <f t="shared" si="11"/>
        <v>36</v>
      </c>
      <c r="BX62" s="10">
        <v>1.6379999999999999</v>
      </c>
      <c r="BY62" s="11" t="s">
        <v>135</v>
      </c>
      <c r="BZ62" s="7" t="str">
        <v/>
      </c>
      <c r="CA62" s="7" t="str">
        <v/>
      </c>
      <c r="CC62" s="8" t="s">
        <v>25</v>
      </c>
      <c r="CD62" s="7">
        <f t="shared" si="12"/>
        <v>36</v>
      </c>
      <c r="CE62" s="10">
        <v>1.6379999999999999</v>
      </c>
      <c r="CF62" s="11" t="s">
        <v>135</v>
      </c>
      <c r="CG62" s="7" t="str">
        <v/>
      </c>
      <c r="CH62" s="7" t="str">
        <v/>
      </c>
      <c r="CJ62" s="8" t="s">
        <v>25</v>
      </c>
      <c r="CK62" s="7">
        <f t="shared" si="13"/>
        <v>36</v>
      </c>
      <c r="CL62" s="10">
        <v>1.6379999999999999</v>
      </c>
      <c r="CM62" s="11" t="s">
        <v>135</v>
      </c>
      <c r="CN62" s="7" t="str">
        <v/>
      </c>
      <c r="CO62" s="7" t="str">
        <v/>
      </c>
      <c r="CQ62" s="8" t="s">
        <v>25</v>
      </c>
      <c r="CR62" s="7">
        <f t="shared" si="14"/>
        <v>36</v>
      </c>
      <c r="CS62" s="10">
        <v>1.6379999999999999</v>
      </c>
      <c r="CT62" s="11" t="s">
        <v>135</v>
      </c>
      <c r="CU62" s="7" t="str">
        <v/>
      </c>
      <c r="CV62" s="7" t="str">
        <v/>
      </c>
      <c r="CX62" s="8" t="s">
        <v>25</v>
      </c>
      <c r="CY62" s="7">
        <f t="shared" si="15"/>
        <v>36</v>
      </c>
      <c r="CZ62" s="10">
        <v>1.6379999999999999</v>
      </c>
      <c r="DA62" s="11" t="s">
        <v>135</v>
      </c>
      <c r="DB62" s="7" t="str">
        <v/>
      </c>
      <c r="DC62" s="7" t="str">
        <v/>
      </c>
      <c r="DE62" s="8" t="s">
        <v>25</v>
      </c>
      <c r="DF62" s="7">
        <f t="shared" si="16"/>
        <v>36</v>
      </c>
      <c r="DG62" s="10">
        <v>1.6379999999999999</v>
      </c>
      <c r="DH62" s="11" t="s">
        <v>135</v>
      </c>
      <c r="DI62" s="7" t="str">
        <v/>
      </c>
      <c r="DJ62" s="7" t="str">
        <v/>
      </c>
      <c r="DL62" s="8" t="s">
        <v>25</v>
      </c>
      <c r="DM62" s="7">
        <f t="shared" si="17"/>
        <v>36</v>
      </c>
      <c r="DN62" s="10">
        <v>1.6379999999999999</v>
      </c>
      <c r="DO62" s="11" t="s">
        <v>135</v>
      </c>
      <c r="DP62" s="7" t="str">
        <v/>
      </c>
      <c r="DQ62" s="7" t="str">
        <v/>
      </c>
      <c r="DS62" s="8" t="s">
        <v>25</v>
      </c>
      <c r="DT62" s="7">
        <f t="shared" si="18"/>
        <v>36</v>
      </c>
      <c r="DU62" s="10">
        <v>1.6379999999999999</v>
      </c>
      <c r="DV62" s="11" t="s">
        <v>135</v>
      </c>
      <c r="DW62" s="7" t="str">
        <v/>
      </c>
      <c r="DX62" s="7" t="str">
        <v/>
      </c>
      <c r="DZ62" s="8" t="s">
        <v>25</v>
      </c>
      <c r="EA62" s="7">
        <f t="shared" si="19"/>
        <v>36</v>
      </c>
      <c r="EB62" s="10">
        <v>1.6379999999999999</v>
      </c>
      <c r="EC62" s="11" t="s">
        <v>135</v>
      </c>
      <c r="ED62" s="7" t="str">
        <v/>
      </c>
      <c r="EE62" s="7" t="str">
        <v/>
      </c>
      <c r="EG62" s="8" t="s">
        <v>25</v>
      </c>
      <c r="EH62" s="7">
        <f t="shared" si="20"/>
        <v>36</v>
      </c>
      <c r="EI62" s="10">
        <v>1.6379999999999999</v>
      </c>
      <c r="EJ62" s="11" t="s">
        <v>135</v>
      </c>
      <c r="EK62" s="7" t="str">
        <v/>
      </c>
      <c r="EL62" s="7" t="str">
        <v/>
      </c>
      <c r="EN62" s="8" t="s">
        <v>25</v>
      </c>
      <c r="EO62" s="7">
        <f t="shared" si="21"/>
        <v>36</v>
      </c>
      <c r="EP62" s="10">
        <v>1.6379999999999999</v>
      </c>
      <c r="EQ62" s="11" t="s">
        <v>135</v>
      </c>
      <c r="ER62" s="7" t="str">
        <v/>
      </c>
      <c r="ES62" s="7" t="str">
        <v/>
      </c>
      <c r="EU62" s="8" t="s">
        <v>25</v>
      </c>
      <c r="EV62" s="7">
        <f t="shared" si="22"/>
        <v>36</v>
      </c>
      <c r="EW62" s="10">
        <v>1.6379999999999999</v>
      </c>
      <c r="EX62" s="11" t="s">
        <v>135</v>
      </c>
      <c r="EY62" s="7" t="str">
        <v/>
      </c>
      <c r="EZ62" s="7" t="str">
        <v/>
      </c>
      <c r="FB62" s="8" t="s">
        <v>25</v>
      </c>
      <c r="FC62" s="7">
        <f t="shared" si="23"/>
        <v>36</v>
      </c>
      <c r="FD62" s="10">
        <v>1.6379999999999999</v>
      </c>
      <c r="FE62" s="11" t="s">
        <v>135</v>
      </c>
      <c r="FF62" s="7" t="str">
        <v/>
      </c>
      <c r="FG62" s="7" t="str">
        <v/>
      </c>
      <c r="FI62" s="8" t="s">
        <v>25</v>
      </c>
      <c r="FJ62" s="7">
        <f t="shared" si="24"/>
        <v>36</v>
      </c>
      <c r="FK62" s="10">
        <v>1.6379999999999999</v>
      </c>
      <c r="FL62" s="11" t="s">
        <v>135</v>
      </c>
      <c r="FM62" s="7" t="str">
        <v/>
      </c>
      <c r="FN62" s="7" t="str">
        <v/>
      </c>
      <c r="FP62" s="8" t="s">
        <v>25</v>
      </c>
      <c r="FQ62" s="7">
        <f t="shared" si="25"/>
        <v>36</v>
      </c>
      <c r="FR62" s="10">
        <v>1.6379999999999999</v>
      </c>
      <c r="FS62" s="11" t="s">
        <v>135</v>
      </c>
      <c r="FT62" s="7" t="str">
        <v/>
      </c>
      <c r="FU62" s="7" t="str">
        <v/>
      </c>
      <c r="FW62" s="8" t="s">
        <v>25</v>
      </c>
      <c r="FX62" s="7">
        <f t="shared" si="26"/>
        <v>36</v>
      </c>
      <c r="FY62" s="10">
        <v>1.6379999999999999</v>
      </c>
      <c r="FZ62" s="11" t="s">
        <v>135</v>
      </c>
      <c r="GA62" s="7" t="str">
        <v/>
      </c>
      <c r="GB62" s="7" t="str">
        <v/>
      </c>
    </row>
    <row r="63" spans="2:184" ht="15.75" x14ac:dyDescent="0.25">
      <c r="B63" s="82">
        <f t="shared" si="27"/>
        <v>12632</v>
      </c>
      <c r="C63" s="8" t="s">
        <v>25</v>
      </c>
      <c r="D63" s="7">
        <f t="shared" si="0"/>
        <v>36</v>
      </c>
      <c r="E63" s="10">
        <v>12.632</v>
      </c>
      <c r="F63" s="11" t="s">
        <v>132</v>
      </c>
      <c r="G63" s="7" t="str">
        <v/>
      </c>
      <c r="H63" s="7" t="str">
        <v/>
      </c>
      <c r="J63" s="16">
        <f t="shared" si="1"/>
        <v>12648</v>
      </c>
      <c r="K63" s="8" t="s">
        <v>25</v>
      </c>
      <c r="L63" s="7">
        <f t="shared" si="2"/>
        <v>36</v>
      </c>
      <c r="M63" s="10">
        <v>12.648</v>
      </c>
      <c r="N63" s="11" t="s">
        <v>132</v>
      </c>
      <c r="O63" s="7" t="str">
        <v/>
      </c>
      <c r="P63" s="7" t="str">
        <v/>
      </c>
      <c r="R63" s="8" t="s">
        <v>25</v>
      </c>
      <c r="S63" s="7">
        <f t="shared" si="3"/>
        <v>36</v>
      </c>
      <c r="T63" s="10">
        <v>12.648</v>
      </c>
      <c r="U63" s="11" t="s">
        <v>132</v>
      </c>
      <c r="V63" s="7" t="str">
        <v/>
      </c>
      <c r="W63" s="7" t="str">
        <v/>
      </c>
      <c r="Y63" s="8" t="s">
        <v>25</v>
      </c>
      <c r="Z63" s="7">
        <f t="shared" si="4"/>
        <v>36</v>
      </c>
      <c r="AA63" s="10">
        <v>12.648</v>
      </c>
      <c r="AB63" s="11" t="s">
        <v>132</v>
      </c>
      <c r="AC63" s="7" t="str">
        <v/>
      </c>
      <c r="AD63" s="7" t="str">
        <v/>
      </c>
      <c r="AF63" s="8" t="s">
        <v>25</v>
      </c>
      <c r="AG63" s="7">
        <f t="shared" si="5"/>
        <v>36</v>
      </c>
      <c r="AH63" s="10">
        <v>12.648</v>
      </c>
      <c r="AI63" s="11" t="s">
        <v>132</v>
      </c>
      <c r="AJ63" s="7" t="str">
        <v/>
      </c>
      <c r="AK63" s="7" t="str">
        <v/>
      </c>
      <c r="AM63" s="8" t="s">
        <v>25</v>
      </c>
      <c r="AN63" s="7">
        <f t="shared" si="6"/>
        <v>36</v>
      </c>
      <c r="AO63" s="10">
        <v>12.648</v>
      </c>
      <c r="AP63" s="11" t="s">
        <v>132</v>
      </c>
      <c r="AQ63" s="7" t="str">
        <v/>
      </c>
      <c r="AR63" s="7" t="str">
        <v/>
      </c>
      <c r="AT63" s="8" t="s">
        <v>25</v>
      </c>
      <c r="AU63" s="7">
        <f t="shared" si="7"/>
        <v>36</v>
      </c>
      <c r="AV63" s="10">
        <v>12.648</v>
      </c>
      <c r="AW63" s="11" t="s">
        <v>132</v>
      </c>
      <c r="AX63" s="7" t="str">
        <v/>
      </c>
      <c r="AY63" s="7" t="str">
        <v/>
      </c>
      <c r="BA63" s="8" t="s">
        <v>25</v>
      </c>
      <c r="BB63" s="7">
        <f t="shared" si="8"/>
        <v>36</v>
      </c>
      <c r="BC63" s="10">
        <v>12.648</v>
      </c>
      <c r="BD63" s="11" t="s">
        <v>132</v>
      </c>
      <c r="BE63" s="7" t="str">
        <v/>
      </c>
      <c r="BF63" s="7" t="str">
        <v/>
      </c>
      <c r="BH63" s="8" t="s">
        <v>25</v>
      </c>
      <c r="BI63" s="7">
        <f t="shared" si="9"/>
        <v>36</v>
      </c>
      <c r="BJ63" s="10">
        <v>12.648</v>
      </c>
      <c r="BK63" s="11" t="s">
        <v>132</v>
      </c>
      <c r="BL63" s="7" t="str">
        <v/>
      </c>
      <c r="BM63" s="7" t="str">
        <v/>
      </c>
      <c r="BO63" s="8" t="s">
        <v>25</v>
      </c>
      <c r="BP63" s="7">
        <f t="shared" si="10"/>
        <v>36</v>
      </c>
      <c r="BQ63" s="10">
        <v>12.648</v>
      </c>
      <c r="BR63" s="11" t="s">
        <v>132</v>
      </c>
      <c r="BS63" s="7" t="str">
        <v/>
      </c>
      <c r="BT63" s="7" t="str">
        <v/>
      </c>
      <c r="BV63" s="8" t="s">
        <v>25</v>
      </c>
      <c r="BW63" s="7">
        <f t="shared" si="11"/>
        <v>36</v>
      </c>
      <c r="BX63" s="10">
        <v>12.648</v>
      </c>
      <c r="BY63" s="11" t="s">
        <v>132</v>
      </c>
      <c r="BZ63" s="7" t="str">
        <v/>
      </c>
      <c r="CA63" s="7" t="str">
        <v/>
      </c>
      <c r="CC63" s="8" t="s">
        <v>25</v>
      </c>
      <c r="CD63" s="7">
        <f t="shared" si="12"/>
        <v>36</v>
      </c>
      <c r="CE63" s="10">
        <v>12.648</v>
      </c>
      <c r="CF63" s="11" t="s">
        <v>132</v>
      </c>
      <c r="CG63" s="7" t="str">
        <v/>
      </c>
      <c r="CH63" s="7" t="str">
        <v/>
      </c>
      <c r="CJ63" s="8" t="s">
        <v>25</v>
      </c>
      <c r="CK63" s="7">
        <f t="shared" si="13"/>
        <v>36</v>
      </c>
      <c r="CL63" s="10">
        <v>12.648</v>
      </c>
      <c r="CM63" s="11" t="s">
        <v>132</v>
      </c>
      <c r="CN63" s="7" t="str">
        <v/>
      </c>
      <c r="CO63" s="7" t="str">
        <v/>
      </c>
      <c r="CQ63" s="8" t="s">
        <v>25</v>
      </c>
      <c r="CR63" s="7">
        <f t="shared" si="14"/>
        <v>36</v>
      </c>
      <c r="CS63" s="10">
        <v>12.648</v>
      </c>
      <c r="CT63" s="11" t="s">
        <v>132</v>
      </c>
      <c r="CU63" s="7" t="str">
        <v/>
      </c>
      <c r="CV63" s="7" t="str">
        <v/>
      </c>
      <c r="CX63" s="8" t="s">
        <v>25</v>
      </c>
      <c r="CY63" s="7">
        <f t="shared" si="15"/>
        <v>36</v>
      </c>
      <c r="CZ63" s="10">
        <v>12.648</v>
      </c>
      <c r="DA63" s="11" t="s">
        <v>132</v>
      </c>
      <c r="DB63" s="7" t="str">
        <v/>
      </c>
      <c r="DC63" s="7" t="str">
        <v/>
      </c>
      <c r="DE63" s="8" t="s">
        <v>25</v>
      </c>
      <c r="DF63" s="7">
        <f t="shared" si="16"/>
        <v>36</v>
      </c>
      <c r="DG63" s="10">
        <v>12.648</v>
      </c>
      <c r="DH63" s="11" t="s">
        <v>132</v>
      </c>
      <c r="DI63" s="7" t="str">
        <v/>
      </c>
      <c r="DJ63" s="7" t="str">
        <v/>
      </c>
      <c r="DL63" s="8" t="s">
        <v>25</v>
      </c>
      <c r="DM63" s="7">
        <f t="shared" si="17"/>
        <v>36</v>
      </c>
      <c r="DN63" s="10">
        <v>12.648</v>
      </c>
      <c r="DO63" s="11" t="s">
        <v>132</v>
      </c>
      <c r="DP63" s="7" t="str">
        <v/>
      </c>
      <c r="DQ63" s="7" t="str">
        <v/>
      </c>
      <c r="DS63" s="8" t="s">
        <v>25</v>
      </c>
      <c r="DT63" s="7">
        <f t="shared" si="18"/>
        <v>36</v>
      </c>
      <c r="DU63" s="10">
        <v>12.648</v>
      </c>
      <c r="DV63" s="11" t="s">
        <v>132</v>
      </c>
      <c r="DW63" s="7" t="str">
        <v/>
      </c>
      <c r="DX63" s="7" t="str">
        <v/>
      </c>
      <c r="DZ63" s="8" t="s">
        <v>25</v>
      </c>
      <c r="EA63" s="7">
        <f t="shared" si="19"/>
        <v>36</v>
      </c>
      <c r="EB63" s="10">
        <v>12.648</v>
      </c>
      <c r="EC63" s="11" t="s">
        <v>132</v>
      </c>
      <c r="ED63" s="7" t="str">
        <v/>
      </c>
      <c r="EE63" s="7" t="str">
        <v/>
      </c>
      <c r="EG63" s="8" t="s">
        <v>25</v>
      </c>
      <c r="EH63" s="7">
        <f t="shared" si="20"/>
        <v>36</v>
      </c>
      <c r="EI63" s="10">
        <v>12.648</v>
      </c>
      <c r="EJ63" s="11" t="s">
        <v>132</v>
      </c>
      <c r="EK63" s="7" t="str">
        <v/>
      </c>
      <c r="EL63" s="7" t="str">
        <v/>
      </c>
      <c r="EN63" s="8" t="s">
        <v>25</v>
      </c>
      <c r="EO63" s="7">
        <f t="shared" si="21"/>
        <v>36</v>
      </c>
      <c r="EP63" s="10">
        <v>12.648</v>
      </c>
      <c r="EQ63" s="11" t="s">
        <v>132</v>
      </c>
      <c r="ER63" s="7" t="str">
        <v/>
      </c>
      <c r="ES63" s="7" t="str">
        <v/>
      </c>
      <c r="EU63" s="8" t="s">
        <v>25</v>
      </c>
      <c r="EV63" s="7">
        <f t="shared" si="22"/>
        <v>36</v>
      </c>
      <c r="EW63" s="10">
        <v>12.648</v>
      </c>
      <c r="EX63" s="11" t="s">
        <v>132</v>
      </c>
      <c r="EY63" s="7" t="str">
        <v/>
      </c>
      <c r="EZ63" s="7" t="str">
        <v/>
      </c>
      <c r="FB63" s="8" t="s">
        <v>25</v>
      </c>
      <c r="FC63" s="7">
        <f t="shared" si="23"/>
        <v>36</v>
      </c>
      <c r="FD63" s="10">
        <v>12.648</v>
      </c>
      <c r="FE63" s="11" t="s">
        <v>132</v>
      </c>
      <c r="FF63" s="7" t="str">
        <v/>
      </c>
      <c r="FG63" s="7" t="str">
        <v/>
      </c>
      <c r="FI63" s="8" t="s">
        <v>25</v>
      </c>
      <c r="FJ63" s="7">
        <f t="shared" si="24"/>
        <v>36</v>
      </c>
      <c r="FK63" s="10">
        <v>12.648</v>
      </c>
      <c r="FL63" s="11" t="s">
        <v>132</v>
      </c>
      <c r="FM63" s="7" t="str">
        <v/>
      </c>
      <c r="FN63" s="7" t="str">
        <v/>
      </c>
      <c r="FP63" s="8" t="s">
        <v>25</v>
      </c>
      <c r="FQ63" s="7">
        <f t="shared" si="25"/>
        <v>36</v>
      </c>
      <c r="FR63" s="10">
        <v>12.648</v>
      </c>
      <c r="FS63" s="11" t="s">
        <v>132</v>
      </c>
      <c r="FT63" s="7" t="str">
        <v/>
      </c>
      <c r="FU63" s="7" t="str">
        <v/>
      </c>
      <c r="FW63" s="8" t="s">
        <v>25</v>
      </c>
      <c r="FX63" s="7">
        <f t="shared" si="26"/>
        <v>36</v>
      </c>
      <c r="FY63" s="10">
        <v>12.648</v>
      </c>
      <c r="FZ63" s="11" t="s">
        <v>132</v>
      </c>
      <c r="GA63" s="7" t="str">
        <v/>
      </c>
      <c r="GB63" s="7" t="str">
        <v/>
      </c>
    </row>
    <row r="64" spans="2:184" ht="15.75" x14ac:dyDescent="0.25">
      <c r="B64" s="82">
        <f t="shared" si="27"/>
        <v>14112</v>
      </c>
      <c r="C64" s="8" t="s">
        <v>25</v>
      </c>
      <c r="D64" s="7">
        <f t="shared" si="0"/>
        <v>36</v>
      </c>
      <c r="E64" s="10">
        <v>14.112</v>
      </c>
      <c r="F64" s="11" t="s">
        <v>133</v>
      </c>
      <c r="G64" s="7" t="str">
        <v/>
      </c>
      <c r="H64" s="7" t="str">
        <v/>
      </c>
      <c r="J64" s="16">
        <f t="shared" si="1"/>
        <v>14112</v>
      </c>
      <c r="K64" s="8" t="s">
        <v>25</v>
      </c>
      <c r="L64" s="7">
        <f t="shared" si="2"/>
        <v>36</v>
      </c>
      <c r="M64" s="10">
        <v>14.112</v>
      </c>
      <c r="N64" s="11" t="s">
        <v>133</v>
      </c>
      <c r="O64" s="7" t="str">
        <v/>
      </c>
      <c r="P64" s="7" t="str">
        <v/>
      </c>
      <c r="R64" s="8" t="s">
        <v>25</v>
      </c>
      <c r="S64" s="7">
        <f t="shared" si="3"/>
        <v>36</v>
      </c>
      <c r="T64" s="10">
        <v>14.112</v>
      </c>
      <c r="U64" s="11" t="s">
        <v>133</v>
      </c>
      <c r="V64" s="7" t="str">
        <v/>
      </c>
      <c r="W64" s="7" t="str">
        <v/>
      </c>
      <c r="Y64" s="8" t="s">
        <v>25</v>
      </c>
      <c r="Z64" s="7">
        <f t="shared" si="4"/>
        <v>36</v>
      </c>
      <c r="AA64" s="10">
        <v>14.112</v>
      </c>
      <c r="AB64" s="11" t="s">
        <v>133</v>
      </c>
      <c r="AC64" s="7" t="str">
        <v/>
      </c>
      <c r="AD64" s="7" t="str">
        <v/>
      </c>
      <c r="AF64" s="8" t="s">
        <v>25</v>
      </c>
      <c r="AG64" s="7">
        <f t="shared" si="5"/>
        <v>36</v>
      </c>
      <c r="AH64" s="10">
        <v>14.112</v>
      </c>
      <c r="AI64" s="11" t="s">
        <v>133</v>
      </c>
      <c r="AJ64" s="7" t="str">
        <v/>
      </c>
      <c r="AK64" s="7" t="str">
        <v/>
      </c>
      <c r="AM64" s="8" t="s">
        <v>25</v>
      </c>
      <c r="AN64" s="7">
        <f t="shared" si="6"/>
        <v>36</v>
      </c>
      <c r="AO64" s="10">
        <v>14.112</v>
      </c>
      <c r="AP64" s="11" t="s">
        <v>133</v>
      </c>
      <c r="AQ64" s="7" t="str">
        <v/>
      </c>
      <c r="AR64" s="7" t="str">
        <v/>
      </c>
      <c r="AT64" s="8" t="s">
        <v>25</v>
      </c>
      <c r="AU64" s="7">
        <f t="shared" si="7"/>
        <v>36</v>
      </c>
      <c r="AV64" s="10">
        <v>14.112</v>
      </c>
      <c r="AW64" s="11" t="s">
        <v>133</v>
      </c>
      <c r="AX64" s="7" t="str">
        <v/>
      </c>
      <c r="AY64" s="7" t="str">
        <v/>
      </c>
      <c r="BA64" s="8" t="s">
        <v>25</v>
      </c>
      <c r="BB64" s="7">
        <f t="shared" si="8"/>
        <v>36</v>
      </c>
      <c r="BC64" s="10">
        <v>14.112</v>
      </c>
      <c r="BD64" s="11" t="s">
        <v>133</v>
      </c>
      <c r="BE64" s="7" t="str">
        <v/>
      </c>
      <c r="BF64" s="7" t="str">
        <v/>
      </c>
      <c r="BH64" s="8" t="s">
        <v>25</v>
      </c>
      <c r="BI64" s="7">
        <f t="shared" si="9"/>
        <v>36</v>
      </c>
      <c r="BJ64" s="10">
        <v>14.112</v>
      </c>
      <c r="BK64" s="11" t="s">
        <v>133</v>
      </c>
      <c r="BL64" s="7" t="str">
        <v/>
      </c>
      <c r="BM64" s="7" t="str">
        <v/>
      </c>
      <c r="BO64" s="8" t="s">
        <v>25</v>
      </c>
      <c r="BP64" s="7">
        <f t="shared" si="10"/>
        <v>36</v>
      </c>
      <c r="BQ64" s="10">
        <v>14.112</v>
      </c>
      <c r="BR64" s="11" t="s">
        <v>133</v>
      </c>
      <c r="BS64" s="7" t="str">
        <v/>
      </c>
      <c r="BT64" s="7" t="str">
        <v/>
      </c>
      <c r="BV64" s="8" t="s">
        <v>25</v>
      </c>
      <c r="BW64" s="7">
        <f t="shared" si="11"/>
        <v>36</v>
      </c>
      <c r="BX64" s="10">
        <v>14.112</v>
      </c>
      <c r="BY64" s="11" t="s">
        <v>133</v>
      </c>
      <c r="BZ64" s="7" t="str">
        <v/>
      </c>
      <c r="CA64" s="7" t="str">
        <v/>
      </c>
      <c r="CC64" s="8" t="s">
        <v>25</v>
      </c>
      <c r="CD64" s="7">
        <f t="shared" si="12"/>
        <v>36</v>
      </c>
      <c r="CE64" s="10">
        <v>14.112</v>
      </c>
      <c r="CF64" s="11" t="s">
        <v>133</v>
      </c>
      <c r="CG64" s="7" t="str">
        <v/>
      </c>
      <c r="CH64" s="7" t="str">
        <v/>
      </c>
      <c r="CJ64" s="8" t="s">
        <v>25</v>
      </c>
      <c r="CK64" s="7">
        <f t="shared" si="13"/>
        <v>36</v>
      </c>
      <c r="CL64" s="10">
        <v>14.112</v>
      </c>
      <c r="CM64" s="11" t="s">
        <v>133</v>
      </c>
      <c r="CN64" s="7" t="str">
        <v/>
      </c>
      <c r="CO64" s="7" t="str">
        <v/>
      </c>
      <c r="CQ64" s="8" t="s">
        <v>25</v>
      </c>
      <c r="CR64" s="7">
        <f t="shared" si="14"/>
        <v>36</v>
      </c>
      <c r="CS64" s="10">
        <v>14.112</v>
      </c>
      <c r="CT64" s="11" t="s">
        <v>133</v>
      </c>
      <c r="CU64" s="7" t="str">
        <v/>
      </c>
      <c r="CV64" s="7" t="str">
        <v/>
      </c>
      <c r="CX64" s="8" t="s">
        <v>25</v>
      </c>
      <c r="CY64" s="7">
        <f t="shared" si="15"/>
        <v>36</v>
      </c>
      <c r="CZ64" s="10">
        <v>14.112</v>
      </c>
      <c r="DA64" s="11" t="s">
        <v>133</v>
      </c>
      <c r="DB64" s="7" t="str">
        <v/>
      </c>
      <c r="DC64" s="7" t="str">
        <v/>
      </c>
      <c r="DE64" s="8" t="s">
        <v>25</v>
      </c>
      <c r="DF64" s="7">
        <f t="shared" si="16"/>
        <v>36</v>
      </c>
      <c r="DG64" s="10">
        <v>14.112</v>
      </c>
      <c r="DH64" s="11" t="s">
        <v>133</v>
      </c>
      <c r="DI64" s="7" t="str">
        <v/>
      </c>
      <c r="DJ64" s="7" t="str">
        <v/>
      </c>
      <c r="DL64" s="8" t="s">
        <v>25</v>
      </c>
      <c r="DM64" s="7">
        <f t="shared" si="17"/>
        <v>36</v>
      </c>
      <c r="DN64" s="10">
        <v>14.112</v>
      </c>
      <c r="DO64" s="11" t="s">
        <v>133</v>
      </c>
      <c r="DP64" s="7" t="str">
        <v/>
      </c>
      <c r="DQ64" s="7" t="str">
        <v/>
      </c>
      <c r="DS64" s="8" t="s">
        <v>25</v>
      </c>
      <c r="DT64" s="7">
        <f t="shared" si="18"/>
        <v>36</v>
      </c>
      <c r="DU64" s="10">
        <v>14.112</v>
      </c>
      <c r="DV64" s="11" t="s">
        <v>133</v>
      </c>
      <c r="DW64" s="7" t="str">
        <v/>
      </c>
      <c r="DX64" s="7" t="str">
        <v/>
      </c>
      <c r="DZ64" s="8" t="s">
        <v>25</v>
      </c>
      <c r="EA64" s="7">
        <f t="shared" si="19"/>
        <v>36</v>
      </c>
      <c r="EB64" s="10">
        <v>14.112</v>
      </c>
      <c r="EC64" s="11" t="s">
        <v>133</v>
      </c>
      <c r="ED64" s="7" t="str">
        <v/>
      </c>
      <c r="EE64" s="7" t="str">
        <v/>
      </c>
      <c r="EG64" s="8" t="s">
        <v>25</v>
      </c>
      <c r="EH64" s="7">
        <f t="shared" si="20"/>
        <v>36</v>
      </c>
      <c r="EI64" s="10">
        <v>14.112</v>
      </c>
      <c r="EJ64" s="11" t="s">
        <v>133</v>
      </c>
      <c r="EK64" s="7" t="str">
        <v/>
      </c>
      <c r="EL64" s="7" t="str">
        <v/>
      </c>
      <c r="EN64" s="8" t="s">
        <v>25</v>
      </c>
      <c r="EO64" s="7">
        <f t="shared" si="21"/>
        <v>36</v>
      </c>
      <c r="EP64" s="10">
        <v>14.112</v>
      </c>
      <c r="EQ64" s="11" t="s">
        <v>133</v>
      </c>
      <c r="ER64" s="7" t="str">
        <v/>
      </c>
      <c r="ES64" s="7" t="str">
        <v/>
      </c>
      <c r="EU64" s="8" t="s">
        <v>25</v>
      </c>
      <c r="EV64" s="7">
        <f t="shared" si="22"/>
        <v>36</v>
      </c>
      <c r="EW64" s="10">
        <v>14.112</v>
      </c>
      <c r="EX64" s="11" t="s">
        <v>133</v>
      </c>
      <c r="EY64" s="7" t="str">
        <v/>
      </c>
      <c r="EZ64" s="7" t="str">
        <v/>
      </c>
      <c r="FB64" s="8" t="s">
        <v>25</v>
      </c>
      <c r="FC64" s="7">
        <f t="shared" si="23"/>
        <v>36</v>
      </c>
      <c r="FD64" s="10">
        <v>14.112</v>
      </c>
      <c r="FE64" s="11" t="s">
        <v>133</v>
      </c>
      <c r="FF64" s="7" t="str">
        <v/>
      </c>
      <c r="FG64" s="7" t="str">
        <v/>
      </c>
      <c r="FI64" s="8" t="s">
        <v>25</v>
      </c>
      <c r="FJ64" s="7">
        <f t="shared" si="24"/>
        <v>36</v>
      </c>
      <c r="FK64" s="10">
        <v>14.112</v>
      </c>
      <c r="FL64" s="11" t="s">
        <v>133</v>
      </c>
      <c r="FM64" s="7" t="str">
        <v/>
      </c>
      <c r="FN64" s="7" t="str">
        <v/>
      </c>
      <c r="FP64" s="8" t="s">
        <v>25</v>
      </c>
      <c r="FQ64" s="7">
        <f t="shared" si="25"/>
        <v>36</v>
      </c>
      <c r="FR64" s="10">
        <v>14.112</v>
      </c>
      <c r="FS64" s="11" t="s">
        <v>133</v>
      </c>
      <c r="FT64" s="7" t="str">
        <v/>
      </c>
      <c r="FU64" s="7" t="str">
        <v/>
      </c>
      <c r="FW64" s="8" t="s">
        <v>25</v>
      </c>
      <c r="FX64" s="7">
        <f t="shared" si="26"/>
        <v>36</v>
      </c>
      <c r="FY64" s="10">
        <v>14.112</v>
      </c>
      <c r="FZ64" s="11" t="s">
        <v>133</v>
      </c>
      <c r="GA64" s="7" t="str">
        <v/>
      </c>
      <c r="GB64" s="7" t="str">
        <v/>
      </c>
    </row>
    <row r="65" spans="2:184" ht="15.75" x14ac:dyDescent="0.25">
      <c r="B65" s="82">
        <f t="shared" si="27"/>
        <v>1694</v>
      </c>
      <c r="C65" s="8" t="s">
        <v>26</v>
      </c>
      <c r="D65" s="7">
        <f t="shared" si="0"/>
        <v>37</v>
      </c>
      <c r="E65" s="10">
        <v>1.694</v>
      </c>
      <c r="F65" s="11" t="s">
        <v>134</v>
      </c>
      <c r="G65" s="7" t="str">
        <v/>
      </c>
      <c r="H65" s="7" t="str">
        <v/>
      </c>
      <c r="J65" s="16">
        <f t="shared" si="1"/>
        <v>1694</v>
      </c>
      <c r="K65" s="8" t="s">
        <v>26</v>
      </c>
      <c r="L65" s="7">
        <f t="shared" si="2"/>
        <v>37</v>
      </c>
      <c r="M65" s="10">
        <v>1.694</v>
      </c>
      <c r="N65" s="11" t="s">
        <v>134</v>
      </c>
      <c r="O65" s="7" t="str">
        <v/>
      </c>
      <c r="P65" s="7" t="str">
        <v/>
      </c>
      <c r="R65" s="8" t="s">
        <v>26</v>
      </c>
      <c r="S65" s="7">
        <f t="shared" si="3"/>
        <v>37</v>
      </c>
      <c r="T65" s="10">
        <v>1.694</v>
      </c>
      <c r="U65" s="11" t="s">
        <v>134</v>
      </c>
      <c r="V65" s="7" t="str">
        <v/>
      </c>
      <c r="W65" s="7" t="str">
        <v/>
      </c>
      <c r="Y65" s="8" t="s">
        <v>26</v>
      </c>
      <c r="Z65" s="7">
        <f t="shared" si="4"/>
        <v>37</v>
      </c>
      <c r="AA65" s="10">
        <v>1.694</v>
      </c>
      <c r="AB65" s="11" t="s">
        <v>134</v>
      </c>
      <c r="AC65" s="7" t="str">
        <v/>
      </c>
      <c r="AD65" s="7" t="str">
        <v/>
      </c>
      <c r="AF65" s="8" t="s">
        <v>26</v>
      </c>
      <c r="AG65" s="7">
        <f t="shared" si="5"/>
        <v>37</v>
      </c>
      <c r="AH65" s="10">
        <v>1.694</v>
      </c>
      <c r="AI65" s="11" t="s">
        <v>134</v>
      </c>
      <c r="AJ65" s="7" t="str">
        <v/>
      </c>
      <c r="AK65" s="7" t="str">
        <v/>
      </c>
      <c r="AM65" s="8" t="s">
        <v>26</v>
      </c>
      <c r="AN65" s="7">
        <f t="shared" si="6"/>
        <v>37</v>
      </c>
      <c r="AO65" s="10">
        <v>1.694</v>
      </c>
      <c r="AP65" s="11" t="s">
        <v>134</v>
      </c>
      <c r="AQ65" s="7" t="str">
        <v/>
      </c>
      <c r="AR65" s="7" t="str">
        <v/>
      </c>
      <c r="AT65" s="8" t="s">
        <v>26</v>
      </c>
      <c r="AU65" s="7">
        <f t="shared" si="7"/>
        <v>37</v>
      </c>
      <c r="AV65" s="10">
        <v>1.694</v>
      </c>
      <c r="AW65" s="11" t="s">
        <v>134</v>
      </c>
      <c r="AX65" s="7" t="str">
        <v/>
      </c>
      <c r="AY65" s="7" t="str">
        <v/>
      </c>
      <c r="BA65" s="8" t="s">
        <v>26</v>
      </c>
      <c r="BB65" s="7">
        <f t="shared" si="8"/>
        <v>37</v>
      </c>
      <c r="BC65" s="10">
        <v>1.694</v>
      </c>
      <c r="BD65" s="11" t="s">
        <v>134</v>
      </c>
      <c r="BE65" s="7" t="str">
        <v/>
      </c>
      <c r="BF65" s="7" t="str">
        <v/>
      </c>
      <c r="BH65" s="8" t="s">
        <v>26</v>
      </c>
      <c r="BI65" s="7">
        <f t="shared" si="9"/>
        <v>37</v>
      </c>
      <c r="BJ65" s="10">
        <v>1.694</v>
      </c>
      <c r="BK65" s="11" t="s">
        <v>134</v>
      </c>
      <c r="BL65" s="7" t="str">
        <v/>
      </c>
      <c r="BM65" s="7" t="str">
        <v/>
      </c>
      <c r="BO65" s="8" t="s">
        <v>26</v>
      </c>
      <c r="BP65" s="7">
        <f t="shared" si="10"/>
        <v>37</v>
      </c>
      <c r="BQ65" s="10">
        <v>1.694</v>
      </c>
      <c r="BR65" s="11" t="s">
        <v>134</v>
      </c>
      <c r="BS65" s="7" t="str">
        <v/>
      </c>
      <c r="BT65" s="7" t="str">
        <v/>
      </c>
      <c r="BV65" s="8" t="s">
        <v>26</v>
      </c>
      <c r="BW65" s="7">
        <f t="shared" si="11"/>
        <v>37</v>
      </c>
      <c r="BX65" s="10">
        <v>1.694</v>
      </c>
      <c r="BY65" s="11" t="s">
        <v>134</v>
      </c>
      <c r="BZ65" s="7" t="str">
        <v/>
      </c>
      <c r="CA65" s="7" t="str">
        <v/>
      </c>
      <c r="CC65" s="8" t="s">
        <v>26</v>
      </c>
      <c r="CD65" s="7">
        <f t="shared" si="12"/>
        <v>37</v>
      </c>
      <c r="CE65" s="10">
        <v>1.694</v>
      </c>
      <c r="CF65" s="11" t="s">
        <v>134</v>
      </c>
      <c r="CG65" s="7" t="str">
        <v/>
      </c>
      <c r="CH65" s="7" t="str">
        <v/>
      </c>
      <c r="CJ65" s="8" t="s">
        <v>26</v>
      </c>
      <c r="CK65" s="7">
        <f t="shared" si="13"/>
        <v>37</v>
      </c>
      <c r="CL65" s="10">
        <v>1.694</v>
      </c>
      <c r="CM65" s="11" t="s">
        <v>134</v>
      </c>
      <c r="CN65" s="7" t="str">
        <v/>
      </c>
      <c r="CO65" s="7" t="str">
        <v/>
      </c>
      <c r="CQ65" s="8" t="s">
        <v>26</v>
      </c>
      <c r="CR65" s="7">
        <f t="shared" si="14"/>
        <v>37</v>
      </c>
      <c r="CS65" s="10">
        <v>1.694</v>
      </c>
      <c r="CT65" s="11" t="s">
        <v>134</v>
      </c>
      <c r="CU65" s="7" t="str">
        <v/>
      </c>
      <c r="CV65" s="7" t="str">
        <v/>
      </c>
      <c r="CX65" s="8" t="s">
        <v>26</v>
      </c>
      <c r="CY65" s="7">
        <f t="shared" si="15"/>
        <v>37</v>
      </c>
      <c r="CZ65" s="10">
        <v>1.694</v>
      </c>
      <c r="DA65" s="11" t="s">
        <v>134</v>
      </c>
      <c r="DB65" s="7" t="str">
        <v/>
      </c>
      <c r="DC65" s="7" t="str">
        <v/>
      </c>
      <c r="DE65" s="8" t="s">
        <v>26</v>
      </c>
      <c r="DF65" s="7">
        <f t="shared" si="16"/>
        <v>37</v>
      </c>
      <c r="DG65" s="10">
        <v>1.694</v>
      </c>
      <c r="DH65" s="11" t="s">
        <v>134</v>
      </c>
      <c r="DI65" s="7" t="str">
        <v/>
      </c>
      <c r="DJ65" s="7" t="str">
        <v/>
      </c>
      <c r="DL65" s="8" t="s">
        <v>26</v>
      </c>
      <c r="DM65" s="7">
        <f t="shared" si="17"/>
        <v>37</v>
      </c>
      <c r="DN65" s="10">
        <v>1.694</v>
      </c>
      <c r="DO65" s="11" t="s">
        <v>134</v>
      </c>
      <c r="DP65" s="7" t="str">
        <v/>
      </c>
      <c r="DQ65" s="7" t="str">
        <v/>
      </c>
      <c r="DS65" s="8" t="s">
        <v>26</v>
      </c>
      <c r="DT65" s="7">
        <f t="shared" si="18"/>
        <v>37</v>
      </c>
      <c r="DU65" s="10">
        <v>1.694</v>
      </c>
      <c r="DV65" s="11" t="s">
        <v>134</v>
      </c>
      <c r="DW65" s="7" t="str">
        <v/>
      </c>
      <c r="DX65" s="7" t="str">
        <v/>
      </c>
      <c r="DZ65" s="8" t="s">
        <v>26</v>
      </c>
      <c r="EA65" s="7">
        <f t="shared" si="19"/>
        <v>37</v>
      </c>
      <c r="EB65" s="10">
        <v>1.694</v>
      </c>
      <c r="EC65" s="11" t="s">
        <v>134</v>
      </c>
      <c r="ED65" s="7" t="str">
        <v/>
      </c>
      <c r="EE65" s="7" t="str">
        <v/>
      </c>
      <c r="EG65" s="8" t="s">
        <v>26</v>
      </c>
      <c r="EH65" s="7">
        <f t="shared" si="20"/>
        <v>37</v>
      </c>
      <c r="EI65" s="10">
        <v>1.694</v>
      </c>
      <c r="EJ65" s="11" t="s">
        <v>134</v>
      </c>
      <c r="EK65" s="7" t="str">
        <v/>
      </c>
      <c r="EL65" s="7" t="str">
        <v/>
      </c>
      <c r="EN65" s="8" t="s">
        <v>26</v>
      </c>
      <c r="EO65" s="7">
        <f t="shared" si="21"/>
        <v>37</v>
      </c>
      <c r="EP65" s="10">
        <v>1.694</v>
      </c>
      <c r="EQ65" s="11" t="s">
        <v>134</v>
      </c>
      <c r="ER65" s="7" t="str">
        <v/>
      </c>
      <c r="ES65" s="7" t="str">
        <v/>
      </c>
      <c r="EU65" s="8" t="s">
        <v>26</v>
      </c>
      <c r="EV65" s="7">
        <f t="shared" si="22"/>
        <v>37</v>
      </c>
      <c r="EW65" s="10">
        <v>1.694</v>
      </c>
      <c r="EX65" s="11" t="s">
        <v>134</v>
      </c>
      <c r="EY65" s="7" t="str">
        <v/>
      </c>
      <c r="EZ65" s="7" t="str">
        <v/>
      </c>
      <c r="FB65" s="8" t="s">
        <v>26</v>
      </c>
      <c r="FC65" s="7">
        <f t="shared" si="23"/>
        <v>37</v>
      </c>
      <c r="FD65" s="10">
        <v>1.694</v>
      </c>
      <c r="FE65" s="11" t="s">
        <v>134</v>
      </c>
      <c r="FF65" s="7" t="str">
        <v/>
      </c>
      <c r="FG65" s="7" t="str">
        <v/>
      </c>
      <c r="FI65" s="8" t="s">
        <v>26</v>
      </c>
      <c r="FJ65" s="7">
        <f t="shared" si="24"/>
        <v>37</v>
      </c>
      <c r="FK65" s="10">
        <v>1.694</v>
      </c>
      <c r="FL65" s="11" t="s">
        <v>134</v>
      </c>
      <c r="FM65" s="7" t="str">
        <v/>
      </c>
      <c r="FN65" s="7" t="str">
        <v/>
      </c>
      <c r="FP65" s="8" t="s">
        <v>26</v>
      </c>
      <c r="FQ65" s="7">
        <f t="shared" si="25"/>
        <v>37</v>
      </c>
      <c r="FR65" s="10">
        <v>1.694</v>
      </c>
      <c r="FS65" s="11" t="s">
        <v>134</v>
      </c>
      <c r="FT65" s="7" t="str">
        <v/>
      </c>
      <c r="FU65" s="7" t="str">
        <v/>
      </c>
      <c r="FW65" s="8" t="s">
        <v>26</v>
      </c>
      <c r="FX65" s="7">
        <f t="shared" si="26"/>
        <v>37</v>
      </c>
      <c r="FY65" s="10">
        <v>1.694</v>
      </c>
      <c r="FZ65" s="11" t="s">
        <v>134</v>
      </c>
      <c r="GA65" s="7" t="str">
        <v/>
      </c>
      <c r="GB65" s="7" t="str">
        <v/>
      </c>
    </row>
    <row r="66" spans="2:184" ht="15.75" x14ac:dyDescent="0.25">
      <c r="B66" s="82">
        <f t="shared" si="27"/>
        <v>1752</v>
      </c>
      <c r="C66" s="8" t="s">
        <v>26</v>
      </c>
      <c r="D66" s="7">
        <f t="shared" si="0"/>
        <v>37</v>
      </c>
      <c r="E66" s="10">
        <v>1.752</v>
      </c>
      <c r="F66" s="11" t="s">
        <v>135</v>
      </c>
      <c r="G66" s="7" t="str">
        <v/>
      </c>
      <c r="H66" s="7" t="str">
        <v/>
      </c>
      <c r="J66" s="16">
        <f t="shared" si="1"/>
        <v>1752</v>
      </c>
      <c r="K66" s="8" t="s">
        <v>26</v>
      </c>
      <c r="L66" s="7">
        <f t="shared" si="2"/>
        <v>37</v>
      </c>
      <c r="M66" s="10">
        <v>1.752</v>
      </c>
      <c r="N66" s="11" t="s">
        <v>135</v>
      </c>
      <c r="O66" s="7" t="str">
        <v/>
      </c>
      <c r="P66" s="7" t="str">
        <v/>
      </c>
      <c r="R66" s="8" t="s">
        <v>26</v>
      </c>
      <c r="S66" s="7">
        <f t="shared" si="3"/>
        <v>37</v>
      </c>
      <c r="T66" s="10">
        <v>1.752</v>
      </c>
      <c r="U66" s="11" t="s">
        <v>135</v>
      </c>
      <c r="V66" s="7" t="str">
        <v/>
      </c>
      <c r="W66" s="7" t="str">
        <v/>
      </c>
      <c r="Y66" s="8" t="s">
        <v>26</v>
      </c>
      <c r="Z66" s="7">
        <f t="shared" si="4"/>
        <v>37</v>
      </c>
      <c r="AA66" s="10">
        <v>1.752</v>
      </c>
      <c r="AB66" s="11" t="s">
        <v>135</v>
      </c>
      <c r="AC66" s="7" t="str">
        <v/>
      </c>
      <c r="AD66" s="7" t="str">
        <v/>
      </c>
      <c r="AF66" s="8" t="s">
        <v>26</v>
      </c>
      <c r="AG66" s="7">
        <f t="shared" si="5"/>
        <v>37</v>
      </c>
      <c r="AH66" s="10">
        <v>1.752</v>
      </c>
      <c r="AI66" s="11" t="s">
        <v>135</v>
      </c>
      <c r="AJ66" s="7" t="str">
        <v/>
      </c>
      <c r="AK66" s="7" t="str">
        <v/>
      </c>
      <c r="AM66" s="8" t="s">
        <v>26</v>
      </c>
      <c r="AN66" s="7">
        <f t="shared" si="6"/>
        <v>37</v>
      </c>
      <c r="AO66" s="10">
        <v>1.752</v>
      </c>
      <c r="AP66" s="11" t="s">
        <v>135</v>
      </c>
      <c r="AQ66" s="7" t="str">
        <v/>
      </c>
      <c r="AR66" s="7" t="str">
        <v/>
      </c>
      <c r="AT66" s="8" t="s">
        <v>26</v>
      </c>
      <c r="AU66" s="7">
        <f t="shared" si="7"/>
        <v>37</v>
      </c>
      <c r="AV66" s="10">
        <v>1.752</v>
      </c>
      <c r="AW66" s="11" t="s">
        <v>135</v>
      </c>
      <c r="AX66" s="7" t="str">
        <v/>
      </c>
      <c r="AY66" s="7" t="str">
        <v/>
      </c>
      <c r="BA66" s="8" t="s">
        <v>26</v>
      </c>
      <c r="BB66" s="7">
        <f t="shared" si="8"/>
        <v>37</v>
      </c>
      <c r="BC66" s="10">
        <v>1.752</v>
      </c>
      <c r="BD66" s="11" t="s">
        <v>135</v>
      </c>
      <c r="BE66" s="7" t="str">
        <v/>
      </c>
      <c r="BF66" s="7" t="str">
        <v/>
      </c>
      <c r="BH66" s="8" t="s">
        <v>26</v>
      </c>
      <c r="BI66" s="7">
        <f t="shared" si="9"/>
        <v>37</v>
      </c>
      <c r="BJ66" s="10">
        <v>1.752</v>
      </c>
      <c r="BK66" s="11" t="s">
        <v>135</v>
      </c>
      <c r="BL66" s="7" t="str">
        <v/>
      </c>
      <c r="BM66" s="7" t="str">
        <v/>
      </c>
      <c r="BO66" s="8" t="s">
        <v>26</v>
      </c>
      <c r="BP66" s="7">
        <f t="shared" si="10"/>
        <v>37</v>
      </c>
      <c r="BQ66" s="10">
        <v>1.752</v>
      </c>
      <c r="BR66" s="11" t="s">
        <v>135</v>
      </c>
      <c r="BS66" s="7" t="str">
        <v/>
      </c>
      <c r="BT66" s="7" t="str">
        <v/>
      </c>
      <c r="BV66" s="8" t="s">
        <v>26</v>
      </c>
      <c r="BW66" s="7">
        <f t="shared" si="11"/>
        <v>37</v>
      </c>
      <c r="BX66" s="10">
        <v>1.752</v>
      </c>
      <c r="BY66" s="11" t="s">
        <v>135</v>
      </c>
      <c r="BZ66" s="7" t="str">
        <v/>
      </c>
      <c r="CA66" s="7" t="str">
        <v/>
      </c>
      <c r="CC66" s="8" t="s">
        <v>26</v>
      </c>
      <c r="CD66" s="7">
        <f t="shared" si="12"/>
        <v>37</v>
      </c>
      <c r="CE66" s="10">
        <v>1.752</v>
      </c>
      <c r="CF66" s="11" t="s">
        <v>135</v>
      </c>
      <c r="CG66" s="7" t="str">
        <v/>
      </c>
      <c r="CH66" s="7" t="str">
        <v/>
      </c>
      <c r="CJ66" s="8" t="s">
        <v>26</v>
      </c>
      <c r="CK66" s="7">
        <f t="shared" si="13"/>
        <v>37</v>
      </c>
      <c r="CL66" s="10">
        <v>1.752</v>
      </c>
      <c r="CM66" s="11" t="s">
        <v>135</v>
      </c>
      <c r="CN66" s="7" t="str">
        <v/>
      </c>
      <c r="CO66" s="7" t="str">
        <v/>
      </c>
      <c r="CQ66" s="8" t="s">
        <v>26</v>
      </c>
      <c r="CR66" s="7">
        <f t="shared" si="14"/>
        <v>37</v>
      </c>
      <c r="CS66" s="10">
        <v>1.752</v>
      </c>
      <c r="CT66" s="11" t="s">
        <v>135</v>
      </c>
      <c r="CU66" s="7" t="str">
        <v/>
      </c>
      <c r="CV66" s="7" t="str">
        <v/>
      </c>
      <c r="CX66" s="8" t="s">
        <v>26</v>
      </c>
      <c r="CY66" s="7">
        <f t="shared" si="15"/>
        <v>37</v>
      </c>
      <c r="CZ66" s="10">
        <v>1.752</v>
      </c>
      <c r="DA66" s="11" t="s">
        <v>135</v>
      </c>
      <c r="DB66" s="7" t="str">
        <v/>
      </c>
      <c r="DC66" s="7" t="str">
        <v/>
      </c>
      <c r="DE66" s="8" t="s">
        <v>26</v>
      </c>
      <c r="DF66" s="7">
        <f t="shared" si="16"/>
        <v>37</v>
      </c>
      <c r="DG66" s="10">
        <v>1.752</v>
      </c>
      <c r="DH66" s="11" t="s">
        <v>135</v>
      </c>
      <c r="DI66" s="7" t="str">
        <v/>
      </c>
      <c r="DJ66" s="7" t="str">
        <v/>
      </c>
      <c r="DL66" s="8" t="s">
        <v>26</v>
      </c>
      <c r="DM66" s="7">
        <f t="shared" si="17"/>
        <v>37</v>
      </c>
      <c r="DN66" s="10">
        <v>1.752</v>
      </c>
      <c r="DO66" s="11" t="s">
        <v>135</v>
      </c>
      <c r="DP66" s="7" t="str">
        <v/>
      </c>
      <c r="DQ66" s="7" t="str">
        <v/>
      </c>
      <c r="DS66" s="8" t="s">
        <v>26</v>
      </c>
      <c r="DT66" s="7">
        <f t="shared" si="18"/>
        <v>37</v>
      </c>
      <c r="DU66" s="10">
        <v>1.752</v>
      </c>
      <c r="DV66" s="11" t="s">
        <v>135</v>
      </c>
      <c r="DW66" s="7" t="str">
        <v/>
      </c>
      <c r="DX66" s="7" t="str">
        <v/>
      </c>
      <c r="DZ66" s="8" t="s">
        <v>26</v>
      </c>
      <c r="EA66" s="7">
        <f t="shared" si="19"/>
        <v>37</v>
      </c>
      <c r="EB66" s="10">
        <v>1.752</v>
      </c>
      <c r="EC66" s="11" t="s">
        <v>135</v>
      </c>
      <c r="ED66" s="7" t="str">
        <v/>
      </c>
      <c r="EE66" s="7" t="str">
        <v/>
      </c>
      <c r="EG66" s="8" t="s">
        <v>26</v>
      </c>
      <c r="EH66" s="7">
        <f t="shared" si="20"/>
        <v>37</v>
      </c>
      <c r="EI66" s="10">
        <v>1.752</v>
      </c>
      <c r="EJ66" s="11" t="s">
        <v>135</v>
      </c>
      <c r="EK66" s="7" t="str">
        <v/>
      </c>
      <c r="EL66" s="7" t="str">
        <v/>
      </c>
      <c r="EN66" s="8" t="s">
        <v>26</v>
      </c>
      <c r="EO66" s="7">
        <f t="shared" si="21"/>
        <v>37</v>
      </c>
      <c r="EP66" s="10">
        <v>1.752</v>
      </c>
      <c r="EQ66" s="11" t="s">
        <v>135</v>
      </c>
      <c r="ER66" s="7" t="str">
        <v/>
      </c>
      <c r="ES66" s="7" t="str">
        <v/>
      </c>
      <c r="EU66" s="8" t="s">
        <v>26</v>
      </c>
      <c r="EV66" s="7">
        <f t="shared" si="22"/>
        <v>37</v>
      </c>
      <c r="EW66" s="10">
        <v>1.752</v>
      </c>
      <c r="EX66" s="11" t="s">
        <v>135</v>
      </c>
      <c r="EY66" s="7" t="str">
        <v/>
      </c>
      <c r="EZ66" s="7" t="str">
        <v/>
      </c>
      <c r="FB66" s="8" t="s">
        <v>26</v>
      </c>
      <c r="FC66" s="7">
        <f t="shared" si="23"/>
        <v>37</v>
      </c>
      <c r="FD66" s="10">
        <v>1.752</v>
      </c>
      <c r="FE66" s="11" t="s">
        <v>135</v>
      </c>
      <c r="FF66" s="7" t="str">
        <v/>
      </c>
      <c r="FG66" s="7" t="str">
        <v/>
      </c>
      <c r="FI66" s="8" t="s">
        <v>26</v>
      </c>
      <c r="FJ66" s="7">
        <f t="shared" si="24"/>
        <v>37</v>
      </c>
      <c r="FK66" s="10">
        <v>1.752</v>
      </c>
      <c r="FL66" s="11" t="s">
        <v>135</v>
      </c>
      <c r="FM66" s="7" t="str">
        <v/>
      </c>
      <c r="FN66" s="7" t="str">
        <v/>
      </c>
      <c r="FP66" s="8" t="s">
        <v>26</v>
      </c>
      <c r="FQ66" s="7">
        <f t="shared" si="25"/>
        <v>37</v>
      </c>
      <c r="FR66" s="10">
        <v>1.752</v>
      </c>
      <c r="FS66" s="11" t="s">
        <v>135</v>
      </c>
      <c r="FT66" s="7" t="str">
        <v/>
      </c>
      <c r="FU66" s="7" t="str">
        <v/>
      </c>
      <c r="FW66" s="8" t="s">
        <v>26</v>
      </c>
      <c r="FX66" s="7">
        <f t="shared" si="26"/>
        <v>37</v>
      </c>
      <c r="FY66" s="10">
        <v>1.752</v>
      </c>
      <c r="FZ66" s="11" t="s">
        <v>135</v>
      </c>
      <c r="GA66" s="7" t="str">
        <v/>
      </c>
      <c r="GB66" s="7" t="str">
        <v/>
      </c>
    </row>
    <row r="67" spans="2:184" ht="15.75" x14ac:dyDescent="0.25">
      <c r="B67" s="82">
        <f t="shared" si="27"/>
        <v>13375</v>
      </c>
      <c r="C67" s="8" t="s">
        <v>26</v>
      </c>
      <c r="D67" s="7">
        <f t="shared" si="0"/>
        <v>37</v>
      </c>
      <c r="E67" s="10">
        <v>13.375</v>
      </c>
      <c r="F67" s="11" t="s">
        <v>132</v>
      </c>
      <c r="G67" s="7" t="str">
        <v/>
      </c>
      <c r="H67" s="7" t="str">
        <v/>
      </c>
      <c r="J67" s="16">
        <f t="shared" si="1"/>
        <v>13394</v>
      </c>
      <c r="K67" s="8" t="s">
        <v>26</v>
      </c>
      <c r="L67" s="7">
        <f t="shared" si="2"/>
        <v>37</v>
      </c>
      <c r="M67" s="10">
        <v>13.394</v>
      </c>
      <c r="N67" s="11" t="s">
        <v>132</v>
      </c>
      <c r="O67" s="7" t="str">
        <v/>
      </c>
      <c r="P67" s="7" t="str">
        <v/>
      </c>
      <c r="R67" s="8" t="s">
        <v>26</v>
      </c>
      <c r="S67" s="7">
        <f t="shared" si="3"/>
        <v>37</v>
      </c>
      <c r="T67" s="10">
        <v>13.394</v>
      </c>
      <c r="U67" s="11" t="s">
        <v>132</v>
      </c>
      <c r="V67" s="7" t="str">
        <v/>
      </c>
      <c r="W67" s="7" t="str">
        <v/>
      </c>
      <c r="Y67" s="8" t="s">
        <v>26</v>
      </c>
      <c r="Z67" s="7">
        <f t="shared" si="4"/>
        <v>37</v>
      </c>
      <c r="AA67" s="10">
        <v>13.394</v>
      </c>
      <c r="AB67" s="11" t="s">
        <v>132</v>
      </c>
      <c r="AC67" s="7" t="str">
        <v/>
      </c>
      <c r="AD67" s="7" t="str">
        <v/>
      </c>
      <c r="AF67" s="8" t="s">
        <v>26</v>
      </c>
      <c r="AG67" s="7">
        <f t="shared" si="5"/>
        <v>37</v>
      </c>
      <c r="AH67" s="10">
        <v>13.394</v>
      </c>
      <c r="AI67" s="11" t="s">
        <v>132</v>
      </c>
      <c r="AJ67" s="7" t="str">
        <v/>
      </c>
      <c r="AK67" s="7" t="str">
        <v/>
      </c>
      <c r="AM67" s="8" t="s">
        <v>26</v>
      </c>
      <c r="AN67" s="7">
        <f t="shared" si="6"/>
        <v>37</v>
      </c>
      <c r="AO67" s="10">
        <v>13.394</v>
      </c>
      <c r="AP67" s="11" t="s">
        <v>132</v>
      </c>
      <c r="AQ67" s="7" t="str">
        <v/>
      </c>
      <c r="AR67" s="7" t="str">
        <v/>
      </c>
      <c r="AT67" s="8" t="s">
        <v>26</v>
      </c>
      <c r="AU67" s="7">
        <f t="shared" si="7"/>
        <v>37</v>
      </c>
      <c r="AV67" s="10">
        <v>13.394</v>
      </c>
      <c r="AW67" s="11" t="s">
        <v>132</v>
      </c>
      <c r="AX67" s="7" t="str">
        <v/>
      </c>
      <c r="AY67" s="7" t="str">
        <v/>
      </c>
      <c r="BA67" s="8" t="s">
        <v>26</v>
      </c>
      <c r="BB67" s="7">
        <f t="shared" si="8"/>
        <v>37</v>
      </c>
      <c r="BC67" s="10">
        <v>13.394</v>
      </c>
      <c r="BD67" s="11" t="s">
        <v>132</v>
      </c>
      <c r="BE67" s="7" t="str">
        <v/>
      </c>
      <c r="BF67" s="7" t="str">
        <v/>
      </c>
      <c r="BH67" s="8" t="s">
        <v>26</v>
      </c>
      <c r="BI67" s="7">
        <f t="shared" si="9"/>
        <v>37</v>
      </c>
      <c r="BJ67" s="10">
        <v>13.394</v>
      </c>
      <c r="BK67" s="11" t="s">
        <v>132</v>
      </c>
      <c r="BL67" s="7" t="str">
        <v/>
      </c>
      <c r="BM67" s="7" t="str">
        <v/>
      </c>
      <c r="BO67" s="8" t="s">
        <v>26</v>
      </c>
      <c r="BP67" s="7">
        <f t="shared" si="10"/>
        <v>37</v>
      </c>
      <c r="BQ67" s="10">
        <v>13.394</v>
      </c>
      <c r="BR67" s="11" t="s">
        <v>132</v>
      </c>
      <c r="BS67" s="7" t="str">
        <v/>
      </c>
      <c r="BT67" s="7" t="str">
        <v/>
      </c>
      <c r="BV67" s="8" t="s">
        <v>26</v>
      </c>
      <c r="BW67" s="7">
        <f t="shared" si="11"/>
        <v>37</v>
      </c>
      <c r="BX67" s="10">
        <v>13.394</v>
      </c>
      <c r="BY67" s="11" t="s">
        <v>132</v>
      </c>
      <c r="BZ67" s="7" t="str">
        <v/>
      </c>
      <c r="CA67" s="7" t="str">
        <v/>
      </c>
      <c r="CC67" s="8" t="s">
        <v>26</v>
      </c>
      <c r="CD67" s="7">
        <f t="shared" si="12"/>
        <v>37</v>
      </c>
      <c r="CE67" s="10">
        <v>13.394</v>
      </c>
      <c r="CF67" s="11" t="s">
        <v>132</v>
      </c>
      <c r="CG67" s="7" t="str">
        <v/>
      </c>
      <c r="CH67" s="7" t="str">
        <v/>
      </c>
      <c r="CJ67" s="8" t="s">
        <v>26</v>
      </c>
      <c r="CK67" s="7">
        <f t="shared" si="13"/>
        <v>37</v>
      </c>
      <c r="CL67" s="10">
        <v>13.394</v>
      </c>
      <c r="CM67" s="11" t="s">
        <v>132</v>
      </c>
      <c r="CN67" s="7" t="str">
        <v/>
      </c>
      <c r="CO67" s="7" t="str">
        <v/>
      </c>
      <c r="CQ67" s="8" t="s">
        <v>26</v>
      </c>
      <c r="CR67" s="7">
        <f t="shared" si="14"/>
        <v>37</v>
      </c>
      <c r="CS67" s="10">
        <v>13.394</v>
      </c>
      <c r="CT67" s="11" t="s">
        <v>132</v>
      </c>
      <c r="CU67" s="7" t="str">
        <v/>
      </c>
      <c r="CV67" s="7" t="str">
        <v/>
      </c>
      <c r="CX67" s="8" t="s">
        <v>26</v>
      </c>
      <c r="CY67" s="7">
        <f t="shared" si="15"/>
        <v>37</v>
      </c>
      <c r="CZ67" s="10">
        <v>13.394</v>
      </c>
      <c r="DA67" s="11" t="s">
        <v>132</v>
      </c>
      <c r="DB67" s="7" t="str">
        <v/>
      </c>
      <c r="DC67" s="7" t="str">
        <v/>
      </c>
      <c r="DE67" s="8" t="s">
        <v>26</v>
      </c>
      <c r="DF67" s="7">
        <f t="shared" si="16"/>
        <v>37</v>
      </c>
      <c r="DG67" s="10">
        <v>13.394</v>
      </c>
      <c r="DH67" s="11" t="s">
        <v>132</v>
      </c>
      <c r="DI67" s="7" t="str">
        <v/>
      </c>
      <c r="DJ67" s="7" t="str">
        <v/>
      </c>
      <c r="DL67" s="8" t="s">
        <v>26</v>
      </c>
      <c r="DM67" s="7">
        <f t="shared" si="17"/>
        <v>37</v>
      </c>
      <c r="DN67" s="10">
        <v>13.394</v>
      </c>
      <c r="DO67" s="11" t="s">
        <v>132</v>
      </c>
      <c r="DP67" s="7" t="str">
        <v/>
      </c>
      <c r="DQ67" s="7" t="str">
        <v/>
      </c>
      <c r="DS67" s="8" t="s">
        <v>26</v>
      </c>
      <c r="DT67" s="7">
        <f t="shared" si="18"/>
        <v>37</v>
      </c>
      <c r="DU67" s="10">
        <v>13.394</v>
      </c>
      <c r="DV67" s="11" t="s">
        <v>132</v>
      </c>
      <c r="DW67" s="7" t="str">
        <v/>
      </c>
      <c r="DX67" s="7" t="str">
        <v/>
      </c>
      <c r="DZ67" s="8" t="s">
        <v>26</v>
      </c>
      <c r="EA67" s="7">
        <f t="shared" si="19"/>
        <v>37</v>
      </c>
      <c r="EB67" s="10">
        <v>13.394</v>
      </c>
      <c r="EC67" s="11" t="s">
        <v>132</v>
      </c>
      <c r="ED67" s="7" t="str">
        <v/>
      </c>
      <c r="EE67" s="7" t="str">
        <v/>
      </c>
      <c r="EG67" s="8" t="s">
        <v>26</v>
      </c>
      <c r="EH67" s="7">
        <f t="shared" si="20"/>
        <v>37</v>
      </c>
      <c r="EI67" s="10">
        <v>13.394</v>
      </c>
      <c r="EJ67" s="11" t="s">
        <v>132</v>
      </c>
      <c r="EK67" s="7" t="str">
        <v/>
      </c>
      <c r="EL67" s="7" t="str">
        <v/>
      </c>
      <c r="EN67" s="8" t="s">
        <v>26</v>
      </c>
      <c r="EO67" s="7">
        <f t="shared" si="21"/>
        <v>37</v>
      </c>
      <c r="EP67" s="10">
        <v>13.394</v>
      </c>
      <c r="EQ67" s="11" t="s">
        <v>132</v>
      </c>
      <c r="ER67" s="7" t="str">
        <v/>
      </c>
      <c r="ES67" s="7" t="str">
        <v/>
      </c>
      <c r="EU67" s="8" t="s">
        <v>26</v>
      </c>
      <c r="EV67" s="7">
        <f t="shared" si="22"/>
        <v>37</v>
      </c>
      <c r="EW67" s="10">
        <v>13.394</v>
      </c>
      <c r="EX67" s="11" t="s">
        <v>132</v>
      </c>
      <c r="EY67" s="7" t="str">
        <v/>
      </c>
      <c r="EZ67" s="7" t="str">
        <v/>
      </c>
      <c r="FB67" s="8" t="s">
        <v>26</v>
      </c>
      <c r="FC67" s="7">
        <f t="shared" si="23"/>
        <v>37</v>
      </c>
      <c r="FD67" s="10">
        <v>13.394</v>
      </c>
      <c r="FE67" s="11" t="s">
        <v>132</v>
      </c>
      <c r="FF67" s="7" t="str">
        <v/>
      </c>
      <c r="FG67" s="7" t="str">
        <v/>
      </c>
      <c r="FI67" s="8" t="s">
        <v>26</v>
      </c>
      <c r="FJ67" s="7">
        <f t="shared" si="24"/>
        <v>37</v>
      </c>
      <c r="FK67" s="10">
        <v>13.394</v>
      </c>
      <c r="FL67" s="11" t="s">
        <v>132</v>
      </c>
      <c r="FM67" s="7" t="str">
        <v/>
      </c>
      <c r="FN67" s="7" t="str">
        <v/>
      </c>
      <c r="FP67" s="8" t="s">
        <v>26</v>
      </c>
      <c r="FQ67" s="7">
        <f t="shared" si="25"/>
        <v>37</v>
      </c>
      <c r="FR67" s="10">
        <v>13.394</v>
      </c>
      <c r="FS67" s="11" t="s">
        <v>132</v>
      </c>
      <c r="FT67" s="7" t="str">
        <v/>
      </c>
      <c r="FU67" s="7" t="str">
        <v/>
      </c>
      <c r="FW67" s="8" t="s">
        <v>26</v>
      </c>
      <c r="FX67" s="7">
        <f t="shared" si="26"/>
        <v>37</v>
      </c>
      <c r="FY67" s="10">
        <v>13.394</v>
      </c>
      <c r="FZ67" s="11" t="s">
        <v>132</v>
      </c>
      <c r="GA67" s="7" t="str">
        <v/>
      </c>
      <c r="GB67" s="7" t="str">
        <v/>
      </c>
    </row>
    <row r="68" spans="2:184" ht="15.75" x14ac:dyDescent="0.25">
      <c r="B68" s="82">
        <f t="shared" si="27"/>
        <v>14960</v>
      </c>
      <c r="C68" s="8" t="s">
        <v>26</v>
      </c>
      <c r="D68" s="7">
        <f t="shared" ref="D68:D131" si="28">VLOOKUP(C68,$C$284:$D$377,2,FALSE)</f>
        <v>37</v>
      </c>
      <c r="E68" s="10">
        <v>14.96</v>
      </c>
      <c r="F68" s="11" t="s">
        <v>133</v>
      </c>
      <c r="G68" s="7" t="str">
        <v/>
      </c>
      <c r="H68" s="7" t="str">
        <v/>
      </c>
      <c r="J68" s="16">
        <f t="shared" ref="J68:J131" si="29">M68*1000</f>
        <v>14960</v>
      </c>
      <c r="K68" s="8" t="s">
        <v>26</v>
      </c>
      <c r="L68" s="7">
        <f t="shared" ref="L68:L131" si="30">VLOOKUP(K68,$C$284:$D$377,2,FALSE)</f>
        <v>37</v>
      </c>
      <c r="M68" s="10">
        <v>14.96</v>
      </c>
      <c r="N68" s="11" t="s">
        <v>133</v>
      </c>
      <c r="O68" s="7" t="str">
        <v/>
      </c>
      <c r="P68" s="7" t="str">
        <v/>
      </c>
      <c r="R68" s="8" t="s">
        <v>26</v>
      </c>
      <c r="S68" s="7">
        <f t="shared" ref="S68:S131" si="31">VLOOKUP(R68,$C$284:$D$377,2,FALSE)</f>
        <v>37</v>
      </c>
      <c r="T68" s="10">
        <v>14.96</v>
      </c>
      <c r="U68" s="11" t="s">
        <v>133</v>
      </c>
      <c r="V68" s="7" t="str">
        <v/>
      </c>
      <c r="W68" s="7" t="str">
        <v/>
      </c>
      <c r="Y68" s="8" t="s">
        <v>26</v>
      </c>
      <c r="Z68" s="7">
        <f t="shared" ref="Z68:Z131" si="32">VLOOKUP(Y68,$C$284:$D$377,2,FALSE)</f>
        <v>37</v>
      </c>
      <c r="AA68" s="10">
        <v>14.96</v>
      </c>
      <c r="AB68" s="11" t="s">
        <v>133</v>
      </c>
      <c r="AC68" s="7" t="str">
        <v/>
      </c>
      <c r="AD68" s="7" t="str">
        <v/>
      </c>
      <c r="AF68" s="8" t="s">
        <v>26</v>
      </c>
      <c r="AG68" s="7">
        <f t="shared" ref="AG68:AG131" si="33">VLOOKUP(AF68,$C$284:$D$377,2,FALSE)</f>
        <v>37</v>
      </c>
      <c r="AH68" s="10">
        <v>14.96</v>
      </c>
      <c r="AI68" s="11" t="s">
        <v>133</v>
      </c>
      <c r="AJ68" s="7" t="str">
        <v/>
      </c>
      <c r="AK68" s="7" t="str">
        <v/>
      </c>
      <c r="AM68" s="8" t="s">
        <v>26</v>
      </c>
      <c r="AN68" s="7">
        <f t="shared" ref="AN68:AN131" si="34">VLOOKUP(AM68,$C$284:$D$377,2,FALSE)</f>
        <v>37</v>
      </c>
      <c r="AO68" s="10">
        <v>14.96</v>
      </c>
      <c r="AP68" s="11" t="s">
        <v>133</v>
      </c>
      <c r="AQ68" s="7" t="str">
        <v/>
      </c>
      <c r="AR68" s="7" t="str">
        <v/>
      </c>
      <c r="AT68" s="8" t="s">
        <v>26</v>
      </c>
      <c r="AU68" s="7">
        <f t="shared" ref="AU68:AU131" si="35">VLOOKUP(AT68,$C$284:$D$377,2,FALSE)</f>
        <v>37</v>
      </c>
      <c r="AV68" s="10">
        <v>14.96</v>
      </c>
      <c r="AW68" s="11" t="s">
        <v>133</v>
      </c>
      <c r="AX68" s="7" t="str">
        <v/>
      </c>
      <c r="AY68" s="7" t="str">
        <v/>
      </c>
      <c r="BA68" s="8" t="s">
        <v>26</v>
      </c>
      <c r="BB68" s="7">
        <f t="shared" ref="BB68:BB131" si="36">VLOOKUP(BA68,$C$284:$D$377,2,FALSE)</f>
        <v>37</v>
      </c>
      <c r="BC68" s="10">
        <v>14.96</v>
      </c>
      <c r="BD68" s="11" t="s">
        <v>133</v>
      </c>
      <c r="BE68" s="7" t="str">
        <v/>
      </c>
      <c r="BF68" s="7" t="str">
        <v/>
      </c>
      <c r="BH68" s="8" t="s">
        <v>26</v>
      </c>
      <c r="BI68" s="7">
        <f t="shared" ref="BI68:BI131" si="37">VLOOKUP(BH68,$C$284:$D$377,2,FALSE)</f>
        <v>37</v>
      </c>
      <c r="BJ68" s="10">
        <v>14.96</v>
      </c>
      <c r="BK68" s="11" t="s">
        <v>133</v>
      </c>
      <c r="BL68" s="7" t="str">
        <v/>
      </c>
      <c r="BM68" s="7" t="str">
        <v/>
      </c>
      <c r="BO68" s="8" t="s">
        <v>26</v>
      </c>
      <c r="BP68" s="7">
        <f t="shared" ref="BP68:BP131" si="38">VLOOKUP(BO68,$C$284:$D$377,2,FALSE)</f>
        <v>37</v>
      </c>
      <c r="BQ68" s="10">
        <v>14.96</v>
      </c>
      <c r="BR68" s="11" t="s">
        <v>133</v>
      </c>
      <c r="BS68" s="7" t="str">
        <v/>
      </c>
      <c r="BT68" s="7" t="str">
        <v/>
      </c>
      <c r="BV68" s="8" t="s">
        <v>26</v>
      </c>
      <c r="BW68" s="7">
        <f t="shared" ref="BW68:BW131" si="39">VLOOKUP(BV68,$C$284:$D$377,2,FALSE)</f>
        <v>37</v>
      </c>
      <c r="BX68" s="10">
        <v>14.96</v>
      </c>
      <c r="BY68" s="11" t="s">
        <v>133</v>
      </c>
      <c r="BZ68" s="7" t="str">
        <v/>
      </c>
      <c r="CA68" s="7" t="str">
        <v/>
      </c>
      <c r="CC68" s="8" t="s">
        <v>26</v>
      </c>
      <c r="CD68" s="7">
        <f t="shared" ref="CD68:CD131" si="40">VLOOKUP(CC68,$C$284:$D$377,2,FALSE)</f>
        <v>37</v>
      </c>
      <c r="CE68" s="10">
        <v>14.96</v>
      </c>
      <c r="CF68" s="11" t="s">
        <v>133</v>
      </c>
      <c r="CG68" s="7" t="str">
        <v/>
      </c>
      <c r="CH68" s="7" t="str">
        <v/>
      </c>
      <c r="CJ68" s="8" t="s">
        <v>26</v>
      </c>
      <c r="CK68" s="7">
        <f t="shared" ref="CK68:CK131" si="41">VLOOKUP(CJ68,$C$284:$D$377,2,FALSE)</f>
        <v>37</v>
      </c>
      <c r="CL68" s="10">
        <v>14.96</v>
      </c>
      <c r="CM68" s="11" t="s">
        <v>133</v>
      </c>
      <c r="CN68" s="7" t="str">
        <v/>
      </c>
      <c r="CO68" s="7" t="str">
        <v/>
      </c>
      <c r="CQ68" s="8" t="s">
        <v>26</v>
      </c>
      <c r="CR68" s="7">
        <f t="shared" ref="CR68:CR131" si="42">VLOOKUP(CQ68,$C$284:$D$377,2,FALSE)</f>
        <v>37</v>
      </c>
      <c r="CS68" s="10">
        <v>14.96</v>
      </c>
      <c r="CT68" s="11" t="s">
        <v>133</v>
      </c>
      <c r="CU68" s="7" t="str">
        <v/>
      </c>
      <c r="CV68" s="7" t="str">
        <v/>
      </c>
      <c r="CX68" s="8" t="s">
        <v>26</v>
      </c>
      <c r="CY68" s="7">
        <f t="shared" ref="CY68:CY131" si="43">VLOOKUP(CX68,$C$284:$D$377,2,FALSE)</f>
        <v>37</v>
      </c>
      <c r="CZ68" s="10">
        <v>14.96</v>
      </c>
      <c r="DA68" s="11" t="s">
        <v>133</v>
      </c>
      <c r="DB68" s="7" t="str">
        <v/>
      </c>
      <c r="DC68" s="7" t="str">
        <v/>
      </c>
      <c r="DE68" s="8" t="s">
        <v>26</v>
      </c>
      <c r="DF68" s="7">
        <f t="shared" ref="DF68:DF131" si="44">VLOOKUP(DE68,$C$284:$D$377,2,FALSE)</f>
        <v>37</v>
      </c>
      <c r="DG68" s="10">
        <v>14.96</v>
      </c>
      <c r="DH68" s="11" t="s">
        <v>133</v>
      </c>
      <c r="DI68" s="7" t="str">
        <v/>
      </c>
      <c r="DJ68" s="7" t="str">
        <v/>
      </c>
      <c r="DL68" s="8" t="s">
        <v>26</v>
      </c>
      <c r="DM68" s="7">
        <f t="shared" ref="DM68:DM131" si="45">VLOOKUP(DL68,$C$284:$D$377,2,FALSE)</f>
        <v>37</v>
      </c>
      <c r="DN68" s="10">
        <v>14.96</v>
      </c>
      <c r="DO68" s="11" t="s">
        <v>133</v>
      </c>
      <c r="DP68" s="7" t="str">
        <v/>
      </c>
      <c r="DQ68" s="7" t="str">
        <v/>
      </c>
      <c r="DS68" s="8" t="s">
        <v>26</v>
      </c>
      <c r="DT68" s="7">
        <f t="shared" ref="DT68:DT131" si="46">VLOOKUP(DS68,$C$284:$D$377,2,FALSE)</f>
        <v>37</v>
      </c>
      <c r="DU68" s="10">
        <v>14.96</v>
      </c>
      <c r="DV68" s="11" t="s">
        <v>133</v>
      </c>
      <c r="DW68" s="7" t="str">
        <v/>
      </c>
      <c r="DX68" s="7" t="str">
        <v/>
      </c>
      <c r="DZ68" s="8" t="s">
        <v>26</v>
      </c>
      <c r="EA68" s="7">
        <f t="shared" ref="EA68:EA131" si="47">VLOOKUP(DZ68,$C$284:$D$377,2,FALSE)</f>
        <v>37</v>
      </c>
      <c r="EB68" s="10">
        <v>14.96</v>
      </c>
      <c r="EC68" s="11" t="s">
        <v>133</v>
      </c>
      <c r="ED68" s="7" t="str">
        <v/>
      </c>
      <c r="EE68" s="7" t="str">
        <v/>
      </c>
      <c r="EG68" s="8" t="s">
        <v>26</v>
      </c>
      <c r="EH68" s="7">
        <f t="shared" ref="EH68:EH131" si="48">VLOOKUP(EG68,$C$284:$D$377,2,FALSE)</f>
        <v>37</v>
      </c>
      <c r="EI68" s="10">
        <v>14.96</v>
      </c>
      <c r="EJ68" s="11" t="s">
        <v>133</v>
      </c>
      <c r="EK68" s="7" t="str">
        <v/>
      </c>
      <c r="EL68" s="7" t="str">
        <v/>
      </c>
      <c r="EN68" s="8" t="s">
        <v>26</v>
      </c>
      <c r="EO68" s="7">
        <f t="shared" ref="EO68:EO131" si="49">VLOOKUP(EN68,$C$284:$D$377,2,FALSE)</f>
        <v>37</v>
      </c>
      <c r="EP68" s="10">
        <v>14.96</v>
      </c>
      <c r="EQ68" s="11" t="s">
        <v>133</v>
      </c>
      <c r="ER68" s="7" t="str">
        <v/>
      </c>
      <c r="ES68" s="7" t="str">
        <v/>
      </c>
      <c r="EU68" s="8" t="s">
        <v>26</v>
      </c>
      <c r="EV68" s="7">
        <f t="shared" ref="EV68:EV131" si="50">VLOOKUP(EU68,$C$284:$D$377,2,FALSE)</f>
        <v>37</v>
      </c>
      <c r="EW68" s="10">
        <v>14.96</v>
      </c>
      <c r="EX68" s="11" t="s">
        <v>133</v>
      </c>
      <c r="EY68" s="7" t="str">
        <v/>
      </c>
      <c r="EZ68" s="7" t="str">
        <v/>
      </c>
      <c r="FB68" s="8" t="s">
        <v>26</v>
      </c>
      <c r="FC68" s="7">
        <f t="shared" ref="FC68:FC131" si="51">VLOOKUP(FB68,$C$284:$D$377,2,FALSE)</f>
        <v>37</v>
      </c>
      <c r="FD68" s="10">
        <v>14.96</v>
      </c>
      <c r="FE68" s="11" t="s">
        <v>133</v>
      </c>
      <c r="FF68" s="7" t="str">
        <v/>
      </c>
      <c r="FG68" s="7" t="str">
        <v/>
      </c>
      <c r="FI68" s="8" t="s">
        <v>26</v>
      </c>
      <c r="FJ68" s="7">
        <f t="shared" ref="FJ68:FJ131" si="52">VLOOKUP(FI68,$C$284:$D$377,2,FALSE)</f>
        <v>37</v>
      </c>
      <c r="FK68" s="10">
        <v>14.96</v>
      </c>
      <c r="FL68" s="11" t="s">
        <v>133</v>
      </c>
      <c r="FM68" s="7" t="str">
        <v/>
      </c>
      <c r="FN68" s="7" t="str">
        <v/>
      </c>
      <c r="FP68" s="8" t="s">
        <v>26</v>
      </c>
      <c r="FQ68" s="7">
        <f t="shared" ref="FQ68:FQ131" si="53">VLOOKUP(FP68,$C$284:$D$377,2,FALSE)</f>
        <v>37</v>
      </c>
      <c r="FR68" s="10">
        <v>14.96</v>
      </c>
      <c r="FS68" s="11" t="s">
        <v>133</v>
      </c>
      <c r="FT68" s="7" t="str">
        <v/>
      </c>
      <c r="FU68" s="7" t="str">
        <v/>
      </c>
      <c r="FW68" s="8" t="s">
        <v>26</v>
      </c>
      <c r="FX68" s="7">
        <f t="shared" ref="FX68:FX131" si="54">VLOOKUP(FW68,$C$284:$D$377,2,FALSE)</f>
        <v>37</v>
      </c>
      <c r="FY68" s="10">
        <v>14.96</v>
      </c>
      <c r="FZ68" s="11" t="s">
        <v>133</v>
      </c>
      <c r="GA68" s="7" t="str">
        <v/>
      </c>
      <c r="GB68" s="7" t="str">
        <v/>
      </c>
    </row>
    <row r="69" spans="2:184" ht="15.75" x14ac:dyDescent="0.25">
      <c r="B69" s="82">
        <f t="shared" ref="B69:B132" si="55">IF($A$3=$A$26,E69,E69*1000)</f>
        <v>1806</v>
      </c>
      <c r="C69" s="8" t="s">
        <v>27</v>
      </c>
      <c r="D69" s="7">
        <f t="shared" si="28"/>
        <v>38</v>
      </c>
      <c r="E69" s="10">
        <v>1.806</v>
      </c>
      <c r="F69" s="11" t="s">
        <v>134</v>
      </c>
      <c r="G69" s="7" t="str">
        <v/>
      </c>
      <c r="H69" s="7" t="str">
        <v/>
      </c>
      <c r="J69" s="16">
        <f t="shared" si="29"/>
        <v>1806</v>
      </c>
      <c r="K69" s="8" t="s">
        <v>27</v>
      </c>
      <c r="L69" s="7">
        <f t="shared" si="30"/>
        <v>38</v>
      </c>
      <c r="M69" s="10">
        <v>1.806</v>
      </c>
      <c r="N69" s="11" t="s">
        <v>134</v>
      </c>
      <c r="O69" s="7" t="str">
        <v/>
      </c>
      <c r="P69" s="7" t="str">
        <v/>
      </c>
      <c r="R69" s="8" t="s">
        <v>27</v>
      </c>
      <c r="S69" s="7">
        <f t="shared" si="31"/>
        <v>38</v>
      </c>
      <c r="T69" s="10">
        <v>1.806</v>
      </c>
      <c r="U69" s="11" t="s">
        <v>134</v>
      </c>
      <c r="V69" s="7" t="str">
        <v/>
      </c>
      <c r="W69" s="7" t="str">
        <v/>
      </c>
      <c r="Y69" s="8" t="s">
        <v>27</v>
      </c>
      <c r="Z69" s="7">
        <f t="shared" si="32"/>
        <v>38</v>
      </c>
      <c r="AA69" s="10">
        <v>1.806</v>
      </c>
      <c r="AB69" s="11" t="s">
        <v>134</v>
      </c>
      <c r="AC69" s="7" t="str">
        <v/>
      </c>
      <c r="AD69" s="7" t="str">
        <v/>
      </c>
      <c r="AF69" s="8" t="s">
        <v>27</v>
      </c>
      <c r="AG69" s="7">
        <f t="shared" si="33"/>
        <v>38</v>
      </c>
      <c r="AH69" s="10">
        <v>1.806</v>
      </c>
      <c r="AI69" s="11" t="s">
        <v>134</v>
      </c>
      <c r="AJ69" s="7" t="str">
        <v/>
      </c>
      <c r="AK69" s="7" t="str">
        <v/>
      </c>
      <c r="AM69" s="8" t="s">
        <v>27</v>
      </c>
      <c r="AN69" s="7">
        <f t="shared" si="34"/>
        <v>38</v>
      </c>
      <c r="AO69" s="10">
        <v>1.806</v>
      </c>
      <c r="AP69" s="11" t="s">
        <v>134</v>
      </c>
      <c r="AQ69" s="7" t="str">
        <v/>
      </c>
      <c r="AR69" s="7" t="str">
        <v/>
      </c>
      <c r="AT69" s="8" t="s">
        <v>27</v>
      </c>
      <c r="AU69" s="7">
        <f t="shared" si="35"/>
        <v>38</v>
      </c>
      <c r="AV69" s="10">
        <v>1.806</v>
      </c>
      <c r="AW69" s="11" t="s">
        <v>134</v>
      </c>
      <c r="AX69" s="7" t="str">
        <v/>
      </c>
      <c r="AY69" s="7" t="str">
        <v/>
      </c>
      <c r="BA69" s="8" t="s">
        <v>27</v>
      </c>
      <c r="BB69" s="7">
        <f t="shared" si="36"/>
        <v>38</v>
      </c>
      <c r="BC69" s="10">
        <v>1.806</v>
      </c>
      <c r="BD69" s="11" t="s">
        <v>134</v>
      </c>
      <c r="BE69" s="7" t="str">
        <v/>
      </c>
      <c r="BF69" s="7" t="str">
        <v/>
      </c>
      <c r="BH69" s="8" t="s">
        <v>27</v>
      </c>
      <c r="BI69" s="7">
        <f t="shared" si="37"/>
        <v>38</v>
      </c>
      <c r="BJ69" s="10">
        <v>1.806</v>
      </c>
      <c r="BK69" s="11" t="s">
        <v>134</v>
      </c>
      <c r="BL69" s="7" t="str">
        <v/>
      </c>
      <c r="BM69" s="7" t="str">
        <v/>
      </c>
      <c r="BO69" s="8" t="s">
        <v>27</v>
      </c>
      <c r="BP69" s="7">
        <f t="shared" si="38"/>
        <v>38</v>
      </c>
      <c r="BQ69" s="10">
        <v>1.806</v>
      </c>
      <c r="BR69" s="11" t="s">
        <v>134</v>
      </c>
      <c r="BS69" s="7" t="str">
        <v/>
      </c>
      <c r="BT69" s="7" t="str">
        <v/>
      </c>
      <c r="BV69" s="8" t="s">
        <v>27</v>
      </c>
      <c r="BW69" s="7">
        <f t="shared" si="39"/>
        <v>38</v>
      </c>
      <c r="BX69" s="10">
        <v>1.806</v>
      </c>
      <c r="BY69" s="11" t="s">
        <v>134</v>
      </c>
      <c r="BZ69" s="7" t="str">
        <v/>
      </c>
      <c r="CA69" s="7" t="str">
        <v/>
      </c>
      <c r="CC69" s="8" t="s">
        <v>27</v>
      </c>
      <c r="CD69" s="7">
        <f t="shared" si="40"/>
        <v>38</v>
      </c>
      <c r="CE69" s="10">
        <v>1.806</v>
      </c>
      <c r="CF69" s="11" t="s">
        <v>134</v>
      </c>
      <c r="CG69" s="7" t="str">
        <v/>
      </c>
      <c r="CH69" s="7" t="str">
        <v/>
      </c>
      <c r="CJ69" s="8" t="s">
        <v>27</v>
      </c>
      <c r="CK69" s="7">
        <f t="shared" si="41"/>
        <v>38</v>
      </c>
      <c r="CL69" s="10">
        <v>1.806</v>
      </c>
      <c r="CM69" s="11" t="s">
        <v>134</v>
      </c>
      <c r="CN69" s="7" t="str">
        <v/>
      </c>
      <c r="CO69" s="7" t="str">
        <v/>
      </c>
      <c r="CQ69" s="8" t="s">
        <v>27</v>
      </c>
      <c r="CR69" s="7">
        <f t="shared" si="42"/>
        <v>38</v>
      </c>
      <c r="CS69" s="10">
        <v>1.806</v>
      </c>
      <c r="CT69" s="11" t="s">
        <v>134</v>
      </c>
      <c r="CU69" s="7" t="str">
        <v/>
      </c>
      <c r="CV69" s="7" t="str">
        <v/>
      </c>
      <c r="CX69" s="8" t="s">
        <v>27</v>
      </c>
      <c r="CY69" s="7">
        <f t="shared" si="43"/>
        <v>38</v>
      </c>
      <c r="CZ69" s="10">
        <v>1.806</v>
      </c>
      <c r="DA69" s="11" t="s">
        <v>134</v>
      </c>
      <c r="DB69" s="7" t="str">
        <v/>
      </c>
      <c r="DC69" s="7" t="str">
        <v/>
      </c>
      <c r="DE69" s="8" t="s">
        <v>27</v>
      </c>
      <c r="DF69" s="7">
        <f t="shared" si="44"/>
        <v>38</v>
      </c>
      <c r="DG69" s="10">
        <v>1.806</v>
      </c>
      <c r="DH69" s="11" t="s">
        <v>134</v>
      </c>
      <c r="DI69" s="7" t="str">
        <v/>
      </c>
      <c r="DJ69" s="7" t="str">
        <v/>
      </c>
      <c r="DL69" s="8" t="s">
        <v>27</v>
      </c>
      <c r="DM69" s="7">
        <f t="shared" si="45"/>
        <v>38</v>
      </c>
      <c r="DN69" s="10">
        <v>1.806</v>
      </c>
      <c r="DO69" s="11" t="s">
        <v>134</v>
      </c>
      <c r="DP69" s="7" t="str">
        <v/>
      </c>
      <c r="DQ69" s="7" t="str">
        <v/>
      </c>
      <c r="DS69" s="8" t="s">
        <v>27</v>
      </c>
      <c r="DT69" s="7">
        <f t="shared" si="46"/>
        <v>38</v>
      </c>
      <c r="DU69" s="10">
        <v>1.806</v>
      </c>
      <c r="DV69" s="11" t="s">
        <v>134</v>
      </c>
      <c r="DW69" s="7" t="str">
        <v/>
      </c>
      <c r="DX69" s="7" t="str">
        <v/>
      </c>
      <c r="DZ69" s="8" t="s">
        <v>27</v>
      </c>
      <c r="EA69" s="7">
        <f t="shared" si="47"/>
        <v>38</v>
      </c>
      <c r="EB69" s="10">
        <v>1.806</v>
      </c>
      <c r="EC69" s="11" t="s">
        <v>134</v>
      </c>
      <c r="ED69" s="7" t="str">
        <v/>
      </c>
      <c r="EE69" s="7" t="str">
        <v/>
      </c>
      <c r="EG69" s="8" t="s">
        <v>27</v>
      </c>
      <c r="EH69" s="7">
        <f t="shared" si="48"/>
        <v>38</v>
      </c>
      <c r="EI69" s="10">
        <v>1.806</v>
      </c>
      <c r="EJ69" s="11" t="s">
        <v>134</v>
      </c>
      <c r="EK69" s="7" t="str">
        <v/>
      </c>
      <c r="EL69" s="7" t="str">
        <v/>
      </c>
      <c r="EN69" s="8" t="s">
        <v>27</v>
      </c>
      <c r="EO69" s="7">
        <f t="shared" si="49"/>
        <v>38</v>
      </c>
      <c r="EP69" s="10">
        <v>1.806</v>
      </c>
      <c r="EQ69" s="11" t="s">
        <v>134</v>
      </c>
      <c r="ER69" s="7" t="str">
        <v/>
      </c>
      <c r="ES69" s="7" t="str">
        <v/>
      </c>
      <c r="EU69" s="8" t="s">
        <v>27</v>
      </c>
      <c r="EV69" s="7">
        <f t="shared" si="50"/>
        <v>38</v>
      </c>
      <c r="EW69" s="10">
        <v>1.806</v>
      </c>
      <c r="EX69" s="11" t="s">
        <v>134</v>
      </c>
      <c r="EY69" s="7" t="str">
        <v/>
      </c>
      <c r="EZ69" s="7" t="str">
        <v/>
      </c>
      <c r="FB69" s="8" t="s">
        <v>27</v>
      </c>
      <c r="FC69" s="7">
        <f t="shared" si="51"/>
        <v>38</v>
      </c>
      <c r="FD69" s="10">
        <v>1.806</v>
      </c>
      <c r="FE69" s="11" t="s">
        <v>134</v>
      </c>
      <c r="FF69" s="7" t="str">
        <v/>
      </c>
      <c r="FG69" s="7" t="str">
        <v/>
      </c>
      <c r="FI69" s="8" t="s">
        <v>27</v>
      </c>
      <c r="FJ69" s="7">
        <f t="shared" si="52"/>
        <v>38</v>
      </c>
      <c r="FK69" s="10">
        <v>1.806</v>
      </c>
      <c r="FL69" s="11" t="s">
        <v>134</v>
      </c>
      <c r="FM69" s="7" t="str">
        <v/>
      </c>
      <c r="FN69" s="7" t="str">
        <v/>
      </c>
      <c r="FP69" s="8" t="s">
        <v>27</v>
      </c>
      <c r="FQ69" s="7">
        <f t="shared" si="53"/>
        <v>38</v>
      </c>
      <c r="FR69" s="10">
        <v>1.806</v>
      </c>
      <c r="FS69" s="11" t="s">
        <v>134</v>
      </c>
      <c r="FT69" s="7" t="str">
        <v/>
      </c>
      <c r="FU69" s="7" t="str">
        <v/>
      </c>
      <c r="FW69" s="8" t="s">
        <v>27</v>
      </c>
      <c r="FX69" s="7">
        <f t="shared" si="54"/>
        <v>38</v>
      </c>
      <c r="FY69" s="10">
        <v>1.806</v>
      </c>
      <c r="FZ69" s="11" t="s">
        <v>134</v>
      </c>
      <c r="GA69" s="7" t="str">
        <v/>
      </c>
      <c r="GB69" s="7" t="str">
        <v/>
      </c>
    </row>
    <row r="70" spans="2:184" ht="15.75" x14ac:dyDescent="0.25">
      <c r="B70" s="82">
        <f t="shared" si="55"/>
        <v>1872</v>
      </c>
      <c r="C70" s="8" t="s">
        <v>27</v>
      </c>
      <c r="D70" s="7">
        <f t="shared" si="28"/>
        <v>38</v>
      </c>
      <c r="E70" s="10">
        <v>1.8720000000000001</v>
      </c>
      <c r="F70" s="11" t="s">
        <v>135</v>
      </c>
      <c r="G70" s="7" t="str">
        <v/>
      </c>
      <c r="H70" s="7" t="str">
        <v/>
      </c>
      <c r="J70" s="16">
        <f t="shared" si="29"/>
        <v>1872</v>
      </c>
      <c r="K70" s="8" t="s">
        <v>27</v>
      </c>
      <c r="L70" s="7">
        <f t="shared" si="30"/>
        <v>38</v>
      </c>
      <c r="M70" s="10">
        <v>1.8720000000000001</v>
      </c>
      <c r="N70" s="11" t="s">
        <v>135</v>
      </c>
      <c r="O70" s="7" t="str">
        <v/>
      </c>
      <c r="P70" s="7" t="str">
        <v/>
      </c>
      <c r="R70" s="8" t="s">
        <v>27</v>
      </c>
      <c r="S70" s="7">
        <f t="shared" si="31"/>
        <v>38</v>
      </c>
      <c r="T70" s="10">
        <v>1.8720000000000001</v>
      </c>
      <c r="U70" s="11" t="s">
        <v>135</v>
      </c>
      <c r="V70" s="7" t="str">
        <v/>
      </c>
      <c r="W70" s="7" t="str">
        <v/>
      </c>
      <c r="Y70" s="8" t="s">
        <v>27</v>
      </c>
      <c r="Z70" s="7">
        <f t="shared" si="32"/>
        <v>38</v>
      </c>
      <c r="AA70" s="10">
        <v>1.8720000000000001</v>
      </c>
      <c r="AB70" s="11" t="s">
        <v>135</v>
      </c>
      <c r="AC70" s="7" t="str">
        <v/>
      </c>
      <c r="AD70" s="7" t="str">
        <v/>
      </c>
      <c r="AF70" s="8" t="s">
        <v>27</v>
      </c>
      <c r="AG70" s="7">
        <f t="shared" si="33"/>
        <v>38</v>
      </c>
      <c r="AH70" s="10">
        <v>1.8720000000000001</v>
      </c>
      <c r="AI70" s="11" t="s">
        <v>135</v>
      </c>
      <c r="AJ70" s="7" t="str">
        <v/>
      </c>
      <c r="AK70" s="7" t="str">
        <v/>
      </c>
      <c r="AM70" s="8" t="s">
        <v>27</v>
      </c>
      <c r="AN70" s="7">
        <f t="shared" si="34"/>
        <v>38</v>
      </c>
      <c r="AO70" s="10">
        <v>1.8720000000000001</v>
      </c>
      <c r="AP70" s="11" t="s">
        <v>135</v>
      </c>
      <c r="AQ70" s="7" t="str">
        <v/>
      </c>
      <c r="AR70" s="7" t="str">
        <v/>
      </c>
      <c r="AT70" s="8" t="s">
        <v>27</v>
      </c>
      <c r="AU70" s="7">
        <f t="shared" si="35"/>
        <v>38</v>
      </c>
      <c r="AV70" s="10">
        <v>1.8720000000000001</v>
      </c>
      <c r="AW70" s="11" t="s">
        <v>135</v>
      </c>
      <c r="AX70" s="7" t="str">
        <v/>
      </c>
      <c r="AY70" s="7" t="str">
        <v/>
      </c>
      <c r="BA70" s="8" t="s">
        <v>27</v>
      </c>
      <c r="BB70" s="7">
        <f t="shared" si="36"/>
        <v>38</v>
      </c>
      <c r="BC70" s="10">
        <v>1.8720000000000001</v>
      </c>
      <c r="BD70" s="11" t="s">
        <v>135</v>
      </c>
      <c r="BE70" s="7" t="str">
        <v/>
      </c>
      <c r="BF70" s="7" t="str">
        <v/>
      </c>
      <c r="BH70" s="8" t="s">
        <v>27</v>
      </c>
      <c r="BI70" s="7">
        <f t="shared" si="37"/>
        <v>38</v>
      </c>
      <c r="BJ70" s="10">
        <v>1.8720000000000001</v>
      </c>
      <c r="BK70" s="11" t="s">
        <v>135</v>
      </c>
      <c r="BL70" s="7" t="str">
        <v/>
      </c>
      <c r="BM70" s="7" t="str">
        <v/>
      </c>
      <c r="BO70" s="8" t="s">
        <v>27</v>
      </c>
      <c r="BP70" s="7">
        <f t="shared" si="38"/>
        <v>38</v>
      </c>
      <c r="BQ70" s="10">
        <v>1.8720000000000001</v>
      </c>
      <c r="BR70" s="11" t="s">
        <v>135</v>
      </c>
      <c r="BS70" s="7" t="str">
        <v/>
      </c>
      <c r="BT70" s="7" t="str">
        <v/>
      </c>
      <c r="BV70" s="8" t="s">
        <v>27</v>
      </c>
      <c r="BW70" s="7">
        <f t="shared" si="39"/>
        <v>38</v>
      </c>
      <c r="BX70" s="10">
        <v>1.8720000000000001</v>
      </c>
      <c r="BY70" s="11" t="s">
        <v>135</v>
      </c>
      <c r="BZ70" s="7" t="str">
        <v/>
      </c>
      <c r="CA70" s="7" t="str">
        <v/>
      </c>
      <c r="CC70" s="8" t="s">
        <v>27</v>
      </c>
      <c r="CD70" s="7">
        <f t="shared" si="40"/>
        <v>38</v>
      </c>
      <c r="CE70" s="10">
        <v>1.8720000000000001</v>
      </c>
      <c r="CF70" s="11" t="s">
        <v>135</v>
      </c>
      <c r="CG70" s="7" t="str">
        <v/>
      </c>
      <c r="CH70" s="7" t="str">
        <v/>
      </c>
      <c r="CJ70" s="8" t="s">
        <v>27</v>
      </c>
      <c r="CK70" s="7">
        <f t="shared" si="41"/>
        <v>38</v>
      </c>
      <c r="CL70" s="10">
        <v>1.8720000000000001</v>
      </c>
      <c r="CM70" s="11" t="s">
        <v>135</v>
      </c>
      <c r="CN70" s="7" t="str">
        <v/>
      </c>
      <c r="CO70" s="7" t="str">
        <v/>
      </c>
      <c r="CQ70" s="8" t="s">
        <v>27</v>
      </c>
      <c r="CR70" s="7">
        <f t="shared" si="42"/>
        <v>38</v>
      </c>
      <c r="CS70" s="10">
        <v>1.8720000000000001</v>
      </c>
      <c r="CT70" s="11" t="s">
        <v>135</v>
      </c>
      <c r="CU70" s="7" t="str">
        <v/>
      </c>
      <c r="CV70" s="7" t="str">
        <v/>
      </c>
      <c r="CX70" s="8" t="s">
        <v>27</v>
      </c>
      <c r="CY70" s="7">
        <f t="shared" si="43"/>
        <v>38</v>
      </c>
      <c r="CZ70" s="10">
        <v>1.8720000000000001</v>
      </c>
      <c r="DA70" s="11" t="s">
        <v>135</v>
      </c>
      <c r="DB70" s="7" t="str">
        <v/>
      </c>
      <c r="DC70" s="7" t="str">
        <v/>
      </c>
      <c r="DE70" s="8" t="s">
        <v>27</v>
      </c>
      <c r="DF70" s="7">
        <f t="shared" si="44"/>
        <v>38</v>
      </c>
      <c r="DG70" s="10">
        <v>1.8720000000000001</v>
      </c>
      <c r="DH70" s="11" t="s">
        <v>135</v>
      </c>
      <c r="DI70" s="7" t="str">
        <v/>
      </c>
      <c r="DJ70" s="7" t="str">
        <v/>
      </c>
      <c r="DL70" s="8" t="s">
        <v>27</v>
      </c>
      <c r="DM70" s="7">
        <f t="shared" si="45"/>
        <v>38</v>
      </c>
      <c r="DN70" s="10">
        <v>1.8720000000000001</v>
      </c>
      <c r="DO70" s="11" t="s">
        <v>135</v>
      </c>
      <c r="DP70" s="7" t="str">
        <v/>
      </c>
      <c r="DQ70" s="7" t="str">
        <v/>
      </c>
      <c r="DS70" s="8" t="s">
        <v>27</v>
      </c>
      <c r="DT70" s="7">
        <f t="shared" si="46"/>
        <v>38</v>
      </c>
      <c r="DU70" s="10">
        <v>1.8720000000000001</v>
      </c>
      <c r="DV70" s="11" t="s">
        <v>135</v>
      </c>
      <c r="DW70" s="7" t="str">
        <v/>
      </c>
      <c r="DX70" s="7" t="str">
        <v/>
      </c>
      <c r="DZ70" s="8" t="s">
        <v>27</v>
      </c>
      <c r="EA70" s="7">
        <f t="shared" si="47"/>
        <v>38</v>
      </c>
      <c r="EB70" s="10">
        <v>1.8720000000000001</v>
      </c>
      <c r="EC70" s="11" t="s">
        <v>135</v>
      </c>
      <c r="ED70" s="7" t="str">
        <v/>
      </c>
      <c r="EE70" s="7" t="str">
        <v/>
      </c>
      <c r="EG70" s="8" t="s">
        <v>27</v>
      </c>
      <c r="EH70" s="7">
        <f t="shared" si="48"/>
        <v>38</v>
      </c>
      <c r="EI70" s="10">
        <v>1.8720000000000001</v>
      </c>
      <c r="EJ70" s="11" t="s">
        <v>135</v>
      </c>
      <c r="EK70" s="7" t="str">
        <v/>
      </c>
      <c r="EL70" s="7" t="str">
        <v/>
      </c>
      <c r="EN70" s="8" t="s">
        <v>27</v>
      </c>
      <c r="EO70" s="7">
        <f t="shared" si="49"/>
        <v>38</v>
      </c>
      <c r="EP70" s="10">
        <v>1.8720000000000001</v>
      </c>
      <c r="EQ70" s="11" t="s">
        <v>135</v>
      </c>
      <c r="ER70" s="7" t="str">
        <v/>
      </c>
      <c r="ES70" s="7" t="str">
        <v/>
      </c>
      <c r="EU70" s="8" t="s">
        <v>27</v>
      </c>
      <c r="EV70" s="7">
        <f t="shared" si="50"/>
        <v>38</v>
      </c>
      <c r="EW70" s="10">
        <v>1.8720000000000001</v>
      </c>
      <c r="EX70" s="11" t="s">
        <v>135</v>
      </c>
      <c r="EY70" s="7" t="str">
        <v/>
      </c>
      <c r="EZ70" s="7" t="str">
        <v/>
      </c>
      <c r="FB70" s="8" t="s">
        <v>27</v>
      </c>
      <c r="FC70" s="7">
        <f t="shared" si="51"/>
        <v>38</v>
      </c>
      <c r="FD70" s="10">
        <v>1.8720000000000001</v>
      </c>
      <c r="FE70" s="11" t="s">
        <v>135</v>
      </c>
      <c r="FF70" s="7" t="str">
        <v/>
      </c>
      <c r="FG70" s="7" t="str">
        <v/>
      </c>
      <c r="FI70" s="8" t="s">
        <v>27</v>
      </c>
      <c r="FJ70" s="7">
        <f t="shared" si="52"/>
        <v>38</v>
      </c>
      <c r="FK70" s="10">
        <v>1.8720000000000001</v>
      </c>
      <c r="FL70" s="11" t="s">
        <v>135</v>
      </c>
      <c r="FM70" s="7" t="str">
        <v/>
      </c>
      <c r="FN70" s="7" t="str">
        <v/>
      </c>
      <c r="FP70" s="8" t="s">
        <v>27</v>
      </c>
      <c r="FQ70" s="7">
        <f t="shared" si="53"/>
        <v>38</v>
      </c>
      <c r="FR70" s="10">
        <v>1.8720000000000001</v>
      </c>
      <c r="FS70" s="11" t="s">
        <v>135</v>
      </c>
      <c r="FT70" s="7" t="str">
        <v/>
      </c>
      <c r="FU70" s="7" t="str">
        <v/>
      </c>
      <c r="FW70" s="8" t="s">
        <v>27</v>
      </c>
      <c r="FX70" s="7">
        <f t="shared" si="54"/>
        <v>38</v>
      </c>
      <c r="FY70" s="10">
        <v>1.8720000000000001</v>
      </c>
      <c r="FZ70" s="11" t="s">
        <v>135</v>
      </c>
      <c r="GA70" s="7" t="str">
        <v/>
      </c>
      <c r="GB70" s="7" t="str">
        <v/>
      </c>
    </row>
    <row r="71" spans="2:184" ht="15.75" x14ac:dyDescent="0.25">
      <c r="B71" s="82">
        <f t="shared" si="55"/>
        <v>14142</v>
      </c>
      <c r="C71" s="8" t="s">
        <v>27</v>
      </c>
      <c r="D71" s="7">
        <f t="shared" si="28"/>
        <v>38</v>
      </c>
      <c r="E71" s="10">
        <v>14.141999999999999</v>
      </c>
      <c r="F71" s="11" t="s">
        <v>132</v>
      </c>
      <c r="G71" s="7" t="str">
        <v/>
      </c>
      <c r="H71" s="7" t="str">
        <v/>
      </c>
      <c r="J71" s="16">
        <f t="shared" si="29"/>
        <v>14164</v>
      </c>
      <c r="K71" s="8" t="s">
        <v>27</v>
      </c>
      <c r="L71" s="7">
        <f t="shared" si="30"/>
        <v>38</v>
      </c>
      <c r="M71" s="10">
        <v>14.164</v>
      </c>
      <c r="N71" s="11" t="s">
        <v>132</v>
      </c>
      <c r="O71" s="7">
        <v>1873</v>
      </c>
      <c r="P71" s="7">
        <v>219</v>
      </c>
      <c r="R71" s="8" t="s">
        <v>27</v>
      </c>
      <c r="S71" s="7">
        <f t="shared" si="31"/>
        <v>38</v>
      </c>
      <c r="T71" s="10">
        <v>14.164</v>
      </c>
      <c r="U71" s="11" t="s">
        <v>132</v>
      </c>
      <c r="V71" s="7" t="str">
        <v/>
      </c>
      <c r="W71" s="7" t="str">
        <v/>
      </c>
      <c r="Y71" s="8" t="s">
        <v>27</v>
      </c>
      <c r="Z71" s="7">
        <f t="shared" si="32"/>
        <v>38</v>
      </c>
      <c r="AA71" s="10">
        <v>14.164</v>
      </c>
      <c r="AB71" s="11" t="s">
        <v>132</v>
      </c>
      <c r="AC71" s="7" t="str">
        <v/>
      </c>
      <c r="AD71" s="7" t="str">
        <v/>
      </c>
      <c r="AF71" s="8" t="s">
        <v>27</v>
      </c>
      <c r="AG71" s="7">
        <f t="shared" si="33"/>
        <v>38</v>
      </c>
      <c r="AH71" s="10">
        <v>14.164</v>
      </c>
      <c r="AI71" s="11" t="s">
        <v>132</v>
      </c>
      <c r="AJ71" s="7" t="str">
        <v/>
      </c>
      <c r="AK71" s="7" t="str">
        <v/>
      </c>
      <c r="AM71" s="8" t="s">
        <v>27</v>
      </c>
      <c r="AN71" s="7">
        <f t="shared" si="34"/>
        <v>38</v>
      </c>
      <c r="AO71" s="10">
        <v>14.164</v>
      </c>
      <c r="AP71" s="11" t="s">
        <v>132</v>
      </c>
      <c r="AQ71" s="7" t="str">
        <v/>
      </c>
      <c r="AR71" s="7" t="str">
        <v/>
      </c>
      <c r="AT71" s="8" t="s">
        <v>27</v>
      </c>
      <c r="AU71" s="7">
        <f t="shared" si="35"/>
        <v>38</v>
      </c>
      <c r="AV71" s="10">
        <v>14.164</v>
      </c>
      <c r="AW71" s="11" t="s">
        <v>132</v>
      </c>
      <c r="AX71" s="7" t="str">
        <v/>
      </c>
      <c r="AY71" s="7" t="str">
        <v/>
      </c>
      <c r="BA71" s="8" t="s">
        <v>27</v>
      </c>
      <c r="BB71" s="7">
        <f t="shared" si="36"/>
        <v>38</v>
      </c>
      <c r="BC71" s="10">
        <v>14.164</v>
      </c>
      <c r="BD71" s="11" t="s">
        <v>132</v>
      </c>
      <c r="BE71" s="7" t="str">
        <v/>
      </c>
      <c r="BF71" s="7" t="str">
        <v/>
      </c>
      <c r="BH71" s="8" t="s">
        <v>27</v>
      </c>
      <c r="BI71" s="7">
        <f t="shared" si="37"/>
        <v>38</v>
      </c>
      <c r="BJ71" s="10">
        <v>14.164</v>
      </c>
      <c r="BK71" s="11" t="s">
        <v>132</v>
      </c>
      <c r="BL71" s="7" t="str">
        <v/>
      </c>
      <c r="BM71" s="7" t="str">
        <v/>
      </c>
      <c r="BO71" s="8" t="s">
        <v>27</v>
      </c>
      <c r="BP71" s="7">
        <f t="shared" si="38"/>
        <v>38</v>
      </c>
      <c r="BQ71" s="10">
        <v>14.164</v>
      </c>
      <c r="BR71" s="11" t="s">
        <v>132</v>
      </c>
      <c r="BS71" s="7" t="str">
        <v/>
      </c>
      <c r="BT71" s="7" t="str">
        <v/>
      </c>
      <c r="BV71" s="8" t="s">
        <v>27</v>
      </c>
      <c r="BW71" s="7">
        <f t="shared" si="39"/>
        <v>38</v>
      </c>
      <c r="BX71" s="10">
        <v>14.164</v>
      </c>
      <c r="BY71" s="11" t="s">
        <v>132</v>
      </c>
      <c r="BZ71" s="7" t="str">
        <v/>
      </c>
      <c r="CA71" s="7" t="str">
        <v/>
      </c>
      <c r="CC71" s="8" t="s">
        <v>27</v>
      </c>
      <c r="CD71" s="7">
        <f t="shared" si="40"/>
        <v>38</v>
      </c>
      <c r="CE71" s="10">
        <v>14.164</v>
      </c>
      <c r="CF71" s="11" t="s">
        <v>132</v>
      </c>
      <c r="CG71" s="7" t="str">
        <v/>
      </c>
      <c r="CH71" s="7" t="str">
        <v/>
      </c>
      <c r="CJ71" s="8" t="s">
        <v>27</v>
      </c>
      <c r="CK71" s="7">
        <f t="shared" si="41"/>
        <v>38</v>
      </c>
      <c r="CL71" s="10">
        <v>14.164</v>
      </c>
      <c r="CM71" s="11" t="s">
        <v>132</v>
      </c>
      <c r="CN71" s="7" t="str">
        <v/>
      </c>
      <c r="CO71" s="7" t="str">
        <v/>
      </c>
      <c r="CQ71" s="8" t="s">
        <v>27</v>
      </c>
      <c r="CR71" s="7">
        <f t="shared" si="42"/>
        <v>38</v>
      </c>
      <c r="CS71" s="10">
        <v>14.164</v>
      </c>
      <c r="CT71" s="11" t="s">
        <v>132</v>
      </c>
      <c r="CU71" s="7" t="str">
        <v/>
      </c>
      <c r="CV71" s="7" t="str">
        <v/>
      </c>
      <c r="CX71" s="8" t="s">
        <v>27</v>
      </c>
      <c r="CY71" s="7">
        <f t="shared" si="43"/>
        <v>38</v>
      </c>
      <c r="CZ71" s="10">
        <v>14.164</v>
      </c>
      <c r="DA71" s="11" t="s">
        <v>132</v>
      </c>
      <c r="DB71" s="7" t="str">
        <v/>
      </c>
      <c r="DC71" s="7" t="str">
        <v/>
      </c>
      <c r="DE71" s="8" t="s">
        <v>27</v>
      </c>
      <c r="DF71" s="7">
        <f t="shared" si="44"/>
        <v>38</v>
      </c>
      <c r="DG71" s="10">
        <v>14.164</v>
      </c>
      <c r="DH71" s="11" t="s">
        <v>132</v>
      </c>
      <c r="DI71" s="7" t="str">
        <v/>
      </c>
      <c r="DJ71" s="7" t="str">
        <v/>
      </c>
      <c r="DL71" s="8" t="s">
        <v>27</v>
      </c>
      <c r="DM71" s="7">
        <f t="shared" si="45"/>
        <v>38</v>
      </c>
      <c r="DN71" s="10">
        <v>14.164</v>
      </c>
      <c r="DO71" s="11" t="s">
        <v>132</v>
      </c>
      <c r="DP71" s="7" t="str">
        <v/>
      </c>
      <c r="DQ71" s="7" t="str">
        <v/>
      </c>
      <c r="DS71" s="8" t="s">
        <v>27</v>
      </c>
      <c r="DT71" s="7">
        <f t="shared" si="46"/>
        <v>38</v>
      </c>
      <c r="DU71" s="10">
        <v>14.164</v>
      </c>
      <c r="DV71" s="11" t="s">
        <v>132</v>
      </c>
      <c r="DW71" s="7" t="str">
        <v/>
      </c>
      <c r="DX71" s="7" t="str">
        <v/>
      </c>
      <c r="DZ71" s="8" t="s">
        <v>27</v>
      </c>
      <c r="EA71" s="7">
        <f t="shared" si="47"/>
        <v>38</v>
      </c>
      <c r="EB71" s="10">
        <v>14.164</v>
      </c>
      <c r="EC71" s="11" t="s">
        <v>132</v>
      </c>
      <c r="ED71" s="7" t="str">
        <v/>
      </c>
      <c r="EE71" s="7" t="str">
        <v/>
      </c>
      <c r="EG71" s="8" t="s">
        <v>27</v>
      </c>
      <c r="EH71" s="7">
        <f t="shared" si="48"/>
        <v>38</v>
      </c>
      <c r="EI71" s="10">
        <v>14.164</v>
      </c>
      <c r="EJ71" s="11" t="s">
        <v>132</v>
      </c>
      <c r="EK71" s="7" t="str">
        <v/>
      </c>
      <c r="EL71" s="7" t="str">
        <v/>
      </c>
      <c r="EN71" s="8" t="s">
        <v>27</v>
      </c>
      <c r="EO71" s="7">
        <f t="shared" si="49"/>
        <v>38</v>
      </c>
      <c r="EP71" s="10">
        <v>14.164</v>
      </c>
      <c r="EQ71" s="11" t="s">
        <v>132</v>
      </c>
      <c r="ER71" s="7" t="str">
        <v/>
      </c>
      <c r="ES71" s="7" t="str">
        <v/>
      </c>
      <c r="EU71" s="8" t="s">
        <v>27</v>
      </c>
      <c r="EV71" s="7">
        <f t="shared" si="50"/>
        <v>38</v>
      </c>
      <c r="EW71" s="10">
        <v>14.164</v>
      </c>
      <c r="EX71" s="11" t="s">
        <v>132</v>
      </c>
      <c r="EY71" s="7" t="str">
        <v/>
      </c>
      <c r="EZ71" s="7" t="str">
        <v/>
      </c>
      <c r="FB71" s="8" t="s">
        <v>27</v>
      </c>
      <c r="FC71" s="7">
        <f t="shared" si="51"/>
        <v>38</v>
      </c>
      <c r="FD71" s="10">
        <v>14.164</v>
      </c>
      <c r="FE71" s="11" t="s">
        <v>132</v>
      </c>
      <c r="FF71" s="7" t="str">
        <v/>
      </c>
      <c r="FG71" s="7" t="str">
        <v/>
      </c>
      <c r="FI71" s="8" t="s">
        <v>27</v>
      </c>
      <c r="FJ71" s="7">
        <f t="shared" si="52"/>
        <v>38</v>
      </c>
      <c r="FK71" s="10">
        <v>14.164</v>
      </c>
      <c r="FL71" s="11" t="s">
        <v>132</v>
      </c>
      <c r="FM71" s="7" t="str">
        <v/>
      </c>
      <c r="FN71" s="7" t="str">
        <v/>
      </c>
      <c r="FP71" s="8" t="s">
        <v>27</v>
      </c>
      <c r="FQ71" s="7">
        <f t="shared" si="53"/>
        <v>38</v>
      </c>
      <c r="FR71" s="10">
        <v>14.164</v>
      </c>
      <c r="FS71" s="11" t="s">
        <v>132</v>
      </c>
      <c r="FT71" s="7" t="str">
        <v/>
      </c>
      <c r="FU71" s="7" t="str">
        <v/>
      </c>
      <c r="FW71" s="8" t="s">
        <v>27</v>
      </c>
      <c r="FX71" s="7">
        <f t="shared" si="54"/>
        <v>38</v>
      </c>
      <c r="FY71" s="10">
        <v>14.164</v>
      </c>
      <c r="FZ71" s="11" t="s">
        <v>132</v>
      </c>
      <c r="GA71" s="7" t="str">
        <v/>
      </c>
      <c r="GB71" s="7" t="str">
        <v/>
      </c>
    </row>
    <row r="72" spans="2:184" ht="15.75" x14ac:dyDescent="0.25">
      <c r="B72" s="82">
        <f t="shared" si="55"/>
        <v>15834</v>
      </c>
      <c r="C72" s="8" t="s">
        <v>27</v>
      </c>
      <c r="D72" s="7">
        <f t="shared" si="28"/>
        <v>38</v>
      </c>
      <c r="E72" s="10">
        <v>15.834</v>
      </c>
      <c r="F72" s="11" t="s">
        <v>133</v>
      </c>
      <c r="G72" s="7" t="str">
        <v/>
      </c>
      <c r="H72" s="7" t="str">
        <v/>
      </c>
      <c r="J72" s="16">
        <f t="shared" si="29"/>
        <v>15834</v>
      </c>
      <c r="K72" s="8" t="s">
        <v>27</v>
      </c>
      <c r="L72" s="7">
        <f t="shared" si="30"/>
        <v>38</v>
      </c>
      <c r="M72" s="10">
        <v>15.834</v>
      </c>
      <c r="N72" s="11" t="s">
        <v>133</v>
      </c>
      <c r="O72" s="7" t="str">
        <v/>
      </c>
      <c r="P72" s="7" t="str">
        <v/>
      </c>
      <c r="R72" s="8" t="s">
        <v>27</v>
      </c>
      <c r="S72" s="7">
        <f t="shared" si="31"/>
        <v>38</v>
      </c>
      <c r="T72" s="10">
        <v>15.834</v>
      </c>
      <c r="U72" s="11" t="s">
        <v>133</v>
      </c>
      <c r="V72" s="7" t="str">
        <v/>
      </c>
      <c r="W72" s="7" t="str">
        <v/>
      </c>
      <c r="Y72" s="8" t="s">
        <v>27</v>
      </c>
      <c r="Z72" s="7">
        <f t="shared" si="32"/>
        <v>38</v>
      </c>
      <c r="AA72" s="10">
        <v>15.834</v>
      </c>
      <c r="AB72" s="11" t="s">
        <v>133</v>
      </c>
      <c r="AC72" s="7" t="str">
        <v/>
      </c>
      <c r="AD72" s="7" t="str">
        <v/>
      </c>
      <c r="AF72" s="8" t="s">
        <v>27</v>
      </c>
      <c r="AG72" s="7">
        <f t="shared" si="33"/>
        <v>38</v>
      </c>
      <c r="AH72" s="10">
        <v>15.834</v>
      </c>
      <c r="AI72" s="11" t="s">
        <v>133</v>
      </c>
      <c r="AJ72" s="7" t="str">
        <v/>
      </c>
      <c r="AK72" s="7" t="str">
        <v/>
      </c>
      <c r="AM72" s="8" t="s">
        <v>27</v>
      </c>
      <c r="AN72" s="7">
        <f t="shared" si="34"/>
        <v>38</v>
      </c>
      <c r="AO72" s="10">
        <v>15.834</v>
      </c>
      <c r="AP72" s="11" t="s">
        <v>133</v>
      </c>
      <c r="AQ72" s="7" t="str">
        <v/>
      </c>
      <c r="AR72" s="7" t="str">
        <v/>
      </c>
      <c r="AT72" s="8" t="s">
        <v>27</v>
      </c>
      <c r="AU72" s="7">
        <f t="shared" si="35"/>
        <v>38</v>
      </c>
      <c r="AV72" s="10">
        <v>15.834</v>
      </c>
      <c r="AW72" s="11" t="s">
        <v>133</v>
      </c>
      <c r="AX72" s="7" t="str">
        <v/>
      </c>
      <c r="AY72" s="7" t="str">
        <v/>
      </c>
      <c r="BA72" s="8" t="s">
        <v>27</v>
      </c>
      <c r="BB72" s="7">
        <f t="shared" si="36"/>
        <v>38</v>
      </c>
      <c r="BC72" s="10">
        <v>15.834</v>
      </c>
      <c r="BD72" s="11" t="s">
        <v>133</v>
      </c>
      <c r="BE72" s="7" t="str">
        <v/>
      </c>
      <c r="BF72" s="7" t="str">
        <v/>
      </c>
      <c r="BH72" s="8" t="s">
        <v>27</v>
      </c>
      <c r="BI72" s="7">
        <f t="shared" si="37"/>
        <v>38</v>
      </c>
      <c r="BJ72" s="10">
        <v>15.834</v>
      </c>
      <c r="BK72" s="11" t="s">
        <v>133</v>
      </c>
      <c r="BL72" s="7" t="str">
        <v/>
      </c>
      <c r="BM72" s="7" t="str">
        <v/>
      </c>
      <c r="BO72" s="8" t="s">
        <v>27</v>
      </c>
      <c r="BP72" s="7">
        <f t="shared" si="38"/>
        <v>38</v>
      </c>
      <c r="BQ72" s="10">
        <v>15.834</v>
      </c>
      <c r="BR72" s="11" t="s">
        <v>133</v>
      </c>
      <c r="BS72" s="7" t="str">
        <v/>
      </c>
      <c r="BT72" s="7" t="str">
        <v/>
      </c>
      <c r="BV72" s="8" t="s">
        <v>27</v>
      </c>
      <c r="BW72" s="7">
        <f t="shared" si="39"/>
        <v>38</v>
      </c>
      <c r="BX72" s="10">
        <v>15.834</v>
      </c>
      <c r="BY72" s="11" t="s">
        <v>133</v>
      </c>
      <c r="BZ72" s="7" t="str">
        <v/>
      </c>
      <c r="CA72" s="7" t="str">
        <v/>
      </c>
      <c r="CC72" s="8" t="s">
        <v>27</v>
      </c>
      <c r="CD72" s="7">
        <f t="shared" si="40"/>
        <v>38</v>
      </c>
      <c r="CE72" s="10">
        <v>15.834</v>
      </c>
      <c r="CF72" s="11" t="s">
        <v>133</v>
      </c>
      <c r="CG72" s="7" t="str">
        <v/>
      </c>
      <c r="CH72" s="7" t="str">
        <v/>
      </c>
      <c r="CJ72" s="8" t="s">
        <v>27</v>
      </c>
      <c r="CK72" s="7">
        <f t="shared" si="41"/>
        <v>38</v>
      </c>
      <c r="CL72" s="10">
        <v>15.834</v>
      </c>
      <c r="CM72" s="11" t="s">
        <v>133</v>
      </c>
      <c r="CN72" s="7" t="str">
        <v/>
      </c>
      <c r="CO72" s="7" t="str">
        <v/>
      </c>
      <c r="CQ72" s="8" t="s">
        <v>27</v>
      </c>
      <c r="CR72" s="7">
        <f t="shared" si="42"/>
        <v>38</v>
      </c>
      <c r="CS72" s="10">
        <v>15.834</v>
      </c>
      <c r="CT72" s="11" t="s">
        <v>133</v>
      </c>
      <c r="CU72" s="7" t="str">
        <v/>
      </c>
      <c r="CV72" s="7" t="str">
        <v/>
      </c>
      <c r="CX72" s="8" t="s">
        <v>27</v>
      </c>
      <c r="CY72" s="7">
        <f t="shared" si="43"/>
        <v>38</v>
      </c>
      <c r="CZ72" s="10">
        <v>15.834</v>
      </c>
      <c r="DA72" s="11" t="s">
        <v>133</v>
      </c>
      <c r="DB72" s="7" t="str">
        <v/>
      </c>
      <c r="DC72" s="7" t="str">
        <v/>
      </c>
      <c r="DE72" s="8" t="s">
        <v>27</v>
      </c>
      <c r="DF72" s="7">
        <f t="shared" si="44"/>
        <v>38</v>
      </c>
      <c r="DG72" s="10">
        <v>15.834</v>
      </c>
      <c r="DH72" s="11" t="s">
        <v>133</v>
      </c>
      <c r="DI72" s="7" t="str">
        <v/>
      </c>
      <c r="DJ72" s="7" t="str">
        <v/>
      </c>
      <c r="DL72" s="8" t="s">
        <v>27</v>
      </c>
      <c r="DM72" s="7">
        <f t="shared" si="45"/>
        <v>38</v>
      </c>
      <c r="DN72" s="10">
        <v>15.834</v>
      </c>
      <c r="DO72" s="11" t="s">
        <v>133</v>
      </c>
      <c r="DP72" s="7" t="str">
        <v/>
      </c>
      <c r="DQ72" s="7" t="str">
        <v/>
      </c>
      <c r="DS72" s="8" t="s">
        <v>27</v>
      </c>
      <c r="DT72" s="7">
        <f t="shared" si="46"/>
        <v>38</v>
      </c>
      <c r="DU72" s="10">
        <v>15.834</v>
      </c>
      <c r="DV72" s="11" t="s">
        <v>133</v>
      </c>
      <c r="DW72" s="7" t="str">
        <v/>
      </c>
      <c r="DX72" s="7" t="str">
        <v/>
      </c>
      <c r="DZ72" s="8" t="s">
        <v>27</v>
      </c>
      <c r="EA72" s="7">
        <f t="shared" si="47"/>
        <v>38</v>
      </c>
      <c r="EB72" s="10">
        <v>15.834</v>
      </c>
      <c r="EC72" s="11" t="s">
        <v>133</v>
      </c>
      <c r="ED72" s="7" t="str">
        <v/>
      </c>
      <c r="EE72" s="7" t="str">
        <v/>
      </c>
      <c r="EG72" s="8" t="s">
        <v>27</v>
      </c>
      <c r="EH72" s="7">
        <f t="shared" si="48"/>
        <v>38</v>
      </c>
      <c r="EI72" s="10">
        <v>15.834</v>
      </c>
      <c r="EJ72" s="11" t="s">
        <v>133</v>
      </c>
      <c r="EK72" s="7" t="str">
        <v/>
      </c>
      <c r="EL72" s="7" t="str">
        <v/>
      </c>
      <c r="EN72" s="8" t="s">
        <v>27</v>
      </c>
      <c r="EO72" s="7">
        <f t="shared" si="49"/>
        <v>38</v>
      </c>
      <c r="EP72" s="10">
        <v>15.834</v>
      </c>
      <c r="EQ72" s="11" t="s">
        <v>133</v>
      </c>
      <c r="ER72" s="7" t="str">
        <v/>
      </c>
      <c r="ES72" s="7" t="str">
        <v/>
      </c>
      <c r="EU72" s="8" t="s">
        <v>27</v>
      </c>
      <c r="EV72" s="7">
        <f t="shared" si="50"/>
        <v>38</v>
      </c>
      <c r="EW72" s="10">
        <v>15.834</v>
      </c>
      <c r="EX72" s="11" t="s">
        <v>133</v>
      </c>
      <c r="EY72" s="7" t="str">
        <v/>
      </c>
      <c r="EZ72" s="7" t="str">
        <v/>
      </c>
      <c r="FB72" s="8" t="s">
        <v>27</v>
      </c>
      <c r="FC72" s="7">
        <f t="shared" si="51"/>
        <v>38</v>
      </c>
      <c r="FD72" s="10">
        <v>15.834</v>
      </c>
      <c r="FE72" s="11" t="s">
        <v>133</v>
      </c>
      <c r="FF72" s="7" t="str">
        <v/>
      </c>
      <c r="FG72" s="7" t="str">
        <v/>
      </c>
      <c r="FI72" s="8" t="s">
        <v>27</v>
      </c>
      <c r="FJ72" s="7">
        <f t="shared" si="52"/>
        <v>38</v>
      </c>
      <c r="FK72" s="10">
        <v>15.834</v>
      </c>
      <c r="FL72" s="11" t="s">
        <v>133</v>
      </c>
      <c r="FM72" s="7" t="str">
        <v/>
      </c>
      <c r="FN72" s="7" t="str">
        <v/>
      </c>
      <c r="FP72" s="8" t="s">
        <v>27</v>
      </c>
      <c r="FQ72" s="7">
        <f t="shared" si="53"/>
        <v>38</v>
      </c>
      <c r="FR72" s="10">
        <v>15.834</v>
      </c>
      <c r="FS72" s="11" t="s">
        <v>133</v>
      </c>
      <c r="FT72" s="7" t="str">
        <v/>
      </c>
      <c r="FU72" s="7" t="str">
        <v/>
      </c>
      <c r="FW72" s="8" t="s">
        <v>27</v>
      </c>
      <c r="FX72" s="7">
        <f t="shared" si="54"/>
        <v>38</v>
      </c>
      <c r="FY72" s="10">
        <v>15.834</v>
      </c>
      <c r="FZ72" s="11" t="s">
        <v>133</v>
      </c>
      <c r="GA72" s="7" t="str">
        <v/>
      </c>
      <c r="GB72" s="7" t="str">
        <v/>
      </c>
    </row>
    <row r="73" spans="2:184" ht="15.75" x14ac:dyDescent="0.25">
      <c r="B73" s="82">
        <f t="shared" si="55"/>
        <v>1922</v>
      </c>
      <c r="C73" s="8" t="s">
        <v>28</v>
      </c>
      <c r="D73" s="7">
        <f t="shared" si="28"/>
        <v>39</v>
      </c>
      <c r="E73" s="10">
        <v>1.9219999999999999</v>
      </c>
      <c r="F73" s="11" t="s">
        <v>134</v>
      </c>
      <c r="G73" s="7" t="str">
        <v/>
      </c>
      <c r="H73" s="7" t="str">
        <v/>
      </c>
      <c r="J73" s="16">
        <f t="shared" si="29"/>
        <v>1922</v>
      </c>
      <c r="K73" s="8" t="s">
        <v>28</v>
      </c>
      <c r="L73" s="7">
        <f t="shared" si="30"/>
        <v>39</v>
      </c>
      <c r="M73" s="10">
        <v>1.9219999999999999</v>
      </c>
      <c r="N73" s="11" t="s">
        <v>134</v>
      </c>
      <c r="O73" s="7" t="str">
        <v/>
      </c>
      <c r="P73" s="7" t="str">
        <v/>
      </c>
      <c r="R73" s="8" t="s">
        <v>28</v>
      </c>
      <c r="S73" s="7">
        <f t="shared" si="31"/>
        <v>39</v>
      </c>
      <c r="T73" s="10">
        <v>1.9219999999999999</v>
      </c>
      <c r="U73" s="11" t="s">
        <v>134</v>
      </c>
      <c r="V73" s="7" t="str">
        <v/>
      </c>
      <c r="W73" s="7" t="str">
        <v/>
      </c>
      <c r="Y73" s="8" t="s">
        <v>28</v>
      </c>
      <c r="Z73" s="7">
        <f t="shared" si="32"/>
        <v>39</v>
      </c>
      <c r="AA73" s="10">
        <v>1.9219999999999999</v>
      </c>
      <c r="AB73" s="11" t="s">
        <v>134</v>
      </c>
      <c r="AC73" s="7" t="str">
        <v/>
      </c>
      <c r="AD73" s="7" t="str">
        <v/>
      </c>
      <c r="AF73" s="8" t="s">
        <v>28</v>
      </c>
      <c r="AG73" s="7">
        <f t="shared" si="33"/>
        <v>39</v>
      </c>
      <c r="AH73" s="10">
        <v>1.9219999999999999</v>
      </c>
      <c r="AI73" s="11" t="s">
        <v>134</v>
      </c>
      <c r="AJ73" s="7" t="str">
        <v/>
      </c>
      <c r="AK73" s="7" t="str">
        <v/>
      </c>
      <c r="AM73" s="8" t="s">
        <v>28</v>
      </c>
      <c r="AN73" s="7">
        <f t="shared" si="34"/>
        <v>39</v>
      </c>
      <c r="AO73" s="10">
        <v>1.9219999999999999</v>
      </c>
      <c r="AP73" s="11" t="s">
        <v>134</v>
      </c>
      <c r="AQ73" s="7" t="str">
        <v/>
      </c>
      <c r="AR73" s="7" t="str">
        <v/>
      </c>
      <c r="AT73" s="8" t="s">
        <v>28</v>
      </c>
      <c r="AU73" s="7">
        <f t="shared" si="35"/>
        <v>39</v>
      </c>
      <c r="AV73" s="10">
        <v>1.9219999999999999</v>
      </c>
      <c r="AW73" s="11" t="s">
        <v>134</v>
      </c>
      <c r="AX73" s="7" t="str">
        <v/>
      </c>
      <c r="AY73" s="7" t="str">
        <v/>
      </c>
      <c r="BA73" s="8" t="s">
        <v>28</v>
      </c>
      <c r="BB73" s="7">
        <f t="shared" si="36"/>
        <v>39</v>
      </c>
      <c r="BC73" s="10">
        <v>1.9219999999999999</v>
      </c>
      <c r="BD73" s="11" t="s">
        <v>134</v>
      </c>
      <c r="BE73" s="7" t="str">
        <v/>
      </c>
      <c r="BF73" s="7" t="str">
        <v/>
      </c>
      <c r="BH73" s="8" t="s">
        <v>28</v>
      </c>
      <c r="BI73" s="7">
        <f t="shared" si="37"/>
        <v>39</v>
      </c>
      <c r="BJ73" s="10">
        <v>1.9219999999999999</v>
      </c>
      <c r="BK73" s="11" t="s">
        <v>134</v>
      </c>
      <c r="BL73" s="7" t="str">
        <v/>
      </c>
      <c r="BM73" s="7" t="str">
        <v/>
      </c>
      <c r="BO73" s="8" t="s">
        <v>28</v>
      </c>
      <c r="BP73" s="7">
        <f t="shared" si="38"/>
        <v>39</v>
      </c>
      <c r="BQ73" s="10">
        <v>1.9219999999999999</v>
      </c>
      <c r="BR73" s="11" t="s">
        <v>134</v>
      </c>
      <c r="BS73" s="7" t="str">
        <v/>
      </c>
      <c r="BT73" s="7" t="str">
        <v/>
      </c>
      <c r="BV73" s="8" t="s">
        <v>28</v>
      </c>
      <c r="BW73" s="7">
        <f t="shared" si="39"/>
        <v>39</v>
      </c>
      <c r="BX73" s="10">
        <v>1.9219999999999999</v>
      </c>
      <c r="BY73" s="11" t="s">
        <v>134</v>
      </c>
      <c r="BZ73" s="7" t="str">
        <v/>
      </c>
      <c r="CA73" s="7" t="str">
        <v/>
      </c>
      <c r="CC73" s="8" t="s">
        <v>28</v>
      </c>
      <c r="CD73" s="7">
        <f t="shared" si="40"/>
        <v>39</v>
      </c>
      <c r="CE73" s="10">
        <v>1.9219999999999999</v>
      </c>
      <c r="CF73" s="11" t="s">
        <v>134</v>
      </c>
      <c r="CG73" s="7" t="str">
        <v/>
      </c>
      <c r="CH73" s="7" t="str">
        <v/>
      </c>
      <c r="CJ73" s="8" t="s">
        <v>28</v>
      </c>
      <c r="CK73" s="7">
        <f t="shared" si="41"/>
        <v>39</v>
      </c>
      <c r="CL73" s="10">
        <v>1.9219999999999999</v>
      </c>
      <c r="CM73" s="11" t="s">
        <v>134</v>
      </c>
      <c r="CN73" s="7" t="str">
        <v/>
      </c>
      <c r="CO73" s="7" t="str">
        <v/>
      </c>
      <c r="CQ73" s="8" t="s">
        <v>28</v>
      </c>
      <c r="CR73" s="7">
        <f t="shared" si="42"/>
        <v>39</v>
      </c>
      <c r="CS73" s="10">
        <v>1.9219999999999999</v>
      </c>
      <c r="CT73" s="11" t="s">
        <v>134</v>
      </c>
      <c r="CU73" s="7" t="str">
        <v/>
      </c>
      <c r="CV73" s="7" t="str">
        <v/>
      </c>
      <c r="CX73" s="8" t="s">
        <v>28</v>
      </c>
      <c r="CY73" s="7">
        <f t="shared" si="43"/>
        <v>39</v>
      </c>
      <c r="CZ73" s="10">
        <v>1.9219999999999999</v>
      </c>
      <c r="DA73" s="11" t="s">
        <v>134</v>
      </c>
      <c r="DB73" s="7" t="str">
        <v/>
      </c>
      <c r="DC73" s="7" t="str">
        <v/>
      </c>
      <c r="DE73" s="8" t="s">
        <v>28</v>
      </c>
      <c r="DF73" s="7">
        <f t="shared" si="44"/>
        <v>39</v>
      </c>
      <c r="DG73" s="10">
        <v>1.9219999999999999</v>
      </c>
      <c r="DH73" s="11" t="s">
        <v>134</v>
      </c>
      <c r="DI73" s="7" t="str">
        <v/>
      </c>
      <c r="DJ73" s="7" t="str">
        <v/>
      </c>
      <c r="DL73" s="8" t="s">
        <v>28</v>
      </c>
      <c r="DM73" s="7">
        <f t="shared" si="45"/>
        <v>39</v>
      </c>
      <c r="DN73" s="10">
        <v>1.9219999999999999</v>
      </c>
      <c r="DO73" s="11" t="s">
        <v>134</v>
      </c>
      <c r="DP73" s="7" t="str">
        <v/>
      </c>
      <c r="DQ73" s="7" t="str">
        <v/>
      </c>
      <c r="DS73" s="8" t="s">
        <v>28</v>
      </c>
      <c r="DT73" s="7">
        <f t="shared" si="46"/>
        <v>39</v>
      </c>
      <c r="DU73" s="10">
        <v>1.9219999999999999</v>
      </c>
      <c r="DV73" s="11" t="s">
        <v>134</v>
      </c>
      <c r="DW73" s="7" t="str">
        <v/>
      </c>
      <c r="DX73" s="7" t="str">
        <v/>
      </c>
      <c r="DZ73" s="8" t="s">
        <v>28</v>
      </c>
      <c r="EA73" s="7">
        <f t="shared" si="47"/>
        <v>39</v>
      </c>
      <c r="EB73" s="10">
        <v>1.9219999999999999</v>
      </c>
      <c r="EC73" s="11" t="s">
        <v>134</v>
      </c>
      <c r="ED73" s="7" t="str">
        <v/>
      </c>
      <c r="EE73" s="7" t="str">
        <v/>
      </c>
      <c r="EG73" s="8" t="s">
        <v>28</v>
      </c>
      <c r="EH73" s="7">
        <f t="shared" si="48"/>
        <v>39</v>
      </c>
      <c r="EI73" s="10">
        <v>1.9219999999999999</v>
      </c>
      <c r="EJ73" s="11" t="s">
        <v>134</v>
      </c>
      <c r="EK73" s="7" t="str">
        <v/>
      </c>
      <c r="EL73" s="7" t="str">
        <v/>
      </c>
      <c r="EN73" s="8" t="s">
        <v>28</v>
      </c>
      <c r="EO73" s="7">
        <f t="shared" si="49"/>
        <v>39</v>
      </c>
      <c r="EP73" s="10">
        <v>1.9219999999999999</v>
      </c>
      <c r="EQ73" s="11" t="s">
        <v>134</v>
      </c>
      <c r="ER73" s="7" t="str">
        <v/>
      </c>
      <c r="ES73" s="7" t="str">
        <v/>
      </c>
      <c r="EU73" s="8" t="s">
        <v>28</v>
      </c>
      <c r="EV73" s="7">
        <f t="shared" si="50"/>
        <v>39</v>
      </c>
      <c r="EW73" s="10">
        <v>1.9219999999999999</v>
      </c>
      <c r="EX73" s="11" t="s">
        <v>134</v>
      </c>
      <c r="EY73" s="7" t="str">
        <v/>
      </c>
      <c r="EZ73" s="7" t="str">
        <v/>
      </c>
      <c r="FB73" s="8" t="s">
        <v>28</v>
      </c>
      <c r="FC73" s="7">
        <f t="shared" si="51"/>
        <v>39</v>
      </c>
      <c r="FD73" s="10">
        <v>1.9219999999999999</v>
      </c>
      <c r="FE73" s="11" t="s">
        <v>134</v>
      </c>
      <c r="FF73" s="7" t="str">
        <v/>
      </c>
      <c r="FG73" s="7" t="str">
        <v/>
      </c>
      <c r="FI73" s="8" t="s">
        <v>28</v>
      </c>
      <c r="FJ73" s="7">
        <f t="shared" si="52"/>
        <v>39</v>
      </c>
      <c r="FK73" s="10">
        <v>1.9219999999999999</v>
      </c>
      <c r="FL73" s="11" t="s">
        <v>134</v>
      </c>
      <c r="FM73" s="7" t="str">
        <v/>
      </c>
      <c r="FN73" s="7" t="str">
        <v/>
      </c>
      <c r="FP73" s="8" t="s">
        <v>28</v>
      </c>
      <c r="FQ73" s="7">
        <f t="shared" si="53"/>
        <v>39</v>
      </c>
      <c r="FR73" s="10">
        <v>1.9219999999999999</v>
      </c>
      <c r="FS73" s="11" t="s">
        <v>134</v>
      </c>
      <c r="FT73" s="7" t="str">
        <v/>
      </c>
      <c r="FU73" s="7" t="str">
        <v/>
      </c>
      <c r="FW73" s="8" t="s">
        <v>28</v>
      </c>
      <c r="FX73" s="7">
        <f t="shared" si="54"/>
        <v>39</v>
      </c>
      <c r="FY73" s="10">
        <v>1.9219999999999999</v>
      </c>
      <c r="FZ73" s="11" t="s">
        <v>134</v>
      </c>
      <c r="GA73" s="7" t="str">
        <v/>
      </c>
      <c r="GB73" s="7" t="str">
        <v/>
      </c>
    </row>
    <row r="74" spans="2:184" ht="15.75" x14ac:dyDescent="0.25">
      <c r="B74" s="82">
        <f t="shared" si="55"/>
        <v>1996</v>
      </c>
      <c r="C74" s="8" t="s">
        <v>28</v>
      </c>
      <c r="D74" s="7">
        <f t="shared" si="28"/>
        <v>39</v>
      </c>
      <c r="E74" s="10">
        <v>1.996</v>
      </c>
      <c r="F74" s="11" t="s">
        <v>135</v>
      </c>
      <c r="G74" s="7" t="str">
        <v/>
      </c>
      <c r="H74" s="7" t="str">
        <v/>
      </c>
      <c r="J74" s="16">
        <f t="shared" si="29"/>
        <v>1996</v>
      </c>
      <c r="K74" s="8" t="s">
        <v>28</v>
      </c>
      <c r="L74" s="7">
        <f t="shared" si="30"/>
        <v>39</v>
      </c>
      <c r="M74" s="10">
        <v>1.996</v>
      </c>
      <c r="N74" s="11" t="s">
        <v>135</v>
      </c>
      <c r="O74" s="7" t="str">
        <v/>
      </c>
      <c r="P74" s="7" t="str">
        <v/>
      </c>
      <c r="R74" s="8" t="s">
        <v>28</v>
      </c>
      <c r="S74" s="7">
        <f t="shared" si="31"/>
        <v>39</v>
      </c>
      <c r="T74" s="10">
        <v>1.996</v>
      </c>
      <c r="U74" s="11" t="s">
        <v>135</v>
      </c>
      <c r="V74" s="7" t="str">
        <v/>
      </c>
      <c r="W74" s="7" t="str">
        <v/>
      </c>
      <c r="Y74" s="8" t="s">
        <v>28</v>
      </c>
      <c r="Z74" s="7">
        <f t="shared" si="32"/>
        <v>39</v>
      </c>
      <c r="AA74" s="10">
        <v>1.996</v>
      </c>
      <c r="AB74" s="11" t="s">
        <v>135</v>
      </c>
      <c r="AC74" s="7" t="str">
        <v/>
      </c>
      <c r="AD74" s="7" t="str">
        <v/>
      </c>
      <c r="AF74" s="8" t="s">
        <v>28</v>
      </c>
      <c r="AG74" s="7">
        <f t="shared" si="33"/>
        <v>39</v>
      </c>
      <c r="AH74" s="10">
        <v>1.996</v>
      </c>
      <c r="AI74" s="11" t="s">
        <v>135</v>
      </c>
      <c r="AJ74" s="7" t="str">
        <v/>
      </c>
      <c r="AK74" s="7" t="str">
        <v/>
      </c>
      <c r="AM74" s="8" t="s">
        <v>28</v>
      </c>
      <c r="AN74" s="7">
        <f t="shared" si="34"/>
        <v>39</v>
      </c>
      <c r="AO74" s="10">
        <v>1.996</v>
      </c>
      <c r="AP74" s="11" t="s">
        <v>135</v>
      </c>
      <c r="AQ74" s="7" t="str">
        <v/>
      </c>
      <c r="AR74" s="7" t="str">
        <v/>
      </c>
      <c r="AT74" s="8" t="s">
        <v>28</v>
      </c>
      <c r="AU74" s="7">
        <f t="shared" si="35"/>
        <v>39</v>
      </c>
      <c r="AV74" s="10">
        <v>1.996</v>
      </c>
      <c r="AW74" s="11" t="s">
        <v>135</v>
      </c>
      <c r="AX74" s="7" t="str">
        <v/>
      </c>
      <c r="AY74" s="7" t="str">
        <v/>
      </c>
      <c r="BA74" s="8" t="s">
        <v>28</v>
      </c>
      <c r="BB74" s="7">
        <f t="shared" si="36"/>
        <v>39</v>
      </c>
      <c r="BC74" s="10">
        <v>1.996</v>
      </c>
      <c r="BD74" s="11" t="s">
        <v>135</v>
      </c>
      <c r="BE74" s="7" t="str">
        <v/>
      </c>
      <c r="BF74" s="7" t="str">
        <v/>
      </c>
      <c r="BH74" s="8" t="s">
        <v>28</v>
      </c>
      <c r="BI74" s="7">
        <f t="shared" si="37"/>
        <v>39</v>
      </c>
      <c r="BJ74" s="10">
        <v>1.996</v>
      </c>
      <c r="BK74" s="11" t="s">
        <v>135</v>
      </c>
      <c r="BL74" s="7" t="str">
        <v/>
      </c>
      <c r="BM74" s="7" t="str">
        <v/>
      </c>
      <c r="BO74" s="8" t="s">
        <v>28</v>
      </c>
      <c r="BP74" s="7">
        <f t="shared" si="38"/>
        <v>39</v>
      </c>
      <c r="BQ74" s="10">
        <v>1.996</v>
      </c>
      <c r="BR74" s="11" t="s">
        <v>135</v>
      </c>
      <c r="BS74" s="7" t="str">
        <v/>
      </c>
      <c r="BT74" s="7" t="str">
        <v/>
      </c>
      <c r="BV74" s="8" t="s">
        <v>28</v>
      </c>
      <c r="BW74" s="7">
        <f t="shared" si="39"/>
        <v>39</v>
      </c>
      <c r="BX74" s="10">
        <v>1.996</v>
      </c>
      <c r="BY74" s="11" t="s">
        <v>135</v>
      </c>
      <c r="BZ74" s="7" t="str">
        <v/>
      </c>
      <c r="CA74" s="7" t="str">
        <v/>
      </c>
      <c r="CC74" s="8" t="s">
        <v>28</v>
      </c>
      <c r="CD74" s="7">
        <f t="shared" si="40"/>
        <v>39</v>
      </c>
      <c r="CE74" s="10">
        <v>1.996</v>
      </c>
      <c r="CF74" s="11" t="s">
        <v>135</v>
      </c>
      <c r="CG74" s="7" t="str">
        <v/>
      </c>
      <c r="CH74" s="7" t="str">
        <v/>
      </c>
      <c r="CJ74" s="8" t="s">
        <v>28</v>
      </c>
      <c r="CK74" s="7">
        <f t="shared" si="41"/>
        <v>39</v>
      </c>
      <c r="CL74" s="10">
        <v>1.996</v>
      </c>
      <c r="CM74" s="11" t="s">
        <v>135</v>
      </c>
      <c r="CN74" s="7" t="str">
        <v/>
      </c>
      <c r="CO74" s="7" t="str">
        <v/>
      </c>
      <c r="CQ74" s="8" t="s">
        <v>28</v>
      </c>
      <c r="CR74" s="7">
        <f t="shared" si="42"/>
        <v>39</v>
      </c>
      <c r="CS74" s="10">
        <v>1.996</v>
      </c>
      <c r="CT74" s="11" t="s">
        <v>135</v>
      </c>
      <c r="CU74" s="7" t="str">
        <v/>
      </c>
      <c r="CV74" s="7" t="str">
        <v/>
      </c>
      <c r="CX74" s="8" t="s">
        <v>28</v>
      </c>
      <c r="CY74" s="7">
        <f t="shared" si="43"/>
        <v>39</v>
      </c>
      <c r="CZ74" s="10">
        <v>1.996</v>
      </c>
      <c r="DA74" s="11" t="s">
        <v>135</v>
      </c>
      <c r="DB74" s="7" t="str">
        <v/>
      </c>
      <c r="DC74" s="7" t="str">
        <v/>
      </c>
      <c r="DE74" s="8" t="s">
        <v>28</v>
      </c>
      <c r="DF74" s="7">
        <f t="shared" si="44"/>
        <v>39</v>
      </c>
      <c r="DG74" s="10">
        <v>1.996</v>
      </c>
      <c r="DH74" s="11" t="s">
        <v>135</v>
      </c>
      <c r="DI74" s="7" t="str">
        <v/>
      </c>
      <c r="DJ74" s="7" t="str">
        <v/>
      </c>
      <c r="DL74" s="8" t="s">
        <v>28</v>
      </c>
      <c r="DM74" s="7">
        <f t="shared" si="45"/>
        <v>39</v>
      </c>
      <c r="DN74" s="10">
        <v>1.996</v>
      </c>
      <c r="DO74" s="11" t="s">
        <v>135</v>
      </c>
      <c r="DP74" s="7" t="str">
        <v/>
      </c>
      <c r="DQ74" s="7" t="str">
        <v/>
      </c>
      <c r="DS74" s="8" t="s">
        <v>28</v>
      </c>
      <c r="DT74" s="7">
        <f t="shared" si="46"/>
        <v>39</v>
      </c>
      <c r="DU74" s="10">
        <v>1.996</v>
      </c>
      <c r="DV74" s="11" t="s">
        <v>135</v>
      </c>
      <c r="DW74" s="7" t="str">
        <v/>
      </c>
      <c r="DX74" s="7" t="str">
        <v/>
      </c>
      <c r="DZ74" s="8" t="s">
        <v>28</v>
      </c>
      <c r="EA74" s="7">
        <f t="shared" si="47"/>
        <v>39</v>
      </c>
      <c r="EB74" s="10">
        <v>1.996</v>
      </c>
      <c r="EC74" s="11" t="s">
        <v>135</v>
      </c>
      <c r="ED74" s="7" t="str">
        <v/>
      </c>
      <c r="EE74" s="7" t="str">
        <v/>
      </c>
      <c r="EG74" s="8" t="s">
        <v>28</v>
      </c>
      <c r="EH74" s="7">
        <f t="shared" si="48"/>
        <v>39</v>
      </c>
      <c r="EI74" s="10">
        <v>1.996</v>
      </c>
      <c r="EJ74" s="11" t="s">
        <v>135</v>
      </c>
      <c r="EK74" s="7" t="str">
        <v/>
      </c>
      <c r="EL74" s="7" t="str">
        <v/>
      </c>
      <c r="EN74" s="8" t="s">
        <v>28</v>
      </c>
      <c r="EO74" s="7">
        <f t="shared" si="49"/>
        <v>39</v>
      </c>
      <c r="EP74" s="10">
        <v>1.996</v>
      </c>
      <c r="EQ74" s="11" t="s">
        <v>135</v>
      </c>
      <c r="ER74" s="7" t="str">
        <v/>
      </c>
      <c r="ES74" s="7" t="str">
        <v/>
      </c>
      <c r="EU74" s="8" t="s">
        <v>28</v>
      </c>
      <c r="EV74" s="7">
        <f t="shared" si="50"/>
        <v>39</v>
      </c>
      <c r="EW74" s="10">
        <v>1.996</v>
      </c>
      <c r="EX74" s="11" t="s">
        <v>135</v>
      </c>
      <c r="EY74" s="7" t="str">
        <v/>
      </c>
      <c r="EZ74" s="7" t="str">
        <v/>
      </c>
      <c r="FB74" s="8" t="s">
        <v>28</v>
      </c>
      <c r="FC74" s="7">
        <f t="shared" si="51"/>
        <v>39</v>
      </c>
      <c r="FD74" s="10">
        <v>1.996</v>
      </c>
      <c r="FE74" s="11" t="s">
        <v>135</v>
      </c>
      <c r="FF74" s="7" t="str">
        <v/>
      </c>
      <c r="FG74" s="7" t="str">
        <v/>
      </c>
      <c r="FI74" s="8" t="s">
        <v>28</v>
      </c>
      <c r="FJ74" s="7">
        <f t="shared" si="52"/>
        <v>39</v>
      </c>
      <c r="FK74" s="10">
        <v>1.996</v>
      </c>
      <c r="FL74" s="11" t="s">
        <v>135</v>
      </c>
      <c r="FM74" s="7" t="str">
        <v/>
      </c>
      <c r="FN74" s="7" t="str">
        <v/>
      </c>
      <c r="FP74" s="8" t="s">
        <v>28</v>
      </c>
      <c r="FQ74" s="7">
        <f t="shared" si="53"/>
        <v>39</v>
      </c>
      <c r="FR74" s="10">
        <v>1.996</v>
      </c>
      <c r="FS74" s="11" t="s">
        <v>135</v>
      </c>
      <c r="FT74" s="7" t="str">
        <v/>
      </c>
      <c r="FU74" s="7" t="str">
        <v/>
      </c>
      <c r="FW74" s="8" t="s">
        <v>28</v>
      </c>
      <c r="FX74" s="7">
        <f t="shared" si="54"/>
        <v>39</v>
      </c>
      <c r="FY74" s="10">
        <v>1.996</v>
      </c>
      <c r="FZ74" s="11" t="s">
        <v>135</v>
      </c>
      <c r="GA74" s="7" t="str">
        <v/>
      </c>
      <c r="GB74" s="7" t="str">
        <v/>
      </c>
    </row>
    <row r="75" spans="2:184" ht="15.75" x14ac:dyDescent="0.25">
      <c r="B75" s="82">
        <f t="shared" si="55"/>
        <v>14932</v>
      </c>
      <c r="C75" s="8" t="s">
        <v>28</v>
      </c>
      <c r="D75" s="7">
        <f t="shared" si="28"/>
        <v>39</v>
      </c>
      <c r="E75" s="10">
        <v>14.932</v>
      </c>
      <c r="F75" s="11" t="s">
        <v>132</v>
      </c>
      <c r="G75" s="7" t="str">
        <v/>
      </c>
      <c r="H75" s="7" t="str">
        <v/>
      </c>
      <c r="J75" s="16">
        <f t="shared" si="29"/>
        <v>14957</v>
      </c>
      <c r="K75" s="8" t="s">
        <v>28</v>
      </c>
      <c r="L75" s="7">
        <f t="shared" si="30"/>
        <v>39</v>
      </c>
      <c r="M75" s="10">
        <v>14.957000000000001</v>
      </c>
      <c r="N75" s="11" t="s">
        <v>132</v>
      </c>
      <c r="O75" s="7" t="str">
        <v/>
      </c>
      <c r="P75" s="7" t="str">
        <v/>
      </c>
      <c r="R75" s="8" t="s">
        <v>28</v>
      </c>
      <c r="S75" s="7">
        <f t="shared" si="31"/>
        <v>39</v>
      </c>
      <c r="T75" s="10">
        <v>14.957000000000001</v>
      </c>
      <c r="U75" s="11" t="s">
        <v>132</v>
      </c>
      <c r="V75" s="7" t="str">
        <v/>
      </c>
      <c r="W75" s="7" t="str">
        <v/>
      </c>
      <c r="Y75" s="8" t="s">
        <v>28</v>
      </c>
      <c r="Z75" s="7">
        <f t="shared" si="32"/>
        <v>39</v>
      </c>
      <c r="AA75" s="10">
        <v>14.957000000000001</v>
      </c>
      <c r="AB75" s="11" t="s">
        <v>132</v>
      </c>
      <c r="AC75" s="7" t="str">
        <v/>
      </c>
      <c r="AD75" s="7" t="str">
        <v/>
      </c>
      <c r="AF75" s="8" t="s">
        <v>28</v>
      </c>
      <c r="AG75" s="7">
        <f t="shared" si="33"/>
        <v>39</v>
      </c>
      <c r="AH75" s="10">
        <v>14.957000000000001</v>
      </c>
      <c r="AI75" s="11" t="s">
        <v>132</v>
      </c>
      <c r="AJ75" s="7" t="str">
        <v/>
      </c>
      <c r="AK75" s="7" t="str">
        <v/>
      </c>
      <c r="AM75" s="8" t="s">
        <v>28</v>
      </c>
      <c r="AN75" s="7">
        <f t="shared" si="34"/>
        <v>39</v>
      </c>
      <c r="AO75" s="10">
        <v>14.957000000000001</v>
      </c>
      <c r="AP75" s="11" t="s">
        <v>132</v>
      </c>
      <c r="AQ75" s="7" t="str">
        <v/>
      </c>
      <c r="AR75" s="7" t="str">
        <v/>
      </c>
      <c r="AT75" s="8" t="s">
        <v>28</v>
      </c>
      <c r="AU75" s="7">
        <f t="shared" si="35"/>
        <v>39</v>
      </c>
      <c r="AV75" s="10">
        <v>14.957000000000001</v>
      </c>
      <c r="AW75" s="11" t="s">
        <v>132</v>
      </c>
      <c r="AX75" s="7" t="str">
        <v/>
      </c>
      <c r="AY75" s="7" t="str">
        <v/>
      </c>
      <c r="BA75" s="8" t="s">
        <v>28</v>
      </c>
      <c r="BB75" s="7">
        <f t="shared" si="36"/>
        <v>39</v>
      </c>
      <c r="BC75" s="10">
        <v>14.957000000000001</v>
      </c>
      <c r="BD75" s="11" t="s">
        <v>132</v>
      </c>
      <c r="BE75" s="7" t="str">
        <v/>
      </c>
      <c r="BF75" s="7" t="str">
        <v/>
      </c>
      <c r="BH75" s="8" t="s">
        <v>28</v>
      </c>
      <c r="BI75" s="7">
        <f t="shared" si="37"/>
        <v>39</v>
      </c>
      <c r="BJ75" s="10">
        <v>14.957000000000001</v>
      </c>
      <c r="BK75" s="11" t="s">
        <v>132</v>
      </c>
      <c r="BL75" s="7" t="str">
        <v/>
      </c>
      <c r="BM75" s="7" t="str">
        <v/>
      </c>
      <c r="BO75" s="8" t="s">
        <v>28</v>
      </c>
      <c r="BP75" s="7">
        <f t="shared" si="38"/>
        <v>39</v>
      </c>
      <c r="BQ75" s="10">
        <v>14.957000000000001</v>
      </c>
      <c r="BR75" s="11" t="s">
        <v>132</v>
      </c>
      <c r="BS75" s="7" t="str">
        <v/>
      </c>
      <c r="BT75" s="7" t="str">
        <v/>
      </c>
      <c r="BV75" s="8" t="s">
        <v>28</v>
      </c>
      <c r="BW75" s="7">
        <f t="shared" si="39"/>
        <v>39</v>
      </c>
      <c r="BX75" s="10">
        <v>14.957000000000001</v>
      </c>
      <c r="BY75" s="11" t="s">
        <v>132</v>
      </c>
      <c r="BZ75" s="7" t="str">
        <v/>
      </c>
      <c r="CA75" s="7" t="str">
        <v/>
      </c>
      <c r="CC75" s="8" t="s">
        <v>28</v>
      </c>
      <c r="CD75" s="7">
        <f t="shared" si="40"/>
        <v>39</v>
      </c>
      <c r="CE75" s="10">
        <v>14.957000000000001</v>
      </c>
      <c r="CF75" s="11" t="s">
        <v>132</v>
      </c>
      <c r="CG75" s="7" t="str">
        <v/>
      </c>
      <c r="CH75" s="7" t="str">
        <v/>
      </c>
      <c r="CJ75" s="8" t="s">
        <v>28</v>
      </c>
      <c r="CK75" s="7">
        <f t="shared" si="41"/>
        <v>39</v>
      </c>
      <c r="CL75" s="10">
        <v>14.957000000000001</v>
      </c>
      <c r="CM75" s="11" t="s">
        <v>132</v>
      </c>
      <c r="CN75" s="7" t="str">
        <v/>
      </c>
      <c r="CO75" s="7" t="str">
        <v/>
      </c>
      <c r="CQ75" s="8" t="s">
        <v>28</v>
      </c>
      <c r="CR75" s="7">
        <f t="shared" si="42"/>
        <v>39</v>
      </c>
      <c r="CS75" s="10">
        <v>14.957000000000001</v>
      </c>
      <c r="CT75" s="11" t="s">
        <v>132</v>
      </c>
      <c r="CU75" s="7" t="str">
        <v/>
      </c>
      <c r="CV75" s="7" t="str">
        <v/>
      </c>
      <c r="CX75" s="8" t="s">
        <v>28</v>
      </c>
      <c r="CY75" s="7">
        <f t="shared" si="43"/>
        <v>39</v>
      </c>
      <c r="CZ75" s="10">
        <v>14.957000000000001</v>
      </c>
      <c r="DA75" s="11" t="s">
        <v>132</v>
      </c>
      <c r="DB75" s="7" t="str">
        <v/>
      </c>
      <c r="DC75" s="7" t="str">
        <v/>
      </c>
      <c r="DE75" s="8" t="s">
        <v>28</v>
      </c>
      <c r="DF75" s="7">
        <f t="shared" si="44"/>
        <v>39</v>
      </c>
      <c r="DG75" s="10">
        <v>14.957000000000001</v>
      </c>
      <c r="DH75" s="11" t="s">
        <v>132</v>
      </c>
      <c r="DI75" s="7" t="str">
        <v/>
      </c>
      <c r="DJ75" s="7" t="str">
        <v/>
      </c>
      <c r="DL75" s="8" t="s">
        <v>28</v>
      </c>
      <c r="DM75" s="7">
        <f t="shared" si="45"/>
        <v>39</v>
      </c>
      <c r="DN75" s="10">
        <v>14.957000000000001</v>
      </c>
      <c r="DO75" s="11" t="s">
        <v>132</v>
      </c>
      <c r="DP75" s="7" t="str">
        <v/>
      </c>
      <c r="DQ75" s="7" t="str">
        <v/>
      </c>
      <c r="DS75" s="8" t="s">
        <v>28</v>
      </c>
      <c r="DT75" s="7">
        <f t="shared" si="46"/>
        <v>39</v>
      </c>
      <c r="DU75" s="10">
        <v>14.957000000000001</v>
      </c>
      <c r="DV75" s="11" t="s">
        <v>132</v>
      </c>
      <c r="DW75" s="7" t="str">
        <v/>
      </c>
      <c r="DX75" s="7" t="str">
        <v/>
      </c>
      <c r="DZ75" s="8" t="s">
        <v>28</v>
      </c>
      <c r="EA75" s="7">
        <f t="shared" si="47"/>
        <v>39</v>
      </c>
      <c r="EB75" s="10">
        <v>14.957000000000001</v>
      </c>
      <c r="EC75" s="11" t="s">
        <v>132</v>
      </c>
      <c r="ED75" s="7" t="str">
        <v/>
      </c>
      <c r="EE75" s="7" t="str">
        <v/>
      </c>
      <c r="EG75" s="8" t="s">
        <v>28</v>
      </c>
      <c r="EH75" s="7">
        <f t="shared" si="48"/>
        <v>39</v>
      </c>
      <c r="EI75" s="10">
        <v>14.957000000000001</v>
      </c>
      <c r="EJ75" s="11" t="s">
        <v>132</v>
      </c>
      <c r="EK75" s="7" t="str">
        <v/>
      </c>
      <c r="EL75" s="7" t="str">
        <v/>
      </c>
      <c r="EN75" s="8" t="s">
        <v>28</v>
      </c>
      <c r="EO75" s="7">
        <f t="shared" si="49"/>
        <v>39</v>
      </c>
      <c r="EP75" s="10">
        <v>14.957000000000001</v>
      </c>
      <c r="EQ75" s="11" t="s">
        <v>132</v>
      </c>
      <c r="ER75" s="7" t="str">
        <v/>
      </c>
      <c r="ES75" s="7" t="str">
        <v/>
      </c>
      <c r="EU75" s="8" t="s">
        <v>28</v>
      </c>
      <c r="EV75" s="7">
        <f t="shared" si="50"/>
        <v>39</v>
      </c>
      <c r="EW75" s="10">
        <v>14.957000000000001</v>
      </c>
      <c r="EX75" s="11" t="s">
        <v>132</v>
      </c>
      <c r="EY75" s="7" t="str">
        <v/>
      </c>
      <c r="EZ75" s="7" t="str">
        <v/>
      </c>
      <c r="FB75" s="8" t="s">
        <v>28</v>
      </c>
      <c r="FC75" s="7">
        <f t="shared" si="51"/>
        <v>39</v>
      </c>
      <c r="FD75" s="10">
        <v>14.957000000000001</v>
      </c>
      <c r="FE75" s="11" t="s">
        <v>132</v>
      </c>
      <c r="FF75" s="7" t="str">
        <v/>
      </c>
      <c r="FG75" s="7" t="str">
        <v/>
      </c>
      <c r="FI75" s="8" t="s">
        <v>28</v>
      </c>
      <c r="FJ75" s="7">
        <f t="shared" si="52"/>
        <v>39</v>
      </c>
      <c r="FK75" s="10">
        <v>14.957000000000001</v>
      </c>
      <c r="FL75" s="11" t="s">
        <v>132</v>
      </c>
      <c r="FM75" s="7" t="str">
        <v/>
      </c>
      <c r="FN75" s="7" t="str">
        <v/>
      </c>
      <c r="FP75" s="8" t="s">
        <v>28</v>
      </c>
      <c r="FQ75" s="7">
        <f t="shared" si="53"/>
        <v>39</v>
      </c>
      <c r="FR75" s="10">
        <v>14.957000000000001</v>
      </c>
      <c r="FS75" s="11" t="s">
        <v>132</v>
      </c>
      <c r="FT75" s="7" t="str">
        <v/>
      </c>
      <c r="FU75" s="7" t="str">
        <v/>
      </c>
      <c r="FW75" s="8" t="s">
        <v>28</v>
      </c>
      <c r="FX75" s="7">
        <f t="shared" si="54"/>
        <v>39</v>
      </c>
      <c r="FY75" s="10">
        <v>14.957000000000001</v>
      </c>
      <c r="FZ75" s="11" t="s">
        <v>132</v>
      </c>
      <c r="GA75" s="7" t="str">
        <v/>
      </c>
      <c r="GB75" s="7" t="str">
        <v/>
      </c>
    </row>
    <row r="76" spans="2:184" ht="15.75" x14ac:dyDescent="0.25">
      <c r="B76" s="82">
        <f t="shared" si="55"/>
        <v>16736</v>
      </c>
      <c r="C76" s="8" t="s">
        <v>28</v>
      </c>
      <c r="D76" s="7">
        <f t="shared" si="28"/>
        <v>39</v>
      </c>
      <c r="E76" s="10">
        <v>16.736000000000001</v>
      </c>
      <c r="F76" s="11" t="s">
        <v>133</v>
      </c>
      <c r="G76" s="7" t="str">
        <v/>
      </c>
      <c r="H76" s="7" t="str">
        <v/>
      </c>
      <c r="J76" s="16">
        <f t="shared" si="29"/>
        <v>16736</v>
      </c>
      <c r="K76" s="8" t="s">
        <v>28</v>
      </c>
      <c r="L76" s="7">
        <f t="shared" si="30"/>
        <v>39</v>
      </c>
      <c r="M76" s="10">
        <v>16.736000000000001</v>
      </c>
      <c r="N76" s="11" t="s">
        <v>133</v>
      </c>
      <c r="O76" s="7" t="str">
        <v/>
      </c>
      <c r="P76" s="7" t="str">
        <v/>
      </c>
      <c r="R76" s="8" t="s">
        <v>28</v>
      </c>
      <c r="S76" s="7">
        <f t="shared" si="31"/>
        <v>39</v>
      </c>
      <c r="T76" s="10">
        <v>16.736000000000001</v>
      </c>
      <c r="U76" s="11" t="s">
        <v>133</v>
      </c>
      <c r="V76" s="7" t="str">
        <v/>
      </c>
      <c r="W76" s="7" t="str">
        <v/>
      </c>
      <c r="Y76" s="8" t="s">
        <v>28</v>
      </c>
      <c r="Z76" s="7">
        <f t="shared" si="32"/>
        <v>39</v>
      </c>
      <c r="AA76" s="10">
        <v>16.736000000000001</v>
      </c>
      <c r="AB76" s="11" t="s">
        <v>133</v>
      </c>
      <c r="AC76" s="7" t="str">
        <v/>
      </c>
      <c r="AD76" s="7" t="str">
        <v/>
      </c>
      <c r="AF76" s="8" t="s">
        <v>28</v>
      </c>
      <c r="AG76" s="7">
        <f t="shared" si="33"/>
        <v>39</v>
      </c>
      <c r="AH76" s="10">
        <v>16.736000000000001</v>
      </c>
      <c r="AI76" s="11" t="s">
        <v>133</v>
      </c>
      <c r="AJ76" s="7" t="str">
        <v/>
      </c>
      <c r="AK76" s="7" t="str">
        <v/>
      </c>
      <c r="AM76" s="8" t="s">
        <v>28</v>
      </c>
      <c r="AN76" s="7">
        <f t="shared" si="34"/>
        <v>39</v>
      </c>
      <c r="AO76" s="10">
        <v>16.736000000000001</v>
      </c>
      <c r="AP76" s="11" t="s">
        <v>133</v>
      </c>
      <c r="AQ76" s="7" t="str">
        <v/>
      </c>
      <c r="AR76" s="7" t="str">
        <v/>
      </c>
      <c r="AT76" s="8" t="s">
        <v>28</v>
      </c>
      <c r="AU76" s="7">
        <f t="shared" si="35"/>
        <v>39</v>
      </c>
      <c r="AV76" s="10">
        <v>16.736000000000001</v>
      </c>
      <c r="AW76" s="11" t="s">
        <v>133</v>
      </c>
      <c r="AX76" s="7" t="str">
        <v/>
      </c>
      <c r="AY76" s="7" t="str">
        <v/>
      </c>
      <c r="BA76" s="8" t="s">
        <v>28</v>
      </c>
      <c r="BB76" s="7">
        <f t="shared" si="36"/>
        <v>39</v>
      </c>
      <c r="BC76" s="10">
        <v>16.736000000000001</v>
      </c>
      <c r="BD76" s="11" t="s">
        <v>133</v>
      </c>
      <c r="BE76" s="7" t="str">
        <v/>
      </c>
      <c r="BF76" s="7" t="str">
        <v/>
      </c>
      <c r="BH76" s="8" t="s">
        <v>28</v>
      </c>
      <c r="BI76" s="7">
        <f t="shared" si="37"/>
        <v>39</v>
      </c>
      <c r="BJ76" s="10">
        <v>16.736000000000001</v>
      </c>
      <c r="BK76" s="11" t="s">
        <v>133</v>
      </c>
      <c r="BL76" s="7" t="str">
        <v/>
      </c>
      <c r="BM76" s="7" t="str">
        <v/>
      </c>
      <c r="BO76" s="8" t="s">
        <v>28</v>
      </c>
      <c r="BP76" s="7">
        <f t="shared" si="38"/>
        <v>39</v>
      </c>
      <c r="BQ76" s="10">
        <v>16.736000000000001</v>
      </c>
      <c r="BR76" s="11" t="s">
        <v>133</v>
      </c>
      <c r="BS76" s="7" t="str">
        <v/>
      </c>
      <c r="BT76" s="7" t="str">
        <v/>
      </c>
      <c r="BV76" s="8" t="s">
        <v>28</v>
      </c>
      <c r="BW76" s="7">
        <f t="shared" si="39"/>
        <v>39</v>
      </c>
      <c r="BX76" s="10">
        <v>16.736000000000001</v>
      </c>
      <c r="BY76" s="11" t="s">
        <v>133</v>
      </c>
      <c r="BZ76" s="7" t="str">
        <v/>
      </c>
      <c r="CA76" s="7" t="str">
        <v/>
      </c>
      <c r="CC76" s="8" t="s">
        <v>28</v>
      </c>
      <c r="CD76" s="7">
        <f t="shared" si="40"/>
        <v>39</v>
      </c>
      <c r="CE76" s="10">
        <v>16.736000000000001</v>
      </c>
      <c r="CF76" s="11" t="s">
        <v>133</v>
      </c>
      <c r="CG76" s="7" t="str">
        <v/>
      </c>
      <c r="CH76" s="7" t="str">
        <v/>
      </c>
      <c r="CJ76" s="8" t="s">
        <v>28</v>
      </c>
      <c r="CK76" s="7">
        <f t="shared" si="41"/>
        <v>39</v>
      </c>
      <c r="CL76" s="10">
        <v>16.736000000000001</v>
      </c>
      <c r="CM76" s="11" t="s">
        <v>133</v>
      </c>
      <c r="CN76" s="7" t="str">
        <v/>
      </c>
      <c r="CO76" s="7" t="str">
        <v/>
      </c>
      <c r="CQ76" s="8" t="s">
        <v>28</v>
      </c>
      <c r="CR76" s="7">
        <f t="shared" si="42"/>
        <v>39</v>
      </c>
      <c r="CS76" s="10">
        <v>16.736000000000001</v>
      </c>
      <c r="CT76" s="11" t="s">
        <v>133</v>
      </c>
      <c r="CU76" s="7" t="str">
        <v/>
      </c>
      <c r="CV76" s="7" t="str">
        <v/>
      </c>
      <c r="CX76" s="8" t="s">
        <v>28</v>
      </c>
      <c r="CY76" s="7">
        <f t="shared" si="43"/>
        <v>39</v>
      </c>
      <c r="CZ76" s="10">
        <v>16.736000000000001</v>
      </c>
      <c r="DA76" s="11" t="s">
        <v>133</v>
      </c>
      <c r="DB76" s="7" t="str">
        <v/>
      </c>
      <c r="DC76" s="7" t="str">
        <v/>
      </c>
      <c r="DE76" s="8" t="s">
        <v>28</v>
      </c>
      <c r="DF76" s="7">
        <f t="shared" si="44"/>
        <v>39</v>
      </c>
      <c r="DG76" s="10">
        <v>16.736000000000001</v>
      </c>
      <c r="DH76" s="11" t="s">
        <v>133</v>
      </c>
      <c r="DI76" s="7" t="str">
        <v/>
      </c>
      <c r="DJ76" s="7" t="str">
        <v/>
      </c>
      <c r="DL76" s="8" t="s">
        <v>28</v>
      </c>
      <c r="DM76" s="7">
        <f t="shared" si="45"/>
        <v>39</v>
      </c>
      <c r="DN76" s="10">
        <v>16.736000000000001</v>
      </c>
      <c r="DO76" s="11" t="s">
        <v>133</v>
      </c>
      <c r="DP76" s="7" t="str">
        <v/>
      </c>
      <c r="DQ76" s="7" t="str">
        <v/>
      </c>
      <c r="DS76" s="8" t="s">
        <v>28</v>
      </c>
      <c r="DT76" s="7">
        <f t="shared" si="46"/>
        <v>39</v>
      </c>
      <c r="DU76" s="10">
        <v>16.736000000000001</v>
      </c>
      <c r="DV76" s="11" t="s">
        <v>133</v>
      </c>
      <c r="DW76" s="7" t="str">
        <v/>
      </c>
      <c r="DX76" s="7" t="str">
        <v/>
      </c>
      <c r="DZ76" s="8" t="s">
        <v>28</v>
      </c>
      <c r="EA76" s="7">
        <f t="shared" si="47"/>
        <v>39</v>
      </c>
      <c r="EB76" s="10">
        <v>16.736000000000001</v>
      </c>
      <c r="EC76" s="11" t="s">
        <v>133</v>
      </c>
      <c r="ED76" s="7" t="str">
        <v/>
      </c>
      <c r="EE76" s="7" t="str">
        <v/>
      </c>
      <c r="EG76" s="8" t="s">
        <v>28</v>
      </c>
      <c r="EH76" s="7">
        <f t="shared" si="48"/>
        <v>39</v>
      </c>
      <c r="EI76" s="10">
        <v>16.736000000000001</v>
      </c>
      <c r="EJ76" s="11" t="s">
        <v>133</v>
      </c>
      <c r="EK76" s="7" t="str">
        <v/>
      </c>
      <c r="EL76" s="7" t="str">
        <v/>
      </c>
      <c r="EN76" s="8" t="s">
        <v>28</v>
      </c>
      <c r="EO76" s="7">
        <f t="shared" si="49"/>
        <v>39</v>
      </c>
      <c r="EP76" s="10">
        <v>16.736000000000001</v>
      </c>
      <c r="EQ76" s="11" t="s">
        <v>133</v>
      </c>
      <c r="ER76" s="7" t="str">
        <v/>
      </c>
      <c r="ES76" s="7" t="str">
        <v/>
      </c>
      <c r="EU76" s="8" t="s">
        <v>28</v>
      </c>
      <c r="EV76" s="7">
        <f t="shared" si="50"/>
        <v>39</v>
      </c>
      <c r="EW76" s="10">
        <v>16.736000000000001</v>
      </c>
      <c r="EX76" s="11" t="s">
        <v>133</v>
      </c>
      <c r="EY76" s="7" t="str">
        <v/>
      </c>
      <c r="EZ76" s="7" t="str">
        <v/>
      </c>
      <c r="FB76" s="8" t="s">
        <v>28</v>
      </c>
      <c r="FC76" s="7">
        <f t="shared" si="51"/>
        <v>39</v>
      </c>
      <c r="FD76" s="10">
        <v>16.736000000000001</v>
      </c>
      <c r="FE76" s="11" t="s">
        <v>133</v>
      </c>
      <c r="FF76" s="7" t="str">
        <v/>
      </c>
      <c r="FG76" s="7" t="str">
        <v/>
      </c>
      <c r="FI76" s="8" t="s">
        <v>28</v>
      </c>
      <c r="FJ76" s="7">
        <f t="shared" si="52"/>
        <v>39</v>
      </c>
      <c r="FK76" s="10">
        <v>16.736000000000001</v>
      </c>
      <c r="FL76" s="11" t="s">
        <v>133</v>
      </c>
      <c r="FM76" s="7" t="str">
        <v/>
      </c>
      <c r="FN76" s="7" t="str">
        <v/>
      </c>
      <c r="FP76" s="8" t="s">
        <v>28</v>
      </c>
      <c r="FQ76" s="7">
        <f t="shared" si="53"/>
        <v>39</v>
      </c>
      <c r="FR76" s="10">
        <v>16.736000000000001</v>
      </c>
      <c r="FS76" s="11" t="s">
        <v>133</v>
      </c>
      <c r="FT76" s="7" t="str">
        <v/>
      </c>
      <c r="FU76" s="7" t="str">
        <v/>
      </c>
      <c r="FW76" s="8" t="s">
        <v>28</v>
      </c>
      <c r="FX76" s="7">
        <f t="shared" si="54"/>
        <v>39</v>
      </c>
      <c r="FY76" s="10">
        <v>16.736000000000001</v>
      </c>
      <c r="FZ76" s="11" t="s">
        <v>133</v>
      </c>
      <c r="GA76" s="7" t="str">
        <v/>
      </c>
      <c r="GB76" s="7" t="str">
        <v/>
      </c>
    </row>
    <row r="77" spans="2:184" ht="15.75" x14ac:dyDescent="0.25">
      <c r="B77" s="82">
        <f t="shared" si="55"/>
        <v>2041.9999999999998</v>
      </c>
      <c r="C77" s="8" t="s">
        <v>29</v>
      </c>
      <c r="D77" s="7">
        <f t="shared" si="28"/>
        <v>40</v>
      </c>
      <c r="E77" s="10">
        <v>2.0419999999999998</v>
      </c>
      <c r="F77" s="11" t="s">
        <v>134</v>
      </c>
      <c r="G77" s="7" t="str">
        <v/>
      </c>
      <c r="H77" s="7" t="str">
        <v/>
      </c>
      <c r="J77" s="16">
        <f t="shared" si="29"/>
        <v>2041.9999999999998</v>
      </c>
      <c r="K77" s="8" t="s">
        <v>29</v>
      </c>
      <c r="L77" s="7">
        <f t="shared" si="30"/>
        <v>40</v>
      </c>
      <c r="M77" s="10">
        <v>2.0419999999999998</v>
      </c>
      <c r="N77" s="11" t="s">
        <v>134</v>
      </c>
      <c r="O77" s="7" t="str">
        <v/>
      </c>
      <c r="P77" s="7" t="str">
        <v/>
      </c>
      <c r="R77" s="8" t="s">
        <v>29</v>
      </c>
      <c r="S77" s="7">
        <f t="shared" si="31"/>
        <v>40</v>
      </c>
      <c r="T77" s="10">
        <v>2.0419999999999998</v>
      </c>
      <c r="U77" s="11" t="s">
        <v>134</v>
      </c>
      <c r="V77" s="7" t="str">
        <v/>
      </c>
      <c r="W77" s="7" t="str">
        <v/>
      </c>
      <c r="Y77" s="8" t="s">
        <v>29</v>
      </c>
      <c r="Z77" s="7">
        <f t="shared" si="32"/>
        <v>40</v>
      </c>
      <c r="AA77" s="10">
        <v>2.0419999999999998</v>
      </c>
      <c r="AB77" s="11" t="s">
        <v>134</v>
      </c>
      <c r="AC77" s="7" t="str">
        <v/>
      </c>
      <c r="AD77" s="7" t="str">
        <v/>
      </c>
      <c r="AF77" s="8" t="s">
        <v>29</v>
      </c>
      <c r="AG77" s="7">
        <f t="shared" si="33"/>
        <v>40</v>
      </c>
      <c r="AH77" s="10">
        <v>2.0419999999999998</v>
      </c>
      <c r="AI77" s="11" t="s">
        <v>134</v>
      </c>
      <c r="AJ77" s="7" t="str">
        <v/>
      </c>
      <c r="AK77" s="7" t="str">
        <v/>
      </c>
      <c r="AM77" s="8" t="s">
        <v>29</v>
      </c>
      <c r="AN77" s="7">
        <f t="shared" si="34"/>
        <v>40</v>
      </c>
      <c r="AO77" s="10">
        <v>2.0419999999999998</v>
      </c>
      <c r="AP77" s="11" t="s">
        <v>134</v>
      </c>
      <c r="AQ77" s="7" t="str">
        <v/>
      </c>
      <c r="AR77" s="7" t="str">
        <v/>
      </c>
      <c r="AT77" s="8" t="s">
        <v>29</v>
      </c>
      <c r="AU77" s="7">
        <f t="shared" si="35"/>
        <v>40</v>
      </c>
      <c r="AV77" s="10">
        <v>2.0419999999999998</v>
      </c>
      <c r="AW77" s="11" t="s">
        <v>134</v>
      </c>
      <c r="AX77" s="7" t="str">
        <v/>
      </c>
      <c r="AY77" s="7" t="str">
        <v/>
      </c>
      <c r="BA77" s="8" t="s">
        <v>29</v>
      </c>
      <c r="BB77" s="7">
        <f t="shared" si="36"/>
        <v>40</v>
      </c>
      <c r="BC77" s="10">
        <v>2.0419999999999998</v>
      </c>
      <c r="BD77" s="11" t="s">
        <v>134</v>
      </c>
      <c r="BE77" s="7" t="str">
        <v/>
      </c>
      <c r="BF77" s="7" t="str">
        <v/>
      </c>
      <c r="BH77" s="8" t="s">
        <v>29</v>
      </c>
      <c r="BI77" s="7">
        <f t="shared" si="37"/>
        <v>40</v>
      </c>
      <c r="BJ77" s="10">
        <v>2.0419999999999998</v>
      </c>
      <c r="BK77" s="11" t="s">
        <v>134</v>
      </c>
      <c r="BL77" s="7" t="str">
        <v/>
      </c>
      <c r="BM77" s="7" t="str">
        <v/>
      </c>
      <c r="BO77" s="8" t="s">
        <v>29</v>
      </c>
      <c r="BP77" s="7">
        <f t="shared" si="38"/>
        <v>40</v>
      </c>
      <c r="BQ77" s="10">
        <v>2.0419999999999998</v>
      </c>
      <c r="BR77" s="11" t="s">
        <v>134</v>
      </c>
      <c r="BS77" s="7" t="str">
        <v/>
      </c>
      <c r="BT77" s="7" t="str">
        <v/>
      </c>
      <c r="BV77" s="8" t="s">
        <v>29</v>
      </c>
      <c r="BW77" s="7">
        <f t="shared" si="39"/>
        <v>40</v>
      </c>
      <c r="BX77" s="10">
        <v>2.0419999999999998</v>
      </c>
      <c r="BY77" s="11" t="s">
        <v>134</v>
      </c>
      <c r="BZ77" s="7" t="str">
        <v/>
      </c>
      <c r="CA77" s="7" t="str">
        <v/>
      </c>
      <c r="CC77" s="8" t="s">
        <v>29</v>
      </c>
      <c r="CD77" s="7">
        <f t="shared" si="40"/>
        <v>40</v>
      </c>
      <c r="CE77" s="10">
        <v>2.0419999999999998</v>
      </c>
      <c r="CF77" s="11" t="s">
        <v>134</v>
      </c>
      <c r="CG77" s="7" t="str">
        <v/>
      </c>
      <c r="CH77" s="7" t="str">
        <v/>
      </c>
      <c r="CJ77" s="8" t="s">
        <v>29</v>
      </c>
      <c r="CK77" s="7">
        <f t="shared" si="41"/>
        <v>40</v>
      </c>
      <c r="CL77" s="10">
        <v>2.0419999999999998</v>
      </c>
      <c r="CM77" s="11" t="s">
        <v>134</v>
      </c>
      <c r="CN77" s="7" t="str">
        <v/>
      </c>
      <c r="CO77" s="7" t="str">
        <v/>
      </c>
      <c r="CQ77" s="8" t="s">
        <v>29</v>
      </c>
      <c r="CR77" s="7">
        <f t="shared" si="42"/>
        <v>40</v>
      </c>
      <c r="CS77" s="10">
        <v>2.0419999999999998</v>
      </c>
      <c r="CT77" s="11" t="s">
        <v>134</v>
      </c>
      <c r="CU77" s="7" t="str">
        <v/>
      </c>
      <c r="CV77" s="7" t="str">
        <v/>
      </c>
      <c r="CX77" s="8" t="s">
        <v>29</v>
      </c>
      <c r="CY77" s="7">
        <f t="shared" si="43"/>
        <v>40</v>
      </c>
      <c r="CZ77" s="10">
        <v>2.0419999999999998</v>
      </c>
      <c r="DA77" s="11" t="s">
        <v>134</v>
      </c>
      <c r="DB77" s="7" t="str">
        <v/>
      </c>
      <c r="DC77" s="7" t="str">
        <v/>
      </c>
      <c r="DE77" s="8" t="s">
        <v>29</v>
      </c>
      <c r="DF77" s="7">
        <f t="shared" si="44"/>
        <v>40</v>
      </c>
      <c r="DG77" s="10">
        <v>2.0419999999999998</v>
      </c>
      <c r="DH77" s="11" t="s">
        <v>134</v>
      </c>
      <c r="DI77" s="7" t="str">
        <v/>
      </c>
      <c r="DJ77" s="7" t="str">
        <v/>
      </c>
      <c r="DL77" s="8" t="s">
        <v>29</v>
      </c>
      <c r="DM77" s="7">
        <f t="shared" si="45"/>
        <v>40</v>
      </c>
      <c r="DN77" s="10">
        <v>2.0419999999999998</v>
      </c>
      <c r="DO77" s="11" t="s">
        <v>134</v>
      </c>
      <c r="DP77" s="7" t="str">
        <v/>
      </c>
      <c r="DQ77" s="7" t="str">
        <v/>
      </c>
      <c r="DS77" s="8" t="s">
        <v>29</v>
      </c>
      <c r="DT77" s="7">
        <f t="shared" si="46"/>
        <v>40</v>
      </c>
      <c r="DU77" s="10">
        <v>2.0419999999999998</v>
      </c>
      <c r="DV77" s="11" t="s">
        <v>134</v>
      </c>
      <c r="DW77" s="7" t="str">
        <v/>
      </c>
      <c r="DX77" s="7" t="str">
        <v/>
      </c>
      <c r="DZ77" s="8" t="s">
        <v>29</v>
      </c>
      <c r="EA77" s="7">
        <f t="shared" si="47"/>
        <v>40</v>
      </c>
      <c r="EB77" s="10">
        <v>2.0419999999999998</v>
      </c>
      <c r="EC77" s="11" t="s">
        <v>134</v>
      </c>
      <c r="ED77" s="7" t="str">
        <v/>
      </c>
      <c r="EE77" s="7" t="str">
        <v/>
      </c>
      <c r="EG77" s="8" t="s">
        <v>29</v>
      </c>
      <c r="EH77" s="7">
        <f t="shared" si="48"/>
        <v>40</v>
      </c>
      <c r="EI77" s="10">
        <v>2.0419999999999998</v>
      </c>
      <c r="EJ77" s="11" t="s">
        <v>134</v>
      </c>
      <c r="EK77" s="7" t="str">
        <v/>
      </c>
      <c r="EL77" s="7" t="str">
        <v/>
      </c>
      <c r="EN77" s="8" t="s">
        <v>29</v>
      </c>
      <c r="EO77" s="7">
        <f t="shared" si="49"/>
        <v>40</v>
      </c>
      <c r="EP77" s="10">
        <v>2.0419999999999998</v>
      </c>
      <c r="EQ77" s="11" t="s">
        <v>134</v>
      </c>
      <c r="ER77" s="7" t="str">
        <v/>
      </c>
      <c r="ES77" s="7" t="str">
        <v/>
      </c>
      <c r="EU77" s="8" t="s">
        <v>29</v>
      </c>
      <c r="EV77" s="7">
        <f t="shared" si="50"/>
        <v>40</v>
      </c>
      <c r="EW77" s="10">
        <v>2.0419999999999998</v>
      </c>
      <c r="EX77" s="11" t="s">
        <v>134</v>
      </c>
      <c r="EY77" s="7" t="str">
        <v/>
      </c>
      <c r="EZ77" s="7" t="str">
        <v/>
      </c>
      <c r="FB77" s="8" t="s">
        <v>29</v>
      </c>
      <c r="FC77" s="7">
        <f t="shared" si="51"/>
        <v>40</v>
      </c>
      <c r="FD77" s="10">
        <v>2.0419999999999998</v>
      </c>
      <c r="FE77" s="11" t="s">
        <v>134</v>
      </c>
      <c r="FF77" s="7" t="str">
        <v/>
      </c>
      <c r="FG77" s="7" t="str">
        <v/>
      </c>
      <c r="FI77" s="8" t="s">
        <v>29</v>
      </c>
      <c r="FJ77" s="7">
        <f t="shared" si="52"/>
        <v>40</v>
      </c>
      <c r="FK77" s="10">
        <v>2.0419999999999998</v>
      </c>
      <c r="FL77" s="11" t="s">
        <v>134</v>
      </c>
      <c r="FM77" s="7" t="str">
        <v/>
      </c>
      <c r="FN77" s="7" t="str">
        <v/>
      </c>
      <c r="FP77" s="8" t="s">
        <v>29</v>
      </c>
      <c r="FQ77" s="7">
        <f t="shared" si="53"/>
        <v>40</v>
      </c>
      <c r="FR77" s="10">
        <v>2.0419999999999998</v>
      </c>
      <c r="FS77" s="11" t="s">
        <v>134</v>
      </c>
      <c r="FT77" s="7" t="str">
        <v/>
      </c>
      <c r="FU77" s="7" t="str">
        <v/>
      </c>
      <c r="FW77" s="8" t="s">
        <v>29</v>
      </c>
      <c r="FX77" s="7">
        <f t="shared" si="54"/>
        <v>40</v>
      </c>
      <c r="FY77" s="10">
        <v>2.0419999999999998</v>
      </c>
      <c r="FZ77" s="11" t="s">
        <v>134</v>
      </c>
      <c r="GA77" s="7" t="str">
        <v/>
      </c>
      <c r="GB77" s="7" t="str">
        <v/>
      </c>
    </row>
    <row r="78" spans="2:184" ht="15.75" x14ac:dyDescent="0.25">
      <c r="B78" s="82">
        <f t="shared" si="55"/>
        <v>2124</v>
      </c>
      <c r="C78" s="8" t="s">
        <v>29</v>
      </c>
      <c r="D78" s="7">
        <f t="shared" si="28"/>
        <v>40</v>
      </c>
      <c r="E78" s="10">
        <v>2.1240000000000001</v>
      </c>
      <c r="F78" s="11" t="s">
        <v>135</v>
      </c>
      <c r="G78" s="7" t="str">
        <v/>
      </c>
      <c r="H78" s="7" t="str">
        <v/>
      </c>
      <c r="J78" s="16">
        <f t="shared" si="29"/>
        <v>2124</v>
      </c>
      <c r="K78" s="8" t="s">
        <v>29</v>
      </c>
      <c r="L78" s="7">
        <f t="shared" si="30"/>
        <v>40</v>
      </c>
      <c r="M78" s="10">
        <v>2.1240000000000001</v>
      </c>
      <c r="N78" s="11" t="s">
        <v>135</v>
      </c>
      <c r="O78" s="7" t="str">
        <v/>
      </c>
      <c r="P78" s="7" t="str">
        <v/>
      </c>
      <c r="R78" s="8" t="s">
        <v>29</v>
      </c>
      <c r="S78" s="7">
        <f t="shared" si="31"/>
        <v>40</v>
      </c>
      <c r="T78" s="10">
        <v>2.1240000000000001</v>
      </c>
      <c r="U78" s="11" t="s">
        <v>135</v>
      </c>
      <c r="V78" s="7" t="str">
        <v/>
      </c>
      <c r="W78" s="7" t="str">
        <v/>
      </c>
      <c r="Y78" s="8" t="s">
        <v>29</v>
      </c>
      <c r="Z78" s="7">
        <f t="shared" si="32"/>
        <v>40</v>
      </c>
      <c r="AA78" s="10">
        <v>2.1240000000000001</v>
      </c>
      <c r="AB78" s="11" t="s">
        <v>135</v>
      </c>
      <c r="AC78" s="7" t="str">
        <v/>
      </c>
      <c r="AD78" s="7" t="str">
        <v/>
      </c>
      <c r="AF78" s="8" t="s">
        <v>29</v>
      </c>
      <c r="AG78" s="7">
        <f t="shared" si="33"/>
        <v>40</v>
      </c>
      <c r="AH78" s="10">
        <v>2.1240000000000001</v>
      </c>
      <c r="AI78" s="11" t="s">
        <v>135</v>
      </c>
      <c r="AJ78" s="7" t="str">
        <v/>
      </c>
      <c r="AK78" s="7" t="str">
        <v/>
      </c>
      <c r="AM78" s="8" t="s">
        <v>29</v>
      </c>
      <c r="AN78" s="7">
        <f t="shared" si="34"/>
        <v>40</v>
      </c>
      <c r="AO78" s="10">
        <v>2.1240000000000001</v>
      </c>
      <c r="AP78" s="11" t="s">
        <v>135</v>
      </c>
      <c r="AQ78" s="7" t="str">
        <v/>
      </c>
      <c r="AR78" s="7" t="str">
        <v/>
      </c>
      <c r="AT78" s="8" t="s">
        <v>29</v>
      </c>
      <c r="AU78" s="7">
        <f t="shared" si="35"/>
        <v>40</v>
      </c>
      <c r="AV78" s="10">
        <v>2.1240000000000001</v>
      </c>
      <c r="AW78" s="11" t="s">
        <v>135</v>
      </c>
      <c r="AX78" s="7" t="str">
        <v/>
      </c>
      <c r="AY78" s="7" t="str">
        <v/>
      </c>
      <c r="BA78" s="8" t="s">
        <v>29</v>
      </c>
      <c r="BB78" s="7">
        <f t="shared" si="36"/>
        <v>40</v>
      </c>
      <c r="BC78" s="10">
        <v>2.1240000000000001</v>
      </c>
      <c r="BD78" s="11" t="s">
        <v>135</v>
      </c>
      <c r="BE78" s="7" t="str">
        <v/>
      </c>
      <c r="BF78" s="7" t="str">
        <v/>
      </c>
      <c r="BH78" s="8" t="s">
        <v>29</v>
      </c>
      <c r="BI78" s="7">
        <f t="shared" si="37"/>
        <v>40</v>
      </c>
      <c r="BJ78" s="10">
        <v>2.1240000000000001</v>
      </c>
      <c r="BK78" s="11" t="s">
        <v>135</v>
      </c>
      <c r="BL78" s="7" t="str">
        <v/>
      </c>
      <c r="BM78" s="7" t="str">
        <v/>
      </c>
      <c r="BO78" s="8" t="s">
        <v>29</v>
      </c>
      <c r="BP78" s="7">
        <f t="shared" si="38"/>
        <v>40</v>
      </c>
      <c r="BQ78" s="10">
        <v>2.1240000000000001</v>
      </c>
      <c r="BR78" s="11" t="s">
        <v>135</v>
      </c>
      <c r="BS78" s="7" t="str">
        <v/>
      </c>
      <c r="BT78" s="7" t="str">
        <v/>
      </c>
      <c r="BV78" s="8" t="s">
        <v>29</v>
      </c>
      <c r="BW78" s="7">
        <f t="shared" si="39"/>
        <v>40</v>
      </c>
      <c r="BX78" s="10">
        <v>2.1240000000000001</v>
      </c>
      <c r="BY78" s="11" t="s">
        <v>135</v>
      </c>
      <c r="BZ78" s="7" t="str">
        <v/>
      </c>
      <c r="CA78" s="7" t="str">
        <v/>
      </c>
      <c r="CC78" s="8" t="s">
        <v>29</v>
      </c>
      <c r="CD78" s="7">
        <f t="shared" si="40"/>
        <v>40</v>
      </c>
      <c r="CE78" s="10">
        <v>2.1240000000000001</v>
      </c>
      <c r="CF78" s="11" t="s">
        <v>135</v>
      </c>
      <c r="CG78" s="7" t="str">
        <v/>
      </c>
      <c r="CH78" s="7" t="str">
        <v/>
      </c>
      <c r="CJ78" s="8" t="s">
        <v>29</v>
      </c>
      <c r="CK78" s="7">
        <f t="shared" si="41"/>
        <v>40</v>
      </c>
      <c r="CL78" s="10">
        <v>2.1240000000000001</v>
      </c>
      <c r="CM78" s="11" t="s">
        <v>135</v>
      </c>
      <c r="CN78" s="7" t="str">
        <v/>
      </c>
      <c r="CO78" s="7" t="str">
        <v/>
      </c>
      <c r="CQ78" s="8" t="s">
        <v>29</v>
      </c>
      <c r="CR78" s="7">
        <f t="shared" si="42"/>
        <v>40</v>
      </c>
      <c r="CS78" s="10">
        <v>2.1240000000000001</v>
      </c>
      <c r="CT78" s="11" t="s">
        <v>135</v>
      </c>
      <c r="CU78" s="7" t="str">
        <v/>
      </c>
      <c r="CV78" s="7" t="str">
        <v/>
      </c>
      <c r="CX78" s="8" t="s">
        <v>29</v>
      </c>
      <c r="CY78" s="7">
        <f t="shared" si="43"/>
        <v>40</v>
      </c>
      <c r="CZ78" s="10">
        <v>2.1240000000000001</v>
      </c>
      <c r="DA78" s="11" t="s">
        <v>135</v>
      </c>
      <c r="DB78" s="7" t="str">
        <v/>
      </c>
      <c r="DC78" s="7" t="str">
        <v/>
      </c>
      <c r="DE78" s="8" t="s">
        <v>29</v>
      </c>
      <c r="DF78" s="7">
        <f t="shared" si="44"/>
        <v>40</v>
      </c>
      <c r="DG78" s="10">
        <v>2.1240000000000001</v>
      </c>
      <c r="DH78" s="11" t="s">
        <v>135</v>
      </c>
      <c r="DI78" s="7" t="str">
        <v/>
      </c>
      <c r="DJ78" s="7" t="str">
        <v/>
      </c>
      <c r="DL78" s="8" t="s">
        <v>29</v>
      </c>
      <c r="DM78" s="7">
        <f t="shared" si="45"/>
        <v>40</v>
      </c>
      <c r="DN78" s="10">
        <v>2.1240000000000001</v>
      </c>
      <c r="DO78" s="11" t="s">
        <v>135</v>
      </c>
      <c r="DP78" s="7" t="str">
        <v/>
      </c>
      <c r="DQ78" s="7" t="str">
        <v/>
      </c>
      <c r="DS78" s="8" t="s">
        <v>29</v>
      </c>
      <c r="DT78" s="7">
        <f t="shared" si="46"/>
        <v>40</v>
      </c>
      <c r="DU78" s="10">
        <v>2.1240000000000001</v>
      </c>
      <c r="DV78" s="11" t="s">
        <v>135</v>
      </c>
      <c r="DW78" s="7" t="str">
        <v/>
      </c>
      <c r="DX78" s="7" t="str">
        <v/>
      </c>
      <c r="DZ78" s="8" t="s">
        <v>29</v>
      </c>
      <c r="EA78" s="7">
        <f t="shared" si="47"/>
        <v>40</v>
      </c>
      <c r="EB78" s="10">
        <v>2.1240000000000001</v>
      </c>
      <c r="EC78" s="11" t="s">
        <v>135</v>
      </c>
      <c r="ED78" s="7" t="str">
        <v/>
      </c>
      <c r="EE78" s="7" t="str">
        <v/>
      </c>
      <c r="EG78" s="8" t="s">
        <v>29</v>
      </c>
      <c r="EH78" s="7">
        <f t="shared" si="48"/>
        <v>40</v>
      </c>
      <c r="EI78" s="10">
        <v>2.1240000000000001</v>
      </c>
      <c r="EJ78" s="11" t="s">
        <v>135</v>
      </c>
      <c r="EK78" s="7" t="str">
        <v/>
      </c>
      <c r="EL78" s="7" t="str">
        <v/>
      </c>
      <c r="EN78" s="8" t="s">
        <v>29</v>
      </c>
      <c r="EO78" s="7">
        <f t="shared" si="49"/>
        <v>40</v>
      </c>
      <c r="EP78" s="10">
        <v>2.1240000000000001</v>
      </c>
      <c r="EQ78" s="11" t="s">
        <v>135</v>
      </c>
      <c r="ER78" s="7" t="str">
        <v/>
      </c>
      <c r="ES78" s="7" t="str">
        <v/>
      </c>
      <c r="EU78" s="8" t="s">
        <v>29</v>
      </c>
      <c r="EV78" s="7">
        <f t="shared" si="50"/>
        <v>40</v>
      </c>
      <c r="EW78" s="10">
        <v>2.1240000000000001</v>
      </c>
      <c r="EX78" s="11" t="s">
        <v>135</v>
      </c>
      <c r="EY78" s="7" t="str">
        <v/>
      </c>
      <c r="EZ78" s="7" t="str">
        <v/>
      </c>
      <c r="FB78" s="8" t="s">
        <v>29</v>
      </c>
      <c r="FC78" s="7">
        <f t="shared" si="51"/>
        <v>40</v>
      </c>
      <c r="FD78" s="10">
        <v>2.1240000000000001</v>
      </c>
      <c r="FE78" s="11" t="s">
        <v>135</v>
      </c>
      <c r="FF78" s="7" t="str">
        <v/>
      </c>
      <c r="FG78" s="7" t="str">
        <v/>
      </c>
      <c r="FI78" s="8" t="s">
        <v>29</v>
      </c>
      <c r="FJ78" s="7">
        <f t="shared" si="52"/>
        <v>40</v>
      </c>
      <c r="FK78" s="10">
        <v>2.1240000000000001</v>
      </c>
      <c r="FL78" s="11" t="s">
        <v>135</v>
      </c>
      <c r="FM78" s="7" t="str">
        <v/>
      </c>
      <c r="FN78" s="7" t="str">
        <v/>
      </c>
      <c r="FP78" s="8" t="s">
        <v>29</v>
      </c>
      <c r="FQ78" s="7">
        <f t="shared" si="53"/>
        <v>40</v>
      </c>
      <c r="FR78" s="10">
        <v>2.1240000000000001</v>
      </c>
      <c r="FS78" s="11" t="s">
        <v>135</v>
      </c>
      <c r="FT78" s="7" t="str">
        <v/>
      </c>
      <c r="FU78" s="7" t="str">
        <v/>
      </c>
      <c r="FW78" s="8" t="s">
        <v>29</v>
      </c>
      <c r="FX78" s="7">
        <f t="shared" si="54"/>
        <v>40</v>
      </c>
      <c r="FY78" s="10">
        <v>2.1240000000000001</v>
      </c>
      <c r="FZ78" s="11" t="s">
        <v>135</v>
      </c>
      <c r="GA78" s="7" t="str">
        <v/>
      </c>
      <c r="GB78" s="7" t="str">
        <v/>
      </c>
    </row>
    <row r="79" spans="2:184" ht="15.75" x14ac:dyDescent="0.25">
      <c r="B79" s="82">
        <f t="shared" si="55"/>
        <v>15746</v>
      </c>
      <c r="C79" s="8" t="s">
        <v>29</v>
      </c>
      <c r="D79" s="7">
        <f t="shared" si="28"/>
        <v>40</v>
      </c>
      <c r="E79" s="10">
        <v>15.746</v>
      </c>
      <c r="F79" s="11" t="s">
        <v>132</v>
      </c>
      <c r="G79" s="7" t="str">
        <v/>
      </c>
      <c r="H79" s="7" t="str">
        <v/>
      </c>
      <c r="J79" s="16">
        <f t="shared" si="29"/>
        <v>15774</v>
      </c>
      <c r="K79" s="8" t="s">
        <v>29</v>
      </c>
      <c r="L79" s="7">
        <f t="shared" si="30"/>
        <v>40</v>
      </c>
      <c r="M79" s="10">
        <v>15.773999999999999</v>
      </c>
      <c r="N79" s="11" t="s">
        <v>132</v>
      </c>
      <c r="O79" s="7" t="str">
        <v/>
      </c>
      <c r="P79" s="7" t="str">
        <v/>
      </c>
      <c r="R79" s="8" t="s">
        <v>29</v>
      </c>
      <c r="S79" s="7">
        <f t="shared" si="31"/>
        <v>40</v>
      </c>
      <c r="T79" s="10">
        <v>15.773999999999999</v>
      </c>
      <c r="U79" s="11" t="s">
        <v>132</v>
      </c>
      <c r="V79" s="7" t="str">
        <v/>
      </c>
      <c r="W79" s="7" t="str">
        <v/>
      </c>
      <c r="Y79" s="8" t="s">
        <v>29</v>
      </c>
      <c r="Z79" s="7">
        <f t="shared" si="32"/>
        <v>40</v>
      </c>
      <c r="AA79" s="10">
        <v>15.773999999999999</v>
      </c>
      <c r="AB79" s="11" t="s">
        <v>132</v>
      </c>
      <c r="AC79" s="7" t="str">
        <v/>
      </c>
      <c r="AD79" s="7" t="str">
        <v/>
      </c>
      <c r="AF79" s="8" t="s">
        <v>29</v>
      </c>
      <c r="AG79" s="7">
        <f t="shared" si="33"/>
        <v>40</v>
      </c>
      <c r="AH79" s="10">
        <v>15.773999999999999</v>
      </c>
      <c r="AI79" s="11" t="s">
        <v>132</v>
      </c>
      <c r="AJ79" s="7">
        <v>1921</v>
      </c>
      <c r="AK79" s="7">
        <v>175</v>
      </c>
      <c r="AM79" s="8" t="s">
        <v>29</v>
      </c>
      <c r="AN79" s="7">
        <f t="shared" si="34"/>
        <v>40</v>
      </c>
      <c r="AO79" s="10">
        <v>15.773999999999999</v>
      </c>
      <c r="AP79" s="11" t="s">
        <v>132</v>
      </c>
      <c r="AQ79" s="7" t="str">
        <v/>
      </c>
      <c r="AR79" s="7" t="str">
        <v/>
      </c>
      <c r="AT79" s="8" t="s">
        <v>29</v>
      </c>
      <c r="AU79" s="7">
        <f t="shared" si="35"/>
        <v>40</v>
      </c>
      <c r="AV79" s="10">
        <v>15.773999999999999</v>
      </c>
      <c r="AW79" s="11" t="s">
        <v>132</v>
      </c>
      <c r="AX79" s="7" t="str">
        <v/>
      </c>
      <c r="AY79" s="7" t="str">
        <v/>
      </c>
      <c r="BA79" s="8" t="s">
        <v>29</v>
      </c>
      <c r="BB79" s="7">
        <f t="shared" si="36"/>
        <v>40</v>
      </c>
      <c r="BC79" s="10">
        <v>15.773999999999999</v>
      </c>
      <c r="BD79" s="11" t="s">
        <v>132</v>
      </c>
      <c r="BE79" s="7" t="str">
        <v/>
      </c>
      <c r="BF79" s="7" t="str">
        <v/>
      </c>
      <c r="BH79" s="8" t="s">
        <v>29</v>
      </c>
      <c r="BI79" s="7">
        <f t="shared" si="37"/>
        <v>40</v>
      </c>
      <c r="BJ79" s="10">
        <v>15.773999999999999</v>
      </c>
      <c r="BK79" s="11" t="s">
        <v>132</v>
      </c>
      <c r="BL79" s="7" t="str">
        <v/>
      </c>
      <c r="BM79" s="7" t="str">
        <v/>
      </c>
      <c r="BO79" s="8" t="s">
        <v>29</v>
      </c>
      <c r="BP79" s="7">
        <f t="shared" si="38"/>
        <v>40</v>
      </c>
      <c r="BQ79" s="10">
        <v>15.773999999999999</v>
      </c>
      <c r="BR79" s="11" t="s">
        <v>132</v>
      </c>
      <c r="BS79" s="7" t="str">
        <v/>
      </c>
      <c r="BT79" s="7" t="str">
        <v/>
      </c>
      <c r="BV79" s="8" t="s">
        <v>29</v>
      </c>
      <c r="BW79" s="7">
        <f t="shared" si="39"/>
        <v>40</v>
      </c>
      <c r="BX79" s="10">
        <v>15.773999999999999</v>
      </c>
      <c r="BY79" s="11" t="s">
        <v>132</v>
      </c>
      <c r="BZ79" s="7" t="str">
        <v/>
      </c>
      <c r="CA79" s="7" t="str">
        <v/>
      </c>
      <c r="CC79" s="8" t="s">
        <v>29</v>
      </c>
      <c r="CD79" s="7">
        <f t="shared" si="40"/>
        <v>40</v>
      </c>
      <c r="CE79" s="10">
        <v>15.773999999999999</v>
      </c>
      <c r="CF79" s="11" t="s">
        <v>132</v>
      </c>
      <c r="CG79" s="7">
        <v>1010</v>
      </c>
      <c r="CH79" s="7">
        <v>181</v>
      </c>
      <c r="CJ79" s="8" t="s">
        <v>29</v>
      </c>
      <c r="CK79" s="7">
        <f t="shared" si="41"/>
        <v>40</v>
      </c>
      <c r="CL79" s="10">
        <v>15.773999999999999</v>
      </c>
      <c r="CM79" s="11" t="s">
        <v>132</v>
      </c>
      <c r="CN79" s="7" t="str">
        <v/>
      </c>
      <c r="CO79" s="7" t="str">
        <v/>
      </c>
      <c r="CQ79" s="8" t="s">
        <v>29</v>
      </c>
      <c r="CR79" s="7">
        <f t="shared" si="42"/>
        <v>40</v>
      </c>
      <c r="CS79" s="10">
        <v>15.773999999999999</v>
      </c>
      <c r="CT79" s="11" t="s">
        <v>132</v>
      </c>
      <c r="CU79" s="7" t="str">
        <v/>
      </c>
      <c r="CV79" s="7" t="str">
        <v/>
      </c>
      <c r="CX79" s="8" t="s">
        <v>29</v>
      </c>
      <c r="CY79" s="7">
        <f t="shared" si="43"/>
        <v>40</v>
      </c>
      <c r="CZ79" s="10">
        <v>15.773999999999999</v>
      </c>
      <c r="DA79" s="11" t="s">
        <v>132</v>
      </c>
      <c r="DB79" s="7" t="str">
        <v/>
      </c>
      <c r="DC79" s="7" t="str">
        <v/>
      </c>
      <c r="DE79" s="8" t="s">
        <v>29</v>
      </c>
      <c r="DF79" s="7">
        <f t="shared" si="44"/>
        <v>40</v>
      </c>
      <c r="DG79" s="10">
        <v>15.773999999999999</v>
      </c>
      <c r="DH79" s="11" t="s">
        <v>132</v>
      </c>
      <c r="DI79" s="7" t="str">
        <v/>
      </c>
      <c r="DJ79" s="7" t="str">
        <v/>
      </c>
      <c r="DL79" s="8" t="s">
        <v>29</v>
      </c>
      <c r="DM79" s="7">
        <f t="shared" si="45"/>
        <v>40</v>
      </c>
      <c r="DN79" s="10">
        <v>15.773999999999999</v>
      </c>
      <c r="DO79" s="11" t="s">
        <v>132</v>
      </c>
      <c r="DP79" s="7" t="str">
        <v/>
      </c>
      <c r="DQ79" s="7" t="str">
        <v/>
      </c>
      <c r="DS79" s="8" t="s">
        <v>29</v>
      </c>
      <c r="DT79" s="7">
        <f t="shared" si="46"/>
        <v>40</v>
      </c>
      <c r="DU79" s="10">
        <v>15.773999999999999</v>
      </c>
      <c r="DV79" s="11" t="s">
        <v>132</v>
      </c>
      <c r="DW79" s="7" t="str">
        <v/>
      </c>
      <c r="DX79" s="7" t="str">
        <v/>
      </c>
      <c r="DZ79" s="8" t="s">
        <v>29</v>
      </c>
      <c r="EA79" s="7">
        <f t="shared" si="47"/>
        <v>40</v>
      </c>
      <c r="EB79" s="10">
        <v>15.773999999999999</v>
      </c>
      <c r="EC79" s="11" t="s">
        <v>132</v>
      </c>
      <c r="ED79" s="7" t="str">
        <v/>
      </c>
      <c r="EE79" s="7" t="str">
        <v/>
      </c>
      <c r="EG79" s="8" t="s">
        <v>29</v>
      </c>
      <c r="EH79" s="7">
        <f t="shared" si="48"/>
        <v>40</v>
      </c>
      <c r="EI79" s="10">
        <v>15.773999999999999</v>
      </c>
      <c r="EJ79" s="11" t="s">
        <v>132</v>
      </c>
      <c r="EK79" s="7" t="str">
        <v/>
      </c>
      <c r="EL79" s="7" t="str">
        <v/>
      </c>
      <c r="EN79" s="8" t="s">
        <v>29</v>
      </c>
      <c r="EO79" s="7">
        <f t="shared" si="49"/>
        <v>40</v>
      </c>
      <c r="EP79" s="10">
        <v>15.773999999999999</v>
      </c>
      <c r="EQ79" s="11" t="s">
        <v>132</v>
      </c>
      <c r="ER79" s="7" t="str">
        <v/>
      </c>
      <c r="ES79" s="7" t="str">
        <v/>
      </c>
      <c r="EU79" s="8" t="s">
        <v>29</v>
      </c>
      <c r="EV79" s="7">
        <f t="shared" si="50"/>
        <v>40</v>
      </c>
      <c r="EW79" s="10">
        <v>15.773999999999999</v>
      </c>
      <c r="EX79" s="11" t="s">
        <v>132</v>
      </c>
      <c r="EY79" s="7" t="str">
        <v/>
      </c>
      <c r="EZ79" s="7" t="str">
        <v/>
      </c>
      <c r="FB79" s="8" t="s">
        <v>29</v>
      </c>
      <c r="FC79" s="7">
        <f t="shared" si="51"/>
        <v>40</v>
      </c>
      <c r="FD79" s="10">
        <v>15.773999999999999</v>
      </c>
      <c r="FE79" s="11" t="s">
        <v>132</v>
      </c>
      <c r="FF79" s="7" t="str">
        <v/>
      </c>
      <c r="FG79" s="7" t="str">
        <v/>
      </c>
      <c r="FI79" s="8" t="s">
        <v>29</v>
      </c>
      <c r="FJ79" s="7">
        <f t="shared" si="52"/>
        <v>40</v>
      </c>
      <c r="FK79" s="10">
        <v>15.773999999999999</v>
      </c>
      <c r="FL79" s="11" t="s">
        <v>132</v>
      </c>
      <c r="FM79" s="7" t="str">
        <v/>
      </c>
      <c r="FN79" s="7" t="str">
        <v/>
      </c>
      <c r="FP79" s="8" t="s">
        <v>29</v>
      </c>
      <c r="FQ79" s="7">
        <f t="shared" si="53"/>
        <v>40</v>
      </c>
      <c r="FR79" s="10">
        <v>15.773999999999999</v>
      </c>
      <c r="FS79" s="11" t="s">
        <v>132</v>
      </c>
      <c r="FT79" s="7" t="str">
        <v/>
      </c>
      <c r="FU79" s="7" t="str">
        <v/>
      </c>
      <c r="FW79" s="8" t="s">
        <v>29</v>
      </c>
      <c r="FX79" s="7">
        <f t="shared" si="54"/>
        <v>40</v>
      </c>
      <c r="FY79" s="10">
        <v>15.773999999999999</v>
      </c>
      <c r="FZ79" s="11" t="s">
        <v>132</v>
      </c>
      <c r="GA79" s="7" t="str">
        <v/>
      </c>
      <c r="GB79" s="7" t="str">
        <v/>
      </c>
    </row>
    <row r="80" spans="2:184" ht="15.75" x14ac:dyDescent="0.25">
      <c r="B80" s="82">
        <f t="shared" si="55"/>
        <v>17666</v>
      </c>
      <c r="C80" s="8" t="s">
        <v>29</v>
      </c>
      <c r="D80" s="7">
        <f t="shared" si="28"/>
        <v>40</v>
      </c>
      <c r="E80" s="10">
        <v>17.666</v>
      </c>
      <c r="F80" s="11" t="s">
        <v>133</v>
      </c>
      <c r="G80" s="7" t="str">
        <v/>
      </c>
      <c r="H80" s="7" t="str">
        <v/>
      </c>
      <c r="J80" s="16">
        <f t="shared" si="29"/>
        <v>17666</v>
      </c>
      <c r="K80" s="8" t="s">
        <v>29</v>
      </c>
      <c r="L80" s="7">
        <f t="shared" si="30"/>
        <v>40</v>
      </c>
      <c r="M80" s="10">
        <v>17.666</v>
      </c>
      <c r="N80" s="11" t="s">
        <v>133</v>
      </c>
      <c r="O80" s="7" t="str">
        <v/>
      </c>
      <c r="P80" s="7" t="str">
        <v/>
      </c>
      <c r="R80" s="8" t="s">
        <v>29</v>
      </c>
      <c r="S80" s="7">
        <f t="shared" si="31"/>
        <v>40</v>
      </c>
      <c r="T80" s="10">
        <v>17.666</v>
      </c>
      <c r="U80" s="11" t="s">
        <v>133</v>
      </c>
      <c r="V80" s="7" t="str">
        <v/>
      </c>
      <c r="W80" s="7" t="str">
        <v/>
      </c>
      <c r="Y80" s="8" t="s">
        <v>29</v>
      </c>
      <c r="Z80" s="7">
        <f t="shared" si="32"/>
        <v>40</v>
      </c>
      <c r="AA80" s="10">
        <v>17.666</v>
      </c>
      <c r="AB80" s="11" t="s">
        <v>133</v>
      </c>
      <c r="AC80" s="7" t="str">
        <v/>
      </c>
      <c r="AD80" s="7" t="str">
        <v/>
      </c>
      <c r="AF80" s="8" t="s">
        <v>29</v>
      </c>
      <c r="AG80" s="7">
        <f t="shared" si="33"/>
        <v>40</v>
      </c>
      <c r="AH80" s="10">
        <v>17.666</v>
      </c>
      <c r="AI80" s="11" t="s">
        <v>133</v>
      </c>
      <c r="AJ80" s="7" t="str">
        <v/>
      </c>
      <c r="AK80" s="7" t="str">
        <v/>
      </c>
      <c r="AM80" s="8" t="s">
        <v>29</v>
      </c>
      <c r="AN80" s="7">
        <f t="shared" si="34"/>
        <v>40</v>
      </c>
      <c r="AO80" s="10">
        <v>17.666</v>
      </c>
      <c r="AP80" s="11" t="s">
        <v>133</v>
      </c>
      <c r="AQ80" s="7" t="str">
        <v/>
      </c>
      <c r="AR80" s="7" t="str">
        <v/>
      </c>
      <c r="AT80" s="8" t="s">
        <v>29</v>
      </c>
      <c r="AU80" s="7">
        <f t="shared" si="35"/>
        <v>40</v>
      </c>
      <c r="AV80" s="10">
        <v>17.666</v>
      </c>
      <c r="AW80" s="11" t="s">
        <v>133</v>
      </c>
      <c r="AX80" s="7" t="str">
        <v/>
      </c>
      <c r="AY80" s="7" t="str">
        <v/>
      </c>
      <c r="BA80" s="8" t="s">
        <v>29</v>
      </c>
      <c r="BB80" s="7">
        <f t="shared" si="36"/>
        <v>40</v>
      </c>
      <c r="BC80" s="10">
        <v>17.666</v>
      </c>
      <c r="BD80" s="11" t="s">
        <v>133</v>
      </c>
      <c r="BE80" s="7" t="str">
        <v/>
      </c>
      <c r="BF80" s="7" t="str">
        <v/>
      </c>
      <c r="BH80" s="8" t="s">
        <v>29</v>
      </c>
      <c r="BI80" s="7">
        <f t="shared" si="37"/>
        <v>40</v>
      </c>
      <c r="BJ80" s="10">
        <v>17.666</v>
      </c>
      <c r="BK80" s="11" t="s">
        <v>133</v>
      </c>
      <c r="BL80" s="7" t="str">
        <v/>
      </c>
      <c r="BM80" s="7" t="str">
        <v/>
      </c>
      <c r="BO80" s="8" t="s">
        <v>29</v>
      </c>
      <c r="BP80" s="7">
        <f t="shared" si="38"/>
        <v>40</v>
      </c>
      <c r="BQ80" s="10">
        <v>17.666</v>
      </c>
      <c r="BR80" s="11" t="s">
        <v>133</v>
      </c>
      <c r="BS80" s="7" t="str">
        <v/>
      </c>
      <c r="BT80" s="7" t="str">
        <v/>
      </c>
      <c r="BV80" s="8" t="s">
        <v>29</v>
      </c>
      <c r="BW80" s="7">
        <f t="shared" si="39"/>
        <v>40</v>
      </c>
      <c r="BX80" s="10">
        <v>17.666</v>
      </c>
      <c r="BY80" s="11" t="s">
        <v>133</v>
      </c>
      <c r="BZ80" s="7" t="str">
        <v/>
      </c>
      <c r="CA80" s="7" t="str">
        <v/>
      </c>
      <c r="CC80" s="8" t="s">
        <v>29</v>
      </c>
      <c r="CD80" s="7">
        <f t="shared" si="40"/>
        <v>40</v>
      </c>
      <c r="CE80" s="10">
        <v>17.666</v>
      </c>
      <c r="CF80" s="11" t="s">
        <v>133</v>
      </c>
      <c r="CG80" s="7" t="str">
        <v/>
      </c>
      <c r="CH80" s="7" t="str">
        <v/>
      </c>
      <c r="CJ80" s="8" t="s">
        <v>29</v>
      </c>
      <c r="CK80" s="7">
        <f t="shared" si="41"/>
        <v>40</v>
      </c>
      <c r="CL80" s="10">
        <v>17.666</v>
      </c>
      <c r="CM80" s="11" t="s">
        <v>133</v>
      </c>
      <c r="CN80" s="7" t="str">
        <v/>
      </c>
      <c r="CO80" s="7" t="str">
        <v/>
      </c>
      <c r="CQ80" s="8" t="s">
        <v>29</v>
      </c>
      <c r="CR80" s="7">
        <f t="shared" si="42"/>
        <v>40</v>
      </c>
      <c r="CS80" s="10">
        <v>17.666</v>
      </c>
      <c r="CT80" s="11" t="s">
        <v>133</v>
      </c>
      <c r="CU80" s="7" t="str">
        <v/>
      </c>
      <c r="CV80" s="7" t="str">
        <v/>
      </c>
      <c r="CX80" s="8" t="s">
        <v>29</v>
      </c>
      <c r="CY80" s="7">
        <f t="shared" si="43"/>
        <v>40</v>
      </c>
      <c r="CZ80" s="10">
        <v>17.666</v>
      </c>
      <c r="DA80" s="11" t="s">
        <v>133</v>
      </c>
      <c r="DB80" s="7" t="str">
        <v/>
      </c>
      <c r="DC80" s="7" t="str">
        <v/>
      </c>
      <c r="DE80" s="8" t="s">
        <v>29</v>
      </c>
      <c r="DF80" s="7">
        <f t="shared" si="44"/>
        <v>40</v>
      </c>
      <c r="DG80" s="10">
        <v>17.666</v>
      </c>
      <c r="DH80" s="11" t="s">
        <v>133</v>
      </c>
      <c r="DI80" s="7" t="str">
        <v/>
      </c>
      <c r="DJ80" s="7" t="str">
        <v/>
      </c>
      <c r="DL80" s="8" t="s">
        <v>29</v>
      </c>
      <c r="DM80" s="7">
        <f t="shared" si="45"/>
        <v>40</v>
      </c>
      <c r="DN80" s="10">
        <v>17.666</v>
      </c>
      <c r="DO80" s="11" t="s">
        <v>133</v>
      </c>
      <c r="DP80" s="7" t="str">
        <v/>
      </c>
      <c r="DQ80" s="7" t="str">
        <v/>
      </c>
      <c r="DS80" s="8" t="s">
        <v>29</v>
      </c>
      <c r="DT80" s="7">
        <f t="shared" si="46"/>
        <v>40</v>
      </c>
      <c r="DU80" s="10">
        <v>17.666</v>
      </c>
      <c r="DV80" s="11" t="s">
        <v>133</v>
      </c>
      <c r="DW80" s="7" t="str">
        <v/>
      </c>
      <c r="DX80" s="7" t="str">
        <v/>
      </c>
      <c r="DZ80" s="8" t="s">
        <v>29</v>
      </c>
      <c r="EA80" s="7">
        <f t="shared" si="47"/>
        <v>40</v>
      </c>
      <c r="EB80" s="10">
        <v>17.666</v>
      </c>
      <c r="EC80" s="11" t="s">
        <v>133</v>
      </c>
      <c r="ED80" s="7" t="str">
        <v/>
      </c>
      <c r="EE80" s="7" t="str">
        <v/>
      </c>
      <c r="EG80" s="8" t="s">
        <v>29</v>
      </c>
      <c r="EH80" s="7">
        <f t="shared" si="48"/>
        <v>40</v>
      </c>
      <c r="EI80" s="10">
        <v>17.666</v>
      </c>
      <c r="EJ80" s="11" t="s">
        <v>133</v>
      </c>
      <c r="EK80" s="7" t="str">
        <v/>
      </c>
      <c r="EL80" s="7" t="str">
        <v/>
      </c>
      <c r="EN80" s="8" t="s">
        <v>29</v>
      </c>
      <c r="EO80" s="7">
        <f t="shared" si="49"/>
        <v>40</v>
      </c>
      <c r="EP80" s="10">
        <v>17.666</v>
      </c>
      <c r="EQ80" s="11" t="s">
        <v>133</v>
      </c>
      <c r="ER80" s="7" t="str">
        <v/>
      </c>
      <c r="ES80" s="7" t="str">
        <v/>
      </c>
      <c r="EU80" s="8" t="s">
        <v>29</v>
      </c>
      <c r="EV80" s="7">
        <f t="shared" si="50"/>
        <v>40</v>
      </c>
      <c r="EW80" s="10">
        <v>17.666</v>
      </c>
      <c r="EX80" s="11" t="s">
        <v>133</v>
      </c>
      <c r="EY80" s="7" t="str">
        <v/>
      </c>
      <c r="EZ80" s="7" t="str">
        <v/>
      </c>
      <c r="FB80" s="8" t="s">
        <v>29</v>
      </c>
      <c r="FC80" s="7">
        <f t="shared" si="51"/>
        <v>40</v>
      </c>
      <c r="FD80" s="10">
        <v>17.666</v>
      </c>
      <c r="FE80" s="11" t="s">
        <v>133</v>
      </c>
      <c r="FF80" s="7" t="str">
        <v/>
      </c>
      <c r="FG80" s="7" t="str">
        <v/>
      </c>
      <c r="FI80" s="8" t="s">
        <v>29</v>
      </c>
      <c r="FJ80" s="7">
        <f t="shared" si="52"/>
        <v>40</v>
      </c>
      <c r="FK80" s="10">
        <v>17.666</v>
      </c>
      <c r="FL80" s="11" t="s">
        <v>133</v>
      </c>
      <c r="FM80" s="7" t="str">
        <v/>
      </c>
      <c r="FN80" s="7" t="str">
        <v/>
      </c>
      <c r="FP80" s="8" t="s">
        <v>29</v>
      </c>
      <c r="FQ80" s="7">
        <f t="shared" si="53"/>
        <v>40</v>
      </c>
      <c r="FR80" s="10">
        <v>17.666</v>
      </c>
      <c r="FS80" s="11" t="s">
        <v>133</v>
      </c>
      <c r="FT80" s="7" t="str">
        <v/>
      </c>
      <c r="FU80" s="7" t="str">
        <v/>
      </c>
      <c r="FW80" s="8" t="s">
        <v>29</v>
      </c>
      <c r="FX80" s="7">
        <f t="shared" si="54"/>
        <v>40</v>
      </c>
      <c r="FY80" s="10">
        <v>17.666</v>
      </c>
      <c r="FZ80" s="11" t="s">
        <v>133</v>
      </c>
      <c r="GA80" s="7" t="str">
        <v/>
      </c>
      <c r="GB80" s="7" t="str">
        <v/>
      </c>
    </row>
    <row r="81" spans="2:184" ht="15.75" x14ac:dyDescent="0.25">
      <c r="B81" s="82">
        <f t="shared" si="55"/>
        <v>2166</v>
      </c>
      <c r="C81" s="8" t="s">
        <v>30</v>
      </c>
      <c r="D81" s="7">
        <f t="shared" si="28"/>
        <v>41</v>
      </c>
      <c r="E81" s="10">
        <v>2.1659999999999999</v>
      </c>
      <c r="F81" s="11" t="s">
        <v>134</v>
      </c>
      <c r="G81" s="7" t="str">
        <v/>
      </c>
      <c r="H81" s="7" t="str">
        <v/>
      </c>
      <c r="J81" s="16">
        <f t="shared" si="29"/>
        <v>2166</v>
      </c>
      <c r="K81" s="8" t="s">
        <v>30</v>
      </c>
      <c r="L81" s="7">
        <f t="shared" si="30"/>
        <v>41</v>
      </c>
      <c r="M81" s="10">
        <v>2.1659999999999999</v>
      </c>
      <c r="N81" s="11" t="s">
        <v>134</v>
      </c>
      <c r="O81" s="7" t="str">
        <v/>
      </c>
      <c r="P81" s="7" t="str">
        <v/>
      </c>
      <c r="R81" s="8" t="s">
        <v>30</v>
      </c>
      <c r="S81" s="7">
        <f t="shared" si="31"/>
        <v>41</v>
      </c>
      <c r="T81" s="10">
        <v>2.1659999999999999</v>
      </c>
      <c r="U81" s="11" t="s">
        <v>134</v>
      </c>
      <c r="V81" s="7" t="str">
        <v/>
      </c>
      <c r="W81" s="7" t="str">
        <v/>
      </c>
      <c r="Y81" s="8" t="s">
        <v>30</v>
      </c>
      <c r="Z81" s="7">
        <f t="shared" si="32"/>
        <v>41</v>
      </c>
      <c r="AA81" s="10">
        <v>2.1659999999999999</v>
      </c>
      <c r="AB81" s="11" t="s">
        <v>134</v>
      </c>
      <c r="AC81" s="7" t="str">
        <v/>
      </c>
      <c r="AD81" s="7" t="str">
        <v/>
      </c>
      <c r="AF81" s="8" t="s">
        <v>30</v>
      </c>
      <c r="AG81" s="7">
        <f t="shared" si="33"/>
        <v>41</v>
      </c>
      <c r="AH81" s="10">
        <v>2.1659999999999999</v>
      </c>
      <c r="AI81" s="11" t="s">
        <v>134</v>
      </c>
      <c r="AJ81" s="7" t="str">
        <v/>
      </c>
      <c r="AK81" s="7" t="str">
        <v/>
      </c>
      <c r="AM81" s="8" t="s">
        <v>30</v>
      </c>
      <c r="AN81" s="7">
        <f t="shared" si="34"/>
        <v>41</v>
      </c>
      <c r="AO81" s="10">
        <v>2.1659999999999999</v>
      </c>
      <c r="AP81" s="11" t="s">
        <v>134</v>
      </c>
      <c r="AQ81" s="7" t="str">
        <v/>
      </c>
      <c r="AR81" s="7" t="str">
        <v/>
      </c>
      <c r="AT81" s="8" t="s">
        <v>30</v>
      </c>
      <c r="AU81" s="7">
        <f t="shared" si="35"/>
        <v>41</v>
      </c>
      <c r="AV81" s="10">
        <v>2.1659999999999999</v>
      </c>
      <c r="AW81" s="11" t="s">
        <v>134</v>
      </c>
      <c r="AX81" s="7" t="str">
        <v/>
      </c>
      <c r="AY81" s="7" t="str">
        <v/>
      </c>
      <c r="BA81" s="8" t="s">
        <v>30</v>
      </c>
      <c r="BB81" s="7">
        <f t="shared" si="36"/>
        <v>41</v>
      </c>
      <c r="BC81" s="10">
        <v>2.1659999999999999</v>
      </c>
      <c r="BD81" s="11" t="s">
        <v>134</v>
      </c>
      <c r="BE81" s="7" t="str">
        <v/>
      </c>
      <c r="BF81" s="7" t="str">
        <v/>
      </c>
      <c r="BH81" s="8" t="s">
        <v>30</v>
      </c>
      <c r="BI81" s="7">
        <f t="shared" si="37"/>
        <v>41</v>
      </c>
      <c r="BJ81" s="10">
        <v>2.1659999999999999</v>
      </c>
      <c r="BK81" s="11" t="s">
        <v>134</v>
      </c>
      <c r="BL81" s="7" t="str">
        <v/>
      </c>
      <c r="BM81" s="7" t="str">
        <v/>
      </c>
      <c r="BO81" s="8" t="s">
        <v>30</v>
      </c>
      <c r="BP81" s="7">
        <f t="shared" si="38"/>
        <v>41</v>
      </c>
      <c r="BQ81" s="10">
        <v>2.1659999999999999</v>
      </c>
      <c r="BR81" s="11" t="s">
        <v>134</v>
      </c>
      <c r="BS81" s="7" t="str">
        <v/>
      </c>
      <c r="BT81" s="7" t="str">
        <v/>
      </c>
      <c r="BV81" s="8" t="s">
        <v>30</v>
      </c>
      <c r="BW81" s="7">
        <f t="shared" si="39"/>
        <v>41</v>
      </c>
      <c r="BX81" s="10">
        <v>2.1659999999999999</v>
      </c>
      <c r="BY81" s="11" t="s">
        <v>134</v>
      </c>
      <c r="BZ81" s="7" t="str">
        <v/>
      </c>
      <c r="CA81" s="7" t="str">
        <v/>
      </c>
      <c r="CC81" s="8" t="s">
        <v>30</v>
      </c>
      <c r="CD81" s="7">
        <f t="shared" si="40"/>
        <v>41</v>
      </c>
      <c r="CE81" s="10">
        <v>2.1659999999999999</v>
      </c>
      <c r="CF81" s="11" t="s">
        <v>134</v>
      </c>
      <c r="CG81" s="7" t="str">
        <v/>
      </c>
      <c r="CH81" s="7" t="str">
        <v/>
      </c>
      <c r="CJ81" s="8" t="s">
        <v>30</v>
      </c>
      <c r="CK81" s="7">
        <f t="shared" si="41"/>
        <v>41</v>
      </c>
      <c r="CL81" s="10">
        <v>2.1659999999999999</v>
      </c>
      <c r="CM81" s="11" t="s">
        <v>134</v>
      </c>
      <c r="CN81" s="7" t="str">
        <v/>
      </c>
      <c r="CO81" s="7" t="str">
        <v/>
      </c>
      <c r="CQ81" s="8" t="s">
        <v>30</v>
      </c>
      <c r="CR81" s="7">
        <f t="shared" si="42"/>
        <v>41</v>
      </c>
      <c r="CS81" s="10">
        <v>2.1659999999999999</v>
      </c>
      <c r="CT81" s="11" t="s">
        <v>134</v>
      </c>
      <c r="CU81" s="7" t="str">
        <v/>
      </c>
      <c r="CV81" s="7" t="str">
        <v/>
      </c>
      <c r="CX81" s="8" t="s">
        <v>30</v>
      </c>
      <c r="CY81" s="7">
        <f t="shared" si="43"/>
        <v>41</v>
      </c>
      <c r="CZ81" s="10">
        <v>2.1659999999999999</v>
      </c>
      <c r="DA81" s="11" t="s">
        <v>134</v>
      </c>
      <c r="DB81" s="7" t="str">
        <v/>
      </c>
      <c r="DC81" s="7" t="str">
        <v/>
      </c>
      <c r="DE81" s="8" t="s">
        <v>30</v>
      </c>
      <c r="DF81" s="7">
        <f t="shared" si="44"/>
        <v>41</v>
      </c>
      <c r="DG81" s="10">
        <v>2.1659999999999999</v>
      </c>
      <c r="DH81" s="11" t="s">
        <v>134</v>
      </c>
      <c r="DI81" s="7" t="str">
        <v/>
      </c>
      <c r="DJ81" s="7" t="str">
        <v/>
      </c>
      <c r="DL81" s="8" t="s">
        <v>30</v>
      </c>
      <c r="DM81" s="7">
        <f t="shared" si="45"/>
        <v>41</v>
      </c>
      <c r="DN81" s="10">
        <v>2.1659999999999999</v>
      </c>
      <c r="DO81" s="11" t="s">
        <v>134</v>
      </c>
      <c r="DP81" s="7" t="str">
        <v/>
      </c>
      <c r="DQ81" s="7" t="str">
        <v/>
      </c>
      <c r="DS81" s="8" t="s">
        <v>30</v>
      </c>
      <c r="DT81" s="7">
        <f t="shared" si="46"/>
        <v>41</v>
      </c>
      <c r="DU81" s="10">
        <v>2.1659999999999999</v>
      </c>
      <c r="DV81" s="11" t="s">
        <v>134</v>
      </c>
      <c r="DW81" s="7" t="str">
        <v/>
      </c>
      <c r="DX81" s="7" t="str">
        <v/>
      </c>
      <c r="DZ81" s="8" t="s">
        <v>30</v>
      </c>
      <c r="EA81" s="7">
        <f t="shared" si="47"/>
        <v>41</v>
      </c>
      <c r="EB81" s="10">
        <v>2.1659999999999999</v>
      </c>
      <c r="EC81" s="11" t="s">
        <v>134</v>
      </c>
      <c r="ED81" s="7" t="str">
        <v/>
      </c>
      <c r="EE81" s="7" t="str">
        <v/>
      </c>
      <c r="EG81" s="8" t="s">
        <v>30</v>
      </c>
      <c r="EH81" s="7">
        <f t="shared" si="48"/>
        <v>41</v>
      </c>
      <c r="EI81" s="10">
        <v>2.1659999999999999</v>
      </c>
      <c r="EJ81" s="11" t="s">
        <v>134</v>
      </c>
      <c r="EK81" s="7" t="str">
        <v/>
      </c>
      <c r="EL81" s="7" t="str">
        <v/>
      </c>
      <c r="EN81" s="8" t="s">
        <v>30</v>
      </c>
      <c r="EO81" s="7">
        <f t="shared" si="49"/>
        <v>41</v>
      </c>
      <c r="EP81" s="10">
        <v>2.1659999999999999</v>
      </c>
      <c r="EQ81" s="11" t="s">
        <v>134</v>
      </c>
      <c r="ER81" s="7" t="str">
        <v/>
      </c>
      <c r="ES81" s="7" t="str">
        <v/>
      </c>
      <c r="EU81" s="8" t="s">
        <v>30</v>
      </c>
      <c r="EV81" s="7">
        <f t="shared" si="50"/>
        <v>41</v>
      </c>
      <c r="EW81" s="10">
        <v>2.1659999999999999</v>
      </c>
      <c r="EX81" s="11" t="s">
        <v>134</v>
      </c>
      <c r="EY81" s="7" t="str">
        <v/>
      </c>
      <c r="EZ81" s="7" t="str">
        <v/>
      </c>
      <c r="FB81" s="8" t="s">
        <v>30</v>
      </c>
      <c r="FC81" s="7">
        <f t="shared" si="51"/>
        <v>41</v>
      </c>
      <c r="FD81" s="10">
        <v>2.1659999999999999</v>
      </c>
      <c r="FE81" s="11" t="s">
        <v>134</v>
      </c>
      <c r="FF81" s="7" t="str">
        <v/>
      </c>
      <c r="FG81" s="7" t="str">
        <v/>
      </c>
      <c r="FI81" s="8" t="s">
        <v>30</v>
      </c>
      <c r="FJ81" s="7">
        <f t="shared" si="52"/>
        <v>41</v>
      </c>
      <c r="FK81" s="10">
        <v>2.1659999999999999</v>
      </c>
      <c r="FL81" s="11" t="s">
        <v>134</v>
      </c>
      <c r="FM81" s="7" t="str">
        <v/>
      </c>
      <c r="FN81" s="7" t="str">
        <v/>
      </c>
      <c r="FP81" s="8" t="s">
        <v>30</v>
      </c>
      <c r="FQ81" s="7">
        <f t="shared" si="53"/>
        <v>41</v>
      </c>
      <c r="FR81" s="10">
        <v>2.1659999999999999</v>
      </c>
      <c r="FS81" s="11" t="s">
        <v>134</v>
      </c>
      <c r="FT81" s="7" t="str">
        <v/>
      </c>
      <c r="FU81" s="7" t="str">
        <v/>
      </c>
      <c r="FW81" s="8" t="s">
        <v>30</v>
      </c>
      <c r="FX81" s="7">
        <f t="shared" si="54"/>
        <v>41</v>
      </c>
      <c r="FY81" s="10">
        <v>2.1659999999999999</v>
      </c>
      <c r="FZ81" s="11" t="s">
        <v>134</v>
      </c>
      <c r="GA81" s="7" t="str">
        <v/>
      </c>
      <c r="GB81" s="7" t="str">
        <v/>
      </c>
    </row>
    <row r="82" spans="2:184" ht="15.75" x14ac:dyDescent="0.25">
      <c r="B82" s="82">
        <f t="shared" si="55"/>
        <v>2257</v>
      </c>
      <c r="C82" s="8" t="s">
        <v>30</v>
      </c>
      <c r="D82" s="7">
        <f t="shared" si="28"/>
        <v>41</v>
      </c>
      <c r="E82" s="10">
        <v>2.2570000000000001</v>
      </c>
      <c r="F82" s="11" t="s">
        <v>135</v>
      </c>
      <c r="G82" s="7" t="str">
        <v/>
      </c>
      <c r="H82" s="7" t="str">
        <v/>
      </c>
      <c r="J82" s="16">
        <f t="shared" si="29"/>
        <v>2257</v>
      </c>
      <c r="K82" s="8" t="s">
        <v>30</v>
      </c>
      <c r="L82" s="7">
        <f t="shared" si="30"/>
        <v>41</v>
      </c>
      <c r="M82" s="10">
        <v>2.2570000000000001</v>
      </c>
      <c r="N82" s="11" t="s">
        <v>135</v>
      </c>
      <c r="O82" s="7" t="str">
        <v/>
      </c>
      <c r="P82" s="7" t="str">
        <v/>
      </c>
      <c r="R82" s="8" t="s">
        <v>30</v>
      </c>
      <c r="S82" s="7">
        <f t="shared" si="31"/>
        <v>41</v>
      </c>
      <c r="T82" s="10">
        <v>2.2570000000000001</v>
      </c>
      <c r="U82" s="11" t="s">
        <v>135</v>
      </c>
      <c r="V82" s="7" t="str">
        <v/>
      </c>
      <c r="W82" s="7" t="str">
        <v/>
      </c>
      <c r="Y82" s="8" t="s">
        <v>30</v>
      </c>
      <c r="Z82" s="7">
        <f t="shared" si="32"/>
        <v>41</v>
      </c>
      <c r="AA82" s="10">
        <v>2.2570000000000001</v>
      </c>
      <c r="AB82" s="11" t="s">
        <v>135</v>
      </c>
      <c r="AC82" s="7" t="str">
        <v/>
      </c>
      <c r="AD82" s="7" t="str">
        <v/>
      </c>
      <c r="AF82" s="8" t="s">
        <v>30</v>
      </c>
      <c r="AG82" s="7">
        <f t="shared" si="33"/>
        <v>41</v>
      </c>
      <c r="AH82" s="10">
        <v>2.2570000000000001</v>
      </c>
      <c r="AI82" s="11" t="s">
        <v>135</v>
      </c>
      <c r="AJ82" s="7" t="str">
        <v/>
      </c>
      <c r="AK82" s="7" t="str">
        <v/>
      </c>
      <c r="AM82" s="8" t="s">
        <v>30</v>
      </c>
      <c r="AN82" s="7">
        <f t="shared" si="34"/>
        <v>41</v>
      </c>
      <c r="AO82" s="10">
        <v>2.2570000000000001</v>
      </c>
      <c r="AP82" s="11" t="s">
        <v>135</v>
      </c>
      <c r="AQ82" s="7" t="str">
        <v/>
      </c>
      <c r="AR82" s="7" t="str">
        <v/>
      </c>
      <c r="AT82" s="8" t="s">
        <v>30</v>
      </c>
      <c r="AU82" s="7">
        <f t="shared" si="35"/>
        <v>41</v>
      </c>
      <c r="AV82" s="10">
        <v>2.2570000000000001</v>
      </c>
      <c r="AW82" s="11" t="s">
        <v>135</v>
      </c>
      <c r="AX82" s="7" t="str">
        <v/>
      </c>
      <c r="AY82" s="7" t="str">
        <v/>
      </c>
      <c r="BA82" s="8" t="s">
        <v>30</v>
      </c>
      <c r="BB82" s="7">
        <f t="shared" si="36"/>
        <v>41</v>
      </c>
      <c r="BC82" s="10">
        <v>2.2570000000000001</v>
      </c>
      <c r="BD82" s="11" t="s">
        <v>135</v>
      </c>
      <c r="BE82" s="7" t="str">
        <v/>
      </c>
      <c r="BF82" s="7" t="str">
        <v/>
      </c>
      <c r="BH82" s="8" t="s">
        <v>30</v>
      </c>
      <c r="BI82" s="7">
        <f t="shared" si="37"/>
        <v>41</v>
      </c>
      <c r="BJ82" s="10">
        <v>2.2570000000000001</v>
      </c>
      <c r="BK82" s="11" t="s">
        <v>135</v>
      </c>
      <c r="BL82" s="7" t="str">
        <v/>
      </c>
      <c r="BM82" s="7" t="str">
        <v/>
      </c>
      <c r="BO82" s="8" t="s">
        <v>30</v>
      </c>
      <c r="BP82" s="7">
        <f t="shared" si="38"/>
        <v>41</v>
      </c>
      <c r="BQ82" s="10">
        <v>2.2570000000000001</v>
      </c>
      <c r="BR82" s="11" t="s">
        <v>135</v>
      </c>
      <c r="BS82" s="7" t="str">
        <v/>
      </c>
      <c r="BT82" s="7" t="str">
        <v/>
      </c>
      <c r="BV82" s="8" t="s">
        <v>30</v>
      </c>
      <c r="BW82" s="7">
        <f t="shared" si="39"/>
        <v>41</v>
      </c>
      <c r="BX82" s="10">
        <v>2.2570000000000001</v>
      </c>
      <c r="BY82" s="11" t="s">
        <v>135</v>
      </c>
      <c r="BZ82" s="7" t="str">
        <v/>
      </c>
      <c r="CA82" s="7" t="str">
        <v/>
      </c>
      <c r="CC82" s="8" t="s">
        <v>30</v>
      </c>
      <c r="CD82" s="7">
        <f t="shared" si="40"/>
        <v>41</v>
      </c>
      <c r="CE82" s="10">
        <v>2.2570000000000001</v>
      </c>
      <c r="CF82" s="11" t="s">
        <v>135</v>
      </c>
      <c r="CG82" s="7" t="str">
        <v/>
      </c>
      <c r="CH82" s="7" t="str">
        <v/>
      </c>
      <c r="CJ82" s="8" t="s">
        <v>30</v>
      </c>
      <c r="CK82" s="7">
        <f t="shared" si="41"/>
        <v>41</v>
      </c>
      <c r="CL82" s="10">
        <v>2.2570000000000001</v>
      </c>
      <c r="CM82" s="11" t="s">
        <v>135</v>
      </c>
      <c r="CN82" s="7" t="str">
        <v/>
      </c>
      <c r="CO82" s="7" t="str">
        <v/>
      </c>
      <c r="CQ82" s="8" t="s">
        <v>30</v>
      </c>
      <c r="CR82" s="7">
        <f t="shared" si="42"/>
        <v>41</v>
      </c>
      <c r="CS82" s="10">
        <v>2.2570000000000001</v>
      </c>
      <c r="CT82" s="11" t="s">
        <v>135</v>
      </c>
      <c r="CU82" s="7" t="str">
        <v/>
      </c>
      <c r="CV82" s="7" t="str">
        <v/>
      </c>
      <c r="CX82" s="8" t="s">
        <v>30</v>
      </c>
      <c r="CY82" s="7">
        <f t="shared" si="43"/>
        <v>41</v>
      </c>
      <c r="CZ82" s="10">
        <v>2.2570000000000001</v>
      </c>
      <c r="DA82" s="11" t="s">
        <v>135</v>
      </c>
      <c r="DB82" s="7" t="str">
        <v/>
      </c>
      <c r="DC82" s="7" t="str">
        <v/>
      </c>
      <c r="DE82" s="8" t="s">
        <v>30</v>
      </c>
      <c r="DF82" s="7">
        <f t="shared" si="44"/>
        <v>41</v>
      </c>
      <c r="DG82" s="10">
        <v>2.2570000000000001</v>
      </c>
      <c r="DH82" s="11" t="s">
        <v>135</v>
      </c>
      <c r="DI82" s="7" t="str">
        <v/>
      </c>
      <c r="DJ82" s="7" t="str">
        <v/>
      </c>
      <c r="DL82" s="8" t="s">
        <v>30</v>
      </c>
      <c r="DM82" s="7">
        <f t="shared" si="45"/>
        <v>41</v>
      </c>
      <c r="DN82" s="10">
        <v>2.2570000000000001</v>
      </c>
      <c r="DO82" s="11" t="s">
        <v>135</v>
      </c>
      <c r="DP82" s="7" t="str">
        <v/>
      </c>
      <c r="DQ82" s="7" t="str">
        <v/>
      </c>
      <c r="DS82" s="8" t="s">
        <v>30</v>
      </c>
      <c r="DT82" s="7">
        <f t="shared" si="46"/>
        <v>41</v>
      </c>
      <c r="DU82" s="10">
        <v>2.2570000000000001</v>
      </c>
      <c r="DV82" s="11" t="s">
        <v>135</v>
      </c>
      <c r="DW82" s="7" t="str">
        <v/>
      </c>
      <c r="DX82" s="7" t="str">
        <v/>
      </c>
      <c r="DZ82" s="8" t="s">
        <v>30</v>
      </c>
      <c r="EA82" s="7">
        <f t="shared" si="47"/>
        <v>41</v>
      </c>
      <c r="EB82" s="10">
        <v>2.2570000000000001</v>
      </c>
      <c r="EC82" s="11" t="s">
        <v>135</v>
      </c>
      <c r="ED82" s="7" t="str">
        <v/>
      </c>
      <c r="EE82" s="7" t="str">
        <v/>
      </c>
      <c r="EG82" s="8" t="s">
        <v>30</v>
      </c>
      <c r="EH82" s="7">
        <f t="shared" si="48"/>
        <v>41</v>
      </c>
      <c r="EI82" s="10">
        <v>2.2570000000000001</v>
      </c>
      <c r="EJ82" s="11" t="s">
        <v>135</v>
      </c>
      <c r="EK82" s="7" t="str">
        <v/>
      </c>
      <c r="EL82" s="7" t="str">
        <v/>
      </c>
      <c r="EN82" s="8" t="s">
        <v>30</v>
      </c>
      <c r="EO82" s="7">
        <f t="shared" si="49"/>
        <v>41</v>
      </c>
      <c r="EP82" s="10">
        <v>2.2570000000000001</v>
      </c>
      <c r="EQ82" s="11" t="s">
        <v>135</v>
      </c>
      <c r="ER82" s="7" t="str">
        <v/>
      </c>
      <c r="ES82" s="7" t="str">
        <v/>
      </c>
      <c r="EU82" s="8" t="s">
        <v>30</v>
      </c>
      <c r="EV82" s="7">
        <f t="shared" si="50"/>
        <v>41</v>
      </c>
      <c r="EW82" s="10">
        <v>2.2570000000000001</v>
      </c>
      <c r="EX82" s="11" t="s">
        <v>135</v>
      </c>
      <c r="EY82" s="7" t="str">
        <v/>
      </c>
      <c r="EZ82" s="7" t="str">
        <v/>
      </c>
      <c r="FB82" s="8" t="s">
        <v>30</v>
      </c>
      <c r="FC82" s="7">
        <f t="shared" si="51"/>
        <v>41</v>
      </c>
      <c r="FD82" s="10">
        <v>2.2570000000000001</v>
      </c>
      <c r="FE82" s="11" t="s">
        <v>135</v>
      </c>
      <c r="FF82" s="7" t="str">
        <v/>
      </c>
      <c r="FG82" s="7" t="str">
        <v/>
      </c>
      <c r="FI82" s="8" t="s">
        <v>30</v>
      </c>
      <c r="FJ82" s="7">
        <f t="shared" si="52"/>
        <v>41</v>
      </c>
      <c r="FK82" s="10">
        <v>2.2570000000000001</v>
      </c>
      <c r="FL82" s="11" t="s">
        <v>135</v>
      </c>
      <c r="FM82" s="7" t="str">
        <v/>
      </c>
      <c r="FN82" s="7" t="str">
        <v/>
      </c>
      <c r="FP82" s="8" t="s">
        <v>30</v>
      </c>
      <c r="FQ82" s="7">
        <f t="shared" si="53"/>
        <v>41</v>
      </c>
      <c r="FR82" s="10">
        <v>2.2570000000000001</v>
      </c>
      <c r="FS82" s="11" t="s">
        <v>135</v>
      </c>
      <c r="FT82" s="7" t="str">
        <v/>
      </c>
      <c r="FU82" s="7" t="str">
        <v/>
      </c>
      <c r="FW82" s="8" t="s">
        <v>30</v>
      </c>
      <c r="FX82" s="7">
        <f t="shared" si="54"/>
        <v>41</v>
      </c>
      <c r="FY82" s="10">
        <v>2.2570000000000001</v>
      </c>
      <c r="FZ82" s="11" t="s">
        <v>135</v>
      </c>
      <c r="GA82" s="7" t="str">
        <v/>
      </c>
      <c r="GB82" s="7" t="str">
        <v/>
      </c>
    </row>
    <row r="83" spans="2:184" ht="15.75" x14ac:dyDescent="0.25">
      <c r="B83" s="82">
        <f t="shared" si="55"/>
        <v>16583</v>
      </c>
      <c r="C83" s="8" t="s">
        <v>30</v>
      </c>
      <c r="D83" s="7">
        <f t="shared" si="28"/>
        <v>41</v>
      </c>
      <c r="E83" s="10">
        <v>16.582999999999998</v>
      </c>
      <c r="F83" s="11" t="s">
        <v>132</v>
      </c>
      <c r="G83" s="7" t="str">
        <v/>
      </c>
      <c r="H83" s="7" t="str">
        <v/>
      </c>
      <c r="J83" s="16">
        <f t="shared" si="29"/>
        <v>16614</v>
      </c>
      <c r="K83" s="8" t="s">
        <v>30</v>
      </c>
      <c r="L83" s="7">
        <f t="shared" si="30"/>
        <v>41</v>
      </c>
      <c r="M83" s="10">
        <v>16.614000000000001</v>
      </c>
      <c r="N83" s="11" t="s">
        <v>132</v>
      </c>
      <c r="O83" s="7" t="str">
        <v/>
      </c>
      <c r="P83" s="7" t="str">
        <v/>
      </c>
      <c r="R83" s="8" t="s">
        <v>30</v>
      </c>
      <c r="S83" s="7">
        <f t="shared" si="31"/>
        <v>41</v>
      </c>
      <c r="T83" s="10">
        <v>16.614000000000001</v>
      </c>
      <c r="U83" s="11" t="s">
        <v>132</v>
      </c>
      <c r="V83" s="7" t="str">
        <v/>
      </c>
      <c r="W83" s="7" t="str">
        <v/>
      </c>
      <c r="Y83" s="8" t="s">
        <v>30</v>
      </c>
      <c r="Z83" s="7">
        <f t="shared" si="32"/>
        <v>41</v>
      </c>
      <c r="AA83" s="10">
        <v>16.614000000000001</v>
      </c>
      <c r="AB83" s="11" t="s">
        <v>132</v>
      </c>
      <c r="AC83" s="7" t="str">
        <v/>
      </c>
      <c r="AD83" s="7" t="str">
        <v/>
      </c>
      <c r="AF83" s="8" t="s">
        <v>30</v>
      </c>
      <c r="AG83" s="7">
        <f t="shared" si="33"/>
        <v>41</v>
      </c>
      <c r="AH83" s="10">
        <v>16.614000000000001</v>
      </c>
      <c r="AI83" s="11" t="s">
        <v>132</v>
      </c>
      <c r="AJ83" s="7" t="str">
        <v/>
      </c>
      <c r="AK83" s="7" t="str">
        <v/>
      </c>
      <c r="AM83" s="8" t="s">
        <v>30</v>
      </c>
      <c r="AN83" s="7">
        <f t="shared" si="34"/>
        <v>41</v>
      </c>
      <c r="AO83" s="10">
        <v>16.614000000000001</v>
      </c>
      <c r="AP83" s="11" t="s">
        <v>132</v>
      </c>
      <c r="AQ83" s="7" t="str">
        <v/>
      </c>
      <c r="AR83" s="7" t="str">
        <v/>
      </c>
      <c r="AT83" s="8" t="s">
        <v>30</v>
      </c>
      <c r="AU83" s="7">
        <f t="shared" si="35"/>
        <v>41</v>
      </c>
      <c r="AV83" s="10">
        <v>16.614000000000001</v>
      </c>
      <c r="AW83" s="11" t="s">
        <v>132</v>
      </c>
      <c r="AX83" s="7" t="str">
        <v/>
      </c>
      <c r="AY83" s="7" t="str">
        <v/>
      </c>
      <c r="BA83" s="8" t="s">
        <v>30</v>
      </c>
      <c r="BB83" s="7">
        <f t="shared" si="36"/>
        <v>41</v>
      </c>
      <c r="BC83" s="10">
        <v>16.614000000000001</v>
      </c>
      <c r="BD83" s="11" t="s">
        <v>132</v>
      </c>
      <c r="BE83" s="7" t="str">
        <v/>
      </c>
      <c r="BF83" s="7" t="str">
        <v/>
      </c>
      <c r="BH83" s="8" t="s">
        <v>30</v>
      </c>
      <c r="BI83" s="7">
        <f t="shared" si="37"/>
        <v>41</v>
      </c>
      <c r="BJ83" s="10">
        <v>16.614000000000001</v>
      </c>
      <c r="BK83" s="11" t="s">
        <v>132</v>
      </c>
      <c r="BL83" s="7" t="str">
        <v/>
      </c>
      <c r="BM83" s="7" t="str">
        <v/>
      </c>
      <c r="BO83" s="8" t="s">
        <v>30</v>
      </c>
      <c r="BP83" s="7">
        <f t="shared" si="38"/>
        <v>41</v>
      </c>
      <c r="BQ83" s="10">
        <v>16.614000000000001</v>
      </c>
      <c r="BR83" s="11" t="s">
        <v>132</v>
      </c>
      <c r="BS83" s="7" t="str">
        <v/>
      </c>
      <c r="BT83" s="7" t="str">
        <v/>
      </c>
      <c r="BV83" s="8" t="s">
        <v>30</v>
      </c>
      <c r="BW83" s="7">
        <f t="shared" si="39"/>
        <v>41</v>
      </c>
      <c r="BX83" s="10">
        <v>16.614000000000001</v>
      </c>
      <c r="BY83" s="11" t="s">
        <v>132</v>
      </c>
      <c r="BZ83" s="7" t="str">
        <v/>
      </c>
      <c r="CA83" s="7" t="str">
        <v/>
      </c>
      <c r="CC83" s="8" t="s">
        <v>30</v>
      </c>
      <c r="CD83" s="7">
        <f t="shared" si="40"/>
        <v>41</v>
      </c>
      <c r="CE83" s="10">
        <v>16.614000000000001</v>
      </c>
      <c r="CF83" s="11" t="s">
        <v>132</v>
      </c>
      <c r="CG83" s="7" t="str">
        <v/>
      </c>
      <c r="CH83" s="7" t="str">
        <v/>
      </c>
      <c r="CJ83" s="8" t="s">
        <v>30</v>
      </c>
      <c r="CK83" s="7">
        <f t="shared" si="41"/>
        <v>41</v>
      </c>
      <c r="CL83" s="10">
        <v>16.614000000000001</v>
      </c>
      <c r="CM83" s="11" t="s">
        <v>132</v>
      </c>
      <c r="CN83" s="7" t="str">
        <v/>
      </c>
      <c r="CO83" s="7" t="str">
        <v/>
      </c>
      <c r="CQ83" s="8" t="s">
        <v>30</v>
      </c>
      <c r="CR83" s="7">
        <f t="shared" si="42"/>
        <v>41</v>
      </c>
      <c r="CS83" s="10">
        <v>16.614000000000001</v>
      </c>
      <c r="CT83" s="11" t="s">
        <v>132</v>
      </c>
      <c r="CU83" s="7" t="str">
        <v/>
      </c>
      <c r="CV83" s="7" t="str">
        <v/>
      </c>
      <c r="CX83" s="8" t="s">
        <v>30</v>
      </c>
      <c r="CY83" s="7">
        <f t="shared" si="43"/>
        <v>41</v>
      </c>
      <c r="CZ83" s="10">
        <v>16.614000000000001</v>
      </c>
      <c r="DA83" s="11" t="s">
        <v>132</v>
      </c>
      <c r="DB83" s="7" t="str">
        <v/>
      </c>
      <c r="DC83" s="7" t="str">
        <v/>
      </c>
      <c r="DE83" s="8" t="s">
        <v>30</v>
      </c>
      <c r="DF83" s="7">
        <f t="shared" si="44"/>
        <v>41</v>
      </c>
      <c r="DG83" s="10">
        <v>16.614000000000001</v>
      </c>
      <c r="DH83" s="11" t="s">
        <v>132</v>
      </c>
      <c r="DI83" s="7" t="str">
        <v/>
      </c>
      <c r="DJ83" s="7" t="str">
        <v/>
      </c>
      <c r="DL83" s="8" t="s">
        <v>30</v>
      </c>
      <c r="DM83" s="7">
        <f t="shared" si="45"/>
        <v>41</v>
      </c>
      <c r="DN83" s="10">
        <v>16.614000000000001</v>
      </c>
      <c r="DO83" s="11" t="s">
        <v>132</v>
      </c>
      <c r="DP83" s="7" t="str">
        <v/>
      </c>
      <c r="DQ83" s="7" t="str">
        <v/>
      </c>
      <c r="DS83" s="8" t="s">
        <v>30</v>
      </c>
      <c r="DT83" s="7">
        <f t="shared" si="46"/>
        <v>41</v>
      </c>
      <c r="DU83" s="10">
        <v>16.614000000000001</v>
      </c>
      <c r="DV83" s="11" t="s">
        <v>132</v>
      </c>
      <c r="DW83" s="7" t="str">
        <v/>
      </c>
      <c r="DX83" s="7" t="str">
        <v/>
      </c>
      <c r="DZ83" s="8" t="s">
        <v>30</v>
      </c>
      <c r="EA83" s="7">
        <f t="shared" si="47"/>
        <v>41</v>
      </c>
      <c r="EB83" s="10">
        <v>16.614000000000001</v>
      </c>
      <c r="EC83" s="11" t="s">
        <v>132</v>
      </c>
      <c r="ED83" s="7" t="str">
        <v/>
      </c>
      <c r="EE83" s="7" t="str">
        <v/>
      </c>
      <c r="EG83" s="8" t="s">
        <v>30</v>
      </c>
      <c r="EH83" s="7">
        <f t="shared" si="48"/>
        <v>41</v>
      </c>
      <c r="EI83" s="10">
        <v>16.614000000000001</v>
      </c>
      <c r="EJ83" s="11" t="s">
        <v>132</v>
      </c>
      <c r="EK83" s="7" t="str">
        <v/>
      </c>
      <c r="EL83" s="7" t="str">
        <v/>
      </c>
      <c r="EN83" s="8" t="s">
        <v>30</v>
      </c>
      <c r="EO83" s="7">
        <f t="shared" si="49"/>
        <v>41</v>
      </c>
      <c r="EP83" s="10">
        <v>16.614000000000001</v>
      </c>
      <c r="EQ83" s="11" t="s">
        <v>132</v>
      </c>
      <c r="ER83" s="7" t="str">
        <v/>
      </c>
      <c r="ES83" s="7" t="str">
        <v/>
      </c>
      <c r="EU83" s="8" t="s">
        <v>30</v>
      </c>
      <c r="EV83" s="7">
        <f t="shared" si="50"/>
        <v>41</v>
      </c>
      <c r="EW83" s="10">
        <v>16.614000000000001</v>
      </c>
      <c r="EX83" s="11" t="s">
        <v>132</v>
      </c>
      <c r="EY83" s="7" t="str">
        <v/>
      </c>
      <c r="EZ83" s="7" t="str">
        <v/>
      </c>
      <c r="FB83" s="8" t="s">
        <v>30</v>
      </c>
      <c r="FC83" s="7">
        <f t="shared" si="51"/>
        <v>41</v>
      </c>
      <c r="FD83" s="10">
        <v>16.614000000000001</v>
      </c>
      <c r="FE83" s="11" t="s">
        <v>132</v>
      </c>
      <c r="FF83" s="7" t="str">
        <v/>
      </c>
      <c r="FG83" s="7" t="str">
        <v/>
      </c>
      <c r="FI83" s="8" t="s">
        <v>30</v>
      </c>
      <c r="FJ83" s="7">
        <f t="shared" si="52"/>
        <v>41</v>
      </c>
      <c r="FK83" s="10">
        <v>16.614000000000001</v>
      </c>
      <c r="FL83" s="11" t="s">
        <v>132</v>
      </c>
      <c r="FM83" s="7" t="str">
        <v/>
      </c>
      <c r="FN83" s="7" t="str">
        <v/>
      </c>
      <c r="FP83" s="8" t="s">
        <v>30</v>
      </c>
      <c r="FQ83" s="7">
        <f t="shared" si="53"/>
        <v>41</v>
      </c>
      <c r="FR83" s="10">
        <v>16.614000000000001</v>
      </c>
      <c r="FS83" s="11" t="s">
        <v>132</v>
      </c>
      <c r="FT83" s="7" t="str">
        <v/>
      </c>
      <c r="FU83" s="7" t="str">
        <v/>
      </c>
      <c r="FW83" s="8" t="s">
        <v>30</v>
      </c>
      <c r="FX83" s="7">
        <f t="shared" si="54"/>
        <v>41</v>
      </c>
      <c r="FY83" s="10">
        <v>16.614000000000001</v>
      </c>
      <c r="FZ83" s="11" t="s">
        <v>132</v>
      </c>
      <c r="GA83" s="7" t="str">
        <v/>
      </c>
      <c r="GB83" s="7" t="str">
        <v/>
      </c>
    </row>
    <row r="84" spans="2:184" ht="15.75" x14ac:dyDescent="0.25">
      <c r="B84" s="82">
        <f t="shared" si="55"/>
        <v>18621</v>
      </c>
      <c r="C84" s="8" t="s">
        <v>30</v>
      </c>
      <c r="D84" s="7">
        <f t="shared" si="28"/>
        <v>41</v>
      </c>
      <c r="E84" s="10">
        <v>18.620999999999999</v>
      </c>
      <c r="F84" s="11" t="s">
        <v>133</v>
      </c>
      <c r="G84" s="7" t="str">
        <v/>
      </c>
      <c r="H84" s="7" t="str">
        <v/>
      </c>
      <c r="J84" s="16">
        <f t="shared" si="29"/>
        <v>18621</v>
      </c>
      <c r="K84" s="8" t="s">
        <v>30</v>
      </c>
      <c r="L84" s="7">
        <f t="shared" si="30"/>
        <v>41</v>
      </c>
      <c r="M84" s="10">
        <v>18.620999999999999</v>
      </c>
      <c r="N84" s="11" t="s">
        <v>133</v>
      </c>
      <c r="O84" s="7" t="str">
        <v/>
      </c>
      <c r="P84" s="7" t="str">
        <v/>
      </c>
      <c r="R84" s="8" t="s">
        <v>30</v>
      </c>
      <c r="S84" s="7">
        <f t="shared" si="31"/>
        <v>41</v>
      </c>
      <c r="T84" s="10">
        <v>18.620999999999999</v>
      </c>
      <c r="U84" s="11" t="s">
        <v>133</v>
      </c>
      <c r="V84" s="7" t="str">
        <v/>
      </c>
      <c r="W84" s="7" t="str">
        <v/>
      </c>
      <c r="Y84" s="8" t="s">
        <v>30</v>
      </c>
      <c r="Z84" s="7">
        <f t="shared" si="32"/>
        <v>41</v>
      </c>
      <c r="AA84" s="10">
        <v>18.620999999999999</v>
      </c>
      <c r="AB84" s="11" t="s">
        <v>133</v>
      </c>
      <c r="AC84" s="7" t="str">
        <v/>
      </c>
      <c r="AD84" s="7" t="str">
        <v/>
      </c>
      <c r="AF84" s="8" t="s">
        <v>30</v>
      </c>
      <c r="AG84" s="7">
        <f t="shared" si="33"/>
        <v>41</v>
      </c>
      <c r="AH84" s="10">
        <v>18.620999999999999</v>
      </c>
      <c r="AI84" s="11" t="s">
        <v>133</v>
      </c>
      <c r="AJ84" s="7" t="str">
        <v/>
      </c>
      <c r="AK84" s="7" t="str">
        <v/>
      </c>
      <c r="AM84" s="8" t="s">
        <v>30</v>
      </c>
      <c r="AN84" s="7">
        <f t="shared" si="34"/>
        <v>41</v>
      </c>
      <c r="AO84" s="10">
        <v>18.620999999999999</v>
      </c>
      <c r="AP84" s="11" t="s">
        <v>133</v>
      </c>
      <c r="AQ84" s="7" t="str">
        <v/>
      </c>
      <c r="AR84" s="7" t="str">
        <v/>
      </c>
      <c r="AT84" s="8" t="s">
        <v>30</v>
      </c>
      <c r="AU84" s="7">
        <f t="shared" si="35"/>
        <v>41</v>
      </c>
      <c r="AV84" s="10">
        <v>18.620999999999999</v>
      </c>
      <c r="AW84" s="11" t="s">
        <v>133</v>
      </c>
      <c r="AX84" s="7" t="str">
        <v/>
      </c>
      <c r="AY84" s="7" t="str">
        <v/>
      </c>
      <c r="BA84" s="8" t="s">
        <v>30</v>
      </c>
      <c r="BB84" s="7">
        <f t="shared" si="36"/>
        <v>41</v>
      </c>
      <c r="BC84" s="10">
        <v>18.620999999999999</v>
      </c>
      <c r="BD84" s="11" t="s">
        <v>133</v>
      </c>
      <c r="BE84" s="7" t="str">
        <v/>
      </c>
      <c r="BF84" s="7" t="str">
        <v/>
      </c>
      <c r="BH84" s="8" t="s">
        <v>30</v>
      </c>
      <c r="BI84" s="7">
        <f t="shared" si="37"/>
        <v>41</v>
      </c>
      <c r="BJ84" s="10">
        <v>18.620999999999999</v>
      </c>
      <c r="BK84" s="11" t="s">
        <v>133</v>
      </c>
      <c r="BL84" s="7" t="str">
        <v/>
      </c>
      <c r="BM84" s="7" t="str">
        <v/>
      </c>
      <c r="BO84" s="8" t="s">
        <v>30</v>
      </c>
      <c r="BP84" s="7">
        <f t="shared" si="38"/>
        <v>41</v>
      </c>
      <c r="BQ84" s="10">
        <v>18.620999999999999</v>
      </c>
      <c r="BR84" s="11" t="s">
        <v>133</v>
      </c>
      <c r="BS84" s="7" t="str">
        <v/>
      </c>
      <c r="BT84" s="7" t="str">
        <v/>
      </c>
      <c r="BV84" s="8" t="s">
        <v>30</v>
      </c>
      <c r="BW84" s="7">
        <f t="shared" si="39"/>
        <v>41</v>
      </c>
      <c r="BX84" s="10">
        <v>18.620999999999999</v>
      </c>
      <c r="BY84" s="11" t="s">
        <v>133</v>
      </c>
      <c r="BZ84" s="7" t="str">
        <v/>
      </c>
      <c r="CA84" s="7" t="str">
        <v/>
      </c>
      <c r="CC84" s="8" t="s">
        <v>30</v>
      </c>
      <c r="CD84" s="7">
        <f t="shared" si="40"/>
        <v>41</v>
      </c>
      <c r="CE84" s="10">
        <v>18.620999999999999</v>
      </c>
      <c r="CF84" s="11" t="s">
        <v>133</v>
      </c>
      <c r="CG84" s="7" t="str">
        <v/>
      </c>
      <c r="CH84" s="7" t="str">
        <v/>
      </c>
      <c r="CJ84" s="8" t="s">
        <v>30</v>
      </c>
      <c r="CK84" s="7">
        <f t="shared" si="41"/>
        <v>41</v>
      </c>
      <c r="CL84" s="10">
        <v>18.620999999999999</v>
      </c>
      <c r="CM84" s="11" t="s">
        <v>133</v>
      </c>
      <c r="CN84" s="7" t="str">
        <v/>
      </c>
      <c r="CO84" s="7" t="str">
        <v/>
      </c>
      <c r="CQ84" s="8" t="s">
        <v>30</v>
      </c>
      <c r="CR84" s="7">
        <f t="shared" si="42"/>
        <v>41</v>
      </c>
      <c r="CS84" s="10">
        <v>18.620999999999999</v>
      </c>
      <c r="CT84" s="11" t="s">
        <v>133</v>
      </c>
      <c r="CU84" s="7" t="str">
        <v/>
      </c>
      <c r="CV84" s="7" t="str">
        <v/>
      </c>
      <c r="CX84" s="8" t="s">
        <v>30</v>
      </c>
      <c r="CY84" s="7">
        <f t="shared" si="43"/>
        <v>41</v>
      </c>
      <c r="CZ84" s="10">
        <v>18.620999999999999</v>
      </c>
      <c r="DA84" s="11" t="s">
        <v>133</v>
      </c>
      <c r="DB84" s="7" t="str">
        <v/>
      </c>
      <c r="DC84" s="7" t="str">
        <v/>
      </c>
      <c r="DE84" s="8" t="s">
        <v>30</v>
      </c>
      <c r="DF84" s="7">
        <f t="shared" si="44"/>
        <v>41</v>
      </c>
      <c r="DG84" s="10">
        <v>18.620999999999999</v>
      </c>
      <c r="DH84" s="11" t="s">
        <v>133</v>
      </c>
      <c r="DI84" s="7" t="str">
        <v/>
      </c>
      <c r="DJ84" s="7" t="str">
        <v/>
      </c>
      <c r="DL84" s="8" t="s">
        <v>30</v>
      </c>
      <c r="DM84" s="7">
        <f t="shared" si="45"/>
        <v>41</v>
      </c>
      <c r="DN84" s="10">
        <v>18.620999999999999</v>
      </c>
      <c r="DO84" s="11" t="s">
        <v>133</v>
      </c>
      <c r="DP84" s="7" t="str">
        <v/>
      </c>
      <c r="DQ84" s="7" t="str">
        <v/>
      </c>
      <c r="DS84" s="8" t="s">
        <v>30</v>
      </c>
      <c r="DT84" s="7">
        <f t="shared" si="46"/>
        <v>41</v>
      </c>
      <c r="DU84" s="10">
        <v>18.620999999999999</v>
      </c>
      <c r="DV84" s="11" t="s">
        <v>133</v>
      </c>
      <c r="DW84" s="7" t="str">
        <v/>
      </c>
      <c r="DX84" s="7" t="str">
        <v/>
      </c>
      <c r="DZ84" s="8" t="s">
        <v>30</v>
      </c>
      <c r="EA84" s="7">
        <f t="shared" si="47"/>
        <v>41</v>
      </c>
      <c r="EB84" s="10">
        <v>18.620999999999999</v>
      </c>
      <c r="EC84" s="11" t="s">
        <v>133</v>
      </c>
      <c r="ED84" s="7" t="str">
        <v/>
      </c>
      <c r="EE84" s="7" t="str">
        <v/>
      </c>
      <c r="EG84" s="8" t="s">
        <v>30</v>
      </c>
      <c r="EH84" s="7">
        <f t="shared" si="48"/>
        <v>41</v>
      </c>
      <c r="EI84" s="10">
        <v>18.620999999999999</v>
      </c>
      <c r="EJ84" s="11" t="s">
        <v>133</v>
      </c>
      <c r="EK84" s="7" t="str">
        <v/>
      </c>
      <c r="EL84" s="7" t="str">
        <v/>
      </c>
      <c r="EN84" s="8" t="s">
        <v>30</v>
      </c>
      <c r="EO84" s="7">
        <f t="shared" si="49"/>
        <v>41</v>
      </c>
      <c r="EP84" s="10">
        <v>18.620999999999999</v>
      </c>
      <c r="EQ84" s="11" t="s">
        <v>133</v>
      </c>
      <c r="ER84" s="7" t="str">
        <v/>
      </c>
      <c r="ES84" s="7" t="str">
        <v/>
      </c>
      <c r="EU84" s="8" t="s">
        <v>30</v>
      </c>
      <c r="EV84" s="7">
        <f t="shared" si="50"/>
        <v>41</v>
      </c>
      <c r="EW84" s="10">
        <v>18.620999999999999</v>
      </c>
      <c r="EX84" s="11" t="s">
        <v>133</v>
      </c>
      <c r="EY84" s="7" t="str">
        <v/>
      </c>
      <c r="EZ84" s="7" t="str">
        <v/>
      </c>
      <c r="FB84" s="8" t="s">
        <v>30</v>
      </c>
      <c r="FC84" s="7">
        <f t="shared" si="51"/>
        <v>41</v>
      </c>
      <c r="FD84" s="10">
        <v>18.620999999999999</v>
      </c>
      <c r="FE84" s="11" t="s">
        <v>133</v>
      </c>
      <c r="FF84" s="7" t="str">
        <v/>
      </c>
      <c r="FG84" s="7" t="str">
        <v/>
      </c>
      <c r="FI84" s="8" t="s">
        <v>30</v>
      </c>
      <c r="FJ84" s="7">
        <f t="shared" si="52"/>
        <v>41</v>
      </c>
      <c r="FK84" s="10">
        <v>18.620999999999999</v>
      </c>
      <c r="FL84" s="11" t="s">
        <v>133</v>
      </c>
      <c r="FM84" s="7" t="str">
        <v/>
      </c>
      <c r="FN84" s="7" t="str">
        <v/>
      </c>
      <c r="FP84" s="8" t="s">
        <v>30</v>
      </c>
      <c r="FQ84" s="7">
        <f t="shared" si="53"/>
        <v>41</v>
      </c>
      <c r="FR84" s="10">
        <v>18.620999999999999</v>
      </c>
      <c r="FS84" s="11" t="s">
        <v>133</v>
      </c>
      <c r="FT84" s="7" t="str">
        <v/>
      </c>
      <c r="FU84" s="7" t="str">
        <v/>
      </c>
      <c r="FW84" s="8" t="s">
        <v>30</v>
      </c>
      <c r="FX84" s="7">
        <f t="shared" si="54"/>
        <v>41</v>
      </c>
      <c r="FY84" s="10">
        <v>18.620999999999999</v>
      </c>
      <c r="FZ84" s="11" t="s">
        <v>133</v>
      </c>
      <c r="GA84" s="7" t="str">
        <v/>
      </c>
      <c r="GB84" s="7" t="str">
        <v/>
      </c>
    </row>
    <row r="85" spans="2:184" ht="15.75" x14ac:dyDescent="0.25">
      <c r="B85" s="82">
        <f t="shared" si="55"/>
        <v>2293</v>
      </c>
      <c r="C85" s="8" t="s">
        <v>31</v>
      </c>
      <c r="D85" s="7">
        <f t="shared" si="28"/>
        <v>42</v>
      </c>
      <c r="E85" s="10">
        <v>2.2930000000000001</v>
      </c>
      <c r="F85" s="11" t="s">
        <v>134</v>
      </c>
      <c r="G85" s="7" t="str">
        <v/>
      </c>
      <c r="H85" s="7" t="str">
        <v/>
      </c>
      <c r="J85" s="16">
        <f t="shared" si="29"/>
        <v>2293</v>
      </c>
      <c r="K85" s="8" t="s">
        <v>31</v>
      </c>
      <c r="L85" s="7">
        <f t="shared" si="30"/>
        <v>42</v>
      </c>
      <c r="M85" s="10">
        <v>2.2930000000000001</v>
      </c>
      <c r="N85" s="11" t="s">
        <v>134</v>
      </c>
      <c r="O85" s="7" t="str">
        <v/>
      </c>
      <c r="P85" s="7" t="str">
        <v/>
      </c>
      <c r="R85" s="8" t="s">
        <v>31</v>
      </c>
      <c r="S85" s="7">
        <f t="shared" si="31"/>
        <v>42</v>
      </c>
      <c r="T85" s="10">
        <v>2.2930000000000001</v>
      </c>
      <c r="U85" s="11" t="s">
        <v>134</v>
      </c>
      <c r="V85" s="7" t="str">
        <v/>
      </c>
      <c r="W85" s="7" t="str">
        <v/>
      </c>
      <c r="Y85" s="8" t="s">
        <v>31</v>
      </c>
      <c r="Z85" s="7">
        <f t="shared" si="32"/>
        <v>42</v>
      </c>
      <c r="AA85" s="10">
        <v>2.2930000000000001</v>
      </c>
      <c r="AB85" s="11" t="s">
        <v>134</v>
      </c>
      <c r="AC85" s="7" t="str">
        <v/>
      </c>
      <c r="AD85" s="7" t="str">
        <v/>
      </c>
      <c r="AF85" s="8" t="s">
        <v>31</v>
      </c>
      <c r="AG85" s="7">
        <f t="shared" si="33"/>
        <v>42</v>
      </c>
      <c r="AH85" s="10">
        <v>2.2930000000000001</v>
      </c>
      <c r="AI85" s="11" t="s">
        <v>134</v>
      </c>
      <c r="AJ85" s="7" t="str">
        <v/>
      </c>
      <c r="AK85" s="7" t="str">
        <v/>
      </c>
      <c r="AM85" s="8" t="s">
        <v>31</v>
      </c>
      <c r="AN85" s="7">
        <f t="shared" si="34"/>
        <v>42</v>
      </c>
      <c r="AO85" s="10">
        <v>2.2930000000000001</v>
      </c>
      <c r="AP85" s="11" t="s">
        <v>134</v>
      </c>
      <c r="AQ85" s="7" t="str">
        <v/>
      </c>
      <c r="AR85" s="7" t="str">
        <v/>
      </c>
      <c r="AT85" s="8" t="s">
        <v>31</v>
      </c>
      <c r="AU85" s="7">
        <f t="shared" si="35"/>
        <v>42</v>
      </c>
      <c r="AV85" s="10">
        <v>2.2930000000000001</v>
      </c>
      <c r="AW85" s="11" t="s">
        <v>134</v>
      </c>
      <c r="AX85" s="7" t="str">
        <v/>
      </c>
      <c r="AY85" s="7" t="str">
        <v/>
      </c>
      <c r="BA85" s="8" t="s">
        <v>31</v>
      </c>
      <c r="BB85" s="7">
        <f t="shared" si="36"/>
        <v>42</v>
      </c>
      <c r="BC85" s="10">
        <v>2.2930000000000001</v>
      </c>
      <c r="BD85" s="11" t="s">
        <v>134</v>
      </c>
      <c r="BE85" s="7" t="str">
        <v/>
      </c>
      <c r="BF85" s="7" t="str">
        <v/>
      </c>
      <c r="BH85" s="8" t="s">
        <v>31</v>
      </c>
      <c r="BI85" s="7">
        <f t="shared" si="37"/>
        <v>42</v>
      </c>
      <c r="BJ85" s="10">
        <v>2.2930000000000001</v>
      </c>
      <c r="BK85" s="11" t="s">
        <v>134</v>
      </c>
      <c r="BL85" s="7" t="str">
        <v/>
      </c>
      <c r="BM85" s="7" t="str">
        <v/>
      </c>
      <c r="BO85" s="8" t="s">
        <v>31</v>
      </c>
      <c r="BP85" s="7">
        <f t="shared" si="38"/>
        <v>42</v>
      </c>
      <c r="BQ85" s="10">
        <v>2.2930000000000001</v>
      </c>
      <c r="BR85" s="11" t="s">
        <v>134</v>
      </c>
      <c r="BS85" s="7" t="str">
        <v/>
      </c>
      <c r="BT85" s="7" t="str">
        <v/>
      </c>
      <c r="BV85" s="8" t="s">
        <v>31</v>
      </c>
      <c r="BW85" s="7">
        <f t="shared" si="39"/>
        <v>42</v>
      </c>
      <c r="BX85" s="10">
        <v>2.2930000000000001</v>
      </c>
      <c r="BY85" s="11" t="s">
        <v>134</v>
      </c>
      <c r="BZ85" s="7" t="str">
        <v/>
      </c>
      <c r="CA85" s="7" t="str">
        <v/>
      </c>
      <c r="CC85" s="8" t="s">
        <v>31</v>
      </c>
      <c r="CD85" s="7">
        <f t="shared" si="40"/>
        <v>42</v>
      </c>
      <c r="CE85" s="10">
        <v>2.2930000000000001</v>
      </c>
      <c r="CF85" s="11" t="s">
        <v>134</v>
      </c>
      <c r="CG85" s="7" t="str">
        <v/>
      </c>
      <c r="CH85" s="7" t="str">
        <v/>
      </c>
      <c r="CJ85" s="8" t="s">
        <v>31</v>
      </c>
      <c r="CK85" s="7">
        <f t="shared" si="41"/>
        <v>42</v>
      </c>
      <c r="CL85" s="10">
        <v>2.2930000000000001</v>
      </c>
      <c r="CM85" s="11" t="s">
        <v>134</v>
      </c>
      <c r="CN85" s="7" t="str">
        <v/>
      </c>
      <c r="CO85" s="7" t="str">
        <v/>
      </c>
      <c r="CQ85" s="8" t="s">
        <v>31</v>
      </c>
      <c r="CR85" s="7">
        <f t="shared" si="42"/>
        <v>42</v>
      </c>
      <c r="CS85" s="10">
        <v>2.2930000000000001</v>
      </c>
      <c r="CT85" s="11" t="s">
        <v>134</v>
      </c>
      <c r="CU85" s="7" t="str">
        <v/>
      </c>
      <c r="CV85" s="7" t="str">
        <v/>
      </c>
      <c r="CX85" s="8" t="s">
        <v>31</v>
      </c>
      <c r="CY85" s="7">
        <f t="shared" si="43"/>
        <v>42</v>
      </c>
      <c r="CZ85" s="10">
        <v>2.2930000000000001</v>
      </c>
      <c r="DA85" s="11" t="s">
        <v>134</v>
      </c>
      <c r="DB85" s="7" t="str">
        <v/>
      </c>
      <c r="DC85" s="7" t="str">
        <v/>
      </c>
      <c r="DE85" s="8" t="s">
        <v>31</v>
      </c>
      <c r="DF85" s="7">
        <f t="shared" si="44"/>
        <v>42</v>
      </c>
      <c r="DG85" s="10">
        <v>2.2930000000000001</v>
      </c>
      <c r="DH85" s="11" t="s">
        <v>134</v>
      </c>
      <c r="DI85" s="7" t="str">
        <v/>
      </c>
      <c r="DJ85" s="7" t="str">
        <v/>
      </c>
      <c r="DL85" s="8" t="s">
        <v>31</v>
      </c>
      <c r="DM85" s="7">
        <f t="shared" si="45"/>
        <v>42</v>
      </c>
      <c r="DN85" s="10">
        <v>2.2930000000000001</v>
      </c>
      <c r="DO85" s="11" t="s">
        <v>134</v>
      </c>
      <c r="DP85" s="7" t="str">
        <v/>
      </c>
      <c r="DQ85" s="7" t="str">
        <v/>
      </c>
      <c r="DS85" s="8" t="s">
        <v>31</v>
      </c>
      <c r="DT85" s="7">
        <f t="shared" si="46"/>
        <v>42</v>
      </c>
      <c r="DU85" s="10">
        <v>2.2930000000000001</v>
      </c>
      <c r="DV85" s="11" t="s">
        <v>134</v>
      </c>
      <c r="DW85" s="7" t="str">
        <v/>
      </c>
      <c r="DX85" s="7" t="str">
        <v/>
      </c>
      <c r="DZ85" s="8" t="s">
        <v>31</v>
      </c>
      <c r="EA85" s="7">
        <f t="shared" si="47"/>
        <v>42</v>
      </c>
      <c r="EB85" s="10">
        <v>2.2930000000000001</v>
      </c>
      <c r="EC85" s="11" t="s">
        <v>134</v>
      </c>
      <c r="ED85" s="7" t="str">
        <v/>
      </c>
      <c r="EE85" s="7" t="str">
        <v/>
      </c>
      <c r="EG85" s="8" t="s">
        <v>31</v>
      </c>
      <c r="EH85" s="7">
        <f t="shared" si="48"/>
        <v>42</v>
      </c>
      <c r="EI85" s="10">
        <v>2.2930000000000001</v>
      </c>
      <c r="EJ85" s="11" t="s">
        <v>134</v>
      </c>
      <c r="EK85" s="7" t="str">
        <v/>
      </c>
      <c r="EL85" s="7" t="str">
        <v/>
      </c>
      <c r="EN85" s="8" t="s">
        <v>31</v>
      </c>
      <c r="EO85" s="7">
        <f t="shared" si="49"/>
        <v>42</v>
      </c>
      <c r="EP85" s="10">
        <v>2.2930000000000001</v>
      </c>
      <c r="EQ85" s="11" t="s">
        <v>134</v>
      </c>
      <c r="ER85" s="7" t="str">
        <v/>
      </c>
      <c r="ES85" s="7" t="str">
        <v/>
      </c>
      <c r="EU85" s="8" t="s">
        <v>31</v>
      </c>
      <c r="EV85" s="7">
        <f t="shared" si="50"/>
        <v>42</v>
      </c>
      <c r="EW85" s="10">
        <v>2.2930000000000001</v>
      </c>
      <c r="EX85" s="11" t="s">
        <v>134</v>
      </c>
      <c r="EY85" s="7" t="str">
        <v/>
      </c>
      <c r="EZ85" s="7" t="str">
        <v/>
      </c>
      <c r="FB85" s="8" t="s">
        <v>31</v>
      </c>
      <c r="FC85" s="7">
        <f t="shared" si="51"/>
        <v>42</v>
      </c>
      <c r="FD85" s="10">
        <v>2.2930000000000001</v>
      </c>
      <c r="FE85" s="11" t="s">
        <v>134</v>
      </c>
      <c r="FF85" s="7" t="str">
        <v/>
      </c>
      <c r="FG85" s="7" t="str">
        <v/>
      </c>
      <c r="FI85" s="8" t="s">
        <v>31</v>
      </c>
      <c r="FJ85" s="7">
        <f t="shared" si="52"/>
        <v>42</v>
      </c>
      <c r="FK85" s="10">
        <v>2.2930000000000001</v>
      </c>
      <c r="FL85" s="11" t="s">
        <v>134</v>
      </c>
      <c r="FM85" s="7" t="str">
        <v/>
      </c>
      <c r="FN85" s="7" t="str">
        <v/>
      </c>
      <c r="FP85" s="8" t="s">
        <v>31</v>
      </c>
      <c r="FQ85" s="7">
        <f t="shared" si="53"/>
        <v>42</v>
      </c>
      <c r="FR85" s="10">
        <v>2.2930000000000001</v>
      </c>
      <c r="FS85" s="11" t="s">
        <v>134</v>
      </c>
      <c r="FT85" s="7" t="str">
        <v/>
      </c>
      <c r="FU85" s="7" t="str">
        <v/>
      </c>
      <c r="FW85" s="8" t="s">
        <v>31</v>
      </c>
      <c r="FX85" s="7">
        <f t="shared" si="54"/>
        <v>42</v>
      </c>
      <c r="FY85" s="10">
        <v>2.2930000000000001</v>
      </c>
      <c r="FZ85" s="11" t="s">
        <v>134</v>
      </c>
      <c r="GA85" s="7" t="str">
        <v/>
      </c>
      <c r="GB85" s="7" t="str">
        <v/>
      </c>
    </row>
    <row r="86" spans="2:184" ht="15.75" x14ac:dyDescent="0.25">
      <c r="B86" s="82">
        <f t="shared" si="55"/>
        <v>2395</v>
      </c>
      <c r="C86" s="8" t="s">
        <v>31</v>
      </c>
      <c r="D86" s="7">
        <f t="shared" si="28"/>
        <v>42</v>
      </c>
      <c r="E86" s="10">
        <v>2.395</v>
      </c>
      <c r="F86" s="11" t="s">
        <v>135</v>
      </c>
      <c r="G86" s="7" t="str">
        <v/>
      </c>
      <c r="H86" s="7" t="str">
        <v/>
      </c>
      <c r="J86" s="16">
        <f t="shared" si="29"/>
        <v>2395</v>
      </c>
      <c r="K86" s="8" t="s">
        <v>31</v>
      </c>
      <c r="L86" s="7">
        <f t="shared" si="30"/>
        <v>42</v>
      </c>
      <c r="M86" s="10">
        <v>2.395</v>
      </c>
      <c r="N86" s="11" t="s">
        <v>135</v>
      </c>
      <c r="O86" s="7" t="str">
        <v/>
      </c>
      <c r="P86" s="7" t="str">
        <v/>
      </c>
      <c r="R86" s="8" t="s">
        <v>31</v>
      </c>
      <c r="S86" s="7">
        <f t="shared" si="31"/>
        <v>42</v>
      </c>
      <c r="T86" s="10">
        <v>2.395</v>
      </c>
      <c r="U86" s="11" t="s">
        <v>135</v>
      </c>
      <c r="V86" s="7" t="str">
        <v/>
      </c>
      <c r="W86" s="7" t="str">
        <v/>
      </c>
      <c r="Y86" s="8" t="s">
        <v>31</v>
      </c>
      <c r="Z86" s="7">
        <f t="shared" si="32"/>
        <v>42</v>
      </c>
      <c r="AA86" s="10">
        <v>2.395</v>
      </c>
      <c r="AB86" s="11" t="s">
        <v>135</v>
      </c>
      <c r="AC86" s="7" t="str">
        <v/>
      </c>
      <c r="AD86" s="7" t="str">
        <v/>
      </c>
      <c r="AF86" s="8" t="s">
        <v>31</v>
      </c>
      <c r="AG86" s="7">
        <f t="shared" si="33"/>
        <v>42</v>
      </c>
      <c r="AH86" s="10">
        <v>2.395</v>
      </c>
      <c r="AI86" s="11" t="s">
        <v>135</v>
      </c>
      <c r="AJ86" s="7" t="str">
        <v/>
      </c>
      <c r="AK86" s="7" t="str">
        <v/>
      </c>
      <c r="AM86" s="8" t="s">
        <v>31</v>
      </c>
      <c r="AN86" s="7">
        <f t="shared" si="34"/>
        <v>42</v>
      </c>
      <c r="AO86" s="10">
        <v>2.395</v>
      </c>
      <c r="AP86" s="11" t="s">
        <v>135</v>
      </c>
      <c r="AQ86" s="7" t="str">
        <v/>
      </c>
      <c r="AR86" s="7" t="str">
        <v/>
      </c>
      <c r="AT86" s="8" t="s">
        <v>31</v>
      </c>
      <c r="AU86" s="7">
        <f t="shared" si="35"/>
        <v>42</v>
      </c>
      <c r="AV86" s="10">
        <v>2.395</v>
      </c>
      <c r="AW86" s="11" t="s">
        <v>135</v>
      </c>
      <c r="AX86" s="7" t="str">
        <v/>
      </c>
      <c r="AY86" s="7" t="str">
        <v/>
      </c>
      <c r="BA86" s="8" t="s">
        <v>31</v>
      </c>
      <c r="BB86" s="7">
        <f t="shared" si="36"/>
        <v>42</v>
      </c>
      <c r="BC86" s="10">
        <v>2.395</v>
      </c>
      <c r="BD86" s="11" t="s">
        <v>135</v>
      </c>
      <c r="BE86" s="7" t="str">
        <v/>
      </c>
      <c r="BF86" s="7" t="str">
        <v/>
      </c>
      <c r="BH86" s="8" t="s">
        <v>31</v>
      </c>
      <c r="BI86" s="7">
        <f t="shared" si="37"/>
        <v>42</v>
      </c>
      <c r="BJ86" s="10">
        <v>2.395</v>
      </c>
      <c r="BK86" s="11" t="s">
        <v>135</v>
      </c>
      <c r="BL86" s="7" t="str">
        <v/>
      </c>
      <c r="BM86" s="7" t="str">
        <v/>
      </c>
      <c r="BO86" s="8" t="s">
        <v>31</v>
      </c>
      <c r="BP86" s="7">
        <f t="shared" si="38"/>
        <v>42</v>
      </c>
      <c r="BQ86" s="10">
        <v>2.395</v>
      </c>
      <c r="BR86" s="11" t="s">
        <v>135</v>
      </c>
      <c r="BS86" s="7" t="str">
        <v/>
      </c>
      <c r="BT86" s="7" t="str">
        <v/>
      </c>
      <c r="BV86" s="8" t="s">
        <v>31</v>
      </c>
      <c r="BW86" s="7">
        <f t="shared" si="39"/>
        <v>42</v>
      </c>
      <c r="BX86" s="10">
        <v>2.395</v>
      </c>
      <c r="BY86" s="11" t="s">
        <v>135</v>
      </c>
      <c r="BZ86" s="7" t="str">
        <v/>
      </c>
      <c r="CA86" s="7" t="str">
        <v/>
      </c>
      <c r="CC86" s="8" t="s">
        <v>31</v>
      </c>
      <c r="CD86" s="7">
        <f t="shared" si="40"/>
        <v>42</v>
      </c>
      <c r="CE86" s="10">
        <v>2.395</v>
      </c>
      <c r="CF86" s="11" t="s">
        <v>135</v>
      </c>
      <c r="CG86" s="7" t="str">
        <v/>
      </c>
      <c r="CH86" s="7" t="str">
        <v/>
      </c>
      <c r="CJ86" s="8" t="s">
        <v>31</v>
      </c>
      <c r="CK86" s="7">
        <f t="shared" si="41"/>
        <v>42</v>
      </c>
      <c r="CL86" s="10">
        <v>2.395</v>
      </c>
      <c r="CM86" s="11" t="s">
        <v>135</v>
      </c>
      <c r="CN86" s="7" t="str">
        <v/>
      </c>
      <c r="CO86" s="7" t="str">
        <v/>
      </c>
      <c r="CQ86" s="8" t="s">
        <v>31</v>
      </c>
      <c r="CR86" s="7">
        <f t="shared" si="42"/>
        <v>42</v>
      </c>
      <c r="CS86" s="10">
        <v>2.395</v>
      </c>
      <c r="CT86" s="11" t="s">
        <v>135</v>
      </c>
      <c r="CU86" s="7" t="str">
        <v/>
      </c>
      <c r="CV86" s="7" t="str">
        <v/>
      </c>
      <c r="CX86" s="8" t="s">
        <v>31</v>
      </c>
      <c r="CY86" s="7">
        <f t="shared" si="43"/>
        <v>42</v>
      </c>
      <c r="CZ86" s="10">
        <v>2.395</v>
      </c>
      <c r="DA86" s="11" t="s">
        <v>135</v>
      </c>
      <c r="DB86" s="7" t="str">
        <v/>
      </c>
      <c r="DC86" s="7" t="str">
        <v/>
      </c>
      <c r="DE86" s="8" t="s">
        <v>31</v>
      </c>
      <c r="DF86" s="7">
        <f t="shared" si="44"/>
        <v>42</v>
      </c>
      <c r="DG86" s="10">
        <v>2.395</v>
      </c>
      <c r="DH86" s="11" t="s">
        <v>135</v>
      </c>
      <c r="DI86" s="7" t="str">
        <v/>
      </c>
      <c r="DJ86" s="7" t="str">
        <v/>
      </c>
      <c r="DL86" s="8" t="s">
        <v>31</v>
      </c>
      <c r="DM86" s="7">
        <f t="shared" si="45"/>
        <v>42</v>
      </c>
      <c r="DN86" s="10">
        <v>2.395</v>
      </c>
      <c r="DO86" s="11" t="s">
        <v>135</v>
      </c>
      <c r="DP86" s="7" t="str">
        <v/>
      </c>
      <c r="DQ86" s="7" t="str">
        <v/>
      </c>
      <c r="DS86" s="8" t="s">
        <v>31</v>
      </c>
      <c r="DT86" s="7">
        <f t="shared" si="46"/>
        <v>42</v>
      </c>
      <c r="DU86" s="10">
        <v>2.395</v>
      </c>
      <c r="DV86" s="11" t="s">
        <v>135</v>
      </c>
      <c r="DW86" s="7" t="str">
        <v/>
      </c>
      <c r="DX86" s="7" t="str">
        <v/>
      </c>
      <c r="DZ86" s="8" t="s">
        <v>31</v>
      </c>
      <c r="EA86" s="7">
        <f t="shared" si="47"/>
        <v>42</v>
      </c>
      <c r="EB86" s="10">
        <v>2.395</v>
      </c>
      <c r="EC86" s="11" t="s">
        <v>135</v>
      </c>
      <c r="ED86" s="7" t="str">
        <v/>
      </c>
      <c r="EE86" s="7" t="str">
        <v/>
      </c>
      <c r="EG86" s="8" t="s">
        <v>31</v>
      </c>
      <c r="EH86" s="7">
        <f t="shared" si="48"/>
        <v>42</v>
      </c>
      <c r="EI86" s="10">
        <v>2.395</v>
      </c>
      <c r="EJ86" s="11" t="s">
        <v>135</v>
      </c>
      <c r="EK86" s="7" t="str">
        <v/>
      </c>
      <c r="EL86" s="7" t="str">
        <v/>
      </c>
      <c r="EN86" s="8" t="s">
        <v>31</v>
      </c>
      <c r="EO86" s="7">
        <f t="shared" si="49"/>
        <v>42</v>
      </c>
      <c r="EP86" s="10">
        <v>2.395</v>
      </c>
      <c r="EQ86" s="11" t="s">
        <v>135</v>
      </c>
      <c r="ER86" s="7" t="str">
        <v/>
      </c>
      <c r="ES86" s="7" t="str">
        <v/>
      </c>
      <c r="EU86" s="8" t="s">
        <v>31</v>
      </c>
      <c r="EV86" s="7">
        <f t="shared" si="50"/>
        <v>42</v>
      </c>
      <c r="EW86" s="10">
        <v>2.395</v>
      </c>
      <c r="EX86" s="11" t="s">
        <v>135</v>
      </c>
      <c r="EY86" s="7" t="str">
        <v/>
      </c>
      <c r="EZ86" s="7" t="str">
        <v/>
      </c>
      <c r="FB86" s="8" t="s">
        <v>31</v>
      </c>
      <c r="FC86" s="7">
        <f t="shared" si="51"/>
        <v>42</v>
      </c>
      <c r="FD86" s="10">
        <v>2.395</v>
      </c>
      <c r="FE86" s="11" t="s">
        <v>135</v>
      </c>
      <c r="FF86" s="7" t="str">
        <v/>
      </c>
      <c r="FG86" s="7" t="str">
        <v/>
      </c>
      <c r="FI86" s="8" t="s">
        <v>31</v>
      </c>
      <c r="FJ86" s="7">
        <f t="shared" si="52"/>
        <v>42</v>
      </c>
      <c r="FK86" s="10">
        <v>2.395</v>
      </c>
      <c r="FL86" s="11" t="s">
        <v>135</v>
      </c>
      <c r="FM86" s="7" t="str">
        <v/>
      </c>
      <c r="FN86" s="7" t="str">
        <v/>
      </c>
      <c r="FP86" s="8" t="s">
        <v>31</v>
      </c>
      <c r="FQ86" s="7">
        <f t="shared" si="53"/>
        <v>42</v>
      </c>
      <c r="FR86" s="10">
        <v>2.395</v>
      </c>
      <c r="FS86" s="11" t="s">
        <v>135</v>
      </c>
      <c r="FT86" s="7" t="str">
        <v/>
      </c>
      <c r="FU86" s="7" t="str">
        <v/>
      </c>
      <c r="FW86" s="8" t="s">
        <v>31</v>
      </c>
      <c r="FX86" s="7">
        <f t="shared" si="54"/>
        <v>42</v>
      </c>
      <c r="FY86" s="10">
        <v>2.395</v>
      </c>
      <c r="FZ86" s="11" t="s">
        <v>135</v>
      </c>
      <c r="GA86" s="7" t="str">
        <v/>
      </c>
      <c r="GB86" s="7" t="str">
        <v/>
      </c>
    </row>
    <row r="87" spans="2:184" ht="15.75" x14ac:dyDescent="0.25">
      <c r="B87" s="82">
        <f t="shared" si="55"/>
        <v>17443</v>
      </c>
      <c r="C87" s="8" t="s">
        <v>31</v>
      </c>
      <c r="D87" s="7">
        <f t="shared" si="28"/>
        <v>42</v>
      </c>
      <c r="E87" s="7">
        <v>17.443000000000001</v>
      </c>
      <c r="F87" s="11" t="s">
        <v>132</v>
      </c>
      <c r="G87" s="7" t="str">
        <v/>
      </c>
      <c r="H87" s="7" t="str">
        <v/>
      </c>
      <c r="J87" s="16">
        <f t="shared" si="29"/>
        <v>17478</v>
      </c>
      <c r="K87" s="8" t="s">
        <v>31</v>
      </c>
      <c r="L87" s="7">
        <f t="shared" si="30"/>
        <v>42</v>
      </c>
      <c r="M87" s="10">
        <v>17.478000000000002</v>
      </c>
      <c r="N87" s="11" t="s">
        <v>132</v>
      </c>
      <c r="O87" s="7" t="str">
        <v/>
      </c>
      <c r="P87" s="7" t="str">
        <v/>
      </c>
      <c r="R87" s="8" t="s">
        <v>31</v>
      </c>
      <c r="S87" s="7">
        <f t="shared" si="31"/>
        <v>42</v>
      </c>
      <c r="T87" s="10">
        <v>17.478000000000002</v>
      </c>
      <c r="U87" s="11" t="s">
        <v>132</v>
      </c>
      <c r="V87" s="7" t="str">
        <v/>
      </c>
      <c r="W87" s="7" t="str">
        <v/>
      </c>
      <c r="Y87" s="8" t="s">
        <v>31</v>
      </c>
      <c r="Z87" s="7">
        <f t="shared" si="32"/>
        <v>42</v>
      </c>
      <c r="AA87" s="10">
        <v>17.478000000000002</v>
      </c>
      <c r="AB87" s="11" t="s">
        <v>132</v>
      </c>
      <c r="AC87" s="7" t="str">
        <v/>
      </c>
      <c r="AD87" s="7" t="str">
        <v/>
      </c>
      <c r="AF87" s="8" t="s">
        <v>31</v>
      </c>
      <c r="AG87" s="7">
        <f t="shared" si="33"/>
        <v>42</v>
      </c>
      <c r="AH87" s="10">
        <v>17.478000000000002</v>
      </c>
      <c r="AI87" s="11" t="s">
        <v>132</v>
      </c>
      <c r="AJ87" s="7" t="str">
        <v/>
      </c>
      <c r="AK87" s="7" t="str">
        <v/>
      </c>
      <c r="AM87" s="8" t="s">
        <v>31</v>
      </c>
      <c r="AN87" s="7">
        <f t="shared" si="34"/>
        <v>42</v>
      </c>
      <c r="AO87" s="10">
        <v>17.478000000000002</v>
      </c>
      <c r="AP87" s="11" t="s">
        <v>132</v>
      </c>
      <c r="AQ87" s="7" t="str">
        <v/>
      </c>
      <c r="AR87" s="7" t="str">
        <v/>
      </c>
      <c r="AT87" s="8" t="s">
        <v>31</v>
      </c>
      <c r="AU87" s="7">
        <f t="shared" si="35"/>
        <v>42</v>
      </c>
      <c r="AV87" s="10">
        <v>17.478000000000002</v>
      </c>
      <c r="AW87" s="11" t="s">
        <v>132</v>
      </c>
      <c r="AX87" s="7" t="str">
        <v/>
      </c>
      <c r="AY87" s="7" t="str">
        <v/>
      </c>
      <c r="BA87" s="8" t="s">
        <v>31</v>
      </c>
      <c r="BB87" s="7">
        <f t="shared" si="36"/>
        <v>42</v>
      </c>
      <c r="BC87" s="10">
        <v>17.478000000000002</v>
      </c>
      <c r="BD87" s="11" t="s">
        <v>132</v>
      </c>
      <c r="BE87" s="7" t="str">
        <v/>
      </c>
      <c r="BF87" s="7" t="str">
        <v/>
      </c>
      <c r="BH87" s="8" t="s">
        <v>31</v>
      </c>
      <c r="BI87" s="7">
        <f t="shared" si="37"/>
        <v>42</v>
      </c>
      <c r="BJ87" s="10">
        <v>17.478000000000002</v>
      </c>
      <c r="BK87" s="11" t="s">
        <v>132</v>
      </c>
      <c r="BL87" s="7" t="str">
        <v/>
      </c>
      <c r="BM87" s="7" t="str">
        <v/>
      </c>
      <c r="BO87" s="8" t="s">
        <v>31</v>
      </c>
      <c r="BP87" s="7">
        <f t="shared" si="38"/>
        <v>42</v>
      </c>
      <c r="BQ87" s="10">
        <v>17.478000000000002</v>
      </c>
      <c r="BR87" s="11" t="s">
        <v>132</v>
      </c>
      <c r="BS87" s="7" t="str">
        <v/>
      </c>
      <c r="BT87" s="7" t="str">
        <v/>
      </c>
      <c r="BV87" s="8" t="s">
        <v>31</v>
      </c>
      <c r="BW87" s="7">
        <f t="shared" si="39"/>
        <v>42</v>
      </c>
      <c r="BX87" s="10">
        <v>17.478000000000002</v>
      </c>
      <c r="BY87" s="11" t="s">
        <v>132</v>
      </c>
      <c r="BZ87" s="7" t="str">
        <v/>
      </c>
      <c r="CA87" s="7" t="str">
        <v/>
      </c>
      <c r="CC87" s="8" t="s">
        <v>31</v>
      </c>
      <c r="CD87" s="7">
        <f t="shared" si="40"/>
        <v>42</v>
      </c>
      <c r="CE87" s="10">
        <v>17.478000000000002</v>
      </c>
      <c r="CF87" s="11" t="s">
        <v>132</v>
      </c>
      <c r="CG87" s="7" t="str">
        <v/>
      </c>
      <c r="CH87" s="7" t="str">
        <v/>
      </c>
      <c r="CJ87" s="8" t="s">
        <v>31</v>
      </c>
      <c r="CK87" s="7">
        <f t="shared" si="41"/>
        <v>42</v>
      </c>
      <c r="CL87" s="10">
        <v>17.478000000000002</v>
      </c>
      <c r="CM87" s="11" t="s">
        <v>132</v>
      </c>
      <c r="CN87" s="7" t="str">
        <v/>
      </c>
      <c r="CO87" s="7" t="str">
        <v/>
      </c>
      <c r="CQ87" s="8" t="s">
        <v>31</v>
      </c>
      <c r="CR87" s="7">
        <f t="shared" si="42"/>
        <v>42</v>
      </c>
      <c r="CS87" s="10">
        <v>17.478000000000002</v>
      </c>
      <c r="CT87" s="11" t="s">
        <v>132</v>
      </c>
      <c r="CU87" s="7" t="str">
        <v/>
      </c>
      <c r="CV87" s="7" t="str">
        <v/>
      </c>
      <c r="CX87" s="8" t="s">
        <v>31</v>
      </c>
      <c r="CY87" s="7">
        <f t="shared" si="43"/>
        <v>42</v>
      </c>
      <c r="CZ87" s="10">
        <v>17.478000000000002</v>
      </c>
      <c r="DA87" s="11" t="s">
        <v>132</v>
      </c>
      <c r="DB87" s="7" t="str">
        <v/>
      </c>
      <c r="DC87" s="7" t="str">
        <v/>
      </c>
      <c r="DE87" s="8" t="s">
        <v>31</v>
      </c>
      <c r="DF87" s="7">
        <f t="shared" si="44"/>
        <v>42</v>
      </c>
      <c r="DG87" s="10">
        <v>17.478000000000002</v>
      </c>
      <c r="DH87" s="11" t="s">
        <v>132</v>
      </c>
      <c r="DI87" s="7" t="str">
        <v/>
      </c>
      <c r="DJ87" s="7" t="str">
        <v/>
      </c>
      <c r="DL87" s="8" t="s">
        <v>31</v>
      </c>
      <c r="DM87" s="7">
        <f t="shared" si="45"/>
        <v>42</v>
      </c>
      <c r="DN87" s="10">
        <v>17.478000000000002</v>
      </c>
      <c r="DO87" s="11" t="s">
        <v>132</v>
      </c>
      <c r="DP87" s="7" t="str">
        <v/>
      </c>
      <c r="DQ87" s="7" t="str">
        <v/>
      </c>
      <c r="DS87" s="8" t="s">
        <v>31</v>
      </c>
      <c r="DT87" s="7">
        <f t="shared" si="46"/>
        <v>42</v>
      </c>
      <c r="DU87" s="10">
        <v>17.478000000000002</v>
      </c>
      <c r="DV87" s="11" t="s">
        <v>132</v>
      </c>
      <c r="DW87" s="7" t="str">
        <v/>
      </c>
      <c r="DX87" s="7" t="str">
        <v/>
      </c>
      <c r="DZ87" s="8" t="s">
        <v>31</v>
      </c>
      <c r="EA87" s="7">
        <f t="shared" si="47"/>
        <v>42</v>
      </c>
      <c r="EB87" s="10">
        <v>17.478000000000002</v>
      </c>
      <c r="EC87" s="11" t="s">
        <v>132</v>
      </c>
      <c r="ED87" s="7" t="str">
        <v/>
      </c>
      <c r="EE87" s="7" t="str">
        <v/>
      </c>
      <c r="EG87" s="8" t="s">
        <v>31</v>
      </c>
      <c r="EH87" s="7">
        <f t="shared" si="48"/>
        <v>42</v>
      </c>
      <c r="EI87" s="10">
        <v>17.478000000000002</v>
      </c>
      <c r="EJ87" s="11" t="s">
        <v>132</v>
      </c>
      <c r="EK87" s="7" t="str">
        <v/>
      </c>
      <c r="EL87" s="7" t="str">
        <v/>
      </c>
      <c r="EN87" s="8" t="s">
        <v>31</v>
      </c>
      <c r="EO87" s="7">
        <f t="shared" si="49"/>
        <v>42</v>
      </c>
      <c r="EP87" s="10">
        <v>17.478000000000002</v>
      </c>
      <c r="EQ87" s="11" t="s">
        <v>132</v>
      </c>
      <c r="ER87" s="7" t="str">
        <v/>
      </c>
      <c r="ES87" s="7" t="str">
        <v/>
      </c>
      <c r="EU87" s="8" t="s">
        <v>31</v>
      </c>
      <c r="EV87" s="7">
        <f t="shared" si="50"/>
        <v>42</v>
      </c>
      <c r="EW87" s="10">
        <v>17.478000000000002</v>
      </c>
      <c r="EX87" s="11" t="s">
        <v>132</v>
      </c>
      <c r="EY87" s="7" t="str">
        <v/>
      </c>
      <c r="EZ87" s="7" t="str">
        <v/>
      </c>
      <c r="FB87" s="8" t="s">
        <v>31</v>
      </c>
      <c r="FC87" s="7">
        <f t="shared" si="51"/>
        <v>42</v>
      </c>
      <c r="FD87" s="10">
        <v>17.478000000000002</v>
      </c>
      <c r="FE87" s="11" t="s">
        <v>132</v>
      </c>
      <c r="FF87" s="7" t="str">
        <v/>
      </c>
      <c r="FG87" s="7" t="str">
        <v/>
      </c>
      <c r="FI87" s="8" t="s">
        <v>31</v>
      </c>
      <c r="FJ87" s="7">
        <f t="shared" si="52"/>
        <v>42</v>
      </c>
      <c r="FK87" s="10">
        <v>17.478000000000002</v>
      </c>
      <c r="FL87" s="11" t="s">
        <v>132</v>
      </c>
      <c r="FM87" s="7" t="str">
        <v/>
      </c>
      <c r="FN87" s="7" t="str">
        <v/>
      </c>
      <c r="FP87" s="8" t="s">
        <v>31</v>
      </c>
      <c r="FQ87" s="7">
        <f t="shared" si="53"/>
        <v>42</v>
      </c>
      <c r="FR87" s="10">
        <v>17.478000000000002</v>
      </c>
      <c r="FS87" s="11" t="s">
        <v>132</v>
      </c>
      <c r="FT87" s="7" t="str">
        <v/>
      </c>
      <c r="FU87" s="7" t="str">
        <v/>
      </c>
      <c r="FW87" s="8" t="s">
        <v>31</v>
      </c>
      <c r="FX87" s="7">
        <f t="shared" si="54"/>
        <v>42</v>
      </c>
      <c r="FY87" s="10">
        <v>17.478000000000002</v>
      </c>
      <c r="FZ87" s="11" t="s">
        <v>132</v>
      </c>
      <c r="GA87" s="7" t="str">
        <v/>
      </c>
      <c r="GB87" s="7" t="str">
        <v/>
      </c>
    </row>
    <row r="88" spans="2:184" ht="15.75" x14ac:dyDescent="0.25">
      <c r="B88" s="82">
        <f t="shared" si="55"/>
        <v>19234</v>
      </c>
      <c r="C88" s="8" t="s">
        <v>31</v>
      </c>
      <c r="D88" s="7">
        <f t="shared" si="28"/>
        <v>42</v>
      </c>
      <c r="E88" s="7">
        <v>19.234000000000002</v>
      </c>
      <c r="F88" s="11" t="s">
        <v>133</v>
      </c>
      <c r="G88" s="7" t="str">
        <v/>
      </c>
      <c r="H88" s="7" t="str">
        <v/>
      </c>
      <c r="J88" s="16">
        <f t="shared" si="29"/>
        <v>19607</v>
      </c>
      <c r="K88" s="8" t="s">
        <v>31</v>
      </c>
      <c r="L88" s="7">
        <f t="shared" si="30"/>
        <v>42</v>
      </c>
      <c r="M88" s="10">
        <v>19.606999999999999</v>
      </c>
      <c r="N88" s="11" t="s">
        <v>133</v>
      </c>
      <c r="O88" s="7" t="str">
        <v/>
      </c>
      <c r="P88" s="7" t="str">
        <v/>
      </c>
      <c r="R88" s="8" t="s">
        <v>31</v>
      </c>
      <c r="S88" s="7">
        <f t="shared" si="31"/>
        <v>42</v>
      </c>
      <c r="T88" s="10">
        <v>19.606999999999999</v>
      </c>
      <c r="U88" s="11" t="s">
        <v>133</v>
      </c>
      <c r="V88" s="7" t="str">
        <v/>
      </c>
      <c r="W88" s="7" t="str">
        <v/>
      </c>
      <c r="Y88" s="8" t="s">
        <v>31</v>
      </c>
      <c r="Z88" s="7">
        <f t="shared" si="32"/>
        <v>42</v>
      </c>
      <c r="AA88" s="10">
        <v>19.606999999999999</v>
      </c>
      <c r="AB88" s="11" t="s">
        <v>133</v>
      </c>
      <c r="AC88" s="7" t="str">
        <v/>
      </c>
      <c r="AD88" s="7" t="str">
        <v/>
      </c>
      <c r="AF88" s="8" t="s">
        <v>31</v>
      </c>
      <c r="AG88" s="7">
        <f t="shared" si="33"/>
        <v>42</v>
      </c>
      <c r="AH88" s="10">
        <v>19.606999999999999</v>
      </c>
      <c r="AI88" s="11" t="s">
        <v>133</v>
      </c>
      <c r="AJ88" s="7" t="str">
        <v/>
      </c>
      <c r="AK88" s="7" t="str">
        <v/>
      </c>
      <c r="AM88" s="8" t="s">
        <v>31</v>
      </c>
      <c r="AN88" s="7">
        <f t="shared" si="34"/>
        <v>42</v>
      </c>
      <c r="AO88" s="10">
        <v>19.606999999999999</v>
      </c>
      <c r="AP88" s="11" t="s">
        <v>133</v>
      </c>
      <c r="AQ88" s="7" t="str">
        <v/>
      </c>
      <c r="AR88" s="7" t="str">
        <v/>
      </c>
      <c r="AT88" s="8" t="s">
        <v>31</v>
      </c>
      <c r="AU88" s="7">
        <f t="shared" si="35"/>
        <v>42</v>
      </c>
      <c r="AV88" s="10">
        <v>19.606999999999999</v>
      </c>
      <c r="AW88" s="11" t="s">
        <v>133</v>
      </c>
      <c r="AX88" s="7" t="str">
        <v/>
      </c>
      <c r="AY88" s="7" t="str">
        <v/>
      </c>
      <c r="BA88" s="8" t="s">
        <v>31</v>
      </c>
      <c r="BB88" s="7">
        <f t="shared" si="36"/>
        <v>42</v>
      </c>
      <c r="BC88" s="10">
        <v>19.606999999999999</v>
      </c>
      <c r="BD88" s="11" t="s">
        <v>133</v>
      </c>
      <c r="BE88" s="7" t="str">
        <v/>
      </c>
      <c r="BF88" s="7" t="str">
        <v/>
      </c>
      <c r="BH88" s="8" t="s">
        <v>31</v>
      </c>
      <c r="BI88" s="7">
        <f t="shared" si="37"/>
        <v>42</v>
      </c>
      <c r="BJ88" s="10">
        <v>19.606999999999999</v>
      </c>
      <c r="BK88" s="11" t="s">
        <v>133</v>
      </c>
      <c r="BL88" s="7" t="str">
        <v/>
      </c>
      <c r="BM88" s="7" t="str">
        <v/>
      </c>
      <c r="BO88" s="8" t="s">
        <v>31</v>
      </c>
      <c r="BP88" s="7">
        <f t="shared" si="38"/>
        <v>42</v>
      </c>
      <c r="BQ88" s="10">
        <v>19.606999999999999</v>
      </c>
      <c r="BR88" s="11" t="s">
        <v>133</v>
      </c>
      <c r="BS88" s="7" t="str">
        <v/>
      </c>
      <c r="BT88" s="7" t="str">
        <v/>
      </c>
      <c r="BV88" s="8" t="s">
        <v>31</v>
      </c>
      <c r="BW88" s="7">
        <f t="shared" si="39"/>
        <v>42</v>
      </c>
      <c r="BX88" s="10">
        <v>19.606999999999999</v>
      </c>
      <c r="BY88" s="11" t="s">
        <v>133</v>
      </c>
      <c r="BZ88" s="7" t="str">
        <v/>
      </c>
      <c r="CA88" s="7" t="str">
        <v/>
      </c>
      <c r="CC88" s="8" t="s">
        <v>31</v>
      </c>
      <c r="CD88" s="7">
        <f t="shared" si="40"/>
        <v>42</v>
      </c>
      <c r="CE88" s="10">
        <v>19.606999999999999</v>
      </c>
      <c r="CF88" s="11" t="s">
        <v>133</v>
      </c>
      <c r="CG88" s="7" t="str">
        <v/>
      </c>
      <c r="CH88" s="7" t="str">
        <v/>
      </c>
      <c r="CJ88" s="8" t="s">
        <v>31</v>
      </c>
      <c r="CK88" s="7">
        <f t="shared" si="41"/>
        <v>42</v>
      </c>
      <c r="CL88" s="10">
        <v>19.606999999999999</v>
      </c>
      <c r="CM88" s="11" t="s">
        <v>133</v>
      </c>
      <c r="CN88" s="7" t="str">
        <v/>
      </c>
      <c r="CO88" s="7" t="str">
        <v/>
      </c>
      <c r="CQ88" s="8" t="s">
        <v>31</v>
      </c>
      <c r="CR88" s="7">
        <f t="shared" si="42"/>
        <v>42</v>
      </c>
      <c r="CS88" s="10">
        <v>19.606999999999999</v>
      </c>
      <c r="CT88" s="11" t="s">
        <v>133</v>
      </c>
      <c r="CU88" s="7" t="str">
        <v/>
      </c>
      <c r="CV88" s="7" t="str">
        <v/>
      </c>
      <c r="CX88" s="8" t="s">
        <v>31</v>
      </c>
      <c r="CY88" s="7">
        <f t="shared" si="43"/>
        <v>42</v>
      </c>
      <c r="CZ88" s="10">
        <v>19.606999999999999</v>
      </c>
      <c r="DA88" s="11" t="s">
        <v>133</v>
      </c>
      <c r="DB88" s="7" t="str">
        <v/>
      </c>
      <c r="DC88" s="7" t="str">
        <v/>
      </c>
      <c r="DE88" s="8" t="s">
        <v>31</v>
      </c>
      <c r="DF88" s="7">
        <f t="shared" si="44"/>
        <v>42</v>
      </c>
      <c r="DG88" s="10">
        <v>19.606999999999999</v>
      </c>
      <c r="DH88" s="11" t="s">
        <v>133</v>
      </c>
      <c r="DI88" s="7" t="str">
        <v/>
      </c>
      <c r="DJ88" s="7" t="str">
        <v/>
      </c>
      <c r="DL88" s="8" t="s">
        <v>31</v>
      </c>
      <c r="DM88" s="7">
        <f t="shared" si="45"/>
        <v>42</v>
      </c>
      <c r="DN88" s="10">
        <v>19.606999999999999</v>
      </c>
      <c r="DO88" s="11" t="s">
        <v>133</v>
      </c>
      <c r="DP88" s="7" t="str">
        <v/>
      </c>
      <c r="DQ88" s="7" t="str">
        <v/>
      </c>
      <c r="DS88" s="8" t="s">
        <v>31</v>
      </c>
      <c r="DT88" s="7">
        <f t="shared" si="46"/>
        <v>42</v>
      </c>
      <c r="DU88" s="10">
        <v>19.606999999999999</v>
      </c>
      <c r="DV88" s="11" t="s">
        <v>133</v>
      </c>
      <c r="DW88" s="7" t="str">
        <v/>
      </c>
      <c r="DX88" s="7" t="str">
        <v/>
      </c>
      <c r="DZ88" s="8" t="s">
        <v>31</v>
      </c>
      <c r="EA88" s="7">
        <f t="shared" si="47"/>
        <v>42</v>
      </c>
      <c r="EB88" s="10">
        <v>19.606999999999999</v>
      </c>
      <c r="EC88" s="11" t="s">
        <v>133</v>
      </c>
      <c r="ED88" s="7" t="str">
        <v/>
      </c>
      <c r="EE88" s="7" t="str">
        <v/>
      </c>
      <c r="EG88" s="8" t="s">
        <v>31</v>
      </c>
      <c r="EH88" s="7">
        <f t="shared" si="48"/>
        <v>42</v>
      </c>
      <c r="EI88" s="10">
        <v>19.606999999999999</v>
      </c>
      <c r="EJ88" s="11" t="s">
        <v>133</v>
      </c>
      <c r="EK88" s="7" t="str">
        <v/>
      </c>
      <c r="EL88" s="7" t="str">
        <v/>
      </c>
      <c r="EN88" s="8" t="s">
        <v>31</v>
      </c>
      <c r="EO88" s="7">
        <f t="shared" si="49"/>
        <v>42</v>
      </c>
      <c r="EP88" s="10">
        <v>19.606999999999999</v>
      </c>
      <c r="EQ88" s="11" t="s">
        <v>133</v>
      </c>
      <c r="ER88" s="7" t="str">
        <v/>
      </c>
      <c r="ES88" s="7" t="str">
        <v/>
      </c>
      <c r="EU88" s="8" t="s">
        <v>31</v>
      </c>
      <c r="EV88" s="7">
        <f t="shared" si="50"/>
        <v>42</v>
      </c>
      <c r="EW88" s="10">
        <v>19.606999999999999</v>
      </c>
      <c r="EX88" s="11" t="s">
        <v>133</v>
      </c>
      <c r="EY88" s="7" t="str">
        <v/>
      </c>
      <c r="EZ88" s="7" t="str">
        <v/>
      </c>
      <c r="FB88" s="8" t="s">
        <v>31</v>
      </c>
      <c r="FC88" s="7">
        <f t="shared" si="51"/>
        <v>42</v>
      </c>
      <c r="FD88" s="10">
        <v>19.606999999999999</v>
      </c>
      <c r="FE88" s="11" t="s">
        <v>133</v>
      </c>
      <c r="FF88" s="7" t="str">
        <v/>
      </c>
      <c r="FG88" s="7" t="str">
        <v/>
      </c>
      <c r="FI88" s="8" t="s">
        <v>31</v>
      </c>
      <c r="FJ88" s="7">
        <f t="shared" si="52"/>
        <v>42</v>
      </c>
      <c r="FK88" s="10">
        <v>19.606999999999999</v>
      </c>
      <c r="FL88" s="11" t="s">
        <v>133</v>
      </c>
      <c r="FM88" s="7" t="str">
        <v/>
      </c>
      <c r="FN88" s="7" t="str">
        <v/>
      </c>
      <c r="FP88" s="8" t="s">
        <v>31</v>
      </c>
      <c r="FQ88" s="7">
        <f t="shared" si="53"/>
        <v>42</v>
      </c>
      <c r="FR88" s="10">
        <v>19.606999999999999</v>
      </c>
      <c r="FS88" s="11" t="s">
        <v>133</v>
      </c>
      <c r="FT88" s="7" t="str">
        <v/>
      </c>
      <c r="FU88" s="7" t="str">
        <v/>
      </c>
      <c r="FW88" s="8" t="s">
        <v>31</v>
      </c>
      <c r="FX88" s="7">
        <f t="shared" si="54"/>
        <v>42</v>
      </c>
      <c r="FY88" s="10">
        <v>19.606999999999999</v>
      </c>
      <c r="FZ88" s="11" t="s">
        <v>133</v>
      </c>
      <c r="GA88" s="7" t="str">
        <v/>
      </c>
      <c r="GB88" s="7" t="str">
        <v/>
      </c>
    </row>
    <row r="89" spans="2:184" ht="15.75" x14ac:dyDescent="0.25">
      <c r="B89" s="82">
        <f t="shared" si="55"/>
        <v>2424</v>
      </c>
      <c r="C89" s="8" t="s">
        <v>32</v>
      </c>
      <c r="D89" s="7">
        <f t="shared" si="28"/>
        <v>43</v>
      </c>
      <c r="E89" s="10">
        <v>2.4239999999999999</v>
      </c>
      <c r="F89" s="11" t="s">
        <v>134</v>
      </c>
      <c r="G89" s="7" t="str">
        <v/>
      </c>
      <c r="H89" s="7" t="str">
        <v/>
      </c>
      <c r="J89" s="16">
        <f t="shared" si="29"/>
        <v>2424</v>
      </c>
      <c r="K89" s="8" t="s">
        <v>32</v>
      </c>
      <c r="L89" s="7">
        <f t="shared" si="30"/>
        <v>43</v>
      </c>
      <c r="M89" s="10">
        <v>2.4239999999999999</v>
      </c>
      <c r="N89" s="11" t="s">
        <v>134</v>
      </c>
      <c r="O89" s="7" t="str">
        <v/>
      </c>
      <c r="P89" s="7" t="str">
        <v/>
      </c>
      <c r="R89" s="8" t="s">
        <v>32</v>
      </c>
      <c r="S89" s="7">
        <f t="shared" si="31"/>
        <v>43</v>
      </c>
      <c r="T89" s="10">
        <v>2.4239999999999999</v>
      </c>
      <c r="U89" s="11" t="s">
        <v>134</v>
      </c>
      <c r="V89" s="7" t="str">
        <v/>
      </c>
      <c r="W89" s="7" t="str">
        <v/>
      </c>
      <c r="Y89" s="8" t="s">
        <v>32</v>
      </c>
      <c r="Z89" s="7">
        <f t="shared" si="32"/>
        <v>43</v>
      </c>
      <c r="AA89" s="10">
        <v>2.4239999999999999</v>
      </c>
      <c r="AB89" s="11" t="s">
        <v>134</v>
      </c>
      <c r="AC89" s="7" t="str">
        <v/>
      </c>
      <c r="AD89" s="7" t="str">
        <v/>
      </c>
      <c r="AF89" s="8" t="s">
        <v>32</v>
      </c>
      <c r="AG89" s="7">
        <f t="shared" si="33"/>
        <v>43</v>
      </c>
      <c r="AH89" s="10">
        <v>2.4239999999999999</v>
      </c>
      <c r="AI89" s="11" t="s">
        <v>134</v>
      </c>
      <c r="AJ89" s="7" t="str">
        <v/>
      </c>
      <c r="AK89" s="7" t="str">
        <v/>
      </c>
      <c r="AM89" s="8" t="s">
        <v>32</v>
      </c>
      <c r="AN89" s="7">
        <f t="shared" si="34"/>
        <v>43</v>
      </c>
      <c r="AO89" s="10">
        <v>2.4239999999999999</v>
      </c>
      <c r="AP89" s="11" t="s">
        <v>134</v>
      </c>
      <c r="AQ89" s="7" t="str">
        <v/>
      </c>
      <c r="AR89" s="7" t="str">
        <v/>
      </c>
      <c r="AT89" s="8" t="s">
        <v>32</v>
      </c>
      <c r="AU89" s="7">
        <f t="shared" si="35"/>
        <v>43</v>
      </c>
      <c r="AV89" s="10">
        <v>2.4239999999999999</v>
      </c>
      <c r="AW89" s="11" t="s">
        <v>134</v>
      </c>
      <c r="AX89" s="7" t="str">
        <v/>
      </c>
      <c r="AY89" s="7" t="str">
        <v/>
      </c>
      <c r="BA89" s="8" t="s">
        <v>32</v>
      </c>
      <c r="BB89" s="7">
        <f t="shared" si="36"/>
        <v>43</v>
      </c>
      <c r="BC89" s="10">
        <v>2.4239999999999999</v>
      </c>
      <c r="BD89" s="11" t="s">
        <v>134</v>
      </c>
      <c r="BE89" s="7" t="str">
        <v/>
      </c>
      <c r="BF89" s="7" t="str">
        <v/>
      </c>
      <c r="BH89" s="8" t="s">
        <v>32</v>
      </c>
      <c r="BI89" s="7">
        <f t="shared" si="37"/>
        <v>43</v>
      </c>
      <c r="BJ89" s="10">
        <v>2.4239999999999999</v>
      </c>
      <c r="BK89" s="11" t="s">
        <v>134</v>
      </c>
      <c r="BL89" s="7" t="str">
        <v/>
      </c>
      <c r="BM89" s="7" t="str">
        <v/>
      </c>
      <c r="BO89" s="8" t="s">
        <v>32</v>
      </c>
      <c r="BP89" s="7">
        <f t="shared" si="38"/>
        <v>43</v>
      </c>
      <c r="BQ89" s="10">
        <v>2.4239999999999999</v>
      </c>
      <c r="BR89" s="11" t="s">
        <v>134</v>
      </c>
      <c r="BS89" s="7" t="str">
        <v/>
      </c>
      <c r="BT89" s="7" t="str">
        <v/>
      </c>
      <c r="BV89" s="8" t="s">
        <v>32</v>
      </c>
      <c r="BW89" s="7">
        <f t="shared" si="39"/>
        <v>43</v>
      </c>
      <c r="BX89" s="10">
        <v>2.4239999999999999</v>
      </c>
      <c r="BY89" s="11" t="s">
        <v>134</v>
      </c>
      <c r="BZ89" s="7" t="str">
        <v/>
      </c>
      <c r="CA89" s="7" t="str">
        <v/>
      </c>
      <c r="CC89" s="8" t="s">
        <v>32</v>
      </c>
      <c r="CD89" s="7">
        <f t="shared" si="40"/>
        <v>43</v>
      </c>
      <c r="CE89" s="10">
        <v>2.4239999999999999</v>
      </c>
      <c r="CF89" s="11" t="s">
        <v>134</v>
      </c>
      <c r="CG89" s="7" t="str">
        <v/>
      </c>
      <c r="CH89" s="7" t="str">
        <v/>
      </c>
      <c r="CJ89" s="8" t="s">
        <v>32</v>
      </c>
      <c r="CK89" s="7">
        <f t="shared" si="41"/>
        <v>43</v>
      </c>
      <c r="CL89" s="10">
        <v>2.4239999999999999</v>
      </c>
      <c r="CM89" s="11" t="s">
        <v>134</v>
      </c>
      <c r="CN89" s="7" t="str">
        <v/>
      </c>
      <c r="CO89" s="7" t="str">
        <v/>
      </c>
      <c r="CQ89" s="8" t="s">
        <v>32</v>
      </c>
      <c r="CR89" s="7">
        <f t="shared" si="42"/>
        <v>43</v>
      </c>
      <c r="CS89" s="10">
        <v>2.4239999999999999</v>
      </c>
      <c r="CT89" s="11" t="s">
        <v>134</v>
      </c>
      <c r="CU89" s="7" t="str">
        <v/>
      </c>
      <c r="CV89" s="7" t="str">
        <v/>
      </c>
      <c r="CX89" s="8" t="s">
        <v>32</v>
      </c>
      <c r="CY89" s="7">
        <f t="shared" si="43"/>
        <v>43</v>
      </c>
      <c r="CZ89" s="10">
        <v>2.4239999999999999</v>
      </c>
      <c r="DA89" s="11" t="s">
        <v>134</v>
      </c>
      <c r="DB89" s="7" t="str">
        <v/>
      </c>
      <c r="DC89" s="7" t="str">
        <v/>
      </c>
      <c r="DE89" s="8" t="s">
        <v>32</v>
      </c>
      <c r="DF89" s="7">
        <f t="shared" si="44"/>
        <v>43</v>
      </c>
      <c r="DG89" s="10">
        <v>2.4239999999999999</v>
      </c>
      <c r="DH89" s="11" t="s">
        <v>134</v>
      </c>
      <c r="DI89" s="7" t="str">
        <v/>
      </c>
      <c r="DJ89" s="7" t="str">
        <v/>
      </c>
      <c r="DL89" s="8" t="s">
        <v>32</v>
      </c>
      <c r="DM89" s="7">
        <f t="shared" si="45"/>
        <v>43</v>
      </c>
      <c r="DN89" s="10">
        <v>2.4239999999999999</v>
      </c>
      <c r="DO89" s="11" t="s">
        <v>134</v>
      </c>
      <c r="DP89" s="7" t="str">
        <v/>
      </c>
      <c r="DQ89" s="7" t="str">
        <v/>
      </c>
      <c r="DS89" s="8" t="s">
        <v>32</v>
      </c>
      <c r="DT89" s="7">
        <f t="shared" si="46"/>
        <v>43</v>
      </c>
      <c r="DU89" s="10">
        <v>2.4239999999999999</v>
      </c>
      <c r="DV89" s="11" t="s">
        <v>134</v>
      </c>
      <c r="DW89" s="7" t="str">
        <v/>
      </c>
      <c r="DX89" s="7" t="str">
        <v/>
      </c>
      <c r="DZ89" s="8" t="s">
        <v>32</v>
      </c>
      <c r="EA89" s="7">
        <f t="shared" si="47"/>
        <v>43</v>
      </c>
      <c r="EB89" s="10">
        <v>2.4239999999999999</v>
      </c>
      <c r="EC89" s="11" t="s">
        <v>134</v>
      </c>
      <c r="ED89" s="7" t="str">
        <v/>
      </c>
      <c r="EE89" s="7" t="str">
        <v/>
      </c>
      <c r="EG89" s="8" t="s">
        <v>32</v>
      </c>
      <c r="EH89" s="7">
        <f t="shared" si="48"/>
        <v>43</v>
      </c>
      <c r="EI89" s="10">
        <v>2.4239999999999999</v>
      </c>
      <c r="EJ89" s="11" t="s">
        <v>134</v>
      </c>
      <c r="EK89" s="7" t="str">
        <v/>
      </c>
      <c r="EL89" s="7" t="str">
        <v/>
      </c>
      <c r="EN89" s="8" t="s">
        <v>32</v>
      </c>
      <c r="EO89" s="7">
        <f t="shared" si="49"/>
        <v>43</v>
      </c>
      <c r="EP89" s="10">
        <v>2.4239999999999999</v>
      </c>
      <c r="EQ89" s="11" t="s">
        <v>134</v>
      </c>
      <c r="ER89" s="7" t="str">
        <v/>
      </c>
      <c r="ES89" s="7" t="str">
        <v/>
      </c>
      <c r="EU89" s="8" t="s">
        <v>32</v>
      </c>
      <c r="EV89" s="7">
        <f t="shared" si="50"/>
        <v>43</v>
      </c>
      <c r="EW89" s="10">
        <v>2.4239999999999999</v>
      </c>
      <c r="EX89" s="11" t="s">
        <v>134</v>
      </c>
      <c r="EY89" s="7" t="str">
        <v/>
      </c>
      <c r="EZ89" s="7" t="str">
        <v/>
      </c>
      <c r="FB89" s="8" t="s">
        <v>32</v>
      </c>
      <c r="FC89" s="7">
        <f t="shared" si="51"/>
        <v>43</v>
      </c>
      <c r="FD89" s="10">
        <v>2.4239999999999999</v>
      </c>
      <c r="FE89" s="11" t="s">
        <v>134</v>
      </c>
      <c r="FF89" s="7" t="str">
        <v/>
      </c>
      <c r="FG89" s="7" t="str">
        <v/>
      </c>
      <c r="FI89" s="8" t="s">
        <v>32</v>
      </c>
      <c r="FJ89" s="7">
        <f t="shared" si="52"/>
        <v>43</v>
      </c>
      <c r="FK89" s="10">
        <v>2.4239999999999999</v>
      </c>
      <c r="FL89" s="11" t="s">
        <v>134</v>
      </c>
      <c r="FM89" s="7" t="str">
        <v/>
      </c>
      <c r="FN89" s="7" t="str">
        <v/>
      </c>
      <c r="FP89" s="8" t="s">
        <v>32</v>
      </c>
      <c r="FQ89" s="7">
        <f t="shared" si="53"/>
        <v>43</v>
      </c>
      <c r="FR89" s="10">
        <v>2.4239999999999999</v>
      </c>
      <c r="FS89" s="11" t="s">
        <v>134</v>
      </c>
      <c r="FT89" s="7" t="str">
        <v/>
      </c>
      <c r="FU89" s="7" t="str">
        <v/>
      </c>
      <c r="FW89" s="8" t="s">
        <v>32</v>
      </c>
      <c r="FX89" s="7">
        <f t="shared" si="54"/>
        <v>43</v>
      </c>
      <c r="FY89" s="10">
        <v>2.4239999999999999</v>
      </c>
      <c r="FZ89" s="11" t="s">
        <v>134</v>
      </c>
      <c r="GA89" s="7" t="str">
        <v/>
      </c>
      <c r="GB89" s="7" t="str">
        <v/>
      </c>
    </row>
    <row r="90" spans="2:184" ht="15.75" x14ac:dyDescent="0.25">
      <c r="B90" s="82">
        <f t="shared" si="55"/>
        <v>2538</v>
      </c>
      <c r="C90" s="8" t="s">
        <v>32</v>
      </c>
      <c r="D90" s="7">
        <f t="shared" si="28"/>
        <v>43</v>
      </c>
      <c r="E90" s="10">
        <v>2.5379999999999998</v>
      </c>
      <c r="F90" s="11" t="s">
        <v>135</v>
      </c>
      <c r="G90" s="7" t="str">
        <v/>
      </c>
      <c r="H90" s="7" t="str">
        <v/>
      </c>
      <c r="J90" s="16">
        <f t="shared" si="29"/>
        <v>2538</v>
      </c>
      <c r="K90" s="8" t="s">
        <v>32</v>
      </c>
      <c r="L90" s="7">
        <f t="shared" si="30"/>
        <v>43</v>
      </c>
      <c r="M90" s="10">
        <v>2.5379999999999998</v>
      </c>
      <c r="N90" s="11" t="s">
        <v>135</v>
      </c>
      <c r="O90" s="7" t="str">
        <v/>
      </c>
      <c r="P90" s="7" t="str">
        <v/>
      </c>
      <c r="R90" s="8" t="s">
        <v>32</v>
      </c>
      <c r="S90" s="7">
        <f t="shared" si="31"/>
        <v>43</v>
      </c>
      <c r="T90" s="10">
        <v>2.5379999999999998</v>
      </c>
      <c r="U90" s="11" t="s">
        <v>135</v>
      </c>
      <c r="V90" s="7" t="str">
        <v/>
      </c>
      <c r="W90" s="7" t="str">
        <v/>
      </c>
      <c r="Y90" s="8" t="s">
        <v>32</v>
      </c>
      <c r="Z90" s="7">
        <f t="shared" si="32"/>
        <v>43</v>
      </c>
      <c r="AA90" s="10">
        <v>2.5379999999999998</v>
      </c>
      <c r="AB90" s="11" t="s">
        <v>135</v>
      </c>
      <c r="AC90" s="7" t="str">
        <v/>
      </c>
      <c r="AD90" s="7" t="str">
        <v/>
      </c>
      <c r="AF90" s="8" t="s">
        <v>32</v>
      </c>
      <c r="AG90" s="7">
        <f t="shared" si="33"/>
        <v>43</v>
      </c>
      <c r="AH90" s="10">
        <v>2.5379999999999998</v>
      </c>
      <c r="AI90" s="11" t="s">
        <v>135</v>
      </c>
      <c r="AJ90" s="7" t="str">
        <v/>
      </c>
      <c r="AK90" s="7" t="str">
        <v/>
      </c>
      <c r="AM90" s="8" t="s">
        <v>32</v>
      </c>
      <c r="AN90" s="7">
        <f t="shared" si="34"/>
        <v>43</v>
      </c>
      <c r="AO90" s="10">
        <v>2.5379999999999998</v>
      </c>
      <c r="AP90" s="11" t="s">
        <v>135</v>
      </c>
      <c r="AQ90" s="7" t="str">
        <v/>
      </c>
      <c r="AR90" s="7" t="str">
        <v/>
      </c>
      <c r="AT90" s="8" t="s">
        <v>32</v>
      </c>
      <c r="AU90" s="7">
        <f t="shared" si="35"/>
        <v>43</v>
      </c>
      <c r="AV90" s="10">
        <v>2.5379999999999998</v>
      </c>
      <c r="AW90" s="11" t="s">
        <v>135</v>
      </c>
      <c r="AX90" s="7" t="str">
        <v/>
      </c>
      <c r="AY90" s="7" t="str">
        <v/>
      </c>
      <c r="BA90" s="8" t="s">
        <v>32</v>
      </c>
      <c r="BB90" s="7">
        <f t="shared" si="36"/>
        <v>43</v>
      </c>
      <c r="BC90" s="10">
        <v>2.5379999999999998</v>
      </c>
      <c r="BD90" s="11" t="s">
        <v>135</v>
      </c>
      <c r="BE90" s="7" t="str">
        <v/>
      </c>
      <c r="BF90" s="7" t="str">
        <v/>
      </c>
      <c r="BH90" s="8" t="s">
        <v>32</v>
      </c>
      <c r="BI90" s="7">
        <f t="shared" si="37"/>
        <v>43</v>
      </c>
      <c r="BJ90" s="10">
        <v>2.5379999999999998</v>
      </c>
      <c r="BK90" s="11" t="s">
        <v>135</v>
      </c>
      <c r="BL90" s="7" t="str">
        <v/>
      </c>
      <c r="BM90" s="7" t="str">
        <v/>
      </c>
      <c r="BO90" s="8" t="s">
        <v>32</v>
      </c>
      <c r="BP90" s="7">
        <f t="shared" si="38"/>
        <v>43</v>
      </c>
      <c r="BQ90" s="10">
        <v>2.5379999999999998</v>
      </c>
      <c r="BR90" s="11" t="s">
        <v>135</v>
      </c>
      <c r="BS90" s="7" t="str">
        <v/>
      </c>
      <c r="BT90" s="7" t="str">
        <v/>
      </c>
      <c r="BV90" s="8" t="s">
        <v>32</v>
      </c>
      <c r="BW90" s="7">
        <f t="shared" si="39"/>
        <v>43</v>
      </c>
      <c r="BX90" s="10">
        <v>2.5379999999999998</v>
      </c>
      <c r="BY90" s="11" t="s">
        <v>135</v>
      </c>
      <c r="BZ90" s="7" t="str">
        <v/>
      </c>
      <c r="CA90" s="7" t="str">
        <v/>
      </c>
      <c r="CC90" s="8" t="s">
        <v>32</v>
      </c>
      <c r="CD90" s="7">
        <f t="shared" si="40"/>
        <v>43</v>
      </c>
      <c r="CE90" s="10">
        <v>2.5379999999999998</v>
      </c>
      <c r="CF90" s="11" t="s">
        <v>135</v>
      </c>
      <c r="CG90" s="7" t="str">
        <v/>
      </c>
      <c r="CH90" s="7" t="str">
        <v/>
      </c>
      <c r="CJ90" s="8" t="s">
        <v>32</v>
      </c>
      <c r="CK90" s="7">
        <f t="shared" si="41"/>
        <v>43</v>
      </c>
      <c r="CL90" s="10">
        <v>2.5379999999999998</v>
      </c>
      <c r="CM90" s="11" t="s">
        <v>135</v>
      </c>
      <c r="CN90" s="7" t="str">
        <v/>
      </c>
      <c r="CO90" s="7" t="str">
        <v/>
      </c>
      <c r="CQ90" s="8" t="s">
        <v>32</v>
      </c>
      <c r="CR90" s="7">
        <f t="shared" si="42"/>
        <v>43</v>
      </c>
      <c r="CS90" s="10">
        <v>2.5379999999999998</v>
      </c>
      <c r="CT90" s="11" t="s">
        <v>135</v>
      </c>
      <c r="CU90" s="7" t="str">
        <v/>
      </c>
      <c r="CV90" s="7" t="str">
        <v/>
      </c>
      <c r="CX90" s="8" t="s">
        <v>32</v>
      </c>
      <c r="CY90" s="7">
        <f t="shared" si="43"/>
        <v>43</v>
      </c>
      <c r="CZ90" s="10">
        <v>2.5379999999999998</v>
      </c>
      <c r="DA90" s="11" t="s">
        <v>135</v>
      </c>
      <c r="DB90" s="7" t="str">
        <v/>
      </c>
      <c r="DC90" s="7" t="str">
        <v/>
      </c>
      <c r="DE90" s="8" t="s">
        <v>32</v>
      </c>
      <c r="DF90" s="7">
        <f t="shared" si="44"/>
        <v>43</v>
      </c>
      <c r="DG90" s="10">
        <v>2.5379999999999998</v>
      </c>
      <c r="DH90" s="11" t="s">
        <v>135</v>
      </c>
      <c r="DI90" s="7" t="str">
        <v/>
      </c>
      <c r="DJ90" s="7" t="str">
        <v/>
      </c>
      <c r="DL90" s="8" t="s">
        <v>32</v>
      </c>
      <c r="DM90" s="7">
        <f t="shared" si="45"/>
        <v>43</v>
      </c>
      <c r="DN90" s="10">
        <v>2.5379999999999998</v>
      </c>
      <c r="DO90" s="11" t="s">
        <v>135</v>
      </c>
      <c r="DP90" s="7" t="str">
        <v/>
      </c>
      <c r="DQ90" s="7" t="str">
        <v/>
      </c>
      <c r="DS90" s="8" t="s">
        <v>32</v>
      </c>
      <c r="DT90" s="7">
        <f t="shared" si="46"/>
        <v>43</v>
      </c>
      <c r="DU90" s="10">
        <v>2.5379999999999998</v>
      </c>
      <c r="DV90" s="11" t="s">
        <v>135</v>
      </c>
      <c r="DW90" s="7" t="str">
        <v/>
      </c>
      <c r="DX90" s="7" t="str">
        <v/>
      </c>
      <c r="DZ90" s="8" t="s">
        <v>32</v>
      </c>
      <c r="EA90" s="7">
        <f t="shared" si="47"/>
        <v>43</v>
      </c>
      <c r="EB90" s="10">
        <v>2.5379999999999998</v>
      </c>
      <c r="EC90" s="11" t="s">
        <v>135</v>
      </c>
      <c r="ED90" s="7" t="str">
        <v/>
      </c>
      <c r="EE90" s="7" t="str">
        <v/>
      </c>
      <c r="EG90" s="8" t="s">
        <v>32</v>
      </c>
      <c r="EH90" s="7">
        <f t="shared" si="48"/>
        <v>43</v>
      </c>
      <c r="EI90" s="10">
        <v>2.5379999999999998</v>
      </c>
      <c r="EJ90" s="11" t="s">
        <v>135</v>
      </c>
      <c r="EK90" s="7" t="str">
        <v/>
      </c>
      <c r="EL90" s="7" t="str">
        <v/>
      </c>
      <c r="EN90" s="8" t="s">
        <v>32</v>
      </c>
      <c r="EO90" s="7">
        <f t="shared" si="49"/>
        <v>43</v>
      </c>
      <c r="EP90" s="10">
        <v>2.5379999999999998</v>
      </c>
      <c r="EQ90" s="11" t="s">
        <v>135</v>
      </c>
      <c r="ER90" s="7" t="str">
        <v/>
      </c>
      <c r="ES90" s="7" t="str">
        <v/>
      </c>
      <c r="EU90" s="8" t="s">
        <v>32</v>
      </c>
      <c r="EV90" s="7">
        <f t="shared" si="50"/>
        <v>43</v>
      </c>
      <c r="EW90" s="10">
        <v>2.5379999999999998</v>
      </c>
      <c r="EX90" s="11" t="s">
        <v>135</v>
      </c>
      <c r="EY90" s="7" t="str">
        <v/>
      </c>
      <c r="EZ90" s="7" t="str">
        <v/>
      </c>
      <c r="FB90" s="8" t="s">
        <v>32</v>
      </c>
      <c r="FC90" s="7">
        <f t="shared" si="51"/>
        <v>43</v>
      </c>
      <c r="FD90" s="10">
        <v>2.5379999999999998</v>
      </c>
      <c r="FE90" s="11" t="s">
        <v>135</v>
      </c>
      <c r="FF90" s="7" t="str">
        <v/>
      </c>
      <c r="FG90" s="7" t="str">
        <v/>
      </c>
      <c r="FI90" s="8" t="s">
        <v>32</v>
      </c>
      <c r="FJ90" s="7">
        <f t="shared" si="52"/>
        <v>43</v>
      </c>
      <c r="FK90" s="10">
        <v>2.5379999999999998</v>
      </c>
      <c r="FL90" s="11" t="s">
        <v>135</v>
      </c>
      <c r="FM90" s="7" t="str">
        <v/>
      </c>
      <c r="FN90" s="7" t="str">
        <v/>
      </c>
      <c r="FP90" s="8" t="s">
        <v>32</v>
      </c>
      <c r="FQ90" s="7">
        <f t="shared" si="53"/>
        <v>43</v>
      </c>
      <c r="FR90" s="10">
        <v>2.5379999999999998</v>
      </c>
      <c r="FS90" s="11" t="s">
        <v>135</v>
      </c>
      <c r="FT90" s="7" t="str">
        <v/>
      </c>
      <c r="FU90" s="7" t="str">
        <v/>
      </c>
      <c r="FW90" s="8" t="s">
        <v>32</v>
      </c>
      <c r="FX90" s="7">
        <f t="shared" si="54"/>
        <v>43</v>
      </c>
      <c r="FY90" s="10">
        <v>2.5379999999999998</v>
      </c>
      <c r="FZ90" s="11" t="s">
        <v>135</v>
      </c>
      <c r="GA90" s="7" t="str">
        <v/>
      </c>
      <c r="GB90" s="7" t="str">
        <v/>
      </c>
    </row>
    <row r="91" spans="2:184" ht="15.75" x14ac:dyDescent="0.25">
      <c r="B91" s="82">
        <f t="shared" si="55"/>
        <v>18410</v>
      </c>
      <c r="C91" s="8" t="s">
        <v>32</v>
      </c>
      <c r="D91" s="7">
        <f t="shared" si="28"/>
        <v>43</v>
      </c>
      <c r="E91" s="10">
        <v>18.41</v>
      </c>
      <c r="F91" s="11" t="s">
        <v>132</v>
      </c>
      <c r="G91" s="7" t="str">
        <v/>
      </c>
      <c r="H91" s="7" t="str">
        <v/>
      </c>
      <c r="J91" s="16">
        <f t="shared" si="29"/>
        <v>18410</v>
      </c>
      <c r="K91" s="8" t="s">
        <v>32</v>
      </c>
      <c r="L91" s="7">
        <f t="shared" si="30"/>
        <v>43</v>
      </c>
      <c r="M91" s="10">
        <v>18.41</v>
      </c>
      <c r="N91" s="11" t="s">
        <v>132</v>
      </c>
      <c r="O91" s="7" t="str">
        <v/>
      </c>
      <c r="P91" s="7" t="str">
        <v/>
      </c>
      <c r="R91" s="8" t="s">
        <v>32</v>
      </c>
      <c r="S91" s="7">
        <f t="shared" si="31"/>
        <v>43</v>
      </c>
      <c r="T91" s="10">
        <v>18.41</v>
      </c>
      <c r="U91" s="11" t="s">
        <v>132</v>
      </c>
      <c r="V91" s="7" t="str">
        <v/>
      </c>
      <c r="W91" s="7" t="str">
        <v/>
      </c>
      <c r="Y91" s="8" t="s">
        <v>32</v>
      </c>
      <c r="Z91" s="7">
        <f t="shared" si="32"/>
        <v>43</v>
      </c>
      <c r="AA91" s="10">
        <v>18.41</v>
      </c>
      <c r="AB91" s="11" t="s">
        <v>132</v>
      </c>
      <c r="AC91" s="7" t="str">
        <v/>
      </c>
      <c r="AD91" s="7" t="str">
        <v/>
      </c>
      <c r="AF91" s="8" t="s">
        <v>32</v>
      </c>
      <c r="AG91" s="7">
        <f t="shared" si="33"/>
        <v>43</v>
      </c>
      <c r="AH91" s="10">
        <v>18.41</v>
      </c>
      <c r="AI91" s="11" t="s">
        <v>132</v>
      </c>
      <c r="AJ91" s="7" t="str">
        <v/>
      </c>
      <c r="AK91" s="7" t="str">
        <v/>
      </c>
      <c r="AM91" s="8" t="s">
        <v>32</v>
      </c>
      <c r="AN91" s="7">
        <f t="shared" si="34"/>
        <v>43</v>
      </c>
      <c r="AO91" s="10">
        <v>18.41</v>
      </c>
      <c r="AP91" s="11" t="s">
        <v>132</v>
      </c>
      <c r="AQ91" s="7" t="str">
        <v/>
      </c>
      <c r="AR91" s="7" t="str">
        <v/>
      </c>
      <c r="AT91" s="8" t="s">
        <v>32</v>
      </c>
      <c r="AU91" s="7">
        <f t="shared" si="35"/>
        <v>43</v>
      </c>
      <c r="AV91" s="10">
        <v>18.41</v>
      </c>
      <c r="AW91" s="11" t="s">
        <v>132</v>
      </c>
      <c r="AX91" s="7" t="str">
        <v/>
      </c>
      <c r="AY91" s="7" t="str">
        <v/>
      </c>
      <c r="BA91" s="8" t="s">
        <v>32</v>
      </c>
      <c r="BB91" s="7">
        <f t="shared" si="36"/>
        <v>43</v>
      </c>
      <c r="BC91" s="10">
        <v>18.41</v>
      </c>
      <c r="BD91" s="11" t="s">
        <v>132</v>
      </c>
      <c r="BE91" s="7" t="str">
        <v/>
      </c>
      <c r="BF91" s="7" t="str">
        <v/>
      </c>
      <c r="BH91" s="8" t="s">
        <v>32</v>
      </c>
      <c r="BI91" s="7">
        <f t="shared" si="37"/>
        <v>43</v>
      </c>
      <c r="BJ91" s="10">
        <v>18.41</v>
      </c>
      <c r="BK91" s="11" t="s">
        <v>132</v>
      </c>
      <c r="BL91" s="7" t="str">
        <v/>
      </c>
      <c r="BM91" s="7" t="str">
        <v/>
      </c>
      <c r="BO91" s="8" t="s">
        <v>32</v>
      </c>
      <c r="BP91" s="7">
        <f t="shared" si="38"/>
        <v>43</v>
      </c>
      <c r="BQ91" s="10">
        <v>18.41</v>
      </c>
      <c r="BR91" s="11" t="s">
        <v>132</v>
      </c>
      <c r="BS91" s="7" t="str">
        <v/>
      </c>
      <c r="BT91" s="7" t="str">
        <v/>
      </c>
      <c r="BV91" s="8" t="s">
        <v>32</v>
      </c>
      <c r="BW91" s="7">
        <f t="shared" si="39"/>
        <v>43</v>
      </c>
      <c r="BX91" s="10">
        <v>18.41</v>
      </c>
      <c r="BY91" s="11" t="s">
        <v>132</v>
      </c>
      <c r="BZ91" s="7" t="str">
        <v/>
      </c>
      <c r="CA91" s="7" t="str">
        <v/>
      </c>
      <c r="CC91" s="8" t="s">
        <v>32</v>
      </c>
      <c r="CD91" s="7">
        <f t="shared" si="40"/>
        <v>43</v>
      </c>
      <c r="CE91" s="10">
        <v>18.41</v>
      </c>
      <c r="CF91" s="11" t="s">
        <v>132</v>
      </c>
      <c r="CG91" s="7" t="str">
        <v/>
      </c>
      <c r="CH91" s="7" t="str">
        <v/>
      </c>
      <c r="CJ91" s="8" t="s">
        <v>32</v>
      </c>
      <c r="CK91" s="7">
        <f t="shared" si="41"/>
        <v>43</v>
      </c>
      <c r="CL91" s="10">
        <v>18.41</v>
      </c>
      <c r="CM91" s="11" t="s">
        <v>132</v>
      </c>
      <c r="CN91" s="7" t="str">
        <v/>
      </c>
      <c r="CO91" s="7" t="str">
        <v/>
      </c>
      <c r="CQ91" s="8" t="s">
        <v>32</v>
      </c>
      <c r="CR91" s="7">
        <f t="shared" si="42"/>
        <v>43</v>
      </c>
      <c r="CS91" s="10">
        <v>18.41</v>
      </c>
      <c r="CT91" s="11" t="s">
        <v>132</v>
      </c>
      <c r="CU91" s="7" t="str">
        <v/>
      </c>
      <c r="CV91" s="7" t="str">
        <v/>
      </c>
      <c r="CX91" s="8" t="s">
        <v>32</v>
      </c>
      <c r="CY91" s="7">
        <f t="shared" si="43"/>
        <v>43</v>
      </c>
      <c r="CZ91" s="10">
        <v>18.41</v>
      </c>
      <c r="DA91" s="11" t="s">
        <v>132</v>
      </c>
      <c r="DB91" s="7" t="str">
        <v/>
      </c>
      <c r="DC91" s="7" t="str">
        <v/>
      </c>
      <c r="DE91" s="8" t="s">
        <v>32</v>
      </c>
      <c r="DF91" s="7">
        <f t="shared" si="44"/>
        <v>43</v>
      </c>
      <c r="DG91" s="10">
        <v>18.41</v>
      </c>
      <c r="DH91" s="11" t="s">
        <v>132</v>
      </c>
      <c r="DI91" s="7" t="str">
        <v/>
      </c>
      <c r="DJ91" s="7" t="str">
        <v/>
      </c>
      <c r="DL91" s="8" t="s">
        <v>32</v>
      </c>
      <c r="DM91" s="7">
        <f t="shared" si="45"/>
        <v>43</v>
      </c>
      <c r="DN91" s="10">
        <v>18.41</v>
      </c>
      <c r="DO91" s="11" t="s">
        <v>132</v>
      </c>
      <c r="DP91" s="7" t="str">
        <v/>
      </c>
      <c r="DQ91" s="7" t="str">
        <v/>
      </c>
      <c r="DS91" s="8" t="s">
        <v>32</v>
      </c>
      <c r="DT91" s="7">
        <f t="shared" si="46"/>
        <v>43</v>
      </c>
      <c r="DU91" s="10">
        <v>18.41</v>
      </c>
      <c r="DV91" s="11" t="s">
        <v>132</v>
      </c>
      <c r="DW91" s="7" t="str">
        <v/>
      </c>
      <c r="DX91" s="7" t="str">
        <v/>
      </c>
      <c r="DZ91" s="8" t="s">
        <v>32</v>
      </c>
      <c r="EA91" s="7">
        <f t="shared" si="47"/>
        <v>43</v>
      </c>
      <c r="EB91" s="10">
        <v>18.41</v>
      </c>
      <c r="EC91" s="11" t="s">
        <v>132</v>
      </c>
      <c r="ED91" s="7" t="str">
        <v/>
      </c>
      <c r="EE91" s="7" t="str">
        <v/>
      </c>
      <c r="EG91" s="8" t="s">
        <v>32</v>
      </c>
      <c r="EH91" s="7">
        <f t="shared" si="48"/>
        <v>43</v>
      </c>
      <c r="EI91" s="10">
        <v>18.41</v>
      </c>
      <c r="EJ91" s="11" t="s">
        <v>132</v>
      </c>
      <c r="EK91" s="7" t="str">
        <v/>
      </c>
      <c r="EL91" s="7" t="str">
        <v/>
      </c>
      <c r="EN91" s="8" t="s">
        <v>32</v>
      </c>
      <c r="EO91" s="7">
        <f t="shared" si="49"/>
        <v>43</v>
      </c>
      <c r="EP91" s="10">
        <v>18.41</v>
      </c>
      <c r="EQ91" s="11" t="s">
        <v>132</v>
      </c>
      <c r="ER91" s="7" t="str">
        <v/>
      </c>
      <c r="ES91" s="7" t="str">
        <v/>
      </c>
      <c r="EU91" s="8" t="s">
        <v>32</v>
      </c>
      <c r="EV91" s="7">
        <f t="shared" si="50"/>
        <v>43</v>
      </c>
      <c r="EW91" s="10">
        <v>18.41</v>
      </c>
      <c r="EX91" s="11" t="s">
        <v>132</v>
      </c>
      <c r="EY91" s="7" t="str">
        <v/>
      </c>
      <c r="EZ91" s="7" t="str">
        <v/>
      </c>
      <c r="FB91" s="8" t="s">
        <v>32</v>
      </c>
      <c r="FC91" s="7">
        <f t="shared" si="51"/>
        <v>43</v>
      </c>
      <c r="FD91" s="10">
        <v>18.41</v>
      </c>
      <c r="FE91" s="11" t="s">
        <v>132</v>
      </c>
      <c r="FF91" s="7" t="str">
        <v/>
      </c>
      <c r="FG91" s="7" t="str">
        <v/>
      </c>
      <c r="FI91" s="8" t="s">
        <v>32</v>
      </c>
      <c r="FJ91" s="7">
        <f t="shared" si="52"/>
        <v>43</v>
      </c>
      <c r="FK91" s="10">
        <v>18.41</v>
      </c>
      <c r="FL91" s="11" t="s">
        <v>132</v>
      </c>
      <c r="FM91" s="7" t="str">
        <v/>
      </c>
      <c r="FN91" s="7" t="str">
        <v/>
      </c>
      <c r="FP91" s="8" t="s">
        <v>32</v>
      </c>
      <c r="FQ91" s="7">
        <f t="shared" si="53"/>
        <v>43</v>
      </c>
      <c r="FR91" s="10">
        <v>18.41</v>
      </c>
      <c r="FS91" s="11" t="s">
        <v>132</v>
      </c>
      <c r="FT91" s="7" t="str">
        <v/>
      </c>
      <c r="FU91" s="7" t="str">
        <v/>
      </c>
      <c r="FW91" s="8" t="s">
        <v>32</v>
      </c>
      <c r="FX91" s="7">
        <f t="shared" si="54"/>
        <v>43</v>
      </c>
      <c r="FY91" s="10">
        <v>18.41</v>
      </c>
      <c r="FZ91" s="11" t="s">
        <v>132</v>
      </c>
      <c r="GA91" s="7" t="str">
        <v/>
      </c>
      <c r="GB91" s="7" t="str">
        <v/>
      </c>
    </row>
    <row r="92" spans="2:184" ht="15.75" x14ac:dyDescent="0.25">
      <c r="B92" s="82">
        <f t="shared" si="55"/>
        <v>20585</v>
      </c>
      <c r="C92" s="8" t="s">
        <v>32</v>
      </c>
      <c r="D92" s="7">
        <f t="shared" si="28"/>
        <v>43</v>
      </c>
      <c r="E92" s="10">
        <v>20.585000000000001</v>
      </c>
      <c r="F92" s="11" t="s">
        <v>133</v>
      </c>
      <c r="G92" s="7" t="str">
        <v/>
      </c>
      <c r="H92" s="7" t="str">
        <v/>
      </c>
      <c r="J92" s="16">
        <f t="shared" si="29"/>
        <v>20585</v>
      </c>
      <c r="K92" s="8" t="s">
        <v>32</v>
      </c>
      <c r="L92" s="7">
        <f t="shared" si="30"/>
        <v>43</v>
      </c>
      <c r="M92" s="10">
        <v>20.585000000000001</v>
      </c>
      <c r="N92" s="11" t="s">
        <v>133</v>
      </c>
      <c r="O92" s="7" t="str">
        <v/>
      </c>
      <c r="P92" s="7" t="str">
        <v/>
      </c>
      <c r="R92" s="8" t="s">
        <v>32</v>
      </c>
      <c r="S92" s="7">
        <f t="shared" si="31"/>
        <v>43</v>
      </c>
      <c r="T92" s="10">
        <v>20.585000000000001</v>
      </c>
      <c r="U92" s="11" t="s">
        <v>133</v>
      </c>
      <c r="V92" s="7" t="str">
        <v/>
      </c>
      <c r="W92" s="7" t="str">
        <v/>
      </c>
      <c r="Y92" s="8" t="s">
        <v>32</v>
      </c>
      <c r="Z92" s="7">
        <f t="shared" si="32"/>
        <v>43</v>
      </c>
      <c r="AA92" s="10">
        <v>20.585000000000001</v>
      </c>
      <c r="AB92" s="11" t="s">
        <v>133</v>
      </c>
      <c r="AC92" s="7" t="str">
        <v/>
      </c>
      <c r="AD92" s="7" t="str">
        <v/>
      </c>
      <c r="AF92" s="8" t="s">
        <v>32</v>
      </c>
      <c r="AG92" s="7">
        <f t="shared" si="33"/>
        <v>43</v>
      </c>
      <c r="AH92" s="10">
        <v>20.585000000000001</v>
      </c>
      <c r="AI92" s="11" t="s">
        <v>133</v>
      </c>
      <c r="AJ92" s="7" t="str">
        <v/>
      </c>
      <c r="AK92" s="7" t="str">
        <v/>
      </c>
      <c r="AM92" s="8" t="s">
        <v>32</v>
      </c>
      <c r="AN92" s="7">
        <f t="shared" si="34"/>
        <v>43</v>
      </c>
      <c r="AO92" s="10">
        <v>20.585000000000001</v>
      </c>
      <c r="AP92" s="11" t="s">
        <v>133</v>
      </c>
      <c r="AQ92" s="7" t="str">
        <v/>
      </c>
      <c r="AR92" s="7" t="str">
        <v/>
      </c>
      <c r="AT92" s="8" t="s">
        <v>32</v>
      </c>
      <c r="AU92" s="7">
        <f t="shared" si="35"/>
        <v>43</v>
      </c>
      <c r="AV92" s="10">
        <v>20.585000000000001</v>
      </c>
      <c r="AW92" s="11" t="s">
        <v>133</v>
      </c>
      <c r="AX92" s="7" t="str">
        <v/>
      </c>
      <c r="AY92" s="7" t="str">
        <v/>
      </c>
      <c r="BA92" s="8" t="s">
        <v>32</v>
      </c>
      <c r="BB92" s="7">
        <f t="shared" si="36"/>
        <v>43</v>
      </c>
      <c r="BC92" s="10">
        <v>20.585000000000001</v>
      </c>
      <c r="BD92" s="11" t="s">
        <v>133</v>
      </c>
      <c r="BE92" s="7" t="str">
        <v/>
      </c>
      <c r="BF92" s="7" t="str">
        <v/>
      </c>
      <c r="BH92" s="8" t="s">
        <v>32</v>
      </c>
      <c r="BI92" s="7">
        <f t="shared" si="37"/>
        <v>43</v>
      </c>
      <c r="BJ92" s="10">
        <v>20.585000000000001</v>
      </c>
      <c r="BK92" s="11" t="s">
        <v>133</v>
      </c>
      <c r="BL92" s="7" t="str">
        <v/>
      </c>
      <c r="BM92" s="7" t="str">
        <v/>
      </c>
      <c r="BO92" s="8" t="s">
        <v>32</v>
      </c>
      <c r="BP92" s="7">
        <f t="shared" si="38"/>
        <v>43</v>
      </c>
      <c r="BQ92" s="10">
        <v>20.585000000000001</v>
      </c>
      <c r="BR92" s="11" t="s">
        <v>133</v>
      </c>
      <c r="BS92" s="7" t="str">
        <v/>
      </c>
      <c r="BT92" s="7" t="str">
        <v/>
      </c>
      <c r="BV92" s="8" t="s">
        <v>32</v>
      </c>
      <c r="BW92" s="7">
        <f t="shared" si="39"/>
        <v>43</v>
      </c>
      <c r="BX92" s="10">
        <v>20.585000000000001</v>
      </c>
      <c r="BY92" s="11" t="s">
        <v>133</v>
      </c>
      <c r="BZ92" s="7" t="str">
        <v/>
      </c>
      <c r="CA92" s="7" t="str">
        <v/>
      </c>
      <c r="CC92" s="8" t="s">
        <v>32</v>
      </c>
      <c r="CD92" s="7">
        <f t="shared" si="40"/>
        <v>43</v>
      </c>
      <c r="CE92" s="10">
        <v>20.585000000000001</v>
      </c>
      <c r="CF92" s="11" t="s">
        <v>133</v>
      </c>
      <c r="CG92" s="7" t="str">
        <v/>
      </c>
      <c r="CH92" s="7" t="str">
        <v/>
      </c>
      <c r="CJ92" s="8" t="s">
        <v>32</v>
      </c>
      <c r="CK92" s="7">
        <f t="shared" si="41"/>
        <v>43</v>
      </c>
      <c r="CL92" s="10">
        <v>20.585000000000001</v>
      </c>
      <c r="CM92" s="11" t="s">
        <v>133</v>
      </c>
      <c r="CN92" s="7" t="str">
        <v/>
      </c>
      <c r="CO92" s="7" t="str">
        <v/>
      </c>
      <c r="CQ92" s="8" t="s">
        <v>32</v>
      </c>
      <c r="CR92" s="7">
        <f t="shared" si="42"/>
        <v>43</v>
      </c>
      <c r="CS92" s="10">
        <v>20.585000000000001</v>
      </c>
      <c r="CT92" s="11" t="s">
        <v>133</v>
      </c>
      <c r="CU92" s="7" t="str">
        <v/>
      </c>
      <c r="CV92" s="7" t="str">
        <v/>
      </c>
      <c r="CX92" s="8" t="s">
        <v>32</v>
      </c>
      <c r="CY92" s="7">
        <f t="shared" si="43"/>
        <v>43</v>
      </c>
      <c r="CZ92" s="10">
        <v>20.585000000000001</v>
      </c>
      <c r="DA92" s="11" t="s">
        <v>133</v>
      </c>
      <c r="DB92" s="7" t="str">
        <v/>
      </c>
      <c r="DC92" s="7" t="str">
        <v/>
      </c>
      <c r="DE92" s="8" t="s">
        <v>32</v>
      </c>
      <c r="DF92" s="7">
        <f t="shared" si="44"/>
        <v>43</v>
      </c>
      <c r="DG92" s="10">
        <v>20.585000000000001</v>
      </c>
      <c r="DH92" s="11" t="s">
        <v>133</v>
      </c>
      <c r="DI92" s="7" t="str">
        <v/>
      </c>
      <c r="DJ92" s="7" t="str">
        <v/>
      </c>
      <c r="DL92" s="8" t="s">
        <v>32</v>
      </c>
      <c r="DM92" s="7">
        <f t="shared" si="45"/>
        <v>43</v>
      </c>
      <c r="DN92" s="10">
        <v>20.585000000000001</v>
      </c>
      <c r="DO92" s="11" t="s">
        <v>133</v>
      </c>
      <c r="DP92" s="7" t="str">
        <v/>
      </c>
      <c r="DQ92" s="7" t="str">
        <v/>
      </c>
      <c r="DS92" s="8" t="s">
        <v>32</v>
      </c>
      <c r="DT92" s="7">
        <f t="shared" si="46"/>
        <v>43</v>
      </c>
      <c r="DU92" s="10">
        <v>20.585000000000001</v>
      </c>
      <c r="DV92" s="11" t="s">
        <v>133</v>
      </c>
      <c r="DW92" s="7" t="str">
        <v/>
      </c>
      <c r="DX92" s="7" t="str">
        <v/>
      </c>
      <c r="DZ92" s="8" t="s">
        <v>32</v>
      </c>
      <c r="EA92" s="7">
        <f t="shared" si="47"/>
        <v>43</v>
      </c>
      <c r="EB92" s="10">
        <v>20.585000000000001</v>
      </c>
      <c r="EC92" s="11" t="s">
        <v>133</v>
      </c>
      <c r="ED92" s="7" t="str">
        <v/>
      </c>
      <c r="EE92" s="7" t="str">
        <v/>
      </c>
      <c r="EG92" s="8" t="s">
        <v>32</v>
      </c>
      <c r="EH92" s="7">
        <f t="shared" si="48"/>
        <v>43</v>
      </c>
      <c r="EI92" s="10">
        <v>20.585000000000001</v>
      </c>
      <c r="EJ92" s="11" t="s">
        <v>133</v>
      </c>
      <c r="EK92" s="7" t="str">
        <v/>
      </c>
      <c r="EL92" s="7" t="str">
        <v/>
      </c>
      <c r="EN92" s="8" t="s">
        <v>32</v>
      </c>
      <c r="EO92" s="7">
        <f t="shared" si="49"/>
        <v>43</v>
      </c>
      <c r="EP92" s="10">
        <v>20.585000000000001</v>
      </c>
      <c r="EQ92" s="11" t="s">
        <v>133</v>
      </c>
      <c r="ER92" s="7" t="str">
        <v/>
      </c>
      <c r="ES92" s="7" t="str">
        <v/>
      </c>
      <c r="EU92" s="8" t="s">
        <v>32</v>
      </c>
      <c r="EV92" s="7">
        <f t="shared" si="50"/>
        <v>43</v>
      </c>
      <c r="EW92" s="10">
        <v>20.585000000000001</v>
      </c>
      <c r="EX92" s="11" t="s">
        <v>133</v>
      </c>
      <c r="EY92" s="7" t="str">
        <v/>
      </c>
      <c r="EZ92" s="7" t="str">
        <v/>
      </c>
      <c r="FB92" s="8" t="s">
        <v>32</v>
      </c>
      <c r="FC92" s="7">
        <f t="shared" si="51"/>
        <v>43</v>
      </c>
      <c r="FD92" s="10">
        <v>20.585000000000001</v>
      </c>
      <c r="FE92" s="11" t="s">
        <v>133</v>
      </c>
      <c r="FF92" s="7" t="str">
        <v/>
      </c>
      <c r="FG92" s="7" t="str">
        <v/>
      </c>
      <c r="FI92" s="8" t="s">
        <v>32</v>
      </c>
      <c r="FJ92" s="7">
        <f t="shared" si="52"/>
        <v>43</v>
      </c>
      <c r="FK92" s="10">
        <v>20.585000000000001</v>
      </c>
      <c r="FL92" s="11" t="s">
        <v>133</v>
      </c>
      <c r="FM92" s="7" t="str">
        <v/>
      </c>
      <c r="FN92" s="7" t="str">
        <v/>
      </c>
      <c r="FP92" s="8" t="s">
        <v>32</v>
      </c>
      <c r="FQ92" s="7">
        <f t="shared" si="53"/>
        <v>43</v>
      </c>
      <c r="FR92" s="10">
        <v>20.585000000000001</v>
      </c>
      <c r="FS92" s="11" t="s">
        <v>133</v>
      </c>
      <c r="FT92" s="7" t="str">
        <v/>
      </c>
      <c r="FU92" s="7" t="str">
        <v/>
      </c>
      <c r="FW92" s="8" t="s">
        <v>32</v>
      </c>
      <c r="FX92" s="7">
        <f t="shared" si="54"/>
        <v>43</v>
      </c>
      <c r="FY92" s="10">
        <v>20.585000000000001</v>
      </c>
      <c r="FZ92" s="11" t="s">
        <v>133</v>
      </c>
      <c r="GA92" s="7" t="str">
        <v/>
      </c>
      <c r="GB92" s="7" t="str">
        <v/>
      </c>
    </row>
    <row r="93" spans="2:184" ht="15.75" x14ac:dyDescent="0.25">
      <c r="B93" s="82">
        <f t="shared" si="55"/>
        <v>2558</v>
      </c>
      <c r="C93" s="8" t="s">
        <v>33</v>
      </c>
      <c r="D93" s="7">
        <f t="shared" si="28"/>
        <v>44</v>
      </c>
      <c r="E93" s="10">
        <v>2.5579999999999998</v>
      </c>
      <c r="F93" s="11" t="s">
        <v>134</v>
      </c>
      <c r="G93" s="7" t="str">
        <v/>
      </c>
      <c r="H93" s="7" t="str">
        <v/>
      </c>
      <c r="J93" s="16">
        <f t="shared" si="29"/>
        <v>2558</v>
      </c>
      <c r="K93" s="8" t="s">
        <v>33</v>
      </c>
      <c r="L93" s="7">
        <f t="shared" si="30"/>
        <v>44</v>
      </c>
      <c r="M93" s="10">
        <v>2.5579999999999998</v>
      </c>
      <c r="N93" s="11" t="s">
        <v>134</v>
      </c>
      <c r="O93" s="7" t="str">
        <v/>
      </c>
      <c r="P93" s="7" t="str">
        <v/>
      </c>
      <c r="R93" s="8" t="s">
        <v>33</v>
      </c>
      <c r="S93" s="7">
        <f t="shared" si="31"/>
        <v>44</v>
      </c>
      <c r="T93" s="10">
        <v>2.5579999999999998</v>
      </c>
      <c r="U93" s="11" t="s">
        <v>134</v>
      </c>
      <c r="V93" s="7" t="str">
        <v/>
      </c>
      <c r="W93" s="7" t="str">
        <v/>
      </c>
      <c r="Y93" s="8" t="s">
        <v>33</v>
      </c>
      <c r="Z93" s="7">
        <f t="shared" si="32"/>
        <v>44</v>
      </c>
      <c r="AA93" s="10">
        <v>2.5579999999999998</v>
      </c>
      <c r="AB93" s="11" t="s">
        <v>134</v>
      </c>
      <c r="AC93" s="7" t="str">
        <v/>
      </c>
      <c r="AD93" s="7" t="str">
        <v/>
      </c>
      <c r="AF93" s="8" t="s">
        <v>33</v>
      </c>
      <c r="AG93" s="7">
        <f t="shared" si="33"/>
        <v>44</v>
      </c>
      <c r="AH93" s="10">
        <v>2.5579999999999998</v>
      </c>
      <c r="AI93" s="11" t="s">
        <v>134</v>
      </c>
      <c r="AJ93" s="7" t="str">
        <v/>
      </c>
      <c r="AK93" s="7" t="str">
        <v/>
      </c>
      <c r="AM93" s="8" t="s">
        <v>33</v>
      </c>
      <c r="AN93" s="7">
        <f t="shared" si="34"/>
        <v>44</v>
      </c>
      <c r="AO93" s="10">
        <v>2.5579999999999998</v>
      </c>
      <c r="AP93" s="11" t="s">
        <v>134</v>
      </c>
      <c r="AQ93" s="7" t="str">
        <v/>
      </c>
      <c r="AR93" s="7" t="str">
        <v/>
      </c>
      <c r="AT93" s="8" t="s">
        <v>33</v>
      </c>
      <c r="AU93" s="7">
        <f t="shared" si="35"/>
        <v>44</v>
      </c>
      <c r="AV93" s="10">
        <v>2.5579999999999998</v>
      </c>
      <c r="AW93" s="11" t="s">
        <v>134</v>
      </c>
      <c r="AX93" s="7" t="str">
        <v/>
      </c>
      <c r="AY93" s="7" t="str">
        <v/>
      </c>
      <c r="BA93" s="8" t="s">
        <v>33</v>
      </c>
      <c r="BB93" s="7">
        <f t="shared" si="36"/>
        <v>44</v>
      </c>
      <c r="BC93" s="10">
        <v>2.5579999999999998</v>
      </c>
      <c r="BD93" s="11" t="s">
        <v>134</v>
      </c>
      <c r="BE93" s="7" t="str">
        <v/>
      </c>
      <c r="BF93" s="7" t="str">
        <v/>
      </c>
      <c r="BH93" s="8" t="s">
        <v>33</v>
      </c>
      <c r="BI93" s="7">
        <f t="shared" si="37"/>
        <v>44</v>
      </c>
      <c r="BJ93" s="10">
        <v>2.5579999999999998</v>
      </c>
      <c r="BK93" s="11" t="s">
        <v>134</v>
      </c>
      <c r="BL93" s="7" t="str">
        <v/>
      </c>
      <c r="BM93" s="7" t="str">
        <v/>
      </c>
      <c r="BO93" s="8" t="s">
        <v>33</v>
      </c>
      <c r="BP93" s="7">
        <f t="shared" si="38"/>
        <v>44</v>
      </c>
      <c r="BQ93" s="10">
        <v>2.5579999999999998</v>
      </c>
      <c r="BR93" s="11" t="s">
        <v>134</v>
      </c>
      <c r="BS93" s="7" t="str">
        <v/>
      </c>
      <c r="BT93" s="7" t="str">
        <v/>
      </c>
      <c r="BV93" s="8" t="s">
        <v>33</v>
      </c>
      <c r="BW93" s="7">
        <f t="shared" si="39"/>
        <v>44</v>
      </c>
      <c r="BX93" s="10">
        <v>2.5579999999999998</v>
      </c>
      <c r="BY93" s="11" t="s">
        <v>134</v>
      </c>
      <c r="BZ93" s="7" t="str">
        <v/>
      </c>
      <c r="CA93" s="7" t="str">
        <v/>
      </c>
      <c r="CC93" s="8" t="s">
        <v>33</v>
      </c>
      <c r="CD93" s="7">
        <f t="shared" si="40"/>
        <v>44</v>
      </c>
      <c r="CE93" s="10">
        <v>2.5579999999999998</v>
      </c>
      <c r="CF93" s="11" t="s">
        <v>134</v>
      </c>
      <c r="CG93" s="7" t="str">
        <v/>
      </c>
      <c r="CH93" s="7" t="str">
        <v/>
      </c>
      <c r="CJ93" s="8" t="s">
        <v>33</v>
      </c>
      <c r="CK93" s="7">
        <f t="shared" si="41"/>
        <v>44</v>
      </c>
      <c r="CL93" s="10">
        <v>2.5579999999999998</v>
      </c>
      <c r="CM93" s="11" t="s">
        <v>134</v>
      </c>
      <c r="CN93" s="7" t="str">
        <v/>
      </c>
      <c r="CO93" s="7" t="str">
        <v/>
      </c>
      <c r="CQ93" s="8" t="s">
        <v>33</v>
      </c>
      <c r="CR93" s="7">
        <f t="shared" si="42"/>
        <v>44</v>
      </c>
      <c r="CS93" s="10">
        <v>2.5579999999999998</v>
      </c>
      <c r="CT93" s="11" t="s">
        <v>134</v>
      </c>
      <c r="CU93" s="7" t="str">
        <v/>
      </c>
      <c r="CV93" s="7" t="str">
        <v/>
      </c>
      <c r="CX93" s="8" t="s">
        <v>33</v>
      </c>
      <c r="CY93" s="7">
        <f t="shared" si="43"/>
        <v>44</v>
      </c>
      <c r="CZ93" s="10">
        <v>2.5579999999999998</v>
      </c>
      <c r="DA93" s="11" t="s">
        <v>134</v>
      </c>
      <c r="DB93" s="7" t="str">
        <v/>
      </c>
      <c r="DC93" s="7" t="str">
        <v/>
      </c>
      <c r="DE93" s="8" t="s">
        <v>33</v>
      </c>
      <c r="DF93" s="7">
        <f t="shared" si="44"/>
        <v>44</v>
      </c>
      <c r="DG93" s="10">
        <v>2.5579999999999998</v>
      </c>
      <c r="DH93" s="11" t="s">
        <v>134</v>
      </c>
      <c r="DI93" s="7" t="str">
        <v/>
      </c>
      <c r="DJ93" s="7" t="str">
        <v/>
      </c>
      <c r="DL93" s="8" t="s">
        <v>33</v>
      </c>
      <c r="DM93" s="7">
        <f t="shared" si="45"/>
        <v>44</v>
      </c>
      <c r="DN93" s="10">
        <v>2.5579999999999998</v>
      </c>
      <c r="DO93" s="11" t="s">
        <v>134</v>
      </c>
      <c r="DP93" s="7" t="str">
        <v/>
      </c>
      <c r="DQ93" s="7" t="str">
        <v/>
      </c>
      <c r="DS93" s="8" t="s">
        <v>33</v>
      </c>
      <c r="DT93" s="7">
        <f t="shared" si="46"/>
        <v>44</v>
      </c>
      <c r="DU93" s="10">
        <v>2.5579999999999998</v>
      </c>
      <c r="DV93" s="11" t="s">
        <v>134</v>
      </c>
      <c r="DW93" s="7" t="str">
        <v/>
      </c>
      <c r="DX93" s="7" t="str">
        <v/>
      </c>
      <c r="DZ93" s="8" t="s">
        <v>33</v>
      </c>
      <c r="EA93" s="7">
        <f t="shared" si="47"/>
        <v>44</v>
      </c>
      <c r="EB93" s="10">
        <v>2.5579999999999998</v>
      </c>
      <c r="EC93" s="11" t="s">
        <v>134</v>
      </c>
      <c r="ED93" s="7" t="str">
        <v/>
      </c>
      <c r="EE93" s="7" t="str">
        <v/>
      </c>
      <c r="EG93" s="8" t="s">
        <v>33</v>
      </c>
      <c r="EH93" s="7">
        <f t="shared" si="48"/>
        <v>44</v>
      </c>
      <c r="EI93" s="10">
        <v>2.5579999999999998</v>
      </c>
      <c r="EJ93" s="11" t="s">
        <v>134</v>
      </c>
      <c r="EK93" s="7" t="str">
        <v/>
      </c>
      <c r="EL93" s="7" t="str">
        <v/>
      </c>
      <c r="EN93" s="8" t="s">
        <v>33</v>
      </c>
      <c r="EO93" s="7">
        <f t="shared" si="49"/>
        <v>44</v>
      </c>
      <c r="EP93" s="10">
        <v>2.5579999999999998</v>
      </c>
      <c r="EQ93" s="11" t="s">
        <v>134</v>
      </c>
      <c r="ER93" s="7" t="str">
        <v/>
      </c>
      <c r="ES93" s="7" t="str">
        <v/>
      </c>
      <c r="EU93" s="8" t="s">
        <v>33</v>
      </c>
      <c r="EV93" s="7">
        <f t="shared" si="50"/>
        <v>44</v>
      </c>
      <c r="EW93" s="10">
        <v>2.5579999999999998</v>
      </c>
      <c r="EX93" s="11" t="s">
        <v>134</v>
      </c>
      <c r="EY93" s="7" t="str">
        <v/>
      </c>
      <c r="EZ93" s="7" t="str">
        <v/>
      </c>
      <c r="FB93" s="8" t="s">
        <v>33</v>
      </c>
      <c r="FC93" s="7">
        <f t="shared" si="51"/>
        <v>44</v>
      </c>
      <c r="FD93" s="10">
        <v>2.5579999999999998</v>
      </c>
      <c r="FE93" s="11" t="s">
        <v>134</v>
      </c>
      <c r="FF93" s="7" t="str">
        <v/>
      </c>
      <c r="FG93" s="7" t="str">
        <v/>
      </c>
      <c r="FI93" s="8" t="s">
        <v>33</v>
      </c>
      <c r="FJ93" s="7">
        <f t="shared" si="52"/>
        <v>44</v>
      </c>
      <c r="FK93" s="10">
        <v>2.5579999999999998</v>
      </c>
      <c r="FL93" s="11" t="s">
        <v>134</v>
      </c>
      <c r="FM93" s="7" t="str">
        <v/>
      </c>
      <c r="FN93" s="7" t="str">
        <v/>
      </c>
      <c r="FP93" s="8" t="s">
        <v>33</v>
      </c>
      <c r="FQ93" s="7">
        <f t="shared" si="53"/>
        <v>44</v>
      </c>
      <c r="FR93" s="10">
        <v>2.5579999999999998</v>
      </c>
      <c r="FS93" s="11" t="s">
        <v>134</v>
      </c>
      <c r="FT93" s="7" t="str">
        <v/>
      </c>
      <c r="FU93" s="7" t="str">
        <v/>
      </c>
      <c r="FW93" s="8" t="s">
        <v>33</v>
      </c>
      <c r="FX93" s="7">
        <f t="shared" si="54"/>
        <v>44</v>
      </c>
      <c r="FY93" s="10">
        <v>2.5579999999999998</v>
      </c>
      <c r="FZ93" s="11" t="s">
        <v>134</v>
      </c>
      <c r="GA93" s="7" t="str">
        <v/>
      </c>
      <c r="GB93" s="7" t="str">
        <v/>
      </c>
    </row>
    <row r="94" spans="2:184" ht="15.75" x14ac:dyDescent="0.25">
      <c r="B94" s="82">
        <f t="shared" si="55"/>
        <v>2683</v>
      </c>
      <c r="C94" s="8" t="s">
        <v>33</v>
      </c>
      <c r="D94" s="7">
        <f t="shared" si="28"/>
        <v>44</v>
      </c>
      <c r="E94" s="10">
        <v>2.6829999999999998</v>
      </c>
      <c r="F94" s="11" t="s">
        <v>135</v>
      </c>
      <c r="G94" s="7" t="str">
        <v/>
      </c>
      <c r="H94" s="7" t="str">
        <v/>
      </c>
      <c r="J94" s="16">
        <f t="shared" si="29"/>
        <v>2683</v>
      </c>
      <c r="K94" s="8" t="s">
        <v>33</v>
      </c>
      <c r="L94" s="7">
        <f t="shared" si="30"/>
        <v>44</v>
      </c>
      <c r="M94" s="10">
        <v>2.6829999999999998</v>
      </c>
      <c r="N94" s="11" t="s">
        <v>135</v>
      </c>
      <c r="O94" s="7" t="str">
        <v/>
      </c>
      <c r="P94" s="7" t="str">
        <v/>
      </c>
      <c r="R94" s="8" t="s">
        <v>33</v>
      </c>
      <c r="S94" s="7">
        <f t="shared" si="31"/>
        <v>44</v>
      </c>
      <c r="T94" s="10">
        <v>2.6829999999999998</v>
      </c>
      <c r="U94" s="11" t="s">
        <v>135</v>
      </c>
      <c r="V94" s="7" t="str">
        <v/>
      </c>
      <c r="W94" s="7" t="str">
        <v/>
      </c>
      <c r="Y94" s="8" t="s">
        <v>33</v>
      </c>
      <c r="Z94" s="7">
        <f t="shared" si="32"/>
        <v>44</v>
      </c>
      <c r="AA94" s="10">
        <v>2.6829999999999998</v>
      </c>
      <c r="AB94" s="11" t="s">
        <v>135</v>
      </c>
      <c r="AC94" s="7" t="str">
        <v/>
      </c>
      <c r="AD94" s="7" t="str">
        <v/>
      </c>
      <c r="AF94" s="8" t="s">
        <v>33</v>
      </c>
      <c r="AG94" s="7">
        <f t="shared" si="33"/>
        <v>44</v>
      </c>
      <c r="AH94" s="10">
        <v>2.6829999999999998</v>
      </c>
      <c r="AI94" s="11" t="s">
        <v>135</v>
      </c>
      <c r="AJ94" s="7" t="str">
        <v/>
      </c>
      <c r="AK94" s="7" t="str">
        <v/>
      </c>
      <c r="AM94" s="8" t="s">
        <v>33</v>
      </c>
      <c r="AN94" s="7">
        <f t="shared" si="34"/>
        <v>44</v>
      </c>
      <c r="AO94" s="10">
        <v>2.6829999999999998</v>
      </c>
      <c r="AP94" s="11" t="s">
        <v>135</v>
      </c>
      <c r="AQ94" s="7" t="str">
        <v/>
      </c>
      <c r="AR94" s="7" t="str">
        <v/>
      </c>
      <c r="AT94" s="8" t="s">
        <v>33</v>
      </c>
      <c r="AU94" s="7">
        <f t="shared" si="35"/>
        <v>44</v>
      </c>
      <c r="AV94" s="10">
        <v>2.6829999999999998</v>
      </c>
      <c r="AW94" s="11" t="s">
        <v>135</v>
      </c>
      <c r="AX94" s="7" t="str">
        <v/>
      </c>
      <c r="AY94" s="7" t="str">
        <v/>
      </c>
      <c r="BA94" s="8" t="s">
        <v>33</v>
      </c>
      <c r="BB94" s="7">
        <f t="shared" si="36"/>
        <v>44</v>
      </c>
      <c r="BC94" s="10">
        <v>2.6829999999999998</v>
      </c>
      <c r="BD94" s="11" t="s">
        <v>135</v>
      </c>
      <c r="BE94" s="7" t="str">
        <v/>
      </c>
      <c r="BF94" s="7" t="str">
        <v/>
      </c>
      <c r="BH94" s="8" t="s">
        <v>33</v>
      </c>
      <c r="BI94" s="7">
        <f t="shared" si="37"/>
        <v>44</v>
      </c>
      <c r="BJ94" s="10">
        <v>2.6829999999999998</v>
      </c>
      <c r="BK94" s="11" t="s">
        <v>135</v>
      </c>
      <c r="BL94" s="7" t="str">
        <v/>
      </c>
      <c r="BM94" s="7" t="str">
        <v/>
      </c>
      <c r="BO94" s="8" t="s">
        <v>33</v>
      </c>
      <c r="BP94" s="7">
        <f t="shared" si="38"/>
        <v>44</v>
      </c>
      <c r="BQ94" s="10">
        <v>2.6829999999999998</v>
      </c>
      <c r="BR94" s="11" t="s">
        <v>135</v>
      </c>
      <c r="BS94" s="7" t="str">
        <v/>
      </c>
      <c r="BT94" s="7" t="str">
        <v/>
      </c>
      <c r="BV94" s="8" t="s">
        <v>33</v>
      </c>
      <c r="BW94" s="7">
        <f t="shared" si="39"/>
        <v>44</v>
      </c>
      <c r="BX94" s="10">
        <v>2.6829999999999998</v>
      </c>
      <c r="BY94" s="11" t="s">
        <v>135</v>
      </c>
      <c r="BZ94" s="7" t="str">
        <v/>
      </c>
      <c r="CA94" s="7" t="str">
        <v/>
      </c>
      <c r="CC94" s="8" t="s">
        <v>33</v>
      </c>
      <c r="CD94" s="7">
        <f t="shared" si="40"/>
        <v>44</v>
      </c>
      <c r="CE94" s="10">
        <v>2.6829999999999998</v>
      </c>
      <c r="CF94" s="11" t="s">
        <v>135</v>
      </c>
      <c r="CG94" s="7" t="str">
        <v/>
      </c>
      <c r="CH94" s="7" t="str">
        <v/>
      </c>
      <c r="CJ94" s="8" t="s">
        <v>33</v>
      </c>
      <c r="CK94" s="7">
        <f t="shared" si="41"/>
        <v>44</v>
      </c>
      <c r="CL94" s="10">
        <v>2.6829999999999998</v>
      </c>
      <c r="CM94" s="11" t="s">
        <v>135</v>
      </c>
      <c r="CN94" s="7" t="str">
        <v/>
      </c>
      <c r="CO94" s="7" t="str">
        <v/>
      </c>
      <c r="CQ94" s="8" t="s">
        <v>33</v>
      </c>
      <c r="CR94" s="7">
        <f t="shared" si="42"/>
        <v>44</v>
      </c>
      <c r="CS94" s="10">
        <v>2.6829999999999998</v>
      </c>
      <c r="CT94" s="11" t="s">
        <v>135</v>
      </c>
      <c r="CU94" s="7" t="str">
        <v/>
      </c>
      <c r="CV94" s="7" t="str">
        <v/>
      </c>
      <c r="CX94" s="8" t="s">
        <v>33</v>
      </c>
      <c r="CY94" s="7">
        <f t="shared" si="43"/>
        <v>44</v>
      </c>
      <c r="CZ94" s="10">
        <v>2.6829999999999998</v>
      </c>
      <c r="DA94" s="11" t="s">
        <v>135</v>
      </c>
      <c r="DB94" s="7" t="str">
        <v/>
      </c>
      <c r="DC94" s="7" t="str">
        <v/>
      </c>
      <c r="DE94" s="8" t="s">
        <v>33</v>
      </c>
      <c r="DF94" s="7">
        <f t="shared" si="44"/>
        <v>44</v>
      </c>
      <c r="DG94" s="10">
        <v>2.6829999999999998</v>
      </c>
      <c r="DH94" s="11" t="s">
        <v>135</v>
      </c>
      <c r="DI94" s="7" t="str">
        <v/>
      </c>
      <c r="DJ94" s="7" t="str">
        <v/>
      </c>
      <c r="DL94" s="8" t="s">
        <v>33</v>
      </c>
      <c r="DM94" s="7">
        <f t="shared" si="45"/>
        <v>44</v>
      </c>
      <c r="DN94" s="10">
        <v>2.6829999999999998</v>
      </c>
      <c r="DO94" s="11" t="s">
        <v>135</v>
      </c>
      <c r="DP94" s="7" t="str">
        <v/>
      </c>
      <c r="DQ94" s="7" t="str">
        <v/>
      </c>
      <c r="DS94" s="8" t="s">
        <v>33</v>
      </c>
      <c r="DT94" s="7">
        <f t="shared" si="46"/>
        <v>44</v>
      </c>
      <c r="DU94" s="10">
        <v>2.6829999999999998</v>
      </c>
      <c r="DV94" s="11" t="s">
        <v>135</v>
      </c>
      <c r="DW94" s="7" t="str">
        <v/>
      </c>
      <c r="DX94" s="7" t="str">
        <v/>
      </c>
      <c r="DZ94" s="8" t="s">
        <v>33</v>
      </c>
      <c r="EA94" s="7">
        <f t="shared" si="47"/>
        <v>44</v>
      </c>
      <c r="EB94" s="10">
        <v>2.6829999999999998</v>
      </c>
      <c r="EC94" s="11" t="s">
        <v>135</v>
      </c>
      <c r="ED94" s="7" t="str">
        <v/>
      </c>
      <c r="EE94" s="7" t="str">
        <v/>
      </c>
      <c r="EG94" s="8" t="s">
        <v>33</v>
      </c>
      <c r="EH94" s="7">
        <f t="shared" si="48"/>
        <v>44</v>
      </c>
      <c r="EI94" s="10">
        <v>2.6829999999999998</v>
      </c>
      <c r="EJ94" s="11" t="s">
        <v>135</v>
      </c>
      <c r="EK94" s="7" t="str">
        <v/>
      </c>
      <c r="EL94" s="7" t="str">
        <v/>
      </c>
      <c r="EN94" s="8" t="s">
        <v>33</v>
      </c>
      <c r="EO94" s="7">
        <f t="shared" si="49"/>
        <v>44</v>
      </c>
      <c r="EP94" s="10">
        <v>2.6829999999999998</v>
      </c>
      <c r="EQ94" s="11" t="s">
        <v>135</v>
      </c>
      <c r="ER94" s="7" t="str">
        <v/>
      </c>
      <c r="ES94" s="7" t="str">
        <v/>
      </c>
      <c r="EU94" s="8" t="s">
        <v>33</v>
      </c>
      <c r="EV94" s="7">
        <f t="shared" si="50"/>
        <v>44</v>
      </c>
      <c r="EW94" s="10">
        <v>2.6829999999999998</v>
      </c>
      <c r="EX94" s="11" t="s">
        <v>135</v>
      </c>
      <c r="EY94" s="7" t="str">
        <v/>
      </c>
      <c r="EZ94" s="7" t="str">
        <v/>
      </c>
      <c r="FB94" s="8" t="s">
        <v>33</v>
      </c>
      <c r="FC94" s="7">
        <f t="shared" si="51"/>
        <v>44</v>
      </c>
      <c r="FD94" s="10">
        <v>2.6829999999999998</v>
      </c>
      <c r="FE94" s="11" t="s">
        <v>135</v>
      </c>
      <c r="FF94" s="7" t="str">
        <v/>
      </c>
      <c r="FG94" s="7" t="str">
        <v/>
      </c>
      <c r="FI94" s="8" t="s">
        <v>33</v>
      </c>
      <c r="FJ94" s="7">
        <f t="shared" si="52"/>
        <v>44</v>
      </c>
      <c r="FK94" s="10">
        <v>2.6829999999999998</v>
      </c>
      <c r="FL94" s="11" t="s">
        <v>135</v>
      </c>
      <c r="FM94" s="7" t="str">
        <v/>
      </c>
      <c r="FN94" s="7" t="str">
        <v/>
      </c>
      <c r="FP94" s="8" t="s">
        <v>33</v>
      </c>
      <c r="FQ94" s="7">
        <f t="shared" si="53"/>
        <v>44</v>
      </c>
      <c r="FR94" s="10">
        <v>2.6829999999999998</v>
      </c>
      <c r="FS94" s="11" t="s">
        <v>135</v>
      </c>
      <c r="FT94" s="7" t="str">
        <v/>
      </c>
      <c r="FU94" s="7" t="str">
        <v/>
      </c>
      <c r="FW94" s="8" t="s">
        <v>33</v>
      </c>
      <c r="FX94" s="7">
        <f t="shared" si="54"/>
        <v>44</v>
      </c>
      <c r="FY94" s="10">
        <v>2.6829999999999998</v>
      </c>
      <c r="FZ94" s="11" t="s">
        <v>135</v>
      </c>
      <c r="GA94" s="7" t="str">
        <v/>
      </c>
      <c r="GB94" s="7" t="str">
        <v/>
      </c>
    </row>
    <row r="95" spans="2:184" ht="15.75" x14ac:dyDescent="0.25">
      <c r="B95" s="82">
        <f t="shared" si="55"/>
        <v>19278</v>
      </c>
      <c r="C95" s="8" t="s">
        <v>33</v>
      </c>
      <c r="D95" s="7">
        <f t="shared" si="28"/>
        <v>44</v>
      </c>
      <c r="E95" s="10">
        <v>19.277999999999999</v>
      </c>
      <c r="F95" s="11" t="s">
        <v>132</v>
      </c>
      <c r="G95" s="7" t="str">
        <v/>
      </c>
      <c r="H95" s="7" t="str">
        <v/>
      </c>
      <c r="J95" s="16">
        <f t="shared" si="29"/>
        <v>19278</v>
      </c>
      <c r="K95" s="8" t="s">
        <v>33</v>
      </c>
      <c r="L95" s="7">
        <f t="shared" si="30"/>
        <v>44</v>
      </c>
      <c r="M95" s="10">
        <v>19.277999999999999</v>
      </c>
      <c r="N95" s="11" t="s">
        <v>132</v>
      </c>
      <c r="O95" s="7" t="str">
        <v/>
      </c>
      <c r="P95" s="7" t="str">
        <v/>
      </c>
      <c r="R95" s="8" t="s">
        <v>33</v>
      </c>
      <c r="S95" s="7">
        <f t="shared" si="31"/>
        <v>44</v>
      </c>
      <c r="T95" s="10">
        <v>19.277999999999999</v>
      </c>
      <c r="U95" s="11" t="s">
        <v>132</v>
      </c>
      <c r="V95" s="7" t="str">
        <v/>
      </c>
      <c r="W95" s="7" t="str">
        <v/>
      </c>
      <c r="Y95" s="8" t="s">
        <v>33</v>
      </c>
      <c r="Z95" s="7">
        <f t="shared" si="32"/>
        <v>44</v>
      </c>
      <c r="AA95" s="10">
        <v>19.277999999999999</v>
      </c>
      <c r="AB95" s="11" t="s">
        <v>132</v>
      </c>
      <c r="AC95" s="7" t="str">
        <v/>
      </c>
      <c r="AD95" s="7" t="str">
        <v/>
      </c>
      <c r="AF95" s="8" t="s">
        <v>33</v>
      </c>
      <c r="AG95" s="7">
        <f t="shared" si="33"/>
        <v>44</v>
      </c>
      <c r="AH95" s="10">
        <v>19.277999999999999</v>
      </c>
      <c r="AI95" s="11" t="s">
        <v>132</v>
      </c>
      <c r="AJ95" s="7" t="str">
        <v/>
      </c>
      <c r="AK95" s="7" t="str">
        <v/>
      </c>
      <c r="AM95" s="8" t="s">
        <v>33</v>
      </c>
      <c r="AN95" s="7">
        <f t="shared" si="34"/>
        <v>44</v>
      </c>
      <c r="AO95" s="10">
        <v>19.277999999999999</v>
      </c>
      <c r="AP95" s="11" t="s">
        <v>132</v>
      </c>
      <c r="AQ95" s="7" t="str">
        <v/>
      </c>
      <c r="AR95" s="7" t="str">
        <v/>
      </c>
      <c r="AT95" s="8" t="s">
        <v>33</v>
      </c>
      <c r="AU95" s="7">
        <f t="shared" si="35"/>
        <v>44</v>
      </c>
      <c r="AV95" s="10">
        <v>19.277999999999999</v>
      </c>
      <c r="AW95" s="11" t="s">
        <v>132</v>
      </c>
      <c r="AX95" s="7" t="str">
        <v/>
      </c>
      <c r="AY95" s="7" t="str">
        <v/>
      </c>
      <c r="BA95" s="8" t="s">
        <v>33</v>
      </c>
      <c r="BB95" s="7">
        <f t="shared" si="36"/>
        <v>44</v>
      </c>
      <c r="BC95" s="10">
        <v>19.277999999999999</v>
      </c>
      <c r="BD95" s="11" t="s">
        <v>132</v>
      </c>
      <c r="BE95" s="7" t="str">
        <v/>
      </c>
      <c r="BF95" s="7" t="str">
        <v/>
      </c>
      <c r="BH95" s="8" t="s">
        <v>33</v>
      </c>
      <c r="BI95" s="7">
        <f t="shared" si="37"/>
        <v>44</v>
      </c>
      <c r="BJ95" s="10">
        <v>19.277999999999999</v>
      </c>
      <c r="BK95" s="11" t="s">
        <v>132</v>
      </c>
      <c r="BL95" s="7" t="str">
        <v/>
      </c>
      <c r="BM95" s="7" t="str">
        <v/>
      </c>
      <c r="BO95" s="8" t="s">
        <v>33</v>
      </c>
      <c r="BP95" s="7">
        <f t="shared" si="38"/>
        <v>44</v>
      </c>
      <c r="BQ95" s="10">
        <v>19.277999999999999</v>
      </c>
      <c r="BR95" s="11" t="s">
        <v>132</v>
      </c>
      <c r="BS95" s="7" t="str">
        <v/>
      </c>
      <c r="BT95" s="7" t="str">
        <v/>
      </c>
      <c r="BV95" s="8" t="s">
        <v>33</v>
      </c>
      <c r="BW95" s="7">
        <f t="shared" si="39"/>
        <v>44</v>
      </c>
      <c r="BX95" s="10">
        <v>19.277999999999999</v>
      </c>
      <c r="BY95" s="11" t="s">
        <v>132</v>
      </c>
      <c r="BZ95" s="7" t="str">
        <v/>
      </c>
      <c r="CA95" s="7" t="str">
        <v/>
      </c>
      <c r="CC95" s="8" t="s">
        <v>33</v>
      </c>
      <c r="CD95" s="7">
        <f t="shared" si="40"/>
        <v>44</v>
      </c>
      <c r="CE95" s="10">
        <v>19.277999999999999</v>
      </c>
      <c r="CF95" s="11" t="s">
        <v>132</v>
      </c>
      <c r="CG95" s="7" t="str">
        <v/>
      </c>
      <c r="CH95" s="7" t="str">
        <v/>
      </c>
      <c r="CJ95" s="8" t="s">
        <v>33</v>
      </c>
      <c r="CK95" s="7">
        <f t="shared" si="41"/>
        <v>44</v>
      </c>
      <c r="CL95" s="10">
        <v>19.277999999999999</v>
      </c>
      <c r="CM95" s="11" t="s">
        <v>132</v>
      </c>
      <c r="CN95" s="7" t="str">
        <v/>
      </c>
      <c r="CO95" s="7" t="str">
        <v/>
      </c>
      <c r="CQ95" s="8" t="s">
        <v>33</v>
      </c>
      <c r="CR95" s="7">
        <f t="shared" si="42"/>
        <v>44</v>
      </c>
      <c r="CS95" s="10">
        <v>19.277999999999999</v>
      </c>
      <c r="CT95" s="11" t="s">
        <v>132</v>
      </c>
      <c r="CU95" s="7" t="str">
        <v/>
      </c>
      <c r="CV95" s="7" t="str">
        <v/>
      </c>
      <c r="CX95" s="8" t="s">
        <v>33</v>
      </c>
      <c r="CY95" s="7">
        <f t="shared" si="43"/>
        <v>44</v>
      </c>
      <c r="CZ95" s="10">
        <v>19.277999999999999</v>
      </c>
      <c r="DA95" s="11" t="s">
        <v>132</v>
      </c>
      <c r="DB95" s="7" t="str">
        <v/>
      </c>
      <c r="DC95" s="7" t="str">
        <v/>
      </c>
      <c r="DE95" s="8" t="s">
        <v>33</v>
      </c>
      <c r="DF95" s="7">
        <f t="shared" si="44"/>
        <v>44</v>
      </c>
      <c r="DG95" s="10">
        <v>19.277999999999999</v>
      </c>
      <c r="DH95" s="11" t="s">
        <v>132</v>
      </c>
      <c r="DI95" s="7" t="str">
        <v/>
      </c>
      <c r="DJ95" s="7" t="str">
        <v/>
      </c>
      <c r="DL95" s="8" t="s">
        <v>33</v>
      </c>
      <c r="DM95" s="7">
        <f t="shared" si="45"/>
        <v>44</v>
      </c>
      <c r="DN95" s="10">
        <v>19.277999999999999</v>
      </c>
      <c r="DO95" s="11" t="s">
        <v>132</v>
      </c>
      <c r="DP95" s="7" t="str">
        <v/>
      </c>
      <c r="DQ95" s="7" t="str">
        <v/>
      </c>
      <c r="DS95" s="8" t="s">
        <v>33</v>
      </c>
      <c r="DT95" s="7">
        <f t="shared" si="46"/>
        <v>44</v>
      </c>
      <c r="DU95" s="10">
        <v>19.277999999999999</v>
      </c>
      <c r="DV95" s="11" t="s">
        <v>132</v>
      </c>
      <c r="DW95" s="7" t="str">
        <v/>
      </c>
      <c r="DX95" s="7" t="str">
        <v/>
      </c>
      <c r="DZ95" s="8" t="s">
        <v>33</v>
      </c>
      <c r="EA95" s="7">
        <f t="shared" si="47"/>
        <v>44</v>
      </c>
      <c r="EB95" s="10">
        <v>19.277999999999999</v>
      </c>
      <c r="EC95" s="11" t="s">
        <v>132</v>
      </c>
      <c r="ED95" s="7" t="str">
        <v/>
      </c>
      <c r="EE95" s="7" t="str">
        <v/>
      </c>
      <c r="EG95" s="8" t="s">
        <v>33</v>
      </c>
      <c r="EH95" s="7">
        <f t="shared" si="48"/>
        <v>44</v>
      </c>
      <c r="EI95" s="10">
        <v>19.277999999999999</v>
      </c>
      <c r="EJ95" s="11" t="s">
        <v>132</v>
      </c>
      <c r="EK95" s="7" t="str">
        <v/>
      </c>
      <c r="EL95" s="7" t="str">
        <v/>
      </c>
      <c r="EN95" s="8" t="s">
        <v>33</v>
      </c>
      <c r="EO95" s="7">
        <f t="shared" si="49"/>
        <v>44</v>
      </c>
      <c r="EP95" s="10">
        <v>19.277999999999999</v>
      </c>
      <c r="EQ95" s="11" t="s">
        <v>132</v>
      </c>
      <c r="ER95" s="7" t="str">
        <v/>
      </c>
      <c r="ES95" s="7" t="str">
        <v/>
      </c>
      <c r="EU95" s="8" t="s">
        <v>33</v>
      </c>
      <c r="EV95" s="7">
        <f t="shared" si="50"/>
        <v>44</v>
      </c>
      <c r="EW95" s="10">
        <v>19.277999999999999</v>
      </c>
      <c r="EX95" s="11" t="s">
        <v>132</v>
      </c>
      <c r="EY95" s="7" t="str">
        <v/>
      </c>
      <c r="EZ95" s="7" t="str">
        <v/>
      </c>
      <c r="FB95" s="8" t="s">
        <v>33</v>
      </c>
      <c r="FC95" s="7">
        <f t="shared" si="51"/>
        <v>44</v>
      </c>
      <c r="FD95" s="10">
        <v>19.277999999999999</v>
      </c>
      <c r="FE95" s="11" t="s">
        <v>132</v>
      </c>
      <c r="FF95" s="7" t="str">
        <v/>
      </c>
      <c r="FG95" s="7" t="str">
        <v/>
      </c>
      <c r="FI95" s="8" t="s">
        <v>33</v>
      </c>
      <c r="FJ95" s="7">
        <f t="shared" si="52"/>
        <v>44</v>
      </c>
      <c r="FK95" s="10">
        <v>19.277999999999999</v>
      </c>
      <c r="FL95" s="11" t="s">
        <v>132</v>
      </c>
      <c r="FM95" s="7" t="str">
        <v/>
      </c>
      <c r="FN95" s="7" t="str">
        <v/>
      </c>
      <c r="FP95" s="8" t="s">
        <v>33</v>
      </c>
      <c r="FQ95" s="7">
        <f t="shared" si="53"/>
        <v>44</v>
      </c>
      <c r="FR95" s="10">
        <v>19.277999999999999</v>
      </c>
      <c r="FS95" s="11" t="s">
        <v>132</v>
      </c>
      <c r="FT95" s="7" t="str">
        <v/>
      </c>
      <c r="FU95" s="7" t="str">
        <v/>
      </c>
      <c r="FW95" s="8" t="s">
        <v>33</v>
      </c>
      <c r="FX95" s="7">
        <f t="shared" si="54"/>
        <v>44</v>
      </c>
      <c r="FY95" s="10">
        <v>19.277999999999999</v>
      </c>
      <c r="FZ95" s="11" t="s">
        <v>132</v>
      </c>
      <c r="GA95" s="7" t="str">
        <v/>
      </c>
      <c r="GB95" s="7" t="str">
        <v/>
      </c>
    </row>
    <row r="96" spans="2:184" ht="15.75" x14ac:dyDescent="0.25">
      <c r="B96" s="82">
        <f t="shared" si="55"/>
        <v>21655</v>
      </c>
      <c r="C96" s="8" t="s">
        <v>33</v>
      </c>
      <c r="D96" s="7">
        <f t="shared" si="28"/>
        <v>44</v>
      </c>
      <c r="E96" s="10">
        <v>21.655000000000001</v>
      </c>
      <c r="F96" s="11" t="s">
        <v>133</v>
      </c>
      <c r="G96" s="7" t="str">
        <v/>
      </c>
      <c r="H96" s="7" t="str">
        <v/>
      </c>
      <c r="J96" s="16">
        <f t="shared" si="29"/>
        <v>21655</v>
      </c>
      <c r="K96" s="8" t="s">
        <v>33</v>
      </c>
      <c r="L96" s="7">
        <f t="shared" si="30"/>
        <v>44</v>
      </c>
      <c r="M96" s="10">
        <v>21.655000000000001</v>
      </c>
      <c r="N96" s="11" t="s">
        <v>133</v>
      </c>
      <c r="O96" s="7" t="str">
        <v/>
      </c>
      <c r="P96" s="7" t="str">
        <v/>
      </c>
      <c r="R96" s="8" t="s">
        <v>33</v>
      </c>
      <c r="S96" s="7">
        <f t="shared" si="31"/>
        <v>44</v>
      </c>
      <c r="T96" s="10">
        <v>21.655000000000001</v>
      </c>
      <c r="U96" s="11" t="s">
        <v>133</v>
      </c>
      <c r="V96" s="7" t="str">
        <v/>
      </c>
      <c r="W96" s="7" t="str">
        <v/>
      </c>
      <c r="Y96" s="8" t="s">
        <v>33</v>
      </c>
      <c r="Z96" s="7">
        <f t="shared" si="32"/>
        <v>44</v>
      </c>
      <c r="AA96" s="10">
        <v>21.655000000000001</v>
      </c>
      <c r="AB96" s="11" t="s">
        <v>133</v>
      </c>
      <c r="AC96" s="7" t="str">
        <v/>
      </c>
      <c r="AD96" s="7" t="str">
        <v/>
      </c>
      <c r="AF96" s="8" t="s">
        <v>33</v>
      </c>
      <c r="AG96" s="7">
        <f t="shared" si="33"/>
        <v>44</v>
      </c>
      <c r="AH96" s="10">
        <v>21.655000000000001</v>
      </c>
      <c r="AI96" s="11" t="s">
        <v>133</v>
      </c>
      <c r="AJ96" s="7" t="str">
        <v/>
      </c>
      <c r="AK96" s="7" t="str">
        <v/>
      </c>
      <c r="AM96" s="8" t="s">
        <v>33</v>
      </c>
      <c r="AN96" s="7">
        <f t="shared" si="34"/>
        <v>44</v>
      </c>
      <c r="AO96" s="10">
        <v>21.655000000000001</v>
      </c>
      <c r="AP96" s="11" t="s">
        <v>133</v>
      </c>
      <c r="AQ96" s="7" t="str">
        <v/>
      </c>
      <c r="AR96" s="7" t="str">
        <v/>
      </c>
      <c r="AT96" s="8" t="s">
        <v>33</v>
      </c>
      <c r="AU96" s="7">
        <f t="shared" si="35"/>
        <v>44</v>
      </c>
      <c r="AV96" s="10">
        <v>21.655000000000001</v>
      </c>
      <c r="AW96" s="11" t="s">
        <v>133</v>
      </c>
      <c r="AX96" s="7" t="str">
        <v/>
      </c>
      <c r="AY96" s="7" t="str">
        <v/>
      </c>
      <c r="BA96" s="8" t="s">
        <v>33</v>
      </c>
      <c r="BB96" s="7">
        <f t="shared" si="36"/>
        <v>44</v>
      </c>
      <c r="BC96" s="10">
        <v>21.655000000000001</v>
      </c>
      <c r="BD96" s="11" t="s">
        <v>133</v>
      </c>
      <c r="BE96" s="7" t="str">
        <v/>
      </c>
      <c r="BF96" s="7" t="str">
        <v/>
      </c>
      <c r="BH96" s="8" t="s">
        <v>33</v>
      </c>
      <c r="BI96" s="7">
        <f t="shared" si="37"/>
        <v>44</v>
      </c>
      <c r="BJ96" s="10">
        <v>21.655000000000001</v>
      </c>
      <c r="BK96" s="11" t="s">
        <v>133</v>
      </c>
      <c r="BL96" s="7" t="str">
        <v/>
      </c>
      <c r="BM96" s="7" t="str">
        <v/>
      </c>
      <c r="BO96" s="8" t="s">
        <v>33</v>
      </c>
      <c r="BP96" s="7">
        <f t="shared" si="38"/>
        <v>44</v>
      </c>
      <c r="BQ96" s="10">
        <v>21.655000000000001</v>
      </c>
      <c r="BR96" s="11" t="s">
        <v>133</v>
      </c>
      <c r="BS96" s="7" t="str">
        <v/>
      </c>
      <c r="BT96" s="7" t="str">
        <v/>
      </c>
      <c r="BV96" s="8" t="s">
        <v>33</v>
      </c>
      <c r="BW96" s="7">
        <f t="shared" si="39"/>
        <v>44</v>
      </c>
      <c r="BX96" s="10">
        <v>21.655000000000001</v>
      </c>
      <c r="BY96" s="11" t="s">
        <v>133</v>
      </c>
      <c r="BZ96" s="7" t="str">
        <v/>
      </c>
      <c r="CA96" s="7" t="str">
        <v/>
      </c>
      <c r="CC96" s="8" t="s">
        <v>33</v>
      </c>
      <c r="CD96" s="7">
        <f t="shared" si="40"/>
        <v>44</v>
      </c>
      <c r="CE96" s="10">
        <v>21.655000000000001</v>
      </c>
      <c r="CF96" s="11" t="s">
        <v>133</v>
      </c>
      <c r="CG96" s="7" t="str">
        <v/>
      </c>
      <c r="CH96" s="7" t="str">
        <v/>
      </c>
      <c r="CJ96" s="8" t="s">
        <v>33</v>
      </c>
      <c r="CK96" s="7">
        <f t="shared" si="41"/>
        <v>44</v>
      </c>
      <c r="CL96" s="10">
        <v>21.655000000000001</v>
      </c>
      <c r="CM96" s="11" t="s">
        <v>133</v>
      </c>
      <c r="CN96" s="7" t="str">
        <v/>
      </c>
      <c r="CO96" s="7" t="str">
        <v/>
      </c>
      <c r="CQ96" s="8" t="s">
        <v>33</v>
      </c>
      <c r="CR96" s="7">
        <f t="shared" si="42"/>
        <v>44</v>
      </c>
      <c r="CS96" s="10">
        <v>21.655000000000001</v>
      </c>
      <c r="CT96" s="11" t="s">
        <v>133</v>
      </c>
      <c r="CU96" s="7" t="str">
        <v/>
      </c>
      <c r="CV96" s="7" t="str">
        <v/>
      </c>
      <c r="CX96" s="8" t="s">
        <v>33</v>
      </c>
      <c r="CY96" s="7">
        <f t="shared" si="43"/>
        <v>44</v>
      </c>
      <c r="CZ96" s="10">
        <v>21.655000000000001</v>
      </c>
      <c r="DA96" s="11" t="s">
        <v>133</v>
      </c>
      <c r="DB96" s="7" t="str">
        <v/>
      </c>
      <c r="DC96" s="7" t="str">
        <v/>
      </c>
      <c r="DE96" s="8" t="s">
        <v>33</v>
      </c>
      <c r="DF96" s="7">
        <f t="shared" si="44"/>
        <v>44</v>
      </c>
      <c r="DG96" s="10">
        <v>21.655000000000001</v>
      </c>
      <c r="DH96" s="11" t="s">
        <v>133</v>
      </c>
      <c r="DI96" s="7" t="str">
        <v/>
      </c>
      <c r="DJ96" s="7" t="str">
        <v/>
      </c>
      <c r="DL96" s="8" t="s">
        <v>33</v>
      </c>
      <c r="DM96" s="7">
        <f t="shared" si="45"/>
        <v>44</v>
      </c>
      <c r="DN96" s="10">
        <v>21.655000000000001</v>
      </c>
      <c r="DO96" s="11" t="s">
        <v>133</v>
      </c>
      <c r="DP96" s="7" t="str">
        <v/>
      </c>
      <c r="DQ96" s="7" t="str">
        <v/>
      </c>
      <c r="DS96" s="8" t="s">
        <v>33</v>
      </c>
      <c r="DT96" s="7">
        <f t="shared" si="46"/>
        <v>44</v>
      </c>
      <c r="DU96" s="10">
        <v>21.655000000000001</v>
      </c>
      <c r="DV96" s="11" t="s">
        <v>133</v>
      </c>
      <c r="DW96" s="7" t="str">
        <v/>
      </c>
      <c r="DX96" s="7" t="str">
        <v/>
      </c>
      <c r="DZ96" s="8" t="s">
        <v>33</v>
      </c>
      <c r="EA96" s="7">
        <f t="shared" si="47"/>
        <v>44</v>
      </c>
      <c r="EB96" s="10">
        <v>21.655000000000001</v>
      </c>
      <c r="EC96" s="11" t="s">
        <v>133</v>
      </c>
      <c r="ED96" s="7" t="str">
        <v/>
      </c>
      <c r="EE96" s="7" t="str">
        <v/>
      </c>
      <c r="EG96" s="8" t="s">
        <v>33</v>
      </c>
      <c r="EH96" s="7">
        <f t="shared" si="48"/>
        <v>44</v>
      </c>
      <c r="EI96" s="10">
        <v>21.655000000000001</v>
      </c>
      <c r="EJ96" s="11" t="s">
        <v>133</v>
      </c>
      <c r="EK96" s="7" t="str">
        <v/>
      </c>
      <c r="EL96" s="7" t="str">
        <v/>
      </c>
      <c r="EN96" s="8" t="s">
        <v>33</v>
      </c>
      <c r="EO96" s="7">
        <f t="shared" si="49"/>
        <v>44</v>
      </c>
      <c r="EP96" s="10">
        <v>21.655000000000001</v>
      </c>
      <c r="EQ96" s="11" t="s">
        <v>133</v>
      </c>
      <c r="ER96" s="7" t="str">
        <v/>
      </c>
      <c r="ES96" s="7" t="str">
        <v/>
      </c>
      <c r="EU96" s="8" t="s">
        <v>33</v>
      </c>
      <c r="EV96" s="7">
        <f t="shared" si="50"/>
        <v>44</v>
      </c>
      <c r="EW96" s="10">
        <v>21.655000000000001</v>
      </c>
      <c r="EX96" s="11" t="s">
        <v>133</v>
      </c>
      <c r="EY96" s="7" t="str">
        <v/>
      </c>
      <c r="EZ96" s="7" t="str">
        <v/>
      </c>
      <c r="FB96" s="8" t="s">
        <v>33</v>
      </c>
      <c r="FC96" s="7">
        <f t="shared" si="51"/>
        <v>44</v>
      </c>
      <c r="FD96" s="10">
        <v>21.655000000000001</v>
      </c>
      <c r="FE96" s="11" t="s">
        <v>133</v>
      </c>
      <c r="FF96" s="7" t="str">
        <v/>
      </c>
      <c r="FG96" s="7" t="str">
        <v/>
      </c>
      <c r="FI96" s="8" t="s">
        <v>33</v>
      </c>
      <c r="FJ96" s="7">
        <f t="shared" si="52"/>
        <v>44</v>
      </c>
      <c r="FK96" s="10">
        <v>21.655000000000001</v>
      </c>
      <c r="FL96" s="11" t="s">
        <v>133</v>
      </c>
      <c r="FM96" s="7" t="str">
        <v/>
      </c>
      <c r="FN96" s="7" t="str">
        <v/>
      </c>
      <c r="FP96" s="8" t="s">
        <v>33</v>
      </c>
      <c r="FQ96" s="7">
        <f t="shared" si="53"/>
        <v>44</v>
      </c>
      <c r="FR96" s="10">
        <v>21.655000000000001</v>
      </c>
      <c r="FS96" s="11" t="s">
        <v>133</v>
      </c>
      <c r="FT96" s="7" t="str">
        <v/>
      </c>
      <c r="FU96" s="7" t="str">
        <v/>
      </c>
      <c r="FW96" s="8" t="s">
        <v>33</v>
      </c>
      <c r="FX96" s="7">
        <f t="shared" si="54"/>
        <v>44</v>
      </c>
      <c r="FY96" s="10">
        <v>21.655000000000001</v>
      </c>
      <c r="FZ96" s="11" t="s">
        <v>133</v>
      </c>
      <c r="GA96" s="7" t="str">
        <v/>
      </c>
      <c r="GB96" s="7" t="str">
        <v/>
      </c>
    </row>
    <row r="97" spans="2:184" ht="15.75" x14ac:dyDescent="0.25">
      <c r="B97" s="82">
        <f t="shared" si="55"/>
        <v>2696</v>
      </c>
      <c r="C97" s="8" t="s">
        <v>127</v>
      </c>
      <c r="D97" s="7">
        <f t="shared" si="28"/>
        <v>45</v>
      </c>
      <c r="E97" s="10">
        <v>2.6960000000000002</v>
      </c>
      <c r="F97" s="11" t="s">
        <v>134</v>
      </c>
      <c r="G97" s="7" t="str">
        <v/>
      </c>
      <c r="H97" s="7" t="str">
        <v/>
      </c>
      <c r="J97" s="16">
        <f t="shared" si="29"/>
        <v>2696</v>
      </c>
      <c r="K97" s="8" t="s">
        <v>127</v>
      </c>
      <c r="L97" s="7">
        <f t="shared" si="30"/>
        <v>45</v>
      </c>
      <c r="M97" s="10">
        <v>2.6960000000000002</v>
      </c>
      <c r="N97" s="11" t="s">
        <v>134</v>
      </c>
      <c r="O97" s="7">
        <v>16370</v>
      </c>
      <c r="P97" s="7">
        <v>184</v>
      </c>
      <c r="R97" s="8" t="s">
        <v>127</v>
      </c>
      <c r="S97" s="7">
        <f t="shared" si="31"/>
        <v>45</v>
      </c>
      <c r="T97" s="10">
        <v>2.6960000000000002</v>
      </c>
      <c r="U97" s="11" t="s">
        <v>134</v>
      </c>
      <c r="V97" s="7">
        <v>17638</v>
      </c>
      <c r="W97" s="7">
        <v>140</v>
      </c>
      <c r="Y97" s="8" t="s">
        <v>127</v>
      </c>
      <c r="Z97" s="7">
        <f t="shared" si="32"/>
        <v>45</v>
      </c>
      <c r="AA97" s="10">
        <v>2.6960000000000002</v>
      </c>
      <c r="AB97" s="11" t="s">
        <v>134</v>
      </c>
      <c r="AC97" s="7">
        <v>17503</v>
      </c>
      <c r="AD97" s="7">
        <v>144</v>
      </c>
      <c r="AF97" s="8" t="s">
        <v>127</v>
      </c>
      <c r="AG97" s="7">
        <f t="shared" si="33"/>
        <v>45</v>
      </c>
      <c r="AH97" s="10">
        <v>2.6960000000000002</v>
      </c>
      <c r="AI97" s="11" t="s">
        <v>134</v>
      </c>
      <c r="AJ97" s="7">
        <v>16881</v>
      </c>
      <c r="AK97" s="7">
        <v>140</v>
      </c>
      <c r="AM97" s="8" t="s">
        <v>127</v>
      </c>
      <c r="AN97" s="7">
        <f t="shared" si="34"/>
        <v>45</v>
      </c>
      <c r="AO97" s="10">
        <v>2.6960000000000002</v>
      </c>
      <c r="AP97" s="11" t="s">
        <v>134</v>
      </c>
      <c r="AQ97" s="7">
        <v>16888</v>
      </c>
      <c r="AR97" s="7">
        <v>146</v>
      </c>
      <c r="AT97" s="8" t="s">
        <v>127</v>
      </c>
      <c r="AU97" s="7">
        <f t="shared" si="35"/>
        <v>45</v>
      </c>
      <c r="AV97" s="10">
        <v>2.6960000000000002</v>
      </c>
      <c r="AW97" s="11" t="s">
        <v>134</v>
      </c>
      <c r="AX97" s="7">
        <v>15937</v>
      </c>
      <c r="AY97" s="7">
        <v>116</v>
      </c>
      <c r="BA97" s="8" t="s">
        <v>127</v>
      </c>
      <c r="BB97" s="7">
        <f t="shared" si="36"/>
        <v>45</v>
      </c>
      <c r="BC97" s="10">
        <v>2.6960000000000002</v>
      </c>
      <c r="BD97" s="11" t="s">
        <v>134</v>
      </c>
      <c r="BE97" s="7">
        <v>17608</v>
      </c>
      <c r="BF97" s="7">
        <v>147</v>
      </c>
      <c r="BH97" s="8" t="s">
        <v>127</v>
      </c>
      <c r="BI97" s="7">
        <f t="shared" si="37"/>
        <v>45</v>
      </c>
      <c r="BJ97" s="10">
        <v>2.6960000000000002</v>
      </c>
      <c r="BK97" s="11" t="s">
        <v>134</v>
      </c>
      <c r="BL97" s="7">
        <v>16941</v>
      </c>
      <c r="BM97" s="7">
        <v>142</v>
      </c>
      <c r="BO97" s="8" t="s">
        <v>127</v>
      </c>
      <c r="BP97" s="7">
        <f t="shared" si="38"/>
        <v>45</v>
      </c>
      <c r="BQ97" s="10">
        <v>2.6960000000000002</v>
      </c>
      <c r="BR97" s="11" t="s">
        <v>134</v>
      </c>
      <c r="BS97" s="7">
        <v>16137</v>
      </c>
      <c r="BT97" s="7">
        <v>150</v>
      </c>
      <c r="BV97" s="8" t="s">
        <v>127</v>
      </c>
      <c r="BW97" s="7">
        <f t="shared" si="39"/>
        <v>45</v>
      </c>
      <c r="BX97" s="10">
        <v>2.6960000000000002</v>
      </c>
      <c r="BY97" s="11" t="s">
        <v>134</v>
      </c>
      <c r="BZ97" s="7">
        <v>17472</v>
      </c>
      <c r="CA97" s="7">
        <v>144</v>
      </c>
      <c r="CC97" s="8" t="s">
        <v>127</v>
      </c>
      <c r="CD97" s="7">
        <f t="shared" si="40"/>
        <v>45</v>
      </c>
      <c r="CE97" s="10">
        <v>2.6960000000000002</v>
      </c>
      <c r="CF97" s="11" t="s">
        <v>134</v>
      </c>
      <c r="CG97" s="7">
        <v>16940</v>
      </c>
      <c r="CH97" s="7">
        <v>142</v>
      </c>
      <c r="CJ97" s="8" t="s">
        <v>127</v>
      </c>
      <c r="CK97" s="7">
        <f t="shared" si="41"/>
        <v>45</v>
      </c>
      <c r="CL97" s="10">
        <v>2.6960000000000002</v>
      </c>
      <c r="CM97" s="11" t="s">
        <v>134</v>
      </c>
      <c r="CN97" s="7" t="str">
        <v/>
      </c>
      <c r="CO97" s="7" t="str">
        <v/>
      </c>
      <c r="CQ97" s="8" t="s">
        <v>127</v>
      </c>
      <c r="CR97" s="7">
        <f t="shared" si="42"/>
        <v>45</v>
      </c>
      <c r="CS97" s="10">
        <v>2.6960000000000002</v>
      </c>
      <c r="CT97" s="11" t="s">
        <v>134</v>
      </c>
      <c r="CU97" s="7" t="str">
        <v/>
      </c>
      <c r="CV97" s="7" t="str">
        <v/>
      </c>
      <c r="CX97" s="8" t="s">
        <v>127</v>
      </c>
      <c r="CY97" s="7">
        <f t="shared" si="43"/>
        <v>45</v>
      </c>
      <c r="CZ97" s="10">
        <v>2.6960000000000002</v>
      </c>
      <c r="DA97" s="11" t="s">
        <v>134</v>
      </c>
      <c r="DB97" s="7" t="str">
        <v/>
      </c>
      <c r="DC97" s="7" t="str">
        <v/>
      </c>
      <c r="DE97" s="8" t="s">
        <v>127</v>
      </c>
      <c r="DF97" s="7">
        <f t="shared" si="44"/>
        <v>45</v>
      </c>
      <c r="DG97" s="10">
        <v>2.6960000000000002</v>
      </c>
      <c r="DH97" s="11" t="s">
        <v>134</v>
      </c>
      <c r="DI97" s="7" t="str">
        <v/>
      </c>
      <c r="DJ97" s="7" t="str">
        <v/>
      </c>
      <c r="DL97" s="8" t="s">
        <v>127</v>
      </c>
      <c r="DM97" s="7">
        <f t="shared" si="45"/>
        <v>45</v>
      </c>
      <c r="DN97" s="10">
        <v>2.6960000000000002</v>
      </c>
      <c r="DO97" s="11" t="s">
        <v>134</v>
      </c>
      <c r="DP97" s="7" t="str">
        <v/>
      </c>
      <c r="DQ97" s="7" t="str">
        <v/>
      </c>
      <c r="DS97" s="8" t="s">
        <v>127</v>
      </c>
      <c r="DT97" s="7">
        <f t="shared" si="46"/>
        <v>45</v>
      </c>
      <c r="DU97" s="10">
        <v>2.6960000000000002</v>
      </c>
      <c r="DV97" s="11" t="s">
        <v>134</v>
      </c>
      <c r="DW97" s="7" t="str">
        <v/>
      </c>
      <c r="DX97" s="7" t="str">
        <v/>
      </c>
      <c r="DZ97" s="8" t="s">
        <v>127</v>
      </c>
      <c r="EA97" s="7">
        <f t="shared" si="47"/>
        <v>45</v>
      </c>
      <c r="EB97" s="10">
        <v>2.6960000000000002</v>
      </c>
      <c r="EC97" s="11" t="s">
        <v>134</v>
      </c>
      <c r="ED97" s="7" t="str">
        <v/>
      </c>
      <c r="EE97" s="7" t="str">
        <v/>
      </c>
      <c r="EG97" s="8" t="s">
        <v>127</v>
      </c>
      <c r="EH97" s="7">
        <f t="shared" si="48"/>
        <v>45</v>
      </c>
      <c r="EI97" s="10">
        <v>2.6960000000000002</v>
      </c>
      <c r="EJ97" s="11" t="s">
        <v>134</v>
      </c>
      <c r="EK97" s="7" t="str">
        <v/>
      </c>
      <c r="EL97" s="7" t="str">
        <v/>
      </c>
      <c r="EN97" s="8" t="s">
        <v>127</v>
      </c>
      <c r="EO97" s="7">
        <f t="shared" si="49"/>
        <v>45</v>
      </c>
      <c r="EP97" s="10">
        <v>2.6960000000000002</v>
      </c>
      <c r="EQ97" s="11" t="s">
        <v>134</v>
      </c>
      <c r="ER97" s="7" t="str">
        <v/>
      </c>
      <c r="ES97" s="7" t="str">
        <v/>
      </c>
      <c r="EU97" s="8" t="s">
        <v>127</v>
      </c>
      <c r="EV97" s="7">
        <f t="shared" si="50"/>
        <v>45</v>
      </c>
      <c r="EW97" s="10">
        <v>2.6960000000000002</v>
      </c>
      <c r="EX97" s="11" t="s">
        <v>134</v>
      </c>
      <c r="EY97" s="7" t="str">
        <v/>
      </c>
      <c r="EZ97" s="7" t="str">
        <v/>
      </c>
      <c r="FB97" s="8" t="s">
        <v>127</v>
      </c>
      <c r="FC97" s="7">
        <f t="shared" si="51"/>
        <v>45</v>
      </c>
      <c r="FD97" s="10">
        <v>2.6960000000000002</v>
      </c>
      <c r="FE97" s="11" t="s">
        <v>134</v>
      </c>
      <c r="FF97" s="7" t="str">
        <v/>
      </c>
      <c r="FG97" s="7" t="str">
        <v/>
      </c>
      <c r="FI97" s="8" t="s">
        <v>127</v>
      </c>
      <c r="FJ97" s="7">
        <f t="shared" si="52"/>
        <v>45</v>
      </c>
      <c r="FK97" s="10">
        <v>2.6960000000000002</v>
      </c>
      <c r="FL97" s="11" t="s">
        <v>134</v>
      </c>
      <c r="FM97" s="7" t="str">
        <v/>
      </c>
      <c r="FN97" s="7" t="str">
        <v/>
      </c>
      <c r="FP97" s="8" t="s">
        <v>127</v>
      </c>
      <c r="FQ97" s="7">
        <f t="shared" si="53"/>
        <v>45</v>
      </c>
      <c r="FR97" s="10">
        <v>2.6960000000000002</v>
      </c>
      <c r="FS97" s="11" t="s">
        <v>134</v>
      </c>
      <c r="FT97" s="7" t="str">
        <v/>
      </c>
      <c r="FU97" s="7" t="str">
        <v/>
      </c>
      <c r="FW97" s="8" t="s">
        <v>127</v>
      </c>
      <c r="FX97" s="7">
        <f t="shared" si="54"/>
        <v>45</v>
      </c>
      <c r="FY97" s="10">
        <v>2.6960000000000002</v>
      </c>
      <c r="FZ97" s="11" t="s">
        <v>134</v>
      </c>
      <c r="GA97" s="7" t="str">
        <v/>
      </c>
      <c r="GB97" s="7" t="str">
        <v/>
      </c>
    </row>
    <row r="98" spans="2:184" ht="15.75" x14ac:dyDescent="0.25">
      <c r="B98" s="82">
        <f t="shared" si="55"/>
        <v>2834</v>
      </c>
      <c r="C98" s="8" t="s">
        <v>127</v>
      </c>
      <c r="D98" s="7">
        <f t="shared" si="28"/>
        <v>45</v>
      </c>
      <c r="E98" s="10">
        <v>2.8340000000000001</v>
      </c>
      <c r="F98" s="11" t="s">
        <v>135</v>
      </c>
      <c r="G98" s="7" t="str">
        <v/>
      </c>
      <c r="H98" s="7" t="str">
        <v/>
      </c>
      <c r="J98" s="16">
        <f t="shared" si="29"/>
        <v>2834</v>
      </c>
      <c r="K98" s="8" t="s">
        <v>127</v>
      </c>
      <c r="L98" s="7">
        <f t="shared" si="30"/>
        <v>45</v>
      </c>
      <c r="M98" s="10">
        <v>2.8340000000000001</v>
      </c>
      <c r="N98" s="11" t="s">
        <v>135</v>
      </c>
      <c r="O98" s="7" t="str">
        <v/>
      </c>
      <c r="P98" s="7" t="str">
        <v/>
      </c>
      <c r="R98" s="8" t="s">
        <v>127</v>
      </c>
      <c r="S98" s="7">
        <f t="shared" si="31"/>
        <v>45</v>
      </c>
      <c r="T98" s="10">
        <v>2.8340000000000001</v>
      </c>
      <c r="U98" s="11" t="s">
        <v>135</v>
      </c>
      <c r="V98" s="7" t="str">
        <v/>
      </c>
      <c r="W98" s="7" t="str">
        <v/>
      </c>
      <c r="Y98" s="8" t="s">
        <v>127</v>
      </c>
      <c r="Z98" s="7">
        <f t="shared" si="32"/>
        <v>45</v>
      </c>
      <c r="AA98" s="10">
        <v>2.8340000000000001</v>
      </c>
      <c r="AB98" s="11" t="s">
        <v>135</v>
      </c>
      <c r="AC98" s="7" t="str">
        <v/>
      </c>
      <c r="AD98" s="7" t="str">
        <v/>
      </c>
      <c r="AF98" s="8" t="s">
        <v>127</v>
      </c>
      <c r="AG98" s="7">
        <f t="shared" si="33"/>
        <v>45</v>
      </c>
      <c r="AH98" s="10">
        <v>2.8340000000000001</v>
      </c>
      <c r="AI98" s="11" t="s">
        <v>135</v>
      </c>
      <c r="AJ98" s="7" t="str">
        <v/>
      </c>
      <c r="AK98" s="7" t="str">
        <v/>
      </c>
      <c r="AM98" s="8" t="s">
        <v>127</v>
      </c>
      <c r="AN98" s="7">
        <f t="shared" si="34"/>
        <v>45</v>
      </c>
      <c r="AO98" s="10">
        <v>2.8340000000000001</v>
      </c>
      <c r="AP98" s="11" t="s">
        <v>135</v>
      </c>
      <c r="AQ98" s="7" t="str">
        <v/>
      </c>
      <c r="AR98" s="7" t="str">
        <v/>
      </c>
      <c r="AT98" s="8" t="s">
        <v>127</v>
      </c>
      <c r="AU98" s="7">
        <f t="shared" si="35"/>
        <v>45</v>
      </c>
      <c r="AV98" s="10">
        <v>2.8340000000000001</v>
      </c>
      <c r="AW98" s="11" t="s">
        <v>135</v>
      </c>
      <c r="AX98" s="7" t="str">
        <v/>
      </c>
      <c r="AY98" s="7" t="str">
        <v/>
      </c>
      <c r="BA98" s="8" t="s">
        <v>127</v>
      </c>
      <c r="BB98" s="7">
        <f t="shared" si="36"/>
        <v>45</v>
      </c>
      <c r="BC98" s="10">
        <v>2.8340000000000001</v>
      </c>
      <c r="BD98" s="11" t="s">
        <v>135</v>
      </c>
      <c r="BE98" s="7" t="str">
        <v/>
      </c>
      <c r="BF98" s="7" t="str">
        <v/>
      </c>
      <c r="BH98" s="8" t="s">
        <v>127</v>
      </c>
      <c r="BI98" s="7">
        <f t="shared" si="37"/>
        <v>45</v>
      </c>
      <c r="BJ98" s="10">
        <v>2.8340000000000001</v>
      </c>
      <c r="BK98" s="11" t="s">
        <v>135</v>
      </c>
      <c r="BL98" s="7" t="str">
        <v/>
      </c>
      <c r="BM98" s="7" t="str">
        <v/>
      </c>
      <c r="BO98" s="8" t="s">
        <v>127</v>
      </c>
      <c r="BP98" s="7">
        <f t="shared" si="38"/>
        <v>45</v>
      </c>
      <c r="BQ98" s="10">
        <v>2.8340000000000001</v>
      </c>
      <c r="BR98" s="11" t="s">
        <v>135</v>
      </c>
      <c r="BS98" s="7" t="str">
        <v/>
      </c>
      <c r="BT98" s="7" t="str">
        <v/>
      </c>
      <c r="BV98" s="8" t="s">
        <v>127</v>
      </c>
      <c r="BW98" s="7">
        <f t="shared" si="39"/>
        <v>45</v>
      </c>
      <c r="BX98" s="10">
        <v>2.8340000000000001</v>
      </c>
      <c r="BY98" s="11" t="s">
        <v>135</v>
      </c>
      <c r="BZ98" s="7" t="str">
        <v/>
      </c>
      <c r="CA98" s="7" t="str">
        <v/>
      </c>
      <c r="CC98" s="8" t="s">
        <v>127</v>
      </c>
      <c r="CD98" s="7">
        <f t="shared" si="40"/>
        <v>45</v>
      </c>
      <c r="CE98" s="10">
        <v>2.8340000000000001</v>
      </c>
      <c r="CF98" s="11" t="s">
        <v>135</v>
      </c>
      <c r="CG98" s="7" t="str">
        <v/>
      </c>
      <c r="CH98" s="7" t="str">
        <v/>
      </c>
      <c r="CJ98" s="8" t="s">
        <v>127</v>
      </c>
      <c r="CK98" s="7">
        <f t="shared" si="41"/>
        <v>45</v>
      </c>
      <c r="CL98" s="10">
        <v>2.8340000000000001</v>
      </c>
      <c r="CM98" s="11" t="s">
        <v>135</v>
      </c>
      <c r="CN98" s="7" t="str">
        <v/>
      </c>
      <c r="CO98" s="7" t="str">
        <v/>
      </c>
      <c r="CQ98" s="8" t="s">
        <v>127</v>
      </c>
      <c r="CR98" s="7">
        <f t="shared" si="42"/>
        <v>45</v>
      </c>
      <c r="CS98" s="10">
        <v>2.8340000000000001</v>
      </c>
      <c r="CT98" s="11" t="s">
        <v>135</v>
      </c>
      <c r="CU98" s="7" t="str">
        <v/>
      </c>
      <c r="CV98" s="7" t="str">
        <v/>
      </c>
      <c r="CX98" s="8" t="s">
        <v>127</v>
      </c>
      <c r="CY98" s="7">
        <f t="shared" si="43"/>
        <v>45</v>
      </c>
      <c r="CZ98" s="10">
        <v>2.8340000000000001</v>
      </c>
      <c r="DA98" s="11" t="s">
        <v>135</v>
      </c>
      <c r="DB98" s="7" t="str">
        <v/>
      </c>
      <c r="DC98" s="7" t="str">
        <v/>
      </c>
      <c r="DE98" s="8" t="s">
        <v>127</v>
      </c>
      <c r="DF98" s="7">
        <f t="shared" si="44"/>
        <v>45</v>
      </c>
      <c r="DG98" s="10">
        <v>2.8340000000000001</v>
      </c>
      <c r="DH98" s="11" t="s">
        <v>135</v>
      </c>
      <c r="DI98" s="7" t="str">
        <v/>
      </c>
      <c r="DJ98" s="7" t="str">
        <v/>
      </c>
      <c r="DL98" s="8" t="s">
        <v>127</v>
      </c>
      <c r="DM98" s="7">
        <f t="shared" si="45"/>
        <v>45</v>
      </c>
      <c r="DN98" s="10">
        <v>2.8340000000000001</v>
      </c>
      <c r="DO98" s="11" t="s">
        <v>135</v>
      </c>
      <c r="DP98" s="7" t="str">
        <v/>
      </c>
      <c r="DQ98" s="7" t="str">
        <v/>
      </c>
      <c r="DS98" s="8" t="s">
        <v>127</v>
      </c>
      <c r="DT98" s="7">
        <f t="shared" si="46"/>
        <v>45</v>
      </c>
      <c r="DU98" s="10">
        <v>2.8340000000000001</v>
      </c>
      <c r="DV98" s="11" t="s">
        <v>135</v>
      </c>
      <c r="DW98" s="7" t="str">
        <v/>
      </c>
      <c r="DX98" s="7" t="str">
        <v/>
      </c>
      <c r="DZ98" s="8" t="s">
        <v>127</v>
      </c>
      <c r="EA98" s="7">
        <f t="shared" si="47"/>
        <v>45</v>
      </c>
      <c r="EB98" s="10">
        <v>2.8340000000000001</v>
      </c>
      <c r="EC98" s="11" t="s">
        <v>135</v>
      </c>
      <c r="ED98" s="7" t="str">
        <v/>
      </c>
      <c r="EE98" s="7" t="str">
        <v/>
      </c>
      <c r="EG98" s="8" t="s">
        <v>127</v>
      </c>
      <c r="EH98" s="7">
        <f t="shared" si="48"/>
        <v>45</v>
      </c>
      <c r="EI98" s="10">
        <v>2.8340000000000001</v>
      </c>
      <c r="EJ98" s="11" t="s">
        <v>135</v>
      </c>
      <c r="EK98" s="7" t="str">
        <v/>
      </c>
      <c r="EL98" s="7" t="str">
        <v/>
      </c>
      <c r="EN98" s="8" t="s">
        <v>127</v>
      </c>
      <c r="EO98" s="7">
        <f t="shared" si="49"/>
        <v>45</v>
      </c>
      <c r="EP98" s="10">
        <v>2.8340000000000001</v>
      </c>
      <c r="EQ98" s="11" t="s">
        <v>135</v>
      </c>
      <c r="ER98" s="7" t="str">
        <v/>
      </c>
      <c r="ES98" s="7" t="str">
        <v/>
      </c>
      <c r="EU98" s="8" t="s">
        <v>127</v>
      </c>
      <c r="EV98" s="7">
        <f t="shared" si="50"/>
        <v>45</v>
      </c>
      <c r="EW98" s="10">
        <v>2.8340000000000001</v>
      </c>
      <c r="EX98" s="11" t="s">
        <v>135</v>
      </c>
      <c r="EY98" s="7" t="str">
        <v/>
      </c>
      <c r="EZ98" s="7" t="str">
        <v/>
      </c>
      <c r="FB98" s="8" t="s">
        <v>127</v>
      </c>
      <c r="FC98" s="7">
        <f t="shared" si="51"/>
        <v>45</v>
      </c>
      <c r="FD98" s="10">
        <v>2.8340000000000001</v>
      </c>
      <c r="FE98" s="11" t="s">
        <v>135</v>
      </c>
      <c r="FF98" s="7" t="str">
        <v/>
      </c>
      <c r="FG98" s="7" t="str">
        <v/>
      </c>
      <c r="FI98" s="8" t="s">
        <v>127</v>
      </c>
      <c r="FJ98" s="7">
        <f t="shared" si="52"/>
        <v>45</v>
      </c>
      <c r="FK98" s="10">
        <v>2.8340000000000001</v>
      </c>
      <c r="FL98" s="11" t="s">
        <v>135</v>
      </c>
      <c r="FM98" s="7" t="str">
        <v/>
      </c>
      <c r="FN98" s="7" t="str">
        <v/>
      </c>
      <c r="FP98" s="8" t="s">
        <v>127</v>
      </c>
      <c r="FQ98" s="7">
        <f t="shared" si="53"/>
        <v>45</v>
      </c>
      <c r="FR98" s="10">
        <v>2.8340000000000001</v>
      </c>
      <c r="FS98" s="11" t="s">
        <v>135</v>
      </c>
      <c r="FT98" s="7" t="str">
        <v/>
      </c>
      <c r="FU98" s="7" t="str">
        <v/>
      </c>
      <c r="FW98" s="8" t="s">
        <v>127</v>
      </c>
      <c r="FX98" s="7">
        <f t="shared" si="54"/>
        <v>45</v>
      </c>
      <c r="FY98" s="10">
        <v>2.8340000000000001</v>
      </c>
      <c r="FZ98" s="11" t="s">
        <v>135</v>
      </c>
      <c r="GA98" s="7" t="str">
        <v/>
      </c>
      <c r="GB98" s="7" t="str">
        <v/>
      </c>
    </row>
    <row r="99" spans="2:184" ht="15.75" x14ac:dyDescent="0.25">
      <c r="B99" s="82">
        <f t="shared" si="55"/>
        <v>20167</v>
      </c>
      <c r="C99" s="8" t="s">
        <v>127</v>
      </c>
      <c r="D99" s="7">
        <f t="shared" si="28"/>
        <v>45</v>
      </c>
      <c r="E99" s="10">
        <v>20.167000000000002</v>
      </c>
      <c r="F99" s="11" t="s">
        <v>132</v>
      </c>
      <c r="G99" s="7" t="str">
        <v/>
      </c>
      <c r="H99" s="7" t="str">
        <v/>
      </c>
      <c r="J99" s="16">
        <f t="shared" si="29"/>
        <v>20214</v>
      </c>
      <c r="K99" s="8" t="s">
        <v>127</v>
      </c>
      <c r="L99" s="7">
        <f t="shared" si="30"/>
        <v>45</v>
      </c>
      <c r="M99" s="10">
        <v>20.213999999999999</v>
      </c>
      <c r="N99" s="11" t="s">
        <v>132</v>
      </c>
      <c r="O99" s="7">
        <v>2210</v>
      </c>
      <c r="P99" s="7">
        <v>152</v>
      </c>
      <c r="R99" s="8" t="s">
        <v>127</v>
      </c>
      <c r="S99" s="7">
        <f t="shared" si="31"/>
        <v>45</v>
      </c>
      <c r="T99" s="10">
        <v>20.213999999999999</v>
      </c>
      <c r="U99" s="11" t="s">
        <v>132</v>
      </c>
      <c r="V99" s="7">
        <v>1391</v>
      </c>
      <c r="W99" s="7">
        <v>125</v>
      </c>
      <c r="Y99" s="8" t="s">
        <v>127</v>
      </c>
      <c r="Z99" s="7">
        <f t="shared" si="32"/>
        <v>45</v>
      </c>
      <c r="AA99" s="10">
        <v>20.213999999999999</v>
      </c>
      <c r="AB99" s="11" t="s">
        <v>132</v>
      </c>
      <c r="AC99" s="7">
        <v>1353</v>
      </c>
      <c r="AD99" s="7">
        <v>123</v>
      </c>
      <c r="AF99" s="8" t="s">
        <v>127</v>
      </c>
      <c r="AG99" s="7">
        <f t="shared" si="33"/>
        <v>45</v>
      </c>
      <c r="AH99" s="10">
        <v>20.213999999999999</v>
      </c>
      <c r="AI99" s="11" t="s">
        <v>132</v>
      </c>
      <c r="AJ99" s="7">
        <v>1567</v>
      </c>
      <c r="AK99" s="7">
        <v>132</v>
      </c>
      <c r="AM99" s="8" t="s">
        <v>127</v>
      </c>
      <c r="AN99" s="7">
        <f t="shared" si="34"/>
        <v>45</v>
      </c>
      <c r="AO99" s="10">
        <v>20.213999999999999</v>
      </c>
      <c r="AP99" s="11" t="s">
        <v>132</v>
      </c>
      <c r="AQ99" s="7">
        <v>1533</v>
      </c>
      <c r="AR99" s="7">
        <v>126</v>
      </c>
      <c r="AT99" s="8" t="s">
        <v>127</v>
      </c>
      <c r="AU99" s="7">
        <f t="shared" si="35"/>
        <v>45</v>
      </c>
      <c r="AV99" s="10">
        <v>20.213999999999999</v>
      </c>
      <c r="AW99" s="11" t="s">
        <v>132</v>
      </c>
      <c r="AX99" s="7">
        <v>1547</v>
      </c>
      <c r="AY99" s="7">
        <v>139</v>
      </c>
      <c r="BA99" s="8" t="s">
        <v>127</v>
      </c>
      <c r="BB99" s="7">
        <f t="shared" si="36"/>
        <v>45</v>
      </c>
      <c r="BC99" s="10">
        <v>20.213999999999999</v>
      </c>
      <c r="BD99" s="11" t="s">
        <v>132</v>
      </c>
      <c r="BE99" s="7">
        <v>1939</v>
      </c>
      <c r="BF99" s="7">
        <v>138</v>
      </c>
      <c r="BH99" s="8" t="s">
        <v>127</v>
      </c>
      <c r="BI99" s="7">
        <f t="shared" si="37"/>
        <v>45</v>
      </c>
      <c r="BJ99" s="10">
        <v>20.213999999999999</v>
      </c>
      <c r="BK99" s="11" t="s">
        <v>132</v>
      </c>
      <c r="BL99" s="7">
        <v>1943</v>
      </c>
      <c r="BM99" s="7">
        <v>156</v>
      </c>
      <c r="BO99" s="8" t="s">
        <v>127</v>
      </c>
      <c r="BP99" s="7">
        <f t="shared" si="38"/>
        <v>45</v>
      </c>
      <c r="BQ99" s="10">
        <v>20.213999999999999</v>
      </c>
      <c r="BR99" s="11" t="s">
        <v>132</v>
      </c>
      <c r="BS99" s="7">
        <v>2177</v>
      </c>
      <c r="BT99" s="7">
        <v>138</v>
      </c>
      <c r="BV99" s="8" t="s">
        <v>127</v>
      </c>
      <c r="BW99" s="7">
        <f t="shared" si="39"/>
        <v>45</v>
      </c>
      <c r="BX99" s="10">
        <v>20.213999999999999</v>
      </c>
      <c r="BY99" s="11" t="s">
        <v>132</v>
      </c>
      <c r="BZ99" s="7">
        <v>1752</v>
      </c>
      <c r="CA99" s="7">
        <v>141</v>
      </c>
      <c r="CC99" s="8" t="s">
        <v>127</v>
      </c>
      <c r="CD99" s="7">
        <f t="shared" si="40"/>
        <v>45</v>
      </c>
      <c r="CE99" s="10">
        <v>20.213999999999999</v>
      </c>
      <c r="CF99" s="11" t="s">
        <v>132</v>
      </c>
      <c r="CG99" s="7">
        <v>2002</v>
      </c>
      <c r="CH99" s="7">
        <v>144</v>
      </c>
      <c r="CJ99" s="8" t="s">
        <v>127</v>
      </c>
      <c r="CK99" s="7">
        <f t="shared" si="41"/>
        <v>45</v>
      </c>
      <c r="CL99" s="10">
        <v>20.213999999999999</v>
      </c>
      <c r="CM99" s="11" t="s">
        <v>132</v>
      </c>
      <c r="CN99" s="7" t="str">
        <v/>
      </c>
      <c r="CO99" s="7" t="str">
        <v/>
      </c>
      <c r="CQ99" s="8" t="s">
        <v>127</v>
      </c>
      <c r="CR99" s="7">
        <f t="shared" si="42"/>
        <v>45</v>
      </c>
      <c r="CS99" s="10">
        <v>20.213999999999999</v>
      </c>
      <c r="CT99" s="11" t="s">
        <v>132</v>
      </c>
      <c r="CU99" s="7" t="str">
        <v/>
      </c>
      <c r="CV99" s="7" t="str">
        <v/>
      </c>
      <c r="CX99" s="8" t="s">
        <v>127</v>
      </c>
      <c r="CY99" s="7">
        <f t="shared" si="43"/>
        <v>45</v>
      </c>
      <c r="CZ99" s="10">
        <v>20.213999999999999</v>
      </c>
      <c r="DA99" s="11" t="s">
        <v>132</v>
      </c>
      <c r="DB99" s="7" t="str">
        <v/>
      </c>
      <c r="DC99" s="7" t="str">
        <v/>
      </c>
      <c r="DE99" s="8" t="s">
        <v>127</v>
      </c>
      <c r="DF99" s="7">
        <f t="shared" si="44"/>
        <v>45</v>
      </c>
      <c r="DG99" s="10">
        <v>20.213999999999999</v>
      </c>
      <c r="DH99" s="11" t="s">
        <v>132</v>
      </c>
      <c r="DI99" s="7" t="str">
        <v/>
      </c>
      <c r="DJ99" s="7" t="str">
        <v/>
      </c>
      <c r="DL99" s="8" t="s">
        <v>127</v>
      </c>
      <c r="DM99" s="7">
        <f t="shared" si="45"/>
        <v>45</v>
      </c>
      <c r="DN99" s="10">
        <v>20.213999999999999</v>
      </c>
      <c r="DO99" s="11" t="s">
        <v>132</v>
      </c>
      <c r="DP99" s="7" t="str">
        <v/>
      </c>
      <c r="DQ99" s="7" t="str">
        <v/>
      </c>
      <c r="DS99" s="8" t="s">
        <v>127</v>
      </c>
      <c r="DT99" s="7">
        <f t="shared" si="46"/>
        <v>45</v>
      </c>
      <c r="DU99" s="10">
        <v>20.213999999999999</v>
      </c>
      <c r="DV99" s="11" t="s">
        <v>132</v>
      </c>
      <c r="DW99" s="7" t="str">
        <v/>
      </c>
      <c r="DX99" s="7" t="str">
        <v/>
      </c>
      <c r="DZ99" s="8" t="s">
        <v>127</v>
      </c>
      <c r="EA99" s="7">
        <f t="shared" si="47"/>
        <v>45</v>
      </c>
      <c r="EB99" s="10">
        <v>20.213999999999999</v>
      </c>
      <c r="EC99" s="11" t="s">
        <v>132</v>
      </c>
      <c r="ED99" s="7" t="str">
        <v/>
      </c>
      <c r="EE99" s="7" t="str">
        <v/>
      </c>
      <c r="EG99" s="8" t="s">
        <v>127</v>
      </c>
      <c r="EH99" s="7">
        <f t="shared" si="48"/>
        <v>45</v>
      </c>
      <c r="EI99" s="10">
        <v>20.213999999999999</v>
      </c>
      <c r="EJ99" s="11" t="s">
        <v>132</v>
      </c>
      <c r="EK99" s="7" t="str">
        <v/>
      </c>
      <c r="EL99" s="7" t="str">
        <v/>
      </c>
      <c r="EN99" s="8" t="s">
        <v>127</v>
      </c>
      <c r="EO99" s="7">
        <f t="shared" si="49"/>
        <v>45</v>
      </c>
      <c r="EP99" s="10">
        <v>20.213999999999999</v>
      </c>
      <c r="EQ99" s="11" t="s">
        <v>132</v>
      </c>
      <c r="ER99" s="7" t="str">
        <v/>
      </c>
      <c r="ES99" s="7" t="str">
        <v/>
      </c>
      <c r="EU99" s="8" t="s">
        <v>127</v>
      </c>
      <c r="EV99" s="7">
        <f t="shared" si="50"/>
        <v>45</v>
      </c>
      <c r="EW99" s="10">
        <v>20.213999999999999</v>
      </c>
      <c r="EX99" s="11" t="s">
        <v>132</v>
      </c>
      <c r="EY99" s="7" t="str">
        <v/>
      </c>
      <c r="EZ99" s="7" t="str">
        <v/>
      </c>
      <c r="FB99" s="8" t="s">
        <v>127</v>
      </c>
      <c r="FC99" s="7">
        <f t="shared" si="51"/>
        <v>45</v>
      </c>
      <c r="FD99" s="10">
        <v>20.213999999999999</v>
      </c>
      <c r="FE99" s="11" t="s">
        <v>132</v>
      </c>
      <c r="FF99" s="7" t="str">
        <v/>
      </c>
      <c r="FG99" s="7" t="str">
        <v/>
      </c>
      <c r="FI99" s="8" t="s">
        <v>127</v>
      </c>
      <c r="FJ99" s="7">
        <f t="shared" si="52"/>
        <v>45</v>
      </c>
      <c r="FK99" s="10">
        <v>20.213999999999999</v>
      </c>
      <c r="FL99" s="11" t="s">
        <v>132</v>
      </c>
      <c r="FM99" s="7" t="str">
        <v/>
      </c>
      <c r="FN99" s="7" t="str">
        <v/>
      </c>
      <c r="FP99" s="8" t="s">
        <v>127</v>
      </c>
      <c r="FQ99" s="7">
        <f t="shared" si="53"/>
        <v>45</v>
      </c>
      <c r="FR99" s="10">
        <v>20.213999999999999</v>
      </c>
      <c r="FS99" s="11" t="s">
        <v>132</v>
      </c>
      <c r="FT99" s="7" t="str">
        <v/>
      </c>
      <c r="FU99" s="7" t="str">
        <v/>
      </c>
      <c r="FW99" s="8" t="s">
        <v>127</v>
      </c>
      <c r="FX99" s="7">
        <f t="shared" si="54"/>
        <v>45</v>
      </c>
      <c r="FY99" s="10">
        <v>20.213999999999999</v>
      </c>
      <c r="FZ99" s="11" t="s">
        <v>132</v>
      </c>
      <c r="GA99" s="7" t="str">
        <v/>
      </c>
      <c r="GB99" s="7" t="str">
        <v/>
      </c>
    </row>
    <row r="100" spans="2:184" ht="15.75" x14ac:dyDescent="0.25">
      <c r="B100" s="82">
        <f t="shared" si="55"/>
        <v>22721</v>
      </c>
      <c r="C100" s="8" t="s">
        <v>127</v>
      </c>
      <c r="D100" s="7">
        <f t="shared" si="28"/>
        <v>45</v>
      </c>
      <c r="E100" s="10">
        <v>22.721</v>
      </c>
      <c r="F100" s="11" t="s">
        <v>133</v>
      </c>
      <c r="G100" s="7" t="str">
        <v/>
      </c>
      <c r="H100" s="7" t="str">
        <v/>
      </c>
      <c r="J100" s="16">
        <f t="shared" si="29"/>
        <v>22721</v>
      </c>
      <c r="K100" s="8" t="s">
        <v>127</v>
      </c>
      <c r="L100" s="7">
        <f t="shared" si="30"/>
        <v>45</v>
      </c>
      <c r="M100" s="10">
        <v>22.721</v>
      </c>
      <c r="N100" s="11" t="s">
        <v>133</v>
      </c>
      <c r="O100" s="7" t="str">
        <v/>
      </c>
      <c r="P100" s="7" t="str">
        <v/>
      </c>
      <c r="R100" s="8" t="s">
        <v>127</v>
      </c>
      <c r="S100" s="7">
        <f t="shared" si="31"/>
        <v>45</v>
      </c>
      <c r="T100" s="10">
        <v>22.721</v>
      </c>
      <c r="U100" s="11" t="s">
        <v>133</v>
      </c>
      <c r="V100" s="7" t="str">
        <v/>
      </c>
      <c r="W100" s="7" t="str">
        <v/>
      </c>
      <c r="Y100" s="8" t="s">
        <v>127</v>
      </c>
      <c r="Z100" s="7">
        <f t="shared" si="32"/>
        <v>45</v>
      </c>
      <c r="AA100" s="10">
        <v>22.721</v>
      </c>
      <c r="AB100" s="11" t="s">
        <v>133</v>
      </c>
      <c r="AC100" s="7" t="str">
        <v/>
      </c>
      <c r="AD100" s="7" t="str">
        <v/>
      </c>
      <c r="AF100" s="8" t="s">
        <v>127</v>
      </c>
      <c r="AG100" s="7">
        <f t="shared" si="33"/>
        <v>45</v>
      </c>
      <c r="AH100" s="10">
        <v>22.721</v>
      </c>
      <c r="AI100" s="11" t="s">
        <v>133</v>
      </c>
      <c r="AJ100" s="7" t="str">
        <v/>
      </c>
      <c r="AK100" s="7" t="str">
        <v/>
      </c>
      <c r="AM100" s="8" t="s">
        <v>127</v>
      </c>
      <c r="AN100" s="7">
        <f t="shared" si="34"/>
        <v>45</v>
      </c>
      <c r="AO100" s="10">
        <v>22.721</v>
      </c>
      <c r="AP100" s="11" t="s">
        <v>133</v>
      </c>
      <c r="AQ100" s="7" t="str">
        <v/>
      </c>
      <c r="AR100" s="7" t="str">
        <v/>
      </c>
      <c r="AT100" s="8" t="s">
        <v>127</v>
      </c>
      <c r="AU100" s="7">
        <f t="shared" si="35"/>
        <v>45</v>
      </c>
      <c r="AV100" s="10">
        <v>22.721</v>
      </c>
      <c r="AW100" s="11" t="s">
        <v>133</v>
      </c>
      <c r="AX100" s="7" t="str">
        <v/>
      </c>
      <c r="AY100" s="7" t="str">
        <v/>
      </c>
      <c r="BA100" s="8" t="s">
        <v>127</v>
      </c>
      <c r="BB100" s="7">
        <f t="shared" si="36"/>
        <v>45</v>
      </c>
      <c r="BC100" s="10">
        <v>22.721</v>
      </c>
      <c r="BD100" s="11" t="s">
        <v>133</v>
      </c>
      <c r="BE100" s="7" t="str">
        <v/>
      </c>
      <c r="BF100" s="7" t="str">
        <v/>
      </c>
      <c r="BH100" s="8" t="s">
        <v>127</v>
      </c>
      <c r="BI100" s="7">
        <f t="shared" si="37"/>
        <v>45</v>
      </c>
      <c r="BJ100" s="10">
        <v>22.721</v>
      </c>
      <c r="BK100" s="11" t="s">
        <v>133</v>
      </c>
      <c r="BL100" s="7" t="str">
        <v/>
      </c>
      <c r="BM100" s="7" t="str">
        <v/>
      </c>
      <c r="BO100" s="8" t="s">
        <v>127</v>
      </c>
      <c r="BP100" s="7">
        <f t="shared" si="38"/>
        <v>45</v>
      </c>
      <c r="BQ100" s="10">
        <v>22.721</v>
      </c>
      <c r="BR100" s="11" t="s">
        <v>133</v>
      </c>
      <c r="BS100" s="7" t="str">
        <v/>
      </c>
      <c r="BT100" s="7" t="str">
        <v/>
      </c>
      <c r="BV100" s="8" t="s">
        <v>127</v>
      </c>
      <c r="BW100" s="7">
        <f t="shared" si="39"/>
        <v>45</v>
      </c>
      <c r="BX100" s="10">
        <v>22.721</v>
      </c>
      <c r="BY100" s="11" t="s">
        <v>133</v>
      </c>
      <c r="BZ100" s="7" t="str">
        <v/>
      </c>
      <c r="CA100" s="7" t="str">
        <v/>
      </c>
      <c r="CC100" s="8" t="s">
        <v>127</v>
      </c>
      <c r="CD100" s="7">
        <f t="shared" si="40"/>
        <v>45</v>
      </c>
      <c r="CE100" s="10">
        <v>22.721</v>
      </c>
      <c r="CF100" s="11" t="s">
        <v>133</v>
      </c>
      <c r="CG100" s="7" t="str">
        <v/>
      </c>
      <c r="CH100" s="7" t="str">
        <v/>
      </c>
      <c r="CJ100" s="8" t="s">
        <v>127</v>
      </c>
      <c r="CK100" s="7">
        <f t="shared" si="41"/>
        <v>45</v>
      </c>
      <c r="CL100" s="10">
        <v>22.721</v>
      </c>
      <c r="CM100" s="11" t="s">
        <v>133</v>
      </c>
      <c r="CN100" s="7" t="str">
        <v/>
      </c>
      <c r="CO100" s="7" t="str">
        <v/>
      </c>
      <c r="CQ100" s="8" t="s">
        <v>127</v>
      </c>
      <c r="CR100" s="7">
        <f t="shared" si="42"/>
        <v>45</v>
      </c>
      <c r="CS100" s="10">
        <v>22.721</v>
      </c>
      <c r="CT100" s="11" t="s">
        <v>133</v>
      </c>
      <c r="CU100" s="7" t="str">
        <v/>
      </c>
      <c r="CV100" s="7" t="str">
        <v/>
      </c>
      <c r="CX100" s="8" t="s">
        <v>127</v>
      </c>
      <c r="CY100" s="7">
        <f t="shared" si="43"/>
        <v>45</v>
      </c>
      <c r="CZ100" s="10">
        <v>22.721</v>
      </c>
      <c r="DA100" s="11" t="s">
        <v>133</v>
      </c>
      <c r="DB100" s="7" t="str">
        <v/>
      </c>
      <c r="DC100" s="7" t="str">
        <v/>
      </c>
      <c r="DE100" s="8" t="s">
        <v>127</v>
      </c>
      <c r="DF100" s="7">
        <f t="shared" si="44"/>
        <v>45</v>
      </c>
      <c r="DG100" s="10">
        <v>22.721</v>
      </c>
      <c r="DH100" s="11" t="s">
        <v>133</v>
      </c>
      <c r="DI100" s="7" t="str">
        <v/>
      </c>
      <c r="DJ100" s="7" t="str">
        <v/>
      </c>
      <c r="DL100" s="8" t="s">
        <v>127</v>
      </c>
      <c r="DM100" s="7">
        <f t="shared" si="45"/>
        <v>45</v>
      </c>
      <c r="DN100" s="10">
        <v>22.721</v>
      </c>
      <c r="DO100" s="11" t="s">
        <v>133</v>
      </c>
      <c r="DP100" s="7" t="str">
        <v/>
      </c>
      <c r="DQ100" s="7" t="str">
        <v/>
      </c>
      <c r="DS100" s="8" t="s">
        <v>127</v>
      </c>
      <c r="DT100" s="7">
        <f t="shared" si="46"/>
        <v>45</v>
      </c>
      <c r="DU100" s="10">
        <v>22.721</v>
      </c>
      <c r="DV100" s="11" t="s">
        <v>133</v>
      </c>
      <c r="DW100" s="7" t="str">
        <v/>
      </c>
      <c r="DX100" s="7" t="str">
        <v/>
      </c>
      <c r="DZ100" s="8" t="s">
        <v>127</v>
      </c>
      <c r="EA100" s="7">
        <f t="shared" si="47"/>
        <v>45</v>
      </c>
      <c r="EB100" s="10">
        <v>22.721</v>
      </c>
      <c r="EC100" s="11" t="s">
        <v>133</v>
      </c>
      <c r="ED100" s="7" t="str">
        <v/>
      </c>
      <c r="EE100" s="7" t="str">
        <v/>
      </c>
      <c r="EG100" s="8" t="s">
        <v>127</v>
      </c>
      <c r="EH100" s="7">
        <f t="shared" si="48"/>
        <v>45</v>
      </c>
      <c r="EI100" s="10">
        <v>22.721</v>
      </c>
      <c r="EJ100" s="11" t="s">
        <v>133</v>
      </c>
      <c r="EK100" s="7" t="str">
        <v/>
      </c>
      <c r="EL100" s="7" t="str">
        <v/>
      </c>
      <c r="EN100" s="8" t="s">
        <v>127</v>
      </c>
      <c r="EO100" s="7">
        <f t="shared" si="49"/>
        <v>45</v>
      </c>
      <c r="EP100" s="10">
        <v>22.721</v>
      </c>
      <c r="EQ100" s="11" t="s">
        <v>133</v>
      </c>
      <c r="ER100" s="7" t="str">
        <v/>
      </c>
      <c r="ES100" s="7" t="str">
        <v/>
      </c>
      <c r="EU100" s="8" t="s">
        <v>127</v>
      </c>
      <c r="EV100" s="7">
        <f t="shared" si="50"/>
        <v>45</v>
      </c>
      <c r="EW100" s="10">
        <v>22.721</v>
      </c>
      <c r="EX100" s="11" t="s">
        <v>133</v>
      </c>
      <c r="EY100" s="7" t="str">
        <v/>
      </c>
      <c r="EZ100" s="7" t="str">
        <v/>
      </c>
      <c r="FB100" s="8" t="s">
        <v>127</v>
      </c>
      <c r="FC100" s="7">
        <f t="shared" si="51"/>
        <v>45</v>
      </c>
      <c r="FD100" s="10">
        <v>22.721</v>
      </c>
      <c r="FE100" s="11" t="s">
        <v>133</v>
      </c>
      <c r="FF100" s="7" t="str">
        <v/>
      </c>
      <c r="FG100" s="7" t="str">
        <v/>
      </c>
      <c r="FI100" s="8" t="s">
        <v>127</v>
      </c>
      <c r="FJ100" s="7">
        <f t="shared" si="52"/>
        <v>45</v>
      </c>
      <c r="FK100" s="10">
        <v>22.721</v>
      </c>
      <c r="FL100" s="11" t="s">
        <v>133</v>
      </c>
      <c r="FM100" s="7" t="str">
        <v/>
      </c>
      <c r="FN100" s="7" t="str">
        <v/>
      </c>
      <c r="FP100" s="8" t="s">
        <v>127</v>
      </c>
      <c r="FQ100" s="7">
        <f t="shared" si="53"/>
        <v>45</v>
      </c>
      <c r="FR100" s="10">
        <v>22.721</v>
      </c>
      <c r="FS100" s="11" t="s">
        <v>133</v>
      </c>
      <c r="FT100" s="7" t="str">
        <v/>
      </c>
      <c r="FU100" s="7" t="str">
        <v/>
      </c>
      <c r="FW100" s="8" t="s">
        <v>127</v>
      </c>
      <c r="FX100" s="7">
        <f t="shared" si="54"/>
        <v>45</v>
      </c>
      <c r="FY100" s="10">
        <v>22.721</v>
      </c>
      <c r="FZ100" s="11" t="s">
        <v>133</v>
      </c>
      <c r="GA100" s="7" t="str">
        <v/>
      </c>
      <c r="GB100" s="7" t="str">
        <v/>
      </c>
    </row>
    <row r="101" spans="2:184" ht="15.75" x14ac:dyDescent="0.25">
      <c r="B101" s="82">
        <f t="shared" si="55"/>
        <v>2838</v>
      </c>
      <c r="C101" s="8" t="s">
        <v>34</v>
      </c>
      <c r="D101" s="7">
        <f t="shared" si="28"/>
        <v>46</v>
      </c>
      <c r="E101" s="10">
        <v>2.8380000000000001</v>
      </c>
      <c r="F101" s="11" t="s">
        <v>134</v>
      </c>
      <c r="G101" s="7" t="str">
        <v/>
      </c>
      <c r="H101" s="7" t="str">
        <v/>
      </c>
      <c r="J101" s="16">
        <f t="shared" si="29"/>
        <v>2838</v>
      </c>
      <c r="K101" s="8" t="s">
        <v>34</v>
      </c>
      <c r="L101" s="7">
        <f t="shared" si="30"/>
        <v>46</v>
      </c>
      <c r="M101" s="10">
        <v>2.8380000000000001</v>
      </c>
      <c r="N101" s="11" t="s">
        <v>134</v>
      </c>
      <c r="O101" s="7" t="str">
        <v/>
      </c>
      <c r="P101" s="7" t="str">
        <v/>
      </c>
      <c r="R101" s="8" t="s">
        <v>34</v>
      </c>
      <c r="S101" s="7">
        <f t="shared" si="31"/>
        <v>46</v>
      </c>
      <c r="T101" s="10">
        <v>2.8380000000000001</v>
      </c>
      <c r="U101" s="11" t="s">
        <v>134</v>
      </c>
      <c r="V101" s="7" t="str">
        <v/>
      </c>
      <c r="W101" s="7" t="str">
        <v/>
      </c>
      <c r="Y101" s="8" t="s">
        <v>34</v>
      </c>
      <c r="Z101" s="7">
        <f t="shared" si="32"/>
        <v>46</v>
      </c>
      <c r="AA101" s="10">
        <v>2.8380000000000001</v>
      </c>
      <c r="AB101" s="11" t="s">
        <v>134</v>
      </c>
      <c r="AC101" s="7" t="str">
        <v/>
      </c>
      <c r="AD101" s="7" t="str">
        <v/>
      </c>
      <c r="AF101" s="8" t="s">
        <v>34</v>
      </c>
      <c r="AG101" s="7">
        <f t="shared" si="33"/>
        <v>46</v>
      </c>
      <c r="AH101" s="10">
        <v>2.8380000000000001</v>
      </c>
      <c r="AI101" s="11" t="s">
        <v>134</v>
      </c>
      <c r="AJ101" s="7" t="str">
        <v/>
      </c>
      <c r="AK101" s="7" t="str">
        <v/>
      </c>
      <c r="AM101" s="8" t="s">
        <v>34</v>
      </c>
      <c r="AN101" s="7">
        <f t="shared" si="34"/>
        <v>46</v>
      </c>
      <c r="AO101" s="10">
        <v>2.8380000000000001</v>
      </c>
      <c r="AP101" s="11" t="s">
        <v>134</v>
      </c>
      <c r="AQ101" s="7" t="str">
        <v/>
      </c>
      <c r="AR101" s="7" t="str">
        <v/>
      </c>
      <c r="AT101" s="8" t="s">
        <v>34</v>
      </c>
      <c r="AU101" s="7">
        <f t="shared" si="35"/>
        <v>46</v>
      </c>
      <c r="AV101" s="10">
        <v>2.8380000000000001</v>
      </c>
      <c r="AW101" s="11" t="s">
        <v>134</v>
      </c>
      <c r="AX101" s="7" t="str">
        <v/>
      </c>
      <c r="AY101" s="7" t="str">
        <v/>
      </c>
      <c r="BA101" s="8" t="s">
        <v>34</v>
      </c>
      <c r="BB101" s="7">
        <f t="shared" si="36"/>
        <v>46</v>
      </c>
      <c r="BC101" s="10">
        <v>2.8380000000000001</v>
      </c>
      <c r="BD101" s="11" t="s">
        <v>134</v>
      </c>
      <c r="BE101" s="7" t="str">
        <v/>
      </c>
      <c r="BF101" s="7" t="str">
        <v/>
      </c>
      <c r="BH101" s="8" t="s">
        <v>34</v>
      </c>
      <c r="BI101" s="7">
        <f t="shared" si="37"/>
        <v>46</v>
      </c>
      <c r="BJ101" s="10">
        <v>2.8380000000000001</v>
      </c>
      <c r="BK101" s="11" t="s">
        <v>134</v>
      </c>
      <c r="BL101" s="7" t="str">
        <v/>
      </c>
      <c r="BM101" s="7" t="str">
        <v/>
      </c>
      <c r="BO101" s="8" t="s">
        <v>34</v>
      </c>
      <c r="BP101" s="7">
        <f t="shared" si="38"/>
        <v>46</v>
      </c>
      <c r="BQ101" s="10">
        <v>2.8380000000000001</v>
      </c>
      <c r="BR101" s="11" t="s">
        <v>134</v>
      </c>
      <c r="BS101" s="7" t="str">
        <v/>
      </c>
      <c r="BT101" s="7" t="str">
        <v/>
      </c>
      <c r="BV101" s="8" t="s">
        <v>34</v>
      </c>
      <c r="BW101" s="7">
        <f t="shared" si="39"/>
        <v>46</v>
      </c>
      <c r="BX101" s="10">
        <v>2.8380000000000001</v>
      </c>
      <c r="BY101" s="11" t="s">
        <v>134</v>
      </c>
      <c r="BZ101" s="7" t="str">
        <v/>
      </c>
      <c r="CA101" s="7" t="str">
        <v/>
      </c>
      <c r="CC101" s="8" t="s">
        <v>34</v>
      </c>
      <c r="CD101" s="7">
        <f t="shared" si="40"/>
        <v>46</v>
      </c>
      <c r="CE101" s="10">
        <v>2.8380000000000001</v>
      </c>
      <c r="CF101" s="11" t="s">
        <v>134</v>
      </c>
      <c r="CG101" s="7" t="str">
        <v/>
      </c>
      <c r="CH101" s="7" t="str">
        <v/>
      </c>
      <c r="CJ101" s="8" t="s">
        <v>34</v>
      </c>
      <c r="CK101" s="7">
        <f t="shared" si="41"/>
        <v>46</v>
      </c>
      <c r="CL101" s="10">
        <v>2.8380000000000001</v>
      </c>
      <c r="CM101" s="11" t="s">
        <v>134</v>
      </c>
      <c r="CN101" s="7" t="str">
        <v/>
      </c>
      <c r="CO101" s="7" t="str">
        <v/>
      </c>
      <c r="CQ101" s="8" t="s">
        <v>34</v>
      </c>
      <c r="CR101" s="7">
        <f t="shared" si="42"/>
        <v>46</v>
      </c>
      <c r="CS101" s="10">
        <v>2.8380000000000001</v>
      </c>
      <c r="CT101" s="11" t="s">
        <v>134</v>
      </c>
      <c r="CU101" s="7" t="str">
        <v/>
      </c>
      <c r="CV101" s="7" t="str">
        <v/>
      </c>
      <c r="CX101" s="8" t="s">
        <v>34</v>
      </c>
      <c r="CY101" s="7">
        <f t="shared" si="43"/>
        <v>46</v>
      </c>
      <c r="CZ101" s="10">
        <v>2.8380000000000001</v>
      </c>
      <c r="DA101" s="11" t="s">
        <v>134</v>
      </c>
      <c r="DB101" s="7" t="str">
        <v/>
      </c>
      <c r="DC101" s="7" t="str">
        <v/>
      </c>
      <c r="DE101" s="8" t="s">
        <v>34</v>
      </c>
      <c r="DF101" s="7">
        <f t="shared" si="44"/>
        <v>46</v>
      </c>
      <c r="DG101" s="10">
        <v>2.8380000000000001</v>
      </c>
      <c r="DH101" s="11" t="s">
        <v>134</v>
      </c>
      <c r="DI101" s="7" t="str">
        <v/>
      </c>
      <c r="DJ101" s="7" t="str">
        <v/>
      </c>
      <c r="DL101" s="8" t="s">
        <v>34</v>
      </c>
      <c r="DM101" s="7">
        <f t="shared" si="45"/>
        <v>46</v>
      </c>
      <c r="DN101" s="10">
        <v>2.8380000000000001</v>
      </c>
      <c r="DO101" s="11" t="s">
        <v>134</v>
      </c>
      <c r="DP101" s="7" t="str">
        <v/>
      </c>
      <c r="DQ101" s="7" t="str">
        <v/>
      </c>
      <c r="DS101" s="8" t="s">
        <v>34</v>
      </c>
      <c r="DT101" s="7">
        <f t="shared" si="46"/>
        <v>46</v>
      </c>
      <c r="DU101" s="10">
        <v>2.8380000000000001</v>
      </c>
      <c r="DV101" s="11" t="s">
        <v>134</v>
      </c>
      <c r="DW101" s="7" t="str">
        <v/>
      </c>
      <c r="DX101" s="7" t="str">
        <v/>
      </c>
      <c r="DZ101" s="8" t="s">
        <v>34</v>
      </c>
      <c r="EA101" s="7">
        <f t="shared" si="47"/>
        <v>46</v>
      </c>
      <c r="EB101" s="10">
        <v>2.8380000000000001</v>
      </c>
      <c r="EC101" s="11" t="s">
        <v>134</v>
      </c>
      <c r="ED101" s="7" t="str">
        <v/>
      </c>
      <c r="EE101" s="7" t="str">
        <v/>
      </c>
      <c r="EG101" s="8" t="s">
        <v>34</v>
      </c>
      <c r="EH101" s="7">
        <f t="shared" si="48"/>
        <v>46</v>
      </c>
      <c r="EI101" s="10">
        <v>2.8380000000000001</v>
      </c>
      <c r="EJ101" s="11" t="s">
        <v>134</v>
      </c>
      <c r="EK101" s="7" t="str">
        <v/>
      </c>
      <c r="EL101" s="7" t="str">
        <v/>
      </c>
      <c r="EN101" s="8" t="s">
        <v>34</v>
      </c>
      <c r="EO101" s="7">
        <f t="shared" si="49"/>
        <v>46</v>
      </c>
      <c r="EP101" s="10">
        <v>2.8380000000000001</v>
      </c>
      <c r="EQ101" s="11" t="s">
        <v>134</v>
      </c>
      <c r="ER101" s="7" t="str">
        <v/>
      </c>
      <c r="ES101" s="7" t="str">
        <v/>
      </c>
      <c r="EU101" s="8" t="s">
        <v>34</v>
      </c>
      <c r="EV101" s="7">
        <f t="shared" si="50"/>
        <v>46</v>
      </c>
      <c r="EW101" s="10">
        <v>2.8380000000000001</v>
      </c>
      <c r="EX101" s="11" t="s">
        <v>134</v>
      </c>
      <c r="EY101" s="7" t="str">
        <v/>
      </c>
      <c r="EZ101" s="7" t="str">
        <v/>
      </c>
      <c r="FB101" s="8" t="s">
        <v>34</v>
      </c>
      <c r="FC101" s="7">
        <f t="shared" si="51"/>
        <v>46</v>
      </c>
      <c r="FD101" s="10">
        <v>2.8380000000000001</v>
      </c>
      <c r="FE101" s="11" t="s">
        <v>134</v>
      </c>
      <c r="FF101" s="7" t="str">
        <v/>
      </c>
      <c r="FG101" s="7" t="str">
        <v/>
      </c>
      <c r="FI101" s="8" t="s">
        <v>34</v>
      </c>
      <c r="FJ101" s="7">
        <f t="shared" si="52"/>
        <v>46</v>
      </c>
      <c r="FK101" s="10">
        <v>2.8380000000000001</v>
      </c>
      <c r="FL101" s="11" t="s">
        <v>134</v>
      </c>
      <c r="FM101" s="7" t="str">
        <v/>
      </c>
      <c r="FN101" s="7" t="str">
        <v/>
      </c>
      <c r="FP101" s="8" t="s">
        <v>34</v>
      </c>
      <c r="FQ101" s="7">
        <f t="shared" si="53"/>
        <v>46</v>
      </c>
      <c r="FR101" s="10">
        <v>2.8380000000000001</v>
      </c>
      <c r="FS101" s="11" t="s">
        <v>134</v>
      </c>
      <c r="FT101" s="7" t="str">
        <v/>
      </c>
      <c r="FU101" s="7" t="str">
        <v/>
      </c>
      <c r="FW101" s="8" t="s">
        <v>34</v>
      </c>
      <c r="FX101" s="7">
        <f t="shared" si="54"/>
        <v>46</v>
      </c>
      <c r="FY101" s="10">
        <v>2.8380000000000001</v>
      </c>
      <c r="FZ101" s="11" t="s">
        <v>134</v>
      </c>
      <c r="GA101" s="7" t="str">
        <v/>
      </c>
      <c r="GB101" s="7" t="str">
        <v/>
      </c>
    </row>
    <row r="102" spans="2:184" ht="15.75" x14ac:dyDescent="0.25">
      <c r="B102" s="82">
        <f t="shared" si="55"/>
        <v>2990</v>
      </c>
      <c r="C102" s="8" t="s">
        <v>34</v>
      </c>
      <c r="D102" s="7">
        <f t="shared" si="28"/>
        <v>46</v>
      </c>
      <c r="E102" s="10">
        <v>2.99</v>
      </c>
      <c r="F102" s="11" t="s">
        <v>135</v>
      </c>
      <c r="G102" s="7" t="str">
        <v/>
      </c>
      <c r="H102" s="7" t="str">
        <v/>
      </c>
      <c r="J102" s="16">
        <f t="shared" si="29"/>
        <v>2990</v>
      </c>
      <c r="K102" s="8" t="s">
        <v>34</v>
      </c>
      <c r="L102" s="7">
        <f t="shared" si="30"/>
        <v>46</v>
      </c>
      <c r="M102" s="10">
        <v>2.99</v>
      </c>
      <c r="N102" s="11" t="s">
        <v>135</v>
      </c>
      <c r="O102" s="7" t="str">
        <v/>
      </c>
      <c r="P102" s="7" t="str">
        <v/>
      </c>
      <c r="R102" s="8" t="s">
        <v>34</v>
      </c>
      <c r="S102" s="7">
        <f t="shared" si="31"/>
        <v>46</v>
      </c>
      <c r="T102" s="10">
        <v>2.99</v>
      </c>
      <c r="U102" s="11" t="s">
        <v>135</v>
      </c>
      <c r="V102" s="7" t="str">
        <v/>
      </c>
      <c r="W102" s="7" t="str">
        <v/>
      </c>
      <c r="Y102" s="8" t="s">
        <v>34</v>
      </c>
      <c r="Z102" s="7">
        <f t="shared" si="32"/>
        <v>46</v>
      </c>
      <c r="AA102" s="10">
        <v>2.99</v>
      </c>
      <c r="AB102" s="11" t="s">
        <v>135</v>
      </c>
      <c r="AC102" s="7" t="str">
        <v/>
      </c>
      <c r="AD102" s="7" t="str">
        <v/>
      </c>
      <c r="AF102" s="8" t="s">
        <v>34</v>
      </c>
      <c r="AG102" s="7">
        <f t="shared" si="33"/>
        <v>46</v>
      </c>
      <c r="AH102" s="10">
        <v>2.99</v>
      </c>
      <c r="AI102" s="11" t="s">
        <v>135</v>
      </c>
      <c r="AJ102" s="7" t="str">
        <v/>
      </c>
      <c r="AK102" s="7" t="str">
        <v/>
      </c>
      <c r="AM102" s="8" t="s">
        <v>34</v>
      </c>
      <c r="AN102" s="7">
        <f t="shared" si="34"/>
        <v>46</v>
      </c>
      <c r="AO102" s="10">
        <v>2.99</v>
      </c>
      <c r="AP102" s="11" t="s">
        <v>135</v>
      </c>
      <c r="AQ102" s="7" t="str">
        <v/>
      </c>
      <c r="AR102" s="7" t="str">
        <v/>
      </c>
      <c r="AT102" s="8" t="s">
        <v>34</v>
      </c>
      <c r="AU102" s="7">
        <f t="shared" si="35"/>
        <v>46</v>
      </c>
      <c r="AV102" s="10">
        <v>2.99</v>
      </c>
      <c r="AW102" s="11" t="s">
        <v>135</v>
      </c>
      <c r="AX102" s="7" t="str">
        <v/>
      </c>
      <c r="AY102" s="7" t="str">
        <v/>
      </c>
      <c r="BA102" s="8" t="s">
        <v>34</v>
      </c>
      <c r="BB102" s="7">
        <f t="shared" si="36"/>
        <v>46</v>
      </c>
      <c r="BC102" s="10">
        <v>2.99</v>
      </c>
      <c r="BD102" s="11" t="s">
        <v>135</v>
      </c>
      <c r="BE102" s="7" t="str">
        <v/>
      </c>
      <c r="BF102" s="7" t="str">
        <v/>
      </c>
      <c r="BH102" s="8" t="s">
        <v>34</v>
      </c>
      <c r="BI102" s="7">
        <f t="shared" si="37"/>
        <v>46</v>
      </c>
      <c r="BJ102" s="10">
        <v>2.99</v>
      </c>
      <c r="BK102" s="11" t="s">
        <v>135</v>
      </c>
      <c r="BL102" s="7" t="str">
        <v/>
      </c>
      <c r="BM102" s="7" t="str">
        <v/>
      </c>
      <c r="BO102" s="8" t="s">
        <v>34</v>
      </c>
      <c r="BP102" s="7">
        <f t="shared" si="38"/>
        <v>46</v>
      </c>
      <c r="BQ102" s="10">
        <v>2.99</v>
      </c>
      <c r="BR102" s="11" t="s">
        <v>135</v>
      </c>
      <c r="BS102" s="7" t="str">
        <v/>
      </c>
      <c r="BT102" s="7" t="str">
        <v/>
      </c>
      <c r="BV102" s="8" t="s">
        <v>34</v>
      </c>
      <c r="BW102" s="7">
        <f t="shared" si="39"/>
        <v>46</v>
      </c>
      <c r="BX102" s="10">
        <v>2.99</v>
      </c>
      <c r="BY102" s="11" t="s">
        <v>135</v>
      </c>
      <c r="BZ102" s="7" t="str">
        <v/>
      </c>
      <c r="CA102" s="7" t="str">
        <v/>
      </c>
      <c r="CC102" s="8" t="s">
        <v>34</v>
      </c>
      <c r="CD102" s="7">
        <f t="shared" si="40"/>
        <v>46</v>
      </c>
      <c r="CE102" s="10">
        <v>2.99</v>
      </c>
      <c r="CF102" s="11" t="s">
        <v>135</v>
      </c>
      <c r="CG102" s="7" t="str">
        <v/>
      </c>
      <c r="CH102" s="7" t="str">
        <v/>
      </c>
      <c r="CJ102" s="8" t="s">
        <v>34</v>
      </c>
      <c r="CK102" s="7">
        <f t="shared" si="41"/>
        <v>46</v>
      </c>
      <c r="CL102" s="10">
        <v>2.99</v>
      </c>
      <c r="CM102" s="11" t="s">
        <v>135</v>
      </c>
      <c r="CN102" s="7" t="str">
        <v/>
      </c>
      <c r="CO102" s="7" t="str">
        <v/>
      </c>
      <c r="CQ102" s="8" t="s">
        <v>34</v>
      </c>
      <c r="CR102" s="7">
        <f t="shared" si="42"/>
        <v>46</v>
      </c>
      <c r="CS102" s="10">
        <v>2.99</v>
      </c>
      <c r="CT102" s="11" t="s">
        <v>135</v>
      </c>
      <c r="CU102" s="7" t="str">
        <v/>
      </c>
      <c r="CV102" s="7" t="str">
        <v/>
      </c>
      <c r="CX102" s="8" t="s">
        <v>34</v>
      </c>
      <c r="CY102" s="7">
        <f t="shared" si="43"/>
        <v>46</v>
      </c>
      <c r="CZ102" s="10">
        <v>2.99</v>
      </c>
      <c r="DA102" s="11" t="s">
        <v>135</v>
      </c>
      <c r="DB102" s="7" t="str">
        <v/>
      </c>
      <c r="DC102" s="7" t="str">
        <v/>
      </c>
      <c r="DE102" s="8" t="s">
        <v>34</v>
      </c>
      <c r="DF102" s="7">
        <f t="shared" si="44"/>
        <v>46</v>
      </c>
      <c r="DG102" s="10">
        <v>2.99</v>
      </c>
      <c r="DH102" s="11" t="s">
        <v>135</v>
      </c>
      <c r="DI102" s="7" t="str">
        <v/>
      </c>
      <c r="DJ102" s="7" t="str">
        <v/>
      </c>
      <c r="DL102" s="8" t="s">
        <v>34</v>
      </c>
      <c r="DM102" s="7">
        <f t="shared" si="45"/>
        <v>46</v>
      </c>
      <c r="DN102" s="10">
        <v>2.99</v>
      </c>
      <c r="DO102" s="11" t="s">
        <v>135</v>
      </c>
      <c r="DP102" s="7" t="str">
        <v/>
      </c>
      <c r="DQ102" s="7" t="str">
        <v/>
      </c>
      <c r="DS102" s="8" t="s">
        <v>34</v>
      </c>
      <c r="DT102" s="7">
        <f t="shared" si="46"/>
        <v>46</v>
      </c>
      <c r="DU102" s="10">
        <v>2.99</v>
      </c>
      <c r="DV102" s="11" t="s">
        <v>135</v>
      </c>
      <c r="DW102" s="7" t="str">
        <v/>
      </c>
      <c r="DX102" s="7" t="str">
        <v/>
      </c>
      <c r="DZ102" s="8" t="s">
        <v>34</v>
      </c>
      <c r="EA102" s="7">
        <f t="shared" si="47"/>
        <v>46</v>
      </c>
      <c r="EB102" s="10">
        <v>2.99</v>
      </c>
      <c r="EC102" s="11" t="s">
        <v>135</v>
      </c>
      <c r="ED102" s="7" t="str">
        <v/>
      </c>
      <c r="EE102" s="7" t="str">
        <v/>
      </c>
      <c r="EG102" s="8" t="s">
        <v>34</v>
      </c>
      <c r="EH102" s="7">
        <f t="shared" si="48"/>
        <v>46</v>
      </c>
      <c r="EI102" s="10">
        <v>2.99</v>
      </c>
      <c r="EJ102" s="11" t="s">
        <v>135</v>
      </c>
      <c r="EK102" s="7" t="str">
        <v/>
      </c>
      <c r="EL102" s="7" t="str">
        <v/>
      </c>
      <c r="EN102" s="8" t="s">
        <v>34</v>
      </c>
      <c r="EO102" s="7">
        <f t="shared" si="49"/>
        <v>46</v>
      </c>
      <c r="EP102" s="10">
        <v>2.99</v>
      </c>
      <c r="EQ102" s="11" t="s">
        <v>135</v>
      </c>
      <c r="ER102" s="7" t="str">
        <v/>
      </c>
      <c r="ES102" s="7" t="str">
        <v/>
      </c>
      <c r="EU102" s="8" t="s">
        <v>34</v>
      </c>
      <c r="EV102" s="7">
        <f t="shared" si="50"/>
        <v>46</v>
      </c>
      <c r="EW102" s="10">
        <v>2.99</v>
      </c>
      <c r="EX102" s="11" t="s">
        <v>135</v>
      </c>
      <c r="EY102" s="7" t="str">
        <v/>
      </c>
      <c r="EZ102" s="7" t="str">
        <v/>
      </c>
      <c r="FB102" s="8" t="s">
        <v>34</v>
      </c>
      <c r="FC102" s="7">
        <f t="shared" si="51"/>
        <v>46</v>
      </c>
      <c r="FD102" s="10">
        <v>2.99</v>
      </c>
      <c r="FE102" s="11" t="s">
        <v>135</v>
      </c>
      <c r="FF102" s="7" t="str">
        <v/>
      </c>
      <c r="FG102" s="7" t="str">
        <v/>
      </c>
      <c r="FI102" s="8" t="s">
        <v>34</v>
      </c>
      <c r="FJ102" s="7">
        <f t="shared" si="52"/>
        <v>46</v>
      </c>
      <c r="FK102" s="10">
        <v>2.99</v>
      </c>
      <c r="FL102" s="11" t="s">
        <v>135</v>
      </c>
      <c r="FM102" s="7" t="str">
        <v/>
      </c>
      <c r="FN102" s="7" t="str">
        <v/>
      </c>
      <c r="FP102" s="8" t="s">
        <v>34</v>
      </c>
      <c r="FQ102" s="7">
        <f t="shared" si="53"/>
        <v>46</v>
      </c>
      <c r="FR102" s="10">
        <v>2.99</v>
      </c>
      <c r="FS102" s="11" t="s">
        <v>135</v>
      </c>
      <c r="FT102" s="7" t="str">
        <v/>
      </c>
      <c r="FU102" s="7" t="str">
        <v/>
      </c>
      <c r="FW102" s="8" t="s">
        <v>34</v>
      </c>
      <c r="FX102" s="7">
        <f t="shared" si="54"/>
        <v>46</v>
      </c>
      <c r="FY102" s="10">
        <v>2.99</v>
      </c>
      <c r="FZ102" s="11" t="s">
        <v>135</v>
      </c>
      <c r="GA102" s="7" t="str">
        <v/>
      </c>
      <c r="GB102" s="7" t="str">
        <v/>
      </c>
    </row>
    <row r="103" spans="2:184" ht="15.75" x14ac:dyDescent="0.25">
      <c r="B103" s="82">
        <f t="shared" si="55"/>
        <v>21123</v>
      </c>
      <c r="C103" s="8" t="s">
        <v>34</v>
      </c>
      <c r="D103" s="7">
        <f t="shared" si="28"/>
        <v>46</v>
      </c>
      <c r="E103" s="10">
        <v>21.123000000000001</v>
      </c>
      <c r="F103" s="11" t="s">
        <v>132</v>
      </c>
      <c r="G103" s="7" t="str">
        <v/>
      </c>
      <c r="H103" s="7" t="str">
        <v/>
      </c>
      <c r="J103" s="16">
        <f t="shared" si="29"/>
        <v>21175</v>
      </c>
      <c r="K103" s="8" t="s">
        <v>34</v>
      </c>
      <c r="L103" s="7">
        <f t="shared" si="30"/>
        <v>46</v>
      </c>
      <c r="M103" s="10">
        <v>21.175000000000001</v>
      </c>
      <c r="N103" s="11" t="s">
        <v>132</v>
      </c>
      <c r="O103" s="7" t="str">
        <v/>
      </c>
      <c r="P103" s="7" t="str">
        <v/>
      </c>
      <c r="R103" s="8" t="s">
        <v>34</v>
      </c>
      <c r="S103" s="7">
        <f t="shared" si="31"/>
        <v>46</v>
      </c>
      <c r="T103" s="10">
        <v>21.175000000000001</v>
      </c>
      <c r="U103" s="11" t="s">
        <v>132</v>
      </c>
      <c r="V103" s="7" t="str">
        <v/>
      </c>
      <c r="W103" s="7" t="str">
        <v/>
      </c>
      <c r="Y103" s="8" t="s">
        <v>34</v>
      </c>
      <c r="Z103" s="7">
        <f t="shared" si="32"/>
        <v>46</v>
      </c>
      <c r="AA103" s="10">
        <v>21.175000000000001</v>
      </c>
      <c r="AB103" s="11" t="s">
        <v>132</v>
      </c>
      <c r="AC103" s="7" t="str">
        <v/>
      </c>
      <c r="AD103" s="7" t="str">
        <v/>
      </c>
      <c r="AF103" s="8" t="s">
        <v>34</v>
      </c>
      <c r="AG103" s="7">
        <f t="shared" si="33"/>
        <v>46</v>
      </c>
      <c r="AH103" s="10">
        <v>21.175000000000001</v>
      </c>
      <c r="AI103" s="11" t="s">
        <v>132</v>
      </c>
      <c r="AJ103" s="7" t="str">
        <v/>
      </c>
      <c r="AK103" s="7" t="str">
        <v/>
      </c>
      <c r="AM103" s="8" t="s">
        <v>34</v>
      </c>
      <c r="AN103" s="7">
        <f t="shared" si="34"/>
        <v>46</v>
      </c>
      <c r="AO103" s="10">
        <v>21.175000000000001</v>
      </c>
      <c r="AP103" s="11" t="s">
        <v>132</v>
      </c>
      <c r="AQ103" s="7" t="str">
        <v/>
      </c>
      <c r="AR103" s="7" t="str">
        <v/>
      </c>
      <c r="AT103" s="8" t="s">
        <v>34</v>
      </c>
      <c r="AU103" s="7">
        <f t="shared" si="35"/>
        <v>46</v>
      </c>
      <c r="AV103" s="10">
        <v>21.175000000000001</v>
      </c>
      <c r="AW103" s="11" t="s">
        <v>132</v>
      </c>
      <c r="AX103" s="7" t="str">
        <v/>
      </c>
      <c r="AY103" s="7" t="str">
        <v/>
      </c>
      <c r="BA103" s="8" t="s">
        <v>34</v>
      </c>
      <c r="BB103" s="7">
        <f t="shared" si="36"/>
        <v>46</v>
      </c>
      <c r="BC103" s="10">
        <v>21.175000000000001</v>
      </c>
      <c r="BD103" s="11" t="s">
        <v>132</v>
      </c>
      <c r="BE103" s="7" t="str">
        <v/>
      </c>
      <c r="BF103" s="7" t="str">
        <v/>
      </c>
      <c r="BH103" s="8" t="s">
        <v>34</v>
      </c>
      <c r="BI103" s="7">
        <f t="shared" si="37"/>
        <v>46</v>
      </c>
      <c r="BJ103" s="10">
        <v>21.175000000000001</v>
      </c>
      <c r="BK103" s="11" t="s">
        <v>132</v>
      </c>
      <c r="BL103" s="7" t="str">
        <v/>
      </c>
      <c r="BM103" s="7" t="str">
        <v/>
      </c>
      <c r="BO103" s="8" t="s">
        <v>34</v>
      </c>
      <c r="BP103" s="7">
        <f t="shared" si="38"/>
        <v>46</v>
      </c>
      <c r="BQ103" s="10">
        <v>21.175000000000001</v>
      </c>
      <c r="BR103" s="11" t="s">
        <v>132</v>
      </c>
      <c r="BS103" s="7" t="str">
        <v/>
      </c>
      <c r="BT103" s="7" t="str">
        <v/>
      </c>
      <c r="BV103" s="8" t="s">
        <v>34</v>
      </c>
      <c r="BW103" s="7">
        <f t="shared" si="39"/>
        <v>46</v>
      </c>
      <c r="BX103" s="10">
        <v>21.175000000000001</v>
      </c>
      <c r="BY103" s="11" t="s">
        <v>132</v>
      </c>
      <c r="BZ103" s="7" t="str">
        <v/>
      </c>
      <c r="CA103" s="7" t="str">
        <v/>
      </c>
      <c r="CC103" s="8" t="s">
        <v>34</v>
      </c>
      <c r="CD103" s="7">
        <f t="shared" si="40"/>
        <v>46</v>
      </c>
      <c r="CE103" s="10">
        <v>21.175000000000001</v>
      </c>
      <c r="CF103" s="11" t="s">
        <v>132</v>
      </c>
      <c r="CG103" s="7" t="str">
        <v/>
      </c>
      <c r="CH103" s="7" t="str">
        <v/>
      </c>
      <c r="CJ103" s="8" t="s">
        <v>34</v>
      </c>
      <c r="CK103" s="7">
        <f t="shared" si="41"/>
        <v>46</v>
      </c>
      <c r="CL103" s="10">
        <v>21.175000000000001</v>
      </c>
      <c r="CM103" s="11" t="s">
        <v>132</v>
      </c>
      <c r="CN103" s="7" t="str">
        <v/>
      </c>
      <c r="CO103" s="7" t="str">
        <v/>
      </c>
      <c r="CQ103" s="8" t="s">
        <v>34</v>
      </c>
      <c r="CR103" s="7">
        <f t="shared" si="42"/>
        <v>46</v>
      </c>
      <c r="CS103" s="10">
        <v>21.175000000000001</v>
      </c>
      <c r="CT103" s="11" t="s">
        <v>132</v>
      </c>
      <c r="CU103" s="7" t="str">
        <v/>
      </c>
      <c r="CV103" s="7" t="str">
        <v/>
      </c>
      <c r="CX103" s="8" t="s">
        <v>34</v>
      </c>
      <c r="CY103" s="7">
        <f t="shared" si="43"/>
        <v>46</v>
      </c>
      <c r="CZ103" s="10">
        <v>21.175000000000001</v>
      </c>
      <c r="DA103" s="11" t="s">
        <v>132</v>
      </c>
      <c r="DB103" s="7" t="str">
        <v/>
      </c>
      <c r="DC103" s="7" t="str">
        <v/>
      </c>
      <c r="DE103" s="8" t="s">
        <v>34</v>
      </c>
      <c r="DF103" s="7">
        <f t="shared" si="44"/>
        <v>46</v>
      </c>
      <c r="DG103" s="10">
        <v>21.175000000000001</v>
      </c>
      <c r="DH103" s="11" t="s">
        <v>132</v>
      </c>
      <c r="DI103" s="7" t="str">
        <v/>
      </c>
      <c r="DJ103" s="7" t="str">
        <v/>
      </c>
      <c r="DL103" s="8" t="s">
        <v>34</v>
      </c>
      <c r="DM103" s="7">
        <f t="shared" si="45"/>
        <v>46</v>
      </c>
      <c r="DN103" s="10">
        <v>21.175000000000001</v>
      </c>
      <c r="DO103" s="11" t="s">
        <v>132</v>
      </c>
      <c r="DP103" s="7" t="str">
        <v/>
      </c>
      <c r="DQ103" s="7" t="str">
        <v/>
      </c>
      <c r="DS103" s="8" t="s">
        <v>34</v>
      </c>
      <c r="DT103" s="7">
        <f t="shared" si="46"/>
        <v>46</v>
      </c>
      <c r="DU103" s="10">
        <v>21.175000000000001</v>
      </c>
      <c r="DV103" s="11" t="s">
        <v>132</v>
      </c>
      <c r="DW103" s="7" t="str">
        <v/>
      </c>
      <c r="DX103" s="7" t="str">
        <v/>
      </c>
      <c r="DZ103" s="8" t="s">
        <v>34</v>
      </c>
      <c r="EA103" s="7">
        <f t="shared" si="47"/>
        <v>46</v>
      </c>
      <c r="EB103" s="10">
        <v>21.175000000000001</v>
      </c>
      <c r="EC103" s="11" t="s">
        <v>132</v>
      </c>
      <c r="ED103" s="7" t="str">
        <v/>
      </c>
      <c r="EE103" s="7" t="str">
        <v/>
      </c>
      <c r="EG103" s="8" t="s">
        <v>34</v>
      </c>
      <c r="EH103" s="7">
        <f t="shared" si="48"/>
        <v>46</v>
      </c>
      <c r="EI103" s="10">
        <v>21.175000000000001</v>
      </c>
      <c r="EJ103" s="11" t="s">
        <v>132</v>
      </c>
      <c r="EK103" s="7" t="str">
        <v/>
      </c>
      <c r="EL103" s="7" t="str">
        <v/>
      </c>
      <c r="EN103" s="8" t="s">
        <v>34</v>
      </c>
      <c r="EO103" s="7">
        <f t="shared" si="49"/>
        <v>46</v>
      </c>
      <c r="EP103" s="10">
        <v>21.175000000000001</v>
      </c>
      <c r="EQ103" s="11" t="s">
        <v>132</v>
      </c>
      <c r="ER103" s="7" t="str">
        <v/>
      </c>
      <c r="ES103" s="7" t="str">
        <v/>
      </c>
      <c r="EU103" s="8" t="s">
        <v>34</v>
      </c>
      <c r="EV103" s="7">
        <f t="shared" si="50"/>
        <v>46</v>
      </c>
      <c r="EW103" s="10">
        <v>21.175000000000001</v>
      </c>
      <c r="EX103" s="11" t="s">
        <v>132</v>
      </c>
      <c r="EY103" s="7" t="str">
        <v/>
      </c>
      <c r="EZ103" s="7" t="str">
        <v/>
      </c>
      <c r="FB103" s="8" t="s">
        <v>34</v>
      </c>
      <c r="FC103" s="7">
        <f t="shared" si="51"/>
        <v>46</v>
      </c>
      <c r="FD103" s="10">
        <v>21.175000000000001</v>
      </c>
      <c r="FE103" s="11" t="s">
        <v>132</v>
      </c>
      <c r="FF103" s="7" t="str">
        <v/>
      </c>
      <c r="FG103" s="7" t="str">
        <v/>
      </c>
      <c r="FI103" s="8" t="s">
        <v>34</v>
      </c>
      <c r="FJ103" s="7">
        <f t="shared" si="52"/>
        <v>46</v>
      </c>
      <c r="FK103" s="10">
        <v>21.175000000000001</v>
      </c>
      <c r="FL103" s="11" t="s">
        <v>132</v>
      </c>
      <c r="FM103" s="7" t="str">
        <v/>
      </c>
      <c r="FN103" s="7" t="str">
        <v/>
      </c>
      <c r="FP103" s="8" t="s">
        <v>34</v>
      </c>
      <c r="FQ103" s="7">
        <f t="shared" si="53"/>
        <v>46</v>
      </c>
      <c r="FR103" s="10">
        <v>21.175000000000001</v>
      </c>
      <c r="FS103" s="11" t="s">
        <v>132</v>
      </c>
      <c r="FT103" s="7" t="str">
        <v/>
      </c>
      <c r="FU103" s="7" t="str">
        <v/>
      </c>
      <c r="FW103" s="8" t="s">
        <v>34</v>
      </c>
      <c r="FX103" s="7">
        <f t="shared" si="54"/>
        <v>46</v>
      </c>
      <c r="FY103" s="10">
        <v>21.175000000000001</v>
      </c>
      <c r="FZ103" s="11" t="s">
        <v>132</v>
      </c>
      <c r="GA103" s="7" t="str">
        <v/>
      </c>
      <c r="GB103" s="7" t="str">
        <v/>
      </c>
    </row>
    <row r="104" spans="2:184" ht="15.75" x14ac:dyDescent="0.25">
      <c r="B104" s="82">
        <f t="shared" si="55"/>
        <v>23816</v>
      </c>
      <c r="C104" s="8" t="s">
        <v>34</v>
      </c>
      <c r="D104" s="7">
        <f t="shared" si="28"/>
        <v>46</v>
      </c>
      <c r="E104" s="10">
        <v>23.815999999999999</v>
      </c>
      <c r="F104" s="11" t="s">
        <v>133</v>
      </c>
      <c r="G104" s="7" t="str">
        <v/>
      </c>
      <c r="H104" s="7" t="str">
        <v/>
      </c>
      <c r="J104" s="16">
        <f t="shared" si="29"/>
        <v>23816</v>
      </c>
      <c r="K104" s="8" t="s">
        <v>34</v>
      </c>
      <c r="L104" s="7">
        <f t="shared" si="30"/>
        <v>46</v>
      </c>
      <c r="M104" s="10">
        <v>23.815999999999999</v>
      </c>
      <c r="N104" s="11" t="s">
        <v>133</v>
      </c>
      <c r="O104" s="7" t="str">
        <v/>
      </c>
      <c r="P104" s="7" t="str">
        <v/>
      </c>
      <c r="R104" s="8" t="s">
        <v>34</v>
      </c>
      <c r="S104" s="7">
        <f t="shared" si="31"/>
        <v>46</v>
      </c>
      <c r="T104" s="10">
        <v>23.815999999999999</v>
      </c>
      <c r="U104" s="11" t="s">
        <v>133</v>
      </c>
      <c r="V104" s="7" t="str">
        <v/>
      </c>
      <c r="W104" s="7" t="str">
        <v/>
      </c>
      <c r="Y104" s="8" t="s">
        <v>34</v>
      </c>
      <c r="Z104" s="7">
        <f t="shared" si="32"/>
        <v>46</v>
      </c>
      <c r="AA104" s="10">
        <v>23.815999999999999</v>
      </c>
      <c r="AB104" s="11" t="s">
        <v>133</v>
      </c>
      <c r="AC104" s="7" t="str">
        <v/>
      </c>
      <c r="AD104" s="7" t="str">
        <v/>
      </c>
      <c r="AF104" s="8" t="s">
        <v>34</v>
      </c>
      <c r="AG104" s="7">
        <f t="shared" si="33"/>
        <v>46</v>
      </c>
      <c r="AH104" s="10">
        <v>23.815999999999999</v>
      </c>
      <c r="AI104" s="11" t="s">
        <v>133</v>
      </c>
      <c r="AJ104" s="7" t="str">
        <v/>
      </c>
      <c r="AK104" s="7" t="str">
        <v/>
      </c>
      <c r="AM104" s="8" t="s">
        <v>34</v>
      </c>
      <c r="AN104" s="7">
        <f t="shared" si="34"/>
        <v>46</v>
      </c>
      <c r="AO104" s="10">
        <v>23.815999999999999</v>
      </c>
      <c r="AP104" s="11" t="s">
        <v>133</v>
      </c>
      <c r="AQ104" s="7" t="str">
        <v/>
      </c>
      <c r="AR104" s="7" t="str">
        <v/>
      </c>
      <c r="AT104" s="8" t="s">
        <v>34</v>
      </c>
      <c r="AU104" s="7">
        <f t="shared" si="35"/>
        <v>46</v>
      </c>
      <c r="AV104" s="10">
        <v>23.815999999999999</v>
      </c>
      <c r="AW104" s="11" t="s">
        <v>133</v>
      </c>
      <c r="AX104" s="7" t="str">
        <v/>
      </c>
      <c r="AY104" s="7" t="str">
        <v/>
      </c>
      <c r="BA104" s="8" t="s">
        <v>34</v>
      </c>
      <c r="BB104" s="7">
        <f t="shared" si="36"/>
        <v>46</v>
      </c>
      <c r="BC104" s="10">
        <v>23.815999999999999</v>
      </c>
      <c r="BD104" s="11" t="s">
        <v>133</v>
      </c>
      <c r="BE104" s="7" t="str">
        <v/>
      </c>
      <c r="BF104" s="7" t="str">
        <v/>
      </c>
      <c r="BH104" s="8" t="s">
        <v>34</v>
      </c>
      <c r="BI104" s="7">
        <f t="shared" si="37"/>
        <v>46</v>
      </c>
      <c r="BJ104" s="10">
        <v>23.815999999999999</v>
      </c>
      <c r="BK104" s="11" t="s">
        <v>133</v>
      </c>
      <c r="BL104" s="7" t="str">
        <v/>
      </c>
      <c r="BM104" s="7" t="str">
        <v/>
      </c>
      <c r="BO104" s="8" t="s">
        <v>34</v>
      </c>
      <c r="BP104" s="7">
        <f t="shared" si="38"/>
        <v>46</v>
      </c>
      <c r="BQ104" s="10">
        <v>23.815999999999999</v>
      </c>
      <c r="BR104" s="11" t="s">
        <v>133</v>
      </c>
      <c r="BS104" s="7" t="str">
        <v/>
      </c>
      <c r="BT104" s="7" t="str">
        <v/>
      </c>
      <c r="BV104" s="8" t="s">
        <v>34</v>
      </c>
      <c r="BW104" s="7">
        <f t="shared" si="39"/>
        <v>46</v>
      </c>
      <c r="BX104" s="10">
        <v>23.815999999999999</v>
      </c>
      <c r="BY104" s="11" t="s">
        <v>133</v>
      </c>
      <c r="BZ104" s="7" t="str">
        <v/>
      </c>
      <c r="CA104" s="7" t="str">
        <v/>
      </c>
      <c r="CC104" s="8" t="s">
        <v>34</v>
      </c>
      <c r="CD104" s="7">
        <f t="shared" si="40"/>
        <v>46</v>
      </c>
      <c r="CE104" s="10">
        <v>23.815999999999999</v>
      </c>
      <c r="CF104" s="11" t="s">
        <v>133</v>
      </c>
      <c r="CG104" s="7" t="str">
        <v/>
      </c>
      <c r="CH104" s="7" t="str">
        <v/>
      </c>
      <c r="CJ104" s="8" t="s">
        <v>34</v>
      </c>
      <c r="CK104" s="7">
        <f t="shared" si="41"/>
        <v>46</v>
      </c>
      <c r="CL104" s="10">
        <v>23.815999999999999</v>
      </c>
      <c r="CM104" s="11" t="s">
        <v>133</v>
      </c>
      <c r="CN104" s="7" t="str">
        <v/>
      </c>
      <c r="CO104" s="7" t="str">
        <v/>
      </c>
      <c r="CQ104" s="8" t="s">
        <v>34</v>
      </c>
      <c r="CR104" s="7">
        <f t="shared" si="42"/>
        <v>46</v>
      </c>
      <c r="CS104" s="10">
        <v>23.815999999999999</v>
      </c>
      <c r="CT104" s="11" t="s">
        <v>133</v>
      </c>
      <c r="CU104" s="7" t="str">
        <v/>
      </c>
      <c r="CV104" s="7" t="str">
        <v/>
      </c>
      <c r="CX104" s="8" t="s">
        <v>34</v>
      </c>
      <c r="CY104" s="7">
        <f t="shared" si="43"/>
        <v>46</v>
      </c>
      <c r="CZ104" s="10">
        <v>23.815999999999999</v>
      </c>
      <c r="DA104" s="11" t="s">
        <v>133</v>
      </c>
      <c r="DB104" s="7" t="str">
        <v/>
      </c>
      <c r="DC104" s="7" t="str">
        <v/>
      </c>
      <c r="DE104" s="8" t="s">
        <v>34</v>
      </c>
      <c r="DF104" s="7">
        <f t="shared" si="44"/>
        <v>46</v>
      </c>
      <c r="DG104" s="10">
        <v>23.815999999999999</v>
      </c>
      <c r="DH104" s="11" t="s">
        <v>133</v>
      </c>
      <c r="DI104" s="7" t="str">
        <v/>
      </c>
      <c r="DJ104" s="7" t="str">
        <v/>
      </c>
      <c r="DL104" s="8" t="s">
        <v>34</v>
      </c>
      <c r="DM104" s="7">
        <f t="shared" si="45"/>
        <v>46</v>
      </c>
      <c r="DN104" s="10">
        <v>23.815999999999999</v>
      </c>
      <c r="DO104" s="11" t="s">
        <v>133</v>
      </c>
      <c r="DP104" s="7" t="str">
        <v/>
      </c>
      <c r="DQ104" s="7" t="str">
        <v/>
      </c>
      <c r="DS104" s="8" t="s">
        <v>34</v>
      </c>
      <c r="DT104" s="7">
        <f t="shared" si="46"/>
        <v>46</v>
      </c>
      <c r="DU104" s="10">
        <v>23.815999999999999</v>
      </c>
      <c r="DV104" s="11" t="s">
        <v>133</v>
      </c>
      <c r="DW104" s="7" t="str">
        <v/>
      </c>
      <c r="DX104" s="7" t="str">
        <v/>
      </c>
      <c r="DZ104" s="8" t="s">
        <v>34</v>
      </c>
      <c r="EA104" s="7">
        <f t="shared" si="47"/>
        <v>46</v>
      </c>
      <c r="EB104" s="10">
        <v>23.815999999999999</v>
      </c>
      <c r="EC104" s="11" t="s">
        <v>133</v>
      </c>
      <c r="ED104" s="7" t="str">
        <v/>
      </c>
      <c r="EE104" s="7" t="str">
        <v/>
      </c>
      <c r="EG104" s="8" t="s">
        <v>34</v>
      </c>
      <c r="EH104" s="7">
        <f t="shared" si="48"/>
        <v>46</v>
      </c>
      <c r="EI104" s="10">
        <v>23.815999999999999</v>
      </c>
      <c r="EJ104" s="11" t="s">
        <v>133</v>
      </c>
      <c r="EK104" s="7" t="str">
        <v/>
      </c>
      <c r="EL104" s="7" t="str">
        <v/>
      </c>
      <c r="EN104" s="8" t="s">
        <v>34</v>
      </c>
      <c r="EO104" s="7">
        <f t="shared" si="49"/>
        <v>46</v>
      </c>
      <c r="EP104" s="10">
        <v>23.815999999999999</v>
      </c>
      <c r="EQ104" s="11" t="s">
        <v>133</v>
      </c>
      <c r="ER104" s="7" t="str">
        <v/>
      </c>
      <c r="ES104" s="7" t="str">
        <v/>
      </c>
      <c r="EU104" s="8" t="s">
        <v>34</v>
      </c>
      <c r="EV104" s="7">
        <f t="shared" si="50"/>
        <v>46</v>
      </c>
      <c r="EW104" s="10">
        <v>23.815999999999999</v>
      </c>
      <c r="EX104" s="11" t="s">
        <v>133</v>
      </c>
      <c r="EY104" s="7" t="str">
        <v/>
      </c>
      <c r="EZ104" s="7" t="str">
        <v/>
      </c>
      <c r="FB104" s="8" t="s">
        <v>34</v>
      </c>
      <c r="FC104" s="7">
        <f t="shared" si="51"/>
        <v>46</v>
      </c>
      <c r="FD104" s="10">
        <v>23.815999999999999</v>
      </c>
      <c r="FE104" s="11" t="s">
        <v>133</v>
      </c>
      <c r="FF104" s="7" t="str">
        <v/>
      </c>
      <c r="FG104" s="7" t="str">
        <v/>
      </c>
      <c r="FI104" s="8" t="s">
        <v>34</v>
      </c>
      <c r="FJ104" s="7">
        <f t="shared" si="52"/>
        <v>46</v>
      </c>
      <c r="FK104" s="10">
        <v>23.815999999999999</v>
      </c>
      <c r="FL104" s="11" t="s">
        <v>133</v>
      </c>
      <c r="FM104" s="7" t="str">
        <v/>
      </c>
      <c r="FN104" s="7" t="str">
        <v/>
      </c>
      <c r="FP104" s="8" t="s">
        <v>34</v>
      </c>
      <c r="FQ104" s="7">
        <f t="shared" si="53"/>
        <v>46</v>
      </c>
      <c r="FR104" s="10">
        <v>23.815999999999999</v>
      </c>
      <c r="FS104" s="11" t="s">
        <v>133</v>
      </c>
      <c r="FT104" s="7" t="str">
        <v/>
      </c>
      <c r="FU104" s="7" t="str">
        <v/>
      </c>
      <c r="FW104" s="8" t="s">
        <v>34</v>
      </c>
      <c r="FX104" s="7">
        <f t="shared" si="54"/>
        <v>46</v>
      </c>
      <c r="FY104" s="10">
        <v>23.815999999999999</v>
      </c>
      <c r="FZ104" s="11" t="s">
        <v>133</v>
      </c>
      <c r="GA104" s="7" t="str">
        <v/>
      </c>
      <c r="GB104" s="7" t="str">
        <v/>
      </c>
    </row>
    <row r="105" spans="2:184" ht="15.75" x14ac:dyDescent="0.25">
      <c r="B105" s="82">
        <f t="shared" si="55"/>
        <v>2984</v>
      </c>
      <c r="C105" s="8" t="s">
        <v>128</v>
      </c>
      <c r="D105" s="7">
        <f t="shared" si="28"/>
        <v>47</v>
      </c>
      <c r="E105" s="10">
        <v>2.984</v>
      </c>
      <c r="F105" s="11" t="s">
        <v>134</v>
      </c>
      <c r="G105" s="7" t="str">
        <v/>
      </c>
      <c r="H105" s="7" t="str">
        <v/>
      </c>
      <c r="J105" s="16">
        <f t="shared" si="29"/>
        <v>2984</v>
      </c>
      <c r="K105" s="8" t="s">
        <v>128</v>
      </c>
      <c r="L105" s="7">
        <f t="shared" si="30"/>
        <v>47</v>
      </c>
      <c r="M105" s="10">
        <v>2.984</v>
      </c>
      <c r="N105" s="11" t="s">
        <v>134</v>
      </c>
      <c r="O105" s="7" t="str">
        <v/>
      </c>
      <c r="P105" s="7" t="str">
        <v/>
      </c>
      <c r="R105" s="8" t="s">
        <v>128</v>
      </c>
      <c r="S105" s="7">
        <f t="shared" si="31"/>
        <v>47</v>
      </c>
      <c r="T105" s="10">
        <v>2.984</v>
      </c>
      <c r="U105" s="11" t="s">
        <v>134</v>
      </c>
      <c r="V105" s="7" t="str">
        <v/>
      </c>
      <c r="W105" s="7" t="str">
        <v/>
      </c>
      <c r="Y105" s="8" t="s">
        <v>128</v>
      </c>
      <c r="Z105" s="7">
        <f t="shared" si="32"/>
        <v>47</v>
      </c>
      <c r="AA105" s="10">
        <v>2.984</v>
      </c>
      <c r="AB105" s="11" t="s">
        <v>134</v>
      </c>
      <c r="AC105" s="7" t="str">
        <v/>
      </c>
      <c r="AD105" s="7" t="str">
        <v/>
      </c>
      <c r="AF105" s="8" t="s">
        <v>128</v>
      </c>
      <c r="AG105" s="7">
        <f t="shared" si="33"/>
        <v>47</v>
      </c>
      <c r="AH105" s="10">
        <v>2.984</v>
      </c>
      <c r="AI105" s="11" t="s">
        <v>134</v>
      </c>
      <c r="AJ105" s="7" t="str">
        <v/>
      </c>
      <c r="AK105" s="7" t="str">
        <v/>
      </c>
      <c r="AM105" s="8" t="s">
        <v>128</v>
      </c>
      <c r="AN105" s="7">
        <f t="shared" si="34"/>
        <v>47</v>
      </c>
      <c r="AO105" s="10">
        <v>2.984</v>
      </c>
      <c r="AP105" s="11" t="s">
        <v>134</v>
      </c>
      <c r="AQ105" s="7" t="str">
        <v/>
      </c>
      <c r="AR105" s="7" t="str">
        <v/>
      </c>
      <c r="AT105" s="8" t="s">
        <v>128</v>
      </c>
      <c r="AU105" s="7">
        <f t="shared" si="35"/>
        <v>47</v>
      </c>
      <c r="AV105" s="10">
        <v>2.984</v>
      </c>
      <c r="AW105" s="11" t="s">
        <v>134</v>
      </c>
      <c r="AX105" s="7" t="str">
        <v/>
      </c>
      <c r="AY105" s="7" t="str">
        <v/>
      </c>
      <c r="BA105" s="8" t="s">
        <v>128</v>
      </c>
      <c r="BB105" s="7">
        <f t="shared" si="36"/>
        <v>47</v>
      </c>
      <c r="BC105" s="10">
        <v>2.984</v>
      </c>
      <c r="BD105" s="11" t="s">
        <v>134</v>
      </c>
      <c r="BE105" s="7" t="str">
        <v/>
      </c>
      <c r="BF105" s="7" t="str">
        <v/>
      </c>
      <c r="BH105" s="8" t="s">
        <v>128</v>
      </c>
      <c r="BI105" s="7">
        <f t="shared" si="37"/>
        <v>47</v>
      </c>
      <c r="BJ105" s="10">
        <v>2.984</v>
      </c>
      <c r="BK105" s="11" t="s">
        <v>134</v>
      </c>
      <c r="BL105" s="7" t="str">
        <v/>
      </c>
      <c r="BM105" s="7" t="str">
        <v/>
      </c>
      <c r="BO105" s="8" t="s">
        <v>128</v>
      </c>
      <c r="BP105" s="7">
        <f t="shared" si="38"/>
        <v>47</v>
      </c>
      <c r="BQ105" s="10">
        <v>2.984</v>
      </c>
      <c r="BR105" s="11" t="s">
        <v>134</v>
      </c>
      <c r="BS105" s="7" t="str">
        <v/>
      </c>
      <c r="BT105" s="7" t="str">
        <v/>
      </c>
      <c r="BV105" s="8" t="s">
        <v>128</v>
      </c>
      <c r="BW105" s="7">
        <f t="shared" si="39"/>
        <v>47</v>
      </c>
      <c r="BX105" s="10">
        <v>2.984</v>
      </c>
      <c r="BY105" s="11" t="s">
        <v>134</v>
      </c>
      <c r="BZ105" s="7" t="str">
        <v/>
      </c>
      <c r="CA105" s="7" t="str">
        <v/>
      </c>
      <c r="CC105" s="8" t="s">
        <v>128</v>
      </c>
      <c r="CD105" s="7">
        <f t="shared" si="40"/>
        <v>47</v>
      </c>
      <c r="CE105" s="10">
        <v>2.984</v>
      </c>
      <c r="CF105" s="11" t="s">
        <v>134</v>
      </c>
      <c r="CG105" s="7" t="str">
        <v/>
      </c>
      <c r="CH105" s="7" t="str">
        <v/>
      </c>
      <c r="CJ105" s="8" t="s">
        <v>128</v>
      </c>
      <c r="CK105" s="7">
        <f t="shared" si="41"/>
        <v>47</v>
      </c>
      <c r="CL105" s="10">
        <v>2.984</v>
      </c>
      <c r="CM105" s="11" t="s">
        <v>134</v>
      </c>
      <c r="CN105" s="7" t="str">
        <v/>
      </c>
      <c r="CO105" s="7" t="str">
        <v/>
      </c>
      <c r="CQ105" s="8" t="s">
        <v>128</v>
      </c>
      <c r="CR105" s="7">
        <f t="shared" si="42"/>
        <v>47</v>
      </c>
      <c r="CS105" s="10">
        <v>2.984</v>
      </c>
      <c r="CT105" s="11" t="s">
        <v>134</v>
      </c>
      <c r="CU105" s="7" t="str">
        <v/>
      </c>
      <c r="CV105" s="7" t="str">
        <v/>
      </c>
      <c r="CX105" s="8" t="s">
        <v>128</v>
      </c>
      <c r="CY105" s="7">
        <f t="shared" si="43"/>
        <v>47</v>
      </c>
      <c r="CZ105" s="10">
        <v>2.984</v>
      </c>
      <c r="DA105" s="11" t="s">
        <v>134</v>
      </c>
      <c r="DB105" s="7" t="str">
        <v/>
      </c>
      <c r="DC105" s="7" t="str">
        <v/>
      </c>
      <c r="DE105" s="8" t="s">
        <v>128</v>
      </c>
      <c r="DF105" s="7">
        <f t="shared" si="44"/>
        <v>47</v>
      </c>
      <c r="DG105" s="10">
        <v>2.984</v>
      </c>
      <c r="DH105" s="11" t="s">
        <v>134</v>
      </c>
      <c r="DI105" s="7" t="str">
        <v/>
      </c>
      <c r="DJ105" s="7" t="str">
        <v/>
      </c>
      <c r="DL105" s="8" t="s">
        <v>128</v>
      </c>
      <c r="DM105" s="7">
        <f t="shared" si="45"/>
        <v>47</v>
      </c>
      <c r="DN105" s="10">
        <v>2.984</v>
      </c>
      <c r="DO105" s="11" t="s">
        <v>134</v>
      </c>
      <c r="DP105" s="7" t="str">
        <v/>
      </c>
      <c r="DQ105" s="7" t="str">
        <v/>
      </c>
      <c r="DS105" s="8" t="s">
        <v>128</v>
      </c>
      <c r="DT105" s="7">
        <f t="shared" si="46"/>
        <v>47</v>
      </c>
      <c r="DU105" s="10">
        <v>2.984</v>
      </c>
      <c r="DV105" s="11" t="s">
        <v>134</v>
      </c>
      <c r="DW105" s="7" t="str">
        <v/>
      </c>
      <c r="DX105" s="7" t="str">
        <v/>
      </c>
      <c r="DZ105" s="8" t="s">
        <v>128</v>
      </c>
      <c r="EA105" s="7">
        <f t="shared" si="47"/>
        <v>47</v>
      </c>
      <c r="EB105" s="10">
        <v>2.984</v>
      </c>
      <c r="EC105" s="11" t="s">
        <v>134</v>
      </c>
      <c r="ED105" s="7" t="str">
        <v/>
      </c>
      <c r="EE105" s="7" t="str">
        <v/>
      </c>
      <c r="EG105" s="8" t="s">
        <v>128</v>
      </c>
      <c r="EH105" s="7">
        <f t="shared" si="48"/>
        <v>47</v>
      </c>
      <c r="EI105" s="10">
        <v>2.984</v>
      </c>
      <c r="EJ105" s="11" t="s">
        <v>134</v>
      </c>
      <c r="EK105" s="7" t="str">
        <v/>
      </c>
      <c r="EL105" s="7" t="str">
        <v/>
      </c>
      <c r="EN105" s="8" t="s">
        <v>128</v>
      </c>
      <c r="EO105" s="7">
        <f t="shared" si="49"/>
        <v>47</v>
      </c>
      <c r="EP105" s="10">
        <v>2.984</v>
      </c>
      <c r="EQ105" s="11" t="s">
        <v>134</v>
      </c>
      <c r="ER105" s="7" t="str">
        <v/>
      </c>
      <c r="ES105" s="7" t="str">
        <v/>
      </c>
      <c r="EU105" s="8" t="s">
        <v>128</v>
      </c>
      <c r="EV105" s="7">
        <f t="shared" si="50"/>
        <v>47</v>
      </c>
      <c r="EW105" s="10">
        <v>2.984</v>
      </c>
      <c r="EX105" s="11" t="s">
        <v>134</v>
      </c>
      <c r="EY105" s="7" t="str">
        <v/>
      </c>
      <c r="EZ105" s="7" t="str">
        <v/>
      </c>
      <c r="FB105" s="8" t="s">
        <v>128</v>
      </c>
      <c r="FC105" s="7">
        <f t="shared" si="51"/>
        <v>47</v>
      </c>
      <c r="FD105" s="10">
        <v>2.984</v>
      </c>
      <c r="FE105" s="11" t="s">
        <v>134</v>
      </c>
      <c r="FF105" s="7" t="str">
        <v/>
      </c>
      <c r="FG105" s="7" t="str">
        <v/>
      </c>
      <c r="FI105" s="8" t="s">
        <v>128</v>
      </c>
      <c r="FJ105" s="7">
        <f t="shared" si="52"/>
        <v>47</v>
      </c>
      <c r="FK105" s="10">
        <v>2.984</v>
      </c>
      <c r="FL105" s="11" t="s">
        <v>134</v>
      </c>
      <c r="FM105" s="7" t="str">
        <v/>
      </c>
      <c r="FN105" s="7" t="str">
        <v/>
      </c>
      <c r="FP105" s="8" t="s">
        <v>128</v>
      </c>
      <c r="FQ105" s="7">
        <f t="shared" si="53"/>
        <v>47</v>
      </c>
      <c r="FR105" s="10">
        <v>2.984</v>
      </c>
      <c r="FS105" s="11" t="s">
        <v>134</v>
      </c>
      <c r="FT105" s="7" t="str">
        <v/>
      </c>
      <c r="FU105" s="7" t="str">
        <v/>
      </c>
      <c r="FW105" s="8" t="s">
        <v>128</v>
      </c>
      <c r="FX105" s="7">
        <f t="shared" si="54"/>
        <v>47</v>
      </c>
      <c r="FY105" s="10">
        <v>2.984</v>
      </c>
      <c r="FZ105" s="11" t="s">
        <v>134</v>
      </c>
      <c r="GA105" s="7" t="str">
        <v/>
      </c>
      <c r="GB105" s="7" t="str">
        <v/>
      </c>
    </row>
    <row r="106" spans="2:184" ht="15.75" x14ac:dyDescent="0.25">
      <c r="B106" s="82">
        <f t="shared" si="55"/>
        <v>3151</v>
      </c>
      <c r="C106" s="8" t="s">
        <v>128</v>
      </c>
      <c r="D106" s="7">
        <f t="shared" si="28"/>
        <v>47</v>
      </c>
      <c r="E106" s="10">
        <v>3.1509999999999998</v>
      </c>
      <c r="F106" s="11" t="s">
        <v>135</v>
      </c>
      <c r="G106" s="7" t="str">
        <v/>
      </c>
      <c r="H106" s="7" t="str">
        <v/>
      </c>
      <c r="J106" s="16">
        <f t="shared" si="29"/>
        <v>3151</v>
      </c>
      <c r="K106" s="8" t="s">
        <v>128</v>
      </c>
      <c r="L106" s="7">
        <f t="shared" si="30"/>
        <v>47</v>
      </c>
      <c r="M106" s="10">
        <v>3.1509999999999998</v>
      </c>
      <c r="N106" s="11" t="s">
        <v>135</v>
      </c>
      <c r="O106" s="7" t="str">
        <v/>
      </c>
      <c r="P106" s="7" t="str">
        <v/>
      </c>
      <c r="R106" s="8" t="s">
        <v>128</v>
      </c>
      <c r="S106" s="7">
        <f t="shared" si="31"/>
        <v>47</v>
      </c>
      <c r="T106" s="10">
        <v>3.1509999999999998</v>
      </c>
      <c r="U106" s="11" t="s">
        <v>135</v>
      </c>
      <c r="V106" s="7" t="str">
        <v/>
      </c>
      <c r="W106" s="7" t="str">
        <v/>
      </c>
      <c r="Y106" s="8" t="s">
        <v>128</v>
      </c>
      <c r="Z106" s="7">
        <f t="shared" si="32"/>
        <v>47</v>
      </c>
      <c r="AA106" s="10">
        <v>3.1509999999999998</v>
      </c>
      <c r="AB106" s="11" t="s">
        <v>135</v>
      </c>
      <c r="AC106" s="7" t="str">
        <v/>
      </c>
      <c r="AD106" s="7" t="str">
        <v/>
      </c>
      <c r="AF106" s="8" t="s">
        <v>128</v>
      </c>
      <c r="AG106" s="7">
        <f t="shared" si="33"/>
        <v>47</v>
      </c>
      <c r="AH106" s="10">
        <v>3.1509999999999998</v>
      </c>
      <c r="AI106" s="11" t="s">
        <v>135</v>
      </c>
      <c r="AJ106" s="7" t="str">
        <v/>
      </c>
      <c r="AK106" s="7" t="str">
        <v/>
      </c>
      <c r="AM106" s="8" t="s">
        <v>128</v>
      </c>
      <c r="AN106" s="7">
        <f t="shared" si="34"/>
        <v>47</v>
      </c>
      <c r="AO106" s="10">
        <v>3.1509999999999998</v>
      </c>
      <c r="AP106" s="11" t="s">
        <v>135</v>
      </c>
      <c r="AQ106" s="7" t="str">
        <v/>
      </c>
      <c r="AR106" s="7" t="str">
        <v/>
      </c>
      <c r="AT106" s="8" t="s">
        <v>128</v>
      </c>
      <c r="AU106" s="7">
        <f t="shared" si="35"/>
        <v>47</v>
      </c>
      <c r="AV106" s="10">
        <v>3.1509999999999998</v>
      </c>
      <c r="AW106" s="11" t="s">
        <v>135</v>
      </c>
      <c r="AX106" s="7" t="str">
        <v/>
      </c>
      <c r="AY106" s="7" t="str">
        <v/>
      </c>
      <c r="BA106" s="8" t="s">
        <v>128</v>
      </c>
      <c r="BB106" s="7">
        <f t="shared" si="36"/>
        <v>47</v>
      </c>
      <c r="BC106" s="10">
        <v>3.1509999999999998</v>
      </c>
      <c r="BD106" s="11" t="s">
        <v>135</v>
      </c>
      <c r="BE106" s="7" t="str">
        <v/>
      </c>
      <c r="BF106" s="7" t="str">
        <v/>
      </c>
      <c r="BH106" s="8" t="s">
        <v>128</v>
      </c>
      <c r="BI106" s="7">
        <f t="shared" si="37"/>
        <v>47</v>
      </c>
      <c r="BJ106" s="10">
        <v>3.1509999999999998</v>
      </c>
      <c r="BK106" s="11" t="s">
        <v>135</v>
      </c>
      <c r="BL106" s="7" t="str">
        <v/>
      </c>
      <c r="BM106" s="7" t="str">
        <v/>
      </c>
      <c r="BO106" s="8" t="s">
        <v>128</v>
      </c>
      <c r="BP106" s="7">
        <f t="shared" si="38"/>
        <v>47</v>
      </c>
      <c r="BQ106" s="10">
        <v>3.1509999999999998</v>
      </c>
      <c r="BR106" s="11" t="s">
        <v>135</v>
      </c>
      <c r="BS106" s="7" t="str">
        <v/>
      </c>
      <c r="BT106" s="7" t="str">
        <v/>
      </c>
      <c r="BV106" s="8" t="s">
        <v>128</v>
      </c>
      <c r="BW106" s="7">
        <f t="shared" si="39"/>
        <v>47</v>
      </c>
      <c r="BX106" s="10">
        <v>3.1509999999999998</v>
      </c>
      <c r="BY106" s="11" t="s">
        <v>135</v>
      </c>
      <c r="BZ106" s="7" t="str">
        <v/>
      </c>
      <c r="CA106" s="7" t="str">
        <v/>
      </c>
      <c r="CC106" s="8" t="s">
        <v>128</v>
      </c>
      <c r="CD106" s="7">
        <f t="shared" si="40"/>
        <v>47</v>
      </c>
      <c r="CE106" s="10">
        <v>3.1509999999999998</v>
      </c>
      <c r="CF106" s="11" t="s">
        <v>135</v>
      </c>
      <c r="CG106" s="7" t="str">
        <v/>
      </c>
      <c r="CH106" s="7" t="str">
        <v/>
      </c>
      <c r="CJ106" s="8" t="s">
        <v>128</v>
      </c>
      <c r="CK106" s="7">
        <f t="shared" si="41"/>
        <v>47</v>
      </c>
      <c r="CL106" s="10">
        <v>3.1509999999999998</v>
      </c>
      <c r="CM106" s="11" t="s">
        <v>135</v>
      </c>
      <c r="CN106" s="7" t="str">
        <v/>
      </c>
      <c r="CO106" s="7" t="str">
        <v/>
      </c>
      <c r="CQ106" s="8" t="s">
        <v>128</v>
      </c>
      <c r="CR106" s="7">
        <f t="shared" si="42"/>
        <v>47</v>
      </c>
      <c r="CS106" s="10">
        <v>3.1509999999999998</v>
      </c>
      <c r="CT106" s="11" t="s">
        <v>135</v>
      </c>
      <c r="CU106" s="7" t="str">
        <v/>
      </c>
      <c r="CV106" s="7" t="str">
        <v/>
      </c>
      <c r="CX106" s="8" t="s">
        <v>128</v>
      </c>
      <c r="CY106" s="7">
        <f t="shared" si="43"/>
        <v>47</v>
      </c>
      <c r="CZ106" s="10">
        <v>3.1509999999999998</v>
      </c>
      <c r="DA106" s="11" t="s">
        <v>135</v>
      </c>
      <c r="DB106" s="7" t="str">
        <v/>
      </c>
      <c r="DC106" s="7" t="str">
        <v/>
      </c>
      <c r="DE106" s="8" t="s">
        <v>128</v>
      </c>
      <c r="DF106" s="7">
        <f t="shared" si="44"/>
        <v>47</v>
      </c>
      <c r="DG106" s="10">
        <v>3.1509999999999998</v>
      </c>
      <c r="DH106" s="11" t="s">
        <v>135</v>
      </c>
      <c r="DI106" s="7" t="str">
        <v/>
      </c>
      <c r="DJ106" s="7" t="str">
        <v/>
      </c>
      <c r="DL106" s="8" t="s">
        <v>128</v>
      </c>
      <c r="DM106" s="7">
        <f t="shared" si="45"/>
        <v>47</v>
      </c>
      <c r="DN106" s="10">
        <v>3.1509999999999998</v>
      </c>
      <c r="DO106" s="11" t="s">
        <v>135</v>
      </c>
      <c r="DP106" s="7" t="str">
        <v/>
      </c>
      <c r="DQ106" s="7" t="str">
        <v/>
      </c>
      <c r="DS106" s="8" t="s">
        <v>128</v>
      </c>
      <c r="DT106" s="7">
        <f t="shared" si="46"/>
        <v>47</v>
      </c>
      <c r="DU106" s="10">
        <v>3.1509999999999998</v>
      </c>
      <c r="DV106" s="11" t="s">
        <v>135</v>
      </c>
      <c r="DW106" s="7" t="str">
        <v/>
      </c>
      <c r="DX106" s="7" t="str">
        <v/>
      </c>
      <c r="DZ106" s="8" t="s">
        <v>128</v>
      </c>
      <c r="EA106" s="7">
        <f t="shared" si="47"/>
        <v>47</v>
      </c>
      <c r="EB106" s="10">
        <v>3.1509999999999998</v>
      </c>
      <c r="EC106" s="11" t="s">
        <v>135</v>
      </c>
      <c r="ED106" s="7" t="str">
        <v/>
      </c>
      <c r="EE106" s="7" t="str">
        <v/>
      </c>
      <c r="EG106" s="8" t="s">
        <v>128</v>
      </c>
      <c r="EH106" s="7">
        <f t="shared" si="48"/>
        <v>47</v>
      </c>
      <c r="EI106" s="10">
        <v>3.1509999999999998</v>
      </c>
      <c r="EJ106" s="11" t="s">
        <v>135</v>
      </c>
      <c r="EK106" s="7" t="str">
        <v/>
      </c>
      <c r="EL106" s="7" t="str">
        <v/>
      </c>
      <c r="EN106" s="8" t="s">
        <v>128</v>
      </c>
      <c r="EO106" s="7">
        <f t="shared" si="49"/>
        <v>47</v>
      </c>
      <c r="EP106" s="10">
        <v>3.1509999999999998</v>
      </c>
      <c r="EQ106" s="11" t="s">
        <v>135</v>
      </c>
      <c r="ER106" s="7" t="str">
        <v/>
      </c>
      <c r="ES106" s="7" t="str">
        <v/>
      </c>
      <c r="EU106" s="8" t="s">
        <v>128</v>
      </c>
      <c r="EV106" s="7">
        <f t="shared" si="50"/>
        <v>47</v>
      </c>
      <c r="EW106" s="10">
        <v>3.1509999999999998</v>
      </c>
      <c r="EX106" s="11" t="s">
        <v>135</v>
      </c>
      <c r="EY106" s="7" t="str">
        <v/>
      </c>
      <c r="EZ106" s="7" t="str">
        <v/>
      </c>
      <c r="FB106" s="8" t="s">
        <v>128</v>
      </c>
      <c r="FC106" s="7">
        <f t="shared" si="51"/>
        <v>47</v>
      </c>
      <c r="FD106" s="10">
        <v>3.1509999999999998</v>
      </c>
      <c r="FE106" s="11" t="s">
        <v>135</v>
      </c>
      <c r="FF106" s="7" t="str">
        <v/>
      </c>
      <c r="FG106" s="7" t="str">
        <v/>
      </c>
      <c r="FI106" s="8" t="s">
        <v>128</v>
      </c>
      <c r="FJ106" s="7">
        <f t="shared" si="52"/>
        <v>47</v>
      </c>
      <c r="FK106" s="10">
        <v>3.1509999999999998</v>
      </c>
      <c r="FL106" s="11" t="s">
        <v>135</v>
      </c>
      <c r="FM106" s="7" t="str">
        <v/>
      </c>
      <c r="FN106" s="7" t="str">
        <v/>
      </c>
      <c r="FP106" s="8" t="s">
        <v>128</v>
      </c>
      <c r="FQ106" s="7">
        <f t="shared" si="53"/>
        <v>47</v>
      </c>
      <c r="FR106" s="10">
        <v>3.1509999999999998</v>
      </c>
      <c r="FS106" s="11" t="s">
        <v>135</v>
      </c>
      <c r="FT106" s="7" t="str">
        <v/>
      </c>
      <c r="FU106" s="7" t="str">
        <v/>
      </c>
      <c r="FW106" s="8" t="s">
        <v>128</v>
      </c>
      <c r="FX106" s="7">
        <f t="shared" si="54"/>
        <v>47</v>
      </c>
      <c r="FY106" s="10">
        <v>3.1509999999999998</v>
      </c>
      <c r="FZ106" s="11" t="s">
        <v>135</v>
      </c>
      <c r="GA106" s="7" t="str">
        <v/>
      </c>
      <c r="GB106" s="7" t="str">
        <v/>
      </c>
    </row>
    <row r="107" spans="2:184" ht="15.75" x14ac:dyDescent="0.25">
      <c r="B107" s="82">
        <f t="shared" si="55"/>
        <v>22103</v>
      </c>
      <c r="C107" s="8" t="s">
        <v>128</v>
      </c>
      <c r="D107" s="7">
        <f t="shared" si="28"/>
        <v>47</v>
      </c>
      <c r="E107" s="10">
        <v>22.103000000000002</v>
      </c>
      <c r="F107" s="11" t="s">
        <v>132</v>
      </c>
      <c r="G107" s="7" t="str">
        <v/>
      </c>
      <c r="H107" s="7" t="str">
        <v/>
      </c>
      <c r="J107" s="16">
        <f t="shared" si="29"/>
        <v>22162</v>
      </c>
      <c r="K107" s="8" t="s">
        <v>128</v>
      </c>
      <c r="L107" s="7">
        <f t="shared" si="30"/>
        <v>47</v>
      </c>
      <c r="M107" s="10">
        <v>22.161999999999999</v>
      </c>
      <c r="N107" s="11" t="s">
        <v>132</v>
      </c>
      <c r="O107" s="7" t="str">
        <v/>
      </c>
      <c r="P107" s="7" t="str">
        <v/>
      </c>
      <c r="R107" s="8" t="s">
        <v>128</v>
      </c>
      <c r="S107" s="7">
        <f t="shared" si="31"/>
        <v>47</v>
      </c>
      <c r="T107" s="10">
        <v>22.161999999999999</v>
      </c>
      <c r="U107" s="11" t="s">
        <v>132</v>
      </c>
      <c r="V107" s="7" t="str">
        <v/>
      </c>
      <c r="W107" s="7" t="str">
        <v/>
      </c>
      <c r="Y107" s="8" t="s">
        <v>128</v>
      </c>
      <c r="Z107" s="7">
        <f t="shared" si="32"/>
        <v>47</v>
      </c>
      <c r="AA107" s="10">
        <v>22.161999999999999</v>
      </c>
      <c r="AB107" s="11" t="s">
        <v>132</v>
      </c>
      <c r="AC107" s="7" t="str">
        <v/>
      </c>
      <c r="AD107" s="7" t="str">
        <v/>
      </c>
      <c r="AF107" s="8" t="s">
        <v>128</v>
      </c>
      <c r="AG107" s="7">
        <f t="shared" si="33"/>
        <v>47</v>
      </c>
      <c r="AH107" s="10">
        <v>22.161999999999999</v>
      </c>
      <c r="AI107" s="11" t="s">
        <v>132</v>
      </c>
      <c r="AJ107" s="7" t="str">
        <v/>
      </c>
      <c r="AK107" s="7" t="str">
        <v/>
      </c>
      <c r="AM107" s="8" t="s">
        <v>128</v>
      </c>
      <c r="AN107" s="7">
        <f t="shared" si="34"/>
        <v>47</v>
      </c>
      <c r="AO107" s="10">
        <v>22.161999999999999</v>
      </c>
      <c r="AP107" s="11" t="s">
        <v>132</v>
      </c>
      <c r="AQ107" s="7" t="str">
        <v/>
      </c>
      <c r="AR107" s="7" t="str">
        <v/>
      </c>
      <c r="AT107" s="8" t="s">
        <v>128</v>
      </c>
      <c r="AU107" s="7">
        <f t="shared" si="35"/>
        <v>47</v>
      </c>
      <c r="AV107" s="10">
        <v>22.161999999999999</v>
      </c>
      <c r="AW107" s="11" t="s">
        <v>132</v>
      </c>
      <c r="AX107" s="7" t="str">
        <v/>
      </c>
      <c r="AY107" s="7" t="str">
        <v/>
      </c>
      <c r="BA107" s="8" t="s">
        <v>128</v>
      </c>
      <c r="BB107" s="7">
        <f t="shared" si="36"/>
        <v>47</v>
      </c>
      <c r="BC107" s="10">
        <v>22.161999999999999</v>
      </c>
      <c r="BD107" s="11" t="s">
        <v>132</v>
      </c>
      <c r="BE107" s="7" t="str">
        <v/>
      </c>
      <c r="BF107" s="7" t="str">
        <v/>
      </c>
      <c r="BH107" s="8" t="s">
        <v>128</v>
      </c>
      <c r="BI107" s="7">
        <f t="shared" si="37"/>
        <v>47</v>
      </c>
      <c r="BJ107" s="10">
        <v>22.161999999999999</v>
      </c>
      <c r="BK107" s="11" t="s">
        <v>132</v>
      </c>
      <c r="BL107" s="7" t="str">
        <v/>
      </c>
      <c r="BM107" s="7" t="str">
        <v/>
      </c>
      <c r="BO107" s="8" t="s">
        <v>128</v>
      </c>
      <c r="BP107" s="7">
        <f t="shared" si="38"/>
        <v>47</v>
      </c>
      <c r="BQ107" s="10">
        <v>22.161999999999999</v>
      </c>
      <c r="BR107" s="11" t="s">
        <v>132</v>
      </c>
      <c r="BS107" s="7" t="str">
        <v/>
      </c>
      <c r="BT107" s="7" t="str">
        <v/>
      </c>
      <c r="BV107" s="8" t="s">
        <v>128</v>
      </c>
      <c r="BW107" s="7">
        <f t="shared" si="39"/>
        <v>47</v>
      </c>
      <c r="BX107" s="10">
        <v>22.161999999999999</v>
      </c>
      <c r="BY107" s="11" t="s">
        <v>132</v>
      </c>
      <c r="BZ107" s="7" t="str">
        <v/>
      </c>
      <c r="CA107" s="7" t="str">
        <v/>
      </c>
      <c r="CC107" s="8" t="s">
        <v>128</v>
      </c>
      <c r="CD107" s="7">
        <f t="shared" si="40"/>
        <v>47</v>
      </c>
      <c r="CE107" s="10">
        <v>22.161999999999999</v>
      </c>
      <c r="CF107" s="11" t="s">
        <v>132</v>
      </c>
      <c r="CG107" s="7" t="str">
        <v/>
      </c>
      <c r="CH107" s="7" t="str">
        <v/>
      </c>
      <c r="CJ107" s="8" t="s">
        <v>128</v>
      </c>
      <c r="CK107" s="7">
        <f t="shared" si="41"/>
        <v>47</v>
      </c>
      <c r="CL107" s="10">
        <v>22.161999999999999</v>
      </c>
      <c r="CM107" s="11" t="s">
        <v>132</v>
      </c>
      <c r="CN107" s="7" t="str">
        <v/>
      </c>
      <c r="CO107" s="7" t="str">
        <v/>
      </c>
      <c r="CQ107" s="8" t="s">
        <v>128</v>
      </c>
      <c r="CR107" s="7">
        <f t="shared" si="42"/>
        <v>47</v>
      </c>
      <c r="CS107" s="10">
        <v>22.161999999999999</v>
      </c>
      <c r="CT107" s="11" t="s">
        <v>132</v>
      </c>
      <c r="CU107" s="7" t="str">
        <v/>
      </c>
      <c r="CV107" s="7" t="str">
        <v/>
      </c>
      <c r="CX107" s="8" t="s">
        <v>128</v>
      </c>
      <c r="CY107" s="7">
        <f t="shared" si="43"/>
        <v>47</v>
      </c>
      <c r="CZ107" s="10">
        <v>22.161999999999999</v>
      </c>
      <c r="DA107" s="11" t="s">
        <v>132</v>
      </c>
      <c r="DB107" s="7" t="str">
        <v/>
      </c>
      <c r="DC107" s="7" t="str">
        <v/>
      </c>
      <c r="DE107" s="8" t="s">
        <v>128</v>
      </c>
      <c r="DF107" s="7">
        <f t="shared" si="44"/>
        <v>47</v>
      </c>
      <c r="DG107" s="10">
        <v>22.161999999999999</v>
      </c>
      <c r="DH107" s="11" t="s">
        <v>132</v>
      </c>
      <c r="DI107" s="7" t="str">
        <v/>
      </c>
      <c r="DJ107" s="7" t="str">
        <v/>
      </c>
      <c r="DL107" s="8" t="s">
        <v>128</v>
      </c>
      <c r="DM107" s="7">
        <f t="shared" si="45"/>
        <v>47</v>
      </c>
      <c r="DN107" s="10">
        <v>22.161999999999999</v>
      </c>
      <c r="DO107" s="11" t="s">
        <v>132</v>
      </c>
      <c r="DP107" s="7" t="str">
        <v/>
      </c>
      <c r="DQ107" s="7" t="str">
        <v/>
      </c>
      <c r="DS107" s="8" t="s">
        <v>128</v>
      </c>
      <c r="DT107" s="7">
        <f t="shared" si="46"/>
        <v>47</v>
      </c>
      <c r="DU107" s="10">
        <v>22.161999999999999</v>
      </c>
      <c r="DV107" s="11" t="s">
        <v>132</v>
      </c>
      <c r="DW107" s="7" t="str">
        <v/>
      </c>
      <c r="DX107" s="7" t="str">
        <v/>
      </c>
      <c r="DZ107" s="8" t="s">
        <v>128</v>
      </c>
      <c r="EA107" s="7">
        <f t="shared" si="47"/>
        <v>47</v>
      </c>
      <c r="EB107" s="10">
        <v>22.161999999999999</v>
      </c>
      <c r="EC107" s="11" t="s">
        <v>132</v>
      </c>
      <c r="ED107" s="7" t="str">
        <v/>
      </c>
      <c r="EE107" s="7" t="str">
        <v/>
      </c>
      <c r="EG107" s="8" t="s">
        <v>128</v>
      </c>
      <c r="EH107" s="7">
        <f t="shared" si="48"/>
        <v>47</v>
      </c>
      <c r="EI107" s="10">
        <v>22.161999999999999</v>
      </c>
      <c r="EJ107" s="11" t="s">
        <v>132</v>
      </c>
      <c r="EK107" s="7" t="str">
        <v/>
      </c>
      <c r="EL107" s="7" t="str">
        <v/>
      </c>
      <c r="EN107" s="8" t="s">
        <v>128</v>
      </c>
      <c r="EO107" s="7">
        <f t="shared" si="49"/>
        <v>47</v>
      </c>
      <c r="EP107" s="10">
        <v>22.161999999999999</v>
      </c>
      <c r="EQ107" s="11" t="s">
        <v>132</v>
      </c>
      <c r="ER107" s="7" t="str">
        <v/>
      </c>
      <c r="ES107" s="7" t="str">
        <v/>
      </c>
      <c r="EU107" s="8" t="s">
        <v>128</v>
      </c>
      <c r="EV107" s="7">
        <f t="shared" si="50"/>
        <v>47</v>
      </c>
      <c r="EW107" s="10">
        <v>22.161999999999999</v>
      </c>
      <c r="EX107" s="11" t="s">
        <v>132</v>
      </c>
      <c r="EY107" s="7" t="str">
        <v/>
      </c>
      <c r="EZ107" s="7" t="str">
        <v/>
      </c>
      <c r="FB107" s="8" t="s">
        <v>128</v>
      </c>
      <c r="FC107" s="7">
        <f t="shared" si="51"/>
        <v>47</v>
      </c>
      <c r="FD107" s="10">
        <v>22.161999999999999</v>
      </c>
      <c r="FE107" s="11" t="s">
        <v>132</v>
      </c>
      <c r="FF107" s="7" t="str">
        <v/>
      </c>
      <c r="FG107" s="7" t="str">
        <v/>
      </c>
      <c r="FI107" s="8" t="s">
        <v>128</v>
      </c>
      <c r="FJ107" s="7">
        <f t="shared" si="52"/>
        <v>47</v>
      </c>
      <c r="FK107" s="10">
        <v>22.161999999999999</v>
      </c>
      <c r="FL107" s="11" t="s">
        <v>132</v>
      </c>
      <c r="FM107" s="7" t="str">
        <v/>
      </c>
      <c r="FN107" s="7" t="str">
        <v/>
      </c>
      <c r="FP107" s="8" t="s">
        <v>128</v>
      </c>
      <c r="FQ107" s="7">
        <f t="shared" si="53"/>
        <v>47</v>
      </c>
      <c r="FR107" s="10">
        <v>22.161999999999999</v>
      </c>
      <c r="FS107" s="11" t="s">
        <v>132</v>
      </c>
      <c r="FT107" s="7" t="str">
        <v/>
      </c>
      <c r="FU107" s="7" t="str">
        <v/>
      </c>
      <c r="FW107" s="8" t="s">
        <v>128</v>
      </c>
      <c r="FX107" s="7">
        <f t="shared" si="54"/>
        <v>47</v>
      </c>
      <c r="FY107" s="10">
        <v>22.161999999999999</v>
      </c>
      <c r="FZ107" s="11" t="s">
        <v>132</v>
      </c>
      <c r="GA107" s="7" t="str">
        <v/>
      </c>
      <c r="GB107" s="7" t="str">
        <v/>
      </c>
    </row>
    <row r="108" spans="2:184" ht="15.75" x14ac:dyDescent="0.25">
      <c r="B108" s="82">
        <f t="shared" si="55"/>
        <v>24942</v>
      </c>
      <c r="C108" s="8" t="s">
        <v>128</v>
      </c>
      <c r="D108" s="7">
        <f t="shared" si="28"/>
        <v>47</v>
      </c>
      <c r="E108" s="10">
        <v>24.942</v>
      </c>
      <c r="F108" s="11" t="s">
        <v>133</v>
      </c>
      <c r="G108" s="7" t="str">
        <v/>
      </c>
      <c r="H108" s="7" t="str">
        <v/>
      </c>
      <c r="J108" s="16">
        <f t="shared" si="29"/>
        <v>24942</v>
      </c>
      <c r="K108" s="8" t="s">
        <v>128</v>
      </c>
      <c r="L108" s="7">
        <f t="shared" si="30"/>
        <v>47</v>
      </c>
      <c r="M108" s="10">
        <v>24.942</v>
      </c>
      <c r="N108" s="11" t="s">
        <v>133</v>
      </c>
      <c r="O108" s="7" t="str">
        <v/>
      </c>
      <c r="P108" s="7" t="str">
        <v/>
      </c>
      <c r="R108" s="8" t="s">
        <v>128</v>
      </c>
      <c r="S108" s="7">
        <f t="shared" si="31"/>
        <v>47</v>
      </c>
      <c r="T108" s="10">
        <v>24.942</v>
      </c>
      <c r="U108" s="11" t="s">
        <v>133</v>
      </c>
      <c r="V108" s="7" t="str">
        <v/>
      </c>
      <c r="W108" s="7" t="str">
        <v/>
      </c>
      <c r="Y108" s="8" t="s">
        <v>128</v>
      </c>
      <c r="Z108" s="7">
        <f t="shared" si="32"/>
        <v>47</v>
      </c>
      <c r="AA108" s="10">
        <v>24.942</v>
      </c>
      <c r="AB108" s="11" t="s">
        <v>133</v>
      </c>
      <c r="AC108" s="7" t="str">
        <v/>
      </c>
      <c r="AD108" s="7" t="str">
        <v/>
      </c>
      <c r="AF108" s="8" t="s">
        <v>128</v>
      </c>
      <c r="AG108" s="7">
        <f t="shared" si="33"/>
        <v>47</v>
      </c>
      <c r="AH108" s="10">
        <v>24.942</v>
      </c>
      <c r="AI108" s="11" t="s">
        <v>133</v>
      </c>
      <c r="AJ108" s="7" t="str">
        <v/>
      </c>
      <c r="AK108" s="7" t="str">
        <v/>
      </c>
      <c r="AM108" s="8" t="s">
        <v>128</v>
      </c>
      <c r="AN108" s="7">
        <f t="shared" si="34"/>
        <v>47</v>
      </c>
      <c r="AO108" s="10">
        <v>24.942</v>
      </c>
      <c r="AP108" s="11" t="s">
        <v>133</v>
      </c>
      <c r="AQ108" s="7" t="str">
        <v/>
      </c>
      <c r="AR108" s="7" t="str">
        <v/>
      </c>
      <c r="AT108" s="8" t="s">
        <v>128</v>
      </c>
      <c r="AU108" s="7">
        <f t="shared" si="35"/>
        <v>47</v>
      </c>
      <c r="AV108" s="10">
        <v>24.942</v>
      </c>
      <c r="AW108" s="11" t="s">
        <v>133</v>
      </c>
      <c r="AX108" s="7" t="str">
        <v/>
      </c>
      <c r="AY108" s="7" t="str">
        <v/>
      </c>
      <c r="BA108" s="8" t="s">
        <v>128</v>
      </c>
      <c r="BB108" s="7">
        <f t="shared" si="36"/>
        <v>47</v>
      </c>
      <c r="BC108" s="10">
        <v>24.942</v>
      </c>
      <c r="BD108" s="11" t="s">
        <v>133</v>
      </c>
      <c r="BE108" s="7" t="str">
        <v/>
      </c>
      <c r="BF108" s="7" t="str">
        <v/>
      </c>
      <c r="BH108" s="8" t="s">
        <v>128</v>
      </c>
      <c r="BI108" s="7">
        <f t="shared" si="37"/>
        <v>47</v>
      </c>
      <c r="BJ108" s="10">
        <v>24.942</v>
      </c>
      <c r="BK108" s="11" t="s">
        <v>133</v>
      </c>
      <c r="BL108" s="7" t="str">
        <v/>
      </c>
      <c r="BM108" s="7" t="str">
        <v/>
      </c>
      <c r="BO108" s="8" t="s">
        <v>128</v>
      </c>
      <c r="BP108" s="7">
        <f t="shared" si="38"/>
        <v>47</v>
      </c>
      <c r="BQ108" s="10">
        <v>24.942</v>
      </c>
      <c r="BR108" s="11" t="s">
        <v>133</v>
      </c>
      <c r="BS108" s="7" t="str">
        <v/>
      </c>
      <c r="BT108" s="7" t="str">
        <v/>
      </c>
      <c r="BV108" s="8" t="s">
        <v>128</v>
      </c>
      <c r="BW108" s="7">
        <f t="shared" si="39"/>
        <v>47</v>
      </c>
      <c r="BX108" s="10">
        <v>24.942</v>
      </c>
      <c r="BY108" s="11" t="s">
        <v>133</v>
      </c>
      <c r="BZ108" s="7" t="str">
        <v/>
      </c>
      <c r="CA108" s="7" t="str">
        <v/>
      </c>
      <c r="CC108" s="8" t="s">
        <v>128</v>
      </c>
      <c r="CD108" s="7">
        <f t="shared" si="40"/>
        <v>47</v>
      </c>
      <c r="CE108" s="10">
        <v>24.942</v>
      </c>
      <c r="CF108" s="11" t="s">
        <v>133</v>
      </c>
      <c r="CG108" s="7" t="str">
        <v/>
      </c>
      <c r="CH108" s="7" t="str">
        <v/>
      </c>
      <c r="CJ108" s="8" t="s">
        <v>128</v>
      </c>
      <c r="CK108" s="7">
        <f t="shared" si="41"/>
        <v>47</v>
      </c>
      <c r="CL108" s="10">
        <v>24.942</v>
      </c>
      <c r="CM108" s="11" t="s">
        <v>133</v>
      </c>
      <c r="CN108" s="7" t="str">
        <v/>
      </c>
      <c r="CO108" s="7" t="str">
        <v/>
      </c>
      <c r="CQ108" s="8" t="s">
        <v>128</v>
      </c>
      <c r="CR108" s="7">
        <f t="shared" si="42"/>
        <v>47</v>
      </c>
      <c r="CS108" s="10">
        <v>24.942</v>
      </c>
      <c r="CT108" s="11" t="s">
        <v>133</v>
      </c>
      <c r="CU108" s="7" t="str">
        <v/>
      </c>
      <c r="CV108" s="7" t="str">
        <v/>
      </c>
      <c r="CX108" s="8" t="s">
        <v>128</v>
      </c>
      <c r="CY108" s="7">
        <f t="shared" si="43"/>
        <v>47</v>
      </c>
      <c r="CZ108" s="10">
        <v>24.942</v>
      </c>
      <c r="DA108" s="11" t="s">
        <v>133</v>
      </c>
      <c r="DB108" s="7" t="str">
        <v/>
      </c>
      <c r="DC108" s="7" t="str">
        <v/>
      </c>
      <c r="DE108" s="8" t="s">
        <v>128</v>
      </c>
      <c r="DF108" s="7">
        <f t="shared" si="44"/>
        <v>47</v>
      </c>
      <c r="DG108" s="10">
        <v>24.942</v>
      </c>
      <c r="DH108" s="11" t="s">
        <v>133</v>
      </c>
      <c r="DI108" s="7" t="str">
        <v/>
      </c>
      <c r="DJ108" s="7" t="str">
        <v/>
      </c>
      <c r="DL108" s="8" t="s">
        <v>128</v>
      </c>
      <c r="DM108" s="7">
        <f t="shared" si="45"/>
        <v>47</v>
      </c>
      <c r="DN108" s="10">
        <v>24.942</v>
      </c>
      <c r="DO108" s="11" t="s">
        <v>133</v>
      </c>
      <c r="DP108" s="7" t="str">
        <v/>
      </c>
      <c r="DQ108" s="7" t="str">
        <v/>
      </c>
      <c r="DS108" s="8" t="s">
        <v>128</v>
      </c>
      <c r="DT108" s="7">
        <f t="shared" si="46"/>
        <v>47</v>
      </c>
      <c r="DU108" s="10">
        <v>24.942</v>
      </c>
      <c r="DV108" s="11" t="s">
        <v>133</v>
      </c>
      <c r="DW108" s="7" t="str">
        <v/>
      </c>
      <c r="DX108" s="7" t="str">
        <v/>
      </c>
      <c r="DZ108" s="8" t="s">
        <v>128</v>
      </c>
      <c r="EA108" s="7">
        <f t="shared" si="47"/>
        <v>47</v>
      </c>
      <c r="EB108" s="10">
        <v>24.942</v>
      </c>
      <c r="EC108" s="11" t="s">
        <v>133</v>
      </c>
      <c r="ED108" s="7" t="str">
        <v/>
      </c>
      <c r="EE108" s="7" t="str">
        <v/>
      </c>
      <c r="EG108" s="8" t="s">
        <v>128</v>
      </c>
      <c r="EH108" s="7">
        <f t="shared" si="48"/>
        <v>47</v>
      </c>
      <c r="EI108" s="10">
        <v>24.942</v>
      </c>
      <c r="EJ108" s="11" t="s">
        <v>133</v>
      </c>
      <c r="EK108" s="7" t="str">
        <v/>
      </c>
      <c r="EL108" s="7" t="str">
        <v/>
      </c>
      <c r="EN108" s="8" t="s">
        <v>128</v>
      </c>
      <c r="EO108" s="7">
        <f t="shared" si="49"/>
        <v>47</v>
      </c>
      <c r="EP108" s="10">
        <v>24.942</v>
      </c>
      <c r="EQ108" s="11" t="s">
        <v>133</v>
      </c>
      <c r="ER108" s="7" t="str">
        <v/>
      </c>
      <c r="ES108" s="7" t="str">
        <v/>
      </c>
      <c r="EU108" s="8" t="s">
        <v>128</v>
      </c>
      <c r="EV108" s="7">
        <f t="shared" si="50"/>
        <v>47</v>
      </c>
      <c r="EW108" s="10">
        <v>24.942</v>
      </c>
      <c r="EX108" s="11" t="s">
        <v>133</v>
      </c>
      <c r="EY108" s="7" t="str">
        <v/>
      </c>
      <c r="EZ108" s="7" t="str">
        <v/>
      </c>
      <c r="FB108" s="8" t="s">
        <v>128</v>
      </c>
      <c r="FC108" s="7">
        <f t="shared" si="51"/>
        <v>47</v>
      </c>
      <c r="FD108" s="10">
        <v>24.942</v>
      </c>
      <c r="FE108" s="11" t="s">
        <v>133</v>
      </c>
      <c r="FF108" s="7" t="str">
        <v/>
      </c>
      <c r="FG108" s="7" t="str">
        <v/>
      </c>
      <c r="FI108" s="8" t="s">
        <v>128</v>
      </c>
      <c r="FJ108" s="7">
        <f t="shared" si="52"/>
        <v>47</v>
      </c>
      <c r="FK108" s="10">
        <v>24.942</v>
      </c>
      <c r="FL108" s="11" t="s">
        <v>133</v>
      </c>
      <c r="FM108" s="7" t="str">
        <v/>
      </c>
      <c r="FN108" s="7" t="str">
        <v/>
      </c>
      <c r="FP108" s="8" t="s">
        <v>128</v>
      </c>
      <c r="FQ108" s="7">
        <f t="shared" si="53"/>
        <v>47</v>
      </c>
      <c r="FR108" s="10">
        <v>24.942</v>
      </c>
      <c r="FS108" s="11" t="s">
        <v>133</v>
      </c>
      <c r="FT108" s="7" t="str">
        <v/>
      </c>
      <c r="FU108" s="7" t="str">
        <v/>
      </c>
      <c r="FW108" s="8" t="s">
        <v>128</v>
      </c>
      <c r="FX108" s="7">
        <f t="shared" si="54"/>
        <v>47</v>
      </c>
      <c r="FY108" s="10">
        <v>24.942</v>
      </c>
      <c r="FZ108" s="11" t="s">
        <v>133</v>
      </c>
      <c r="GA108" s="7" t="str">
        <v/>
      </c>
      <c r="GB108" s="7" t="str">
        <v/>
      </c>
    </row>
    <row r="109" spans="2:184" ht="15.75" x14ac:dyDescent="0.25">
      <c r="B109" s="82">
        <f t="shared" si="55"/>
        <v>3133</v>
      </c>
      <c r="C109" s="8" t="s">
        <v>72</v>
      </c>
      <c r="D109" s="7">
        <f t="shared" si="28"/>
        <v>48</v>
      </c>
      <c r="E109" s="10">
        <v>3.133</v>
      </c>
      <c r="F109" s="11" t="s">
        <v>134</v>
      </c>
      <c r="G109" s="7" t="str">
        <v/>
      </c>
      <c r="H109" s="7" t="str">
        <v/>
      </c>
      <c r="J109" s="16">
        <f t="shared" si="29"/>
        <v>3133</v>
      </c>
      <c r="K109" s="8" t="s">
        <v>72</v>
      </c>
      <c r="L109" s="7">
        <f t="shared" si="30"/>
        <v>48</v>
      </c>
      <c r="M109" s="10">
        <v>3.133</v>
      </c>
      <c r="N109" s="11" t="s">
        <v>134</v>
      </c>
      <c r="O109" s="7" t="str">
        <v/>
      </c>
      <c r="P109" s="7" t="str">
        <v/>
      </c>
      <c r="R109" s="8" t="s">
        <v>72</v>
      </c>
      <c r="S109" s="7">
        <f t="shared" si="31"/>
        <v>48</v>
      </c>
      <c r="T109" s="10">
        <v>3.133</v>
      </c>
      <c r="U109" s="11" t="s">
        <v>134</v>
      </c>
      <c r="V109" s="7" t="str">
        <v/>
      </c>
      <c r="W109" s="7" t="str">
        <v/>
      </c>
      <c r="Y109" s="8" t="s">
        <v>72</v>
      </c>
      <c r="Z109" s="7">
        <f t="shared" si="32"/>
        <v>48</v>
      </c>
      <c r="AA109" s="10">
        <v>3.133</v>
      </c>
      <c r="AB109" s="11" t="s">
        <v>134</v>
      </c>
      <c r="AC109" s="7" t="str">
        <v/>
      </c>
      <c r="AD109" s="7" t="str">
        <v/>
      </c>
      <c r="AF109" s="8" t="s">
        <v>72</v>
      </c>
      <c r="AG109" s="7">
        <f t="shared" si="33"/>
        <v>48</v>
      </c>
      <c r="AH109" s="10">
        <v>3.133</v>
      </c>
      <c r="AI109" s="11" t="s">
        <v>134</v>
      </c>
      <c r="AJ109" s="7" t="str">
        <v/>
      </c>
      <c r="AK109" s="7" t="str">
        <v/>
      </c>
      <c r="AM109" s="8" t="s">
        <v>72</v>
      </c>
      <c r="AN109" s="7">
        <f t="shared" si="34"/>
        <v>48</v>
      </c>
      <c r="AO109" s="10">
        <v>3.133</v>
      </c>
      <c r="AP109" s="11" t="s">
        <v>134</v>
      </c>
      <c r="AQ109" s="7" t="str">
        <v/>
      </c>
      <c r="AR109" s="7" t="str">
        <v/>
      </c>
      <c r="AT109" s="8" t="s">
        <v>72</v>
      </c>
      <c r="AU109" s="7">
        <f t="shared" si="35"/>
        <v>48</v>
      </c>
      <c r="AV109" s="10">
        <v>3.133</v>
      </c>
      <c r="AW109" s="11" t="s">
        <v>134</v>
      </c>
      <c r="AX109" s="7" t="str">
        <v/>
      </c>
      <c r="AY109" s="7" t="str">
        <v/>
      </c>
      <c r="BA109" s="8" t="s">
        <v>72</v>
      </c>
      <c r="BB109" s="7">
        <f t="shared" si="36"/>
        <v>48</v>
      </c>
      <c r="BC109" s="10">
        <v>3.133</v>
      </c>
      <c r="BD109" s="11" t="s">
        <v>134</v>
      </c>
      <c r="BE109" s="7" t="str">
        <v/>
      </c>
      <c r="BF109" s="7" t="str">
        <v/>
      </c>
      <c r="BH109" s="8" t="s">
        <v>72</v>
      </c>
      <c r="BI109" s="7">
        <f t="shared" si="37"/>
        <v>48</v>
      </c>
      <c r="BJ109" s="10">
        <v>3.133</v>
      </c>
      <c r="BK109" s="11" t="s">
        <v>134</v>
      </c>
      <c r="BL109" s="7" t="str">
        <v/>
      </c>
      <c r="BM109" s="7" t="str">
        <v/>
      </c>
      <c r="BO109" s="8" t="s">
        <v>72</v>
      </c>
      <c r="BP109" s="7">
        <f t="shared" si="38"/>
        <v>48</v>
      </c>
      <c r="BQ109" s="10">
        <v>3.133</v>
      </c>
      <c r="BR109" s="11" t="s">
        <v>134</v>
      </c>
      <c r="BS109" s="7" t="str">
        <v/>
      </c>
      <c r="BT109" s="7" t="str">
        <v/>
      </c>
      <c r="BV109" s="8" t="s">
        <v>72</v>
      </c>
      <c r="BW109" s="7">
        <f t="shared" si="39"/>
        <v>48</v>
      </c>
      <c r="BX109" s="10">
        <v>3.133</v>
      </c>
      <c r="BY109" s="11" t="s">
        <v>134</v>
      </c>
      <c r="BZ109" s="7" t="str">
        <v/>
      </c>
      <c r="CA109" s="7" t="str">
        <v/>
      </c>
      <c r="CC109" s="8" t="s">
        <v>72</v>
      </c>
      <c r="CD109" s="7">
        <f t="shared" si="40"/>
        <v>48</v>
      </c>
      <c r="CE109" s="10">
        <v>3.133</v>
      </c>
      <c r="CF109" s="11" t="s">
        <v>134</v>
      </c>
      <c r="CG109" s="7" t="str">
        <v/>
      </c>
      <c r="CH109" s="7" t="str">
        <v/>
      </c>
      <c r="CJ109" s="8" t="s">
        <v>72</v>
      </c>
      <c r="CK109" s="7">
        <f t="shared" si="41"/>
        <v>48</v>
      </c>
      <c r="CL109" s="10">
        <v>3.133</v>
      </c>
      <c r="CM109" s="11" t="s">
        <v>134</v>
      </c>
      <c r="CN109" s="7" t="str">
        <v/>
      </c>
      <c r="CO109" s="7" t="str">
        <v/>
      </c>
      <c r="CQ109" s="8" t="s">
        <v>72</v>
      </c>
      <c r="CR109" s="7">
        <f t="shared" si="42"/>
        <v>48</v>
      </c>
      <c r="CS109" s="10">
        <v>3.133</v>
      </c>
      <c r="CT109" s="11" t="s">
        <v>134</v>
      </c>
      <c r="CU109" s="7" t="str">
        <v/>
      </c>
      <c r="CV109" s="7" t="str">
        <v/>
      </c>
      <c r="CX109" s="8" t="s">
        <v>72</v>
      </c>
      <c r="CY109" s="7">
        <f t="shared" si="43"/>
        <v>48</v>
      </c>
      <c r="CZ109" s="10">
        <v>3.133</v>
      </c>
      <c r="DA109" s="11" t="s">
        <v>134</v>
      </c>
      <c r="DB109" s="7" t="str">
        <v/>
      </c>
      <c r="DC109" s="7" t="str">
        <v/>
      </c>
      <c r="DE109" s="8" t="s">
        <v>72</v>
      </c>
      <c r="DF109" s="7">
        <f t="shared" si="44"/>
        <v>48</v>
      </c>
      <c r="DG109" s="10">
        <v>3.133</v>
      </c>
      <c r="DH109" s="11" t="s">
        <v>134</v>
      </c>
      <c r="DI109" s="7" t="str">
        <v/>
      </c>
      <c r="DJ109" s="7" t="str">
        <v/>
      </c>
      <c r="DL109" s="8" t="s">
        <v>72</v>
      </c>
      <c r="DM109" s="7">
        <f t="shared" si="45"/>
        <v>48</v>
      </c>
      <c r="DN109" s="10">
        <v>3.133</v>
      </c>
      <c r="DO109" s="11" t="s">
        <v>134</v>
      </c>
      <c r="DP109" s="7" t="str">
        <v/>
      </c>
      <c r="DQ109" s="7" t="str">
        <v/>
      </c>
      <c r="DS109" s="8" t="s">
        <v>72</v>
      </c>
      <c r="DT109" s="7">
        <f t="shared" si="46"/>
        <v>48</v>
      </c>
      <c r="DU109" s="10">
        <v>3.133</v>
      </c>
      <c r="DV109" s="11" t="s">
        <v>134</v>
      </c>
      <c r="DW109" s="7" t="str">
        <v/>
      </c>
      <c r="DX109" s="7" t="str">
        <v/>
      </c>
      <c r="DZ109" s="8" t="s">
        <v>72</v>
      </c>
      <c r="EA109" s="7">
        <f t="shared" si="47"/>
        <v>48</v>
      </c>
      <c r="EB109" s="10">
        <v>3.133</v>
      </c>
      <c r="EC109" s="11" t="s">
        <v>134</v>
      </c>
      <c r="ED109" s="7" t="str">
        <v/>
      </c>
      <c r="EE109" s="7" t="str">
        <v/>
      </c>
      <c r="EG109" s="8" t="s">
        <v>72</v>
      </c>
      <c r="EH109" s="7">
        <f t="shared" si="48"/>
        <v>48</v>
      </c>
      <c r="EI109" s="10">
        <v>3.133</v>
      </c>
      <c r="EJ109" s="11" t="s">
        <v>134</v>
      </c>
      <c r="EK109" s="7" t="str">
        <v/>
      </c>
      <c r="EL109" s="7" t="str">
        <v/>
      </c>
      <c r="EN109" s="8" t="s">
        <v>72</v>
      </c>
      <c r="EO109" s="7">
        <f t="shared" si="49"/>
        <v>48</v>
      </c>
      <c r="EP109" s="10">
        <v>3.133</v>
      </c>
      <c r="EQ109" s="11" t="s">
        <v>134</v>
      </c>
      <c r="ER109" s="7" t="str">
        <v/>
      </c>
      <c r="ES109" s="7" t="str">
        <v/>
      </c>
      <c r="EU109" s="8" t="s">
        <v>72</v>
      </c>
      <c r="EV109" s="7">
        <f t="shared" si="50"/>
        <v>48</v>
      </c>
      <c r="EW109" s="10">
        <v>3.133</v>
      </c>
      <c r="EX109" s="11" t="s">
        <v>134</v>
      </c>
      <c r="EY109" s="7" t="str">
        <v/>
      </c>
      <c r="EZ109" s="7" t="str">
        <v/>
      </c>
      <c r="FB109" s="8" t="s">
        <v>72</v>
      </c>
      <c r="FC109" s="7">
        <f t="shared" si="51"/>
        <v>48</v>
      </c>
      <c r="FD109" s="10">
        <v>3.133</v>
      </c>
      <c r="FE109" s="11" t="s">
        <v>134</v>
      </c>
      <c r="FF109" s="7" t="str">
        <v/>
      </c>
      <c r="FG109" s="7" t="str">
        <v/>
      </c>
      <c r="FI109" s="8" t="s">
        <v>72</v>
      </c>
      <c r="FJ109" s="7">
        <f t="shared" si="52"/>
        <v>48</v>
      </c>
      <c r="FK109" s="10">
        <v>3.133</v>
      </c>
      <c r="FL109" s="11" t="s">
        <v>134</v>
      </c>
      <c r="FM109" s="7" t="str">
        <v/>
      </c>
      <c r="FN109" s="7" t="str">
        <v/>
      </c>
      <c r="FP109" s="8" t="s">
        <v>72</v>
      </c>
      <c r="FQ109" s="7">
        <f t="shared" si="53"/>
        <v>48</v>
      </c>
      <c r="FR109" s="10">
        <v>3.133</v>
      </c>
      <c r="FS109" s="11" t="s">
        <v>134</v>
      </c>
      <c r="FT109" s="7" t="str">
        <v/>
      </c>
      <c r="FU109" s="7" t="str">
        <v/>
      </c>
      <c r="FW109" s="8" t="s">
        <v>72</v>
      </c>
      <c r="FX109" s="7">
        <f t="shared" si="54"/>
        <v>48</v>
      </c>
      <c r="FY109" s="10">
        <v>3.133</v>
      </c>
      <c r="FZ109" s="11" t="s">
        <v>134</v>
      </c>
      <c r="GA109" s="7" t="str">
        <v/>
      </c>
      <c r="GB109" s="7" t="str">
        <v/>
      </c>
    </row>
    <row r="110" spans="2:184" ht="15.75" x14ac:dyDescent="0.25">
      <c r="B110" s="82">
        <f t="shared" si="55"/>
        <v>3316</v>
      </c>
      <c r="C110" s="8" t="s">
        <v>72</v>
      </c>
      <c r="D110" s="7">
        <f t="shared" si="28"/>
        <v>48</v>
      </c>
      <c r="E110" s="10">
        <v>3.3159999999999998</v>
      </c>
      <c r="F110" s="11" t="s">
        <v>135</v>
      </c>
      <c r="G110" s="7" t="str">
        <v/>
      </c>
      <c r="H110" s="7" t="str">
        <v/>
      </c>
      <c r="J110" s="16">
        <f t="shared" si="29"/>
        <v>3316</v>
      </c>
      <c r="K110" s="8" t="s">
        <v>72</v>
      </c>
      <c r="L110" s="7">
        <f t="shared" si="30"/>
        <v>48</v>
      </c>
      <c r="M110" s="10">
        <v>3.3159999999999998</v>
      </c>
      <c r="N110" s="11" t="s">
        <v>135</v>
      </c>
      <c r="O110" s="7" t="str">
        <v/>
      </c>
      <c r="P110" s="7" t="str">
        <v/>
      </c>
      <c r="R110" s="8" t="s">
        <v>72</v>
      </c>
      <c r="S110" s="7">
        <f t="shared" si="31"/>
        <v>48</v>
      </c>
      <c r="T110" s="10">
        <v>3.3159999999999998</v>
      </c>
      <c r="U110" s="11" t="s">
        <v>135</v>
      </c>
      <c r="V110" s="7" t="str">
        <v/>
      </c>
      <c r="W110" s="7" t="str">
        <v/>
      </c>
      <c r="Y110" s="8" t="s">
        <v>72</v>
      </c>
      <c r="Z110" s="7">
        <f t="shared" si="32"/>
        <v>48</v>
      </c>
      <c r="AA110" s="10">
        <v>3.3159999999999998</v>
      </c>
      <c r="AB110" s="11" t="s">
        <v>135</v>
      </c>
      <c r="AC110" s="7" t="str">
        <v/>
      </c>
      <c r="AD110" s="7" t="str">
        <v/>
      </c>
      <c r="AF110" s="8" t="s">
        <v>72</v>
      </c>
      <c r="AG110" s="7">
        <f t="shared" si="33"/>
        <v>48</v>
      </c>
      <c r="AH110" s="10">
        <v>3.3159999999999998</v>
      </c>
      <c r="AI110" s="11" t="s">
        <v>135</v>
      </c>
      <c r="AJ110" s="7" t="str">
        <v/>
      </c>
      <c r="AK110" s="7" t="str">
        <v/>
      </c>
      <c r="AM110" s="8" t="s">
        <v>72</v>
      </c>
      <c r="AN110" s="7">
        <f t="shared" si="34"/>
        <v>48</v>
      </c>
      <c r="AO110" s="10">
        <v>3.3159999999999998</v>
      </c>
      <c r="AP110" s="11" t="s">
        <v>135</v>
      </c>
      <c r="AQ110" s="7" t="str">
        <v/>
      </c>
      <c r="AR110" s="7" t="str">
        <v/>
      </c>
      <c r="AT110" s="8" t="s">
        <v>72</v>
      </c>
      <c r="AU110" s="7">
        <f t="shared" si="35"/>
        <v>48</v>
      </c>
      <c r="AV110" s="10">
        <v>3.3159999999999998</v>
      </c>
      <c r="AW110" s="11" t="s">
        <v>135</v>
      </c>
      <c r="AX110" s="7" t="str">
        <v/>
      </c>
      <c r="AY110" s="7" t="str">
        <v/>
      </c>
      <c r="BA110" s="8" t="s">
        <v>72</v>
      </c>
      <c r="BB110" s="7">
        <f t="shared" si="36"/>
        <v>48</v>
      </c>
      <c r="BC110" s="10">
        <v>3.3159999999999998</v>
      </c>
      <c r="BD110" s="11" t="s">
        <v>135</v>
      </c>
      <c r="BE110" s="7" t="str">
        <v/>
      </c>
      <c r="BF110" s="7" t="str">
        <v/>
      </c>
      <c r="BH110" s="8" t="s">
        <v>72</v>
      </c>
      <c r="BI110" s="7">
        <f t="shared" si="37"/>
        <v>48</v>
      </c>
      <c r="BJ110" s="10">
        <v>3.3159999999999998</v>
      </c>
      <c r="BK110" s="11" t="s">
        <v>135</v>
      </c>
      <c r="BL110" s="7" t="str">
        <v/>
      </c>
      <c r="BM110" s="7" t="str">
        <v/>
      </c>
      <c r="BO110" s="8" t="s">
        <v>72</v>
      </c>
      <c r="BP110" s="7">
        <f t="shared" si="38"/>
        <v>48</v>
      </c>
      <c r="BQ110" s="10">
        <v>3.3159999999999998</v>
      </c>
      <c r="BR110" s="11" t="s">
        <v>135</v>
      </c>
      <c r="BS110" s="7" t="str">
        <v/>
      </c>
      <c r="BT110" s="7" t="str">
        <v/>
      </c>
      <c r="BV110" s="8" t="s">
        <v>72</v>
      </c>
      <c r="BW110" s="7">
        <f t="shared" si="39"/>
        <v>48</v>
      </c>
      <c r="BX110" s="10">
        <v>3.3159999999999998</v>
      </c>
      <c r="BY110" s="11" t="s">
        <v>135</v>
      </c>
      <c r="BZ110" s="7" t="str">
        <v/>
      </c>
      <c r="CA110" s="7" t="str">
        <v/>
      </c>
      <c r="CC110" s="8" t="s">
        <v>72</v>
      </c>
      <c r="CD110" s="7">
        <f t="shared" si="40"/>
        <v>48</v>
      </c>
      <c r="CE110" s="10">
        <v>3.3159999999999998</v>
      </c>
      <c r="CF110" s="11" t="s">
        <v>135</v>
      </c>
      <c r="CG110" s="7" t="str">
        <v/>
      </c>
      <c r="CH110" s="7" t="str">
        <v/>
      </c>
      <c r="CJ110" s="8" t="s">
        <v>72</v>
      </c>
      <c r="CK110" s="7">
        <f t="shared" si="41"/>
        <v>48</v>
      </c>
      <c r="CL110" s="10">
        <v>3.3159999999999998</v>
      </c>
      <c r="CM110" s="11" t="s">
        <v>135</v>
      </c>
      <c r="CN110" s="7" t="str">
        <v/>
      </c>
      <c r="CO110" s="7" t="str">
        <v/>
      </c>
      <c r="CQ110" s="8" t="s">
        <v>72</v>
      </c>
      <c r="CR110" s="7">
        <f t="shared" si="42"/>
        <v>48</v>
      </c>
      <c r="CS110" s="10">
        <v>3.3159999999999998</v>
      </c>
      <c r="CT110" s="11" t="s">
        <v>135</v>
      </c>
      <c r="CU110" s="7" t="str">
        <v/>
      </c>
      <c r="CV110" s="7" t="str">
        <v/>
      </c>
      <c r="CX110" s="8" t="s">
        <v>72</v>
      </c>
      <c r="CY110" s="7">
        <f t="shared" si="43"/>
        <v>48</v>
      </c>
      <c r="CZ110" s="10">
        <v>3.3159999999999998</v>
      </c>
      <c r="DA110" s="11" t="s">
        <v>135</v>
      </c>
      <c r="DB110" s="7" t="str">
        <v/>
      </c>
      <c r="DC110" s="7" t="str">
        <v/>
      </c>
      <c r="DE110" s="8" t="s">
        <v>72</v>
      </c>
      <c r="DF110" s="7">
        <f t="shared" si="44"/>
        <v>48</v>
      </c>
      <c r="DG110" s="10">
        <v>3.3159999999999998</v>
      </c>
      <c r="DH110" s="11" t="s">
        <v>135</v>
      </c>
      <c r="DI110" s="7" t="str">
        <v/>
      </c>
      <c r="DJ110" s="7" t="str">
        <v/>
      </c>
      <c r="DL110" s="8" t="s">
        <v>72</v>
      </c>
      <c r="DM110" s="7">
        <f t="shared" si="45"/>
        <v>48</v>
      </c>
      <c r="DN110" s="10">
        <v>3.3159999999999998</v>
      </c>
      <c r="DO110" s="11" t="s">
        <v>135</v>
      </c>
      <c r="DP110" s="7" t="str">
        <v/>
      </c>
      <c r="DQ110" s="7" t="str">
        <v/>
      </c>
      <c r="DS110" s="8" t="s">
        <v>72</v>
      </c>
      <c r="DT110" s="7">
        <f t="shared" si="46"/>
        <v>48</v>
      </c>
      <c r="DU110" s="10">
        <v>3.3159999999999998</v>
      </c>
      <c r="DV110" s="11" t="s">
        <v>135</v>
      </c>
      <c r="DW110" s="7" t="str">
        <v/>
      </c>
      <c r="DX110" s="7" t="str">
        <v/>
      </c>
      <c r="DZ110" s="8" t="s">
        <v>72</v>
      </c>
      <c r="EA110" s="7">
        <f t="shared" si="47"/>
        <v>48</v>
      </c>
      <c r="EB110" s="10">
        <v>3.3159999999999998</v>
      </c>
      <c r="EC110" s="11" t="s">
        <v>135</v>
      </c>
      <c r="ED110" s="7" t="str">
        <v/>
      </c>
      <c r="EE110" s="7" t="str">
        <v/>
      </c>
      <c r="EG110" s="8" t="s">
        <v>72</v>
      </c>
      <c r="EH110" s="7">
        <f t="shared" si="48"/>
        <v>48</v>
      </c>
      <c r="EI110" s="10">
        <v>3.3159999999999998</v>
      </c>
      <c r="EJ110" s="11" t="s">
        <v>135</v>
      </c>
      <c r="EK110" s="7" t="str">
        <v/>
      </c>
      <c r="EL110" s="7" t="str">
        <v/>
      </c>
      <c r="EN110" s="8" t="s">
        <v>72</v>
      </c>
      <c r="EO110" s="7">
        <f t="shared" si="49"/>
        <v>48</v>
      </c>
      <c r="EP110" s="10">
        <v>3.3159999999999998</v>
      </c>
      <c r="EQ110" s="11" t="s">
        <v>135</v>
      </c>
      <c r="ER110" s="7" t="str">
        <v/>
      </c>
      <c r="ES110" s="7" t="str">
        <v/>
      </c>
      <c r="EU110" s="8" t="s">
        <v>72</v>
      </c>
      <c r="EV110" s="7">
        <f t="shared" si="50"/>
        <v>48</v>
      </c>
      <c r="EW110" s="10">
        <v>3.3159999999999998</v>
      </c>
      <c r="EX110" s="11" t="s">
        <v>135</v>
      </c>
      <c r="EY110" s="7" t="str">
        <v/>
      </c>
      <c r="EZ110" s="7" t="str">
        <v/>
      </c>
      <c r="FB110" s="8" t="s">
        <v>72</v>
      </c>
      <c r="FC110" s="7">
        <f t="shared" si="51"/>
        <v>48</v>
      </c>
      <c r="FD110" s="10">
        <v>3.3159999999999998</v>
      </c>
      <c r="FE110" s="11" t="s">
        <v>135</v>
      </c>
      <c r="FF110" s="7" t="str">
        <v/>
      </c>
      <c r="FG110" s="7" t="str">
        <v/>
      </c>
      <c r="FI110" s="8" t="s">
        <v>72</v>
      </c>
      <c r="FJ110" s="7">
        <f t="shared" si="52"/>
        <v>48</v>
      </c>
      <c r="FK110" s="10">
        <v>3.3159999999999998</v>
      </c>
      <c r="FL110" s="11" t="s">
        <v>135</v>
      </c>
      <c r="FM110" s="7" t="str">
        <v/>
      </c>
      <c r="FN110" s="7" t="str">
        <v/>
      </c>
      <c r="FP110" s="8" t="s">
        <v>72</v>
      </c>
      <c r="FQ110" s="7">
        <f t="shared" si="53"/>
        <v>48</v>
      </c>
      <c r="FR110" s="10">
        <v>3.3159999999999998</v>
      </c>
      <c r="FS110" s="11" t="s">
        <v>135</v>
      </c>
      <c r="FT110" s="7" t="str">
        <v/>
      </c>
      <c r="FU110" s="7" t="str">
        <v/>
      </c>
      <c r="FW110" s="8" t="s">
        <v>72</v>
      </c>
      <c r="FX110" s="7">
        <f t="shared" si="54"/>
        <v>48</v>
      </c>
      <c r="FY110" s="10">
        <v>3.3159999999999998</v>
      </c>
      <c r="FZ110" s="11" t="s">
        <v>135</v>
      </c>
      <c r="GA110" s="7" t="str">
        <v/>
      </c>
      <c r="GB110" s="7" t="str">
        <v/>
      </c>
    </row>
    <row r="111" spans="2:184" ht="15.75" x14ac:dyDescent="0.25">
      <c r="B111" s="82">
        <f t="shared" si="55"/>
        <v>23108</v>
      </c>
      <c r="C111" s="8" t="s">
        <v>72</v>
      </c>
      <c r="D111" s="7">
        <f t="shared" si="28"/>
        <v>48</v>
      </c>
      <c r="E111" s="17">
        <v>23.108000000000001</v>
      </c>
      <c r="F111" s="11" t="s">
        <v>132</v>
      </c>
      <c r="G111" s="7" t="str">
        <v/>
      </c>
      <c r="H111" s="7" t="str">
        <v/>
      </c>
      <c r="J111" s="16">
        <f t="shared" si="29"/>
        <v>23172</v>
      </c>
      <c r="K111" s="8" t="s">
        <v>72</v>
      </c>
      <c r="L111" s="7">
        <f t="shared" si="30"/>
        <v>48</v>
      </c>
      <c r="M111" s="10">
        <v>23.172000000000001</v>
      </c>
      <c r="N111" s="11" t="s">
        <v>132</v>
      </c>
      <c r="O111" s="7" t="str">
        <v/>
      </c>
      <c r="P111" s="7" t="str">
        <v/>
      </c>
      <c r="R111" s="8" t="s">
        <v>72</v>
      </c>
      <c r="S111" s="7">
        <f t="shared" si="31"/>
        <v>48</v>
      </c>
      <c r="T111" s="10">
        <v>23.172000000000001</v>
      </c>
      <c r="U111" s="11" t="s">
        <v>132</v>
      </c>
      <c r="V111" s="7" t="str">
        <v/>
      </c>
      <c r="W111" s="7" t="str">
        <v/>
      </c>
      <c r="Y111" s="8" t="s">
        <v>72</v>
      </c>
      <c r="Z111" s="7">
        <f t="shared" si="32"/>
        <v>48</v>
      </c>
      <c r="AA111" s="10">
        <v>23.172000000000001</v>
      </c>
      <c r="AB111" s="11" t="s">
        <v>132</v>
      </c>
      <c r="AC111" s="7" t="str">
        <v/>
      </c>
      <c r="AD111" s="7" t="str">
        <v/>
      </c>
      <c r="AF111" s="8" t="s">
        <v>72</v>
      </c>
      <c r="AG111" s="7">
        <f t="shared" si="33"/>
        <v>48</v>
      </c>
      <c r="AH111" s="10">
        <v>23.172000000000001</v>
      </c>
      <c r="AI111" s="11" t="s">
        <v>132</v>
      </c>
      <c r="AJ111" s="7" t="str">
        <v/>
      </c>
      <c r="AK111" s="7" t="str">
        <v/>
      </c>
      <c r="AM111" s="8" t="s">
        <v>72</v>
      </c>
      <c r="AN111" s="7">
        <f t="shared" si="34"/>
        <v>48</v>
      </c>
      <c r="AO111" s="10">
        <v>23.172000000000001</v>
      </c>
      <c r="AP111" s="11" t="s">
        <v>132</v>
      </c>
      <c r="AQ111" s="7" t="str">
        <v/>
      </c>
      <c r="AR111" s="7" t="str">
        <v/>
      </c>
      <c r="AT111" s="8" t="s">
        <v>72</v>
      </c>
      <c r="AU111" s="7">
        <f t="shared" si="35"/>
        <v>48</v>
      </c>
      <c r="AV111" s="10">
        <v>23.172000000000001</v>
      </c>
      <c r="AW111" s="11" t="s">
        <v>132</v>
      </c>
      <c r="AX111" s="7" t="str">
        <v/>
      </c>
      <c r="AY111" s="7" t="str">
        <v/>
      </c>
      <c r="BA111" s="8" t="s">
        <v>72</v>
      </c>
      <c r="BB111" s="7">
        <f t="shared" si="36"/>
        <v>48</v>
      </c>
      <c r="BC111" s="10">
        <v>23.172000000000001</v>
      </c>
      <c r="BD111" s="11" t="s">
        <v>132</v>
      </c>
      <c r="BE111" s="7" t="str">
        <v/>
      </c>
      <c r="BF111" s="7" t="str">
        <v/>
      </c>
      <c r="BH111" s="8" t="s">
        <v>72</v>
      </c>
      <c r="BI111" s="7">
        <f t="shared" si="37"/>
        <v>48</v>
      </c>
      <c r="BJ111" s="10">
        <v>23.172000000000001</v>
      </c>
      <c r="BK111" s="11" t="s">
        <v>132</v>
      </c>
      <c r="BL111" s="7" t="str">
        <v/>
      </c>
      <c r="BM111" s="7" t="str">
        <v/>
      </c>
      <c r="BO111" s="8" t="s">
        <v>72</v>
      </c>
      <c r="BP111" s="7">
        <f t="shared" si="38"/>
        <v>48</v>
      </c>
      <c r="BQ111" s="10">
        <v>23.172000000000001</v>
      </c>
      <c r="BR111" s="11" t="s">
        <v>132</v>
      </c>
      <c r="BS111" s="7" t="str">
        <v/>
      </c>
      <c r="BT111" s="7" t="str">
        <v/>
      </c>
      <c r="BV111" s="8" t="s">
        <v>72</v>
      </c>
      <c r="BW111" s="7">
        <f t="shared" si="39"/>
        <v>48</v>
      </c>
      <c r="BX111" s="10">
        <v>23.172000000000001</v>
      </c>
      <c r="BY111" s="11" t="s">
        <v>132</v>
      </c>
      <c r="BZ111" s="7" t="str">
        <v/>
      </c>
      <c r="CA111" s="7" t="str">
        <v/>
      </c>
      <c r="CC111" s="8" t="s">
        <v>72</v>
      </c>
      <c r="CD111" s="7">
        <f t="shared" si="40"/>
        <v>48</v>
      </c>
      <c r="CE111" s="10">
        <v>23.172000000000001</v>
      </c>
      <c r="CF111" s="11" t="s">
        <v>132</v>
      </c>
      <c r="CG111" s="7" t="str">
        <v/>
      </c>
      <c r="CH111" s="7" t="str">
        <v/>
      </c>
      <c r="CJ111" s="8" t="s">
        <v>72</v>
      </c>
      <c r="CK111" s="7">
        <f t="shared" si="41"/>
        <v>48</v>
      </c>
      <c r="CL111" s="10">
        <v>23.172000000000001</v>
      </c>
      <c r="CM111" s="11" t="s">
        <v>132</v>
      </c>
      <c r="CN111" s="7" t="str">
        <v/>
      </c>
      <c r="CO111" s="7" t="str">
        <v/>
      </c>
      <c r="CQ111" s="8" t="s">
        <v>72</v>
      </c>
      <c r="CR111" s="7">
        <f t="shared" si="42"/>
        <v>48</v>
      </c>
      <c r="CS111" s="10">
        <v>23.172000000000001</v>
      </c>
      <c r="CT111" s="11" t="s">
        <v>132</v>
      </c>
      <c r="CU111" s="7" t="str">
        <v/>
      </c>
      <c r="CV111" s="7" t="str">
        <v/>
      </c>
      <c r="CX111" s="8" t="s">
        <v>72</v>
      </c>
      <c r="CY111" s="7">
        <f t="shared" si="43"/>
        <v>48</v>
      </c>
      <c r="CZ111" s="10">
        <v>23.172000000000001</v>
      </c>
      <c r="DA111" s="11" t="s">
        <v>132</v>
      </c>
      <c r="DB111" s="7" t="str">
        <v/>
      </c>
      <c r="DC111" s="7" t="str">
        <v/>
      </c>
      <c r="DE111" s="8" t="s">
        <v>72</v>
      </c>
      <c r="DF111" s="7">
        <f t="shared" si="44"/>
        <v>48</v>
      </c>
      <c r="DG111" s="10">
        <v>23.172000000000001</v>
      </c>
      <c r="DH111" s="11" t="s">
        <v>132</v>
      </c>
      <c r="DI111" s="7" t="str">
        <v/>
      </c>
      <c r="DJ111" s="7" t="str">
        <v/>
      </c>
      <c r="DL111" s="8" t="s">
        <v>72</v>
      </c>
      <c r="DM111" s="7">
        <f t="shared" si="45"/>
        <v>48</v>
      </c>
      <c r="DN111" s="10">
        <v>23.172000000000001</v>
      </c>
      <c r="DO111" s="11" t="s">
        <v>132</v>
      </c>
      <c r="DP111" s="7" t="str">
        <v/>
      </c>
      <c r="DQ111" s="7" t="str">
        <v/>
      </c>
      <c r="DS111" s="8" t="s">
        <v>72</v>
      </c>
      <c r="DT111" s="7">
        <f t="shared" si="46"/>
        <v>48</v>
      </c>
      <c r="DU111" s="10">
        <v>23.172000000000001</v>
      </c>
      <c r="DV111" s="11" t="s">
        <v>132</v>
      </c>
      <c r="DW111" s="7" t="str">
        <v/>
      </c>
      <c r="DX111" s="7" t="str">
        <v/>
      </c>
      <c r="DZ111" s="8" t="s">
        <v>72</v>
      </c>
      <c r="EA111" s="7">
        <f t="shared" si="47"/>
        <v>48</v>
      </c>
      <c r="EB111" s="10">
        <v>23.172000000000001</v>
      </c>
      <c r="EC111" s="11" t="s">
        <v>132</v>
      </c>
      <c r="ED111" s="7" t="str">
        <v/>
      </c>
      <c r="EE111" s="7" t="str">
        <v/>
      </c>
      <c r="EG111" s="8" t="s">
        <v>72</v>
      </c>
      <c r="EH111" s="7">
        <f t="shared" si="48"/>
        <v>48</v>
      </c>
      <c r="EI111" s="10">
        <v>23.172000000000001</v>
      </c>
      <c r="EJ111" s="11" t="s">
        <v>132</v>
      </c>
      <c r="EK111" s="7" t="str">
        <v/>
      </c>
      <c r="EL111" s="7" t="str">
        <v/>
      </c>
      <c r="EN111" s="8" t="s">
        <v>72</v>
      </c>
      <c r="EO111" s="7">
        <f t="shared" si="49"/>
        <v>48</v>
      </c>
      <c r="EP111" s="10">
        <v>23.172000000000001</v>
      </c>
      <c r="EQ111" s="11" t="s">
        <v>132</v>
      </c>
      <c r="ER111" s="7" t="str">
        <v/>
      </c>
      <c r="ES111" s="7" t="str">
        <v/>
      </c>
      <c r="EU111" s="8" t="s">
        <v>72</v>
      </c>
      <c r="EV111" s="7">
        <f t="shared" si="50"/>
        <v>48</v>
      </c>
      <c r="EW111" s="10">
        <v>23.172000000000001</v>
      </c>
      <c r="EX111" s="11" t="s">
        <v>132</v>
      </c>
      <c r="EY111" s="7" t="str">
        <v/>
      </c>
      <c r="EZ111" s="7" t="str">
        <v/>
      </c>
      <c r="FB111" s="8" t="s">
        <v>72</v>
      </c>
      <c r="FC111" s="7">
        <f t="shared" si="51"/>
        <v>48</v>
      </c>
      <c r="FD111" s="10">
        <v>23.172000000000001</v>
      </c>
      <c r="FE111" s="11" t="s">
        <v>132</v>
      </c>
      <c r="FF111" s="7" t="str">
        <v/>
      </c>
      <c r="FG111" s="7" t="str">
        <v/>
      </c>
      <c r="FI111" s="8" t="s">
        <v>72</v>
      </c>
      <c r="FJ111" s="7">
        <f t="shared" si="52"/>
        <v>48</v>
      </c>
      <c r="FK111" s="10">
        <v>23.172000000000001</v>
      </c>
      <c r="FL111" s="11" t="s">
        <v>132</v>
      </c>
      <c r="FM111" s="7" t="str">
        <v/>
      </c>
      <c r="FN111" s="7" t="str">
        <v/>
      </c>
      <c r="FP111" s="8" t="s">
        <v>72</v>
      </c>
      <c r="FQ111" s="7">
        <f t="shared" si="53"/>
        <v>48</v>
      </c>
      <c r="FR111" s="10">
        <v>23.172000000000001</v>
      </c>
      <c r="FS111" s="11" t="s">
        <v>132</v>
      </c>
      <c r="FT111" s="7" t="str">
        <v/>
      </c>
      <c r="FU111" s="7" t="str">
        <v/>
      </c>
      <c r="FW111" s="8" t="s">
        <v>72</v>
      </c>
      <c r="FX111" s="7">
        <f t="shared" si="54"/>
        <v>48</v>
      </c>
      <c r="FY111" s="10">
        <v>23.172000000000001</v>
      </c>
      <c r="FZ111" s="11" t="s">
        <v>132</v>
      </c>
      <c r="GA111" s="7" t="str">
        <v/>
      </c>
      <c r="GB111" s="7" t="str">
        <v/>
      </c>
    </row>
    <row r="112" spans="2:184" ht="15.75" x14ac:dyDescent="0.25">
      <c r="B112" s="82">
        <f t="shared" si="55"/>
        <v>26093</v>
      </c>
      <c r="C112" s="8" t="s">
        <v>72</v>
      </c>
      <c r="D112" s="7">
        <f t="shared" si="28"/>
        <v>48</v>
      </c>
      <c r="E112" s="10">
        <v>26.093</v>
      </c>
      <c r="F112" s="11" t="s">
        <v>133</v>
      </c>
      <c r="G112" s="7" t="str">
        <v/>
      </c>
      <c r="H112" s="7" t="str">
        <v/>
      </c>
      <c r="J112" s="16">
        <f t="shared" si="29"/>
        <v>26093</v>
      </c>
      <c r="K112" s="8" t="s">
        <v>72</v>
      </c>
      <c r="L112" s="7">
        <f t="shared" si="30"/>
        <v>48</v>
      </c>
      <c r="M112" s="10">
        <v>26.093</v>
      </c>
      <c r="N112" s="11" t="s">
        <v>133</v>
      </c>
      <c r="O112" s="7" t="str">
        <v/>
      </c>
      <c r="P112" s="7" t="str">
        <v/>
      </c>
      <c r="R112" s="8" t="s">
        <v>72</v>
      </c>
      <c r="S112" s="7">
        <f t="shared" si="31"/>
        <v>48</v>
      </c>
      <c r="T112" s="10">
        <v>26.093</v>
      </c>
      <c r="U112" s="11" t="s">
        <v>133</v>
      </c>
      <c r="V112" s="7" t="str">
        <v/>
      </c>
      <c r="W112" s="7" t="str">
        <v/>
      </c>
      <c r="Y112" s="8" t="s">
        <v>72</v>
      </c>
      <c r="Z112" s="7">
        <f t="shared" si="32"/>
        <v>48</v>
      </c>
      <c r="AA112" s="10">
        <v>26.093</v>
      </c>
      <c r="AB112" s="11" t="s">
        <v>133</v>
      </c>
      <c r="AC112" s="7" t="str">
        <v/>
      </c>
      <c r="AD112" s="7" t="str">
        <v/>
      </c>
      <c r="AF112" s="8" t="s">
        <v>72</v>
      </c>
      <c r="AG112" s="7">
        <f t="shared" si="33"/>
        <v>48</v>
      </c>
      <c r="AH112" s="10">
        <v>26.093</v>
      </c>
      <c r="AI112" s="11" t="s">
        <v>133</v>
      </c>
      <c r="AJ112" s="7" t="str">
        <v/>
      </c>
      <c r="AK112" s="7" t="str">
        <v/>
      </c>
      <c r="AM112" s="8" t="s">
        <v>72</v>
      </c>
      <c r="AN112" s="7">
        <f t="shared" si="34"/>
        <v>48</v>
      </c>
      <c r="AO112" s="10">
        <v>26.093</v>
      </c>
      <c r="AP112" s="11" t="s">
        <v>133</v>
      </c>
      <c r="AQ112" s="7" t="str">
        <v/>
      </c>
      <c r="AR112" s="7" t="str">
        <v/>
      </c>
      <c r="AT112" s="8" t="s">
        <v>72</v>
      </c>
      <c r="AU112" s="7">
        <f t="shared" si="35"/>
        <v>48</v>
      </c>
      <c r="AV112" s="10">
        <v>26.093</v>
      </c>
      <c r="AW112" s="11" t="s">
        <v>133</v>
      </c>
      <c r="AX112" s="7" t="str">
        <v/>
      </c>
      <c r="AY112" s="7" t="str">
        <v/>
      </c>
      <c r="BA112" s="8" t="s">
        <v>72</v>
      </c>
      <c r="BB112" s="7">
        <f t="shared" si="36"/>
        <v>48</v>
      </c>
      <c r="BC112" s="10">
        <v>26.093</v>
      </c>
      <c r="BD112" s="11" t="s">
        <v>133</v>
      </c>
      <c r="BE112" s="7" t="str">
        <v/>
      </c>
      <c r="BF112" s="7" t="str">
        <v/>
      </c>
      <c r="BH112" s="8" t="s">
        <v>72</v>
      </c>
      <c r="BI112" s="7">
        <f t="shared" si="37"/>
        <v>48</v>
      </c>
      <c r="BJ112" s="10">
        <v>26.093</v>
      </c>
      <c r="BK112" s="11" t="s">
        <v>133</v>
      </c>
      <c r="BL112" s="7" t="str">
        <v/>
      </c>
      <c r="BM112" s="7" t="str">
        <v/>
      </c>
      <c r="BO112" s="8" t="s">
        <v>72</v>
      </c>
      <c r="BP112" s="7">
        <f t="shared" si="38"/>
        <v>48</v>
      </c>
      <c r="BQ112" s="10">
        <v>26.093</v>
      </c>
      <c r="BR112" s="11" t="s">
        <v>133</v>
      </c>
      <c r="BS112" s="7" t="str">
        <v/>
      </c>
      <c r="BT112" s="7" t="str">
        <v/>
      </c>
      <c r="BV112" s="8" t="s">
        <v>72</v>
      </c>
      <c r="BW112" s="7">
        <f t="shared" si="39"/>
        <v>48</v>
      </c>
      <c r="BX112" s="10">
        <v>26.093</v>
      </c>
      <c r="BY112" s="11" t="s">
        <v>133</v>
      </c>
      <c r="BZ112" s="7" t="str">
        <v/>
      </c>
      <c r="CA112" s="7" t="str">
        <v/>
      </c>
      <c r="CC112" s="8" t="s">
        <v>72</v>
      </c>
      <c r="CD112" s="7">
        <f t="shared" si="40"/>
        <v>48</v>
      </c>
      <c r="CE112" s="10">
        <v>26.093</v>
      </c>
      <c r="CF112" s="11" t="s">
        <v>133</v>
      </c>
      <c r="CG112" s="7" t="str">
        <v/>
      </c>
      <c r="CH112" s="7" t="str">
        <v/>
      </c>
      <c r="CJ112" s="8" t="s">
        <v>72</v>
      </c>
      <c r="CK112" s="7">
        <f t="shared" si="41"/>
        <v>48</v>
      </c>
      <c r="CL112" s="10">
        <v>26.093</v>
      </c>
      <c r="CM112" s="11" t="s">
        <v>133</v>
      </c>
      <c r="CN112" s="7" t="str">
        <v/>
      </c>
      <c r="CO112" s="7" t="str">
        <v/>
      </c>
      <c r="CQ112" s="8" t="s">
        <v>72</v>
      </c>
      <c r="CR112" s="7">
        <f t="shared" si="42"/>
        <v>48</v>
      </c>
      <c r="CS112" s="10">
        <v>26.093</v>
      </c>
      <c r="CT112" s="11" t="s">
        <v>133</v>
      </c>
      <c r="CU112" s="7" t="str">
        <v/>
      </c>
      <c r="CV112" s="7" t="str">
        <v/>
      </c>
      <c r="CX112" s="8" t="s">
        <v>72</v>
      </c>
      <c r="CY112" s="7">
        <f t="shared" si="43"/>
        <v>48</v>
      </c>
      <c r="CZ112" s="10">
        <v>26.093</v>
      </c>
      <c r="DA112" s="11" t="s">
        <v>133</v>
      </c>
      <c r="DB112" s="7" t="str">
        <v/>
      </c>
      <c r="DC112" s="7" t="str">
        <v/>
      </c>
      <c r="DE112" s="8" t="s">
        <v>72</v>
      </c>
      <c r="DF112" s="7">
        <f t="shared" si="44"/>
        <v>48</v>
      </c>
      <c r="DG112" s="10">
        <v>26.093</v>
      </c>
      <c r="DH112" s="11" t="s">
        <v>133</v>
      </c>
      <c r="DI112" s="7" t="str">
        <v/>
      </c>
      <c r="DJ112" s="7" t="str">
        <v/>
      </c>
      <c r="DL112" s="8" t="s">
        <v>72</v>
      </c>
      <c r="DM112" s="7">
        <f t="shared" si="45"/>
        <v>48</v>
      </c>
      <c r="DN112" s="10">
        <v>26.093</v>
      </c>
      <c r="DO112" s="11" t="s">
        <v>133</v>
      </c>
      <c r="DP112" s="7" t="str">
        <v/>
      </c>
      <c r="DQ112" s="7" t="str">
        <v/>
      </c>
      <c r="DS112" s="8" t="s">
        <v>72</v>
      </c>
      <c r="DT112" s="7">
        <f t="shared" si="46"/>
        <v>48</v>
      </c>
      <c r="DU112" s="10">
        <v>26.093</v>
      </c>
      <c r="DV112" s="11" t="s">
        <v>133</v>
      </c>
      <c r="DW112" s="7" t="str">
        <v/>
      </c>
      <c r="DX112" s="7" t="str">
        <v/>
      </c>
      <c r="DZ112" s="8" t="s">
        <v>72</v>
      </c>
      <c r="EA112" s="7">
        <f t="shared" si="47"/>
        <v>48</v>
      </c>
      <c r="EB112" s="10">
        <v>26.093</v>
      </c>
      <c r="EC112" s="11" t="s">
        <v>133</v>
      </c>
      <c r="ED112" s="7" t="str">
        <v/>
      </c>
      <c r="EE112" s="7" t="str">
        <v/>
      </c>
      <c r="EG112" s="8" t="s">
        <v>72</v>
      </c>
      <c r="EH112" s="7">
        <f t="shared" si="48"/>
        <v>48</v>
      </c>
      <c r="EI112" s="10">
        <v>26.093</v>
      </c>
      <c r="EJ112" s="11" t="s">
        <v>133</v>
      </c>
      <c r="EK112" s="7" t="str">
        <v/>
      </c>
      <c r="EL112" s="7" t="str">
        <v/>
      </c>
      <c r="EN112" s="8" t="s">
        <v>72</v>
      </c>
      <c r="EO112" s="7">
        <f t="shared" si="49"/>
        <v>48</v>
      </c>
      <c r="EP112" s="10">
        <v>26.093</v>
      </c>
      <c r="EQ112" s="11" t="s">
        <v>133</v>
      </c>
      <c r="ER112" s="7" t="str">
        <v/>
      </c>
      <c r="ES112" s="7" t="str">
        <v/>
      </c>
      <c r="EU112" s="8" t="s">
        <v>72</v>
      </c>
      <c r="EV112" s="7">
        <f t="shared" si="50"/>
        <v>48</v>
      </c>
      <c r="EW112" s="10">
        <v>26.093</v>
      </c>
      <c r="EX112" s="11" t="s">
        <v>133</v>
      </c>
      <c r="EY112" s="7" t="str">
        <v/>
      </c>
      <c r="EZ112" s="7" t="str">
        <v/>
      </c>
      <c r="FB112" s="8" t="s">
        <v>72</v>
      </c>
      <c r="FC112" s="7">
        <f t="shared" si="51"/>
        <v>48</v>
      </c>
      <c r="FD112" s="10">
        <v>26.093</v>
      </c>
      <c r="FE112" s="11" t="s">
        <v>133</v>
      </c>
      <c r="FF112" s="7" t="str">
        <v/>
      </c>
      <c r="FG112" s="7" t="str">
        <v/>
      </c>
      <c r="FI112" s="8" t="s">
        <v>72</v>
      </c>
      <c r="FJ112" s="7">
        <f t="shared" si="52"/>
        <v>48</v>
      </c>
      <c r="FK112" s="10">
        <v>26.093</v>
      </c>
      <c r="FL112" s="11" t="s">
        <v>133</v>
      </c>
      <c r="FM112" s="7" t="str">
        <v/>
      </c>
      <c r="FN112" s="7" t="str">
        <v/>
      </c>
      <c r="FP112" s="8" t="s">
        <v>72</v>
      </c>
      <c r="FQ112" s="7">
        <f t="shared" si="53"/>
        <v>48</v>
      </c>
      <c r="FR112" s="10">
        <v>26.093</v>
      </c>
      <c r="FS112" s="11" t="s">
        <v>133</v>
      </c>
      <c r="FT112" s="7" t="str">
        <v/>
      </c>
      <c r="FU112" s="7" t="str">
        <v/>
      </c>
      <c r="FW112" s="8" t="s">
        <v>72</v>
      </c>
      <c r="FX112" s="7">
        <f t="shared" si="54"/>
        <v>48</v>
      </c>
      <c r="FY112" s="10">
        <v>26.093</v>
      </c>
      <c r="FZ112" s="11" t="s">
        <v>133</v>
      </c>
      <c r="GA112" s="7" t="str">
        <v/>
      </c>
      <c r="GB112" s="7" t="str">
        <v/>
      </c>
    </row>
    <row r="113" spans="2:184" ht="15.75" x14ac:dyDescent="0.25">
      <c r="B113" s="82">
        <f t="shared" si="55"/>
        <v>3286</v>
      </c>
      <c r="C113" s="8" t="s">
        <v>73</v>
      </c>
      <c r="D113" s="7">
        <f t="shared" si="28"/>
        <v>49</v>
      </c>
      <c r="E113" s="17">
        <v>3.286</v>
      </c>
      <c r="F113" s="11" t="s">
        <v>134</v>
      </c>
      <c r="G113" s="7" t="str">
        <v/>
      </c>
      <c r="H113" s="7" t="str">
        <v/>
      </c>
      <c r="J113" s="16">
        <f t="shared" si="29"/>
        <v>3287</v>
      </c>
      <c r="K113" s="8" t="s">
        <v>73</v>
      </c>
      <c r="L113" s="7">
        <f t="shared" si="30"/>
        <v>49</v>
      </c>
      <c r="M113" s="10">
        <v>3.2869999999999999</v>
      </c>
      <c r="N113" s="11" t="s">
        <v>134</v>
      </c>
      <c r="O113" s="7" t="str">
        <v/>
      </c>
      <c r="P113" s="7" t="str">
        <v/>
      </c>
      <c r="R113" s="8" t="s">
        <v>73</v>
      </c>
      <c r="S113" s="7">
        <f t="shared" si="31"/>
        <v>49</v>
      </c>
      <c r="T113" s="10">
        <v>3.2869999999999999</v>
      </c>
      <c r="U113" s="11" t="s">
        <v>134</v>
      </c>
      <c r="V113" s="7" t="str">
        <v/>
      </c>
      <c r="W113" s="7" t="str">
        <v/>
      </c>
      <c r="Y113" s="8" t="s">
        <v>73</v>
      </c>
      <c r="Z113" s="7">
        <f t="shared" si="32"/>
        <v>49</v>
      </c>
      <c r="AA113" s="10">
        <v>3.2869999999999999</v>
      </c>
      <c r="AB113" s="11" t="s">
        <v>134</v>
      </c>
      <c r="AC113" s="7" t="str">
        <v/>
      </c>
      <c r="AD113" s="7" t="str">
        <v/>
      </c>
      <c r="AF113" s="8" t="s">
        <v>73</v>
      </c>
      <c r="AG113" s="7">
        <f t="shared" si="33"/>
        <v>49</v>
      </c>
      <c r="AH113" s="10">
        <v>3.2869999999999999</v>
      </c>
      <c r="AI113" s="11" t="s">
        <v>134</v>
      </c>
      <c r="AJ113" s="7" t="str">
        <v/>
      </c>
      <c r="AK113" s="7" t="str">
        <v/>
      </c>
      <c r="AM113" s="8" t="s">
        <v>73</v>
      </c>
      <c r="AN113" s="7">
        <f t="shared" si="34"/>
        <v>49</v>
      </c>
      <c r="AO113" s="10">
        <v>3.2869999999999999</v>
      </c>
      <c r="AP113" s="11" t="s">
        <v>134</v>
      </c>
      <c r="AQ113" s="7" t="str">
        <v/>
      </c>
      <c r="AR113" s="7" t="str">
        <v/>
      </c>
      <c r="AT113" s="8" t="s">
        <v>73</v>
      </c>
      <c r="AU113" s="7">
        <f t="shared" si="35"/>
        <v>49</v>
      </c>
      <c r="AV113" s="10">
        <v>3.2869999999999999</v>
      </c>
      <c r="AW113" s="11" t="s">
        <v>134</v>
      </c>
      <c r="AX113" s="7" t="str">
        <v/>
      </c>
      <c r="AY113" s="7" t="str">
        <v/>
      </c>
      <c r="BA113" s="8" t="s">
        <v>73</v>
      </c>
      <c r="BB113" s="7">
        <f t="shared" si="36"/>
        <v>49</v>
      </c>
      <c r="BC113" s="10">
        <v>3.2869999999999999</v>
      </c>
      <c r="BD113" s="11" t="s">
        <v>134</v>
      </c>
      <c r="BE113" s="7" t="str">
        <v/>
      </c>
      <c r="BF113" s="7" t="str">
        <v/>
      </c>
      <c r="BH113" s="8" t="s">
        <v>73</v>
      </c>
      <c r="BI113" s="7">
        <f t="shared" si="37"/>
        <v>49</v>
      </c>
      <c r="BJ113" s="10">
        <v>3.2869999999999999</v>
      </c>
      <c r="BK113" s="11" t="s">
        <v>134</v>
      </c>
      <c r="BL113" s="7" t="str">
        <v/>
      </c>
      <c r="BM113" s="7" t="str">
        <v/>
      </c>
      <c r="BO113" s="8" t="s">
        <v>73</v>
      </c>
      <c r="BP113" s="7">
        <f t="shared" si="38"/>
        <v>49</v>
      </c>
      <c r="BQ113" s="10">
        <v>3.2869999999999999</v>
      </c>
      <c r="BR113" s="11" t="s">
        <v>134</v>
      </c>
      <c r="BS113" s="7" t="str">
        <v/>
      </c>
      <c r="BT113" s="7" t="str">
        <v/>
      </c>
      <c r="BV113" s="8" t="s">
        <v>73</v>
      </c>
      <c r="BW113" s="7">
        <f t="shared" si="39"/>
        <v>49</v>
      </c>
      <c r="BX113" s="10">
        <v>3.2869999999999999</v>
      </c>
      <c r="BY113" s="11" t="s">
        <v>134</v>
      </c>
      <c r="BZ113" s="7" t="str">
        <v/>
      </c>
      <c r="CA113" s="7" t="str">
        <v/>
      </c>
      <c r="CC113" s="8" t="s">
        <v>73</v>
      </c>
      <c r="CD113" s="7">
        <f t="shared" si="40"/>
        <v>49</v>
      </c>
      <c r="CE113" s="10">
        <v>3.2869999999999999</v>
      </c>
      <c r="CF113" s="11" t="s">
        <v>134</v>
      </c>
      <c r="CG113" s="7" t="str">
        <v/>
      </c>
      <c r="CH113" s="7" t="str">
        <v/>
      </c>
      <c r="CJ113" s="8" t="s">
        <v>73</v>
      </c>
      <c r="CK113" s="7">
        <f t="shared" si="41"/>
        <v>49</v>
      </c>
      <c r="CL113" s="10">
        <v>3.2869999999999999</v>
      </c>
      <c r="CM113" s="11" t="s">
        <v>134</v>
      </c>
      <c r="CN113" s="7" t="str">
        <v/>
      </c>
      <c r="CO113" s="7" t="str">
        <v/>
      </c>
      <c r="CQ113" s="8" t="s">
        <v>73</v>
      </c>
      <c r="CR113" s="7">
        <f t="shared" si="42"/>
        <v>49</v>
      </c>
      <c r="CS113" s="10">
        <v>3.2869999999999999</v>
      </c>
      <c r="CT113" s="11" t="s">
        <v>134</v>
      </c>
      <c r="CU113" s="7" t="str">
        <v/>
      </c>
      <c r="CV113" s="7" t="str">
        <v/>
      </c>
      <c r="CX113" s="8" t="s">
        <v>73</v>
      </c>
      <c r="CY113" s="7">
        <f t="shared" si="43"/>
        <v>49</v>
      </c>
      <c r="CZ113" s="10">
        <v>3.2869999999999999</v>
      </c>
      <c r="DA113" s="11" t="s">
        <v>134</v>
      </c>
      <c r="DB113" s="7" t="str">
        <v/>
      </c>
      <c r="DC113" s="7" t="str">
        <v/>
      </c>
      <c r="DE113" s="8" t="s">
        <v>73</v>
      </c>
      <c r="DF113" s="7">
        <f t="shared" si="44"/>
        <v>49</v>
      </c>
      <c r="DG113" s="10">
        <v>3.2869999999999999</v>
      </c>
      <c r="DH113" s="11" t="s">
        <v>134</v>
      </c>
      <c r="DI113" s="7" t="str">
        <v/>
      </c>
      <c r="DJ113" s="7" t="str">
        <v/>
      </c>
      <c r="DL113" s="8" t="s">
        <v>73</v>
      </c>
      <c r="DM113" s="7">
        <f t="shared" si="45"/>
        <v>49</v>
      </c>
      <c r="DN113" s="10">
        <v>3.2869999999999999</v>
      </c>
      <c r="DO113" s="11" t="s">
        <v>134</v>
      </c>
      <c r="DP113" s="7" t="str">
        <v/>
      </c>
      <c r="DQ113" s="7" t="str">
        <v/>
      </c>
      <c r="DS113" s="8" t="s">
        <v>73</v>
      </c>
      <c r="DT113" s="7">
        <f t="shared" si="46"/>
        <v>49</v>
      </c>
      <c r="DU113" s="10">
        <v>3.2869999999999999</v>
      </c>
      <c r="DV113" s="11" t="s">
        <v>134</v>
      </c>
      <c r="DW113" s="7" t="str">
        <v/>
      </c>
      <c r="DX113" s="7" t="str">
        <v/>
      </c>
      <c r="DZ113" s="8" t="s">
        <v>73</v>
      </c>
      <c r="EA113" s="7">
        <f t="shared" si="47"/>
        <v>49</v>
      </c>
      <c r="EB113" s="10">
        <v>3.2869999999999999</v>
      </c>
      <c r="EC113" s="11" t="s">
        <v>134</v>
      </c>
      <c r="ED113" s="7" t="str">
        <v/>
      </c>
      <c r="EE113" s="7" t="str">
        <v/>
      </c>
      <c r="EG113" s="8" t="s">
        <v>73</v>
      </c>
      <c r="EH113" s="7">
        <f t="shared" si="48"/>
        <v>49</v>
      </c>
      <c r="EI113" s="10">
        <v>3.2869999999999999</v>
      </c>
      <c r="EJ113" s="11" t="s">
        <v>134</v>
      </c>
      <c r="EK113" s="7" t="str">
        <v/>
      </c>
      <c r="EL113" s="7" t="str">
        <v/>
      </c>
      <c r="EN113" s="8" t="s">
        <v>73</v>
      </c>
      <c r="EO113" s="7">
        <f t="shared" si="49"/>
        <v>49</v>
      </c>
      <c r="EP113" s="10">
        <v>3.2869999999999999</v>
      </c>
      <c r="EQ113" s="11" t="s">
        <v>134</v>
      </c>
      <c r="ER113" s="7" t="str">
        <v/>
      </c>
      <c r="ES113" s="7" t="str">
        <v/>
      </c>
      <c r="EU113" s="8" t="s">
        <v>73</v>
      </c>
      <c r="EV113" s="7">
        <f t="shared" si="50"/>
        <v>49</v>
      </c>
      <c r="EW113" s="10">
        <v>3.2869999999999999</v>
      </c>
      <c r="EX113" s="11" t="s">
        <v>134</v>
      </c>
      <c r="EY113" s="7" t="str">
        <v/>
      </c>
      <c r="EZ113" s="7" t="str">
        <v/>
      </c>
      <c r="FB113" s="8" t="s">
        <v>73</v>
      </c>
      <c r="FC113" s="7">
        <f t="shared" si="51"/>
        <v>49</v>
      </c>
      <c r="FD113" s="10">
        <v>3.2869999999999999</v>
      </c>
      <c r="FE113" s="11" t="s">
        <v>134</v>
      </c>
      <c r="FF113" s="7" t="str">
        <v/>
      </c>
      <c r="FG113" s="7" t="str">
        <v/>
      </c>
      <c r="FI113" s="8" t="s">
        <v>73</v>
      </c>
      <c r="FJ113" s="7">
        <f t="shared" si="52"/>
        <v>49</v>
      </c>
      <c r="FK113" s="10">
        <v>3.2869999999999999</v>
      </c>
      <c r="FL113" s="11" t="s">
        <v>134</v>
      </c>
      <c r="FM113" s="7" t="str">
        <v/>
      </c>
      <c r="FN113" s="7" t="str">
        <v/>
      </c>
      <c r="FP113" s="8" t="s">
        <v>73</v>
      </c>
      <c r="FQ113" s="7">
        <f t="shared" si="53"/>
        <v>49</v>
      </c>
      <c r="FR113" s="10">
        <v>3.2869999999999999</v>
      </c>
      <c r="FS113" s="11" t="s">
        <v>134</v>
      </c>
      <c r="FT113" s="7" t="str">
        <v/>
      </c>
      <c r="FU113" s="7" t="str">
        <v/>
      </c>
      <c r="FW113" s="8" t="s">
        <v>73</v>
      </c>
      <c r="FX113" s="7">
        <f t="shared" si="54"/>
        <v>49</v>
      </c>
      <c r="FY113" s="10">
        <v>3.2869999999999999</v>
      </c>
      <c r="FZ113" s="11" t="s">
        <v>134</v>
      </c>
      <c r="GA113" s="7" t="str">
        <v/>
      </c>
      <c r="GB113" s="7" t="str">
        <v/>
      </c>
    </row>
    <row r="114" spans="2:184" ht="15.75" x14ac:dyDescent="0.25">
      <c r="B114" s="82">
        <f t="shared" si="55"/>
        <v>3487</v>
      </c>
      <c r="C114" s="8" t="s">
        <v>73</v>
      </c>
      <c r="D114" s="7">
        <f t="shared" si="28"/>
        <v>49</v>
      </c>
      <c r="E114" s="10">
        <v>3.4870000000000001</v>
      </c>
      <c r="F114" s="11" t="s">
        <v>135</v>
      </c>
      <c r="G114" s="7" t="str">
        <v/>
      </c>
      <c r="H114" s="7" t="str">
        <v/>
      </c>
      <c r="J114" s="16">
        <f t="shared" si="29"/>
        <v>3487</v>
      </c>
      <c r="K114" s="8" t="s">
        <v>73</v>
      </c>
      <c r="L114" s="7">
        <f t="shared" si="30"/>
        <v>49</v>
      </c>
      <c r="M114" s="10">
        <v>3.4870000000000001</v>
      </c>
      <c r="N114" s="11" t="s">
        <v>135</v>
      </c>
      <c r="O114" s="7" t="str">
        <v/>
      </c>
      <c r="P114" s="7" t="str">
        <v/>
      </c>
      <c r="R114" s="8" t="s">
        <v>73</v>
      </c>
      <c r="S114" s="7">
        <f t="shared" si="31"/>
        <v>49</v>
      </c>
      <c r="T114" s="10">
        <v>3.4870000000000001</v>
      </c>
      <c r="U114" s="11" t="s">
        <v>135</v>
      </c>
      <c r="V114" s="7" t="str">
        <v/>
      </c>
      <c r="W114" s="7" t="str">
        <v/>
      </c>
      <c r="Y114" s="8" t="s">
        <v>73</v>
      </c>
      <c r="Z114" s="7">
        <f t="shared" si="32"/>
        <v>49</v>
      </c>
      <c r="AA114" s="10">
        <v>3.4870000000000001</v>
      </c>
      <c r="AB114" s="11" t="s">
        <v>135</v>
      </c>
      <c r="AC114" s="7" t="str">
        <v/>
      </c>
      <c r="AD114" s="7" t="str">
        <v/>
      </c>
      <c r="AF114" s="8" t="s">
        <v>73</v>
      </c>
      <c r="AG114" s="7">
        <f t="shared" si="33"/>
        <v>49</v>
      </c>
      <c r="AH114" s="10">
        <v>3.4870000000000001</v>
      </c>
      <c r="AI114" s="11" t="s">
        <v>135</v>
      </c>
      <c r="AJ114" s="7" t="str">
        <v/>
      </c>
      <c r="AK114" s="7" t="str">
        <v/>
      </c>
      <c r="AM114" s="8" t="s">
        <v>73</v>
      </c>
      <c r="AN114" s="7">
        <f t="shared" si="34"/>
        <v>49</v>
      </c>
      <c r="AO114" s="10">
        <v>3.4870000000000001</v>
      </c>
      <c r="AP114" s="11" t="s">
        <v>135</v>
      </c>
      <c r="AQ114" s="7" t="str">
        <v/>
      </c>
      <c r="AR114" s="7" t="str">
        <v/>
      </c>
      <c r="AT114" s="8" t="s">
        <v>73</v>
      </c>
      <c r="AU114" s="7">
        <f t="shared" si="35"/>
        <v>49</v>
      </c>
      <c r="AV114" s="10">
        <v>3.4870000000000001</v>
      </c>
      <c r="AW114" s="11" t="s">
        <v>135</v>
      </c>
      <c r="AX114" s="7" t="str">
        <v/>
      </c>
      <c r="AY114" s="7" t="str">
        <v/>
      </c>
      <c r="BA114" s="8" t="s">
        <v>73</v>
      </c>
      <c r="BB114" s="7">
        <f t="shared" si="36"/>
        <v>49</v>
      </c>
      <c r="BC114" s="10">
        <v>3.4870000000000001</v>
      </c>
      <c r="BD114" s="11" t="s">
        <v>135</v>
      </c>
      <c r="BE114" s="7" t="str">
        <v/>
      </c>
      <c r="BF114" s="7" t="str">
        <v/>
      </c>
      <c r="BH114" s="8" t="s">
        <v>73</v>
      </c>
      <c r="BI114" s="7">
        <f t="shared" si="37"/>
        <v>49</v>
      </c>
      <c r="BJ114" s="10">
        <v>3.4870000000000001</v>
      </c>
      <c r="BK114" s="11" t="s">
        <v>135</v>
      </c>
      <c r="BL114" s="7" t="str">
        <v/>
      </c>
      <c r="BM114" s="7" t="str">
        <v/>
      </c>
      <c r="BO114" s="8" t="s">
        <v>73</v>
      </c>
      <c r="BP114" s="7">
        <f t="shared" si="38"/>
        <v>49</v>
      </c>
      <c r="BQ114" s="10">
        <v>3.4870000000000001</v>
      </c>
      <c r="BR114" s="11" t="s">
        <v>135</v>
      </c>
      <c r="BS114" s="7" t="str">
        <v/>
      </c>
      <c r="BT114" s="7" t="str">
        <v/>
      </c>
      <c r="BV114" s="8" t="s">
        <v>73</v>
      </c>
      <c r="BW114" s="7">
        <f t="shared" si="39"/>
        <v>49</v>
      </c>
      <c r="BX114" s="10">
        <v>3.4870000000000001</v>
      </c>
      <c r="BY114" s="11" t="s">
        <v>135</v>
      </c>
      <c r="BZ114" s="7" t="str">
        <v/>
      </c>
      <c r="CA114" s="7" t="str">
        <v/>
      </c>
      <c r="CC114" s="8" t="s">
        <v>73</v>
      </c>
      <c r="CD114" s="7">
        <f t="shared" si="40"/>
        <v>49</v>
      </c>
      <c r="CE114" s="10">
        <v>3.4870000000000001</v>
      </c>
      <c r="CF114" s="11" t="s">
        <v>135</v>
      </c>
      <c r="CG114" s="7" t="str">
        <v/>
      </c>
      <c r="CH114" s="7" t="str">
        <v/>
      </c>
      <c r="CJ114" s="8" t="s">
        <v>73</v>
      </c>
      <c r="CK114" s="7">
        <f t="shared" si="41"/>
        <v>49</v>
      </c>
      <c r="CL114" s="10">
        <v>3.4870000000000001</v>
      </c>
      <c r="CM114" s="11" t="s">
        <v>135</v>
      </c>
      <c r="CN114" s="7" t="str">
        <v/>
      </c>
      <c r="CO114" s="7" t="str">
        <v/>
      </c>
      <c r="CQ114" s="8" t="s">
        <v>73</v>
      </c>
      <c r="CR114" s="7">
        <f t="shared" si="42"/>
        <v>49</v>
      </c>
      <c r="CS114" s="10">
        <v>3.4870000000000001</v>
      </c>
      <c r="CT114" s="11" t="s">
        <v>135</v>
      </c>
      <c r="CU114" s="7" t="str">
        <v/>
      </c>
      <c r="CV114" s="7" t="str">
        <v/>
      </c>
      <c r="CX114" s="8" t="s">
        <v>73</v>
      </c>
      <c r="CY114" s="7">
        <f t="shared" si="43"/>
        <v>49</v>
      </c>
      <c r="CZ114" s="10">
        <v>3.4870000000000001</v>
      </c>
      <c r="DA114" s="11" t="s">
        <v>135</v>
      </c>
      <c r="DB114" s="7" t="str">
        <v/>
      </c>
      <c r="DC114" s="7" t="str">
        <v/>
      </c>
      <c r="DE114" s="8" t="s">
        <v>73</v>
      </c>
      <c r="DF114" s="7">
        <f t="shared" si="44"/>
        <v>49</v>
      </c>
      <c r="DG114" s="10">
        <v>3.4870000000000001</v>
      </c>
      <c r="DH114" s="11" t="s">
        <v>135</v>
      </c>
      <c r="DI114" s="7" t="str">
        <v/>
      </c>
      <c r="DJ114" s="7" t="str">
        <v/>
      </c>
      <c r="DL114" s="8" t="s">
        <v>73</v>
      </c>
      <c r="DM114" s="7">
        <f t="shared" si="45"/>
        <v>49</v>
      </c>
      <c r="DN114" s="10">
        <v>3.4870000000000001</v>
      </c>
      <c r="DO114" s="11" t="s">
        <v>135</v>
      </c>
      <c r="DP114" s="7" t="str">
        <v/>
      </c>
      <c r="DQ114" s="7" t="str">
        <v/>
      </c>
      <c r="DS114" s="8" t="s">
        <v>73</v>
      </c>
      <c r="DT114" s="7">
        <f t="shared" si="46"/>
        <v>49</v>
      </c>
      <c r="DU114" s="10">
        <v>3.4870000000000001</v>
      </c>
      <c r="DV114" s="11" t="s">
        <v>135</v>
      </c>
      <c r="DW114" s="7" t="str">
        <v/>
      </c>
      <c r="DX114" s="7" t="str">
        <v/>
      </c>
      <c r="DZ114" s="8" t="s">
        <v>73</v>
      </c>
      <c r="EA114" s="7">
        <f t="shared" si="47"/>
        <v>49</v>
      </c>
      <c r="EB114" s="10">
        <v>3.4870000000000001</v>
      </c>
      <c r="EC114" s="11" t="s">
        <v>135</v>
      </c>
      <c r="ED114" s="7" t="str">
        <v/>
      </c>
      <c r="EE114" s="7" t="str">
        <v/>
      </c>
      <c r="EG114" s="8" t="s">
        <v>73</v>
      </c>
      <c r="EH114" s="7">
        <f t="shared" si="48"/>
        <v>49</v>
      </c>
      <c r="EI114" s="10">
        <v>3.4870000000000001</v>
      </c>
      <c r="EJ114" s="11" t="s">
        <v>135</v>
      </c>
      <c r="EK114" s="7" t="str">
        <v/>
      </c>
      <c r="EL114" s="7" t="str">
        <v/>
      </c>
      <c r="EN114" s="8" t="s">
        <v>73</v>
      </c>
      <c r="EO114" s="7">
        <f t="shared" si="49"/>
        <v>49</v>
      </c>
      <c r="EP114" s="10">
        <v>3.4870000000000001</v>
      </c>
      <c r="EQ114" s="11" t="s">
        <v>135</v>
      </c>
      <c r="ER114" s="7" t="str">
        <v/>
      </c>
      <c r="ES114" s="7" t="str">
        <v/>
      </c>
      <c r="EU114" s="8" t="s">
        <v>73</v>
      </c>
      <c r="EV114" s="7">
        <f t="shared" si="50"/>
        <v>49</v>
      </c>
      <c r="EW114" s="10">
        <v>3.4870000000000001</v>
      </c>
      <c r="EX114" s="11" t="s">
        <v>135</v>
      </c>
      <c r="EY114" s="7" t="str">
        <v/>
      </c>
      <c r="EZ114" s="7" t="str">
        <v/>
      </c>
      <c r="FB114" s="8" t="s">
        <v>73</v>
      </c>
      <c r="FC114" s="7">
        <f t="shared" si="51"/>
        <v>49</v>
      </c>
      <c r="FD114" s="10">
        <v>3.4870000000000001</v>
      </c>
      <c r="FE114" s="11" t="s">
        <v>135</v>
      </c>
      <c r="FF114" s="7" t="str">
        <v/>
      </c>
      <c r="FG114" s="7" t="str">
        <v/>
      </c>
      <c r="FI114" s="8" t="s">
        <v>73</v>
      </c>
      <c r="FJ114" s="7">
        <f t="shared" si="52"/>
        <v>49</v>
      </c>
      <c r="FK114" s="10">
        <v>3.4870000000000001</v>
      </c>
      <c r="FL114" s="11" t="s">
        <v>135</v>
      </c>
      <c r="FM114" s="7" t="str">
        <v/>
      </c>
      <c r="FN114" s="7" t="str">
        <v/>
      </c>
      <c r="FP114" s="8" t="s">
        <v>73</v>
      </c>
      <c r="FQ114" s="7">
        <f t="shared" si="53"/>
        <v>49</v>
      </c>
      <c r="FR114" s="10">
        <v>3.4870000000000001</v>
      </c>
      <c r="FS114" s="11" t="s">
        <v>135</v>
      </c>
      <c r="FT114" s="7" t="str">
        <v/>
      </c>
      <c r="FU114" s="7" t="str">
        <v/>
      </c>
      <c r="FW114" s="8" t="s">
        <v>73</v>
      </c>
      <c r="FX114" s="7">
        <f t="shared" si="54"/>
        <v>49</v>
      </c>
      <c r="FY114" s="10">
        <v>3.4870000000000001</v>
      </c>
      <c r="FZ114" s="11" t="s">
        <v>135</v>
      </c>
      <c r="GA114" s="7" t="str">
        <v/>
      </c>
      <c r="GB114" s="7" t="str">
        <v/>
      </c>
    </row>
    <row r="115" spans="2:184" ht="15.75" x14ac:dyDescent="0.25">
      <c r="B115" s="82">
        <f t="shared" si="55"/>
        <v>24137</v>
      </c>
      <c r="C115" s="8" t="s">
        <v>73</v>
      </c>
      <c r="D115" s="7">
        <f t="shared" si="28"/>
        <v>49</v>
      </c>
      <c r="E115" s="17">
        <v>24.137</v>
      </c>
      <c r="F115" s="11" t="s">
        <v>132</v>
      </c>
      <c r="G115" s="7" t="str">
        <v/>
      </c>
      <c r="H115" s="7" t="str">
        <v/>
      </c>
      <c r="J115" s="16">
        <f t="shared" si="29"/>
        <v>24207</v>
      </c>
      <c r="K115" s="8" t="s">
        <v>73</v>
      </c>
      <c r="L115" s="7">
        <f t="shared" si="30"/>
        <v>49</v>
      </c>
      <c r="M115" s="10">
        <v>24.207000000000001</v>
      </c>
      <c r="N115" s="11" t="s">
        <v>132</v>
      </c>
      <c r="O115" s="7" t="str">
        <v/>
      </c>
      <c r="P115" s="7" t="str">
        <v/>
      </c>
      <c r="R115" s="8" t="s">
        <v>73</v>
      </c>
      <c r="S115" s="7">
        <f t="shared" si="31"/>
        <v>49</v>
      </c>
      <c r="T115" s="10">
        <v>24.207000000000001</v>
      </c>
      <c r="U115" s="11" t="s">
        <v>132</v>
      </c>
      <c r="V115" s="7" t="str">
        <v/>
      </c>
      <c r="W115" s="7" t="str">
        <v/>
      </c>
      <c r="Y115" s="8" t="s">
        <v>73</v>
      </c>
      <c r="Z115" s="7">
        <f t="shared" si="32"/>
        <v>49</v>
      </c>
      <c r="AA115" s="10">
        <v>24.207000000000001</v>
      </c>
      <c r="AB115" s="11" t="s">
        <v>132</v>
      </c>
      <c r="AC115" s="7" t="str">
        <v/>
      </c>
      <c r="AD115" s="7" t="str">
        <v/>
      </c>
      <c r="AF115" s="8" t="s">
        <v>73</v>
      </c>
      <c r="AG115" s="7">
        <f t="shared" si="33"/>
        <v>49</v>
      </c>
      <c r="AH115" s="10">
        <v>24.207000000000001</v>
      </c>
      <c r="AI115" s="11" t="s">
        <v>132</v>
      </c>
      <c r="AJ115" s="7" t="str">
        <v/>
      </c>
      <c r="AK115" s="7" t="str">
        <v/>
      </c>
      <c r="AM115" s="8" t="s">
        <v>73</v>
      </c>
      <c r="AN115" s="7">
        <f t="shared" si="34"/>
        <v>49</v>
      </c>
      <c r="AO115" s="10">
        <v>24.207000000000001</v>
      </c>
      <c r="AP115" s="11" t="s">
        <v>132</v>
      </c>
      <c r="AQ115" s="7" t="str">
        <v/>
      </c>
      <c r="AR115" s="7" t="str">
        <v/>
      </c>
      <c r="AT115" s="8" t="s">
        <v>73</v>
      </c>
      <c r="AU115" s="7">
        <f t="shared" si="35"/>
        <v>49</v>
      </c>
      <c r="AV115" s="10">
        <v>24.207000000000001</v>
      </c>
      <c r="AW115" s="11" t="s">
        <v>132</v>
      </c>
      <c r="AX115" s="7" t="str">
        <v/>
      </c>
      <c r="AY115" s="7" t="str">
        <v/>
      </c>
      <c r="BA115" s="8" t="s">
        <v>73</v>
      </c>
      <c r="BB115" s="7">
        <f t="shared" si="36"/>
        <v>49</v>
      </c>
      <c r="BC115" s="10">
        <v>24.207000000000001</v>
      </c>
      <c r="BD115" s="11" t="s">
        <v>132</v>
      </c>
      <c r="BE115" s="7" t="str">
        <v/>
      </c>
      <c r="BF115" s="7" t="str">
        <v/>
      </c>
      <c r="BH115" s="8" t="s">
        <v>73</v>
      </c>
      <c r="BI115" s="7">
        <f t="shared" si="37"/>
        <v>49</v>
      </c>
      <c r="BJ115" s="10">
        <v>24.207000000000001</v>
      </c>
      <c r="BK115" s="11" t="s">
        <v>132</v>
      </c>
      <c r="BL115" s="7" t="str">
        <v/>
      </c>
      <c r="BM115" s="7" t="str">
        <v/>
      </c>
      <c r="BO115" s="8" t="s">
        <v>73</v>
      </c>
      <c r="BP115" s="7">
        <f t="shared" si="38"/>
        <v>49</v>
      </c>
      <c r="BQ115" s="10">
        <v>24.207000000000001</v>
      </c>
      <c r="BR115" s="11" t="s">
        <v>132</v>
      </c>
      <c r="BS115" s="7" t="str">
        <v/>
      </c>
      <c r="BT115" s="7" t="str">
        <v/>
      </c>
      <c r="BV115" s="8" t="s">
        <v>73</v>
      </c>
      <c r="BW115" s="7">
        <f t="shared" si="39"/>
        <v>49</v>
      </c>
      <c r="BX115" s="10">
        <v>24.207000000000001</v>
      </c>
      <c r="BY115" s="11" t="s">
        <v>132</v>
      </c>
      <c r="BZ115" s="7" t="str">
        <v/>
      </c>
      <c r="CA115" s="7" t="str">
        <v/>
      </c>
      <c r="CC115" s="8" t="s">
        <v>73</v>
      </c>
      <c r="CD115" s="7">
        <f t="shared" si="40"/>
        <v>49</v>
      </c>
      <c r="CE115" s="10">
        <v>24.207000000000001</v>
      </c>
      <c r="CF115" s="11" t="s">
        <v>132</v>
      </c>
      <c r="CG115" s="7" t="str">
        <v/>
      </c>
      <c r="CH115" s="7" t="str">
        <v/>
      </c>
      <c r="CJ115" s="8" t="s">
        <v>73</v>
      </c>
      <c r="CK115" s="7">
        <f t="shared" si="41"/>
        <v>49</v>
      </c>
      <c r="CL115" s="10">
        <v>24.207000000000001</v>
      </c>
      <c r="CM115" s="11" t="s">
        <v>132</v>
      </c>
      <c r="CN115" s="7" t="str">
        <v/>
      </c>
      <c r="CO115" s="7" t="str">
        <v/>
      </c>
      <c r="CQ115" s="8" t="s">
        <v>73</v>
      </c>
      <c r="CR115" s="7">
        <f t="shared" si="42"/>
        <v>49</v>
      </c>
      <c r="CS115" s="10">
        <v>24.207000000000001</v>
      </c>
      <c r="CT115" s="11" t="s">
        <v>132</v>
      </c>
      <c r="CU115" s="7" t="str">
        <v/>
      </c>
      <c r="CV115" s="7" t="str">
        <v/>
      </c>
      <c r="CX115" s="8" t="s">
        <v>73</v>
      </c>
      <c r="CY115" s="7">
        <f t="shared" si="43"/>
        <v>49</v>
      </c>
      <c r="CZ115" s="10">
        <v>24.207000000000001</v>
      </c>
      <c r="DA115" s="11" t="s">
        <v>132</v>
      </c>
      <c r="DB115" s="7" t="str">
        <v/>
      </c>
      <c r="DC115" s="7" t="str">
        <v/>
      </c>
      <c r="DE115" s="8" t="s">
        <v>73</v>
      </c>
      <c r="DF115" s="7">
        <f t="shared" si="44"/>
        <v>49</v>
      </c>
      <c r="DG115" s="10">
        <v>24.207000000000001</v>
      </c>
      <c r="DH115" s="11" t="s">
        <v>132</v>
      </c>
      <c r="DI115" s="7" t="str">
        <v/>
      </c>
      <c r="DJ115" s="7" t="str">
        <v/>
      </c>
      <c r="DL115" s="8" t="s">
        <v>73</v>
      </c>
      <c r="DM115" s="7">
        <f t="shared" si="45"/>
        <v>49</v>
      </c>
      <c r="DN115" s="10">
        <v>24.207000000000001</v>
      </c>
      <c r="DO115" s="11" t="s">
        <v>132</v>
      </c>
      <c r="DP115" s="7" t="str">
        <v/>
      </c>
      <c r="DQ115" s="7" t="str">
        <v/>
      </c>
      <c r="DS115" s="8" t="s">
        <v>73</v>
      </c>
      <c r="DT115" s="7">
        <f t="shared" si="46"/>
        <v>49</v>
      </c>
      <c r="DU115" s="10">
        <v>24.207000000000001</v>
      </c>
      <c r="DV115" s="11" t="s">
        <v>132</v>
      </c>
      <c r="DW115" s="7" t="str">
        <v/>
      </c>
      <c r="DX115" s="7" t="str">
        <v/>
      </c>
      <c r="DZ115" s="8" t="s">
        <v>73</v>
      </c>
      <c r="EA115" s="7">
        <f t="shared" si="47"/>
        <v>49</v>
      </c>
      <c r="EB115" s="10">
        <v>24.207000000000001</v>
      </c>
      <c r="EC115" s="11" t="s">
        <v>132</v>
      </c>
      <c r="ED115" s="7" t="str">
        <v/>
      </c>
      <c r="EE115" s="7" t="str">
        <v/>
      </c>
      <c r="EG115" s="8" t="s">
        <v>73</v>
      </c>
      <c r="EH115" s="7">
        <f t="shared" si="48"/>
        <v>49</v>
      </c>
      <c r="EI115" s="10">
        <v>24.207000000000001</v>
      </c>
      <c r="EJ115" s="11" t="s">
        <v>132</v>
      </c>
      <c r="EK115" s="7" t="str">
        <v/>
      </c>
      <c r="EL115" s="7" t="str">
        <v/>
      </c>
      <c r="EN115" s="8" t="s">
        <v>73</v>
      </c>
      <c r="EO115" s="7">
        <f t="shared" si="49"/>
        <v>49</v>
      </c>
      <c r="EP115" s="10">
        <v>24.207000000000001</v>
      </c>
      <c r="EQ115" s="11" t="s">
        <v>132</v>
      </c>
      <c r="ER115" s="7" t="str">
        <v/>
      </c>
      <c r="ES115" s="7" t="str">
        <v/>
      </c>
      <c r="EU115" s="8" t="s">
        <v>73</v>
      </c>
      <c r="EV115" s="7">
        <f t="shared" si="50"/>
        <v>49</v>
      </c>
      <c r="EW115" s="10">
        <v>24.207000000000001</v>
      </c>
      <c r="EX115" s="11" t="s">
        <v>132</v>
      </c>
      <c r="EY115" s="7" t="str">
        <v/>
      </c>
      <c r="EZ115" s="7" t="str">
        <v/>
      </c>
      <c r="FB115" s="8" t="s">
        <v>73</v>
      </c>
      <c r="FC115" s="7">
        <f t="shared" si="51"/>
        <v>49</v>
      </c>
      <c r="FD115" s="10">
        <v>24.207000000000001</v>
      </c>
      <c r="FE115" s="11" t="s">
        <v>132</v>
      </c>
      <c r="FF115" s="7" t="str">
        <v/>
      </c>
      <c r="FG115" s="7" t="str">
        <v/>
      </c>
      <c r="FI115" s="8" t="s">
        <v>73</v>
      </c>
      <c r="FJ115" s="7">
        <f t="shared" si="52"/>
        <v>49</v>
      </c>
      <c r="FK115" s="10">
        <v>24.207000000000001</v>
      </c>
      <c r="FL115" s="11" t="s">
        <v>132</v>
      </c>
      <c r="FM115" s="7" t="str">
        <v/>
      </c>
      <c r="FN115" s="7" t="str">
        <v/>
      </c>
      <c r="FP115" s="8" t="s">
        <v>73</v>
      </c>
      <c r="FQ115" s="7">
        <f t="shared" si="53"/>
        <v>49</v>
      </c>
      <c r="FR115" s="10">
        <v>24.207000000000001</v>
      </c>
      <c r="FS115" s="11" t="s">
        <v>132</v>
      </c>
      <c r="FT115" s="7" t="str">
        <v/>
      </c>
      <c r="FU115" s="7" t="str">
        <v/>
      </c>
      <c r="FW115" s="8" t="s">
        <v>73</v>
      </c>
      <c r="FX115" s="7">
        <f t="shared" si="54"/>
        <v>49</v>
      </c>
      <c r="FY115" s="10">
        <v>24.207000000000001</v>
      </c>
      <c r="FZ115" s="11" t="s">
        <v>132</v>
      </c>
      <c r="GA115" s="7" t="str">
        <v/>
      </c>
      <c r="GB115" s="7" t="str">
        <v/>
      </c>
    </row>
    <row r="116" spans="2:184" ht="15.75" x14ac:dyDescent="0.25">
      <c r="B116" s="82">
        <f t="shared" si="55"/>
        <v>27274</v>
      </c>
      <c r="C116" s="8" t="s">
        <v>73</v>
      </c>
      <c r="D116" s="7">
        <f t="shared" si="28"/>
        <v>49</v>
      </c>
      <c r="E116" s="10">
        <v>27.274000000000001</v>
      </c>
      <c r="F116" s="11" t="s">
        <v>133</v>
      </c>
      <c r="G116" s="7" t="str">
        <v/>
      </c>
      <c r="H116" s="7" t="str">
        <v/>
      </c>
      <c r="J116" s="16">
        <f t="shared" si="29"/>
        <v>27274</v>
      </c>
      <c r="K116" s="8" t="s">
        <v>73</v>
      </c>
      <c r="L116" s="7">
        <f t="shared" si="30"/>
        <v>49</v>
      </c>
      <c r="M116" s="10">
        <v>27.274000000000001</v>
      </c>
      <c r="N116" s="11" t="s">
        <v>133</v>
      </c>
      <c r="O116" s="7" t="str">
        <v/>
      </c>
      <c r="P116" s="7" t="str">
        <v/>
      </c>
      <c r="R116" s="8" t="s">
        <v>73</v>
      </c>
      <c r="S116" s="7">
        <f t="shared" si="31"/>
        <v>49</v>
      </c>
      <c r="T116" s="10">
        <v>27.274000000000001</v>
      </c>
      <c r="U116" s="11" t="s">
        <v>133</v>
      </c>
      <c r="V116" s="7" t="str">
        <v/>
      </c>
      <c r="W116" s="7" t="str">
        <v/>
      </c>
      <c r="Y116" s="8" t="s">
        <v>73</v>
      </c>
      <c r="Z116" s="7">
        <f t="shared" si="32"/>
        <v>49</v>
      </c>
      <c r="AA116" s="10">
        <v>27.274000000000001</v>
      </c>
      <c r="AB116" s="11" t="s">
        <v>133</v>
      </c>
      <c r="AC116" s="7" t="str">
        <v/>
      </c>
      <c r="AD116" s="7" t="str">
        <v/>
      </c>
      <c r="AF116" s="8" t="s">
        <v>73</v>
      </c>
      <c r="AG116" s="7">
        <f t="shared" si="33"/>
        <v>49</v>
      </c>
      <c r="AH116" s="10">
        <v>27.274000000000001</v>
      </c>
      <c r="AI116" s="11" t="s">
        <v>133</v>
      </c>
      <c r="AJ116" s="7" t="str">
        <v/>
      </c>
      <c r="AK116" s="7" t="str">
        <v/>
      </c>
      <c r="AM116" s="8" t="s">
        <v>73</v>
      </c>
      <c r="AN116" s="7">
        <f t="shared" si="34"/>
        <v>49</v>
      </c>
      <c r="AO116" s="10">
        <v>27.274000000000001</v>
      </c>
      <c r="AP116" s="11" t="s">
        <v>133</v>
      </c>
      <c r="AQ116" s="7" t="str">
        <v/>
      </c>
      <c r="AR116" s="7" t="str">
        <v/>
      </c>
      <c r="AT116" s="8" t="s">
        <v>73</v>
      </c>
      <c r="AU116" s="7">
        <f t="shared" si="35"/>
        <v>49</v>
      </c>
      <c r="AV116" s="10">
        <v>27.274000000000001</v>
      </c>
      <c r="AW116" s="11" t="s">
        <v>133</v>
      </c>
      <c r="AX116" s="7" t="str">
        <v/>
      </c>
      <c r="AY116" s="7" t="str">
        <v/>
      </c>
      <c r="BA116" s="8" t="s">
        <v>73</v>
      </c>
      <c r="BB116" s="7">
        <f t="shared" si="36"/>
        <v>49</v>
      </c>
      <c r="BC116" s="10">
        <v>27.274000000000001</v>
      </c>
      <c r="BD116" s="11" t="s">
        <v>133</v>
      </c>
      <c r="BE116" s="7" t="str">
        <v/>
      </c>
      <c r="BF116" s="7" t="str">
        <v/>
      </c>
      <c r="BH116" s="8" t="s">
        <v>73</v>
      </c>
      <c r="BI116" s="7">
        <f t="shared" si="37"/>
        <v>49</v>
      </c>
      <c r="BJ116" s="10">
        <v>27.274000000000001</v>
      </c>
      <c r="BK116" s="11" t="s">
        <v>133</v>
      </c>
      <c r="BL116" s="7" t="str">
        <v/>
      </c>
      <c r="BM116" s="7" t="str">
        <v/>
      </c>
      <c r="BO116" s="8" t="s">
        <v>73</v>
      </c>
      <c r="BP116" s="7">
        <f t="shared" si="38"/>
        <v>49</v>
      </c>
      <c r="BQ116" s="10">
        <v>27.274000000000001</v>
      </c>
      <c r="BR116" s="11" t="s">
        <v>133</v>
      </c>
      <c r="BS116" s="7" t="str">
        <v/>
      </c>
      <c r="BT116" s="7" t="str">
        <v/>
      </c>
      <c r="BV116" s="8" t="s">
        <v>73</v>
      </c>
      <c r="BW116" s="7">
        <f t="shared" si="39"/>
        <v>49</v>
      </c>
      <c r="BX116" s="10">
        <v>27.274000000000001</v>
      </c>
      <c r="BY116" s="11" t="s">
        <v>133</v>
      </c>
      <c r="BZ116" s="7" t="str">
        <v/>
      </c>
      <c r="CA116" s="7" t="str">
        <v/>
      </c>
      <c r="CC116" s="8" t="s">
        <v>73</v>
      </c>
      <c r="CD116" s="7">
        <f t="shared" si="40"/>
        <v>49</v>
      </c>
      <c r="CE116" s="10">
        <v>27.274000000000001</v>
      </c>
      <c r="CF116" s="11" t="s">
        <v>133</v>
      </c>
      <c r="CG116" s="7" t="str">
        <v/>
      </c>
      <c r="CH116" s="7" t="str">
        <v/>
      </c>
      <c r="CJ116" s="8" t="s">
        <v>73</v>
      </c>
      <c r="CK116" s="7">
        <f t="shared" si="41"/>
        <v>49</v>
      </c>
      <c r="CL116" s="10">
        <v>27.274000000000001</v>
      </c>
      <c r="CM116" s="11" t="s">
        <v>133</v>
      </c>
      <c r="CN116" s="7" t="str">
        <v/>
      </c>
      <c r="CO116" s="7" t="str">
        <v/>
      </c>
      <c r="CQ116" s="8" t="s">
        <v>73</v>
      </c>
      <c r="CR116" s="7">
        <f t="shared" si="42"/>
        <v>49</v>
      </c>
      <c r="CS116" s="10">
        <v>27.274000000000001</v>
      </c>
      <c r="CT116" s="11" t="s">
        <v>133</v>
      </c>
      <c r="CU116" s="7" t="str">
        <v/>
      </c>
      <c r="CV116" s="7" t="str">
        <v/>
      </c>
      <c r="CX116" s="8" t="s">
        <v>73</v>
      </c>
      <c r="CY116" s="7">
        <f t="shared" si="43"/>
        <v>49</v>
      </c>
      <c r="CZ116" s="10">
        <v>27.274000000000001</v>
      </c>
      <c r="DA116" s="11" t="s">
        <v>133</v>
      </c>
      <c r="DB116" s="7" t="str">
        <v/>
      </c>
      <c r="DC116" s="7" t="str">
        <v/>
      </c>
      <c r="DE116" s="8" t="s">
        <v>73</v>
      </c>
      <c r="DF116" s="7">
        <f t="shared" si="44"/>
        <v>49</v>
      </c>
      <c r="DG116" s="10">
        <v>27.274000000000001</v>
      </c>
      <c r="DH116" s="11" t="s">
        <v>133</v>
      </c>
      <c r="DI116" s="7" t="str">
        <v/>
      </c>
      <c r="DJ116" s="7" t="str">
        <v/>
      </c>
      <c r="DL116" s="8" t="s">
        <v>73</v>
      </c>
      <c r="DM116" s="7">
        <f t="shared" si="45"/>
        <v>49</v>
      </c>
      <c r="DN116" s="10">
        <v>27.274000000000001</v>
      </c>
      <c r="DO116" s="11" t="s">
        <v>133</v>
      </c>
      <c r="DP116" s="7" t="str">
        <v/>
      </c>
      <c r="DQ116" s="7" t="str">
        <v/>
      </c>
      <c r="DS116" s="8" t="s">
        <v>73</v>
      </c>
      <c r="DT116" s="7">
        <f t="shared" si="46"/>
        <v>49</v>
      </c>
      <c r="DU116" s="10">
        <v>27.274000000000001</v>
      </c>
      <c r="DV116" s="11" t="s">
        <v>133</v>
      </c>
      <c r="DW116" s="7" t="str">
        <v/>
      </c>
      <c r="DX116" s="7" t="str">
        <v/>
      </c>
      <c r="DZ116" s="8" t="s">
        <v>73</v>
      </c>
      <c r="EA116" s="7">
        <f t="shared" si="47"/>
        <v>49</v>
      </c>
      <c r="EB116" s="10">
        <v>27.274000000000001</v>
      </c>
      <c r="EC116" s="11" t="s">
        <v>133</v>
      </c>
      <c r="ED116" s="7" t="str">
        <v/>
      </c>
      <c r="EE116" s="7" t="str">
        <v/>
      </c>
      <c r="EG116" s="8" t="s">
        <v>73</v>
      </c>
      <c r="EH116" s="7">
        <f t="shared" si="48"/>
        <v>49</v>
      </c>
      <c r="EI116" s="10">
        <v>27.274000000000001</v>
      </c>
      <c r="EJ116" s="11" t="s">
        <v>133</v>
      </c>
      <c r="EK116" s="7" t="str">
        <v/>
      </c>
      <c r="EL116" s="7" t="str">
        <v/>
      </c>
      <c r="EN116" s="8" t="s">
        <v>73</v>
      </c>
      <c r="EO116" s="7">
        <f t="shared" si="49"/>
        <v>49</v>
      </c>
      <c r="EP116" s="10">
        <v>27.274000000000001</v>
      </c>
      <c r="EQ116" s="11" t="s">
        <v>133</v>
      </c>
      <c r="ER116" s="7" t="str">
        <v/>
      </c>
      <c r="ES116" s="7" t="str">
        <v/>
      </c>
      <c r="EU116" s="8" t="s">
        <v>73</v>
      </c>
      <c r="EV116" s="7">
        <f t="shared" si="50"/>
        <v>49</v>
      </c>
      <c r="EW116" s="10">
        <v>27.274000000000001</v>
      </c>
      <c r="EX116" s="11" t="s">
        <v>133</v>
      </c>
      <c r="EY116" s="7" t="str">
        <v/>
      </c>
      <c r="EZ116" s="7" t="str">
        <v/>
      </c>
      <c r="FB116" s="8" t="s">
        <v>73</v>
      </c>
      <c r="FC116" s="7">
        <f t="shared" si="51"/>
        <v>49</v>
      </c>
      <c r="FD116" s="10">
        <v>27.274000000000001</v>
      </c>
      <c r="FE116" s="11" t="s">
        <v>133</v>
      </c>
      <c r="FF116" s="7" t="str">
        <v/>
      </c>
      <c r="FG116" s="7" t="str">
        <v/>
      </c>
      <c r="FI116" s="8" t="s">
        <v>73</v>
      </c>
      <c r="FJ116" s="7">
        <f t="shared" si="52"/>
        <v>49</v>
      </c>
      <c r="FK116" s="10">
        <v>27.274000000000001</v>
      </c>
      <c r="FL116" s="11" t="s">
        <v>133</v>
      </c>
      <c r="FM116" s="7" t="str">
        <v/>
      </c>
      <c r="FN116" s="7" t="str">
        <v/>
      </c>
      <c r="FP116" s="8" t="s">
        <v>73</v>
      </c>
      <c r="FQ116" s="7">
        <f t="shared" si="53"/>
        <v>49</v>
      </c>
      <c r="FR116" s="10">
        <v>27.274000000000001</v>
      </c>
      <c r="FS116" s="11" t="s">
        <v>133</v>
      </c>
      <c r="FT116" s="7" t="str">
        <v/>
      </c>
      <c r="FU116" s="7" t="str">
        <v/>
      </c>
      <c r="FW116" s="8" t="s">
        <v>73</v>
      </c>
      <c r="FX116" s="7">
        <f t="shared" si="54"/>
        <v>49</v>
      </c>
      <c r="FY116" s="10">
        <v>27.274000000000001</v>
      </c>
      <c r="FZ116" s="11" t="s">
        <v>133</v>
      </c>
      <c r="GA116" s="7" t="str">
        <v/>
      </c>
      <c r="GB116" s="7" t="str">
        <v/>
      </c>
    </row>
    <row r="117" spans="2:184" ht="15.75" x14ac:dyDescent="0.25">
      <c r="B117" s="82">
        <f t="shared" si="55"/>
        <v>3444</v>
      </c>
      <c r="C117" s="8" t="s">
        <v>74</v>
      </c>
      <c r="D117" s="7">
        <f t="shared" si="28"/>
        <v>50</v>
      </c>
      <c r="E117" s="10">
        <v>3.444</v>
      </c>
      <c r="F117" s="11" t="s">
        <v>134</v>
      </c>
      <c r="G117" s="7" t="str">
        <v/>
      </c>
      <c r="H117" s="7" t="str">
        <v/>
      </c>
      <c r="J117" s="16">
        <f t="shared" si="29"/>
        <v>3444</v>
      </c>
      <c r="K117" s="8" t="s">
        <v>74</v>
      </c>
      <c r="L117" s="7">
        <f t="shared" si="30"/>
        <v>50</v>
      </c>
      <c r="M117" s="10">
        <v>3.444</v>
      </c>
      <c r="N117" s="11" t="s">
        <v>134</v>
      </c>
      <c r="O117" s="7" t="str">
        <v/>
      </c>
      <c r="P117" s="7" t="str">
        <v/>
      </c>
      <c r="R117" s="8" t="s">
        <v>74</v>
      </c>
      <c r="S117" s="7">
        <f t="shared" si="31"/>
        <v>50</v>
      </c>
      <c r="T117" s="10">
        <v>3.444</v>
      </c>
      <c r="U117" s="11" t="s">
        <v>134</v>
      </c>
      <c r="V117" s="7" t="str">
        <v/>
      </c>
      <c r="W117" s="7" t="str">
        <v/>
      </c>
      <c r="Y117" s="8" t="s">
        <v>74</v>
      </c>
      <c r="Z117" s="7">
        <f t="shared" si="32"/>
        <v>50</v>
      </c>
      <c r="AA117" s="10">
        <v>3.444</v>
      </c>
      <c r="AB117" s="11" t="s">
        <v>134</v>
      </c>
      <c r="AC117" s="7" t="str">
        <v/>
      </c>
      <c r="AD117" s="7" t="str">
        <v/>
      </c>
      <c r="AF117" s="8" t="s">
        <v>74</v>
      </c>
      <c r="AG117" s="7">
        <f t="shared" si="33"/>
        <v>50</v>
      </c>
      <c r="AH117" s="10">
        <v>3.444</v>
      </c>
      <c r="AI117" s="11" t="s">
        <v>134</v>
      </c>
      <c r="AJ117" s="7" t="str">
        <v/>
      </c>
      <c r="AK117" s="7" t="str">
        <v/>
      </c>
      <c r="AM117" s="8" t="s">
        <v>74</v>
      </c>
      <c r="AN117" s="7">
        <f t="shared" si="34"/>
        <v>50</v>
      </c>
      <c r="AO117" s="10">
        <v>3.444</v>
      </c>
      <c r="AP117" s="11" t="s">
        <v>134</v>
      </c>
      <c r="AQ117" s="7" t="str">
        <v/>
      </c>
      <c r="AR117" s="7" t="str">
        <v/>
      </c>
      <c r="AT117" s="8" t="s">
        <v>74</v>
      </c>
      <c r="AU117" s="7">
        <f t="shared" si="35"/>
        <v>50</v>
      </c>
      <c r="AV117" s="10">
        <v>3.444</v>
      </c>
      <c r="AW117" s="11" t="s">
        <v>134</v>
      </c>
      <c r="AX117" s="7" t="str">
        <v/>
      </c>
      <c r="AY117" s="7" t="str">
        <v/>
      </c>
      <c r="BA117" s="8" t="s">
        <v>74</v>
      </c>
      <c r="BB117" s="7">
        <f t="shared" si="36"/>
        <v>50</v>
      </c>
      <c r="BC117" s="10">
        <v>3.444</v>
      </c>
      <c r="BD117" s="11" t="s">
        <v>134</v>
      </c>
      <c r="BE117" s="7" t="str">
        <v/>
      </c>
      <c r="BF117" s="7" t="str">
        <v/>
      </c>
      <c r="BH117" s="8" t="s">
        <v>74</v>
      </c>
      <c r="BI117" s="7">
        <f t="shared" si="37"/>
        <v>50</v>
      </c>
      <c r="BJ117" s="10">
        <v>3.444</v>
      </c>
      <c r="BK117" s="11" t="s">
        <v>134</v>
      </c>
      <c r="BL117" s="7" t="str">
        <v/>
      </c>
      <c r="BM117" s="7" t="str">
        <v/>
      </c>
      <c r="BO117" s="8" t="s">
        <v>74</v>
      </c>
      <c r="BP117" s="7">
        <f t="shared" si="38"/>
        <v>50</v>
      </c>
      <c r="BQ117" s="10">
        <v>3.444</v>
      </c>
      <c r="BR117" s="11" t="s">
        <v>134</v>
      </c>
      <c r="BS117" s="7" t="str">
        <v/>
      </c>
      <c r="BT117" s="7" t="str">
        <v/>
      </c>
      <c r="BV117" s="8" t="s">
        <v>74</v>
      </c>
      <c r="BW117" s="7">
        <f t="shared" si="39"/>
        <v>50</v>
      </c>
      <c r="BX117" s="10">
        <v>3.444</v>
      </c>
      <c r="BY117" s="11" t="s">
        <v>134</v>
      </c>
      <c r="BZ117" s="7" t="str">
        <v/>
      </c>
      <c r="CA117" s="7" t="str">
        <v/>
      </c>
      <c r="CC117" s="8" t="s">
        <v>74</v>
      </c>
      <c r="CD117" s="7">
        <f t="shared" si="40"/>
        <v>50</v>
      </c>
      <c r="CE117" s="10">
        <v>3.444</v>
      </c>
      <c r="CF117" s="11" t="s">
        <v>134</v>
      </c>
      <c r="CG117" s="7" t="str">
        <v/>
      </c>
      <c r="CH117" s="7" t="str">
        <v/>
      </c>
      <c r="CJ117" s="8" t="s">
        <v>74</v>
      </c>
      <c r="CK117" s="7">
        <f t="shared" si="41"/>
        <v>50</v>
      </c>
      <c r="CL117" s="10">
        <v>3.444</v>
      </c>
      <c r="CM117" s="11" t="s">
        <v>134</v>
      </c>
      <c r="CN117" s="7" t="str">
        <v/>
      </c>
      <c r="CO117" s="7" t="str">
        <v/>
      </c>
      <c r="CQ117" s="8" t="s">
        <v>74</v>
      </c>
      <c r="CR117" s="7">
        <f t="shared" si="42"/>
        <v>50</v>
      </c>
      <c r="CS117" s="10">
        <v>3.444</v>
      </c>
      <c r="CT117" s="11" t="s">
        <v>134</v>
      </c>
      <c r="CU117" s="7" t="str">
        <v/>
      </c>
      <c r="CV117" s="7" t="str">
        <v/>
      </c>
      <c r="CX117" s="8" t="s">
        <v>74</v>
      </c>
      <c r="CY117" s="7">
        <f t="shared" si="43"/>
        <v>50</v>
      </c>
      <c r="CZ117" s="10">
        <v>3.444</v>
      </c>
      <c r="DA117" s="11" t="s">
        <v>134</v>
      </c>
      <c r="DB117" s="7" t="str">
        <v/>
      </c>
      <c r="DC117" s="7" t="str">
        <v/>
      </c>
      <c r="DE117" s="8" t="s">
        <v>74</v>
      </c>
      <c r="DF117" s="7">
        <f t="shared" si="44"/>
        <v>50</v>
      </c>
      <c r="DG117" s="10">
        <v>3.444</v>
      </c>
      <c r="DH117" s="11" t="s">
        <v>134</v>
      </c>
      <c r="DI117" s="7" t="str">
        <v/>
      </c>
      <c r="DJ117" s="7" t="str">
        <v/>
      </c>
      <c r="DL117" s="8" t="s">
        <v>74</v>
      </c>
      <c r="DM117" s="7">
        <f t="shared" si="45"/>
        <v>50</v>
      </c>
      <c r="DN117" s="10">
        <v>3.444</v>
      </c>
      <c r="DO117" s="11" t="s">
        <v>134</v>
      </c>
      <c r="DP117" s="7" t="str">
        <v/>
      </c>
      <c r="DQ117" s="7" t="str">
        <v/>
      </c>
      <c r="DS117" s="8" t="s">
        <v>74</v>
      </c>
      <c r="DT117" s="7">
        <f t="shared" si="46"/>
        <v>50</v>
      </c>
      <c r="DU117" s="10">
        <v>3.444</v>
      </c>
      <c r="DV117" s="11" t="s">
        <v>134</v>
      </c>
      <c r="DW117" s="7" t="str">
        <v/>
      </c>
      <c r="DX117" s="7" t="str">
        <v/>
      </c>
      <c r="DZ117" s="8" t="s">
        <v>74</v>
      </c>
      <c r="EA117" s="7">
        <f t="shared" si="47"/>
        <v>50</v>
      </c>
      <c r="EB117" s="10">
        <v>3.444</v>
      </c>
      <c r="EC117" s="11" t="s">
        <v>134</v>
      </c>
      <c r="ED117" s="7" t="str">
        <v/>
      </c>
      <c r="EE117" s="7" t="str">
        <v/>
      </c>
      <c r="EG117" s="8" t="s">
        <v>74</v>
      </c>
      <c r="EH117" s="7">
        <f t="shared" si="48"/>
        <v>50</v>
      </c>
      <c r="EI117" s="10">
        <v>3.444</v>
      </c>
      <c r="EJ117" s="11" t="s">
        <v>134</v>
      </c>
      <c r="EK117" s="7" t="str">
        <v/>
      </c>
      <c r="EL117" s="7" t="str">
        <v/>
      </c>
      <c r="EN117" s="8" t="s">
        <v>74</v>
      </c>
      <c r="EO117" s="7">
        <f t="shared" si="49"/>
        <v>50</v>
      </c>
      <c r="EP117" s="10">
        <v>3.444</v>
      </c>
      <c r="EQ117" s="11" t="s">
        <v>134</v>
      </c>
      <c r="ER117" s="7" t="str">
        <v/>
      </c>
      <c r="ES117" s="7" t="str">
        <v/>
      </c>
      <c r="EU117" s="8" t="s">
        <v>74</v>
      </c>
      <c r="EV117" s="7">
        <f t="shared" si="50"/>
        <v>50</v>
      </c>
      <c r="EW117" s="10">
        <v>3.444</v>
      </c>
      <c r="EX117" s="11" t="s">
        <v>134</v>
      </c>
      <c r="EY117" s="7" t="str">
        <v/>
      </c>
      <c r="EZ117" s="7" t="str">
        <v/>
      </c>
      <c r="FB117" s="8" t="s">
        <v>74</v>
      </c>
      <c r="FC117" s="7">
        <f t="shared" si="51"/>
        <v>50</v>
      </c>
      <c r="FD117" s="10">
        <v>3.444</v>
      </c>
      <c r="FE117" s="11" t="s">
        <v>134</v>
      </c>
      <c r="FF117" s="7" t="str">
        <v/>
      </c>
      <c r="FG117" s="7" t="str">
        <v/>
      </c>
      <c r="FI117" s="8" t="s">
        <v>74</v>
      </c>
      <c r="FJ117" s="7">
        <f t="shared" si="52"/>
        <v>50</v>
      </c>
      <c r="FK117" s="10">
        <v>3.444</v>
      </c>
      <c r="FL117" s="11" t="s">
        <v>134</v>
      </c>
      <c r="FM117" s="7" t="str">
        <v/>
      </c>
      <c r="FN117" s="7" t="str">
        <v/>
      </c>
      <c r="FP117" s="8" t="s">
        <v>74</v>
      </c>
      <c r="FQ117" s="7">
        <f t="shared" si="53"/>
        <v>50</v>
      </c>
      <c r="FR117" s="10">
        <v>3.444</v>
      </c>
      <c r="FS117" s="11" t="s">
        <v>134</v>
      </c>
      <c r="FT117" s="7" t="str">
        <v/>
      </c>
      <c r="FU117" s="7" t="str">
        <v/>
      </c>
      <c r="FW117" s="8" t="s">
        <v>74</v>
      </c>
      <c r="FX117" s="7">
        <f t="shared" si="54"/>
        <v>50</v>
      </c>
      <c r="FY117" s="10">
        <v>3.444</v>
      </c>
      <c r="FZ117" s="11" t="s">
        <v>134</v>
      </c>
      <c r="GA117" s="7" t="str">
        <v/>
      </c>
      <c r="GB117" s="7" t="str">
        <v/>
      </c>
    </row>
    <row r="118" spans="2:184" ht="15.75" x14ac:dyDescent="0.25">
      <c r="B118" s="82">
        <f t="shared" si="55"/>
        <v>3662</v>
      </c>
      <c r="C118" s="8" t="s">
        <v>74</v>
      </c>
      <c r="D118" s="7">
        <f t="shared" si="28"/>
        <v>50</v>
      </c>
      <c r="E118" s="10">
        <v>3.6619999999999999</v>
      </c>
      <c r="F118" s="11" t="s">
        <v>135</v>
      </c>
      <c r="G118" s="7" t="str">
        <v/>
      </c>
      <c r="H118" s="7" t="str">
        <v/>
      </c>
      <c r="J118" s="16">
        <f t="shared" si="29"/>
        <v>3662</v>
      </c>
      <c r="K118" s="8" t="s">
        <v>74</v>
      </c>
      <c r="L118" s="7">
        <f t="shared" si="30"/>
        <v>50</v>
      </c>
      <c r="M118" s="10">
        <v>3.6619999999999999</v>
      </c>
      <c r="N118" s="11" t="s">
        <v>135</v>
      </c>
      <c r="O118" s="7" t="str">
        <v/>
      </c>
      <c r="P118" s="7" t="str">
        <v/>
      </c>
      <c r="R118" s="8" t="s">
        <v>74</v>
      </c>
      <c r="S118" s="7">
        <f t="shared" si="31"/>
        <v>50</v>
      </c>
      <c r="T118" s="10">
        <v>3.6619999999999999</v>
      </c>
      <c r="U118" s="11" t="s">
        <v>135</v>
      </c>
      <c r="V118" s="7" t="str">
        <v/>
      </c>
      <c r="W118" s="7" t="str">
        <v/>
      </c>
      <c r="Y118" s="8" t="s">
        <v>74</v>
      </c>
      <c r="Z118" s="7">
        <f t="shared" si="32"/>
        <v>50</v>
      </c>
      <c r="AA118" s="10">
        <v>3.6619999999999999</v>
      </c>
      <c r="AB118" s="11" t="s">
        <v>135</v>
      </c>
      <c r="AC118" s="7" t="str">
        <v/>
      </c>
      <c r="AD118" s="7" t="str">
        <v/>
      </c>
      <c r="AF118" s="8" t="s">
        <v>74</v>
      </c>
      <c r="AG118" s="7">
        <f t="shared" si="33"/>
        <v>50</v>
      </c>
      <c r="AH118" s="10">
        <v>3.6619999999999999</v>
      </c>
      <c r="AI118" s="11" t="s">
        <v>135</v>
      </c>
      <c r="AJ118" s="7" t="str">
        <v/>
      </c>
      <c r="AK118" s="7" t="str">
        <v/>
      </c>
      <c r="AM118" s="8" t="s">
        <v>74</v>
      </c>
      <c r="AN118" s="7">
        <f t="shared" si="34"/>
        <v>50</v>
      </c>
      <c r="AO118" s="10">
        <v>3.6619999999999999</v>
      </c>
      <c r="AP118" s="11" t="s">
        <v>135</v>
      </c>
      <c r="AQ118" s="7" t="str">
        <v/>
      </c>
      <c r="AR118" s="7" t="str">
        <v/>
      </c>
      <c r="AT118" s="8" t="s">
        <v>74</v>
      </c>
      <c r="AU118" s="7">
        <f t="shared" si="35"/>
        <v>50</v>
      </c>
      <c r="AV118" s="10">
        <v>3.6619999999999999</v>
      </c>
      <c r="AW118" s="11" t="s">
        <v>135</v>
      </c>
      <c r="AX118" s="7" t="str">
        <v/>
      </c>
      <c r="AY118" s="7" t="str">
        <v/>
      </c>
      <c r="BA118" s="8" t="s">
        <v>74</v>
      </c>
      <c r="BB118" s="7">
        <f t="shared" si="36"/>
        <v>50</v>
      </c>
      <c r="BC118" s="10">
        <v>3.6619999999999999</v>
      </c>
      <c r="BD118" s="11" t="s">
        <v>135</v>
      </c>
      <c r="BE118" s="7" t="str">
        <v/>
      </c>
      <c r="BF118" s="7" t="str">
        <v/>
      </c>
      <c r="BH118" s="8" t="s">
        <v>74</v>
      </c>
      <c r="BI118" s="7">
        <f t="shared" si="37"/>
        <v>50</v>
      </c>
      <c r="BJ118" s="10">
        <v>3.6619999999999999</v>
      </c>
      <c r="BK118" s="11" t="s">
        <v>135</v>
      </c>
      <c r="BL118" s="7" t="str">
        <v/>
      </c>
      <c r="BM118" s="7" t="str">
        <v/>
      </c>
      <c r="BO118" s="8" t="s">
        <v>74</v>
      </c>
      <c r="BP118" s="7">
        <f t="shared" si="38"/>
        <v>50</v>
      </c>
      <c r="BQ118" s="10">
        <v>3.6619999999999999</v>
      </c>
      <c r="BR118" s="11" t="s">
        <v>135</v>
      </c>
      <c r="BS118" s="7" t="str">
        <v/>
      </c>
      <c r="BT118" s="7" t="str">
        <v/>
      </c>
      <c r="BV118" s="8" t="s">
        <v>74</v>
      </c>
      <c r="BW118" s="7">
        <f t="shared" si="39"/>
        <v>50</v>
      </c>
      <c r="BX118" s="10">
        <v>3.6619999999999999</v>
      </c>
      <c r="BY118" s="11" t="s">
        <v>135</v>
      </c>
      <c r="BZ118" s="7" t="str">
        <v/>
      </c>
      <c r="CA118" s="7" t="str">
        <v/>
      </c>
      <c r="CC118" s="8" t="s">
        <v>74</v>
      </c>
      <c r="CD118" s="7">
        <f t="shared" si="40"/>
        <v>50</v>
      </c>
      <c r="CE118" s="10">
        <v>3.6619999999999999</v>
      </c>
      <c r="CF118" s="11" t="s">
        <v>135</v>
      </c>
      <c r="CG118" s="7" t="str">
        <v/>
      </c>
      <c r="CH118" s="7" t="str">
        <v/>
      </c>
      <c r="CJ118" s="8" t="s">
        <v>74</v>
      </c>
      <c r="CK118" s="7">
        <f t="shared" si="41"/>
        <v>50</v>
      </c>
      <c r="CL118" s="10">
        <v>3.6619999999999999</v>
      </c>
      <c r="CM118" s="11" t="s">
        <v>135</v>
      </c>
      <c r="CN118" s="7" t="str">
        <v/>
      </c>
      <c r="CO118" s="7" t="str">
        <v/>
      </c>
      <c r="CQ118" s="8" t="s">
        <v>74</v>
      </c>
      <c r="CR118" s="7">
        <f t="shared" si="42"/>
        <v>50</v>
      </c>
      <c r="CS118" s="10">
        <v>3.6619999999999999</v>
      </c>
      <c r="CT118" s="11" t="s">
        <v>135</v>
      </c>
      <c r="CU118" s="7" t="str">
        <v/>
      </c>
      <c r="CV118" s="7" t="str">
        <v/>
      </c>
      <c r="CX118" s="8" t="s">
        <v>74</v>
      </c>
      <c r="CY118" s="7">
        <f t="shared" si="43"/>
        <v>50</v>
      </c>
      <c r="CZ118" s="10">
        <v>3.6619999999999999</v>
      </c>
      <c r="DA118" s="11" t="s">
        <v>135</v>
      </c>
      <c r="DB118" s="7" t="str">
        <v/>
      </c>
      <c r="DC118" s="7" t="str">
        <v/>
      </c>
      <c r="DE118" s="8" t="s">
        <v>74</v>
      </c>
      <c r="DF118" s="7">
        <f t="shared" si="44"/>
        <v>50</v>
      </c>
      <c r="DG118" s="10">
        <v>3.6619999999999999</v>
      </c>
      <c r="DH118" s="11" t="s">
        <v>135</v>
      </c>
      <c r="DI118" s="7" t="str">
        <v/>
      </c>
      <c r="DJ118" s="7" t="str">
        <v/>
      </c>
      <c r="DL118" s="8" t="s">
        <v>74</v>
      </c>
      <c r="DM118" s="7">
        <f t="shared" si="45"/>
        <v>50</v>
      </c>
      <c r="DN118" s="10">
        <v>3.6619999999999999</v>
      </c>
      <c r="DO118" s="11" t="s">
        <v>135</v>
      </c>
      <c r="DP118" s="7" t="str">
        <v/>
      </c>
      <c r="DQ118" s="7" t="str">
        <v/>
      </c>
      <c r="DS118" s="8" t="s">
        <v>74</v>
      </c>
      <c r="DT118" s="7">
        <f t="shared" si="46"/>
        <v>50</v>
      </c>
      <c r="DU118" s="10">
        <v>3.6619999999999999</v>
      </c>
      <c r="DV118" s="11" t="s">
        <v>135</v>
      </c>
      <c r="DW118" s="7" t="str">
        <v/>
      </c>
      <c r="DX118" s="7" t="str">
        <v/>
      </c>
      <c r="DZ118" s="8" t="s">
        <v>74</v>
      </c>
      <c r="EA118" s="7">
        <f t="shared" si="47"/>
        <v>50</v>
      </c>
      <c r="EB118" s="10">
        <v>3.6619999999999999</v>
      </c>
      <c r="EC118" s="11" t="s">
        <v>135</v>
      </c>
      <c r="ED118" s="7" t="str">
        <v/>
      </c>
      <c r="EE118" s="7" t="str">
        <v/>
      </c>
      <c r="EG118" s="8" t="s">
        <v>74</v>
      </c>
      <c r="EH118" s="7">
        <f t="shared" si="48"/>
        <v>50</v>
      </c>
      <c r="EI118" s="10">
        <v>3.6619999999999999</v>
      </c>
      <c r="EJ118" s="11" t="s">
        <v>135</v>
      </c>
      <c r="EK118" s="7" t="str">
        <v/>
      </c>
      <c r="EL118" s="7" t="str">
        <v/>
      </c>
      <c r="EN118" s="8" t="s">
        <v>74</v>
      </c>
      <c r="EO118" s="7">
        <f t="shared" si="49"/>
        <v>50</v>
      </c>
      <c r="EP118" s="10">
        <v>3.6619999999999999</v>
      </c>
      <c r="EQ118" s="11" t="s">
        <v>135</v>
      </c>
      <c r="ER118" s="7" t="str">
        <v/>
      </c>
      <c r="ES118" s="7" t="str">
        <v/>
      </c>
      <c r="EU118" s="8" t="s">
        <v>74</v>
      </c>
      <c r="EV118" s="7">
        <f t="shared" si="50"/>
        <v>50</v>
      </c>
      <c r="EW118" s="10">
        <v>3.6619999999999999</v>
      </c>
      <c r="EX118" s="11" t="s">
        <v>135</v>
      </c>
      <c r="EY118" s="7" t="str">
        <v/>
      </c>
      <c r="EZ118" s="7" t="str">
        <v/>
      </c>
      <c r="FB118" s="8" t="s">
        <v>74</v>
      </c>
      <c r="FC118" s="7">
        <f t="shared" si="51"/>
        <v>50</v>
      </c>
      <c r="FD118" s="10">
        <v>3.6619999999999999</v>
      </c>
      <c r="FE118" s="11" t="s">
        <v>135</v>
      </c>
      <c r="FF118" s="7" t="str">
        <v/>
      </c>
      <c r="FG118" s="7" t="str">
        <v/>
      </c>
      <c r="FI118" s="8" t="s">
        <v>74</v>
      </c>
      <c r="FJ118" s="7">
        <f t="shared" si="52"/>
        <v>50</v>
      </c>
      <c r="FK118" s="10">
        <v>3.6619999999999999</v>
      </c>
      <c r="FL118" s="11" t="s">
        <v>135</v>
      </c>
      <c r="FM118" s="7" t="str">
        <v/>
      </c>
      <c r="FN118" s="7" t="str">
        <v/>
      </c>
      <c r="FP118" s="8" t="s">
        <v>74</v>
      </c>
      <c r="FQ118" s="7">
        <f t="shared" si="53"/>
        <v>50</v>
      </c>
      <c r="FR118" s="10">
        <v>3.6619999999999999</v>
      </c>
      <c r="FS118" s="11" t="s">
        <v>135</v>
      </c>
      <c r="FT118" s="7" t="str">
        <v/>
      </c>
      <c r="FU118" s="7" t="str">
        <v/>
      </c>
      <c r="FW118" s="8" t="s">
        <v>74</v>
      </c>
      <c r="FX118" s="7">
        <f t="shared" si="54"/>
        <v>50</v>
      </c>
      <c r="FY118" s="10">
        <v>3.6619999999999999</v>
      </c>
      <c r="FZ118" s="11" t="s">
        <v>135</v>
      </c>
      <c r="GA118" s="7" t="str">
        <v/>
      </c>
      <c r="GB118" s="7" t="str">
        <v/>
      </c>
    </row>
    <row r="119" spans="2:184" ht="15.75" x14ac:dyDescent="0.25">
      <c r="B119" s="82">
        <f t="shared" si="55"/>
        <v>25270</v>
      </c>
      <c r="C119" s="8" t="s">
        <v>74</v>
      </c>
      <c r="D119" s="7">
        <f t="shared" si="28"/>
        <v>50</v>
      </c>
      <c r="E119" s="10">
        <v>25.27</v>
      </c>
      <c r="F119" s="11" t="s">
        <v>132</v>
      </c>
      <c r="G119" s="7" t="str">
        <v/>
      </c>
      <c r="H119" s="7" t="str">
        <v/>
      </c>
      <c r="J119" s="16">
        <f t="shared" si="29"/>
        <v>25270</v>
      </c>
      <c r="K119" s="8" t="s">
        <v>74</v>
      </c>
      <c r="L119" s="7">
        <f t="shared" si="30"/>
        <v>50</v>
      </c>
      <c r="M119" s="10">
        <v>25.27</v>
      </c>
      <c r="N119" s="11" t="s">
        <v>132</v>
      </c>
      <c r="O119" s="7" t="str">
        <v/>
      </c>
      <c r="P119" s="7" t="str">
        <v/>
      </c>
      <c r="R119" s="8" t="s">
        <v>74</v>
      </c>
      <c r="S119" s="7">
        <f t="shared" si="31"/>
        <v>50</v>
      </c>
      <c r="T119" s="10">
        <v>25.27</v>
      </c>
      <c r="U119" s="11" t="s">
        <v>132</v>
      </c>
      <c r="V119" s="7" t="str">
        <v/>
      </c>
      <c r="W119" s="7" t="str">
        <v/>
      </c>
      <c r="Y119" s="8" t="s">
        <v>74</v>
      </c>
      <c r="Z119" s="7">
        <f t="shared" si="32"/>
        <v>50</v>
      </c>
      <c r="AA119" s="10">
        <v>25.27</v>
      </c>
      <c r="AB119" s="11" t="s">
        <v>132</v>
      </c>
      <c r="AC119" s="7" t="str">
        <v/>
      </c>
      <c r="AD119" s="7" t="str">
        <v/>
      </c>
      <c r="AF119" s="8" t="s">
        <v>74</v>
      </c>
      <c r="AG119" s="7">
        <f t="shared" si="33"/>
        <v>50</v>
      </c>
      <c r="AH119" s="10">
        <v>25.27</v>
      </c>
      <c r="AI119" s="11" t="s">
        <v>132</v>
      </c>
      <c r="AJ119" s="7" t="str">
        <v/>
      </c>
      <c r="AK119" s="7" t="str">
        <v/>
      </c>
      <c r="AM119" s="8" t="s">
        <v>74</v>
      </c>
      <c r="AN119" s="7">
        <f t="shared" si="34"/>
        <v>50</v>
      </c>
      <c r="AO119" s="10">
        <v>25.27</v>
      </c>
      <c r="AP119" s="11" t="s">
        <v>132</v>
      </c>
      <c r="AQ119" s="7" t="str">
        <v/>
      </c>
      <c r="AR119" s="7" t="str">
        <v/>
      </c>
      <c r="AT119" s="8" t="s">
        <v>74</v>
      </c>
      <c r="AU119" s="7">
        <f t="shared" si="35"/>
        <v>50</v>
      </c>
      <c r="AV119" s="10">
        <v>25.27</v>
      </c>
      <c r="AW119" s="11" t="s">
        <v>132</v>
      </c>
      <c r="AX119" s="7" t="str">
        <v/>
      </c>
      <c r="AY119" s="7" t="str">
        <v/>
      </c>
      <c r="BA119" s="8" t="s">
        <v>74</v>
      </c>
      <c r="BB119" s="7">
        <f t="shared" si="36"/>
        <v>50</v>
      </c>
      <c r="BC119" s="10">
        <v>25.27</v>
      </c>
      <c r="BD119" s="11" t="s">
        <v>132</v>
      </c>
      <c r="BE119" s="7" t="str">
        <v/>
      </c>
      <c r="BF119" s="7" t="str">
        <v/>
      </c>
      <c r="BH119" s="8" t="s">
        <v>74</v>
      </c>
      <c r="BI119" s="7">
        <f t="shared" si="37"/>
        <v>50</v>
      </c>
      <c r="BJ119" s="10">
        <v>25.27</v>
      </c>
      <c r="BK119" s="11" t="s">
        <v>132</v>
      </c>
      <c r="BL119" s="7" t="str">
        <v/>
      </c>
      <c r="BM119" s="7" t="str">
        <v/>
      </c>
      <c r="BO119" s="8" t="s">
        <v>74</v>
      </c>
      <c r="BP119" s="7">
        <f t="shared" si="38"/>
        <v>50</v>
      </c>
      <c r="BQ119" s="10">
        <v>25.27</v>
      </c>
      <c r="BR119" s="11" t="s">
        <v>132</v>
      </c>
      <c r="BS119" s="7" t="str">
        <v/>
      </c>
      <c r="BT119" s="7" t="str">
        <v/>
      </c>
      <c r="BV119" s="8" t="s">
        <v>74</v>
      </c>
      <c r="BW119" s="7">
        <f t="shared" si="39"/>
        <v>50</v>
      </c>
      <c r="BX119" s="10">
        <v>25.27</v>
      </c>
      <c r="BY119" s="11" t="s">
        <v>132</v>
      </c>
      <c r="BZ119" s="7" t="str">
        <v/>
      </c>
      <c r="CA119" s="7" t="str">
        <v/>
      </c>
      <c r="CC119" s="8" t="s">
        <v>74</v>
      </c>
      <c r="CD119" s="7">
        <f t="shared" si="40"/>
        <v>50</v>
      </c>
      <c r="CE119" s="10">
        <v>25.27</v>
      </c>
      <c r="CF119" s="11" t="s">
        <v>132</v>
      </c>
      <c r="CG119" s="7" t="str">
        <v/>
      </c>
      <c r="CH119" s="7" t="str">
        <v/>
      </c>
      <c r="CJ119" s="8" t="s">
        <v>74</v>
      </c>
      <c r="CK119" s="7">
        <f t="shared" si="41"/>
        <v>50</v>
      </c>
      <c r="CL119" s="10">
        <v>25.27</v>
      </c>
      <c r="CM119" s="11" t="s">
        <v>132</v>
      </c>
      <c r="CN119" s="7" t="str">
        <v/>
      </c>
      <c r="CO119" s="7" t="str">
        <v/>
      </c>
      <c r="CQ119" s="8" t="s">
        <v>74</v>
      </c>
      <c r="CR119" s="7">
        <f t="shared" si="42"/>
        <v>50</v>
      </c>
      <c r="CS119" s="10">
        <v>25.27</v>
      </c>
      <c r="CT119" s="11" t="s">
        <v>132</v>
      </c>
      <c r="CU119" s="7" t="str">
        <v/>
      </c>
      <c r="CV119" s="7" t="str">
        <v/>
      </c>
      <c r="CX119" s="8" t="s">
        <v>74</v>
      </c>
      <c r="CY119" s="7">
        <f t="shared" si="43"/>
        <v>50</v>
      </c>
      <c r="CZ119" s="10">
        <v>25.27</v>
      </c>
      <c r="DA119" s="11" t="s">
        <v>132</v>
      </c>
      <c r="DB119" s="7" t="str">
        <v/>
      </c>
      <c r="DC119" s="7" t="str">
        <v/>
      </c>
      <c r="DE119" s="8" t="s">
        <v>74</v>
      </c>
      <c r="DF119" s="7">
        <f t="shared" si="44"/>
        <v>50</v>
      </c>
      <c r="DG119" s="10">
        <v>25.27</v>
      </c>
      <c r="DH119" s="11" t="s">
        <v>132</v>
      </c>
      <c r="DI119" s="7" t="str">
        <v/>
      </c>
      <c r="DJ119" s="7" t="str">
        <v/>
      </c>
      <c r="DL119" s="8" t="s">
        <v>74</v>
      </c>
      <c r="DM119" s="7">
        <f t="shared" si="45"/>
        <v>50</v>
      </c>
      <c r="DN119" s="10">
        <v>25.27</v>
      </c>
      <c r="DO119" s="11" t="s">
        <v>132</v>
      </c>
      <c r="DP119" s="7" t="str">
        <v/>
      </c>
      <c r="DQ119" s="7" t="str">
        <v/>
      </c>
      <c r="DS119" s="8" t="s">
        <v>74</v>
      </c>
      <c r="DT119" s="7">
        <f t="shared" si="46"/>
        <v>50</v>
      </c>
      <c r="DU119" s="10">
        <v>25.27</v>
      </c>
      <c r="DV119" s="11" t="s">
        <v>132</v>
      </c>
      <c r="DW119" s="7" t="str">
        <v/>
      </c>
      <c r="DX119" s="7" t="str">
        <v/>
      </c>
      <c r="DZ119" s="8" t="s">
        <v>74</v>
      </c>
      <c r="EA119" s="7">
        <f t="shared" si="47"/>
        <v>50</v>
      </c>
      <c r="EB119" s="10">
        <v>25.27</v>
      </c>
      <c r="EC119" s="11" t="s">
        <v>132</v>
      </c>
      <c r="ED119" s="7" t="str">
        <v/>
      </c>
      <c r="EE119" s="7" t="str">
        <v/>
      </c>
      <c r="EG119" s="8" t="s">
        <v>74</v>
      </c>
      <c r="EH119" s="7">
        <f t="shared" si="48"/>
        <v>50</v>
      </c>
      <c r="EI119" s="10">
        <v>25.27</v>
      </c>
      <c r="EJ119" s="11" t="s">
        <v>132</v>
      </c>
      <c r="EK119" s="7" t="str">
        <v/>
      </c>
      <c r="EL119" s="7" t="str">
        <v/>
      </c>
      <c r="EN119" s="8" t="s">
        <v>74</v>
      </c>
      <c r="EO119" s="7">
        <f t="shared" si="49"/>
        <v>50</v>
      </c>
      <c r="EP119" s="10">
        <v>25.27</v>
      </c>
      <c r="EQ119" s="11" t="s">
        <v>132</v>
      </c>
      <c r="ER119" s="7" t="str">
        <v/>
      </c>
      <c r="ES119" s="7" t="str">
        <v/>
      </c>
      <c r="EU119" s="8" t="s">
        <v>74</v>
      </c>
      <c r="EV119" s="7">
        <f t="shared" si="50"/>
        <v>50</v>
      </c>
      <c r="EW119" s="10">
        <v>25.27</v>
      </c>
      <c r="EX119" s="11" t="s">
        <v>132</v>
      </c>
      <c r="EY119" s="7" t="str">
        <v/>
      </c>
      <c r="EZ119" s="7" t="str">
        <v/>
      </c>
      <c r="FB119" s="8" t="s">
        <v>74</v>
      </c>
      <c r="FC119" s="7">
        <f t="shared" si="51"/>
        <v>50</v>
      </c>
      <c r="FD119" s="10">
        <v>25.27</v>
      </c>
      <c r="FE119" s="11" t="s">
        <v>132</v>
      </c>
      <c r="FF119" s="7" t="str">
        <v/>
      </c>
      <c r="FG119" s="7" t="str">
        <v/>
      </c>
      <c r="FI119" s="8" t="s">
        <v>74</v>
      </c>
      <c r="FJ119" s="7">
        <f t="shared" si="52"/>
        <v>50</v>
      </c>
      <c r="FK119" s="10">
        <v>25.27</v>
      </c>
      <c r="FL119" s="11" t="s">
        <v>132</v>
      </c>
      <c r="FM119" s="7" t="str">
        <v/>
      </c>
      <c r="FN119" s="7" t="str">
        <v/>
      </c>
      <c r="FP119" s="8" t="s">
        <v>74</v>
      </c>
      <c r="FQ119" s="7">
        <f t="shared" si="53"/>
        <v>50</v>
      </c>
      <c r="FR119" s="10">
        <v>25.27</v>
      </c>
      <c r="FS119" s="11" t="s">
        <v>132</v>
      </c>
      <c r="FT119" s="7" t="str">
        <v/>
      </c>
      <c r="FU119" s="7" t="str">
        <v/>
      </c>
      <c r="FW119" s="8" t="s">
        <v>74</v>
      </c>
      <c r="FX119" s="7">
        <f t="shared" si="54"/>
        <v>50</v>
      </c>
      <c r="FY119" s="10">
        <v>25.27</v>
      </c>
      <c r="FZ119" s="11" t="s">
        <v>132</v>
      </c>
      <c r="GA119" s="7" t="str">
        <v/>
      </c>
      <c r="GB119" s="7" t="str">
        <v/>
      </c>
    </row>
    <row r="120" spans="2:184" ht="15.75" x14ac:dyDescent="0.25">
      <c r="B120" s="82">
        <f t="shared" si="55"/>
        <v>28483</v>
      </c>
      <c r="C120" s="8" t="s">
        <v>74</v>
      </c>
      <c r="D120" s="7">
        <f t="shared" si="28"/>
        <v>50</v>
      </c>
      <c r="E120" s="10">
        <v>28.483000000000001</v>
      </c>
      <c r="F120" s="11" t="s">
        <v>133</v>
      </c>
      <c r="G120" s="7" t="str">
        <v/>
      </c>
      <c r="H120" s="7" t="str">
        <v/>
      </c>
      <c r="J120" s="16">
        <f t="shared" si="29"/>
        <v>28483</v>
      </c>
      <c r="K120" s="8" t="s">
        <v>74</v>
      </c>
      <c r="L120" s="7">
        <f t="shared" si="30"/>
        <v>50</v>
      </c>
      <c r="M120" s="10">
        <v>28.483000000000001</v>
      </c>
      <c r="N120" s="11" t="s">
        <v>133</v>
      </c>
      <c r="O120" s="7" t="str">
        <v/>
      </c>
      <c r="P120" s="7" t="str">
        <v/>
      </c>
      <c r="R120" s="8" t="s">
        <v>74</v>
      </c>
      <c r="S120" s="7">
        <f t="shared" si="31"/>
        <v>50</v>
      </c>
      <c r="T120" s="10">
        <v>28.483000000000001</v>
      </c>
      <c r="U120" s="11" t="s">
        <v>133</v>
      </c>
      <c r="V120" s="7" t="str">
        <v/>
      </c>
      <c r="W120" s="7" t="str">
        <v/>
      </c>
      <c r="Y120" s="8" t="s">
        <v>74</v>
      </c>
      <c r="Z120" s="7">
        <f t="shared" si="32"/>
        <v>50</v>
      </c>
      <c r="AA120" s="10">
        <v>28.483000000000001</v>
      </c>
      <c r="AB120" s="11" t="s">
        <v>133</v>
      </c>
      <c r="AC120" s="7" t="str">
        <v/>
      </c>
      <c r="AD120" s="7" t="str">
        <v/>
      </c>
      <c r="AF120" s="8" t="s">
        <v>74</v>
      </c>
      <c r="AG120" s="7">
        <f t="shared" si="33"/>
        <v>50</v>
      </c>
      <c r="AH120" s="10">
        <v>28.483000000000001</v>
      </c>
      <c r="AI120" s="11" t="s">
        <v>133</v>
      </c>
      <c r="AJ120" s="7" t="str">
        <v/>
      </c>
      <c r="AK120" s="7" t="str">
        <v/>
      </c>
      <c r="AM120" s="8" t="s">
        <v>74</v>
      </c>
      <c r="AN120" s="7">
        <f t="shared" si="34"/>
        <v>50</v>
      </c>
      <c r="AO120" s="10">
        <v>28.483000000000001</v>
      </c>
      <c r="AP120" s="11" t="s">
        <v>133</v>
      </c>
      <c r="AQ120" s="7" t="str">
        <v/>
      </c>
      <c r="AR120" s="7" t="str">
        <v/>
      </c>
      <c r="AT120" s="8" t="s">
        <v>74</v>
      </c>
      <c r="AU120" s="7">
        <f t="shared" si="35"/>
        <v>50</v>
      </c>
      <c r="AV120" s="10">
        <v>28.483000000000001</v>
      </c>
      <c r="AW120" s="11" t="s">
        <v>133</v>
      </c>
      <c r="AX120" s="7" t="str">
        <v/>
      </c>
      <c r="AY120" s="7" t="str">
        <v/>
      </c>
      <c r="BA120" s="8" t="s">
        <v>74</v>
      </c>
      <c r="BB120" s="7">
        <f t="shared" si="36"/>
        <v>50</v>
      </c>
      <c r="BC120" s="10">
        <v>28.483000000000001</v>
      </c>
      <c r="BD120" s="11" t="s">
        <v>133</v>
      </c>
      <c r="BE120" s="7" t="str">
        <v/>
      </c>
      <c r="BF120" s="7" t="str">
        <v/>
      </c>
      <c r="BH120" s="8" t="s">
        <v>74</v>
      </c>
      <c r="BI120" s="7">
        <f t="shared" si="37"/>
        <v>50</v>
      </c>
      <c r="BJ120" s="10">
        <v>28.483000000000001</v>
      </c>
      <c r="BK120" s="11" t="s">
        <v>133</v>
      </c>
      <c r="BL120" s="7" t="str">
        <v/>
      </c>
      <c r="BM120" s="7" t="str">
        <v/>
      </c>
      <c r="BO120" s="8" t="s">
        <v>74</v>
      </c>
      <c r="BP120" s="7">
        <f t="shared" si="38"/>
        <v>50</v>
      </c>
      <c r="BQ120" s="10">
        <v>28.483000000000001</v>
      </c>
      <c r="BR120" s="11" t="s">
        <v>133</v>
      </c>
      <c r="BS120" s="7" t="str">
        <v/>
      </c>
      <c r="BT120" s="7" t="str">
        <v/>
      </c>
      <c r="BV120" s="8" t="s">
        <v>74</v>
      </c>
      <c r="BW120" s="7">
        <f t="shared" si="39"/>
        <v>50</v>
      </c>
      <c r="BX120" s="10">
        <v>28.483000000000001</v>
      </c>
      <c r="BY120" s="11" t="s">
        <v>133</v>
      </c>
      <c r="BZ120" s="7" t="str">
        <v/>
      </c>
      <c r="CA120" s="7" t="str">
        <v/>
      </c>
      <c r="CC120" s="8" t="s">
        <v>74</v>
      </c>
      <c r="CD120" s="7">
        <f t="shared" si="40"/>
        <v>50</v>
      </c>
      <c r="CE120" s="10">
        <v>28.483000000000001</v>
      </c>
      <c r="CF120" s="11" t="s">
        <v>133</v>
      </c>
      <c r="CG120" s="7" t="str">
        <v/>
      </c>
      <c r="CH120" s="7" t="str">
        <v/>
      </c>
      <c r="CJ120" s="8" t="s">
        <v>74</v>
      </c>
      <c r="CK120" s="7">
        <f t="shared" si="41"/>
        <v>50</v>
      </c>
      <c r="CL120" s="10">
        <v>28.483000000000001</v>
      </c>
      <c r="CM120" s="11" t="s">
        <v>133</v>
      </c>
      <c r="CN120" s="7" t="str">
        <v/>
      </c>
      <c r="CO120" s="7" t="str">
        <v/>
      </c>
      <c r="CQ120" s="8" t="s">
        <v>74</v>
      </c>
      <c r="CR120" s="7">
        <f t="shared" si="42"/>
        <v>50</v>
      </c>
      <c r="CS120" s="10">
        <v>28.483000000000001</v>
      </c>
      <c r="CT120" s="11" t="s">
        <v>133</v>
      </c>
      <c r="CU120" s="7" t="str">
        <v/>
      </c>
      <c r="CV120" s="7" t="str">
        <v/>
      </c>
      <c r="CX120" s="8" t="s">
        <v>74</v>
      </c>
      <c r="CY120" s="7">
        <f t="shared" si="43"/>
        <v>50</v>
      </c>
      <c r="CZ120" s="10">
        <v>28.483000000000001</v>
      </c>
      <c r="DA120" s="11" t="s">
        <v>133</v>
      </c>
      <c r="DB120" s="7" t="str">
        <v/>
      </c>
      <c r="DC120" s="7" t="str">
        <v/>
      </c>
      <c r="DE120" s="8" t="s">
        <v>74</v>
      </c>
      <c r="DF120" s="7">
        <f t="shared" si="44"/>
        <v>50</v>
      </c>
      <c r="DG120" s="10">
        <v>28.483000000000001</v>
      </c>
      <c r="DH120" s="11" t="s">
        <v>133</v>
      </c>
      <c r="DI120" s="7" t="str">
        <v/>
      </c>
      <c r="DJ120" s="7" t="str">
        <v/>
      </c>
      <c r="DL120" s="8" t="s">
        <v>74</v>
      </c>
      <c r="DM120" s="7">
        <f t="shared" si="45"/>
        <v>50</v>
      </c>
      <c r="DN120" s="10">
        <v>28.483000000000001</v>
      </c>
      <c r="DO120" s="11" t="s">
        <v>133</v>
      </c>
      <c r="DP120" s="7" t="str">
        <v/>
      </c>
      <c r="DQ120" s="7" t="str">
        <v/>
      </c>
      <c r="DS120" s="8" t="s">
        <v>74</v>
      </c>
      <c r="DT120" s="7">
        <f t="shared" si="46"/>
        <v>50</v>
      </c>
      <c r="DU120" s="10">
        <v>28.483000000000001</v>
      </c>
      <c r="DV120" s="11" t="s">
        <v>133</v>
      </c>
      <c r="DW120" s="7" t="str">
        <v/>
      </c>
      <c r="DX120" s="7" t="str">
        <v/>
      </c>
      <c r="DZ120" s="8" t="s">
        <v>74</v>
      </c>
      <c r="EA120" s="7">
        <f t="shared" si="47"/>
        <v>50</v>
      </c>
      <c r="EB120" s="10">
        <v>28.483000000000001</v>
      </c>
      <c r="EC120" s="11" t="s">
        <v>133</v>
      </c>
      <c r="ED120" s="7" t="str">
        <v/>
      </c>
      <c r="EE120" s="7" t="str">
        <v/>
      </c>
      <c r="EG120" s="8" t="s">
        <v>74</v>
      </c>
      <c r="EH120" s="7">
        <f t="shared" si="48"/>
        <v>50</v>
      </c>
      <c r="EI120" s="10">
        <v>28.483000000000001</v>
      </c>
      <c r="EJ120" s="11" t="s">
        <v>133</v>
      </c>
      <c r="EK120" s="7" t="str">
        <v/>
      </c>
      <c r="EL120" s="7" t="str">
        <v/>
      </c>
      <c r="EN120" s="8" t="s">
        <v>74</v>
      </c>
      <c r="EO120" s="7">
        <f t="shared" si="49"/>
        <v>50</v>
      </c>
      <c r="EP120" s="10">
        <v>28.483000000000001</v>
      </c>
      <c r="EQ120" s="11" t="s">
        <v>133</v>
      </c>
      <c r="ER120" s="7" t="str">
        <v/>
      </c>
      <c r="ES120" s="7" t="str">
        <v/>
      </c>
      <c r="EU120" s="8" t="s">
        <v>74</v>
      </c>
      <c r="EV120" s="7">
        <f t="shared" si="50"/>
        <v>50</v>
      </c>
      <c r="EW120" s="10">
        <v>28.483000000000001</v>
      </c>
      <c r="EX120" s="11" t="s">
        <v>133</v>
      </c>
      <c r="EY120" s="7" t="str">
        <v/>
      </c>
      <c r="EZ120" s="7" t="str">
        <v/>
      </c>
      <c r="FB120" s="8" t="s">
        <v>74</v>
      </c>
      <c r="FC120" s="7">
        <f t="shared" si="51"/>
        <v>50</v>
      </c>
      <c r="FD120" s="10">
        <v>28.483000000000001</v>
      </c>
      <c r="FE120" s="11" t="s">
        <v>133</v>
      </c>
      <c r="FF120" s="7" t="str">
        <v/>
      </c>
      <c r="FG120" s="7" t="str">
        <v/>
      </c>
      <c r="FI120" s="8" t="s">
        <v>74</v>
      </c>
      <c r="FJ120" s="7">
        <f t="shared" si="52"/>
        <v>50</v>
      </c>
      <c r="FK120" s="10">
        <v>28.483000000000001</v>
      </c>
      <c r="FL120" s="11" t="s">
        <v>133</v>
      </c>
      <c r="FM120" s="7" t="str">
        <v/>
      </c>
      <c r="FN120" s="7" t="str">
        <v/>
      </c>
      <c r="FP120" s="8" t="s">
        <v>74</v>
      </c>
      <c r="FQ120" s="7">
        <f t="shared" si="53"/>
        <v>50</v>
      </c>
      <c r="FR120" s="10">
        <v>28.483000000000001</v>
      </c>
      <c r="FS120" s="11" t="s">
        <v>133</v>
      </c>
      <c r="FT120" s="7" t="str">
        <v/>
      </c>
      <c r="FU120" s="7" t="str">
        <v/>
      </c>
      <c r="FW120" s="8" t="s">
        <v>74</v>
      </c>
      <c r="FX120" s="7">
        <f t="shared" si="54"/>
        <v>50</v>
      </c>
      <c r="FY120" s="10">
        <v>28.483000000000001</v>
      </c>
      <c r="FZ120" s="11" t="s">
        <v>133</v>
      </c>
      <c r="GA120" s="7" t="str">
        <v/>
      </c>
      <c r="GB120" s="7" t="str">
        <v/>
      </c>
    </row>
    <row r="121" spans="2:184" ht="15.75" x14ac:dyDescent="0.25">
      <c r="B121" s="82">
        <f t="shared" si="55"/>
        <v>3604</v>
      </c>
      <c r="C121" s="8" t="s">
        <v>75</v>
      </c>
      <c r="D121" s="7">
        <f t="shared" si="28"/>
        <v>51</v>
      </c>
      <c r="E121" s="17">
        <v>3.6040000000000001</v>
      </c>
      <c r="F121" s="11" t="s">
        <v>134</v>
      </c>
      <c r="G121" s="7" t="str">
        <v/>
      </c>
      <c r="H121" s="7" t="str">
        <v/>
      </c>
      <c r="J121" s="16">
        <f t="shared" si="29"/>
        <v>3605</v>
      </c>
      <c r="K121" s="8" t="s">
        <v>75</v>
      </c>
      <c r="L121" s="7">
        <f t="shared" si="30"/>
        <v>51</v>
      </c>
      <c r="M121" s="10">
        <v>3.605</v>
      </c>
      <c r="N121" s="11" t="s">
        <v>134</v>
      </c>
      <c r="O121" s="7" t="str">
        <v/>
      </c>
      <c r="P121" s="7" t="str">
        <v/>
      </c>
      <c r="R121" s="8" t="s">
        <v>75</v>
      </c>
      <c r="S121" s="7">
        <f t="shared" si="31"/>
        <v>51</v>
      </c>
      <c r="T121" s="10">
        <v>3.605</v>
      </c>
      <c r="U121" s="11" t="s">
        <v>134</v>
      </c>
      <c r="V121" s="7" t="str">
        <v/>
      </c>
      <c r="W121" s="7" t="str">
        <v/>
      </c>
      <c r="Y121" s="8" t="s">
        <v>75</v>
      </c>
      <c r="Z121" s="7">
        <f t="shared" si="32"/>
        <v>51</v>
      </c>
      <c r="AA121" s="10">
        <v>3.605</v>
      </c>
      <c r="AB121" s="11" t="s">
        <v>134</v>
      </c>
      <c r="AC121" s="7" t="str">
        <v/>
      </c>
      <c r="AD121" s="7" t="str">
        <v/>
      </c>
      <c r="AF121" s="8" t="s">
        <v>75</v>
      </c>
      <c r="AG121" s="7">
        <f t="shared" si="33"/>
        <v>51</v>
      </c>
      <c r="AH121" s="10">
        <v>3.605</v>
      </c>
      <c r="AI121" s="11" t="s">
        <v>134</v>
      </c>
      <c r="AJ121" s="7" t="str">
        <v/>
      </c>
      <c r="AK121" s="7" t="str">
        <v/>
      </c>
      <c r="AM121" s="8" t="s">
        <v>75</v>
      </c>
      <c r="AN121" s="7">
        <f t="shared" si="34"/>
        <v>51</v>
      </c>
      <c r="AO121" s="10">
        <v>3.605</v>
      </c>
      <c r="AP121" s="11" t="s">
        <v>134</v>
      </c>
      <c r="AQ121" s="7" t="str">
        <v/>
      </c>
      <c r="AR121" s="7" t="str">
        <v/>
      </c>
      <c r="AT121" s="8" t="s">
        <v>75</v>
      </c>
      <c r="AU121" s="7">
        <f t="shared" si="35"/>
        <v>51</v>
      </c>
      <c r="AV121" s="10">
        <v>3.605</v>
      </c>
      <c r="AW121" s="11" t="s">
        <v>134</v>
      </c>
      <c r="AX121" s="7" t="str">
        <v/>
      </c>
      <c r="AY121" s="7" t="str">
        <v/>
      </c>
      <c r="BA121" s="8" t="s">
        <v>75</v>
      </c>
      <c r="BB121" s="7">
        <f t="shared" si="36"/>
        <v>51</v>
      </c>
      <c r="BC121" s="10">
        <v>3.605</v>
      </c>
      <c r="BD121" s="11" t="s">
        <v>134</v>
      </c>
      <c r="BE121" s="7" t="str">
        <v/>
      </c>
      <c r="BF121" s="7" t="str">
        <v/>
      </c>
      <c r="BH121" s="8" t="s">
        <v>75</v>
      </c>
      <c r="BI121" s="7">
        <f t="shared" si="37"/>
        <v>51</v>
      </c>
      <c r="BJ121" s="10">
        <v>3.605</v>
      </c>
      <c r="BK121" s="11" t="s">
        <v>134</v>
      </c>
      <c r="BL121" s="7" t="str">
        <v/>
      </c>
      <c r="BM121" s="7" t="str">
        <v/>
      </c>
      <c r="BO121" s="8" t="s">
        <v>75</v>
      </c>
      <c r="BP121" s="7">
        <f t="shared" si="38"/>
        <v>51</v>
      </c>
      <c r="BQ121" s="10">
        <v>3.605</v>
      </c>
      <c r="BR121" s="11" t="s">
        <v>134</v>
      </c>
      <c r="BS121" s="7" t="str">
        <v/>
      </c>
      <c r="BT121" s="7" t="str">
        <v/>
      </c>
      <c r="BV121" s="8" t="s">
        <v>75</v>
      </c>
      <c r="BW121" s="7">
        <f t="shared" si="39"/>
        <v>51</v>
      </c>
      <c r="BX121" s="10">
        <v>3.605</v>
      </c>
      <c r="BY121" s="11" t="s">
        <v>134</v>
      </c>
      <c r="BZ121" s="7" t="str">
        <v/>
      </c>
      <c r="CA121" s="7" t="str">
        <v/>
      </c>
      <c r="CC121" s="8" t="s">
        <v>75</v>
      </c>
      <c r="CD121" s="7">
        <f t="shared" si="40"/>
        <v>51</v>
      </c>
      <c r="CE121" s="10">
        <v>3.605</v>
      </c>
      <c r="CF121" s="11" t="s">
        <v>134</v>
      </c>
      <c r="CG121" s="7" t="str">
        <v/>
      </c>
      <c r="CH121" s="7" t="str">
        <v/>
      </c>
      <c r="CJ121" s="8" t="s">
        <v>75</v>
      </c>
      <c r="CK121" s="7">
        <f t="shared" si="41"/>
        <v>51</v>
      </c>
      <c r="CL121" s="10">
        <v>3.605</v>
      </c>
      <c r="CM121" s="11" t="s">
        <v>134</v>
      </c>
      <c r="CN121" s="7" t="str">
        <v/>
      </c>
      <c r="CO121" s="7" t="str">
        <v/>
      </c>
      <c r="CQ121" s="8" t="s">
        <v>75</v>
      </c>
      <c r="CR121" s="7">
        <f t="shared" si="42"/>
        <v>51</v>
      </c>
      <c r="CS121" s="10">
        <v>3.605</v>
      </c>
      <c r="CT121" s="11" t="s">
        <v>134</v>
      </c>
      <c r="CU121" s="7" t="str">
        <v/>
      </c>
      <c r="CV121" s="7" t="str">
        <v/>
      </c>
      <c r="CX121" s="8" t="s">
        <v>75</v>
      </c>
      <c r="CY121" s="7">
        <f t="shared" si="43"/>
        <v>51</v>
      </c>
      <c r="CZ121" s="10">
        <v>3.605</v>
      </c>
      <c r="DA121" s="11" t="s">
        <v>134</v>
      </c>
      <c r="DB121" s="7" t="str">
        <v/>
      </c>
      <c r="DC121" s="7" t="str">
        <v/>
      </c>
      <c r="DE121" s="8" t="s">
        <v>75</v>
      </c>
      <c r="DF121" s="7">
        <f t="shared" si="44"/>
        <v>51</v>
      </c>
      <c r="DG121" s="10">
        <v>3.605</v>
      </c>
      <c r="DH121" s="11" t="s">
        <v>134</v>
      </c>
      <c r="DI121" s="7" t="str">
        <v/>
      </c>
      <c r="DJ121" s="7" t="str">
        <v/>
      </c>
      <c r="DL121" s="8" t="s">
        <v>75</v>
      </c>
      <c r="DM121" s="7">
        <f t="shared" si="45"/>
        <v>51</v>
      </c>
      <c r="DN121" s="10">
        <v>3.605</v>
      </c>
      <c r="DO121" s="11" t="s">
        <v>134</v>
      </c>
      <c r="DP121" s="7" t="str">
        <v/>
      </c>
      <c r="DQ121" s="7" t="str">
        <v/>
      </c>
      <c r="DS121" s="8" t="s">
        <v>75</v>
      </c>
      <c r="DT121" s="7">
        <f t="shared" si="46"/>
        <v>51</v>
      </c>
      <c r="DU121" s="10">
        <v>3.605</v>
      </c>
      <c r="DV121" s="11" t="s">
        <v>134</v>
      </c>
      <c r="DW121" s="7" t="str">
        <v/>
      </c>
      <c r="DX121" s="7" t="str">
        <v/>
      </c>
      <c r="DZ121" s="8" t="s">
        <v>75</v>
      </c>
      <c r="EA121" s="7">
        <f t="shared" si="47"/>
        <v>51</v>
      </c>
      <c r="EB121" s="10">
        <v>3.605</v>
      </c>
      <c r="EC121" s="11" t="s">
        <v>134</v>
      </c>
      <c r="ED121" s="7" t="str">
        <v/>
      </c>
      <c r="EE121" s="7" t="str">
        <v/>
      </c>
      <c r="EG121" s="8" t="s">
        <v>75</v>
      </c>
      <c r="EH121" s="7">
        <f t="shared" si="48"/>
        <v>51</v>
      </c>
      <c r="EI121" s="10">
        <v>3.605</v>
      </c>
      <c r="EJ121" s="11" t="s">
        <v>134</v>
      </c>
      <c r="EK121" s="7" t="str">
        <v/>
      </c>
      <c r="EL121" s="7" t="str">
        <v/>
      </c>
      <c r="EN121" s="8" t="s">
        <v>75</v>
      </c>
      <c r="EO121" s="7">
        <f t="shared" si="49"/>
        <v>51</v>
      </c>
      <c r="EP121" s="10">
        <v>3.605</v>
      </c>
      <c r="EQ121" s="11" t="s">
        <v>134</v>
      </c>
      <c r="ER121" s="7" t="str">
        <v/>
      </c>
      <c r="ES121" s="7" t="str">
        <v/>
      </c>
      <c r="EU121" s="8" t="s">
        <v>75</v>
      </c>
      <c r="EV121" s="7">
        <f t="shared" si="50"/>
        <v>51</v>
      </c>
      <c r="EW121" s="10">
        <v>3.605</v>
      </c>
      <c r="EX121" s="11" t="s">
        <v>134</v>
      </c>
      <c r="EY121" s="7" t="str">
        <v/>
      </c>
      <c r="EZ121" s="7" t="str">
        <v/>
      </c>
      <c r="FB121" s="8" t="s">
        <v>75</v>
      </c>
      <c r="FC121" s="7">
        <f t="shared" si="51"/>
        <v>51</v>
      </c>
      <c r="FD121" s="10">
        <v>3.605</v>
      </c>
      <c r="FE121" s="11" t="s">
        <v>134</v>
      </c>
      <c r="FF121" s="7" t="str">
        <v/>
      </c>
      <c r="FG121" s="7" t="str">
        <v/>
      </c>
      <c r="FI121" s="8" t="s">
        <v>75</v>
      </c>
      <c r="FJ121" s="7">
        <f t="shared" si="52"/>
        <v>51</v>
      </c>
      <c r="FK121" s="10">
        <v>3.605</v>
      </c>
      <c r="FL121" s="11" t="s">
        <v>134</v>
      </c>
      <c r="FM121" s="7" t="str">
        <v/>
      </c>
      <c r="FN121" s="7" t="str">
        <v/>
      </c>
      <c r="FP121" s="8" t="s">
        <v>75</v>
      </c>
      <c r="FQ121" s="7">
        <f t="shared" si="53"/>
        <v>51</v>
      </c>
      <c r="FR121" s="10">
        <v>3.605</v>
      </c>
      <c r="FS121" s="11" t="s">
        <v>134</v>
      </c>
      <c r="FT121" s="7" t="str">
        <v/>
      </c>
      <c r="FU121" s="7" t="str">
        <v/>
      </c>
      <c r="FW121" s="8" t="s">
        <v>75</v>
      </c>
      <c r="FX121" s="7">
        <f t="shared" si="54"/>
        <v>51</v>
      </c>
      <c r="FY121" s="10">
        <v>3.605</v>
      </c>
      <c r="FZ121" s="11" t="s">
        <v>134</v>
      </c>
      <c r="GA121" s="7" t="str">
        <v/>
      </c>
      <c r="GB121" s="7" t="str">
        <v/>
      </c>
    </row>
    <row r="122" spans="2:184" ht="15.75" x14ac:dyDescent="0.25">
      <c r="B122" s="82">
        <f t="shared" si="55"/>
        <v>3843</v>
      </c>
      <c r="C122" s="8" t="s">
        <v>75</v>
      </c>
      <c r="D122" s="7">
        <f t="shared" si="28"/>
        <v>51</v>
      </c>
      <c r="E122" s="10">
        <v>3.843</v>
      </c>
      <c r="F122" s="11" t="s">
        <v>135</v>
      </c>
      <c r="G122" s="7" t="str">
        <v/>
      </c>
      <c r="H122" s="7" t="str">
        <v/>
      </c>
      <c r="J122" s="16">
        <f t="shared" si="29"/>
        <v>3843</v>
      </c>
      <c r="K122" s="8" t="s">
        <v>75</v>
      </c>
      <c r="L122" s="7">
        <f t="shared" si="30"/>
        <v>51</v>
      </c>
      <c r="M122" s="10">
        <v>3.843</v>
      </c>
      <c r="N122" s="11" t="s">
        <v>135</v>
      </c>
      <c r="O122" s="7" t="str">
        <v/>
      </c>
      <c r="P122" s="7" t="str">
        <v/>
      </c>
      <c r="R122" s="8" t="s">
        <v>75</v>
      </c>
      <c r="S122" s="7">
        <f t="shared" si="31"/>
        <v>51</v>
      </c>
      <c r="T122" s="10">
        <v>3.843</v>
      </c>
      <c r="U122" s="11" t="s">
        <v>135</v>
      </c>
      <c r="V122" s="7" t="str">
        <v/>
      </c>
      <c r="W122" s="7" t="str">
        <v/>
      </c>
      <c r="Y122" s="8" t="s">
        <v>75</v>
      </c>
      <c r="Z122" s="7">
        <f t="shared" si="32"/>
        <v>51</v>
      </c>
      <c r="AA122" s="10">
        <v>3.843</v>
      </c>
      <c r="AB122" s="11" t="s">
        <v>135</v>
      </c>
      <c r="AC122" s="7" t="str">
        <v/>
      </c>
      <c r="AD122" s="7" t="str">
        <v/>
      </c>
      <c r="AF122" s="8" t="s">
        <v>75</v>
      </c>
      <c r="AG122" s="7">
        <f t="shared" si="33"/>
        <v>51</v>
      </c>
      <c r="AH122" s="10">
        <v>3.843</v>
      </c>
      <c r="AI122" s="11" t="s">
        <v>135</v>
      </c>
      <c r="AJ122" s="7" t="str">
        <v/>
      </c>
      <c r="AK122" s="7" t="str">
        <v/>
      </c>
      <c r="AM122" s="8" t="s">
        <v>75</v>
      </c>
      <c r="AN122" s="7">
        <f t="shared" si="34"/>
        <v>51</v>
      </c>
      <c r="AO122" s="10">
        <v>3.843</v>
      </c>
      <c r="AP122" s="11" t="s">
        <v>135</v>
      </c>
      <c r="AQ122" s="7" t="str">
        <v/>
      </c>
      <c r="AR122" s="7" t="str">
        <v/>
      </c>
      <c r="AT122" s="8" t="s">
        <v>75</v>
      </c>
      <c r="AU122" s="7">
        <f t="shared" si="35"/>
        <v>51</v>
      </c>
      <c r="AV122" s="10">
        <v>3.843</v>
      </c>
      <c r="AW122" s="11" t="s">
        <v>135</v>
      </c>
      <c r="AX122" s="7" t="str">
        <v/>
      </c>
      <c r="AY122" s="7" t="str">
        <v/>
      </c>
      <c r="BA122" s="8" t="s">
        <v>75</v>
      </c>
      <c r="BB122" s="7">
        <f t="shared" si="36"/>
        <v>51</v>
      </c>
      <c r="BC122" s="10">
        <v>3.843</v>
      </c>
      <c r="BD122" s="11" t="s">
        <v>135</v>
      </c>
      <c r="BE122" s="7" t="str">
        <v/>
      </c>
      <c r="BF122" s="7" t="str">
        <v/>
      </c>
      <c r="BH122" s="8" t="s">
        <v>75</v>
      </c>
      <c r="BI122" s="7">
        <f t="shared" si="37"/>
        <v>51</v>
      </c>
      <c r="BJ122" s="10">
        <v>3.843</v>
      </c>
      <c r="BK122" s="11" t="s">
        <v>135</v>
      </c>
      <c r="BL122" s="7" t="str">
        <v/>
      </c>
      <c r="BM122" s="7" t="str">
        <v/>
      </c>
      <c r="BO122" s="8" t="s">
        <v>75</v>
      </c>
      <c r="BP122" s="7">
        <f t="shared" si="38"/>
        <v>51</v>
      </c>
      <c r="BQ122" s="10">
        <v>3.843</v>
      </c>
      <c r="BR122" s="11" t="s">
        <v>135</v>
      </c>
      <c r="BS122" s="7" t="str">
        <v/>
      </c>
      <c r="BT122" s="7" t="str">
        <v/>
      </c>
      <c r="BV122" s="8" t="s">
        <v>75</v>
      </c>
      <c r="BW122" s="7">
        <f t="shared" si="39"/>
        <v>51</v>
      </c>
      <c r="BX122" s="10">
        <v>3.843</v>
      </c>
      <c r="BY122" s="11" t="s">
        <v>135</v>
      </c>
      <c r="BZ122" s="7" t="str">
        <v/>
      </c>
      <c r="CA122" s="7" t="str">
        <v/>
      </c>
      <c r="CC122" s="8" t="s">
        <v>75</v>
      </c>
      <c r="CD122" s="7">
        <f t="shared" si="40"/>
        <v>51</v>
      </c>
      <c r="CE122" s="10">
        <v>3.843</v>
      </c>
      <c r="CF122" s="11" t="s">
        <v>135</v>
      </c>
      <c r="CG122" s="7" t="str">
        <v/>
      </c>
      <c r="CH122" s="7" t="str">
        <v/>
      </c>
      <c r="CJ122" s="8" t="s">
        <v>75</v>
      </c>
      <c r="CK122" s="7">
        <f t="shared" si="41"/>
        <v>51</v>
      </c>
      <c r="CL122" s="10">
        <v>3.843</v>
      </c>
      <c r="CM122" s="11" t="s">
        <v>135</v>
      </c>
      <c r="CN122" s="7" t="str">
        <v/>
      </c>
      <c r="CO122" s="7" t="str">
        <v/>
      </c>
      <c r="CQ122" s="8" t="s">
        <v>75</v>
      </c>
      <c r="CR122" s="7">
        <f t="shared" si="42"/>
        <v>51</v>
      </c>
      <c r="CS122" s="10">
        <v>3.843</v>
      </c>
      <c r="CT122" s="11" t="s">
        <v>135</v>
      </c>
      <c r="CU122" s="7" t="str">
        <v/>
      </c>
      <c r="CV122" s="7" t="str">
        <v/>
      </c>
      <c r="CX122" s="8" t="s">
        <v>75</v>
      </c>
      <c r="CY122" s="7">
        <f t="shared" si="43"/>
        <v>51</v>
      </c>
      <c r="CZ122" s="10">
        <v>3.843</v>
      </c>
      <c r="DA122" s="11" t="s">
        <v>135</v>
      </c>
      <c r="DB122" s="7" t="str">
        <v/>
      </c>
      <c r="DC122" s="7" t="str">
        <v/>
      </c>
      <c r="DE122" s="8" t="s">
        <v>75</v>
      </c>
      <c r="DF122" s="7">
        <f t="shared" si="44"/>
        <v>51</v>
      </c>
      <c r="DG122" s="10">
        <v>3.843</v>
      </c>
      <c r="DH122" s="11" t="s">
        <v>135</v>
      </c>
      <c r="DI122" s="7" t="str">
        <v/>
      </c>
      <c r="DJ122" s="7" t="str">
        <v/>
      </c>
      <c r="DL122" s="8" t="s">
        <v>75</v>
      </c>
      <c r="DM122" s="7">
        <f t="shared" si="45"/>
        <v>51</v>
      </c>
      <c r="DN122" s="10">
        <v>3.843</v>
      </c>
      <c r="DO122" s="11" t="s">
        <v>135</v>
      </c>
      <c r="DP122" s="7" t="str">
        <v/>
      </c>
      <c r="DQ122" s="7" t="str">
        <v/>
      </c>
      <c r="DS122" s="8" t="s">
        <v>75</v>
      </c>
      <c r="DT122" s="7">
        <f t="shared" si="46"/>
        <v>51</v>
      </c>
      <c r="DU122" s="10">
        <v>3.843</v>
      </c>
      <c r="DV122" s="11" t="s">
        <v>135</v>
      </c>
      <c r="DW122" s="7" t="str">
        <v/>
      </c>
      <c r="DX122" s="7" t="str">
        <v/>
      </c>
      <c r="DZ122" s="8" t="s">
        <v>75</v>
      </c>
      <c r="EA122" s="7">
        <f t="shared" si="47"/>
        <v>51</v>
      </c>
      <c r="EB122" s="10">
        <v>3.843</v>
      </c>
      <c r="EC122" s="11" t="s">
        <v>135</v>
      </c>
      <c r="ED122" s="7" t="str">
        <v/>
      </c>
      <c r="EE122" s="7" t="str">
        <v/>
      </c>
      <c r="EG122" s="8" t="s">
        <v>75</v>
      </c>
      <c r="EH122" s="7">
        <f t="shared" si="48"/>
        <v>51</v>
      </c>
      <c r="EI122" s="10">
        <v>3.843</v>
      </c>
      <c r="EJ122" s="11" t="s">
        <v>135</v>
      </c>
      <c r="EK122" s="7" t="str">
        <v/>
      </c>
      <c r="EL122" s="7" t="str">
        <v/>
      </c>
      <c r="EN122" s="8" t="s">
        <v>75</v>
      </c>
      <c r="EO122" s="7">
        <f t="shared" si="49"/>
        <v>51</v>
      </c>
      <c r="EP122" s="10">
        <v>3.843</v>
      </c>
      <c r="EQ122" s="11" t="s">
        <v>135</v>
      </c>
      <c r="ER122" s="7" t="str">
        <v/>
      </c>
      <c r="ES122" s="7" t="str">
        <v/>
      </c>
      <c r="EU122" s="8" t="s">
        <v>75</v>
      </c>
      <c r="EV122" s="7">
        <f t="shared" si="50"/>
        <v>51</v>
      </c>
      <c r="EW122" s="10">
        <v>3.843</v>
      </c>
      <c r="EX122" s="11" t="s">
        <v>135</v>
      </c>
      <c r="EY122" s="7" t="str">
        <v/>
      </c>
      <c r="EZ122" s="7" t="str">
        <v/>
      </c>
      <c r="FB122" s="8" t="s">
        <v>75</v>
      </c>
      <c r="FC122" s="7">
        <f t="shared" si="51"/>
        <v>51</v>
      </c>
      <c r="FD122" s="10">
        <v>3.843</v>
      </c>
      <c r="FE122" s="11" t="s">
        <v>135</v>
      </c>
      <c r="FF122" s="7" t="str">
        <v/>
      </c>
      <c r="FG122" s="7" t="str">
        <v/>
      </c>
      <c r="FI122" s="8" t="s">
        <v>75</v>
      </c>
      <c r="FJ122" s="7">
        <f t="shared" si="52"/>
        <v>51</v>
      </c>
      <c r="FK122" s="10">
        <v>3.843</v>
      </c>
      <c r="FL122" s="11" t="s">
        <v>135</v>
      </c>
      <c r="FM122" s="7" t="str">
        <v/>
      </c>
      <c r="FN122" s="7" t="str">
        <v/>
      </c>
      <c r="FP122" s="8" t="s">
        <v>75</v>
      </c>
      <c r="FQ122" s="7">
        <f t="shared" si="53"/>
        <v>51</v>
      </c>
      <c r="FR122" s="10">
        <v>3.843</v>
      </c>
      <c r="FS122" s="11" t="s">
        <v>135</v>
      </c>
      <c r="FT122" s="7" t="str">
        <v/>
      </c>
      <c r="FU122" s="7" t="str">
        <v/>
      </c>
      <c r="FW122" s="8" t="s">
        <v>75</v>
      </c>
      <c r="FX122" s="7">
        <f t="shared" si="54"/>
        <v>51</v>
      </c>
      <c r="FY122" s="10">
        <v>3.843</v>
      </c>
      <c r="FZ122" s="11" t="s">
        <v>135</v>
      </c>
      <c r="GA122" s="7" t="str">
        <v/>
      </c>
      <c r="GB122" s="7" t="str">
        <v/>
      </c>
    </row>
    <row r="123" spans="2:184" ht="15.75" x14ac:dyDescent="0.25">
      <c r="B123" s="82">
        <f t="shared" si="55"/>
        <v>26357</v>
      </c>
      <c r="C123" s="8" t="s">
        <v>75</v>
      </c>
      <c r="D123" s="7">
        <f t="shared" si="28"/>
        <v>51</v>
      </c>
      <c r="E123" s="10">
        <v>26.356999999999999</v>
      </c>
      <c r="F123" s="11" t="s">
        <v>132</v>
      </c>
      <c r="G123" s="7" t="str">
        <v/>
      </c>
      <c r="H123" s="7" t="str">
        <v/>
      </c>
      <c r="J123" s="16">
        <f t="shared" si="29"/>
        <v>26357</v>
      </c>
      <c r="K123" s="8" t="s">
        <v>75</v>
      </c>
      <c r="L123" s="7">
        <f t="shared" si="30"/>
        <v>51</v>
      </c>
      <c r="M123" s="10">
        <v>26.356999999999999</v>
      </c>
      <c r="N123" s="11" t="s">
        <v>132</v>
      </c>
      <c r="O123" s="7" t="str">
        <v/>
      </c>
      <c r="P123" s="7" t="str">
        <v/>
      </c>
      <c r="R123" s="8" t="s">
        <v>75</v>
      </c>
      <c r="S123" s="7">
        <f t="shared" si="31"/>
        <v>51</v>
      </c>
      <c r="T123" s="10">
        <v>26.356999999999999</v>
      </c>
      <c r="U123" s="11" t="s">
        <v>132</v>
      </c>
      <c r="V123" s="7" t="str">
        <v/>
      </c>
      <c r="W123" s="7" t="str">
        <v/>
      </c>
      <c r="Y123" s="8" t="s">
        <v>75</v>
      </c>
      <c r="Z123" s="7">
        <f t="shared" si="32"/>
        <v>51</v>
      </c>
      <c r="AA123" s="10">
        <v>26.356999999999999</v>
      </c>
      <c r="AB123" s="11" t="s">
        <v>132</v>
      </c>
      <c r="AC123" s="7" t="str">
        <v/>
      </c>
      <c r="AD123" s="7" t="str">
        <v/>
      </c>
      <c r="AF123" s="8" t="s">
        <v>75</v>
      </c>
      <c r="AG123" s="7">
        <f t="shared" si="33"/>
        <v>51</v>
      </c>
      <c r="AH123" s="10">
        <v>26.356999999999999</v>
      </c>
      <c r="AI123" s="11" t="s">
        <v>132</v>
      </c>
      <c r="AJ123" s="7" t="str">
        <v/>
      </c>
      <c r="AK123" s="7" t="str">
        <v/>
      </c>
      <c r="AM123" s="8" t="s">
        <v>75</v>
      </c>
      <c r="AN123" s="7">
        <f t="shared" si="34"/>
        <v>51</v>
      </c>
      <c r="AO123" s="10">
        <v>26.356999999999999</v>
      </c>
      <c r="AP123" s="11" t="s">
        <v>132</v>
      </c>
      <c r="AQ123" s="7" t="str">
        <v/>
      </c>
      <c r="AR123" s="7" t="str">
        <v/>
      </c>
      <c r="AT123" s="8" t="s">
        <v>75</v>
      </c>
      <c r="AU123" s="7">
        <f t="shared" si="35"/>
        <v>51</v>
      </c>
      <c r="AV123" s="10">
        <v>26.356999999999999</v>
      </c>
      <c r="AW123" s="11" t="s">
        <v>132</v>
      </c>
      <c r="AX123" s="7" t="str">
        <v/>
      </c>
      <c r="AY123" s="7" t="str">
        <v/>
      </c>
      <c r="BA123" s="8" t="s">
        <v>75</v>
      </c>
      <c r="BB123" s="7">
        <f t="shared" si="36"/>
        <v>51</v>
      </c>
      <c r="BC123" s="10">
        <v>26.356999999999999</v>
      </c>
      <c r="BD123" s="11" t="s">
        <v>132</v>
      </c>
      <c r="BE123" s="7" t="str">
        <v/>
      </c>
      <c r="BF123" s="7" t="str">
        <v/>
      </c>
      <c r="BH123" s="8" t="s">
        <v>75</v>
      </c>
      <c r="BI123" s="7">
        <f t="shared" si="37"/>
        <v>51</v>
      </c>
      <c r="BJ123" s="10">
        <v>26.356999999999999</v>
      </c>
      <c r="BK123" s="11" t="s">
        <v>132</v>
      </c>
      <c r="BL123" s="7" t="str">
        <v/>
      </c>
      <c r="BM123" s="7" t="str">
        <v/>
      </c>
      <c r="BO123" s="8" t="s">
        <v>75</v>
      </c>
      <c r="BP123" s="7">
        <f t="shared" si="38"/>
        <v>51</v>
      </c>
      <c r="BQ123" s="10">
        <v>26.356999999999999</v>
      </c>
      <c r="BR123" s="11" t="s">
        <v>132</v>
      </c>
      <c r="BS123" s="7" t="str">
        <v/>
      </c>
      <c r="BT123" s="7" t="str">
        <v/>
      </c>
      <c r="BV123" s="8" t="s">
        <v>75</v>
      </c>
      <c r="BW123" s="7">
        <f t="shared" si="39"/>
        <v>51</v>
      </c>
      <c r="BX123" s="10">
        <v>26.356999999999999</v>
      </c>
      <c r="BY123" s="11" t="s">
        <v>132</v>
      </c>
      <c r="BZ123" s="7" t="str">
        <v/>
      </c>
      <c r="CA123" s="7" t="str">
        <v/>
      </c>
      <c r="CC123" s="8" t="s">
        <v>75</v>
      </c>
      <c r="CD123" s="7">
        <f t="shared" si="40"/>
        <v>51</v>
      </c>
      <c r="CE123" s="10">
        <v>26.356999999999999</v>
      </c>
      <c r="CF123" s="11" t="s">
        <v>132</v>
      </c>
      <c r="CG123" s="7" t="str">
        <v/>
      </c>
      <c r="CH123" s="7" t="str">
        <v/>
      </c>
      <c r="CJ123" s="8" t="s">
        <v>75</v>
      </c>
      <c r="CK123" s="7">
        <f t="shared" si="41"/>
        <v>51</v>
      </c>
      <c r="CL123" s="10">
        <v>26.356999999999999</v>
      </c>
      <c r="CM123" s="11" t="s">
        <v>132</v>
      </c>
      <c r="CN123" s="7" t="str">
        <v/>
      </c>
      <c r="CO123" s="7" t="str">
        <v/>
      </c>
      <c r="CQ123" s="8" t="s">
        <v>75</v>
      </c>
      <c r="CR123" s="7">
        <f t="shared" si="42"/>
        <v>51</v>
      </c>
      <c r="CS123" s="10">
        <v>26.356999999999999</v>
      </c>
      <c r="CT123" s="11" t="s">
        <v>132</v>
      </c>
      <c r="CU123" s="7" t="str">
        <v/>
      </c>
      <c r="CV123" s="7" t="str">
        <v/>
      </c>
      <c r="CX123" s="8" t="s">
        <v>75</v>
      </c>
      <c r="CY123" s="7">
        <f t="shared" si="43"/>
        <v>51</v>
      </c>
      <c r="CZ123" s="10">
        <v>26.356999999999999</v>
      </c>
      <c r="DA123" s="11" t="s">
        <v>132</v>
      </c>
      <c r="DB123" s="7" t="str">
        <v/>
      </c>
      <c r="DC123" s="7" t="str">
        <v/>
      </c>
      <c r="DE123" s="8" t="s">
        <v>75</v>
      </c>
      <c r="DF123" s="7">
        <f t="shared" si="44"/>
        <v>51</v>
      </c>
      <c r="DG123" s="10">
        <v>26.356999999999999</v>
      </c>
      <c r="DH123" s="11" t="s">
        <v>132</v>
      </c>
      <c r="DI123" s="7" t="str">
        <v/>
      </c>
      <c r="DJ123" s="7" t="str">
        <v/>
      </c>
      <c r="DL123" s="8" t="s">
        <v>75</v>
      </c>
      <c r="DM123" s="7">
        <f t="shared" si="45"/>
        <v>51</v>
      </c>
      <c r="DN123" s="10">
        <v>26.356999999999999</v>
      </c>
      <c r="DO123" s="11" t="s">
        <v>132</v>
      </c>
      <c r="DP123" s="7" t="str">
        <v/>
      </c>
      <c r="DQ123" s="7" t="str">
        <v/>
      </c>
      <c r="DS123" s="8" t="s">
        <v>75</v>
      </c>
      <c r="DT123" s="7">
        <f t="shared" si="46"/>
        <v>51</v>
      </c>
      <c r="DU123" s="10">
        <v>26.356999999999999</v>
      </c>
      <c r="DV123" s="11" t="s">
        <v>132</v>
      </c>
      <c r="DW123" s="7" t="str">
        <v/>
      </c>
      <c r="DX123" s="7" t="str">
        <v/>
      </c>
      <c r="DZ123" s="8" t="s">
        <v>75</v>
      </c>
      <c r="EA123" s="7">
        <f t="shared" si="47"/>
        <v>51</v>
      </c>
      <c r="EB123" s="10">
        <v>26.356999999999999</v>
      </c>
      <c r="EC123" s="11" t="s">
        <v>132</v>
      </c>
      <c r="ED123" s="7" t="str">
        <v/>
      </c>
      <c r="EE123" s="7" t="str">
        <v/>
      </c>
      <c r="EG123" s="8" t="s">
        <v>75</v>
      </c>
      <c r="EH123" s="7">
        <f t="shared" si="48"/>
        <v>51</v>
      </c>
      <c r="EI123" s="10">
        <v>26.356999999999999</v>
      </c>
      <c r="EJ123" s="11" t="s">
        <v>132</v>
      </c>
      <c r="EK123" s="7" t="str">
        <v/>
      </c>
      <c r="EL123" s="7" t="str">
        <v/>
      </c>
      <c r="EN123" s="8" t="s">
        <v>75</v>
      </c>
      <c r="EO123" s="7">
        <f t="shared" si="49"/>
        <v>51</v>
      </c>
      <c r="EP123" s="10">
        <v>26.356999999999999</v>
      </c>
      <c r="EQ123" s="11" t="s">
        <v>132</v>
      </c>
      <c r="ER123" s="7" t="str">
        <v/>
      </c>
      <c r="ES123" s="7" t="str">
        <v/>
      </c>
      <c r="EU123" s="8" t="s">
        <v>75</v>
      </c>
      <c r="EV123" s="7">
        <f t="shared" si="50"/>
        <v>51</v>
      </c>
      <c r="EW123" s="10">
        <v>26.356999999999999</v>
      </c>
      <c r="EX123" s="11" t="s">
        <v>132</v>
      </c>
      <c r="EY123" s="7" t="str">
        <v/>
      </c>
      <c r="EZ123" s="7" t="str">
        <v/>
      </c>
      <c r="FB123" s="8" t="s">
        <v>75</v>
      </c>
      <c r="FC123" s="7">
        <f t="shared" si="51"/>
        <v>51</v>
      </c>
      <c r="FD123" s="10">
        <v>26.356999999999999</v>
      </c>
      <c r="FE123" s="11" t="s">
        <v>132</v>
      </c>
      <c r="FF123" s="7" t="str">
        <v/>
      </c>
      <c r="FG123" s="7" t="str">
        <v/>
      </c>
      <c r="FI123" s="8" t="s">
        <v>75</v>
      </c>
      <c r="FJ123" s="7">
        <f t="shared" si="52"/>
        <v>51</v>
      </c>
      <c r="FK123" s="10">
        <v>26.356999999999999</v>
      </c>
      <c r="FL123" s="11" t="s">
        <v>132</v>
      </c>
      <c r="FM123" s="7" t="str">
        <v/>
      </c>
      <c r="FN123" s="7" t="str">
        <v/>
      </c>
      <c r="FP123" s="8" t="s">
        <v>75</v>
      </c>
      <c r="FQ123" s="7">
        <f t="shared" si="53"/>
        <v>51</v>
      </c>
      <c r="FR123" s="10">
        <v>26.356999999999999</v>
      </c>
      <c r="FS123" s="11" t="s">
        <v>132</v>
      </c>
      <c r="FT123" s="7" t="str">
        <v/>
      </c>
      <c r="FU123" s="7" t="str">
        <v/>
      </c>
      <c r="FW123" s="8" t="s">
        <v>75</v>
      </c>
      <c r="FX123" s="7">
        <f t="shared" si="54"/>
        <v>51</v>
      </c>
      <c r="FY123" s="10">
        <v>26.356999999999999</v>
      </c>
      <c r="FZ123" s="11" t="s">
        <v>132</v>
      </c>
      <c r="GA123" s="7" t="str">
        <v/>
      </c>
      <c r="GB123" s="7" t="str">
        <v/>
      </c>
    </row>
    <row r="124" spans="2:184" ht="15.75" x14ac:dyDescent="0.25">
      <c r="B124" s="82">
        <f t="shared" si="55"/>
        <v>29723</v>
      </c>
      <c r="C124" s="8" t="s">
        <v>75</v>
      </c>
      <c r="D124" s="7">
        <f t="shared" si="28"/>
        <v>51</v>
      </c>
      <c r="E124" s="10">
        <v>29.722999999999999</v>
      </c>
      <c r="F124" s="11" t="s">
        <v>133</v>
      </c>
      <c r="G124" s="7" t="str">
        <v/>
      </c>
      <c r="H124" s="7" t="str">
        <v/>
      </c>
      <c r="J124" s="16">
        <f t="shared" si="29"/>
        <v>29723</v>
      </c>
      <c r="K124" s="8" t="s">
        <v>75</v>
      </c>
      <c r="L124" s="7">
        <f t="shared" si="30"/>
        <v>51</v>
      </c>
      <c r="M124" s="10">
        <v>29.722999999999999</v>
      </c>
      <c r="N124" s="11" t="s">
        <v>133</v>
      </c>
      <c r="O124" s="7" t="str">
        <v/>
      </c>
      <c r="P124" s="7" t="str">
        <v/>
      </c>
      <c r="R124" s="8" t="s">
        <v>75</v>
      </c>
      <c r="S124" s="7">
        <f t="shared" si="31"/>
        <v>51</v>
      </c>
      <c r="T124" s="10">
        <v>29.722999999999999</v>
      </c>
      <c r="U124" s="11" t="s">
        <v>133</v>
      </c>
      <c r="V124" s="7" t="str">
        <v/>
      </c>
      <c r="W124" s="7" t="str">
        <v/>
      </c>
      <c r="Y124" s="8" t="s">
        <v>75</v>
      </c>
      <c r="Z124" s="7">
        <f t="shared" si="32"/>
        <v>51</v>
      </c>
      <c r="AA124" s="10">
        <v>29.722999999999999</v>
      </c>
      <c r="AB124" s="11" t="s">
        <v>133</v>
      </c>
      <c r="AC124" s="7" t="str">
        <v/>
      </c>
      <c r="AD124" s="7" t="str">
        <v/>
      </c>
      <c r="AF124" s="8" t="s">
        <v>75</v>
      </c>
      <c r="AG124" s="7">
        <f t="shared" si="33"/>
        <v>51</v>
      </c>
      <c r="AH124" s="10">
        <v>29.722999999999999</v>
      </c>
      <c r="AI124" s="11" t="s">
        <v>133</v>
      </c>
      <c r="AJ124" s="7" t="str">
        <v/>
      </c>
      <c r="AK124" s="7" t="str">
        <v/>
      </c>
      <c r="AM124" s="8" t="s">
        <v>75</v>
      </c>
      <c r="AN124" s="7">
        <f t="shared" si="34"/>
        <v>51</v>
      </c>
      <c r="AO124" s="10">
        <v>29.722999999999999</v>
      </c>
      <c r="AP124" s="11" t="s">
        <v>133</v>
      </c>
      <c r="AQ124" s="7" t="str">
        <v/>
      </c>
      <c r="AR124" s="7" t="str">
        <v/>
      </c>
      <c r="AT124" s="8" t="s">
        <v>75</v>
      </c>
      <c r="AU124" s="7">
        <f t="shared" si="35"/>
        <v>51</v>
      </c>
      <c r="AV124" s="10">
        <v>29.722999999999999</v>
      </c>
      <c r="AW124" s="11" t="s">
        <v>133</v>
      </c>
      <c r="AX124" s="7" t="str">
        <v/>
      </c>
      <c r="AY124" s="7" t="str">
        <v/>
      </c>
      <c r="BA124" s="8" t="s">
        <v>75</v>
      </c>
      <c r="BB124" s="7">
        <f t="shared" si="36"/>
        <v>51</v>
      </c>
      <c r="BC124" s="10">
        <v>29.722999999999999</v>
      </c>
      <c r="BD124" s="11" t="s">
        <v>133</v>
      </c>
      <c r="BE124" s="7" t="str">
        <v/>
      </c>
      <c r="BF124" s="7" t="str">
        <v/>
      </c>
      <c r="BH124" s="8" t="s">
        <v>75</v>
      </c>
      <c r="BI124" s="7">
        <f t="shared" si="37"/>
        <v>51</v>
      </c>
      <c r="BJ124" s="10">
        <v>29.722999999999999</v>
      </c>
      <c r="BK124" s="11" t="s">
        <v>133</v>
      </c>
      <c r="BL124" s="7" t="str">
        <v/>
      </c>
      <c r="BM124" s="7" t="str">
        <v/>
      </c>
      <c r="BO124" s="8" t="s">
        <v>75</v>
      </c>
      <c r="BP124" s="7">
        <f t="shared" si="38"/>
        <v>51</v>
      </c>
      <c r="BQ124" s="10">
        <v>29.722999999999999</v>
      </c>
      <c r="BR124" s="11" t="s">
        <v>133</v>
      </c>
      <c r="BS124" s="7" t="str">
        <v/>
      </c>
      <c r="BT124" s="7" t="str">
        <v/>
      </c>
      <c r="BV124" s="8" t="s">
        <v>75</v>
      </c>
      <c r="BW124" s="7">
        <f t="shared" si="39"/>
        <v>51</v>
      </c>
      <c r="BX124" s="10">
        <v>29.722999999999999</v>
      </c>
      <c r="BY124" s="11" t="s">
        <v>133</v>
      </c>
      <c r="BZ124" s="7" t="str">
        <v/>
      </c>
      <c r="CA124" s="7" t="str">
        <v/>
      </c>
      <c r="CC124" s="8" t="s">
        <v>75</v>
      </c>
      <c r="CD124" s="7">
        <f t="shared" si="40"/>
        <v>51</v>
      </c>
      <c r="CE124" s="10">
        <v>29.722999999999999</v>
      </c>
      <c r="CF124" s="11" t="s">
        <v>133</v>
      </c>
      <c r="CG124" s="7" t="str">
        <v/>
      </c>
      <c r="CH124" s="7" t="str">
        <v/>
      </c>
      <c r="CJ124" s="8" t="s">
        <v>75</v>
      </c>
      <c r="CK124" s="7">
        <f t="shared" si="41"/>
        <v>51</v>
      </c>
      <c r="CL124" s="10">
        <v>29.722999999999999</v>
      </c>
      <c r="CM124" s="11" t="s">
        <v>133</v>
      </c>
      <c r="CN124" s="7" t="str">
        <v/>
      </c>
      <c r="CO124" s="7" t="str">
        <v/>
      </c>
      <c r="CQ124" s="8" t="s">
        <v>75</v>
      </c>
      <c r="CR124" s="7">
        <f t="shared" si="42"/>
        <v>51</v>
      </c>
      <c r="CS124" s="10">
        <v>29.722999999999999</v>
      </c>
      <c r="CT124" s="11" t="s">
        <v>133</v>
      </c>
      <c r="CU124" s="7" t="str">
        <v/>
      </c>
      <c r="CV124" s="7" t="str">
        <v/>
      </c>
      <c r="CX124" s="8" t="s">
        <v>75</v>
      </c>
      <c r="CY124" s="7">
        <f t="shared" si="43"/>
        <v>51</v>
      </c>
      <c r="CZ124" s="10">
        <v>29.722999999999999</v>
      </c>
      <c r="DA124" s="11" t="s">
        <v>133</v>
      </c>
      <c r="DB124" s="7" t="str">
        <v/>
      </c>
      <c r="DC124" s="7" t="str">
        <v/>
      </c>
      <c r="DE124" s="8" t="s">
        <v>75</v>
      </c>
      <c r="DF124" s="7">
        <f t="shared" si="44"/>
        <v>51</v>
      </c>
      <c r="DG124" s="10">
        <v>29.722999999999999</v>
      </c>
      <c r="DH124" s="11" t="s">
        <v>133</v>
      </c>
      <c r="DI124" s="7" t="str">
        <v/>
      </c>
      <c r="DJ124" s="7" t="str">
        <v/>
      </c>
      <c r="DL124" s="8" t="s">
        <v>75</v>
      </c>
      <c r="DM124" s="7">
        <f t="shared" si="45"/>
        <v>51</v>
      </c>
      <c r="DN124" s="10">
        <v>29.722999999999999</v>
      </c>
      <c r="DO124" s="11" t="s">
        <v>133</v>
      </c>
      <c r="DP124" s="7" t="str">
        <v/>
      </c>
      <c r="DQ124" s="7" t="str">
        <v/>
      </c>
      <c r="DS124" s="8" t="s">
        <v>75</v>
      </c>
      <c r="DT124" s="7">
        <f t="shared" si="46"/>
        <v>51</v>
      </c>
      <c r="DU124" s="10">
        <v>29.722999999999999</v>
      </c>
      <c r="DV124" s="11" t="s">
        <v>133</v>
      </c>
      <c r="DW124" s="7" t="str">
        <v/>
      </c>
      <c r="DX124" s="7" t="str">
        <v/>
      </c>
      <c r="DZ124" s="8" t="s">
        <v>75</v>
      </c>
      <c r="EA124" s="7">
        <f t="shared" si="47"/>
        <v>51</v>
      </c>
      <c r="EB124" s="10">
        <v>29.722999999999999</v>
      </c>
      <c r="EC124" s="11" t="s">
        <v>133</v>
      </c>
      <c r="ED124" s="7" t="str">
        <v/>
      </c>
      <c r="EE124" s="7" t="str">
        <v/>
      </c>
      <c r="EG124" s="8" t="s">
        <v>75</v>
      </c>
      <c r="EH124" s="7">
        <f t="shared" si="48"/>
        <v>51</v>
      </c>
      <c r="EI124" s="10">
        <v>29.722999999999999</v>
      </c>
      <c r="EJ124" s="11" t="s">
        <v>133</v>
      </c>
      <c r="EK124" s="7" t="str">
        <v/>
      </c>
      <c r="EL124" s="7" t="str">
        <v/>
      </c>
      <c r="EN124" s="8" t="s">
        <v>75</v>
      </c>
      <c r="EO124" s="7">
        <f t="shared" si="49"/>
        <v>51</v>
      </c>
      <c r="EP124" s="10">
        <v>29.722999999999999</v>
      </c>
      <c r="EQ124" s="11" t="s">
        <v>133</v>
      </c>
      <c r="ER124" s="7" t="str">
        <v/>
      </c>
      <c r="ES124" s="7" t="str">
        <v/>
      </c>
      <c r="EU124" s="8" t="s">
        <v>75</v>
      </c>
      <c r="EV124" s="7">
        <f t="shared" si="50"/>
        <v>51</v>
      </c>
      <c r="EW124" s="10">
        <v>29.722999999999999</v>
      </c>
      <c r="EX124" s="11" t="s">
        <v>133</v>
      </c>
      <c r="EY124" s="7" t="str">
        <v/>
      </c>
      <c r="EZ124" s="7" t="str">
        <v/>
      </c>
      <c r="FB124" s="8" t="s">
        <v>75</v>
      </c>
      <c r="FC124" s="7">
        <f t="shared" si="51"/>
        <v>51</v>
      </c>
      <c r="FD124" s="10">
        <v>29.722999999999999</v>
      </c>
      <c r="FE124" s="11" t="s">
        <v>133</v>
      </c>
      <c r="FF124" s="7" t="str">
        <v/>
      </c>
      <c r="FG124" s="7" t="str">
        <v/>
      </c>
      <c r="FI124" s="8" t="s">
        <v>75</v>
      </c>
      <c r="FJ124" s="7">
        <f t="shared" si="52"/>
        <v>51</v>
      </c>
      <c r="FK124" s="10">
        <v>29.722999999999999</v>
      </c>
      <c r="FL124" s="11" t="s">
        <v>133</v>
      </c>
      <c r="FM124" s="7" t="str">
        <v/>
      </c>
      <c r="FN124" s="7" t="str">
        <v/>
      </c>
      <c r="FP124" s="8" t="s">
        <v>75</v>
      </c>
      <c r="FQ124" s="7">
        <f t="shared" si="53"/>
        <v>51</v>
      </c>
      <c r="FR124" s="10">
        <v>29.722999999999999</v>
      </c>
      <c r="FS124" s="11" t="s">
        <v>133</v>
      </c>
      <c r="FT124" s="7" t="str">
        <v/>
      </c>
      <c r="FU124" s="7" t="str">
        <v/>
      </c>
      <c r="FW124" s="8" t="s">
        <v>75</v>
      </c>
      <c r="FX124" s="7">
        <f t="shared" si="54"/>
        <v>51</v>
      </c>
      <c r="FY124" s="10">
        <v>29.722999999999999</v>
      </c>
      <c r="FZ124" s="11" t="s">
        <v>133</v>
      </c>
      <c r="GA124" s="7" t="str">
        <v/>
      </c>
      <c r="GB124" s="7" t="str">
        <v/>
      </c>
    </row>
    <row r="125" spans="2:184" ht="15.75" x14ac:dyDescent="0.25">
      <c r="B125" s="82">
        <f t="shared" si="55"/>
        <v>3768</v>
      </c>
      <c r="C125" s="8" t="s">
        <v>76</v>
      </c>
      <c r="D125" s="7">
        <f t="shared" si="28"/>
        <v>52</v>
      </c>
      <c r="E125" s="17">
        <v>3.7679999999999998</v>
      </c>
      <c r="F125" s="11" t="s">
        <v>134</v>
      </c>
      <c r="G125" s="7" t="str">
        <v/>
      </c>
      <c r="H125" s="7" t="str">
        <v/>
      </c>
      <c r="J125" s="16">
        <f t="shared" si="29"/>
        <v>3729</v>
      </c>
      <c r="K125" s="8" t="s">
        <v>76</v>
      </c>
      <c r="L125" s="7">
        <f t="shared" si="30"/>
        <v>52</v>
      </c>
      <c r="M125" s="10">
        <v>3.7290000000000001</v>
      </c>
      <c r="N125" s="11" t="s">
        <v>134</v>
      </c>
      <c r="O125" s="7" t="str">
        <v/>
      </c>
      <c r="P125" s="7" t="str">
        <v/>
      </c>
      <c r="R125" s="8" t="s">
        <v>76</v>
      </c>
      <c r="S125" s="7">
        <f t="shared" si="31"/>
        <v>52</v>
      </c>
      <c r="T125" s="10">
        <v>3.7290000000000001</v>
      </c>
      <c r="U125" s="11" t="s">
        <v>134</v>
      </c>
      <c r="V125" s="7" t="str">
        <v/>
      </c>
      <c r="W125" s="7" t="str">
        <v/>
      </c>
      <c r="Y125" s="8" t="s">
        <v>76</v>
      </c>
      <c r="Z125" s="7">
        <f t="shared" si="32"/>
        <v>52</v>
      </c>
      <c r="AA125" s="10">
        <v>3.7290000000000001</v>
      </c>
      <c r="AB125" s="11" t="s">
        <v>134</v>
      </c>
      <c r="AC125" s="7" t="str">
        <v/>
      </c>
      <c r="AD125" s="7" t="str">
        <v/>
      </c>
      <c r="AF125" s="8" t="s">
        <v>76</v>
      </c>
      <c r="AG125" s="7">
        <f t="shared" si="33"/>
        <v>52</v>
      </c>
      <c r="AH125" s="10">
        <v>3.7290000000000001</v>
      </c>
      <c r="AI125" s="11" t="s">
        <v>134</v>
      </c>
      <c r="AJ125" s="7" t="str">
        <v/>
      </c>
      <c r="AK125" s="7" t="str">
        <v/>
      </c>
      <c r="AM125" s="8" t="s">
        <v>76</v>
      </c>
      <c r="AN125" s="7">
        <f t="shared" si="34"/>
        <v>52</v>
      </c>
      <c r="AO125" s="10">
        <v>3.7290000000000001</v>
      </c>
      <c r="AP125" s="11" t="s">
        <v>134</v>
      </c>
      <c r="AQ125" s="7" t="str">
        <v/>
      </c>
      <c r="AR125" s="7" t="str">
        <v/>
      </c>
      <c r="AT125" s="8" t="s">
        <v>76</v>
      </c>
      <c r="AU125" s="7">
        <f t="shared" si="35"/>
        <v>52</v>
      </c>
      <c r="AV125" s="10">
        <v>3.7290000000000001</v>
      </c>
      <c r="AW125" s="11" t="s">
        <v>134</v>
      </c>
      <c r="AX125" s="7" t="str">
        <v/>
      </c>
      <c r="AY125" s="7" t="str">
        <v/>
      </c>
      <c r="BA125" s="8" t="s">
        <v>76</v>
      </c>
      <c r="BB125" s="7">
        <f t="shared" si="36"/>
        <v>52</v>
      </c>
      <c r="BC125" s="10">
        <v>3.7290000000000001</v>
      </c>
      <c r="BD125" s="11" t="s">
        <v>134</v>
      </c>
      <c r="BE125" s="7" t="str">
        <v/>
      </c>
      <c r="BF125" s="7" t="str">
        <v/>
      </c>
      <c r="BH125" s="8" t="s">
        <v>76</v>
      </c>
      <c r="BI125" s="7">
        <f t="shared" si="37"/>
        <v>52</v>
      </c>
      <c r="BJ125" s="10">
        <v>3.7290000000000001</v>
      </c>
      <c r="BK125" s="11" t="s">
        <v>134</v>
      </c>
      <c r="BL125" s="7" t="str">
        <v/>
      </c>
      <c r="BM125" s="7" t="str">
        <v/>
      </c>
      <c r="BO125" s="8" t="s">
        <v>76</v>
      </c>
      <c r="BP125" s="7">
        <f t="shared" si="38"/>
        <v>52</v>
      </c>
      <c r="BQ125" s="10">
        <v>3.7290000000000001</v>
      </c>
      <c r="BR125" s="11" t="s">
        <v>134</v>
      </c>
      <c r="BS125" s="7" t="str">
        <v/>
      </c>
      <c r="BT125" s="7" t="str">
        <v/>
      </c>
      <c r="BV125" s="8" t="s">
        <v>76</v>
      </c>
      <c r="BW125" s="7">
        <f t="shared" si="39"/>
        <v>52</v>
      </c>
      <c r="BX125" s="10">
        <v>3.7290000000000001</v>
      </c>
      <c r="BY125" s="11" t="s">
        <v>134</v>
      </c>
      <c r="BZ125" s="7" t="str">
        <v/>
      </c>
      <c r="CA125" s="7" t="str">
        <v/>
      </c>
      <c r="CC125" s="8" t="s">
        <v>76</v>
      </c>
      <c r="CD125" s="7">
        <f t="shared" si="40"/>
        <v>52</v>
      </c>
      <c r="CE125" s="10">
        <v>3.7290000000000001</v>
      </c>
      <c r="CF125" s="11" t="s">
        <v>134</v>
      </c>
      <c r="CG125" s="7" t="str">
        <v/>
      </c>
      <c r="CH125" s="7" t="str">
        <v/>
      </c>
      <c r="CJ125" s="8" t="s">
        <v>76</v>
      </c>
      <c r="CK125" s="7">
        <f t="shared" si="41"/>
        <v>52</v>
      </c>
      <c r="CL125" s="10">
        <v>3.7290000000000001</v>
      </c>
      <c r="CM125" s="11" t="s">
        <v>134</v>
      </c>
      <c r="CN125" s="7" t="str">
        <v/>
      </c>
      <c r="CO125" s="7" t="str">
        <v/>
      </c>
      <c r="CQ125" s="8" t="s">
        <v>76</v>
      </c>
      <c r="CR125" s="7">
        <f t="shared" si="42"/>
        <v>52</v>
      </c>
      <c r="CS125" s="10">
        <v>3.7290000000000001</v>
      </c>
      <c r="CT125" s="11" t="s">
        <v>134</v>
      </c>
      <c r="CU125" s="7" t="str">
        <v/>
      </c>
      <c r="CV125" s="7" t="str">
        <v/>
      </c>
      <c r="CX125" s="8" t="s">
        <v>76</v>
      </c>
      <c r="CY125" s="7">
        <f t="shared" si="43"/>
        <v>52</v>
      </c>
      <c r="CZ125" s="10">
        <v>3.7290000000000001</v>
      </c>
      <c r="DA125" s="11" t="s">
        <v>134</v>
      </c>
      <c r="DB125" s="7" t="str">
        <v/>
      </c>
      <c r="DC125" s="7" t="str">
        <v/>
      </c>
      <c r="DE125" s="8" t="s">
        <v>76</v>
      </c>
      <c r="DF125" s="7">
        <f t="shared" si="44"/>
        <v>52</v>
      </c>
      <c r="DG125" s="10">
        <v>3.7290000000000001</v>
      </c>
      <c r="DH125" s="11" t="s">
        <v>134</v>
      </c>
      <c r="DI125" s="7" t="str">
        <v/>
      </c>
      <c r="DJ125" s="7" t="str">
        <v/>
      </c>
      <c r="DL125" s="8" t="s">
        <v>76</v>
      </c>
      <c r="DM125" s="7">
        <f t="shared" si="45"/>
        <v>52</v>
      </c>
      <c r="DN125" s="10">
        <v>3.7290000000000001</v>
      </c>
      <c r="DO125" s="11" t="s">
        <v>134</v>
      </c>
      <c r="DP125" s="7" t="str">
        <v/>
      </c>
      <c r="DQ125" s="7" t="str">
        <v/>
      </c>
      <c r="DS125" s="8" t="s">
        <v>76</v>
      </c>
      <c r="DT125" s="7">
        <f t="shared" si="46"/>
        <v>52</v>
      </c>
      <c r="DU125" s="10">
        <v>3.7290000000000001</v>
      </c>
      <c r="DV125" s="11" t="s">
        <v>134</v>
      </c>
      <c r="DW125" s="7" t="str">
        <v/>
      </c>
      <c r="DX125" s="7" t="str">
        <v/>
      </c>
      <c r="DZ125" s="8" t="s">
        <v>76</v>
      </c>
      <c r="EA125" s="7">
        <f t="shared" si="47"/>
        <v>52</v>
      </c>
      <c r="EB125" s="10">
        <v>3.7290000000000001</v>
      </c>
      <c r="EC125" s="11" t="s">
        <v>134</v>
      </c>
      <c r="ED125" s="7" t="str">
        <v/>
      </c>
      <c r="EE125" s="7" t="str">
        <v/>
      </c>
      <c r="EG125" s="8" t="s">
        <v>76</v>
      </c>
      <c r="EH125" s="7">
        <f t="shared" si="48"/>
        <v>52</v>
      </c>
      <c r="EI125" s="10">
        <v>3.7290000000000001</v>
      </c>
      <c r="EJ125" s="11" t="s">
        <v>134</v>
      </c>
      <c r="EK125" s="7" t="str">
        <v/>
      </c>
      <c r="EL125" s="7" t="str">
        <v/>
      </c>
      <c r="EN125" s="8" t="s">
        <v>76</v>
      </c>
      <c r="EO125" s="7">
        <f t="shared" si="49"/>
        <v>52</v>
      </c>
      <c r="EP125" s="10">
        <v>3.7290000000000001</v>
      </c>
      <c r="EQ125" s="11" t="s">
        <v>134</v>
      </c>
      <c r="ER125" s="7" t="str">
        <v/>
      </c>
      <c r="ES125" s="7" t="str">
        <v/>
      </c>
      <c r="EU125" s="8" t="s">
        <v>76</v>
      </c>
      <c r="EV125" s="7">
        <f t="shared" si="50"/>
        <v>52</v>
      </c>
      <c r="EW125" s="10">
        <v>3.7290000000000001</v>
      </c>
      <c r="EX125" s="11" t="s">
        <v>134</v>
      </c>
      <c r="EY125" s="7" t="str">
        <v/>
      </c>
      <c r="EZ125" s="7" t="str">
        <v/>
      </c>
      <c r="FB125" s="8" t="s">
        <v>76</v>
      </c>
      <c r="FC125" s="7">
        <f t="shared" si="51"/>
        <v>52</v>
      </c>
      <c r="FD125" s="10">
        <v>3.7290000000000001</v>
      </c>
      <c r="FE125" s="11" t="s">
        <v>134</v>
      </c>
      <c r="FF125" s="7" t="str">
        <v/>
      </c>
      <c r="FG125" s="7" t="str">
        <v/>
      </c>
      <c r="FI125" s="8" t="s">
        <v>76</v>
      </c>
      <c r="FJ125" s="7">
        <f t="shared" si="52"/>
        <v>52</v>
      </c>
      <c r="FK125" s="10">
        <v>3.7290000000000001</v>
      </c>
      <c r="FL125" s="11" t="s">
        <v>134</v>
      </c>
      <c r="FM125" s="7" t="str">
        <v/>
      </c>
      <c r="FN125" s="7" t="str">
        <v/>
      </c>
      <c r="FP125" s="8" t="s">
        <v>76</v>
      </c>
      <c r="FQ125" s="7">
        <f t="shared" si="53"/>
        <v>52</v>
      </c>
      <c r="FR125" s="10">
        <v>3.7290000000000001</v>
      </c>
      <c r="FS125" s="11" t="s">
        <v>134</v>
      </c>
      <c r="FT125" s="7" t="str">
        <v/>
      </c>
      <c r="FU125" s="7" t="str">
        <v/>
      </c>
      <c r="FW125" s="8" t="s">
        <v>76</v>
      </c>
      <c r="FX125" s="7">
        <f t="shared" si="54"/>
        <v>52</v>
      </c>
      <c r="FY125" s="10">
        <v>3.7290000000000001</v>
      </c>
      <c r="FZ125" s="11" t="s">
        <v>134</v>
      </c>
      <c r="GA125" s="7" t="str">
        <v/>
      </c>
      <c r="GB125" s="7" t="str">
        <v/>
      </c>
    </row>
    <row r="126" spans="2:184" ht="15.75" x14ac:dyDescent="0.25">
      <c r="B126" s="82">
        <f t="shared" si="55"/>
        <v>4029</v>
      </c>
      <c r="C126" s="8" t="s">
        <v>76</v>
      </c>
      <c r="D126" s="7">
        <f t="shared" si="28"/>
        <v>52</v>
      </c>
      <c r="E126" s="10">
        <v>4.0289999999999999</v>
      </c>
      <c r="F126" s="11" t="s">
        <v>135</v>
      </c>
      <c r="G126" s="7" t="str">
        <v/>
      </c>
      <c r="H126" s="7" t="str">
        <v/>
      </c>
      <c r="J126" s="16">
        <f t="shared" si="29"/>
        <v>4029</v>
      </c>
      <c r="K126" s="8" t="s">
        <v>76</v>
      </c>
      <c r="L126" s="7">
        <f t="shared" si="30"/>
        <v>52</v>
      </c>
      <c r="M126" s="10">
        <v>4.0289999999999999</v>
      </c>
      <c r="N126" s="11" t="s">
        <v>135</v>
      </c>
      <c r="O126" s="7" t="str">
        <v/>
      </c>
      <c r="P126" s="7" t="str">
        <v/>
      </c>
      <c r="R126" s="8" t="s">
        <v>76</v>
      </c>
      <c r="S126" s="7">
        <f t="shared" si="31"/>
        <v>52</v>
      </c>
      <c r="T126" s="10">
        <v>4.0289999999999999</v>
      </c>
      <c r="U126" s="11" t="s">
        <v>135</v>
      </c>
      <c r="V126" s="7" t="str">
        <v/>
      </c>
      <c r="W126" s="7" t="str">
        <v/>
      </c>
      <c r="Y126" s="8" t="s">
        <v>76</v>
      </c>
      <c r="Z126" s="7">
        <f t="shared" si="32"/>
        <v>52</v>
      </c>
      <c r="AA126" s="10">
        <v>4.0289999999999999</v>
      </c>
      <c r="AB126" s="11" t="s">
        <v>135</v>
      </c>
      <c r="AC126" s="7" t="str">
        <v/>
      </c>
      <c r="AD126" s="7" t="str">
        <v/>
      </c>
      <c r="AF126" s="8" t="s">
        <v>76</v>
      </c>
      <c r="AG126" s="7">
        <f t="shared" si="33"/>
        <v>52</v>
      </c>
      <c r="AH126" s="10">
        <v>4.0289999999999999</v>
      </c>
      <c r="AI126" s="11" t="s">
        <v>135</v>
      </c>
      <c r="AJ126" s="7" t="str">
        <v/>
      </c>
      <c r="AK126" s="7" t="str">
        <v/>
      </c>
      <c r="AM126" s="8" t="s">
        <v>76</v>
      </c>
      <c r="AN126" s="7">
        <f t="shared" si="34"/>
        <v>52</v>
      </c>
      <c r="AO126" s="10">
        <v>4.0289999999999999</v>
      </c>
      <c r="AP126" s="11" t="s">
        <v>135</v>
      </c>
      <c r="AQ126" s="7" t="str">
        <v/>
      </c>
      <c r="AR126" s="7" t="str">
        <v/>
      </c>
      <c r="AT126" s="8" t="s">
        <v>76</v>
      </c>
      <c r="AU126" s="7">
        <f t="shared" si="35"/>
        <v>52</v>
      </c>
      <c r="AV126" s="10">
        <v>4.0289999999999999</v>
      </c>
      <c r="AW126" s="11" t="s">
        <v>135</v>
      </c>
      <c r="AX126" s="7" t="str">
        <v/>
      </c>
      <c r="AY126" s="7" t="str">
        <v/>
      </c>
      <c r="BA126" s="8" t="s">
        <v>76</v>
      </c>
      <c r="BB126" s="7">
        <f t="shared" si="36"/>
        <v>52</v>
      </c>
      <c r="BC126" s="10">
        <v>4.0289999999999999</v>
      </c>
      <c r="BD126" s="11" t="s">
        <v>135</v>
      </c>
      <c r="BE126" s="7" t="str">
        <v/>
      </c>
      <c r="BF126" s="7" t="str">
        <v/>
      </c>
      <c r="BH126" s="8" t="s">
        <v>76</v>
      </c>
      <c r="BI126" s="7">
        <f t="shared" si="37"/>
        <v>52</v>
      </c>
      <c r="BJ126" s="10">
        <v>4.0289999999999999</v>
      </c>
      <c r="BK126" s="11" t="s">
        <v>135</v>
      </c>
      <c r="BL126" s="7" t="str">
        <v/>
      </c>
      <c r="BM126" s="7" t="str">
        <v/>
      </c>
      <c r="BO126" s="8" t="s">
        <v>76</v>
      </c>
      <c r="BP126" s="7">
        <f t="shared" si="38"/>
        <v>52</v>
      </c>
      <c r="BQ126" s="10">
        <v>4.0289999999999999</v>
      </c>
      <c r="BR126" s="11" t="s">
        <v>135</v>
      </c>
      <c r="BS126" s="7" t="str">
        <v/>
      </c>
      <c r="BT126" s="7" t="str">
        <v/>
      </c>
      <c r="BV126" s="8" t="s">
        <v>76</v>
      </c>
      <c r="BW126" s="7">
        <f t="shared" si="39"/>
        <v>52</v>
      </c>
      <c r="BX126" s="10">
        <v>4.0289999999999999</v>
      </c>
      <c r="BY126" s="11" t="s">
        <v>135</v>
      </c>
      <c r="BZ126" s="7" t="str">
        <v/>
      </c>
      <c r="CA126" s="7" t="str">
        <v/>
      </c>
      <c r="CC126" s="8" t="s">
        <v>76</v>
      </c>
      <c r="CD126" s="7">
        <f t="shared" si="40"/>
        <v>52</v>
      </c>
      <c r="CE126" s="10">
        <v>4.0289999999999999</v>
      </c>
      <c r="CF126" s="11" t="s">
        <v>135</v>
      </c>
      <c r="CG126" s="7" t="str">
        <v/>
      </c>
      <c r="CH126" s="7" t="str">
        <v/>
      </c>
      <c r="CJ126" s="8" t="s">
        <v>76</v>
      </c>
      <c r="CK126" s="7">
        <f t="shared" si="41"/>
        <v>52</v>
      </c>
      <c r="CL126" s="10">
        <v>4.0289999999999999</v>
      </c>
      <c r="CM126" s="11" t="s">
        <v>135</v>
      </c>
      <c r="CN126" s="7" t="str">
        <v/>
      </c>
      <c r="CO126" s="7" t="str">
        <v/>
      </c>
      <c r="CQ126" s="8" t="s">
        <v>76</v>
      </c>
      <c r="CR126" s="7">
        <f t="shared" si="42"/>
        <v>52</v>
      </c>
      <c r="CS126" s="10">
        <v>4.0289999999999999</v>
      </c>
      <c r="CT126" s="11" t="s">
        <v>135</v>
      </c>
      <c r="CU126" s="7" t="str">
        <v/>
      </c>
      <c r="CV126" s="7" t="str">
        <v/>
      </c>
      <c r="CX126" s="8" t="s">
        <v>76</v>
      </c>
      <c r="CY126" s="7">
        <f t="shared" si="43"/>
        <v>52</v>
      </c>
      <c r="CZ126" s="10">
        <v>4.0289999999999999</v>
      </c>
      <c r="DA126" s="11" t="s">
        <v>135</v>
      </c>
      <c r="DB126" s="7" t="str">
        <v/>
      </c>
      <c r="DC126" s="7" t="str">
        <v/>
      </c>
      <c r="DE126" s="8" t="s">
        <v>76</v>
      </c>
      <c r="DF126" s="7">
        <f t="shared" si="44"/>
        <v>52</v>
      </c>
      <c r="DG126" s="10">
        <v>4.0289999999999999</v>
      </c>
      <c r="DH126" s="11" t="s">
        <v>135</v>
      </c>
      <c r="DI126" s="7" t="str">
        <v/>
      </c>
      <c r="DJ126" s="7" t="str">
        <v/>
      </c>
      <c r="DL126" s="8" t="s">
        <v>76</v>
      </c>
      <c r="DM126" s="7">
        <f t="shared" si="45"/>
        <v>52</v>
      </c>
      <c r="DN126" s="10">
        <v>4.0289999999999999</v>
      </c>
      <c r="DO126" s="11" t="s">
        <v>135</v>
      </c>
      <c r="DP126" s="7" t="str">
        <v/>
      </c>
      <c r="DQ126" s="7" t="str">
        <v/>
      </c>
      <c r="DS126" s="8" t="s">
        <v>76</v>
      </c>
      <c r="DT126" s="7">
        <f t="shared" si="46"/>
        <v>52</v>
      </c>
      <c r="DU126" s="10">
        <v>4.0289999999999999</v>
      </c>
      <c r="DV126" s="11" t="s">
        <v>135</v>
      </c>
      <c r="DW126" s="7" t="str">
        <v/>
      </c>
      <c r="DX126" s="7" t="str">
        <v/>
      </c>
      <c r="DZ126" s="8" t="s">
        <v>76</v>
      </c>
      <c r="EA126" s="7">
        <f t="shared" si="47"/>
        <v>52</v>
      </c>
      <c r="EB126" s="10">
        <v>4.0289999999999999</v>
      </c>
      <c r="EC126" s="11" t="s">
        <v>135</v>
      </c>
      <c r="ED126" s="7" t="str">
        <v/>
      </c>
      <c r="EE126" s="7" t="str">
        <v/>
      </c>
      <c r="EG126" s="8" t="s">
        <v>76</v>
      </c>
      <c r="EH126" s="7">
        <f t="shared" si="48"/>
        <v>52</v>
      </c>
      <c r="EI126" s="10">
        <v>4.0289999999999999</v>
      </c>
      <c r="EJ126" s="11" t="s">
        <v>135</v>
      </c>
      <c r="EK126" s="7" t="str">
        <v/>
      </c>
      <c r="EL126" s="7" t="str">
        <v/>
      </c>
      <c r="EN126" s="8" t="s">
        <v>76</v>
      </c>
      <c r="EO126" s="7">
        <f t="shared" si="49"/>
        <v>52</v>
      </c>
      <c r="EP126" s="10">
        <v>4.0289999999999999</v>
      </c>
      <c r="EQ126" s="11" t="s">
        <v>135</v>
      </c>
      <c r="ER126" s="7" t="str">
        <v/>
      </c>
      <c r="ES126" s="7" t="str">
        <v/>
      </c>
      <c r="EU126" s="8" t="s">
        <v>76</v>
      </c>
      <c r="EV126" s="7">
        <f t="shared" si="50"/>
        <v>52</v>
      </c>
      <c r="EW126" s="10">
        <v>4.0289999999999999</v>
      </c>
      <c r="EX126" s="11" t="s">
        <v>135</v>
      </c>
      <c r="EY126" s="7" t="str">
        <v/>
      </c>
      <c r="EZ126" s="7" t="str">
        <v/>
      </c>
      <c r="FB126" s="8" t="s">
        <v>76</v>
      </c>
      <c r="FC126" s="7">
        <f t="shared" si="51"/>
        <v>52</v>
      </c>
      <c r="FD126" s="10">
        <v>4.0289999999999999</v>
      </c>
      <c r="FE126" s="11" t="s">
        <v>135</v>
      </c>
      <c r="FF126" s="7" t="str">
        <v/>
      </c>
      <c r="FG126" s="7" t="str">
        <v/>
      </c>
      <c r="FI126" s="8" t="s">
        <v>76</v>
      </c>
      <c r="FJ126" s="7">
        <f t="shared" si="52"/>
        <v>52</v>
      </c>
      <c r="FK126" s="10">
        <v>4.0289999999999999</v>
      </c>
      <c r="FL126" s="11" t="s">
        <v>135</v>
      </c>
      <c r="FM126" s="7" t="str">
        <v/>
      </c>
      <c r="FN126" s="7" t="str">
        <v/>
      </c>
      <c r="FP126" s="8" t="s">
        <v>76</v>
      </c>
      <c r="FQ126" s="7">
        <f t="shared" si="53"/>
        <v>52</v>
      </c>
      <c r="FR126" s="10">
        <v>4.0289999999999999</v>
      </c>
      <c r="FS126" s="11" t="s">
        <v>135</v>
      </c>
      <c r="FT126" s="7" t="str">
        <v/>
      </c>
      <c r="FU126" s="7" t="str">
        <v/>
      </c>
      <c r="FW126" s="8" t="s">
        <v>76</v>
      </c>
      <c r="FX126" s="7">
        <f t="shared" si="54"/>
        <v>52</v>
      </c>
      <c r="FY126" s="10">
        <v>4.0289999999999999</v>
      </c>
      <c r="FZ126" s="11" t="s">
        <v>135</v>
      </c>
      <c r="GA126" s="7" t="str">
        <v/>
      </c>
      <c r="GB126" s="7" t="str">
        <v/>
      </c>
    </row>
    <row r="127" spans="2:184" ht="15.75" x14ac:dyDescent="0.25">
      <c r="B127" s="82">
        <f t="shared" si="55"/>
        <v>27471</v>
      </c>
      <c r="C127" s="8" t="s">
        <v>76</v>
      </c>
      <c r="D127" s="7">
        <f t="shared" si="28"/>
        <v>52</v>
      </c>
      <c r="E127" s="10">
        <v>27.471</v>
      </c>
      <c r="F127" s="11" t="s">
        <v>132</v>
      </c>
      <c r="G127" s="7" t="str">
        <v/>
      </c>
      <c r="H127" s="7" t="str">
        <v/>
      </c>
      <c r="J127" s="16">
        <f t="shared" si="29"/>
        <v>27471</v>
      </c>
      <c r="K127" s="8" t="s">
        <v>76</v>
      </c>
      <c r="L127" s="7">
        <f t="shared" si="30"/>
        <v>52</v>
      </c>
      <c r="M127" s="10">
        <v>27.471</v>
      </c>
      <c r="N127" s="11" t="s">
        <v>132</v>
      </c>
      <c r="O127" s="7" t="str">
        <v/>
      </c>
      <c r="P127" s="7" t="str">
        <v/>
      </c>
      <c r="R127" s="8" t="s">
        <v>76</v>
      </c>
      <c r="S127" s="7">
        <f t="shared" si="31"/>
        <v>52</v>
      </c>
      <c r="T127" s="10">
        <v>27.471</v>
      </c>
      <c r="U127" s="11" t="s">
        <v>132</v>
      </c>
      <c r="V127" s="7" t="str">
        <v/>
      </c>
      <c r="W127" s="7" t="str">
        <v/>
      </c>
      <c r="Y127" s="8" t="s">
        <v>76</v>
      </c>
      <c r="Z127" s="7">
        <f t="shared" si="32"/>
        <v>52</v>
      </c>
      <c r="AA127" s="10">
        <v>27.471</v>
      </c>
      <c r="AB127" s="11" t="s">
        <v>132</v>
      </c>
      <c r="AC127" s="7" t="str">
        <v/>
      </c>
      <c r="AD127" s="7" t="str">
        <v/>
      </c>
      <c r="AF127" s="8" t="s">
        <v>76</v>
      </c>
      <c r="AG127" s="7">
        <f t="shared" si="33"/>
        <v>52</v>
      </c>
      <c r="AH127" s="10">
        <v>27.471</v>
      </c>
      <c r="AI127" s="11" t="s">
        <v>132</v>
      </c>
      <c r="AJ127" s="7" t="str">
        <v/>
      </c>
      <c r="AK127" s="7" t="str">
        <v/>
      </c>
      <c r="AM127" s="8" t="s">
        <v>76</v>
      </c>
      <c r="AN127" s="7">
        <f t="shared" si="34"/>
        <v>52</v>
      </c>
      <c r="AO127" s="10">
        <v>27.471</v>
      </c>
      <c r="AP127" s="11" t="s">
        <v>132</v>
      </c>
      <c r="AQ127" s="7" t="str">
        <v/>
      </c>
      <c r="AR127" s="7" t="str">
        <v/>
      </c>
      <c r="AT127" s="8" t="s">
        <v>76</v>
      </c>
      <c r="AU127" s="7">
        <f t="shared" si="35"/>
        <v>52</v>
      </c>
      <c r="AV127" s="10">
        <v>27.471</v>
      </c>
      <c r="AW127" s="11" t="s">
        <v>132</v>
      </c>
      <c r="AX127" s="7" t="str">
        <v/>
      </c>
      <c r="AY127" s="7" t="str">
        <v/>
      </c>
      <c r="BA127" s="8" t="s">
        <v>76</v>
      </c>
      <c r="BB127" s="7">
        <f t="shared" si="36"/>
        <v>52</v>
      </c>
      <c r="BC127" s="10">
        <v>27.471</v>
      </c>
      <c r="BD127" s="11" t="s">
        <v>132</v>
      </c>
      <c r="BE127" s="7" t="str">
        <v/>
      </c>
      <c r="BF127" s="7" t="str">
        <v/>
      </c>
      <c r="BH127" s="8" t="s">
        <v>76</v>
      </c>
      <c r="BI127" s="7">
        <f t="shared" si="37"/>
        <v>52</v>
      </c>
      <c r="BJ127" s="10">
        <v>27.471</v>
      </c>
      <c r="BK127" s="11" t="s">
        <v>132</v>
      </c>
      <c r="BL127" s="7" t="str">
        <v/>
      </c>
      <c r="BM127" s="7" t="str">
        <v/>
      </c>
      <c r="BO127" s="8" t="s">
        <v>76</v>
      </c>
      <c r="BP127" s="7">
        <f t="shared" si="38"/>
        <v>52</v>
      </c>
      <c r="BQ127" s="10">
        <v>27.471</v>
      </c>
      <c r="BR127" s="11" t="s">
        <v>132</v>
      </c>
      <c r="BS127" s="7" t="str">
        <v/>
      </c>
      <c r="BT127" s="7" t="str">
        <v/>
      </c>
      <c r="BV127" s="8" t="s">
        <v>76</v>
      </c>
      <c r="BW127" s="7">
        <f t="shared" si="39"/>
        <v>52</v>
      </c>
      <c r="BX127" s="10">
        <v>27.471</v>
      </c>
      <c r="BY127" s="11" t="s">
        <v>132</v>
      </c>
      <c r="BZ127" s="7" t="str">
        <v/>
      </c>
      <c r="CA127" s="7" t="str">
        <v/>
      </c>
      <c r="CC127" s="8" t="s">
        <v>76</v>
      </c>
      <c r="CD127" s="7">
        <f t="shared" si="40"/>
        <v>52</v>
      </c>
      <c r="CE127" s="10">
        <v>27.471</v>
      </c>
      <c r="CF127" s="11" t="s">
        <v>132</v>
      </c>
      <c r="CG127" s="7" t="str">
        <v/>
      </c>
      <c r="CH127" s="7" t="str">
        <v/>
      </c>
      <c r="CJ127" s="8" t="s">
        <v>76</v>
      </c>
      <c r="CK127" s="7">
        <f t="shared" si="41"/>
        <v>52</v>
      </c>
      <c r="CL127" s="10">
        <v>27.471</v>
      </c>
      <c r="CM127" s="11" t="s">
        <v>132</v>
      </c>
      <c r="CN127" s="7" t="str">
        <v/>
      </c>
      <c r="CO127" s="7" t="str">
        <v/>
      </c>
      <c r="CQ127" s="8" t="s">
        <v>76</v>
      </c>
      <c r="CR127" s="7">
        <f t="shared" si="42"/>
        <v>52</v>
      </c>
      <c r="CS127" s="10">
        <v>27.471</v>
      </c>
      <c r="CT127" s="11" t="s">
        <v>132</v>
      </c>
      <c r="CU127" s="7" t="str">
        <v/>
      </c>
      <c r="CV127" s="7" t="str">
        <v/>
      </c>
      <c r="CX127" s="8" t="s">
        <v>76</v>
      </c>
      <c r="CY127" s="7">
        <f t="shared" si="43"/>
        <v>52</v>
      </c>
      <c r="CZ127" s="10">
        <v>27.471</v>
      </c>
      <c r="DA127" s="11" t="s">
        <v>132</v>
      </c>
      <c r="DB127" s="7" t="str">
        <v/>
      </c>
      <c r="DC127" s="7" t="str">
        <v/>
      </c>
      <c r="DE127" s="8" t="s">
        <v>76</v>
      </c>
      <c r="DF127" s="7">
        <f t="shared" si="44"/>
        <v>52</v>
      </c>
      <c r="DG127" s="10">
        <v>27.471</v>
      </c>
      <c r="DH127" s="11" t="s">
        <v>132</v>
      </c>
      <c r="DI127" s="7" t="str">
        <v/>
      </c>
      <c r="DJ127" s="7" t="str">
        <v/>
      </c>
      <c r="DL127" s="8" t="s">
        <v>76</v>
      </c>
      <c r="DM127" s="7">
        <f t="shared" si="45"/>
        <v>52</v>
      </c>
      <c r="DN127" s="10">
        <v>27.471</v>
      </c>
      <c r="DO127" s="11" t="s">
        <v>132</v>
      </c>
      <c r="DP127" s="7" t="str">
        <v/>
      </c>
      <c r="DQ127" s="7" t="str">
        <v/>
      </c>
      <c r="DS127" s="8" t="s">
        <v>76</v>
      </c>
      <c r="DT127" s="7">
        <f t="shared" si="46"/>
        <v>52</v>
      </c>
      <c r="DU127" s="10">
        <v>27.471</v>
      </c>
      <c r="DV127" s="11" t="s">
        <v>132</v>
      </c>
      <c r="DW127" s="7" t="str">
        <v/>
      </c>
      <c r="DX127" s="7" t="str">
        <v/>
      </c>
      <c r="DZ127" s="8" t="s">
        <v>76</v>
      </c>
      <c r="EA127" s="7">
        <f t="shared" si="47"/>
        <v>52</v>
      </c>
      <c r="EB127" s="10">
        <v>27.471</v>
      </c>
      <c r="EC127" s="11" t="s">
        <v>132</v>
      </c>
      <c r="ED127" s="7" t="str">
        <v/>
      </c>
      <c r="EE127" s="7" t="str">
        <v/>
      </c>
      <c r="EG127" s="8" t="s">
        <v>76</v>
      </c>
      <c r="EH127" s="7">
        <f t="shared" si="48"/>
        <v>52</v>
      </c>
      <c r="EI127" s="10">
        <v>27.471</v>
      </c>
      <c r="EJ127" s="11" t="s">
        <v>132</v>
      </c>
      <c r="EK127" s="7" t="str">
        <v/>
      </c>
      <c r="EL127" s="7" t="str">
        <v/>
      </c>
      <c r="EN127" s="8" t="s">
        <v>76</v>
      </c>
      <c r="EO127" s="7">
        <f t="shared" si="49"/>
        <v>52</v>
      </c>
      <c r="EP127" s="10">
        <v>27.471</v>
      </c>
      <c r="EQ127" s="11" t="s">
        <v>132</v>
      </c>
      <c r="ER127" s="7" t="str">
        <v/>
      </c>
      <c r="ES127" s="7" t="str">
        <v/>
      </c>
      <c r="EU127" s="8" t="s">
        <v>76</v>
      </c>
      <c r="EV127" s="7">
        <f t="shared" si="50"/>
        <v>52</v>
      </c>
      <c r="EW127" s="10">
        <v>27.471</v>
      </c>
      <c r="EX127" s="11" t="s">
        <v>132</v>
      </c>
      <c r="EY127" s="7" t="str">
        <v/>
      </c>
      <c r="EZ127" s="7" t="str">
        <v/>
      </c>
      <c r="FB127" s="8" t="s">
        <v>76</v>
      </c>
      <c r="FC127" s="7">
        <f t="shared" si="51"/>
        <v>52</v>
      </c>
      <c r="FD127" s="10">
        <v>27.471</v>
      </c>
      <c r="FE127" s="11" t="s">
        <v>132</v>
      </c>
      <c r="FF127" s="7" t="str">
        <v/>
      </c>
      <c r="FG127" s="7" t="str">
        <v/>
      </c>
      <c r="FI127" s="8" t="s">
        <v>76</v>
      </c>
      <c r="FJ127" s="7">
        <f t="shared" si="52"/>
        <v>52</v>
      </c>
      <c r="FK127" s="10">
        <v>27.471</v>
      </c>
      <c r="FL127" s="11" t="s">
        <v>132</v>
      </c>
      <c r="FM127" s="7" t="str">
        <v/>
      </c>
      <c r="FN127" s="7" t="str">
        <v/>
      </c>
      <c r="FP127" s="8" t="s">
        <v>76</v>
      </c>
      <c r="FQ127" s="7">
        <f t="shared" si="53"/>
        <v>52</v>
      </c>
      <c r="FR127" s="10">
        <v>27.471</v>
      </c>
      <c r="FS127" s="11" t="s">
        <v>132</v>
      </c>
      <c r="FT127" s="7" t="str">
        <v/>
      </c>
      <c r="FU127" s="7" t="str">
        <v/>
      </c>
      <c r="FW127" s="8" t="s">
        <v>76</v>
      </c>
      <c r="FX127" s="7">
        <f t="shared" si="54"/>
        <v>52</v>
      </c>
      <c r="FY127" s="10">
        <v>27.471</v>
      </c>
      <c r="FZ127" s="11" t="s">
        <v>132</v>
      </c>
      <c r="GA127" s="7" t="str">
        <v/>
      </c>
      <c r="GB127" s="7" t="str">
        <v/>
      </c>
    </row>
    <row r="128" spans="2:184" ht="15.75" x14ac:dyDescent="0.25">
      <c r="B128" s="82">
        <f t="shared" si="55"/>
        <v>30993</v>
      </c>
      <c r="C128" s="8" t="s">
        <v>76</v>
      </c>
      <c r="D128" s="7">
        <f t="shared" si="28"/>
        <v>52</v>
      </c>
      <c r="E128" s="10">
        <v>30.992999999999999</v>
      </c>
      <c r="F128" s="11" t="s">
        <v>133</v>
      </c>
      <c r="G128" s="7" t="str">
        <v/>
      </c>
      <c r="H128" s="7" t="str">
        <v/>
      </c>
      <c r="J128" s="16">
        <f t="shared" si="29"/>
        <v>30993</v>
      </c>
      <c r="K128" s="8" t="s">
        <v>76</v>
      </c>
      <c r="L128" s="7">
        <f t="shared" si="30"/>
        <v>52</v>
      </c>
      <c r="M128" s="10">
        <v>30.992999999999999</v>
      </c>
      <c r="N128" s="11" t="s">
        <v>133</v>
      </c>
      <c r="O128" s="7" t="str">
        <v/>
      </c>
      <c r="P128" s="7" t="str">
        <v/>
      </c>
      <c r="R128" s="8" t="s">
        <v>76</v>
      </c>
      <c r="S128" s="7">
        <f t="shared" si="31"/>
        <v>52</v>
      </c>
      <c r="T128" s="10">
        <v>30.992999999999999</v>
      </c>
      <c r="U128" s="11" t="s">
        <v>133</v>
      </c>
      <c r="V128" s="7" t="str">
        <v/>
      </c>
      <c r="W128" s="7" t="str">
        <v/>
      </c>
      <c r="Y128" s="8" t="s">
        <v>76</v>
      </c>
      <c r="Z128" s="7">
        <f t="shared" si="32"/>
        <v>52</v>
      </c>
      <c r="AA128" s="10">
        <v>30.992999999999999</v>
      </c>
      <c r="AB128" s="11" t="s">
        <v>133</v>
      </c>
      <c r="AC128" s="7" t="str">
        <v/>
      </c>
      <c r="AD128" s="7" t="str">
        <v/>
      </c>
      <c r="AF128" s="8" t="s">
        <v>76</v>
      </c>
      <c r="AG128" s="7">
        <f t="shared" si="33"/>
        <v>52</v>
      </c>
      <c r="AH128" s="10">
        <v>30.992999999999999</v>
      </c>
      <c r="AI128" s="11" t="s">
        <v>133</v>
      </c>
      <c r="AJ128" s="7" t="str">
        <v/>
      </c>
      <c r="AK128" s="7" t="str">
        <v/>
      </c>
      <c r="AM128" s="8" t="s">
        <v>76</v>
      </c>
      <c r="AN128" s="7">
        <f t="shared" si="34"/>
        <v>52</v>
      </c>
      <c r="AO128" s="10">
        <v>30.992999999999999</v>
      </c>
      <c r="AP128" s="11" t="s">
        <v>133</v>
      </c>
      <c r="AQ128" s="7" t="str">
        <v/>
      </c>
      <c r="AR128" s="7" t="str">
        <v/>
      </c>
      <c r="AT128" s="8" t="s">
        <v>76</v>
      </c>
      <c r="AU128" s="7">
        <f t="shared" si="35"/>
        <v>52</v>
      </c>
      <c r="AV128" s="10">
        <v>30.992999999999999</v>
      </c>
      <c r="AW128" s="11" t="s">
        <v>133</v>
      </c>
      <c r="AX128" s="7" t="str">
        <v/>
      </c>
      <c r="AY128" s="7" t="str">
        <v/>
      </c>
      <c r="BA128" s="8" t="s">
        <v>76</v>
      </c>
      <c r="BB128" s="7">
        <f t="shared" si="36"/>
        <v>52</v>
      </c>
      <c r="BC128" s="10">
        <v>30.992999999999999</v>
      </c>
      <c r="BD128" s="11" t="s">
        <v>133</v>
      </c>
      <c r="BE128" s="7" t="str">
        <v/>
      </c>
      <c r="BF128" s="7" t="str">
        <v/>
      </c>
      <c r="BH128" s="8" t="s">
        <v>76</v>
      </c>
      <c r="BI128" s="7">
        <f t="shared" si="37"/>
        <v>52</v>
      </c>
      <c r="BJ128" s="10">
        <v>30.992999999999999</v>
      </c>
      <c r="BK128" s="11" t="s">
        <v>133</v>
      </c>
      <c r="BL128" s="7" t="str">
        <v/>
      </c>
      <c r="BM128" s="7" t="str">
        <v/>
      </c>
      <c r="BO128" s="8" t="s">
        <v>76</v>
      </c>
      <c r="BP128" s="7">
        <f t="shared" si="38"/>
        <v>52</v>
      </c>
      <c r="BQ128" s="10">
        <v>30.992999999999999</v>
      </c>
      <c r="BR128" s="11" t="s">
        <v>133</v>
      </c>
      <c r="BS128" s="7" t="str">
        <v/>
      </c>
      <c r="BT128" s="7" t="str">
        <v/>
      </c>
      <c r="BV128" s="8" t="s">
        <v>76</v>
      </c>
      <c r="BW128" s="7">
        <f t="shared" si="39"/>
        <v>52</v>
      </c>
      <c r="BX128" s="10">
        <v>30.992999999999999</v>
      </c>
      <c r="BY128" s="11" t="s">
        <v>133</v>
      </c>
      <c r="BZ128" s="7" t="str">
        <v/>
      </c>
      <c r="CA128" s="7" t="str">
        <v/>
      </c>
      <c r="CC128" s="8" t="s">
        <v>76</v>
      </c>
      <c r="CD128" s="7">
        <f t="shared" si="40"/>
        <v>52</v>
      </c>
      <c r="CE128" s="10">
        <v>30.992999999999999</v>
      </c>
      <c r="CF128" s="11" t="s">
        <v>133</v>
      </c>
      <c r="CG128" s="7" t="str">
        <v/>
      </c>
      <c r="CH128" s="7" t="str">
        <v/>
      </c>
      <c r="CJ128" s="8" t="s">
        <v>76</v>
      </c>
      <c r="CK128" s="7">
        <f t="shared" si="41"/>
        <v>52</v>
      </c>
      <c r="CL128" s="10">
        <v>30.992999999999999</v>
      </c>
      <c r="CM128" s="11" t="s">
        <v>133</v>
      </c>
      <c r="CN128" s="7" t="str">
        <v/>
      </c>
      <c r="CO128" s="7" t="str">
        <v/>
      </c>
      <c r="CQ128" s="8" t="s">
        <v>76</v>
      </c>
      <c r="CR128" s="7">
        <f t="shared" si="42"/>
        <v>52</v>
      </c>
      <c r="CS128" s="10">
        <v>30.992999999999999</v>
      </c>
      <c r="CT128" s="11" t="s">
        <v>133</v>
      </c>
      <c r="CU128" s="7" t="str">
        <v/>
      </c>
      <c r="CV128" s="7" t="str">
        <v/>
      </c>
      <c r="CX128" s="8" t="s">
        <v>76</v>
      </c>
      <c r="CY128" s="7">
        <f t="shared" si="43"/>
        <v>52</v>
      </c>
      <c r="CZ128" s="10">
        <v>30.992999999999999</v>
      </c>
      <c r="DA128" s="11" t="s">
        <v>133</v>
      </c>
      <c r="DB128" s="7" t="str">
        <v/>
      </c>
      <c r="DC128" s="7" t="str">
        <v/>
      </c>
      <c r="DE128" s="8" t="s">
        <v>76</v>
      </c>
      <c r="DF128" s="7">
        <f t="shared" si="44"/>
        <v>52</v>
      </c>
      <c r="DG128" s="10">
        <v>30.992999999999999</v>
      </c>
      <c r="DH128" s="11" t="s">
        <v>133</v>
      </c>
      <c r="DI128" s="7" t="str">
        <v/>
      </c>
      <c r="DJ128" s="7" t="str">
        <v/>
      </c>
      <c r="DL128" s="8" t="s">
        <v>76</v>
      </c>
      <c r="DM128" s="7">
        <f t="shared" si="45"/>
        <v>52</v>
      </c>
      <c r="DN128" s="10">
        <v>30.992999999999999</v>
      </c>
      <c r="DO128" s="11" t="s">
        <v>133</v>
      </c>
      <c r="DP128" s="7" t="str">
        <v/>
      </c>
      <c r="DQ128" s="7" t="str">
        <v/>
      </c>
      <c r="DS128" s="8" t="s">
        <v>76</v>
      </c>
      <c r="DT128" s="7">
        <f t="shared" si="46"/>
        <v>52</v>
      </c>
      <c r="DU128" s="10">
        <v>30.992999999999999</v>
      </c>
      <c r="DV128" s="11" t="s">
        <v>133</v>
      </c>
      <c r="DW128" s="7" t="str">
        <v/>
      </c>
      <c r="DX128" s="7" t="str">
        <v/>
      </c>
      <c r="DZ128" s="8" t="s">
        <v>76</v>
      </c>
      <c r="EA128" s="7">
        <f t="shared" si="47"/>
        <v>52</v>
      </c>
      <c r="EB128" s="10">
        <v>30.992999999999999</v>
      </c>
      <c r="EC128" s="11" t="s">
        <v>133</v>
      </c>
      <c r="ED128" s="7" t="str">
        <v/>
      </c>
      <c r="EE128" s="7" t="str">
        <v/>
      </c>
      <c r="EG128" s="8" t="s">
        <v>76</v>
      </c>
      <c r="EH128" s="7">
        <f t="shared" si="48"/>
        <v>52</v>
      </c>
      <c r="EI128" s="10">
        <v>30.992999999999999</v>
      </c>
      <c r="EJ128" s="11" t="s">
        <v>133</v>
      </c>
      <c r="EK128" s="7" t="str">
        <v/>
      </c>
      <c r="EL128" s="7" t="str">
        <v/>
      </c>
      <c r="EN128" s="8" t="s">
        <v>76</v>
      </c>
      <c r="EO128" s="7">
        <f t="shared" si="49"/>
        <v>52</v>
      </c>
      <c r="EP128" s="10">
        <v>30.992999999999999</v>
      </c>
      <c r="EQ128" s="11" t="s">
        <v>133</v>
      </c>
      <c r="ER128" s="7" t="str">
        <v/>
      </c>
      <c r="ES128" s="7" t="str">
        <v/>
      </c>
      <c r="EU128" s="8" t="s">
        <v>76</v>
      </c>
      <c r="EV128" s="7">
        <f t="shared" si="50"/>
        <v>52</v>
      </c>
      <c r="EW128" s="10">
        <v>30.992999999999999</v>
      </c>
      <c r="EX128" s="11" t="s">
        <v>133</v>
      </c>
      <c r="EY128" s="7" t="str">
        <v/>
      </c>
      <c r="EZ128" s="7" t="str">
        <v/>
      </c>
      <c r="FB128" s="8" t="s">
        <v>76</v>
      </c>
      <c r="FC128" s="7">
        <f t="shared" si="51"/>
        <v>52</v>
      </c>
      <c r="FD128" s="10">
        <v>30.992999999999999</v>
      </c>
      <c r="FE128" s="11" t="s">
        <v>133</v>
      </c>
      <c r="FF128" s="7" t="str">
        <v/>
      </c>
      <c r="FG128" s="7" t="str">
        <v/>
      </c>
      <c r="FI128" s="8" t="s">
        <v>76</v>
      </c>
      <c r="FJ128" s="7">
        <f t="shared" si="52"/>
        <v>52</v>
      </c>
      <c r="FK128" s="10">
        <v>30.992999999999999</v>
      </c>
      <c r="FL128" s="11" t="s">
        <v>133</v>
      </c>
      <c r="FM128" s="7" t="str">
        <v/>
      </c>
      <c r="FN128" s="7" t="str">
        <v/>
      </c>
      <c r="FP128" s="8" t="s">
        <v>76</v>
      </c>
      <c r="FQ128" s="7">
        <f t="shared" si="53"/>
        <v>52</v>
      </c>
      <c r="FR128" s="10">
        <v>30.992999999999999</v>
      </c>
      <c r="FS128" s="11" t="s">
        <v>133</v>
      </c>
      <c r="FT128" s="7" t="str">
        <v/>
      </c>
      <c r="FU128" s="7" t="str">
        <v/>
      </c>
      <c r="FW128" s="8" t="s">
        <v>76</v>
      </c>
      <c r="FX128" s="7">
        <f t="shared" si="54"/>
        <v>52</v>
      </c>
      <c r="FY128" s="10">
        <v>30.992999999999999</v>
      </c>
      <c r="FZ128" s="11" t="s">
        <v>133</v>
      </c>
      <c r="GA128" s="7" t="str">
        <v/>
      </c>
      <c r="GB128" s="7" t="str">
        <v/>
      </c>
    </row>
    <row r="129" spans="2:184" ht="15.75" x14ac:dyDescent="0.25">
      <c r="B129" s="82">
        <f t="shared" si="55"/>
        <v>3937</v>
      </c>
      <c r="C129" s="8" t="s">
        <v>129</v>
      </c>
      <c r="D129" s="7">
        <f t="shared" si="28"/>
        <v>53</v>
      </c>
      <c r="E129" s="10">
        <v>3.9369999999999998</v>
      </c>
      <c r="F129" s="11" t="s">
        <v>134</v>
      </c>
      <c r="G129" s="7" t="str">
        <v/>
      </c>
      <c r="H129" s="7" t="str">
        <v/>
      </c>
      <c r="J129" s="16">
        <f t="shared" si="29"/>
        <v>3937</v>
      </c>
      <c r="K129" s="8" t="s">
        <v>129</v>
      </c>
      <c r="L129" s="7">
        <f t="shared" si="30"/>
        <v>53</v>
      </c>
      <c r="M129" s="10">
        <v>3.9369999999999998</v>
      </c>
      <c r="N129" s="11" t="s">
        <v>134</v>
      </c>
      <c r="O129" s="7" t="str">
        <v/>
      </c>
      <c r="P129" s="7" t="str">
        <v/>
      </c>
      <c r="R129" s="8" t="s">
        <v>129</v>
      </c>
      <c r="S129" s="7">
        <f t="shared" si="31"/>
        <v>53</v>
      </c>
      <c r="T129" s="10">
        <v>3.9369999999999998</v>
      </c>
      <c r="U129" s="11" t="s">
        <v>134</v>
      </c>
      <c r="V129" s="7" t="str">
        <v/>
      </c>
      <c r="W129" s="7" t="str">
        <v/>
      </c>
      <c r="Y129" s="8" t="s">
        <v>129</v>
      </c>
      <c r="Z129" s="7">
        <f t="shared" si="32"/>
        <v>53</v>
      </c>
      <c r="AA129" s="10">
        <v>3.9369999999999998</v>
      </c>
      <c r="AB129" s="11" t="s">
        <v>134</v>
      </c>
      <c r="AC129" s="7" t="str">
        <v/>
      </c>
      <c r="AD129" s="7" t="str">
        <v/>
      </c>
      <c r="AF129" s="8" t="s">
        <v>129</v>
      </c>
      <c r="AG129" s="7">
        <f t="shared" si="33"/>
        <v>53</v>
      </c>
      <c r="AH129" s="10">
        <v>3.9369999999999998</v>
      </c>
      <c r="AI129" s="11" t="s">
        <v>134</v>
      </c>
      <c r="AJ129" s="7" t="str">
        <v/>
      </c>
      <c r="AK129" s="7" t="str">
        <v/>
      </c>
      <c r="AM129" s="8" t="s">
        <v>129</v>
      </c>
      <c r="AN129" s="7">
        <f t="shared" si="34"/>
        <v>53</v>
      </c>
      <c r="AO129" s="10">
        <v>3.9369999999999998</v>
      </c>
      <c r="AP129" s="11" t="s">
        <v>134</v>
      </c>
      <c r="AQ129" s="7" t="str">
        <v/>
      </c>
      <c r="AR129" s="7" t="str">
        <v/>
      </c>
      <c r="AT129" s="8" t="s">
        <v>129</v>
      </c>
      <c r="AU129" s="7">
        <f t="shared" si="35"/>
        <v>53</v>
      </c>
      <c r="AV129" s="10">
        <v>3.9369999999999998</v>
      </c>
      <c r="AW129" s="11" t="s">
        <v>134</v>
      </c>
      <c r="AX129" s="7" t="str">
        <v/>
      </c>
      <c r="AY129" s="7" t="str">
        <v/>
      </c>
      <c r="BA129" s="8" t="s">
        <v>129</v>
      </c>
      <c r="BB129" s="7">
        <f t="shared" si="36"/>
        <v>53</v>
      </c>
      <c r="BC129" s="10">
        <v>3.9369999999999998</v>
      </c>
      <c r="BD129" s="11" t="s">
        <v>134</v>
      </c>
      <c r="BE129" s="7" t="str">
        <v/>
      </c>
      <c r="BF129" s="7" t="str">
        <v/>
      </c>
      <c r="BH129" s="8" t="s">
        <v>129</v>
      </c>
      <c r="BI129" s="7">
        <f t="shared" si="37"/>
        <v>53</v>
      </c>
      <c r="BJ129" s="10">
        <v>3.9369999999999998</v>
      </c>
      <c r="BK129" s="11" t="s">
        <v>134</v>
      </c>
      <c r="BL129" s="7" t="str">
        <v/>
      </c>
      <c r="BM129" s="7" t="str">
        <v/>
      </c>
      <c r="BO129" s="8" t="s">
        <v>129</v>
      </c>
      <c r="BP129" s="7">
        <f t="shared" si="38"/>
        <v>53</v>
      </c>
      <c r="BQ129" s="10">
        <v>3.9369999999999998</v>
      </c>
      <c r="BR129" s="11" t="s">
        <v>134</v>
      </c>
      <c r="BS129" s="7" t="str">
        <v/>
      </c>
      <c r="BT129" s="7" t="str">
        <v/>
      </c>
      <c r="BV129" s="8" t="s">
        <v>129</v>
      </c>
      <c r="BW129" s="7">
        <f t="shared" si="39"/>
        <v>53</v>
      </c>
      <c r="BX129" s="10">
        <v>3.9369999999999998</v>
      </c>
      <c r="BY129" s="11" t="s">
        <v>134</v>
      </c>
      <c r="BZ129" s="7" t="str">
        <v/>
      </c>
      <c r="CA129" s="7" t="str">
        <v/>
      </c>
      <c r="CC129" s="8" t="s">
        <v>129</v>
      </c>
      <c r="CD129" s="7">
        <f t="shared" si="40"/>
        <v>53</v>
      </c>
      <c r="CE129" s="10">
        <v>3.9369999999999998</v>
      </c>
      <c r="CF129" s="11" t="s">
        <v>134</v>
      </c>
      <c r="CG129" s="7" t="str">
        <v/>
      </c>
      <c r="CH129" s="7" t="str">
        <v/>
      </c>
      <c r="CJ129" s="8" t="s">
        <v>129</v>
      </c>
      <c r="CK129" s="7">
        <f t="shared" si="41"/>
        <v>53</v>
      </c>
      <c r="CL129" s="10">
        <v>3.9369999999999998</v>
      </c>
      <c r="CM129" s="11" t="s">
        <v>134</v>
      </c>
      <c r="CN129" s="7" t="str">
        <v/>
      </c>
      <c r="CO129" s="7" t="str">
        <v/>
      </c>
      <c r="CQ129" s="8" t="s">
        <v>129</v>
      </c>
      <c r="CR129" s="7">
        <f t="shared" si="42"/>
        <v>53</v>
      </c>
      <c r="CS129" s="10">
        <v>3.9369999999999998</v>
      </c>
      <c r="CT129" s="11" t="s">
        <v>134</v>
      </c>
      <c r="CU129" s="7" t="str">
        <v/>
      </c>
      <c r="CV129" s="7" t="str">
        <v/>
      </c>
      <c r="CX129" s="8" t="s">
        <v>129</v>
      </c>
      <c r="CY129" s="7">
        <f t="shared" si="43"/>
        <v>53</v>
      </c>
      <c r="CZ129" s="10">
        <v>3.9369999999999998</v>
      </c>
      <c r="DA129" s="11" t="s">
        <v>134</v>
      </c>
      <c r="DB129" s="7" t="str">
        <v/>
      </c>
      <c r="DC129" s="7" t="str">
        <v/>
      </c>
      <c r="DE129" s="8" t="s">
        <v>129</v>
      </c>
      <c r="DF129" s="7">
        <f t="shared" si="44"/>
        <v>53</v>
      </c>
      <c r="DG129" s="10">
        <v>3.9369999999999998</v>
      </c>
      <c r="DH129" s="11" t="s">
        <v>134</v>
      </c>
      <c r="DI129" s="7" t="str">
        <v/>
      </c>
      <c r="DJ129" s="7" t="str">
        <v/>
      </c>
      <c r="DL129" s="8" t="s">
        <v>129</v>
      </c>
      <c r="DM129" s="7">
        <f t="shared" si="45"/>
        <v>53</v>
      </c>
      <c r="DN129" s="10">
        <v>3.9369999999999998</v>
      </c>
      <c r="DO129" s="11" t="s">
        <v>134</v>
      </c>
      <c r="DP129" s="7" t="str">
        <v/>
      </c>
      <c r="DQ129" s="7" t="str">
        <v/>
      </c>
      <c r="DS129" s="8" t="s">
        <v>129</v>
      </c>
      <c r="DT129" s="7">
        <f t="shared" si="46"/>
        <v>53</v>
      </c>
      <c r="DU129" s="10">
        <v>3.9369999999999998</v>
      </c>
      <c r="DV129" s="11" t="s">
        <v>134</v>
      </c>
      <c r="DW129" s="7" t="str">
        <v/>
      </c>
      <c r="DX129" s="7" t="str">
        <v/>
      </c>
      <c r="DZ129" s="8" t="s">
        <v>129</v>
      </c>
      <c r="EA129" s="7">
        <f t="shared" si="47"/>
        <v>53</v>
      </c>
      <c r="EB129" s="10">
        <v>3.9369999999999998</v>
      </c>
      <c r="EC129" s="11" t="s">
        <v>134</v>
      </c>
      <c r="ED129" s="7" t="str">
        <v/>
      </c>
      <c r="EE129" s="7" t="str">
        <v/>
      </c>
      <c r="EG129" s="8" t="s">
        <v>129</v>
      </c>
      <c r="EH129" s="7">
        <f t="shared" si="48"/>
        <v>53</v>
      </c>
      <c r="EI129" s="10">
        <v>3.9369999999999998</v>
      </c>
      <c r="EJ129" s="11" t="s">
        <v>134</v>
      </c>
      <c r="EK129" s="7" t="str">
        <v/>
      </c>
      <c r="EL129" s="7" t="str">
        <v/>
      </c>
      <c r="EN129" s="8" t="s">
        <v>129</v>
      </c>
      <c r="EO129" s="7">
        <f t="shared" si="49"/>
        <v>53</v>
      </c>
      <c r="EP129" s="10">
        <v>3.9369999999999998</v>
      </c>
      <c r="EQ129" s="11" t="s">
        <v>134</v>
      </c>
      <c r="ER129" s="7" t="str">
        <v/>
      </c>
      <c r="ES129" s="7" t="str">
        <v/>
      </c>
      <c r="EU129" s="8" t="s">
        <v>129</v>
      </c>
      <c r="EV129" s="7">
        <f t="shared" si="50"/>
        <v>53</v>
      </c>
      <c r="EW129" s="10">
        <v>3.9369999999999998</v>
      </c>
      <c r="EX129" s="11" t="s">
        <v>134</v>
      </c>
      <c r="EY129" s="7" t="str">
        <v/>
      </c>
      <c r="EZ129" s="7" t="str">
        <v/>
      </c>
      <c r="FB129" s="8" t="s">
        <v>129</v>
      </c>
      <c r="FC129" s="7">
        <f t="shared" si="51"/>
        <v>53</v>
      </c>
      <c r="FD129" s="10">
        <v>3.9369999999999998</v>
      </c>
      <c r="FE129" s="11" t="s">
        <v>134</v>
      </c>
      <c r="FF129" s="7" t="str">
        <v/>
      </c>
      <c r="FG129" s="7" t="str">
        <v/>
      </c>
      <c r="FI129" s="8" t="s">
        <v>129</v>
      </c>
      <c r="FJ129" s="7">
        <f t="shared" si="52"/>
        <v>53</v>
      </c>
      <c r="FK129" s="10">
        <v>3.9369999999999998</v>
      </c>
      <c r="FL129" s="11" t="s">
        <v>134</v>
      </c>
      <c r="FM129" s="7" t="str">
        <v/>
      </c>
      <c r="FN129" s="7" t="str">
        <v/>
      </c>
      <c r="FP129" s="8" t="s">
        <v>129</v>
      </c>
      <c r="FQ129" s="7">
        <f t="shared" si="53"/>
        <v>53</v>
      </c>
      <c r="FR129" s="10">
        <v>3.9369999999999998</v>
      </c>
      <c r="FS129" s="11" t="s">
        <v>134</v>
      </c>
      <c r="FT129" s="7" t="str">
        <v/>
      </c>
      <c r="FU129" s="7" t="str">
        <v/>
      </c>
      <c r="FW129" s="8" t="s">
        <v>129</v>
      </c>
      <c r="FX129" s="7">
        <f t="shared" si="54"/>
        <v>53</v>
      </c>
      <c r="FY129" s="10">
        <v>3.9369999999999998</v>
      </c>
      <c r="FZ129" s="11" t="s">
        <v>134</v>
      </c>
      <c r="GA129" s="7" t="str">
        <v/>
      </c>
      <c r="GB129" s="7" t="str">
        <v/>
      </c>
    </row>
    <row r="130" spans="2:184" ht="15.75" x14ac:dyDescent="0.25">
      <c r="B130" s="82">
        <f t="shared" si="55"/>
        <v>4220</v>
      </c>
      <c r="C130" s="8" t="s">
        <v>129</v>
      </c>
      <c r="D130" s="7">
        <f t="shared" si="28"/>
        <v>53</v>
      </c>
      <c r="E130" s="10">
        <v>4.22</v>
      </c>
      <c r="F130" s="11" t="s">
        <v>135</v>
      </c>
      <c r="G130" s="7" t="str">
        <v/>
      </c>
      <c r="H130" s="7" t="str">
        <v/>
      </c>
      <c r="J130" s="16">
        <f t="shared" si="29"/>
        <v>4220</v>
      </c>
      <c r="K130" s="8" t="s">
        <v>129</v>
      </c>
      <c r="L130" s="7">
        <f t="shared" si="30"/>
        <v>53</v>
      </c>
      <c r="M130" s="10">
        <v>4.22</v>
      </c>
      <c r="N130" s="11" t="s">
        <v>135</v>
      </c>
      <c r="O130" s="7" t="str">
        <v/>
      </c>
      <c r="P130" s="7" t="str">
        <v/>
      </c>
      <c r="R130" s="8" t="s">
        <v>129</v>
      </c>
      <c r="S130" s="7">
        <f t="shared" si="31"/>
        <v>53</v>
      </c>
      <c r="T130" s="10">
        <v>4.22</v>
      </c>
      <c r="U130" s="11" t="s">
        <v>135</v>
      </c>
      <c r="V130" s="7" t="str">
        <v/>
      </c>
      <c r="W130" s="7" t="str">
        <v/>
      </c>
      <c r="Y130" s="8" t="s">
        <v>129</v>
      </c>
      <c r="Z130" s="7">
        <f t="shared" si="32"/>
        <v>53</v>
      </c>
      <c r="AA130" s="10">
        <v>4.22</v>
      </c>
      <c r="AB130" s="11" t="s">
        <v>135</v>
      </c>
      <c r="AC130" s="7" t="str">
        <v/>
      </c>
      <c r="AD130" s="7" t="str">
        <v/>
      </c>
      <c r="AF130" s="8" t="s">
        <v>129</v>
      </c>
      <c r="AG130" s="7">
        <f t="shared" si="33"/>
        <v>53</v>
      </c>
      <c r="AH130" s="10">
        <v>4.22</v>
      </c>
      <c r="AI130" s="11" t="s">
        <v>135</v>
      </c>
      <c r="AJ130" s="7" t="str">
        <v/>
      </c>
      <c r="AK130" s="7" t="str">
        <v/>
      </c>
      <c r="AM130" s="8" t="s">
        <v>129</v>
      </c>
      <c r="AN130" s="7">
        <f t="shared" si="34"/>
        <v>53</v>
      </c>
      <c r="AO130" s="10">
        <v>4.22</v>
      </c>
      <c r="AP130" s="11" t="s">
        <v>135</v>
      </c>
      <c r="AQ130" s="7" t="str">
        <v/>
      </c>
      <c r="AR130" s="7" t="str">
        <v/>
      </c>
      <c r="AT130" s="8" t="s">
        <v>129</v>
      </c>
      <c r="AU130" s="7">
        <f t="shared" si="35"/>
        <v>53</v>
      </c>
      <c r="AV130" s="10">
        <v>4.22</v>
      </c>
      <c r="AW130" s="11" t="s">
        <v>135</v>
      </c>
      <c r="AX130" s="7" t="str">
        <v/>
      </c>
      <c r="AY130" s="7" t="str">
        <v/>
      </c>
      <c r="BA130" s="8" t="s">
        <v>129</v>
      </c>
      <c r="BB130" s="7">
        <f t="shared" si="36"/>
        <v>53</v>
      </c>
      <c r="BC130" s="10">
        <v>4.22</v>
      </c>
      <c r="BD130" s="11" t="s">
        <v>135</v>
      </c>
      <c r="BE130" s="7" t="str">
        <v/>
      </c>
      <c r="BF130" s="7" t="str">
        <v/>
      </c>
      <c r="BH130" s="8" t="s">
        <v>129</v>
      </c>
      <c r="BI130" s="7">
        <f t="shared" si="37"/>
        <v>53</v>
      </c>
      <c r="BJ130" s="10">
        <v>4.22</v>
      </c>
      <c r="BK130" s="11" t="s">
        <v>135</v>
      </c>
      <c r="BL130" s="7" t="str">
        <v/>
      </c>
      <c r="BM130" s="7" t="str">
        <v/>
      </c>
      <c r="BO130" s="8" t="s">
        <v>129</v>
      </c>
      <c r="BP130" s="7">
        <f t="shared" si="38"/>
        <v>53</v>
      </c>
      <c r="BQ130" s="10">
        <v>4.22</v>
      </c>
      <c r="BR130" s="11" t="s">
        <v>135</v>
      </c>
      <c r="BS130" s="7" t="str">
        <v/>
      </c>
      <c r="BT130" s="7" t="str">
        <v/>
      </c>
      <c r="BV130" s="8" t="s">
        <v>129</v>
      </c>
      <c r="BW130" s="7">
        <f t="shared" si="39"/>
        <v>53</v>
      </c>
      <c r="BX130" s="10">
        <v>4.22</v>
      </c>
      <c r="BY130" s="11" t="s">
        <v>135</v>
      </c>
      <c r="BZ130" s="7" t="str">
        <v/>
      </c>
      <c r="CA130" s="7" t="str">
        <v/>
      </c>
      <c r="CC130" s="8" t="s">
        <v>129</v>
      </c>
      <c r="CD130" s="7">
        <f t="shared" si="40"/>
        <v>53</v>
      </c>
      <c r="CE130" s="10">
        <v>4.22</v>
      </c>
      <c r="CF130" s="11" t="s">
        <v>135</v>
      </c>
      <c r="CG130" s="7" t="str">
        <v/>
      </c>
      <c r="CH130" s="7" t="str">
        <v/>
      </c>
      <c r="CJ130" s="8" t="s">
        <v>129</v>
      </c>
      <c r="CK130" s="7">
        <f t="shared" si="41"/>
        <v>53</v>
      </c>
      <c r="CL130" s="10">
        <v>4.22</v>
      </c>
      <c r="CM130" s="11" t="s">
        <v>135</v>
      </c>
      <c r="CN130" s="7" t="str">
        <v/>
      </c>
      <c r="CO130" s="7" t="str">
        <v/>
      </c>
      <c r="CQ130" s="8" t="s">
        <v>129</v>
      </c>
      <c r="CR130" s="7">
        <f t="shared" si="42"/>
        <v>53</v>
      </c>
      <c r="CS130" s="10">
        <v>4.22</v>
      </c>
      <c r="CT130" s="11" t="s">
        <v>135</v>
      </c>
      <c r="CU130" s="7" t="str">
        <v/>
      </c>
      <c r="CV130" s="7" t="str">
        <v/>
      </c>
      <c r="CX130" s="8" t="s">
        <v>129</v>
      </c>
      <c r="CY130" s="7">
        <f t="shared" si="43"/>
        <v>53</v>
      </c>
      <c r="CZ130" s="10">
        <v>4.22</v>
      </c>
      <c r="DA130" s="11" t="s">
        <v>135</v>
      </c>
      <c r="DB130" s="7" t="str">
        <v/>
      </c>
      <c r="DC130" s="7" t="str">
        <v/>
      </c>
      <c r="DE130" s="8" t="s">
        <v>129</v>
      </c>
      <c r="DF130" s="7">
        <f t="shared" si="44"/>
        <v>53</v>
      </c>
      <c r="DG130" s="10">
        <v>4.22</v>
      </c>
      <c r="DH130" s="11" t="s">
        <v>135</v>
      </c>
      <c r="DI130" s="7" t="str">
        <v/>
      </c>
      <c r="DJ130" s="7" t="str">
        <v/>
      </c>
      <c r="DL130" s="8" t="s">
        <v>129</v>
      </c>
      <c r="DM130" s="7">
        <f t="shared" si="45"/>
        <v>53</v>
      </c>
      <c r="DN130" s="10">
        <v>4.22</v>
      </c>
      <c r="DO130" s="11" t="s">
        <v>135</v>
      </c>
      <c r="DP130" s="7" t="str">
        <v/>
      </c>
      <c r="DQ130" s="7" t="str">
        <v/>
      </c>
      <c r="DS130" s="8" t="s">
        <v>129</v>
      </c>
      <c r="DT130" s="7">
        <f t="shared" si="46"/>
        <v>53</v>
      </c>
      <c r="DU130" s="10">
        <v>4.22</v>
      </c>
      <c r="DV130" s="11" t="s">
        <v>135</v>
      </c>
      <c r="DW130" s="7" t="str">
        <v/>
      </c>
      <c r="DX130" s="7" t="str">
        <v/>
      </c>
      <c r="DZ130" s="8" t="s">
        <v>129</v>
      </c>
      <c r="EA130" s="7">
        <f t="shared" si="47"/>
        <v>53</v>
      </c>
      <c r="EB130" s="10">
        <v>4.22</v>
      </c>
      <c r="EC130" s="11" t="s">
        <v>135</v>
      </c>
      <c r="ED130" s="7" t="str">
        <v/>
      </c>
      <c r="EE130" s="7" t="str">
        <v/>
      </c>
      <c r="EG130" s="8" t="s">
        <v>129</v>
      </c>
      <c r="EH130" s="7">
        <f t="shared" si="48"/>
        <v>53</v>
      </c>
      <c r="EI130" s="10">
        <v>4.22</v>
      </c>
      <c r="EJ130" s="11" t="s">
        <v>135</v>
      </c>
      <c r="EK130" s="7" t="str">
        <v/>
      </c>
      <c r="EL130" s="7" t="str">
        <v/>
      </c>
      <c r="EN130" s="8" t="s">
        <v>129</v>
      </c>
      <c r="EO130" s="7">
        <f t="shared" si="49"/>
        <v>53</v>
      </c>
      <c r="EP130" s="10">
        <v>4.22</v>
      </c>
      <c r="EQ130" s="11" t="s">
        <v>135</v>
      </c>
      <c r="ER130" s="7" t="str">
        <v/>
      </c>
      <c r="ES130" s="7" t="str">
        <v/>
      </c>
      <c r="EU130" s="8" t="s">
        <v>129</v>
      </c>
      <c r="EV130" s="7">
        <f t="shared" si="50"/>
        <v>53</v>
      </c>
      <c r="EW130" s="10">
        <v>4.22</v>
      </c>
      <c r="EX130" s="11" t="s">
        <v>135</v>
      </c>
      <c r="EY130" s="7" t="str">
        <v/>
      </c>
      <c r="EZ130" s="7" t="str">
        <v/>
      </c>
      <c r="FB130" s="8" t="s">
        <v>129</v>
      </c>
      <c r="FC130" s="7">
        <f t="shared" si="51"/>
        <v>53</v>
      </c>
      <c r="FD130" s="10">
        <v>4.22</v>
      </c>
      <c r="FE130" s="11" t="s">
        <v>135</v>
      </c>
      <c r="FF130" s="7" t="str">
        <v/>
      </c>
      <c r="FG130" s="7" t="str">
        <v/>
      </c>
      <c r="FI130" s="8" t="s">
        <v>129</v>
      </c>
      <c r="FJ130" s="7">
        <f t="shared" si="52"/>
        <v>53</v>
      </c>
      <c r="FK130" s="10">
        <v>4.22</v>
      </c>
      <c r="FL130" s="11" t="s">
        <v>135</v>
      </c>
      <c r="FM130" s="7" t="str">
        <v/>
      </c>
      <c r="FN130" s="7" t="str">
        <v/>
      </c>
      <c r="FP130" s="8" t="s">
        <v>129</v>
      </c>
      <c r="FQ130" s="7">
        <f t="shared" si="53"/>
        <v>53</v>
      </c>
      <c r="FR130" s="10">
        <v>4.22</v>
      </c>
      <c r="FS130" s="11" t="s">
        <v>135</v>
      </c>
      <c r="FT130" s="7" t="str">
        <v/>
      </c>
      <c r="FU130" s="7" t="str">
        <v/>
      </c>
      <c r="FW130" s="8" t="s">
        <v>129</v>
      </c>
      <c r="FX130" s="7">
        <f t="shared" si="54"/>
        <v>53</v>
      </c>
      <c r="FY130" s="10">
        <v>4.22</v>
      </c>
      <c r="FZ130" s="11" t="s">
        <v>135</v>
      </c>
      <c r="GA130" s="7" t="str">
        <v/>
      </c>
      <c r="GB130" s="7" t="str">
        <v/>
      </c>
    </row>
    <row r="131" spans="2:184" ht="15.75" x14ac:dyDescent="0.25">
      <c r="B131" s="82">
        <f t="shared" si="55"/>
        <v>28610</v>
      </c>
      <c r="C131" s="8" t="s">
        <v>129</v>
      </c>
      <c r="D131" s="7">
        <f t="shared" si="28"/>
        <v>53</v>
      </c>
      <c r="E131" s="10">
        <v>28.61</v>
      </c>
      <c r="F131" s="11" t="s">
        <v>132</v>
      </c>
      <c r="G131" s="7" t="str">
        <v/>
      </c>
      <c r="H131" s="7" t="str">
        <v/>
      </c>
      <c r="J131" s="16">
        <f t="shared" si="29"/>
        <v>28610</v>
      </c>
      <c r="K131" s="8" t="s">
        <v>129</v>
      </c>
      <c r="L131" s="7">
        <f t="shared" si="30"/>
        <v>53</v>
      </c>
      <c r="M131" s="10">
        <v>28.61</v>
      </c>
      <c r="N131" s="11" t="s">
        <v>132</v>
      </c>
      <c r="O131" s="7" t="str">
        <v/>
      </c>
      <c r="P131" s="7" t="str">
        <v/>
      </c>
      <c r="R131" s="8" t="s">
        <v>129</v>
      </c>
      <c r="S131" s="7">
        <f t="shared" si="31"/>
        <v>53</v>
      </c>
      <c r="T131" s="10">
        <v>28.61</v>
      </c>
      <c r="U131" s="11" t="s">
        <v>132</v>
      </c>
      <c r="V131" s="7" t="str">
        <v/>
      </c>
      <c r="W131" s="7" t="str">
        <v/>
      </c>
      <c r="Y131" s="8" t="s">
        <v>129</v>
      </c>
      <c r="Z131" s="7">
        <f t="shared" si="32"/>
        <v>53</v>
      </c>
      <c r="AA131" s="10">
        <v>28.61</v>
      </c>
      <c r="AB131" s="11" t="s">
        <v>132</v>
      </c>
      <c r="AC131" s="7" t="str">
        <v/>
      </c>
      <c r="AD131" s="7" t="str">
        <v/>
      </c>
      <c r="AF131" s="8" t="s">
        <v>129</v>
      </c>
      <c r="AG131" s="7">
        <f t="shared" si="33"/>
        <v>53</v>
      </c>
      <c r="AH131" s="10">
        <v>28.61</v>
      </c>
      <c r="AI131" s="11" t="s">
        <v>132</v>
      </c>
      <c r="AJ131" s="7" t="str">
        <v/>
      </c>
      <c r="AK131" s="7" t="str">
        <v/>
      </c>
      <c r="AM131" s="8" t="s">
        <v>129</v>
      </c>
      <c r="AN131" s="7">
        <f t="shared" si="34"/>
        <v>53</v>
      </c>
      <c r="AO131" s="10">
        <v>28.61</v>
      </c>
      <c r="AP131" s="11" t="s">
        <v>132</v>
      </c>
      <c r="AQ131" s="7" t="str">
        <v/>
      </c>
      <c r="AR131" s="7" t="str">
        <v/>
      </c>
      <c r="AT131" s="8" t="s">
        <v>129</v>
      </c>
      <c r="AU131" s="7">
        <f t="shared" si="35"/>
        <v>53</v>
      </c>
      <c r="AV131" s="10">
        <v>28.61</v>
      </c>
      <c r="AW131" s="11" t="s">
        <v>132</v>
      </c>
      <c r="AX131" s="7" t="str">
        <v/>
      </c>
      <c r="AY131" s="7" t="str">
        <v/>
      </c>
      <c r="BA131" s="8" t="s">
        <v>129</v>
      </c>
      <c r="BB131" s="7">
        <f t="shared" si="36"/>
        <v>53</v>
      </c>
      <c r="BC131" s="10">
        <v>28.61</v>
      </c>
      <c r="BD131" s="11" t="s">
        <v>132</v>
      </c>
      <c r="BE131" s="7" t="str">
        <v/>
      </c>
      <c r="BF131" s="7" t="str">
        <v/>
      </c>
      <c r="BH131" s="8" t="s">
        <v>129</v>
      </c>
      <c r="BI131" s="7">
        <f t="shared" si="37"/>
        <v>53</v>
      </c>
      <c r="BJ131" s="10">
        <v>28.61</v>
      </c>
      <c r="BK131" s="11" t="s">
        <v>132</v>
      </c>
      <c r="BL131" s="7" t="str">
        <v/>
      </c>
      <c r="BM131" s="7" t="str">
        <v/>
      </c>
      <c r="BO131" s="8" t="s">
        <v>129</v>
      </c>
      <c r="BP131" s="7">
        <f t="shared" si="38"/>
        <v>53</v>
      </c>
      <c r="BQ131" s="10">
        <v>28.61</v>
      </c>
      <c r="BR131" s="11" t="s">
        <v>132</v>
      </c>
      <c r="BS131" s="7" t="str">
        <v/>
      </c>
      <c r="BT131" s="7" t="str">
        <v/>
      </c>
      <c r="BV131" s="8" t="s">
        <v>129</v>
      </c>
      <c r="BW131" s="7">
        <f t="shared" si="39"/>
        <v>53</v>
      </c>
      <c r="BX131" s="10">
        <v>28.61</v>
      </c>
      <c r="BY131" s="11" t="s">
        <v>132</v>
      </c>
      <c r="BZ131" s="7" t="str">
        <v/>
      </c>
      <c r="CA131" s="7" t="str">
        <v/>
      </c>
      <c r="CC131" s="8" t="s">
        <v>129</v>
      </c>
      <c r="CD131" s="7">
        <f t="shared" si="40"/>
        <v>53</v>
      </c>
      <c r="CE131" s="10">
        <v>28.61</v>
      </c>
      <c r="CF131" s="11" t="s">
        <v>132</v>
      </c>
      <c r="CG131" s="7" t="str">
        <v/>
      </c>
      <c r="CH131" s="7" t="str">
        <v/>
      </c>
      <c r="CJ131" s="8" t="s">
        <v>129</v>
      </c>
      <c r="CK131" s="7">
        <f t="shared" si="41"/>
        <v>53</v>
      </c>
      <c r="CL131" s="10">
        <v>28.61</v>
      </c>
      <c r="CM131" s="11" t="s">
        <v>132</v>
      </c>
      <c r="CN131" s="7" t="str">
        <v/>
      </c>
      <c r="CO131" s="7" t="str">
        <v/>
      </c>
      <c r="CQ131" s="8" t="s">
        <v>129</v>
      </c>
      <c r="CR131" s="7">
        <f t="shared" si="42"/>
        <v>53</v>
      </c>
      <c r="CS131" s="10">
        <v>28.61</v>
      </c>
      <c r="CT131" s="11" t="s">
        <v>132</v>
      </c>
      <c r="CU131" s="7" t="str">
        <v/>
      </c>
      <c r="CV131" s="7" t="str">
        <v/>
      </c>
      <c r="CX131" s="8" t="s">
        <v>129</v>
      </c>
      <c r="CY131" s="7">
        <f t="shared" si="43"/>
        <v>53</v>
      </c>
      <c r="CZ131" s="10">
        <v>28.61</v>
      </c>
      <c r="DA131" s="11" t="s">
        <v>132</v>
      </c>
      <c r="DB131" s="7" t="str">
        <v/>
      </c>
      <c r="DC131" s="7" t="str">
        <v/>
      </c>
      <c r="DE131" s="8" t="s">
        <v>129</v>
      </c>
      <c r="DF131" s="7">
        <f t="shared" si="44"/>
        <v>53</v>
      </c>
      <c r="DG131" s="10">
        <v>28.61</v>
      </c>
      <c r="DH131" s="11" t="s">
        <v>132</v>
      </c>
      <c r="DI131" s="7" t="str">
        <v/>
      </c>
      <c r="DJ131" s="7" t="str">
        <v/>
      </c>
      <c r="DL131" s="8" t="s">
        <v>129</v>
      </c>
      <c r="DM131" s="7">
        <f t="shared" si="45"/>
        <v>53</v>
      </c>
      <c r="DN131" s="10">
        <v>28.61</v>
      </c>
      <c r="DO131" s="11" t="s">
        <v>132</v>
      </c>
      <c r="DP131" s="7" t="str">
        <v/>
      </c>
      <c r="DQ131" s="7" t="str">
        <v/>
      </c>
      <c r="DS131" s="8" t="s">
        <v>129</v>
      </c>
      <c r="DT131" s="7">
        <f t="shared" si="46"/>
        <v>53</v>
      </c>
      <c r="DU131" s="10">
        <v>28.61</v>
      </c>
      <c r="DV131" s="11" t="s">
        <v>132</v>
      </c>
      <c r="DW131" s="7" t="str">
        <v/>
      </c>
      <c r="DX131" s="7" t="str">
        <v/>
      </c>
      <c r="DZ131" s="8" t="s">
        <v>129</v>
      </c>
      <c r="EA131" s="7">
        <f t="shared" si="47"/>
        <v>53</v>
      </c>
      <c r="EB131" s="10">
        <v>28.61</v>
      </c>
      <c r="EC131" s="11" t="s">
        <v>132</v>
      </c>
      <c r="ED131" s="7" t="str">
        <v/>
      </c>
      <c r="EE131" s="7" t="str">
        <v/>
      </c>
      <c r="EG131" s="8" t="s">
        <v>129</v>
      </c>
      <c r="EH131" s="7">
        <f t="shared" si="48"/>
        <v>53</v>
      </c>
      <c r="EI131" s="10">
        <v>28.61</v>
      </c>
      <c r="EJ131" s="11" t="s">
        <v>132</v>
      </c>
      <c r="EK131" s="7" t="str">
        <v/>
      </c>
      <c r="EL131" s="7" t="str">
        <v/>
      </c>
      <c r="EN131" s="8" t="s">
        <v>129</v>
      </c>
      <c r="EO131" s="7">
        <f t="shared" si="49"/>
        <v>53</v>
      </c>
      <c r="EP131" s="10">
        <v>28.61</v>
      </c>
      <c r="EQ131" s="11" t="s">
        <v>132</v>
      </c>
      <c r="ER131" s="7" t="str">
        <v/>
      </c>
      <c r="ES131" s="7" t="str">
        <v/>
      </c>
      <c r="EU131" s="8" t="s">
        <v>129</v>
      </c>
      <c r="EV131" s="7">
        <f t="shared" si="50"/>
        <v>53</v>
      </c>
      <c r="EW131" s="10">
        <v>28.61</v>
      </c>
      <c r="EX131" s="11" t="s">
        <v>132</v>
      </c>
      <c r="EY131" s="7" t="str">
        <v/>
      </c>
      <c r="EZ131" s="7" t="str">
        <v/>
      </c>
      <c r="FB131" s="8" t="s">
        <v>129</v>
      </c>
      <c r="FC131" s="7">
        <f t="shared" si="51"/>
        <v>53</v>
      </c>
      <c r="FD131" s="10">
        <v>28.61</v>
      </c>
      <c r="FE131" s="11" t="s">
        <v>132</v>
      </c>
      <c r="FF131" s="7" t="str">
        <v/>
      </c>
      <c r="FG131" s="7" t="str">
        <v/>
      </c>
      <c r="FI131" s="8" t="s">
        <v>129</v>
      </c>
      <c r="FJ131" s="7">
        <f t="shared" si="52"/>
        <v>53</v>
      </c>
      <c r="FK131" s="10">
        <v>28.61</v>
      </c>
      <c r="FL131" s="11" t="s">
        <v>132</v>
      </c>
      <c r="FM131" s="7" t="str">
        <v/>
      </c>
      <c r="FN131" s="7" t="str">
        <v/>
      </c>
      <c r="FP131" s="8" t="s">
        <v>129</v>
      </c>
      <c r="FQ131" s="7">
        <f t="shared" si="53"/>
        <v>53</v>
      </c>
      <c r="FR131" s="10">
        <v>28.61</v>
      </c>
      <c r="FS131" s="11" t="s">
        <v>132</v>
      </c>
      <c r="FT131" s="7" t="str">
        <v/>
      </c>
      <c r="FU131" s="7" t="str">
        <v/>
      </c>
      <c r="FW131" s="8" t="s">
        <v>129</v>
      </c>
      <c r="FX131" s="7">
        <f t="shared" si="54"/>
        <v>53</v>
      </c>
      <c r="FY131" s="10">
        <v>28.61</v>
      </c>
      <c r="FZ131" s="11" t="s">
        <v>132</v>
      </c>
      <c r="GA131" s="7" t="str">
        <v/>
      </c>
      <c r="GB131" s="7" t="str">
        <v/>
      </c>
    </row>
    <row r="132" spans="2:184" ht="15.75" x14ac:dyDescent="0.25">
      <c r="B132" s="82">
        <f t="shared" si="55"/>
        <v>32292</v>
      </c>
      <c r="C132" s="8" t="s">
        <v>129</v>
      </c>
      <c r="D132" s="7">
        <f t="shared" ref="D132:D195" si="56">VLOOKUP(C132,$C$284:$D$377,2,FALSE)</f>
        <v>53</v>
      </c>
      <c r="E132" s="10">
        <v>32.292000000000002</v>
      </c>
      <c r="F132" s="11" t="s">
        <v>133</v>
      </c>
      <c r="G132" s="7" t="str">
        <v/>
      </c>
      <c r="H132" s="7" t="str">
        <v/>
      </c>
      <c r="J132" s="16">
        <f t="shared" ref="J132:J195" si="57">M132*1000</f>
        <v>32292</v>
      </c>
      <c r="K132" s="8" t="s">
        <v>129</v>
      </c>
      <c r="L132" s="7">
        <f t="shared" ref="L132:L195" si="58">VLOOKUP(K132,$C$284:$D$377,2,FALSE)</f>
        <v>53</v>
      </c>
      <c r="M132" s="10">
        <v>32.292000000000002</v>
      </c>
      <c r="N132" s="11" t="s">
        <v>133</v>
      </c>
      <c r="O132" s="7" t="str">
        <v/>
      </c>
      <c r="P132" s="7" t="str">
        <v/>
      </c>
      <c r="R132" s="8" t="s">
        <v>129</v>
      </c>
      <c r="S132" s="7">
        <f t="shared" ref="S132:S195" si="59">VLOOKUP(R132,$C$284:$D$377,2,FALSE)</f>
        <v>53</v>
      </c>
      <c r="T132" s="10">
        <v>32.292000000000002</v>
      </c>
      <c r="U132" s="11" t="s">
        <v>133</v>
      </c>
      <c r="V132" s="7" t="str">
        <v/>
      </c>
      <c r="W132" s="7" t="str">
        <v/>
      </c>
      <c r="Y132" s="8" t="s">
        <v>129</v>
      </c>
      <c r="Z132" s="7">
        <f t="shared" ref="Z132:Z195" si="60">VLOOKUP(Y132,$C$284:$D$377,2,FALSE)</f>
        <v>53</v>
      </c>
      <c r="AA132" s="10">
        <v>32.292000000000002</v>
      </c>
      <c r="AB132" s="11" t="s">
        <v>133</v>
      </c>
      <c r="AC132" s="7" t="str">
        <v/>
      </c>
      <c r="AD132" s="7" t="str">
        <v/>
      </c>
      <c r="AF132" s="8" t="s">
        <v>129</v>
      </c>
      <c r="AG132" s="7">
        <f t="shared" ref="AG132:AG195" si="61">VLOOKUP(AF132,$C$284:$D$377,2,FALSE)</f>
        <v>53</v>
      </c>
      <c r="AH132" s="10">
        <v>32.292000000000002</v>
      </c>
      <c r="AI132" s="11" t="s">
        <v>133</v>
      </c>
      <c r="AJ132" s="7" t="str">
        <v/>
      </c>
      <c r="AK132" s="7" t="str">
        <v/>
      </c>
      <c r="AM132" s="8" t="s">
        <v>129</v>
      </c>
      <c r="AN132" s="7">
        <f t="shared" ref="AN132:AN195" si="62">VLOOKUP(AM132,$C$284:$D$377,2,FALSE)</f>
        <v>53</v>
      </c>
      <c r="AO132" s="10">
        <v>32.292000000000002</v>
      </c>
      <c r="AP132" s="11" t="s">
        <v>133</v>
      </c>
      <c r="AQ132" s="7" t="str">
        <v/>
      </c>
      <c r="AR132" s="7" t="str">
        <v/>
      </c>
      <c r="AT132" s="8" t="s">
        <v>129</v>
      </c>
      <c r="AU132" s="7">
        <f t="shared" ref="AU132:AU195" si="63">VLOOKUP(AT132,$C$284:$D$377,2,FALSE)</f>
        <v>53</v>
      </c>
      <c r="AV132" s="10">
        <v>32.292000000000002</v>
      </c>
      <c r="AW132" s="11" t="s">
        <v>133</v>
      </c>
      <c r="AX132" s="7" t="str">
        <v/>
      </c>
      <c r="AY132" s="7" t="str">
        <v/>
      </c>
      <c r="BA132" s="8" t="s">
        <v>129</v>
      </c>
      <c r="BB132" s="7">
        <f t="shared" ref="BB132:BB195" si="64">VLOOKUP(BA132,$C$284:$D$377,2,FALSE)</f>
        <v>53</v>
      </c>
      <c r="BC132" s="10">
        <v>32.292000000000002</v>
      </c>
      <c r="BD132" s="11" t="s">
        <v>133</v>
      </c>
      <c r="BE132" s="7" t="str">
        <v/>
      </c>
      <c r="BF132" s="7" t="str">
        <v/>
      </c>
      <c r="BH132" s="8" t="s">
        <v>129</v>
      </c>
      <c r="BI132" s="7">
        <f t="shared" ref="BI132:BI195" si="65">VLOOKUP(BH132,$C$284:$D$377,2,FALSE)</f>
        <v>53</v>
      </c>
      <c r="BJ132" s="10">
        <v>32.292000000000002</v>
      </c>
      <c r="BK132" s="11" t="s">
        <v>133</v>
      </c>
      <c r="BL132" s="7" t="str">
        <v/>
      </c>
      <c r="BM132" s="7" t="str">
        <v/>
      </c>
      <c r="BO132" s="8" t="s">
        <v>129</v>
      </c>
      <c r="BP132" s="7">
        <f t="shared" ref="BP132:BP195" si="66">VLOOKUP(BO132,$C$284:$D$377,2,FALSE)</f>
        <v>53</v>
      </c>
      <c r="BQ132" s="10">
        <v>32.292000000000002</v>
      </c>
      <c r="BR132" s="11" t="s">
        <v>133</v>
      </c>
      <c r="BS132" s="7" t="str">
        <v/>
      </c>
      <c r="BT132" s="7" t="str">
        <v/>
      </c>
      <c r="BV132" s="8" t="s">
        <v>129</v>
      </c>
      <c r="BW132" s="7">
        <f t="shared" ref="BW132:BW195" si="67">VLOOKUP(BV132,$C$284:$D$377,2,FALSE)</f>
        <v>53</v>
      </c>
      <c r="BX132" s="10">
        <v>32.292000000000002</v>
      </c>
      <c r="BY132" s="11" t="s">
        <v>133</v>
      </c>
      <c r="BZ132" s="7" t="str">
        <v/>
      </c>
      <c r="CA132" s="7" t="str">
        <v/>
      </c>
      <c r="CC132" s="8" t="s">
        <v>129</v>
      </c>
      <c r="CD132" s="7">
        <f t="shared" ref="CD132:CD195" si="68">VLOOKUP(CC132,$C$284:$D$377,2,FALSE)</f>
        <v>53</v>
      </c>
      <c r="CE132" s="10">
        <v>32.292000000000002</v>
      </c>
      <c r="CF132" s="11" t="s">
        <v>133</v>
      </c>
      <c r="CG132" s="7" t="str">
        <v/>
      </c>
      <c r="CH132" s="7" t="str">
        <v/>
      </c>
      <c r="CJ132" s="8" t="s">
        <v>129</v>
      </c>
      <c r="CK132" s="7">
        <f t="shared" ref="CK132:CK195" si="69">VLOOKUP(CJ132,$C$284:$D$377,2,FALSE)</f>
        <v>53</v>
      </c>
      <c r="CL132" s="10">
        <v>32.292000000000002</v>
      </c>
      <c r="CM132" s="11" t="s">
        <v>133</v>
      </c>
      <c r="CN132" s="7" t="str">
        <v/>
      </c>
      <c r="CO132" s="7" t="str">
        <v/>
      </c>
      <c r="CQ132" s="8" t="s">
        <v>129</v>
      </c>
      <c r="CR132" s="7">
        <f t="shared" ref="CR132:CR195" si="70">VLOOKUP(CQ132,$C$284:$D$377,2,FALSE)</f>
        <v>53</v>
      </c>
      <c r="CS132" s="10">
        <v>32.292000000000002</v>
      </c>
      <c r="CT132" s="11" t="s">
        <v>133</v>
      </c>
      <c r="CU132" s="7" t="str">
        <v/>
      </c>
      <c r="CV132" s="7" t="str">
        <v/>
      </c>
      <c r="CX132" s="8" t="s">
        <v>129</v>
      </c>
      <c r="CY132" s="7">
        <f t="shared" ref="CY132:CY195" si="71">VLOOKUP(CX132,$C$284:$D$377,2,FALSE)</f>
        <v>53</v>
      </c>
      <c r="CZ132" s="10">
        <v>32.292000000000002</v>
      </c>
      <c r="DA132" s="11" t="s">
        <v>133</v>
      </c>
      <c r="DB132" s="7" t="str">
        <v/>
      </c>
      <c r="DC132" s="7" t="str">
        <v/>
      </c>
      <c r="DE132" s="8" t="s">
        <v>129</v>
      </c>
      <c r="DF132" s="7">
        <f t="shared" ref="DF132:DF195" si="72">VLOOKUP(DE132,$C$284:$D$377,2,FALSE)</f>
        <v>53</v>
      </c>
      <c r="DG132" s="10">
        <v>32.292000000000002</v>
      </c>
      <c r="DH132" s="11" t="s">
        <v>133</v>
      </c>
      <c r="DI132" s="7" t="str">
        <v/>
      </c>
      <c r="DJ132" s="7" t="str">
        <v/>
      </c>
      <c r="DL132" s="8" t="s">
        <v>129</v>
      </c>
      <c r="DM132" s="7">
        <f t="shared" ref="DM132:DM195" si="73">VLOOKUP(DL132,$C$284:$D$377,2,FALSE)</f>
        <v>53</v>
      </c>
      <c r="DN132" s="10">
        <v>32.292000000000002</v>
      </c>
      <c r="DO132" s="11" t="s">
        <v>133</v>
      </c>
      <c r="DP132" s="7" t="str">
        <v/>
      </c>
      <c r="DQ132" s="7" t="str">
        <v/>
      </c>
      <c r="DS132" s="8" t="s">
        <v>129</v>
      </c>
      <c r="DT132" s="7">
        <f t="shared" ref="DT132:DT195" si="74">VLOOKUP(DS132,$C$284:$D$377,2,FALSE)</f>
        <v>53</v>
      </c>
      <c r="DU132" s="10">
        <v>32.292000000000002</v>
      </c>
      <c r="DV132" s="11" t="s">
        <v>133</v>
      </c>
      <c r="DW132" s="7" t="str">
        <v/>
      </c>
      <c r="DX132" s="7" t="str">
        <v/>
      </c>
      <c r="DZ132" s="8" t="s">
        <v>129</v>
      </c>
      <c r="EA132" s="7">
        <f t="shared" ref="EA132:EA195" si="75">VLOOKUP(DZ132,$C$284:$D$377,2,FALSE)</f>
        <v>53</v>
      </c>
      <c r="EB132" s="10">
        <v>32.292000000000002</v>
      </c>
      <c r="EC132" s="11" t="s">
        <v>133</v>
      </c>
      <c r="ED132" s="7" t="str">
        <v/>
      </c>
      <c r="EE132" s="7" t="str">
        <v/>
      </c>
      <c r="EG132" s="8" t="s">
        <v>129</v>
      </c>
      <c r="EH132" s="7">
        <f t="shared" ref="EH132:EH195" si="76">VLOOKUP(EG132,$C$284:$D$377,2,FALSE)</f>
        <v>53</v>
      </c>
      <c r="EI132" s="10">
        <v>32.292000000000002</v>
      </c>
      <c r="EJ132" s="11" t="s">
        <v>133</v>
      </c>
      <c r="EK132" s="7" t="str">
        <v/>
      </c>
      <c r="EL132" s="7" t="str">
        <v/>
      </c>
      <c r="EN132" s="8" t="s">
        <v>129</v>
      </c>
      <c r="EO132" s="7">
        <f t="shared" ref="EO132:EO195" si="77">VLOOKUP(EN132,$C$284:$D$377,2,FALSE)</f>
        <v>53</v>
      </c>
      <c r="EP132" s="10">
        <v>32.292000000000002</v>
      </c>
      <c r="EQ132" s="11" t="s">
        <v>133</v>
      </c>
      <c r="ER132" s="7" t="str">
        <v/>
      </c>
      <c r="ES132" s="7" t="str">
        <v/>
      </c>
      <c r="EU132" s="8" t="s">
        <v>129</v>
      </c>
      <c r="EV132" s="7">
        <f t="shared" ref="EV132:EV195" si="78">VLOOKUP(EU132,$C$284:$D$377,2,FALSE)</f>
        <v>53</v>
      </c>
      <c r="EW132" s="10">
        <v>32.292000000000002</v>
      </c>
      <c r="EX132" s="11" t="s">
        <v>133</v>
      </c>
      <c r="EY132" s="7" t="str">
        <v/>
      </c>
      <c r="EZ132" s="7" t="str">
        <v/>
      </c>
      <c r="FB132" s="8" t="s">
        <v>129</v>
      </c>
      <c r="FC132" s="7">
        <f t="shared" ref="FC132:FC195" si="79">VLOOKUP(FB132,$C$284:$D$377,2,FALSE)</f>
        <v>53</v>
      </c>
      <c r="FD132" s="10">
        <v>32.292000000000002</v>
      </c>
      <c r="FE132" s="11" t="s">
        <v>133</v>
      </c>
      <c r="FF132" s="7" t="str">
        <v/>
      </c>
      <c r="FG132" s="7" t="str">
        <v/>
      </c>
      <c r="FI132" s="8" t="s">
        <v>129</v>
      </c>
      <c r="FJ132" s="7">
        <f t="shared" ref="FJ132:FJ195" si="80">VLOOKUP(FI132,$C$284:$D$377,2,FALSE)</f>
        <v>53</v>
      </c>
      <c r="FK132" s="10">
        <v>32.292000000000002</v>
      </c>
      <c r="FL132" s="11" t="s">
        <v>133</v>
      </c>
      <c r="FM132" s="7" t="str">
        <v/>
      </c>
      <c r="FN132" s="7" t="str">
        <v/>
      </c>
      <c r="FP132" s="8" t="s">
        <v>129</v>
      </c>
      <c r="FQ132" s="7">
        <f t="shared" ref="FQ132:FQ195" si="81">VLOOKUP(FP132,$C$284:$D$377,2,FALSE)</f>
        <v>53</v>
      </c>
      <c r="FR132" s="10">
        <v>32.292000000000002</v>
      </c>
      <c r="FS132" s="11" t="s">
        <v>133</v>
      </c>
      <c r="FT132" s="7" t="str">
        <v/>
      </c>
      <c r="FU132" s="7" t="str">
        <v/>
      </c>
      <c r="FW132" s="8" t="s">
        <v>129</v>
      </c>
      <c r="FX132" s="7">
        <f t="shared" ref="FX132:FX195" si="82">VLOOKUP(FW132,$C$284:$D$377,2,FALSE)</f>
        <v>53</v>
      </c>
      <c r="FY132" s="10">
        <v>32.292000000000002</v>
      </c>
      <c r="FZ132" s="11" t="s">
        <v>133</v>
      </c>
      <c r="GA132" s="7" t="str">
        <v/>
      </c>
      <c r="GB132" s="7" t="str">
        <v/>
      </c>
    </row>
    <row r="133" spans="2:184" ht="15.75" x14ac:dyDescent="0.25">
      <c r="B133" s="82">
        <f t="shared" ref="B133:B196" si="83">IF($A$3=$A$26,E133,E133*1000)</f>
        <v>4111</v>
      </c>
      <c r="C133" s="8" t="s">
        <v>77</v>
      </c>
      <c r="D133" s="7">
        <f t="shared" si="56"/>
        <v>54</v>
      </c>
      <c r="E133" s="10">
        <v>4.1109999999999998</v>
      </c>
      <c r="F133" s="11" t="s">
        <v>134</v>
      </c>
      <c r="G133" s="7" t="str">
        <v/>
      </c>
      <c r="H133" s="7" t="str">
        <v/>
      </c>
      <c r="J133" s="16">
        <f t="shared" si="57"/>
        <v>4111</v>
      </c>
      <c r="K133" s="8" t="s">
        <v>77</v>
      </c>
      <c r="L133" s="7">
        <f t="shared" si="58"/>
        <v>54</v>
      </c>
      <c r="M133" s="10">
        <v>4.1109999999999998</v>
      </c>
      <c r="N133" s="11" t="s">
        <v>134</v>
      </c>
      <c r="O133" s="7" t="str">
        <v/>
      </c>
      <c r="P133" s="7" t="str">
        <v/>
      </c>
      <c r="R133" s="8" t="s">
        <v>77</v>
      </c>
      <c r="S133" s="7">
        <f t="shared" si="59"/>
        <v>54</v>
      </c>
      <c r="T133" s="10">
        <v>4.1109999999999998</v>
      </c>
      <c r="U133" s="11" t="s">
        <v>134</v>
      </c>
      <c r="V133" s="7" t="str">
        <v/>
      </c>
      <c r="W133" s="7" t="str">
        <v/>
      </c>
      <c r="Y133" s="8" t="s">
        <v>77</v>
      </c>
      <c r="Z133" s="7">
        <f t="shared" si="60"/>
        <v>54</v>
      </c>
      <c r="AA133" s="10">
        <v>4.1109999999999998</v>
      </c>
      <c r="AB133" s="11" t="s">
        <v>134</v>
      </c>
      <c r="AC133" s="7" t="str">
        <v/>
      </c>
      <c r="AD133" s="7" t="str">
        <v/>
      </c>
      <c r="AF133" s="8" t="s">
        <v>77</v>
      </c>
      <c r="AG133" s="7">
        <f t="shared" si="61"/>
        <v>54</v>
      </c>
      <c r="AH133" s="10">
        <v>4.1109999999999998</v>
      </c>
      <c r="AI133" s="11" t="s">
        <v>134</v>
      </c>
      <c r="AJ133" s="7" t="str">
        <v/>
      </c>
      <c r="AK133" s="7" t="str">
        <v/>
      </c>
      <c r="AM133" s="8" t="s">
        <v>77</v>
      </c>
      <c r="AN133" s="7">
        <f t="shared" si="62"/>
        <v>54</v>
      </c>
      <c r="AO133" s="10">
        <v>4.1109999999999998</v>
      </c>
      <c r="AP133" s="11" t="s">
        <v>134</v>
      </c>
      <c r="AQ133" s="7" t="str">
        <v/>
      </c>
      <c r="AR133" s="7" t="str">
        <v/>
      </c>
      <c r="AT133" s="8" t="s">
        <v>77</v>
      </c>
      <c r="AU133" s="7">
        <f t="shared" si="63"/>
        <v>54</v>
      </c>
      <c r="AV133" s="10">
        <v>4.1109999999999998</v>
      </c>
      <c r="AW133" s="11" t="s">
        <v>134</v>
      </c>
      <c r="AX133" s="7" t="str">
        <v/>
      </c>
      <c r="AY133" s="7" t="str">
        <v/>
      </c>
      <c r="BA133" s="8" t="s">
        <v>77</v>
      </c>
      <c r="BB133" s="7">
        <f t="shared" si="64"/>
        <v>54</v>
      </c>
      <c r="BC133" s="10">
        <v>4.1109999999999998</v>
      </c>
      <c r="BD133" s="11" t="s">
        <v>134</v>
      </c>
      <c r="BE133" s="7" t="str">
        <v/>
      </c>
      <c r="BF133" s="7" t="str">
        <v/>
      </c>
      <c r="BH133" s="8" t="s">
        <v>77</v>
      </c>
      <c r="BI133" s="7">
        <f t="shared" si="65"/>
        <v>54</v>
      </c>
      <c r="BJ133" s="10">
        <v>4.1109999999999998</v>
      </c>
      <c r="BK133" s="11" t="s">
        <v>134</v>
      </c>
      <c r="BL133" s="7" t="str">
        <v/>
      </c>
      <c r="BM133" s="7" t="str">
        <v/>
      </c>
      <c r="BO133" s="8" t="s">
        <v>77</v>
      </c>
      <c r="BP133" s="7">
        <f t="shared" si="66"/>
        <v>54</v>
      </c>
      <c r="BQ133" s="10">
        <v>4.1109999999999998</v>
      </c>
      <c r="BR133" s="11" t="s">
        <v>134</v>
      </c>
      <c r="BS133" s="7" t="str">
        <v/>
      </c>
      <c r="BT133" s="7" t="str">
        <v/>
      </c>
      <c r="BV133" s="8" t="s">
        <v>77</v>
      </c>
      <c r="BW133" s="7">
        <f t="shared" si="67"/>
        <v>54</v>
      </c>
      <c r="BX133" s="10">
        <v>4.1109999999999998</v>
      </c>
      <c r="BY133" s="11" t="s">
        <v>134</v>
      </c>
      <c r="BZ133" s="7" t="str">
        <v/>
      </c>
      <c r="CA133" s="7" t="str">
        <v/>
      </c>
      <c r="CC133" s="8" t="s">
        <v>77</v>
      </c>
      <c r="CD133" s="7">
        <f t="shared" si="68"/>
        <v>54</v>
      </c>
      <c r="CE133" s="10">
        <v>4.1109999999999998</v>
      </c>
      <c r="CF133" s="11" t="s">
        <v>134</v>
      </c>
      <c r="CG133" s="7" t="str">
        <v/>
      </c>
      <c r="CH133" s="7" t="str">
        <v/>
      </c>
      <c r="CJ133" s="8" t="s">
        <v>77</v>
      </c>
      <c r="CK133" s="7">
        <f t="shared" si="69"/>
        <v>54</v>
      </c>
      <c r="CL133" s="10">
        <v>4.1109999999999998</v>
      </c>
      <c r="CM133" s="11" t="s">
        <v>134</v>
      </c>
      <c r="CN133" s="7" t="str">
        <v/>
      </c>
      <c r="CO133" s="7" t="str">
        <v/>
      </c>
      <c r="CQ133" s="8" t="s">
        <v>77</v>
      </c>
      <c r="CR133" s="7">
        <f t="shared" si="70"/>
        <v>54</v>
      </c>
      <c r="CS133" s="10">
        <v>4.1109999999999998</v>
      </c>
      <c r="CT133" s="11" t="s">
        <v>134</v>
      </c>
      <c r="CU133" s="7" t="str">
        <v/>
      </c>
      <c r="CV133" s="7" t="str">
        <v/>
      </c>
      <c r="CX133" s="8" t="s">
        <v>77</v>
      </c>
      <c r="CY133" s="7">
        <f t="shared" si="71"/>
        <v>54</v>
      </c>
      <c r="CZ133" s="10">
        <v>4.1109999999999998</v>
      </c>
      <c r="DA133" s="11" t="s">
        <v>134</v>
      </c>
      <c r="DB133" s="7" t="str">
        <v/>
      </c>
      <c r="DC133" s="7" t="str">
        <v/>
      </c>
      <c r="DE133" s="8" t="s">
        <v>77</v>
      </c>
      <c r="DF133" s="7">
        <f t="shared" si="72"/>
        <v>54</v>
      </c>
      <c r="DG133" s="10">
        <v>4.1109999999999998</v>
      </c>
      <c r="DH133" s="11" t="s">
        <v>134</v>
      </c>
      <c r="DI133" s="7" t="str">
        <v/>
      </c>
      <c r="DJ133" s="7" t="str">
        <v/>
      </c>
      <c r="DL133" s="8" t="s">
        <v>77</v>
      </c>
      <c r="DM133" s="7">
        <f t="shared" si="73"/>
        <v>54</v>
      </c>
      <c r="DN133" s="10">
        <v>4.1109999999999998</v>
      </c>
      <c r="DO133" s="11" t="s">
        <v>134</v>
      </c>
      <c r="DP133" s="7" t="str">
        <v/>
      </c>
      <c r="DQ133" s="7" t="str">
        <v/>
      </c>
      <c r="DS133" s="8" t="s">
        <v>77</v>
      </c>
      <c r="DT133" s="7">
        <f t="shared" si="74"/>
        <v>54</v>
      </c>
      <c r="DU133" s="10">
        <v>4.1109999999999998</v>
      </c>
      <c r="DV133" s="11" t="s">
        <v>134</v>
      </c>
      <c r="DW133" s="7" t="str">
        <v/>
      </c>
      <c r="DX133" s="7" t="str">
        <v/>
      </c>
      <c r="DZ133" s="8" t="s">
        <v>77</v>
      </c>
      <c r="EA133" s="7">
        <f t="shared" si="75"/>
        <v>54</v>
      </c>
      <c r="EB133" s="10">
        <v>4.1109999999999998</v>
      </c>
      <c r="EC133" s="11" t="s">
        <v>134</v>
      </c>
      <c r="ED133" s="7" t="str">
        <v/>
      </c>
      <c r="EE133" s="7" t="str">
        <v/>
      </c>
      <c r="EG133" s="8" t="s">
        <v>77</v>
      </c>
      <c r="EH133" s="7">
        <f t="shared" si="76"/>
        <v>54</v>
      </c>
      <c r="EI133" s="10">
        <v>4.1109999999999998</v>
      </c>
      <c r="EJ133" s="11" t="s">
        <v>134</v>
      </c>
      <c r="EK133" s="7" t="str">
        <v/>
      </c>
      <c r="EL133" s="7" t="str">
        <v/>
      </c>
      <c r="EN133" s="8" t="s">
        <v>77</v>
      </c>
      <c r="EO133" s="7">
        <f t="shared" si="77"/>
        <v>54</v>
      </c>
      <c r="EP133" s="10">
        <v>4.1109999999999998</v>
      </c>
      <c r="EQ133" s="11" t="s">
        <v>134</v>
      </c>
      <c r="ER133" s="7" t="str">
        <v/>
      </c>
      <c r="ES133" s="7" t="str">
        <v/>
      </c>
      <c r="EU133" s="8" t="s">
        <v>77</v>
      </c>
      <c r="EV133" s="7">
        <f t="shared" si="78"/>
        <v>54</v>
      </c>
      <c r="EW133" s="10">
        <v>4.1109999999999998</v>
      </c>
      <c r="EX133" s="11" t="s">
        <v>134</v>
      </c>
      <c r="EY133" s="7" t="str">
        <v/>
      </c>
      <c r="EZ133" s="7" t="str">
        <v/>
      </c>
      <c r="FB133" s="8" t="s">
        <v>77</v>
      </c>
      <c r="FC133" s="7">
        <f t="shared" si="79"/>
        <v>54</v>
      </c>
      <c r="FD133" s="10">
        <v>4.1109999999999998</v>
      </c>
      <c r="FE133" s="11" t="s">
        <v>134</v>
      </c>
      <c r="FF133" s="7" t="str">
        <v/>
      </c>
      <c r="FG133" s="7" t="str">
        <v/>
      </c>
      <c r="FI133" s="8" t="s">
        <v>77</v>
      </c>
      <c r="FJ133" s="7">
        <f t="shared" si="80"/>
        <v>54</v>
      </c>
      <c r="FK133" s="10">
        <v>4.1109999999999998</v>
      </c>
      <c r="FL133" s="11" t="s">
        <v>134</v>
      </c>
      <c r="FM133" s="7" t="str">
        <v/>
      </c>
      <c r="FN133" s="7" t="str">
        <v/>
      </c>
      <c r="FP133" s="8" t="s">
        <v>77</v>
      </c>
      <c r="FQ133" s="7">
        <f t="shared" si="81"/>
        <v>54</v>
      </c>
      <c r="FR133" s="10">
        <v>4.1109999999999998</v>
      </c>
      <c r="FS133" s="11" t="s">
        <v>134</v>
      </c>
      <c r="FT133" s="7" t="str">
        <v/>
      </c>
      <c r="FU133" s="7" t="str">
        <v/>
      </c>
      <c r="FW133" s="8" t="s">
        <v>77</v>
      </c>
      <c r="FX133" s="7">
        <f t="shared" si="82"/>
        <v>54</v>
      </c>
      <c r="FY133" s="10">
        <v>4.1109999999999998</v>
      </c>
      <c r="FZ133" s="11" t="s">
        <v>134</v>
      </c>
      <c r="GA133" s="7" t="str">
        <v/>
      </c>
      <c r="GB133" s="7" t="str">
        <v/>
      </c>
    </row>
    <row r="134" spans="2:184" ht="15.75" x14ac:dyDescent="0.25">
      <c r="B134" s="82">
        <f t="shared" si="83"/>
        <v>4422</v>
      </c>
      <c r="C134" s="8" t="s">
        <v>77</v>
      </c>
      <c r="D134" s="7">
        <f t="shared" si="56"/>
        <v>54</v>
      </c>
      <c r="E134" s="10">
        <v>4.4219999999999997</v>
      </c>
      <c r="F134" s="11" t="s">
        <v>135</v>
      </c>
      <c r="G134" s="7" t="str">
        <v/>
      </c>
      <c r="H134" s="7" t="str">
        <v/>
      </c>
      <c r="J134" s="16">
        <f t="shared" si="57"/>
        <v>4422</v>
      </c>
      <c r="K134" s="8" t="s">
        <v>77</v>
      </c>
      <c r="L134" s="7">
        <f t="shared" si="58"/>
        <v>54</v>
      </c>
      <c r="M134" s="10">
        <v>4.4219999999999997</v>
      </c>
      <c r="N134" s="11" t="s">
        <v>135</v>
      </c>
      <c r="O134" s="7" t="str">
        <v/>
      </c>
      <c r="P134" s="7" t="str">
        <v/>
      </c>
      <c r="R134" s="8" t="s">
        <v>77</v>
      </c>
      <c r="S134" s="7">
        <f t="shared" si="59"/>
        <v>54</v>
      </c>
      <c r="T134" s="10">
        <v>4.4219999999999997</v>
      </c>
      <c r="U134" s="11" t="s">
        <v>135</v>
      </c>
      <c r="V134" s="7" t="str">
        <v/>
      </c>
      <c r="W134" s="7" t="str">
        <v/>
      </c>
      <c r="Y134" s="8" t="s">
        <v>77</v>
      </c>
      <c r="Z134" s="7">
        <f t="shared" si="60"/>
        <v>54</v>
      </c>
      <c r="AA134" s="10">
        <v>4.4219999999999997</v>
      </c>
      <c r="AB134" s="11" t="s">
        <v>135</v>
      </c>
      <c r="AC134" s="7" t="str">
        <v/>
      </c>
      <c r="AD134" s="7" t="str">
        <v/>
      </c>
      <c r="AF134" s="8" t="s">
        <v>77</v>
      </c>
      <c r="AG134" s="7">
        <f t="shared" si="61"/>
        <v>54</v>
      </c>
      <c r="AH134" s="10">
        <v>4.4219999999999997</v>
      </c>
      <c r="AI134" s="11" t="s">
        <v>135</v>
      </c>
      <c r="AJ134" s="7" t="str">
        <v/>
      </c>
      <c r="AK134" s="7" t="str">
        <v/>
      </c>
      <c r="AM134" s="8" t="s">
        <v>77</v>
      </c>
      <c r="AN134" s="7">
        <f t="shared" si="62"/>
        <v>54</v>
      </c>
      <c r="AO134" s="10">
        <v>4.4219999999999997</v>
      </c>
      <c r="AP134" s="11" t="s">
        <v>135</v>
      </c>
      <c r="AQ134" s="7" t="str">
        <v/>
      </c>
      <c r="AR134" s="7" t="str">
        <v/>
      </c>
      <c r="AT134" s="8" t="s">
        <v>77</v>
      </c>
      <c r="AU134" s="7">
        <f t="shared" si="63"/>
        <v>54</v>
      </c>
      <c r="AV134" s="10">
        <v>4.4219999999999997</v>
      </c>
      <c r="AW134" s="11" t="s">
        <v>135</v>
      </c>
      <c r="AX134" s="7" t="str">
        <v/>
      </c>
      <c r="AY134" s="7" t="str">
        <v/>
      </c>
      <c r="BA134" s="8" t="s">
        <v>77</v>
      </c>
      <c r="BB134" s="7">
        <f t="shared" si="64"/>
        <v>54</v>
      </c>
      <c r="BC134" s="10">
        <v>4.4219999999999997</v>
      </c>
      <c r="BD134" s="11" t="s">
        <v>135</v>
      </c>
      <c r="BE134" s="7" t="str">
        <v/>
      </c>
      <c r="BF134" s="7" t="str">
        <v/>
      </c>
      <c r="BH134" s="8" t="s">
        <v>77</v>
      </c>
      <c r="BI134" s="7">
        <f t="shared" si="65"/>
        <v>54</v>
      </c>
      <c r="BJ134" s="10">
        <v>4.4219999999999997</v>
      </c>
      <c r="BK134" s="11" t="s">
        <v>135</v>
      </c>
      <c r="BL134" s="7" t="str">
        <v/>
      </c>
      <c r="BM134" s="7" t="str">
        <v/>
      </c>
      <c r="BO134" s="8" t="s">
        <v>77</v>
      </c>
      <c r="BP134" s="7">
        <f t="shared" si="66"/>
        <v>54</v>
      </c>
      <c r="BQ134" s="10">
        <v>4.4219999999999997</v>
      </c>
      <c r="BR134" s="11" t="s">
        <v>135</v>
      </c>
      <c r="BS134" s="7" t="str">
        <v/>
      </c>
      <c r="BT134" s="7" t="str">
        <v/>
      </c>
      <c r="BV134" s="8" t="s">
        <v>77</v>
      </c>
      <c r="BW134" s="7">
        <f t="shared" si="67"/>
        <v>54</v>
      </c>
      <c r="BX134" s="10">
        <v>4.4219999999999997</v>
      </c>
      <c r="BY134" s="11" t="s">
        <v>135</v>
      </c>
      <c r="BZ134" s="7" t="str">
        <v/>
      </c>
      <c r="CA134" s="7" t="str">
        <v/>
      </c>
      <c r="CC134" s="8" t="s">
        <v>77</v>
      </c>
      <c r="CD134" s="7">
        <f t="shared" si="68"/>
        <v>54</v>
      </c>
      <c r="CE134" s="10">
        <v>4.4219999999999997</v>
      </c>
      <c r="CF134" s="11" t="s">
        <v>135</v>
      </c>
      <c r="CG134" s="7" t="str">
        <v/>
      </c>
      <c r="CH134" s="7" t="str">
        <v/>
      </c>
      <c r="CJ134" s="8" t="s">
        <v>77</v>
      </c>
      <c r="CK134" s="7">
        <f t="shared" si="69"/>
        <v>54</v>
      </c>
      <c r="CL134" s="10">
        <v>4.4219999999999997</v>
      </c>
      <c r="CM134" s="11" t="s">
        <v>135</v>
      </c>
      <c r="CN134" s="7" t="str">
        <v/>
      </c>
      <c r="CO134" s="7" t="str">
        <v/>
      </c>
      <c r="CQ134" s="8" t="s">
        <v>77</v>
      </c>
      <c r="CR134" s="7">
        <f t="shared" si="70"/>
        <v>54</v>
      </c>
      <c r="CS134" s="10">
        <v>4.4219999999999997</v>
      </c>
      <c r="CT134" s="11" t="s">
        <v>135</v>
      </c>
      <c r="CU134" s="7" t="str">
        <v/>
      </c>
      <c r="CV134" s="7" t="str">
        <v/>
      </c>
      <c r="CX134" s="8" t="s">
        <v>77</v>
      </c>
      <c r="CY134" s="7">
        <f t="shared" si="71"/>
        <v>54</v>
      </c>
      <c r="CZ134" s="10">
        <v>4.4219999999999997</v>
      </c>
      <c r="DA134" s="11" t="s">
        <v>135</v>
      </c>
      <c r="DB134" s="7" t="str">
        <v/>
      </c>
      <c r="DC134" s="7" t="str">
        <v/>
      </c>
      <c r="DE134" s="8" t="s">
        <v>77</v>
      </c>
      <c r="DF134" s="7">
        <f t="shared" si="72"/>
        <v>54</v>
      </c>
      <c r="DG134" s="10">
        <v>4.4219999999999997</v>
      </c>
      <c r="DH134" s="11" t="s">
        <v>135</v>
      </c>
      <c r="DI134" s="7" t="str">
        <v/>
      </c>
      <c r="DJ134" s="7" t="str">
        <v/>
      </c>
      <c r="DL134" s="8" t="s">
        <v>77</v>
      </c>
      <c r="DM134" s="7">
        <f t="shared" si="73"/>
        <v>54</v>
      </c>
      <c r="DN134" s="10">
        <v>4.4219999999999997</v>
      </c>
      <c r="DO134" s="11" t="s">
        <v>135</v>
      </c>
      <c r="DP134" s="7" t="str">
        <v/>
      </c>
      <c r="DQ134" s="7" t="str">
        <v/>
      </c>
      <c r="DS134" s="8" t="s">
        <v>77</v>
      </c>
      <c r="DT134" s="7">
        <f t="shared" si="74"/>
        <v>54</v>
      </c>
      <c r="DU134" s="10">
        <v>4.4219999999999997</v>
      </c>
      <c r="DV134" s="11" t="s">
        <v>135</v>
      </c>
      <c r="DW134" s="7" t="str">
        <v/>
      </c>
      <c r="DX134" s="7" t="str">
        <v/>
      </c>
      <c r="DZ134" s="8" t="s">
        <v>77</v>
      </c>
      <c r="EA134" s="7">
        <f t="shared" si="75"/>
        <v>54</v>
      </c>
      <c r="EB134" s="10">
        <v>4.4219999999999997</v>
      </c>
      <c r="EC134" s="11" t="s">
        <v>135</v>
      </c>
      <c r="ED134" s="7" t="str">
        <v/>
      </c>
      <c r="EE134" s="7" t="str">
        <v/>
      </c>
      <c r="EG134" s="8" t="s">
        <v>77</v>
      </c>
      <c r="EH134" s="7">
        <f t="shared" si="76"/>
        <v>54</v>
      </c>
      <c r="EI134" s="10">
        <v>4.4219999999999997</v>
      </c>
      <c r="EJ134" s="11" t="s">
        <v>135</v>
      </c>
      <c r="EK134" s="7" t="str">
        <v/>
      </c>
      <c r="EL134" s="7" t="str">
        <v/>
      </c>
      <c r="EN134" s="8" t="s">
        <v>77</v>
      </c>
      <c r="EO134" s="7">
        <f t="shared" si="77"/>
        <v>54</v>
      </c>
      <c r="EP134" s="10">
        <v>4.4219999999999997</v>
      </c>
      <c r="EQ134" s="11" t="s">
        <v>135</v>
      </c>
      <c r="ER134" s="7" t="str">
        <v/>
      </c>
      <c r="ES134" s="7" t="str">
        <v/>
      </c>
      <c r="EU134" s="8" t="s">
        <v>77</v>
      </c>
      <c r="EV134" s="7">
        <f t="shared" si="78"/>
        <v>54</v>
      </c>
      <c r="EW134" s="10">
        <v>4.4219999999999997</v>
      </c>
      <c r="EX134" s="11" t="s">
        <v>135</v>
      </c>
      <c r="EY134" s="7" t="str">
        <v/>
      </c>
      <c r="EZ134" s="7" t="str">
        <v/>
      </c>
      <c r="FB134" s="8" t="s">
        <v>77</v>
      </c>
      <c r="FC134" s="7">
        <f t="shared" si="79"/>
        <v>54</v>
      </c>
      <c r="FD134" s="10">
        <v>4.4219999999999997</v>
      </c>
      <c r="FE134" s="11" t="s">
        <v>135</v>
      </c>
      <c r="FF134" s="7" t="str">
        <v/>
      </c>
      <c r="FG134" s="7" t="str">
        <v/>
      </c>
      <c r="FI134" s="8" t="s">
        <v>77</v>
      </c>
      <c r="FJ134" s="7">
        <f t="shared" si="80"/>
        <v>54</v>
      </c>
      <c r="FK134" s="10">
        <v>4.4219999999999997</v>
      </c>
      <c r="FL134" s="11" t="s">
        <v>135</v>
      </c>
      <c r="FM134" s="7" t="str">
        <v/>
      </c>
      <c r="FN134" s="7" t="str">
        <v/>
      </c>
      <c r="FP134" s="8" t="s">
        <v>77</v>
      </c>
      <c r="FQ134" s="7">
        <f t="shared" si="81"/>
        <v>54</v>
      </c>
      <c r="FR134" s="10">
        <v>4.4219999999999997</v>
      </c>
      <c r="FS134" s="11" t="s">
        <v>135</v>
      </c>
      <c r="FT134" s="7" t="str">
        <v/>
      </c>
      <c r="FU134" s="7" t="str">
        <v/>
      </c>
      <c r="FW134" s="8" t="s">
        <v>77</v>
      </c>
      <c r="FX134" s="7">
        <f t="shared" si="82"/>
        <v>54</v>
      </c>
      <c r="FY134" s="10">
        <v>4.4219999999999997</v>
      </c>
      <c r="FZ134" s="11" t="s">
        <v>135</v>
      </c>
      <c r="GA134" s="7" t="str">
        <v/>
      </c>
      <c r="GB134" s="7" t="str">
        <v/>
      </c>
    </row>
    <row r="135" spans="2:184" ht="15.75" x14ac:dyDescent="0.25">
      <c r="B135" s="82">
        <f t="shared" si="83"/>
        <v>29802</v>
      </c>
      <c r="C135" s="8" t="s">
        <v>77</v>
      </c>
      <c r="D135" s="7">
        <f t="shared" si="56"/>
        <v>54</v>
      </c>
      <c r="E135" s="10">
        <v>29.802</v>
      </c>
      <c r="F135" s="11" t="s">
        <v>132</v>
      </c>
      <c r="G135" s="7" t="str">
        <v/>
      </c>
      <c r="H135" s="7" t="str">
        <v/>
      </c>
      <c r="J135" s="16">
        <f t="shared" si="57"/>
        <v>29802</v>
      </c>
      <c r="K135" s="8" t="s">
        <v>77</v>
      </c>
      <c r="L135" s="7">
        <f t="shared" si="58"/>
        <v>54</v>
      </c>
      <c r="M135" s="10">
        <v>29.802</v>
      </c>
      <c r="N135" s="11" t="s">
        <v>132</v>
      </c>
      <c r="O135" s="7" t="str">
        <v/>
      </c>
      <c r="P135" s="7" t="str">
        <v/>
      </c>
      <c r="R135" s="8" t="s">
        <v>77</v>
      </c>
      <c r="S135" s="7">
        <f t="shared" si="59"/>
        <v>54</v>
      </c>
      <c r="T135" s="10">
        <v>29.802</v>
      </c>
      <c r="U135" s="11" t="s">
        <v>132</v>
      </c>
      <c r="V135" s="7" t="str">
        <v/>
      </c>
      <c r="W135" s="7" t="str">
        <v/>
      </c>
      <c r="Y135" s="8" t="s">
        <v>77</v>
      </c>
      <c r="Z135" s="7">
        <f t="shared" si="60"/>
        <v>54</v>
      </c>
      <c r="AA135" s="10">
        <v>29.802</v>
      </c>
      <c r="AB135" s="11" t="s">
        <v>132</v>
      </c>
      <c r="AC135" s="7" t="str">
        <v/>
      </c>
      <c r="AD135" s="7" t="str">
        <v/>
      </c>
      <c r="AF135" s="8" t="s">
        <v>77</v>
      </c>
      <c r="AG135" s="7">
        <f t="shared" si="61"/>
        <v>54</v>
      </c>
      <c r="AH135" s="10">
        <v>29.802</v>
      </c>
      <c r="AI135" s="11" t="s">
        <v>132</v>
      </c>
      <c r="AJ135" s="7" t="str">
        <v/>
      </c>
      <c r="AK135" s="7" t="str">
        <v/>
      </c>
      <c r="AM135" s="8" t="s">
        <v>77</v>
      </c>
      <c r="AN135" s="7">
        <f t="shared" si="62"/>
        <v>54</v>
      </c>
      <c r="AO135" s="10">
        <v>29.802</v>
      </c>
      <c r="AP135" s="11" t="s">
        <v>132</v>
      </c>
      <c r="AQ135" s="7" t="str">
        <v/>
      </c>
      <c r="AR135" s="7" t="str">
        <v/>
      </c>
      <c r="AT135" s="8" t="s">
        <v>77</v>
      </c>
      <c r="AU135" s="7">
        <f t="shared" si="63"/>
        <v>54</v>
      </c>
      <c r="AV135" s="10">
        <v>29.802</v>
      </c>
      <c r="AW135" s="11" t="s">
        <v>132</v>
      </c>
      <c r="AX135" s="7" t="str">
        <v/>
      </c>
      <c r="AY135" s="7" t="str">
        <v/>
      </c>
      <c r="BA135" s="8" t="s">
        <v>77</v>
      </c>
      <c r="BB135" s="7">
        <f t="shared" si="64"/>
        <v>54</v>
      </c>
      <c r="BC135" s="10">
        <v>29.802</v>
      </c>
      <c r="BD135" s="11" t="s">
        <v>132</v>
      </c>
      <c r="BE135" s="7" t="str">
        <v/>
      </c>
      <c r="BF135" s="7" t="str">
        <v/>
      </c>
      <c r="BH135" s="8" t="s">
        <v>77</v>
      </c>
      <c r="BI135" s="7">
        <f t="shared" si="65"/>
        <v>54</v>
      </c>
      <c r="BJ135" s="10">
        <v>29.802</v>
      </c>
      <c r="BK135" s="11" t="s">
        <v>132</v>
      </c>
      <c r="BL135" s="7" t="str">
        <v/>
      </c>
      <c r="BM135" s="7" t="str">
        <v/>
      </c>
      <c r="BO135" s="8" t="s">
        <v>77</v>
      </c>
      <c r="BP135" s="7">
        <f t="shared" si="66"/>
        <v>54</v>
      </c>
      <c r="BQ135" s="10">
        <v>29.802</v>
      </c>
      <c r="BR135" s="11" t="s">
        <v>132</v>
      </c>
      <c r="BS135" s="7" t="str">
        <v/>
      </c>
      <c r="BT135" s="7" t="str">
        <v/>
      </c>
      <c r="BV135" s="8" t="s">
        <v>77</v>
      </c>
      <c r="BW135" s="7">
        <f t="shared" si="67"/>
        <v>54</v>
      </c>
      <c r="BX135" s="10">
        <v>29.802</v>
      </c>
      <c r="BY135" s="11" t="s">
        <v>132</v>
      </c>
      <c r="BZ135" s="7" t="str">
        <v/>
      </c>
      <c r="CA135" s="7" t="str">
        <v/>
      </c>
      <c r="CC135" s="8" t="s">
        <v>77</v>
      </c>
      <c r="CD135" s="7">
        <f t="shared" si="68"/>
        <v>54</v>
      </c>
      <c r="CE135" s="10">
        <v>29.802</v>
      </c>
      <c r="CF135" s="11" t="s">
        <v>132</v>
      </c>
      <c r="CG135" s="7" t="str">
        <v/>
      </c>
      <c r="CH135" s="7" t="str">
        <v/>
      </c>
      <c r="CJ135" s="8" t="s">
        <v>77</v>
      </c>
      <c r="CK135" s="7">
        <f t="shared" si="69"/>
        <v>54</v>
      </c>
      <c r="CL135" s="10">
        <v>29.802</v>
      </c>
      <c r="CM135" s="11" t="s">
        <v>132</v>
      </c>
      <c r="CN135" s="7" t="str">
        <v/>
      </c>
      <c r="CO135" s="7" t="str">
        <v/>
      </c>
      <c r="CQ135" s="8" t="s">
        <v>77</v>
      </c>
      <c r="CR135" s="7">
        <f t="shared" si="70"/>
        <v>54</v>
      </c>
      <c r="CS135" s="10">
        <v>29.802</v>
      </c>
      <c r="CT135" s="11" t="s">
        <v>132</v>
      </c>
      <c r="CU135" s="7" t="str">
        <v/>
      </c>
      <c r="CV135" s="7" t="str">
        <v/>
      </c>
      <c r="CX135" s="8" t="s">
        <v>77</v>
      </c>
      <c r="CY135" s="7">
        <f t="shared" si="71"/>
        <v>54</v>
      </c>
      <c r="CZ135" s="10">
        <v>29.802</v>
      </c>
      <c r="DA135" s="11" t="s">
        <v>132</v>
      </c>
      <c r="DB135" s="7" t="str">
        <v/>
      </c>
      <c r="DC135" s="7" t="str">
        <v/>
      </c>
      <c r="DE135" s="8" t="s">
        <v>77</v>
      </c>
      <c r="DF135" s="7">
        <f t="shared" si="72"/>
        <v>54</v>
      </c>
      <c r="DG135" s="10">
        <v>29.802</v>
      </c>
      <c r="DH135" s="11" t="s">
        <v>132</v>
      </c>
      <c r="DI135" s="7" t="str">
        <v/>
      </c>
      <c r="DJ135" s="7" t="str">
        <v/>
      </c>
      <c r="DL135" s="8" t="s">
        <v>77</v>
      </c>
      <c r="DM135" s="7">
        <f t="shared" si="73"/>
        <v>54</v>
      </c>
      <c r="DN135" s="10">
        <v>29.802</v>
      </c>
      <c r="DO135" s="11" t="s">
        <v>132</v>
      </c>
      <c r="DP135" s="7" t="str">
        <v/>
      </c>
      <c r="DQ135" s="7" t="str">
        <v/>
      </c>
      <c r="DS135" s="8" t="s">
        <v>77</v>
      </c>
      <c r="DT135" s="7">
        <f t="shared" si="74"/>
        <v>54</v>
      </c>
      <c r="DU135" s="10">
        <v>29.802</v>
      </c>
      <c r="DV135" s="11" t="s">
        <v>132</v>
      </c>
      <c r="DW135" s="7" t="str">
        <v/>
      </c>
      <c r="DX135" s="7" t="str">
        <v/>
      </c>
      <c r="DZ135" s="8" t="s">
        <v>77</v>
      </c>
      <c r="EA135" s="7">
        <f t="shared" si="75"/>
        <v>54</v>
      </c>
      <c r="EB135" s="10">
        <v>29.802</v>
      </c>
      <c r="EC135" s="11" t="s">
        <v>132</v>
      </c>
      <c r="ED135" s="7" t="str">
        <v/>
      </c>
      <c r="EE135" s="7" t="str">
        <v/>
      </c>
      <c r="EG135" s="8" t="s">
        <v>77</v>
      </c>
      <c r="EH135" s="7">
        <f t="shared" si="76"/>
        <v>54</v>
      </c>
      <c r="EI135" s="10">
        <v>29.802</v>
      </c>
      <c r="EJ135" s="11" t="s">
        <v>132</v>
      </c>
      <c r="EK135" s="7" t="str">
        <v/>
      </c>
      <c r="EL135" s="7" t="str">
        <v/>
      </c>
      <c r="EN135" s="8" t="s">
        <v>77</v>
      </c>
      <c r="EO135" s="7">
        <f t="shared" si="77"/>
        <v>54</v>
      </c>
      <c r="EP135" s="10">
        <v>29.802</v>
      </c>
      <c r="EQ135" s="11" t="s">
        <v>132</v>
      </c>
      <c r="ER135" s="7" t="str">
        <v/>
      </c>
      <c r="ES135" s="7" t="str">
        <v/>
      </c>
      <c r="EU135" s="8" t="s">
        <v>77</v>
      </c>
      <c r="EV135" s="7">
        <f t="shared" si="78"/>
        <v>54</v>
      </c>
      <c r="EW135" s="10">
        <v>29.802</v>
      </c>
      <c r="EX135" s="11" t="s">
        <v>132</v>
      </c>
      <c r="EY135" s="7" t="str">
        <v/>
      </c>
      <c r="EZ135" s="7" t="str">
        <v/>
      </c>
      <c r="FB135" s="8" t="s">
        <v>77</v>
      </c>
      <c r="FC135" s="7">
        <f t="shared" si="79"/>
        <v>54</v>
      </c>
      <c r="FD135" s="10">
        <v>29.802</v>
      </c>
      <c r="FE135" s="11" t="s">
        <v>132</v>
      </c>
      <c r="FF135" s="7" t="str">
        <v/>
      </c>
      <c r="FG135" s="7" t="str">
        <v/>
      </c>
      <c r="FI135" s="8" t="s">
        <v>77</v>
      </c>
      <c r="FJ135" s="7">
        <f t="shared" si="80"/>
        <v>54</v>
      </c>
      <c r="FK135" s="10">
        <v>29.802</v>
      </c>
      <c r="FL135" s="11" t="s">
        <v>132</v>
      </c>
      <c r="FM135" s="7" t="str">
        <v/>
      </c>
      <c r="FN135" s="7" t="str">
        <v/>
      </c>
      <c r="FP135" s="8" t="s">
        <v>77</v>
      </c>
      <c r="FQ135" s="7">
        <f t="shared" si="81"/>
        <v>54</v>
      </c>
      <c r="FR135" s="10">
        <v>29.802</v>
      </c>
      <c r="FS135" s="11" t="s">
        <v>132</v>
      </c>
      <c r="FT135" s="7" t="str">
        <v/>
      </c>
      <c r="FU135" s="7" t="str">
        <v/>
      </c>
      <c r="FW135" s="8" t="s">
        <v>77</v>
      </c>
      <c r="FX135" s="7">
        <f t="shared" si="82"/>
        <v>54</v>
      </c>
      <c r="FY135" s="10">
        <v>29.802</v>
      </c>
      <c r="FZ135" s="11" t="s">
        <v>132</v>
      </c>
      <c r="GA135" s="7" t="str">
        <v/>
      </c>
      <c r="GB135" s="7" t="str">
        <v/>
      </c>
    </row>
    <row r="136" spans="2:184" ht="15.75" x14ac:dyDescent="0.25">
      <c r="B136" s="82">
        <f t="shared" si="83"/>
        <v>33644</v>
      </c>
      <c r="C136" s="8" t="s">
        <v>77</v>
      </c>
      <c r="D136" s="7">
        <f t="shared" si="56"/>
        <v>54</v>
      </c>
      <c r="E136" s="10">
        <v>33.643999999999998</v>
      </c>
      <c r="F136" s="11" t="s">
        <v>133</v>
      </c>
      <c r="G136" s="7" t="str">
        <v/>
      </c>
      <c r="H136" s="7" t="str">
        <v/>
      </c>
      <c r="J136" s="16">
        <f t="shared" si="57"/>
        <v>33644</v>
      </c>
      <c r="K136" s="8" t="s">
        <v>77</v>
      </c>
      <c r="L136" s="7">
        <f t="shared" si="58"/>
        <v>54</v>
      </c>
      <c r="M136" s="10">
        <v>33.643999999999998</v>
      </c>
      <c r="N136" s="11" t="s">
        <v>133</v>
      </c>
      <c r="O136" s="7" t="str">
        <v/>
      </c>
      <c r="P136" s="7" t="str">
        <v/>
      </c>
      <c r="R136" s="8" t="s">
        <v>77</v>
      </c>
      <c r="S136" s="7">
        <f t="shared" si="59"/>
        <v>54</v>
      </c>
      <c r="T136" s="10">
        <v>33.643999999999998</v>
      </c>
      <c r="U136" s="11" t="s">
        <v>133</v>
      </c>
      <c r="V136" s="7" t="str">
        <v/>
      </c>
      <c r="W136" s="7" t="str">
        <v/>
      </c>
      <c r="Y136" s="8" t="s">
        <v>77</v>
      </c>
      <c r="Z136" s="7">
        <f t="shared" si="60"/>
        <v>54</v>
      </c>
      <c r="AA136" s="10">
        <v>33.643999999999998</v>
      </c>
      <c r="AB136" s="11" t="s">
        <v>133</v>
      </c>
      <c r="AC136" s="7" t="str">
        <v/>
      </c>
      <c r="AD136" s="7" t="str">
        <v/>
      </c>
      <c r="AF136" s="8" t="s">
        <v>77</v>
      </c>
      <c r="AG136" s="7">
        <f t="shared" si="61"/>
        <v>54</v>
      </c>
      <c r="AH136" s="10">
        <v>33.643999999999998</v>
      </c>
      <c r="AI136" s="11" t="s">
        <v>133</v>
      </c>
      <c r="AJ136" s="7" t="str">
        <v/>
      </c>
      <c r="AK136" s="7" t="str">
        <v/>
      </c>
      <c r="AM136" s="8" t="s">
        <v>77</v>
      </c>
      <c r="AN136" s="7">
        <f t="shared" si="62"/>
        <v>54</v>
      </c>
      <c r="AO136" s="10">
        <v>33.643999999999998</v>
      </c>
      <c r="AP136" s="11" t="s">
        <v>133</v>
      </c>
      <c r="AQ136" s="7" t="str">
        <v/>
      </c>
      <c r="AR136" s="7" t="str">
        <v/>
      </c>
      <c r="AT136" s="8" t="s">
        <v>77</v>
      </c>
      <c r="AU136" s="7">
        <f t="shared" si="63"/>
        <v>54</v>
      </c>
      <c r="AV136" s="10">
        <v>33.643999999999998</v>
      </c>
      <c r="AW136" s="11" t="s">
        <v>133</v>
      </c>
      <c r="AX136" s="7" t="str">
        <v/>
      </c>
      <c r="AY136" s="7" t="str">
        <v/>
      </c>
      <c r="BA136" s="8" t="s">
        <v>77</v>
      </c>
      <c r="BB136" s="7">
        <f t="shared" si="64"/>
        <v>54</v>
      </c>
      <c r="BC136" s="10">
        <v>33.643999999999998</v>
      </c>
      <c r="BD136" s="11" t="s">
        <v>133</v>
      </c>
      <c r="BE136" s="7" t="str">
        <v/>
      </c>
      <c r="BF136" s="7" t="str">
        <v/>
      </c>
      <c r="BH136" s="8" t="s">
        <v>77</v>
      </c>
      <c r="BI136" s="7">
        <f t="shared" si="65"/>
        <v>54</v>
      </c>
      <c r="BJ136" s="10">
        <v>33.643999999999998</v>
      </c>
      <c r="BK136" s="11" t="s">
        <v>133</v>
      </c>
      <c r="BL136" s="7" t="str">
        <v/>
      </c>
      <c r="BM136" s="7" t="str">
        <v/>
      </c>
      <c r="BO136" s="8" t="s">
        <v>77</v>
      </c>
      <c r="BP136" s="7">
        <f t="shared" si="66"/>
        <v>54</v>
      </c>
      <c r="BQ136" s="10">
        <v>33.643999999999998</v>
      </c>
      <c r="BR136" s="11" t="s">
        <v>133</v>
      </c>
      <c r="BS136" s="7" t="str">
        <v/>
      </c>
      <c r="BT136" s="7" t="str">
        <v/>
      </c>
      <c r="BV136" s="8" t="s">
        <v>77</v>
      </c>
      <c r="BW136" s="7">
        <f t="shared" si="67"/>
        <v>54</v>
      </c>
      <c r="BX136" s="10">
        <v>33.643999999999998</v>
      </c>
      <c r="BY136" s="11" t="s">
        <v>133</v>
      </c>
      <c r="BZ136" s="7" t="str">
        <v/>
      </c>
      <c r="CA136" s="7" t="str">
        <v/>
      </c>
      <c r="CC136" s="8" t="s">
        <v>77</v>
      </c>
      <c r="CD136" s="7">
        <f t="shared" si="68"/>
        <v>54</v>
      </c>
      <c r="CE136" s="10">
        <v>33.643999999999998</v>
      </c>
      <c r="CF136" s="11" t="s">
        <v>133</v>
      </c>
      <c r="CG136" s="7" t="str">
        <v/>
      </c>
      <c r="CH136" s="7" t="str">
        <v/>
      </c>
      <c r="CJ136" s="8" t="s">
        <v>77</v>
      </c>
      <c r="CK136" s="7">
        <f t="shared" si="69"/>
        <v>54</v>
      </c>
      <c r="CL136" s="10">
        <v>33.643999999999998</v>
      </c>
      <c r="CM136" s="11" t="s">
        <v>133</v>
      </c>
      <c r="CN136" s="7" t="str">
        <v/>
      </c>
      <c r="CO136" s="7" t="str">
        <v/>
      </c>
      <c r="CQ136" s="8" t="s">
        <v>77</v>
      </c>
      <c r="CR136" s="7">
        <f t="shared" si="70"/>
        <v>54</v>
      </c>
      <c r="CS136" s="10">
        <v>33.643999999999998</v>
      </c>
      <c r="CT136" s="11" t="s">
        <v>133</v>
      </c>
      <c r="CU136" s="7" t="str">
        <v/>
      </c>
      <c r="CV136" s="7" t="str">
        <v/>
      </c>
      <c r="CX136" s="8" t="s">
        <v>77</v>
      </c>
      <c r="CY136" s="7">
        <f t="shared" si="71"/>
        <v>54</v>
      </c>
      <c r="CZ136" s="10">
        <v>33.643999999999998</v>
      </c>
      <c r="DA136" s="11" t="s">
        <v>133</v>
      </c>
      <c r="DB136" s="7" t="str">
        <v/>
      </c>
      <c r="DC136" s="7" t="str">
        <v/>
      </c>
      <c r="DE136" s="8" t="s">
        <v>77</v>
      </c>
      <c r="DF136" s="7">
        <f t="shared" si="72"/>
        <v>54</v>
      </c>
      <c r="DG136" s="10">
        <v>33.643999999999998</v>
      </c>
      <c r="DH136" s="11" t="s">
        <v>133</v>
      </c>
      <c r="DI136" s="7" t="str">
        <v/>
      </c>
      <c r="DJ136" s="7" t="str">
        <v/>
      </c>
      <c r="DL136" s="8" t="s">
        <v>77</v>
      </c>
      <c r="DM136" s="7">
        <f t="shared" si="73"/>
        <v>54</v>
      </c>
      <c r="DN136" s="10">
        <v>33.643999999999998</v>
      </c>
      <c r="DO136" s="11" t="s">
        <v>133</v>
      </c>
      <c r="DP136" s="7" t="str">
        <v/>
      </c>
      <c r="DQ136" s="7" t="str">
        <v/>
      </c>
      <c r="DS136" s="8" t="s">
        <v>77</v>
      </c>
      <c r="DT136" s="7">
        <f t="shared" si="74"/>
        <v>54</v>
      </c>
      <c r="DU136" s="10">
        <v>33.643999999999998</v>
      </c>
      <c r="DV136" s="11" t="s">
        <v>133</v>
      </c>
      <c r="DW136" s="7" t="str">
        <v/>
      </c>
      <c r="DX136" s="7" t="str">
        <v/>
      </c>
      <c r="DZ136" s="8" t="s">
        <v>77</v>
      </c>
      <c r="EA136" s="7">
        <f t="shared" si="75"/>
        <v>54</v>
      </c>
      <c r="EB136" s="10">
        <v>33.643999999999998</v>
      </c>
      <c r="EC136" s="11" t="s">
        <v>133</v>
      </c>
      <c r="ED136" s="7" t="str">
        <v/>
      </c>
      <c r="EE136" s="7" t="str">
        <v/>
      </c>
      <c r="EG136" s="8" t="s">
        <v>77</v>
      </c>
      <c r="EH136" s="7">
        <f t="shared" si="76"/>
        <v>54</v>
      </c>
      <c r="EI136" s="10">
        <v>33.643999999999998</v>
      </c>
      <c r="EJ136" s="11" t="s">
        <v>133</v>
      </c>
      <c r="EK136" s="7" t="str">
        <v/>
      </c>
      <c r="EL136" s="7" t="str">
        <v/>
      </c>
      <c r="EN136" s="8" t="s">
        <v>77</v>
      </c>
      <c r="EO136" s="7">
        <f t="shared" si="77"/>
        <v>54</v>
      </c>
      <c r="EP136" s="10">
        <v>33.643999999999998</v>
      </c>
      <c r="EQ136" s="11" t="s">
        <v>133</v>
      </c>
      <c r="ER136" s="7" t="str">
        <v/>
      </c>
      <c r="ES136" s="7" t="str">
        <v/>
      </c>
      <c r="EU136" s="8" t="s">
        <v>77</v>
      </c>
      <c r="EV136" s="7">
        <f t="shared" si="78"/>
        <v>54</v>
      </c>
      <c r="EW136" s="10">
        <v>33.643999999999998</v>
      </c>
      <c r="EX136" s="11" t="s">
        <v>133</v>
      </c>
      <c r="EY136" s="7" t="str">
        <v/>
      </c>
      <c r="EZ136" s="7" t="str">
        <v/>
      </c>
      <c r="FB136" s="8" t="s">
        <v>77</v>
      </c>
      <c r="FC136" s="7">
        <f t="shared" si="79"/>
        <v>54</v>
      </c>
      <c r="FD136" s="10">
        <v>33.643999999999998</v>
      </c>
      <c r="FE136" s="11" t="s">
        <v>133</v>
      </c>
      <c r="FF136" s="7" t="str">
        <v/>
      </c>
      <c r="FG136" s="7" t="str">
        <v/>
      </c>
      <c r="FI136" s="8" t="s">
        <v>77</v>
      </c>
      <c r="FJ136" s="7">
        <f t="shared" si="80"/>
        <v>54</v>
      </c>
      <c r="FK136" s="10">
        <v>33.643999999999998</v>
      </c>
      <c r="FL136" s="11" t="s">
        <v>133</v>
      </c>
      <c r="FM136" s="7" t="str">
        <v/>
      </c>
      <c r="FN136" s="7" t="str">
        <v/>
      </c>
      <c r="FP136" s="8" t="s">
        <v>77</v>
      </c>
      <c r="FQ136" s="7">
        <f t="shared" si="81"/>
        <v>54</v>
      </c>
      <c r="FR136" s="10">
        <v>33.643999999999998</v>
      </c>
      <c r="FS136" s="11" t="s">
        <v>133</v>
      </c>
      <c r="FT136" s="7" t="str">
        <v/>
      </c>
      <c r="FU136" s="7" t="str">
        <v/>
      </c>
      <c r="FW136" s="8" t="s">
        <v>77</v>
      </c>
      <c r="FX136" s="7">
        <f t="shared" si="82"/>
        <v>54</v>
      </c>
      <c r="FY136" s="10">
        <v>33.643999999999998</v>
      </c>
      <c r="FZ136" s="11" t="s">
        <v>133</v>
      </c>
      <c r="GA136" s="7" t="str">
        <v/>
      </c>
      <c r="GB136" s="7" t="str">
        <v/>
      </c>
    </row>
    <row r="137" spans="2:184" ht="15.75" x14ac:dyDescent="0.25">
      <c r="B137" s="82">
        <f t="shared" si="83"/>
        <v>4285</v>
      </c>
      <c r="C137" s="8" t="s">
        <v>78</v>
      </c>
      <c r="D137" s="7">
        <f t="shared" si="56"/>
        <v>55</v>
      </c>
      <c r="E137" s="17">
        <v>4.2850000000000001</v>
      </c>
      <c r="F137" s="11" t="s">
        <v>134</v>
      </c>
      <c r="G137" s="7" t="str">
        <v/>
      </c>
      <c r="H137" s="7" t="str">
        <v/>
      </c>
      <c r="J137" s="16">
        <f t="shared" si="57"/>
        <v>4286</v>
      </c>
      <c r="K137" s="8" t="s">
        <v>78</v>
      </c>
      <c r="L137" s="7">
        <f t="shared" si="58"/>
        <v>55</v>
      </c>
      <c r="M137" s="10">
        <v>4.2859999999999996</v>
      </c>
      <c r="N137" s="11" t="s">
        <v>134</v>
      </c>
      <c r="O137" s="7" t="str">
        <v/>
      </c>
      <c r="P137" s="7" t="str">
        <v/>
      </c>
      <c r="R137" s="8" t="s">
        <v>78</v>
      </c>
      <c r="S137" s="7">
        <f t="shared" si="59"/>
        <v>55</v>
      </c>
      <c r="T137" s="10">
        <v>4.2859999999999996</v>
      </c>
      <c r="U137" s="11" t="s">
        <v>134</v>
      </c>
      <c r="V137" s="7" t="str">
        <v/>
      </c>
      <c r="W137" s="7" t="str">
        <v/>
      </c>
      <c r="Y137" s="8" t="s">
        <v>78</v>
      </c>
      <c r="Z137" s="7">
        <f t="shared" si="60"/>
        <v>55</v>
      </c>
      <c r="AA137" s="10">
        <v>4.2859999999999996</v>
      </c>
      <c r="AB137" s="11" t="s">
        <v>134</v>
      </c>
      <c r="AC137" s="7" t="str">
        <v/>
      </c>
      <c r="AD137" s="7" t="str">
        <v/>
      </c>
      <c r="AF137" s="8" t="s">
        <v>78</v>
      </c>
      <c r="AG137" s="7">
        <f t="shared" si="61"/>
        <v>55</v>
      </c>
      <c r="AH137" s="10">
        <v>4.2859999999999996</v>
      </c>
      <c r="AI137" s="11" t="s">
        <v>134</v>
      </c>
      <c r="AJ137" s="7" t="str">
        <v/>
      </c>
      <c r="AK137" s="7" t="str">
        <v/>
      </c>
      <c r="AM137" s="8" t="s">
        <v>78</v>
      </c>
      <c r="AN137" s="7">
        <f t="shared" si="62"/>
        <v>55</v>
      </c>
      <c r="AO137" s="10">
        <v>4.2859999999999996</v>
      </c>
      <c r="AP137" s="11" t="s">
        <v>134</v>
      </c>
      <c r="AQ137" s="7" t="str">
        <v/>
      </c>
      <c r="AR137" s="7" t="str">
        <v/>
      </c>
      <c r="AT137" s="8" t="s">
        <v>78</v>
      </c>
      <c r="AU137" s="7">
        <f t="shared" si="63"/>
        <v>55</v>
      </c>
      <c r="AV137" s="10">
        <v>4.2859999999999996</v>
      </c>
      <c r="AW137" s="11" t="s">
        <v>134</v>
      </c>
      <c r="AX137" s="7" t="str">
        <v/>
      </c>
      <c r="AY137" s="7" t="str">
        <v/>
      </c>
      <c r="BA137" s="8" t="s">
        <v>78</v>
      </c>
      <c r="BB137" s="7">
        <f t="shared" si="64"/>
        <v>55</v>
      </c>
      <c r="BC137" s="10">
        <v>4.2859999999999996</v>
      </c>
      <c r="BD137" s="11" t="s">
        <v>134</v>
      </c>
      <c r="BE137" s="7" t="str">
        <v/>
      </c>
      <c r="BF137" s="7" t="str">
        <v/>
      </c>
      <c r="BH137" s="8" t="s">
        <v>78</v>
      </c>
      <c r="BI137" s="7">
        <f t="shared" si="65"/>
        <v>55</v>
      </c>
      <c r="BJ137" s="10">
        <v>4.2859999999999996</v>
      </c>
      <c r="BK137" s="11" t="s">
        <v>134</v>
      </c>
      <c r="BL137" s="7" t="str">
        <v/>
      </c>
      <c r="BM137" s="7" t="str">
        <v/>
      </c>
      <c r="BO137" s="8" t="s">
        <v>78</v>
      </c>
      <c r="BP137" s="7">
        <f t="shared" si="66"/>
        <v>55</v>
      </c>
      <c r="BQ137" s="10">
        <v>4.2859999999999996</v>
      </c>
      <c r="BR137" s="11" t="s">
        <v>134</v>
      </c>
      <c r="BS137" s="7" t="str">
        <v/>
      </c>
      <c r="BT137" s="7" t="str">
        <v/>
      </c>
      <c r="BV137" s="8" t="s">
        <v>78</v>
      </c>
      <c r="BW137" s="7">
        <f t="shared" si="67"/>
        <v>55</v>
      </c>
      <c r="BX137" s="10">
        <v>4.2859999999999996</v>
      </c>
      <c r="BY137" s="11" t="s">
        <v>134</v>
      </c>
      <c r="BZ137" s="7" t="str">
        <v/>
      </c>
      <c r="CA137" s="7" t="str">
        <v/>
      </c>
      <c r="CC137" s="8" t="s">
        <v>78</v>
      </c>
      <c r="CD137" s="7">
        <f t="shared" si="68"/>
        <v>55</v>
      </c>
      <c r="CE137" s="10">
        <v>4.2859999999999996</v>
      </c>
      <c r="CF137" s="11" t="s">
        <v>134</v>
      </c>
      <c r="CG137" s="7" t="str">
        <v/>
      </c>
      <c r="CH137" s="7" t="str">
        <v/>
      </c>
      <c r="CJ137" s="8" t="s">
        <v>78</v>
      </c>
      <c r="CK137" s="7">
        <f t="shared" si="69"/>
        <v>55</v>
      </c>
      <c r="CL137" s="10">
        <v>4.2859999999999996</v>
      </c>
      <c r="CM137" s="11" t="s">
        <v>134</v>
      </c>
      <c r="CN137" s="7" t="str">
        <v/>
      </c>
      <c r="CO137" s="7" t="str">
        <v/>
      </c>
      <c r="CQ137" s="8" t="s">
        <v>78</v>
      </c>
      <c r="CR137" s="7">
        <f t="shared" si="70"/>
        <v>55</v>
      </c>
      <c r="CS137" s="10">
        <v>4.2859999999999996</v>
      </c>
      <c r="CT137" s="11" t="s">
        <v>134</v>
      </c>
      <c r="CU137" s="7" t="str">
        <v/>
      </c>
      <c r="CV137" s="7" t="str">
        <v/>
      </c>
      <c r="CX137" s="8" t="s">
        <v>78</v>
      </c>
      <c r="CY137" s="7">
        <f t="shared" si="71"/>
        <v>55</v>
      </c>
      <c r="CZ137" s="10">
        <v>4.2859999999999996</v>
      </c>
      <c r="DA137" s="11" t="s">
        <v>134</v>
      </c>
      <c r="DB137" s="7" t="str">
        <v/>
      </c>
      <c r="DC137" s="7" t="str">
        <v/>
      </c>
      <c r="DE137" s="8" t="s">
        <v>78</v>
      </c>
      <c r="DF137" s="7">
        <f t="shared" si="72"/>
        <v>55</v>
      </c>
      <c r="DG137" s="10">
        <v>4.2859999999999996</v>
      </c>
      <c r="DH137" s="11" t="s">
        <v>134</v>
      </c>
      <c r="DI137" s="7" t="str">
        <v/>
      </c>
      <c r="DJ137" s="7" t="str">
        <v/>
      </c>
      <c r="DL137" s="8" t="s">
        <v>78</v>
      </c>
      <c r="DM137" s="7">
        <f t="shared" si="73"/>
        <v>55</v>
      </c>
      <c r="DN137" s="10">
        <v>4.2859999999999996</v>
      </c>
      <c r="DO137" s="11" t="s">
        <v>134</v>
      </c>
      <c r="DP137" s="7" t="str">
        <v/>
      </c>
      <c r="DQ137" s="7" t="str">
        <v/>
      </c>
      <c r="DS137" s="8" t="s">
        <v>78</v>
      </c>
      <c r="DT137" s="7">
        <f t="shared" si="74"/>
        <v>55</v>
      </c>
      <c r="DU137" s="10">
        <v>4.2859999999999996</v>
      </c>
      <c r="DV137" s="11" t="s">
        <v>134</v>
      </c>
      <c r="DW137" s="7" t="str">
        <v/>
      </c>
      <c r="DX137" s="7" t="str">
        <v/>
      </c>
      <c r="DZ137" s="8" t="s">
        <v>78</v>
      </c>
      <c r="EA137" s="7">
        <f t="shared" si="75"/>
        <v>55</v>
      </c>
      <c r="EB137" s="10">
        <v>4.2859999999999996</v>
      </c>
      <c r="EC137" s="11" t="s">
        <v>134</v>
      </c>
      <c r="ED137" s="7" t="str">
        <v/>
      </c>
      <c r="EE137" s="7" t="str">
        <v/>
      </c>
      <c r="EG137" s="8" t="s">
        <v>78</v>
      </c>
      <c r="EH137" s="7">
        <f t="shared" si="76"/>
        <v>55</v>
      </c>
      <c r="EI137" s="10">
        <v>4.2859999999999996</v>
      </c>
      <c r="EJ137" s="11" t="s">
        <v>134</v>
      </c>
      <c r="EK137" s="7" t="str">
        <v/>
      </c>
      <c r="EL137" s="7" t="str">
        <v/>
      </c>
      <c r="EN137" s="8" t="s">
        <v>78</v>
      </c>
      <c r="EO137" s="7">
        <f t="shared" si="77"/>
        <v>55</v>
      </c>
      <c r="EP137" s="10">
        <v>4.2859999999999996</v>
      </c>
      <c r="EQ137" s="11" t="s">
        <v>134</v>
      </c>
      <c r="ER137" s="7" t="str">
        <v/>
      </c>
      <c r="ES137" s="7" t="str">
        <v/>
      </c>
      <c r="EU137" s="8" t="s">
        <v>78</v>
      </c>
      <c r="EV137" s="7">
        <f t="shared" si="78"/>
        <v>55</v>
      </c>
      <c r="EW137" s="10">
        <v>4.2859999999999996</v>
      </c>
      <c r="EX137" s="11" t="s">
        <v>134</v>
      </c>
      <c r="EY137" s="7" t="str">
        <v/>
      </c>
      <c r="EZ137" s="7" t="str">
        <v/>
      </c>
      <c r="FB137" s="8" t="s">
        <v>78</v>
      </c>
      <c r="FC137" s="7">
        <f t="shared" si="79"/>
        <v>55</v>
      </c>
      <c r="FD137" s="10">
        <v>4.2859999999999996</v>
      </c>
      <c r="FE137" s="11" t="s">
        <v>134</v>
      </c>
      <c r="FF137" s="7" t="str">
        <v/>
      </c>
      <c r="FG137" s="7" t="str">
        <v/>
      </c>
      <c r="FI137" s="8" t="s">
        <v>78</v>
      </c>
      <c r="FJ137" s="7">
        <f t="shared" si="80"/>
        <v>55</v>
      </c>
      <c r="FK137" s="10">
        <v>4.2859999999999996</v>
      </c>
      <c r="FL137" s="11" t="s">
        <v>134</v>
      </c>
      <c r="FM137" s="7" t="str">
        <v/>
      </c>
      <c r="FN137" s="7" t="str">
        <v/>
      </c>
      <c r="FP137" s="8" t="s">
        <v>78</v>
      </c>
      <c r="FQ137" s="7">
        <f t="shared" si="81"/>
        <v>55</v>
      </c>
      <c r="FR137" s="10">
        <v>4.2859999999999996</v>
      </c>
      <c r="FS137" s="11" t="s">
        <v>134</v>
      </c>
      <c r="FT137" s="7" t="str">
        <v/>
      </c>
      <c r="FU137" s="7" t="str">
        <v/>
      </c>
      <c r="FW137" s="8" t="s">
        <v>78</v>
      </c>
      <c r="FX137" s="7">
        <f t="shared" si="82"/>
        <v>55</v>
      </c>
      <c r="FY137" s="10">
        <v>4.2859999999999996</v>
      </c>
      <c r="FZ137" s="11" t="s">
        <v>134</v>
      </c>
      <c r="GA137" s="7" t="str">
        <v/>
      </c>
      <c r="GB137" s="7" t="str">
        <v/>
      </c>
    </row>
    <row r="138" spans="2:184" ht="15.75" x14ac:dyDescent="0.25">
      <c r="B138" s="82">
        <f t="shared" si="83"/>
        <v>4620</v>
      </c>
      <c r="C138" s="8" t="s">
        <v>78</v>
      </c>
      <c r="D138" s="7">
        <f t="shared" si="56"/>
        <v>55</v>
      </c>
      <c r="E138" s="10">
        <v>4.62</v>
      </c>
      <c r="F138" s="11" t="s">
        <v>135</v>
      </c>
      <c r="G138" s="7" t="str">
        <v/>
      </c>
      <c r="H138" s="7" t="str">
        <v/>
      </c>
      <c r="J138" s="16">
        <f t="shared" si="57"/>
        <v>4620</v>
      </c>
      <c r="K138" s="8" t="s">
        <v>78</v>
      </c>
      <c r="L138" s="7">
        <f t="shared" si="58"/>
        <v>55</v>
      </c>
      <c r="M138" s="10">
        <v>4.62</v>
      </c>
      <c r="N138" s="11" t="s">
        <v>135</v>
      </c>
      <c r="O138" s="7" t="str">
        <v/>
      </c>
      <c r="P138" s="7" t="str">
        <v/>
      </c>
      <c r="R138" s="8" t="s">
        <v>78</v>
      </c>
      <c r="S138" s="7">
        <f t="shared" si="59"/>
        <v>55</v>
      </c>
      <c r="T138" s="10">
        <v>4.62</v>
      </c>
      <c r="U138" s="11" t="s">
        <v>135</v>
      </c>
      <c r="V138" s="7" t="str">
        <v/>
      </c>
      <c r="W138" s="7" t="str">
        <v/>
      </c>
      <c r="Y138" s="8" t="s">
        <v>78</v>
      </c>
      <c r="Z138" s="7">
        <f t="shared" si="60"/>
        <v>55</v>
      </c>
      <c r="AA138" s="10">
        <v>4.62</v>
      </c>
      <c r="AB138" s="11" t="s">
        <v>135</v>
      </c>
      <c r="AC138" s="7" t="str">
        <v/>
      </c>
      <c r="AD138" s="7" t="str">
        <v/>
      </c>
      <c r="AF138" s="8" t="s">
        <v>78</v>
      </c>
      <c r="AG138" s="7">
        <f t="shared" si="61"/>
        <v>55</v>
      </c>
      <c r="AH138" s="10">
        <v>4.62</v>
      </c>
      <c r="AI138" s="11" t="s">
        <v>135</v>
      </c>
      <c r="AJ138" s="7" t="str">
        <v/>
      </c>
      <c r="AK138" s="7" t="str">
        <v/>
      </c>
      <c r="AM138" s="8" t="s">
        <v>78</v>
      </c>
      <c r="AN138" s="7">
        <f t="shared" si="62"/>
        <v>55</v>
      </c>
      <c r="AO138" s="10">
        <v>4.62</v>
      </c>
      <c r="AP138" s="11" t="s">
        <v>135</v>
      </c>
      <c r="AQ138" s="7" t="str">
        <v/>
      </c>
      <c r="AR138" s="7" t="str">
        <v/>
      </c>
      <c r="AT138" s="8" t="s">
        <v>78</v>
      </c>
      <c r="AU138" s="7">
        <f t="shared" si="63"/>
        <v>55</v>
      </c>
      <c r="AV138" s="10">
        <v>4.62</v>
      </c>
      <c r="AW138" s="11" t="s">
        <v>135</v>
      </c>
      <c r="AX138" s="7" t="str">
        <v/>
      </c>
      <c r="AY138" s="7" t="str">
        <v/>
      </c>
      <c r="BA138" s="8" t="s">
        <v>78</v>
      </c>
      <c r="BB138" s="7">
        <f t="shared" si="64"/>
        <v>55</v>
      </c>
      <c r="BC138" s="10">
        <v>4.62</v>
      </c>
      <c r="BD138" s="11" t="s">
        <v>135</v>
      </c>
      <c r="BE138" s="7" t="str">
        <v/>
      </c>
      <c r="BF138" s="7" t="str">
        <v/>
      </c>
      <c r="BH138" s="8" t="s">
        <v>78</v>
      </c>
      <c r="BI138" s="7">
        <f t="shared" si="65"/>
        <v>55</v>
      </c>
      <c r="BJ138" s="10">
        <v>4.62</v>
      </c>
      <c r="BK138" s="11" t="s">
        <v>135</v>
      </c>
      <c r="BL138" s="7" t="str">
        <v/>
      </c>
      <c r="BM138" s="7" t="str">
        <v/>
      </c>
      <c r="BO138" s="8" t="s">
        <v>78</v>
      </c>
      <c r="BP138" s="7">
        <f t="shared" si="66"/>
        <v>55</v>
      </c>
      <c r="BQ138" s="10">
        <v>4.62</v>
      </c>
      <c r="BR138" s="11" t="s">
        <v>135</v>
      </c>
      <c r="BS138" s="7" t="str">
        <v/>
      </c>
      <c r="BT138" s="7" t="str">
        <v/>
      </c>
      <c r="BV138" s="8" t="s">
        <v>78</v>
      </c>
      <c r="BW138" s="7">
        <f t="shared" si="67"/>
        <v>55</v>
      </c>
      <c r="BX138" s="10">
        <v>4.62</v>
      </c>
      <c r="BY138" s="11" t="s">
        <v>135</v>
      </c>
      <c r="BZ138" s="7" t="str">
        <v/>
      </c>
      <c r="CA138" s="7" t="str">
        <v/>
      </c>
      <c r="CC138" s="8" t="s">
        <v>78</v>
      </c>
      <c r="CD138" s="7">
        <f t="shared" si="68"/>
        <v>55</v>
      </c>
      <c r="CE138" s="10">
        <v>4.62</v>
      </c>
      <c r="CF138" s="11" t="s">
        <v>135</v>
      </c>
      <c r="CG138" s="7" t="str">
        <v/>
      </c>
      <c r="CH138" s="7" t="str">
        <v/>
      </c>
      <c r="CJ138" s="8" t="s">
        <v>78</v>
      </c>
      <c r="CK138" s="7">
        <f t="shared" si="69"/>
        <v>55</v>
      </c>
      <c r="CL138" s="10">
        <v>4.62</v>
      </c>
      <c r="CM138" s="11" t="s">
        <v>135</v>
      </c>
      <c r="CN138" s="7" t="str">
        <v/>
      </c>
      <c r="CO138" s="7" t="str">
        <v/>
      </c>
      <c r="CQ138" s="8" t="s">
        <v>78</v>
      </c>
      <c r="CR138" s="7">
        <f t="shared" si="70"/>
        <v>55</v>
      </c>
      <c r="CS138" s="10">
        <v>4.62</v>
      </c>
      <c r="CT138" s="11" t="s">
        <v>135</v>
      </c>
      <c r="CU138" s="7" t="str">
        <v/>
      </c>
      <c r="CV138" s="7" t="str">
        <v/>
      </c>
      <c r="CX138" s="8" t="s">
        <v>78</v>
      </c>
      <c r="CY138" s="7">
        <f t="shared" si="71"/>
        <v>55</v>
      </c>
      <c r="CZ138" s="10">
        <v>4.62</v>
      </c>
      <c r="DA138" s="11" t="s">
        <v>135</v>
      </c>
      <c r="DB138" s="7" t="str">
        <v/>
      </c>
      <c r="DC138" s="7" t="str">
        <v/>
      </c>
      <c r="DE138" s="8" t="s">
        <v>78</v>
      </c>
      <c r="DF138" s="7">
        <f t="shared" si="72"/>
        <v>55</v>
      </c>
      <c r="DG138" s="10">
        <v>4.62</v>
      </c>
      <c r="DH138" s="11" t="s">
        <v>135</v>
      </c>
      <c r="DI138" s="7" t="str">
        <v/>
      </c>
      <c r="DJ138" s="7" t="str">
        <v/>
      </c>
      <c r="DL138" s="8" t="s">
        <v>78</v>
      </c>
      <c r="DM138" s="7">
        <f t="shared" si="73"/>
        <v>55</v>
      </c>
      <c r="DN138" s="10">
        <v>4.62</v>
      </c>
      <c r="DO138" s="11" t="s">
        <v>135</v>
      </c>
      <c r="DP138" s="7" t="str">
        <v/>
      </c>
      <c r="DQ138" s="7" t="str">
        <v/>
      </c>
      <c r="DS138" s="8" t="s">
        <v>78</v>
      </c>
      <c r="DT138" s="7">
        <f t="shared" si="74"/>
        <v>55</v>
      </c>
      <c r="DU138" s="10">
        <v>4.62</v>
      </c>
      <c r="DV138" s="11" t="s">
        <v>135</v>
      </c>
      <c r="DW138" s="7" t="str">
        <v/>
      </c>
      <c r="DX138" s="7" t="str">
        <v/>
      </c>
      <c r="DZ138" s="8" t="s">
        <v>78</v>
      </c>
      <c r="EA138" s="7">
        <f t="shared" si="75"/>
        <v>55</v>
      </c>
      <c r="EB138" s="10">
        <v>4.62</v>
      </c>
      <c r="EC138" s="11" t="s">
        <v>135</v>
      </c>
      <c r="ED138" s="7" t="str">
        <v/>
      </c>
      <c r="EE138" s="7" t="str">
        <v/>
      </c>
      <c r="EG138" s="8" t="s">
        <v>78</v>
      </c>
      <c r="EH138" s="7">
        <f t="shared" si="76"/>
        <v>55</v>
      </c>
      <c r="EI138" s="10">
        <v>4.62</v>
      </c>
      <c r="EJ138" s="11" t="s">
        <v>135</v>
      </c>
      <c r="EK138" s="7" t="str">
        <v/>
      </c>
      <c r="EL138" s="7" t="str">
        <v/>
      </c>
      <c r="EN138" s="8" t="s">
        <v>78</v>
      </c>
      <c r="EO138" s="7">
        <f t="shared" si="77"/>
        <v>55</v>
      </c>
      <c r="EP138" s="10">
        <v>4.62</v>
      </c>
      <c r="EQ138" s="11" t="s">
        <v>135</v>
      </c>
      <c r="ER138" s="7" t="str">
        <v/>
      </c>
      <c r="ES138" s="7" t="str">
        <v/>
      </c>
      <c r="EU138" s="8" t="s">
        <v>78</v>
      </c>
      <c r="EV138" s="7">
        <f t="shared" si="78"/>
        <v>55</v>
      </c>
      <c r="EW138" s="10">
        <v>4.62</v>
      </c>
      <c r="EX138" s="11" t="s">
        <v>135</v>
      </c>
      <c r="EY138" s="7" t="str">
        <v/>
      </c>
      <c r="EZ138" s="7" t="str">
        <v/>
      </c>
      <c r="FB138" s="8" t="s">
        <v>78</v>
      </c>
      <c r="FC138" s="7">
        <f t="shared" si="79"/>
        <v>55</v>
      </c>
      <c r="FD138" s="10">
        <v>4.62</v>
      </c>
      <c r="FE138" s="11" t="s">
        <v>135</v>
      </c>
      <c r="FF138" s="7" t="str">
        <v/>
      </c>
      <c r="FG138" s="7" t="str">
        <v/>
      </c>
      <c r="FI138" s="8" t="s">
        <v>78</v>
      </c>
      <c r="FJ138" s="7">
        <f t="shared" si="80"/>
        <v>55</v>
      </c>
      <c r="FK138" s="10">
        <v>4.62</v>
      </c>
      <c r="FL138" s="11" t="s">
        <v>135</v>
      </c>
      <c r="FM138" s="7" t="str">
        <v/>
      </c>
      <c r="FN138" s="7" t="str">
        <v/>
      </c>
      <c r="FP138" s="8" t="s">
        <v>78</v>
      </c>
      <c r="FQ138" s="7">
        <f t="shared" si="81"/>
        <v>55</v>
      </c>
      <c r="FR138" s="10">
        <v>4.62</v>
      </c>
      <c r="FS138" s="11" t="s">
        <v>135</v>
      </c>
      <c r="FT138" s="7" t="str">
        <v/>
      </c>
      <c r="FU138" s="7" t="str">
        <v/>
      </c>
      <c r="FW138" s="8" t="s">
        <v>78</v>
      </c>
      <c r="FX138" s="7">
        <f t="shared" si="82"/>
        <v>55</v>
      </c>
      <c r="FY138" s="10">
        <v>4.62</v>
      </c>
      <c r="FZ138" s="11" t="s">
        <v>135</v>
      </c>
      <c r="GA138" s="7" t="str">
        <v/>
      </c>
      <c r="GB138" s="7" t="str">
        <v/>
      </c>
    </row>
    <row r="139" spans="2:184" ht="15.75" x14ac:dyDescent="0.25">
      <c r="B139" s="82">
        <f t="shared" si="83"/>
        <v>30970</v>
      </c>
      <c r="C139" s="8" t="s">
        <v>78</v>
      </c>
      <c r="D139" s="7">
        <f t="shared" si="56"/>
        <v>55</v>
      </c>
      <c r="E139" s="10">
        <v>30.97</v>
      </c>
      <c r="F139" s="11" t="s">
        <v>132</v>
      </c>
      <c r="G139" s="7" t="str">
        <v/>
      </c>
      <c r="H139" s="7" t="str">
        <v/>
      </c>
      <c r="J139" s="16">
        <f t="shared" si="57"/>
        <v>30970</v>
      </c>
      <c r="K139" s="8" t="s">
        <v>78</v>
      </c>
      <c r="L139" s="7">
        <f t="shared" si="58"/>
        <v>55</v>
      </c>
      <c r="M139" s="10">
        <v>30.97</v>
      </c>
      <c r="N139" s="11" t="s">
        <v>132</v>
      </c>
      <c r="O139" s="7" t="str">
        <v/>
      </c>
      <c r="P139" s="7" t="str">
        <v/>
      </c>
      <c r="R139" s="8" t="s">
        <v>78</v>
      </c>
      <c r="S139" s="7">
        <f t="shared" si="59"/>
        <v>55</v>
      </c>
      <c r="T139" s="10">
        <v>30.97</v>
      </c>
      <c r="U139" s="11" t="s">
        <v>132</v>
      </c>
      <c r="V139" s="7" t="str">
        <v/>
      </c>
      <c r="W139" s="7" t="str">
        <v/>
      </c>
      <c r="Y139" s="8" t="s">
        <v>78</v>
      </c>
      <c r="Z139" s="7">
        <f t="shared" si="60"/>
        <v>55</v>
      </c>
      <c r="AA139" s="10">
        <v>30.97</v>
      </c>
      <c r="AB139" s="11" t="s">
        <v>132</v>
      </c>
      <c r="AC139" s="7" t="str">
        <v/>
      </c>
      <c r="AD139" s="7" t="str">
        <v/>
      </c>
      <c r="AF139" s="8" t="s">
        <v>78</v>
      </c>
      <c r="AG139" s="7">
        <f t="shared" si="61"/>
        <v>55</v>
      </c>
      <c r="AH139" s="10">
        <v>30.97</v>
      </c>
      <c r="AI139" s="11" t="s">
        <v>132</v>
      </c>
      <c r="AJ139" s="7" t="str">
        <v/>
      </c>
      <c r="AK139" s="7" t="str">
        <v/>
      </c>
      <c r="AM139" s="8" t="s">
        <v>78</v>
      </c>
      <c r="AN139" s="7">
        <f t="shared" si="62"/>
        <v>55</v>
      </c>
      <c r="AO139" s="10">
        <v>30.97</v>
      </c>
      <c r="AP139" s="11" t="s">
        <v>132</v>
      </c>
      <c r="AQ139" s="7" t="str">
        <v/>
      </c>
      <c r="AR139" s="7" t="str">
        <v/>
      </c>
      <c r="AT139" s="8" t="s">
        <v>78</v>
      </c>
      <c r="AU139" s="7">
        <f t="shared" si="63"/>
        <v>55</v>
      </c>
      <c r="AV139" s="10">
        <v>30.97</v>
      </c>
      <c r="AW139" s="11" t="s">
        <v>132</v>
      </c>
      <c r="AX139" s="7" t="str">
        <v/>
      </c>
      <c r="AY139" s="7" t="str">
        <v/>
      </c>
      <c r="BA139" s="8" t="s">
        <v>78</v>
      </c>
      <c r="BB139" s="7">
        <f t="shared" si="64"/>
        <v>55</v>
      </c>
      <c r="BC139" s="10">
        <v>30.97</v>
      </c>
      <c r="BD139" s="11" t="s">
        <v>132</v>
      </c>
      <c r="BE139" s="7" t="str">
        <v/>
      </c>
      <c r="BF139" s="7" t="str">
        <v/>
      </c>
      <c r="BH139" s="8" t="s">
        <v>78</v>
      </c>
      <c r="BI139" s="7">
        <f t="shared" si="65"/>
        <v>55</v>
      </c>
      <c r="BJ139" s="10">
        <v>30.97</v>
      </c>
      <c r="BK139" s="11" t="s">
        <v>132</v>
      </c>
      <c r="BL139" s="7" t="str">
        <v/>
      </c>
      <c r="BM139" s="7" t="str">
        <v/>
      </c>
      <c r="BO139" s="8" t="s">
        <v>78</v>
      </c>
      <c r="BP139" s="7">
        <f t="shared" si="66"/>
        <v>55</v>
      </c>
      <c r="BQ139" s="10">
        <v>30.97</v>
      </c>
      <c r="BR139" s="11" t="s">
        <v>132</v>
      </c>
      <c r="BS139" s="7" t="str">
        <v/>
      </c>
      <c r="BT139" s="7" t="str">
        <v/>
      </c>
      <c r="BV139" s="8" t="s">
        <v>78</v>
      </c>
      <c r="BW139" s="7">
        <f t="shared" si="67"/>
        <v>55</v>
      </c>
      <c r="BX139" s="10">
        <v>30.97</v>
      </c>
      <c r="BY139" s="11" t="s">
        <v>132</v>
      </c>
      <c r="BZ139" s="7" t="str">
        <v/>
      </c>
      <c r="CA139" s="7" t="str">
        <v/>
      </c>
      <c r="CC139" s="8" t="s">
        <v>78</v>
      </c>
      <c r="CD139" s="7">
        <f t="shared" si="68"/>
        <v>55</v>
      </c>
      <c r="CE139" s="10">
        <v>30.97</v>
      </c>
      <c r="CF139" s="11" t="s">
        <v>132</v>
      </c>
      <c r="CG139" s="7" t="str">
        <v/>
      </c>
      <c r="CH139" s="7" t="str">
        <v/>
      </c>
      <c r="CJ139" s="8" t="s">
        <v>78</v>
      </c>
      <c r="CK139" s="7">
        <f t="shared" si="69"/>
        <v>55</v>
      </c>
      <c r="CL139" s="10">
        <v>30.97</v>
      </c>
      <c r="CM139" s="11" t="s">
        <v>132</v>
      </c>
      <c r="CN139" s="7" t="str">
        <v/>
      </c>
      <c r="CO139" s="7" t="str">
        <v/>
      </c>
      <c r="CQ139" s="8" t="s">
        <v>78</v>
      </c>
      <c r="CR139" s="7">
        <f t="shared" si="70"/>
        <v>55</v>
      </c>
      <c r="CS139" s="10">
        <v>30.97</v>
      </c>
      <c r="CT139" s="11" t="s">
        <v>132</v>
      </c>
      <c r="CU139" s="7" t="str">
        <v/>
      </c>
      <c r="CV139" s="7" t="str">
        <v/>
      </c>
      <c r="CX139" s="8" t="s">
        <v>78</v>
      </c>
      <c r="CY139" s="7">
        <f t="shared" si="71"/>
        <v>55</v>
      </c>
      <c r="CZ139" s="10">
        <v>30.97</v>
      </c>
      <c r="DA139" s="11" t="s">
        <v>132</v>
      </c>
      <c r="DB139" s="7" t="str">
        <v/>
      </c>
      <c r="DC139" s="7" t="str">
        <v/>
      </c>
      <c r="DE139" s="8" t="s">
        <v>78</v>
      </c>
      <c r="DF139" s="7">
        <f t="shared" si="72"/>
        <v>55</v>
      </c>
      <c r="DG139" s="10">
        <v>30.97</v>
      </c>
      <c r="DH139" s="11" t="s">
        <v>132</v>
      </c>
      <c r="DI139" s="7" t="str">
        <v/>
      </c>
      <c r="DJ139" s="7" t="str">
        <v/>
      </c>
      <c r="DL139" s="8" t="s">
        <v>78</v>
      </c>
      <c r="DM139" s="7">
        <f t="shared" si="73"/>
        <v>55</v>
      </c>
      <c r="DN139" s="10">
        <v>30.97</v>
      </c>
      <c r="DO139" s="11" t="s">
        <v>132</v>
      </c>
      <c r="DP139" s="7" t="str">
        <v/>
      </c>
      <c r="DQ139" s="7" t="str">
        <v/>
      </c>
      <c r="DS139" s="8" t="s">
        <v>78</v>
      </c>
      <c r="DT139" s="7">
        <f t="shared" si="74"/>
        <v>55</v>
      </c>
      <c r="DU139" s="10">
        <v>30.97</v>
      </c>
      <c r="DV139" s="11" t="s">
        <v>132</v>
      </c>
      <c r="DW139" s="7" t="str">
        <v/>
      </c>
      <c r="DX139" s="7" t="str">
        <v/>
      </c>
      <c r="DZ139" s="8" t="s">
        <v>78</v>
      </c>
      <c r="EA139" s="7">
        <f t="shared" si="75"/>
        <v>55</v>
      </c>
      <c r="EB139" s="10">
        <v>30.97</v>
      </c>
      <c r="EC139" s="11" t="s">
        <v>132</v>
      </c>
      <c r="ED139" s="7" t="str">
        <v/>
      </c>
      <c r="EE139" s="7" t="str">
        <v/>
      </c>
      <c r="EG139" s="8" t="s">
        <v>78</v>
      </c>
      <c r="EH139" s="7">
        <f t="shared" si="76"/>
        <v>55</v>
      </c>
      <c r="EI139" s="10">
        <v>30.97</v>
      </c>
      <c r="EJ139" s="11" t="s">
        <v>132</v>
      </c>
      <c r="EK139" s="7" t="str">
        <v/>
      </c>
      <c r="EL139" s="7" t="str">
        <v/>
      </c>
      <c r="EN139" s="8" t="s">
        <v>78</v>
      </c>
      <c r="EO139" s="7">
        <f t="shared" si="77"/>
        <v>55</v>
      </c>
      <c r="EP139" s="10">
        <v>30.97</v>
      </c>
      <c r="EQ139" s="11" t="s">
        <v>132</v>
      </c>
      <c r="ER139" s="7" t="str">
        <v/>
      </c>
      <c r="ES139" s="7" t="str">
        <v/>
      </c>
      <c r="EU139" s="8" t="s">
        <v>78</v>
      </c>
      <c r="EV139" s="7">
        <f t="shared" si="78"/>
        <v>55</v>
      </c>
      <c r="EW139" s="10">
        <v>30.97</v>
      </c>
      <c r="EX139" s="11" t="s">
        <v>132</v>
      </c>
      <c r="EY139" s="7" t="str">
        <v/>
      </c>
      <c r="EZ139" s="7" t="str">
        <v/>
      </c>
      <c r="FB139" s="8" t="s">
        <v>78</v>
      </c>
      <c r="FC139" s="7">
        <f t="shared" si="79"/>
        <v>55</v>
      </c>
      <c r="FD139" s="10">
        <v>30.97</v>
      </c>
      <c r="FE139" s="11" t="s">
        <v>132</v>
      </c>
      <c r="FF139" s="7" t="str">
        <v/>
      </c>
      <c r="FG139" s="7" t="str">
        <v/>
      </c>
      <c r="FI139" s="8" t="s">
        <v>78</v>
      </c>
      <c r="FJ139" s="7">
        <f t="shared" si="80"/>
        <v>55</v>
      </c>
      <c r="FK139" s="10">
        <v>30.97</v>
      </c>
      <c r="FL139" s="11" t="s">
        <v>132</v>
      </c>
      <c r="FM139" s="7" t="str">
        <v/>
      </c>
      <c r="FN139" s="7" t="str">
        <v/>
      </c>
      <c r="FP139" s="8" t="s">
        <v>78</v>
      </c>
      <c r="FQ139" s="7">
        <f t="shared" si="81"/>
        <v>55</v>
      </c>
      <c r="FR139" s="10">
        <v>30.97</v>
      </c>
      <c r="FS139" s="11" t="s">
        <v>132</v>
      </c>
      <c r="FT139" s="7" t="str">
        <v/>
      </c>
      <c r="FU139" s="7" t="str">
        <v/>
      </c>
      <c r="FW139" s="8" t="s">
        <v>78</v>
      </c>
      <c r="FX139" s="7">
        <f t="shared" si="82"/>
        <v>55</v>
      </c>
      <c r="FY139" s="10">
        <v>30.97</v>
      </c>
      <c r="FZ139" s="11" t="s">
        <v>132</v>
      </c>
      <c r="GA139" s="7" t="str">
        <v/>
      </c>
      <c r="GB139" s="7" t="str">
        <v/>
      </c>
    </row>
    <row r="140" spans="2:184" ht="15.75" x14ac:dyDescent="0.25">
      <c r="B140" s="82">
        <f t="shared" si="83"/>
        <v>34984</v>
      </c>
      <c r="C140" s="8" t="s">
        <v>78</v>
      </c>
      <c r="D140" s="7">
        <f t="shared" si="56"/>
        <v>55</v>
      </c>
      <c r="E140" s="10">
        <v>34.984000000000002</v>
      </c>
      <c r="F140" s="11" t="s">
        <v>133</v>
      </c>
      <c r="G140" s="7" t="str">
        <v/>
      </c>
      <c r="H140" s="7" t="str">
        <v/>
      </c>
      <c r="J140" s="16">
        <f t="shared" si="57"/>
        <v>34984</v>
      </c>
      <c r="K140" s="8" t="s">
        <v>78</v>
      </c>
      <c r="L140" s="7">
        <f t="shared" si="58"/>
        <v>55</v>
      </c>
      <c r="M140" s="10">
        <v>34.984000000000002</v>
      </c>
      <c r="N140" s="11" t="s">
        <v>133</v>
      </c>
      <c r="O140" s="7" t="str">
        <v/>
      </c>
      <c r="P140" s="7" t="str">
        <v/>
      </c>
      <c r="R140" s="8" t="s">
        <v>78</v>
      </c>
      <c r="S140" s="7">
        <f t="shared" si="59"/>
        <v>55</v>
      </c>
      <c r="T140" s="10">
        <v>34.984000000000002</v>
      </c>
      <c r="U140" s="11" t="s">
        <v>133</v>
      </c>
      <c r="V140" s="7" t="str">
        <v/>
      </c>
      <c r="W140" s="7" t="str">
        <v/>
      </c>
      <c r="Y140" s="8" t="s">
        <v>78</v>
      </c>
      <c r="Z140" s="7">
        <f t="shared" si="60"/>
        <v>55</v>
      </c>
      <c r="AA140" s="10">
        <v>34.984000000000002</v>
      </c>
      <c r="AB140" s="11" t="s">
        <v>133</v>
      </c>
      <c r="AC140" s="7" t="str">
        <v/>
      </c>
      <c r="AD140" s="7" t="str">
        <v/>
      </c>
      <c r="AF140" s="8" t="s">
        <v>78</v>
      </c>
      <c r="AG140" s="7">
        <f t="shared" si="61"/>
        <v>55</v>
      </c>
      <c r="AH140" s="10">
        <v>34.984000000000002</v>
      </c>
      <c r="AI140" s="11" t="s">
        <v>133</v>
      </c>
      <c r="AJ140" s="7" t="str">
        <v/>
      </c>
      <c r="AK140" s="7" t="str">
        <v/>
      </c>
      <c r="AM140" s="8" t="s">
        <v>78</v>
      </c>
      <c r="AN140" s="7">
        <f t="shared" si="62"/>
        <v>55</v>
      </c>
      <c r="AO140" s="10">
        <v>34.984000000000002</v>
      </c>
      <c r="AP140" s="11" t="s">
        <v>133</v>
      </c>
      <c r="AQ140" s="7" t="str">
        <v/>
      </c>
      <c r="AR140" s="7" t="str">
        <v/>
      </c>
      <c r="AT140" s="8" t="s">
        <v>78</v>
      </c>
      <c r="AU140" s="7">
        <f t="shared" si="63"/>
        <v>55</v>
      </c>
      <c r="AV140" s="10">
        <v>34.984000000000002</v>
      </c>
      <c r="AW140" s="11" t="s">
        <v>133</v>
      </c>
      <c r="AX140" s="7" t="str">
        <v/>
      </c>
      <c r="AY140" s="7" t="str">
        <v/>
      </c>
      <c r="BA140" s="8" t="s">
        <v>78</v>
      </c>
      <c r="BB140" s="7">
        <f t="shared" si="64"/>
        <v>55</v>
      </c>
      <c r="BC140" s="10">
        <v>34.984000000000002</v>
      </c>
      <c r="BD140" s="11" t="s">
        <v>133</v>
      </c>
      <c r="BE140" s="7" t="str">
        <v/>
      </c>
      <c r="BF140" s="7" t="str">
        <v/>
      </c>
      <c r="BH140" s="8" t="s">
        <v>78</v>
      </c>
      <c r="BI140" s="7">
        <f t="shared" si="65"/>
        <v>55</v>
      </c>
      <c r="BJ140" s="10">
        <v>34.984000000000002</v>
      </c>
      <c r="BK140" s="11" t="s">
        <v>133</v>
      </c>
      <c r="BL140" s="7" t="str">
        <v/>
      </c>
      <c r="BM140" s="7" t="str">
        <v/>
      </c>
      <c r="BO140" s="8" t="s">
        <v>78</v>
      </c>
      <c r="BP140" s="7">
        <f t="shared" si="66"/>
        <v>55</v>
      </c>
      <c r="BQ140" s="10">
        <v>34.984000000000002</v>
      </c>
      <c r="BR140" s="11" t="s">
        <v>133</v>
      </c>
      <c r="BS140" s="7" t="str">
        <v/>
      </c>
      <c r="BT140" s="7" t="str">
        <v/>
      </c>
      <c r="BV140" s="8" t="s">
        <v>78</v>
      </c>
      <c r="BW140" s="7">
        <f t="shared" si="67"/>
        <v>55</v>
      </c>
      <c r="BX140" s="10">
        <v>34.984000000000002</v>
      </c>
      <c r="BY140" s="11" t="s">
        <v>133</v>
      </c>
      <c r="BZ140" s="7" t="str">
        <v/>
      </c>
      <c r="CA140" s="7" t="str">
        <v/>
      </c>
      <c r="CC140" s="8" t="s">
        <v>78</v>
      </c>
      <c r="CD140" s="7">
        <f t="shared" si="68"/>
        <v>55</v>
      </c>
      <c r="CE140" s="10">
        <v>34.984000000000002</v>
      </c>
      <c r="CF140" s="11" t="s">
        <v>133</v>
      </c>
      <c r="CG140" s="7" t="str">
        <v/>
      </c>
      <c r="CH140" s="7" t="str">
        <v/>
      </c>
      <c r="CJ140" s="8" t="s">
        <v>78</v>
      </c>
      <c r="CK140" s="7">
        <f t="shared" si="69"/>
        <v>55</v>
      </c>
      <c r="CL140" s="10">
        <v>34.984000000000002</v>
      </c>
      <c r="CM140" s="11" t="s">
        <v>133</v>
      </c>
      <c r="CN140" s="7" t="str">
        <v/>
      </c>
      <c r="CO140" s="7" t="str">
        <v/>
      </c>
      <c r="CQ140" s="8" t="s">
        <v>78</v>
      </c>
      <c r="CR140" s="7">
        <f t="shared" si="70"/>
        <v>55</v>
      </c>
      <c r="CS140" s="10">
        <v>34.984000000000002</v>
      </c>
      <c r="CT140" s="11" t="s">
        <v>133</v>
      </c>
      <c r="CU140" s="7" t="str">
        <v/>
      </c>
      <c r="CV140" s="7" t="str">
        <v/>
      </c>
      <c r="CX140" s="8" t="s">
        <v>78</v>
      </c>
      <c r="CY140" s="7">
        <f t="shared" si="71"/>
        <v>55</v>
      </c>
      <c r="CZ140" s="10">
        <v>34.984000000000002</v>
      </c>
      <c r="DA140" s="11" t="s">
        <v>133</v>
      </c>
      <c r="DB140" s="7" t="str">
        <v/>
      </c>
      <c r="DC140" s="7" t="str">
        <v/>
      </c>
      <c r="DE140" s="8" t="s">
        <v>78</v>
      </c>
      <c r="DF140" s="7">
        <f t="shared" si="72"/>
        <v>55</v>
      </c>
      <c r="DG140" s="10">
        <v>34.984000000000002</v>
      </c>
      <c r="DH140" s="11" t="s">
        <v>133</v>
      </c>
      <c r="DI140" s="7" t="str">
        <v/>
      </c>
      <c r="DJ140" s="7" t="str">
        <v/>
      </c>
      <c r="DL140" s="8" t="s">
        <v>78</v>
      </c>
      <c r="DM140" s="7">
        <f t="shared" si="73"/>
        <v>55</v>
      </c>
      <c r="DN140" s="10">
        <v>34.984000000000002</v>
      </c>
      <c r="DO140" s="11" t="s">
        <v>133</v>
      </c>
      <c r="DP140" s="7" t="str">
        <v/>
      </c>
      <c r="DQ140" s="7" t="str">
        <v/>
      </c>
      <c r="DS140" s="8" t="s">
        <v>78</v>
      </c>
      <c r="DT140" s="7">
        <f t="shared" si="74"/>
        <v>55</v>
      </c>
      <c r="DU140" s="10">
        <v>34.984000000000002</v>
      </c>
      <c r="DV140" s="11" t="s">
        <v>133</v>
      </c>
      <c r="DW140" s="7" t="str">
        <v/>
      </c>
      <c r="DX140" s="7" t="str">
        <v/>
      </c>
      <c r="DZ140" s="8" t="s">
        <v>78</v>
      </c>
      <c r="EA140" s="7">
        <f t="shared" si="75"/>
        <v>55</v>
      </c>
      <c r="EB140" s="10">
        <v>34.984000000000002</v>
      </c>
      <c r="EC140" s="11" t="s">
        <v>133</v>
      </c>
      <c r="ED140" s="7" t="str">
        <v/>
      </c>
      <c r="EE140" s="7" t="str">
        <v/>
      </c>
      <c r="EG140" s="8" t="s">
        <v>78</v>
      </c>
      <c r="EH140" s="7">
        <f t="shared" si="76"/>
        <v>55</v>
      </c>
      <c r="EI140" s="10">
        <v>34.984000000000002</v>
      </c>
      <c r="EJ140" s="11" t="s">
        <v>133</v>
      </c>
      <c r="EK140" s="7" t="str">
        <v/>
      </c>
      <c r="EL140" s="7" t="str">
        <v/>
      </c>
      <c r="EN140" s="8" t="s">
        <v>78</v>
      </c>
      <c r="EO140" s="7">
        <f t="shared" si="77"/>
        <v>55</v>
      </c>
      <c r="EP140" s="10">
        <v>34.984000000000002</v>
      </c>
      <c r="EQ140" s="11" t="s">
        <v>133</v>
      </c>
      <c r="ER140" s="7" t="str">
        <v/>
      </c>
      <c r="ES140" s="7" t="str">
        <v/>
      </c>
      <c r="EU140" s="8" t="s">
        <v>78</v>
      </c>
      <c r="EV140" s="7">
        <f t="shared" si="78"/>
        <v>55</v>
      </c>
      <c r="EW140" s="10">
        <v>34.984000000000002</v>
      </c>
      <c r="EX140" s="11" t="s">
        <v>133</v>
      </c>
      <c r="EY140" s="7" t="str">
        <v/>
      </c>
      <c r="EZ140" s="7" t="str">
        <v/>
      </c>
      <c r="FB140" s="8" t="s">
        <v>78</v>
      </c>
      <c r="FC140" s="7">
        <f t="shared" si="79"/>
        <v>55</v>
      </c>
      <c r="FD140" s="10">
        <v>34.984000000000002</v>
      </c>
      <c r="FE140" s="11" t="s">
        <v>133</v>
      </c>
      <c r="FF140" s="7" t="str">
        <v/>
      </c>
      <c r="FG140" s="7" t="str">
        <v/>
      </c>
      <c r="FI140" s="8" t="s">
        <v>78</v>
      </c>
      <c r="FJ140" s="7">
        <f t="shared" si="80"/>
        <v>55</v>
      </c>
      <c r="FK140" s="10">
        <v>34.984000000000002</v>
      </c>
      <c r="FL140" s="11" t="s">
        <v>133</v>
      </c>
      <c r="FM140" s="7" t="str">
        <v/>
      </c>
      <c r="FN140" s="7" t="str">
        <v/>
      </c>
      <c r="FP140" s="8" t="s">
        <v>78</v>
      </c>
      <c r="FQ140" s="7">
        <f t="shared" si="81"/>
        <v>55</v>
      </c>
      <c r="FR140" s="10">
        <v>34.984000000000002</v>
      </c>
      <c r="FS140" s="11" t="s">
        <v>133</v>
      </c>
      <c r="FT140" s="7" t="str">
        <v/>
      </c>
      <c r="FU140" s="7" t="str">
        <v/>
      </c>
      <c r="FW140" s="8" t="s">
        <v>78</v>
      </c>
      <c r="FX140" s="7">
        <f t="shared" si="82"/>
        <v>55</v>
      </c>
      <c r="FY140" s="10">
        <v>34.984000000000002</v>
      </c>
      <c r="FZ140" s="11" t="s">
        <v>133</v>
      </c>
      <c r="GA140" s="7" t="str">
        <v/>
      </c>
      <c r="GB140" s="7" t="str">
        <v/>
      </c>
    </row>
    <row r="141" spans="2:184" ht="15.75" x14ac:dyDescent="0.25">
      <c r="B141" s="82">
        <f t="shared" si="83"/>
        <v>4464</v>
      </c>
      <c r="C141" s="8" t="s">
        <v>79</v>
      </c>
      <c r="D141" s="7">
        <f t="shared" si="56"/>
        <v>56</v>
      </c>
      <c r="E141" s="10">
        <v>4.4640000000000004</v>
      </c>
      <c r="F141" s="11" t="s">
        <v>134</v>
      </c>
      <c r="G141" s="7" t="str">
        <v/>
      </c>
      <c r="H141" s="7" t="str">
        <v/>
      </c>
      <c r="J141" s="16">
        <f t="shared" si="57"/>
        <v>4467</v>
      </c>
      <c r="K141" s="8" t="s">
        <v>79</v>
      </c>
      <c r="L141" s="7">
        <f t="shared" si="58"/>
        <v>56</v>
      </c>
      <c r="M141" s="10">
        <v>4.4669999999999996</v>
      </c>
      <c r="N141" s="11" t="s">
        <v>134</v>
      </c>
      <c r="O141" s="7" t="str">
        <v/>
      </c>
      <c r="P141" s="7" t="str">
        <v/>
      </c>
      <c r="R141" s="8" t="s">
        <v>79</v>
      </c>
      <c r="S141" s="7">
        <f t="shared" si="59"/>
        <v>56</v>
      </c>
      <c r="T141" s="10">
        <v>4.4669999999999996</v>
      </c>
      <c r="U141" s="11" t="s">
        <v>134</v>
      </c>
      <c r="V141" s="7" t="str">
        <v/>
      </c>
      <c r="W141" s="7" t="str">
        <v/>
      </c>
      <c r="Y141" s="8" t="s">
        <v>79</v>
      </c>
      <c r="Z141" s="7">
        <f t="shared" si="60"/>
        <v>56</v>
      </c>
      <c r="AA141" s="10">
        <v>4.4669999999999996</v>
      </c>
      <c r="AB141" s="11" t="s">
        <v>134</v>
      </c>
      <c r="AC141" s="7" t="str">
        <v/>
      </c>
      <c r="AD141" s="7" t="str">
        <v/>
      </c>
      <c r="AF141" s="8" t="s">
        <v>79</v>
      </c>
      <c r="AG141" s="7">
        <f t="shared" si="61"/>
        <v>56</v>
      </c>
      <c r="AH141" s="10">
        <v>4.4669999999999996</v>
      </c>
      <c r="AI141" s="11" t="s">
        <v>134</v>
      </c>
      <c r="AJ141" s="7" t="str">
        <v/>
      </c>
      <c r="AK141" s="7" t="str">
        <v/>
      </c>
      <c r="AM141" s="8" t="s">
        <v>79</v>
      </c>
      <c r="AN141" s="7">
        <f t="shared" si="62"/>
        <v>56</v>
      </c>
      <c r="AO141" s="10">
        <v>4.4669999999999996</v>
      </c>
      <c r="AP141" s="11" t="s">
        <v>134</v>
      </c>
      <c r="AQ141" s="7" t="str">
        <v/>
      </c>
      <c r="AR141" s="7" t="str">
        <v/>
      </c>
      <c r="AT141" s="8" t="s">
        <v>79</v>
      </c>
      <c r="AU141" s="7">
        <f t="shared" si="63"/>
        <v>56</v>
      </c>
      <c r="AV141" s="10">
        <v>4.4669999999999996</v>
      </c>
      <c r="AW141" s="11" t="s">
        <v>134</v>
      </c>
      <c r="AX141" s="7" t="str">
        <v/>
      </c>
      <c r="AY141" s="7" t="str">
        <v/>
      </c>
      <c r="BA141" s="8" t="s">
        <v>79</v>
      </c>
      <c r="BB141" s="7">
        <f t="shared" si="64"/>
        <v>56</v>
      </c>
      <c r="BC141" s="10">
        <v>4.4669999999999996</v>
      </c>
      <c r="BD141" s="11" t="s">
        <v>134</v>
      </c>
      <c r="BE141" s="7" t="str">
        <v/>
      </c>
      <c r="BF141" s="7" t="str">
        <v/>
      </c>
      <c r="BH141" s="8" t="s">
        <v>79</v>
      </c>
      <c r="BI141" s="7">
        <f t="shared" si="65"/>
        <v>56</v>
      </c>
      <c r="BJ141" s="10">
        <v>4.4669999999999996</v>
      </c>
      <c r="BK141" s="11" t="s">
        <v>134</v>
      </c>
      <c r="BL141" s="7" t="str">
        <v/>
      </c>
      <c r="BM141" s="7" t="str">
        <v/>
      </c>
      <c r="BO141" s="8" t="s">
        <v>79</v>
      </c>
      <c r="BP141" s="7">
        <f t="shared" si="66"/>
        <v>56</v>
      </c>
      <c r="BQ141" s="10">
        <v>4.4669999999999996</v>
      </c>
      <c r="BR141" s="11" t="s">
        <v>134</v>
      </c>
      <c r="BS141" s="7" t="str">
        <v/>
      </c>
      <c r="BT141" s="7" t="str">
        <v/>
      </c>
      <c r="BV141" s="8" t="s">
        <v>79</v>
      </c>
      <c r="BW141" s="7">
        <f t="shared" si="67"/>
        <v>56</v>
      </c>
      <c r="BX141" s="10">
        <v>4.4669999999999996</v>
      </c>
      <c r="BY141" s="11" t="s">
        <v>134</v>
      </c>
      <c r="BZ141" s="7" t="str">
        <v/>
      </c>
      <c r="CA141" s="7" t="str">
        <v/>
      </c>
      <c r="CC141" s="8" t="s">
        <v>79</v>
      </c>
      <c r="CD141" s="7">
        <f t="shared" si="68"/>
        <v>56</v>
      </c>
      <c r="CE141" s="10">
        <v>4.4669999999999996</v>
      </c>
      <c r="CF141" s="11" t="s">
        <v>134</v>
      </c>
      <c r="CG141" s="7" t="str">
        <v/>
      </c>
      <c r="CH141" s="7" t="str">
        <v/>
      </c>
      <c r="CJ141" s="8" t="s">
        <v>79</v>
      </c>
      <c r="CK141" s="7">
        <f t="shared" si="69"/>
        <v>56</v>
      </c>
      <c r="CL141" s="10">
        <v>4.4669999999999996</v>
      </c>
      <c r="CM141" s="11" t="s">
        <v>134</v>
      </c>
      <c r="CN141" s="7" t="str">
        <v/>
      </c>
      <c r="CO141" s="7" t="str">
        <v/>
      </c>
      <c r="CQ141" s="8" t="s">
        <v>79</v>
      </c>
      <c r="CR141" s="7">
        <f t="shared" si="70"/>
        <v>56</v>
      </c>
      <c r="CS141" s="10">
        <v>4.4669999999999996</v>
      </c>
      <c r="CT141" s="11" t="s">
        <v>134</v>
      </c>
      <c r="CU141" s="7" t="str">
        <v/>
      </c>
      <c r="CV141" s="7" t="str">
        <v/>
      </c>
      <c r="CX141" s="8" t="s">
        <v>79</v>
      </c>
      <c r="CY141" s="7">
        <f t="shared" si="71"/>
        <v>56</v>
      </c>
      <c r="CZ141" s="10">
        <v>4.4669999999999996</v>
      </c>
      <c r="DA141" s="11" t="s">
        <v>134</v>
      </c>
      <c r="DB141" s="7" t="str">
        <v/>
      </c>
      <c r="DC141" s="7" t="str">
        <v/>
      </c>
      <c r="DE141" s="8" t="s">
        <v>79</v>
      </c>
      <c r="DF141" s="7">
        <f t="shared" si="72"/>
        <v>56</v>
      </c>
      <c r="DG141" s="10">
        <v>4.4669999999999996</v>
      </c>
      <c r="DH141" s="11" t="s">
        <v>134</v>
      </c>
      <c r="DI141" s="7" t="str">
        <v/>
      </c>
      <c r="DJ141" s="7" t="str">
        <v/>
      </c>
      <c r="DL141" s="8" t="s">
        <v>79</v>
      </c>
      <c r="DM141" s="7">
        <f t="shared" si="73"/>
        <v>56</v>
      </c>
      <c r="DN141" s="10">
        <v>4.4669999999999996</v>
      </c>
      <c r="DO141" s="11" t="s">
        <v>134</v>
      </c>
      <c r="DP141" s="7" t="str">
        <v/>
      </c>
      <c r="DQ141" s="7" t="str">
        <v/>
      </c>
      <c r="DS141" s="8" t="s">
        <v>79</v>
      </c>
      <c r="DT141" s="7">
        <f t="shared" si="74"/>
        <v>56</v>
      </c>
      <c r="DU141" s="10">
        <v>4.4669999999999996</v>
      </c>
      <c r="DV141" s="11" t="s">
        <v>134</v>
      </c>
      <c r="DW141" s="7" t="str">
        <v/>
      </c>
      <c r="DX141" s="7" t="str">
        <v/>
      </c>
      <c r="DZ141" s="8" t="s">
        <v>79</v>
      </c>
      <c r="EA141" s="7">
        <f t="shared" si="75"/>
        <v>56</v>
      </c>
      <c r="EB141" s="10">
        <v>4.4669999999999996</v>
      </c>
      <c r="EC141" s="11" t="s">
        <v>134</v>
      </c>
      <c r="ED141" s="7" t="str">
        <v/>
      </c>
      <c r="EE141" s="7" t="str">
        <v/>
      </c>
      <c r="EG141" s="8" t="s">
        <v>79</v>
      </c>
      <c r="EH141" s="7">
        <f t="shared" si="76"/>
        <v>56</v>
      </c>
      <c r="EI141" s="10">
        <v>4.4669999999999996</v>
      </c>
      <c r="EJ141" s="11" t="s">
        <v>134</v>
      </c>
      <c r="EK141" s="7" t="str">
        <v/>
      </c>
      <c r="EL141" s="7" t="str">
        <v/>
      </c>
      <c r="EN141" s="8" t="s">
        <v>79</v>
      </c>
      <c r="EO141" s="7">
        <f t="shared" si="77"/>
        <v>56</v>
      </c>
      <c r="EP141" s="10">
        <v>4.4669999999999996</v>
      </c>
      <c r="EQ141" s="11" t="s">
        <v>134</v>
      </c>
      <c r="ER141" s="7" t="str">
        <v/>
      </c>
      <c r="ES141" s="7" t="str">
        <v/>
      </c>
      <c r="EU141" s="8" t="s">
        <v>79</v>
      </c>
      <c r="EV141" s="7">
        <f t="shared" si="78"/>
        <v>56</v>
      </c>
      <c r="EW141" s="10">
        <v>4.4669999999999996</v>
      </c>
      <c r="EX141" s="11" t="s">
        <v>134</v>
      </c>
      <c r="EY141" s="7" t="str">
        <v/>
      </c>
      <c r="EZ141" s="7" t="str">
        <v/>
      </c>
      <c r="FB141" s="8" t="s">
        <v>79</v>
      </c>
      <c r="FC141" s="7">
        <f t="shared" si="79"/>
        <v>56</v>
      </c>
      <c r="FD141" s="10">
        <v>4.4669999999999996</v>
      </c>
      <c r="FE141" s="11" t="s">
        <v>134</v>
      </c>
      <c r="FF141" s="7" t="str">
        <v/>
      </c>
      <c r="FG141" s="7" t="str">
        <v/>
      </c>
      <c r="FI141" s="8" t="s">
        <v>79</v>
      </c>
      <c r="FJ141" s="7">
        <f t="shared" si="80"/>
        <v>56</v>
      </c>
      <c r="FK141" s="10">
        <v>4.4669999999999996</v>
      </c>
      <c r="FL141" s="11" t="s">
        <v>134</v>
      </c>
      <c r="FM141" s="7" t="str">
        <v/>
      </c>
      <c r="FN141" s="7" t="str">
        <v/>
      </c>
      <c r="FP141" s="8" t="s">
        <v>79</v>
      </c>
      <c r="FQ141" s="7">
        <f t="shared" si="81"/>
        <v>56</v>
      </c>
      <c r="FR141" s="10">
        <v>4.4669999999999996</v>
      </c>
      <c r="FS141" s="11" t="s">
        <v>134</v>
      </c>
      <c r="FT141" s="7" t="str">
        <v/>
      </c>
      <c r="FU141" s="7" t="str">
        <v/>
      </c>
      <c r="FW141" s="8" t="s">
        <v>79</v>
      </c>
      <c r="FX141" s="7">
        <f t="shared" si="82"/>
        <v>56</v>
      </c>
      <c r="FY141" s="10">
        <v>4.4669999999999996</v>
      </c>
      <c r="FZ141" s="11" t="s">
        <v>134</v>
      </c>
      <c r="GA141" s="7" t="str">
        <v/>
      </c>
      <c r="GB141" s="7" t="str">
        <v/>
      </c>
    </row>
    <row r="142" spans="2:184" ht="15.75" x14ac:dyDescent="0.25">
      <c r="B142" s="82">
        <f t="shared" si="83"/>
        <v>4828</v>
      </c>
      <c r="C142" s="8" t="s">
        <v>79</v>
      </c>
      <c r="D142" s="7">
        <f t="shared" si="56"/>
        <v>56</v>
      </c>
      <c r="E142" s="10">
        <v>4.8280000000000003</v>
      </c>
      <c r="F142" s="11" t="s">
        <v>135</v>
      </c>
      <c r="G142" s="7" t="str">
        <v/>
      </c>
      <c r="H142" s="7" t="str">
        <v/>
      </c>
      <c r="J142" s="16">
        <f t="shared" si="57"/>
        <v>4828</v>
      </c>
      <c r="K142" s="8" t="s">
        <v>79</v>
      </c>
      <c r="L142" s="7">
        <f t="shared" si="58"/>
        <v>56</v>
      </c>
      <c r="M142" s="10">
        <v>4.8280000000000003</v>
      </c>
      <c r="N142" s="11" t="s">
        <v>135</v>
      </c>
      <c r="O142" s="7" t="str">
        <v/>
      </c>
      <c r="P142" s="7" t="str">
        <v/>
      </c>
      <c r="R142" s="8" t="s">
        <v>79</v>
      </c>
      <c r="S142" s="7">
        <f t="shared" si="59"/>
        <v>56</v>
      </c>
      <c r="T142" s="10">
        <v>4.8280000000000003</v>
      </c>
      <c r="U142" s="11" t="s">
        <v>135</v>
      </c>
      <c r="V142" s="7" t="str">
        <v/>
      </c>
      <c r="W142" s="7" t="str">
        <v/>
      </c>
      <c r="Y142" s="8" t="s">
        <v>79</v>
      </c>
      <c r="Z142" s="7">
        <f t="shared" si="60"/>
        <v>56</v>
      </c>
      <c r="AA142" s="10">
        <v>4.8280000000000003</v>
      </c>
      <c r="AB142" s="11" t="s">
        <v>135</v>
      </c>
      <c r="AC142" s="7" t="str">
        <v/>
      </c>
      <c r="AD142" s="7" t="str">
        <v/>
      </c>
      <c r="AF142" s="8" t="s">
        <v>79</v>
      </c>
      <c r="AG142" s="7">
        <f t="shared" si="61"/>
        <v>56</v>
      </c>
      <c r="AH142" s="10">
        <v>4.8280000000000003</v>
      </c>
      <c r="AI142" s="11" t="s">
        <v>135</v>
      </c>
      <c r="AJ142" s="7" t="str">
        <v/>
      </c>
      <c r="AK142" s="7" t="str">
        <v/>
      </c>
      <c r="AM142" s="8" t="s">
        <v>79</v>
      </c>
      <c r="AN142" s="7">
        <f t="shared" si="62"/>
        <v>56</v>
      </c>
      <c r="AO142" s="10">
        <v>4.8280000000000003</v>
      </c>
      <c r="AP142" s="11" t="s">
        <v>135</v>
      </c>
      <c r="AQ142" s="7" t="str">
        <v/>
      </c>
      <c r="AR142" s="7" t="str">
        <v/>
      </c>
      <c r="AT142" s="8" t="s">
        <v>79</v>
      </c>
      <c r="AU142" s="7">
        <f t="shared" si="63"/>
        <v>56</v>
      </c>
      <c r="AV142" s="10">
        <v>4.8280000000000003</v>
      </c>
      <c r="AW142" s="11" t="s">
        <v>135</v>
      </c>
      <c r="AX142" s="7" t="str">
        <v/>
      </c>
      <c r="AY142" s="7" t="str">
        <v/>
      </c>
      <c r="BA142" s="8" t="s">
        <v>79</v>
      </c>
      <c r="BB142" s="7">
        <f t="shared" si="64"/>
        <v>56</v>
      </c>
      <c r="BC142" s="10">
        <v>4.8280000000000003</v>
      </c>
      <c r="BD142" s="11" t="s">
        <v>135</v>
      </c>
      <c r="BE142" s="7" t="str">
        <v/>
      </c>
      <c r="BF142" s="7" t="str">
        <v/>
      </c>
      <c r="BH142" s="8" t="s">
        <v>79</v>
      </c>
      <c r="BI142" s="7">
        <f t="shared" si="65"/>
        <v>56</v>
      </c>
      <c r="BJ142" s="10">
        <v>4.8280000000000003</v>
      </c>
      <c r="BK142" s="11" t="s">
        <v>135</v>
      </c>
      <c r="BL142" s="7" t="str">
        <v/>
      </c>
      <c r="BM142" s="7" t="str">
        <v/>
      </c>
      <c r="BO142" s="8" t="s">
        <v>79</v>
      </c>
      <c r="BP142" s="7">
        <f t="shared" si="66"/>
        <v>56</v>
      </c>
      <c r="BQ142" s="10">
        <v>4.8280000000000003</v>
      </c>
      <c r="BR142" s="11" t="s">
        <v>135</v>
      </c>
      <c r="BS142" s="7" t="str">
        <v/>
      </c>
      <c r="BT142" s="7" t="str">
        <v/>
      </c>
      <c r="BV142" s="8" t="s">
        <v>79</v>
      </c>
      <c r="BW142" s="7">
        <f t="shared" si="67"/>
        <v>56</v>
      </c>
      <c r="BX142" s="10">
        <v>4.8280000000000003</v>
      </c>
      <c r="BY142" s="11" t="s">
        <v>135</v>
      </c>
      <c r="BZ142" s="7" t="str">
        <v/>
      </c>
      <c r="CA142" s="7" t="str">
        <v/>
      </c>
      <c r="CC142" s="8" t="s">
        <v>79</v>
      </c>
      <c r="CD142" s="7">
        <f t="shared" si="68"/>
        <v>56</v>
      </c>
      <c r="CE142" s="10">
        <v>4.8280000000000003</v>
      </c>
      <c r="CF142" s="11" t="s">
        <v>135</v>
      </c>
      <c r="CG142" s="7" t="str">
        <v/>
      </c>
      <c r="CH142" s="7" t="str">
        <v/>
      </c>
      <c r="CJ142" s="8" t="s">
        <v>79</v>
      </c>
      <c r="CK142" s="7">
        <f t="shared" si="69"/>
        <v>56</v>
      </c>
      <c r="CL142" s="10">
        <v>4.8280000000000003</v>
      </c>
      <c r="CM142" s="11" t="s">
        <v>135</v>
      </c>
      <c r="CN142" s="7" t="str">
        <v/>
      </c>
      <c r="CO142" s="7" t="str">
        <v/>
      </c>
      <c r="CQ142" s="8" t="s">
        <v>79</v>
      </c>
      <c r="CR142" s="7">
        <f t="shared" si="70"/>
        <v>56</v>
      </c>
      <c r="CS142" s="10">
        <v>4.8280000000000003</v>
      </c>
      <c r="CT142" s="11" t="s">
        <v>135</v>
      </c>
      <c r="CU142" s="7" t="str">
        <v/>
      </c>
      <c r="CV142" s="7" t="str">
        <v/>
      </c>
      <c r="CX142" s="8" t="s">
        <v>79</v>
      </c>
      <c r="CY142" s="7">
        <f t="shared" si="71"/>
        <v>56</v>
      </c>
      <c r="CZ142" s="10">
        <v>4.8280000000000003</v>
      </c>
      <c r="DA142" s="11" t="s">
        <v>135</v>
      </c>
      <c r="DB142" s="7" t="str">
        <v/>
      </c>
      <c r="DC142" s="7" t="str">
        <v/>
      </c>
      <c r="DE142" s="8" t="s">
        <v>79</v>
      </c>
      <c r="DF142" s="7">
        <f t="shared" si="72"/>
        <v>56</v>
      </c>
      <c r="DG142" s="10">
        <v>4.8280000000000003</v>
      </c>
      <c r="DH142" s="11" t="s">
        <v>135</v>
      </c>
      <c r="DI142" s="7" t="str">
        <v/>
      </c>
      <c r="DJ142" s="7" t="str">
        <v/>
      </c>
      <c r="DL142" s="8" t="s">
        <v>79</v>
      </c>
      <c r="DM142" s="7">
        <f t="shared" si="73"/>
        <v>56</v>
      </c>
      <c r="DN142" s="10">
        <v>4.8280000000000003</v>
      </c>
      <c r="DO142" s="11" t="s">
        <v>135</v>
      </c>
      <c r="DP142" s="7" t="str">
        <v/>
      </c>
      <c r="DQ142" s="7" t="str">
        <v/>
      </c>
      <c r="DS142" s="8" t="s">
        <v>79</v>
      </c>
      <c r="DT142" s="7">
        <f t="shared" si="74"/>
        <v>56</v>
      </c>
      <c r="DU142" s="10">
        <v>4.8280000000000003</v>
      </c>
      <c r="DV142" s="11" t="s">
        <v>135</v>
      </c>
      <c r="DW142" s="7" t="str">
        <v/>
      </c>
      <c r="DX142" s="7" t="str">
        <v/>
      </c>
      <c r="DZ142" s="8" t="s">
        <v>79</v>
      </c>
      <c r="EA142" s="7">
        <f t="shared" si="75"/>
        <v>56</v>
      </c>
      <c r="EB142" s="10">
        <v>4.8280000000000003</v>
      </c>
      <c r="EC142" s="11" t="s">
        <v>135</v>
      </c>
      <c r="ED142" s="7" t="str">
        <v/>
      </c>
      <c r="EE142" s="7" t="str">
        <v/>
      </c>
      <c r="EG142" s="8" t="s">
        <v>79</v>
      </c>
      <c r="EH142" s="7">
        <f t="shared" si="76"/>
        <v>56</v>
      </c>
      <c r="EI142" s="10">
        <v>4.8280000000000003</v>
      </c>
      <c r="EJ142" s="11" t="s">
        <v>135</v>
      </c>
      <c r="EK142" s="7" t="str">
        <v/>
      </c>
      <c r="EL142" s="7" t="str">
        <v/>
      </c>
      <c r="EN142" s="8" t="s">
        <v>79</v>
      </c>
      <c r="EO142" s="7">
        <f t="shared" si="77"/>
        <v>56</v>
      </c>
      <c r="EP142" s="10">
        <v>4.8280000000000003</v>
      </c>
      <c r="EQ142" s="11" t="s">
        <v>135</v>
      </c>
      <c r="ER142" s="7" t="str">
        <v/>
      </c>
      <c r="ES142" s="7" t="str">
        <v/>
      </c>
      <c r="EU142" s="8" t="s">
        <v>79</v>
      </c>
      <c r="EV142" s="7">
        <f t="shared" si="78"/>
        <v>56</v>
      </c>
      <c r="EW142" s="10">
        <v>4.8280000000000003</v>
      </c>
      <c r="EX142" s="11" t="s">
        <v>135</v>
      </c>
      <c r="EY142" s="7" t="str">
        <v/>
      </c>
      <c r="EZ142" s="7" t="str">
        <v/>
      </c>
      <c r="FB142" s="8" t="s">
        <v>79</v>
      </c>
      <c r="FC142" s="7">
        <f t="shared" si="79"/>
        <v>56</v>
      </c>
      <c r="FD142" s="10">
        <v>4.8280000000000003</v>
      </c>
      <c r="FE142" s="11" t="s">
        <v>135</v>
      </c>
      <c r="FF142" s="7" t="str">
        <v/>
      </c>
      <c r="FG142" s="7" t="str">
        <v/>
      </c>
      <c r="FI142" s="8" t="s">
        <v>79</v>
      </c>
      <c r="FJ142" s="7">
        <f t="shared" si="80"/>
        <v>56</v>
      </c>
      <c r="FK142" s="10">
        <v>4.8280000000000003</v>
      </c>
      <c r="FL142" s="11" t="s">
        <v>135</v>
      </c>
      <c r="FM142" s="7" t="str">
        <v/>
      </c>
      <c r="FN142" s="7" t="str">
        <v/>
      </c>
      <c r="FP142" s="8" t="s">
        <v>79</v>
      </c>
      <c r="FQ142" s="7">
        <f t="shared" si="81"/>
        <v>56</v>
      </c>
      <c r="FR142" s="10">
        <v>4.8280000000000003</v>
      </c>
      <c r="FS142" s="11" t="s">
        <v>135</v>
      </c>
      <c r="FT142" s="7" t="str">
        <v/>
      </c>
      <c r="FU142" s="7" t="str">
        <v/>
      </c>
      <c r="FW142" s="8" t="s">
        <v>79</v>
      </c>
      <c r="FX142" s="7">
        <f t="shared" si="82"/>
        <v>56</v>
      </c>
      <c r="FY142" s="10">
        <v>4.8280000000000003</v>
      </c>
      <c r="FZ142" s="11" t="s">
        <v>135</v>
      </c>
      <c r="GA142" s="7" t="str">
        <v/>
      </c>
      <c r="GB142" s="7" t="str">
        <v/>
      </c>
    </row>
    <row r="143" spans="2:184" ht="15.75" x14ac:dyDescent="0.25">
      <c r="B143" s="82">
        <f t="shared" si="83"/>
        <v>32191.000000000004</v>
      </c>
      <c r="C143" s="8" t="s">
        <v>79</v>
      </c>
      <c r="D143" s="7">
        <f t="shared" si="56"/>
        <v>56</v>
      </c>
      <c r="E143" s="10">
        <v>32.191000000000003</v>
      </c>
      <c r="F143" s="11" t="s">
        <v>132</v>
      </c>
      <c r="G143" s="7" t="str">
        <v/>
      </c>
      <c r="H143" s="7" t="str">
        <v/>
      </c>
      <c r="J143" s="16">
        <f t="shared" si="57"/>
        <v>32191.000000000004</v>
      </c>
      <c r="K143" s="8" t="s">
        <v>79</v>
      </c>
      <c r="L143" s="7">
        <f t="shared" si="58"/>
        <v>56</v>
      </c>
      <c r="M143" s="10">
        <v>32.191000000000003</v>
      </c>
      <c r="N143" s="11" t="s">
        <v>132</v>
      </c>
      <c r="O143" s="7" t="str">
        <v/>
      </c>
      <c r="P143" s="7" t="str">
        <v/>
      </c>
      <c r="R143" s="8" t="s">
        <v>79</v>
      </c>
      <c r="S143" s="7">
        <f t="shared" si="59"/>
        <v>56</v>
      </c>
      <c r="T143" s="10">
        <v>32.191000000000003</v>
      </c>
      <c r="U143" s="11" t="s">
        <v>132</v>
      </c>
      <c r="V143" s="7" t="str">
        <v/>
      </c>
      <c r="W143" s="7" t="str">
        <v/>
      </c>
      <c r="Y143" s="8" t="s">
        <v>79</v>
      </c>
      <c r="Z143" s="7">
        <f t="shared" si="60"/>
        <v>56</v>
      </c>
      <c r="AA143" s="10">
        <v>32.191000000000003</v>
      </c>
      <c r="AB143" s="11" t="s">
        <v>132</v>
      </c>
      <c r="AC143" s="7" t="str">
        <v/>
      </c>
      <c r="AD143" s="7" t="str">
        <v/>
      </c>
      <c r="AF143" s="8" t="s">
        <v>79</v>
      </c>
      <c r="AG143" s="7">
        <f t="shared" si="61"/>
        <v>56</v>
      </c>
      <c r="AH143" s="10">
        <v>32.191000000000003</v>
      </c>
      <c r="AI143" s="11" t="s">
        <v>132</v>
      </c>
      <c r="AJ143" s="7" t="str">
        <v/>
      </c>
      <c r="AK143" s="7" t="str">
        <v/>
      </c>
      <c r="AM143" s="8" t="s">
        <v>79</v>
      </c>
      <c r="AN143" s="7">
        <f t="shared" si="62"/>
        <v>56</v>
      </c>
      <c r="AO143" s="10">
        <v>32.191000000000003</v>
      </c>
      <c r="AP143" s="11" t="s">
        <v>132</v>
      </c>
      <c r="AQ143" s="7" t="str">
        <v/>
      </c>
      <c r="AR143" s="7" t="str">
        <v/>
      </c>
      <c r="AT143" s="8" t="s">
        <v>79</v>
      </c>
      <c r="AU143" s="7">
        <f t="shared" si="63"/>
        <v>56</v>
      </c>
      <c r="AV143" s="10">
        <v>32.191000000000003</v>
      </c>
      <c r="AW143" s="11" t="s">
        <v>132</v>
      </c>
      <c r="AX143" s="7" t="str">
        <v/>
      </c>
      <c r="AY143" s="7" t="str">
        <v/>
      </c>
      <c r="BA143" s="8" t="s">
        <v>79</v>
      </c>
      <c r="BB143" s="7">
        <f t="shared" si="64"/>
        <v>56</v>
      </c>
      <c r="BC143" s="10">
        <v>32.191000000000003</v>
      </c>
      <c r="BD143" s="11" t="s">
        <v>132</v>
      </c>
      <c r="BE143" s="7" t="str">
        <v/>
      </c>
      <c r="BF143" s="7" t="str">
        <v/>
      </c>
      <c r="BH143" s="8" t="s">
        <v>79</v>
      </c>
      <c r="BI143" s="7">
        <f t="shared" si="65"/>
        <v>56</v>
      </c>
      <c r="BJ143" s="10">
        <v>32.191000000000003</v>
      </c>
      <c r="BK143" s="11" t="s">
        <v>132</v>
      </c>
      <c r="BL143" s="7" t="str">
        <v/>
      </c>
      <c r="BM143" s="7" t="str">
        <v/>
      </c>
      <c r="BO143" s="8" t="s">
        <v>79</v>
      </c>
      <c r="BP143" s="7">
        <f t="shared" si="66"/>
        <v>56</v>
      </c>
      <c r="BQ143" s="10">
        <v>32.191000000000003</v>
      </c>
      <c r="BR143" s="11" t="s">
        <v>132</v>
      </c>
      <c r="BS143" s="7" t="str">
        <v/>
      </c>
      <c r="BT143" s="7" t="str">
        <v/>
      </c>
      <c r="BV143" s="8" t="s">
        <v>79</v>
      </c>
      <c r="BW143" s="7">
        <f t="shared" si="67"/>
        <v>56</v>
      </c>
      <c r="BX143" s="10">
        <v>32.191000000000003</v>
      </c>
      <c r="BY143" s="11" t="s">
        <v>132</v>
      </c>
      <c r="BZ143" s="7" t="str">
        <v/>
      </c>
      <c r="CA143" s="7" t="str">
        <v/>
      </c>
      <c r="CC143" s="8" t="s">
        <v>79</v>
      </c>
      <c r="CD143" s="7">
        <f t="shared" si="68"/>
        <v>56</v>
      </c>
      <c r="CE143" s="10">
        <v>32.191000000000003</v>
      </c>
      <c r="CF143" s="11" t="s">
        <v>132</v>
      </c>
      <c r="CG143" s="7" t="str">
        <v/>
      </c>
      <c r="CH143" s="7" t="str">
        <v/>
      </c>
      <c r="CJ143" s="8" t="s">
        <v>79</v>
      </c>
      <c r="CK143" s="7">
        <f t="shared" si="69"/>
        <v>56</v>
      </c>
      <c r="CL143" s="10">
        <v>32.191000000000003</v>
      </c>
      <c r="CM143" s="11" t="s">
        <v>132</v>
      </c>
      <c r="CN143" s="7" t="str">
        <v/>
      </c>
      <c r="CO143" s="7" t="str">
        <v/>
      </c>
      <c r="CQ143" s="8" t="s">
        <v>79</v>
      </c>
      <c r="CR143" s="7">
        <f t="shared" si="70"/>
        <v>56</v>
      </c>
      <c r="CS143" s="10">
        <v>32.191000000000003</v>
      </c>
      <c r="CT143" s="11" t="s">
        <v>132</v>
      </c>
      <c r="CU143" s="7" t="str">
        <v/>
      </c>
      <c r="CV143" s="7" t="str">
        <v/>
      </c>
      <c r="CX143" s="8" t="s">
        <v>79</v>
      </c>
      <c r="CY143" s="7">
        <f t="shared" si="71"/>
        <v>56</v>
      </c>
      <c r="CZ143" s="10">
        <v>32.191000000000003</v>
      </c>
      <c r="DA143" s="11" t="s">
        <v>132</v>
      </c>
      <c r="DB143" s="7" t="str">
        <v/>
      </c>
      <c r="DC143" s="7" t="str">
        <v/>
      </c>
      <c r="DE143" s="8" t="s">
        <v>79</v>
      </c>
      <c r="DF143" s="7">
        <f t="shared" si="72"/>
        <v>56</v>
      </c>
      <c r="DG143" s="10">
        <v>32.191000000000003</v>
      </c>
      <c r="DH143" s="11" t="s">
        <v>132</v>
      </c>
      <c r="DI143" s="7" t="str">
        <v/>
      </c>
      <c r="DJ143" s="7" t="str">
        <v/>
      </c>
      <c r="DL143" s="8" t="s">
        <v>79</v>
      </c>
      <c r="DM143" s="7">
        <f t="shared" si="73"/>
        <v>56</v>
      </c>
      <c r="DN143" s="10">
        <v>32.191000000000003</v>
      </c>
      <c r="DO143" s="11" t="s">
        <v>132</v>
      </c>
      <c r="DP143" s="7" t="str">
        <v/>
      </c>
      <c r="DQ143" s="7" t="str">
        <v/>
      </c>
      <c r="DS143" s="8" t="s">
        <v>79</v>
      </c>
      <c r="DT143" s="7">
        <f t="shared" si="74"/>
        <v>56</v>
      </c>
      <c r="DU143" s="10">
        <v>32.191000000000003</v>
      </c>
      <c r="DV143" s="11" t="s">
        <v>132</v>
      </c>
      <c r="DW143" s="7" t="str">
        <v/>
      </c>
      <c r="DX143" s="7" t="str">
        <v/>
      </c>
      <c r="DZ143" s="8" t="s">
        <v>79</v>
      </c>
      <c r="EA143" s="7">
        <f t="shared" si="75"/>
        <v>56</v>
      </c>
      <c r="EB143" s="10">
        <v>32.191000000000003</v>
      </c>
      <c r="EC143" s="11" t="s">
        <v>132</v>
      </c>
      <c r="ED143" s="7" t="str">
        <v/>
      </c>
      <c r="EE143" s="7" t="str">
        <v/>
      </c>
      <c r="EG143" s="8" t="s">
        <v>79</v>
      </c>
      <c r="EH143" s="7">
        <f t="shared" si="76"/>
        <v>56</v>
      </c>
      <c r="EI143" s="10">
        <v>32.191000000000003</v>
      </c>
      <c r="EJ143" s="11" t="s">
        <v>132</v>
      </c>
      <c r="EK143" s="7" t="str">
        <v/>
      </c>
      <c r="EL143" s="7" t="str">
        <v/>
      </c>
      <c r="EN143" s="8" t="s">
        <v>79</v>
      </c>
      <c r="EO143" s="7">
        <f t="shared" si="77"/>
        <v>56</v>
      </c>
      <c r="EP143" s="10">
        <v>32.191000000000003</v>
      </c>
      <c r="EQ143" s="11" t="s">
        <v>132</v>
      </c>
      <c r="ER143" s="7" t="str">
        <v/>
      </c>
      <c r="ES143" s="7" t="str">
        <v/>
      </c>
      <c r="EU143" s="8" t="s">
        <v>79</v>
      </c>
      <c r="EV143" s="7">
        <f t="shared" si="78"/>
        <v>56</v>
      </c>
      <c r="EW143" s="10">
        <v>32.191000000000003</v>
      </c>
      <c r="EX143" s="11" t="s">
        <v>132</v>
      </c>
      <c r="EY143" s="7" t="str">
        <v/>
      </c>
      <c r="EZ143" s="7" t="str">
        <v/>
      </c>
      <c r="FB143" s="8" t="s">
        <v>79</v>
      </c>
      <c r="FC143" s="7">
        <f t="shared" si="79"/>
        <v>56</v>
      </c>
      <c r="FD143" s="10">
        <v>32.191000000000003</v>
      </c>
      <c r="FE143" s="11" t="s">
        <v>132</v>
      </c>
      <c r="FF143" s="7" t="str">
        <v/>
      </c>
      <c r="FG143" s="7" t="str">
        <v/>
      </c>
      <c r="FI143" s="8" t="s">
        <v>79</v>
      </c>
      <c r="FJ143" s="7">
        <f t="shared" si="80"/>
        <v>56</v>
      </c>
      <c r="FK143" s="10">
        <v>32.191000000000003</v>
      </c>
      <c r="FL143" s="11" t="s">
        <v>132</v>
      </c>
      <c r="FM143" s="7" t="str">
        <v/>
      </c>
      <c r="FN143" s="7" t="str">
        <v/>
      </c>
      <c r="FP143" s="8" t="s">
        <v>79</v>
      </c>
      <c r="FQ143" s="7">
        <f t="shared" si="81"/>
        <v>56</v>
      </c>
      <c r="FR143" s="10">
        <v>32.191000000000003</v>
      </c>
      <c r="FS143" s="11" t="s">
        <v>132</v>
      </c>
      <c r="FT143" s="7" t="str">
        <v/>
      </c>
      <c r="FU143" s="7" t="str">
        <v/>
      </c>
      <c r="FW143" s="8" t="s">
        <v>79</v>
      </c>
      <c r="FX143" s="7">
        <f t="shared" si="82"/>
        <v>56</v>
      </c>
      <c r="FY143" s="10">
        <v>32.191000000000003</v>
      </c>
      <c r="FZ143" s="11" t="s">
        <v>132</v>
      </c>
      <c r="GA143" s="7" t="str">
        <v/>
      </c>
      <c r="GB143" s="7" t="str">
        <v/>
      </c>
    </row>
    <row r="144" spans="2:184" ht="15.75" x14ac:dyDescent="0.25">
      <c r="B144" s="82">
        <f t="shared" si="83"/>
        <v>36376</v>
      </c>
      <c r="C144" s="8" t="s">
        <v>79</v>
      </c>
      <c r="D144" s="7">
        <f t="shared" si="56"/>
        <v>56</v>
      </c>
      <c r="E144" s="10">
        <v>36.375999999999998</v>
      </c>
      <c r="F144" s="11" t="s">
        <v>133</v>
      </c>
      <c r="G144" s="7" t="str">
        <v/>
      </c>
      <c r="H144" s="7" t="str">
        <v/>
      </c>
      <c r="J144" s="16">
        <f t="shared" si="57"/>
        <v>36376</v>
      </c>
      <c r="K144" s="8" t="s">
        <v>79</v>
      </c>
      <c r="L144" s="7">
        <f t="shared" si="58"/>
        <v>56</v>
      </c>
      <c r="M144" s="10">
        <v>36.375999999999998</v>
      </c>
      <c r="N144" s="11" t="s">
        <v>133</v>
      </c>
      <c r="O144" s="7" t="str">
        <v/>
      </c>
      <c r="P144" s="7" t="str">
        <v/>
      </c>
      <c r="R144" s="8" t="s">
        <v>79</v>
      </c>
      <c r="S144" s="7">
        <f t="shared" si="59"/>
        <v>56</v>
      </c>
      <c r="T144" s="10">
        <v>36.375999999999998</v>
      </c>
      <c r="U144" s="11" t="s">
        <v>133</v>
      </c>
      <c r="V144" s="7" t="str">
        <v/>
      </c>
      <c r="W144" s="7" t="str">
        <v/>
      </c>
      <c r="Y144" s="8" t="s">
        <v>79</v>
      </c>
      <c r="Z144" s="7">
        <f t="shared" si="60"/>
        <v>56</v>
      </c>
      <c r="AA144" s="10">
        <v>36.375999999999998</v>
      </c>
      <c r="AB144" s="11" t="s">
        <v>133</v>
      </c>
      <c r="AC144" s="7" t="str">
        <v/>
      </c>
      <c r="AD144" s="7" t="str">
        <v/>
      </c>
      <c r="AF144" s="8" t="s">
        <v>79</v>
      </c>
      <c r="AG144" s="7">
        <f t="shared" si="61"/>
        <v>56</v>
      </c>
      <c r="AH144" s="10">
        <v>36.375999999999998</v>
      </c>
      <c r="AI144" s="11" t="s">
        <v>133</v>
      </c>
      <c r="AJ144" s="7" t="str">
        <v/>
      </c>
      <c r="AK144" s="7" t="str">
        <v/>
      </c>
      <c r="AM144" s="8" t="s">
        <v>79</v>
      </c>
      <c r="AN144" s="7">
        <f t="shared" si="62"/>
        <v>56</v>
      </c>
      <c r="AO144" s="10">
        <v>36.375999999999998</v>
      </c>
      <c r="AP144" s="11" t="s">
        <v>133</v>
      </c>
      <c r="AQ144" s="7" t="str">
        <v/>
      </c>
      <c r="AR144" s="7" t="str">
        <v/>
      </c>
      <c r="AT144" s="8" t="s">
        <v>79</v>
      </c>
      <c r="AU144" s="7">
        <f t="shared" si="63"/>
        <v>56</v>
      </c>
      <c r="AV144" s="10">
        <v>36.375999999999998</v>
      </c>
      <c r="AW144" s="11" t="s">
        <v>133</v>
      </c>
      <c r="AX144" s="7" t="str">
        <v/>
      </c>
      <c r="AY144" s="7" t="str">
        <v/>
      </c>
      <c r="BA144" s="8" t="s">
        <v>79</v>
      </c>
      <c r="BB144" s="7">
        <f t="shared" si="64"/>
        <v>56</v>
      </c>
      <c r="BC144" s="10">
        <v>36.375999999999998</v>
      </c>
      <c r="BD144" s="11" t="s">
        <v>133</v>
      </c>
      <c r="BE144" s="7" t="str">
        <v/>
      </c>
      <c r="BF144" s="7" t="str">
        <v/>
      </c>
      <c r="BH144" s="8" t="s">
        <v>79</v>
      </c>
      <c r="BI144" s="7">
        <f t="shared" si="65"/>
        <v>56</v>
      </c>
      <c r="BJ144" s="10">
        <v>36.375999999999998</v>
      </c>
      <c r="BK144" s="11" t="s">
        <v>133</v>
      </c>
      <c r="BL144" s="7" t="str">
        <v/>
      </c>
      <c r="BM144" s="7" t="str">
        <v/>
      </c>
      <c r="BO144" s="8" t="s">
        <v>79</v>
      </c>
      <c r="BP144" s="7">
        <f t="shared" si="66"/>
        <v>56</v>
      </c>
      <c r="BQ144" s="10">
        <v>36.375999999999998</v>
      </c>
      <c r="BR144" s="11" t="s">
        <v>133</v>
      </c>
      <c r="BS144" s="7" t="str">
        <v/>
      </c>
      <c r="BT144" s="7" t="str">
        <v/>
      </c>
      <c r="BV144" s="8" t="s">
        <v>79</v>
      </c>
      <c r="BW144" s="7">
        <f t="shared" si="67"/>
        <v>56</v>
      </c>
      <c r="BX144" s="10">
        <v>36.375999999999998</v>
      </c>
      <c r="BY144" s="11" t="s">
        <v>133</v>
      </c>
      <c r="BZ144" s="7" t="str">
        <v/>
      </c>
      <c r="CA144" s="7" t="str">
        <v/>
      </c>
      <c r="CC144" s="8" t="s">
        <v>79</v>
      </c>
      <c r="CD144" s="7">
        <f t="shared" si="68"/>
        <v>56</v>
      </c>
      <c r="CE144" s="10">
        <v>36.375999999999998</v>
      </c>
      <c r="CF144" s="11" t="s">
        <v>133</v>
      </c>
      <c r="CG144" s="7" t="str">
        <v/>
      </c>
      <c r="CH144" s="7" t="str">
        <v/>
      </c>
      <c r="CJ144" s="8" t="s">
        <v>79</v>
      </c>
      <c r="CK144" s="7">
        <f t="shared" si="69"/>
        <v>56</v>
      </c>
      <c r="CL144" s="10">
        <v>36.375999999999998</v>
      </c>
      <c r="CM144" s="11" t="s">
        <v>133</v>
      </c>
      <c r="CN144" s="7" t="str">
        <v/>
      </c>
      <c r="CO144" s="7" t="str">
        <v/>
      </c>
      <c r="CQ144" s="8" t="s">
        <v>79</v>
      </c>
      <c r="CR144" s="7">
        <f t="shared" si="70"/>
        <v>56</v>
      </c>
      <c r="CS144" s="10">
        <v>36.375999999999998</v>
      </c>
      <c r="CT144" s="11" t="s">
        <v>133</v>
      </c>
      <c r="CU144" s="7" t="str">
        <v/>
      </c>
      <c r="CV144" s="7" t="str">
        <v/>
      </c>
      <c r="CX144" s="8" t="s">
        <v>79</v>
      </c>
      <c r="CY144" s="7">
        <f t="shared" si="71"/>
        <v>56</v>
      </c>
      <c r="CZ144" s="10">
        <v>36.375999999999998</v>
      </c>
      <c r="DA144" s="11" t="s">
        <v>133</v>
      </c>
      <c r="DB144" s="7" t="str">
        <v/>
      </c>
      <c r="DC144" s="7" t="str">
        <v/>
      </c>
      <c r="DE144" s="8" t="s">
        <v>79</v>
      </c>
      <c r="DF144" s="7">
        <f t="shared" si="72"/>
        <v>56</v>
      </c>
      <c r="DG144" s="10">
        <v>36.375999999999998</v>
      </c>
      <c r="DH144" s="11" t="s">
        <v>133</v>
      </c>
      <c r="DI144" s="7" t="str">
        <v/>
      </c>
      <c r="DJ144" s="7" t="str">
        <v/>
      </c>
      <c r="DL144" s="8" t="s">
        <v>79</v>
      </c>
      <c r="DM144" s="7">
        <f t="shared" si="73"/>
        <v>56</v>
      </c>
      <c r="DN144" s="10">
        <v>36.375999999999998</v>
      </c>
      <c r="DO144" s="11" t="s">
        <v>133</v>
      </c>
      <c r="DP144" s="7" t="str">
        <v/>
      </c>
      <c r="DQ144" s="7" t="str">
        <v/>
      </c>
      <c r="DS144" s="8" t="s">
        <v>79</v>
      </c>
      <c r="DT144" s="7">
        <f t="shared" si="74"/>
        <v>56</v>
      </c>
      <c r="DU144" s="10">
        <v>36.375999999999998</v>
      </c>
      <c r="DV144" s="11" t="s">
        <v>133</v>
      </c>
      <c r="DW144" s="7" t="str">
        <v/>
      </c>
      <c r="DX144" s="7" t="str">
        <v/>
      </c>
      <c r="DZ144" s="8" t="s">
        <v>79</v>
      </c>
      <c r="EA144" s="7">
        <f t="shared" si="75"/>
        <v>56</v>
      </c>
      <c r="EB144" s="10">
        <v>36.375999999999998</v>
      </c>
      <c r="EC144" s="11" t="s">
        <v>133</v>
      </c>
      <c r="ED144" s="7" t="str">
        <v/>
      </c>
      <c r="EE144" s="7" t="str">
        <v/>
      </c>
      <c r="EG144" s="8" t="s">
        <v>79</v>
      </c>
      <c r="EH144" s="7">
        <f t="shared" si="76"/>
        <v>56</v>
      </c>
      <c r="EI144" s="10">
        <v>36.375999999999998</v>
      </c>
      <c r="EJ144" s="11" t="s">
        <v>133</v>
      </c>
      <c r="EK144" s="7" t="str">
        <v/>
      </c>
      <c r="EL144" s="7" t="str">
        <v/>
      </c>
      <c r="EN144" s="8" t="s">
        <v>79</v>
      </c>
      <c r="EO144" s="7">
        <f t="shared" si="77"/>
        <v>56</v>
      </c>
      <c r="EP144" s="10">
        <v>36.375999999999998</v>
      </c>
      <c r="EQ144" s="11" t="s">
        <v>133</v>
      </c>
      <c r="ER144" s="7" t="str">
        <v/>
      </c>
      <c r="ES144" s="7" t="str">
        <v/>
      </c>
      <c r="EU144" s="8" t="s">
        <v>79</v>
      </c>
      <c r="EV144" s="7">
        <f t="shared" si="78"/>
        <v>56</v>
      </c>
      <c r="EW144" s="10">
        <v>36.375999999999998</v>
      </c>
      <c r="EX144" s="11" t="s">
        <v>133</v>
      </c>
      <c r="EY144" s="7" t="str">
        <v/>
      </c>
      <c r="EZ144" s="7" t="str">
        <v/>
      </c>
      <c r="FB144" s="8" t="s">
        <v>79</v>
      </c>
      <c r="FC144" s="7">
        <f t="shared" si="79"/>
        <v>56</v>
      </c>
      <c r="FD144" s="10">
        <v>36.375999999999998</v>
      </c>
      <c r="FE144" s="11" t="s">
        <v>133</v>
      </c>
      <c r="FF144" s="7" t="str">
        <v/>
      </c>
      <c r="FG144" s="7" t="str">
        <v/>
      </c>
      <c r="FI144" s="8" t="s">
        <v>79</v>
      </c>
      <c r="FJ144" s="7">
        <f t="shared" si="80"/>
        <v>56</v>
      </c>
      <c r="FK144" s="10">
        <v>36.375999999999998</v>
      </c>
      <c r="FL144" s="11" t="s">
        <v>133</v>
      </c>
      <c r="FM144" s="7" t="str">
        <v/>
      </c>
      <c r="FN144" s="7" t="str">
        <v/>
      </c>
      <c r="FP144" s="8" t="s">
        <v>79</v>
      </c>
      <c r="FQ144" s="7">
        <f t="shared" si="81"/>
        <v>56</v>
      </c>
      <c r="FR144" s="10">
        <v>36.375999999999998</v>
      </c>
      <c r="FS144" s="11" t="s">
        <v>133</v>
      </c>
      <c r="FT144" s="7" t="str">
        <v/>
      </c>
      <c r="FU144" s="7" t="str">
        <v/>
      </c>
      <c r="FW144" s="8" t="s">
        <v>79</v>
      </c>
      <c r="FX144" s="7">
        <f t="shared" si="82"/>
        <v>56</v>
      </c>
      <c r="FY144" s="10">
        <v>36.375999999999998</v>
      </c>
      <c r="FZ144" s="11" t="s">
        <v>133</v>
      </c>
      <c r="GA144" s="7" t="str">
        <v/>
      </c>
      <c r="GB144" s="7" t="str">
        <v/>
      </c>
    </row>
    <row r="145" spans="2:184" ht="15.75" x14ac:dyDescent="0.25">
      <c r="B145" s="82">
        <f t="shared" si="83"/>
        <v>4651</v>
      </c>
      <c r="C145" s="8" t="s">
        <v>80</v>
      </c>
      <c r="D145" s="7">
        <f t="shared" si="56"/>
        <v>57</v>
      </c>
      <c r="E145" s="10">
        <v>4.6509999999999998</v>
      </c>
      <c r="F145" s="11" t="s">
        <v>134</v>
      </c>
      <c r="G145" s="7" t="str">
        <v/>
      </c>
      <c r="H145" s="7" t="str">
        <v/>
      </c>
      <c r="J145" s="16">
        <f t="shared" si="57"/>
        <v>4651</v>
      </c>
      <c r="K145" s="8" t="s">
        <v>80</v>
      </c>
      <c r="L145" s="7">
        <f t="shared" si="58"/>
        <v>57</v>
      </c>
      <c r="M145" s="10">
        <v>4.6509999999999998</v>
      </c>
      <c r="N145" s="11" t="s">
        <v>134</v>
      </c>
      <c r="O145" s="7" t="str">
        <v/>
      </c>
      <c r="P145" s="7" t="str">
        <v/>
      </c>
      <c r="R145" s="8" t="s">
        <v>80</v>
      </c>
      <c r="S145" s="7">
        <f t="shared" si="59"/>
        <v>57</v>
      </c>
      <c r="T145" s="10">
        <v>4.6509999999999998</v>
      </c>
      <c r="U145" s="11" t="s">
        <v>134</v>
      </c>
      <c r="V145" s="7" t="str">
        <v/>
      </c>
      <c r="W145" s="7" t="str">
        <v/>
      </c>
      <c r="Y145" s="8" t="s">
        <v>80</v>
      </c>
      <c r="Z145" s="7">
        <f t="shared" si="60"/>
        <v>57</v>
      </c>
      <c r="AA145" s="10">
        <v>4.6509999999999998</v>
      </c>
      <c r="AB145" s="11" t="s">
        <v>134</v>
      </c>
      <c r="AC145" s="7" t="str">
        <v/>
      </c>
      <c r="AD145" s="7" t="str">
        <v/>
      </c>
      <c r="AF145" s="8" t="s">
        <v>80</v>
      </c>
      <c r="AG145" s="7">
        <f t="shared" si="61"/>
        <v>57</v>
      </c>
      <c r="AH145" s="10">
        <v>4.6509999999999998</v>
      </c>
      <c r="AI145" s="11" t="s">
        <v>134</v>
      </c>
      <c r="AJ145" s="7" t="str">
        <v/>
      </c>
      <c r="AK145" s="7" t="str">
        <v/>
      </c>
      <c r="AM145" s="8" t="s">
        <v>80</v>
      </c>
      <c r="AN145" s="7">
        <f t="shared" si="62"/>
        <v>57</v>
      </c>
      <c r="AO145" s="10">
        <v>4.6509999999999998</v>
      </c>
      <c r="AP145" s="11" t="s">
        <v>134</v>
      </c>
      <c r="AQ145" s="7" t="str">
        <v/>
      </c>
      <c r="AR145" s="7" t="str">
        <v/>
      </c>
      <c r="AT145" s="8" t="s">
        <v>80</v>
      </c>
      <c r="AU145" s="7">
        <f t="shared" si="63"/>
        <v>57</v>
      </c>
      <c r="AV145" s="10">
        <v>4.6509999999999998</v>
      </c>
      <c r="AW145" s="11" t="s">
        <v>134</v>
      </c>
      <c r="AX145" s="7" t="str">
        <v/>
      </c>
      <c r="AY145" s="7" t="str">
        <v/>
      </c>
      <c r="BA145" s="8" t="s">
        <v>80</v>
      </c>
      <c r="BB145" s="7">
        <f t="shared" si="64"/>
        <v>57</v>
      </c>
      <c r="BC145" s="10">
        <v>4.6509999999999998</v>
      </c>
      <c r="BD145" s="11" t="s">
        <v>134</v>
      </c>
      <c r="BE145" s="7" t="str">
        <v/>
      </c>
      <c r="BF145" s="7" t="str">
        <v/>
      </c>
      <c r="BH145" s="8" t="s">
        <v>80</v>
      </c>
      <c r="BI145" s="7">
        <f t="shared" si="65"/>
        <v>57</v>
      </c>
      <c r="BJ145" s="10">
        <v>4.6509999999999998</v>
      </c>
      <c r="BK145" s="11" t="s">
        <v>134</v>
      </c>
      <c r="BL145" s="7" t="str">
        <v/>
      </c>
      <c r="BM145" s="7" t="str">
        <v/>
      </c>
      <c r="BO145" s="8" t="s">
        <v>80</v>
      </c>
      <c r="BP145" s="7">
        <f t="shared" si="66"/>
        <v>57</v>
      </c>
      <c r="BQ145" s="10">
        <v>4.6509999999999998</v>
      </c>
      <c r="BR145" s="11" t="s">
        <v>134</v>
      </c>
      <c r="BS145" s="7" t="str">
        <v/>
      </c>
      <c r="BT145" s="7" t="str">
        <v/>
      </c>
      <c r="BV145" s="8" t="s">
        <v>80</v>
      </c>
      <c r="BW145" s="7">
        <f t="shared" si="67"/>
        <v>57</v>
      </c>
      <c r="BX145" s="10">
        <v>4.6509999999999998</v>
      </c>
      <c r="BY145" s="11" t="s">
        <v>134</v>
      </c>
      <c r="BZ145" s="7" t="str">
        <v/>
      </c>
      <c r="CA145" s="7" t="str">
        <v/>
      </c>
      <c r="CC145" s="8" t="s">
        <v>80</v>
      </c>
      <c r="CD145" s="7">
        <f t="shared" si="68"/>
        <v>57</v>
      </c>
      <c r="CE145" s="10">
        <v>4.6509999999999998</v>
      </c>
      <c r="CF145" s="11" t="s">
        <v>134</v>
      </c>
      <c r="CG145" s="7" t="str">
        <v/>
      </c>
      <c r="CH145" s="7" t="str">
        <v/>
      </c>
      <c r="CJ145" s="8" t="s">
        <v>80</v>
      </c>
      <c r="CK145" s="7">
        <f t="shared" si="69"/>
        <v>57</v>
      </c>
      <c r="CL145" s="10">
        <v>4.6509999999999998</v>
      </c>
      <c r="CM145" s="11" t="s">
        <v>134</v>
      </c>
      <c r="CN145" s="7" t="str">
        <v/>
      </c>
      <c r="CO145" s="7" t="str">
        <v/>
      </c>
      <c r="CQ145" s="8" t="s">
        <v>80</v>
      </c>
      <c r="CR145" s="7">
        <f t="shared" si="70"/>
        <v>57</v>
      </c>
      <c r="CS145" s="10">
        <v>4.6509999999999998</v>
      </c>
      <c r="CT145" s="11" t="s">
        <v>134</v>
      </c>
      <c r="CU145" s="7" t="str">
        <v/>
      </c>
      <c r="CV145" s="7" t="str">
        <v/>
      </c>
      <c r="CX145" s="8" t="s">
        <v>80</v>
      </c>
      <c r="CY145" s="7">
        <f t="shared" si="71"/>
        <v>57</v>
      </c>
      <c r="CZ145" s="10">
        <v>4.6509999999999998</v>
      </c>
      <c r="DA145" s="11" t="s">
        <v>134</v>
      </c>
      <c r="DB145" s="7" t="str">
        <v/>
      </c>
      <c r="DC145" s="7" t="str">
        <v/>
      </c>
      <c r="DE145" s="8" t="s">
        <v>80</v>
      </c>
      <c r="DF145" s="7">
        <f t="shared" si="72"/>
        <v>57</v>
      </c>
      <c r="DG145" s="10">
        <v>4.6509999999999998</v>
      </c>
      <c r="DH145" s="11" t="s">
        <v>134</v>
      </c>
      <c r="DI145" s="7" t="str">
        <v/>
      </c>
      <c r="DJ145" s="7" t="str">
        <v/>
      </c>
      <c r="DL145" s="8" t="s">
        <v>80</v>
      </c>
      <c r="DM145" s="7">
        <f t="shared" si="73"/>
        <v>57</v>
      </c>
      <c r="DN145" s="10">
        <v>4.6509999999999998</v>
      </c>
      <c r="DO145" s="11" t="s">
        <v>134</v>
      </c>
      <c r="DP145" s="7" t="str">
        <v/>
      </c>
      <c r="DQ145" s="7" t="str">
        <v/>
      </c>
      <c r="DS145" s="8" t="s">
        <v>80</v>
      </c>
      <c r="DT145" s="7">
        <f t="shared" si="74"/>
        <v>57</v>
      </c>
      <c r="DU145" s="10">
        <v>4.6509999999999998</v>
      </c>
      <c r="DV145" s="11" t="s">
        <v>134</v>
      </c>
      <c r="DW145" s="7" t="str">
        <v/>
      </c>
      <c r="DX145" s="7" t="str">
        <v/>
      </c>
      <c r="DZ145" s="8" t="s">
        <v>80</v>
      </c>
      <c r="EA145" s="7">
        <f t="shared" si="75"/>
        <v>57</v>
      </c>
      <c r="EB145" s="10">
        <v>4.6509999999999998</v>
      </c>
      <c r="EC145" s="11" t="s">
        <v>134</v>
      </c>
      <c r="ED145" s="7" t="str">
        <v/>
      </c>
      <c r="EE145" s="7" t="str">
        <v/>
      </c>
      <c r="EG145" s="8" t="s">
        <v>80</v>
      </c>
      <c r="EH145" s="7">
        <f t="shared" si="76"/>
        <v>57</v>
      </c>
      <c r="EI145" s="10">
        <v>4.6509999999999998</v>
      </c>
      <c r="EJ145" s="11" t="s">
        <v>134</v>
      </c>
      <c r="EK145" s="7" t="str">
        <v/>
      </c>
      <c r="EL145" s="7" t="str">
        <v/>
      </c>
      <c r="EN145" s="8" t="s">
        <v>80</v>
      </c>
      <c r="EO145" s="7">
        <f t="shared" si="77"/>
        <v>57</v>
      </c>
      <c r="EP145" s="10">
        <v>4.6509999999999998</v>
      </c>
      <c r="EQ145" s="11" t="s">
        <v>134</v>
      </c>
      <c r="ER145" s="7" t="str">
        <v/>
      </c>
      <c r="ES145" s="7" t="str">
        <v/>
      </c>
      <c r="EU145" s="8" t="s">
        <v>80</v>
      </c>
      <c r="EV145" s="7">
        <f t="shared" si="78"/>
        <v>57</v>
      </c>
      <c r="EW145" s="10">
        <v>4.6509999999999998</v>
      </c>
      <c r="EX145" s="11" t="s">
        <v>134</v>
      </c>
      <c r="EY145" s="7" t="str">
        <v/>
      </c>
      <c r="EZ145" s="7" t="str">
        <v/>
      </c>
      <c r="FB145" s="8" t="s">
        <v>80</v>
      </c>
      <c r="FC145" s="7">
        <f t="shared" si="79"/>
        <v>57</v>
      </c>
      <c r="FD145" s="10">
        <v>4.6509999999999998</v>
      </c>
      <c r="FE145" s="11" t="s">
        <v>134</v>
      </c>
      <c r="FF145" s="7" t="str">
        <v/>
      </c>
      <c r="FG145" s="7" t="str">
        <v/>
      </c>
      <c r="FI145" s="8" t="s">
        <v>80</v>
      </c>
      <c r="FJ145" s="7">
        <f t="shared" si="80"/>
        <v>57</v>
      </c>
      <c r="FK145" s="10">
        <v>4.6509999999999998</v>
      </c>
      <c r="FL145" s="11" t="s">
        <v>134</v>
      </c>
      <c r="FM145" s="7" t="str">
        <v/>
      </c>
      <c r="FN145" s="7" t="str">
        <v/>
      </c>
      <c r="FP145" s="8" t="s">
        <v>80</v>
      </c>
      <c r="FQ145" s="7">
        <f t="shared" si="81"/>
        <v>57</v>
      </c>
      <c r="FR145" s="10">
        <v>4.6509999999999998</v>
      </c>
      <c r="FS145" s="11" t="s">
        <v>134</v>
      </c>
      <c r="FT145" s="7" t="str">
        <v/>
      </c>
      <c r="FU145" s="7" t="str">
        <v/>
      </c>
      <c r="FW145" s="8" t="s">
        <v>80</v>
      </c>
      <c r="FX145" s="7">
        <f t="shared" si="82"/>
        <v>57</v>
      </c>
      <c r="FY145" s="10">
        <v>4.6509999999999998</v>
      </c>
      <c r="FZ145" s="11" t="s">
        <v>134</v>
      </c>
      <c r="GA145" s="7" t="str">
        <v/>
      </c>
      <c r="GB145" s="7" t="str">
        <v/>
      </c>
    </row>
    <row r="146" spans="2:184" ht="15.75" x14ac:dyDescent="0.25">
      <c r="B146" s="82">
        <f t="shared" si="83"/>
        <v>5043</v>
      </c>
      <c r="C146" s="8" t="s">
        <v>80</v>
      </c>
      <c r="D146" s="7">
        <f t="shared" si="56"/>
        <v>57</v>
      </c>
      <c r="E146" s="10">
        <v>5.0430000000000001</v>
      </c>
      <c r="F146" s="11" t="s">
        <v>135</v>
      </c>
      <c r="G146" s="7" t="str">
        <v/>
      </c>
      <c r="H146" s="7" t="str">
        <v/>
      </c>
      <c r="J146" s="16">
        <f t="shared" si="57"/>
        <v>5043</v>
      </c>
      <c r="K146" s="8" t="s">
        <v>80</v>
      </c>
      <c r="L146" s="7">
        <f t="shared" si="58"/>
        <v>57</v>
      </c>
      <c r="M146" s="10">
        <v>5.0430000000000001</v>
      </c>
      <c r="N146" s="11" t="s">
        <v>135</v>
      </c>
      <c r="O146" s="7" t="str">
        <v/>
      </c>
      <c r="P146" s="7" t="str">
        <v/>
      </c>
      <c r="R146" s="8" t="s">
        <v>80</v>
      </c>
      <c r="S146" s="7">
        <f t="shared" si="59"/>
        <v>57</v>
      </c>
      <c r="T146" s="10">
        <v>5.0430000000000001</v>
      </c>
      <c r="U146" s="11" t="s">
        <v>135</v>
      </c>
      <c r="V146" s="7" t="str">
        <v/>
      </c>
      <c r="W146" s="7" t="str">
        <v/>
      </c>
      <c r="Y146" s="8" t="s">
        <v>80</v>
      </c>
      <c r="Z146" s="7">
        <f t="shared" si="60"/>
        <v>57</v>
      </c>
      <c r="AA146" s="10">
        <v>5.0430000000000001</v>
      </c>
      <c r="AB146" s="11" t="s">
        <v>135</v>
      </c>
      <c r="AC146" s="7" t="str">
        <v/>
      </c>
      <c r="AD146" s="7" t="str">
        <v/>
      </c>
      <c r="AF146" s="8" t="s">
        <v>80</v>
      </c>
      <c r="AG146" s="7">
        <f t="shared" si="61"/>
        <v>57</v>
      </c>
      <c r="AH146" s="10">
        <v>5.0430000000000001</v>
      </c>
      <c r="AI146" s="11" t="s">
        <v>135</v>
      </c>
      <c r="AJ146" s="7" t="str">
        <v/>
      </c>
      <c r="AK146" s="7" t="str">
        <v/>
      </c>
      <c r="AM146" s="8" t="s">
        <v>80</v>
      </c>
      <c r="AN146" s="7">
        <f t="shared" si="62"/>
        <v>57</v>
      </c>
      <c r="AO146" s="10">
        <v>5.0430000000000001</v>
      </c>
      <c r="AP146" s="11" t="s">
        <v>135</v>
      </c>
      <c r="AQ146" s="7" t="str">
        <v/>
      </c>
      <c r="AR146" s="7" t="str">
        <v/>
      </c>
      <c r="AT146" s="8" t="s">
        <v>80</v>
      </c>
      <c r="AU146" s="7">
        <f t="shared" si="63"/>
        <v>57</v>
      </c>
      <c r="AV146" s="10">
        <v>5.0430000000000001</v>
      </c>
      <c r="AW146" s="11" t="s">
        <v>135</v>
      </c>
      <c r="AX146" s="7" t="str">
        <v/>
      </c>
      <c r="AY146" s="7" t="str">
        <v/>
      </c>
      <c r="BA146" s="8" t="s">
        <v>80</v>
      </c>
      <c r="BB146" s="7">
        <f t="shared" si="64"/>
        <v>57</v>
      </c>
      <c r="BC146" s="10">
        <v>5.0430000000000001</v>
      </c>
      <c r="BD146" s="11" t="s">
        <v>135</v>
      </c>
      <c r="BE146" s="7" t="str">
        <v/>
      </c>
      <c r="BF146" s="7" t="str">
        <v/>
      </c>
      <c r="BH146" s="8" t="s">
        <v>80</v>
      </c>
      <c r="BI146" s="7">
        <f t="shared" si="65"/>
        <v>57</v>
      </c>
      <c r="BJ146" s="10">
        <v>5.0430000000000001</v>
      </c>
      <c r="BK146" s="11" t="s">
        <v>135</v>
      </c>
      <c r="BL146" s="7" t="str">
        <v/>
      </c>
      <c r="BM146" s="7" t="str">
        <v/>
      </c>
      <c r="BO146" s="8" t="s">
        <v>80</v>
      </c>
      <c r="BP146" s="7">
        <f t="shared" si="66"/>
        <v>57</v>
      </c>
      <c r="BQ146" s="10">
        <v>5.0430000000000001</v>
      </c>
      <c r="BR146" s="11" t="s">
        <v>135</v>
      </c>
      <c r="BS146" s="7" t="str">
        <v/>
      </c>
      <c r="BT146" s="7" t="str">
        <v/>
      </c>
      <c r="BV146" s="8" t="s">
        <v>80</v>
      </c>
      <c r="BW146" s="7">
        <f t="shared" si="67"/>
        <v>57</v>
      </c>
      <c r="BX146" s="10">
        <v>5.0430000000000001</v>
      </c>
      <c r="BY146" s="11" t="s">
        <v>135</v>
      </c>
      <c r="BZ146" s="7" t="str">
        <v/>
      </c>
      <c r="CA146" s="7" t="str">
        <v/>
      </c>
      <c r="CC146" s="8" t="s">
        <v>80</v>
      </c>
      <c r="CD146" s="7">
        <f t="shared" si="68"/>
        <v>57</v>
      </c>
      <c r="CE146" s="10">
        <v>5.0430000000000001</v>
      </c>
      <c r="CF146" s="11" t="s">
        <v>135</v>
      </c>
      <c r="CG146" s="7" t="str">
        <v/>
      </c>
      <c r="CH146" s="7" t="str">
        <v/>
      </c>
      <c r="CJ146" s="8" t="s">
        <v>80</v>
      </c>
      <c r="CK146" s="7">
        <f t="shared" si="69"/>
        <v>57</v>
      </c>
      <c r="CL146" s="10">
        <v>5.0430000000000001</v>
      </c>
      <c r="CM146" s="11" t="s">
        <v>135</v>
      </c>
      <c r="CN146" s="7" t="str">
        <v/>
      </c>
      <c r="CO146" s="7" t="str">
        <v/>
      </c>
      <c r="CQ146" s="8" t="s">
        <v>80</v>
      </c>
      <c r="CR146" s="7">
        <f t="shared" si="70"/>
        <v>57</v>
      </c>
      <c r="CS146" s="10">
        <v>5.0430000000000001</v>
      </c>
      <c r="CT146" s="11" t="s">
        <v>135</v>
      </c>
      <c r="CU146" s="7" t="str">
        <v/>
      </c>
      <c r="CV146" s="7" t="str">
        <v/>
      </c>
      <c r="CX146" s="8" t="s">
        <v>80</v>
      </c>
      <c r="CY146" s="7">
        <f t="shared" si="71"/>
        <v>57</v>
      </c>
      <c r="CZ146" s="10">
        <v>5.0430000000000001</v>
      </c>
      <c r="DA146" s="11" t="s">
        <v>135</v>
      </c>
      <c r="DB146" s="7" t="str">
        <v/>
      </c>
      <c r="DC146" s="7" t="str">
        <v/>
      </c>
      <c r="DE146" s="8" t="s">
        <v>80</v>
      </c>
      <c r="DF146" s="7">
        <f t="shared" si="72"/>
        <v>57</v>
      </c>
      <c r="DG146" s="10">
        <v>5.0430000000000001</v>
      </c>
      <c r="DH146" s="11" t="s">
        <v>135</v>
      </c>
      <c r="DI146" s="7" t="str">
        <v/>
      </c>
      <c r="DJ146" s="7" t="str">
        <v/>
      </c>
      <c r="DL146" s="8" t="s">
        <v>80</v>
      </c>
      <c r="DM146" s="7">
        <f t="shared" si="73"/>
        <v>57</v>
      </c>
      <c r="DN146" s="10">
        <v>5.0430000000000001</v>
      </c>
      <c r="DO146" s="11" t="s">
        <v>135</v>
      </c>
      <c r="DP146" s="7" t="str">
        <v/>
      </c>
      <c r="DQ146" s="7" t="str">
        <v/>
      </c>
      <c r="DS146" s="8" t="s">
        <v>80</v>
      </c>
      <c r="DT146" s="7">
        <f t="shared" si="74"/>
        <v>57</v>
      </c>
      <c r="DU146" s="10">
        <v>5.0430000000000001</v>
      </c>
      <c r="DV146" s="11" t="s">
        <v>135</v>
      </c>
      <c r="DW146" s="7" t="str">
        <v/>
      </c>
      <c r="DX146" s="7" t="str">
        <v/>
      </c>
      <c r="DZ146" s="8" t="s">
        <v>80</v>
      </c>
      <c r="EA146" s="7">
        <f t="shared" si="75"/>
        <v>57</v>
      </c>
      <c r="EB146" s="10">
        <v>5.0430000000000001</v>
      </c>
      <c r="EC146" s="11" t="s">
        <v>135</v>
      </c>
      <c r="ED146" s="7" t="str">
        <v/>
      </c>
      <c r="EE146" s="7" t="str">
        <v/>
      </c>
      <c r="EG146" s="8" t="s">
        <v>80</v>
      </c>
      <c r="EH146" s="7">
        <f t="shared" si="76"/>
        <v>57</v>
      </c>
      <c r="EI146" s="10">
        <v>5.0430000000000001</v>
      </c>
      <c r="EJ146" s="11" t="s">
        <v>135</v>
      </c>
      <c r="EK146" s="7" t="str">
        <v/>
      </c>
      <c r="EL146" s="7" t="str">
        <v/>
      </c>
      <c r="EN146" s="8" t="s">
        <v>80</v>
      </c>
      <c r="EO146" s="7">
        <f t="shared" si="77"/>
        <v>57</v>
      </c>
      <c r="EP146" s="10">
        <v>5.0430000000000001</v>
      </c>
      <c r="EQ146" s="11" t="s">
        <v>135</v>
      </c>
      <c r="ER146" s="7" t="str">
        <v/>
      </c>
      <c r="ES146" s="7" t="str">
        <v/>
      </c>
      <c r="EU146" s="8" t="s">
        <v>80</v>
      </c>
      <c r="EV146" s="7">
        <f t="shared" si="78"/>
        <v>57</v>
      </c>
      <c r="EW146" s="10">
        <v>5.0430000000000001</v>
      </c>
      <c r="EX146" s="11" t="s">
        <v>135</v>
      </c>
      <c r="EY146" s="7" t="str">
        <v/>
      </c>
      <c r="EZ146" s="7" t="str">
        <v/>
      </c>
      <c r="FB146" s="8" t="s">
        <v>80</v>
      </c>
      <c r="FC146" s="7">
        <f t="shared" si="79"/>
        <v>57</v>
      </c>
      <c r="FD146" s="10">
        <v>5.0430000000000001</v>
      </c>
      <c r="FE146" s="11" t="s">
        <v>135</v>
      </c>
      <c r="FF146" s="7" t="str">
        <v/>
      </c>
      <c r="FG146" s="7" t="str">
        <v/>
      </c>
      <c r="FI146" s="8" t="s">
        <v>80</v>
      </c>
      <c r="FJ146" s="7">
        <f t="shared" si="80"/>
        <v>57</v>
      </c>
      <c r="FK146" s="10">
        <v>5.0430000000000001</v>
      </c>
      <c r="FL146" s="11" t="s">
        <v>135</v>
      </c>
      <c r="FM146" s="7" t="str">
        <v/>
      </c>
      <c r="FN146" s="7" t="str">
        <v/>
      </c>
      <c r="FP146" s="8" t="s">
        <v>80</v>
      </c>
      <c r="FQ146" s="7">
        <f t="shared" si="81"/>
        <v>57</v>
      </c>
      <c r="FR146" s="10">
        <v>5.0430000000000001</v>
      </c>
      <c r="FS146" s="11" t="s">
        <v>135</v>
      </c>
      <c r="FT146" s="7" t="str">
        <v/>
      </c>
      <c r="FU146" s="7" t="str">
        <v/>
      </c>
      <c r="FW146" s="8" t="s">
        <v>80</v>
      </c>
      <c r="FX146" s="7">
        <f t="shared" si="82"/>
        <v>57</v>
      </c>
      <c r="FY146" s="10">
        <v>5.0430000000000001</v>
      </c>
      <c r="FZ146" s="11" t="s">
        <v>135</v>
      </c>
      <c r="GA146" s="7" t="str">
        <v/>
      </c>
      <c r="GB146" s="7" t="str">
        <v/>
      </c>
    </row>
    <row r="147" spans="2:184" ht="15.75" x14ac:dyDescent="0.25">
      <c r="B147" s="82">
        <f t="shared" si="83"/>
        <v>33440</v>
      </c>
      <c r="C147" s="8" t="s">
        <v>80</v>
      </c>
      <c r="D147" s="7">
        <f t="shared" si="56"/>
        <v>57</v>
      </c>
      <c r="E147" s="10">
        <v>33.44</v>
      </c>
      <c r="F147" s="11" t="s">
        <v>132</v>
      </c>
      <c r="G147" s="7" t="str">
        <v/>
      </c>
      <c r="H147" s="7" t="str">
        <v/>
      </c>
      <c r="J147" s="16">
        <f t="shared" si="57"/>
        <v>33440</v>
      </c>
      <c r="K147" s="8" t="s">
        <v>80</v>
      </c>
      <c r="L147" s="7">
        <f t="shared" si="58"/>
        <v>57</v>
      </c>
      <c r="M147" s="10">
        <v>33.44</v>
      </c>
      <c r="N147" s="11" t="s">
        <v>132</v>
      </c>
      <c r="O147" s="7" t="str">
        <v/>
      </c>
      <c r="P147" s="7" t="str">
        <v/>
      </c>
      <c r="R147" s="8" t="s">
        <v>80</v>
      </c>
      <c r="S147" s="7">
        <f t="shared" si="59"/>
        <v>57</v>
      </c>
      <c r="T147" s="10">
        <v>33.44</v>
      </c>
      <c r="U147" s="11" t="s">
        <v>132</v>
      </c>
      <c r="V147" s="7" t="str">
        <v/>
      </c>
      <c r="W147" s="7" t="str">
        <v/>
      </c>
      <c r="Y147" s="8" t="s">
        <v>80</v>
      </c>
      <c r="Z147" s="7">
        <f t="shared" si="60"/>
        <v>57</v>
      </c>
      <c r="AA147" s="10">
        <v>33.44</v>
      </c>
      <c r="AB147" s="11" t="s">
        <v>132</v>
      </c>
      <c r="AC147" s="7" t="str">
        <v/>
      </c>
      <c r="AD147" s="7" t="str">
        <v/>
      </c>
      <c r="AF147" s="8" t="s">
        <v>80</v>
      </c>
      <c r="AG147" s="7">
        <f t="shared" si="61"/>
        <v>57</v>
      </c>
      <c r="AH147" s="10">
        <v>33.44</v>
      </c>
      <c r="AI147" s="11" t="s">
        <v>132</v>
      </c>
      <c r="AJ147" s="7" t="str">
        <v/>
      </c>
      <c r="AK147" s="7" t="str">
        <v/>
      </c>
      <c r="AM147" s="8" t="s">
        <v>80</v>
      </c>
      <c r="AN147" s="7">
        <f t="shared" si="62"/>
        <v>57</v>
      </c>
      <c r="AO147" s="10">
        <v>33.44</v>
      </c>
      <c r="AP147" s="11" t="s">
        <v>132</v>
      </c>
      <c r="AQ147" s="7" t="str">
        <v/>
      </c>
      <c r="AR147" s="7" t="str">
        <v/>
      </c>
      <c r="AT147" s="8" t="s">
        <v>80</v>
      </c>
      <c r="AU147" s="7">
        <f t="shared" si="63"/>
        <v>57</v>
      </c>
      <c r="AV147" s="10">
        <v>33.44</v>
      </c>
      <c r="AW147" s="11" t="s">
        <v>132</v>
      </c>
      <c r="AX147" s="7" t="str">
        <v/>
      </c>
      <c r="AY147" s="7" t="str">
        <v/>
      </c>
      <c r="BA147" s="8" t="s">
        <v>80</v>
      </c>
      <c r="BB147" s="7">
        <f t="shared" si="64"/>
        <v>57</v>
      </c>
      <c r="BC147" s="10">
        <v>33.44</v>
      </c>
      <c r="BD147" s="11" t="s">
        <v>132</v>
      </c>
      <c r="BE147" s="7" t="str">
        <v/>
      </c>
      <c r="BF147" s="7" t="str">
        <v/>
      </c>
      <c r="BH147" s="8" t="s">
        <v>80</v>
      </c>
      <c r="BI147" s="7">
        <f t="shared" si="65"/>
        <v>57</v>
      </c>
      <c r="BJ147" s="10">
        <v>33.44</v>
      </c>
      <c r="BK147" s="11" t="s">
        <v>132</v>
      </c>
      <c r="BL147" s="7" t="str">
        <v/>
      </c>
      <c r="BM147" s="7" t="str">
        <v/>
      </c>
      <c r="BO147" s="8" t="s">
        <v>80</v>
      </c>
      <c r="BP147" s="7">
        <f t="shared" si="66"/>
        <v>57</v>
      </c>
      <c r="BQ147" s="10">
        <v>33.44</v>
      </c>
      <c r="BR147" s="11" t="s">
        <v>132</v>
      </c>
      <c r="BS147" s="7" t="str">
        <v/>
      </c>
      <c r="BT147" s="7" t="str">
        <v/>
      </c>
      <c r="BV147" s="8" t="s">
        <v>80</v>
      </c>
      <c r="BW147" s="7">
        <f t="shared" si="67"/>
        <v>57</v>
      </c>
      <c r="BX147" s="10">
        <v>33.44</v>
      </c>
      <c r="BY147" s="11" t="s">
        <v>132</v>
      </c>
      <c r="BZ147" s="7" t="str">
        <v/>
      </c>
      <c r="CA147" s="7" t="str">
        <v/>
      </c>
      <c r="CC147" s="8" t="s">
        <v>80</v>
      </c>
      <c r="CD147" s="7">
        <f t="shared" si="68"/>
        <v>57</v>
      </c>
      <c r="CE147" s="10">
        <v>33.44</v>
      </c>
      <c r="CF147" s="11" t="s">
        <v>132</v>
      </c>
      <c r="CG147" s="7" t="str">
        <v/>
      </c>
      <c r="CH147" s="7" t="str">
        <v/>
      </c>
      <c r="CJ147" s="8" t="s">
        <v>80</v>
      </c>
      <c r="CK147" s="7">
        <f t="shared" si="69"/>
        <v>57</v>
      </c>
      <c r="CL147" s="10">
        <v>33.44</v>
      </c>
      <c r="CM147" s="11" t="s">
        <v>132</v>
      </c>
      <c r="CN147" s="7" t="str">
        <v/>
      </c>
      <c r="CO147" s="7" t="str">
        <v/>
      </c>
      <c r="CQ147" s="8" t="s">
        <v>80</v>
      </c>
      <c r="CR147" s="7">
        <f t="shared" si="70"/>
        <v>57</v>
      </c>
      <c r="CS147" s="10">
        <v>33.44</v>
      </c>
      <c r="CT147" s="11" t="s">
        <v>132</v>
      </c>
      <c r="CU147" s="7" t="str">
        <v/>
      </c>
      <c r="CV147" s="7" t="str">
        <v/>
      </c>
      <c r="CX147" s="8" t="s">
        <v>80</v>
      </c>
      <c r="CY147" s="7">
        <f t="shared" si="71"/>
        <v>57</v>
      </c>
      <c r="CZ147" s="10">
        <v>33.44</v>
      </c>
      <c r="DA147" s="11" t="s">
        <v>132</v>
      </c>
      <c r="DB147" s="7" t="str">
        <v/>
      </c>
      <c r="DC147" s="7" t="str">
        <v/>
      </c>
      <c r="DE147" s="8" t="s">
        <v>80</v>
      </c>
      <c r="DF147" s="7">
        <f t="shared" si="72"/>
        <v>57</v>
      </c>
      <c r="DG147" s="10">
        <v>33.44</v>
      </c>
      <c r="DH147" s="11" t="s">
        <v>132</v>
      </c>
      <c r="DI147" s="7" t="str">
        <v/>
      </c>
      <c r="DJ147" s="7" t="str">
        <v/>
      </c>
      <c r="DL147" s="8" t="s">
        <v>80</v>
      </c>
      <c r="DM147" s="7">
        <f t="shared" si="73"/>
        <v>57</v>
      </c>
      <c r="DN147" s="10">
        <v>33.44</v>
      </c>
      <c r="DO147" s="11" t="s">
        <v>132</v>
      </c>
      <c r="DP147" s="7" t="str">
        <v/>
      </c>
      <c r="DQ147" s="7" t="str">
        <v/>
      </c>
      <c r="DS147" s="8" t="s">
        <v>80</v>
      </c>
      <c r="DT147" s="7">
        <f t="shared" si="74"/>
        <v>57</v>
      </c>
      <c r="DU147" s="10">
        <v>33.44</v>
      </c>
      <c r="DV147" s="11" t="s">
        <v>132</v>
      </c>
      <c r="DW147" s="7" t="str">
        <v/>
      </c>
      <c r="DX147" s="7" t="str">
        <v/>
      </c>
      <c r="DZ147" s="8" t="s">
        <v>80</v>
      </c>
      <c r="EA147" s="7">
        <f t="shared" si="75"/>
        <v>57</v>
      </c>
      <c r="EB147" s="10">
        <v>33.44</v>
      </c>
      <c r="EC147" s="11" t="s">
        <v>132</v>
      </c>
      <c r="ED147" s="7" t="str">
        <v/>
      </c>
      <c r="EE147" s="7" t="str">
        <v/>
      </c>
      <c r="EG147" s="8" t="s">
        <v>80</v>
      </c>
      <c r="EH147" s="7">
        <f t="shared" si="76"/>
        <v>57</v>
      </c>
      <c r="EI147" s="10">
        <v>33.44</v>
      </c>
      <c r="EJ147" s="11" t="s">
        <v>132</v>
      </c>
      <c r="EK147" s="7" t="str">
        <v/>
      </c>
      <c r="EL147" s="7" t="str">
        <v/>
      </c>
      <c r="EN147" s="8" t="s">
        <v>80</v>
      </c>
      <c r="EO147" s="7">
        <f t="shared" si="77"/>
        <v>57</v>
      </c>
      <c r="EP147" s="10">
        <v>33.44</v>
      </c>
      <c r="EQ147" s="11" t="s">
        <v>132</v>
      </c>
      <c r="ER147" s="7" t="str">
        <v/>
      </c>
      <c r="ES147" s="7" t="str">
        <v/>
      </c>
      <c r="EU147" s="8" t="s">
        <v>80</v>
      </c>
      <c r="EV147" s="7">
        <f t="shared" si="78"/>
        <v>57</v>
      </c>
      <c r="EW147" s="10">
        <v>33.44</v>
      </c>
      <c r="EX147" s="11" t="s">
        <v>132</v>
      </c>
      <c r="EY147" s="7" t="str">
        <v/>
      </c>
      <c r="EZ147" s="7" t="str">
        <v/>
      </c>
      <c r="FB147" s="8" t="s">
        <v>80</v>
      </c>
      <c r="FC147" s="7">
        <f t="shared" si="79"/>
        <v>57</v>
      </c>
      <c r="FD147" s="10">
        <v>33.44</v>
      </c>
      <c r="FE147" s="11" t="s">
        <v>132</v>
      </c>
      <c r="FF147" s="7" t="str">
        <v/>
      </c>
      <c r="FG147" s="7" t="str">
        <v/>
      </c>
      <c r="FI147" s="8" t="s">
        <v>80</v>
      </c>
      <c r="FJ147" s="7">
        <f t="shared" si="80"/>
        <v>57</v>
      </c>
      <c r="FK147" s="10">
        <v>33.44</v>
      </c>
      <c r="FL147" s="11" t="s">
        <v>132</v>
      </c>
      <c r="FM147" s="7" t="str">
        <v/>
      </c>
      <c r="FN147" s="7" t="str">
        <v/>
      </c>
      <c r="FP147" s="8" t="s">
        <v>80</v>
      </c>
      <c r="FQ147" s="7">
        <f t="shared" si="81"/>
        <v>57</v>
      </c>
      <c r="FR147" s="10">
        <v>33.44</v>
      </c>
      <c r="FS147" s="11" t="s">
        <v>132</v>
      </c>
      <c r="FT147" s="7" t="str">
        <v/>
      </c>
      <c r="FU147" s="7" t="str">
        <v/>
      </c>
      <c r="FW147" s="8" t="s">
        <v>80</v>
      </c>
      <c r="FX147" s="7">
        <f t="shared" si="82"/>
        <v>57</v>
      </c>
      <c r="FY147" s="10">
        <v>33.44</v>
      </c>
      <c r="FZ147" s="11" t="s">
        <v>132</v>
      </c>
      <c r="GA147" s="7" t="str">
        <v/>
      </c>
      <c r="GB147" s="7" t="str">
        <v/>
      </c>
    </row>
    <row r="148" spans="2:184" ht="15.75" x14ac:dyDescent="0.25">
      <c r="B148" s="82">
        <f t="shared" si="83"/>
        <v>37799</v>
      </c>
      <c r="C148" s="8" t="s">
        <v>80</v>
      </c>
      <c r="D148" s="7">
        <f t="shared" si="56"/>
        <v>57</v>
      </c>
      <c r="E148" s="10">
        <v>37.798999999999999</v>
      </c>
      <c r="F148" s="11" t="s">
        <v>133</v>
      </c>
      <c r="G148" s="7" t="str">
        <v/>
      </c>
      <c r="H148" s="7" t="str">
        <v/>
      </c>
      <c r="J148" s="16">
        <f t="shared" si="57"/>
        <v>37799</v>
      </c>
      <c r="K148" s="8" t="s">
        <v>80</v>
      </c>
      <c r="L148" s="7">
        <f t="shared" si="58"/>
        <v>57</v>
      </c>
      <c r="M148" s="10">
        <v>37.798999999999999</v>
      </c>
      <c r="N148" s="11" t="s">
        <v>133</v>
      </c>
      <c r="O148" s="7" t="str">
        <v/>
      </c>
      <c r="P148" s="7" t="str">
        <v/>
      </c>
      <c r="R148" s="8" t="s">
        <v>80</v>
      </c>
      <c r="S148" s="7">
        <f t="shared" si="59"/>
        <v>57</v>
      </c>
      <c r="T148" s="10">
        <v>37.798999999999999</v>
      </c>
      <c r="U148" s="11" t="s">
        <v>133</v>
      </c>
      <c r="V148" s="7" t="str">
        <v/>
      </c>
      <c r="W148" s="7" t="str">
        <v/>
      </c>
      <c r="Y148" s="8" t="s">
        <v>80</v>
      </c>
      <c r="Z148" s="7">
        <f t="shared" si="60"/>
        <v>57</v>
      </c>
      <c r="AA148" s="10">
        <v>37.798999999999999</v>
      </c>
      <c r="AB148" s="11" t="s">
        <v>133</v>
      </c>
      <c r="AC148" s="7" t="str">
        <v/>
      </c>
      <c r="AD148" s="7" t="str">
        <v/>
      </c>
      <c r="AF148" s="8" t="s">
        <v>80</v>
      </c>
      <c r="AG148" s="7">
        <f t="shared" si="61"/>
        <v>57</v>
      </c>
      <c r="AH148" s="10">
        <v>37.798999999999999</v>
      </c>
      <c r="AI148" s="11" t="s">
        <v>133</v>
      </c>
      <c r="AJ148" s="7" t="str">
        <v/>
      </c>
      <c r="AK148" s="7" t="str">
        <v/>
      </c>
      <c r="AM148" s="8" t="s">
        <v>80</v>
      </c>
      <c r="AN148" s="7">
        <f t="shared" si="62"/>
        <v>57</v>
      </c>
      <c r="AO148" s="10">
        <v>37.798999999999999</v>
      </c>
      <c r="AP148" s="11" t="s">
        <v>133</v>
      </c>
      <c r="AQ148" s="7" t="str">
        <v/>
      </c>
      <c r="AR148" s="7" t="str">
        <v/>
      </c>
      <c r="AT148" s="8" t="s">
        <v>80</v>
      </c>
      <c r="AU148" s="7">
        <f t="shared" si="63"/>
        <v>57</v>
      </c>
      <c r="AV148" s="10">
        <v>37.798999999999999</v>
      </c>
      <c r="AW148" s="11" t="s">
        <v>133</v>
      </c>
      <c r="AX148" s="7" t="str">
        <v/>
      </c>
      <c r="AY148" s="7" t="str">
        <v/>
      </c>
      <c r="BA148" s="8" t="s">
        <v>80</v>
      </c>
      <c r="BB148" s="7">
        <f t="shared" si="64"/>
        <v>57</v>
      </c>
      <c r="BC148" s="10">
        <v>37.798999999999999</v>
      </c>
      <c r="BD148" s="11" t="s">
        <v>133</v>
      </c>
      <c r="BE148" s="7" t="str">
        <v/>
      </c>
      <c r="BF148" s="7" t="str">
        <v/>
      </c>
      <c r="BH148" s="8" t="s">
        <v>80</v>
      </c>
      <c r="BI148" s="7">
        <f t="shared" si="65"/>
        <v>57</v>
      </c>
      <c r="BJ148" s="10">
        <v>37.798999999999999</v>
      </c>
      <c r="BK148" s="11" t="s">
        <v>133</v>
      </c>
      <c r="BL148" s="7" t="str">
        <v/>
      </c>
      <c r="BM148" s="7" t="str">
        <v/>
      </c>
      <c r="BO148" s="8" t="s">
        <v>80</v>
      </c>
      <c r="BP148" s="7">
        <f t="shared" si="66"/>
        <v>57</v>
      </c>
      <c r="BQ148" s="10">
        <v>37.798999999999999</v>
      </c>
      <c r="BR148" s="11" t="s">
        <v>133</v>
      </c>
      <c r="BS148" s="7" t="str">
        <v/>
      </c>
      <c r="BT148" s="7" t="str">
        <v/>
      </c>
      <c r="BV148" s="8" t="s">
        <v>80</v>
      </c>
      <c r="BW148" s="7">
        <f t="shared" si="67"/>
        <v>57</v>
      </c>
      <c r="BX148" s="10">
        <v>37.798999999999999</v>
      </c>
      <c r="BY148" s="11" t="s">
        <v>133</v>
      </c>
      <c r="BZ148" s="7" t="str">
        <v/>
      </c>
      <c r="CA148" s="7" t="str">
        <v/>
      </c>
      <c r="CC148" s="8" t="s">
        <v>80</v>
      </c>
      <c r="CD148" s="7">
        <f t="shared" si="68"/>
        <v>57</v>
      </c>
      <c r="CE148" s="10">
        <v>37.798999999999999</v>
      </c>
      <c r="CF148" s="11" t="s">
        <v>133</v>
      </c>
      <c r="CG148" s="7" t="str">
        <v/>
      </c>
      <c r="CH148" s="7" t="str">
        <v/>
      </c>
      <c r="CJ148" s="8" t="s">
        <v>80</v>
      </c>
      <c r="CK148" s="7">
        <f t="shared" si="69"/>
        <v>57</v>
      </c>
      <c r="CL148" s="10">
        <v>37.798999999999999</v>
      </c>
      <c r="CM148" s="11" t="s">
        <v>133</v>
      </c>
      <c r="CN148" s="7" t="str">
        <v/>
      </c>
      <c r="CO148" s="7" t="str">
        <v/>
      </c>
      <c r="CQ148" s="8" t="s">
        <v>80</v>
      </c>
      <c r="CR148" s="7">
        <f t="shared" si="70"/>
        <v>57</v>
      </c>
      <c r="CS148" s="10">
        <v>37.798999999999999</v>
      </c>
      <c r="CT148" s="11" t="s">
        <v>133</v>
      </c>
      <c r="CU148" s="7" t="str">
        <v/>
      </c>
      <c r="CV148" s="7" t="str">
        <v/>
      </c>
      <c r="CX148" s="8" t="s">
        <v>80</v>
      </c>
      <c r="CY148" s="7">
        <f t="shared" si="71"/>
        <v>57</v>
      </c>
      <c r="CZ148" s="10">
        <v>37.798999999999999</v>
      </c>
      <c r="DA148" s="11" t="s">
        <v>133</v>
      </c>
      <c r="DB148" s="7" t="str">
        <v/>
      </c>
      <c r="DC148" s="7" t="str">
        <v/>
      </c>
      <c r="DE148" s="8" t="s">
        <v>80</v>
      </c>
      <c r="DF148" s="7">
        <f t="shared" si="72"/>
        <v>57</v>
      </c>
      <c r="DG148" s="10">
        <v>37.798999999999999</v>
      </c>
      <c r="DH148" s="11" t="s">
        <v>133</v>
      </c>
      <c r="DI148" s="7" t="str">
        <v/>
      </c>
      <c r="DJ148" s="7" t="str">
        <v/>
      </c>
      <c r="DL148" s="8" t="s">
        <v>80</v>
      </c>
      <c r="DM148" s="7">
        <f t="shared" si="73"/>
        <v>57</v>
      </c>
      <c r="DN148" s="10">
        <v>37.798999999999999</v>
      </c>
      <c r="DO148" s="11" t="s">
        <v>133</v>
      </c>
      <c r="DP148" s="7" t="str">
        <v/>
      </c>
      <c r="DQ148" s="7" t="str">
        <v/>
      </c>
      <c r="DS148" s="8" t="s">
        <v>80</v>
      </c>
      <c r="DT148" s="7">
        <f t="shared" si="74"/>
        <v>57</v>
      </c>
      <c r="DU148" s="10">
        <v>37.798999999999999</v>
      </c>
      <c r="DV148" s="11" t="s">
        <v>133</v>
      </c>
      <c r="DW148" s="7" t="str">
        <v/>
      </c>
      <c r="DX148" s="7" t="str">
        <v/>
      </c>
      <c r="DZ148" s="8" t="s">
        <v>80</v>
      </c>
      <c r="EA148" s="7">
        <f t="shared" si="75"/>
        <v>57</v>
      </c>
      <c r="EB148" s="10">
        <v>37.798999999999999</v>
      </c>
      <c r="EC148" s="11" t="s">
        <v>133</v>
      </c>
      <c r="ED148" s="7" t="str">
        <v/>
      </c>
      <c r="EE148" s="7" t="str">
        <v/>
      </c>
      <c r="EG148" s="8" t="s">
        <v>80</v>
      </c>
      <c r="EH148" s="7">
        <f t="shared" si="76"/>
        <v>57</v>
      </c>
      <c r="EI148" s="10">
        <v>37.798999999999999</v>
      </c>
      <c r="EJ148" s="11" t="s">
        <v>133</v>
      </c>
      <c r="EK148" s="7" t="str">
        <v/>
      </c>
      <c r="EL148" s="7" t="str">
        <v/>
      </c>
      <c r="EN148" s="8" t="s">
        <v>80</v>
      </c>
      <c r="EO148" s="7">
        <f t="shared" si="77"/>
        <v>57</v>
      </c>
      <c r="EP148" s="10">
        <v>37.798999999999999</v>
      </c>
      <c r="EQ148" s="11" t="s">
        <v>133</v>
      </c>
      <c r="ER148" s="7" t="str">
        <v/>
      </c>
      <c r="ES148" s="7" t="str">
        <v/>
      </c>
      <c r="EU148" s="8" t="s">
        <v>80</v>
      </c>
      <c r="EV148" s="7">
        <f t="shared" si="78"/>
        <v>57</v>
      </c>
      <c r="EW148" s="10">
        <v>37.798999999999999</v>
      </c>
      <c r="EX148" s="11" t="s">
        <v>133</v>
      </c>
      <c r="EY148" s="7" t="str">
        <v/>
      </c>
      <c r="EZ148" s="7" t="str">
        <v/>
      </c>
      <c r="FB148" s="8" t="s">
        <v>80</v>
      </c>
      <c r="FC148" s="7">
        <f t="shared" si="79"/>
        <v>57</v>
      </c>
      <c r="FD148" s="10">
        <v>37.798999999999999</v>
      </c>
      <c r="FE148" s="11" t="s">
        <v>133</v>
      </c>
      <c r="FF148" s="7" t="str">
        <v/>
      </c>
      <c r="FG148" s="7" t="str">
        <v/>
      </c>
      <c r="FI148" s="8" t="s">
        <v>80</v>
      </c>
      <c r="FJ148" s="7">
        <f t="shared" si="80"/>
        <v>57</v>
      </c>
      <c r="FK148" s="10">
        <v>37.798999999999999</v>
      </c>
      <c r="FL148" s="11" t="s">
        <v>133</v>
      </c>
      <c r="FM148" s="7" t="str">
        <v/>
      </c>
      <c r="FN148" s="7" t="str">
        <v/>
      </c>
      <c r="FP148" s="8" t="s">
        <v>80</v>
      </c>
      <c r="FQ148" s="7">
        <f t="shared" si="81"/>
        <v>57</v>
      </c>
      <c r="FR148" s="10">
        <v>37.798999999999999</v>
      </c>
      <c r="FS148" s="11" t="s">
        <v>133</v>
      </c>
      <c r="FT148" s="7" t="str">
        <v/>
      </c>
      <c r="FU148" s="7" t="str">
        <v/>
      </c>
      <c r="FW148" s="8" t="s">
        <v>80</v>
      </c>
      <c r="FX148" s="7">
        <f t="shared" si="82"/>
        <v>57</v>
      </c>
      <c r="FY148" s="10">
        <v>37.798999999999999</v>
      </c>
      <c r="FZ148" s="11" t="s">
        <v>133</v>
      </c>
      <c r="GA148" s="7" t="str">
        <v/>
      </c>
      <c r="GB148" s="7" t="str">
        <v/>
      </c>
    </row>
    <row r="149" spans="2:184" ht="15.75" x14ac:dyDescent="0.25">
      <c r="B149" s="82">
        <f t="shared" si="83"/>
        <v>4838</v>
      </c>
      <c r="C149" s="8" t="s">
        <v>81</v>
      </c>
      <c r="D149" s="7">
        <f t="shared" si="56"/>
        <v>58</v>
      </c>
      <c r="E149" s="10">
        <v>4.8380000000000001</v>
      </c>
      <c r="F149" s="11" t="s">
        <v>134</v>
      </c>
      <c r="G149" s="7" t="str">
        <v/>
      </c>
      <c r="H149" s="7" t="str">
        <v/>
      </c>
      <c r="J149" s="16">
        <f t="shared" si="57"/>
        <v>4839</v>
      </c>
      <c r="K149" s="8" t="s">
        <v>81</v>
      </c>
      <c r="L149" s="7">
        <f t="shared" si="58"/>
        <v>58</v>
      </c>
      <c r="M149" s="10">
        <v>4.8390000000000004</v>
      </c>
      <c r="N149" s="11" t="s">
        <v>134</v>
      </c>
      <c r="O149" s="7" t="str">
        <v/>
      </c>
      <c r="P149" s="7" t="str">
        <v/>
      </c>
      <c r="R149" s="8" t="s">
        <v>81</v>
      </c>
      <c r="S149" s="7">
        <f t="shared" si="59"/>
        <v>58</v>
      </c>
      <c r="T149" s="10">
        <v>4.8390000000000004</v>
      </c>
      <c r="U149" s="11" t="s">
        <v>134</v>
      </c>
      <c r="V149" s="7" t="str">
        <v/>
      </c>
      <c r="W149" s="7" t="str">
        <v/>
      </c>
      <c r="Y149" s="8" t="s">
        <v>81</v>
      </c>
      <c r="Z149" s="7">
        <f t="shared" si="60"/>
        <v>58</v>
      </c>
      <c r="AA149" s="10">
        <v>4.8390000000000004</v>
      </c>
      <c r="AB149" s="11" t="s">
        <v>134</v>
      </c>
      <c r="AC149" s="7" t="str">
        <v/>
      </c>
      <c r="AD149" s="7" t="str">
        <v/>
      </c>
      <c r="AF149" s="8" t="s">
        <v>81</v>
      </c>
      <c r="AG149" s="7">
        <f t="shared" si="61"/>
        <v>58</v>
      </c>
      <c r="AH149" s="10">
        <v>4.8390000000000004</v>
      </c>
      <c r="AI149" s="11" t="s">
        <v>134</v>
      </c>
      <c r="AJ149" s="7" t="str">
        <v/>
      </c>
      <c r="AK149" s="7" t="str">
        <v/>
      </c>
      <c r="AM149" s="8" t="s">
        <v>81</v>
      </c>
      <c r="AN149" s="7">
        <f t="shared" si="62"/>
        <v>58</v>
      </c>
      <c r="AO149" s="10">
        <v>4.8390000000000004</v>
      </c>
      <c r="AP149" s="11" t="s">
        <v>134</v>
      </c>
      <c r="AQ149" s="7" t="str">
        <v/>
      </c>
      <c r="AR149" s="7" t="str">
        <v/>
      </c>
      <c r="AT149" s="8" t="s">
        <v>81</v>
      </c>
      <c r="AU149" s="7">
        <f t="shared" si="63"/>
        <v>58</v>
      </c>
      <c r="AV149" s="10">
        <v>4.8390000000000004</v>
      </c>
      <c r="AW149" s="11" t="s">
        <v>134</v>
      </c>
      <c r="AX149" s="7" t="str">
        <v/>
      </c>
      <c r="AY149" s="7" t="str">
        <v/>
      </c>
      <c r="BA149" s="8" t="s">
        <v>81</v>
      </c>
      <c r="BB149" s="7">
        <f t="shared" si="64"/>
        <v>58</v>
      </c>
      <c r="BC149" s="10">
        <v>4.8390000000000004</v>
      </c>
      <c r="BD149" s="11" t="s">
        <v>134</v>
      </c>
      <c r="BE149" s="7" t="str">
        <v/>
      </c>
      <c r="BF149" s="7" t="str">
        <v/>
      </c>
      <c r="BH149" s="8" t="s">
        <v>81</v>
      </c>
      <c r="BI149" s="7">
        <f t="shared" si="65"/>
        <v>58</v>
      </c>
      <c r="BJ149" s="10">
        <v>4.8390000000000004</v>
      </c>
      <c r="BK149" s="11" t="s">
        <v>134</v>
      </c>
      <c r="BL149" s="7" t="str">
        <v/>
      </c>
      <c r="BM149" s="7" t="str">
        <v/>
      </c>
      <c r="BO149" s="8" t="s">
        <v>81</v>
      </c>
      <c r="BP149" s="7">
        <f t="shared" si="66"/>
        <v>58</v>
      </c>
      <c r="BQ149" s="10">
        <v>4.8390000000000004</v>
      </c>
      <c r="BR149" s="11" t="s">
        <v>134</v>
      </c>
      <c r="BS149" s="7" t="str">
        <v/>
      </c>
      <c r="BT149" s="7" t="str">
        <v/>
      </c>
      <c r="BV149" s="8" t="s">
        <v>81</v>
      </c>
      <c r="BW149" s="7">
        <f t="shared" si="67"/>
        <v>58</v>
      </c>
      <c r="BX149" s="10">
        <v>4.8390000000000004</v>
      </c>
      <c r="BY149" s="11" t="s">
        <v>134</v>
      </c>
      <c r="BZ149" s="7" t="str">
        <v/>
      </c>
      <c r="CA149" s="7" t="str">
        <v/>
      </c>
      <c r="CC149" s="8" t="s">
        <v>81</v>
      </c>
      <c r="CD149" s="7">
        <f t="shared" si="68"/>
        <v>58</v>
      </c>
      <c r="CE149" s="10">
        <v>4.8390000000000004</v>
      </c>
      <c r="CF149" s="11" t="s">
        <v>134</v>
      </c>
      <c r="CG149" s="7" t="str">
        <v/>
      </c>
      <c r="CH149" s="7" t="str">
        <v/>
      </c>
      <c r="CJ149" s="8" t="s">
        <v>81</v>
      </c>
      <c r="CK149" s="7">
        <f t="shared" si="69"/>
        <v>58</v>
      </c>
      <c r="CL149" s="10">
        <v>4.8390000000000004</v>
      </c>
      <c r="CM149" s="11" t="s">
        <v>134</v>
      </c>
      <c r="CN149" s="7" t="str">
        <v/>
      </c>
      <c r="CO149" s="7" t="str">
        <v/>
      </c>
      <c r="CQ149" s="8" t="s">
        <v>81</v>
      </c>
      <c r="CR149" s="7">
        <f t="shared" si="70"/>
        <v>58</v>
      </c>
      <c r="CS149" s="10">
        <v>4.8390000000000004</v>
      </c>
      <c r="CT149" s="11" t="s">
        <v>134</v>
      </c>
      <c r="CU149" s="7" t="str">
        <v/>
      </c>
      <c r="CV149" s="7" t="str">
        <v/>
      </c>
      <c r="CX149" s="8" t="s">
        <v>81</v>
      </c>
      <c r="CY149" s="7">
        <f t="shared" si="71"/>
        <v>58</v>
      </c>
      <c r="CZ149" s="10">
        <v>4.8390000000000004</v>
      </c>
      <c r="DA149" s="11" t="s">
        <v>134</v>
      </c>
      <c r="DB149" s="7" t="str">
        <v/>
      </c>
      <c r="DC149" s="7" t="str">
        <v/>
      </c>
      <c r="DE149" s="8" t="s">
        <v>81</v>
      </c>
      <c r="DF149" s="7">
        <f t="shared" si="72"/>
        <v>58</v>
      </c>
      <c r="DG149" s="10">
        <v>4.8390000000000004</v>
      </c>
      <c r="DH149" s="11" t="s">
        <v>134</v>
      </c>
      <c r="DI149" s="7" t="str">
        <v/>
      </c>
      <c r="DJ149" s="7" t="str">
        <v/>
      </c>
      <c r="DL149" s="8" t="s">
        <v>81</v>
      </c>
      <c r="DM149" s="7">
        <f t="shared" si="73"/>
        <v>58</v>
      </c>
      <c r="DN149" s="10">
        <v>4.8390000000000004</v>
      </c>
      <c r="DO149" s="11" t="s">
        <v>134</v>
      </c>
      <c r="DP149" s="7" t="str">
        <v/>
      </c>
      <c r="DQ149" s="7" t="str">
        <v/>
      </c>
      <c r="DS149" s="8" t="s">
        <v>81</v>
      </c>
      <c r="DT149" s="7">
        <f t="shared" si="74"/>
        <v>58</v>
      </c>
      <c r="DU149" s="10">
        <v>4.8390000000000004</v>
      </c>
      <c r="DV149" s="11" t="s">
        <v>134</v>
      </c>
      <c r="DW149" s="7" t="str">
        <v/>
      </c>
      <c r="DX149" s="7" t="str">
        <v/>
      </c>
      <c r="DZ149" s="8" t="s">
        <v>81</v>
      </c>
      <c r="EA149" s="7">
        <f t="shared" si="75"/>
        <v>58</v>
      </c>
      <c r="EB149" s="10">
        <v>4.8390000000000004</v>
      </c>
      <c r="EC149" s="11" t="s">
        <v>134</v>
      </c>
      <c r="ED149" s="7" t="str">
        <v/>
      </c>
      <c r="EE149" s="7" t="str">
        <v/>
      </c>
      <c r="EG149" s="8" t="s">
        <v>81</v>
      </c>
      <c r="EH149" s="7">
        <f t="shared" si="76"/>
        <v>58</v>
      </c>
      <c r="EI149" s="10">
        <v>4.8390000000000004</v>
      </c>
      <c r="EJ149" s="11" t="s">
        <v>134</v>
      </c>
      <c r="EK149" s="7" t="str">
        <v/>
      </c>
      <c r="EL149" s="7" t="str">
        <v/>
      </c>
      <c r="EN149" s="8" t="s">
        <v>81</v>
      </c>
      <c r="EO149" s="7">
        <f t="shared" si="77"/>
        <v>58</v>
      </c>
      <c r="EP149" s="10">
        <v>4.8390000000000004</v>
      </c>
      <c r="EQ149" s="11" t="s">
        <v>134</v>
      </c>
      <c r="ER149" s="7" t="str">
        <v/>
      </c>
      <c r="ES149" s="7" t="str">
        <v/>
      </c>
      <c r="EU149" s="8" t="s">
        <v>81</v>
      </c>
      <c r="EV149" s="7">
        <f t="shared" si="78"/>
        <v>58</v>
      </c>
      <c r="EW149" s="10">
        <v>4.8390000000000004</v>
      </c>
      <c r="EX149" s="11" t="s">
        <v>134</v>
      </c>
      <c r="EY149" s="7" t="str">
        <v/>
      </c>
      <c r="EZ149" s="7" t="str">
        <v/>
      </c>
      <c r="FB149" s="8" t="s">
        <v>81</v>
      </c>
      <c r="FC149" s="7">
        <f t="shared" si="79"/>
        <v>58</v>
      </c>
      <c r="FD149" s="10">
        <v>4.8390000000000004</v>
      </c>
      <c r="FE149" s="11" t="s">
        <v>134</v>
      </c>
      <c r="FF149" s="7" t="str">
        <v/>
      </c>
      <c r="FG149" s="7" t="str">
        <v/>
      </c>
      <c r="FI149" s="8" t="s">
        <v>81</v>
      </c>
      <c r="FJ149" s="7">
        <f t="shared" si="80"/>
        <v>58</v>
      </c>
      <c r="FK149" s="10">
        <v>4.8390000000000004</v>
      </c>
      <c r="FL149" s="11" t="s">
        <v>134</v>
      </c>
      <c r="FM149" s="7" t="str">
        <v/>
      </c>
      <c r="FN149" s="7" t="str">
        <v/>
      </c>
      <c r="FP149" s="8" t="s">
        <v>81</v>
      </c>
      <c r="FQ149" s="7">
        <f t="shared" si="81"/>
        <v>58</v>
      </c>
      <c r="FR149" s="10">
        <v>4.8390000000000004</v>
      </c>
      <c r="FS149" s="11" t="s">
        <v>134</v>
      </c>
      <c r="FT149" s="7" t="str">
        <v/>
      </c>
      <c r="FU149" s="7" t="str">
        <v/>
      </c>
      <c r="FW149" s="8" t="s">
        <v>81</v>
      </c>
      <c r="FX149" s="7">
        <f t="shared" si="82"/>
        <v>58</v>
      </c>
      <c r="FY149" s="10">
        <v>4.8390000000000004</v>
      </c>
      <c r="FZ149" s="11" t="s">
        <v>134</v>
      </c>
      <c r="GA149" s="7" t="str">
        <v/>
      </c>
      <c r="GB149" s="7" t="str">
        <v/>
      </c>
    </row>
    <row r="150" spans="2:184" ht="15.75" x14ac:dyDescent="0.25">
      <c r="B150" s="82">
        <f t="shared" si="83"/>
        <v>5261</v>
      </c>
      <c r="C150" s="8" t="s">
        <v>81</v>
      </c>
      <c r="D150" s="7">
        <f t="shared" si="56"/>
        <v>58</v>
      </c>
      <c r="E150" s="10">
        <v>5.2610000000000001</v>
      </c>
      <c r="F150" s="11" t="s">
        <v>135</v>
      </c>
      <c r="G150" s="7" t="str">
        <v/>
      </c>
      <c r="H150" s="7" t="str">
        <v/>
      </c>
      <c r="J150" s="16">
        <f t="shared" si="57"/>
        <v>5261</v>
      </c>
      <c r="K150" s="8" t="s">
        <v>81</v>
      </c>
      <c r="L150" s="7">
        <f t="shared" si="58"/>
        <v>58</v>
      </c>
      <c r="M150" s="10">
        <v>5.2610000000000001</v>
      </c>
      <c r="N150" s="11" t="s">
        <v>135</v>
      </c>
      <c r="O150" s="7" t="str">
        <v/>
      </c>
      <c r="P150" s="7" t="str">
        <v/>
      </c>
      <c r="R150" s="8" t="s">
        <v>81</v>
      </c>
      <c r="S150" s="7">
        <f t="shared" si="59"/>
        <v>58</v>
      </c>
      <c r="T150" s="10">
        <v>5.2610000000000001</v>
      </c>
      <c r="U150" s="11" t="s">
        <v>135</v>
      </c>
      <c r="V150" s="7" t="str">
        <v/>
      </c>
      <c r="W150" s="7" t="str">
        <v/>
      </c>
      <c r="Y150" s="8" t="s">
        <v>81</v>
      </c>
      <c r="Z150" s="7">
        <f t="shared" si="60"/>
        <v>58</v>
      </c>
      <c r="AA150" s="10">
        <v>5.2610000000000001</v>
      </c>
      <c r="AB150" s="11" t="s">
        <v>135</v>
      </c>
      <c r="AC150" s="7" t="str">
        <v/>
      </c>
      <c r="AD150" s="7" t="str">
        <v/>
      </c>
      <c r="AF150" s="8" t="s">
        <v>81</v>
      </c>
      <c r="AG150" s="7">
        <f t="shared" si="61"/>
        <v>58</v>
      </c>
      <c r="AH150" s="10">
        <v>5.2610000000000001</v>
      </c>
      <c r="AI150" s="11" t="s">
        <v>135</v>
      </c>
      <c r="AJ150" s="7" t="str">
        <v/>
      </c>
      <c r="AK150" s="7" t="str">
        <v/>
      </c>
      <c r="AM150" s="8" t="s">
        <v>81</v>
      </c>
      <c r="AN150" s="7">
        <f t="shared" si="62"/>
        <v>58</v>
      </c>
      <c r="AO150" s="10">
        <v>5.2610000000000001</v>
      </c>
      <c r="AP150" s="11" t="s">
        <v>135</v>
      </c>
      <c r="AQ150" s="7" t="str">
        <v/>
      </c>
      <c r="AR150" s="7" t="str">
        <v/>
      </c>
      <c r="AT150" s="8" t="s">
        <v>81</v>
      </c>
      <c r="AU150" s="7">
        <f t="shared" si="63"/>
        <v>58</v>
      </c>
      <c r="AV150" s="10">
        <v>5.2610000000000001</v>
      </c>
      <c r="AW150" s="11" t="s">
        <v>135</v>
      </c>
      <c r="AX150" s="7" t="str">
        <v/>
      </c>
      <c r="AY150" s="7" t="str">
        <v/>
      </c>
      <c r="BA150" s="8" t="s">
        <v>81</v>
      </c>
      <c r="BB150" s="7">
        <f t="shared" si="64"/>
        <v>58</v>
      </c>
      <c r="BC150" s="10">
        <v>5.2610000000000001</v>
      </c>
      <c r="BD150" s="11" t="s">
        <v>135</v>
      </c>
      <c r="BE150" s="7" t="str">
        <v/>
      </c>
      <c r="BF150" s="7" t="str">
        <v/>
      </c>
      <c r="BH150" s="8" t="s">
        <v>81</v>
      </c>
      <c r="BI150" s="7">
        <f t="shared" si="65"/>
        <v>58</v>
      </c>
      <c r="BJ150" s="10">
        <v>5.2610000000000001</v>
      </c>
      <c r="BK150" s="11" t="s">
        <v>135</v>
      </c>
      <c r="BL150" s="7" t="str">
        <v/>
      </c>
      <c r="BM150" s="7" t="str">
        <v/>
      </c>
      <c r="BO150" s="8" t="s">
        <v>81</v>
      </c>
      <c r="BP150" s="7">
        <f t="shared" si="66"/>
        <v>58</v>
      </c>
      <c r="BQ150" s="10">
        <v>5.2610000000000001</v>
      </c>
      <c r="BR150" s="11" t="s">
        <v>135</v>
      </c>
      <c r="BS150" s="7" t="str">
        <v/>
      </c>
      <c r="BT150" s="7" t="str">
        <v/>
      </c>
      <c r="BV150" s="8" t="s">
        <v>81</v>
      </c>
      <c r="BW150" s="7">
        <f t="shared" si="67"/>
        <v>58</v>
      </c>
      <c r="BX150" s="10">
        <v>5.2610000000000001</v>
      </c>
      <c r="BY150" s="11" t="s">
        <v>135</v>
      </c>
      <c r="BZ150" s="7" t="str">
        <v/>
      </c>
      <c r="CA150" s="7" t="str">
        <v/>
      </c>
      <c r="CC150" s="8" t="s">
        <v>81</v>
      </c>
      <c r="CD150" s="7">
        <f t="shared" si="68"/>
        <v>58</v>
      </c>
      <c r="CE150" s="10">
        <v>5.2610000000000001</v>
      </c>
      <c r="CF150" s="11" t="s">
        <v>135</v>
      </c>
      <c r="CG150" s="7" t="str">
        <v/>
      </c>
      <c r="CH150" s="7" t="str">
        <v/>
      </c>
      <c r="CJ150" s="8" t="s">
        <v>81</v>
      </c>
      <c r="CK150" s="7">
        <f t="shared" si="69"/>
        <v>58</v>
      </c>
      <c r="CL150" s="10">
        <v>5.2610000000000001</v>
      </c>
      <c r="CM150" s="11" t="s">
        <v>135</v>
      </c>
      <c r="CN150" s="7" t="str">
        <v/>
      </c>
      <c r="CO150" s="7" t="str">
        <v/>
      </c>
      <c r="CQ150" s="8" t="s">
        <v>81</v>
      </c>
      <c r="CR150" s="7">
        <f t="shared" si="70"/>
        <v>58</v>
      </c>
      <c r="CS150" s="10">
        <v>5.2610000000000001</v>
      </c>
      <c r="CT150" s="11" t="s">
        <v>135</v>
      </c>
      <c r="CU150" s="7" t="str">
        <v/>
      </c>
      <c r="CV150" s="7" t="str">
        <v/>
      </c>
      <c r="CX150" s="8" t="s">
        <v>81</v>
      </c>
      <c r="CY150" s="7">
        <f t="shared" si="71"/>
        <v>58</v>
      </c>
      <c r="CZ150" s="10">
        <v>5.2610000000000001</v>
      </c>
      <c r="DA150" s="11" t="s">
        <v>135</v>
      </c>
      <c r="DB150" s="7" t="str">
        <v/>
      </c>
      <c r="DC150" s="7" t="str">
        <v/>
      </c>
      <c r="DE150" s="8" t="s">
        <v>81</v>
      </c>
      <c r="DF150" s="7">
        <f t="shared" si="72"/>
        <v>58</v>
      </c>
      <c r="DG150" s="10">
        <v>5.2610000000000001</v>
      </c>
      <c r="DH150" s="11" t="s">
        <v>135</v>
      </c>
      <c r="DI150" s="7" t="str">
        <v/>
      </c>
      <c r="DJ150" s="7" t="str">
        <v/>
      </c>
      <c r="DL150" s="8" t="s">
        <v>81</v>
      </c>
      <c r="DM150" s="7">
        <f t="shared" si="73"/>
        <v>58</v>
      </c>
      <c r="DN150" s="10">
        <v>5.2610000000000001</v>
      </c>
      <c r="DO150" s="11" t="s">
        <v>135</v>
      </c>
      <c r="DP150" s="7" t="str">
        <v/>
      </c>
      <c r="DQ150" s="7" t="str">
        <v/>
      </c>
      <c r="DS150" s="8" t="s">
        <v>81</v>
      </c>
      <c r="DT150" s="7">
        <f t="shared" si="74"/>
        <v>58</v>
      </c>
      <c r="DU150" s="10">
        <v>5.2610000000000001</v>
      </c>
      <c r="DV150" s="11" t="s">
        <v>135</v>
      </c>
      <c r="DW150" s="7" t="str">
        <v/>
      </c>
      <c r="DX150" s="7" t="str">
        <v/>
      </c>
      <c r="DZ150" s="8" t="s">
        <v>81</v>
      </c>
      <c r="EA150" s="7">
        <f t="shared" si="75"/>
        <v>58</v>
      </c>
      <c r="EB150" s="10">
        <v>5.2610000000000001</v>
      </c>
      <c r="EC150" s="11" t="s">
        <v>135</v>
      </c>
      <c r="ED150" s="7" t="str">
        <v/>
      </c>
      <c r="EE150" s="7" t="str">
        <v/>
      </c>
      <c r="EG150" s="8" t="s">
        <v>81</v>
      </c>
      <c r="EH150" s="7">
        <f t="shared" si="76"/>
        <v>58</v>
      </c>
      <c r="EI150" s="10">
        <v>5.2610000000000001</v>
      </c>
      <c r="EJ150" s="11" t="s">
        <v>135</v>
      </c>
      <c r="EK150" s="7" t="str">
        <v/>
      </c>
      <c r="EL150" s="7" t="str">
        <v/>
      </c>
      <c r="EN150" s="8" t="s">
        <v>81</v>
      </c>
      <c r="EO150" s="7">
        <f t="shared" si="77"/>
        <v>58</v>
      </c>
      <c r="EP150" s="10">
        <v>5.2610000000000001</v>
      </c>
      <c r="EQ150" s="11" t="s">
        <v>135</v>
      </c>
      <c r="ER150" s="7" t="str">
        <v/>
      </c>
      <c r="ES150" s="7" t="str">
        <v/>
      </c>
      <c r="EU150" s="8" t="s">
        <v>81</v>
      </c>
      <c r="EV150" s="7">
        <f t="shared" si="78"/>
        <v>58</v>
      </c>
      <c r="EW150" s="10">
        <v>5.2610000000000001</v>
      </c>
      <c r="EX150" s="11" t="s">
        <v>135</v>
      </c>
      <c r="EY150" s="7" t="str">
        <v/>
      </c>
      <c r="EZ150" s="7" t="str">
        <v/>
      </c>
      <c r="FB150" s="8" t="s">
        <v>81</v>
      </c>
      <c r="FC150" s="7">
        <f t="shared" si="79"/>
        <v>58</v>
      </c>
      <c r="FD150" s="10">
        <v>5.2610000000000001</v>
      </c>
      <c r="FE150" s="11" t="s">
        <v>135</v>
      </c>
      <c r="FF150" s="7" t="str">
        <v/>
      </c>
      <c r="FG150" s="7" t="str">
        <v/>
      </c>
      <c r="FI150" s="8" t="s">
        <v>81</v>
      </c>
      <c r="FJ150" s="7">
        <f t="shared" si="80"/>
        <v>58</v>
      </c>
      <c r="FK150" s="10">
        <v>5.2610000000000001</v>
      </c>
      <c r="FL150" s="11" t="s">
        <v>135</v>
      </c>
      <c r="FM150" s="7" t="str">
        <v/>
      </c>
      <c r="FN150" s="7" t="str">
        <v/>
      </c>
      <c r="FP150" s="8" t="s">
        <v>81</v>
      </c>
      <c r="FQ150" s="7">
        <f t="shared" si="81"/>
        <v>58</v>
      </c>
      <c r="FR150" s="10">
        <v>5.2610000000000001</v>
      </c>
      <c r="FS150" s="11" t="s">
        <v>135</v>
      </c>
      <c r="FT150" s="7" t="str">
        <v/>
      </c>
      <c r="FU150" s="7" t="str">
        <v/>
      </c>
      <c r="FW150" s="8" t="s">
        <v>81</v>
      </c>
      <c r="FX150" s="7">
        <f t="shared" si="82"/>
        <v>58</v>
      </c>
      <c r="FY150" s="10">
        <v>5.2610000000000001</v>
      </c>
      <c r="FZ150" s="11" t="s">
        <v>135</v>
      </c>
      <c r="GA150" s="7" t="str">
        <v/>
      </c>
      <c r="GB150" s="7" t="str">
        <v/>
      </c>
    </row>
    <row r="151" spans="2:184" ht="15.75" x14ac:dyDescent="0.25">
      <c r="B151" s="82">
        <f t="shared" si="83"/>
        <v>34714</v>
      </c>
      <c r="C151" s="8" t="s">
        <v>81</v>
      </c>
      <c r="D151" s="7">
        <f t="shared" si="56"/>
        <v>58</v>
      </c>
      <c r="E151" s="10">
        <v>34.713999999999999</v>
      </c>
      <c r="F151" s="11" t="s">
        <v>132</v>
      </c>
      <c r="G151" s="7" t="str">
        <v/>
      </c>
      <c r="H151" s="7" t="str">
        <v/>
      </c>
      <c r="J151" s="16">
        <f t="shared" si="57"/>
        <v>34714</v>
      </c>
      <c r="K151" s="8" t="s">
        <v>81</v>
      </c>
      <c r="L151" s="7">
        <f t="shared" si="58"/>
        <v>58</v>
      </c>
      <c r="M151" s="10">
        <v>34.713999999999999</v>
      </c>
      <c r="N151" s="11" t="s">
        <v>132</v>
      </c>
      <c r="O151" s="7" t="str">
        <v/>
      </c>
      <c r="P151" s="7" t="str">
        <v/>
      </c>
      <c r="R151" s="8" t="s">
        <v>81</v>
      </c>
      <c r="S151" s="7">
        <f t="shared" si="59"/>
        <v>58</v>
      </c>
      <c r="T151" s="10">
        <v>34.713999999999999</v>
      </c>
      <c r="U151" s="11" t="s">
        <v>132</v>
      </c>
      <c r="V151" s="7" t="str">
        <v/>
      </c>
      <c r="W151" s="7" t="str">
        <v/>
      </c>
      <c r="Y151" s="8" t="s">
        <v>81</v>
      </c>
      <c r="Z151" s="7">
        <f t="shared" si="60"/>
        <v>58</v>
      </c>
      <c r="AA151" s="10">
        <v>34.713999999999999</v>
      </c>
      <c r="AB151" s="11" t="s">
        <v>132</v>
      </c>
      <c r="AC151" s="7" t="str">
        <v/>
      </c>
      <c r="AD151" s="7" t="str">
        <v/>
      </c>
      <c r="AF151" s="8" t="s">
        <v>81</v>
      </c>
      <c r="AG151" s="7">
        <f t="shared" si="61"/>
        <v>58</v>
      </c>
      <c r="AH151" s="10">
        <v>34.713999999999999</v>
      </c>
      <c r="AI151" s="11" t="s">
        <v>132</v>
      </c>
      <c r="AJ151" s="7" t="str">
        <v/>
      </c>
      <c r="AK151" s="7" t="str">
        <v/>
      </c>
      <c r="AM151" s="8" t="s">
        <v>81</v>
      </c>
      <c r="AN151" s="7">
        <f t="shared" si="62"/>
        <v>58</v>
      </c>
      <c r="AO151" s="10">
        <v>34.713999999999999</v>
      </c>
      <c r="AP151" s="11" t="s">
        <v>132</v>
      </c>
      <c r="AQ151" s="7" t="str">
        <v/>
      </c>
      <c r="AR151" s="7" t="str">
        <v/>
      </c>
      <c r="AT151" s="8" t="s">
        <v>81</v>
      </c>
      <c r="AU151" s="7">
        <f t="shared" si="63"/>
        <v>58</v>
      </c>
      <c r="AV151" s="10">
        <v>34.713999999999999</v>
      </c>
      <c r="AW151" s="11" t="s">
        <v>132</v>
      </c>
      <c r="AX151" s="7" t="str">
        <v/>
      </c>
      <c r="AY151" s="7" t="str">
        <v/>
      </c>
      <c r="BA151" s="8" t="s">
        <v>81</v>
      </c>
      <c r="BB151" s="7">
        <f t="shared" si="64"/>
        <v>58</v>
      </c>
      <c r="BC151" s="10">
        <v>34.713999999999999</v>
      </c>
      <c r="BD151" s="11" t="s">
        <v>132</v>
      </c>
      <c r="BE151" s="7" t="str">
        <v/>
      </c>
      <c r="BF151" s="7" t="str">
        <v/>
      </c>
      <c r="BH151" s="8" t="s">
        <v>81</v>
      </c>
      <c r="BI151" s="7">
        <f t="shared" si="65"/>
        <v>58</v>
      </c>
      <c r="BJ151" s="10">
        <v>34.713999999999999</v>
      </c>
      <c r="BK151" s="11" t="s">
        <v>132</v>
      </c>
      <c r="BL151" s="7" t="str">
        <v/>
      </c>
      <c r="BM151" s="7" t="str">
        <v/>
      </c>
      <c r="BO151" s="8" t="s">
        <v>81</v>
      </c>
      <c r="BP151" s="7">
        <f t="shared" si="66"/>
        <v>58</v>
      </c>
      <c r="BQ151" s="10">
        <v>34.713999999999999</v>
      </c>
      <c r="BR151" s="11" t="s">
        <v>132</v>
      </c>
      <c r="BS151" s="7" t="str">
        <v/>
      </c>
      <c r="BT151" s="7" t="str">
        <v/>
      </c>
      <c r="BV151" s="8" t="s">
        <v>81</v>
      </c>
      <c r="BW151" s="7">
        <f t="shared" si="67"/>
        <v>58</v>
      </c>
      <c r="BX151" s="10">
        <v>34.713999999999999</v>
      </c>
      <c r="BY151" s="11" t="s">
        <v>132</v>
      </c>
      <c r="BZ151" s="7" t="str">
        <v/>
      </c>
      <c r="CA151" s="7" t="str">
        <v/>
      </c>
      <c r="CC151" s="8" t="s">
        <v>81</v>
      </c>
      <c r="CD151" s="7">
        <f t="shared" si="68"/>
        <v>58</v>
      </c>
      <c r="CE151" s="10">
        <v>34.713999999999999</v>
      </c>
      <c r="CF151" s="11" t="s">
        <v>132</v>
      </c>
      <c r="CG151" s="7" t="str">
        <v/>
      </c>
      <c r="CH151" s="7" t="str">
        <v/>
      </c>
      <c r="CJ151" s="8" t="s">
        <v>81</v>
      </c>
      <c r="CK151" s="7">
        <f t="shared" si="69"/>
        <v>58</v>
      </c>
      <c r="CL151" s="10">
        <v>34.713999999999999</v>
      </c>
      <c r="CM151" s="11" t="s">
        <v>132</v>
      </c>
      <c r="CN151" s="7" t="str">
        <v/>
      </c>
      <c r="CO151" s="7" t="str">
        <v/>
      </c>
      <c r="CQ151" s="8" t="s">
        <v>81</v>
      </c>
      <c r="CR151" s="7">
        <f t="shared" si="70"/>
        <v>58</v>
      </c>
      <c r="CS151" s="10">
        <v>34.713999999999999</v>
      </c>
      <c r="CT151" s="11" t="s">
        <v>132</v>
      </c>
      <c r="CU151" s="7" t="str">
        <v/>
      </c>
      <c r="CV151" s="7" t="str">
        <v/>
      </c>
      <c r="CX151" s="8" t="s">
        <v>81</v>
      </c>
      <c r="CY151" s="7">
        <f t="shared" si="71"/>
        <v>58</v>
      </c>
      <c r="CZ151" s="10">
        <v>34.713999999999999</v>
      </c>
      <c r="DA151" s="11" t="s">
        <v>132</v>
      </c>
      <c r="DB151" s="7" t="str">
        <v/>
      </c>
      <c r="DC151" s="7" t="str">
        <v/>
      </c>
      <c r="DE151" s="8" t="s">
        <v>81</v>
      </c>
      <c r="DF151" s="7">
        <f t="shared" si="72"/>
        <v>58</v>
      </c>
      <c r="DG151" s="10">
        <v>34.713999999999999</v>
      </c>
      <c r="DH151" s="11" t="s">
        <v>132</v>
      </c>
      <c r="DI151" s="7" t="str">
        <v/>
      </c>
      <c r="DJ151" s="7" t="str">
        <v/>
      </c>
      <c r="DL151" s="8" t="s">
        <v>81</v>
      </c>
      <c r="DM151" s="7">
        <f t="shared" si="73"/>
        <v>58</v>
      </c>
      <c r="DN151" s="10">
        <v>34.713999999999999</v>
      </c>
      <c r="DO151" s="11" t="s">
        <v>132</v>
      </c>
      <c r="DP151" s="7" t="str">
        <v/>
      </c>
      <c r="DQ151" s="7" t="str">
        <v/>
      </c>
      <c r="DS151" s="8" t="s">
        <v>81</v>
      </c>
      <c r="DT151" s="7">
        <f t="shared" si="74"/>
        <v>58</v>
      </c>
      <c r="DU151" s="10">
        <v>34.713999999999999</v>
      </c>
      <c r="DV151" s="11" t="s">
        <v>132</v>
      </c>
      <c r="DW151" s="7" t="str">
        <v/>
      </c>
      <c r="DX151" s="7" t="str">
        <v/>
      </c>
      <c r="DZ151" s="8" t="s">
        <v>81</v>
      </c>
      <c r="EA151" s="7">
        <f t="shared" si="75"/>
        <v>58</v>
      </c>
      <c r="EB151" s="10">
        <v>34.713999999999999</v>
      </c>
      <c r="EC151" s="11" t="s">
        <v>132</v>
      </c>
      <c r="ED151" s="7" t="str">
        <v/>
      </c>
      <c r="EE151" s="7" t="str">
        <v/>
      </c>
      <c r="EG151" s="8" t="s">
        <v>81</v>
      </c>
      <c r="EH151" s="7">
        <f t="shared" si="76"/>
        <v>58</v>
      </c>
      <c r="EI151" s="10">
        <v>34.713999999999999</v>
      </c>
      <c r="EJ151" s="11" t="s">
        <v>132</v>
      </c>
      <c r="EK151" s="7" t="str">
        <v/>
      </c>
      <c r="EL151" s="7" t="str">
        <v/>
      </c>
      <c r="EN151" s="8" t="s">
        <v>81</v>
      </c>
      <c r="EO151" s="7">
        <f t="shared" si="77"/>
        <v>58</v>
      </c>
      <c r="EP151" s="10">
        <v>34.713999999999999</v>
      </c>
      <c r="EQ151" s="11" t="s">
        <v>132</v>
      </c>
      <c r="ER151" s="7" t="str">
        <v/>
      </c>
      <c r="ES151" s="7" t="str">
        <v/>
      </c>
      <c r="EU151" s="8" t="s">
        <v>81</v>
      </c>
      <c r="EV151" s="7">
        <f t="shared" si="78"/>
        <v>58</v>
      </c>
      <c r="EW151" s="10">
        <v>34.713999999999999</v>
      </c>
      <c r="EX151" s="11" t="s">
        <v>132</v>
      </c>
      <c r="EY151" s="7" t="str">
        <v/>
      </c>
      <c r="EZ151" s="7" t="str">
        <v/>
      </c>
      <c r="FB151" s="8" t="s">
        <v>81</v>
      </c>
      <c r="FC151" s="7">
        <f t="shared" si="79"/>
        <v>58</v>
      </c>
      <c r="FD151" s="10">
        <v>34.713999999999999</v>
      </c>
      <c r="FE151" s="11" t="s">
        <v>132</v>
      </c>
      <c r="FF151" s="7" t="str">
        <v/>
      </c>
      <c r="FG151" s="7" t="str">
        <v/>
      </c>
      <c r="FI151" s="8" t="s">
        <v>81</v>
      </c>
      <c r="FJ151" s="7">
        <f t="shared" si="80"/>
        <v>58</v>
      </c>
      <c r="FK151" s="10">
        <v>34.713999999999999</v>
      </c>
      <c r="FL151" s="11" t="s">
        <v>132</v>
      </c>
      <c r="FM151" s="7" t="str">
        <v/>
      </c>
      <c r="FN151" s="7" t="str">
        <v/>
      </c>
      <c r="FP151" s="8" t="s">
        <v>81</v>
      </c>
      <c r="FQ151" s="7">
        <f t="shared" si="81"/>
        <v>58</v>
      </c>
      <c r="FR151" s="10">
        <v>34.713999999999999</v>
      </c>
      <c r="FS151" s="11" t="s">
        <v>132</v>
      </c>
      <c r="FT151" s="7" t="str">
        <v/>
      </c>
      <c r="FU151" s="7" t="str">
        <v/>
      </c>
      <c r="FW151" s="8" t="s">
        <v>81</v>
      </c>
      <c r="FX151" s="7">
        <f t="shared" si="82"/>
        <v>58</v>
      </c>
      <c r="FY151" s="10">
        <v>34.713999999999999</v>
      </c>
      <c r="FZ151" s="11" t="s">
        <v>132</v>
      </c>
      <c r="GA151" s="7" t="str">
        <v/>
      </c>
      <c r="GB151" s="7" t="str">
        <v/>
      </c>
    </row>
    <row r="152" spans="2:184" ht="15.75" x14ac:dyDescent="0.25">
      <c r="B152" s="82">
        <f t="shared" si="83"/>
        <v>39255</v>
      </c>
      <c r="C152" s="8" t="s">
        <v>81</v>
      </c>
      <c r="D152" s="7">
        <f t="shared" si="56"/>
        <v>58</v>
      </c>
      <c r="E152" s="10">
        <v>39.255000000000003</v>
      </c>
      <c r="F152" s="11" t="s">
        <v>133</v>
      </c>
      <c r="G152" s="7" t="str">
        <v/>
      </c>
      <c r="H152" s="7" t="str">
        <v/>
      </c>
      <c r="J152" s="16">
        <f t="shared" si="57"/>
        <v>39255</v>
      </c>
      <c r="K152" s="8" t="s">
        <v>81</v>
      </c>
      <c r="L152" s="7">
        <f t="shared" si="58"/>
        <v>58</v>
      </c>
      <c r="M152" s="10">
        <v>39.255000000000003</v>
      </c>
      <c r="N152" s="11" t="s">
        <v>133</v>
      </c>
      <c r="O152" s="7" t="str">
        <v/>
      </c>
      <c r="P152" s="7" t="str">
        <v/>
      </c>
      <c r="R152" s="8" t="s">
        <v>81</v>
      </c>
      <c r="S152" s="7">
        <f t="shared" si="59"/>
        <v>58</v>
      </c>
      <c r="T152" s="10">
        <v>39.255000000000003</v>
      </c>
      <c r="U152" s="11" t="s">
        <v>133</v>
      </c>
      <c r="V152" s="7" t="str">
        <v/>
      </c>
      <c r="W152" s="7" t="str">
        <v/>
      </c>
      <c r="Y152" s="8" t="s">
        <v>81</v>
      </c>
      <c r="Z152" s="7">
        <f t="shared" si="60"/>
        <v>58</v>
      </c>
      <c r="AA152" s="10">
        <v>39.255000000000003</v>
      </c>
      <c r="AB152" s="11" t="s">
        <v>133</v>
      </c>
      <c r="AC152" s="7" t="str">
        <v/>
      </c>
      <c r="AD152" s="7" t="str">
        <v/>
      </c>
      <c r="AF152" s="8" t="s">
        <v>81</v>
      </c>
      <c r="AG152" s="7">
        <f t="shared" si="61"/>
        <v>58</v>
      </c>
      <c r="AH152" s="10">
        <v>39.255000000000003</v>
      </c>
      <c r="AI152" s="11" t="s">
        <v>133</v>
      </c>
      <c r="AJ152" s="7" t="str">
        <v/>
      </c>
      <c r="AK152" s="7" t="str">
        <v/>
      </c>
      <c r="AM152" s="8" t="s">
        <v>81</v>
      </c>
      <c r="AN152" s="7">
        <f t="shared" si="62"/>
        <v>58</v>
      </c>
      <c r="AO152" s="10">
        <v>39.255000000000003</v>
      </c>
      <c r="AP152" s="11" t="s">
        <v>133</v>
      </c>
      <c r="AQ152" s="7" t="str">
        <v/>
      </c>
      <c r="AR152" s="7" t="str">
        <v/>
      </c>
      <c r="AT152" s="8" t="s">
        <v>81</v>
      </c>
      <c r="AU152" s="7">
        <f t="shared" si="63"/>
        <v>58</v>
      </c>
      <c r="AV152" s="10">
        <v>39.255000000000003</v>
      </c>
      <c r="AW152" s="11" t="s">
        <v>133</v>
      </c>
      <c r="AX152" s="7" t="str">
        <v/>
      </c>
      <c r="AY152" s="7" t="str">
        <v/>
      </c>
      <c r="BA152" s="8" t="s">
        <v>81</v>
      </c>
      <c r="BB152" s="7">
        <f t="shared" si="64"/>
        <v>58</v>
      </c>
      <c r="BC152" s="10">
        <v>39.255000000000003</v>
      </c>
      <c r="BD152" s="11" t="s">
        <v>133</v>
      </c>
      <c r="BE152" s="7" t="str">
        <v/>
      </c>
      <c r="BF152" s="7" t="str">
        <v/>
      </c>
      <c r="BH152" s="8" t="s">
        <v>81</v>
      </c>
      <c r="BI152" s="7">
        <f t="shared" si="65"/>
        <v>58</v>
      </c>
      <c r="BJ152" s="10">
        <v>39.255000000000003</v>
      </c>
      <c r="BK152" s="11" t="s">
        <v>133</v>
      </c>
      <c r="BL152" s="7" t="str">
        <v/>
      </c>
      <c r="BM152" s="7" t="str">
        <v/>
      </c>
      <c r="BO152" s="8" t="s">
        <v>81</v>
      </c>
      <c r="BP152" s="7">
        <f t="shared" si="66"/>
        <v>58</v>
      </c>
      <c r="BQ152" s="10">
        <v>39.255000000000003</v>
      </c>
      <c r="BR152" s="11" t="s">
        <v>133</v>
      </c>
      <c r="BS152" s="7" t="str">
        <v/>
      </c>
      <c r="BT152" s="7" t="str">
        <v/>
      </c>
      <c r="BV152" s="8" t="s">
        <v>81</v>
      </c>
      <c r="BW152" s="7">
        <f t="shared" si="67"/>
        <v>58</v>
      </c>
      <c r="BX152" s="10">
        <v>39.255000000000003</v>
      </c>
      <c r="BY152" s="11" t="s">
        <v>133</v>
      </c>
      <c r="BZ152" s="7" t="str">
        <v/>
      </c>
      <c r="CA152" s="7" t="str">
        <v/>
      </c>
      <c r="CC152" s="8" t="s">
        <v>81</v>
      </c>
      <c r="CD152" s="7">
        <f t="shared" si="68"/>
        <v>58</v>
      </c>
      <c r="CE152" s="10">
        <v>39.255000000000003</v>
      </c>
      <c r="CF152" s="11" t="s">
        <v>133</v>
      </c>
      <c r="CG152" s="7" t="str">
        <v/>
      </c>
      <c r="CH152" s="7" t="str">
        <v/>
      </c>
      <c r="CJ152" s="8" t="s">
        <v>81</v>
      </c>
      <c r="CK152" s="7">
        <f t="shared" si="69"/>
        <v>58</v>
      </c>
      <c r="CL152" s="10">
        <v>39.255000000000003</v>
      </c>
      <c r="CM152" s="11" t="s">
        <v>133</v>
      </c>
      <c r="CN152" s="7" t="str">
        <v/>
      </c>
      <c r="CO152" s="7" t="str">
        <v/>
      </c>
      <c r="CQ152" s="8" t="s">
        <v>81</v>
      </c>
      <c r="CR152" s="7">
        <f t="shared" si="70"/>
        <v>58</v>
      </c>
      <c r="CS152" s="10">
        <v>39.255000000000003</v>
      </c>
      <c r="CT152" s="11" t="s">
        <v>133</v>
      </c>
      <c r="CU152" s="7" t="str">
        <v/>
      </c>
      <c r="CV152" s="7" t="str">
        <v/>
      </c>
      <c r="CX152" s="8" t="s">
        <v>81</v>
      </c>
      <c r="CY152" s="7">
        <f t="shared" si="71"/>
        <v>58</v>
      </c>
      <c r="CZ152" s="10">
        <v>39.255000000000003</v>
      </c>
      <c r="DA152" s="11" t="s">
        <v>133</v>
      </c>
      <c r="DB152" s="7" t="str">
        <v/>
      </c>
      <c r="DC152" s="7" t="str">
        <v/>
      </c>
      <c r="DE152" s="8" t="s">
        <v>81</v>
      </c>
      <c r="DF152" s="7">
        <f t="shared" si="72"/>
        <v>58</v>
      </c>
      <c r="DG152" s="10">
        <v>39.255000000000003</v>
      </c>
      <c r="DH152" s="11" t="s">
        <v>133</v>
      </c>
      <c r="DI152" s="7" t="str">
        <v/>
      </c>
      <c r="DJ152" s="7" t="str">
        <v/>
      </c>
      <c r="DL152" s="8" t="s">
        <v>81</v>
      </c>
      <c r="DM152" s="7">
        <f t="shared" si="73"/>
        <v>58</v>
      </c>
      <c r="DN152" s="10">
        <v>39.255000000000003</v>
      </c>
      <c r="DO152" s="11" t="s">
        <v>133</v>
      </c>
      <c r="DP152" s="7" t="str">
        <v/>
      </c>
      <c r="DQ152" s="7" t="str">
        <v/>
      </c>
      <c r="DS152" s="8" t="s">
        <v>81</v>
      </c>
      <c r="DT152" s="7">
        <f t="shared" si="74"/>
        <v>58</v>
      </c>
      <c r="DU152" s="10">
        <v>39.255000000000003</v>
      </c>
      <c r="DV152" s="11" t="s">
        <v>133</v>
      </c>
      <c r="DW152" s="7" t="str">
        <v/>
      </c>
      <c r="DX152" s="7" t="str">
        <v/>
      </c>
      <c r="DZ152" s="8" t="s">
        <v>81</v>
      </c>
      <c r="EA152" s="7">
        <f t="shared" si="75"/>
        <v>58</v>
      </c>
      <c r="EB152" s="10">
        <v>39.255000000000003</v>
      </c>
      <c r="EC152" s="11" t="s">
        <v>133</v>
      </c>
      <c r="ED152" s="7" t="str">
        <v/>
      </c>
      <c r="EE152" s="7" t="str">
        <v/>
      </c>
      <c r="EG152" s="8" t="s">
        <v>81</v>
      </c>
      <c r="EH152" s="7">
        <f t="shared" si="76"/>
        <v>58</v>
      </c>
      <c r="EI152" s="10">
        <v>39.255000000000003</v>
      </c>
      <c r="EJ152" s="11" t="s">
        <v>133</v>
      </c>
      <c r="EK152" s="7" t="str">
        <v/>
      </c>
      <c r="EL152" s="7" t="str">
        <v/>
      </c>
      <c r="EN152" s="8" t="s">
        <v>81</v>
      </c>
      <c r="EO152" s="7">
        <f t="shared" si="77"/>
        <v>58</v>
      </c>
      <c r="EP152" s="10">
        <v>39.255000000000003</v>
      </c>
      <c r="EQ152" s="11" t="s">
        <v>133</v>
      </c>
      <c r="ER152" s="7" t="str">
        <v/>
      </c>
      <c r="ES152" s="7" t="str">
        <v/>
      </c>
      <c r="EU152" s="8" t="s">
        <v>81</v>
      </c>
      <c r="EV152" s="7">
        <f t="shared" si="78"/>
        <v>58</v>
      </c>
      <c r="EW152" s="10">
        <v>39.255000000000003</v>
      </c>
      <c r="EX152" s="11" t="s">
        <v>133</v>
      </c>
      <c r="EY152" s="7" t="str">
        <v/>
      </c>
      <c r="EZ152" s="7" t="str">
        <v/>
      </c>
      <c r="FB152" s="8" t="s">
        <v>81</v>
      </c>
      <c r="FC152" s="7">
        <f t="shared" si="79"/>
        <v>58</v>
      </c>
      <c r="FD152" s="10">
        <v>39.255000000000003</v>
      </c>
      <c r="FE152" s="11" t="s">
        <v>133</v>
      </c>
      <c r="FF152" s="7" t="str">
        <v/>
      </c>
      <c r="FG152" s="7" t="str">
        <v/>
      </c>
      <c r="FI152" s="8" t="s">
        <v>81</v>
      </c>
      <c r="FJ152" s="7">
        <f t="shared" si="80"/>
        <v>58</v>
      </c>
      <c r="FK152" s="10">
        <v>39.255000000000003</v>
      </c>
      <c r="FL152" s="11" t="s">
        <v>133</v>
      </c>
      <c r="FM152" s="7" t="str">
        <v/>
      </c>
      <c r="FN152" s="7" t="str">
        <v/>
      </c>
      <c r="FP152" s="8" t="s">
        <v>81</v>
      </c>
      <c r="FQ152" s="7">
        <f t="shared" si="81"/>
        <v>58</v>
      </c>
      <c r="FR152" s="10">
        <v>39.255000000000003</v>
      </c>
      <c r="FS152" s="11" t="s">
        <v>133</v>
      </c>
      <c r="FT152" s="7" t="str">
        <v/>
      </c>
      <c r="FU152" s="7" t="str">
        <v/>
      </c>
      <c r="FW152" s="8" t="s">
        <v>81</v>
      </c>
      <c r="FX152" s="7">
        <f t="shared" si="82"/>
        <v>58</v>
      </c>
      <c r="FY152" s="10">
        <v>39.255000000000003</v>
      </c>
      <c r="FZ152" s="11" t="s">
        <v>133</v>
      </c>
      <c r="GA152" s="7" t="str">
        <v/>
      </c>
      <c r="GB152" s="7" t="str">
        <v/>
      </c>
    </row>
    <row r="153" spans="2:184" ht="15.75" x14ac:dyDescent="0.25">
      <c r="B153" s="82">
        <f t="shared" si="83"/>
        <v>5032</v>
      </c>
      <c r="C153" s="8" t="s">
        <v>82</v>
      </c>
      <c r="D153" s="7">
        <f t="shared" si="56"/>
        <v>59</v>
      </c>
      <c r="E153" s="17">
        <v>5.032</v>
      </c>
      <c r="F153" s="11" t="s">
        <v>134</v>
      </c>
      <c r="G153" s="7" t="str">
        <v/>
      </c>
      <c r="H153" s="7" t="str">
        <v/>
      </c>
      <c r="J153" s="16">
        <f t="shared" si="57"/>
        <v>5033</v>
      </c>
      <c r="K153" s="8" t="s">
        <v>82</v>
      </c>
      <c r="L153" s="7">
        <f t="shared" si="58"/>
        <v>59</v>
      </c>
      <c r="M153" s="10">
        <v>5.0330000000000004</v>
      </c>
      <c r="N153" s="11" t="s">
        <v>134</v>
      </c>
      <c r="O153" s="7" t="str">
        <v/>
      </c>
      <c r="P153" s="7" t="str">
        <v/>
      </c>
      <c r="R153" s="8" t="s">
        <v>82</v>
      </c>
      <c r="S153" s="7">
        <f t="shared" si="59"/>
        <v>59</v>
      </c>
      <c r="T153" s="10">
        <v>5.0330000000000004</v>
      </c>
      <c r="U153" s="11" t="s">
        <v>134</v>
      </c>
      <c r="V153" s="7" t="str">
        <v/>
      </c>
      <c r="W153" s="7" t="str">
        <v/>
      </c>
      <c r="Y153" s="8" t="s">
        <v>82</v>
      </c>
      <c r="Z153" s="7">
        <f t="shared" si="60"/>
        <v>59</v>
      </c>
      <c r="AA153" s="10">
        <v>5.0330000000000004</v>
      </c>
      <c r="AB153" s="11" t="s">
        <v>134</v>
      </c>
      <c r="AC153" s="7" t="str">
        <v/>
      </c>
      <c r="AD153" s="7" t="str">
        <v/>
      </c>
      <c r="AF153" s="8" t="s">
        <v>82</v>
      </c>
      <c r="AG153" s="7">
        <f t="shared" si="61"/>
        <v>59</v>
      </c>
      <c r="AH153" s="10">
        <v>5.0330000000000004</v>
      </c>
      <c r="AI153" s="11" t="s">
        <v>134</v>
      </c>
      <c r="AJ153" s="7" t="str">
        <v/>
      </c>
      <c r="AK153" s="7" t="str">
        <v/>
      </c>
      <c r="AM153" s="8" t="s">
        <v>82</v>
      </c>
      <c r="AN153" s="7">
        <f t="shared" si="62"/>
        <v>59</v>
      </c>
      <c r="AO153" s="10">
        <v>5.0330000000000004</v>
      </c>
      <c r="AP153" s="11" t="s">
        <v>134</v>
      </c>
      <c r="AQ153" s="7" t="str">
        <v/>
      </c>
      <c r="AR153" s="7" t="str">
        <v/>
      </c>
      <c r="AT153" s="8" t="s">
        <v>82</v>
      </c>
      <c r="AU153" s="7">
        <f t="shared" si="63"/>
        <v>59</v>
      </c>
      <c r="AV153" s="10">
        <v>5.0330000000000004</v>
      </c>
      <c r="AW153" s="11" t="s">
        <v>134</v>
      </c>
      <c r="AX153" s="7" t="str">
        <v/>
      </c>
      <c r="AY153" s="7" t="str">
        <v/>
      </c>
      <c r="BA153" s="8" t="s">
        <v>82</v>
      </c>
      <c r="BB153" s="7">
        <f t="shared" si="64"/>
        <v>59</v>
      </c>
      <c r="BC153" s="10">
        <v>5.0330000000000004</v>
      </c>
      <c r="BD153" s="11" t="s">
        <v>134</v>
      </c>
      <c r="BE153" s="7" t="str">
        <v/>
      </c>
      <c r="BF153" s="7" t="str">
        <v/>
      </c>
      <c r="BH153" s="8" t="s">
        <v>82</v>
      </c>
      <c r="BI153" s="7">
        <f t="shared" si="65"/>
        <v>59</v>
      </c>
      <c r="BJ153" s="10">
        <v>5.0330000000000004</v>
      </c>
      <c r="BK153" s="11" t="s">
        <v>134</v>
      </c>
      <c r="BL153" s="7" t="str">
        <v/>
      </c>
      <c r="BM153" s="7" t="str">
        <v/>
      </c>
      <c r="BO153" s="8" t="s">
        <v>82</v>
      </c>
      <c r="BP153" s="7">
        <f t="shared" si="66"/>
        <v>59</v>
      </c>
      <c r="BQ153" s="10">
        <v>5.0330000000000004</v>
      </c>
      <c r="BR153" s="11" t="s">
        <v>134</v>
      </c>
      <c r="BS153" s="7" t="str">
        <v/>
      </c>
      <c r="BT153" s="7" t="str">
        <v/>
      </c>
      <c r="BV153" s="8" t="s">
        <v>82</v>
      </c>
      <c r="BW153" s="7">
        <f t="shared" si="67"/>
        <v>59</v>
      </c>
      <c r="BX153" s="10">
        <v>5.0330000000000004</v>
      </c>
      <c r="BY153" s="11" t="s">
        <v>134</v>
      </c>
      <c r="BZ153" s="7" t="str">
        <v/>
      </c>
      <c r="CA153" s="7" t="str">
        <v/>
      </c>
      <c r="CC153" s="8" t="s">
        <v>82</v>
      </c>
      <c r="CD153" s="7">
        <f t="shared" si="68"/>
        <v>59</v>
      </c>
      <c r="CE153" s="10">
        <v>5.0330000000000004</v>
      </c>
      <c r="CF153" s="11" t="s">
        <v>134</v>
      </c>
      <c r="CG153" s="7" t="str">
        <v/>
      </c>
      <c r="CH153" s="7" t="str">
        <v/>
      </c>
      <c r="CJ153" s="8" t="s">
        <v>82</v>
      </c>
      <c r="CK153" s="7">
        <f t="shared" si="69"/>
        <v>59</v>
      </c>
      <c r="CL153" s="10">
        <v>5.0330000000000004</v>
      </c>
      <c r="CM153" s="11" t="s">
        <v>134</v>
      </c>
      <c r="CN153" s="7" t="str">
        <v/>
      </c>
      <c r="CO153" s="7" t="str">
        <v/>
      </c>
      <c r="CQ153" s="8" t="s">
        <v>82</v>
      </c>
      <c r="CR153" s="7">
        <f t="shared" si="70"/>
        <v>59</v>
      </c>
      <c r="CS153" s="10">
        <v>5.0330000000000004</v>
      </c>
      <c r="CT153" s="11" t="s">
        <v>134</v>
      </c>
      <c r="CU153" s="7" t="str">
        <v/>
      </c>
      <c r="CV153" s="7" t="str">
        <v/>
      </c>
      <c r="CX153" s="8" t="s">
        <v>82</v>
      </c>
      <c r="CY153" s="7">
        <f t="shared" si="71"/>
        <v>59</v>
      </c>
      <c r="CZ153" s="10">
        <v>5.0330000000000004</v>
      </c>
      <c r="DA153" s="11" t="s">
        <v>134</v>
      </c>
      <c r="DB153" s="7" t="str">
        <v/>
      </c>
      <c r="DC153" s="7" t="str">
        <v/>
      </c>
      <c r="DE153" s="8" t="s">
        <v>82</v>
      </c>
      <c r="DF153" s="7">
        <f t="shared" si="72"/>
        <v>59</v>
      </c>
      <c r="DG153" s="10">
        <v>5.0330000000000004</v>
      </c>
      <c r="DH153" s="11" t="s">
        <v>134</v>
      </c>
      <c r="DI153" s="7" t="str">
        <v/>
      </c>
      <c r="DJ153" s="7" t="str">
        <v/>
      </c>
      <c r="DL153" s="8" t="s">
        <v>82</v>
      </c>
      <c r="DM153" s="7">
        <f t="shared" si="73"/>
        <v>59</v>
      </c>
      <c r="DN153" s="10">
        <v>5.0330000000000004</v>
      </c>
      <c r="DO153" s="11" t="s">
        <v>134</v>
      </c>
      <c r="DP153" s="7" t="str">
        <v/>
      </c>
      <c r="DQ153" s="7" t="str">
        <v/>
      </c>
      <c r="DS153" s="8" t="s">
        <v>82</v>
      </c>
      <c r="DT153" s="7">
        <f t="shared" si="74"/>
        <v>59</v>
      </c>
      <c r="DU153" s="10">
        <v>5.0330000000000004</v>
      </c>
      <c r="DV153" s="11" t="s">
        <v>134</v>
      </c>
      <c r="DW153" s="7" t="str">
        <v/>
      </c>
      <c r="DX153" s="7" t="str">
        <v/>
      </c>
      <c r="DZ153" s="8" t="s">
        <v>82</v>
      </c>
      <c r="EA153" s="7">
        <f t="shared" si="75"/>
        <v>59</v>
      </c>
      <c r="EB153" s="10">
        <v>5.0330000000000004</v>
      </c>
      <c r="EC153" s="11" t="s">
        <v>134</v>
      </c>
      <c r="ED153" s="7" t="str">
        <v/>
      </c>
      <c r="EE153" s="7" t="str">
        <v/>
      </c>
      <c r="EG153" s="8" t="s">
        <v>82</v>
      </c>
      <c r="EH153" s="7">
        <f t="shared" si="76"/>
        <v>59</v>
      </c>
      <c r="EI153" s="10">
        <v>5.0330000000000004</v>
      </c>
      <c r="EJ153" s="11" t="s">
        <v>134</v>
      </c>
      <c r="EK153" s="7" t="str">
        <v/>
      </c>
      <c r="EL153" s="7" t="str">
        <v/>
      </c>
      <c r="EN153" s="8" t="s">
        <v>82</v>
      </c>
      <c r="EO153" s="7">
        <f t="shared" si="77"/>
        <v>59</v>
      </c>
      <c r="EP153" s="10">
        <v>5.0330000000000004</v>
      </c>
      <c r="EQ153" s="11" t="s">
        <v>134</v>
      </c>
      <c r="ER153" s="7" t="str">
        <v/>
      </c>
      <c r="ES153" s="7" t="str">
        <v/>
      </c>
      <c r="EU153" s="8" t="s">
        <v>82</v>
      </c>
      <c r="EV153" s="7">
        <f t="shared" si="78"/>
        <v>59</v>
      </c>
      <c r="EW153" s="10">
        <v>5.0330000000000004</v>
      </c>
      <c r="EX153" s="11" t="s">
        <v>134</v>
      </c>
      <c r="EY153" s="7" t="str">
        <v/>
      </c>
      <c r="EZ153" s="7" t="str">
        <v/>
      </c>
      <c r="FB153" s="8" t="s">
        <v>82</v>
      </c>
      <c r="FC153" s="7">
        <f t="shared" si="79"/>
        <v>59</v>
      </c>
      <c r="FD153" s="10">
        <v>5.0330000000000004</v>
      </c>
      <c r="FE153" s="11" t="s">
        <v>134</v>
      </c>
      <c r="FF153" s="7" t="str">
        <v/>
      </c>
      <c r="FG153" s="7" t="str">
        <v/>
      </c>
      <c r="FI153" s="8" t="s">
        <v>82</v>
      </c>
      <c r="FJ153" s="7">
        <f t="shared" si="80"/>
        <v>59</v>
      </c>
      <c r="FK153" s="10">
        <v>5.0330000000000004</v>
      </c>
      <c r="FL153" s="11" t="s">
        <v>134</v>
      </c>
      <c r="FM153" s="7" t="str">
        <v/>
      </c>
      <c r="FN153" s="7" t="str">
        <v/>
      </c>
      <c r="FP153" s="8" t="s">
        <v>82</v>
      </c>
      <c r="FQ153" s="7">
        <f t="shared" si="81"/>
        <v>59</v>
      </c>
      <c r="FR153" s="10">
        <v>5.0330000000000004</v>
      </c>
      <c r="FS153" s="11" t="s">
        <v>134</v>
      </c>
      <c r="FT153" s="7" t="str">
        <v/>
      </c>
      <c r="FU153" s="7" t="str">
        <v/>
      </c>
      <c r="FW153" s="8" t="s">
        <v>82</v>
      </c>
      <c r="FX153" s="7">
        <f t="shared" si="82"/>
        <v>59</v>
      </c>
      <c r="FY153" s="10">
        <v>5.0330000000000004</v>
      </c>
      <c r="FZ153" s="11" t="s">
        <v>134</v>
      </c>
      <c r="GA153" s="7" t="str">
        <v/>
      </c>
      <c r="GB153" s="7" t="str">
        <v/>
      </c>
    </row>
    <row r="154" spans="2:184" ht="15.75" x14ac:dyDescent="0.25">
      <c r="B154" s="82">
        <f t="shared" si="83"/>
        <v>5488</v>
      </c>
      <c r="C154" s="8" t="s">
        <v>82</v>
      </c>
      <c r="D154" s="7">
        <f t="shared" si="56"/>
        <v>59</v>
      </c>
      <c r="E154" s="10">
        <v>5.4880000000000004</v>
      </c>
      <c r="F154" s="11" t="s">
        <v>135</v>
      </c>
      <c r="G154" s="7" t="str">
        <v/>
      </c>
      <c r="H154" s="7" t="str">
        <v/>
      </c>
      <c r="J154" s="16">
        <f t="shared" si="57"/>
        <v>5488</v>
      </c>
      <c r="K154" s="8" t="s">
        <v>82</v>
      </c>
      <c r="L154" s="7">
        <f t="shared" si="58"/>
        <v>59</v>
      </c>
      <c r="M154" s="10">
        <v>5.4880000000000004</v>
      </c>
      <c r="N154" s="11" t="s">
        <v>135</v>
      </c>
      <c r="O154" s="7" t="str">
        <v/>
      </c>
      <c r="P154" s="7" t="str">
        <v/>
      </c>
      <c r="R154" s="8" t="s">
        <v>82</v>
      </c>
      <c r="S154" s="7">
        <f t="shared" si="59"/>
        <v>59</v>
      </c>
      <c r="T154" s="10">
        <v>5.4880000000000004</v>
      </c>
      <c r="U154" s="11" t="s">
        <v>135</v>
      </c>
      <c r="V154" s="7" t="str">
        <v/>
      </c>
      <c r="W154" s="7" t="str">
        <v/>
      </c>
      <c r="Y154" s="8" t="s">
        <v>82</v>
      </c>
      <c r="Z154" s="7">
        <f t="shared" si="60"/>
        <v>59</v>
      </c>
      <c r="AA154" s="10">
        <v>5.4880000000000004</v>
      </c>
      <c r="AB154" s="11" t="s">
        <v>135</v>
      </c>
      <c r="AC154" s="7" t="str">
        <v/>
      </c>
      <c r="AD154" s="7" t="str">
        <v/>
      </c>
      <c r="AF154" s="8" t="s">
        <v>82</v>
      </c>
      <c r="AG154" s="7">
        <f t="shared" si="61"/>
        <v>59</v>
      </c>
      <c r="AH154" s="10">
        <v>5.4880000000000004</v>
      </c>
      <c r="AI154" s="11" t="s">
        <v>135</v>
      </c>
      <c r="AJ154" s="7" t="str">
        <v/>
      </c>
      <c r="AK154" s="7" t="str">
        <v/>
      </c>
      <c r="AM154" s="8" t="s">
        <v>82</v>
      </c>
      <c r="AN154" s="7">
        <f t="shared" si="62"/>
        <v>59</v>
      </c>
      <c r="AO154" s="10">
        <v>5.4880000000000004</v>
      </c>
      <c r="AP154" s="11" t="s">
        <v>135</v>
      </c>
      <c r="AQ154" s="7" t="str">
        <v/>
      </c>
      <c r="AR154" s="7" t="str">
        <v/>
      </c>
      <c r="AT154" s="8" t="s">
        <v>82</v>
      </c>
      <c r="AU154" s="7">
        <f t="shared" si="63"/>
        <v>59</v>
      </c>
      <c r="AV154" s="10">
        <v>5.4880000000000004</v>
      </c>
      <c r="AW154" s="11" t="s">
        <v>135</v>
      </c>
      <c r="AX154" s="7" t="str">
        <v/>
      </c>
      <c r="AY154" s="7" t="str">
        <v/>
      </c>
      <c r="BA154" s="8" t="s">
        <v>82</v>
      </c>
      <c r="BB154" s="7">
        <f t="shared" si="64"/>
        <v>59</v>
      </c>
      <c r="BC154" s="10">
        <v>5.4880000000000004</v>
      </c>
      <c r="BD154" s="11" t="s">
        <v>135</v>
      </c>
      <c r="BE154" s="7" t="str">
        <v/>
      </c>
      <c r="BF154" s="7" t="str">
        <v/>
      </c>
      <c r="BH154" s="8" t="s">
        <v>82</v>
      </c>
      <c r="BI154" s="7">
        <f t="shared" si="65"/>
        <v>59</v>
      </c>
      <c r="BJ154" s="10">
        <v>5.4880000000000004</v>
      </c>
      <c r="BK154" s="11" t="s">
        <v>135</v>
      </c>
      <c r="BL154" s="7" t="str">
        <v/>
      </c>
      <c r="BM154" s="7" t="str">
        <v/>
      </c>
      <c r="BO154" s="8" t="s">
        <v>82</v>
      </c>
      <c r="BP154" s="7">
        <f t="shared" si="66"/>
        <v>59</v>
      </c>
      <c r="BQ154" s="10">
        <v>5.4880000000000004</v>
      </c>
      <c r="BR154" s="11" t="s">
        <v>135</v>
      </c>
      <c r="BS154" s="7" t="str">
        <v/>
      </c>
      <c r="BT154" s="7" t="str">
        <v/>
      </c>
      <c r="BV154" s="8" t="s">
        <v>82</v>
      </c>
      <c r="BW154" s="7">
        <f t="shared" si="67"/>
        <v>59</v>
      </c>
      <c r="BX154" s="10">
        <v>5.4880000000000004</v>
      </c>
      <c r="BY154" s="11" t="s">
        <v>135</v>
      </c>
      <c r="BZ154" s="7" t="str">
        <v/>
      </c>
      <c r="CA154" s="7" t="str">
        <v/>
      </c>
      <c r="CC154" s="8" t="s">
        <v>82</v>
      </c>
      <c r="CD154" s="7">
        <f t="shared" si="68"/>
        <v>59</v>
      </c>
      <c r="CE154" s="10">
        <v>5.4880000000000004</v>
      </c>
      <c r="CF154" s="11" t="s">
        <v>135</v>
      </c>
      <c r="CG154" s="7" t="str">
        <v/>
      </c>
      <c r="CH154" s="7" t="str">
        <v/>
      </c>
      <c r="CJ154" s="8" t="s">
        <v>82</v>
      </c>
      <c r="CK154" s="7">
        <f t="shared" si="69"/>
        <v>59</v>
      </c>
      <c r="CL154" s="10">
        <v>5.4880000000000004</v>
      </c>
      <c r="CM154" s="11" t="s">
        <v>135</v>
      </c>
      <c r="CN154" s="7" t="str">
        <v/>
      </c>
      <c r="CO154" s="7" t="str">
        <v/>
      </c>
      <c r="CQ154" s="8" t="s">
        <v>82</v>
      </c>
      <c r="CR154" s="7">
        <f t="shared" si="70"/>
        <v>59</v>
      </c>
      <c r="CS154" s="10">
        <v>5.4880000000000004</v>
      </c>
      <c r="CT154" s="11" t="s">
        <v>135</v>
      </c>
      <c r="CU154" s="7" t="str">
        <v/>
      </c>
      <c r="CV154" s="7" t="str">
        <v/>
      </c>
      <c r="CX154" s="8" t="s">
        <v>82</v>
      </c>
      <c r="CY154" s="7">
        <f t="shared" si="71"/>
        <v>59</v>
      </c>
      <c r="CZ154" s="10">
        <v>5.4880000000000004</v>
      </c>
      <c r="DA154" s="11" t="s">
        <v>135</v>
      </c>
      <c r="DB154" s="7" t="str">
        <v/>
      </c>
      <c r="DC154" s="7" t="str">
        <v/>
      </c>
      <c r="DE154" s="8" t="s">
        <v>82</v>
      </c>
      <c r="DF154" s="7">
        <f t="shared" si="72"/>
        <v>59</v>
      </c>
      <c r="DG154" s="10">
        <v>5.4880000000000004</v>
      </c>
      <c r="DH154" s="11" t="s">
        <v>135</v>
      </c>
      <c r="DI154" s="7" t="str">
        <v/>
      </c>
      <c r="DJ154" s="7" t="str">
        <v/>
      </c>
      <c r="DL154" s="8" t="s">
        <v>82</v>
      </c>
      <c r="DM154" s="7">
        <f t="shared" si="73"/>
        <v>59</v>
      </c>
      <c r="DN154" s="10">
        <v>5.4880000000000004</v>
      </c>
      <c r="DO154" s="11" t="s">
        <v>135</v>
      </c>
      <c r="DP154" s="7" t="str">
        <v/>
      </c>
      <c r="DQ154" s="7" t="str">
        <v/>
      </c>
      <c r="DS154" s="8" t="s">
        <v>82</v>
      </c>
      <c r="DT154" s="7">
        <f t="shared" si="74"/>
        <v>59</v>
      </c>
      <c r="DU154" s="10">
        <v>5.4880000000000004</v>
      </c>
      <c r="DV154" s="11" t="s">
        <v>135</v>
      </c>
      <c r="DW154" s="7" t="str">
        <v/>
      </c>
      <c r="DX154" s="7" t="str">
        <v/>
      </c>
      <c r="DZ154" s="8" t="s">
        <v>82</v>
      </c>
      <c r="EA154" s="7">
        <f t="shared" si="75"/>
        <v>59</v>
      </c>
      <c r="EB154" s="10">
        <v>5.4880000000000004</v>
      </c>
      <c r="EC154" s="11" t="s">
        <v>135</v>
      </c>
      <c r="ED154" s="7" t="str">
        <v/>
      </c>
      <c r="EE154" s="7" t="str">
        <v/>
      </c>
      <c r="EG154" s="8" t="s">
        <v>82</v>
      </c>
      <c r="EH154" s="7">
        <f t="shared" si="76"/>
        <v>59</v>
      </c>
      <c r="EI154" s="10">
        <v>5.4880000000000004</v>
      </c>
      <c r="EJ154" s="11" t="s">
        <v>135</v>
      </c>
      <c r="EK154" s="7" t="str">
        <v/>
      </c>
      <c r="EL154" s="7" t="str">
        <v/>
      </c>
      <c r="EN154" s="8" t="s">
        <v>82</v>
      </c>
      <c r="EO154" s="7">
        <f t="shared" si="77"/>
        <v>59</v>
      </c>
      <c r="EP154" s="10">
        <v>5.4880000000000004</v>
      </c>
      <c r="EQ154" s="11" t="s">
        <v>135</v>
      </c>
      <c r="ER154" s="7" t="str">
        <v/>
      </c>
      <c r="ES154" s="7" t="str">
        <v/>
      </c>
      <c r="EU154" s="8" t="s">
        <v>82</v>
      </c>
      <c r="EV154" s="7">
        <f t="shared" si="78"/>
        <v>59</v>
      </c>
      <c r="EW154" s="10">
        <v>5.4880000000000004</v>
      </c>
      <c r="EX154" s="11" t="s">
        <v>135</v>
      </c>
      <c r="EY154" s="7" t="str">
        <v/>
      </c>
      <c r="EZ154" s="7" t="str">
        <v/>
      </c>
      <c r="FB154" s="8" t="s">
        <v>82</v>
      </c>
      <c r="FC154" s="7">
        <f t="shared" si="79"/>
        <v>59</v>
      </c>
      <c r="FD154" s="10">
        <v>5.4880000000000004</v>
      </c>
      <c r="FE154" s="11" t="s">
        <v>135</v>
      </c>
      <c r="FF154" s="7" t="str">
        <v/>
      </c>
      <c r="FG154" s="7" t="str">
        <v/>
      </c>
      <c r="FI154" s="8" t="s">
        <v>82</v>
      </c>
      <c r="FJ154" s="7">
        <f t="shared" si="80"/>
        <v>59</v>
      </c>
      <c r="FK154" s="10">
        <v>5.4880000000000004</v>
      </c>
      <c r="FL154" s="11" t="s">
        <v>135</v>
      </c>
      <c r="FM154" s="7" t="str">
        <v/>
      </c>
      <c r="FN154" s="7" t="str">
        <v/>
      </c>
      <c r="FP154" s="8" t="s">
        <v>82</v>
      </c>
      <c r="FQ154" s="7">
        <f t="shared" si="81"/>
        <v>59</v>
      </c>
      <c r="FR154" s="10">
        <v>5.4880000000000004</v>
      </c>
      <c r="FS154" s="11" t="s">
        <v>135</v>
      </c>
      <c r="FT154" s="7" t="str">
        <v/>
      </c>
      <c r="FU154" s="7" t="str">
        <v/>
      </c>
      <c r="FW154" s="8" t="s">
        <v>82</v>
      </c>
      <c r="FX154" s="7">
        <f t="shared" si="82"/>
        <v>59</v>
      </c>
      <c r="FY154" s="10">
        <v>5.4880000000000004</v>
      </c>
      <c r="FZ154" s="11" t="s">
        <v>135</v>
      </c>
      <c r="GA154" s="7" t="str">
        <v/>
      </c>
      <c r="GB154" s="7" t="str">
        <v/>
      </c>
    </row>
    <row r="155" spans="2:184" ht="15.75" x14ac:dyDescent="0.25">
      <c r="B155" s="82">
        <f t="shared" si="83"/>
        <v>36020</v>
      </c>
      <c r="C155" s="8" t="s">
        <v>82</v>
      </c>
      <c r="D155" s="7">
        <f t="shared" si="56"/>
        <v>59</v>
      </c>
      <c r="E155" s="10">
        <v>36.020000000000003</v>
      </c>
      <c r="F155" s="11" t="s">
        <v>132</v>
      </c>
      <c r="G155" s="7" t="str">
        <v/>
      </c>
      <c r="H155" s="7" t="str">
        <v/>
      </c>
      <c r="J155" s="16">
        <f t="shared" si="57"/>
        <v>36020</v>
      </c>
      <c r="K155" s="8" t="s">
        <v>82</v>
      </c>
      <c r="L155" s="7">
        <f t="shared" si="58"/>
        <v>59</v>
      </c>
      <c r="M155" s="10">
        <v>36.020000000000003</v>
      </c>
      <c r="N155" s="11" t="s">
        <v>132</v>
      </c>
      <c r="O155" s="7" t="str">
        <v/>
      </c>
      <c r="P155" s="7" t="str">
        <v/>
      </c>
      <c r="R155" s="8" t="s">
        <v>82</v>
      </c>
      <c r="S155" s="7">
        <f t="shared" si="59"/>
        <v>59</v>
      </c>
      <c r="T155" s="10">
        <v>36.020000000000003</v>
      </c>
      <c r="U155" s="11" t="s">
        <v>132</v>
      </c>
      <c r="V155" s="7" t="str">
        <v/>
      </c>
      <c r="W155" s="7" t="str">
        <v/>
      </c>
      <c r="Y155" s="8" t="s">
        <v>82</v>
      </c>
      <c r="Z155" s="7">
        <f t="shared" si="60"/>
        <v>59</v>
      </c>
      <c r="AA155" s="10">
        <v>36.020000000000003</v>
      </c>
      <c r="AB155" s="11" t="s">
        <v>132</v>
      </c>
      <c r="AC155" s="7" t="str">
        <v/>
      </c>
      <c r="AD155" s="7" t="str">
        <v/>
      </c>
      <c r="AF155" s="8" t="s">
        <v>82</v>
      </c>
      <c r="AG155" s="7">
        <f t="shared" si="61"/>
        <v>59</v>
      </c>
      <c r="AH155" s="10">
        <v>36.020000000000003</v>
      </c>
      <c r="AI155" s="11" t="s">
        <v>132</v>
      </c>
      <c r="AJ155" s="7" t="str">
        <v/>
      </c>
      <c r="AK155" s="7" t="str">
        <v/>
      </c>
      <c r="AM155" s="8" t="s">
        <v>82</v>
      </c>
      <c r="AN155" s="7">
        <f t="shared" si="62"/>
        <v>59</v>
      </c>
      <c r="AO155" s="10">
        <v>36.020000000000003</v>
      </c>
      <c r="AP155" s="11" t="s">
        <v>132</v>
      </c>
      <c r="AQ155" s="7" t="str">
        <v/>
      </c>
      <c r="AR155" s="7" t="str">
        <v/>
      </c>
      <c r="AT155" s="8" t="s">
        <v>82</v>
      </c>
      <c r="AU155" s="7">
        <f t="shared" si="63"/>
        <v>59</v>
      </c>
      <c r="AV155" s="10">
        <v>36.020000000000003</v>
      </c>
      <c r="AW155" s="11" t="s">
        <v>132</v>
      </c>
      <c r="AX155" s="7" t="str">
        <v/>
      </c>
      <c r="AY155" s="7" t="str">
        <v/>
      </c>
      <c r="BA155" s="8" t="s">
        <v>82</v>
      </c>
      <c r="BB155" s="7">
        <f t="shared" si="64"/>
        <v>59</v>
      </c>
      <c r="BC155" s="10">
        <v>36.020000000000003</v>
      </c>
      <c r="BD155" s="11" t="s">
        <v>132</v>
      </c>
      <c r="BE155" s="7" t="str">
        <v/>
      </c>
      <c r="BF155" s="7" t="str">
        <v/>
      </c>
      <c r="BH155" s="8" t="s">
        <v>82</v>
      </c>
      <c r="BI155" s="7">
        <f t="shared" si="65"/>
        <v>59</v>
      </c>
      <c r="BJ155" s="10">
        <v>36.020000000000003</v>
      </c>
      <c r="BK155" s="11" t="s">
        <v>132</v>
      </c>
      <c r="BL155" s="7" t="str">
        <v/>
      </c>
      <c r="BM155" s="7" t="str">
        <v/>
      </c>
      <c r="BO155" s="8" t="s">
        <v>82</v>
      </c>
      <c r="BP155" s="7">
        <f t="shared" si="66"/>
        <v>59</v>
      </c>
      <c r="BQ155" s="10">
        <v>36.020000000000003</v>
      </c>
      <c r="BR155" s="11" t="s">
        <v>132</v>
      </c>
      <c r="BS155" s="7" t="str">
        <v/>
      </c>
      <c r="BT155" s="7" t="str">
        <v/>
      </c>
      <c r="BV155" s="8" t="s">
        <v>82</v>
      </c>
      <c r="BW155" s="7">
        <f t="shared" si="67"/>
        <v>59</v>
      </c>
      <c r="BX155" s="10">
        <v>36.020000000000003</v>
      </c>
      <c r="BY155" s="11" t="s">
        <v>132</v>
      </c>
      <c r="BZ155" s="7" t="str">
        <v/>
      </c>
      <c r="CA155" s="7" t="str">
        <v/>
      </c>
      <c r="CC155" s="8" t="s">
        <v>82</v>
      </c>
      <c r="CD155" s="7">
        <f t="shared" si="68"/>
        <v>59</v>
      </c>
      <c r="CE155" s="10">
        <v>36.020000000000003</v>
      </c>
      <c r="CF155" s="11" t="s">
        <v>132</v>
      </c>
      <c r="CG155" s="7" t="str">
        <v/>
      </c>
      <c r="CH155" s="7" t="str">
        <v/>
      </c>
      <c r="CJ155" s="8" t="s">
        <v>82</v>
      </c>
      <c r="CK155" s="7">
        <f t="shared" si="69"/>
        <v>59</v>
      </c>
      <c r="CL155" s="10">
        <v>36.020000000000003</v>
      </c>
      <c r="CM155" s="11" t="s">
        <v>132</v>
      </c>
      <c r="CN155" s="7" t="str">
        <v/>
      </c>
      <c r="CO155" s="7" t="str">
        <v/>
      </c>
      <c r="CQ155" s="8" t="s">
        <v>82</v>
      </c>
      <c r="CR155" s="7">
        <f t="shared" si="70"/>
        <v>59</v>
      </c>
      <c r="CS155" s="10">
        <v>36.020000000000003</v>
      </c>
      <c r="CT155" s="11" t="s">
        <v>132</v>
      </c>
      <c r="CU155" s="7" t="str">
        <v/>
      </c>
      <c r="CV155" s="7" t="str">
        <v/>
      </c>
      <c r="CX155" s="8" t="s">
        <v>82</v>
      </c>
      <c r="CY155" s="7">
        <f t="shared" si="71"/>
        <v>59</v>
      </c>
      <c r="CZ155" s="10">
        <v>36.020000000000003</v>
      </c>
      <c r="DA155" s="11" t="s">
        <v>132</v>
      </c>
      <c r="DB155" s="7" t="str">
        <v/>
      </c>
      <c r="DC155" s="7" t="str">
        <v/>
      </c>
      <c r="DE155" s="8" t="s">
        <v>82</v>
      </c>
      <c r="DF155" s="7">
        <f t="shared" si="72"/>
        <v>59</v>
      </c>
      <c r="DG155" s="10">
        <v>36.020000000000003</v>
      </c>
      <c r="DH155" s="11" t="s">
        <v>132</v>
      </c>
      <c r="DI155" s="7" t="str">
        <v/>
      </c>
      <c r="DJ155" s="7" t="str">
        <v/>
      </c>
      <c r="DL155" s="8" t="s">
        <v>82</v>
      </c>
      <c r="DM155" s="7">
        <f t="shared" si="73"/>
        <v>59</v>
      </c>
      <c r="DN155" s="10">
        <v>36.020000000000003</v>
      </c>
      <c r="DO155" s="11" t="s">
        <v>132</v>
      </c>
      <c r="DP155" s="7" t="str">
        <v/>
      </c>
      <c r="DQ155" s="7" t="str">
        <v/>
      </c>
      <c r="DS155" s="8" t="s">
        <v>82</v>
      </c>
      <c r="DT155" s="7">
        <f t="shared" si="74"/>
        <v>59</v>
      </c>
      <c r="DU155" s="10">
        <v>36.020000000000003</v>
      </c>
      <c r="DV155" s="11" t="s">
        <v>132</v>
      </c>
      <c r="DW155" s="7" t="str">
        <v/>
      </c>
      <c r="DX155" s="7" t="str">
        <v/>
      </c>
      <c r="DZ155" s="8" t="s">
        <v>82</v>
      </c>
      <c r="EA155" s="7">
        <f t="shared" si="75"/>
        <v>59</v>
      </c>
      <c r="EB155" s="10">
        <v>36.020000000000003</v>
      </c>
      <c r="EC155" s="11" t="s">
        <v>132</v>
      </c>
      <c r="ED155" s="7" t="str">
        <v/>
      </c>
      <c r="EE155" s="7" t="str">
        <v/>
      </c>
      <c r="EG155" s="8" t="s">
        <v>82</v>
      </c>
      <c r="EH155" s="7">
        <f t="shared" si="76"/>
        <v>59</v>
      </c>
      <c r="EI155" s="10">
        <v>36.020000000000003</v>
      </c>
      <c r="EJ155" s="11" t="s">
        <v>132</v>
      </c>
      <c r="EK155" s="7" t="str">
        <v/>
      </c>
      <c r="EL155" s="7" t="str">
        <v/>
      </c>
      <c r="EN155" s="8" t="s">
        <v>82</v>
      </c>
      <c r="EO155" s="7">
        <f t="shared" si="77"/>
        <v>59</v>
      </c>
      <c r="EP155" s="10">
        <v>36.020000000000003</v>
      </c>
      <c r="EQ155" s="11" t="s">
        <v>132</v>
      </c>
      <c r="ER155" s="7" t="str">
        <v/>
      </c>
      <c r="ES155" s="7" t="str">
        <v/>
      </c>
      <c r="EU155" s="8" t="s">
        <v>82</v>
      </c>
      <c r="EV155" s="7">
        <f t="shared" si="78"/>
        <v>59</v>
      </c>
      <c r="EW155" s="10">
        <v>36.020000000000003</v>
      </c>
      <c r="EX155" s="11" t="s">
        <v>132</v>
      </c>
      <c r="EY155" s="7" t="str">
        <v/>
      </c>
      <c r="EZ155" s="7" t="str">
        <v/>
      </c>
      <c r="FB155" s="8" t="s">
        <v>82</v>
      </c>
      <c r="FC155" s="7">
        <f t="shared" si="79"/>
        <v>59</v>
      </c>
      <c r="FD155" s="10">
        <v>36.020000000000003</v>
      </c>
      <c r="FE155" s="11" t="s">
        <v>132</v>
      </c>
      <c r="FF155" s="7" t="str">
        <v/>
      </c>
      <c r="FG155" s="7" t="str">
        <v/>
      </c>
      <c r="FI155" s="8" t="s">
        <v>82</v>
      </c>
      <c r="FJ155" s="7">
        <f t="shared" si="80"/>
        <v>59</v>
      </c>
      <c r="FK155" s="10">
        <v>36.020000000000003</v>
      </c>
      <c r="FL155" s="11" t="s">
        <v>132</v>
      </c>
      <c r="FM155" s="7" t="str">
        <v/>
      </c>
      <c r="FN155" s="7" t="str">
        <v/>
      </c>
      <c r="FP155" s="8" t="s">
        <v>82</v>
      </c>
      <c r="FQ155" s="7">
        <f t="shared" si="81"/>
        <v>59</v>
      </c>
      <c r="FR155" s="10">
        <v>36.020000000000003</v>
      </c>
      <c r="FS155" s="11" t="s">
        <v>132</v>
      </c>
      <c r="FT155" s="7" t="str">
        <v/>
      </c>
      <c r="FU155" s="7" t="str">
        <v/>
      </c>
      <c r="FW155" s="8" t="s">
        <v>82</v>
      </c>
      <c r="FX155" s="7">
        <f t="shared" si="82"/>
        <v>59</v>
      </c>
      <c r="FY155" s="10">
        <v>36.020000000000003</v>
      </c>
      <c r="FZ155" s="11" t="s">
        <v>132</v>
      </c>
      <c r="GA155" s="7" t="str">
        <v/>
      </c>
      <c r="GB155" s="7" t="str">
        <v/>
      </c>
    </row>
    <row r="156" spans="2:184" ht="15.75" x14ac:dyDescent="0.25">
      <c r="B156" s="82">
        <f t="shared" si="83"/>
        <v>40746</v>
      </c>
      <c r="C156" s="8" t="s">
        <v>82</v>
      </c>
      <c r="D156" s="7">
        <f t="shared" si="56"/>
        <v>59</v>
      </c>
      <c r="E156" s="10">
        <v>40.746000000000002</v>
      </c>
      <c r="F156" s="11" t="s">
        <v>133</v>
      </c>
      <c r="G156" s="7" t="str">
        <v/>
      </c>
      <c r="H156" s="7" t="str">
        <v/>
      </c>
      <c r="J156" s="16">
        <f t="shared" si="57"/>
        <v>40746</v>
      </c>
      <c r="K156" s="8" t="s">
        <v>82</v>
      </c>
      <c r="L156" s="7">
        <f t="shared" si="58"/>
        <v>59</v>
      </c>
      <c r="M156" s="10">
        <v>40.746000000000002</v>
      </c>
      <c r="N156" s="11" t="s">
        <v>133</v>
      </c>
      <c r="O156" s="7" t="str">
        <v/>
      </c>
      <c r="P156" s="7" t="str">
        <v/>
      </c>
      <c r="R156" s="8" t="s">
        <v>82</v>
      </c>
      <c r="S156" s="7">
        <f t="shared" si="59"/>
        <v>59</v>
      </c>
      <c r="T156" s="10">
        <v>40.746000000000002</v>
      </c>
      <c r="U156" s="11" t="s">
        <v>133</v>
      </c>
      <c r="V156" s="7" t="str">
        <v/>
      </c>
      <c r="W156" s="7" t="str">
        <v/>
      </c>
      <c r="Y156" s="8" t="s">
        <v>82</v>
      </c>
      <c r="Z156" s="7">
        <f t="shared" si="60"/>
        <v>59</v>
      </c>
      <c r="AA156" s="10">
        <v>40.746000000000002</v>
      </c>
      <c r="AB156" s="11" t="s">
        <v>133</v>
      </c>
      <c r="AC156" s="7" t="str">
        <v/>
      </c>
      <c r="AD156" s="7" t="str">
        <v/>
      </c>
      <c r="AF156" s="8" t="s">
        <v>82</v>
      </c>
      <c r="AG156" s="7">
        <f t="shared" si="61"/>
        <v>59</v>
      </c>
      <c r="AH156" s="10">
        <v>40.746000000000002</v>
      </c>
      <c r="AI156" s="11" t="s">
        <v>133</v>
      </c>
      <c r="AJ156" s="7" t="str">
        <v/>
      </c>
      <c r="AK156" s="7" t="str">
        <v/>
      </c>
      <c r="AM156" s="8" t="s">
        <v>82</v>
      </c>
      <c r="AN156" s="7">
        <f t="shared" si="62"/>
        <v>59</v>
      </c>
      <c r="AO156" s="10">
        <v>40.746000000000002</v>
      </c>
      <c r="AP156" s="11" t="s">
        <v>133</v>
      </c>
      <c r="AQ156" s="7" t="str">
        <v/>
      </c>
      <c r="AR156" s="7" t="str">
        <v/>
      </c>
      <c r="AT156" s="8" t="s">
        <v>82</v>
      </c>
      <c r="AU156" s="7">
        <f t="shared" si="63"/>
        <v>59</v>
      </c>
      <c r="AV156" s="10">
        <v>40.746000000000002</v>
      </c>
      <c r="AW156" s="11" t="s">
        <v>133</v>
      </c>
      <c r="AX156" s="7" t="str">
        <v/>
      </c>
      <c r="AY156" s="7" t="str">
        <v/>
      </c>
      <c r="BA156" s="8" t="s">
        <v>82</v>
      </c>
      <c r="BB156" s="7">
        <f t="shared" si="64"/>
        <v>59</v>
      </c>
      <c r="BC156" s="10">
        <v>40.746000000000002</v>
      </c>
      <c r="BD156" s="11" t="s">
        <v>133</v>
      </c>
      <c r="BE156" s="7" t="str">
        <v/>
      </c>
      <c r="BF156" s="7" t="str">
        <v/>
      </c>
      <c r="BH156" s="8" t="s">
        <v>82</v>
      </c>
      <c r="BI156" s="7">
        <f t="shared" si="65"/>
        <v>59</v>
      </c>
      <c r="BJ156" s="10">
        <v>40.746000000000002</v>
      </c>
      <c r="BK156" s="11" t="s">
        <v>133</v>
      </c>
      <c r="BL156" s="7" t="str">
        <v/>
      </c>
      <c r="BM156" s="7" t="str">
        <v/>
      </c>
      <c r="BO156" s="8" t="s">
        <v>82</v>
      </c>
      <c r="BP156" s="7">
        <f t="shared" si="66"/>
        <v>59</v>
      </c>
      <c r="BQ156" s="10">
        <v>40.746000000000002</v>
      </c>
      <c r="BR156" s="11" t="s">
        <v>133</v>
      </c>
      <c r="BS156" s="7" t="str">
        <v/>
      </c>
      <c r="BT156" s="7" t="str">
        <v/>
      </c>
      <c r="BV156" s="8" t="s">
        <v>82</v>
      </c>
      <c r="BW156" s="7">
        <f t="shared" si="67"/>
        <v>59</v>
      </c>
      <c r="BX156" s="10">
        <v>40.746000000000002</v>
      </c>
      <c r="BY156" s="11" t="s">
        <v>133</v>
      </c>
      <c r="BZ156" s="7" t="str">
        <v/>
      </c>
      <c r="CA156" s="7" t="str">
        <v/>
      </c>
      <c r="CC156" s="8" t="s">
        <v>82</v>
      </c>
      <c r="CD156" s="7">
        <f t="shared" si="68"/>
        <v>59</v>
      </c>
      <c r="CE156" s="10">
        <v>40.746000000000002</v>
      </c>
      <c r="CF156" s="11" t="s">
        <v>133</v>
      </c>
      <c r="CG156" s="7" t="str">
        <v/>
      </c>
      <c r="CH156" s="7" t="str">
        <v/>
      </c>
      <c r="CJ156" s="8" t="s">
        <v>82</v>
      </c>
      <c r="CK156" s="7">
        <f t="shared" si="69"/>
        <v>59</v>
      </c>
      <c r="CL156" s="10">
        <v>40.746000000000002</v>
      </c>
      <c r="CM156" s="11" t="s">
        <v>133</v>
      </c>
      <c r="CN156" s="7" t="str">
        <v/>
      </c>
      <c r="CO156" s="7" t="str">
        <v/>
      </c>
      <c r="CQ156" s="8" t="s">
        <v>82</v>
      </c>
      <c r="CR156" s="7">
        <f t="shared" si="70"/>
        <v>59</v>
      </c>
      <c r="CS156" s="10">
        <v>40.746000000000002</v>
      </c>
      <c r="CT156" s="11" t="s">
        <v>133</v>
      </c>
      <c r="CU156" s="7" t="str">
        <v/>
      </c>
      <c r="CV156" s="7" t="str">
        <v/>
      </c>
      <c r="CX156" s="8" t="s">
        <v>82</v>
      </c>
      <c r="CY156" s="7">
        <f t="shared" si="71"/>
        <v>59</v>
      </c>
      <c r="CZ156" s="10">
        <v>40.746000000000002</v>
      </c>
      <c r="DA156" s="11" t="s">
        <v>133</v>
      </c>
      <c r="DB156" s="7" t="str">
        <v/>
      </c>
      <c r="DC156" s="7" t="str">
        <v/>
      </c>
      <c r="DE156" s="8" t="s">
        <v>82</v>
      </c>
      <c r="DF156" s="7">
        <f t="shared" si="72"/>
        <v>59</v>
      </c>
      <c r="DG156" s="10">
        <v>40.746000000000002</v>
      </c>
      <c r="DH156" s="11" t="s">
        <v>133</v>
      </c>
      <c r="DI156" s="7" t="str">
        <v/>
      </c>
      <c r="DJ156" s="7" t="str">
        <v/>
      </c>
      <c r="DL156" s="8" t="s">
        <v>82</v>
      </c>
      <c r="DM156" s="7">
        <f t="shared" si="73"/>
        <v>59</v>
      </c>
      <c r="DN156" s="10">
        <v>40.746000000000002</v>
      </c>
      <c r="DO156" s="11" t="s">
        <v>133</v>
      </c>
      <c r="DP156" s="7" t="str">
        <v/>
      </c>
      <c r="DQ156" s="7" t="str">
        <v/>
      </c>
      <c r="DS156" s="8" t="s">
        <v>82</v>
      </c>
      <c r="DT156" s="7">
        <f t="shared" si="74"/>
        <v>59</v>
      </c>
      <c r="DU156" s="10">
        <v>40.746000000000002</v>
      </c>
      <c r="DV156" s="11" t="s">
        <v>133</v>
      </c>
      <c r="DW156" s="7" t="str">
        <v/>
      </c>
      <c r="DX156" s="7" t="str">
        <v/>
      </c>
      <c r="DZ156" s="8" t="s">
        <v>82</v>
      </c>
      <c r="EA156" s="7">
        <f t="shared" si="75"/>
        <v>59</v>
      </c>
      <c r="EB156" s="10">
        <v>40.746000000000002</v>
      </c>
      <c r="EC156" s="11" t="s">
        <v>133</v>
      </c>
      <c r="ED156" s="7" t="str">
        <v/>
      </c>
      <c r="EE156" s="7" t="str">
        <v/>
      </c>
      <c r="EG156" s="8" t="s">
        <v>82</v>
      </c>
      <c r="EH156" s="7">
        <f t="shared" si="76"/>
        <v>59</v>
      </c>
      <c r="EI156" s="10">
        <v>40.746000000000002</v>
      </c>
      <c r="EJ156" s="11" t="s">
        <v>133</v>
      </c>
      <c r="EK156" s="7" t="str">
        <v/>
      </c>
      <c r="EL156" s="7" t="str">
        <v/>
      </c>
      <c r="EN156" s="8" t="s">
        <v>82</v>
      </c>
      <c r="EO156" s="7">
        <f t="shared" si="77"/>
        <v>59</v>
      </c>
      <c r="EP156" s="10">
        <v>40.746000000000002</v>
      </c>
      <c r="EQ156" s="11" t="s">
        <v>133</v>
      </c>
      <c r="ER156" s="7" t="str">
        <v/>
      </c>
      <c r="ES156" s="7" t="str">
        <v/>
      </c>
      <c r="EU156" s="8" t="s">
        <v>82</v>
      </c>
      <c r="EV156" s="7">
        <f t="shared" si="78"/>
        <v>59</v>
      </c>
      <c r="EW156" s="10">
        <v>40.746000000000002</v>
      </c>
      <c r="EX156" s="11" t="s">
        <v>133</v>
      </c>
      <c r="EY156" s="7" t="str">
        <v/>
      </c>
      <c r="EZ156" s="7" t="str">
        <v/>
      </c>
      <c r="FB156" s="8" t="s">
        <v>82</v>
      </c>
      <c r="FC156" s="7">
        <f t="shared" si="79"/>
        <v>59</v>
      </c>
      <c r="FD156" s="10">
        <v>40.746000000000002</v>
      </c>
      <c r="FE156" s="11" t="s">
        <v>133</v>
      </c>
      <c r="FF156" s="7" t="str">
        <v/>
      </c>
      <c r="FG156" s="7" t="str">
        <v/>
      </c>
      <c r="FI156" s="8" t="s">
        <v>82</v>
      </c>
      <c r="FJ156" s="7">
        <f t="shared" si="80"/>
        <v>59</v>
      </c>
      <c r="FK156" s="10">
        <v>40.746000000000002</v>
      </c>
      <c r="FL156" s="11" t="s">
        <v>133</v>
      </c>
      <c r="FM156" s="7" t="str">
        <v/>
      </c>
      <c r="FN156" s="7" t="str">
        <v/>
      </c>
      <c r="FP156" s="8" t="s">
        <v>82</v>
      </c>
      <c r="FQ156" s="7">
        <f t="shared" si="81"/>
        <v>59</v>
      </c>
      <c r="FR156" s="10">
        <v>40.746000000000002</v>
      </c>
      <c r="FS156" s="11" t="s">
        <v>133</v>
      </c>
      <c r="FT156" s="7" t="str">
        <v/>
      </c>
      <c r="FU156" s="7" t="str">
        <v/>
      </c>
      <c r="FW156" s="8" t="s">
        <v>82</v>
      </c>
      <c r="FX156" s="7">
        <f t="shared" si="82"/>
        <v>59</v>
      </c>
      <c r="FY156" s="10">
        <v>40.746000000000002</v>
      </c>
      <c r="FZ156" s="11" t="s">
        <v>133</v>
      </c>
      <c r="GA156" s="7" t="str">
        <v/>
      </c>
      <c r="GB156" s="7" t="str">
        <v/>
      </c>
    </row>
    <row r="157" spans="2:184" ht="15.75" x14ac:dyDescent="0.25">
      <c r="B157" s="82">
        <f t="shared" si="83"/>
        <v>5228</v>
      </c>
      <c r="C157" s="8" t="s">
        <v>83</v>
      </c>
      <c r="D157" s="7">
        <f t="shared" si="56"/>
        <v>60</v>
      </c>
      <c r="E157" s="17">
        <v>5.2279999999999998</v>
      </c>
      <c r="F157" s="11" t="s">
        <v>134</v>
      </c>
      <c r="G157" s="7" t="str">
        <v/>
      </c>
      <c r="H157" s="7" t="str">
        <v/>
      </c>
      <c r="J157" s="16">
        <f t="shared" si="57"/>
        <v>5229</v>
      </c>
      <c r="K157" s="8" t="s">
        <v>83</v>
      </c>
      <c r="L157" s="7">
        <f t="shared" si="58"/>
        <v>60</v>
      </c>
      <c r="M157" s="10">
        <v>5.2290000000000001</v>
      </c>
      <c r="N157" s="11" t="s">
        <v>134</v>
      </c>
      <c r="O157" s="7" t="str">
        <v/>
      </c>
      <c r="P157" s="7" t="str">
        <v/>
      </c>
      <c r="R157" s="8" t="s">
        <v>83</v>
      </c>
      <c r="S157" s="7">
        <f t="shared" si="59"/>
        <v>60</v>
      </c>
      <c r="T157" s="10">
        <v>5.2290000000000001</v>
      </c>
      <c r="U157" s="11" t="s">
        <v>134</v>
      </c>
      <c r="V157" s="7" t="str">
        <v/>
      </c>
      <c r="W157" s="7" t="str">
        <v/>
      </c>
      <c r="Y157" s="8" t="s">
        <v>83</v>
      </c>
      <c r="Z157" s="7">
        <f t="shared" si="60"/>
        <v>60</v>
      </c>
      <c r="AA157" s="10">
        <v>5.2290000000000001</v>
      </c>
      <c r="AB157" s="11" t="s">
        <v>134</v>
      </c>
      <c r="AC157" s="7" t="str">
        <v/>
      </c>
      <c r="AD157" s="7" t="str">
        <v/>
      </c>
      <c r="AF157" s="8" t="s">
        <v>83</v>
      </c>
      <c r="AG157" s="7">
        <f t="shared" si="61"/>
        <v>60</v>
      </c>
      <c r="AH157" s="10">
        <v>5.2290000000000001</v>
      </c>
      <c r="AI157" s="11" t="s">
        <v>134</v>
      </c>
      <c r="AJ157" s="7" t="str">
        <v/>
      </c>
      <c r="AK157" s="7" t="str">
        <v/>
      </c>
      <c r="AM157" s="8" t="s">
        <v>83</v>
      </c>
      <c r="AN157" s="7">
        <f t="shared" si="62"/>
        <v>60</v>
      </c>
      <c r="AO157" s="10">
        <v>5.2290000000000001</v>
      </c>
      <c r="AP157" s="11" t="s">
        <v>134</v>
      </c>
      <c r="AQ157" s="7" t="str">
        <v/>
      </c>
      <c r="AR157" s="7" t="str">
        <v/>
      </c>
      <c r="AT157" s="8" t="s">
        <v>83</v>
      </c>
      <c r="AU157" s="7">
        <f t="shared" si="63"/>
        <v>60</v>
      </c>
      <c r="AV157" s="10">
        <v>5.2290000000000001</v>
      </c>
      <c r="AW157" s="11" t="s">
        <v>134</v>
      </c>
      <c r="AX157" s="7" t="str">
        <v/>
      </c>
      <c r="AY157" s="7" t="str">
        <v/>
      </c>
      <c r="BA157" s="8" t="s">
        <v>83</v>
      </c>
      <c r="BB157" s="7">
        <f t="shared" si="64"/>
        <v>60</v>
      </c>
      <c r="BC157" s="10">
        <v>5.2290000000000001</v>
      </c>
      <c r="BD157" s="11" t="s">
        <v>134</v>
      </c>
      <c r="BE157" s="7" t="str">
        <v/>
      </c>
      <c r="BF157" s="7" t="str">
        <v/>
      </c>
      <c r="BH157" s="8" t="s">
        <v>83</v>
      </c>
      <c r="BI157" s="7">
        <f t="shared" si="65"/>
        <v>60</v>
      </c>
      <c r="BJ157" s="10">
        <v>5.2290000000000001</v>
      </c>
      <c r="BK157" s="11" t="s">
        <v>134</v>
      </c>
      <c r="BL157" s="7" t="str">
        <v/>
      </c>
      <c r="BM157" s="7" t="str">
        <v/>
      </c>
      <c r="BO157" s="8" t="s">
        <v>83</v>
      </c>
      <c r="BP157" s="7">
        <f t="shared" si="66"/>
        <v>60</v>
      </c>
      <c r="BQ157" s="10">
        <v>5.2290000000000001</v>
      </c>
      <c r="BR157" s="11" t="s">
        <v>134</v>
      </c>
      <c r="BS157" s="7" t="str">
        <v/>
      </c>
      <c r="BT157" s="7" t="str">
        <v/>
      </c>
      <c r="BV157" s="8" t="s">
        <v>83</v>
      </c>
      <c r="BW157" s="7">
        <f t="shared" si="67"/>
        <v>60</v>
      </c>
      <c r="BX157" s="10">
        <v>5.2290000000000001</v>
      </c>
      <c r="BY157" s="11" t="s">
        <v>134</v>
      </c>
      <c r="BZ157" s="7" t="str">
        <v/>
      </c>
      <c r="CA157" s="7" t="str">
        <v/>
      </c>
      <c r="CC157" s="8" t="s">
        <v>83</v>
      </c>
      <c r="CD157" s="7">
        <f t="shared" si="68"/>
        <v>60</v>
      </c>
      <c r="CE157" s="10">
        <v>5.2290000000000001</v>
      </c>
      <c r="CF157" s="11" t="s">
        <v>134</v>
      </c>
      <c r="CG157" s="7" t="str">
        <v/>
      </c>
      <c r="CH157" s="7" t="str">
        <v/>
      </c>
      <c r="CJ157" s="8" t="s">
        <v>83</v>
      </c>
      <c r="CK157" s="7">
        <f t="shared" si="69"/>
        <v>60</v>
      </c>
      <c r="CL157" s="10">
        <v>5.2290000000000001</v>
      </c>
      <c r="CM157" s="11" t="s">
        <v>134</v>
      </c>
      <c r="CN157" s="7" t="str">
        <v/>
      </c>
      <c r="CO157" s="7" t="str">
        <v/>
      </c>
      <c r="CQ157" s="8" t="s">
        <v>83</v>
      </c>
      <c r="CR157" s="7">
        <f t="shared" si="70"/>
        <v>60</v>
      </c>
      <c r="CS157" s="10">
        <v>5.2290000000000001</v>
      </c>
      <c r="CT157" s="11" t="s">
        <v>134</v>
      </c>
      <c r="CU157" s="7" t="str">
        <v/>
      </c>
      <c r="CV157" s="7" t="str">
        <v/>
      </c>
      <c r="CX157" s="8" t="s">
        <v>83</v>
      </c>
      <c r="CY157" s="7">
        <f t="shared" si="71"/>
        <v>60</v>
      </c>
      <c r="CZ157" s="10">
        <v>5.2290000000000001</v>
      </c>
      <c r="DA157" s="11" t="s">
        <v>134</v>
      </c>
      <c r="DB157" s="7" t="str">
        <v/>
      </c>
      <c r="DC157" s="7" t="str">
        <v/>
      </c>
      <c r="DE157" s="8" t="s">
        <v>83</v>
      </c>
      <c r="DF157" s="7">
        <f t="shared" si="72"/>
        <v>60</v>
      </c>
      <c r="DG157" s="10">
        <v>5.2290000000000001</v>
      </c>
      <c r="DH157" s="11" t="s">
        <v>134</v>
      </c>
      <c r="DI157" s="7" t="str">
        <v/>
      </c>
      <c r="DJ157" s="7" t="str">
        <v/>
      </c>
      <c r="DL157" s="8" t="s">
        <v>83</v>
      </c>
      <c r="DM157" s="7">
        <f t="shared" si="73"/>
        <v>60</v>
      </c>
      <c r="DN157" s="10">
        <v>5.2290000000000001</v>
      </c>
      <c r="DO157" s="11" t="s">
        <v>134</v>
      </c>
      <c r="DP157" s="7" t="str">
        <v/>
      </c>
      <c r="DQ157" s="7" t="str">
        <v/>
      </c>
      <c r="DS157" s="8" t="s">
        <v>83</v>
      </c>
      <c r="DT157" s="7">
        <f t="shared" si="74"/>
        <v>60</v>
      </c>
      <c r="DU157" s="10">
        <v>5.2290000000000001</v>
      </c>
      <c r="DV157" s="11" t="s">
        <v>134</v>
      </c>
      <c r="DW157" s="7" t="str">
        <v/>
      </c>
      <c r="DX157" s="7" t="str">
        <v/>
      </c>
      <c r="DZ157" s="8" t="s">
        <v>83</v>
      </c>
      <c r="EA157" s="7">
        <f t="shared" si="75"/>
        <v>60</v>
      </c>
      <c r="EB157" s="10">
        <v>5.2290000000000001</v>
      </c>
      <c r="EC157" s="11" t="s">
        <v>134</v>
      </c>
      <c r="ED157" s="7" t="str">
        <v/>
      </c>
      <c r="EE157" s="7" t="str">
        <v/>
      </c>
      <c r="EG157" s="8" t="s">
        <v>83</v>
      </c>
      <c r="EH157" s="7">
        <f t="shared" si="76"/>
        <v>60</v>
      </c>
      <c r="EI157" s="10">
        <v>5.2290000000000001</v>
      </c>
      <c r="EJ157" s="11" t="s">
        <v>134</v>
      </c>
      <c r="EK157" s="7" t="str">
        <v/>
      </c>
      <c r="EL157" s="7" t="str">
        <v/>
      </c>
      <c r="EN157" s="8" t="s">
        <v>83</v>
      </c>
      <c r="EO157" s="7">
        <f t="shared" si="77"/>
        <v>60</v>
      </c>
      <c r="EP157" s="10">
        <v>5.2290000000000001</v>
      </c>
      <c r="EQ157" s="11" t="s">
        <v>134</v>
      </c>
      <c r="ER157" s="7" t="str">
        <v/>
      </c>
      <c r="ES157" s="7" t="str">
        <v/>
      </c>
      <c r="EU157" s="8" t="s">
        <v>83</v>
      </c>
      <c r="EV157" s="7">
        <f t="shared" si="78"/>
        <v>60</v>
      </c>
      <c r="EW157" s="10">
        <v>5.2290000000000001</v>
      </c>
      <c r="EX157" s="11" t="s">
        <v>134</v>
      </c>
      <c r="EY157" s="7" t="str">
        <v/>
      </c>
      <c r="EZ157" s="7" t="str">
        <v/>
      </c>
      <c r="FB157" s="8" t="s">
        <v>83</v>
      </c>
      <c r="FC157" s="7">
        <f t="shared" si="79"/>
        <v>60</v>
      </c>
      <c r="FD157" s="10">
        <v>5.2290000000000001</v>
      </c>
      <c r="FE157" s="11" t="s">
        <v>134</v>
      </c>
      <c r="FF157" s="7" t="str">
        <v/>
      </c>
      <c r="FG157" s="7" t="str">
        <v/>
      </c>
      <c r="FI157" s="8" t="s">
        <v>83</v>
      </c>
      <c r="FJ157" s="7">
        <f t="shared" si="80"/>
        <v>60</v>
      </c>
      <c r="FK157" s="10">
        <v>5.2290000000000001</v>
      </c>
      <c r="FL157" s="11" t="s">
        <v>134</v>
      </c>
      <c r="FM157" s="7" t="str">
        <v/>
      </c>
      <c r="FN157" s="7" t="str">
        <v/>
      </c>
      <c r="FP157" s="8" t="s">
        <v>83</v>
      </c>
      <c r="FQ157" s="7">
        <f t="shared" si="81"/>
        <v>60</v>
      </c>
      <c r="FR157" s="10">
        <v>5.2290000000000001</v>
      </c>
      <c r="FS157" s="11" t="s">
        <v>134</v>
      </c>
      <c r="FT157" s="7" t="str">
        <v/>
      </c>
      <c r="FU157" s="7" t="str">
        <v/>
      </c>
      <c r="FW157" s="8" t="s">
        <v>83</v>
      </c>
      <c r="FX157" s="7">
        <f t="shared" si="82"/>
        <v>60</v>
      </c>
      <c r="FY157" s="10">
        <v>5.2290000000000001</v>
      </c>
      <c r="FZ157" s="11" t="s">
        <v>134</v>
      </c>
      <c r="GA157" s="7" t="str">
        <v/>
      </c>
      <c r="GB157" s="7" t="str">
        <v/>
      </c>
    </row>
    <row r="158" spans="2:184" ht="15.75" x14ac:dyDescent="0.25">
      <c r="B158" s="82">
        <f t="shared" si="83"/>
        <v>5721</v>
      </c>
      <c r="C158" s="8" t="s">
        <v>83</v>
      </c>
      <c r="D158" s="7">
        <f t="shared" si="56"/>
        <v>60</v>
      </c>
      <c r="E158" s="10">
        <v>5.7210000000000001</v>
      </c>
      <c r="F158" s="11" t="s">
        <v>135</v>
      </c>
      <c r="G158" s="7" t="str">
        <v/>
      </c>
      <c r="H158" s="7" t="str">
        <v/>
      </c>
      <c r="J158" s="16">
        <f t="shared" si="57"/>
        <v>5721</v>
      </c>
      <c r="K158" s="8" t="s">
        <v>83</v>
      </c>
      <c r="L158" s="7">
        <f t="shared" si="58"/>
        <v>60</v>
      </c>
      <c r="M158" s="10">
        <v>5.7210000000000001</v>
      </c>
      <c r="N158" s="11" t="s">
        <v>135</v>
      </c>
      <c r="O158" s="7" t="str">
        <v/>
      </c>
      <c r="P158" s="7" t="str">
        <v/>
      </c>
      <c r="R158" s="8" t="s">
        <v>83</v>
      </c>
      <c r="S158" s="7">
        <f t="shared" si="59"/>
        <v>60</v>
      </c>
      <c r="T158" s="10">
        <v>5.7210000000000001</v>
      </c>
      <c r="U158" s="11" t="s">
        <v>135</v>
      </c>
      <c r="V158" s="7" t="str">
        <v/>
      </c>
      <c r="W158" s="7" t="str">
        <v/>
      </c>
      <c r="Y158" s="8" t="s">
        <v>83</v>
      </c>
      <c r="Z158" s="7">
        <f t="shared" si="60"/>
        <v>60</v>
      </c>
      <c r="AA158" s="10">
        <v>5.7210000000000001</v>
      </c>
      <c r="AB158" s="11" t="s">
        <v>135</v>
      </c>
      <c r="AC158" s="7" t="str">
        <v/>
      </c>
      <c r="AD158" s="7" t="str">
        <v/>
      </c>
      <c r="AF158" s="8" t="s">
        <v>83</v>
      </c>
      <c r="AG158" s="7">
        <f t="shared" si="61"/>
        <v>60</v>
      </c>
      <c r="AH158" s="10">
        <v>5.7210000000000001</v>
      </c>
      <c r="AI158" s="11" t="s">
        <v>135</v>
      </c>
      <c r="AJ158" s="7" t="str">
        <v/>
      </c>
      <c r="AK158" s="7" t="str">
        <v/>
      </c>
      <c r="AM158" s="8" t="s">
        <v>83</v>
      </c>
      <c r="AN158" s="7">
        <f t="shared" si="62"/>
        <v>60</v>
      </c>
      <c r="AO158" s="10">
        <v>5.7210000000000001</v>
      </c>
      <c r="AP158" s="11" t="s">
        <v>135</v>
      </c>
      <c r="AQ158" s="7" t="str">
        <v/>
      </c>
      <c r="AR158" s="7" t="str">
        <v/>
      </c>
      <c r="AT158" s="8" t="s">
        <v>83</v>
      </c>
      <c r="AU158" s="7">
        <f t="shared" si="63"/>
        <v>60</v>
      </c>
      <c r="AV158" s="10">
        <v>5.7210000000000001</v>
      </c>
      <c r="AW158" s="11" t="s">
        <v>135</v>
      </c>
      <c r="AX158" s="7" t="str">
        <v/>
      </c>
      <c r="AY158" s="7" t="str">
        <v/>
      </c>
      <c r="BA158" s="8" t="s">
        <v>83</v>
      </c>
      <c r="BB158" s="7">
        <f t="shared" si="64"/>
        <v>60</v>
      </c>
      <c r="BC158" s="10">
        <v>5.7210000000000001</v>
      </c>
      <c r="BD158" s="11" t="s">
        <v>135</v>
      </c>
      <c r="BE158" s="7" t="str">
        <v/>
      </c>
      <c r="BF158" s="7" t="str">
        <v/>
      </c>
      <c r="BH158" s="8" t="s">
        <v>83</v>
      </c>
      <c r="BI158" s="7">
        <f t="shared" si="65"/>
        <v>60</v>
      </c>
      <c r="BJ158" s="10">
        <v>5.7210000000000001</v>
      </c>
      <c r="BK158" s="11" t="s">
        <v>135</v>
      </c>
      <c r="BL158" s="7" t="str">
        <v/>
      </c>
      <c r="BM158" s="7" t="str">
        <v/>
      </c>
      <c r="BO158" s="8" t="s">
        <v>83</v>
      </c>
      <c r="BP158" s="7">
        <f t="shared" si="66"/>
        <v>60</v>
      </c>
      <c r="BQ158" s="10">
        <v>5.7210000000000001</v>
      </c>
      <c r="BR158" s="11" t="s">
        <v>135</v>
      </c>
      <c r="BS158" s="7" t="str">
        <v/>
      </c>
      <c r="BT158" s="7" t="str">
        <v/>
      </c>
      <c r="BV158" s="8" t="s">
        <v>83</v>
      </c>
      <c r="BW158" s="7">
        <f t="shared" si="67"/>
        <v>60</v>
      </c>
      <c r="BX158" s="10">
        <v>5.7210000000000001</v>
      </c>
      <c r="BY158" s="11" t="s">
        <v>135</v>
      </c>
      <c r="BZ158" s="7" t="str">
        <v/>
      </c>
      <c r="CA158" s="7" t="str">
        <v/>
      </c>
      <c r="CC158" s="8" t="s">
        <v>83</v>
      </c>
      <c r="CD158" s="7">
        <f t="shared" si="68"/>
        <v>60</v>
      </c>
      <c r="CE158" s="10">
        <v>5.7210000000000001</v>
      </c>
      <c r="CF158" s="11" t="s">
        <v>135</v>
      </c>
      <c r="CG158" s="7" t="str">
        <v/>
      </c>
      <c r="CH158" s="7" t="str">
        <v/>
      </c>
      <c r="CJ158" s="8" t="s">
        <v>83</v>
      </c>
      <c r="CK158" s="7">
        <f t="shared" si="69"/>
        <v>60</v>
      </c>
      <c r="CL158" s="10">
        <v>5.7210000000000001</v>
      </c>
      <c r="CM158" s="11" t="s">
        <v>135</v>
      </c>
      <c r="CN158" s="7" t="str">
        <v/>
      </c>
      <c r="CO158" s="7" t="str">
        <v/>
      </c>
      <c r="CQ158" s="8" t="s">
        <v>83</v>
      </c>
      <c r="CR158" s="7">
        <f t="shared" si="70"/>
        <v>60</v>
      </c>
      <c r="CS158" s="10">
        <v>5.7210000000000001</v>
      </c>
      <c r="CT158" s="11" t="s">
        <v>135</v>
      </c>
      <c r="CU158" s="7" t="str">
        <v/>
      </c>
      <c r="CV158" s="7" t="str">
        <v/>
      </c>
      <c r="CX158" s="8" t="s">
        <v>83</v>
      </c>
      <c r="CY158" s="7">
        <f t="shared" si="71"/>
        <v>60</v>
      </c>
      <c r="CZ158" s="10">
        <v>5.7210000000000001</v>
      </c>
      <c r="DA158" s="11" t="s">
        <v>135</v>
      </c>
      <c r="DB158" s="7" t="str">
        <v/>
      </c>
      <c r="DC158" s="7" t="str">
        <v/>
      </c>
      <c r="DE158" s="8" t="s">
        <v>83</v>
      </c>
      <c r="DF158" s="7">
        <f t="shared" si="72"/>
        <v>60</v>
      </c>
      <c r="DG158" s="10">
        <v>5.7210000000000001</v>
      </c>
      <c r="DH158" s="11" t="s">
        <v>135</v>
      </c>
      <c r="DI158" s="7" t="str">
        <v/>
      </c>
      <c r="DJ158" s="7" t="str">
        <v/>
      </c>
      <c r="DL158" s="8" t="s">
        <v>83</v>
      </c>
      <c r="DM158" s="7">
        <f t="shared" si="73"/>
        <v>60</v>
      </c>
      <c r="DN158" s="10">
        <v>5.7210000000000001</v>
      </c>
      <c r="DO158" s="11" t="s">
        <v>135</v>
      </c>
      <c r="DP158" s="7" t="str">
        <v/>
      </c>
      <c r="DQ158" s="7" t="str">
        <v/>
      </c>
      <c r="DS158" s="8" t="s">
        <v>83</v>
      </c>
      <c r="DT158" s="7">
        <f t="shared" si="74"/>
        <v>60</v>
      </c>
      <c r="DU158" s="10">
        <v>5.7210000000000001</v>
      </c>
      <c r="DV158" s="11" t="s">
        <v>135</v>
      </c>
      <c r="DW158" s="7" t="str">
        <v/>
      </c>
      <c r="DX158" s="7" t="str">
        <v/>
      </c>
      <c r="DZ158" s="8" t="s">
        <v>83</v>
      </c>
      <c r="EA158" s="7">
        <f t="shared" si="75"/>
        <v>60</v>
      </c>
      <c r="EB158" s="10">
        <v>5.7210000000000001</v>
      </c>
      <c r="EC158" s="11" t="s">
        <v>135</v>
      </c>
      <c r="ED158" s="7" t="str">
        <v/>
      </c>
      <c r="EE158" s="7" t="str">
        <v/>
      </c>
      <c r="EG158" s="8" t="s">
        <v>83</v>
      </c>
      <c r="EH158" s="7">
        <f t="shared" si="76"/>
        <v>60</v>
      </c>
      <c r="EI158" s="10">
        <v>5.7210000000000001</v>
      </c>
      <c r="EJ158" s="11" t="s">
        <v>135</v>
      </c>
      <c r="EK158" s="7" t="str">
        <v/>
      </c>
      <c r="EL158" s="7" t="str">
        <v/>
      </c>
      <c r="EN158" s="8" t="s">
        <v>83</v>
      </c>
      <c r="EO158" s="7">
        <f t="shared" si="77"/>
        <v>60</v>
      </c>
      <c r="EP158" s="10">
        <v>5.7210000000000001</v>
      </c>
      <c r="EQ158" s="11" t="s">
        <v>135</v>
      </c>
      <c r="ER158" s="7" t="str">
        <v/>
      </c>
      <c r="ES158" s="7" t="str">
        <v/>
      </c>
      <c r="EU158" s="8" t="s">
        <v>83</v>
      </c>
      <c r="EV158" s="7">
        <f t="shared" si="78"/>
        <v>60</v>
      </c>
      <c r="EW158" s="10">
        <v>5.7210000000000001</v>
      </c>
      <c r="EX158" s="11" t="s">
        <v>135</v>
      </c>
      <c r="EY158" s="7" t="str">
        <v/>
      </c>
      <c r="EZ158" s="7" t="str">
        <v/>
      </c>
      <c r="FB158" s="8" t="s">
        <v>83</v>
      </c>
      <c r="FC158" s="7">
        <f t="shared" si="79"/>
        <v>60</v>
      </c>
      <c r="FD158" s="10">
        <v>5.7210000000000001</v>
      </c>
      <c r="FE158" s="11" t="s">
        <v>135</v>
      </c>
      <c r="FF158" s="7" t="str">
        <v/>
      </c>
      <c r="FG158" s="7" t="str">
        <v/>
      </c>
      <c r="FI158" s="8" t="s">
        <v>83</v>
      </c>
      <c r="FJ158" s="7">
        <f t="shared" si="80"/>
        <v>60</v>
      </c>
      <c r="FK158" s="10">
        <v>5.7210000000000001</v>
      </c>
      <c r="FL158" s="11" t="s">
        <v>135</v>
      </c>
      <c r="FM158" s="7" t="str">
        <v/>
      </c>
      <c r="FN158" s="7" t="str">
        <v/>
      </c>
      <c r="FP158" s="8" t="s">
        <v>83</v>
      </c>
      <c r="FQ158" s="7">
        <f t="shared" si="81"/>
        <v>60</v>
      </c>
      <c r="FR158" s="10">
        <v>5.7210000000000001</v>
      </c>
      <c r="FS158" s="11" t="s">
        <v>135</v>
      </c>
      <c r="FT158" s="7" t="str">
        <v/>
      </c>
      <c r="FU158" s="7" t="str">
        <v/>
      </c>
      <c r="FW158" s="8" t="s">
        <v>83</v>
      </c>
      <c r="FX158" s="7">
        <f t="shared" si="82"/>
        <v>60</v>
      </c>
      <c r="FY158" s="10">
        <v>5.7210000000000001</v>
      </c>
      <c r="FZ158" s="11" t="s">
        <v>135</v>
      </c>
      <c r="GA158" s="7" t="str">
        <v/>
      </c>
      <c r="GB158" s="7" t="str">
        <v/>
      </c>
    </row>
    <row r="159" spans="2:184" ht="15.75" x14ac:dyDescent="0.25">
      <c r="B159" s="82">
        <f t="shared" si="83"/>
        <v>37355</v>
      </c>
      <c r="C159" s="8" t="s">
        <v>83</v>
      </c>
      <c r="D159" s="7">
        <f t="shared" si="56"/>
        <v>60</v>
      </c>
      <c r="E159" s="10">
        <v>37.354999999999997</v>
      </c>
      <c r="F159" s="11" t="s">
        <v>132</v>
      </c>
      <c r="G159" s="7" t="str">
        <v/>
      </c>
      <c r="H159" s="7" t="str">
        <v/>
      </c>
      <c r="J159" s="16">
        <f t="shared" si="57"/>
        <v>37355</v>
      </c>
      <c r="K159" s="8" t="s">
        <v>83</v>
      </c>
      <c r="L159" s="7">
        <f t="shared" si="58"/>
        <v>60</v>
      </c>
      <c r="M159" s="10">
        <v>37.354999999999997</v>
      </c>
      <c r="N159" s="11" t="s">
        <v>132</v>
      </c>
      <c r="O159" s="7" t="str">
        <v/>
      </c>
      <c r="P159" s="7" t="str">
        <v/>
      </c>
      <c r="R159" s="8" t="s">
        <v>83</v>
      </c>
      <c r="S159" s="7">
        <f t="shared" si="59"/>
        <v>60</v>
      </c>
      <c r="T159" s="10">
        <v>37.354999999999997</v>
      </c>
      <c r="U159" s="11" t="s">
        <v>132</v>
      </c>
      <c r="V159" s="7" t="str">
        <v/>
      </c>
      <c r="W159" s="7" t="str">
        <v/>
      </c>
      <c r="Y159" s="8" t="s">
        <v>83</v>
      </c>
      <c r="Z159" s="7">
        <f t="shared" si="60"/>
        <v>60</v>
      </c>
      <c r="AA159" s="10">
        <v>37.354999999999997</v>
      </c>
      <c r="AB159" s="11" t="s">
        <v>132</v>
      </c>
      <c r="AC159" s="7" t="str">
        <v/>
      </c>
      <c r="AD159" s="7" t="str">
        <v/>
      </c>
      <c r="AF159" s="8" t="s">
        <v>83</v>
      </c>
      <c r="AG159" s="7">
        <f t="shared" si="61"/>
        <v>60</v>
      </c>
      <c r="AH159" s="10">
        <v>37.354999999999997</v>
      </c>
      <c r="AI159" s="11" t="s">
        <v>132</v>
      </c>
      <c r="AJ159" s="7" t="str">
        <v/>
      </c>
      <c r="AK159" s="7" t="str">
        <v/>
      </c>
      <c r="AM159" s="8" t="s">
        <v>83</v>
      </c>
      <c r="AN159" s="7">
        <f t="shared" si="62"/>
        <v>60</v>
      </c>
      <c r="AO159" s="10">
        <v>37.354999999999997</v>
      </c>
      <c r="AP159" s="11" t="s">
        <v>132</v>
      </c>
      <c r="AQ159" s="7" t="str">
        <v/>
      </c>
      <c r="AR159" s="7" t="str">
        <v/>
      </c>
      <c r="AT159" s="8" t="s">
        <v>83</v>
      </c>
      <c r="AU159" s="7">
        <f t="shared" si="63"/>
        <v>60</v>
      </c>
      <c r="AV159" s="10">
        <v>37.354999999999997</v>
      </c>
      <c r="AW159" s="11" t="s">
        <v>132</v>
      </c>
      <c r="AX159" s="7" t="str">
        <v/>
      </c>
      <c r="AY159" s="7" t="str">
        <v/>
      </c>
      <c r="BA159" s="8" t="s">
        <v>83</v>
      </c>
      <c r="BB159" s="7">
        <f t="shared" si="64"/>
        <v>60</v>
      </c>
      <c r="BC159" s="10">
        <v>37.354999999999997</v>
      </c>
      <c r="BD159" s="11" t="s">
        <v>132</v>
      </c>
      <c r="BE159" s="7" t="str">
        <v/>
      </c>
      <c r="BF159" s="7" t="str">
        <v/>
      </c>
      <c r="BH159" s="8" t="s">
        <v>83</v>
      </c>
      <c r="BI159" s="7">
        <f t="shared" si="65"/>
        <v>60</v>
      </c>
      <c r="BJ159" s="10">
        <v>37.354999999999997</v>
      </c>
      <c r="BK159" s="11" t="s">
        <v>132</v>
      </c>
      <c r="BL159" s="7" t="str">
        <v/>
      </c>
      <c r="BM159" s="7" t="str">
        <v/>
      </c>
      <c r="BO159" s="8" t="s">
        <v>83</v>
      </c>
      <c r="BP159" s="7">
        <f t="shared" si="66"/>
        <v>60</v>
      </c>
      <c r="BQ159" s="10">
        <v>37.354999999999997</v>
      </c>
      <c r="BR159" s="11" t="s">
        <v>132</v>
      </c>
      <c r="BS159" s="7" t="str">
        <v/>
      </c>
      <c r="BT159" s="7" t="str">
        <v/>
      </c>
      <c r="BV159" s="8" t="s">
        <v>83</v>
      </c>
      <c r="BW159" s="7">
        <f t="shared" si="67"/>
        <v>60</v>
      </c>
      <c r="BX159" s="10">
        <v>37.354999999999997</v>
      </c>
      <c r="BY159" s="11" t="s">
        <v>132</v>
      </c>
      <c r="BZ159" s="7" t="str">
        <v/>
      </c>
      <c r="CA159" s="7" t="str">
        <v/>
      </c>
      <c r="CC159" s="8" t="s">
        <v>83</v>
      </c>
      <c r="CD159" s="7">
        <f t="shared" si="68"/>
        <v>60</v>
      </c>
      <c r="CE159" s="10">
        <v>37.354999999999997</v>
      </c>
      <c r="CF159" s="11" t="s">
        <v>132</v>
      </c>
      <c r="CG159" s="7" t="str">
        <v/>
      </c>
      <c r="CH159" s="7" t="str">
        <v/>
      </c>
      <c r="CJ159" s="8" t="s">
        <v>83</v>
      </c>
      <c r="CK159" s="7">
        <f t="shared" si="69"/>
        <v>60</v>
      </c>
      <c r="CL159" s="10">
        <v>37.354999999999997</v>
      </c>
      <c r="CM159" s="11" t="s">
        <v>132</v>
      </c>
      <c r="CN159" s="7" t="str">
        <v/>
      </c>
      <c r="CO159" s="7" t="str">
        <v/>
      </c>
      <c r="CQ159" s="8" t="s">
        <v>83</v>
      </c>
      <c r="CR159" s="7">
        <f t="shared" si="70"/>
        <v>60</v>
      </c>
      <c r="CS159" s="10">
        <v>37.354999999999997</v>
      </c>
      <c r="CT159" s="11" t="s">
        <v>132</v>
      </c>
      <c r="CU159" s="7" t="str">
        <v/>
      </c>
      <c r="CV159" s="7" t="str">
        <v/>
      </c>
      <c r="CX159" s="8" t="s">
        <v>83</v>
      </c>
      <c r="CY159" s="7">
        <f t="shared" si="71"/>
        <v>60</v>
      </c>
      <c r="CZ159" s="10">
        <v>37.354999999999997</v>
      </c>
      <c r="DA159" s="11" t="s">
        <v>132</v>
      </c>
      <c r="DB159" s="7" t="str">
        <v/>
      </c>
      <c r="DC159" s="7" t="str">
        <v/>
      </c>
      <c r="DE159" s="8" t="s">
        <v>83</v>
      </c>
      <c r="DF159" s="7">
        <f t="shared" si="72"/>
        <v>60</v>
      </c>
      <c r="DG159" s="10">
        <v>37.354999999999997</v>
      </c>
      <c r="DH159" s="11" t="s">
        <v>132</v>
      </c>
      <c r="DI159" s="7" t="str">
        <v/>
      </c>
      <c r="DJ159" s="7" t="str">
        <v/>
      </c>
      <c r="DL159" s="8" t="s">
        <v>83</v>
      </c>
      <c r="DM159" s="7">
        <f t="shared" si="73"/>
        <v>60</v>
      </c>
      <c r="DN159" s="10">
        <v>37.354999999999997</v>
      </c>
      <c r="DO159" s="11" t="s">
        <v>132</v>
      </c>
      <c r="DP159" s="7" t="str">
        <v/>
      </c>
      <c r="DQ159" s="7" t="str">
        <v/>
      </c>
      <c r="DS159" s="8" t="s">
        <v>83</v>
      </c>
      <c r="DT159" s="7">
        <f t="shared" si="74"/>
        <v>60</v>
      </c>
      <c r="DU159" s="10">
        <v>37.354999999999997</v>
      </c>
      <c r="DV159" s="11" t="s">
        <v>132</v>
      </c>
      <c r="DW159" s="7" t="str">
        <v/>
      </c>
      <c r="DX159" s="7" t="str">
        <v/>
      </c>
      <c r="DZ159" s="8" t="s">
        <v>83</v>
      </c>
      <c r="EA159" s="7">
        <f t="shared" si="75"/>
        <v>60</v>
      </c>
      <c r="EB159" s="10">
        <v>37.354999999999997</v>
      </c>
      <c r="EC159" s="11" t="s">
        <v>132</v>
      </c>
      <c r="ED159" s="7" t="str">
        <v/>
      </c>
      <c r="EE159" s="7" t="str">
        <v/>
      </c>
      <c r="EG159" s="8" t="s">
        <v>83</v>
      </c>
      <c r="EH159" s="7">
        <f t="shared" si="76"/>
        <v>60</v>
      </c>
      <c r="EI159" s="10">
        <v>37.354999999999997</v>
      </c>
      <c r="EJ159" s="11" t="s">
        <v>132</v>
      </c>
      <c r="EK159" s="7" t="str">
        <v/>
      </c>
      <c r="EL159" s="7" t="str">
        <v/>
      </c>
      <c r="EN159" s="8" t="s">
        <v>83</v>
      </c>
      <c r="EO159" s="7">
        <f t="shared" si="77"/>
        <v>60</v>
      </c>
      <c r="EP159" s="10">
        <v>37.354999999999997</v>
      </c>
      <c r="EQ159" s="11" t="s">
        <v>132</v>
      </c>
      <c r="ER159" s="7" t="str">
        <v/>
      </c>
      <c r="ES159" s="7" t="str">
        <v/>
      </c>
      <c r="EU159" s="8" t="s">
        <v>83</v>
      </c>
      <c r="EV159" s="7">
        <f t="shared" si="78"/>
        <v>60</v>
      </c>
      <c r="EW159" s="10">
        <v>37.354999999999997</v>
      </c>
      <c r="EX159" s="11" t="s">
        <v>132</v>
      </c>
      <c r="EY159" s="7" t="str">
        <v/>
      </c>
      <c r="EZ159" s="7" t="str">
        <v/>
      </c>
      <c r="FB159" s="8" t="s">
        <v>83</v>
      </c>
      <c r="FC159" s="7">
        <f t="shared" si="79"/>
        <v>60</v>
      </c>
      <c r="FD159" s="10">
        <v>37.354999999999997</v>
      </c>
      <c r="FE159" s="11" t="s">
        <v>132</v>
      </c>
      <c r="FF159" s="7" t="str">
        <v/>
      </c>
      <c r="FG159" s="7" t="str">
        <v/>
      </c>
      <c r="FI159" s="8" t="s">
        <v>83</v>
      </c>
      <c r="FJ159" s="7">
        <f t="shared" si="80"/>
        <v>60</v>
      </c>
      <c r="FK159" s="10">
        <v>37.354999999999997</v>
      </c>
      <c r="FL159" s="11" t="s">
        <v>132</v>
      </c>
      <c r="FM159" s="7" t="str">
        <v/>
      </c>
      <c r="FN159" s="7" t="str">
        <v/>
      </c>
      <c r="FP159" s="8" t="s">
        <v>83</v>
      </c>
      <c r="FQ159" s="7">
        <f t="shared" si="81"/>
        <v>60</v>
      </c>
      <c r="FR159" s="10">
        <v>37.354999999999997</v>
      </c>
      <c r="FS159" s="11" t="s">
        <v>132</v>
      </c>
      <c r="FT159" s="7" t="str">
        <v/>
      </c>
      <c r="FU159" s="7" t="str">
        <v/>
      </c>
      <c r="FW159" s="8" t="s">
        <v>83</v>
      </c>
      <c r="FX159" s="7">
        <f t="shared" si="82"/>
        <v>60</v>
      </c>
      <c r="FY159" s="10">
        <v>37.354999999999997</v>
      </c>
      <c r="FZ159" s="11" t="s">
        <v>132</v>
      </c>
      <c r="GA159" s="7" t="str">
        <v/>
      </c>
      <c r="GB159" s="7" t="str">
        <v/>
      </c>
    </row>
    <row r="160" spans="2:184" ht="15.75" x14ac:dyDescent="0.25">
      <c r="B160" s="82">
        <f t="shared" si="83"/>
        <v>42269</v>
      </c>
      <c r="C160" s="8" t="s">
        <v>83</v>
      </c>
      <c r="D160" s="7">
        <f t="shared" si="56"/>
        <v>60</v>
      </c>
      <c r="E160" s="10">
        <v>42.268999999999998</v>
      </c>
      <c r="F160" s="11" t="s">
        <v>133</v>
      </c>
      <c r="G160" s="7" t="str">
        <v/>
      </c>
      <c r="H160" s="7" t="str">
        <v/>
      </c>
      <c r="J160" s="16">
        <f t="shared" si="57"/>
        <v>42269</v>
      </c>
      <c r="K160" s="8" t="s">
        <v>83</v>
      </c>
      <c r="L160" s="7">
        <f t="shared" si="58"/>
        <v>60</v>
      </c>
      <c r="M160" s="10">
        <v>42.268999999999998</v>
      </c>
      <c r="N160" s="11" t="s">
        <v>133</v>
      </c>
      <c r="O160" s="7" t="str">
        <v/>
      </c>
      <c r="P160" s="7" t="str">
        <v/>
      </c>
      <c r="R160" s="8" t="s">
        <v>83</v>
      </c>
      <c r="S160" s="7">
        <f t="shared" si="59"/>
        <v>60</v>
      </c>
      <c r="T160" s="10">
        <v>42.268999999999998</v>
      </c>
      <c r="U160" s="11" t="s">
        <v>133</v>
      </c>
      <c r="V160" s="7" t="str">
        <v/>
      </c>
      <c r="W160" s="7" t="str">
        <v/>
      </c>
      <c r="Y160" s="8" t="s">
        <v>83</v>
      </c>
      <c r="Z160" s="7">
        <f t="shared" si="60"/>
        <v>60</v>
      </c>
      <c r="AA160" s="10">
        <v>42.268999999999998</v>
      </c>
      <c r="AB160" s="11" t="s">
        <v>133</v>
      </c>
      <c r="AC160" s="7" t="str">
        <v/>
      </c>
      <c r="AD160" s="7" t="str">
        <v/>
      </c>
      <c r="AF160" s="8" t="s">
        <v>83</v>
      </c>
      <c r="AG160" s="7">
        <f t="shared" si="61"/>
        <v>60</v>
      </c>
      <c r="AH160" s="10">
        <v>42.268999999999998</v>
      </c>
      <c r="AI160" s="11" t="s">
        <v>133</v>
      </c>
      <c r="AJ160" s="7" t="str">
        <v/>
      </c>
      <c r="AK160" s="7" t="str">
        <v/>
      </c>
      <c r="AM160" s="8" t="s">
        <v>83</v>
      </c>
      <c r="AN160" s="7">
        <f t="shared" si="62"/>
        <v>60</v>
      </c>
      <c r="AO160" s="10">
        <v>42.268999999999998</v>
      </c>
      <c r="AP160" s="11" t="s">
        <v>133</v>
      </c>
      <c r="AQ160" s="7" t="str">
        <v/>
      </c>
      <c r="AR160" s="7" t="str">
        <v/>
      </c>
      <c r="AT160" s="8" t="s">
        <v>83</v>
      </c>
      <c r="AU160" s="7">
        <f t="shared" si="63"/>
        <v>60</v>
      </c>
      <c r="AV160" s="10">
        <v>42.268999999999998</v>
      </c>
      <c r="AW160" s="11" t="s">
        <v>133</v>
      </c>
      <c r="AX160" s="7" t="str">
        <v/>
      </c>
      <c r="AY160" s="7" t="str">
        <v/>
      </c>
      <c r="BA160" s="8" t="s">
        <v>83</v>
      </c>
      <c r="BB160" s="7">
        <f t="shared" si="64"/>
        <v>60</v>
      </c>
      <c r="BC160" s="10">
        <v>42.268999999999998</v>
      </c>
      <c r="BD160" s="11" t="s">
        <v>133</v>
      </c>
      <c r="BE160" s="7" t="str">
        <v/>
      </c>
      <c r="BF160" s="7" t="str">
        <v/>
      </c>
      <c r="BH160" s="8" t="s">
        <v>83</v>
      </c>
      <c r="BI160" s="7">
        <f t="shared" si="65"/>
        <v>60</v>
      </c>
      <c r="BJ160" s="10">
        <v>42.268999999999998</v>
      </c>
      <c r="BK160" s="11" t="s">
        <v>133</v>
      </c>
      <c r="BL160" s="7" t="str">
        <v/>
      </c>
      <c r="BM160" s="7" t="str">
        <v/>
      </c>
      <c r="BO160" s="8" t="s">
        <v>83</v>
      </c>
      <c r="BP160" s="7">
        <f t="shared" si="66"/>
        <v>60</v>
      </c>
      <c r="BQ160" s="10">
        <v>42.268999999999998</v>
      </c>
      <c r="BR160" s="11" t="s">
        <v>133</v>
      </c>
      <c r="BS160" s="7" t="str">
        <v/>
      </c>
      <c r="BT160" s="7" t="str">
        <v/>
      </c>
      <c r="BV160" s="8" t="s">
        <v>83</v>
      </c>
      <c r="BW160" s="7">
        <f t="shared" si="67"/>
        <v>60</v>
      </c>
      <c r="BX160" s="10">
        <v>42.268999999999998</v>
      </c>
      <c r="BY160" s="11" t="s">
        <v>133</v>
      </c>
      <c r="BZ160" s="7" t="str">
        <v/>
      </c>
      <c r="CA160" s="7" t="str">
        <v/>
      </c>
      <c r="CC160" s="8" t="s">
        <v>83</v>
      </c>
      <c r="CD160" s="7">
        <f t="shared" si="68"/>
        <v>60</v>
      </c>
      <c r="CE160" s="10">
        <v>42.268999999999998</v>
      </c>
      <c r="CF160" s="11" t="s">
        <v>133</v>
      </c>
      <c r="CG160" s="7" t="str">
        <v/>
      </c>
      <c r="CH160" s="7" t="str">
        <v/>
      </c>
      <c r="CJ160" s="8" t="s">
        <v>83</v>
      </c>
      <c r="CK160" s="7">
        <f t="shared" si="69"/>
        <v>60</v>
      </c>
      <c r="CL160" s="10">
        <v>42.268999999999998</v>
      </c>
      <c r="CM160" s="11" t="s">
        <v>133</v>
      </c>
      <c r="CN160" s="7" t="str">
        <v/>
      </c>
      <c r="CO160" s="7" t="str">
        <v/>
      </c>
      <c r="CQ160" s="8" t="s">
        <v>83</v>
      </c>
      <c r="CR160" s="7">
        <f t="shared" si="70"/>
        <v>60</v>
      </c>
      <c r="CS160" s="10">
        <v>42.268999999999998</v>
      </c>
      <c r="CT160" s="11" t="s">
        <v>133</v>
      </c>
      <c r="CU160" s="7" t="str">
        <v/>
      </c>
      <c r="CV160" s="7" t="str">
        <v/>
      </c>
      <c r="CX160" s="8" t="s">
        <v>83</v>
      </c>
      <c r="CY160" s="7">
        <f t="shared" si="71"/>
        <v>60</v>
      </c>
      <c r="CZ160" s="10">
        <v>42.268999999999998</v>
      </c>
      <c r="DA160" s="11" t="s">
        <v>133</v>
      </c>
      <c r="DB160" s="7" t="str">
        <v/>
      </c>
      <c r="DC160" s="7" t="str">
        <v/>
      </c>
      <c r="DE160" s="8" t="s">
        <v>83</v>
      </c>
      <c r="DF160" s="7">
        <f t="shared" si="72"/>
        <v>60</v>
      </c>
      <c r="DG160" s="10">
        <v>42.268999999999998</v>
      </c>
      <c r="DH160" s="11" t="s">
        <v>133</v>
      </c>
      <c r="DI160" s="7" t="str">
        <v/>
      </c>
      <c r="DJ160" s="7" t="str">
        <v/>
      </c>
      <c r="DL160" s="8" t="s">
        <v>83</v>
      </c>
      <c r="DM160" s="7">
        <f t="shared" si="73"/>
        <v>60</v>
      </c>
      <c r="DN160" s="10">
        <v>42.268999999999998</v>
      </c>
      <c r="DO160" s="11" t="s">
        <v>133</v>
      </c>
      <c r="DP160" s="7" t="str">
        <v/>
      </c>
      <c r="DQ160" s="7" t="str">
        <v/>
      </c>
      <c r="DS160" s="8" t="s">
        <v>83</v>
      </c>
      <c r="DT160" s="7">
        <f t="shared" si="74"/>
        <v>60</v>
      </c>
      <c r="DU160" s="10">
        <v>42.268999999999998</v>
      </c>
      <c r="DV160" s="11" t="s">
        <v>133</v>
      </c>
      <c r="DW160" s="7" t="str">
        <v/>
      </c>
      <c r="DX160" s="7" t="str">
        <v/>
      </c>
      <c r="DZ160" s="8" t="s">
        <v>83</v>
      </c>
      <c r="EA160" s="7">
        <f t="shared" si="75"/>
        <v>60</v>
      </c>
      <c r="EB160" s="10">
        <v>42.268999999999998</v>
      </c>
      <c r="EC160" s="11" t="s">
        <v>133</v>
      </c>
      <c r="ED160" s="7" t="str">
        <v/>
      </c>
      <c r="EE160" s="7" t="str">
        <v/>
      </c>
      <c r="EG160" s="8" t="s">
        <v>83</v>
      </c>
      <c r="EH160" s="7">
        <f t="shared" si="76"/>
        <v>60</v>
      </c>
      <c r="EI160" s="10">
        <v>42.268999999999998</v>
      </c>
      <c r="EJ160" s="11" t="s">
        <v>133</v>
      </c>
      <c r="EK160" s="7" t="str">
        <v/>
      </c>
      <c r="EL160" s="7" t="str">
        <v/>
      </c>
      <c r="EN160" s="8" t="s">
        <v>83</v>
      </c>
      <c r="EO160" s="7">
        <f t="shared" si="77"/>
        <v>60</v>
      </c>
      <c r="EP160" s="10">
        <v>42.268999999999998</v>
      </c>
      <c r="EQ160" s="11" t="s">
        <v>133</v>
      </c>
      <c r="ER160" s="7" t="str">
        <v/>
      </c>
      <c r="ES160" s="7" t="str">
        <v/>
      </c>
      <c r="EU160" s="8" t="s">
        <v>83</v>
      </c>
      <c r="EV160" s="7">
        <f t="shared" si="78"/>
        <v>60</v>
      </c>
      <c r="EW160" s="10">
        <v>42.268999999999998</v>
      </c>
      <c r="EX160" s="11" t="s">
        <v>133</v>
      </c>
      <c r="EY160" s="7" t="str">
        <v/>
      </c>
      <c r="EZ160" s="7" t="str">
        <v/>
      </c>
      <c r="FB160" s="8" t="s">
        <v>83</v>
      </c>
      <c r="FC160" s="7">
        <f t="shared" si="79"/>
        <v>60</v>
      </c>
      <c r="FD160" s="10">
        <v>42.268999999999998</v>
      </c>
      <c r="FE160" s="11" t="s">
        <v>133</v>
      </c>
      <c r="FF160" s="7" t="str">
        <v/>
      </c>
      <c r="FG160" s="7" t="str">
        <v/>
      </c>
      <c r="FI160" s="8" t="s">
        <v>83</v>
      </c>
      <c r="FJ160" s="7">
        <f t="shared" si="80"/>
        <v>60</v>
      </c>
      <c r="FK160" s="10">
        <v>42.268999999999998</v>
      </c>
      <c r="FL160" s="11" t="s">
        <v>133</v>
      </c>
      <c r="FM160" s="7" t="str">
        <v/>
      </c>
      <c r="FN160" s="7" t="str">
        <v/>
      </c>
      <c r="FP160" s="8" t="s">
        <v>83</v>
      </c>
      <c r="FQ160" s="7">
        <f t="shared" si="81"/>
        <v>60</v>
      </c>
      <c r="FR160" s="10">
        <v>42.268999999999998</v>
      </c>
      <c r="FS160" s="11" t="s">
        <v>133</v>
      </c>
      <c r="FT160" s="7" t="str">
        <v/>
      </c>
      <c r="FU160" s="7" t="str">
        <v/>
      </c>
      <c r="FW160" s="8" t="s">
        <v>83</v>
      </c>
      <c r="FX160" s="7">
        <f t="shared" si="82"/>
        <v>60</v>
      </c>
      <c r="FY160" s="10">
        <v>42.268999999999998</v>
      </c>
      <c r="FZ160" s="11" t="s">
        <v>133</v>
      </c>
      <c r="GA160" s="7" t="str">
        <v/>
      </c>
      <c r="GB160" s="7" t="str">
        <v/>
      </c>
    </row>
    <row r="161" spans="2:184" ht="15.75" x14ac:dyDescent="0.25">
      <c r="B161" s="82">
        <f t="shared" si="83"/>
        <v>5432</v>
      </c>
      <c r="C161" s="8" t="s">
        <v>84</v>
      </c>
      <c r="D161" s="7">
        <f t="shared" si="56"/>
        <v>61</v>
      </c>
      <c r="E161" s="10">
        <v>5.4320000000000004</v>
      </c>
      <c r="F161" s="11" t="s">
        <v>134</v>
      </c>
      <c r="G161" s="7" t="str">
        <v/>
      </c>
      <c r="H161" s="7" t="str">
        <v/>
      </c>
      <c r="J161" s="16">
        <f t="shared" si="57"/>
        <v>5432</v>
      </c>
      <c r="K161" s="8" t="s">
        <v>84</v>
      </c>
      <c r="L161" s="7">
        <f t="shared" si="58"/>
        <v>61</v>
      </c>
      <c r="M161" s="10">
        <v>5.4320000000000004</v>
      </c>
      <c r="N161" s="11" t="s">
        <v>134</v>
      </c>
      <c r="O161" s="7" t="str">
        <v/>
      </c>
      <c r="P161" s="7" t="str">
        <v/>
      </c>
      <c r="R161" s="8" t="s">
        <v>84</v>
      </c>
      <c r="S161" s="7">
        <f t="shared" si="59"/>
        <v>61</v>
      </c>
      <c r="T161" s="10">
        <v>5.4320000000000004</v>
      </c>
      <c r="U161" s="11" t="s">
        <v>134</v>
      </c>
      <c r="V161" s="7" t="str">
        <v/>
      </c>
      <c r="W161" s="7" t="str">
        <v/>
      </c>
      <c r="Y161" s="8" t="s">
        <v>84</v>
      </c>
      <c r="Z161" s="7">
        <f t="shared" si="60"/>
        <v>61</v>
      </c>
      <c r="AA161" s="10">
        <v>5.4320000000000004</v>
      </c>
      <c r="AB161" s="11" t="s">
        <v>134</v>
      </c>
      <c r="AC161" s="7" t="str">
        <v/>
      </c>
      <c r="AD161" s="7" t="str">
        <v/>
      </c>
      <c r="AF161" s="8" t="s">
        <v>84</v>
      </c>
      <c r="AG161" s="7">
        <f t="shared" si="61"/>
        <v>61</v>
      </c>
      <c r="AH161" s="10">
        <v>5.4320000000000004</v>
      </c>
      <c r="AI161" s="11" t="s">
        <v>134</v>
      </c>
      <c r="AJ161" s="7" t="str">
        <v/>
      </c>
      <c r="AK161" s="7" t="str">
        <v/>
      </c>
      <c r="AM161" s="8" t="s">
        <v>84</v>
      </c>
      <c r="AN161" s="7">
        <f t="shared" si="62"/>
        <v>61</v>
      </c>
      <c r="AO161" s="10">
        <v>5.4320000000000004</v>
      </c>
      <c r="AP161" s="11" t="s">
        <v>134</v>
      </c>
      <c r="AQ161" s="7" t="str">
        <v/>
      </c>
      <c r="AR161" s="7" t="str">
        <v/>
      </c>
      <c r="AT161" s="8" t="s">
        <v>84</v>
      </c>
      <c r="AU161" s="7">
        <f t="shared" si="63"/>
        <v>61</v>
      </c>
      <c r="AV161" s="10">
        <v>5.4320000000000004</v>
      </c>
      <c r="AW161" s="11" t="s">
        <v>134</v>
      </c>
      <c r="AX161" s="7" t="str">
        <v/>
      </c>
      <c r="AY161" s="7" t="str">
        <v/>
      </c>
      <c r="BA161" s="8" t="s">
        <v>84</v>
      </c>
      <c r="BB161" s="7">
        <f t="shared" si="64"/>
        <v>61</v>
      </c>
      <c r="BC161" s="10">
        <v>5.4320000000000004</v>
      </c>
      <c r="BD161" s="11" t="s">
        <v>134</v>
      </c>
      <c r="BE161" s="7" t="str">
        <v/>
      </c>
      <c r="BF161" s="7" t="str">
        <v/>
      </c>
      <c r="BH161" s="8" t="s">
        <v>84</v>
      </c>
      <c r="BI161" s="7">
        <f t="shared" si="65"/>
        <v>61</v>
      </c>
      <c r="BJ161" s="10">
        <v>5.4320000000000004</v>
      </c>
      <c r="BK161" s="11" t="s">
        <v>134</v>
      </c>
      <c r="BL161" s="7" t="str">
        <v/>
      </c>
      <c r="BM161" s="7" t="str">
        <v/>
      </c>
      <c r="BO161" s="8" t="s">
        <v>84</v>
      </c>
      <c r="BP161" s="7">
        <f t="shared" si="66"/>
        <v>61</v>
      </c>
      <c r="BQ161" s="10">
        <v>5.4320000000000004</v>
      </c>
      <c r="BR161" s="11" t="s">
        <v>134</v>
      </c>
      <c r="BS161" s="7" t="str">
        <v/>
      </c>
      <c r="BT161" s="7" t="str">
        <v/>
      </c>
      <c r="BV161" s="8" t="s">
        <v>84</v>
      </c>
      <c r="BW161" s="7">
        <f t="shared" si="67"/>
        <v>61</v>
      </c>
      <c r="BX161" s="10">
        <v>5.4320000000000004</v>
      </c>
      <c r="BY161" s="11" t="s">
        <v>134</v>
      </c>
      <c r="BZ161" s="7" t="str">
        <v/>
      </c>
      <c r="CA161" s="7" t="str">
        <v/>
      </c>
      <c r="CC161" s="8" t="s">
        <v>84</v>
      </c>
      <c r="CD161" s="7">
        <f t="shared" si="68"/>
        <v>61</v>
      </c>
      <c r="CE161" s="10">
        <v>5.4320000000000004</v>
      </c>
      <c r="CF161" s="11" t="s">
        <v>134</v>
      </c>
      <c r="CG161" s="7" t="str">
        <v/>
      </c>
      <c r="CH161" s="7" t="str">
        <v/>
      </c>
      <c r="CJ161" s="8" t="s">
        <v>84</v>
      </c>
      <c r="CK161" s="7">
        <f t="shared" si="69"/>
        <v>61</v>
      </c>
      <c r="CL161" s="10">
        <v>5.4320000000000004</v>
      </c>
      <c r="CM161" s="11" t="s">
        <v>134</v>
      </c>
      <c r="CN161" s="7" t="str">
        <v/>
      </c>
      <c r="CO161" s="7" t="str">
        <v/>
      </c>
      <c r="CQ161" s="8" t="s">
        <v>84</v>
      </c>
      <c r="CR161" s="7">
        <f t="shared" si="70"/>
        <v>61</v>
      </c>
      <c r="CS161" s="10">
        <v>5.4320000000000004</v>
      </c>
      <c r="CT161" s="11" t="s">
        <v>134</v>
      </c>
      <c r="CU161" s="7" t="str">
        <v/>
      </c>
      <c r="CV161" s="7" t="str">
        <v/>
      </c>
      <c r="CX161" s="8" t="s">
        <v>84</v>
      </c>
      <c r="CY161" s="7">
        <f t="shared" si="71"/>
        <v>61</v>
      </c>
      <c r="CZ161" s="10">
        <v>5.4320000000000004</v>
      </c>
      <c r="DA161" s="11" t="s">
        <v>134</v>
      </c>
      <c r="DB161" s="7" t="str">
        <v/>
      </c>
      <c r="DC161" s="7" t="str">
        <v/>
      </c>
      <c r="DE161" s="8" t="s">
        <v>84</v>
      </c>
      <c r="DF161" s="7">
        <f t="shared" si="72"/>
        <v>61</v>
      </c>
      <c r="DG161" s="10">
        <v>5.4320000000000004</v>
      </c>
      <c r="DH161" s="11" t="s">
        <v>134</v>
      </c>
      <c r="DI161" s="7" t="str">
        <v/>
      </c>
      <c r="DJ161" s="7" t="str">
        <v/>
      </c>
      <c r="DL161" s="8" t="s">
        <v>84</v>
      </c>
      <c r="DM161" s="7">
        <f t="shared" si="73"/>
        <v>61</v>
      </c>
      <c r="DN161" s="10">
        <v>5.4320000000000004</v>
      </c>
      <c r="DO161" s="11" t="s">
        <v>134</v>
      </c>
      <c r="DP161" s="7" t="str">
        <v/>
      </c>
      <c r="DQ161" s="7" t="str">
        <v/>
      </c>
      <c r="DS161" s="8" t="s">
        <v>84</v>
      </c>
      <c r="DT161" s="7">
        <f t="shared" si="74"/>
        <v>61</v>
      </c>
      <c r="DU161" s="10">
        <v>5.4320000000000004</v>
      </c>
      <c r="DV161" s="11" t="s">
        <v>134</v>
      </c>
      <c r="DW161" s="7" t="str">
        <v/>
      </c>
      <c r="DX161" s="7" t="str">
        <v/>
      </c>
      <c r="DZ161" s="8" t="s">
        <v>84</v>
      </c>
      <c r="EA161" s="7">
        <f t="shared" si="75"/>
        <v>61</v>
      </c>
      <c r="EB161" s="10">
        <v>5.4320000000000004</v>
      </c>
      <c r="EC161" s="11" t="s">
        <v>134</v>
      </c>
      <c r="ED161" s="7" t="str">
        <v/>
      </c>
      <c r="EE161" s="7" t="str">
        <v/>
      </c>
      <c r="EG161" s="8" t="s">
        <v>84</v>
      </c>
      <c r="EH161" s="7">
        <f t="shared" si="76"/>
        <v>61</v>
      </c>
      <c r="EI161" s="10">
        <v>5.4320000000000004</v>
      </c>
      <c r="EJ161" s="11" t="s">
        <v>134</v>
      </c>
      <c r="EK161" s="7" t="str">
        <v/>
      </c>
      <c r="EL161" s="7" t="str">
        <v/>
      </c>
      <c r="EN161" s="8" t="s">
        <v>84</v>
      </c>
      <c r="EO161" s="7">
        <f t="shared" si="77"/>
        <v>61</v>
      </c>
      <c r="EP161" s="10">
        <v>5.4320000000000004</v>
      </c>
      <c r="EQ161" s="11" t="s">
        <v>134</v>
      </c>
      <c r="ER161" s="7" t="str">
        <v/>
      </c>
      <c r="ES161" s="7" t="str">
        <v/>
      </c>
      <c r="EU161" s="8" t="s">
        <v>84</v>
      </c>
      <c r="EV161" s="7">
        <f t="shared" si="78"/>
        <v>61</v>
      </c>
      <c r="EW161" s="10">
        <v>5.4320000000000004</v>
      </c>
      <c r="EX161" s="11" t="s">
        <v>134</v>
      </c>
      <c r="EY161" s="7" t="str">
        <v/>
      </c>
      <c r="EZ161" s="7" t="str">
        <v/>
      </c>
      <c r="FB161" s="8" t="s">
        <v>84</v>
      </c>
      <c r="FC161" s="7">
        <f t="shared" si="79"/>
        <v>61</v>
      </c>
      <c r="FD161" s="10">
        <v>5.4320000000000004</v>
      </c>
      <c r="FE161" s="11" t="s">
        <v>134</v>
      </c>
      <c r="FF161" s="7" t="str">
        <v/>
      </c>
      <c r="FG161" s="7" t="str">
        <v/>
      </c>
      <c r="FI161" s="8" t="s">
        <v>84</v>
      </c>
      <c r="FJ161" s="7">
        <f t="shared" si="80"/>
        <v>61</v>
      </c>
      <c r="FK161" s="10">
        <v>5.4320000000000004</v>
      </c>
      <c r="FL161" s="11" t="s">
        <v>134</v>
      </c>
      <c r="FM161" s="7" t="str">
        <v/>
      </c>
      <c r="FN161" s="7" t="str">
        <v/>
      </c>
      <c r="FP161" s="8" t="s">
        <v>84</v>
      </c>
      <c r="FQ161" s="7">
        <f t="shared" si="81"/>
        <v>61</v>
      </c>
      <c r="FR161" s="10">
        <v>5.4320000000000004</v>
      </c>
      <c r="FS161" s="11" t="s">
        <v>134</v>
      </c>
      <c r="FT161" s="7" t="str">
        <v/>
      </c>
      <c r="FU161" s="7" t="str">
        <v/>
      </c>
      <c r="FW161" s="8" t="s">
        <v>84</v>
      </c>
      <c r="FX161" s="7">
        <f t="shared" si="82"/>
        <v>61</v>
      </c>
      <c r="FY161" s="10">
        <v>5.4320000000000004</v>
      </c>
      <c r="FZ161" s="11" t="s">
        <v>134</v>
      </c>
      <c r="GA161" s="7" t="str">
        <v/>
      </c>
      <c r="GB161" s="7" t="str">
        <v/>
      </c>
    </row>
    <row r="162" spans="2:184" ht="15.75" x14ac:dyDescent="0.25">
      <c r="B162" s="82">
        <f t="shared" si="83"/>
        <v>5960</v>
      </c>
      <c r="C162" s="8" t="s">
        <v>84</v>
      </c>
      <c r="D162" s="7">
        <f t="shared" si="56"/>
        <v>61</v>
      </c>
      <c r="E162" s="10">
        <v>5.96</v>
      </c>
      <c r="F162" s="11" t="s">
        <v>135</v>
      </c>
      <c r="G162" s="7" t="str">
        <v/>
      </c>
      <c r="H162" s="7" t="str">
        <v/>
      </c>
      <c r="J162" s="16">
        <f t="shared" si="57"/>
        <v>5960</v>
      </c>
      <c r="K162" s="8" t="s">
        <v>84</v>
      </c>
      <c r="L162" s="7">
        <f t="shared" si="58"/>
        <v>61</v>
      </c>
      <c r="M162" s="10">
        <v>5.96</v>
      </c>
      <c r="N162" s="11" t="s">
        <v>135</v>
      </c>
      <c r="O162" s="7" t="str">
        <v/>
      </c>
      <c r="P162" s="7" t="str">
        <v/>
      </c>
      <c r="R162" s="8" t="s">
        <v>84</v>
      </c>
      <c r="S162" s="7">
        <f t="shared" si="59"/>
        <v>61</v>
      </c>
      <c r="T162" s="10">
        <v>5.96</v>
      </c>
      <c r="U162" s="11" t="s">
        <v>135</v>
      </c>
      <c r="V162" s="7" t="str">
        <v/>
      </c>
      <c r="W162" s="7" t="str">
        <v/>
      </c>
      <c r="Y162" s="8" t="s">
        <v>84</v>
      </c>
      <c r="Z162" s="7">
        <f t="shared" si="60"/>
        <v>61</v>
      </c>
      <c r="AA162" s="10">
        <v>5.96</v>
      </c>
      <c r="AB162" s="11" t="s">
        <v>135</v>
      </c>
      <c r="AC162" s="7" t="str">
        <v/>
      </c>
      <c r="AD162" s="7" t="str">
        <v/>
      </c>
      <c r="AF162" s="8" t="s">
        <v>84</v>
      </c>
      <c r="AG162" s="7">
        <f t="shared" si="61"/>
        <v>61</v>
      </c>
      <c r="AH162" s="10">
        <v>5.96</v>
      </c>
      <c r="AI162" s="11" t="s">
        <v>135</v>
      </c>
      <c r="AJ162" s="7" t="str">
        <v/>
      </c>
      <c r="AK162" s="7" t="str">
        <v/>
      </c>
      <c r="AM162" s="8" t="s">
        <v>84</v>
      </c>
      <c r="AN162" s="7">
        <f t="shared" si="62"/>
        <v>61</v>
      </c>
      <c r="AO162" s="10">
        <v>5.96</v>
      </c>
      <c r="AP162" s="11" t="s">
        <v>135</v>
      </c>
      <c r="AQ162" s="7" t="str">
        <v/>
      </c>
      <c r="AR162" s="7" t="str">
        <v/>
      </c>
      <c r="AT162" s="8" t="s">
        <v>84</v>
      </c>
      <c r="AU162" s="7">
        <f t="shared" si="63"/>
        <v>61</v>
      </c>
      <c r="AV162" s="10">
        <v>5.96</v>
      </c>
      <c r="AW162" s="11" t="s">
        <v>135</v>
      </c>
      <c r="AX162" s="7" t="str">
        <v/>
      </c>
      <c r="AY162" s="7" t="str">
        <v/>
      </c>
      <c r="BA162" s="8" t="s">
        <v>84</v>
      </c>
      <c r="BB162" s="7">
        <f t="shared" si="64"/>
        <v>61</v>
      </c>
      <c r="BC162" s="10">
        <v>5.96</v>
      </c>
      <c r="BD162" s="11" t="s">
        <v>135</v>
      </c>
      <c r="BE162" s="7" t="str">
        <v/>
      </c>
      <c r="BF162" s="7" t="str">
        <v/>
      </c>
      <c r="BH162" s="8" t="s">
        <v>84</v>
      </c>
      <c r="BI162" s="7">
        <f t="shared" si="65"/>
        <v>61</v>
      </c>
      <c r="BJ162" s="10">
        <v>5.96</v>
      </c>
      <c r="BK162" s="11" t="s">
        <v>135</v>
      </c>
      <c r="BL162" s="7" t="str">
        <v/>
      </c>
      <c r="BM162" s="7" t="str">
        <v/>
      </c>
      <c r="BO162" s="8" t="s">
        <v>84</v>
      </c>
      <c r="BP162" s="7">
        <f t="shared" si="66"/>
        <v>61</v>
      </c>
      <c r="BQ162" s="10">
        <v>5.96</v>
      </c>
      <c r="BR162" s="11" t="s">
        <v>135</v>
      </c>
      <c r="BS162" s="7" t="str">
        <v/>
      </c>
      <c r="BT162" s="7" t="str">
        <v/>
      </c>
      <c r="BV162" s="8" t="s">
        <v>84</v>
      </c>
      <c r="BW162" s="7">
        <f t="shared" si="67"/>
        <v>61</v>
      </c>
      <c r="BX162" s="10">
        <v>5.96</v>
      </c>
      <c r="BY162" s="11" t="s">
        <v>135</v>
      </c>
      <c r="BZ162" s="7" t="str">
        <v/>
      </c>
      <c r="CA162" s="7" t="str">
        <v/>
      </c>
      <c r="CC162" s="8" t="s">
        <v>84</v>
      </c>
      <c r="CD162" s="7">
        <f t="shared" si="68"/>
        <v>61</v>
      </c>
      <c r="CE162" s="10">
        <v>5.96</v>
      </c>
      <c r="CF162" s="11" t="s">
        <v>135</v>
      </c>
      <c r="CG162" s="7" t="str">
        <v/>
      </c>
      <c r="CH162" s="7" t="str">
        <v/>
      </c>
      <c r="CJ162" s="8" t="s">
        <v>84</v>
      </c>
      <c r="CK162" s="7">
        <f t="shared" si="69"/>
        <v>61</v>
      </c>
      <c r="CL162" s="10">
        <v>5.96</v>
      </c>
      <c r="CM162" s="11" t="s">
        <v>135</v>
      </c>
      <c r="CN162" s="7" t="str">
        <v/>
      </c>
      <c r="CO162" s="7" t="str">
        <v/>
      </c>
      <c r="CQ162" s="8" t="s">
        <v>84</v>
      </c>
      <c r="CR162" s="7">
        <f t="shared" si="70"/>
        <v>61</v>
      </c>
      <c r="CS162" s="10">
        <v>5.96</v>
      </c>
      <c r="CT162" s="11" t="s">
        <v>135</v>
      </c>
      <c r="CU162" s="7" t="str">
        <v/>
      </c>
      <c r="CV162" s="7" t="str">
        <v/>
      </c>
      <c r="CX162" s="8" t="s">
        <v>84</v>
      </c>
      <c r="CY162" s="7">
        <f t="shared" si="71"/>
        <v>61</v>
      </c>
      <c r="CZ162" s="10">
        <v>5.96</v>
      </c>
      <c r="DA162" s="11" t="s">
        <v>135</v>
      </c>
      <c r="DB162" s="7" t="str">
        <v/>
      </c>
      <c r="DC162" s="7" t="str">
        <v/>
      </c>
      <c r="DE162" s="8" t="s">
        <v>84</v>
      </c>
      <c r="DF162" s="7">
        <f t="shared" si="72"/>
        <v>61</v>
      </c>
      <c r="DG162" s="10">
        <v>5.96</v>
      </c>
      <c r="DH162" s="11" t="s">
        <v>135</v>
      </c>
      <c r="DI162" s="7" t="str">
        <v/>
      </c>
      <c r="DJ162" s="7" t="str">
        <v/>
      </c>
      <c r="DL162" s="8" t="s">
        <v>84</v>
      </c>
      <c r="DM162" s="7">
        <f t="shared" si="73"/>
        <v>61</v>
      </c>
      <c r="DN162" s="10">
        <v>5.96</v>
      </c>
      <c r="DO162" s="11" t="s">
        <v>135</v>
      </c>
      <c r="DP162" s="7" t="str">
        <v/>
      </c>
      <c r="DQ162" s="7" t="str">
        <v/>
      </c>
      <c r="DS162" s="8" t="s">
        <v>84</v>
      </c>
      <c r="DT162" s="7">
        <f t="shared" si="74"/>
        <v>61</v>
      </c>
      <c r="DU162" s="10">
        <v>5.96</v>
      </c>
      <c r="DV162" s="11" t="s">
        <v>135</v>
      </c>
      <c r="DW162" s="7" t="str">
        <v/>
      </c>
      <c r="DX162" s="7" t="str">
        <v/>
      </c>
      <c r="DZ162" s="8" t="s">
        <v>84</v>
      </c>
      <c r="EA162" s="7">
        <f t="shared" si="75"/>
        <v>61</v>
      </c>
      <c r="EB162" s="10">
        <v>5.96</v>
      </c>
      <c r="EC162" s="11" t="s">
        <v>135</v>
      </c>
      <c r="ED162" s="7" t="str">
        <v/>
      </c>
      <c r="EE162" s="7" t="str">
        <v/>
      </c>
      <c r="EG162" s="8" t="s">
        <v>84</v>
      </c>
      <c r="EH162" s="7">
        <f t="shared" si="76"/>
        <v>61</v>
      </c>
      <c r="EI162" s="10">
        <v>5.96</v>
      </c>
      <c r="EJ162" s="11" t="s">
        <v>135</v>
      </c>
      <c r="EK162" s="7" t="str">
        <v/>
      </c>
      <c r="EL162" s="7" t="str">
        <v/>
      </c>
      <c r="EN162" s="8" t="s">
        <v>84</v>
      </c>
      <c r="EO162" s="7">
        <f t="shared" si="77"/>
        <v>61</v>
      </c>
      <c r="EP162" s="10">
        <v>5.96</v>
      </c>
      <c r="EQ162" s="11" t="s">
        <v>135</v>
      </c>
      <c r="ER162" s="7" t="str">
        <v/>
      </c>
      <c r="ES162" s="7" t="str">
        <v/>
      </c>
      <c r="EU162" s="8" t="s">
        <v>84</v>
      </c>
      <c r="EV162" s="7">
        <f t="shared" si="78"/>
        <v>61</v>
      </c>
      <c r="EW162" s="10">
        <v>5.96</v>
      </c>
      <c r="EX162" s="11" t="s">
        <v>135</v>
      </c>
      <c r="EY162" s="7" t="str">
        <v/>
      </c>
      <c r="EZ162" s="7" t="str">
        <v/>
      </c>
      <c r="FB162" s="8" t="s">
        <v>84</v>
      </c>
      <c r="FC162" s="7">
        <f t="shared" si="79"/>
        <v>61</v>
      </c>
      <c r="FD162" s="10">
        <v>5.96</v>
      </c>
      <c r="FE162" s="11" t="s">
        <v>135</v>
      </c>
      <c r="FF162" s="7" t="str">
        <v/>
      </c>
      <c r="FG162" s="7" t="str">
        <v/>
      </c>
      <c r="FI162" s="8" t="s">
        <v>84</v>
      </c>
      <c r="FJ162" s="7">
        <f t="shared" si="80"/>
        <v>61</v>
      </c>
      <c r="FK162" s="10">
        <v>5.96</v>
      </c>
      <c r="FL162" s="11" t="s">
        <v>135</v>
      </c>
      <c r="FM162" s="7" t="str">
        <v/>
      </c>
      <c r="FN162" s="7" t="str">
        <v/>
      </c>
      <c r="FP162" s="8" t="s">
        <v>84</v>
      </c>
      <c r="FQ162" s="7">
        <f t="shared" si="81"/>
        <v>61</v>
      </c>
      <c r="FR162" s="10">
        <v>5.96</v>
      </c>
      <c r="FS162" s="11" t="s">
        <v>135</v>
      </c>
      <c r="FT162" s="7" t="str">
        <v/>
      </c>
      <c r="FU162" s="7" t="str">
        <v/>
      </c>
      <c r="FW162" s="8" t="s">
        <v>84</v>
      </c>
      <c r="FX162" s="7">
        <f t="shared" si="82"/>
        <v>61</v>
      </c>
      <c r="FY162" s="10">
        <v>5.96</v>
      </c>
      <c r="FZ162" s="11" t="s">
        <v>135</v>
      </c>
      <c r="GA162" s="7" t="str">
        <v/>
      </c>
      <c r="GB162" s="7" t="str">
        <v/>
      </c>
    </row>
    <row r="163" spans="2:184" ht="15.75" x14ac:dyDescent="0.25">
      <c r="B163" s="82">
        <f t="shared" si="83"/>
        <v>38718</v>
      </c>
      <c r="C163" s="8" t="s">
        <v>84</v>
      </c>
      <c r="D163" s="7">
        <f t="shared" si="56"/>
        <v>61</v>
      </c>
      <c r="E163" s="10">
        <v>38.718000000000004</v>
      </c>
      <c r="F163" s="11" t="s">
        <v>132</v>
      </c>
      <c r="G163" s="7" t="str">
        <v/>
      </c>
      <c r="H163" s="7" t="str">
        <v/>
      </c>
      <c r="J163" s="16">
        <f t="shared" si="57"/>
        <v>38718</v>
      </c>
      <c r="K163" s="8" t="s">
        <v>84</v>
      </c>
      <c r="L163" s="7">
        <f t="shared" si="58"/>
        <v>61</v>
      </c>
      <c r="M163" s="10">
        <v>38.718000000000004</v>
      </c>
      <c r="N163" s="11" t="s">
        <v>132</v>
      </c>
      <c r="O163" s="7" t="str">
        <v/>
      </c>
      <c r="P163" s="7" t="str">
        <v/>
      </c>
      <c r="R163" s="8" t="s">
        <v>84</v>
      </c>
      <c r="S163" s="7">
        <f t="shared" si="59"/>
        <v>61</v>
      </c>
      <c r="T163" s="10">
        <v>38.718000000000004</v>
      </c>
      <c r="U163" s="11" t="s">
        <v>132</v>
      </c>
      <c r="V163" s="7" t="str">
        <v/>
      </c>
      <c r="W163" s="7" t="str">
        <v/>
      </c>
      <c r="Y163" s="8" t="s">
        <v>84</v>
      </c>
      <c r="Z163" s="7">
        <f t="shared" si="60"/>
        <v>61</v>
      </c>
      <c r="AA163" s="10">
        <v>38.718000000000004</v>
      </c>
      <c r="AB163" s="11" t="s">
        <v>132</v>
      </c>
      <c r="AC163" s="7" t="str">
        <v/>
      </c>
      <c r="AD163" s="7" t="str">
        <v/>
      </c>
      <c r="AF163" s="8" t="s">
        <v>84</v>
      </c>
      <c r="AG163" s="7">
        <f t="shared" si="61"/>
        <v>61</v>
      </c>
      <c r="AH163" s="10">
        <v>38.718000000000004</v>
      </c>
      <c r="AI163" s="11" t="s">
        <v>132</v>
      </c>
      <c r="AJ163" s="7" t="str">
        <v/>
      </c>
      <c r="AK163" s="7" t="str">
        <v/>
      </c>
      <c r="AM163" s="8" t="s">
        <v>84</v>
      </c>
      <c r="AN163" s="7">
        <f t="shared" si="62"/>
        <v>61</v>
      </c>
      <c r="AO163" s="10">
        <v>38.718000000000004</v>
      </c>
      <c r="AP163" s="11" t="s">
        <v>132</v>
      </c>
      <c r="AQ163" s="7" t="str">
        <v/>
      </c>
      <c r="AR163" s="7" t="str">
        <v/>
      </c>
      <c r="AT163" s="8" t="s">
        <v>84</v>
      </c>
      <c r="AU163" s="7">
        <f t="shared" si="63"/>
        <v>61</v>
      </c>
      <c r="AV163" s="10">
        <v>38.718000000000004</v>
      </c>
      <c r="AW163" s="11" t="s">
        <v>132</v>
      </c>
      <c r="AX163" s="7" t="str">
        <v/>
      </c>
      <c r="AY163" s="7" t="str">
        <v/>
      </c>
      <c r="BA163" s="8" t="s">
        <v>84</v>
      </c>
      <c r="BB163" s="7">
        <f t="shared" si="64"/>
        <v>61</v>
      </c>
      <c r="BC163" s="10">
        <v>38.718000000000004</v>
      </c>
      <c r="BD163" s="11" t="s">
        <v>132</v>
      </c>
      <c r="BE163" s="7" t="str">
        <v/>
      </c>
      <c r="BF163" s="7" t="str">
        <v/>
      </c>
      <c r="BH163" s="8" t="s">
        <v>84</v>
      </c>
      <c r="BI163" s="7">
        <f t="shared" si="65"/>
        <v>61</v>
      </c>
      <c r="BJ163" s="10">
        <v>38.718000000000004</v>
      </c>
      <c r="BK163" s="11" t="s">
        <v>132</v>
      </c>
      <c r="BL163" s="7" t="str">
        <v/>
      </c>
      <c r="BM163" s="7" t="str">
        <v/>
      </c>
      <c r="BO163" s="8" t="s">
        <v>84</v>
      </c>
      <c r="BP163" s="7">
        <f t="shared" si="66"/>
        <v>61</v>
      </c>
      <c r="BQ163" s="10">
        <v>38.718000000000004</v>
      </c>
      <c r="BR163" s="11" t="s">
        <v>132</v>
      </c>
      <c r="BS163" s="7" t="str">
        <v/>
      </c>
      <c r="BT163" s="7" t="str">
        <v/>
      </c>
      <c r="BV163" s="8" t="s">
        <v>84</v>
      </c>
      <c r="BW163" s="7">
        <f t="shared" si="67"/>
        <v>61</v>
      </c>
      <c r="BX163" s="10">
        <v>38.718000000000004</v>
      </c>
      <c r="BY163" s="11" t="s">
        <v>132</v>
      </c>
      <c r="BZ163" s="7" t="str">
        <v/>
      </c>
      <c r="CA163" s="7" t="str">
        <v/>
      </c>
      <c r="CC163" s="8" t="s">
        <v>84</v>
      </c>
      <c r="CD163" s="7">
        <f t="shared" si="68"/>
        <v>61</v>
      </c>
      <c r="CE163" s="10">
        <v>38.718000000000004</v>
      </c>
      <c r="CF163" s="11" t="s">
        <v>132</v>
      </c>
      <c r="CG163" s="7" t="str">
        <v/>
      </c>
      <c r="CH163" s="7" t="str">
        <v/>
      </c>
      <c r="CJ163" s="8" t="s">
        <v>84</v>
      </c>
      <c r="CK163" s="7">
        <f t="shared" si="69"/>
        <v>61</v>
      </c>
      <c r="CL163" s="10">
        <v>38.718000000000004</v>
      </c>
      <c r="CM163" s="11" t="s">
        <v>132</v>
      </c>
      <c r="CN163" s="7" t="str">
        <v/>
      </c>
      <c r="CO163" s="7" t="str">
        <v/>
      </c>
      <c r="CQ163" s="8" t="s">
        <v>84</v>
      </c>
      <c r="CR163" s="7">
        <f t="shared" si="70"/>
        <v>61</v>
      </c>
      <c r="CS163" s="10">
        <v>38.718000000000004</v>
      </c>
      <c r="CT163" s="11" t="s">
        <v>132</v>
      </c>
      <c r="CU163" s="7" t="str">
        <v/>
      </c>
      <c r="CV163" s="7" t="str">
        <v/>
      </c>
      <c r="CX163" s="8" t="s">
        <v>84</v>
      </c>
      <c r="CY163" s="7">
        <f t="shared" si="71"/>
        <v>61</v>
      </c>
      <c r="CZ163" s="10">
        <v>38.718000000000004</v>
      </c>
      <c r="DA163" s="11" t="s">
        <v>132</v>
      </c>
      <c r="DB163" s="7" t="str">
        <v/>
      </c>
      <c r="DC163" s="7" t="str">
        <v/>
      </c>
      <c r="DE163" s="8" t="s">
        <v>84</v>
      </c>
      <c r="DF163" s="7">
        <f t="shared" si="72"/>
        <v>61</v>
      </c>
      <c r="DG163" s="10">
        <v>38.718000000000004</v>
      </c>
      <c r="DH163" s="11" t="s">
        <v>132</v>
      </c>
      <c r="DI163" s="7" t="str">
        <v/>
      </c>
      <c r="DJ163" s="7" t="str">
        <v/>
      </c>
      <c r="DL163" s="8" t="s">
        <v>84</v>
      </c>
      <c r="DM163" s="7">
        <f t="shared" si="73"/>
        <v>61</v>
      </c>
      <c r="DN163" s="10">
        <v>38.718000000000004</v>
      </c>
      <c r="DO163" s="11" t="s">
        <v>132</v>
      </c>
      <c r="DP163" s="7" t="str">
        <v/>
      </c>
      <c r="DQ163" s="7" t="str">
        <v/>
      </c>
      <c r="DS163" s="8" t="s">
        <v>84</v>
      </c>
      <c r="DT163" s="7">
        <f t="shared" si="74"/>
        <v>61</v>
      </c>
      <c r="DU163" s="10">
        <v>38.718000000000004</v>
      </c>
      <c r="DV163" s="11" t="s">
        <v>132</v>
      </c>
      <c r="DW163" s="7" t="str">
        <v/>
      </c>
      <c r="DX163" s="7" t="str">
        <v/>
      </c>
      <c r="DZ163" s="8" t="s">
        <v>84</v>
      </c>
      <c r="EA163" s="7">
        <f t="shared" si="75"/>
        <v>61</v>
      </c>
      <c r="EB163" s="10">
        <v>38.718000000000004</v>
      </c>
      <c r="EC163" s="11" t="s">
        <v>132</v>
      </c>
      <c r="ED163" s="7" t="str">
        <v/>
      </c>
      <c r="EE163" s="7" t="str">
        <v/>
      </c>
      <c r="EG163" s="8" t="s">
        <v>84</v>
      </c>
      <c r="EH163" s="7">
        <f t="shared" si="76"/>
        <v>61</v>
      </c>
      <c r="EI163" s="10">
        <v>38.718000000000004</v>
      </c>
      <c r="EJ163" s="11" t="s">
        <v>132</v>
      </c>
      <c r="EK163" s="7" t="str">
        <v/>
      </c>
      <c r="EL163" s="7" t="str">
        <v/>
      </c>
      <c r="EN163" s="8" t="s">
        <v>84</v>
      </c>
      <c r="EO163" s="7">
        <f t="shared" si="77"/>
        <v>61</v>
      </c>
      <c r="EP163" s="10">
        <v>38.718000000000004</v>
      </c>
      <c r="EQ163" s="11" t="s">
        <v>132</v>
      </c>
      <c r="ER163" s="7" t="str">
        <v/>
      </c>
      <c r="ES163" s="7" t="str">
        <v/>
      </c>
      <c r="EU163" s="8" t="s">
        <v>84</v>
      </c>
      <c r="EV163" s="7">
        <f t="shared" si="78"/>
        <v>61</v>
      </c>
      <c r="EW163" s="10">
        <v>38.718000000000004</v>
      </c>
      <c r="EX163" s="11" t="s">
        <v>132</v>
      </c>
      <c r="EY163" s="7" t="str">
        <v/>
      </c>
      <c r="EZ163" s="7" t="str">
        <v/>
      </c>
      <c r="FB163" s="8" t="s">
        <v>84</v>
      </c>
      <c r="FC163" s="7">
        <f t="shared" si="79"/>
        <v>61</v>
      </c>
      <c r="FD163" s="10">
        <v>38.718000000000004</v>
      </c>
      <c r="FE163" s="11" t="s">
        <v>132</v>
      </c>
      <c r="FF163" s="7" t="str">
        <v/>
      </c>
      <c r="FG163" s="7" t="str">
        <v/>
      </c>
      <c r="FI163" s="8" t="s">
        <v>84</v>
      </c>
      <c r="FJ163" s="7">
        <f t="shared" si="80"/>
        <v>61</v>
      </c>
      <c r="FK163" s="10">
        <v>38.718000000000004</v>
      </c>
      <c r="FL163" s="11" t="s">
        <v>132</v>
      </c>
      <c r="FM163" s="7" t="str">
        <v/>
      </c>
      <c r="FN163" s="7" t="str">
        <v/>
      </c>
      <c r="FP163" s="8" t="s">
        <v>84</v>
      </c>
      <c r="FQ163" s="7">
        <f t="shared" si="81"/>
        <v>61</v>
      </c>
      <c r="FR163" s="10">
        <v>38.718000000000004</v>
      </c>
      <c r="FS163" s="11" t="s">
        <v>132</v>
      </c>
      <c r="FT163" s="7" t="str">
        <v/>
      </c>
      <c r="FU163" s="7" t="str">
        <v/>
      </c>
      <c r="FW163" s="8" t="s">
        <v>84</v>
      </c>
      <c r="FX163" s="7">
        <f t="shared" si="82"/>
        <v>61</v>
      </c>
      <c r="FY163" s="10">
        <v>38.718000000000004</v>
      </c>
      <c r="FZ163" s="11" t="s">
        <v>132</v>
      </c>
      <c r="GA163" s="7" t="str">
        <v/>
      </c>
      <c r="GB163" s="7" t="str">
        <v/>
      </c>
    </row>
    <row r="164" spans="2:184" ht="15.75" x14ac:dyDescent="0.25">
      <c r="B164" s="82">
        <f t="shared" si="83"/>
        <v>43945</v>
      </c>
      <c r="C164" s="8" t="s">
        <v>84</v>
      </c>
      <c r="D164" s="7">
        <f t="shared" si="56"/>
        <v>61</v>
      </c>
      <c r="E164" s="10">
        <v>43.945</v>
      </c>
      <c r="F164" s="11" t="s">
        <v>133</v>
      </c>
      <c r="G164" s="7" t="str">
        <v/>
      </c>
      <c r="H164" s="7" t="str">
        <v/>
      </c>
      <c r="J164" s="16">
        <f t="shared" si="57"/>
        <v>43945</v>
      </c>
      <c r="K164" s="8" t="s">
        <v>84</v>
      </c>
      <c r="L164" s="7">
        <f t="shared" si="58"/>
        <v>61</v>
      </c>
      <c r="M164" s="10">
        <v>43.945</v>
      </c>
      <c r="N164" s="11" t="s">
        <v>133</v>
      </c>
      <c r="O164" s="7" t="str">
        <v/>
      </c>
      <c r="P164" s="7" t="str">
        <v/>
      </c>
      <c r="R164" s="8" t="s">
        <v>84</v>
      </c>
      <c r="S164" s="7">
        <f t="shared" si="59"/>
        <v>61</v>
      </c>
      <c r="T164" s="10">
        <v>43.945</v>
      </c>
      <c r="U164" s="11" t="s">
        <v>133</v>
      </c>
      <c r="V164" s="7" t="str">
        <v/>
      </c>
      <c r="W164" s="7" t="str">
        <v/>
      </c>
      <c r="Y164" s="8" t="s">
        <v>84</v>
      </c>
      <c r="Z164" s="7">
        <f t="shared" si="60"/>
        <v>61</v>
      </c>
      <c r="AA164" s="10">
        <v>43.945</v>
      </c>
      <c r="AB164" s="11" t="s">
        <v>133</v>
      </c>
      <c r="AC164" s="7" t="str">
        <v/>
      </c>
      <c r="AD164" s="7" t="str">
        <v/>
      </c>
      <c r="AF164" s="8" t="s">
        <v>84</v>
      </c>
      <c r="AG164" s="7">
        <f t="shared" si="61"/>
        <v>61</v>
      </c>
      <c r="AH164" s="10">
        <v>43.945</v>
      </c>
      <c r="AI164" s="11" t="s">
        <v>133</v>
      </c>
      <c r="AJ164" s="7" t="str">
        <v/>
      </c>
      <c r="AK164" s="7" t="str">
        <v/>
      </c>
      <c r="AM164" s="8" t="s">
        <v>84</v>
      </c>
      <c r="AN164" s="7">
        <f t="shared" si="62"/>
        <v>61</v>
      </c>
      <c r="AO164" s="10">
        <v>43.945</v>
      </c>
      <c r="AP164" s="11" t="s">
        <v>133</v>
      </c>
      <c r="AQ164" s="7" t="str">
        <v/>
      </c>
      <c r="AR164" s="7" t="str">
        <v/>
      </c>
      <c r="AT164" s="8" t="s">
        <v>84</v>
      </c>
      <c r="AU164" s="7">
        <f t="shared" si="63"/>
        <v>61</v>
      </c>
      <c r="AV164" s="10">
        <v>43.945</v>
      </c>
      <c r="AW164" s="11" t="s">
        <v>133</v>
      </c>
      <c r="AX164" s="7" t="str">
        <v/>
      </c>
      <c r="AY164" s="7" t="str">
        <v/>
      </c>
      <c r="BA164" s="8" t="s">
        <v>84</v>
      </c>
      <c r="BB164" s="7">
        <f t="shared" si="64"/>
        <v>61</v>
      </c>
      <c r="BC164" s="10">
        <v>43.945</v>
      </c>
      <c r="BD164" s="11" t="s">
        <v>133</v>
      </c>
      <c r="BE164" s="7" t="str">
        <v/>
      </c>
      <c r="BF164" s="7" t="str">
        <v/>
      </c>
      <c r="BH164" s="8" t="s">
        <v>84</v>
      </c>
      <c r="BI164" s="7">
        <f t="shared" si="65"/>
        <v>61</v>
      </c>
      <c r="BJ164" s="10">
        <v>43.945</v>
      </c>
      <c r="BK164" s="11" t="s">
        <v>133</v>
      </c>
      <c r="BL164" s="7" t="str">
        <v/>
      </c>
      <c r="BM164" s="7" t="str">
        <v/>
      </c>
      <c r="BO164" s="8" t="s">
        <v>84</v>
      </c>
      <c r="BP164" s="7">
        <f t="shared" si="66"/>
        <v>61</v>
      </c>
      <c r="BQ164" s="10">
        <v>43.945</v>
      </c>
      <c r="BR164" s="11" t="s">
        <v>133</v>
      </c>
      <c r="BS164" s="7" t="str">
        <v/>
      </c>
      <c r="BT164" s="7" t="str">
        <v/>
      </c>
      <c r="BV164" s="8" t="s">
        <v>84</v>
      </c>
      <c r="BW164" s="7">
        <f t="shared" si="67"/>
        <v>61</v>
      </c>
      <c r="BX164" s="10">
        <v>43.945</v>
      </c>
      <c r="BY164" s="11" t="s">
        <v>133</v>
      </c>
      <c r="BZ164" s="7" t="str">
        <v/>
      </c>
      <c r="CA164" s="7" t="str">
        <v/>
      </c>
      <c r="CC164" s="8" t="s">
        <v>84</v>
      </c>
      <c r="CD164" s="7">
        <f t="shared" si="68"/>
        <v>61</v>
      </c>
      <c r="CE164" s="10">
        <v>43.945</v>
      </c>
      <c r="CF164" s="11" t="s">
        <v>133</v>
      </c>
      <c r="CG164" s="7" t="str">
        <v/>
      </c>
      <c r="CH164" s="7" t="str">
        <v/>
      </c>
      <c r="CJ164" s="8" t="s">
        <v>84</v>
      </c>
      <c r="CK164" s="7">
        <f t="shared" si="69"/>
        <v>61</v>
      </c>
      <c r="CL164" s="10">
        <v>43.945</v>
      </c>
      <c r="CM164" s="11" t="s">
        <v>133</v>
      </c>
      <c r="CN164" s="7" t="str">
        <v/>
      </c>
      <c r="CO164" s="7" t="str">
        <v/>
      </c>
      <c r="CQ164" s="8" t="s">
        <v>84</v>
      </c>
      <c r="CR164" s="7">
        <f t="shared" si="70"/>
        <v>61</v>
      </c>
      <c r="CS164" s="10">
        <v>43.945</v>
      </c>
      <c r="CT164" s="11" t="s">
        <v>133</v>
      </c>
      <c r="CU164" s="7" t="str">
        <v/>
      </c>
      <c r="CV164" s="7" t="str">
        <v/>
      </c>
      <c r="CX164" s="8" t="s">
        <v>84</v>
      </c>
      <c r="CY164" s="7">
        <f t="shared" si="71"/>
        <v>61</v>
      </c>
      <c r="CZ164" s="10">
        <v>43.945</v>
      </c>
      <c r="DA164" s="11" t="s">
        <v>133</v>
      </c>
      <c r="DB164" s="7" t="str">
        <v/>
      </c>
      <c r="DC164" s="7" t="str">
        <v/>
      </c>
      <c r="DE164" s="8" t="s">
        <v>84</v>
      </c>
      <c r="DF164" s="7">
        <f t="shared" si="72"/>
        <v>61</v>
      </c>
      <c r="DG164" s="10">
        <v>43.945</v>
      </c>
      <c r="DH164" s="11" t="s">
        <v>133</v>
      </c>
      <c r="DI164" s="7" t="str">
        <v/>
      </c>
      <c r="DJ164" s="7" t="str">
        <v/>
      </c>
      <c r="DL164" s="8" t="s">
        <v>84</v>
      </c>
      <c r="DM164" s="7">
        <f t="shared" si="73"/>
        <v>61</v>
      </c>
      <c r="DN164" s="10">
        <v>43.945</v>
      </c>
      <c r="DO164" s="11" t="s">
        <v>133</v>
      </c>
      <c r="DP164" s="7" t="str">
        <v/>
      </c>
      <c r="DQ164" s="7" t="str">
        <v/>
      </c>
      <c r="DS164" s="8" t="s">
        <v>84</v>
      </c>
      <c r="DT164" s="7">
        <f t="shared" si="74"/>
        <v>61</v>
      </c>
      <c r="DU164" s="10">
        <v>43.945</v>
      </c>
      <c r="DV164" s="11" t="s">
        <v>133</v>
      </c>
      <c r="DW164" s="7" t="str">
        <v/>
      </c>
      <c r="DX164" s="7" t="str">
        <v/>
      </c>
      <c r="DZ164" s="8" t="s">
        <v>84</v>
      </c>
      <c r="EA164" s="7">
        <f t="shared" si="75"/>
        <v>61</v>
      </c>
      <c r="EB164" s="10">
        <v>43.945</v>
      </c>
      <c r="EC164" s="11" t="s">
        <v>133</v>
      </c>
      <c r="ED164" s="7" t="str">
        <v/>
      </c>
      <c r="EE164" s="7" t="str">
        <v/>
      </c>
      <c r="EG164" s="8" t="s">
        <v>84</v>
      </c>
      <c r="EH164" s="7">
        <f t="shared" si="76"/>
        <v>61</v>
      </c>
      <c r="EI164" s="10">
        <v>43.945</v>
      </c>
      <c r="EJ164" s="11" t="s">
        <v>133</v>
      </c>
      <c r="EK164" s="7" t="str">
        <v/>
      </c>
      <c r="EL164" s="7" t="str">
        <v/>
      </c>
      <c r="EN164" s="8" t="s">
        <v>84</v>
      </c>
      <c r="EO164" s="7">
        <f t="shared" si="77"/>
        <v>61</v>
      </c>
      <c r="EP164" s="10">
        <v>43.945</v>
      </c>
      <c r="EQ164" s="11" t="s">
        <v>133</v>
      </c>
      <c r="ER164" s="7" t="str">
        <v/>
      </c>
      <c r="ES164" s="7" t="str">
        <v/>
      </c>
      <c r="EU164" s="8" t="s">
        <v>84</v>
      </c>
      <c r="EV164" s="7">
        <f t="shared" si="78"/>
        <v>61</v>
      </c>
      <c r="EW164" s="10">
        <v>43.945</v>
      </c>
      <c r="EX164" s="11" t="s">
        <v>133</v>
      </c>
      <c r="EY164" s="7" t="str">
        <v/>
      </c>
      <c r="EZ164" s="7" t="str">
        <v/>
      </c>
      <c r="FB164" s="8" t="s">
        <v>84</v>
      </c>
      <c r="FC164" s="7">
        <f t="shared" si="79"/>
        <v>61</v>
      </c>
      <c r="FD164" s="10">
        <v>43.945</v>
      </c>
      <c r="FE164" s="11" t="s">
        <v>133</v>
      </c>
      <c r="FF164" s="7" t="str">
        <v/>
      </c>
      <c r="FG164" s="7" t="str">
        <v/>
      </c>
      <c r="FI164" s="8" t="s">
        <v>84</v>
      </c>
      <c r="FJ164" s="7">
        <f t="shared" si="80"/>
        <v>61</v>
      </c>
      <c r="FK164" s="10">
        <v>43.945</v>
      </c>
      <c r="FL164" s="11" t="s">
        <v>133</v>
      </c>
      <c r="FM164" s="7" t="str">
        <v/>
      </c>
      <c r="FN164" s="7" t="str">
        <v/>
      </c>
      <c r="FP164" s="8" t="s">
        <v>84</v>
      </c>
      <c r="FQ164" s="7">
        <f t="shared" si="81"/>
        <v>61</v>
      </c>
      <c r="FR164" s="10">
        <v>43.945</v>
      </c>
      <c r="FS164" s="11" t="s">
        <v>133</v>
      </c>
      <c r="FT164" s="7" t="str">
        <v/>
      </c>
      <c r="FU164" s="7" t="str">
        <v/>
      </c>
      <c r="FW164" s="8" t="s">
        <v>84</v>
      </c>
      <c r="FX164" s="7">
        <f t="shared" si="82"/>
        <v>61</v>
      </c>
      <c r="FY164" s="10">
        <v>43.945</v>
      </c>
      <c r="FZ164" s="11" t="s">
        <v>133</v>
      </c>
      <c r="GA164" s="7" t="str">
        <v/>
      </c>
      <c r="GB164" s="7" t="str">
        <v/>
      </c>
    </row>
    <row r="165" spans="2:184" ht="15.75" x14ac:dyDescent="0.25">
      <c r="B165" s="82">
        <f t="shared" si="83"/>
        <v>5633</v>
      </c>
      <c r="C165" s="8" t="s">
        <v>85</v>
      </c>
      <c r="D165" s="7">
        <f t="shared" si="56"/>
        <v>62</v>
      </c>
      <c r="E165" s="17">
        <v>5.633</v>
      </c>
      <c r="F165" s="11" t="s">
        <v>134</v>
      </c>
      <c r="G165" s="7" t="str">
        <v/>
      </c>
      <c r="H165" s="7" t="str">
        <v/>
      </c>
      <c r="J165" s="16">
        <f t="shared" si="57"/>
        <v>5635</v>
      </c>
      <c r="K165" s="8" t="s">
        <v>85</v>
      </c>
      <c r="L165" s="7">
        <f t="shared" si="58"/>
        <v>62</v>
      </c>
      <c r="M165" s="10">
        <v>5.6349999999999998</v>
      </c>
      <c r="N165" s="11" t="s">
        <v>134</v>
      </c>
      <c r="O165" s="7" t="str">
        <v/>
      </c>
      <c r="P165" s="7" t="str">
        <v/>
      </c>
      <c r="R165" s="8" t="s">
        <v>85</v>
      </c>
      <c r="S165" s="7">
        <f t="shared" si="59"/>
        <v>62</v>
      </c>
      <c r="T165" s="10">
        <v>5.6349999999999998</v>
      </c>
      <c r="U165" s="11" t="s">
        <v>134</v>
      </c>
      <c r="V165" s="7" t="str">
        <v/>
      </c>
      <c r="W165" s="7" t="str">
        <v/>
      </c>
      <c r="Y165" s="8" t="s">
        <v>85</v>
      </c>
      <c r="Z165" s="7">
        <f t="shared" si="60"/>
        <v>62</v>
      </c>
      <c r="AA165" s="10">
        <v>5.6349999999999998</v>
      </c>
      <c r="AB165" s="11" t="s">
        <v>134</v>
      </c>
      <c r="AC165" s="7" t="str">
        <v/>
      </c>
      <c r="AD165" s="7" t="str">
        <v/>
      </c>
      <c r="AF165" s="8" t="s">
        <v>85</v>
      </c>
      <c r="AG165" s="7">
        <f t="shared" si="61"/>
        <v>62</v>
      </c>
      <c r="AH165" s="10">
        <v>5.6349999999999998</v>
      </c>
      <c r="AI165" s="11" t="s">
        <v>134</v>
      </c>
      <c r="AJ165" s="7" t="str">
        <v/>
      </c>
      <c r="AK165" s="7" t="str">
        <v/>
      </c>
      <c r="AM165" s="8" t="s">
        <v>85</v>
      </c>
      <c r="AN165" s="7">
        <f t="shared" si="62"/>
        <v>62</v>
      </c>
      <c r="AO165" s="10">
        <v>5.6349999999999998</v>
      </c>
      <c r="AP165" s="11" t="s">
        <v>134</v>
      </c>
      <c r="AQ165" s="7" t="str">
        <v/>
      </c>
      <c r="AR165" s="7" t="str">
        <v/>
      </c>
      <c r="AT165" s="8" t="s">
        <v>85</v>
      </c>
      <c r="AU165" s="7">
        <f t="shared" si="63"/>
        <v>62</v>
      </c>
      <c r="AV165" s="10">
        <v>5.6349999999999998</v>
      </c>
      <c r="AW165" s="11" t="s">
        <v>134</v>
      </c>
      <c r="AX165" s="7" t="str">
        <v/>
      </c>
      <c r="AY165" s="7" t="str">
        <v/>
      </c>
      <c r="BA165" s="8" t="s">
        <v>85</v>
      </c>
      <c r="BB165" s="7">
        <f t="shared" si="64"/>
        <v>62</v>
      </c>
      <c r="BC165" s="10">
        <v>5.6349999999999998</v>
      </c>
      <c r="BD165" s="11" t="s">
        <v>134</v>
      </c>
      <c r="BE165" s="7" t="str">
        <v/>
      </c>
      <c r="BF165" s="7" t="str">
        <v/>
      </c>
      <c r="BH165" s="8" t="s">
        <v>85</v>
      </c>
      <c r="BI165" s="7">
        <f t="shared" si="65"/>
        <v>62</v>
      </c>
      <c r="BJ165" s="10">
        <v>5.6349999999999998</v>
      </c>
      <c r="BK165" s="11" t="s">
        <v>134</v>
      </c>
      <c r="BL165" s="7" t="str">
        <v/>
      </c>
      <c r="BM165" s="7" t="str">
        <v/>
      </c>
      <c r="BO165" s="8" t="s">
        <v>85</v>
      </c>
      <c r="BP165" s="7">
        <f t="shared" si="66"/>
        <v>62</v>
      </c>
      <c r="BQ165" s="10">
        <v>5.6349999999999998</v>
      </c>
      <c r="BR165" s="11" t="s">
        <v>134</v>
      </c>
      <c r="BS165" s="7" t="str">
        <v/>
      </c>
      <c r="BT165" s="7" t="str">
        <v/>
      </c>
      <c r="BV165" s="8" t="s">
        <v>85</v>
      </c>
      <c r="BW165" s="7">
        <f t="shared" si="67"/>
        <v>62</v>
      </c>
      <c r="BX165" s="10">
        <v>5.6349999999999998</v>
      </c>
      <c r="BY165" s="11" t="s">
        <v>134</v>
      </c>
      <c r="BZ165" s="7" t="str">
        <v/>
      </c>
      <c r="CA165" s="7" t="str">
        <v/>
      </c>
      <c r="CC165" s="8" t="s">
        <v>85</v>
      </c>
      <c r="CD165" s="7">
        <f t="shared" si="68"/>
        <v>62</v>
      </c>
      <c r="CE165" s="10">
        <v>5.6349999999999998</v>
      </c>
      <c r="CF165" s="11" t="s">
        <v>134</v>
      </c>
      <c r="CG165" s="7" t="str">
        <v/>
      </c>
      <c r="CH165" s="7" t="str">
        <v/>
      </c>
      <c r="CJ165" s="8" t="s">
        <v>85</v>
      </c>
      <c r="CK165" s="7">
        <f t="shared" si="69"/>
        <v>62</v>
      </c>
      <c r="CL165" s="10">
        <v>5.6349999999999998</v>
      </c>
      <c r="CM165" s="11" t="s">
        <v>134</v>
      </c>
      <c r="CN165" s="7" t="str">
        <v/>
      </c>
      <c r="CO165" s="7" t="str">
        <v/>
      </c>
      <c r="CQ165" s="8" t="s">
        <v>85</v>
      </c>
      <c r="CR165" s="7">
        <f t="shared" si="70"/>
        <v>62</v>
      </c>
      <c r="CS165" s="10">
        <v>5.6349999999999998</v>
      </c>
      <c r="CT165" s="11" t="s">
        <v>134</v>
      </c>
      <c r="CU165" s="7" t="str">
        <v/>
      </c>
      <c r="CV165" s="7" t="str">
        <v/>
      </c>
      <c r="CX165" s="8" t="s">
        <v>85</v>
      </c>
      <c r="CY165" s="7">
        <f t="shared" si="71"/>
        <v>62</v>
      </c>
      <c r="CZ165" s="10">
        <v>5.6349999999999998</v>
      </c>
      <c r="DA165" s="11" t="s">
        <v>134</v>
      </c>
      <c r="DB165" s="7" t="str">
        <v/>
      </c>
      <c r="DC165" s="7" t="str">
        <v/>
      </c>
      <c r="DE165" s="8" t="s">
        <v>85</v>
      </c>
      <c r="DF165" s="7">
        <f t="shared" si="72"/>
        <v>62</v>
      </c>
      <c r="DG165" s="10">
        <v>5.6349999999999998</v>
      </c>
      <c r="DH165" s="11" t="s">
        <v>134</v>
      </c>
      <c r="DI165" s="7" t="str">
        <v/>
      </c>
      <c r="DJ165" s="7" t="str">
        <v/>
      </c>
      <c r="DL165" s="8" t="s">
        <v>85</v>
      </c>
      <c r="DM165" s="7">
        <f t="shared" si="73"/>
        <v>62</v>
      </c>
      <c r="DN165" s="10">
        <v>5.6349999999999998</v>
      </c>
      <c r="DO165" s="11" t="s">
        <v>134</v>
      </c>
      <c r="DP165" s="7" t="str">
        <v/>
      </c>
      <c r="DQ165" s="7" t="str">
        <v/>
      </c>
      <c r="DS165" s="8" t="s">
        <v>85</v>
      </c>
      <c r="DT165" s="7">
        <f t="shared" si="74"/>
        <v>62</v>
      </c>
      <c r="DU165" s="10">
        <v>5.6349999999999998</v>
      </c>
      <c r="DV165" s="11" t="s">
        <v>134</v>
      </c>
      <c r="DW165" s="7" t="str">
        <v/>
      </c>
      <c r="DX165" s="7" t="str">
        <v/>
      </c>
      <c r="DZ165" s="8" t="s">
        <v>85</v>
      </c>
      <c r="EA165" s="7">
        <f t="shared" si="75"/>
        <v>62</v>
      </c>
      <c r="EB165" s="10">
        <v>5.6349999999999998</v>
      </c>
      <c r="EC165" s="11" t="s">
        <v>134</v>
      </c>
      <c r="ED165" s="7" t="str">
        <v/>
      </c>
      <c r="EE165" s="7" t="str">
        <v/>
      </c>
      <c r="EG165" s="8" t="s">
        <v>85</v>
      </c>
      <c r="EH165" s="7">
        <f t="shared" si="76"/>
        <v>62</v>
      </c>
      <c r="EI165" s="10">
        <v>5.6349999999999998</v>
      </c>
      <c r="EJ165" s="11" t="s">
        <v>134</v>
      </c>
      <c r="EK165" s="7" t="str">
        <v/>
      </c>
      <c r="EL165" s="7" t="str">
        <v/>
      </c>
      <c r="EN165" s="8" t="s">
        <v>85</v>
      </c>
      <c r="EO165" s="7">
        <f t="shared" si="77"/>
        <v>62</v>
      </c>
      <c r="EP165" s="10">
        <v>5.6349999999999998</v>
      </c>
      <c r="EQ165" s="11" t="s">
        <v>134</v>
      </c>
      <c r="ER165" s="7" t="str">
        <v/>
      </c>
      <c r="ES165" s="7" t="str">
        <v/>
      </c>
      <c r="EU165" s="8" t="s">
        <v>85</v>
      </c>
      <c r="EV165" s="7">
        <f t="shared" si="78"/>
        <v>62</v>
      </c>
      <c r="EW165" s="10">
        <v>5.6349999999999998</v>
      </c>
      <c r="EX165" s="11" t="s">
        <v>134</v>
      </c>
      <c r="EY165" s="7" t="str">
        <v/>
      </c>
      <c r="EZ165" s="7" t="str">
        <v/>
      </c>
      <c r="FB165" s="8" t="s">
        <v>85</v>
      </c>
      <c r="FC165" s="7">
        <f t="shared" si="79"/>
        <v>62</v>
      </c>
      <c r="FD165" s="10">
        <v>5.6349999999999998</v>
      </c>
      <c r="FE165" s="11" t="s">
        <v>134</v>
      </c>
      <c r="FF165" s="7" t="str">
        <v/>
      </c>
      <c r="FG165" s="7" t="str">
        <v/>
      </c>
      <c r="FI165" s="8" t="s">
        <v>85</v>
      </c>
      <c r="FJ165" s="7">
        <f t="shared" si="80"/>
        <v>62</v>
      </c>
      <c r="FK165" s="10">
        <v>5.6349999999999998</v>
      </c>
      <c r="FL165" s="11" t="s">
        <v>134</v>
      </c>
      <c r="FM165" s="7" t="str">
        <v/>
      </c>
      <c r="FN165" s="7" t="str">
        <v/>
      </c>
      <c r="FP165" s="8" t="s">
        <v>85</v>
      </c>
      <c r="FQ165" s="7">
        <f t="shared" si="81"/>
        <v>62</v>
      </c>
      <c r="FR165" s="10">
        <v>5.6349999999999998</v>
      </c>
      <c r="FS165" s="11" t="s">
        <v>134</v>
      </c>
      <c r="FT165" s="7" t="str">
        <v/>
      </c>
      <c r="FU165" s="7" t="str">
        <v/>
      </c>
      <c r="FW165" s="8" t="s">
        <v>85</v>
      </c>
      <c r="FX165" s="7">
        <f t="shared" si="82"/>
        <v>62</v>
      </c>
      <c r="FY165" s="10">
        <v>5.6349999999999998</v>
      </c>
      <c r="FZ165" s="11" t="s">
        <v>134</v>
      </c>
      <c r="GA165" s="7" t="str">
        <v/>
      </c>
      <c r="GB165" s="7" t="str">
        <v/>
      </c>
    </row>
    <row r="166" spans="2:184" ht="15.75" x14ac:dyDescent="0.25">
      <c r="B166" s="82">
        <f t="shared" si="83"/>
        <v>6205</v>
      </c>
      <c r="C166" s="8" t="s">
        <v>85</v>
      </c>
      <c r="D166" s="7">
        <f t="shared" si="56"/>
        <v>62</v>
      </c>
      <c r="E166" s="10">
        <v>6.2050000000000001</v>
      </c>
      <c r="F166" s="11" t="s">
        <v>135</v>
      </c>
      <c r="G166" s="7" t="str">
        <v/>
      </c>
      <c r="H166" s="7" t="str">
        <v/>
      </c>
      <c r="J166" s="16">
        <f t="shared" si="57"/>
        <v>6205</v>
      </c>
      <c r="K166" s="8" t="s">
        <v>85</v>
      </c>
      <c r="L166" s="7">
        <f t="shared" si="58"/>
        <v>62</v>
      </c>
      <c r="M166" s="10">
        <v>6.2050000000000001</v>
      </c>
      <c r="N166" s="11" t="s">
        <v>135</v>
      </c>
      <c r="O166" s="7" t="str">
        <v/>
      </c>
      <c r="P166" s="7" t="str">
        <v/>
      </c>
      <c r="R166" s="8" t="s">
        <v>85</v>
      </c>
      <c r="S166" s="7">
        <f t="shared" si="59"/>
        <v>62</v>
      </c>
      <c r="T166" s="10">
        <v>6.2050000000000001</v>
      </c>
      <c r="U166" s="11" t="s">
        <v>135</v>
      </c>
      <c r="V166" s="7" t="str">
        <v/>
      </c>
      <c r="W166" s="7" t="str">
        <v/>
      </c>
      <c r="Y166" s="8" t="s">
        <v>85</v>
      </c>
      <c r="Z166" s="7">
        <f t="shared" si="60"/>
        <v>62</v>
      </c>
      <c r="AA166" s="10">
        <v>6.2050000000000001</v>
      </c>
      <c r="AB166" s="11" t="s">
        <v>135</v>
      </c>
      <c r="AC166" s="7" t="str">
        <v/>
      </c>
      <c r="AD166" s="7" t="str">
        <v/>
      </c>
      <c r="AF166" s="8" t="s">
        <v>85</v>
      </c>
      <c r="AG166" s="7">
        <f t="shared" si="61"/>
        <v>62</v>
      </c>
      <c r="AH166" s="10">
        <v>6.2050000000000001</v>
      </c>
      <c r="AI166" s="11" t="s">
        <v>135</v>
      </c>
      <c r="AJ166" s="7" t="str">
        <v/>
      </c>
      <c r="AK166" s="7" t="str">
        <v/>
      </c>
      <c r="AM166" s="8" t="s">
        <v>85</v>
      </c>
      <c r="AN166" s="7">
        <f t="shared" si="62"/>
        <v>62</v>
      </c>
      <c r="AO166" s="10">
        <v>6.2050000000000001</v>
      </c>
      <c r="AP166" s="11" t="s">
        <v>135</v>
      </c>
      <c r="AQ166" s="7" t="str">
        <v/>
      </c>
      <c r="AR166" s="7" t="str">
        <v/>
      </c>
      <c r="AT166" s="8" t="s">
        <v>85</v>
      </c>
      <c r="AU166" s="7">
        <f t="shared" si="63"/>
        <v>62</v>
      </c>
      <c r="AV166" s="10">
        <v>6.2050000000000001</v>
      </c>
      <c r="AW166" s="11" t="s">
        <v>135</v>
      </c>
      <c r="AX166" s="7" t="str">
        <v/>
      </c>
      <c r="AY166" s="7" t="str">
        <v/>
      </c>
      <c r="BA166" s="8" t="s">
        <v>85</v>
      </c>
      <c r="BB166" s="7">
        <f t="shared" si="64"/>
        <v>62</v>
      </c>
      <c r="BC166" s="10">
        <v>6.2050000000000001</v>
      </c>
      <c r="BD166" s="11" t="s">
        <v>135</v>
      </c>
      <c r="BE166" s="7" t="str">
        <v/>
      </c>
      <c r="BF166" s="7" t="str">
        <v/>
      </c>
      <c r="BH166" s="8" t="s">
        <v>85</v>
      </c>
      <c r="BI166" s="7">
        <f t="shared" si="65"/>
        <v>62</v>
      </c>
      <c r="BJ166" s="10">
        <v>6.2050000000000001</v>
      </c>
      <c r="BK166" s="11" t="s">
        <v>135</v>
      </c>
      <c r="BL166" s="7" t="str">
        <v/>
      </c>
      <c r="BM166" s="7" t="str">
        <v/>
      </c>
      <c r="BO166" s="8" t="s">
        <v>85</v>
      </c>
      <c r="BP166" s="7">
        <f t="shared" si="66"/>
        <v>62</v>
      </c>
      <c r="BQ166" s="10">
        <v>6.2050000000000001</v>
      </c>
      <c r="BR166" s="11" t="s">
        <v>135</v>
      </c>
      <c r="BS166" s="7" t="str">
        <v/>
      </c>
      <c r="BT166" s="7" t="str">
        <v/>
      </c>
      <c r="BV166" s="8" t="s">
        <v>85</v>
      </c>
      <c r="BW166" s="7">
        <f t="shared" si="67"/>
        <v>62</v>
      </c>
      <c r="BX166" s="10">
        <v>6.2050000000000001</v>
      </c>
      <c r="BY166" s="11" t="s">
        <v>135</v>
      </c>
      <c r="BZ166" s="7" t="str">
        <v/>
      </c>
      <c r="CA166" s="7" t="str">
        <v/>
      </c>
      <c r="CC166" s="8" t="s">
        <v>85</v>
      </c>
      <c r="CD166" s="7">
        <f t="shared" si="68"/>
        <v>62</v>
      </c>
      <c r="CE166" s="10">
        <v>6.2050000000000001</v>
      </c>
      <c r="CF166" s="11" t="s">
        <v>135</v>
      </c>
      <c r="CG166" s="7" t="str">
        <v/>
      </c>
      <c r="CH166" s="7" t="str">
        <v/>
      </c>
      <c r="CJ166" s="8" t="s">
        <v>85</v>
      </c>
      <c r="CK166" s="7">
        <f t="shared" si="69"/>
        <v>62</v>
      </c>
      <c r="CL166" s="10">
        <v>6.2050000000000001</v>
      </c>
      <c r="CM166" s="11" t="s">
        <v>135</v>
      </c>
      <c r="CN166" s="7" t="str">
        <v/>
      </c>
      <c r="CO166" s="7" t="str">
        <v/>
      </c>
      <c r="CQ166" s="8" t="s">
        <v>85</v>
      </c>
      <c r="CR166" s="7">
        <f t="shared" si="70"/>
        <v>62</v>
      </c>
      <c r="CS166" s="10">
        <v>6.2050000000000001</v>
      </c>
      <c r="CT166" s="11" t="s">
        <v>135</v>
      </c>
      <c r="CU166" s="7" t="str">
        <v/>
      </c>
      <c r="CV166" s="7" t="str">
        <v/>
      </c>
      <c r="CX166" s="8" t="s">
        <v>85</v>
      </c>
      <c r="CY166" s="7">
        <f t="shared" si="71"/>
        <v>62</v>
      </c>
      <c r="CZ166" s="10">
        <v>6.2050000000000001</v>
      </c>
      <c r="DA166" s="11" t="s">
        <v>135</v>
      </c>
      <c r="DB166" s="7" t="str">
        <v/>
      </c>
      <c r="DC166" s="7" t="str">
        <v/>
      </c>
      <c r="DE166" s="8" t="s">
        <v>85</v>
      </c>
      <c r="DF166" s="7">
        <f t="shared" si="72"/>
        <v>62</v>
      </c>
      <c r="DG166" s="10">
        <v>6.2050000000000001</v>
      </c>
      <c r="DH166" s="11" t="s">
        <v>135</v>
      </c>
      <c r="DI166" s="7" t="str">
        <v/>
      </c>
      <c r="DJ166" s="7" t="str">
        <v/>
      </c>
      <c r="DL166" s="8" t="s">
        <v>85</v>
      </c>
      <c r="DM166" s="7">
        <f t="shared" si="73"/>
        <v>62</v>
      </c>
      <c r="DN166" s="10">
        <v>6.2050000000000001</v>
      </c>
      <c r="DO166" s="11" t="s">
        <v>135</v>
      </c>
      <c r="DP166" s="7" t="str">
        <v/>
      </c>
      <c r="DQ166" s="7" t="str">
        <v/>
      </c>
      <c r="DS166" s="8" t="s">
        <v>85</v>
      </c>
      <c r="DT166" s="7">
        <f t="shared" si="74"/>
        <v>62</v>
      </c>
      <c r="DU166" s="10">
        <v>6.2050000000000001</v>
      </c>
      <c r="DV166" s="11" t="s">
        <v>135</v>
      </c>
      <c r="DW166" s="7" t="str">
        <v/>
      </c>
      <c r="DX166" s="7" t="str">
        <v/>
      </c>
      <c r="DZ166" s="8" t="s">
        <v>85</v>
      </c>
      <c r="EA166" s="7">
        <f t="shared" si="75"/>
        <v>62</v>
      </c>
      <c r="EB166" s="10">
        <v>6.2050000000000001</v>
      </c>
      <c r="EC166" s="11" t="s">
        <v>135</v>
      </c>
      <c r="ED166" s="7" t="str">
        <v/>
      </c>
      <c r="EE166" s="7" t="str">
        <v/>
      </c>
      <c r="EG166" s="8" t="s">
        <v>85</v>
      </c>
      <c r="EH166" s="7">
        <f t="shared" si="76"/>
        <v>62</v>
      </c>
      <c r="EI166" s="10">
        <v>6.2050000000000001</v>
      </c>
      <c r="EJ166" s="11" t="s">
        <v>135</v>
      </c>
      <c r="EK166" s="7" t="str">
        <v/>
      </c>
      <c r="EL166" s="7" t="str">
        <v/>
      </c>
      <c r="EN166" s="8" t="s">
        <v>85</v>
      </c>
      <c r="EO166" s="7">
        <f t="shared" si="77"/>
        <v>62</v>
      </c>
      <c r="EP166" s="10">
        <v>6.2050000000000001</v>
      </c>
      <c r="EQ166" s="11" t="s">
        <v>135</v>
      </c>
      <c r="ER166" s="7" t="str">
        <v/>
      </c>
      <c r="ES166" s="7" t="str">
        <v/>
      </c>
      <c r="EU166" s="8" t="s">
        <v>85</v>
      </c>
      <c r="EV166" s="7">
        <f t="shared" si="78"/>
        <v>62</v>
      </c>
      <c r="EW166" s="10">
        <v>6.2050000000000001</v>
      </c>
      <c r="EX166" s="11" t="s">
        <v>135</v>
      </c>
      <c r="EY166" s="7" t="str">
        <v/>
      </c>
      <c r="EZ166" s="7" t="str">
        <v/>
      </c>
      <c r="FB166" s="8" t="s">
        <v>85</v>
      </c>
      <c r="FC166" s="7">
        <f t="shared" si="79"/>
        <v>62</v>
      </c>
      <c r="FD166" s="10">
        <v>6.2050000000000001</v>
      </c>
      <c r="FE166" s="11" t="s">
        <v>135</v>
      </c>
      <c r="FF166" s="7" t="str">
        <v/>
      </c>
      <c r="FG166" s="7" t="str">
        <v/>
      </c>
      <c r="FI166" s="8" t="s">
        <v>85</v>
      </c>
      <c r="FJ166" s="7">
        <f t="shared" si="80"/>
        <v>62</v>
      </c>
      <c r="FK166" s="10">
        <v>6.2050000000000001</v>
      </c>
      <c r="FL166" s="11" t="s">
        <v>135</v>
      </c>
      <c r="FM166" s="7" t="str">
        <v/>
      </c>
      <c r="FN166" s="7" t="str">
        <v/>
      </c>
      <c r="FP166" s="8" t="s">
        <v>85</v>
      </c>
      <c r="FQ166" s="7">
        <f t="shared" si="81"/>
        <v>62</v>
      </c>
      <c r="FR166" s="10">
        <v>6.2050000000000001</v>
      </c>
      <c r="FS166" s="11" t="s">
        <v>135</v>
      </c>
      <c r="FT166" s="7" t="str">
        <v/>
      </c>
      <c r="FU166" s="7" t="str">
        <v/>
      </c>
      <c r="FW166" s="8" t="s">
        <v>85</v>
      </c>
      <c r="FX166" s="7">
        <f t="shared" si="82"/>
        <v>62</v>
      </c>
      <c r="FY166" s="10">
        <v>6.2050000000000001</v>
      </c>
      <c r="FZ166" s="11" t="s">
        <v>135</v>
      </c>
      <c r="GA166" s="7" t="str">
        <v/>
      </c>
      <c r="GB166" s="7" t="str">
        <v/>
      </c>
    </row>
    <row r="167" spans="2:184" ht="15.75" x14ac:dyDescent="0.25">
      <c r="B167" s="82">
        <f t="shared" si="83"/>
        <v>40111</v>
      </c>
      <c r="C167" s="8" t="s">
        <v>85</v>
      </c>
      <c r="D167" s="7">
        <f t="shared" si="56"/>
        <v>62</v>
      </c>
      <c r="E167" s="10">
        <v>40.110999999999997</v>
      </c>
      <c r="F167" s="11" t="s">
        <v>132</v>
      </c>
      <c r="G167" s="7" t="str">
        <v/>
      </c>
      <c r="H167" s="7" t="str">
        <v/>
      </c>
      <c r="J167" s="16">
        <f t="shared" si="57"/>
        <v>40111</v>
      </c>
      <c r="K167" s="8" t="s">
        <v>85</v>
      </c>
      <c r="L167" s="7">
        <f t="shared" si="58"/>
        <v>62</v>
      </c>
      <c r="M167" s="10">
        <v>40.110999999999997</v>
      </c>
      <c r="N167" s="11" t="s">
        <v>132</v>
      </c>
      <c r="O167" s="7" t="str">
        <v/>
      </c>
      <c r="P167" s="7" t="str">
        <v/>
      </c>
      <c r="R167" s="8" t="s">
        <v>85</v>
      </c>
      <c r="S167" s="7">
        <f t="shared" si="59"/>
        <v>62</v>
      </c>
      <c r="T167" s="10">
        <v>40.110999999999997</v>
      </c>
      <c r="U167" s="11" t="s">
        <v>132</v>
      </c>
      <c r="V167" s="7" t="str">
        <v/>
      </c>
      <c r="W167" s="7" t="str">
        <v/>
      </c>
      <c r="Y167" s="8" t="s">
        <v>85</v>
      </c>
      <c r="Z167" s="7">
        <f t="shared" si="60"/>
        <v>62</v>
      </c>
      <c r="AA167" s="10">
        <v>40.110999999999997</v>
      </c>
      <c r="AB167" s="11" t="s">
        <v>132</v>
      </c>
      <c r="AC167" s="7" t="str">
        <v/>
      </c>
      <c r="AD167" s="7" t="str">
        <v/>
      </c>
      <c r="AF167" s="8" t="s">
        <v>85</v>
      </c>
      <c r="AG167" s="7">
        <f t="shared" si="61"/>
        <v>62</v>
      </c>
      <c r="AH167" s="10">
        <v>40.110999999999997</v>
      </c>
      <c r="AI167" s="11" t="s">
        <v>132</v>
      </c>
      <c r="AJ167" s="7" t="str">
        <v/>
      </c>
      <c r="AK167" s="7" t="str">
        <v/>
      </c>
      <c r="AM167" s="8" t="s">
        <v>85</v>
      </c>
      <c r="AN167" s="7">
        <f t="shared" si="62"/>
        <v>62</v>
      </c>
      <c r="AO167" s="10">
        <v>40.110999999999997</v>
      </c>
      <c r="AP167" s="11" t="s">
        <v>132</v>
      </c>
      <c r="AQ167" s="7" t="str">
        <v/>
      </c>
      <c r="AR167" s="7" t="str">
        <v/>
      </c>
      <c r="AT167" s="8" t="s">
        <v>85</v>
      </c>
      <c r="AU167" s="7">
        <f t="shared" si="63"/>
        <v>62</v>
      </c>
      <c r="AV167" s="10">
        <v>40.110999999999997</v>
      </c>
      <c r="AW167" s="11" t="s">
        <v>132</v>
      </c>
      <c r="AX167" s="7" t="str">
        <v/>
      </c>
      <c r="AY167" s="7" t="str">
        <v/>
      </c>
      <c r="BA167" s="8" t="s">
        <v>85</v>
      </c>
      <c r="BB167" s="7">
        <f t="shared" si="64"/>
        <v>62</v>
      </c>
      <c r="BC167" s="10">
        <v>40.110999999999997</v>
      </c>
      <c r="BD167" s="11" t="s">
        <v>132</v>
      </c>
      <c r="BE167" s="7" t="str">
        <v/>
      </c>
      <c r="BF167" s="7" t="str">
        <v/>
      </c>
      <c r="BH167" s="8" t="s">
        <v>85</v>
      </c>
      <c r="BI167" s="7">
        <f t="shared" si="65"/>
        <v>62</v>
      </c>
      <c r="BJ167" s="10">
        <v>40.110999999999997</v>
      </c>
      <c r="BK167" s="11" t="s">
        <v>132</v>
      </c>
      <c r="BL167" s="7" t="str">
        <v/>
      </c>
      <c r="BM167" s="7" t="str">
        <v/>
      </c>
      <c r="BO167" s="8" t="s">
        <v>85</v>
      </c>
      <c r="BP167" s="7">
        <f t="shared" si="66"/>
        <v>62</v>
      </c>
      <c r="BQ167" s="10">
        <v>40.110999999999997</v>
      </c>
      <c r="BR167" s="11" t="s">
        <v>132</v>
      </c>
      <c r="BS167" s="7" t="str">
        <v/>
      </c>
      <c r="BT167" s="7" t="str">
        <v/>
      </c>
      <c r="BV167" s="8" t="s">
        <v>85</v>
      </c>
      <c r="BW167" s="7">
        <f t="shared" si="67"/>
        <v>62</v>
      </c>
      <c r="BX167" s="10">
        <v>40.110999999999997</v>
      </c>
      <c r="BY167" s="11" t="s">
        <v>132</v>
      </c>
      <c r="BZ167" s="7" t="str">
        <v/>
      </c>
      <c r="CA167" s="7" t="str">
        <v/>
      </c>
      <c r="CC167" s="8" t="s">
        <v>85</v>
      </c>
      <c r="CD167" s="7">
        <f t="shared" si="68"/>
        <v>62</v>
      </c>
      <c r="CE167" s="10">
        <v>40.110999999999997</v>
      </c>
      <c r="CF167" s="11" t="s">
        <v>132</v>
      </c>
      <c r="CG167" s="7" t="str">
        <v/>
      </c>
      <c r="CH167" s="7" t="str">
        <v/>
      </c>
      <c r="CJ167" s="8" t="s">
        <v>85</v>
      </c>
      <c r="CK167" s="7">
        <f t="shared" si="69"/>
        <v>62</v>
      </c>
      <c r="CL167" s="10">
        <v>40.110999999999997</v>
      </c>
      <c r="CM167" s="11" t="s">
        <v>132</v>
      </c>
      <c r="CN167" s="7" t="str">
        <v/>
      </c>
      <c r="CO167" s="7" t="str">
        <v/>
      </c>
      <c r="CQ167" s="8" t="s">
        <v>85</v>
      </c>
      <c r="CR167" s="7">
        <f t="shared" si="70"/>
        <v>62</v>
      </c>
      <c r="CS167" s="10">
        <v>40.110999999999997</v>
      </c>
      <c r="CT167" s="11" t="s">
        <v>132</v>
      </c>
      <c r="CU167" s="7" t="str">
        <v/>
      </c>
      <c r="CV167" s="7" t="str">
        <v/>
      </c>
      <c r="CX167" s="8" t="s">
        <v>85</v>
      </c>
      <c r="CY167" s="7">
        <f t="shared" si="71"/>
        <v>62</v>
      </c>
      <c r="CZ167" s="10">
        <v>40.110999999999997</v>
      </c>
      <c r="DA167" s="11" t="s">
        <v>132</v>
      </c>
      <c r="DB167" s="7" t="str">
        <v/>
      </c>
      <c r="DC167" s="7" t="str">
        <v/>
      </c>
      <c r="DE167" s="8" t="s">
        <v>85</v>
      </c>
      <c r="DF167" s="7">
        <f t="shared" si="72"/>
        <v>62</v>
      </c>
      <c r="DG167" s="10">
        <v>40.110999999999997</v>
      </c>
      <c r="DH167" s="11" t="s">
        <v>132</v>
      </c>
      <c r="DI167" s="7" t="str">
        <v/>
      </c>
      <c r="DJ167" s="7" t="str">
        <v/>
      </c>
      <c r="DL167" s="8" t="s">
        <v>85</v>
      </c>
      <c r="DM167" s="7">
        <f t="shared" si="73"/>
        <v>62</v>
      </c>
      <c r="DN167" s="10">
        <v>40.110999999999997</v>
      </c>
      <c r="DO167" s="11" t="s">
        <v>132</v>
      </c>
      <c r="DP167" s="7" t="str">
        <v/>
      </c>
      <c r="DQ167" s="7" t="str">
        <v/>
      </c>
      <c r="DS167" s="8" t="s">
        <v>85</v>
      </c>
      <c r="DT167" s="7">
        <f t="shared" si="74"/>
        <v>62</v>
      </c>
      <c r="DU167" s="10">
        <v>40.110999999999997</v>
      </c>
      <c r="DV167" s="11" t="s">
        <v>132</v>
      </c>
      <c r="DW167" s="7" t="str">
        <v/>
      </c>
      <c r="DX167" s="7" t="str">
        <v/>
      </c>
      <c r="DZ167" s="8" t="s">
        <v>85</v>
      </c>
      <c r="EA167" s="7">
        <f t="shared" si="75"/>
        <v>62</v>
      </c>
      <c r="EB167" s="10">
        <v>40.110999999999997</v>
      </c>
      <c r="EC167" s="11" t="s">
        <v>132</v>
      </c>
      <c r="ED167" s="7" t="str">
        <v/>
      </c>
      <c r="EE167" s="7" t="str">
        <v/>
      </c>
      <c r="EG167" s="8" t="s">
        <v>85</v>
      </c>
      <c r="EH167" s="7">
        <f t="shared" si="76"/>
        <v>62</v>
      </c>
      <c r="EI167" s="10">
        <v>40.110999999999997</v>
      </c>
      <c r="EJ167" s="11" t="s">
        <v>132</v>
      </c>
      <c r="EK167" s="7" t="str">
        <v/>
      </c>
      <c r="EL167" s="7" t="str">
        <v/>
      </c>
      <c r="EN167" s="8" t="s">
        <v>85</v>
      </c>
      <c r="EO167" s="7">
        <f t="shared" si="77"/>
        <v>62</v>
      </c>
      <c r="EP167" s="10">
        <v>40.110999999999997</v>
      </c>
      <c r="EQ167" s="11" t="s">
        <v>132</v>
      </c>
      <c r="ER167" s="7" t="str">
        <v/>
      </c>
      <c r="ES167" s="7" t="str">
        <v/>
      </c>
      <c r="EU167" s="8" t="s">
        <v>85</v>
      </c>
      <c r="EV167" s="7">
        <f t="shared" si="78"/>
        <v>62</v>
      </c>
      <c r="EW167" s="10">
        <v>40.110999999999997</v>
      </c>
      <c r="EX167" s="11" t="s">
        <v>132</v>
      </c>
      <c r="EY167" s="7" t="str">
        <v/>
      </c>
      <c r="EZ167" s="7" t="str">
        <v/>
      </c>
      <c r="FB167" s="8" t="s">
        <v>85</v>
      </c>
      <c r="FC167" s="7">
        <f t="shared" si="79"/>
        <v>62</v>
      </c>
      <c r="FD167" s="10">
        <v>40.110999999999997</v>
      </c>
      <c r="FE167" s="11" t="s">
        <v>132</v>
      </c>
      <c r="FF167" s="7" t="str">
        <v/>
      </c>
      <c r="FG167" s="7" t="str">
        <v/>
      </c>
      <c r="FI167" s="8" t="s">
        <v>85</v>
      </c>
      <c r="FJ167" s="7">
        <f t="shared" si="80"/>
        <v>62</v>
      </c>
      <c r="FK167" s="10">
        <v>40.110999999999997</v>
      </c>
      <c r="FL167" s="11" t="s">
        <v>132</v>
      </c>
      <c r="FM167" s="7" t="str">
        <v/>
      </c>
      <c r="FN167" s="7" t="str">
        <v/>
      </c>
      <c r="FP167" s="8" t="s">
        <v>85</v>
      </c>
      <c r="FQ167" s="7">
        <f t="shared" si="81"/>
        <v>62</v>
      </c>
      <c r="FR167" s="10">
        <v>40.110999999999997</v>
      </c>
      <c r="FS167" s="11" t="s">
        <v>132</v>
      </c>
      <c r="FT167" s="7" t="str">
        <v/>
      </c>
      <c r="FU167" s="7" t="str">
        <v/>
      </c>
      <c r="FW167" s="8" t="s">
        <v>85</v>
      </c>
      <c r="FX167" s="7">
        <f t="shared" si="82"/>
        <v>62</v>
      </c>
      <c r="FY167" s="10">
        <v>40.110999999999997</v>
      </c>
      <c r="FZ167" s="11" t="s">
        <v>132</v>
      </c>
      <c r="GA167" s="7" t="str">
        <v/>
      </c>
      <c r="GB167" s="7" t="str">
        <v/>
      </c>
    </row>
    <row r="168" spans="2:184" ht="15.75" x14ac:dyDescent="0.25">
      <c r="B168" s="82">
        <f t="shared" si="83"/>
        <v>45400</v>
      </c>
      <c r="C168" s="8" t="s">
        <v>85</v>
      </c>
      <c r="D168" s="7">
        <f t="shared" si="56"/>
        <v>62</v>
      </c>
      <c r="E168" s="10">
        <v>45.4</v>
      </c>
      <c r="F168" s="11" t="s">
        <v>133</v>
      </c>
      <c r="G168" s="7" t="str">
        <v/>
      </c>
      <c r="H168" s="7" t="str">
        <v/>
      </c>
      <c r="J168" s="16">
        <f t="shared" si="57"/>
        <v>45400</v>
      </c>
      <c r="K168" s="8" t="s">
        <v>85</v>
      </c>
      <c r="L168" s="7">
        <f t="shared" si="58"/>
        <v>62</v>
      </c>
      <c r="M168" s="10">
        <v>45.4</v>
      </c>
      <c r="N168" s="11" t="s">
        <v>133</v>
      </c>
      <c r="O168" s="7" t="str">
        <v/>
      </c>
      <c r="P168" s="7" t="str">
        <v/>
      </c>
      <c r="R168" s="8" t="s">
        <v>85</v>
      </c>
      <c r="S168" s="7">
        <f t="shared" si="59"/>
        <v>62</v>
      </c>
      <c r="T168" s="10">
        <v>45.4</v>
      </c>
      <c r="U168" s="11" t="s">
        <v>133</v>
      </c>
      <c r="V168" s="7" t="str">
        <v/>
      </c>
      <c r="W168" s="7" t="str">
        <v/>
      </c>
      <c r="Y168" s="8" t="s">
        <v>85</v>
      </c>
      <c r="Z168" s="7">
        <f t="shared" si="60"/>
        <v>62</v>
      </c>
      <c r="AA168" s="10">
        <v>45.4</v>
      </c>
      <c r="AB168" s="11" t="s">
        <v>133</v>
      </c>
      <c r="AC168" s="7" t="str">
        <v/>
      </c>
      <c r="AD168" s="7" t="str">
        <v/>
      </c>
      <c r="AF168" s="8" t="s">
        <v>85</v>
      </c>
      <c r="AG168" s="7">
        <f t="shared" si="61"/>
        <v>62</v>
      </c>
      <c r="AH168" s="10">
        <v>45.4</v>
      </c>
      <c r="AI168" s="11" t="s">
        <v>133</v>
      </c>
      <c r="AJ168" s="7" t="str">
        <v/>
      </c>
      <c r="AK168" s="7" t="str">
        <v/>
      </c>
      <c r="AM168" s="8" t="s">
        <v>85</v>
      </c>
      <c r="AN168" s="7">
        <f t="shared" si="62"/>
        <v>62</v>
      </c>
      <c r="AO168" s="10">
        <v>45.4</v>
      </c>
      <c r="AP168" s="11" t="s">
        <v>133</v>
      </c>
      <c r="AQ168" s="7" t="str">
        <v/>
      </c>
      <c r="AR168" s="7" t="str">
        <v/>
      </c>
      <c r="AT168" s="8" t="s">
        <v>85</v>
      </c>
      <c r="AU168" s="7">
        <f t="shared" si="63"/>
        <v>62</v>
      </c>
      <c r="AV168" s="10">
        <v>45.4</v>
      </c>
      <c r="AW168" s="11" t="s">
        <v>133</v>
      </c>
      <c r="AX168" s="7" t="str">
        <v/>
      </c>
      <c r="AY168" s="7" t="str">
        <v/>
      </c>
      <c r="BA168" s="8" t="s">
        <v>85</v>
      </c>
      <c r="BB168" s="7">
        <f t="shared" si="64"/>
        <v>62</v>
      </c>
      <c r="BC168" s="10">
        <v>45.4</v>
      </c>
      <c r="BD168" s="11" t="s">
        <v>133</v>
      </c>
      <c r="BE168" s="7" t="str">
        <v/>
      </c>
      <c r="BF168" s="7" t="str">
        <v/>
      </c>
      <c r="BH168" s="8" t="s">
        <v>85</v>
      </c>
      <c r="BI168" s="7">
        <f t="shared" si="65"/>
        <v>62</v>
      </c>
      <c r="BJ168" s="10">
        <v>45.4</v>
      </c>
      <c r="BK168" s="11" t="s">
        <v>133</v>
      </c>
      <c r="BL168" s="7" t="str">
        <v/>
      </c>
      <c r="BM168" s="7" t="str">
        <v/>
      </c>
      <c r="BO168" s="8" t="s">
        <v>85</v>
      </c>
      <c r="BP168" s="7">
        <f t="shared" si="66"/>
        <v>62</v>
      </c>
      <c r="BQ168" s="10">
        <v>45.4</v>
      </c>
      <c r="BR168" s="11" t="s">
        <v>133</v>
      </c>
      <c r="BS168" s="7" t="str">
        <v/>
      </c>
      <c r="BT168" s="7" t="str">
        <v/>
      </c>
      <c r="BV168" s="8" t="s">
        <v>85</v>
      </c>
      <c r="BW168" s="7">
        <f t="shared" si="67"/>
        <v>62</v>
      </c>
      <c r="BX168" s="10">
        <v>45.4</v>
      </c>
      <c r="BY168" s="11" t="s">
        <v>133</v>
      </c>
      <c r="BZ168" s="7" t="str">
        <v/>
      </c>
      <c r="CA168" s="7" t="str">
        <v/>
      </c>
      <c r="CC168" s="8" t="s">
        <v>85</v>
      </c>
      <c r="CD168" s="7">
        <f t="shared" si="68"/>
        <v>62</v>
      </c>
      <c r="CE168" s="10">
        <v>45.4</v>
      </c>
      <c r="CF168" s="11" t="s">
        <v>133</v>
      </c>
      <c r="CG168" s="7" t="str">
        <v/>
      </c>
      <c r="CH168" s="7" t="str">
        <v/>
      </c>
      <c r="CJ168" s="8" t="s">
        <v>85</v>
      </c>
      <c r="CK168" s="7">
        <f t="shared" si="69"/>
        <v>62</v>
      </c>
      <c r="CL168" s="10">
        <v>45.4</v>
      </c>
      <c r="CM168" s="11" t="s">
        <v>133</v>
      </c>
      <c r="CN168" s="7" t="str">
        <v/>
      </c>
      <c r="CO168" s="7" t="str">
        <v/>
      </c>
      <c r="CQ168" s="8" t="s">
        <v>85</v>
      </c>
      <c r="CR168" s="7">
        <f t="shared" si="70"/>
        <v>62</v>
      </c>
      <c r="CS168" s="10">
        <v>45.4</v>
      </c>
      <c r="CT168" s="11" t="s">
        <v>133</v>
      </c>
      <c r="CU168" s="7" t="str">
        <v/>
      </c>
      <c r="CV168" s="7" t="str">
        <v/>
      </c>
      <c r="CX168" s="8" t="s">
        <v>85</v>
      </c>
      <c r="CY168" s="7">
        <f t="shared" si="71"/>
        <v>62</v>
      </c>
      <c r="CZ168" s="10">
        <v>45.4</v>
      </c>
      <c r="DA168" s="11" t="s">
        <v>133</v>
      </c>
      <c r="DB168" s="7" t="str">
        <v/>
      </c>
      <c r="DC168" s="7" t="str">
        <v/>
      </c>
      <c r="DE168" s="8" t="s">
        <v>85</v>
      </c>
      <c r="DF168" s="7">
        <f t="shared" si="72"/>
        <v>62</v>
      </c>
      <c r="DG168" s="10">
        <v>45.4</v>
      </c>
      <c r="DH168" s="11" t="s">
        <v>133</v>
      </c>
      <c r="DI168" s="7" t="str">
        <v/>
      </c>
      <c r="DJ168" s="7" t="str">
        <v/>
      </c>
      <c r="DL168" s="8" t="s">
        <v>85</v>
      </c>
      <c r="DM168" s="7">
        <f t="shared" si="73"/>
        <v>62</v>
      </c>
      <c r="DN168" s="10">
        <v>45.4</v>
      </c>
      <c r="DO168" s="11" t="s">
        <v>133</v>
      </c>
      <c r="DP168" s="7" t="str">
        <v/>
      </c>
      <c r="DQ168" s="7" t="str">
        <v/>
      </c>
      <c r="DS168" s="8" t="s">
        <v>85</v>
      </c>
      <c r="DT168" s="7">
        <f t="shared" si="74"/>
        <v>62</v>
      </c>
      <c r="DU168" s="10">
        <v>45.4</v>
      </c>
      <c r="DV168" s="11" t="s">
        <v>133</v>
      </c>
      <c r="DW168" s="7" t="str">
        <v/>
      </c>
      <c r="DX168" s="7" t="str">
        <v/>
      </c>
      <c r="DZ168" s="8" t="s">
        <v>85</v>
      </c>
      <c r="EA168" s="7">
        <f t="shared" si="75"/>
        <v>62</v>
      </c>
      <c r="EB168" s="10">
        <v>45.4</v>
      </c>
      <c r="EC168" s="11" t="s">
        <v>133</v>
      </c>
      <c r="ED168" s="7" t="str">
        <v/>
      </c>
      <c r="EE168" s="7" t="str">
        <v/>
      </c>
      <c r="EG168" s="8" t="s">
        <v>85</v>
      </c>
      <c r="EH168" s="7">
        <f t="shared" si="76"/>
        <v>62</v>
      </c>
      <c r="EI168" s="10">
        <v>45.4</v>
      </c>
      <c r="EJ168" s="11" t="s">
        <v>133</v>
      </c>
      <c r="EK168" s="7" t="str">
        <v/>
      </c>
      <c r="EL168" s="7" t="str">
        <v/>
      </c>
      <c r="EN168" s="8" t="s">
        <v>85</v>
      </c>
      <c r="EO168" s="7">
        <f t="shared" si="77"/>
        <v>62</v>
      </c>
      <c r="EP168" s="10">
        <v>45.4</v>
      </c>
      <c r="EQ168" s="11" t="s">
        <v>133</v>
      </c>
      <c r="ER168" s="7" t="str">
        <v/>
      </c>
      <c r="ES168" s="7" t="str">
        <v/>
      </c>
      <c r="EU168" s="8" t="s">
        <v>85</v>
      </c>
      <c r="EV168" s="7">
        <f t="shared" si="78"/>
        <v>62</v>
      </c>
      <c r="EW168" s="10">
        <v>45.4</v>
      </c>
      <c r="EX168" s="11" t="s">
        <v>133</v>
      </c>
      <c r="EY168" s="7" t="str">
        <v/>
      </c>
      <c r="EZ168" s="7" t="str">
        <v/>
      </c>
      <c r="FB168" s="8" t="s">
        <v>85</v>
      </c>
      <c r="FC168" s="7">
        <f t="shared" si="79"/>
        <v>62</v>
      </c>
      <c r="FD168" s="10">
        <v>45.4</v>
      </c>
      <c r="FE168" s="11" t="s">
        <v>133</v>
      </c>
      <c r="FF168" s="7" t="str">
        <v/>
      </c>
      <c r="FG168" s="7" t="str">
        <v/>
      </c>
      <c r="FI168" s="8" t="s">
        <v>85</v>
      </c>
      <c r="FJ168" s="7">
        <f t="shared" si="80"/>
        <v>62</v>
      </c>
      <c r="FK168" s="10">
        <v>45.4</v>
      </c>
      <c r="FL168" s="11" t="s">
        <v>133</v>
      </c>
      <c r="FM168" s="7" t="str">
        <v/>
      </c>
      <c r="FN168" s="7" t="str">
        <v/>
      </c>
      <c r="FP168" s="8" t="s">
        <v>85</v>
      </c>
      <c r="FQ168" s="7">
        <f t="shared" si="81"/>
        <v>62</v>
      </c>
      <c r="FR168" s="10">
        <v>45.4</v>
      </c>
      <c r="FS168" s="11" t="s">
        <v>133</v>
      </c>
      <c r="FT168" s="7" t="str">
        <v/>
      </c>
      <c r="FU168" s="7" t="str">
        <v/>
      </c>
      <c r="FW168" s="8" t="s">
        <v>85</v>
      </c>
      <c r="FX168" s="7">
        <f t="shared" si="82"/>
        <v>62</v>
      </c>
      <c r="FY168" s="10">
        <v>45.4</v>
      </c>
      <c r="FZ168" s="11" t="s">
        <v>133</v>
      </c>
      <c r="GA168" s="7" t="str">
        <v/>
      </c>
      <c r="GB168" s="7" t="str">
        <v/>
      </c>
    </row>
    <row r="169" spans="2:184" ht="15.75" x14ac:dyDescent="0.25">
      <c r="B169" s="82">
        <f t="shared" si="83"/>
        <v>5843</v>
      </c>
      <c r="C169" s="8" t="s">
        <v>86</v>
      </c>
      <c r="D169" s="7">
        <f t="shared" si="56"/>
        <v>63</v>
      </c>
      <c r="E169" s="10">
        <v>5.843</v>
      </c>
      <c r="F169" s="11" t="s">
        <v>134</v>
      </c>
      <c r="G169" s="7" t="str">
        <v/>
      </c>
      <c r="H169" s="7" t="str">
        <v/>
      </c>
      <c r="J169" s="16">
        <f t="shared" si="57"/>
        <v>5845</v>
      </c>
      <c r="K169" s="8" t="s">
        <v>86</v>
      </c>
      <c r="L169" s="7">
        <f t="shared" si="58"/>
        <v>63</v>
      </c>
      <c r="M169" s="10">
        <v>5.8449999999999998</v>
      </c>
      <c r="N169" s="11" t="s">
        <v>134</v>
      </c>
      <c r="O169" s="7" t="str">
        <v/>
      </c>
      <c r="P169" s="7" t="str">
        <v/>
      </c>
      <c r="R169" s="8" t="s">
        <v>86</v>
      </c>
      <c r="S169" s="7">
        <f t="shared" si="59"/>
        <v>63</v>
      </c>
      <c r="T169" s="10">
        <v>5.8449999999999998</v>
      </c>
      <c r="U169" s="11" t="s">
        <v>134</v>
      </c>
      <c r="V169" s="7" t="str">
        <v/>
      </c>
      <c r="W169" s="7" t="str">
        <v/>
      </c>
      <c r="Y169" s="8" t="s">
        <v>86</v>
      </c>
      <c r="Z169" s="7">
        <f t="shared" si="60"/>
        <v>63</v>
      </c>
      <c r="AA169" s="10">
        <v>5.8449999999999998</v>
      </c>
      <c r="AB169" s="11" t="s">
        <v>134</v>
      </c>
      <c r="AC169" s="7" t="str">
        <v/>
      </c>
      <c r="AD169" s="7" t="str">
        <v/>
      </c>
      <c r="AF169" s="8" t="s">
        <v>86</v>
      </c>
      <c r="AG169" s="7">
        <f t="shared" si="61"/>
        <v>63</v>
      </c>
      <c r="AH169" s="10">
        <v>5.8449999999999998</v>
      </c>
      <c r="AI169" s="11" t="s">
        <v>134</v>
      </c>
      <c r="AJ169" s="7" t="str">
        <v/>
      </c>
      <c r="AK169" s="7" t="str">
        <v/>
      </c>
      <c r="AM169" s="8" t="s">
        <v>86</v>
      </c>
      <c r="AN169" s="7">
        <f t="shared" si="62"/>
        <v>63</v>
      </c>
      <c r="AO169" s="10">
        <v>5.8449999999999998</v>
      </c>
      <c r="AP169" s="11" t="s">
        <v>134</v>
      </c>
      <c r="AQ169" s="7" t="str">
        <v/>
      </c>
      <c r="AR169" s="7" t="str">
        <v/>
      </c>
      <c r="AT169" s="8" t="s">
        <v>86</v>
      </c>
      <c r="AU169" s="7">
        <f t="shared" si="63"/>
        <v>63</v>
      </c>
      <c r="AV169" s="10">
        <v>5.8449999999999998</v>
      </c>
      <c r="AW169" s="11" t="s">
        <v>134</v>
      </c>
      <c r="AX169" s="7" t="str">
        <v/>
      </c>
      <c r="AY169" s="7" t="str">
        <v/>
      </c>
      <c r="BA169" s="8" t="s">
        <v>86</v>
      </c>
      <c r="BB169" s="7">
        <f t="shared" si="64"/>
        <v>63</v>
      </c>
      <c r="BC169" s="10">
        <v>5.8449999999999998</v>
      </c>
      <c r="BD169" s="11" t="s">
        <v>134</v>
      </c>
      <c r="BE169" s="7" t="str">
        <v/>
      </c>
      <c r="BF169" s="7" t="str">
        <v/>
      </c>
      <c r="BH169" s="8" t="s">
        <v>86</v>
      </c>
      <c r="BI169" s="7">
        <f t="shared" si="65"/>
        <v>63</v>
      </c>
      <c r="BJ169" s="10">
        <v>5.8449999999999998</v>
      </c>
      <c r="BK169" s="11" t="s">
        <v>134</v>
      </c>
      <c r="BL169" s="7" t="str">
        <v/>
      </c>
      <c r="BM169" s="7" t="str">
        <v/>
      </c>
      <c r="BO169" s="8" t="s">
        <v>86</v>
      </c>
      <c r="BP169" s="7">
        <f t="shared" si="66"/>
        <v>63</v>
      </c>
      <c r="BQ169" s="10">
        <v>5.8449999999999998</v>
      </c>
      <c r="BR169" s="11" t="s">
        <v>134</v>
      </c>
      <c r="BS169" s="7" t="str">
        <v/>
      </c>
      <c r="BT169" s="7" t="str">
        <v/>
      </c>
      <c r="BV169" s="8" t="s">
        <v>86</v>
      </c>
      <c r="BW169" s="7">
        <f t="shared" si="67"/>
        <v>63</v>
      </c>
      <c r="BX169" s="10">
        <v>5.8449999999999998</v>
      </c>
      <c r="BY169" s="11" t="s">
        <v>134</v>
      </c>
      <c r="BZ169" s="7" t="str">
        <v/>
      </c>
      <c r="CA169" s="7" t="str">
        <v/>
      </c>
      <c r="CC169" s="8" t="s">
        <v>86</v>
      </c>
      <c r="CD169" s="7">
        <f t="shared" si="68"/>
        <v>63</v>
      </c>
      <c r="CE169" s="10">
        <v>5.8449999999999998</v>
      </c>
      <c r="CF169" s="11" t="s">
        <v>134</v>
      </c>
      <c r="CG169" s="7" t="str">
        <v/>
      </c>
      <c r="CH169" s="7" t="str">
        <v/>
      </c>
      <c r="CJ169" s="8" t="s">
        <v>86</v>
      </c>
      <c r="CK169" s="7">
        <f t="shared" si="69"/>
        <v>63</v>
      </c>
      <c r="CL169" s="10">
        <v>5.8449999999999998</v>
      </c>
      <c r="CM169" s="11" t="s">
        <v>134</v>
      </c>
      <c r="CN169" s="7" t="str">
        <v/>
      </c>
      <c r="CO169" s="7" t="str">
        <v/>
      </c>
      <c r="CQ169" s="8" t="s">
        <v>86</v>
      </c>
      <c r="CR169" s="7">
        <f t="shared" si="70"/>
        <v>63</v>
      </c>
      <c r="CS169" s="10">
        <v>5.8449999999999998</v>
      </c>
      <c r="CT169" s="11" t="s">
        <v>134</v>
      </c>
      <c r="CU169" s="7" t="str">
        <v/>
      </c>
      <c r="CV169" s="7" t="str">
        <v/>
      </c>
      <c r="CX169" s="8" t="s">
        <v>86</v>
      </c>
      <c r="CY169" s="7">
        <f t="shared" si="71"/>
        <v>63</v>
      </c>
      <c r="CZ169" s="10">
        <v>5.8449999999999998</v>
      </c>
      <c r="DA169" s="11" t="s">
        <v>134</v>
      </c>
      <c r="DB169" s="7" t="str">
        <v/>
      </c>
      <c r="DC169" s="7" t="str">
        <v/>
      </c>
      <c r="DE169" s="8" t="s">
        <v>86</v>
      </c>
      <c r="DF169" s="7">
        <f t="shared" si="72"/>
        <v>63</v>
      </c>
      <c r="DG169" s="10">
        <v>5.8449999999999998</v>
      </c>
      <c r="DH169" s="11" t="s">
        <v>134</v>
      </c>
      <c r="DI169" s="7" t="str">
        <v/>
      </c>
      <c r="DJ169" s="7" t="str">
        <v/>
      </c>
      <c r="DL169" s="8" t="s">
        <v>86</v>
      </c>
      <c r="DM169" s="7">
        <f t="shared" si="73"/>
        <v>63</v>
      </c>
      <c r="DN169" s="10">
        <v>5.8449999999999998</v>
      </c>
      <c r="DO169" s="11" t="s">
        <v>134</v>
      </c>
      <c r="DP169" s="7" t="str">
        <v/>
      </c>
      <c r="DQ169" s="7" t="str">
        <v/>
      </c>
      <c r="DS169" s="8" t="s">
        <v>86</v>
      </c>
      <c r="DT169" s="7">
        <f t="shared" si="74"/>
        <v>63</v>
      </c>
      <c r="DU169" s="10">
        <v>5.8449999999999998</v>
      </c>
      <c r="DV169" s="11" t="s">
        <v>134</v>
      </c>
      <c r="DW169" s="7" t="str">
        <v/>
      </c>
      <c r="DX169" s="7" t="str">
        <v/>
      </c>
      <c r="DZ169" s="8" t="s">
        <v>86</v>
      </c>
      <c r="EA169" s="7">
        <f t="shared" si="75"/>
        <v>63</v>
      </c>
      <c r="EB169" s="10">
        <v>5.8449999999999998</v>
      </c>
      <c r="EC169" s="11" t="s">
        <v>134</v>
      </c>
      <c r="ED169" s="7" t="str">
        <v/>
      </c>
      <c r="EE169" s="7" t="str">
        <v/>
      </c>
      <c r="EG169" s="8" t="s">
        <v>86</v>
      </c>
      <c r="EH169" s="7">
        <f t="shared" si="76"/>
        <v>63</v>
      </c>
      <c r="EI169" s="10">
        <v>5.8449999999999998</v>
      </c>
      <c r="EJ169" s="11" t="s">
        <v>134</v>
      </c>
      <c r="EK169" s="7" t="str">
        <v/>
      </c>
      <c r="EL169" s="7" t="str">
        <v/>
      </c>
      <c r="EN169" s="8" t="s">
        <v>86</v>
      </c>
      <c r="EO169" s="7">
        <f t="shared" si="77"/>
        <v>63</v>
      </c>
      <c r="EP169" s="10">
        <v>5.8449999999999998</v>
      </c>
      <c r="EQ169" s="11" t="s">
        <v>134</v>
      </c>
      <c r="ER169" s="7" t="str">
        <v/>
      </c>
      <c r="ES169" s="7" t="str">
        <v/>
      </c>
      <c r="EU169" s="8" t="s">
        <v>86</v>
      </c>
      <c r="EV169" s="7">
        <f t="shared" si="78"/>
        <v>63</v>
      </c>
      <c r="EW169" s="10">
        <v>5.8449999999999998</v>
      </c>
      <c r="EX169" s="11" t="s">
        <v>134</v>
      </c>
      <c r="EY169" s="7" t="str">
        <v/>
      </c>
      <c r="EZ169" s="7" t="str">
        <v/>
      </c>
      <c r="FB169" s="8" t="s">
        <v>86</v>
      </c>
      <c r="FC169" s="7">
        <f t="shared" si="79"/>
        <v>63</v>
      </c>
      <c r="FD169" s="10">
        <v>5.8449999999999998</v>
      </c>
      <c r="FE169" s="11" t="s">
        <v>134</v>
      </c>
      <c r="FF169" s="7" t="str">
        <v/>
      </c>
      <c r="FG169" s="7" t="str">
        <v/>
      </c>
      <c r="FI169" s="8" t="s">
        <v>86</v>
      </c>
      <c r="FJ169" s="7">
        <f t="shared" si="80"/>
        <v>63</v>
      </c>
      <c r="FK169" s="10">
        <v>5.8449999999999998</v>
      </c>
      <c r="FL169" s="11" t="s">
        <v>134</v>
      </c>
      <c r="FM169" s="7" t="str">
        <v/>
      </c>
      <c r="FN169" s="7" t="str">
        <v/>
      </c>
      <c r="FP169" s="8" t="s">
        <v>86</v>
      </c>
      <c r="FQ169" s="7">
        <f t="shared" si="81"/>
        <v>63</v>
      </c>
      <c r="FR169" s="10">
        <v>5.8449999999999998</v>
      </c>
      <c r="FS169" s="11" t="s">
        <v>134</v>
      </c>
      <c r="FT169" s="7" t="str">
        <v/>
      </c>
      <c r="FU169" s="7" t="str">
        <v/>
      </c>
      <c r="FW169" s="8" t="s">
        <v>86</v>
      </c>
      <c r="FX169" s="7">
        <f t="shared" si="82"/>
        <v>63</v>
      </c>
      <c r="FY169" s="10">
        <v>5.8449999999999998</v>
      </c>
      <c r="FZ169" s="11" t="s">
        <v>134</v>
      </c>
      <c r="GA169" s="7" t="str">
        <v/>
      </c>
      <c r="GB169" s="7" t="str">
        <v/>
      </c>
    </row>
    <row r="170" spans="2:184" ht="15.75" x14ac:dyDescent="0.25">
      <c r="B170" s="82">
        <f t="shared" si="83"/>
        <v>6455</v>
      </c>
      <c r="C170" s="8" t="s">
        <v>86</v>
      </c>
      <c r="D170" s="7">
        <f t="shared" si="56"/>
        <v>63</v>
      </c>
      <c r="E170" s="10">
        <v>6.4550000000000001</v>
      </c>
      <c r="F170" s="11" t="s">
        <v>135</v>
      </c>
      <c r="G170" s="7" t="str">
        <v/>
      </c>
      <c r="H170" s="7" t="str">
        <v/>
      </c>
      <c r="J170" s="16">
        <f t="shared" si="57"/>
        <v>6455</v>
      </c>
      <c r="K170" s="8" t="s">
        <v>86</v>
      </c>
      <c r="L170" s="7">
        <f t="shared" si="58"/>
        <v>63</v>
      </c>
      <c r="M170" s="10">
        <v>6.4550000000000001</v>
      </c>
      <c r="N170" s="11" t="s">
        <v>135</v>
      </c>
      <c r="O170" s="7" t="str">
        <v/>
      </c>
      <c r="P170" s="7" t="str">
        <v/>
      </c>
      <c r="R170" s="8" t="s">
        <v>86</v>
      </c>
      <c r="S170" s="7">
        <f t="shared" si="59"/>
        <v>63</v>
      </c>
      <c r="T170" s="10">
        <v>6.4550000000000001</v>
      </c>
      <c r="U170" s="11" t="s">
        <v>135</v>
      </c>
      <c r="V170" s="7" t="str">
        <v/>
      </c>
      <c r="W170" s="7" t="str">
        <v/>
      </c>
      <c r="Y170" s="8" t="s">
        <v>86</v>
      </c>
      <c r="Z170" s="7">
        <f t="shared" si="60"/>
        <v>63</v>
      </c>
      <c r="AA170" s="10">
        <v>6.4550000000000001</v>
      </c>
      <c r="AB170" s="11" t="s">
        <v>135</v>
      </c>
      <c r="AC170" s="7" t="str">
        <v/>
      </c>
      <c r="AD170" s="7" t="str">
        <v/>
      </c>
      <c r="AF170" s="8" t="s">
        <v>86</v>
      </c>
      <c r="AG170" s="7">
        <f t="shared" si="61"/>
        <v>63</v>
      </c>
      <c r="AH170" s="10">
        <v>6.4550000000000001</v>
      </c>
      <c r="AI170" s="11" t="s">
        <v>135</v>
      </c>
      <c r="AJ170" s="7" t="str">
        <v/>
      </c>
      <c r="AK170" s="7" t="str">
        <v/>
      </c>
      <c r="AM170" s="8" t="s">
        <v>86</v>
      </c>
      <c r="AN170" s="7">
        <f t="shared" si="62"/>
        <v>63</v>
      </c>
      <c r="AO170" s="10">
        <v>6.4550000000000001</v>
      </c>
      <c r="AP170" s="11" t="s">
        <v>135</v>
      </c>
      <c r="AQ170" s="7" t="str">
        <v/>
      </c>
      <c r="AR170" s="7" t="str">
        <v/>
      </c>
      <c r="AT170" s="8" t="s">
        <v>86</v>
      </c>
      <c r="AU170" s="7">
        <f t="shared" si="63"/>
        <v>63</v>
      </c>
      <c r="AV170" s="10">
        <v>6.4550000000000001</v>
      </c>
      <c r="AW170" s="11" t="s">
        <v>135</v>
      </c>
      <c r="AX170" s="7" t="str">
        <v/>
      </c>
      <c r="AY170" s="7" t="str">
        <v/>
      </c>
      <c r="BA170" s="8" t="s">
        <v>86</v>
      </c>
      <c r="BB170" s="7">
        <f t="shared" si="64"/>
        <v>63</v>
      </c>
      <c r="BC170" s="10">
        <v>6.4550000000000001</v>
      </c>
      <c r="BD170" s="11" t="s">
        <v>135</v>
      </c>
      <c r="BE170" s="7" t="str">
        <v/>
      </c>
      <c r="BF170" s="7" t="str">
        <v/>
      </c>
      <c r="BH170" s="8" t="s">
        <v>86</v>
      </c>
      <c r="BI170" s="7">
        <f t="shared" si="65"/>
        <v>63</v>
      </c>
      <c r="BJ170" s="10">
        <v>6.4550000000000001</v>
      </c>
      <c r="BK170" s="11" t="s">
        <v>135</v>
      </c>
      <c r="BL170" s="7" t="str">
        <v/>
      </c>
      <c r="BM170" s="7" t="str">
        <v/>
      </c>
      <c r="BO170" s="8" t="s">
        <v>86</v>
      </c>
      <c r="BP170" s="7">
        <f t="shared" si="66"/>
        <v>63</v>
      </c>
      <c r="BQ170" s="10">
        <v>6.4550000000000001</v>
      </c>
      <c r="BR170" s="11" t="s">
        <v>135</v>
      </c>
      <c r="BS170" s="7" t="str">
        <v/>
      </c>
      <c r="BT170" s="7" t="str">
        <v/>
      </c>
      <c r="BV170" s="8" t="s">
        <v>86</v>
      </c>
      <c r="BW170" s="7">
        <f t="shared" si="67"/>
        <v>63</v>
      </c>
      <c r="BX170" s="10">
        <v>6.4550000000000001</v>
      </c>
      <c r="BY170" s="11" t="s">
        <v>135</v>
      </c>
      <c r="BZ170" s="7" t="str">
        <v/>
      </c>
      <c r="CA170" s="7" t="str">
        <v/>
      </c>
      <c r="CC170" s="8" t="s">
        <v>86</v>
      </c>
      <c r="CD170" s="7">
        <f t="shared" si="68"/>
        <v>63</v>
      </c>
      <c r="CE170" s="10">
        <v>6.4550000000000001</v>
      </c>
      <c r="CF170" s="11" t="s">
        <v>135</v>
      </c>
      <c r="CG170" s="7" t="str">
        <v/>
      </c>
      <c r="CH170" s="7" t="str">
        <v/>
      </c>
      <c r="CJ170" s="8" t="s">
        <v>86</v>
      </c>
      <c r="CK170" s="7">
        <f t="shared" si="69"/>
        <v>63</v>
      </c>
      <c r="CL170" s="10">
        <v>6.4550000000000001</v>
      </c>
      <c r="CM170" s="11" t="s">
        <v>135</v>
      </c>
      <c r="CN170" s="7" t="str">
        <v/>
      </c>
      <c r="CO170" s="7" t="str">
        <v/>
      </c>
      <c r="CQ170" s="8" t="s">
        <v>86</v>
      </c>
      <c r="CR170" s="7">
        <f t="shared" si="70"/>
        <v>63</v>
      </c>
      <c r="CS170" s="10">
        <v>6.4550000000000001</v>
      </c>
      <c r="CT170" s="11" t="s">
        <v>135</v>
      </c>
      <c r="CU170" s="7" t="str">
        <v/>
      </c>
      <c r="CV170" s="7" t="str">
        <v/>
      </c>
      <c r="CX170" s="8" t="s">
        <v>86</v>
      </c>
      <c r="CY170" s="7">
        <f t="shared" si="71"/>
        <v>63</v>
      </c>
      <c r="CZ170" s="10">
        <v>6.4550000000000001</v>
      </c>
      <c r="DA170" s="11" t="s">
        <v>135</v>
      </c>
      <c r="DB170" s="7" t="str">
        <v/>
      </c>
      <c r="DC170" s="7" t="str">
        <v/>
      </c>
      <c r="DE170" s="8" t="s">
        <v>86</v>
      </c>
      <c r="DF170" s="7">
        <f t="shared" si="72"/>
        <v>63</v>
      </c>
      <c r="DG170" s="10">
        <v>6.4550000000000001</v>
      </c>
      <c r="DH170" s="11" t="s">
        <v>135</v>
      </c>
      <c r="DI170" s="7" t="str">
        <v/>
      </c>
      <c r="DJ170" s="7" t="str">
        <v/>
      </c>
      <c r="DL170" s="8" t="s">
        <v>86</v>
      </c>
      <c r="DM170" s="7">
        <f t="shared" si="73"/>
        <v>63</v>
      </c>
      <c r="DN170" s="10">
        <v>6.4550000000000001</v>
      </c>
      <c r="DO170" s="11" t="s">
        <v>135</v>
      </c>
      <c r="DP170" s="7" t="str">
        <v/>
      </c>
      <c r="DQ170" s="7" t="str">
        <v/>
      </c>
      <c r="DS170" s="8" t="s">
        <v>86</v>
      </c>
      <c r="DT170" s="7">
        <f t="shared" si="74"/>
        <v>63</v>
      </c>
      <c r="DU170" s="10">
        <v>6.4550000000000001</v>
      </c>
      <c r="DV170" s="11" t="s">
        <v>135</v>
      </c>
      <c r="DW170" s="7" t="str">
        <v/>
      </c>
      <c r="DX170" s="7" t="str">
        <v/>
      </c>
      <c r="DZ170" s="8" t="s">
        <v>86</v>
      </c>
      <c r="EA170" s="7">
        <f t="shared" si="75"/>
        <v>63</v>
      </c>
      <c r="EB170" s="10">
        <v>6.4550000000000001</v>
      </c>
      <c r="EC170" s="11" t="s">
        <v>135</v>
      </c>
      <c r="ED170" s="7" t="str">
        <v/>
      </c>
      <c r="EE170" s="7" t="str">
        <v/>
      </c>
      <c r="EG170" s="8" t="s">
        <v>86</v>
      </c>
      <c r="EH170" s="7">
        <f t="shared" si="76"/>
        <v>63</v>
      </c>
      <c r="EI170" s="10">
        <v>6.4550000000000001</v>
      </c>
      <c r="EJ170" s="11" t="s">
        <v>135</v>
      </c>
      <c r="EK170" s="7" t="str">
        <v/>
      </c>
      <c r="EL170" s="7" t="str">
        <v/>
      </c>
      <c r="EN170" s="8" t="s">
        <v>86</v>
      </c>
      <c r="EO170" s="7">
        <f t="shared" si="77"/>
        <v>63</v>
      </c>
      <c r="EP170" s="10">
        <v>6.4550000000000001</v>
      </c>
      <c r="EQ170" s="11" t="s">
        <v>135</v>
      </c>
      <c r="ER170" s="7" t="str">
        <v/>
      </c>
      <c r="ES170" s="7" t="str">
        <v/>
      </c>
      <c r="EU170" s="8" t="s">
        <v>86</v>
      </c>
      <c r="EV170" s="7">
        <f t="shared" si="78"/>
        <v>63</v>
      </c>
      <c r="EW170" s="10">
        <v>6.4550000000000001</v>
      </c>
      <c r="EX170" s="11" t="s">
        <v>135</v>
      </c>
      <c r="EY170" s="7" t="str">
        <v/>
      </c>
      <c r="EZ170" s="7" t="str">
        <v/>
      </c>
      <c r="FB170" s="8" t="s">
        <v>86</v>
      </c>
      <c r="FC170" s="7">
        <f t="shared" si="79"/>
        <v>63</v>
      </c>
      <c r="FD170" s="10">
        <v>6.4550000000000001</v>
      </c>
      <c r="FE170" s="11" t="s">
        <v>135</v>
      </c>
      <c r="FF170" s="7" t="str">
        <v/>
      </c>
      <c r="FG170" s="7" t="str">
        <v/>
      </c>
      <c r="FI170" s="8" t="s">
        <v>86</v>
      </c>
      <c r="FJ170" s="7">
        <f t="shared" si="80"/>
        <v>63</v>
      </c>
      <c r="FK170" s="10">
        <v>6.4550000000000001</v>
      </c>
      <c r="FL170" s="11" t="s">
        <v>135</v>
      </c>
      <c r="FM170" s="7" t="str">
        <v/>
      </c>
      <c r="FN170" s="7" t="str">
        <v/>
      </c>
      <c r="FP170" s="8" t="s">
        <v>86</v>
      </c>
      <c r="FQ170" s="7">
        <f t="shared" si="81"/>
        <v>63</v>
      </c>
      <c r="FR170" s="10">
        <v>6.4550000000000001</v>
      </c>
      <c r="FS170" s="11" t="s">
        <v>135</v>
      </c>
      <c r="FT170" s="7" t="str">
        <v/>
      </c>
      <c r="FU170" s="7" t="str">
        <v/>
      </c>
      <c r="FW170" s="8" t="s">
        <v>86</v>
      </c>
      <c r="FX170" s="7">
        <f t="shared" si="82"/>
        <v>63</v>
      </c>
      <c r="FY170" s="10">
        <v>6.4550000000000001</v>
      </c>
      <c r="FZ170" s="11" t="s">
        <v>135</v>
      </c>
      <c r="GA170" s="7" t="str">
        <v/>
      </c>
      <c r="GB170" s="7" t="str">
        <v/>
      </c>
    </row>
    <row r="171" spans="2:184" ht="15.75" x14ac:dyDescent="0.25">
      <c r="B171" s="82">
        <f t="shared" si="83"/>
        <v>41535</v>
      </c>
      <c r="C171" s="8" t="s">
        <v>86</v>
      </c>
      <c r="D171" s="7">
        <f t="shared" si="56"/>
        <v>63</v>
      </c>
      <c r="E171" s="10">
        <v>41.534999999999997</v>
      </c>
      <c r="F171" s="11" t="s">
        <v>132</v>
      </c>
      <c r="G171" s="7" t="str">
        <v/>
      </c>
      <c r="H171" s="7" t="str">
        <v/>
      </c>
      <c r="J171" s="16">
        <f t="shared" si="57"/>
        <v>41535</v>
      </c>
      <c r="K171" s="8" t="s">
        <v>86</v>
      </c>
      <c r="L171" s="7">
        <f t="shared" si="58"/>
        <v>63</v>
      </c>
      <c r="M171" s="10">
        <v>41.534999999999997</v>
      </c>
      <c r="N171" s="11" t="s">
        <v>132</v>
      </c>
      <c r="O171" s="7" t="str">
        <v/>
      </c>
      <c r="P171" s="7" t="str">
        <v/>
      </c>
      <c r="R171" s="8" t="s">
        <v>86</v>
      </c>
      <c r="S171" s="7">
        <f t="shared" si="59"/>
        <v>63</v>
      </c>
      <c r="T171" s="10">
        <v>41.534999999999997</v>
      </c>
      <c r="U171" s="11" t="s">
        <v>132</v>
      </c>
      <c r="V171" s="7" t="str">
        <v/>
      </c>
      <c r="W171" s="7" t="str">
        <v/>
      </c>
      <c r="Y171" s="8" t="s">
        <v>86</v>
      </c>
      <c r="Z171" s="7">
        <f t="shared" si="60"/>
        <v>63</v>
      </c>
      <c r="AA171" s="10">
        <v>41.534999999999997</v>
      </c>
      <c r="AB171" s="11" t="s">
        <v>132</v>
      </c>
      <c r="AC171" s="7" t="str">
        <v/>
      </c>
      <c r="AD171" s="7" t="str">
        <v/>
      </c>
      <c r="AF171" s="8" t="s">
        <v>86</v>
      </c>
      <c r="AG171" s="7">
        <f t="shared" si="61"/>
        <v>63</v>
      </c>
      <c r="AH171" s="10">
        <v>41.534999999999997</v>
      </c>
      <c r="AI171" s="11" t="s">
        <v>132</v>
      </c>
      <c r="AJ171" s="7" t="str">
        <v/>
      </c>
      <c r="AK171" s="7" t="str">
        <v/>
      </c>
      <c r="AM171" s="8" t="s">
        <v>86</v>
      </c>
      <c r="AN171" s="7">
        <f t="shared" si="62"/>
        <v>63</v>
      </c>
      <c r="AO171" s="10">
        <v>41.534999999999997</v>
      </c>
      <c r="AP171" s="11" t="s">
        <v>132</v>
      </c>
      <c r="AQ171" s="7" t="str">
        <v/>
      </c>
      <c r="AR171" s="7" t="str">
        <v/>
      </c>
      <c r="AT171" s="8" t="s">
        <v>86</v>
      </c>
      <c r="AU171" s="7">
        <f t="shared" si="63"/>
        <v>63</v>
      </c>
      <c r="AV171" s="10">
        <v>41.534999999999997</v>
      </c>
      <c r="AW171" s="11" t="s">
        <v>132</v>
      </c>
      <c r="AX171" s="7" t="str">
        <v/>
      </c>
      <c r="AY171" s="7" t="str">
        <v/>
      </c>
      <c r="BA171" s="8" t="s">
        <v>86</v>
      </c>
      <c r="BB171" s="7">
        <f t="shared" si="64"/>
        <v>63</v>
      </c>
      <c r="BC171" s="10">
        <v>41.534999999999997</v>
      </c>
      <c r="BD171" s="11" t="s">
        <v>132</v>
      </c>
      <c r="BE171" s="7" t="str">
        <v/>
      </c>
      <c r="BF171" s="7" t="str">
        <v/>
      </c>
      <c r="BH171" s="8" t="s">
        <v>86</v>
      </c>
      <c r="BI171" s="7">
        <f t="shared" si="65"/>
        <v>63</v>
      </c>
      <c r="BJ171" s="10">
        <v>41.534999999999997</v>
      </c>
      <c r="BK171" s="11" t="s">
        <v>132</v>
      </c>
      <c r="BL171" s="7" t="str">
        <v/>
      </c>
      <c r="BM171" s="7" t="str">
        <v/>
      </c>
      <c r="BO171" s="8" t="s">
        <v>86</v>
      </c>
      <c r="BP171" s="7">
        <f t="shared" si="66"/>
        <v>63</v>
      </c>
      <c r="BQ171" s="10">
        <v>41.534999999999997</v>
      </c>
      <c r="BR171" s="11" t="s">
        <v>132</v>
      </c>
      <c r="BS171" s="7" t="str">
        <v/>
      </c>
      <c r="BT171" s="7" t="str">
        <v/>
      </c>
      <c r="BV171" s="8" t="s">
        <v>86</v>
      </c>
      <c r="BW171" s="7">
        <f t="shared" si="67"/>
        <v>63</v>
      </c>
      <c r="BX171" s="10">
        <v>41.534999999999997</v>
      </c>
      <c r="BY171" s="11" t="s">
        <v>132</v>
      </c>
      <c r="BZ171" s="7" t="str">
        <v/>
      </c>
      <c r="CA171" s="7" t="str">
        <v/>
      </c>
      <c r="CC171" s="8" t="s">
        <v>86</v>
      </c>
      <c r="CD171" s="7">
        <f t="shared" si="68"/>
        <v>63</v>
      </c>
      <c r="CE171" s="10">
        <v>41.534999999999997</v>
      </c>
      <c r="CF171" s="11" t="s">
        <v>132</v>
      </c>
      <c r="CG171" s="7" t="str">
        <v/>
      </c>
      <c r="CH171" s="7" t="str">
        <v/>
      </c>
      <c r="CJ171" s="8" t="s">
        <v>86</v>
      </c>
      <c r="CK171" s="7">
        <f t="shared" si="69"/>
        <v>63</v>
      </c>
      <c r="CL171" s="10">
        <v>41.534999999999997</v>
      </c>
      <c r="CM171" s="11" t="s">
        <v>132</v>
      </c>
      <c r="CN171" s="7" t="str">
        <v/>
      </c>
      <c r="CO171" s="7" t="str">
        <v/>
      </c>
      <c r="CQ171" s="8" t="s">
        <v>86</v>
      </c>
      <c r="CR171" s="7">
        <f t="shared" si="70"/>
        <v>63</v>
      </c>
      <c r="CS171" s="10">
        <v>41.534999999999997</v>
      </c>
      <c r="CT171" s="11" t="s">
        <v>132</v>
      </c>
      <c r="CU171" s="7" t="str">
        <v/>
      </c>
      <c r="CV171" s="7" t="str">
        <v/>
      </c>
      <c r="CX171" s="8" t="s">
        <v>86</v>
      </c>
      <c r="CY171" s="7">
        <f t="shared" si="71"/>
        <v>63</v>
      </c>
      <c r="CZ171" s="10">
        <v>41.534999999999997</v>
      </c>
      <c r="DA171" s="11" t="s">
        <v>132</v>
      </c>
      <c r="DB171" s="7" t="str">
        <v/>
      </c>
      <c r="DC171" s="7" t="str">
        <v/>
      </c>
      <c r="DE171" s="8" t="s">
        <v>86</v>
      </c>
      <c r="DF171" s="7">
        <f t="shared" si="72"/>
        <v>63</v>
      </c>
      <c r="DG171" s="10">
        <v>41.534999999999997</v>
      </c>
      <c r="DH171" s="11" t="s">
        <v>132</v>
      </c>
      <c r="DI171" s="7" t="str">
        <v/>
      </c>
      <c r="DJ171" s="7" t="str">
        <v/>
      </c>
      <c r="DL171" s="8" t="s">
        <v>86</v>
      </c>
      <c r="DM171" s="7">
        <f t="shared" si="73"/>
        <v>63</v>
      </c>
      <c r="DN171" s="10">
        <v>41.534999999999997</v>
      </c>
      <c r="DO171" s="11" t="s">
        <v>132</v>
      </c>
      <c r="DP171" s="7" t="str">
        <v/>
      </c>
      <c r="DQ171" s="7" t="str">
        <v/>
      </c>
      <c r="DS171" s="8" t="s">
        <v>86</v>
      </c>
      <c r="DT171" s="7">
        <f t="shared" si="74"/>
        <v>63</v>
      </c>
      <c r="DU171" s="10">
        <v>41.534999999999997</v>
      </c>
      <c r="DV171" s="11" t="s">
        <v>132</v>
      </c>
      <c r="DW171" s="7" t="str">
        <v/>
      </c>
      <c r="DX171" s="7" t="str">
        <v/>
      </c>
      <c r="DZ171" s="8" t="s">
        <v>86</v>
      </c>
      <c r="EA171" s="7">
        <f t="shared" si="75"/>
        <v>63</v>
      </c>
      <c r="EB171" s="10">
        <v>41.534999999999997</v>
      </c>
      <c r="EC171" s="11" t="s">
        <v>132</v>
      </c>
      <c r="ED171" s="7" t="str">
        <v/>
      </c>
      <c r="EE171" s="7" t="str">
        <v/>
      </c>
      <c r="EG171" s="8" t="s">
        <v>86</v>
      </c>
      <c r="EH171" s="7">
        <f t="shared" si="76"/>
        <v>63</v>
      </c>
      <c r="EI171" s="10">
        <v>41.534999999999997</v>
      </c>
      <c r="EJ171" s="11" t="s">
        <v>132</v>
      </c>
      <c r="EK171" s="7" t="str">
        <v/>
      </c>
      <c r="EL171" s="7" t="str">
        <v/>
      </c>
      <c r="EN171" s="8" t="s">
        <v>86</v>
      </c>
      <c r="EO171" s="7">
        <f t="shared" si="77"/>
        <v>63</v>
      </c>
      <c r="EP171" s="10">
        <v>41.534999999999997</v>
      </c>
      <c r="EQ171" s="11" t="s">
        <v>132</v>
      </c>
      <c r="ER171" s="7" t="str">
        <v/>
      </c>
      <c r="ES171" s="7" t="str">
        <v/>
      </c>
      <c r="EU171" s="8" t="s">
        <v>86</v>
      </c>
      <c r="EV171" s="7">
        <f t="shared" si="78"/>
        <v>63</v>
      </c>
      <c r="EW171" s="10">
        <v>41.534999999999997</v>
      </c>
      <c r="EX171" s="11" t="s">
        <v>132</v>
      </c>
      <c r="EY171" s="7" t="str">
        <v/>
      </c>
      <c r="EZ171" s="7" t="str">
        <v/>
      </c>
      <c r="FB171" s="8" t="s">
        <v>86</v>
      </c>
      <c r="FC171" s="7">
        <f t="shared" si="79"/>
        <v>63</v>
      </c>
      <c r="FD171" s="10">
        <v>41.534999999999997</v>
      </c>
      <c r="FE171" s="11" t="s">
        <v>132</v>
      </c>
      <c r="FF171" s="7" t="str">
        <v/>
      </c>
      <c r="FG171" s="7" t="str">
        <v/>
      </c>
      <c r="FI171" s="8" t="s">
        <v>86</v>
      </c>
      <c r="FJ171" s="7">
        <f t="shared" si="80"/>
        <v>63</v>
      </c>
      <c r="FK171" s="10">
        <v>41.534999999999997</v>
      </c>
      <c r="FL171" s="11" t="s">
        <v>132</v>
      </c>
      <c r="FM171" s="7" t="str">
        <v/>
      </c>
      <c r="FN171" s="7" t="str">
        <v/>
      </c>
      <c r="FP171" s="8" t="s">
        <v>86</v>
      </c>
      <c r="FQ171" s="7">
        <f t="shared" si="81"/>
        <v>63</v>
      </c>
      <c r="FR171" s="10">
        <v>41.534999999999997</v>
      </c>
      <c r="FS171" s="11" t="s">
        <v>132</v>
      </c>
      <c r="FT171" s="7" t="str">
        <v/>
      </c>
      <c r="FU171" s="7" t="str">
        <v/>
      </c>
      <c r="FW171" s="8" t="s">
        <v>86</v>
      </c>
      <c r="FX171" s="7">
        <f t="shared" si="82"/>
        <v>63</v>
      </c>
      <c r="FY171" s="10">
        <v>41.534999999999997</v>
      </c>
      <c r="FZ171" s="11" t="s">
        <v>132</v>
      </c>
      <c r="GA171" s="7" t="str">
        <v/>
      </c>
      <c r="GB171" s="7" t="str">
        <v/>
      </c>
    </row>
    <row r="172" spans="2:184" ht="15.75" x14ac:dyDescent="0.25">
      <c r="B172" s="82">
        <f t="shared" si="83"/>
        <v>47027</v>
      </c>
      <c r="C172" s="8" t="s">
        <v>86</v>
      </c>
      <c r="D172" s="7">
        <f t="shared" si="56"/>
        <v>63</v>
      </c>
      <c r="E172" s="10">
        <v>47.027000000000001</v>
      </c>
      <c r="F172" s="11" t="s">
        <v>133</v>
      </c>
      <c r="G172" s="7" t="str">
        <v/>
      </c>
      <c r="H172" s="7" t="str">
        <v/>
      </c>
      <c r="J172" s="16">
        <f t="shared" si="57"/>
        <v>47027</v>
      </c>
      <c r="K172" s="8" t="s">
        <v>86</v>
      </c>
      <c r="L172" s="7">
        <f t="shared" si="58"/>
        <v>63</v>
      </c>
      <c r="M172" s="10">
        <v>47.027000000000001</v>
      </c>
      <c r="N172" s="11" t="s">
        <v>133</v>
      </c>
      <c r="O172" s="7" t="str">
        <v/>
      </c>
      <c r="P172" s="7" t="str">
        <v/>
      </c>
      <c r="R172" s="8" t="s">
        <v>86</v>
      </c>
      <c r="S172" s="7">
        <f t="shared" si="59"/>
        <v>63</v>
      </c>
      <c r="T172" s="10">
        <v>47.027000000000001</v>
      </c>
      <c r="U172" s="11" t="s">
        <v>133</v>
      </c>
      <c r="V172" s="7" t="str">
        <v/>
      </c>
      <c r="W172" s="7" t="str">
        <v/>
      </c>
      <c r="Y172" s="8" t="s">
        <v>86</v>
      </c>
      <c r="Z172" s="7">
        <f t="shared" si="60"/>
        <v>63</v>
      </c>
      <c r="AA172" s="10">
        <v>47.027000000000001</v>
      </c>
      <c r="AB172" s="11" t="s">
        <v>133</v>
      </c>
      <c r="AC172" s="7" t="str">
        <v/>
      </c>
      <c r="AD172" s="7" t="str">
        <v/>
      </c>
      <c r="AF172" s="8" t="s">
        <v>86</v>
      </c>
      <c r="AG172" s="7">
        <f t="shared" si="61"/>
        <v>63</v>
      </c>
      <c r="AH172" s="10">
        <v>47.027000000000001</v>
      </c>
      <c r="AI172" s="11" t="s">
        <v>133</v>
      </c>
      <c r="AJ172" s="7" t="str">
        <v/>
      </c>
      <c r="AK172" s="7" t="str">
        <v/>
      </c>
      <c r="AM172" s="8" t="s">
        <v>86</v>
      </c>
      <c r="AN172" s="7">
        <f t="shared" si="62"/>
        <v>63</v>
      </c>
      <c r="AO172" s="10">
        <v>47.027000000000001</v>
      </c>
      <c r="AP172" s="11" t="s">
        <v>133</v>
      </c>
      <c r="AQ172" s="7" t="str">
        <v/>
      </c>
      <c r="AR172" s="7" t="str">
        <v/>
      </c>
      <c r="AT172" s="8" t="s">
        <v>86</v>
      </c>
      <c r="AU172" s="7">
        <f t="shared" si="63"/>
        <v>63</v>
      </c>
      <c r="AV172" s="10">
        <v>47.027000000000001</v>
      </c>
      <c r="AW172" s="11" t="s">
        <v>133</v>
      </c>
      <c r="AX172" s="7" t="str">
        <v/>
      </c>
      <c r="AY172" s="7" t="str">
        <v/>
      </c>
      <c r="BA172" s="8" t="s">
        <v>86</v>
      </c>
      <c r="BB172" s="7">
        <f t="shared" si="64"/>
        <v>63</v>
      </c>
      <c r="BC172" s="10">
        <v>47.027000000000001</v>
      </c>
      <c r="BD172" s="11" t="s">
        <v>133</v>
      </c>
      <c r="BE172" s="7" t="str">
        <v/>
      </c>
      <c r="BF172" s="7" t="str">
        <v/>
      </c>
      <c r="BH172" s="8" t="s">
        <v>86</v>
      </c>
      <c r="BI172" s="7">
        <f t="shared" si="65"/>
        <v>63</v>
      </c>
      <c r="BJ172" s="10">
        <v>47.027000000000001</v>
      </c>
      <c r="BK172" s="11" t="s">
        <v>133</v>
      </c>
      <c r="BL172" s="7" t="str">
        <v/>
      </c>
      <c r="BM172" s="7" t="str">
        <v/>
      </c>
      <c r="BO172" s="8" t="s">
        <v>86</v>
      </c>
      <c r="BP172" s="7">
        <f t="shared" si="66"/>
        <v>63</v>
      </c>
      <c r="BQ172" s="10">
        <v>47.027000000000001</v>
      </c>
      <c r="BR172" s="11" t="s">
        <v>133</v>
      </c>
      <c r="BS172" s="7" t="str">
        <v/>
      </c>
      <c r="BT172" s="7" t="str">
        <v/>
      </c>
      <c r="BV172" s="8" t="s">
        <v>86</v>
      </c>
      <c r="BW172" s="7">
        <f t="shared" si="67"/>
        <v>63</v>
      </c>
      <c r="BX172" s="10">
        <v>47.027000000000001</v>
      </c>
      <c r="BY172" s="11" t="s">
        <v>133</v>
      </c>
      <c r="BZ172" s="7" t="str">
        <v/>
      </c>
      <c r="CA172" s="7" t="str">
        <v/>
      </c>
      <c r="CC172" s="8" t="s">
        <v>86</v>
      </c>
      <c r="CD172" s="7">
        <f t="shared" si="68"/>
        <v>63</v>
      </c>
      <c r="CE172" s="10">
        <v>47.027000000000001</v>
      </c>
      <c r="CF172" s="11" t="s">
        <v>133</v>
      </c>
      <c r="CG172" s="7" t="str">
        <v/>
      </c>
      <c r="CH172" s="7" t="str">
        <v/>
      </c>
      <c r="CJ172" s="8" t="s">
        <v>86</v>
      </c>
      <c r="CK172" s="7">
        <f t="shared" si="69"/>
        <v>63</v>
      </c>
      <c r="CL172" s="10">
        <v>47.027000000000001</v>
      </c>
      <c r="CM172" s="11" t="s">
        <v>133</v>
      </c>
      <c r="CN172" s="7" t="str">
        <v/>
      </c>
      <c r="CO172" s="7" t="str">
        <v/>
      </c>
      <c r="CQ172" s="8" t="s">
        <v>86</v>
      </c>
      <c r="CR172" s="7">
        <f t="shared" si="70"/>
        <v>63</v>
      </c>
      <c r="CS172" s="10">
        <v>47.027000000000001</v>
      </c>
      <c r="CT172" s="11" t="s">
        <v>133</v>
      </c>
      <c r="CU172" s="7" t="str">
        <v/>
      </c>
      <c r="CV172" s="7" t="str">
        <v/>
      </c>
      <c r="CX172" s="8" t="s">
        <v>86</v>
      </c>
      <c r="CY172" s="7">
        <f t="shared" si="71"/>
        <v>63</v>
      </c>
      <c r="CZ172" s="10">
        <v>47.027000000000001</v>
      </c>
      <c r="DA172" s="11" t="s">
        <v>133</v>
      </c>
      <c r="DB172" s="7" t="str">
        <v/>
      </c>
      <c r="DC172" s="7" t="str">
        <v/>
      </c>
      <c r="DE172" s="8" t="s">
        <v>86</v>
      </c>
      <c r="DF172" s="7">
        <f t="shared" si="72"/>
        <v>63</v>
      </c>
      <c r="DG172" s="10">
        <v>47.027000000000001</v>
      </c>
      <c r="DH172" s="11" t="s">
        <v>133</v>
      </c>
      <c r="DI172" s="7" t="str">
        <v/>
      </c>
      <c r="DJ172" s="7" t="str">
        <v/>
      </c>
      <c r="DL172" s="8" t="s">
        <v>86</v>
      </c>
      <c r="DM172" s="7">
        <f t="shared" si="73"/>
        <v>63</v>
      </c>
      <c r="DN172" s="10">
        <v>47.027000000000001</v>
      </c>
      <c r="DO172" s="11" t="s">
        <v>133</v>
      </c>
      <c r="DP172" s="7" t="str">
        <v/>
      </c>
      <c r="DQ172" s="7" t="str">
        <v/>
      </c>
      <c r="DS172" s="8" t="s">
        <v>86</v>
      </c>
      <c r="DT172" s="7">
        <f t="shared" si="74"/>
        <v>63</v>
      </c>
      <c r="DU172" s="10">
        <v>47.027000000000001</v>
      </c>
      <c r="DV172" s="11" t="s">
        <v>133</v>
      </c>
      <c r="DW172" s="7" t="str">
        <v/>
      </c>
      <c r="DX172" s="7" t="str">
        <v/>
      </c>
      <c r="DZ172" s="8" t="s">
        <v>86</v>
      </c>
      <c r="EA172" s="7">
        <f t="shared" si="75"/>
        <v>63</v>
      </c>
      <c r="EB172" s="10">
        <v>47.027000000000001</v>
      </c>
      <c r="EC172" s="11" t="s">
        <v>133</v>
      </c>
      <c r="ED172" s="7" t="str">
        <v/>
      </c>
      <c r="EE172" s="7" t="str">
        <v/>
      </c>
      <c r="EG172" s="8" t="s">
        <v>86</v>
      </c>
      <c r="EH172" s="7">
        <f t="shared" si="76"/>
        <v>63</v>
      </c>
      <c r="EI172" s="10">
        <v>47.027000000000001</v>
      </c>
      <c r="EJ172" s="11" t="s">
        <v>133</v>
      </c>
      <c r="EK172" s="7" t="str">
        <v/>
      </c>
      <c r="EL172" s="7" t="str">
        <v/>
      </c>
      <c r="EN172" s="8" t="s">
        <v>86</v>
      </c>
      <c r="EO172" s="7">
        <f t="shared" si="77"/>
        <v>63</v>
      </c>
      <c r="EP172" s="10">
        <v>47.027000000000001</v>
      </c>
      <c r="EQ172" s="11" t="s">
        <v>133</v>
      </c>
      <c r="ER172" s="7" t="str">
        <v/>
      </c>
      <c r="ES172" s="7" t="str">
        <v/>
      </c>
      <c r="EU172" s="8" t="s">
        <v>86</v>
      </c>
      <c r="EV172" s="7">
        <f t="shared" si="78"/>
        <v>63</v>
      </c>
      <c r="EW172" s="10">
        <v>47.027000000000001</v>
      </c>
      <c r="EX172" s="11" t="s">
        <v>133</v>
      </c>
      <c r="EY172" s="7" t="str">
        <v/>
      </c>
      <c r="EZ172" s="7" t="str">
        <v/>
      </c>
      <c r="FB172" s="8" t="s">
        <v>86</v>
      </c>
      <c r="FC172" s="7">
        <f t="shared" si="79"/>
        <v>63</v>
      </c>
      <c r="FD172" s="10">
        <v>47.027000000000001</v>
      </c>
      <c r="FE172" s="11" t="s">
        <v>133</v>
      </c>
      <c r="FF172" s="7" t="str">
        <v/>
      </c>
      <c r="FG172" s="7" t="str">
        <v/>
      </c>
      <c r="FI172" s="8" t="s">
        <v>86</v>
      </c>
      <c r="FJ172" s="7">
        <f t="shared" si="80"/>
        <v>63</v>
      </c>
      <c r="FK172" s="10">
        <v>47.027000000000001</v>
      </c>
      <c r="FL172" s="11" t="s">
        <v>133</v>
      </c>
      <c r="FM172" s="7" t="str">
        <v/>
      </c>
      <c r="FN172" s="7" t="str">
        <v/>
      </c>
      <c r="FP172" s="8" t="s">
        <v>86</v>
      </c>
      <c r="FQ172" s="7">
        <f t="shared" si="81"/>
        <v>63</v>
      </c>
      <c r="FR172" s="10">
        <v>47.027000000000001</v>
      </c>
      <c r="FS172" s="11" t="s">
        <v>133</v>
      </c>
      <c r="FT172" s="7" t="str">
        <v/>
      </c>
      <c r="FU172" s="7" t="str">
        <v/>
      </c>
      <c r="FW172" s="8" t="s">
        <v>86</v>
      </c>
      <c r="FX172" s="7">
        <f t="shared" si="82"/>
        <v>63</v>
      </c>
      <c r="FY172" s="10">
        <v>47.027000000000001</v>
      </c>
      <c r="FZ172" s="11" t="s">
        <v>133</v>
      </c>
      <c r="GA172" s="7" t="str">
        <v/>
      </c>
      <c r="GB172" s="7" t="str">
        <v/>
      </c>
    </row>
    <row r="173" spans="2:184" ht="15.75" x14ac:dyDescent="0.25">
      <c r="B173" s="82">
        <f t="shared" si="83"/>
        <v>6054</v>
      </c>
      <c r="C173" s="8" t="s">
        <v>87</v>
      </c>
      <c r="D173" s="7">
        <f t="shared" si="56"/>
        <v>64</v>
      </c>
      <c r="E173" s="10">
        <v>6.0540000000000003</v>
      </c>
      <c r="F173" s="11" t="s">
        <v>134</v>
      </c>
      <c r="G173" s="7" t="str">
        <v/>
      </c>
      <c r="H173" s="7" t="str">
        <v/>
      </c>
      <c r="J173" s="16">
        <f t="shared" si="57"/>
        <v>6056</v>
      </c>
      <c r="K173" s="8" t="s">
        <v>87</v>
      </c>
      <c r="L173" s="7">
        <f t="shared" si="58"/>
        <v>64</v>
      </c>
      <c r="M173" s="10">
        <v>6.056</v>
      </c>
      <c r="N173" s="11" t="s">
        <v>134</v>
      </c>
      <c r="O173" s="7" t="str">
        <v/>
      </c>
      <c r="P173" s="7" t="str">
        <v/>
      </c>
      <c r="R173" s="8" t="s">
        <v>87</v>
      </c>
      <c r="S173" s="7">
        <f t="shared" si="59"/>
        <v>64</v>
      </c>
      <c r="T173" s="10">
        <v>6.056</v>
      </c>
      <c r="U173" s="11" t="s">
        <v>134</v>
      </c>
      <c r="V173" s="7" t="str">
        <v/>
      </c>
      <c r="W173" s="7" t="str">
        <v/>
      </c>
      <c r="Y173" s="8" t="s">
        <v>87</v>
      </c>
      <c r="Z173" s="7">
        <f t="shared" si="60"/>
        <v>64</v>
      </c>
      <c r="AA173" s="10">
        <v>6.056</v>
      </c>
      <c r="AB173" s="11" t="s">
        <v>134</v>
      </c>
      <c r="AC173" s="7" t="str">
        <v/>
      </c>
      <c r="AD173" s="7" t="str">
        <v/>
      </c>
      <c r="AF173" s="8" t="s">
        <v>87</v>
      </c>
      <c r="AG173" s="7">
        <f t="shared" si="61"/>
        <v>64</v>
      </c>
      <c r="AH173" s="10">
        <v>6.056</v>
      </c>
      <c r="AI173" s="11" t="s">
        <v>134</v>
      </c>
      <c r="AJ173" s="7" t="str">
        <v/>
      </c>
      <c r="AK173" s="7" t="str">
        <v/>
      </c>
      <c r="AM173" s="8" t="s">
        <v>87</v>
      </c>
      <c r="AN173" s="7">
        <f t="shared" si="62"/>
        <v>64</v>
      </c>
      <c r="AO173" s="10">
        <v>6.056</v>
      </c>
      <c r="AP173" s="11" t="s">
        <v>134</v>
      </c>
      <c r="AQ173" s="7" t="str">
        <v/>
      </c>
      <c r="AR173" s="7" t="str">
        <v/>
      </c>
      <c r="AT173" s="8" t="s">
        <v>87</v>
      </c>
      <c r="AU173" s="7">
        <f t="shared" si="63"/>
        <v>64</v>
      </c>
      <c r="AV173" s="10">
        <v>6.056</v>
      </c>
      <c r="AW173" s="11" t="s">
        <v>134</v>
      </c>
      <c r="AX173" s="7" t="str">
        <v/>
      </c>
      <c r="AY173" s="7" t="str">
        <v/>
      </c>
      <c r="BA173" s="8" t="s">
        <v>87</v>
      </c>
      <c r="BB173" s="7">
        <f t="shared" si="64"/>
        <v>64</v>
      </c>
      <c r="BC173" s="10">
        <v>6.056</v>
      </c>
      <c r="BD173" s="11" t="s">
        <v>134</v>
      </c>
      <c r="BE173" s="7" t="str">
        <v/>
      </c>
      <c r="BF173" s="7" t="str">
        <v/>
      </c>
      <c r="BH173" s="8" t="s">
        <v>87</v>
      </c>
      <c r="BI173" s="7">
        <f t="shared" si="65"/>
        <v>64</v>
      </c>
      <c r="BJ173" s="10">
        <v>6.056</v>
      </c>
      <c r="BK173" s="11" t="s">
        <v>134</v>
      </c>
      <c r="BL173" s="7" t="str">
        <v/>
      </c>
      <c r="BM173" s="7" t="str">
        <v/>
      </c>
      <c r="BO173" s="8" t="s">
        <v>87</v>
      </c>
      <c r="BP173" s="7">
        <f t="shared" si="66"/>
        <v>64</v>
      </c>
      <c r="BQ173" s="10">
        <v>6.056</v>
      </c>
      <c r="BR173" s="11" t="s">
        <v>134</v>
      </c>
      <c r="BS173" s="7" t="str">
        <v/>
      </c>
      <c r="BT173" s="7" t="str">
        <v/>
      </c>
      <c r="BV173" s="8" t="s">
        <v>87</v>
      </c>
      <c r="BW173" s="7">
        <f t="shared" si="67"/>
        <v>64</v>
      </c>
      <c r="BX173" s="10">
        <v>6.056</v>
      </c>
      <c r="BY173" s="11" t="s">
        <v>134</v>
      </c>
      <c r="BZ173" s="7" t="str">
        <v/>
      </c>
      <c r="CA173" s="7" t="str">
        <v/>
      </c>
      <c r="CC173" s="8" t="s">
        <v>87</v>
      </c>
      <c r="CD173" s="7">
        <f t="shared" si="68"/>
        <v>64</v>
      </c>
      <c r="CE173" s="10">
        <v>6.056</v>
      </c>
      <c r="CF173" s="11" t="s">
        <v>134</v>
      </c>
      <c r="CG173" s="7" t="str">
        <v/>
      </c>
      <c r="CH173" s="7" t="str">
        <v/>
      </c>
      <c r="CJ173" s="8" t="s">
        <v>87</v>
      </c>
      <c r="CK173" s="7">
        <f t="shared" si="69"/>
        <v>64</v>
      </c>
      <c r="CL173" s="10">
        <v>6.056</v>
      </c>
      <c r="CM173" s="11" t="s">
        <v>134</v>
      </c>
      <c r="CN173" s="7" t="str">
        <v/>
      </c>
      <c r="CO173" s="7" t="str">
        <v/>
      </c>
      <c r="CQ173" s="8" t="s">
        <v>87</v>
      </c>
      <c r="CR173" s="7">
        <f t="shared" si="70"/>
        <v>64</v>
      </c>
      <c r="CS173" s="10">
        <v>6.056</v>
      </c>
      <c r="CT173" s="11" t="s">
        <v>134</v>
      </c>
      <c r="CU173" s="7" t="str">
        <v/>
      </c>
      <c r="CV173" s="7" t="str">
        <v/>
      </c>
      <c r="CX173" s="8" t="s">
        <v>87</v>
      </c>
      <c r="CY173" s="7">
        <f t="shared" si="71"/>
        <v>64</v>
      </c>
      <c r="CZ173" s="10">
        <v>6.056</v>
      </c>
      <c r="DA173" s="11" t="s">
        <v>134</v>
      </c>
      <c r="DB173" s="7" t="str">
        <v/>
      </c>
      <c r="DC173" s="7" t="str">
        <v/>
      </c>
      <c r="DE173" s="8" t="s">
        <v>87</v>
      </c>
      <c r="DF173" s="7">
        <f t="shared" si="72"/>
        <v>64</v>
      </c>
      <c r="DG173" s="10">
        <v>6.056</v>
      </c>
      <c r="DH173" s="11" t="s">
        <v>134</v>
      </c>
      <c r="DI173" s="7" t="str">
        <v/>
      </c>
      <c r="DJ173" s="7" t="str">
        <v/>
      </c>
      <c r="DL173" s="8" t="s">
        <v>87</v>
      </c>
      <c r="DM173" s="7">
        <f t="shared" si="73"/>
        <v>64</v>
      </c>
      <c r="DN173" s="10">
        <v>6.056</v>
      </c>
      <c r="DO173" s="11" t="s">
        <v>134</v>
      </c>
      <c r="DP173" s="7" t="str">
        <v/>
      </c>
      <c r="DQ173" s="7" t="str">
        <v/>
      </c>
      <c r="DS173" s="8" t="s">
        <v>87</v>
      </c>
      <c r="DT173" s="7">
        <f t="shared" si="74"/>
        <v>64</v>
      </c>
      <c r="DU173" s="10">
        <v>6.056</v>
      </c>
      <c r="DV173" s="11" t="s">
        <v>134</v>
      </c>
      <c r="DW173" s="7" t="str">
        <v/>
      </c>
      <c r="DX173" s="7" t="str">
        <v/>
      </c>
      <c r="DZ173" s="8" t="s">
        <v>87</v>
      </c>
      <c r="EA173" s="7">
        <f t="shared" si="75"/>
        <v>64</v>
      </c>
      <c r="EB173" s="10">
        <v>6.056</v>
      </c>
      <c r="EC173" s="11" t="s">
        <v>134</v>
      </c>
      <c r="ED173" s="7" t="str">
        <v/>
      </c>
      <c r="EE173" s="7" t="str">
        <v/>
      </c>
      <c r="EG173" s="8" t="s">
        <v>87</v>
      </c>
      <c r="EH173" s="7">
        <f t="shared" si="76"/>
        <v>64</v>
      </c>
      <c r="EI173" s="10">
        <v>6.056</v>
      </c>
      <c r="EJ173" s="11" t="s">
        <v>134</v>
      </c>
      <c r="EK173" s="7" t="str">
        <v/>
      </c>
      <c r="EL173" s="7" t="str">
        <v/>
      </c>
      <c r="EN173" s="8" t="s">
        <v>87</v>
      </c>
      <c r="EO173" s="7">
        <f t="shared" si="77"/>
        <v>64</v>
      </c>
      <c r="EP173" s="10">
        <v>6.056</v>
      </c>
      <c r="EQ173" s="11" t="s">
        <v>134</v>
      </c>
      <c r="ER173" s="7" t="str">
        <v/>
      </c>
      <c r="ES173" s="7" t="str">
        <v/>
      </c>
      <c r="EU173" s="8" t="s">
        <v>87</v>
      </c>
      <c r="EV173" s="7">
        <f t="shared" si="78"/>
        <v>64</v>
      </c>
      <c r="EW173" s="10">
        <v>6.056</v>
      </c>
      <c r="EX173" s="11" t="s">
        <v>134</v>
      </c>
      <c r="EY173" s="7" t="str">
        <v/>
      </c>
      <c r="EZ173" s="7" t="str">
        <v/>
      </c>
      <c r="FB173" s="8" t="s">
        <v>87</v>
      </c>
      <c r="FC173" s="7">
        <f t="shared" si="79"/>
        <v>64</v>
      </c>
      <c r="FD173" s="10">
        <v>6.056</v>
      </c>
      <c r="FE173" s="11" t="s">
        <v>134</v>
      </c>
      <c r="FF173" s="7" t="str">
        <v/>
      </c>
      <c r="FG173" s="7" t="str">
        <v/>
      </c>
      <c r="FI173" s="8" t="s">
        <v>87</v>
      </c>
      <c r="FJ173" s="7">
        <f t="shared" si="80"/>
        <v>64</v>
      </c>
      <c r="FK173" s="10">
        <v>6.056</v>
      </c>
      <c r="FL173" s="11" t="s">
        <v>134</v>
      </c>
      <c r="FM173" s="7" t="str">
        <v/>
      </c>
      <c r="FN173" s="7" t="str">
        <v/>
      </c>
      <c r="FP173" s="8" t="s">
        <v>87</v>
      </c>
      <c r="FQ173" s="7">
        <f t="shared" si="81"/>
        <v>64</v>
      </c>
      <c r="FR173" s="10">
        <v>6.056</v>
      </c>
      <c r="FS173" s="11" t="s">
        <v>134</v>
      </c>
      <c r="FT173" s="7" t="str">
        <v/>
      </c>
      <c r="FU173" s="7" t="str">
        <v/>
      </c>
      <c r="FW173" s="8" t="s">
        <v>87</v>
      </c>
      <c r="FX173" s="7">
        <f t="shared" si="82"/>
        <v>64</v>
      </c>
      <c r="FY173" s="10">
        <v>6.056</v>
      </c>
      <c r="FZ173" s="11" t="s">
        <v>134</v>
      </c>
      <c r="GA173" s="7" t="str">
        <v/>
      </c>
      <c r="GB173" s="7" t="str">
        <v/>
      </c>
    </row>
    <row r="174" spans="2:184" ht="15.75" x14ac:dyDescent="0.25">
      <c r="B174" s="82">
        <f t="shared" si="83"/>
        <v>6712</v>
      </c>
      <c r="C174" s="8" t="s">
        <v>87</v>
      </c>
      <c r="D174" s="7">
        <f t="shared" si="56"/>
        <v>64</v>
      </c>
      <c r="E174" s="10">
        <v>6.7119999999999997</v>
      </c>
      <c r="F174" s="11" t="s">
        <v>135</v>
      </c>
      <c r="G174" s="7" t="str">
        <v/>
      </c>
      <c r="H174" s="7" t="str">
        <v/>
      </c>
      <c r="J174" s="16">
        <f t="shared" si="57"/>
        <v>6712</v>
      </c>
      <c r="K174" s="8" t="s">
        <v>87</v>
      </c>
      <c r="L174" s="7">
        <f t="shared" si="58"/>
        <v>64</v>
      </c>
      <c r="M174" s="10">
        <v>6.7119999999999997</v>
      </c>
      <c r="N174" s="11" t="s">
        <v>135</v>
      </c>
      <c r="O174" s="7" t="str">
        <v/>
      </c>
      <c r="P174" s="7" t="str">
        <v/>
      </c>
      <c r="R174" s="8" t="s">
        <v>87</v>
      </c>
      <c r="S174" s="7">
        <f t="shared" si="59"/>
        <v>64</v>
      </c>
      <c r="T174" s="10">
        <v>6.7119999999999997</v>
      </c>
      <c r="U174" s="11" t="s">
        <v>135</v>
      </c>
      <c r="V174" s="7" t="str">
        <v/>
      </c>
      <c r="W174" s="7" t="str">
        <v/>
      </c>
      <c r="Y174" s="8" t="s">
        <v>87</v>
      </c>
      <c r="Z174" s="7">
        <f t="shared" si="60"/>
        <v>64</v>
      </c>
      <c r="AA174" s="10">
        <v>6.7119999999999997</v>
      </c>
      <c r="AB174" s="11" t="s">
        <v>135</v>
      </c>
      <c r="AC174" s="7" t="str">
        <v/>
      </c>
      <c r="AD174" s="7" t="str">
        <v/>
      </c>
      <c r="AF174" s="8" t="s">
        <v>87</v>
      </c>
      <c r="AG174" s="7">
        <f t="shared" si="61"/>
        <v>64</v>
      </c>
      <c r="AH174" s="10">
        <v>6.7119999999999997</v>
      </c>
      <c r="AI174" s="11" t="s">
        <v>135</v>
      </c>
      <c r="AJ174" s="7" t="str">
        <v/>
      </c>
      <c r="AK174" s="7" t="str">
        <v/>
      </c>
      <c r="AM174" s="8" t="s">
        <v>87</v>
      </c>
      <c r="AN174" s="7">
        <f t="shared" si="62"/>
        <v>64</v>
      </c>
      <c r="AO174" s="10">
        <v>6.7119999999999997</v>
      </c>
      <c r="AP174" s="11" t="s">
        <v>135</v>
      </c>
      <c r="AQ174" s="7" t="str">
        <v/>
      </c>
      <c r="AR174" s="7" t="str">
        <v/>
      </c>
      <c r="AT174" s="8" t="s">
        <v>87</v>
      </c>
      <c r="AU174" s="7">
        <f t="shared" si="63"/>
        <v>64</v>
      </c>
      <c r="AV174" s="10">
        <v>6.7119999999999997</v>
      </c>
      <c r="AW174" s="11" t="s">
        <v>135</v>
      </c>
      <c r="AX174" s="7" t="str">
        <v/>
      </c>
      <c r="AY174" s="7" t="str">
        <v/>
      </c>
      <c r="BA174" s="8" t="s">
        <v>87</v>
      </c>
      <c r="BB174" s="7">
        <f t="shared" si="64"/>
        <v>64</v>
      </c>
      <c r="BC174" s="10">
        <v>6.7119999999999997</v>
      </c>
      <c r="BD174" s="11" t="s">
        <v>135</v>
      </c>
      <c r="BE174" s="7" t="str">
        <v/>
      </c>
      <c r="BF174" s="7" t="str">
        <v/>
      </c>
      <c r="BH174" s="8" t="s">
        <v>87</v>
      </c>
      <c r="BI174" s="7">
        <f t="shared" si="65"/>
        <v>64</v>
      </c>
      <c r="BJ174" s="10">
        <v>6.7119999999999997</v>
      </c>
      <c r="BK174" s="11" t="s">
        <v>135</v>
      </c>
      <c r="BL174" s="7" t="str">
        <v/>
      </c>
      <c r="BM174" s="7" t="str">
        <v/>
      </c>
      <c r="BO174" s="8" t="s">
        <v>87</v>
      </c>
      <c r="BP174" s="7">
        <f t="shared" si="66"/>
        <v>64</v>
      </c>
      <c r="BQ174" s="10">
        <v>6.7119999999999997</v>
      </c>
      <c r="BR174" s="11" t="s">
        <v>135</v>
      </c>
      <c r="BS174" s="7" t="str">
        <v/>
      </c>
      <c r="BT174" s="7" t="str">
        <v/>
      </c>
      <c r="BV174" s="8" t="s">
        <v>87</v>
      </c>
      <c r="BW174" s="7">
        <f t="shared" si="67"/>
        <v>64</v>
      </c>
      <c r="BX174" s="10">
        <v>6.7119999999999997</v>
      </c>
      <c r="BY174" s="11" t="s">
        <v>135</v>
      </c>
      <c r="BZ174" s="7" t="str">
        <v/>
      </c>
      <c r="CA174" s="7" t="str">
        <v/>
      </c>
      <c r="CC174" s="8" t="s">
        <v>87</v>
      </c>
      <c r="CD174" s="7">
        <f t="shared" si="68"/>
        <v>64</v>
      </c>
      <c r="CE174" s="10">
        <v>6.7119999999999997</v>
      </c>
      <c r="CF174" s="11" t="s">
        <v>135</v>
      </c>
      <c r="CG174" s="7" t="str">
        <v/>
      </c>
      <c r="CH174" s="7" t="str">
        <v/>
      </c>
      <c r="CJ174" s="8" t="s">
        <v>87</v>
      </c>
      <c r="CK174" s="7">
        <f t="shared" si="69"/>
        <v>64</v>
      </c>
      <c r="CL174" s="10">
        <v>6.7119999999999997</v>
      </c>
      <c r="CM174" s="11" t="s">
        <v>135</v>
      </c>
      <c r="CN174" s="7" t="str">
        <v/>
      </c>
      <c r="CO174" s="7" t="str">
        <v/>
      </c>
      <c r="CQ174" s="8" t="s">
        <v>87</v>
      </c>
      <c r="CR174" s="7">
        <f t="shared" si="70"/>
        <v>64</v>
      </c>
      <c r="CS174" s="10">
        <v>6.7119999999999997</v>
      </c>
      <c r="CT174" s="11" t="s">
        <v>135</v>
      </c>
      <c r="CU174" s="7" t="str">
        <v/>
      </c>
      <c r="CV174" s="7" t="str">
        <v/>
      </c>
      <c r="CX174" s="8" t="s">
        <v>87</v>
      </c>
      <c r="CY174" s="7">
        <f t="shared" si="71"/>
        <v>64</v>
      </c>
      <c r="CZ174" s="10">
        <v>6.7119999999999997</v>
      </c>
      <c r="DA174" s="11" t="s">
        <v>135</v>
      </c>
      <c r="DB174" s="7" t="str">
        <v/>
      </c>
      <c r="DC174" s="7" t="str">
        <v/>
      </c>
      <c r="DE174" s="8" t="s">
        <v>87</v>
      </c>
      <c r="DF174" s="7">
        <f t="shared" si="72"/>
        <v>64</v>
      </c>
      <c r="DG174" s="10">
        <v>6.7119999999999997</v>
      </c>
      <c r="DH174" s="11" t="s">
        <v>135</v>
      </c>
      <c r="DI174" s="7" t="str">
        <v/>
      </c>
      <c r="DJ174" s="7" t="str">
        <v/>
      </c>
      <c r="DL174" s="8" t="s">
        <v>87</v>
      </c>
      <c r="DM174" s="7">
        <f t="shared" si="73"/>
        <v>64</v>
      </c>
      <c r="DN174" s="10">
        <v>6.7119999999999997</v>
      </c>
      <c r="DO174" s="11" t="s">
        <v>135</v>
      </c>
      <c r="DP174" s="7" t="str">
        <v/>
      </c>
      <c r="DQ174" s="7" t="str">
        <v/>
      </c>
      <c r="DS174" s="8" t="s">
        <v>87</v>
      </c>
      <c r="DT174" s="7">
        <f t="shared" si="74"/>
        <v>64</v>
      </c>
      <c r="DU174" s="10">
        <v>6.7119999999999997</v>
      </c>
      <c r="DV174" s="11" t="s">
        <v>135</v>
      </c>
      <c r="DW174" s="7" t="str">
        <v/>
      </c>
      <c r="DX174" s="7" t="str">
        <v/>
      </c>
      <c r="DZ174" s="8" t="s">
        <v>87</v>
      </c>
      <c r="EA174" s="7">
        <f t="shared" si="75"/>
        <v>64</v>
      </c>
      <c r="EB174" s="10">
        <v>6.7119999999999997</v>
      </c>
      <c r="EC174" s="11" t="s">
        <v>135</v>
      </c>
      <c r="ED174" s="7" t="str">
        <v/>
      </c>
      <c r="EE174" s="7" t="str">
        <v/>
      </c>
      <c r="EG174" s="8" t="s">
        <v>87</v>
      </c>
      <c r="EH174" s="7">
        <f t="shared" si="76"/>
        <v>64</v>
      </c>
      <c r="EI174" s="10">
        <v>6.7119999999999997</v>
      </c>
      <c r="EJ174" s="11" t="s">
        <v>135</v>
      </c>
      <c r="EK174" s="7" t="str">
        <v/>
      </c>
      <c r="EL174" s="7" t="str">
        <v/>
      </c>
      <c r="EN174" s="8" t="s">
        <v>87</v>
      </c>
      <c r="EO174" s="7">
        <f t="shared" si="77"/>
        <v>64</v>
      </c>
      <c r="EP174" s="10">
        <v>6.7119999999999997</v>
      </c>
      <c r="EQ174" s="11" t="s">
        <v>135</v>
      </c>
      <c r="ER174" s="7" t="str">
        <v/>
      </c>
      <c r="ES174" s="7" t="str">
        <v/>
      </c>
      <c r="EU174" s="8" t="s">
        <v>87</v>
      </c>
      <c r="EV174" s="7">
        <f t="shared" si="78"/>
        <v>64</v>
      </c>
      <c r="EW174" s="10">
        <v>6.7119999999999997</v>
      </c>
      <c r="EX174" s="11" t="s">
        <v>135</v>
      </c>
      <c r="EY174" s="7" t="str">
        <v/>
      </c>
      <c r="EZ174" s="7" t="str">
        <v/>
      </c>
      <c r="FB174" s="8" t="s">
        <v>87</v>
      </c>
      <c r="FC174" s="7">
        <f t="shared" si="79"/>
        <v>64</v>
      </c>
      <c r="FD174" s="10">
        <v>6.7119999999999997</v>
      </c>
      <c r="FE174" s="11" t="s">
        <v>135</v>
      </c>
      <c r="FF174" s="7" t="str">
        <v/>
      </c>
      <c r="FG174" s="7" t="str">
        <v/>
      </c>
      <c r="FI174" s="8" t="s">
        <v>87</v>
      </c>
      <c r="FJ174" s="7">
        <f t="shared" si="80"/>
        <v>64</v>
      </c>
      <c r="FK174" s="10">
        <v>6.7119999999999997</v>
      </c>
      <c r="FL174" s="11" t="s">
        <v>135</v>
      </c>
      <c r="FM174" s="7" t="str">
        <v/>
      </c>
      <c r="FN174" s="7" t="str">
        <v/>
      </c>
      <c r="FP174" s="8" t="s">
        <v>87</v>
      </c>
      <c r="FQ174" s="7">
        <f t="shared" si="81"/>
        <v>64</v>
      </c>
      <c r="FR174" s="10">
        <v>6.7119999999999997</v>
      </c>
      <c r="FS174" s="11" t="s">
        <v>135</v>
      </c>
      <c r="FT174" s="7" t="str">
        <v/>
      </c>
      <c r="FU174" s="7" t="str">
        <v/>
      </c>
      <c r="FW174" s="8" t="s">
        <v>87</v>
      </c>
      <c r="FX174" s="7">
        <f t="shared" si="82"/>
        <v>64</v>
      </c>
      <c r="FY174" s="10">
        <v>6.7119999999999997</v>
      </c>
      <c r="FZ174" s="11" t="s">
        <v>135</v>
      </c>
      <c r="GA174" s="7" t="str">
        <v/>
      </c>
      <c r="GB174" s="7" t="str">
        <v/>
      </c>
    </row>
    <row r="175" spans="2:184" ht="15.75" x14ac:dyDescent="0.25">
      <c r="B175" s="82">
        <f t="shared" si="83"/>
        <v>42989</v>
      </c>
      <c r="C175" s="8" t="s">
        <v>87</v>
      </c>
      <c r="D175" s="7">
        <f t="shared" si="56"/>
        <v>64</v>
      </c>
      <c r="E175" s="10">
        <v>42.988999999999997</v>
      </c>
      <c r="F175" s="11" t="s">
        <v>132</v>
      </c>
      <c r="G175" s="7" t="str">
        <v/>
      </c>
      <c r="H175" s="7" t="str">
        <v/>
      </c>
      <c r="J175" s="16">
        <f t="shared" si="57"/>
        <v>42989</v>
      </c>
      <c r="K175" s="8" t="s">
        <v>87</v>
      </c>
      <c r="L175" s="7">
        <f t="shared" si="58"/>
        <v>64</v>
      </c>
      <c r="M175" s="10">
        <v>42.988999999999997</v>
      </c>
      <c r="N175" s="11" t="s">
        <v>132</v>
      </c>
      <c r="O175" s="7" t="str">
        <v/>
      </c>
      <c r="P175" s="7" t="str">
        <v/>
      </c>
      <c r="R175" s="8" t="s">
        <v>87</v>
      </c>
      <c r="S175" s="7">
        <f t="shared" si="59"/>
        <v>64</v>
      </c>
      <c r="T175" s="10">
        <v>42.988999999999997</v>
      </c>
      <c r="U175" s="11" t="s">
        <v>132</v>
      </c>
      <c r="V175" s="7" t="str">
        <v/>
      </c>
      <c r="W175" s="7" t="str">
        <v/>
      </c>
      <c r="Y175" s="8" t="s">
        <v>87</v>
      </c>
      <c r="Z175" s="7">
        <f t="shared" si="60"/>
        <v>64</v>
      </c>
      <c r="AA175" s="10">
        <v>42.988999999999997</v>
      </c>
      <c r="AB175" s="11" t="s">
        <v>132</v>
      </c>
      <c r="AC175" s="7" t="str">
        <v/>
      </c>
      <c r="AD175" s="7" t="str">
        <v/>
      </c>
      <c r="AF175" s="8" t="s">
        <v>87</v>
      </c>
      <c r="AG175" s="7">
        <f t="shared" si="61"/>
        <v>64</v>
      </c>
      <c r="AH175" s="10">
        <v>42.988999999999997</v>
      </c>
      <c r="AI175" s="11" t="s">
        <v>132</v>
      </c>
      <c r="AJ175" s="7" t="str">
        <v/>
      </c>
      <c r="AK175" s="7" t="str">
        <v/>
      </c>
      <c r="AM175" s="8" t="s">
        <v>87</v>
      </c>
      <c r="AN175" s="7">
        <f t="shared" si="62"/>
        <v>64</v>
      </c>
      <c r="AO175" s="10">
        <v>42.988999999999997</v>
      </c>
      <c r="AP175" s="11" t="s">
        <v>132</v>
      </c>
      <c r="AQ175" s="7" t="str">
        <v/>
      </c>
      <c r="AR175" s="7" t="str">
        <v/>
      </c>
      <c r="AT175" s="8" t="s">
        <v>87</v>
      </c>
      <c r="AU175" s="7">
        <f t="shared" si="63"/>
        <v>64</v>
      </c>
      <c r="AV175" s="10">
        <v>42.988999999999997</v>
      </c>
      <c r="AW175" s="11" t="s">
        <v>132</v>
      </c>
      <c r="AX175" s="7" t="str">
        <v/>
      </c>
      <c r="AY175" s="7" t="str">
        <v/>
      </c>
      <c r="BA175" s="8" t="s">
        <v>87</v>
      </c>
      <c r="BB175" s="7">
        <f t="shared" si="64"/>
        <v>64</v>
      </c>
      <c r="BC175" s="10">
        <v>42.988999999999997</v>
      </c>
      <c r="BD175" s="11" t="s">
        <v>132</v>
      </c>
      <c r="BE175" s="7" t="str">
        <v/>
      </c>
      <c r="BF175" s="7" t="str">
        <v/>
      </c>
      <c r="BH175" s="8" t="s">
        <v>87</v>
      </c>
      <c r="BI175" s="7">
        <f t="shared" si="65"/>
        <v>64</v>
      </c>
      <c r="BJ175" s="10">
        <v>42.988999999999997</v>
      </c>
      <c r="BK175" s="11" t="s">
        <v>132</v>
      </c>
      <c r="BL175" s="7" t="str">
        <v/>
      </c>
      <c r="BM175" s="7" t="str">
        <v/>
      </c>
      <c r="BO175" s="8" t="s">
        <v>87</v>
      </c>
      <c r="BP175" s="7">
        <f t="shared" si="66"/>
        <v>64</v>
      </c>
      <c r="BQ175" s="10">
        <v>42.988999999999997</v>
      </c>
      <c r="BR175" s="11" t="s">
        <v>132</v>
      </c>
      <c r="BS175" s="7" t="str">
        <v/>
      </c>
      <c r="BT175" s="7" t="str">
        <v/>
      </c>
      <c r="BV175" s="8" t="s">
        <v>87</v>
      </c>
      <c r="BW175" s="7">
        <f t="shared" si="67"/>
        <v>64</v>
      </c>
      <c r="BX175" s="10">
        <v>42.988999999999997</v>
      </c>
      <c r="BY175" s="11" t="s">
        <v>132</v>
      </c>
      <c r="BZ175" s="7" t="str">
        <v/>
      </c>
      <c r="CA175" s="7" t="str">
        <v/>
      </c>
      <c r="CC175" s="8" t="s">
        <v>87</v>
      </c>
      <c r="CD175" s="7">
        <f t="shared" si="68"/>
        <v>64</v>
      </c>
      <c r="CE175" s="10">
        <v>42.988999999999997</v>
      </c>
      <c r="CF175" s="11" t="s">
        <v>132</v>
      </c>
      <c r="CG175" s="7" t="str">
        <v/>
      </c>
      <c r="CH175" s="7" t="str">
        <v/>
      </c>
      <c r="CJ175" s="8" t="s">
        <v>87</v>
      </c>
      <c r="CK175" s="7">
        <f t="shared" si="69"/>
        <v>64</v>
      </c>
      <c r="CL175" s="10">
        <v>42.988999999999997</v>
      </c>
      <c r="CM175" s="11" t="s">
        <v>132</v>
      </c>
      <c r="CN175" s="7" t="str">
        <v/>
      </c>
      <c r="CO175" s="7" t="str">
        <v/>
      </c>
      <c r="CQ175" s="8" t="s">
        <v>87</v>
      </c>
      <c r="CR175" s="7">
        <f t="shared" si="70"/>
        <v>64</v>
      </c>
      <c r="CS175" s="10">
        <v>42.988999999999997</v>
      </c>
      <c r="CT175" s="11" t="s">
        <v>132</v>
      </c>
      <c r="CU175" s="7" t="str">
        <v/>
      </c>
      <c r="CV175" s="7" t="str">
        <v/>
      </c>
      <c r="CX175" s="8" t="s">
        <v>87</v>
      </c>
      <c r="CY175" s="7">
        <f t="shared" si="71"/>
        <v>64</v>
      </c>
      <c r="CZ175" s="10">
        <v>42.988999999999997</v>
      </c>
      <c r="DA175" s="11" t="s">
        <v>132</v>
      </c>
      <c r="DB175" s="7" t="str">
        <v/>
      </c>
      <c r="DC175" s="7" t="str">
        <v/>
      </c>
      <c r="DE175" s="8" t="s">
        <v>87</v>
      </c>
      <c r="DF175" s="7">
        <f t="shared" si="72"/>
        <v>64</v>
      </c>
      <c r="DG175" s="10">
        <v>42.988999999999997</v>
      </c>
      <c r="DH175" s="11" t="s">
        <v>132</v>
      </c>
      <c r="DI175" s="7" t="str">
        <v/>
      </c>
      <c r="DJ175" s="7" t="str">
        <v/>
      </c>
      <c r="DL175" s="8" t="s">
        <v>87</v>
      </c>
      <c r="DM175" s="7">
        <f t="shared" si="73"/>
        <v>64</v>
      </c>
      <c r="DN175" s="10">
        <v>42.988999999999997</v>
      </c>
      <c r="DO175" s="11" t="s">
        <v>132</v>
      </c>
      <c r="DP175" s="7" t="str">
        <v/>
      </c>
      <c r="DQ175" s="7" t="str">
        <v/>
      </c>
      <c r="DS175" s="8" t="s">
        <v>87</v>
      </c>
      <c r="DT175" s="7">
        <f t="shared" si="74"/>
        <v>64</v>
      </c>
      <c r="DU175" s="10">
        <v>42.988999999999997</v>
      </c>
      <c r="DV175" s="11" t="s">
        <v>132</v>
      </c>
      <c r="DW175" s="7" t="str">
        <v/>
      </c>
      <c r="DX175" s="7" t="str">
        <v/>
      </c>
      <c r="DZ175" s="8" t="s">
        <v>87</v>
      </c>
      <c r="EA175" s="7">
        <f t="shared" si="75"/>
        <v>64</v>
      </c>
      <c r="EB175" s="10">
        <v>42.988999999999997</v>
      </c>
      <c r="EC175" s="11" t="s">
        <v>132</v>
      </c>
      <c r="ED175" s="7" t="str">
        <v/>
      </c>
      <c r="EE175" s="7" t="str">
        <v/>
      </c>
      <c r="EG175" s="8" t="s">
        <v>87</v>
      </c>
      <c r="EH175" s="7">
        <f t="shared" si="76"/>
        <v>64</v>
      </c>
      <c r="EI175" s="10">
        <v>42.988999999999997</v>
      </c>
      <c r="EJ175" s="11" t="s">
        <v>132</v>
      </c>
      <c r="EK175" s="7" t="str">
        <v/>
      </c>
      <c r="EL175" s="7" t="str">
        <v/>
      </c>
      <c r="EN175" s="8" t="s">
        <v>87</v>
      </c>
      <c r="EO175" s="7">
        <f t="shared" si="77"/>
        <v>64</v>
      </c>
      <c r="EP175" s="10">
        <v>42.988999999999997</v>
      </c>
      <c r="EQ175" s="11" t="s">
        <v>132</v>
      </c>
      <c r="ER175" s="7" t="str">
        <v/>
      </c>
      <c r="ES175" s="7" t="str">
        <v/>
      </c>
      <c r="EU175" s="8" t="s">
        <v>87</v>
      </c>
      <c r="EV175" s="7">
        <f t="shared" si="78"/>
        <v>64</v>
      </c>
      <c r="EW175" s="10">
        <v>42.988999999999997</v>
      </c>
      <c r="EX175" s="11" t="s">
        <v>132</v>
      </c>
      <c r="EY175" s="7" t="str">
        <v/>
      </c>
      <c r="EZ175" s="7" t="str">
        <v/>
      </c>
      <c r="FB175" s="8" t="s">
        <v>87</v>
      </c>
      <c r="FC175" s="7">
        <f t="shared" si="79"/>
        <v>64</v>
      </c>
      <c r="FD175" s="10">
        <v>42.988999999999997</v>
      </c>
      <c r="FE175" s="11" t="s">
        <v>132</v>
      </c>
      <c r="FF175" s="7" t="str">
        <v/>
      </c>
      <c r="FG175" s="7" t="str">
        <v/>
      </c>
      <c r="FI175" s="8" t="s">
        <v>87</v>
      </c>
      <c r="FJ175" s="7">
        <f t="shared" si="80"/>
        <v>64</v>
      </c>
      <c r="FK175" s="10">
        <v>42.988999999999997</v>
      </c>
      <c r="FL175" s="11" t="s">
        <v>132</v>
      </c>
      <c r="FM175" s="7" t="str">
        <v/>
      </c>
      <c r="FN175" s="7" t="str">
        <v/>
      </c>
      <c r="FP175" s="8" t="s">
        <v>87</v>
      </c>
      <c r="FQ175" s="7">
        <f t="shared" si="81"/>
        <v>64</v>
      </c>
      <c r="FR175" s="10">
        <v>42.988999999999997</v>
      </c>
      <c r="FS175" s="11" t="s">
        <v>132</v>
      </c>
      <c r="FT175" s="7" t="str">
        <v/>
      </c>
      <c r="FU175" s="7" t="str">
        <v/>
      </c>
      <c r="FW175" s="8" t="s">
        <v>87</v>
      </c>
      <c r="FX175" s="7">
        <f t="shared" si="82"/>
        <v>64</v>
      </c>
      <c r="FY175" s="10">
        <v>42.988999999999997</v>
      </c>
      <c r="FZ175" s="11" t="s">
        <v>132</v>
      </c>
      <c r="GA175" s="7" t="str">
        <v/>
      </c>
      <c r="GB175" s="7" t="str">
        <v/>
      </c>
    </row>
    <row r="176" spans="2:184" ht="15.75" x14ac:dyDescent="0.25">
      <c r="B176" s="82">
        <f t="shared" si="83"/>
        <v>48718</v>
      </c>
      <c r="C176" s="8" t="s">
        <v>87</v>
      </c>
      <c r="D176" s="7">
        <f t="shared" si="56"/>
        <v>64</v>
      </c>
      <c r="E176" s="10">
        <v>48.718000000000004</v>
      </c>
      <c r="F176" s="11" t="s">
        <v>133</v>
      </c>
      <c r="G176" s="7" t="str">
        <v/>
      </c>
      <c r="H176" s="7" t="str">
        <v/>
      </c>
      <c r="J176" s="16">
        <f t="shared" si="57"/>
        <v>48718</v>
      </c>
      <c r="K176" s="8" t="s">
        <v>87</v>
      </c>
      <c r="L176" s="7">
        <f t="shared" si="58"/>
        <v>64</v>
      </c>
      <c r="M176" s="10">
        <v>48.718000000000004</v>
      </c>
      <c r="N176" s="11" t="s">
        <v>133</v>
      </c>
      <c r="O176" s="7" t="str">
        <v/>
      </c>
      <c r="P176" s="7" t="str">
        <v/>
      </c>
      <c r="R176" s="8" t="s">
        <v>87</v>
      </c>
      <c r="S176" s="7">
        <f t="shared" si="59"/>
        <v>64</v>
      </c>
      <c r="T176" s="10">
        <v>48.718000000000004</v>
      </c>
      <c r="U176" s="11" t="s">
        <v>133</v>
      </c>
      <c r="V176" s="7" t="str">
        <v/>
      </c>
      <c r="W176" s="7" t="str">
        <v/>
      </c>
      <c r="Y176" s="8" t="s">
        <v>87</v>
      </c>
      <c r="Z176" s="7">
        <f t="shared" si="60"/>
        <v>64</v>
      </c>
      <c r="AA176" s="10">
        <v>48.718000000000004</v>
      </c>
      <c r="AB176" s="11" t="s">
        <v>133</v>
      </c>
      <c r="AC176" s="7" t="str">
        <v/>
      </c>
      <c r="AD176" s="7" t="str">
        <v/>
      </c>
      <c r="AF176" s="8" t="s">
        <v>87</v>
      </c>
      <c r="AG176" s="7">
        <f t="shared" si="61"/>
        <v>64</v>
      </c>
      <c r="AH176" s="10">
        <v>48.718000000000004</v>
      </c>
      <c r="AI176" s="11" t="s">
        <v>133</v>
      </c>
      <c r="AJ176" s="7" t="str">
        <v/>
      </c>
      <c r="AK176" s="7" t="str">
        <v/>
      </c>
      <c r="AM176" s="8" t="s">
        <v>87</v>
      </c>
      <c r="AN176" s="7">
        <f t="shared" si="62"/>
        <v>64</v>
      </c>
      <c r="AO176" s="10">
        <v>48.718000000000004</v>
      </c>
      <c r="AP176" s="11" t="s">
        <v>133</v>
      </c>
      <c r="AQ176" s="7" t="str">
        <v/>
      </c>
      <c r="AR176" s="7" t="str">
        <v/>
      </c>
      <c r="AT176" s="8" t="s">
        <v>87</v>
      </c>
      <c r="AU176" s="7">
        <f t="shared" si="63"/>
        <v>64</v>
      </c>
      <c r="AV176" s="10">
        <v>48.718000000000004</v>
      </c>
      <c r="AW176" s="11" t="s">
        <v>133</v>
      </c>
      <c r="AX176" s="7" t="str">
        <v/>
      </c>
      <c r="AY176" s="7" t="str">
        <v/>
      </c>
      <c r="BA176" s="8" t="s">
        <v>87</v>
      </c>
      <c r="BB176" s="7">
        <f t="shared" si="64"/>
        <v>64</v>
      </c>
      <c r="BC176" s="10">
        <v>48.718000000000004</v>
      </c>
      <c r="BD176" s="11" t="s">
        <v>133</v>
      </c>
      <c r="BE176" s="7" t="str">
        <v/>
      </c>
      <c r="BF176" s="7" t="str">
        <v/>
      </c>
      <c r="BH176" s="8" t="s">
        <v>87</v>
      </c>
      <c r="BI176" s="7">
        <f t="shared" si="65"/>
        <v>64</v>
      </c>
      <c r="BJ176" s="10">
        <v>48.718000000000004</v>
      </c>
      <c r="BK176" s="11" t="s">
        <v>133</v>
      </c>
      <c r="BL176" s="7" t="str">
        <v/>
      </c>
      <c r="BM176" s="7" t="str">
        <v/>
      </c>
      <c r="BO176" s="8" t="s">
        <v>87</v>
      </c>
      <c r="BP176" s="7">
        <f t="shared" si="66"/>
        <v>64</v>
      </c>
      <c r="BQ176" s="10">
        <v>48.718000000000004</v>
      </c>
      <c r="BR176" s="11" t="s">
        <v>133</v>
      </c>
      <c r="BS176" s="7" t="str">
        <v/>
      </c>
      <c r="BT176" s="7" t="str">
        <v/>
      </c>
      <c r="BV176" s="8" t="s">
        <v>87</v>
      </c>
      <c r="BW176" s="7">
        <f t="shared" si="67"/>
        <v>64</v>
      </c>
      <c r="BX176" s="10">
        <v>48.718000000000004</v>
      </c>
      <c r="BY176" s="11" t="s">
        <v>133</v>
      </c>
      <c r="BZ176" s="7" t="str">
        <v/>
      </c>
      <c r="CA176" s="7" t="str">
        <v/>
      </c>
      <c r="CC176" s="8" t="s">
        <v>87</v>
      </c>
      <c r="CD176" s="7">
        <f t="shared" si="68"/>
        <v>64</v>
      </c>
      <c r="CE176" s="10">
        <v>48.718000000000004</v>
      </c>
      <c r="CF176" s="11" t="s">
        <v>133</v>
      </c>
      <c r="CG176" s="7" t="str">
        <v/>
      </c>
      <c r="CH176" s="7" t="str">
        <v/>
      </c>
      <c r="CJ176" s="8" t="s">
        <v>87</v>
      </c>
      <c r="CK176" s="7">
        <f t="shared" si="69"/>
        <v>64</v>
      </c>
      <c r="CL176" s="10">
        <v>48.718000000000004</v>
      </c>
      <c r="CM176" s="11" t="s">
        <v>133</v>
      </c>
      <c r="CN176" s="7" t="str">
        <v/>
      </c>
      <c r="CO176" s="7" t="str">
        <v/>
      </c>
      <c r="CQ176" s="8" t="s">
        <v>87</v>
      </c>
      <c r="CR176" s="7">
        <f t="shared" si="70"/>
        <v>64</v>
      </c>
      <c r="CS176" s="10">
        <v>48.718000000000004</v>
      </c>
      <c r="CT176" s="11" t="s">
        <v>133</v>
      </c>
      <c r="CU176" s="7" t="str">
        <v/>
      </c>
      <c r="CV176" s="7" t="str">
        <v/>
      </c>
      <c r="CX176" s="8" t="s">
        <v>87</v>
      </c>
      <c r="CY176" s="7">
        <f t="shared" si="71"/>
        <v>64</v>
      </c>
      <c r="CZ176" s="10">
        <v>48.718000000000004</v>
      </c>
      <c r="DA176" s="11" t="s">
        <v>133</v>
      </c>
      <c r="DB176" s="7" t="str">
        <v/>
      </c>
      <c r="DC176" s="7" t="str">
        <v/>
      </c>
      <c r="DE176" s="8" t="s">
        <v>87</v>
      </c>
      <c r="DF176" s="7">
        <f t="shared" si="72"/>
        <v>64</v>
      </c>
      <c r="DG176" s="10">
        <v>48.718000000000004</v>
      </c>
      <c r="DH176" s="11" t="s">
        <v>133</v>
      </c>
      <c r="DI176" s="7" t="str">
        <v/>
      </c>
      <c r="DJ176" s="7" t="str">
        <v/>
      </c>
      <c r="DL176" s="8" t="s">
        <v>87</v>
      </c>
      <c r="DM176" s="7">
        <f t="shared" si="73"/>
        <v>64</v>
      </c>
      <c r="DN176" s="10">
        <v>48.718000000000004</v>
      </c>
      <c r="DO176" s="11" t="s">
        <v>133</v>
      </c>
      <c r="DP176" s="7" t="str">
        <v/>
      </c>
      <c r="DQ176" s="7" t="str">
        <v/>
      </c>
      <c r="DS176" s="8" t="s">
        <v>87</v>
      </c>
      <c r="DT176" s="7">
        <f t="shared" si="74"/>
        <v>64</v>
      </c>
      <c r="DU176" s="10">
        <v>48.718000000000004</v>
      </c>
      <c r="DV176" s="11" t="s">
        <v>133</v>
      </c>
      <c r="DW176" s="7" t="str">
        <v/>
      </c>
      <c r="DX176" s="7" t="str">
        <v/>
      </c>
      <c r="DZ176" s="8" t="s">
        <v>87</v>
      </c>
      <c r="EA176" s="7">
        <f t="shared" si="75"/>
        <v>64</v>
      </c>
      <c r="EB176" s="10">
        <v>48.718000000000004</v>
      </c>
      <c r="EC176" s="11" t="s">
        <v>133</v>
      </c>
      <c r="ED176" s="7" t="str">
        <v/>
      </c>
      <c r="EE176" s="7" t="str">
        <v/>
      </c>
      <c r="EG176" s="8" t="s">
        <v>87</v>
      </c>
      <c r="EH176" s="7">
        <f t="shared" si="76"/>
        <v>64</v>
      </c>
      <c r="EI176" s="10">
        <v>48.718000000000004</v>
      </c>
      <c r="EJ176" s="11" t="s">
        <v>133</v>
      </c>
      <c r="EK176" s="7" t="str">
        <v/>
      </c>
      <c r="EL176" s="7" t="str">
        <v/>
      </c>
      <c r="EN176" s="8" t="s">
        <v>87</v>
      </c>
      <c r="EO176" s="7">
        <f t="shared" si="77"/>
        <v>64</v>
      </c>
      <c r="EP176" s="10">
        <v>48.718000000000004</v>
      </c>
      <c r="EQ176" s="11" t="s">
        <v>133</v>
      </c>
      <c r="ER176" s="7" t="str">
        <v/>
      </c>
      <c r="ES176" s="7" t="str">
        <v/>
      </c>
      <c r="EU176" s="8" t="s">
        <v>87</v>
      </c>
      <c r="EV176" s="7">
        <f t="shared" si="78"/>
        <v>64</v>
      </c>
      <c r="EW176" s="10">
        <v>48.718000000000004</v>
      </c>
      <c r="EX176" s="11" t="s">
        <v>133</v>
      </c>
      <c r="EY176" s="7" t="str">
        <v/>
      </c>
      <c r="EZ176" s="7" t="str">
        <v/>
      </c>
      <c r="FB176" s="8" t="s">
        <v>87</v>
      </c>
      <c r="FC176" s="7">
        <f t="shared" si="79"/>
        <v>64</v>
      </c>
      <c r="FD176" s="10">
        <v>48.718000000000004</v>
      </c>
      <c r="FE176" s="11" t="s">
        <v>133</v>
      </c>
      <c r="FF176" s="7" t="str">
        <v/>
      </c>
      <c r="FG176" s="7" t="str">
        <v/>
      </c>
      <c r="FI176" s="8" t="s">
        <v>87</v>
      </c>
      <c r="FJ176" s="7">
        <f t="shared" si="80"/>
        <v>64</v>
      </c>
      <c r="FK176" s="10">
        <v>48.718000000000004</v>
      </c>
      <c r="FL176" s="11" t="s">
        <v>133</v>
      </c>
      <c r="FM176" s="7" t="str">
        <v/>
      </c>
      <c r="FN176" s="7" t="str">
        <v/>
      </c>
      <c r="FP176" s="8" t="s">
        <v>87</v>
      </c>
      <c r="FQ176" s="7">
        <f t="shared" si="81"/>
        <v>64</v>
      </c>
      <c r="FR176" s="10">
        <v>48.718000000000004</v>
      </c>
      <c r="FS176" s="11" t="s">
        <v>133</v>
      </c>
      <c r="FT176" s="7" t="str">
        <v/>
      </c>
      <c r="FU176" s="7" t="str">
        <v/>
      </c>
      <c r="FW176" s="8" t="s">
        <v>87</v>
      </c>
      <c r="FX176" s="7">
        <f t="shared" si="82"/>
        <v>64</v>
      </c>
      <c r="FY176" s="10">
        <v>48.718000000000004</v>
      </c>
      <c r="FZ176" s="11" t="s">
        <v>133</v>
      </c>
      <c r="GA176" s="7" t="str">
        <v/>
      </c>
      <c r="GB176" s="7" t="str">
        <v/>
      </c>
    </row>
    <row r="177" spans="2:184" ht="15.75" x14ac:dyDescent="0.25">
      <c r="B177" s="82">
        <f t="shared" si="83"/>
        <v>6269</v>
      </c>
      <c r="C177" s="8" t="s">
        <v>88</v>
      </c>
      <c r="D177" s="7">
        <f t="shared" si="56"/>
        <v>65</v>
      </c>
      <c r="E177" s="17">
        <v>6.2690000000000001</v>
      </c>
      <c r="F177" s="11" t="s">
        <v>134</v>
      </c>
      <c r="G177" s="7" t="str">
        <v/>
      </c>
      <c r="H177" s="7" t="str">
        <v/>
      </c>
      <c r="J177" s="16">
        <f t="shared" si="57"/>
        <v>6272</v>
      </c>
      <c r="K177" s="8" t="s">
        <v>88</v>
      </c>
      <c r="L177" s="7">
        <f t="shared" si="58"/>
        <v>65</v>
      </c>
      <c r="M177" s="10">
        <v>6.2720000000000002</v>
      </c>
      <c r="N177" s="11" t="s">
        <v>134</v>
      </c>
      <c r="O177" s="7" t="str">
        <v/>
      </c>
      <c r="P177" s="7" t="str">
        <v/>
      </c>
      <c r="R177" s="8" t="s">
        <v>88</v>
      </c>
      <c r="S177" s="7">
        <f t="shared" si="59"/>
        <v>65</v>
      </c>
      <c r="T177" s="10">
        <v>6.2720000000000002</v>
      </c>
      <c r="U177" s="11" t="s">
        <v>134</v>
      </c>
      <c r="V177" s="7" t="str">
        <v/>
      </c>
      <c r="W177" s="7" t="str">
        <v/>
      </c>
      <c r="Y177" s="8" t="s">
        <v>88</v>
      </c>
      <c r="Z177" s="7">
        <f t="shared" si="60"/>
        <v>65</v>
      </c>
      <c r="AA177" s="10">
        <v>6.2720000000000002</v>
      </c>
      <c r="AB177" s="11" t="s">
        <v>134</v>
      </c>
      <c r="AC177" s="7" t="str">
        <v/>
      </c>
      <c r="AD177" s="7" t="str">
        <v/>
      </c>
      <c r="AF177" s="8" t="s">
        <v>88</v>
      </c>
      <c r="AG177" s="7">
        <f t="shared" si="61"/>
        <v>65</v>
      </c>
      <c r="AH177" s="10">
        <v>6.2720000000000002</v>
      </c>
      <c r="AI177" s="11" t="s">
        <v>134</v>
      </c>
      <c r="AJ177" s="7" t="str">
        <v/>
      </c>
      <c r="AK177" s="7" t="str">
        <v/>
      </c>
      <c r="AM177" s="8" t="s">
        <v>88</v>
      </c>
      <c r="AN177" s="7">
        <f t="shared" si="62"/>
        <v>65</v>
      </c>
      <c r="AO177" s="10">
        <v>6.2720000000000002</v>
      </c>
      <c r="AP177" s="11" t="s">
        <v>134</v>
      </c>
      <c r="AQ177" s="7" t="str">
        <v/>
      </c>
      <c r="AR177" s="7" t="str">
        <v/>
      </c>
      <c r="AT177" s="8" t="s">
        <v>88</v>
      </c>
      <c r="AU177" s="7">
        <f t="shared" si="63"/>
        <v>65</v>
      </c>
      <c r="AV177" s="10">
        <v>6.2720000000000002</v>
      </c>
      <c r="AW177" s="11" t="s">
        <v>134</v>
      </c>
      <c r="AX177" s="7" t="str">
        <v/>
      </c>
      <c r="AY177" s="7" t="str">
        <v/>
      </c>
      <c r="BA177" s="8" t="s">
        <v>88</v>
      </c>
      <c r="BB177" s="7">
        <f t="shared" si="64"/>
        <v>65</v>
      </c>
      <c r="BC177" s="10">
        <v>6.2720000000000002</v>
      </c>
      <c r="BD177" s="11" t="s">
        <v>134</v>
      </c>
      <c r="BE177" s="7" t="str">
        <v/>
      </c>
      <c r="BF177" s="7" t="str">
        <v/>
      </c>
      <c r="BH177" s="8" t="s">
        <v>88</v>
      </c>
      <c r="BI177" s="7">
        <f t="shared" si="65"/>
        <v>65</v>
      </c>
      <c r="BJ177" s="10">
        <v>6.2720000000000002</v>
      </c>
      <c r="BK177" s="11" t="s">
        <v>134</v>
      </c>
      <c r="BL177" s="7" t="str">
        <v/>
      </c>
      <c r="BM177" s="7" t="str">
        <v/>
      </c>
      <c r="BO177" s="8" t="s">
        <v>88</v>
      </c>
      <c r="BP177" s="7">
        <f t="shared" si="66"/>
        <v>65</v>
      </c>
      <c r="BQ177" s="10">
        <v>6.2720000000000002</v>
      </c>
      <c r="BR177" s="11" t="s">
        <v>134</v>
      </c>
      <c r="BS177" s="7" t="str">
        <v/>
      </c>
      <c r="BT177" s="7" t="str">
        <v/>
      </c>
      <c r="BV177" s="8" t="s">
        <v>88</v>
      </c>
      <c r="BW177" s="7">
        <f t="shared" si="67"/>
        <v>65</v>
      </c>
      <c r="BX177" s="10">
        <v>6.2720000000000002</v>
      </c>
      <c r="BY177" s="11" t="s">
        <v>134</v>
      </c>
      <c r="BZ177" s="7" t="str">
        <v/>
      </c>
      <c r="CA177" s="7" t="str">
        <v/>
      </c>
      <c r="CC177" s="8" t="s">
        <v>88</v>
      </c>
      <c r="CD177" s="7">
        <f t="shared" si="68"/>
        <v>65</v>
      </c>
      <c r="CE177" s="10">
        <v>6.2720000000000002</v>
      </c>
      <c r="CF177" s="11" t="s">
        <v>134</v>
      </c>
      <c r="CG177" s="7" t="str">
        <v/>
      </c>
      <c r="CH177" s="7" t="str">
        <v/>
      </c>
      <c r="CJ177" s="8" t="s">
        <v>88</v>
      </c>
      <c r="CK177" s="7">
        <f t="shared" si="69"/>
        <v>65</v>
      </c>
      <c r="CL177" s="10">
        <v>6.2720000000000002</v>
      </c>
      <c r="CM177" s="11" t="s">
        <v>134</v>
      </c>
      <c r="CN177" s="7" t="str">
        <v/>
      </c>
      <c r="CO177" s="7" t="str">
        <v/>
      </c>
      <c r="CQ177" s="8" t="s">
        <v>88</v>
      </c>
      <c r="CR177" s="7">
        <f t="shared" si="70"/>
        <v>65</v>
      </c>
      <c r="CS177" s="10">
        <v>6.2720000000000002</v>
      </c>
      <c r="CT177" s="11" t="s">
        <v>134</v>
      </c>
      <c r="CU177" s="7" t="str">
        <v/>
      </c>
      <c r="CV177" s="7" t="str">
        <v/>
      </c>
      <c r="CX177" s="8" t="s">
        <v>88</v>
      </c>
      <c r="CY177" s="7">
        <f t="shared" si="71"/>
        <v>65</v>
      </c>
      <c r="CZ177" s="10">
        <v>6.2720000000000002</v>
      </c>
      <c r="DA177" s="11" t="s">
        <v>134</v>
      </c>
      <c r="DB177" s="7" t="str">
        <v/>
      </c>
      <c r="DC177" s="7" t="str">
        <v/>
      </c>
      <c r="DE177" s="8" t="s">
        <v>88</v>
      </c>
      <c r="DF177" s="7">
        <f t="shared" si="72"/>
        <v>65</v>
      </c>
      <c r="DG177" s="10">
        <v>6.2720000000000002</v>
      </c>
      <c r="DH177" s="11" t="s">
        <v>134</v>
      </c>
      <c r="DI177" s="7" t="str">
        <v/>
      </c>
      <c r="DJ177" s="7" t="str">
        <v/>
      </c>
      <c r="DL177" s="8" t="s">
        <v>88</v>
      </c>
      <c r="DM177" s="7">
        <f t="shared" si="73"/>
        <v>65</v>
      </c>
      <c r="DN177" s="10">
        <v>6.2720000000000002</v>
      </c>
      <c r="DO177" s="11" t="s">
        <v>134</v>
      </c>
      <c r="DP177" s="7" t="str">
        <v/>
      </c>
      <c r="DQ177" s="7" t="str">
        <v/>
      </c>
      <c r="DS177" s="8" t="s">
        <v>88</v>
      </c>
      <c r="DT177" s="7">
        <f t="shared" si="74"/>
        <v>65</v>
      </c>
      <c r="DU177" s="10">
        <v>6.2720000000000002</v>
      </c>
      <c r="DV177" s="11" t="s">
        <v>134</v>
      </c>
      <c r="DW177" s="7" t="str">
        <v/>
      </c>
      <c r="DX177" s="7" t="str">
        <v/>
      </c>
      <c r="DZ177" s="8" t="s">
        <v>88</v>
      </c>
      <c r="EA177" s="7">
        <f t="shared" si="75"/>
        <v>65</v>
      </c>
      <c r="EB177" s="10">
        <v>6.2720000000000002</v>
      </c>
      <c r="EC177" s="11" t="s">
        <v>134</v>
      </c>
      <c r="ED177" s="7" t="str">
        <v/>
      </c>
      <c r="EE177" s="7" t="str">
        <v/>
      </c>
      <c r="EG177" s="8" t="s">
        <v>88</v>
      </c>
      <c r="EH177" s="7">
        <f t="shared" si="76"/>
        <v>65</v>
      </c>
      <c r="EI177" s="10">
        <v>6.2720000000000002</v>
      </c>
      <c r="EJ177" s="11" t="s">
        <v>134</v>
      </c>
      <c r="EK177" s="7" t="str">
        <v/>
      </c>
      <c r="EL177" s="7" t="str">
        <v/>
      </c>
      <c r="EN177" s="8" t="s">
        <v>88</v>
      </c>
      <c r="EO177" s="7">
        <f t="shared" si="77"/>
        <v>65</v>
      </c>
      <c r="EP177" s="10">
        <v>6.2720000000000002</v>
      </c>
      <c r="EQ177" s="11" t="s">
        <v>134</v>
      </c>
      <c r="ER177" s="7" t="str">
        <v/>
      </c>
      <c r="ES177" s="7" t="str">
        <v/>
      </c>
      <c r="EU177" s="8" t="s">
        <v>88</v>
      </c>
      <c r="EV177" s="7">
        <f t="shared" si="78"/>
        <v>65</v>
      </c>
      <c r="EW177" s="10">
        <v>6.2720000000000002</v>
      </c>
      <c r="EX177" s="11" t="s">
        <v>134</v>
      </c>
      <c r="EY177" s="7" t="str">
        <v/>
      </c>
      <c r="EZ177" s="7" t="str">
        <v/>
      </c>
      <c r="FB177" s="8" t="s">
        <v>88</v>
      </c>
      <c r="FC177" s="7">
        <f t="shared" si="79"/>
        <v>65</v>
      </c>
      <c r="FD177" s="10">
        <v>6.2720000000000002</v>
      </c>
      <c r="FE177" s="11" t="s">
        <v>134</v>
      </c>
      <c r="FF177" s="7" t="str">
        <v/>
      </c>
      <c r="FG177" s="7" t="str">
        <v/>
      </c>
      <c r="FI177" s="8" t="s">
        <v>88</v>
      </c>
      <c r="FJ177" s="7">
        <f t="shared" si="80"/>
        <v>65</v>
      </c>
      <c r="FK177" s="10">
        <v>6.2720000000000002</v>
      </c>
      <c r="FL177" s="11" t="s">
        <v>134</v>
      </c>
      <c r="FM177" s="7" t="str">
        <v/>
      </c>
      <c r="FN177" s="7" t="str">
        <v/>
      </c>
      <c r="FP177" s="8" t="s">
        <v>88</v>
      </c>
      <c r="FQ177" s="7">
        <f t="shared" si="81"/>
        <v>65</v>
      </c>
      <c r="FR177" s="10">
        <v>6.2720000000000002</v>
      </c>
      <c r="FS177" s="11" t="s">
        <v>134</v>
      </c>
      <c r="FT177" s="7" t="str">
        <v/>
      </c>
      <c r="FU177" s="7" t="str">
        <v/>
      </c>
      <c r="FW177" s="8" t="s">
        <v>88</v>
      </c>
      <c r="FX177" s="7">
        <f t="shared" si="82"/>
        <v>65</v>
      </c>
      <c r="FY177" s="10">
        <v>6.2720000000000002</v>
      </c>
      <c r="FZ177" s="11" t="s">
        <v>134</v>
      </c>
      <c r="GA177" s="7" t="str">
        <v/>
      </c>
      <c r="GB177" s="7" t="str">
        <v/>
      </c>
    </row>
    <row r="178" spans="2:184" ht="15.75" x14ac:dyDescent="0.25">
      <c r="B178" s="82">
        <f t="shared" si="83"/>
        <v>6977</v>
      </c>
      <c r="C178" s="8" t="s">
        <v>88</v>
      </c>
      <c r="D178" s="7">
        <f t="shared" si="56"/>
        <v>65</v>
      </c>
      <c r="E178" s="10">
        <v>6.9770000000000003</v>
      </c>
      <c r="F178" s="11" t="s">
        <v>135</v>
      </c>
      <c r="G178" s="7" t="str">
        <v/>
      </c>
      <c r="H178" s="7" t="str">
        <v/>
      </c>
      <c r="J178" s="16">
        <f t="shared" si="57"/>
        <v>6977</v>
      </c>
      <c r="K178" s="8" t="s">
        <v>88</v>
      </c>
      <c r="L178" s="7">
        <f t="shared" si="58"/>
        <v>65</v>
      </c>
      <c r="M178" s="10">
        <v>6.9770000000000003</v>
      </c>
      <c r="N178" s="11" t="s">
        <v>135</v>
      </c>
      <c r="O178" s="7" t="str">
        <v/>
      </c>
      <c r="P178" s="7" t="str">
        <v/>
      </c>
      <c r="R178" s="8" t="s">
        <v>88</v>
      </c>
      <c r="S178" s="7">
        <f t="shared" si="59"/>
        <v>65</v>
      </c>
      <c r="T178" s="10">
        <v>6.9770000000000003</v>
      </c>
      <c r="U178" s="11" t="s">
        <v>135</v>
      </c>
      <c r="V178" s="7" t="str">
        <v/>
      </c>
      <c r="W178" s="7" t="str">
        <v/>
      </c>
      <c r="Y178" s="8" t="s">
        <v>88</v>
      </c>
      <c r="Z178" s="7">
        <f t="shared" si="60"/>
        <v>65</v>
      </c>
      <c r="AA178" s="10">
        <v>6.9770000000000003</v>
      </c>
      <c r="AB178" s="11" t="s">
        <v>135</v>
      </c>
      <c r="AC178" s="7" t="str">
        <v/>
      </c>
      <c r="AD178" s="7" t="str">
        <v/>
      </c>
      <c r="AF178" s="8" t="s">
        <v>88</v>
      </c>
      <c r="AG178" s="7">
        <f t="shared" si="61"/>
        <v>65</v>
      </c>
      <c r="AH178" s="10">
        <v>6.9770000000000003</v>
      </c>
      <c r="AI178" s="11" t="s">
        <v>135</v>
      </c>
      <c r="AJ178" s="7" t="str">
        <v/>
      </c>
      <c r="AK178" s="7" t="str">
        <v/>
      </c>
      <c r="AM178" s="8" t="s">
        <v>88</v>
      </c>
      <c r="AN178" s="7">
        <f t="shared" si="62"/>
        <v>65</v>
      </c>
      <c r="AO178" s="10">
        <v>6.9770000000000003</v>
      </c>
      <c r="AP178" s="11" t="s">
        <v>135</v>
      </c>
      <c r="AQ178" s="7" t="str">
        <v/>
      </c>
      <c r="AR178" s="7" t="str">
        <v/>
      </c>
      <c r="AT178" s="8" t="s">
        <v>88</v>
      </c>
      <c r="AU178" s="7">
        <f t="shared" si="63"/>
        <v>65</v>
      </c>
      <c r="AV178" s="10">
        <v>6.9770000000000003</v>
      </c>
      <c r="AW178" s="11" t="s">
        <v>135</v>
      </c>
      <c r="AX178" s="7" t="str">
        <v/>
      </c>
      <c r="AY178" s="7" t="str">
        <v/>
      </c>
      <c r="BA178" s="8" t="s">
        <v>88</v>
      </c>
      <c r="BB178" s="7">
        <f t="shared" si="64"/>
        <v>65</v>
      </c>
      <c r="BC178" s="10">
        <v>6.9770000000000003</v>
      </c>
      <c r="BD178" s="11" t="s">
        <v>135</v>
      </c>
      <c r="BE178" s="7" t="str">
        <v/>
      </c>
      <c r="BF178" s="7" t="str">
        <v/>
      </c>
      <c r="BH178" s="8" t="s">
        <v>88</v>
      </c>
      <c r="BI178" s="7">
        <f t="shared" si="65"/>
        <v>65</v>
      </c>
      <c r="BJ178" s="10">
        <v>6.9770000000000003</v>
      </c>
      <c r="BK178" s="11" t="s">
        <v>135</v>
      </c>
      <c r="BL178" s="7" t="str">
        <v/>
      </c>
      <c r="BM178" s="7" t="str">
        <v/>
      </c>
      <c r="BO178" s="8" t="s">
        <v>88</v>
      </c>
      <c r="BP178" s="7">
        <f t="shared" si="66"/>
        <v>65</v>
      </c>
      <c r="BQ178" s="10">
        <v>6.9770000000000003</v>
      </c>
      <c r="BR178" s="11" t="s">
        <v>135</v>
      </c>
      <c r="BS178" s="7" t="str">
        <v/>
      </c>
      <c r="BT178" s="7" t="str">
        <v/>
      </c>
      <c r="BV178" s="8" t="s">
        <v>88</v>
      </c>
      <c r="BW178" s="7">
        <f t="shared" si="67"/>
        <v>65</v>
      </c>
      <c r="BX178" s="10">
        <v>6.9770000000000003</v>
      </c>
      <c r="BY178" s="11" t="s">
        <v>135</v>
      </c>
      <c r="BZ178" s="7" t="str">
        <v/>
      </c>
      <c r="CA178" s="7" t="str">
        <v/>
      </c>
      <c r="CC178" s="8" t="s">
        <v>88</v>
      </c>
      <c r="CD178" s="7">
        <f t="shared" si="68"/>
        <v>65</v>
      </c>
      <c r="CE178" s="10">
        <v>6.9770000000000003</v>
      </c>
      <c r="CF178" s="11" t="s">
        <v>135</v>
      </c>
      <c r="CG178" s="7" t="str">
        <v/>
      </c>
      <c r="CH178" s="7" t="str">
        <v/>
      </c>
      <c r="CJ178" s="8" t="s">
        <v>88</v>
      </c>
      <c r="CK178" s="7">
        <f t="shared" si="69"/>
        <v>65</v>
      </c>
      <c r="CL178" s="10">
        <v>6.9770000000000003</v>
      </c>
      <c r="CM178" s="11" t="s">
        <v>135</v>
      </c>
      <c r="CN178" s="7" t="str">
        <v/>
      </c>
      <c r="CO178" s="7" t="str">
        <v/>
      </c>
      <c r="CQ178" s="8" t="s">
        <v>88</v>
      </c>
      <c r="CR178" s="7">
        <f t="shared" si="70"/>
        <v>65</v>
      </c>
      <c r="CS178" s="10">
        <v>6.9770000000000003</v>
      </c>
      <c r="CT178" s="11" t="s">
        <v>135</v>
      </c>
      <c r="CU178" s="7" t="str">
        <v/>
      </c>
      <c r="CV178" s="7" t="str">
        <v/>
      </c>
      <c r="CX178" s="8" t="s">
        <v>88</v>
      </c>
      <c r="CY178" s="7">
        <f t="shared" si="71"/>
        <v>65</v>
      </c>
      <c r="CZ178" s="10">
        <v>6.9770000000000003</v>
      </c>
      <c r="DA178" s="11" t="s">
        <v>135</v>
      </c>
      <c r="DB178" s="7" t="str">
        <v/>
      </c>
      <c r="DC178" s="7" t="str">
        <v/>
      </c>
      <c r="DE178" s="8" t="s">
        <v>88</v>
      </c>
      <c r="DF178" s="7">
        <f t="shared" si="72"/>
        <v>65</v>
      </c>
      <c r="DG178" s="10">
        <v>6.9770000000000003</v>
      </c>
      <c r="DH178" s="11" t="s">
        <v>135</v>
      </c>
      <c r="DI178" s="7" t="str">
        <v/>
      </c>
      <c r="DJ178" s="7" t="str">
        <v/>
      </c>
      <c r="DL178" s="8" t="s">
        <v>88</v>
      </c>
      <c r="DM178" s="7">
        <f t="shared" si="73"/>
        <v>65</v>
      </c>
      <c r="DN178" s="10">
        <v>6.9770000000000003</v>
      </c>
      <c r="DO178" s="11" t="s">
        <v>135</v>
      </c>
      <c r="DP178" s="7" t="str">
        <v/>
      </c>
      <c r="DQ178" s="7" t="str">
        <v/>
      </c>
      <c r="DS178" s="8" t="s">
        <v>88</v>
      </c>
      <c r="DT178" s="7">
        <f t="shared" si="74"/>
        <v>65</v>
      </c>
      <c r="DU178" s="10">
        <v>6.9770000000000003</v>
      </c>
      <c r="DV178" s="11" t="s">
        <v>135</v>
      </c>
      <c r="DW178" s="7" t="str">
        <v/>
      </c>
      <c r="DX178" s="7" t="str">
        <v/>
      </c>
      <c r="DZ178" s="8" t="s">
        <v>88</v>
      </c>
      <c r="EA178" s="7">
        <f t="shared" si="75"/>
        <v>65</v>
      </c>
      <c r="EB178" s="10">
        <v>6.9770000000000003</v>
      </c>
      <c r="EC178" s="11" t="s">
        <v>135</v>
      </c>
      <c r="ED178" s="7" t="str">
        <v/>
      </c>
      <c r="EE178" s="7" t="str">
        <v/>
      </c>
      <c r="EG178" s="8" t="s">
        <v>88</v>
      </c>
      <c r="EH178" s="7">
        <f t="shared" si="76"/>
        <v>65</v>
      </c>
      <c r="EI178" s="10">
        <v>6.9770000000000003</v>
      </c>
      <c r="EJ178" s="11" t="s">
        <v>135</v>
      </c>
      <c r="EK178" s="7" t="str">
        <v/>
      </c>
      <c r="EL178" s="7" t="str">
        <v/>
      </c>
      <c r="EN178" s="8" t="s">
        <v>88</v>
      </c>
      <c r="EO178" s="7">
        <f t="shared" si="77"/>
        <v>65</v>
      </c>
      <c r="EP178" s="10">
        <v>6.9770000000000003</v>
      </c>
      <c r="EQ178" s="11" t="s">
        <v>135</v>
      </c>
      <c r="ER178" s="7" t="str">
        <v/>
      </c>
      <c r="ES178" s="7" t="str">
        <v/>
      </c>
      <c r="EU178" s="8" t="s">
        <v>88</v>
      </c>
      <c r="EV178" s="7">
        <f t="shared" si="78"/>
        <v>65</v>
      </c>
      <c r="EW178" s="10">
        <v>6.9770000000000003</v>
      </c>
      <c r="EX178" s="11" t="s">
        <v>135</v>
      </c>
      <c r="EY178" s="7" t="str">
        <v/>
      </c>
      <c r="EZ178" s="7" t="str">
        <v/>
      </c>
      <c r="FB178" s="8" t="s">
        <v>88</v>
      </c>
      <c r="FC178" s="7">
        <f t="shared" si="79"/>
        <v>65</v>
      </c>
      <c r="FD178" s="10">
        <v>6.9770000000000003</v>
      </c>
      <c r="FE178" s="11" t="s">
        <v>135</v>
      </c>
      <c r="FF178" s="7" t="str">
        <v/>
      </c>
      <c r="FG178" s="7" t="str">
        <v/>
      </c>
      <c r="FI178" s="8" t="s">
        <v>88</v>
      </c>
      <c r="FJ178" s="7">
        <f t="shared" si="80"/>
        <v>65</v>
      </c>
      <c r="FK178" s="10">
        <v>6.9770000000000003</v>
      </c>
      <c r="FL178" s="11" t="s">
        <v>135</v>
      </c>
      <c r="FM178" s="7" t="str">
        <v/>
      </c>
      <c r="FN178" s="7" t="str">
        <v/>
      </c>
      <c r="FP178" s="8" t="s">
        <v>88</v>
      </c>
      <c r="FQ178" s="7">
        <f t="shared" si="81"/>
        <v>65</v>
      </c>
      <c r="FR178" s="10">
        <v>6.9770000000000003</v>
      </c>
      <c r="FS178" s="11" t="s">
        <v>135</v>
      </c>
      <c r="FT178" s="7" t="str">
        <v/>
      </c>
      <c r="FU178" s="7" t="str">
        <v/>
      </c>
      <c r="FW178" s="8" t="s">
        <v>88</v>
      </c>
      <c r="FX178" s="7">
        <f t="shared" si="82"/>
        <v>65</v>
      </c>
      <c r="FY178" s="10">
        <v>6.9770000000000003</v>
      </c>
      <c r="FZ178" s="11" t="s">
        <v>135</v>
      </c>
      <c r="GA178" s="7" t="str">
        <v/>
      </c>
      <c r="GB178" s="7" t="str">
        <v/>
      </c>
    </row>
    <row r="179" spans="2:184" ht="15.75" x14ac:dyDescent="0.25">
      <c r="B179" s="82">
        <f t="shared" si="83"/>
        <v>44474</v>
      </c>
      <c r="C179" s="8" t="s">
        <v>88</v>
      </c>
      <c r="D179" s="7">
        <f t="shared" si="56"/>
        <v>65</v>
      </c>
      <c r="E179" s="10">
        <v>44.473999999999997</v>
      </c>
      <c r="F179" s="11" t="s">
        <v>132</v>
      </c>
      <c r="G179" s="7" t="str">
        <v/>
      </c>
      <c r="H179" s="7" t="str">
        <v/>
      </c>
      <c r="J179" s="16">
        <f t="shared" si="57"/>
        <v>44474</v>
      </c>
      <c r="K179" s="8" t="s">
        <v>88</v>
      </c>
      <c r="L179" s="7">
        <f t="shared" si="58"/>
        <v>65</v>
      </c>
      <c r="M179" s="10">
        <v>44.473999999999997</v>
      </c>
      <c r="N179" s="11" t="s">
        <v>132</v>
      </c>
      <c r="O179" s="7" t="str">
        <v/>
      </c>
      <c r="P179" s="7" t="str">
        <v/>
      </c>
      <c r="R179" s="8" t="s">
        <v>88</v>
      </c>
      <c r="S179" s="7">
        <f t="shared" si="59"/>
        <v>65</v>
      </c>
      <c r="T179" s="10">
        <v>44.473999999999997</v>
      </c>
      <c r="U179" s="11" t="s">
        <v>132</v>
      </c>
      <c r="V179" s="7" t="str">
        <v/>
      </c>
      <c r="W179" s="7" t="str">
        <v/>
      </c>
      <c r="Y179" s="8" t="s">
        <v>88</v>
      </c>
      <c r="Z179" s="7">
        <f t="shared" si="60"/>
        <v>65</v>
      </c>
      <c r="AA179" s="10">
        <v>44.473999999999997</v>
      </c>
      <c r="AB179" s="11" t="s">
        <v>132</v>
      </c>
      <c r="AC179" s="7" t="str">
        <v/>
      </c>
      <c r="AD179" s="7" t="str">
        <v/>
      </c>
      <c r="AF179" s="8" t="s">
        <v>88</v>
      </c>
      <c r="AG179" s="7">
        <f t="shared" si="61"/>
        <v>65</v>
      </c>
      <c r="AH179" s="10">
        <v>44.473999999999997</v>
      </c>
      <c r="AI179" s="11" t="s">
        <v>132</v>
      </c>
      <c r="AJ179" s="7" t="str">
        <v/>
      </c>
      <c r="AK179" s="7" t="str">
        <v/>
      </c>
      <c r="AM179" s="8" t="s">
        <v>88</v>
      </c>
      <c r="AN179" s="7">
        <f t="shared" si="62"/>
        <v>65</v>
      </c>
      <c r="AO179" s="10">
        <v>44.473999999999997</v>
      </c>
      <c r="AP179" s="11" t="s">
        <v>132</v>
      </c>
      <c r="AQ179" s="7" t="str">
        <v/>
      </c>
      <c r="AR179" s="7" t="str">
        <v/>
      </c>
      <c r="AT179" s="8" t="s">
        <v>88</v>
      </c>
      <c r="AU179" s="7">
        <f t="shared" si="63"/>
        <v>65</v>
      </c>
      <c r="AV179" s="10">
        <v>44.473999999999997</v>
      </c>
      <c r="AW179" s="11" t="s">
        <v>132</v>
      </c>
      <c r="AX179" s="7" t="str">
        <v/>
      </c>
      <c r="AY179" s="7" t="str">
        <v/>
      </c>
      <c r="BA179" s="8" t="s">
        <v>88</v>
      </c>
      <c r="BB179" s="7">
        <f t="shared" si="64"/>
        <v>65</v>
      </c>
      <c r="BC179" s="10">
        <v>44.473999999999997</v>
      </c>
      <c r="BD179" s="11" t="s">
        <v>132</v>
      </c>
      <c r="BE179" s="7" t="str">
        <v/>
      </c>
      <c r="BF179" s="7" t="str">
        <v/>
      </c>
      <c r="BH179" s="8" t="s">
        <v>88</v>
      </c>
      <c r="BI179" s="7">
        <f t="shared" si="65"/>
        <v>65</v>
      </c>
      <c r="BJ179" s="10">
        <v>44.473999999999997</v>
      </c>
      <c r="BK179" s="11" t="s">
        <v>132</v>
      </c>
      <c r="BL179" s="7" t="str">
        <v/>
      </c>
      <c r="BM179" s="7" t="str">
        <v/>
      </c>
      <c r="BO179" s="8" t="s">
        <v>88</v>
      </c>
      <c r="BP179" s="7">
        <f t="shared" si="66"/>
        <v>65</v>
      </c>
      <c r="BQ179" s="10">
        <v>44.473999999999997</v>
      </c>
      <c r="BR179" s="11" t="s">
        <v>132</v>
      </c>
      <c r="BS179" s="7" t="str">
        <v/>
      </c>
      <c r="BT179" s="7" t="str">
        <v/>
      </c>
      <c r="BV179" s="8" t="s">
        <v>88</v>
      </c>
      <c r="BW179" s="7">
        <f t="shared" si="67"/>
        <v>65</v>
      </c>
      <c r="BX179" s="10">
        <v>44.473999999999997</v>
      </c>
      <c r="BY179" s="11" t="s">
        <v>132</v>
      </c>
      <c r="BZ179" s="7" t="str">
        <v/>
      </c>
      <c r="CA179" s="7" t="str">
        <v/>
      </c>
      <c r="CC179" s="8" t="s">
        <v>88</v>
      </c>
      <c r="CD179" s="7">
        <f t="shared" si="68"/>
        <v>65</v>
      </c>
      <c r="CE179" s="10">
        <v>44.473999999999997</v>
      </c>
      <c r="CF179" s="11" t="s">
        <v>132</v>
      </c>
      <c r="CG179" s="7" t="str">
        <v/>
      </c>
      <c r="CH179" s="7" t="str">
        <v/>
      </c>
      <c r="CJ179" s="8" t="s">
        <v>88</v>
      </c>
      <c r="CK179" s="7">
        <f t="shared" si="69"/>
        <v>65</v>
      </c>
      <c r="CL179" s="10">
        <v>44.473999999999997</v>
      </c>
      <c r="CM179" s="11" t="s">
        <v>132</v>
      </c>
      <c r="CN179" s="7" t="str">
        <v/>
      </c>
      <c r="CO179" s="7" t="str">
        <v/>
      </c>
      <c r="CQ179" s="8" t="s">
        <v>88</v>
      </c>
      <c r="CR179" s="7">
        <f t="shared" si="70"/>
        <v>65</v>
      </c>
      <c r="CS179" s="10">
        <v>44.473999999999997</v>
      </c>
      <c r="CT179" s="11" t="s">
        <v>132</v>
      </c>
      <c r="CU179" s="7" t="str">
        <v/>
      </c>
      <c r="CV179" s="7" t="str">
        <v/>
      </c>
      <c r="CX179" s="8" t="s">
        <v>88</v>
      </c>
      <c r="CY179" s="7">
        <f t="shared" si="71"/>
        <v>65</v>
      </c>
      <c r="CZ179" s="10">
        <v>44.473999999999997</v>
      </c>
      <c r="DA179" s="11" t="s">
        <v>132</v>
      </c>
      <c r="DB179" s="7" t="str">
        <v/>
      </c>
      <c r="DC179" s="7" t="str">
        <v/>
      </c>
      <c r="DE179" s="8" t="s">
        <v>88</v>
      </c>
      <c r="DF179" s="7">
        <f t="shared" si="72"/>
        <v>65</v>
      </c>
      <c r="DG179" s="10">
        <v>44.473999999999997</v>
      </c>
      <c r="DH179" s="11" t="s">
        <v>132</v>
      </c>
      <c r="DI179" s="7" t="str">
        <v/>
      </c>
      <c r="DJ179" s="7" t="str">
        <v/>
      </c>
      <c r="DL179" s="8" t="s">
        <v>88</v>
      </c>
      <c r="DM179" s="7">
        <f t="shared" si="73"/>
        <v>65</v>
      </c>
      <c r="DN179" s="10">
        <v>44.473999999999997</v>
      </c>
      <c r="DO179" s="11" t="s">
        <v>132</v>
      </c>
      <c r="DP179" s="7" t="str">
        <v/>
      </c>
      <c r="DQ179" s="7" t="str">
        <v/>
      </c>
      <c r="DS179" s="8" t="s">
        <v>88</v>
      </c>
      <c r="DT179" s="7">
        <f t="shared" si="74"/>
        <v>65</v>
      </c>
      <c r="DU179" s="10">
        <v>44.473999999999997</v>
      </c>
      <c r="DV179" s="11" t="s">
        <v>132</v>
      </c>
      <c r="DW179" s="7" t="str">
        <v/>
      </c>
      <c r="DX179" s="7" t="str">
        <v/>
      </c>
      <c r="DZ179" s="8" t="s">
        <v>88</v>
      </c>
      <c r="EA179" s="7">
        <f t="shared" si="75"/>
        <v>65</v>
      </c>
      <c r="EB179" s="10">
        <v>44.473999999999997</v>
      </c>
      <c r="EC179" s="11" t="s">
        <v>132</v>
      </c>
      <c r="ED179" s="7" t="str">
        <v/>
      </c>
      <c r="EE179" s="7" t="str">
        <v/>
      </c>
      <c r="EG179" s="8" t="s">
        <v>88</v>
      </c>
      <c r="EH179" s="7">
        <f t="shared" si="76"/>
        <v>65</v>
      </c>
      <c r="EI179" s="10">
        <v>44.473999999999997</v>
      </c>
      <c r="EJ179" s="11" t="s">
        <v>132</v>
      </c>
      <c r="EK179" s="7" t="str">
        <v/>
      </c>
      <c r="EL179" s="7" t="str">
        <v/>
      </c>
      <c r="EN179" s="8" t="s">
        <v>88</v>
      </c>
      <c r="EO179" s="7">
        <f t="shared" si="77"/>
        <v>65</v>
      </c>
      <c r="EP179" s="10">
        <v>44.473999999999997</v>
      </c>
      <c r="EQ179" s="11" t="s">
        <v>132</v>
      </c>
      <c r="ER179" s="7" t="str">
        <v/>
      </c>
      <c r="ES179" s="7" t="str">
        <v/>
      </c>
      <c r="EU179" s="8" t="s">
        <v>88</v>
      </c>
      <c r="EV179" s="7">
        <f t="shared" si="78"/>
        <v>65</v>
      </c>
      <c r="EW179" s="10">
        <v>44.473999999999997</v>
      </c>
      <c r="EX179" s="11" t="s">
        <v>132</v>
      </c>
      <c r="EY179" s="7" t="str">
        <v/>
      </c>
      <c r="EZ179" s="7" t="str">
        <v/>
      </c>
      <c r="FB179" s="8" t="s">
        <v>88</v>
      </c>
      <c r="FC179" s="7">
        <f t="shared" si="79"/>
        <v>65</v>
      </c>
      <c r="FD179" s="10">
        <v>44.473999999999997</v>
      </c>
      <c r="FE179" s="11" t="s">
        <v>132</v>
      </c>
      <c r="FF179" s="7" t="str">
        <v/>
      </c>
      <c r="FG179" s="7" t="str">
        <v/>
      </c>
      <c r="FI179" s="8" t="s">
        <v>88</v>
      </c>
      <c r="FJ179" s="7">
        <f t="shared" si="80"/>
        <v>65</v>
      </c>
      <c r="FK179" s="10">
        <v>44.473999999999997</v>
      </c>
      <c r="FL179" s="11" t="s">
        <v>132</v>
      </c>
      <c r="FM179" s="7" t="str">
        <v/>
      </c>
      <c r="FN179" s="7" t="str">
        <v/>
      </c>
      <c r="FP179" s="8" t="s">
        <v>88</v>
      </c>
      <c r="FQ179" s="7">
        <f t="shared" si="81"/>
        <v>65</v>
      </c>
      <c r="FR179" s="10">
        <v>44.473999999999997</v>
      </c>
      <c r="FS179" s="11" t="s">
        <v>132</v>
      </c>
      <c r="FT179" s="7" t="str">
        <v/>
      </c>
      <c r="FU179" s="7" t="str">
        <v/>
      </c>
      <c r="FW179" s="8" t="s">
        <v>88</v>
      </c>
      <c r="FX179" s="7">
        <f t="shared" si="82"/>
        <v>65</v>
      </c>
      <c r="FY179" s="10">
        <v>44.473999999999997</v>
      </c>
      <c r="FZ179" s="11" t="s">
        <v>132</v>
      </c>
      <c r="GA179" s="7" t="str">
        <v/>
      </c>
      <c r="GB179" s="7" t="str">
        <v/>
      </c>
    </row>
    <row r="180" spans="2:184" ht="15.75" x14ac:dyDescent="0.25">
      <c r="B180" s="82">
        <f t="shared" si="83"/>
        <v>50391</v>
      </c>
      <c r="C180" s="8" t="s">
        <v>88</v>
      </c>
      <c r="D180" s="7">
        <f t="shared" si="56"/>
        <v>65</v>
      </c>
      <c r="E180" s="10">
        <v>50.390999999999998</v>
      </c>
      <c r="F180" s="11" t="s">
        <v>133</v>
      </c>
      <c r="G180" s="7" t="str">
        <v/>
      </c>
      <c r="H180" s="7" t="str">
        <v/>
      </c>
      <c r="J180" s="16">
        <f t="shared" si="57"/>
        <v>50391</v>
      </c>
      <c r="K180" s="8" t="s">
        <v>88</v>
      </c>
      <c r="L180" s="7">
        <f t="shared" si="58"/>
        <v>65</v>
      </c>
      <c r="M180" s="10">
        <v>50.390999999999998</v>
      </c>
      <c r="N180" s="11" t="s">
        <v>133</v>
      </c>
      <c r="O180" s="7" t="str">
        <v/>
      </c>
      <c r="P180" s="7" t="str">
        <v/>
      </c>
      <c r="R180" s="8" t="s">
        <v>88</v>
      </c>
      <c r="S180" s="7">
        <f t="shared" si="59"/>
        <v>65</v>
      </c>
      <c r="T180" s="10">
        <v>50.390999999999998</v>
      </c>
      <c r="U180" s="11" t="s">
        <v>133</v>
      </c>
      <c r="V180" s="7" t="str">
        <v/>
      </c>
      <c r="W180" s="7" t="str">
        <v/>
      </c>
      <c r="Y180" s="8" t="s">
        <v>88</v>
      </c>
      <c r="Z180" s="7">
        <f t="shared" si="60"/>
        <v>65</v>
      </c>
      <c r="AA180" s="10">
        <v>50.390999999999998</v>
      </c>
      <c r="AB180" s="11" t="s">
        <v>133</v>
      </c>
      <c r="AC180" s="7" t="str">
        <v/>
      </c>
      <c r="AD180" s="7" t="str">
        <v/>
      </c>
      <c r="AF180" s="8" t="s">
        <v>88</v>
      </c>
      <c r="AG180" s="7">
        <f t="shared" si="61"/>
        <v>65</v>
      </c>
      <c r="AH180" s="10">
        <v>50.390999999999998</v>
      </c>
      <c r="AI180" s="11" t="s">
        <v>133</v>
      </c>
      <c r="AJ180" s="7" t="str">
        <v/>
      </c>
      <c r="AK180" s="7" t="str">
        <v/>
      </c>
      <c r="AM180" s="8" t="s">
        <v>88</v>
      </c>
      <c r="AN180" s="7">
        <f t="shared" si="62"/>
        <v>65</v>
      </c>
      <c r="AO180" s="10">
        <v>50.390999999999998</v>
      </c>
      <c r="AP180" s="11" t="s">
        <v>133</v>
      </c>
      <c r="AQ180" s="7" t="str">
        <v/>
      </c>
      <c r="AR180" s="7" t="str">
        <v/>
      </c>
      <c r="AT180" s="8" t="s">
        <v>88</v>
      </c>
      <c r="AU180" s="7">
        <f t="shared" si="63"/>
        <v>65</v>
      </c>
      <c r="AV180" s="10">
        <v>50.390999999999998</v>
      </c>
      <c r="AW180" s="11" t="s">
        <v>133</v>
      </c>
      <c r="AX180" s="7" t="str">
        <v/>
      </c>
      <c r="AY180" s="7" t="str">
        <v/>
      </c>
      <c r="BA180" s="8" t="s">
        <v>88</v>
      </c>
      <c r="BB180" s="7">
        <f t="shared" si="64"/>
        <v>65</v>
      </c>
      <c r="BC180" s="10">
        <v>50.390999999999998</v>
      </c>
      <c r="BD180" s="11" t="s">
        <v>133</v>
      </c>
      <c r="BE180" s="7" t="str">
        <v/>
      </c>
      <c r="BF180" s="7" t="str">
        <v/>
      </c>
      <c r="BH180" s="8" t="s">
        <v>88</v>
      </c>
      <c r="BI180" s="7">
        <f t="shared" si="65"/>
        <v>65</v>
      </c>
      <c r="BJ180" s="10">
        <v>50.390999999999998</v>
      </c>
      <c r="BK180" s="11" t="s">
        <v>133</v>
      </c>
      <c r="BL180" s="7" t="str">
        <v/>
      </c>
      <c r="BM180" s="7" t="str">
        <v/>
      </c>
      <c r="BO180" s="8" t="s">
        <v>88</v>
      </c>
      <c r="BP180" s="7">
        <f t="shared" si="66"/>
        <v>65</v>
      </c>
      <c r="BQ180" s="10">
        <v>50.390999999999998</v>
      </c>
      <c r="BR180" s="11" t="s">
        <v>133</v>
      </c>
      <c r="BS180" s="7" t="str">
        <v/>
      </c>
      <c r="BT180" s="7" t="str">
        <v/>
      </c>
      <c r="BV180" s="8" t="s">
        <v>88</v>
      </c>
      <c r="BW180" s="7">
        <f t="shared" si="67"/>
        <v>65</v>
      </c>
      <c r="BX180" s="10">
        <v>50.390999999999998</v>
      </c>
      <c r="BY180" s="11" t="s">
        <v>133</v>
      </c>
      <c r="BZ180" s="7" t="str">
        <v/>
      </c>
      <c r="CA180" s="7" t="str">
        <v/>
      </c>
      <c r="CC180" s="8" t="s">
        <v>88</v>
      </c>
      <c r="CD180" s="7">
        <f t="shared" si="68"/>
        <v>65</v>
      </c>
      <c r="CE180" s="10">
        <v>50.390999999999998</v>
      </c>
      <c r="CF180" s="11" t="s">
        <v>133</v>
      </c>
      <c r="CG180" s="7" t="str">
        <v/>
      </c>
      <c r="CH180" s="7" t="str">
        <v/>
      </c>
      <c r="CJ180" s="8" t="s">
        <v>88</v>
      </c>
      <c r="CK180" s="7">
        <f t="shared" si="69"/>
        <v>65</v>
      </c>
      <c r="CL180" s="10">
        <v>50.390999999999998</v>
      </c>
      <c r="CM180" s="11" t="s">
        <v>133</v>
      </c>
      <c r="CN180" s="7" t="str">
        <v/>
      </c>
      <c r="CO180" s="7" t="str">
        <v/>
      </c>
      <c r="CQ180" s="8" t="s">
        <v>88</v>
      </c>
      <c r="CR180" s="7">
        <f t="shared" si="70"/>
        <v>65</v>
      </c>
      <c r="CS180" s="10">
        <v>50.390999999999998</v>
      </c>
      <c r="CT180" s="11" t="s">
        <v>133</v>
      </c>
      <c r="CU180" s="7" t="str">
        <v/>
      </c>
      <c r="CV180" s="7" t="str">
        <v/>
      </c>
      <c r="CX180" s="8" t="s">
        <v>88</v>
      </c>
      <c r="CY180" s="7">
        <f t="shared" si="71"/>
        <v>65</v>
      </c>
      <c r="CZ180" s="10">
        <v>50.390999999999998</v>
      </c>
      <c r="DA180" s="11" t="s">
        <v>133</v>
      </c>
      <c r="DB180" s="7" t="str">
        <v/>
      </c>
      <c r="DC180" s="7" t="str">
        <v/>
      </c>
      <c r="DE180" s="8" t="s">
        <v>88</v>
      </c>
      <c r="DF180" s="7">
        <f t="shared" si="72"/>
        <v>65</v>
      </c>
      <c r="DG180" s="10">
        <v>50.390999999999998</v>
      </c>
      <c r="DH180" s="11" t="s">
        <v>133</v>
      </c>
      <c r="DI180" s="7" t="str">
        <v/>
      </c>
      <c r="DJ180" s="7" t="str">
        <v/>
      </c>
      <c r="DL180" s="8" t="s">
        <v>88</v>
      </c>
      <c r="DM180" s="7">
        <f t="shared" si="73"/>
        <v>65</v>
      </c>
      <c r="DN180" s="10">
        <v>50.390999999999998</v>
      </c>
      <c r="DO180" s="11" t="s">
        <v>133</v>
      </c>
      <c r="DP180" s="7" t="str">
        <v/>
      </c>
      <c r="DQ180" s="7" t="str">
        <v/>
      </c>
      <c r="DS180" s="8" t="s">
        <v>88</v>
      </c>
      <c r="DT180" s="7">
        <f t="shared" si="74"/>
        <v>65</v>
      </c>
      <c r="DU180" s="10">
        <v>50.390999999999998</v>
      </c>
      <c r="DV180" s="11" t="s">
        <v>133</v>
      </c>
      <c r="DW180" s="7" t="str">
        <v/>
      </c>
      <c r="DX180" s="7" t="str">
        <v/>
      </c>
      <c r="DZ180" s="8" t="s">
        <v>88</v>
      </c>
      <c r="EA180" s="7">
        <f t="shared" si="75"/>
        <v>65</v>
      </c>
      <c r="EB180" s="10">
        <v>50.390999999999998</v>
      </c>
      <c r="EC180" s="11" t="s">
        <v>133</v>
      </c>
      <c r="ED180" s="7" t="str">
        <v/>
      </c>
      <c r="EE180" s="7" t="str">
        <v/>
      </c>
      <c r="EG180" s="8" t="s">
        <v>88</v>
      </c>
      <c r="EH180" s="7">
        <f t="shared" si="76"/>
        <v>65</v>
      </c>
      <c r="EI180" s="10">
        <v>50.390999999999998</v>
      </c>
      <c r="EJ180" s="11" t="s">
        <v>133</v>
      </c>
      <c r="EK180" s="7" t="str">
        <v/>
      </c>
      <c r="EL180" s="7" t="str">
        <v/>
      </c>
      <c r="EN180" s="8" t="s">
        <v>88</v>
      </c>
      <c r="EO180" s="7">
        <f t="shared" si="77"/>
        <v>65</v>
      </c>
      <c r="EP180" s="10">
        <v>50.390999999999998</v>
      </c>
      <c r="EQ180" s="11" t="s">
        <v>133</v>
      </c>
      <c r="ER180" s="7" t="str">
        <v/>
      </c>
      <c r="ES180" s="7" t="str">
        <v/>
      </c>
      <c r="EU180" s="8" t="s">
        <v>88</v>
      </c>
      <c r="EV180" s="7">
        <f t="shared" si="78"/>
        <v>65</v>
      </c>
      <c r="EW180" s="10">
        <v>50.390999999999998</v>
      </c>
      <c r="EX180" s="11" t="s">
        <v>133</v>
      </c>
      <c r="EY180" s="7" t="str">
        <v/>
      </c>
      <c r="EZ180" s="7" t="str">
        <v/>
      </c>
      <c r="FB180" s="8" t="s">
        <v>88</v>
      </c>
      <c r="FC180" s="7">
        <f t="shared" si="79"/>
        <v>65</v>
      </c>
      <c r="FD180" s="10">
        <v>50.390999999999998</v>
      </c>
      <c r="FE180" s="11" t="s">
        <v>133</v>
      </c>
      <c r="FF180" s="7" t="str">
        <v/>
      </c>
      <c r="FG180" s="7" t="str">
        <v/>
      </c>
      <c r="FI180" s="8" t="s">
        <v>88</v>
      </c>
      <c r="FJ180" s="7">
        <f t="shared" si="80"/>
        <v>65</v>
      </c>
      <c r="FK180" s="10">
        <v>50.390999999999998</v>
      </c>
      <c r="FL180" s="11" t="s">
        <v>133</v>
      </c>
      <c r="FM180" s="7" t="str">
        <v/>
      </c>
      <c r="FN180" s="7" t="str">
        <v/>
      </c>
      <c r="FP180" s="8" t="s">
        <v>88</v>
      </c>
      <c r="FQ180" s="7">
        <f t="shared" si="81"/>
        <v>65</v>
      </c>
      <c r="FR180" s="10">
        <v>50.390999999999998</v>
      </c>
      <c r="FS180" s="11" t="s">
        <v>133</v>
      </c>
      <c r="FT180" s="7" t="str">
        <v/>
      </c>
      <c r="FU180" s="7" t="str">
        <v/>
      </c>
      <c r="FW180" s="8" t="s">
        <v>88</v>
      </c>
      <c r="FX180" s="7">
        <f t="shared" si="82"/>
        <v>65</v>
      </c>
      <c r="FY180" s="10">
        <v>50.390999999999998</v>
      </c>
      <c r="FZ180" s="11" t="s">
        <v>133</v>
      </c>
      <c r="GA180" s="7" t="str">
        <v/>
      </c>
      <c r="GB180" s="7" t="str">
        <v/>
      </c>
    </row>
    <row r="181" spans="2:184" ht="15.75" x14ac:dyDescent="0.25">
      <c r="B181" s="82">
        <f t="shared" si="83"/>
        <v>6491</v>
      </c>
      <c r="C181" s="8" t="s">
        <v>89</v>
      </c>
      <c r="D181" s="7">
        <f t="shared" si="56"/>
        <v>66</v>
      </c>
      <c r="E181" s="17">
        <v>6.4909999999999997</v>
      </c>
      <c r="F181" s="11" t="s">
        <v>134</v>
      </c>
      <c r="G181" s="7" t="str">
        <v/>
      </c>
      <c r="H181" s="7" t="str">
        <v/>
      </c>
      <c r="J181" s="16">
        <f t="shared" si="57"/>
        <v>6494</v>
      </c>
      <c r="K181" s="8" t="s">
        <v>89</v>
      </c>
      <c r="L181" s="7">
        <f t="shared" si="58"/>
        <v>66</v>
      </c>
      <c r="M181" s="10">
        <v>6.4939999999999998</v>
      </c>
      <c r="N181" s="11" t="s">
        <v>134</v>
      </c>
      <c r="O181" s="7" t="str">
        <v/>
      </c>
      <c r="P181" s="7" t="str">
        <v/>
      </c>
      <c r="R181" s="8" t="s">
        <v>89</v>
      </c>
      <c r="S181" s="7">
        <f t="shared" si="59"/>
        <v>66</v>
      </c>
      <c r="T181" s="10">
        <v>6.4939999999999998</v>
      </c>
      <c r="U181" s="11" t="s">
        <v>134</v>
      </c>
      <c r="V181" s="7" t="str">
        <v/>
      </c>
      <c r="W181" s="7" t="str">
        <v/>
      </c>
      <c r="Y181" s="8" t="s">
        <v>89</v>
      </c>
      <c r="Z181" s="7">
        <f t="shared" si="60"/>
        <v>66</v>
      </c>
      <c r="AA181" s="10">
        <v>6.4939999999999998</v>
      </c>
      <c r="AB181" s="11" t="s">
        <v>134</v>
      </c>
      <c r="AC181" s="7" t="str">
        <v/>
      </c>
      <c r="AD181" s="7" t="str">
        <v/>
      </c>
      <c r="AF181" s="8" t="s">
        <v>89</v>
      </c>
      <c r="AG181" s="7">
        <f t="shared" si="61"/>
        <v>66</v>
      </c>
      <c r="AH181" s="10">
        <v>6.4939999999999998</v>
      </c>
      <c r="AI181" s="11" t="s">
        <v>134</v>
      </c>
      <c r="AJ181" s="7" t="str">
        <v/>
      </c>
      <c r="AK181" s="7" t="str">
        <v/>
      </c>
      <c r="AM181" s="8" t="s">
        <v>89</v>
      </c>
      <c r="AN181" s="7">
        <f t="shared" si="62"/>
        <v>66</v>
      </c>
      <c r="AO181" s="10">
        <v>6.4939999999999998</v>
      </c>
      <c r="AP181" s="11" t="s">
        <v>134</v>
      </c>
      <c r="AQ181" s="7" t="str">
        <v/>
      </c>
      <c r="AR181" s="7" t="str">
        <v/>
      </c>
      <c r="AT181" s="8" t="s">
        <v>89</v>
      </c>
      <c r="AU181" s="7">
        <f t="shared" si="63"/>
        <v>66</v>
      </c>
      <c r="AV181" s="10">
        <v>6.4939999999999998</v>
      </c>
      <c r="AW181" s="11" t="s">
        <v>134</v>
      </c>
      <c r="AX181" s="7" t="str">
        <v/>
      </c>
      <c r="AY181" s="7" t="str">
        <v/>
      </c>
      <c r="BA181" s="8" t="s">
        <v>89</v>
      </c>
      <c r="BB181" s="7">
        <f t="shared" si="64"/>
        <v>66</v>
      </c>
      <c r="BC181" s="10">
        <v>6.4939999999999998</v>
      </c>
      <c r="BD181" s="11" t="s">
        <v>134</v>
      </c>
      <c r="BE181" s="7" t="str">
        <v/>
      </c>
      <c r="BF181" s="7" t="str">
        <v/>
      </c>
      <c r="BH181" s="8" t="s">
        <v>89</v>
      </c>
      <c r="BI181" s="7">
        <f t="shared" si="65"/>
        <v>66</v>
      </c>
      <c r="BJ181" s="10">
        <v>6.4939999999999998</v>
      </c>
      <c r="BK181" s="11" t="s">
        <v>134</v>
      </c>
      <c r="BL181" s="7" t="str">
        <v/>
      </c>
      <c r="BM181" s="7" t="str">
        <v/>
      </c>
      <c r="BO181" s="8" t="s">
        <v>89</v>
      </c>
      <c r="BP181" s="7">
        <f t="shared" si="66"/>
        <v>66</v>
      </c>
      <c r="BQ181" s="10">
        <v>6.4939999999999998</v>
      </c>
      <c r="BR181" s="11" t="s">
        <v>134</v>
      </c>
      <c r="BS181" s="7" t="str">
        <v/>
      </c>
      <c r="BT181" s="7" t="str">
        <v/>
      </c>
      <c r="BV181" s="8" t="s">
        <v>89</v>
      </c>
      <c r="BW181" s="7">
        <f t="shared" si="67"/>
        <v>66</v>
      </c>
      <c r="BX181" s="10">
        <v>6.4939999999999998</v>
      </c>
      <c r="BY181" s="11" t="s">
        <v>134</v>
      </c>
      <c r="BZ181" s="7" t="str">
        <v/>
      </c>
      <c r="CA181" s="7" t="str">
        <v/>
      </c>
      <c r="CC181" s="8" t="s">
        <v>89</v>
      </c>
      <c r="CD181" s="7">
        <f t="shared" si="68"/>
        <v>66</v>
      </c>
      <c r="CE181" s="10">
        <v>6.4939999999999998</v>
      </c>
      <c r="CF181" s="11" t="s">
        <v>134</v>
      </c>
      <c r="CG181" s="7" t="str">
        <v/>
      </c>
      <c r="CH181" s="7" t="str">
        <v/>
      </c>
      <c r="CJ181" s="8" t="s">
        <v>89</v>
      </c>
      <c r="CK181" s="7">
        <f t="shared" si="69"/>
        <v>66</v>
      </c>
      <c r="CL181" s="10">
        <v>6.4939999999999998</v>
      </c>
      <c r="CM181" s="11" t="s">
        <v>134</v>
      </c>
      <c r="CN181" s="7" t="str">
        <v/>
      </c>
      <c r="CO181" s="7" t="str">
        <v/>
      </c>
      <c r="CQ181" s="8" t="s">
        <v>89</v>
      </c>
      <c r="CR181" s="7">
        <f t="shared" si="70"/>
        <v>66</v>
      </c>
      <c r="CS181" s="10">
        <v>6.4939999999999998</v>
      </c>
      <c r="CT181" s="11" t="s">
        <v>134</v>
      </c>
      <c r="CU181" s="7" t="str">
        <v/>
      </c>
      <c r="CV181" s="7" t="str">
        <v/>
      </c>
      <c r="CX181" s="8" t="s">
        <v>89</v>
      </c>
      <c r="CY181" s="7">
        <f t="shared" si="71"/>
        <v>66</v>
      </c>
      <c r="CZ181" s="10">
        <v>6.4939999999999998</v>
      </c>
      <c r="DA181" s="11" t="s">
        <v>134</v>
      </c>
      <c r="DB181" s="7" t="str">
        <v/>
      </c>
      <c r="DC181" s="7" t="str">
        <v/>
      </c>
      <c r="DE181" s="8" t="s">
        <v>89</v>
      </c>
      <c r="DF181" s="7">
        <f t="shared" si="72"/>
        <v>66</v>
      </c>
      <c r="DG181" s="10">
        <v>6.4939999999999998</v>
      </c>
      <c r="DH181" s="11" t="s">
        <v>134</v>
      </c>
      <c r="DI181" s="7" t="str">
        <v/>
      </c>
      <c r="DJ181" s="7" t="str">
        <v/>
      </c>
      <c r="DL181" s="8" t="s">
        <v>89</v>
      </c>
      <c r="DM181" s="7">
        <f t="shared" si="73"/>
        <v>66</v>
      </c>
      <c r="DN181" s="10">
        <v>6.4939999999999998</v>
      </c>
      <c r="DO181" s="11" t="s">
        <v>134</v>
      </c>
      <c r="DP181" s="7" t="str">
        <v/>
      </c>
      <c r="DQ181" s="7" t="str">
        <v/>
      </c>
      <c r="DS181" s="8" t="s">
        <v>89</v>
      </c>
      <c r="DT181" s="7">
        <f t="shared" si="74"/>
        <v>66</v>
      </c>
      <c r="DU181" s="10">
        <v>6.4939999999999998</v>
      </c>
      <c r="DV181" s="11" t="s">
        <v>134</v>
      </c>
      <c r="DW181" s="7" t="str">
        <v/>
      </c>
      <c r="DX181" s="7" t="str">
        <v/>
      </c>
      <c r="DZ181" s="8" t="s">
        <v>89</v>
      </c>
      <c r="EA181" s="7">
        <f t="shared" si="75"/>
        <v>66</v>
      </c>
      <c r="EB181" s="10">
        <v>6.4939999999999998</v>
      </c>
      <c r="EC181" s="11" t="s">
        <v>134</v>
      </c>
      <c r="ED181" s="7" t="str">
        <v/>
      </c>
      <c r="EE181" s="7" t="str">
        <v/>
      </c>
      <c r="EG181" s="8" t="s">
        <v>89</v>
      </c>
      <c r="EH181" s="7">
        <f t="shared" si="76"/>
        <v>66</v>
      </c>
      <c r="EI181" s="10">
        <v>6.4939999999999998</v>
      </c>
      <c r="EJ181" s="11" t="s">
        <v>134</v>
      </c>
      <c r="EK181" s="7" t="str">
        <v/>
      </c>
      <c r="EL181" s="7" t="str">
        <v/>
      </c>
      <c r="EN181" s="8" t="s">
        <v>89</v>
      </c>
      <c r="EO181" s="7">
        <f t="shared" si="77"/>
        <v>66</v>
      </c>
      <c r="EP181" s="10">
        <v>6.4939999999999998</v>
      </c>
      <c r="EQ181" s="11" t="s">
        <v>134</v>
      </c>
      <c r="ER181" s="7" t="str">
        <v/>
      </c>
      <c r="ES181" s="7" t="str">
        <v/>
      </c>
      <c r="EU181" s="8" t="s">
        <v>89</v>
      </c>
      <c r="EV181" s="7">
        <f t="shared" si="78"/>
        <v>66</v>
      </c>
      <c r="EW181" s="10">
        <v>6.4939999999999998</v>
      </c>
      <c r="EX181" s="11" t="s">
        <v>134</v>
      </c>
      <c r="EY181" s="7" t="str">
        <v/>
      </c>
      <c r="EZ181" s="7" t="str">
        <v/>
      </c>
      <c r="FB181" s="8" t="s">
        <v>89</v>
      </c>
      <c r="FC181" s="7">
        <f t="shared" si="79"/>
        <v>66</v>
      </c>
      <c r="FD181" s="10">
        <v>6.4939999999999998</v>
      </c>
      <c r="FE181" s="11" t="s">
        <v>134</v>
      </c>
      <c r="FF181" s="7" t="str">
        <v/>
      </c>
      <c r="FG181" s="7" t="str">
        <v/>
      </c>
      <c r="FI181" s="8" t="s">
        <v>89</v>
      </c>
      <c r="FJ181" s="7">
        <f t="shared" si="80"/>
        <v>66</v>
      </c>
      <c r="FK181" s="10">
        <v>6.4939999999999998</v>
      </c>
      <c r="FL181" s="11" t="s">
        <v>134</v>
      </c>
      <c r="FM181" s="7" t="str">
        <v/>
      </c>
      <c r="FN181" s="7" t="str">
        <v/>
      </c>
      <c r="FP181" s="8" t="s">
        <v>89</v>
      </c>
      <c r="FQ181" s="7">
        <f t="shared" si="81"/>
        <v>66</v>
      </c>
      <c r="FR181" s="10">
        <v>6.4939999999999998</v>
      </c>
      <c r="FS181" s="11" t="s">
        <v>134</v>
      </c>
      <c r="FT181" s="7" t="str">
        <v/>
      </c>
      <c r="FU181" s="7" t="str">
        <v/>
      </c>
      <c r="FW181" s="8" t="s">
        <v>89</v>
      </c>
      <c r="FX181" s="7">
        <f t="shared" si="82"/>
        <v>66</v>
      </c>
      <c r="FY181" s="10">
        <v>6.4939999999999998</v>
      </c>
      <c r="FZ181" s="11" t="s">
        <v>134</v>
      </c>
      <c r="GA181" s="7" t="str">
        <v/>
      </c>
      <c r="GB181" s="7" t="str">
        <v/>
      </c>
    </row>
    <row r="182" spans="2:184" ht="15.75" x14ac:dyDescent="0.25">
      <c r="B182" s="82">
        <f t="shared" si="83"/>
        <v>7246</v>
      </c>
      <c r="C182" s="8" t="s">
        <v>89</v>
      </c>
      <c r="D182" s="7">
        <f t="shared" si="56"/>
        <v>66</v>
      </c>
      <c r="E182" s="10">
        <v>7.2460000000000004</v>
      </c>
      <c r="F182" s="11" t="s">
        <v>135</v>
      </c>
      <c r="G182" s="7" t="str">
        <v/>
      </c>
      <c r="H182" s="7" t="str">
        <v/>
      </c>
      <c r="J182" s="16">
        <f t="shared" si="57"/>
        <v>7246</v>
      </c>
      <c r="K182" s="8" t="s">
        <v>89</v>
      </c>
      <c r="L182" s="7">
        <f t="shared" si="58"/>
        <v>66</v>
      </c>
      <c r="M182" s="10">
        <v>7.2460000000000004</v>
      </c>
      <c r="N182" s="11" t="s">
        <v>135</v>
      </c>
      <c r="O182" s="7" t="str">
        <v/>
      </c>
      <c r="P182" s="7" t="str">
        <v/>
      </c>
      <c r="R182" s="8" t="s">
        <v>89</v>
      </c>
      <c r="S182" s="7">
        <f t="shared" si="59"/>
        <v>66</v>
      </c>
      <c r="T182" s="10">
        <v>7.2460000000000004</v>
      </c>
      <c r="U182" s="11" t="s">
        <v>135</v>
      </c>
      <c r="V182" s="7" t="str">
        <v/>
      </c>
      <c r="W182" s="7" t="str">
        <v/>
      </c>
      <c r="Y182" s="8" t="s">
        <v>89</v>
      </c>
      <c r="Z182" s="7">
        <f t="shared" si="60"/>
        <v>66</v>
      </c>
      <c r="AA182" s="10">
        <v>7.2460000000000004</v>
      </c>
      <c r="AB182" s="11" t="s">
        <v>135</v>
      </c>
      <c r="AC182" s="7" t="str">
        <v/>
      </c>
      <c r="AD182" s="7" t="str">
        <v/>
      </c>
      <c r="AF182" s="8" t="s">
        <v>89</v>
      </c>
      <c r="AG182" s="7">
        <f t="shared" si="61"/>
        <v>66</v>
      </c>
      <c r="AH182" s="10">
        <v>7.2460000000000004</v>
      </c>
      <c r="AI182" s="11" t="s">
        <v>135</v>
      </c>
      <c r="AJ182" s="7" t="str">
        <v/>
      </c>
      <c r="AK182" s="7" t="str">
        <v/>
      </c>
      <c r="AM182" s="8" t="s">
        <v>89</v>
      </c>
      <c r="AN182" s="7">
        <f t="shared" si="62"/>
        <v>66</v>
      </c>
      <c r="AO182" s="10">
        <v>7.2460000000000004</v>
      </c>
      <c r="AP182" s="11" t="s">
        <v>135</v>
      </c>
      <c r="AQ182" s="7" t="str">
        <v/>
      </c>
      <c r="AR182" s="7" t="str">
        <v/>
      </c>
      <c r="AT182" s="8" t="s">
        <v>89</v>
      </c>
      <c r="AU182" s="7">
        <f t="shared" si="63"/>
        <v>66</v>
      </c>
      <c r="AV182" s="10">
        <v>7.2460000000000004</v>
      </c>
      <c r="AW182" s="11" t="s">
        <v>135</v>
      </c>
      <c r="AX182" s="7" t="str">
        <v/>
      </c>
      <c r="AY182" s="7" t="str">
        <v/>
      </c>
      <c r="BA182" s="8" t="s">
        <v>89</v>
      </c>
      <c r="BB182" s="7">
        <f t="shared" si="64"/>
        <v>66</v>
      </c>
      <c r="BC182" s="10">
        <v>7.2460000000000004</v>
      </c>
      <c r="BD182" s="11" t="s">
        <v>135</v>
      </c>
      <c r="BE182" s="7" t="str">
        <v/>
      </c>
      <c r="BF182" s="7" t="str">
        <v/>
      </c>
      <c r="BH182" s="8" t="s">
        <v>89</v>
      </c>
      <c r="BI182" s="7">
        <f t="shared" si="65"/>
        <v>66</v>
      </c>
      <c r="BJ182" s="10">
        <v>7.2460000000000004</v>
      </c>
      <c r="BK182" s="11" t="s">
        <v>135</v>
      </c>
      <c r="BL182" s="7" t="str">
        <v/>
      </c>
      <c r="BM182" s="7" t="str">
        <v/>
      </c>
      <c r="BO182" s="8" t="s">
        <v>89</v>
      </c>
      <c r="BP182" s="7">
        <f t="shared" si="66"/>
        <v>66</v>
      </c>
      <c r="BQ182" s="10">
        <v>7.2460000000000004</v>
      </c>
      <c r="BR182" s="11" t="s">
        <v>135</v>
      </c>
      <c r="BS182" s="7" t="str">
        <v/>
      </c>
      <c r="BT182" s="7" t="str">
        <v/>
      </c>
      <c r="BV182" s="8" t="s">
        <v>89</v>
      </c>
      <c r="BW182" s="7">
        <f t="shared" si="67"/>
        <v>66</v>
      </c>
      <c r="BX182" s="10">
        <v>7.2460000000000004</v>
      </c>
      <c r="BY182" s="11" t="s">
        <v>135</v>
      </c>
      <c r="BZ182" s="7" t="str">
        <v/>
      </c>
      <c r="CA182" s="7" t="str">
        <v/>
      </c>
      <c r="CC182" s="8" t="s">
        <v>89</v>
      </c>
      <c r="CD182" s="7">
        <f t="shared" si="68"/>
        <v>66</v>
      </c>
      <c r="CE182" s="10">
        <v>7.2460000000000004</v>
      </c>
      <c r="CF182" s="11" t="s">
        <v>135</v>
      </c>
      <c r="CG182" s="7" t="str">
        <v/>
      </c>
      <c r="CH182" s="7" t="str">
        <v/>
      </c>
      <c r="CJ182" s="8" t="s">
        <v>89</v>
      </c>
      <c r="CK182" s="7">
        <f t="shared" si="69"/>
        <v>66</v>
      </c>
      <c r="CL182" s="10">
        <v>7.2460000000000004</v>
      </c>
      <c r="CM182" s="11" t="s">
        <v>135</v>
      </c>
      <c r="CN182" s="7" t="str">
        <v/>
      </c>
      <c r="CO182" s="7" t="str">
        <v/>
      </c>
      <c r="CQ182" s="8" t="s">
        <v>89</v>
      </c>
      <c r="CR182" s="7">
        <f t="shared" si="70"/>
        <v>66</v>
      </c>
      <c r="CS182" s="10">
        <v>7.2460000000000004</v>
      </c>
      <c r="CT182" s="11" t="s">
        <v>135</v>
      </c>
      <c r="CU182" s="7" t="str">
        <v/>
      </c>
      <c r="CV182" s="7" t="str">
        <v/>
      </c>
      <c r="CX182" s="8" t="s">
        <v>89</v>
      </c>
      <c r="CY182" s="7">
        <f t="shared" si="71"/>
        <v>66</v>
      </c>
      <c r="CZ182" s="10">
        <v>7.2460000000000004</v>
      </c>
      <c r="DA182" s="11" t="s">
        <v>135</v>
      </c>
      <c r="DB182" s="7" t="str">
        <v/>
      </c>
      <c r="DC182" s="7" t="str">
        <v/>
      </c>
      <c r="DE182" s="8" t="s">
        <v>89</v>
      </c>
      <c r="DF182" s="7">
        <f t="shared" si="72"/>
        <v>66</v>
      </c>
      <c r="DG182" s="10">
        <v>7.2460000000000004</v>
      </c>
      <c r="DH182" s="11" t="s">
        <v>135</v>
      </c>
      <c r="DI182" s="7" t="str">
        <v/>
      </c>
      <c r="DJ182" s="7" t="str">
        <v/>
      </c>
      <c r="DL182" s="8" t="s">
        <v>89</v>
      </c>
      <c r="DM182" s="7">
        <f t="shared" si="73"/>
        <v>66</v>
      </c>
      <c r="DN182" s="10">
        <v>7.2460000000000004</v>
      </c>
      <c r="DO182" s="11" t="s">
        <v>135</v>
      </c>
      <c r="DP182" s="7" t="str">
        <v/>
      </c>
      <c r="DQ182" s="7" t="str">
        <v/>
      </c>
      <c r="DS182" s="8" t="s">
        <v>89</v>
      </c>
      <c r="DT182" s="7">
        <f t="shared" si="74"/>
        <v>66</v>
      </c>
      <c r="DU182" s="10">
        <v>7.2460000000000004</v>
      </c>
      <c r="DV182" s="11" t="s">
        <v>135</v>
      </c>
      <c r="DW182" s="7" t="str">
        <v/>
      </c>
      <c r="DX182" s="7" t="str">
        <v/>
      </c>
      <c r="DZ182" s="8" t="s">
        <v>89</v>
      </c>
      <c r="EA182" s="7">
        <f t="shared" si="75"/>
        <v>66</v>
      </c>
      <c r="EB182" s="10">
        <v>7.2460000000000004</v>
      </c>
      <c r="EC182" s="11" t="s">
        <v>135</v>
      </c>
      <c r="ED182" s="7" t="str">
        <v/>
      </c>
      <c r="EE182" s="7" t="str">
        <v/>
      </c>
      <c r="EG182" s="8" t="s">
        <v>89</v>
      </c>
      <c r="EH182" s="7">
        <f t="shared" si="76"/>
        <v>66</v>
      </c>
      <c r="EI182" s="10">
        <v>7.2460000000000004</v>
      </c>
      <c r="EJ182" s="11" t="s">
        <v>135</v>
      </c>
      <c r="EK182" s="7" t="str">
        <v/>
      </c>
      <c r="EL182" s="7" t="str">
        <v/>
      </c>
      <c r="EN182" s="8" t="s">
        <v>89</v>
      </c>
      <c r="EO182" s="7">
        <f t="shared" si="77"/>
        <v>66</v>
      </c>
      <c r="EP182" s="10">
        <v>7.2460000000000004</v>
      </c>
      <c r="EQ182" s="11" t="s">
        <v>135</v>
      </c>
      <c r="ER182" s="7" t="str">
        <v/>
      </c>
      <c r="ES182" s="7" t="str">
        <v/>
      </c>
      <c r="EU182" s="8" t="s">
        <v>89</v>
      </c>
      <c r="EV182" s="7">
        <f t="shared" si="78"/>
        <v>66</v>
      </c>
      <c r="EW182" s="10">
        <v>7.2460000000000004</v>
      </c>
      <c r="EX182" s="11" t="s">
        <v>135</v>
      </c>
      <c r="EY182" s="7" t="str">
        <v/>
      </c>
      <c r="EZ182" s="7" t="str">
        <v/>
      </c>
      <c r="FB182" s="8" t="s">
        <v>89</v>
      </c>
      <c r="FC182" s="7">
        <f t="shared" si="79"/>
        <v>66</v>
      </c>
      <c r="FD182" s="10">
        <v>7.2460000000000004</v>
      </c>
      <c r="FE182" s="11" t="s">
        <v>135</v>
      </c>
      <c r="FF182" s="7" t="str">
        <v/>
      </c>
      <c r="FG182" s="7" t="str">
        <v/>
      </c>
      <c r="FI182" s="8" t="s">
        <v>89</v>
      </c>
      <c r="FJ182" s="7">
        <f t="shared" si="80"/>
        <v>66</v>
      </c>
      <c r="FK182" s="10">
        <v>7.2460000000000004</v>
      </c>
      <c r="FL182" s="11" t="s">
        <v>135</v>
      </c>
      <c r="FM182" s="7" t="str">
        <v/>
      </c>
      <c r="FN182" s="7" t="str">
        <v/>
      </c>
      <c r="FP182" s="8" t="s">
        <v>89</v>
      </c>
      <c r="FQ182" s="7">
        <f t="shared" si="81"/>
        <v>66</v>
      </c>
      <c r="FR182" s="10">
        <v>7.2460000000000004</v>
      </c>
      <c r="FS182" s="11" t="s">
        <v>135</v>
      </c>
      <c r="FT182" s="7" t="str">
        <v/>
      </c>
      <c r="FU182" s="7" t="str">
        <v/>
      </c>
      <c r="FW182" s="8" t="s">
        <v>89</v>
      </c>
      <c r="FX182" s="7">
        <f t="shared" si="82"/>
        <v>66</v>
      </c>
      <c r="FY182" s="10">
        <v>7.2460000000000004</v>
      </c>
      <c r="FZ182" s="11" t="s">
        <v>135</v>
      </c>
      <c r="GA182" s="7" t="str">
        <v/>
      </c>
      <c r="GB182" s="7" t="str">
        <v/>
      </c>
    </row>
    <row r="183" spans="2:184" ht="15.75" x14ac:dyDescent="0.25">
      <c r="B183" s="82">
        <f t="shared" si="83"/>
        <v>45991</v>
      </c>
      <c r="C183" s="8" t="s">
        <v>89</v>
      </c>
      <c r="D183" s="7">
        <f t="shared" si="56"/>
        <v>66</v>
      </c>
      <c r="E183" s="10">
        <v>45.991</v>
      </c>
      <c r="F183" s="11" t="s">
        <v>132</v>
      </c>
      <c r="G183" s="7" t="str">
        <v/>
      </c>
      <c r="H183" s="7" t="str">
        <v/>
      </c>
      <c r="J183" s="16">
        <f t="shared" si="57"/>
        <v>45991</v>
      </c>
      <c r="K183" s="8" t="s">
        <v>89</v>
      </c>
      <c r="L183" s="7">
        <f t="shared" si="58"/>
        <v>66</v>
      </c>
      <c r="M183" s="10">
        <v>45.991</v>
      </c>
      <c r="N183" s="11" t="s">
        <v>132</v>
      </c>
      <c r="O183" s="7" t="str">
        <v/>
      </c>
      <c r="P183" s="7" t="str">
        <v/>
      </c>
      <c r="R183" s="8" t="s">
        <v>89</v>
      </c>
      <c r="S183" s="7">
        <f t="shared" si="59"/>
        <v>66</v>
      </c>
      <c r="T183" s="10">
        <v>45.991</v>
      </c>
      <c r="U183" s="11" t="s">
        <v>132</v>
      </c>
      <c r="V183" s="7" t="str">
        <v/>
      </c>
      <c r="W183" s="7" t="str">
        <v/>
      </c>
      <c r="Y183" s="8" t="s">
        <v>89</v>
      </c>
      <c r="Z183" s="7">
        <f t="shared" si="60"/>
        <v>66</v>
      </c>
      <c r="AA183" s="10">
        <v>45.991</v>
      </c>
      <c r="AB183" s="11" t="s">
        <v>132</v>
      </c>
      <c r="AC183" s="7" t="str">
        <v/>
      </c>
      <c r="AD183" s="7" t="str">
        <v/>
      </c>
      <c r="AF183" s="8" t="s">
        <v>89</v>
      </c>
      <c r="AG183" s="7">
        <f t="shared" si="61"/>
        <v>66</v>
      </c>
      <c r="AH183" s="10">
        <v>45.991</v>
      </c>
      <c r="AI183" s="11" t="s">
        <v>132</v>
      </c>
      <c r="AJ183" s="7" t="str">
        <v/>
      </c>
      <c r="AK183" s="7" t="str">
        <v/>
      </c>
      <c r="AM183" s="8" t="s">
        <v>89</v>
      </c>
      <c r="AN183" s="7">
        <f t="shared" si="62"/>
        <v>66</v>
      </c>
      <c r="AO183" s="10">
        <v>45.991</v>
      </c>
      <c r="AP183" s="11" t="s">
        <v>132</v>
      </c>
      <c r="AQ183" s="7" t="str">
        <v/>
      </c>
      <c r="AR183" s="7" t="str">
        <v/>
      </c>
      <c r="AT183" s="8" t="s">
        <v>89</v>
      </c>
      <c r="AU183" s="7">
        <f t="shared" si="63"/>
        <v>66</v>
      </c>
      <c r="AV183" s="10">
        <v>45.991</v>
      </c>
      <c r="AW183" s="11" t="s">
        <v>132</v>
      </c>
      <c r="AX183" s="7" t="str">
        <v/>
      </c>
      <c r="AY183" s="7" t="str">
        <v/>
      </c>
      <c r="BA183" s="8" t="s">
        <v>89</v>
      </c>
      <c r="BB183" s="7">
        <f t="shared" si="64"/>
        <v>66</v>
      </c>
      <c r="BC183" s="10">
        <v>45.991</v>
      </c>
      <c r="BD183" s="11" t="s">
        <v>132</v>
      </c>
      <c r="BE183" s="7" t="str">
        <v/>
      </c>
      <c r="BF183" s="7" t="str">
        <v/>
      </c>
      <c r="BH183" s="8" t="s">
        <v>89</v>
      </c>
      <c r="BI183" s="7">
        <f t="shared" si="65"/>
        <v>66</v>
      </c>
      <c r="BJ183" s="10">
        <v>45.991</v>
      </c>
      <c r="BK183" s="11" t="s">
        <v>132</v>
      </c>
      <c r="BL183" s="7" t="str">
        <v/>
      </c>
      <c r="BM183" s="7" t="str">
        <v/>
      </c>
      <c r="BO183" s="8" t="s">
        <v>89</v>
      </c>
      <c r="BP183" s="7">
        <f t="shared" si="66"/>
        <v>66</v>
      </c>
      <c r="BQ183" s="10">
        <v>45.991</v>
      </c>
      <c r="BR183" s="11" t="s">
        <v>132</v>
      </c>
      <c r="BS183" s="7" t="str">
        <v/>
      </c>
      <c r="BT183" s="7" t="str">
        <v/>
      </c>
      <c r="BV183" s="8" t="s">
        <v>89</v>
      </c>
      <c r="BW183" s="7">
        <f t="shared" si="67"/>
        <v>66</v>
      </c>
      <c r="BX183" s="10">
        <v>45.991</v>
      </c>
      <c r="BY183" s="11" t="s">
        <v>132</v>
      </c>
      <c r="BZ183" s="7" t="str">
        <v/>
      </c>
      <c r="CA183" s="7" t="str">
        <v/>
      </c>
      <c r="CC183" s="8" t="s">
        <v>89</v>
      </c>
      <c r="CD183" s="7">
        <f t="shared" si="68"/>
        <v>66</v>
      </c>
      <c r="CE183" s="10">
        <v>45.991</v>
      </c>
      <c r="CF183" s="11" t="s">
        <v>132</v>
      </c>
      <c r="CG183" s="7" t="str">
        <v/>
      </c>
      <c r="CH183" s="7" t="str">
        <v/>
      </c>
      <c r="CJ183" s="8" t="s">
        <v>89</v>
      </c>
      <c r="CK183" s="7">
        <f t="shared" si="69"/>
        <v>66</v>
      </c>
      <c r="CL183" s="10">
        <v>45.991</v>
      </c>
      <c r="CM183" s="11" t="s">
        <v>132</v>
      </c>
      <c r="CN183" s="7" t="str">
        <v/>
      </c>
      <c r="CO183" s="7" t="str">
        <v/>
      </c>
      <c r="CQ183" s="8" t="s">
        <v>89</v>
      </c>
      <c r="CR183" s="7">
        <f t="shared" si="70"/>
        <v>66</v>
      </c>
      <c r="CS183" s="10">
        <v>45.991</v>
      </c>
      <c r="CT183" s="11" t="s">
        <v>132</v>
      </c>
      <c r="CU183" s="7" t="str">
        <v/>
      </c>
      <c r="CV183" s="7" t="str">
        <v/>
      </c>
      <c r="CX183" s="8" t="s">
        <v>89</v>
      </c>
      <c r="CY183" s="7">
        <f t="shared" si="71"/>
        <v>66</v>
      </c>
      <c r="CZ183" s="10">
        <v>45.991</v>
      </c>
      <c r="DA183" s="11" t="s">
        <v>132</v>
      </c>
      <c r="DB183" s="7" t="str">
        <v/>
      </c>
      <c r="DC183" s="7" t="str">
        <v/>
      </c>
      <c r="DE183" s="8" t="s">
        <v>89</v>
      </c>
      <c r="DF183" s="7">
        <f t="shared" si="72"/>
        <v>66</v>
      </c>
      <c r="DG183" s="10">
        <v>45.991</v>
      </c>
      <c r="DH183" s="11" t="s">
        <v>132</v>
      </c>
      <c r="DI183" s="7" t="str">
        <v/>
      </c>
      <c r="DJ183" s="7" t="str">
        <v/>
      </c>
      <c r="DL183" s="8" t="s">
        <v>89</v>
      </c>
      <c r="DM183" s="7">
        <f t="shared" si="73"/>
        <v>66</v>
      </c>
      <c r="DN183" s="10">
        <v>45.991</v>
      </c>
      <c r="DO183" s="11" t="s">
        <v>132</v>
      </c>
      <c r="DP183" s="7" t="str">
        <v/>
      </c>
      <c r="DQ183" s="7" t="str">
        <v/>
      </c>
      <c r="DS183" s="8" t="s">
        <v>89</v>
      </c>
      <c r="DT183" s="7">
        <f t="shared" si="74"/>
        <v>66</v>
      </c>
      <c r="DU183" s="10">
        <v>45.991</v>
      </c>
      <c r="DV183" s="11" t="s">
        <v>132</v>
      </c>
      <c r="DW183" s="7" t="str">
        <v/>
      </c>
      <c r="DX183" s="7" t="str">
        <v/>
      </c>
      <c r="DZ183" s="8" t="s">
        <v>89</v>
      </c>
      <c r="EA183" s="7">
        <f t="shared" si="75"/>
        <v>66</v>
      </c>
      <c r="EB183" s="10">
        <v>45.991</v>
      </c>
      <c r="EC183" s="11" t="s">
        <v>132</v>
      </c>
      <c r="ED183" s="7" t="str">
        <v/>
      </c>
      <c r="EE183" s="7" t="str">
        <v/>
      </c>
      <c r="EG183" s="8" t="s">
        <v>89</v>
      </c>
      <c r="EH183" s="7">
        <f t="shared" si="76"/>
        <v>66</v>
      </c>
      <c r="EI183" s="10">
        <v>45.991</v>
      </c>
      <c r="EJ183" s="11" t="s">
        <v>132</v>
      </c>
      <c r="EK183" s="7" t="str">
        <v/>
      </c>
      <c r="EL183" s="7" t="str">
        <v/>
      </c>
      <c r="EN183" s="8" t="s">
        <v>89</v>
      </c>
      <c r="EO183" s="7">
        <f t="shared" si="77"/>
        <v>66</v>
      </c>
      <c r="EP183" s="10">
        <v>45.991</v>
      </c>
      <c r="EQ183" s="11" t="s">
        <v>132</v>
      </c>
      <c r="ER183" s="7" t="str">
        <v/>
      </c>
      <c r="ES183" s="7" t="str">
        <v/>
      </c>
      <c r="EU183" s="8" t="s">
        <v>89</v>
      </c>
      <c r="EV183" s="7">
        <f t="shared" si="78"/>
        <v>66</v>
      </c>
      <c r="EW183" s="10">
        <v>45.991</v>
      </c>
      <c r="EX183" s="11" t="s">
        <v>132</v>
      </c>
      <c r="EY183" s="7" t="str">
        <v/>
      </c>
      <c r="EZ183" s="7" t="str">
        <v/>
      </c>
      <c r="FB183" s="8" t="s">
        <v>89</v>
      </c>
      <c r="FC183" s="7">
        <f t="shared" si="79"/>
        <v>66</v>
      </c>
      <c r="FD183" s="10">
        <v>45.991</v>
      </c>
      <c r="FE183" s="11" t="s">
        <v>132</v>
      </c>
      <c r="FF183" s="7" t="str">
        <v/>
      </c>
      <c r="FG183" s="7" t="str">
        <v/>
      </c>
      <c r="FI183" s="8" t="s">
        <v>89</v>
      </c>
      <c r="FJ183" s="7">
        <f t="shared" si="80"/>
        <v>66</v>
      </c>
      <c r="FK183" s="10">
        <v>45.991</v>
      </c>
      <c r="FL183" s="11" t="s">
        <v>132</v>
      </c>
      <c r="FM183" s="7" t="str">
        <v/>
      </c>
      <c r="FN183" s="7" t="str">
        <v/>
      </c>
      <c r="FP183" s="8" t="s">
        <v>89</v>
      </c>
      <c r="FQ183" s="7">
        <f t="shared" si="81"/>
        <v>66</v>
      </c>
      <c r="FR183" s="10">
        <v>45.991</v>
      </c>
      <c r="FS183" s="11" t="s">
        <v>132</v>
      </c>
      <c r="FT183" s="7" t="str">
        <v/>
      </c>
      <c r="FU183" s="7" t="str">
        <v/>
      </c>
      <c r="FW183" s="8" t="s">
        <v>89</v>
      </c>
      <c r="FX183" s="7">
        <f t="shared" si="82"/>
        <v>66</v>
      </c>
      <c r="FY183" s="10">
        <v>45.991</v>
      </c>
      <c r="FZ183" s="11" t="s">
        <v>132</v>
      </c>
      <c r="GA183" s="7" t="str">
        <v/>
      </c>
      <c r="GB183" s="7" t="str">
        <v/>
      </c>
    </row>
    <row r="184" spans="2:184" ht="15.75" x14ac:dyDescent="0.25">
      <c r="B184" s="82">
        <f t="shared" si="83"/>
        <v>52178</v>
      </c>
      <c r="C184" s="8" t="s">
        <v>89</v>
      </c>
      <c r="D184" s="7">
        <f t="shared" si="56"/>
        <v>66</v>
      </c>
      <c r="E184" s="10">
        <v>52.177999999999997</v>
      </c>
      <c r="F184" s="11" t="s">
        <v>133</v>
      </c>
      <c r="G184" s="7" t="str">
        <v/>
      </c>
      <c r="H184" s="7" t="str">
        <v/>
      </c>
      <c r="J184" s="16">
        <f t="shared" si="57"/>
        <v>52178</v>
      </c>
      <c r="K184" s="8" t="s">
        <v>89</v>
      </c>
      <c r="L184" s="7">
        <f t="shared" si="58"/>
        <v>66</v>
      </c>
      <c r="M184" s="10">
        <v>52.177999999999997</v>
      </c>
      <c r="N184" s="11" t="s">
        <v>133</v>
      </c>
      <c r="O184" s="7" t="str">
        <v/>
      </c>
      <c r="P184" s="7" t="str">
        <v/>
      </c>
      <c r="R184" s="8" t="s">
        <v>89</v>
      </c>
      <c r="S184" s="7">
        <f t="shared" si="59"/>
        <v>66</v>
      </c>
      <c r="T184" s="10">
        <v>52.177999999999997</v>
      </c>
      <c r="U184" s="11" t="s">
        <v>133</v>
      </c>
      <c r="V184" s="7" t="str">
        <v/>
      </c>
      <c r="W184" s="7" t="str">
        <v/>
      </c>
      <c r="Y184" s="8" t="s">
        <v>89</v>
      </c>
      <c r="Z184" s="7">
        <f t="shared" si="60"/>
        <v>66</v>
      </c>
      <c r="AA184" s="10">
        <v>52.177999999999997</v>
      </c>
      <c r="AB184" s="11" t="s">
        <v>133</v>
      </c>
      <c r="AC184" s="7" t="str">
        <v/>
      </c>
      <c r="AD184" s="7" t="str">
        <v/>
      </c>
      <c r="AF184" s="8" t="s">
        <v>89</v>
      </c>
      <c r="AG184" s="7">
        <f t="shared" si="61"/>
        <v>66</v>
      </c>
      <c r="AH184" s="10">
        <v>52.177999999999997</v>
      </c>
      <c r="AI184" s="11" t="s">
        <v>133</v>
      </c>
      <c r="AJ184" s="7" t="str">
        <v/>
      </c>
      <c r="AK184" s="7" t="str">
        <v/>
      </c>
      <c r="AM184" s="8" t="s">
        <v>89</v>
      </c>
      <c r="AN184" s="7">
        <f t="shared" si="62"/>
        <v>66</v>
      </c>
      <c r="AO184" s="10">
        <v>52.177999999999997</v>
      </c>
      <c r="AP184" s="11" t="s">
        <v>133</v>
      </c>
      <c r="AQ184" s="7" t="str">
        <v/>
      </c>
      <c r="AR184" s="7" t="str">
        <v/>
      </c>
      <c r="AT184" s="8" t="s">
        <v>89</v>
      </c>
      <c r="AU184" s="7">
        <f t="shared" si="63"/>
        <v>66</v>
      </c>
      <c r="AV184" s="10">
        <v>52.177999999999997</v>
      </c>
      <c r="AW184" s="11" t="s">
        <v>133</v>
      </c>
      <c r="AX184" s="7" t="str">
        <v/>
      </c>
      <c r="AY184" s="7" t="str">
        <v/>
      </c>
      <c r="BA184" s="8" t="s">
        <v>89</v>
      </c>
      <c r="BB184" s="7">
        <f t="shared" si="64"/>
        <v>66</v>
      </c>
      <c r="BC184" s="10">
        <v>52.177999999999997</v>
      </c>
      <c r="BD184" s="11" t="s">
        <v>133</v>
      </c>
      <c r="BE184" s="7" t="str">
        <v/>
      </c>
      <c r="BF184" s="7" t="str">
        <v/>
      </c>
      <c r="BH184" s="8" t="s">
        <v>89</v>
      </c>
      <c r="BI184" s="7">
        <f t="shared" si="65"/>
        <v>66</v>
      </c>
      <c r="BJ184" s="10">
        <v>52.177999999999997</v>
      </c>
      <c r="BK184" s="11" t="s">
        <v>133</v>
      </c>
      <c r="BL184" s="7" t="str">
        <v/>
      </c>
      <c r="BM184" s="7" t="str">
        <v/>
      </c>
      <c r="BO184" s="8" t="s">
        <v>89</v>
      </c>
      <c r="BP184" s="7">
        <f t="shared" si="66"/>
        <v>66</v>
      </c>
      <c r="BQ184" s="10">
        <v>52.177999999999997</v>
      </c>
      <c r="BR184" s="11" t="s">
        <v>133</v>
      </c>
      <c r="BS184" s="7" t="str">
        <v/>
      </c>
      <c r="BT184" s="7" t="str">
        <v/>
      </c>
      <c r="BV184" s="8" t="s">
        <v>89</v>
      </c>
      <c r="BW184" s="7">
        <f t="shared" si="67"/>
        <v>66</v>
      </c>
      <c r="BX184" s="10">
        <v>52.177999999999997</v>
      </c>
      <c r="BY184" s="11" t="s">
        <v>133</v>
      </c>
      <c r="BZ184" s="7" t="str">
        <v/>
      </c>
      <c r="CA184" s="7" t="str">
        <v/>
      </c>
      <c r="CC184" s="8" t="s">
        <v>89</v>
      </c>
      <c r="CD184" s="7">
        <f t="shared" si="68"/>
        <v>66</v>
      </c>
      <c r="CE184" s="10">
        <v>52.177999999999997</v>
      </c>
      <c r="CF184" s="11" t="s">
        <v>133</v>
      </c>
      <c r="CG184" s="7" t="str">
        <v/>
      </c>
      <c r="CH184" s="7" t="str">
        <v/>
      </c>
      <c r="CJ184" s="8" t="s">
        <v>89</v>
      </c>
      <c r="CK184" s="7">
        <f t="shared" si="69"/>
        <v>66</v>
      </c>
      <c r="CL184" s="10">
        <v>52.177999999999997</v>
      </c>
      <c r="CM184" s="11" t="s">
        <v>133</v>
      </c>
      <c r="CN184" s="7" t="str">
        <v/>
      </c>
      <c r="CO184" s="7" t="str">
        <v/>
      </c>
      <c r="CQ184" s="8" t="s">
        <v>89</v>
      </c>
      <c r="CR184" s="7">
        <f t="shared" si="70"/>
        <v>66</v>
      </c>
      <c r="CS184" s="10">
        <v>52.177999999999997</v>
      </c>
      <c r="CT184" s="11" t="s">
        <v>133</v>
      </c>
      <c r="CU184" s="7" t="str">
        <v/>
      </c>
      <c r="CV184" s="7" t="str">
        <v/>
      </c>
      <c r="CX184" s="8" t="s">
        <v>89</v>
      </c>
      <c r="CY184" s="7">
        <f t="shared" si="71"/>
        <v>66</v>
      </c>
      <c r="CZ184" s="10">
        <v>52.177999999999997</v>
      </c>
      <c r="DA184" s="11" t="s">
        <v>133</v>
      </c>
      <c r="DB184" s="7" t="str">
        <v/>
      </c>
      <c r="DC184" s="7" t="str">
        <v/>
      </c>
      <c r="DE184" s="8" t="s">
        <v>89</v>
      </c>
      <c r="DF184" s="7">
        <f t="shared" si="72"/>
        <v>66</v>
      </c>
      <c r="DG184" s="10">
        <v>52.177999999999997</v>
      </c>
      <c r="DH184" s="11" t="s">
        <v>133</v>
      </c>
      <c r="DI184" s="7" t="str">
        <v/>
      </c>
      <c r="DJ184" s="7" t="str">
        <v/>
      </c>
      <c r="DL184" s="8" t="s">
        <v>89</v>
      </c>
      <c r="DM184" s="7">
        <f t="shared" si="73"/>
        <v>66</v>
      </c>
      <c r="DN184" s="10">
        <v>52.177999999999997</v>
      </c>
      <c r="DO184" s="11" t="s">
        <v>133</v>
      </c>
      <c r="DP184" s="7" t="str">
        <v/>
      </c>
      <c r="DQ184" s="7" t="str">
        <v/>
      </c>
      <c r="DS184" s="8" t="s">
        <v>89</v>
      </c>
      <c r="DT184" s="7">
        <f t="shared" si="74"/>
        <v>66</v>
      </c>
      <c r="DU184" s="10">
        <v>52.177999999999997</v>
      </c>
      <c r="DV184" s="11" t="s">
        <v>133</v>
      </c>
      <c r="DW184" s="7" t="str">
        <v/>
      </c>
      <c r="DX184" s="7" t="str">
        <v/>
      </c>
      <c r="DZ184" s="8" t="s">
        <v>89</v>
      </c>
      <c r="EA184" s="7">
        <f t="shared" si="75"/>
        <v>66</v>
      </c>
      <c r="EB184" s="10">
        <v>52.177999999999997</v>
      </c>
      <c r="EC184" s="11" t="s">
        <v>133</v>
      </c>
      <c r="ED184" s="7" t="str">
        <v/>
      </c>
      <c r="EE184" s="7" t="str">
        <v/>
      </c>
      <c r="EG184" s="8" t="s">
        <v>89</v>
      </c>
      <c r="EH184" s="7">
        <f t="shared" si="76"/>
        <v>66</v>
      </c>
      <c r="EI184" s="10">
        <v>52.177999999999997</v>
      </c>
      <c r="EJ184" s="11" t="s">
        <v>133</v>
      </c>
      <c r="EK184" s="7" t="str">
        <v/>
      </c>
      <c r="EL184" s="7" t="str">
        <v/>
      </c>
      <c r="EN184" s="8" t="s">
        <v>89</v>
      </c>
      <c r="EO184" s="7">
        <f t="shared" si="77"/>
        <v>66</v>
      </c>
      <c r="EP184" s="10">
        <v>52.177999999999997</v>
      </c>
      <c r="EQ184" s="11" t="s">
        <v>133</v>
      </c>
      <c r="ER184" s="7" t="str">
        <v/>
      </c>
      <c r="ES184" s="7" t="str">
        <v/>
      </c>
      <c r="EU184" s="8" t="s">
        <v>89</v>
      </c>
      <c r="EV184" s="7">
        <f t="shared" si="78"/>
        <v>66</v>
      </c>
      <c r="EW184" s="10">
        <v>52.177999999999997</v>
      </c>
      <c r="EX184" s="11" t="s">
        <v>133</v>
      </c>
      <c r="EY184" s="7" t="str">
        <v/>
      </c>
      <c r="EZ184" s="7" t="str">
        <v/>
      </c>
      <c r="FB184" s="8" t="s">
        <v>89</v>
      </c>
      <c r="FC184" s="7">
        <f t="shared" si="79"/>
        <v>66</v>
      </c>
      <c r="FD184" s="10">
        <v>52.177999999999997</v>
      </c>
      <c r="FE184" s="11" t="s">
        <v>133</v>
      </c>
      <c r="FF184" s="7" t="str">
        <v/>
      </c>
      <c r="FG184" s="7" t="str">
        <v/>
      </c>
      <c r="FI184" s="8" t="s">
        <v>89</v>
      </c>
      <c r="FJ184" s="7">
        <f t="shared" si="80"/>
        <v>66</v>
      </c>
      <c r="FK184" s="10">
        <v>52.177999999999997</v>
      </c>
      <c r="FL184" s="11" t="s">
        <v>133</v>
      </c>
      <c r="FM184" s="7" t="str">
        <v/>
      </c>
      <c r="FN184" s="7" t="str">
        <v/>
      </c>
      <c r="FP184" s="8" t="s">
        <v>89</v>
      </c>
      <c r="FQ184" s="7">
        <f t="shared" si="81"/>
        <v>66</v>
      </c>
      <c r="FR184" s="10">
        <v>52.177999999999997</v>
      </c>
      <c r="FS184" s="11" t="s">
        <v>133</v>
      </c>
      <c r="FT184" s="7" t="str">
        <v/>
      </c>
      <c r="FU184" s="7" t="str">
        <v/>
      </c>
      <c r="FW184" s="8" t="s">
        <v>89</v>
      </c>
      <c r="FX184" s="7">
        <f t="shared" si="82"/>
        <v>66</v>
      </c>
      <c r="FY184" s="10">
        <v>52.177999999999997</v>
      </c>
      <c r="FZ184" s="11" t="s">
        <v>133</v>
      </c>
      <c r="GA184" s="7" t="str">
        <v/>
      </c>
      <c r="GB184" s="7" t="str">
        <v/>
      </c>
    </row>
    <row r="185" spans="2:184" ht="15.75" x14ac:dyDescent="0.25">
      <c r="B185" s="82">
        <f t="shared" si="83"/>
        <v>6719</v>
      </c>
      <c r="C185" s="8" t="s">
        <v>90</v>
      </c>
      <c r="D185" s="7">
        <f t="shared" si="56"/>
        <v>67</v>
      </c>
      <c r="E185" s="10">
        <v>6.7190000000000003</v>
      </c>
      <c r="F185" s="11" t="s">
        <v>134</v>
      </c>
      <c r="G185" s="7" t="str">
        <v/>
      </c>
      <c r="H185" s="7" t="str">
        <v/>
      </c>
      <c r="J185" s="16">
        <f t="shared" si="57"/>
        <v>6719</v>
      </c>
      <c r="K185" s="8" t="s">
        <v>90</v>
      </c>
      <c r="L185" s="7">
        <f t="shared" si="58"/>
        <v>67</v>
      </c>
      <c r="M185" s="10">
        <v>6.7190000000000003</v>
      </c>
      <c r="N185" s="11" t="s">
        <v>134</v>
      </c>
      <c r="O185" s="7" t="str">
        <v/>
      </c>
      <c r="P185" s="7" t="str">
        <v/>
      </c>
      <c r="R185" s="8" t="s">
        <v>90</v>
      </c>
      <c r="S185" s="7">
        <f t="shared" si="59"/>
        <v>67</v>
      </c>
      <c r="T185" s="10">
        <v>6.7190000000000003</v>
      </c>
      <c r="U185" s="11" t="s">
        <v>134</v>
      </c>
      <c r="V185" s="7" t="str">
        <v/>
      </c>
      <c r="W185" s="7" t="str">
        <v/>
      </c>
      <c r="Y185" s="8" t="s">
        <v>90</v>
      </c>
      <c r="Z185" s="7">
        <f t="shared" si="60"/>
        <v>67</v>
      </c>
      <c r="AA185" s="10">
        <v>6.7190000000000003</v>
      </c>
      <c r="AB185" s="11" t="s">
        <v>134</v>
      </c>
      <c r="AC185" s="7" t="str">
        <v/>
      </c>
      <c r="AD185" s="7" t="str">
        <v/>
      </c>
      <c r="AF185" s="8" t="s">
        <v>90</v>
      </c>
      <c r="AG185" s="7">
        <f t="shared" si="61"/>
        <v>67</v>
      </c>
      <c r="AH185" s="10">
        <v>6.7190000000000003</v>
      </c>
      <c r="AI185" s="11" t="s">
        <v>134</v>
      </c>
      <c r="AJ185" s="7" t="str">
        <v/>
      </c>
      <c r="AK185" s="7" t="str">
        <v/>
      </c>
      <c r="AM185" s="8" t="s">
        <v>90</v>
      </c>
      <c r="AN185" s="7">
        <f t="shared" si="62"/>
        <v>67</v>
      </c>
      <c r="AO185" s="10">
        <v>6.7190000000000003</v>
      </c>
      <c r="AP185" s="11" t="s">
        <v>134</v>
      </c>
      <c r="AQ185" s="7" t="str">
        <v/>
      </c>
      <c r="AR185" s="7" t="str">
        <v/>
      </c>
      <c r="AT185" s="8" t="s">
        <v>90</v>
      </c>
      <c r="AU185" s="7">
        <f t="shared" si="63"/>
        <v>67</v>
      </c>
      <c r="AV185" s="10">
        <v>6.7190000000000003</v>
      </c>
      <c r="AW185" s="11" t="s">
        <v>134</v>
      </c>
      <c r="AX185" s="7" t="str">
        <v/>
      </c>
      <c r="AY185" s="7" t="str">
        <v/>
      </c>
      <c r="BA185" s="8" t="s">
        <v>90</v>
      </c>
      <c r="BB185" s="7">
        <f t="shared" si="64"/>
        <v>67</v>
      </c>
      <c r="BC185" s="10">
        <v>6.7190000000000003</v>
      </c>
      <c r="BD185" s="11" t="s">
        <v>134</v>
      </c>
      <c r="BE185" s="7" t="str">
        <v/>
      </c>
      <c r="BF185" s="7" t="str">
        <v/>
      </c>
      <c r="BH185" s="8" t="s">
        <v>90</v>
      </c>
      <c r="BI185" s="7">
        <f t="shared" si="65"/>
        <v>67</v>
      </c>
      <c r="BJ185" s="10">
        <v>6.7190000000000003</v>
      </c>
      <c r="BK185" s="11" t="s">
        <v>134</v>
      </c>
      <c r="BL185" s="7" t="str">
        <v/>
      </c>
      <c r="BM185" s="7" t="str">
        <v/>
      </c>
      <c r="BO185" s="8" t="s">
        <v>90</v>
      </c>
      <c r="BP185" s="7">
        <f t="shared" si="66"/>
        <v>67</v>
      </c>
      <c r="BQ185" s="10">
        <v>6.7190000000000003</v>
      </c>
      <c r="BR185" s="11" t="s">
        <v>134</v>
      </c>
      <c r="BS185" s="7" t="str">
        <v/>
      </c>
      <c r="BT185" s="7" t="str">
        <v/>
      </c>
      <c r="BV185" s="8" t="s">
        <v>90</v>
      </c>
      <c r="BW185" s="7">
        <f t="shared" si="67"/>
        <v>67</v>
      </c>
      <c r="BX185" s="10">
        <v>6.7190000000000003</v>
      </c>
      <c r="BY185" s="11" t="s">
        <v>134</v>
      </c>
      <c r="BZ185" s="7" t="str">
        <v/>
      </c>
      <c r="CA185" s="7" t="str">
        <v/>
      </c>
      <c r="CC185" s="8" t="s">
        <v>90</v>
      </c>
      <c r="CD185" s="7">
        <f t="shared" si="68"/>
        <v>67</v>
      </c>
      <c r="CE185" s="10">
        <v>6.7190000000000003</v>
      </c>
      <c r="CF185" s="11" t="s">
        <v>134</v>
      </c>
      <c r="CG185" s="7" t="str">
        <v/>
      </c>
      <c r="CH185" s="7" t="str">
        <v/>
      </c>
      <c r="CJ185" s="8" t="s">
        <v>90</v>
      </c>
      <c r="CK185" s="7">
        <f t="shared" si="69"/>
        <v>67</v>
      </c>
      <c r="CL185" s="10">
        <v>6.7190000000000003</v>
      </c>
      <c r="CM185" s="11" t="s">
        <v>134</v>
      </c>
      <c r="CN185" s="7" t="str">
        <v/>
      </c>
      <c r="CO185" s="7" t="str">
        <v/>
      </c>
      <c r="CQ185" s="8" t="s">
        <v>90</v>
      </c>
      <c r="CR185" s="7">
        <f t="shared" si="70"/>
        <v>67</v>
      </c>
      <c r="CS185" s="10">
        <v>6.7190000000000003</v>
      </c>
      <c r="CT185" s="11" t="s">
        <v>134</v>
      </c>
      <c r="CU185" s="7" t="str">
        <v/>
      </c>
      <c r="CV185" s="7" t="str">
        <v/>
      </c>
      <c r="CX185" s="8" t="s">
        <v>90</v>
      </c>
      <c r="CY185" s="7">
        <f t="shared" si="71"/>
        <v>67</v>
      </c>
      <c r="CZ185" s="10">
        <v>6.7190000000000003</v>
      </c>
      <c r="DA185" s="11" t="s">
        <v>134</v>
      </c>
      <c r="DB185" s="7" t="str">
        <v/>
      </c>
      <c r="DC185" s="7" t="str">
        <v/>
      </c>
      <c r="DE185" s="8" t="s">
        <v>90</v>
      </c>
      <c r="DF185" s="7">
        <f t="shared" si="72"/>
        <v>67</v>
      </c>
      <c r="DG185" s="10">
        <v>6.7190000000000003</v>
      </c>
      <c r="DH185" s="11" t="s">
        <v>134</v>
      </c>
      <c r="DI185" s="7" t="str">
        <v/>
      </c>
      <c r="DJ185" s="7" t="str">
        <v/>
      </c>
      <c r="DL185" s="8" t="s">
        <v>90</v>
      </c>
      <c r="DM185" s="7">
        <f t="shared" si="73"/>
        <v>67</v>
      </c>
      <c r="DN185" s="10">
        <v>6.7190000000000003</v>
      </c>
      <c r="DO185" s="11" t="s">
        <v>134</v>
      </c>
      <c r="DP185" s="7" t="str">
        <v/>
      </c>
      <c r="DQ185" s="7" t="str">
        <v/>
      </c>
      <c r="DS185" s="8" t="s">
        <v>90</v>
      </c>
      <c r="DT185" s="7">
        <f t="shared" si="74"/>
        <v>67</v>
      </c>
      <c r="DU185" s="10">
        <v>6.7190000000000003</v>
      </c>
      <c r="DV185" s="11" t="s">
        <v>134</v>
      </c>
      <c r="DW185" s="7" t="str">
        <v/>
      </c>
      <c r="DX185" s="7" t="str">
        <v/>
      </c>
      <c r="DZ185" s="8" t="s">
        <v>90</v>
      </c>
      <c r="EA185" s="7">
        <f t="shared" si="75"/>
        <v>67</v>
      </c>
      <c r="EB185" s="10">
        <v>6.7190000000000003</v>
      </c>
      <c r="EC185" s="11" t="s">
        <v>134</v>
      </c>
      <c r="ED185" s="7" t="str">
        <v/>
      </c>
      <c r="EE185" s="7" t="str">
        <v/>
      </c>
      <c r="EG185" s="8" t="s">
        <v>90</v>
      </c>
      <c r="EH185" s="7">
        <f t="shared" si="76"/>
        <v>67</v>
      </c>
      <c r="EI185" s="10">
        <v>6.7190000000000003</v>
      </c>
      <c r="EJ185" s="11" t="s">
        <v>134</v>
      </c>
      <c r="EK185" s="7" t="str">
        <v/>
      </c>
      <c r="EL185" s="7" t="str">
        <v/>
      </c>
      <c r="EN185" s="8" t="s">
        <v>90</v>
      </c>
      <c r="EO185" s="7">
        <f t="shared" si="77"/>
        <v>67</v>
      </c>
      <c r="EP185" s="10">
        <v>6.7190000000000003</v>
      </c>
      <c r="EQ185" s="11" t="s">
        <v>134</v>
      </c>
      <c r="ER185" s="7" t="str">
        <v/>
      </c>
      <c r="ES185" s="7" t="str">
        <v/>
      </c>
      <c r="EU185" s="8" t="s">
        <v>90</v>
      </c>
      <c r="EV185" s="7">
        <f t="shared" si="78"/>
        <v>67</v>
      </c>
      <c r="EW185" s="10">
        <v>6.7190000000000003</v>
      </c>
      <c r="EX185" s="11" t="s">
        <v>134</v>
      </c>
      <c r="EY185" s="7" t="str">
        <v/>
      </c>
      <c r="EZ185" s="7" t="str">
        <v/>
      </c>
      <c r="FB185" s="8" t="s">
        <v>90</v>
      </c>
      <c r="FC185" s="7">
        <f t="shared" si="79"/>
        <v>67</v>
      </c>
      <c r="FD185" s="10">
        <v>6.7190000000000003</v>
      </c>
      <c r="FE185" s="11" t="s">
        <v>134</v>
      </c>
      <c r="FF185" s="7" t="str">
        <v/>
      </c>
      <c r="FG185" s="7" t="str">
        <v/>
      </c>
      <c r="FI185" s="8" t="s">
        <v>90</v>
      </c>
      <c r="FJ185" s="7">
        <f t="shared" si="80"/>
        <v>67</v>
      </c>
      <c r="FK185" s="10">
        <v>6.7190000000000003</v>
      </c>
      <c r="FL185" s="11" t="s">
        <v>134</v>
      </c>
      <c r="FM185" s="7" t="str">
        <v/>
      </c>
      <c r="FN185" s="7" t="str">
        <v/>
      </c>
      <c r="FP185" s="8" t="s">
        <v>90</v>
      </c>
      <c r="FQ185" s="7">
        <f t="shared" si="81"/>
        <v>67</v>
      </c>
      <c r="FR185" s="10">
        <v>6.7190000000000003</v>
      </c>
      <c r="FS185" s="11" t="s">
        <v>134</v>
      </c>
      <c r="FT185" s="7" t="str">
        <v/>
      </c>
      <c r="FU185" s="7" t="str">
        <v/>
      </c>
      <c r="FW185" s="8" t="s">
        <v>90</v>
      </c>
      <c r="FX185" s="7">
        <f t="shared" si="82"/>
        <v>67</v>
      </c>
      <c r="FY185" s="10">
        <v>6.7190000000000003</v>
      </c>
      <c r="FZ185" s="11" t="s">
        <v>134</v>
      </c>
      <c r="GA185" s="7" t="str">
        <v/>
      </c>
      <c r="GB185" s="7" t="str">
        <v/>
      </c>
    </row>
    <row r="186" spans="2:184" ht="15.75" x14ac:dyDescent="0.25">
      <c r="B186" s="82">
        <f t="shared" si="83"/>
        <v>7524</v>
      </c>
      <c r="C186" s="8" t="s">
        <v>90</v>
      </c>
      <c r="D186" s="7">
        <f t="shared" si="56"/>
        <v>67</v>
      </c>
      <c r="E186" s="10">
        <v>7.524</v>
      </c>
      <c r="F186" s="11" t="s">
        <v>135</v>
      </c>
      <c r="G186" s="7" t="str">
        <v/>
      </c>
      <c r="H186" s="7" t="str">
        <v/>
      </c>
      <c r="J186" s="16">
        <f t="shared" si="57"/>
        <v>7524</v>
      </c>
      <c r="K186" s="8" t="s">
        <v>90</v>
      </c>
      <c r="L186" s="7">
        <f t="shared" si="58"/>
        <v>67</v>
      </c>
      <c r="M186" s="10">
        <v>7.524</v>
      </c>
      <c r="N186" s="11" t="s">
        <v>135</v>
      </c>
      <c r="O186" s="7" t="str">
        <v/>
      </c>
      <c r="P186" s="7" t="str">
        <v/>
      </c>
      <c r="R186" s="8" t="s">
        <v>90</v>
      </c>
      <c r="S186" s="7">
        <f t="shared" si="59"/>
        <v>67</v>
      </c>
      <c r="T186" s="10">
        <v>7.524</v>
      </c>
      <c r="U186" s="11" t="s">
        <v>135</v>
      </c>
      <c r="V186" s="7" t="str">
        <v/>
      </c>
      <c r="W186" s="7" t="str">
        <v/>
      </c>
      <c r="Y186" s="8" t="s">
        <v>90</v>
      </c>
      <c r="Z186" s="7">
        <f t="shared" si="60"/>
        <v>67</v>
      </c>
      <c r="AA186" s="10">
        <v>7.524</v>
      </c>
      <c r="AB186" s="11" t="s">
        <v>135</v>
      </c>
      <c r="AC186" s="7" t="str">
        <v/>
      </c>
      <c r="AD186" s="7" t="str">
        <v/>
      </c>
      <c r="AF186" s="8" t="s">
        <v>90</v>
      </c>
      <c r="AG186" s="7">
        <f t="shared" si="61"/>
        <v>67</v>
      </c>
      <c r="AH186" s="10">
        <v>7.524</v>
      </c>
      <c r="AI186" s="11" t="s">
        <v>135</v>
      </c>
      <c r="AJ186" s="7" t="str">
        <v/>
      </c>
      <c r="AK186" s="7" t="str">
        <v/>
      </c>
      <c r="AM186" s="8" t="s">
        <v>90</v>
      </c>
      <c r="AN186" s="7">
        <f t="shared" si="62"/>
        <v>67</v>
      </c>
      <c r="AO186" s="10">
        <v>7.524</v>
      </c>
      <c r="AP186" s="11" t="s">
        <v>135</v>
      </c>
      <c r="AQ186" s="7" t="str">
        <v/>
      </c>
      <c r="AR186" s="7" t="str">
        <v/>
      </c>
      <c r="AT186" s="8" t="s">
        <v>90</v>
      </c>
      <c r="AU186" s="7">
        <f t="shared" si="63"/>
        <v>67</v>
      </c>
      <c r="AV186" s="10">
        <v>7.524</v>
      </c>
      <c r="AW186" s="11" t="s">
        <v>135</v>
      </c>
      <c r="AX186" s="7" t="str">
        <v/>
      </c>
      <c r="AY186" s="7" t="str">
        <v/>
      </c>
      <c r="BA186" s="8" t="s">
        <v>90</v>
      </c>
      <c r="BB186" s="7">
        <f t="shared" si="64"/>
        <v>67</v>
      </c>
      <c r="BC186" s="10">
        <v>7.524</v>
      </c>
      <c r="BD186" s="11" t="s">
        <v>135</v>
      </c>
      <c r="BE186" s="7" t="str">
        <v/>
      </c>
      <c r="BF186" s="7" t="str">
        <v/>
      </c>
      <c r="BH186" s="8" t="s">
        <v>90</v>
      </c>
      <c r="BI186" s="7">
        <f t="shared" si="65"/>
        <v>67</v>
      </c>
      <c r="BJ186" s="10">
        <v>7.524</v>
      </c>
      <c r="BK186" s="11" t="s">
        <v>135</v>
      </c>
      <c r="BL186" s="7" t="str">
        <v/>
      </c>
      <c r="BM186" s="7" t="str">
        <v/>
      </c>
      <c r="BO186" s="8" t="s">
        <v>90</v>
      </c>
      <c r="BP186" s="7">
        <f t="shared" si="66"/>
        <v>67</v>
      </c>
      <c r="BQ186" s="10">
        <v>7.524</v>
      </c>
      <c r="BR186" s="11" t="s">
        <v>135</v>
      </c>
      <c r="BS186" s="7" t="str">
        <v/>
      </c>
      <c r="BT186" s="7" t="str">
        <v/>
      </c>
      <c r="BV186" s="8" t="s">
        <v>90</v>
      </c>
      <c r="BW186" s="7">
        <f t="shared" si="67"/>
        <v>67</v>
      </c>
      <c r="BX186" s="10">
        <v>7.524</v>
      </c>
      <c r="BY186" s="11" t="s">
        <v>135</v>
      </c>
      <c r="BZ186" s="7" t="str">
        <v/>
      </c>
      <c r="CA186" s="7" t="str">
        <v/>
      </c>
      <c r="CC186" s="8" t="s">
        <v>90</v>
      </c>
      <c r="CD186" s="7">
        <f t="shared" si="68"/>
        <v>67</v>
      </c>
      <c r="CE186" s="10">
        <v>7.524</v>
      </c>
      <c r="CF186" s="11" t="s">
        <v>135</v>
      </c>
      <c r="CG186" s="7" t="str">
        <v/>
      </c>
      <c r="CH186" s="7" t="str">
        <v/>
      </c>
      <c r="CJ186" s="8" t="s">
        <v>90</v>
      </c>
      <c r="CK186" s="7">
        <f t="shared" si="69"/>
        <v>67</v>
      </c>
      <c r="CL186" s="10">
        <v>7.524</v>
      </c>
      <c r="CM186" s="11" t="s">
        <v>135</v>
      </c>
      <c r="CN186" s="7" t="str">
        <v/>
      </c>
      <c r="CO186" s="7" t="str">
        <v/>
      </c>
      <c r="CQ186" s="8" t="s">
        <v>90</v>
      </c>
      <c r="CR186" s="7">
        <f t="shared" si="70"/>
        <v>67</v>
      </c>
      <c r="CS186" s="10">
        <v>7.524</v>
      </c>
      <c r="CT186" s="11" t="s">
        <v>135</v>
      </c>
      <c r="CU186" s="7" t="str">
        <v/>
      </c>
      <c r="CV186" s="7" t="str">
        <v/>
      </c>
      <c r="CX186" s="8" t="s">
        <v>90</v>
      </c>
      <c r="CY186" s="7">
        <f t="shared" si="71"/>
        <v>67</v>
      </c>
      <c r="CZ186" s="10">
        <v>7.524</v>
      </c>
      <c r="DA186" s="11" t="s">
        <v>135</v>
      </c>
      <c r="DB186" s="7" t="str">
        <v/>
      </c>
      <c r="DC186" s="7" t="str">
        <v/>
      </c>
      <c r="DE186" s="8" t="s">
        <v>90</v>
      </c>
      <c r="DF186" s="7">
        <f t="shared" si="72"/>
        <v>67</v>
      </c>
      <c r="DG186" s="10">
        <v>7.524</v>
      </c>
      <c r="DH186" s="11" t="s">
        <v>135</v>
      </c>
      <c r="DI186" s="7" t="str">
        <v/>
      </c>
      <c r="DJ186" s="7" t="str">
        <v/>
      </c>
      <c r="DL186" s="8" t="s">
        <v>90</v>
      </c>
      <c r="DM186" s="7">
        <f t="shared" si="73"/>
        <v>67</v>
      </c>
      <c r="DN186" s="10">
        <v>7.524</v>
      </c>
      <c r="DO186" s="11" t="s">
        <v>135</v>
      </c>
      <c r="DP186" s="7" t="str">
        <v/>
      </c>
      <c r="DQ186" s="7" t="str">
        <v/>
      </c>
      <c r="DS186" s="8" t="s">
        <v>90</v>
      </c>
      <c r="DT186" s="7">
        <f t="shared" si="74"/>
        <v>67</v>
      </c>
      <c r="DU186" s="10">
        <v>7.524</v>
      </c>
      <c r="DV186" s="11" t="s">
        <v>135</v>
      </c>
      <c r="DW186" s="7" t="str">
        <v/>
      </c>
      <c r="DX186" s="7" t="str">
        <v/>
      </c>
      <c r="DZ186" s="8" t="s">
        <v>90</v>
      </c>
      <c r="EA186" s="7">
        <f t="shared" si="75"/>
        <v>67</v>
      </c>
      <c r="EB186" s="10">
        <v>7.524</v>
      </c>
      <c r="EC186" s="11" t="s">
        <v>135</v>
      </c>
      <c r="ED186" s="7" t="str">
        <v/>
      </c>
      <c r="EE186" s="7" t="str">
        <v/>
      </c>
      <c r="EG186" s="8" t="s">
        <v>90</v>
      </c>
      <c r="EH186" s="7">
        <f t="shared" si="76"/>
        <v>67</v>
      </c>
      <c r="EI186" s="10">
        <v>7.524</v>
      </c>
      <c r="EJ186" s="11" t="s">
        <v>135</v>
      </c>
      <c r="EK186" s="7" t="str">
        <v/>
      </c>
      <c r="EL186" s="7" t="str">
        <v/>
      </c>
      <c r="EN186" s="8" t="s">
        <v>90</v>
      </c>
      <c r="EO186" s="7">
        <f t="shared" si="77"/>
        <v>67</v>
      </c>
      <c r="EP186" s="10">
        <v>7.524</v>
      </c>
      <c r="EQ186" s="11" t="s">
        <v>135</v>
      </c>
      <c r="ER186" s="7" t="str">
        <v/>
      </c>
      <c r="ES186" s="7" t="str">
        <v/>
      </c>
      <c r="EU186" s="8" t="s">
        <v>90</v>
      </c>
      <c r="EV186" s="7">
        <f t="shared" si="78"/>
        <v>67</v>
      </c>
      <c r="EW186" s="10">
        <v>7.524</v>
      </c>
      <c r="EX186" s="11" t="s">
        <v>135</v>
      </c>
      <c r="EY186" s="7" t="str">
        <v/>
      </c>
      <c r="EZ186" s="7" t="str">
        <v/>
      </c>
      <c r="FB186" s="8" t="s">
        <v>90</v>
      </c>
      <c r="FC186" s="7">
        <f t="shared" si="79"/>
        <v>67</v>
      </c>
      <c r="FD186" s="10">
        <v>7.524</v>
      </c>
      <c r="FE186" s="11" t="s">
        <v>135</v>
      </c>
      <c r="FF186" s="7" t="str">
        <v/>
      </c>
      <c r="FG186" s="7" t="str">
        <v/>
      </c>
      <c r="FI186" s="8" t="s">
        <v>90</v>
      </c>
      <c r="FJ186" s="7">
        <f t="shared" si="80"/>
        <v>67</v>
      </c>
      <c r="FK186" s="10">
        <v>7.524</v>
      </c>
      <c r="FL186" s="11" t="s">
        <v>135</v>
      </c>
      <c r="FM186" s="7" t="str">
        <v/>
      </c>
      <c r="FN186" s="7" t="str">
        <v/>
      </c>
      <c r="FP186" s="8" t="s">
        <v>90</v>
      </c>
      <c r="FQ186" s="7">
        <f t="shared" si="81"/>
        <v>67</v>
      </c>
      <c r="FR186" s="10">
        <v>7.524</v>
      </c>
      <c r="FS186" s="11" t="s">
        <v>135</v>
      </c>
      <c r="FT186" s="7" t="str">
        <v/>
      </c>
      <c r="FU186" s="7" t="str">
        <v/>
      </c>
      <c r="FW186" s="8" t="s">
        <v>90</v>
      </c>
      <c r="FX186" s="7">
        <f t="shared" si="82"/>
        <v>67</v>
      </c>
      <c r="FY186" s="10">
        <v>7.524</v>
      </c>
      <c r="FZ186" s="11" t="s">
        <v>135</v>
      </c>
      <c r="GA186" s="7" t="str">
        <v/>
      </c>
      <c r="GB186" s="7" t="str">
        <v/>
      </c>
    </row>
    <row r="187" spans="2:184" ht="15.75" x14ac:dyDescent="0.25">
      <c r="B187" s="82">
        <f t="shared" si="83"/>
        <v>47539</v>
      </c>
      <c r="C187" s="8" t="s">
        <v>90</v>
      </c>
      <c r="D187" s="7">
        <f t="shared" si="56"/>
        <v>67</v>
      </c>
      <c r="E187" s="10">
        <v>47.539000000000001</v>
      </c>
      <c r="F187" s="11" t="s">
        <v>132</v>
      </c>
      <c r="G187" s="7" t="str">
        <v/>
      </c>
      <c r="H187" s="7" t="str">
        <v/>
      </c>
      <c r="J187" s="16">
        <f t="shared" si="57"/>
        <v>47539</v>
      </c>
      <c r="K187" s="8" t="s">
        <v>90</v>
      </c>
      <c r="L187" s="7">
        <f t="shared" si="58"/>
        <v>67</v>
      </c>
      <c r="M187" s="10">
        <v>47.539000000000001</v>
      </c>
      <c r="N187" s="11" t="s">
        <v>132</v>
      </c>
      <c r="O187" s="7" t="str">
        <v/>
      </c>
      <c r="P187" s="7" t="str">
        <v/>
      </c>
      <c r="R187" s="8" t="s">
        <v>90</v>
      </c>
      <c r="S187" s="7">
        <f t="shared" si="59"/>
        <v>67</v>
      </c>
      <c r="T187" s="10">
        <v>47.539000000000001</v>
      </c>
      <c r="U187" s="11" t="s">
        <v>132</v>
      </c>
      <c r="V187" s="7" t="str">
        <v/>
      </c>
      <c r="W187" s="7" t="str">
        <v/>
      </c>
      <c r="Y187" s="8" t="s">
        <v>90</v>
      </c>
      <c r="Z187" s="7">
        <f t="shared" si="60"/>
        <v>67</v>
      </c>
      <c r="AA187" s="10">
        <v>47.539000000000001</v>
      </c>
      <c r="AB187" s="11" t="s">
        <v>132</v>
      </c>
      <c r="AC187" s="7" t="str">
        <v/>
      </c>
      <c r="AD187" s="7" t="str">
        <v/>
      </c>
      <c r="AF187" s="8" t="s">
        <v>90</v>
      </c>
      <c r="AG187" s="7">
        <f t="shared" si="61"/>
        <v>67</v>
      </c>
      <c r="AH187" s="10">
        <v>47.539000000000001</v>
      </c>
      <c r="AI187" s="11" t="s">
        <v>132</v>
      </c>
      <c r="AJ187" s="7" t="str">
        <v/>
      </c>
      <c r="AK187" s="7" t="str">
        <v/>
      </c>
      <c r="AM187" s="8" t="s">
        <v>90</v>
      </c>
      <c r="AN187" s="7">
        <f t="shared" si="62"/>
        <v>67</v>
      </c>
      <c r="AO187" s="10">
        <v>47.539000000000001</v>
      </c>
      <c r="AP187" s="11" t="s">
        <v>132</v>
      </c>
      <c r="AQ187" s="7" t="str">
        <v/>
      </c>
      <c r="AR187" s="7" t="str">
        <v/>
      </c>
      <c r="AT187" s="8" t="s">
        <v>90</v>
      </c>
      <c r="AU187" s="7">
        <f t="shared" si="63"/>
        <v>67</v>
      </c>
      <c r="AV187" s="10">
        <v>47.539000000000001</v>
      </c>
      <c r="AW187" s="11" t="s">
        <v>132</v>
      </c>
      <c r="AX187" s="7" t="str">
        <v/>
      </c>
      <c r="AY187" s="7" t="str">
        <v/>
      </c>
      <c r="BA187" s="8" t="s">
        <v>90</v>
      </c>
      <c r="BB187" s="7">
        <f t="shared" si="64"/>
        <v>67</v>
      </c>
      <c r="BC187" s="10">
        <v>47.539000000000001</v>
      </c>
      <c r="BD187" s="11" t="s">
        <v>132</v>
      </c>
      <c r="BE187" s="7" t="str">
        <v/>
      </c>
      <c r="BF187" s="7" t="str">
        <v/>
      </c>
      <c r="BH187" s="8" t="s">
        <v>90</v>
      </c>
      <c r="BI187" s="7">
        <f t="shared" si="65"/>
        <v>67</v>
      </c>
      <c r="BJ187" s="10">
        <v>47.539000000000001</v>
      </c>
      <c r="BK187" s="11" t="s">
        <v>132</v>
      </c>
      <c r="BL187" s="7" t="str">
        <v/>
      </c>
      <c r="BM187" s="7" t="str">
        <v/>
      </c>
      <c r="BO187" s="8" t="s">
        <v>90</v>
      </c>
      <c r="BP187" s="7">
        <f t="shared" si="66"/>
        <v>67</v>
      </c>
      <c r="BQ187" s="10">
        <v>47.539000000000001</v>
      </c>
      <c r="BR187" s="11" t="s">
        <v>132</v>
      </c>
      <c r="BS187" s="7" t="str">
        <v/>
      </c>
      <c r="BT187" s="7" t="str">
        <v/>
      </c>
      <c r="BV187" s="8" t="s">
        <v>90</v>
      </c>
      <c r="BW187" s="7">
        <f t="shared" si="67"/>
        <v>67</v>
      </c>
      <c r="BX187" s="10">
        <v>47.539000000000001</v>
      </c>
      <c r="BY187" s="11" t="s">
        <v>132</v>
      </c>
      <c r="BZ187" s="7" t="str">
        <v/>
      </c>
      <c r="CA187" s="7" t="str">
        <v/>
      </c>
      <c r="CC187" s="8" t="s">
        <v>90</v>
      </c>
      <c r="CD187" s="7">
        <f t="shared" si="68"/>
        <v>67</v>
      </c>
      <c r="CE187" s="10">
        <v>47.539000000000001</v>
      </c>
      <c r="CF187" s="11" t="s">
        <v>132</v>
      </c>
      <c r="CG187" s="7" t="str">
        <v/>
      </c>
      <c r="CH187" s="7" t="str">
        <v/>
      </c>
      <c r="CJ187" s="8" t="s">
        <v>90</v>
      </c>
      <c r="CK187" s="7">
        <f t="shared" si="69"/>
        <v>67</v>
      </c>
      <c r="CL187" s="10">
        <v>47.539000000000001</v>
      </c>
      <c r="CM187" s="11" t="s">
        <v>132</v>
      </c>
      <c r="CN187" s="7" t="str">
        <v/>
      </c>
      <c r="CO187" s="7" t="str">
        <v/>
      </c>
      <c r="CQ187" s="8" t="s">
        <v>90</v>
      </c>
      <c r="CR187" s="7">
        <f t="shared" si="70"/>
        <v>67</v>
      </c>
      <c r="CS187" s="10">
        <v>47.539000000000001</v>
      </c>
      <c r="CT187" s="11" t="s">
        <v>132</v>
      </c>
      <c r="CU187" s="7" t="str">
        <v/>
      </c>
      <c r="CV187" s="7" t="str">
        <v/>
      </c>
      <c r="CX187" s="8" t="s">
        <v>90</v>
      </c>
      <c r="CY187" s="7">
        <f t="shared" si="71"/>
        <v>67</v>
      </c>
      <c r="CZ187" s="10">
        <v>47.539000000000001</v>
      </c>
      <c r="DA187" s="11" t="s">
        <v>132</v>
      </c>
      <c r="DB187" s="7" t="str">
        <v/>
      </c>
      <c r="DC187" s="7" t="str">
        <v/>
      </c>
      <c r="DE187" s="8" t="s">
        <v>90</v>
      </c>
      <c r="DF187" s="7">
        <f t="shared" si="72"/>
        <v>67</v>
      </c>
      <c r="DG187" s="10">
        <v>47.539000000000001</v>
      </c>
      <c r="DH187" s="11" t="s">
        <v>132</v>
      </c>
      <c r="DI187" s="7" t="str">
        <v/>
      </c>
      <c r="DJ187" s="7" t="str">
        <v/>
      </c>
      <c r="DL187" s="8" t="s">
        <v>90</v>
      </c>
      <c r="DM187" s="7">
        <f t="shared" si="73"/>
        <v>67</v>
      </c>
      <c r="DN187" s="10">
        <v>47.539000000000001</v>
      </c>
      <c r="DO187" s="11" t="s">
        <v>132</v>
      </c>
      <c r="DP187" s="7" t="str">
        <v/>
      </c>
      <c r="DQ187" s="7" t="str">
        <v/>
      </c>
      <c r="DS187" s="8" t="s">
        <v>90</v>
      </c>
      <c r="DT187" s="7">
        <f t="shared" si="74"/>
        <v>67</v>
      </c>
      <c r="DU187" s="10">
        <v>47.539000000000001</v>
      </c>
      <c r="DV187" s="11" t="s">
        <v>132</v>
      </c>
      <c r="DW187" s="7" t="str">
        <v/>
      </c>
      <c r="DX187" s="7" t="str">
        <v/>
      </c>
      <c r="DZ187" s="8" t="s">
        <v>90</v>
      </c>
      <c r="EA187" s="7">
        <f t="shared" si="75"/>
        <v>67</v>
      </c>
      <c r="EB187" s="10">
        <v>47.539000000000001</v>
      </c>
      <c r="EC187" s="11" t="s">
        <v>132</v>
      </c>
      <c r="ED187" s="7" t="str">
        <v/>
      </c>
      <c r="EE187" s="7" t="str">
        <v/>
      </c>
      <c r="EG187" s="8" t="s">
        <v>90</v>
      </c>
      <c r="EH187" s="7">
        <f t="shared" si="76"/>
        <v>67</v>
      </c>
      <c r="EI187" s="10">
        <v>47.539000000000001</v>
      </c>
      <c r="EJ187" s="11" t="s">
        <v>132</v>
      </c>
      <c r="EK187" s="7" t="str">
        <v/>
      </c>
      <c r="EL187" s="7" t="str">
        <v/>
      </c>
      <c r="EN187" s="8" t="s">
        <v>90</v>
      </c>
      <c r="EO187" s="7">
        <f t="shared" si="77"/>
        <v>67</v>
      </c>
      <c r="EP187" s="10">
        <v>47.539000000000001</v>
      </c>
      <c r="EQ187" s="11" t="s">
        <v>132</v>
      </c>
      <c r="ER187" s="7" t="str">
        <v/>
      </c>
      <c r="ES187" s="7" t="str">
        <v/>
      </c>
      <c r="EU187" s="8" t="s">
        <v>90</v>
      </c>
      <c r="EV187" s="7">
        <f t="shared" si="78"/>
        <v>67</v>
      </c>
      <c r="EW187" s="10">
        <v>47.539000000000001</v>
      </c>
      <c r="EX187" s="11" t="s">
        <v>132</v>
      </c>
      <c r="EY187" s="7" t="str">
        <v/>
      </c>
      <c r="EZ187" s="7" t="str">
        <v/>
      </c>
      <c r="FB187" s="8" t="s">
        <v>90</v>
      </c>
      <c r="FC187" s="7">
        <f t="shared" si="79"/>
        <v>67</v>
      </c>
      <c r="FD187" s="10">
        <v>47.539000000000001</v>
      </c>
      <c r="FE187" s="11" t="s">
        <v>132</v>
      </c>
      <c r="FF187" s="7" t="str">
        <v/>
      </c>
      <c r="FG187" s="7" t="str">
        <v/>
      </c>
      <c r="FI187" s="8" t="s">
        <v>90</v>
      </c>
      <c r="FJ187" s="7">
        <f t="shared" si="80"/>
        <v>67</v>
      </c>
      <c r="FK187" s="10">
        <v>47.539000000000001</v>
      </c>
      <c r="FL187" s="11" t="s">
        <v>132</v>
      </c>
      <c r="FM187" s="7" t="str">
        <v/>
      </c>
      <c r="FN187" s="7" t="str">
        <v/>
      </c>
      <c r="FP187" s="8" t="s">
        <v>90</v>
      </c>
      <c r="FQ187" s="7">
        <f t="shared" si="81"/>
        <v>67</v>
      </c>
      <c r="FR187" s="10">
        <v>47.539000000000001</v>
      </c>
      <c r="FS187" s="11" t="s">
        <v>132</v>
      </c>
      <c r="FT187" s="7" t="str">
        <v/>
      </c>
      <c r="FU187" s="7" t="str">
        <v/>
      </c>
      <c r="FW187" s="8" t="s">
        <v>90</v>
      </c>
      <c r="FX187" s="7">
        <f t="shared" si="82"/>
        <v>67</v>
      </c>
      <c r="FY187" s="10">
        <v>47.539000000000001</v>
      </c>
      <c r="FZ187" s="11" t="s">
        <v>132</v>
      </c>
      <c r="GA187" s="7" t="str">
        <v/>
      </c>
      <c r="GB187" s="7" t="str">
        <v/>
      </c>
    </row>
    <row r="188" spans="2:184" ht="15.75" x14ac:dyDescent="0.25">
      <c r="B188" s="82">
        <f t="shared" si="83"/>
        <v>53934</v>
      </c>
      <c r="C188" s="8" t="s">
        <v>90</v>
      </c>
      <c r="D188" s="7">
        <f t="shared" si="56"/>
        <v>67</v>
      </c>
      <c r="E188" s="10">
        <v>53.933999999999997</v>
      </c>
      <c r="F188" s="11" t="s">
        <v>133</v>
      </c>
      <c r="G188" s="7" t="str">
        <v/>
      </c>
      <c r="H188" s="7" t="str">
        <v/>
      </c>
      <c r="J188" s="16">
        <f t="shared" si="57"/>
        <v>53934</v>
      </c>
      <c r="K188" s="8" t="s">
        <v>90</v>
      </c>
      <c r="L188" s="7">
        <f t="shared" si="58"/>
        <v>67</v>
      </c>
      <c r="M188" s="10">
        <v>53.933999999999997</v>
      </c>
      <c r="N188" s="11" t="s">
        <v>133</v>
      </c>
      <c r="O188" s="7" t="str">
        <v/>
      </c>
      <c r="P188" s="7" t="str">
        <v/>
      </c>
      <c r="R188" s="8" t="s">
        <v>90</v>
      </c>
      <c r="S188" s="7">
        <f t="shared" si="59"/>
        <v>67</v>
      </c>
      <c r="T188" s="10">
        <v>53.933999999999997</v>
      </c>
      <c r="U188" s="11" t="s">
        <v>133</v>
      </c>
      <c r="V188" s="7" t="str">
        <v/>
      </c>
      <c r="W188" s="7" t="str">
        <v/>
      </c>
      <c r="Y188" s="8" t="s">
        <v>90</v>
      </c>
      <c r="Z188" s="7">
        <f t="shared" si="60"/>
        <v>67</v>
      </c>
      <c r="AA188" s="10">
        <v>53.933999999999997</v>
      </c>
      <c r="AB188" s="11" t="s">
        <v>133</v>
      </c>
      <c r="AC188" s="7" t="str">
        <v/>
      </c>
      <c r="AD188" s="7" t="str">
        <v/>
      </c>
      <c r="AF188" s="8" t="s">
        <v>90</v>
      </c>
      <c r="AG188" s="7">
        <f t="shared" si="61"/>
        <v>67</v>
      </c>
      <c r="AH188" s="10">
        <v>53.933999999999997</v>
      </c>
      <c r="AI188" s="11" t="s">
        <v>133</v>
      </c>
      <c r="AJ188" s="7" t="str">
        <v/>
      </c>
      <c r="AK188" s="7" t="str">
        <v/>
      </c>
      <c r="AM188" s="8" t="s">
        <v>90</v>
      </c>
      <c r="AN188" s="7">
        <f t="shared" si="62"/>
        <v>67</v>
      </c>
      <c r="AO188" s="10">
        <v>53.933999999999997</v>
      </c>
      <c r="AP188" s="11" t="s">
        <v>133</v>
      </c>
      <c r="AQ188" s="7" t="str">
        <v/>
      </c>
      <c r="AR188" s="7" t="str">
        <v/>
      </c>
      <c r="AT188" s="8" t="s">
        <v>90</v>
      </c>
      <c r="AU188" s="7">
        <f t="shared" si="63"/>
        <v>67</v>
      </c>
      <c r="AV188" s="10">
        <v>53.933999999999997</v>
      </c>
      <c r="AW188" s="11" t="s">
        <v>133</v>
      </c>
      <c r="AX188" s="7" t="str">
        <v/>
      </c>
      <c r="AY188" s="7" t="str">
        <v/>
      </c>
      <c r="BA188" s="8" t="s">
        <v>90</v>
      </c>
      <c r="BB188" s="7">
        <f t="shared" si="64"/>
        <v>67</v>
      </c>
      <c r="BC188" s="10">
        <v>53.933999999999997</v>
      </c>
      <c r="BD188" s="11" t="s">
        <v>133</v>
      </c>
      <c r="BE188" s="7" t="str">
        <v/>
      </c>
      <c r="BF188" s="7" t="str">
        <v/>
      </c>
      <c r="BH188" s="8" t="s">
        <v>90</v>
      </c>
      <c r="BI188" s="7">
        <f t="shared" si="65"/>
        <v>67</v>
      </c>
      <c r="BJ188" s="10">
        <v>53.933999999999997</v>
      </c>
      <c r="BK188" s="11" t="s">
        <v>133</v>
      </c>
      <c r="BL188" s="7" t="str">
        <v/>
      </c>
      <c r="BM188" s="7" t="str">
        <v/>
      </c>
      <c r="BO188" s="8" t="s">
        <v>90</v>
      </c>
      <c r="BP188" s="7">
        <f t="shared" si="66"/>
        <v>67</v>
      </c>
      <c r="BQ188" s="10">
        <v>53.933999999999997</v>
      </c>
      <c r="BR188" s="11" t="s">
        <v>133</v>
      </c>
      <c r="BS188" s="7" t="str">
        <v/>
      </c>
      <c r="BT188" s="7" t="str">
        <v/>
      </c>
      <c r="BV188" s="8" t="s">
        <v>90</v>
      </c>
      <c r="BW188" s="7">
        <f t="shared" si="67"/>
        <v>67</v>
      </c>
      <c r="BX188" s="10">
        <v>53.933999999999997</v>
      </c>
      <c r="BY188" s="11" t="s">
        <v>133</v>
      </c>
      <c r="BZ188" s="7" t="str">
        <v/>
      </c>
      <c r="CA188" s="7" t="str">
        <v/>
      </c>
      <c r="CC188" s="8" t="s">
        <v>90</v>
      </c>
      <c r="CD188" s="7">
        <f t="shared" si="68"/>
        <v>67</v>
      </c>
      <c r="CE188" s="10">
        <v>53.933999999999997</v>
      </c>
      <c r="CF188" s="11" t="s">
        <v>133</v>
      </c>
      <c r="CG188" s="7" t="str">
        <v/>
      </c>
      <c r="CH188" s="7" t="str">
        <v/>
      </c>
      <c r="CJ188" s="8" t="s">
        <v>90</v>
      </c>
      <c r="CK188" s="7">
        <f t="shared" si="69"/>
        <v>67</v>
      </c>
      <c r="CL188" s="10">
        <v>53.933999999999997</v>
      </c>
      <c r="CM188" s="11" t="s">
        <v>133</v>
      </c>
      <c r="CN188" s="7" t="str">
        <v/>
      </c>
      <c r="CO188" s="7" t="str">
        <v/>
      </c>
      <c r="CQ188" s="8" t="s">
        <v>90</v>
      </c>
      <c r="CR188" s="7">
        <f t="shared" si="70"/>
        <v>67</v>
      </c>
      <c r="CS188" s="10">
        <v>53.933999999999997</v>
      </c>
      <c r="CT188" s="11" t="s">
        <v>133</v>
      </c>
      <c r="CU188" s="7" t="str">
        <v/>
      </c>
      <c r="CV188" s="7" t="str">
        <v/>
      </c>
      <c r="CX188" s="8" t="s">
        <v>90</v>
      </c>
      <c r="CY188" s="7">
        <f t="shared" si="71"/>
        <v>67</v>
      </c>
      <c r="CZ188" s="10">
        <v>53.933999999999997</v>
      </c>
      <c r="DA188" s="11" t="s">
        <v>133</v>
      </c>
      <c r="DB188" s="7" t="str">
        <v/>
      </c>
      <c r="DC188" s="7" t="str">
        <v/>
      </c>
      <c r="DE188" s="8" t="s">
        <v>90</v>
      </c>
      <c r="DF188" s="7">
        <f t="shared" si="72"/>
        <v>67</v>
      </c>
      <c r="DG188" s="10">
        <v>53.933999999999997</v>
      </c>
      <c r="DH188" s="11" t="s">
        <v>133</v>
      </c>
      <c r="DI188" s="7" t="str">
        <v/>
      </c>
      <c r="DJ188" s="7" t="str">
        <v/>
      </c>
      <c r="DL188" s="8" t="s">
        <v>90</v>
      </c>
      <c r="DM188" s="7">
        <f t="shared" si="73"/>
        <v>67</v>
      </c>
      <c r="DN188" s="10">
        <v>53.933999999999997</v>
      </c>
      <c r="DO188" s="11" t="s">
        <v>133</v>
      </c>
      <c r="DP188" s="7" t="str">
        <v/>
      </c>
      <c r="DQ188" s="7" t="str">
        <v/>
      </c>
      <c r="DS188" s="8" t="s">
        <v>90</v>
      </c>
      <c r="DT188" s="7">
        <f t="shared" si="74"/>
        <v>67</v>
      </c>
      <c r="DU188" s="10">
        <v>53.933999999999997</v>
      </c>
      <c r="DV188" s="11" t="s">
        <v>133</v>
      </c>
      <c r="DW188" s="7" t="str">
        <v/>
      </c>
      <c r="DX188" s="7" t="str">
        <v/>
      </c>
      <c r="DZ188" s="8" t="s">
        <v>90</v>
      </c>
      <c r="EA188" s="7">
        <f t="shared" si="75"/>
        <v>67</v>
      </c>
      <c r="EB188" s="10">
        <v>53.933999999999997</v>
      </c>
      <c r="EC188" s="11" t="s">
        <v>133</v>
      </c>
      <c r="ED188" s="7" t="str">
        <v/>
      </c>
      <c r="EE188" s="7" t="str">
        <v/>
      </c>
      <c r="EG188" s="8" t="s">
        <v>90</v>
      </c>
      <c r="EH188" s="7">
        <f t="shared" si="76"/>
        <v>67</v>
      </c>
      <c r="EI188" s="10">
        <v>53.933999999999997</v>
      </c>
      <c r="EJ188" s="11" t="s">
        <v>133</v>
      </c>
      <c r="EK188" s="7" t="str">
        <v/>
      </c>
      <c r="EL188" s="7" t="str">
        <v/>
      </c>
      <c r="EN188" s="8" t="s">
        <v>90</v>
      </c>
      <c r="EO188" s="7">
        <f t="shared" si="77"/>
        <v>67</v>
      </c>
      <c r="EP188" s="10">
        <v>53.933999999999997</v>
      </c>
      <c r="EQ188" s="11" t="s">
        <v>133</v>
      </c>
      <c r="ER188" s="7" t="str">
        <v/>
      </c>
      <c r="ES188" s="7" t="str">
        <v/>
      </c>
      <c r="EU188" s="8" t="s">
        <v>90</v>
      </c>
      <c r="EV188" s="7">
        <f t="shared" si="78"/>
        <v>67</v>
      </c>
      <c r="EW188" s="10">
        <v>53.933999999999997</v>
      </c>
      <c r="EX188" s="11" t="s">
        <v>133</v>
      </c>
      <c r="EY188" s="7" t="str">
        <v/>
      </c>
      <c r="EZ188" s="7" t="str">
        <v/>
      </c>
      <c r="FB188" s="8" t="s">
        <v>90</v>
      </c>
      <c r="FC188" s="7">
        <f t="shared" si="79"/>
        <v>67</v>
      </c>
      <c r="FD188" s="10">
        <v>53.933999999999997</v>
      </c>
      <c r="FE188" s="11" t="s">
        <v>133</v>
      </c>
      <c r="FF188" s="7" t="str">
        <v/>
      </c>
      <c r="FG188" s="7" t="str">
        <v/>
      </c>
      <c r="FI188" s="8" t="s">
        <v>90</v>
      </c>
      <c r="FJ188" s="7">
        <f t="shared" si="80"/>
        <v>67</v>
      </c>
      <c r="FK188" s="10">
        <v>53.933999999999997</v>
      </c>
      <c r="FL188" s="11" t="s">
        <v>133</v>
      </c>
      <c r="FM188" s="7" t="str">
        <v/>
      </c>
      <c r="FN188" s="7" t="str">
        <v/>
      </c>
      <c r="FP188" s="8" t="s">
        <v>90</v>
      </c>
      <c r="FQ188" s="7">
        <f t="shared" si="81"/>
        <v>67</v>
      </c>
      <c r="FR188" s="10">
        <v>53.933999999999997</v>
      </c>
      <c r="FS188" s="11" t="s">
        <v>133</v>
      </c>
      <c r="FT188" s="7" t="str">
        <v/>
      </c>
      <c r="FU188" s="7" t="str">
        <v/>
      </c>
      <c r="FW188" s="8" t="s">
        <v>90</v>
      </c>
      <c r="FX188" s="7">
        <f t="shared" si="82"/>
        <v>67</v>
      </c>
      <c r="FY188" s="10">
        <v>53.933999999999997</v>
      </c>
      <c r="FZ188" s="11" t="s">
        <v>133</v>
      </c>
      <c r="GA188" s="7" t="str">
        <v/>
      </c>
      <c r="GB188" s="7" t="str">
        <v/>
      </c>
    </row>
    <row r="189" spans="2:184" ht="15.75" x14ac:dyDescent="0.25">
      <c r="B189" s="82">
        <f t="shared" si="83"/>
        <v>6945</v>
      </c>
      <c r="C189" s="8" t="s">
        <v>91</v>
      </c>
      <c r="D189" s="7">
        <f t="shared" si="56"/>
        <v>68</v>
      </c>
      <c r="E189" s="17">
        <v>6.9450000000000003</v>
      </c>
      <c r="F189" s="11" t="s">
        <v>134</v>
      </c>
      <c r="G189" s="7" t="str">
        <v/>
      </c>
      <c r="H189" s="7" t="str">
        <v/>
      </c>
      <c r="J189" s="16">
        <f t="shared" si="57"/>
        <v>6947</v>
      </c>
      <c r="K189" s="8" t="s">
        <v>91</v>
      </c>
      <c r="L189" s="7">
        <f t="shared" si="58"/>
        <v>68</v>
      </c>
      <c r="M189" s="10">
        <v>6.9470000000000001</v>
      </c>
      <c r="N189" s="11" t="s">
        <v>134</v>
      </c>
      <c r="O189" s="7" t="str">
        <v/>
      </c>
      <c r="P189" s="7" t="str">
        <v/>
      </c>
      <c r="R189" s="8" t="s">
        <v>91</v>
      </c>
      <c r="S189" s="7">
        <f t="shared" si="59"/>
        <v>68</v>
      </c>
      <c r="T189" s="10">
        <v>6.9470000000000001</v>
      </c>
      <c r="U189" s="11" t="s">
        <v>134</v>
      </c>
      <c r="V189" s="7" t="str">
        <v/>
      </c>
      <c r="W189" s="7" t="str">
        <v/>
      </c>
      <c r="Y189" s="8" t="s">
        <v>91</v>
      </c>
      <c r="Z189" s="7">
        <f t="shared" si="60"/>
        <v>68</v>
      </c>
      <c r="AA189" s="10">
        <v>6.9470000000000001</v>
      </c>
      <c r="AB189" s="11" t="s">
        <v>134</v>
      </c>
      <c r="AC189" s="7" t="str">
        <v/>
      </c>
      <c r="AD189" s="7" t="str">
        <v/>
      </c>
      <c r="AF189" s="8" t="s">
        <v>91</v>
      </c>
      <c r="AG189" s="7">
        <f t="shared" si="61"/>
        <v>68</v>
      </c>
      <c r="AH189" s="10">
        <v>6.9470000000000001</v>
      </c>
      <c r="AI189" s="11" t="s">
        <v>134</v>
      </c>
      <c r="AJ189" s="7" t="str">
        <v/>
      </c>
      <c r="AK189" s="7" t="str">
        <v/>
      </c>
      <c r="AM189" s="8" t="s">
        <v>91</v>
      </c>
      <c r="AN189" s="7">
        <f t="shared" si="62"/>
        <v>68</v>
      </c>
      <c r="AO189" s="10">
        <v>6.9470000000000001</v>
      </c>
      <c r="AP189" s="11" t="s">
        <v>134</v>
      </c>
      <c r="AQ189" s="7" t="str">
        <v/>
      </c>
      <c r="AR189" s="7" t="str">
        <v/>
      </c>
      <c r="AT189" s="8" t="s">
        <v>91</v>
      </c>
      <c r="AU189" s="7">
        <f t="shared" si="63"/>
        <v>68</v>
      </c>
      <c r="AV189" s="10">
        <v>6.9470000000000001</v>
      </c>
      <c r="AW189" s="11" t="s">
        <v>134</v>
      </c>
      <c r="AX189" s="7" t="str">
        <v/>
      </c>
      <c r="AY189" s="7" t="str">
        <v/>
      </c>
      <c r="BA189" s="8" t="s">
        <v>91</v>
      </c>
      <c r="BB189" s="7">
        <f t="shared" si="64"/>
        <v>68</v>
      </c>
      <c r="BC189" s="10">
        <v>6.9470000000000001</v>
      </c>
      <c r="BD189" s="11" t="s">
        <v>134</v>
      </c>
      <c r="BE189" s="7" t="str">
        <v/>
      </c>
      <c r="BF189" s="7" t="str">
        <v/>
      </c>
      <c r="BH189" s="8" t="s">
        <v>91</v>
      </c>
      <c r="BI189" s="7">
        <f t="shared" si="65"/>
        <v>68</v>
      </c>
      <c r="BJ189" s="10">
        <v>6.9470000000000001</v>
      </c>
      <c r="BK189" s="11" t="s">
        <v>134</v>
      </c>
      <c r="BL189" s="7" t="str">
        <v/>
      </c>
      <c r="BM189" s="7" t="str">
        <v/>
      </c>
      <c r="BO189" s="8" t="s">
        <v>91</v>
      </c>
      <c r="BP189" s="7">
        <f t="shared" si="66"/>
        <v>68</v>
      </c>
      <c r="BQ189" s="10">
        <v>6.9470000000000001</v>
      </c>
      <c r="BR189" s="11" t="s">
        <v>134</v>
      </c>
      <c r="BS189" s="7" t="str">
        <v/>
      </c>
      <c r="BT189" s="7" t="str">
        <v/>
      </c>
      <c r="BV189" s="8" t="s">
        <v>91</v>
      </c>
      <c r="BW189" s="7">
        <f t="shared" si="67"/>
        <v>68</v>
      </c>
      <c r="BX189" s="10">
        <v>6.9470000000000001</v>
      </c>
      <c r="BY189" s="11" t="s">
        <v>134</v>
      </c>
      <c r="BZ189" s="7" t="str">
        <v/>
      </c>
      <c r="CA189" s="7" t="str">
        <v/>
      </c>
      <c r="CC189" s="8" t="s">
        <v>91</v>
      </c>
      <c r="CD189" s="7">
        <f t="shared" si="68"/>
        <v>68</v>
      </c>
      <c r="CE189" s="10">
        <v>6.9470000000000001</v>
      </c>
      <c r="CF189" s="11" t="s">
        <v>134</v>
      </c>
      <c r="CG189" s="7" t="str">
        <v/>
      </c>
      <c r="CH189" s="7" t="str">
        <v/>
      </c>
      <c r="CJ189" s="8" t="s">
        <v>91</v>
      </c>
      <c r="CK189" s="7">
        <f t="shared" si="69"/>
        <v>68</v>
      </c>
      <c r="CL189" s="10">
        <v>6.9470000000000001</v>
      </c>
      <c r="CM189" s="11" t="s">
        <v>134</v>
      </c>
      <c r="CN189" s="7" t="str">
        <v/>
      </c>
      <c r="CO189" s="7" t="str">
        <v/>
      </c>
      <c r="CQ189" s="8" t="s">
        <v>91</v>
      </c>
      <c r="CR189" s="7">
        <f t="shared" si="70"/>
        <v>68</v>
      </c>
      <c r="CS189" s="10">
        <v>6.9470000000000001</v>
      </c>
      <c r="CT189" s="11" t="s">
        <v>134</v>
      </c>
      <c r="CU189" s="7" t="str">
        <v/>
      </c>
      <c r="CV189" s="7" t="str">
        <v/>
      </c>
      <c r="CX189" s="8" t="s">
        <v>91</v>
      </c>
      <c r="CY189" s="7">
        <f t="shared" si="71"/>
        <v>68</v>
      </c>
      <c r="CZ189" s="10">
        <v>6.9470000000000001</v>
      </c>
      <c r="DA189" s="11" t="s">
        <v>134</v>
      </c>
      <c r="DB189" s="7" t="str">
        <v/>
      </c>
      <c r="DC189" s="7" t="str">
        <v/>
      </c>
      <c r="DE189" s="8" t="s">
        <v>91</v>
      </c>
      <c r="DF189" s="7">
        <f t="shared" si="72"/>
        <v>68</v>
      </c>
      <c r="DG189" s="10">
        <v>6.9470000000000001</v>
      </c>
      <c r="DH189" s="11" t="s">
        <v>134</v>
      </c>
      <c r="DI189" s="7" t="str">
        <v/>
      </c>
      <c r="DJ189" s="7" t="str">
        <v/>
      </c>
      <c r="DL189" s="8" t="s">
        <v>91</v>
      </c>
      <c r="DM189" s="7">
        <f t="shared" si="73"/>
        <v>68</v>
      </c>
      <c r="DN189" s="10">
        <v>6.9470000000000001</v>
      </c>
      <c r="DO189" s="11" t="s">
        <v>134</v>
      </c>
      <c r="DP189" s="7" t="str">
        <v/>
      </c>
      <c r="DQ189" s="7" t="str">
        <v/>
      </c>
      <c r="DS189" s="8" t="s">
        <v>91</v>
      </c>
      <c r="DT189" s="7">
        <f t="shared" si="74"/>
        <v>68</v>
      </c>
      <c r="DU189" s="10">
        <v>6.9470000000000001</v>
      </c>
      <c r="DV189" s="11" t="s">
        <v>134</v>
      </c>
      <c r="DW189" s="7" t="str">
        <v/>
      </c>
      <c r="DX189" s="7" t="str">
        <v/>
      </c>
      <c r="DZ189" s="8" t="s">
        <v>91</v>
      </c>
      <c r="EA189" s="7">
        <f t="shared" si="75"/>
        <v>68</v>
      </c>
      <c r="EB189" s="10">
        <v>6.9470000000000001</v>
      </c>
      <c r="EC189" s="11" t="s">
        <v>134</v>
      </c>
      <c r="ED189" s="7" t="str">
        <v/>
      </c>
      <c r="EE189" s="7" t="str">
        <v/>
      </c>
      <c r="EG189" s="8" t="s">
        <v>91</v>
      </c>
      <c r="EH189" s="7">
        <f t="shared" si="76"/>
        <v>68</v>
      </c>
      <c r="EI189" s="10">
        <v>6.9470000000000001</v>
      </c>
      <c r="EJ189" s="11" t="s">
        <v>134</v>
      </c>
      <c r="EK189" s="7" t="str">
        <v/>
      </c>
      <c r="EL189" s="7" t="str">
        <v/>
      </c>
      <c r="EN189" s="8" t="s">
        <v>91</v>
      </c>
      <c r="EO189" s="7">
        <f t="shared" si="77"/>
        <v>68</v>
      </c>
      <c r="EP189" s="10">
        <v>6.9470000000000001</v>
      </c>
      <c r="EQ189" s="11" t="s">
        <v>134</v>
      </c>
      <c r="ER189" s="7" t="str">
        <v/>
      </c>
      <c r="ES189" s="7" t="str">
        <v/>
      </c>
      <c r="EU189" s="8" t="s">
        <v>91</v>
      </c>
      <c r="EV189" s="7">
        <f t="shared" si="78"/>
        <v>68</v>
      </c>
      <c r="EW189" s="10">
        <v>6.9470000000000001</v>
      </c>
      <c r="EX189" s="11" t="s">
        <v>134</v>
      </c>
      <c r="EY189" s="7" t="str">
        <v/>
      </c>
      <c r="EZ189" s="7" t="str">
        <v/>
      </c>
      <c r="FB189" s="8" t="s">
        <v>91</v>
      </c>
      <c r="FC189" s="7">
        <f t="shared" si="79"/>
        <v>68</v>
      </c>
      <c r="FD189" s="10">
        <v>6.9470000000000001</v>
      </c>
      <c r="FE189" s="11" t="s">
        <v>134</v>
      </c>
      <c r="FF189" s="7" t="str">
        <v/>
      </c>
      <c r="FG189" s="7" t="str">
        <v/>
      </c>
      <c r="FI189" s="8" t="s">
        <v>91</v>
      </c>
      <c r="FJ189" s="7">
        <f t="shared" si="80"/>
        <v>68</v>
      </c>
      <c r="FK189" s="10">
        <v>6.9470000000000001</v>
      </c>
      <c r="FL189" s="11" t="s">
        <v>134</v>
      </c>
      <c r="FM189" s="7" t="str">
        <v/>
      </c>
      <c r="FN189" s="7" t="str">
        <v/>
      </c>
      <c r="FP189" s="8" t="s">
        <v>91</v>
      </c>
      <c r="FQ189" s="7">
        <f t="shared" si="81"/>
        <v>68</v>
      </c>
      <c r="FR189" s="10">
        <v>6.9470000000000001</v>
      </c>
      <c r="FS189" s="11" t="s">
        <v>134</v>
      </c>
      <c r="FT189" s="7" t="str">
        <v/>
      </c>
      <c r="FU189" s="7" t="str">
        <v/>
      </c>
      <c r="FW189" s="8" t="s">
        <v>91</v>
      </c>
      <c r="FX189" s="7">
        <f t="shared" si="82"/>
        <v>68</v>
      </c>
      <c r="FY189" s="10">
        <v>6.9470000000000001</v>
      </c>
      <c r="FZ189" s="11" t="s">
        <v>134</v>
      </c>
      <c r="GA189" s="7" t="str">
        <v/>
      </c>
      <c r="GB189" s="7" t="str">
        <v/>
      </c>
    </row>
    <row r="190" spans="2:184" ht="15.75" x14ac:dyDescent="0.25">
      <c r="B190" s="82">
        <f t="shared" si="83"/>
        <v>7809</v>
      </c>
      <c r="C190" s="8" t="s">
        <v>91</v>
      </c>
      <c r="D190" s="7">
        <f t="shared" si="56"/>
        <v>68</v>
      </c>
      <c r="E190" s="10">
        <v>7.8090000000000002</v>
      </c>
      <c r="F190" s="11" t="s">
        <v>135</v>
      </c>
      <c r="G190" s="7" t="str">
        <v/>
      </c>
      <c r="H190" s="7" t="str">
        <v/>
      </c>
      <c r="J190" s="16">
        <f t="shared" si="57"/>
        <v>7809</v>
      </c>
      <c r="K190" s="8" t="s">
        <v>91</v>
      </c>
      <c r="L190" s="7">
        <f t="shared" si="58"/>
        <v>68</v>
      </c>
      <c r="M190" s="10">
        <v>7.8090000000000002</v>
      </c>
      <c r="N190" s="11" t="s">
        <v>135</v>
      </c>
      <c r="O190" s="7" t="str">
        <v/>
      </c>
      <c r="P190" s="7" t="str">
        <v/>
      </c>
      <c r="R190" s="8" t="s">
        <v>91</v>
      </c>
      <c r="S190" s="7">
        <f t="shared" si="59"/>
        <v>68</v>
      </c>
      <c r="T190" s="10">
        <v>7.8090000000000002</v>
      </c>
      <c r="U190" s="11" t="s">
        <v>135</v>
      </c>
      <c r="V190" s="7" t="str">
        <v/>
      </c>
      <c r="W190" s="7" t="str">
        <v/>
      </c>
      <c r="Y190" s="8" t="s">
        <v>91</v>
      </c>
      <c r="Z190" s="7">
        <f t="shared" si="60"/>
        <v>68</v>
      </c>
      <c r="AA190" s="10">
        <v>7.8090000000000002</v>
      </c>
      <c r="AB190" s="11" t="s">
        <v>135</v>
      </c>
      <c r="AC190" s="7" t="str">
        <v/>
      </c>
      <c r="AD190" s="7" t="str">
        <v/>
      </c>
      <c r="AF190" s="8" t="s">
        <v>91</v>
      </c>
      <c r="AG190" s="7">
        <f t="shared" si="61"/>
        <v>68</v>
      </c>
      <c r="AH190" s="10">
        <v>7.8090000000000002</v>
      </c>
      <c r="AI190" s="11" t="s">
        <v>135</v>
      </c>
      <c r="AJ190" s="7" t="str">
        <v/>
      </c>
      <c r="AK190" s="7" t="str">
        <v/>
      </c>
      <c r="AM190" s="8" t="s">
        <v>91</v>
      </c>
      <c r="AN190" s="7">
        <f t="shared" si="62"/>
        <v>68</v>
      </c>
      <c r="AO190" s="10">
        <v>7.8090000000000002</v>
      </c>
      <c r="AP190" s="11" t="s">
        <v>135</v>
      </c>
      <c r="AQ190" s="7" t="str">
        <v/>
      </c>
      <c r="AR190" s="7" t="str">
        <v/>
      </c>
      <c r="AT190" s="8" t="s">
        <v>91</v>
      </c>
      <c r="AU190" s="7">
        <f t="shared" si="63"/>
        <v>68</v>
      </c>
      <c r="AV190" s="10">
        <v>7.8090000000000002</v>
      </c>
      <c r="AW190" s="11" t="s">
        <v>135</v>
      </c>
      <c r="AX190" s="7" t="str">
        <v/>
      </c>
      <c r="AY190" s="7" t="str">
        <v/>
      </c>
      <c r="BA190" s="8" t="s">
        <v>91</v>
      </c>
      <c r="BB190" s="7">
        <f t="shared" si="64"/>
        <v>68</v>
      </c>
      <c r="BC190" s="10">
        <v>7.8090000000000002</v>
      </c>
      <c r="BD190" s="11" t="s">
        <v>135</v>
      </c>
      <c r="BE190" s="7" t="str">
        <v/>
      </c>
      <c r="BF190" s="7" t="str">
        <v/>
      </c>
      <c r="BH190" s="8" t="s">
        <v>91</v>
      </c>
      <c r="BI190" s="7">
        <f t="shared" si="65"/>
        <v>68</v>
      </c>
      <c r="BJ190" s="10">
        <v>7.8090000000000002</v>
      </c>
      <c r="BK190" s="11" t="s">
        <v>135</v>
      </c>
      <c r="BL190" s="7" t="str">
        <v/>
      </c>
      <c r="BM190" s="7" t="str">
        <v/>
      </c>
      <c r="BO190" s="8" t="s">
        <v>91</v>
      </c>
      <c r="BP190" s="7">
        <f t="shared" si="66"/>
        <v>68</v>
      </c>
      <c r="BQ190" s="10">
        <v>7.8090000000000002</v>
      </c>
      <c r="BR190" s="11" t="s">
        <v>135</v>
      </c>
      <c r="BS190" s="7" t="str">
        <v/>
      </c>
      <c r="BT190" s="7" t="str">
        <v/>
      </c>
      <c r="BV190" s="8" t="s">
        <v>91</v>
      </c>
      <c r="BW190" s="7">
        <f t="shared" si="67"/>
        <v>68</v>
      </c>
      <c r="BX190" s="10">
        <v>7.8090000000000002</v>
      </c>
      <c r="BY190" s="11" t="s">
        <v>135</v>
      </c>
      <c r="BZ190" s="7" t="str">
        <v/>
      </c>
      <c r="CA190" s="7" t="str">
        <v/>
      </c>
      <c r="CC190" s="8" t="s">
        <v>91</v>
      </c>
      <c r="CD190" s="7">
        <f t="shared" si="68"/>
        <v>68</v>
      </c>
      <c r="CE190" s="10">
        <v>7.8090000000000002</v>
      </c>
      <c r="CF190" s="11" t="s">
        <v>135</v>
      </c>
      <c r="CG190" s="7" t="str">
        <v/>
      </c>
      <c r="CH190" s="7" t="str">
        <v/>
      </c>
      <c r="CJ190" s="8" t="s">
        <v>91</v>
      </c>
      <c r="CK190" s="7">
        <f t="shared" si="69"/>
        <v>68</v>
      </c>
      <c r="CL190" s="10">
        <v>7.8090000000000002</v>
      </c>
      <c r="CM190" s="11" t="s">
        <v>135</v>
      </c>
      <c r="CN190" s="7" t="str">
        <v/>
      </c>
      <c r="CO190" s="7" t="str">
        <v/>
      </c>
      <c r="CQ190" s="8" t="s">
        <v>91</v>
      </c>
      <c r="CR190" s="7">
        <f t="shared" si="70"/>
        <v>68</v>
      </c>
      <c r="CS190" s="10">
        <v>7.8090000000000002</v>
      </c>
      <c r="CT190" s="11" t="s">
        <v>135</v>
      </c>
      <c r="CU190" s="7" t="str">
        <v/>
      </c>
      <c r="CV190" s="7" t="str">
        <v/>
      </c>
      <c r="CX190" s="8" t="s">
        <v>91</v>
      </c>
      <c r="CY190" s="7">
        <f t="shared" si="71"/>
        <v>68</v>
      </c>
      <c r="CZ190" s="10">
        <v>7.8090000000000002</v>
      </c>
      <c r="DA190" s="11" t="s">
        <v>135</v>
      </c>
      <c r="DB190" s="7" t="str">
        <v/>
      </c>
      <c r="DC190" s="7" t="str">
        <v/>
      </c>
      <c r="DE190" s="8" t="s">
        <v>91</v>
      </c>
      <c r="DF190" s="7">
        <f t="shared" si="72"/>
        <v>68</v>
      </c>
      <c r="DG190" s="10">
        <v>7.8090000000000002</v>
      </c>
      <c r="DH190" s="11" t="s">
        <v>135</v>
      </c>
      <c r="DI190" s="7" t="str">
        <v/>
      </c>
      <c r="DJ190" s="7" t="str">
        <v/>
      </c>
      <c r="DL190" s="8" t="s">
        <v>91</v>
      </c>
      <c r="DM190" s="7">
        <f t="shared" si="73"/>
        <v>68</v>
      </c>
      <c r="DN190" s="10">
        <v>7.8090000000000002</v>
      </c>
      <c r="DO190" s="11" t="s">
        <v>135</v>
      </c>
      <c r="DP190" s="7" t="str">
        <v/>
      </c>
      <c r="DQ190" s="7" t="str">
        <v/>
      </c>
      <c r="DS190" s="8" t="s">
        <v>91</v>
      </c>
      <c r="DT190" s="7">
        <f t="shared" si="74"/>
        <v>68</v>
      </c>
      <c r="DU190" s="10">
        <v>7.8090000000000002</v>
      </c>
      <c r="DV190" s="11" t="s">
        <v>135</v>
      </c>
      <c r="DW190" s="7" t="str">
        <v/>
      </c>
      <c r="DX190" s="7" t="str">
        <v/>
      </c>
      <c r="DZ190" s="8" t="s">
        <v>91</v>
      </c>
      <c r="EA190" s="7">
        <f t="shared" si="75"/>
        <v>68</v>
      </c>
      <c r="EB190" s="10">
        <v>7.8090000000000002</v>
      </c>
      <c r="EC190" s="11" t="s">
        <v>135</v>
      </c>
      <c r="ED190" s="7" t="str">
        <v/>
      </c>
      <c r="EE190" s="7" t="str">
        <v/>
      </c>
      <c r="EG190" s="8" t="s">
        <v>91</v>
      </c>
      <c r="EH190" s="7">
        <f t="shared" si="76"/>
        <v>68</v>
      </c>
      <c r="EI190" s="10">
        <v>7.8090000000000002</v>
      </c>
      <c r="EJ190" s="11" t="s">
        <v>135</v>
      </c>
      <c r="EK190" s="7" t="str">
        <v/>
      </c>
      <c r="EL190" s="7" t="str">
        <v/>
      </c>
      <c r="EN190" s="8" t="s">
        <v>91</v>
      </c>
      <c r="EO190" s="7">
        <f t="shared" si="77"/>
        <v>68</v>
      </c>
      <c r="EP190" s="10">
        <v>7.8090000000000002</v>
      </c>
      <c r="EQ190" s="11" t="s">
        <v>135</v>
      </c>
      <c r="ER190" s="7" t="str">
        <v/>
      </c>
      <c r="ES190" s="7" t="str">
        <v/>
      </c>
      <c r="EU190" s="8" t="s">
        <v>91</v>
      </c>
      <c r="EV190" s="7">
        <f t="shared" si="78"/>
        <v>68</v>
      </c>
      <c r="EW190" s="10">
        <v>7.8090000000000002</v>
      </c>
      <c r="EX190" s="11" t="s">
        <v>135</v>
      </c>
      <c r="EY190" s="7" t="str">
        <v/>
      </c>
      <c r="EZ190" s="7" t="str">
        <v/>
      </c>
      <c r="FB190" s="8" t="s">
        <v>91</v>
      </c>
      <c r="FC190" s="7">
        <f t="shared" si="79"/>
        <v>68</v>
      </c>
      <c r="FD190" s="10">
        <v>7.8090000000000002</v>
      </c>
      <c r="FE190" s="11" t="s">
        <v>135</v>
      </c>
      <c r="FF190" s="7" t="str">
        <v/>
      </c>
      <c r="FG190" s="7" t="str">
        <v/>
      </c>
      <c r="FI190" s="8" t="s">
        <v>91</v>
      </c>
      <c r="FJ190" s="7">
        <f t="shared" si="80"/>
        <v>68</v>
      </c>
      <c r="FK190" s="10">
        <v>7.8090000000000002</v>
      </c>
      <c r="FL190" s="11" t="s">
        <v>135</v>
      </c>
      <c r="FM190" s="7" t="str">
        <v/>
      </c>
      <c r="FN190" s="7" t="str">
        <v/>
      </c>
      <c r="FP190" s="8" t="s">
        <v>91</v>
      </c>
      <c r="FQ190" s="7">
        <f t="shared" si="81"/>
        <v>68</v>
      </c>
      <c r="FR190" s="10">
        <v>7.8090000000000002</v>
      </c>
      <c r="FS190" s="11" t="s">
        <v>135</v>
      </c>
      <c r="FT190" s="7" t="str">
        <v/>
      </c>
      <c r="FU190" s="7" t="str">
        <v/>
      </c>
      <c r="FW190" s="8" t="s">
        <v>91</v>
      </c>
      <c r="FX190" s="7">
        <f t="shared" si="82"/>
        <v>68</v>
      </c>
      <c r="FY190" s="10">
        <v>7.8090000000000002</v>
      </c>
      <c r="FZ190" s="11" t="s">
        <v>135</v>
      </c>
      <c r="GA190" s="7" t="str">
        <v/>
      </c>
      <c r="GB190" s="7" t="str">
        <v/>
      </c>
    </row>
    <row r="191" spans="2:184" ht="15.75" x14ac:dyDescent="0.25">
      <c r="B191" s="82">
        <f t="shared" si="83"/>
        <v>49119</v>
      </c>
      <c r="C191" s="8" t="s">
        <v>91</v>
      </c>
      <c r="D191" s="7">
        <f t="shared" si="56"/>
        <v>68</v>
      </c>
      <c r="E191" s="10">
        <v>49.119</v>
      </c>
      <c r="F191" s="11" t="s">
        <v>132</v>
      </c>
      <c r="G191" s="7" t="str">
        <v/>
      </c>
      <c r="H191" s="7" t="str">
        <v/>
      </c>
      <c r="J191" s="16">
        <f t="shared" si="57"/>
        <v>49119</v>
      </c>
      <c r="K191" s="8" t="s">
        <v>91</v>
      </c>
      <c r="L191" s="7">
        <f t="shared" si="58"/>
        <v>68</v>
      </c>
      <c r="M191" s="10">
        <v>49.119</v>
      </c>
      <c r="N191" s="11" t="s">
        <v>132</v>
      </c>
      <c r="O191" s="7" t="str">
        <v/>
      </c>
      <c r="P191" s="7" t="str">
        <v/>
      </c>
      <c r="R191" s="8" t="s">
        <v>91</v>
      </c>
      <c r="S191" s="7">
        <f t="shared" si="59"/>
        <v>68</v>
      </c>
      <c r="T191" s="10">
        <v>49.119</v>
      </c>
      <c r="U191" s="11" t="s">
        <v>132</v>
      </c>
      <c r="V191" s="7" t="str">
        <v/>
      </c>
      <c r="W191" s="7" t="str">
        <v/>
      </c>
      <c r="Y191" s="8" t="s">
        <v>91</v>
      </c>
      <c r="Z191" s="7">
        <f t="shared" si="60"/>
        <v>68</v>
      </c>
      <c r="AA191" s="10">
        <v>49.119</v>
      </c>
      <c r="AB191" s="11" t="s">
        <v>132</v>
      </c>
      <c r="AC191" s="7" t="str">
        <v/>
      </c>
      <c r="AD191" s="7" t="str">
        <v/>
      </c>
      <c r="AF191" s="8" t="s">
        <v>91</v>
      </c>
      <c r="AG191" s="7">
        <f t="shared" si="61"/>
        <v>68</v>
      </c>
      <c r="AH191" s="10">
        <v>49.119</v>
      </c>
      <c r="AI191" s="11" t="s">
        <v>132</v>
      </c>
      <c r="AJ191" s="7" t="str">
        <v/>
      </c>
      <c r="AK191" s="7" t="str">
        <v/>
      </c>
      <c r="AM191" s="8" t="s">
        <v>91</v>
      </c>
      <c r="AN191" s="7">
        <f t="shared" si="62"/>
        <v>68</v>
      </c>
      <c r="AO191" s="10">
        <v>49.119</v>
      </c>
      <c r="AP191" s="11" t="s">
        <v>132</v>
      </c>
      <c r="AQ191" s="7" t="str">
        <v/>
      </c>
      <c r="AR191" s="7" t="str">
        <v/>
      </c>
      <c r="AT191" s="8" t="s">
        <v>91</v>
      </c>
      <c r="AU191" s="7">
        <f t="shared" si="63"/>
        <v>68</v>
      </c>
      <c r="AV191" s="10">
        <v>49.119</v>
      </c>
      <c r="AW191" s="11" t="s">
        <v>132</v>
      </c>
      <c r="AX191" s="7" t="str">
        <v/>
      </c>
      <c r="AY191" s="7" t="str">
        <v/>
      </c>
      <c r="BA191" s="8" t="s">
        <v>91</v>
      </c>
      <c r="BB191" s="7">
        <f t="shared" si="64"/>
        <v>68</v>
      </c>
      <c r="BC191" s="10">
        <v>49.119</v>
      </c>
      <c r="BD191" s="11" t="s">
        <v>132</v>
      </c>
      <c r="BE191" s="7" t="str">
        <v/>
      </c>
      <c r="BF191" s="7" t="str">
        <v/>
      </c>
      <c r="BH191" s="8" t="s">
        <v>91</v>
      </c>
      <c r="BI191" s="7">
        <f t="shared" si="65"/>
        <v>68</v>
      </c>
      <c r="BJ191" s="10">
        <v>49.119</v>
      </c>
      <c r="BK191" s="11" t="s">
        <v>132</v>
      </c>
      <c r="BL191" s="7" t="str">
        <v/>
      </c>
      <c r="BM191" s="7" t="str">
        <v/>
      </c>
      <c r="BO191" s="8" t="s">
        <v>91</v>
      </c>
      <c r="BP191" s="7">
        <f t="shared" si="66"/>
        <v>68</v>
      </c>
      <c r="BQ191" s="10">
        <v>49.119</v>
      </c>
      <c r="BR191" s="11" t="s">
        <v>132</v>
      </c>
      <c r="BS191" s="7" t="str">
        <v/>
      </c>
      <c r="BT191" s="7" t="str">
        <v/>
      </c>
      <c r="BV191" s="8" t="s">
        <v>91</v>
      </c>
      <c r="BW191" s="7">
        <f t="shared" si="67"/>
        <v>68</v>
      </c>
      <c r="BX191" s="10">
        <v>49.119</v>
      </c>
      <c r="BY191" s="11" t="s">
        <v>132</v>
      </c>
      <c r="BZ191" s="7" t="str">
        <v/>
      </c>
      <c r="CA191" s="7" t="str">
        <v/>
      </c>
      <c r="CC191" s="8" t="s">
        <v>91</v>
      </c>
      <c r="CD191" s="7">
        <f t="shared" si="68"/>
        <v>68</v>
      </c>
      <c r="CE191" s="10">
        <v>49.119</v>
      </c>
      <c r="CF191" s="11" t="s">
        <v>132</v>
      </c>
      <c r="CG191" s="7" t="str">
        <v/>
      </c>
      <c r="CH191" s="7" t="str">
        <v/>
      </c>
      <c r="CJ191" s="8" t="s">
        <v>91</v>
      </c>
      <c r="CK191" s="7">
        <f t="shared" si="69"/>
        <v>68</v>
      </c>
      <c r="CL191" s="10">
        <v>49.119</v>
      </c>
      <c r="CM191" s="11" t="s">
        <v>132</v>
      </c>
      <c r="CN191" s="7" t="str">
        <v/>
      </c>
      <c r="CO191" s="7" t="str">
        <v/>
      </c>
      <c r="CQ191" s="8" t="s">
        <v>91</v>
      </c>
      <c r="CR191" s="7">
        <f t="shared" si="70"/>
        <v>68</v>
      </c>
      <c r="CS191" s="10">
        <v>49.119</v>
      </c>
      <c r="CT191" s="11" t="s">
        <v>132</v>
      </c>
      <c r="CU191" s="7" t="str">
        <v/>
      </c>
      <c r="CV191" s="7" t="str">
        <v/>
      </c>
      <c r="CX191" s="8" t="s">
        <v>91</v>
      </c>
      <c r="CY191" s="7">
        <f t="shared" si="71"/>
        <v>68</v>
      </c>
      <c r="CZ191" s="10">
        <v>49.119</v>
      </c>
      <c r="DA191" s="11" t="s">
        <v>132</v>
      </c>
      <c r="DB191" s="7" t="str">
        <v/>
      </c>
      <c r="DC191" s="7" t="str">
        <v/>
      </c>
      <c r="DE191" s="8" t="s">
        <v>91</v>
      </c>
      <c r="DF191" s="7">
        <f t="shared" si="72"/>
        <v>68</v>
      </c>
      <c r="DG191" s="10">
        <v>49.119</v>
      </c>
      <c r="DH191" s="11" t="s">
        <v>132</v>
      </c>
      <c r="DI191" s="7" t="str">
        <v/>
      </c>
      <c r="DJ191" s="7" t="str">
        <v/>
      </c>
      <c r="DL191" s="8" t="s">
        <v>91</v>
      </c>
      <c r="DM191" s="7">
        <f t="shared" si="73"/>
        <v>68</v>
      </c>
      <c r="DN191" s="10">
        <v>49.119</v>
      </c>
      <c r="DO191" s="11" t="s">
        <v>132</v>
      </c>
      <c r="DP191" s="7" t="str">
        <v/>
      </c>
      <c r="DQ191" s="7" t="str">
        <v/>
      </c>
      <c r="DS191" s="8" t="s">
        <v>91</v>
      </c>
      <c r="DT191" s="7">
        <f t="shared" si="74"/>
        <v>68</v>
      </c>
      <c r="DU191" s="10">
        <v>49.119</v>
      </c>
      <c r="DV191" s="11" t="s">
        <v>132</v>
      </c>
      <c r="DW191" s="7" t="str">
        <v/>
      </c>
      <c r="DX191" s="7" t="str">
        <v/>
      </c>
      <c r="DZ191" s="8" t="s">
        <v>91</v>
      </c>
      <c r="EA191" s="7">
        <f t="shared" si="75"/>
        <v>68</v>
      </c>
      <c r="EB191" s="10">
        <v>49.119</v>
      </c>
      <c r="EC191" s="11" t="s">
        <v>132</v>
      </c>
      <c r="ED191" s="7" t="str">
        <v/>
      </c>
      <c r="EE191" s="7" t="str">
        <v/>
      </c>
      <c r="EG191" s="8" t="s">
        <v>91</v>
      </c>
      <c r="EH191" s="7">
        <f t="shared" si="76"/>
        <v>68</v>
      </c>
      <c r="EI191" s="10">
        <v>49.119</v>
      </c>
      <c r="EJ191" s="11" t="s">
        <v>132</v>
      </c>
      <c r="EK191" s="7" t="str">
        <v/>
      </c>
      <c r="EL191" s="7" t="str">
        <v/>
      </c>
      <c r="EN191" s="8" t="s">
        <v>91</v>
      </c>
      <c r="EO191" s="7">
        <f t="shared" si="77"/>
        <v>68</v>
      </c>
      <c r="EP191" s="10">
        <v>49.119</v>
      </c>
      <c r="EQ191" s="11" t="s">
        <v>132</v>
      </c>
      <c r="ER191" s="7" t="str">
        <v/>
      </c>
      <c r="ES191" s="7" t="str">
        <v/>
      </c>
      <c r="EU191" s="8" t="s">
        <v>91</v>
      </c>
      <c r="EV191" s="7">
        <f t="shared" si="78"/>
        <v>68</v>
      </c>
      <c r="EW191" s="10">
        <v>49.119</v>
      </c>
      <c r="EX191" s="11" t="s">
        <v>132</v>
      </c>
      <c r="EY191" s="7" t="str">
        <v/>
      </c>
      <c r="EZ191" s="7" t="str">
        <v/>
      </c>
      <c r="FB191" s="8" t="s">
        <v>91</v>
      </c>
      <c r="FC191" s="7">
        <f t="shared" si="79"/>
        <v>68</v>
      </c>
      <c r="FD191" s="10">
        <v>49.119</v>
      </c>
      <c r="FE191" s="11" t="s">
        <v>132</v>
      </c>
      <c r="FF191" s="7" t="str">
        <v/>
      </c>
      <c r="FG191" s="7" t="str">
        <v/>
      </c>
      <c r="FI191" s="8" t="s">
        <v>91</v>
      </c>
      <c r="FJ191" s="7">
        <f t="shared" si="80"/>
        <v>68</v>
      </c>
      <c r="FK191" s="10">
        <v>49.119</v>
      </c>
      <c r="FL191" s="11" t="s">
        <v>132</v>
      </c>
      <c r="FM191" s="7" t="str">
        <v/>
      </c>
      <c r="FN191" s="7" t="str">
        <v/>
      </c>
      <c r="FP191" s="8" t="s">
        <v>91</v>
      </c>
      <c r="FQ191" s="7">
        <f t="shared" si="81"/>
        <v>68</v>
      </c>
      <c r="FR191" s="10">
        <v>49.119</v>
      </c>
      <c r="FS191" s="11" t="s">
        <v>132</v>
      </c>
      <c r="FT191" s="7" t="str">
        <v/>
      </c>
      <c r="FU191" s="7" t="str">
        <v/>
      </c>
      <c r="FW191" s="8" t="s">
        <v>91</v>
      </c>
      <c r="FX191" s="7">
        <f t="shared" si="82"/>
        <v>68</v>
      </c>
      <c r="FY191" s="10">
        <v>49.119</v>
      </c>
      <c r="FZ191" s="11" t="s">
        <v>132</v>
      </c>
      <c r="GA191" s="7" t="str">
        <v/>
      </c>
      <c r="GB191" s="7" t="str">
        <v/>
      </c>
    </row>
    <row r="192" spans="2:184" ht="15.75" x14ac:dyDescent="0.25">
      <c r="B192" s="82">
        <f t="shared" si="83"/>
        <v>55690</v>
      </c>
      <c r="C192" s="8" t="s">
        <v>91</v>
      </c>
      <c r="D192" s="7">
        <f t="shared" si="56"/>
        <v>68</v>
      </c>
      <c r="E192" s="10">
        <v>55.69</v>
      </c>
      <c r="F192" s="11" t="s">
        <v>133</v>
      </c>
      <c r="G192" s="7" t="str">
        <v/>
      </c>
      <c r="H192" s="7" t="str">
        <v/>
      </c>
      <c r="J192" s="16">
        <f t="shared" si="57"/>
        <v>55690</v>
      </c>
      <c r="K192" s="8" t="s">
        <v>91</v>
      </c>
      <c r="L192" s="7">
        <f t="shared" si="58"/>
        <v>68</v>
      </c>
      <c r="M192" s="10">
        <v>55.69</v>
      </c>
      <c r="N192" s="11" t="s">
        <v>133</v>
      </c>
      <c r="O192" s="7" t="str">
        <v/>
      </c>
      <c r="P192" s="7" t="str">
        <v/>
      </c>
      <c r="R192" s="8" t="s">
        <v>91</v>
      </c>
      <c r="S192" s="7">
        <f t="shared" si="59"/>
        <v>68</v>
      </c>
      <c r="T192" s="10">
        <v>55.69</v>
      </c>
      <c r="U192" s="11" t="s">
        <v>133</v>
      </c>
      <c r="V192" s="7" t="str">
        <v/>
      </c>
      <c r="W192" s="7" t="str">
        <v/>
      </c>
      <c r="Y192" s="8" t="s">
        <v>91</v>
      </c>
      <c r="Z192" s="7">
        <f t="shared" si="60"/>
        <v>68</v>
      </c>
      <c r="AA192" s="10">
        <v>55.69</v>
      </c>
      <c r="AB192" s="11" t="s">
        <v>133</v>
      </c>
      <c r="AC192" s="7" t="str">
        <v/>
      </c>
      <c r="AD192" s="7" t="str">
        <v/>
      </c>
      <c r="AF192" s="8" t="s">
        <v>91</v>
      </c>
      <c r="AG192" s="7">
        <f t="shared" si="61"/>
        <v>68</v>
      </c>
      <c r="AH192" s="10">
        <v>55.69</v>
      </c>
      <c r="AI192" s="11" t="s">
        <v>133</v>
      </c>
      <c r="AJ192" s="7" t="str">
        <v/>
      </c>
      <c r="AK192" s="7" t="str">
        <v/>
      </c>
      <c r="AM192" s="8" t="s">
        <v>91</v>
      </c>
      <c r="AN192" s="7">
        <f t="shared" si="62"/>
        <v>68</v>
      </c>
      <c r="AO192" s="10">
        <v>55.69</v>
      </c>
      <c r="AP192" s="11" t="s">
        <v>133</v>
      </c>
      <c r="AQ192" s="7" t="str">
        <v/>
      </c>
      <c r="AR192" s="7" t="str">
        <v/>
      </c>
      <c r="AT192" s="8" t="s">
        <v>91</v>
      </c>
      <c r="AU192" s="7">
        <f t="shared" si="63"/>
        <v>68</v>
      </c>
      <c r="AV192" s="10">
        <v>55.69</v>
      </c>
      <c r="AW192" s="11" t="s">
        <v>133</v>
      </c>
      <c r="AX192" s="7" t="str">
        <v/>
      </c>
      <c r="AY192" s="7" t="str">
        <v/>
      </c>
      <c r="BA192" s="8" t="s">
        <v>91</v>
      </c>
      <c r="BB192" s="7">
        <f t="shared" si="64"/>
        <v>68</v>
      </c>
      <c r="BC192" s="10">
        <v>55.69</v>
      </c>
      <c r="BD192" s="11" t="s">
        <v>133</v>
      </c>
      <c r="BE192" s="7" t="str">
        <v/>
      </c>
      <c r="BF192" s="7" t="str">
        <v/>
      </c>
      <c r="BH192" s="8" t="s">
        <v>91</v>
      </c>
      <c r="BI192" s="7">
        <f t="shared" si="65"/>
        <v>68</v>
      </c>
      <c r="BJ192" s="10">
        <v>55.69</v>
      </c>
      <c r="BK192" s="11" t="s">
        <v>133</v>
      </c>
      <c r="BL192" s="7" t="str">
        <v/>
      </c>
      <c r="BM192" s="7" t="str">
        <v/>
      </c>
      <c r="BO192" s="8" t="s">
        <v>91</v>
      </c>
      <c r="BP192" s="7">
        <f t="shared" si="66"/>
        <v>68</v>
      </c>
      <c r="BQ192" s="10">
        <v>55.69</v>
      </c>
      <c r="BR192" s="11" t="s">
        <v>133</v>
      </c>
      <c r="BS192" s="7" t="str">
        <v/>
      </c>
      <c r="BT192" s="7" t="str">
        <v/>
      </c>
      <c r="BV192" s="8" t="s">
        <v>91</v>
      </c>
      <c r="BW192" s="7">
        <f t="shared" si="67"/>
        <v>68</v>
      </c>
      <c r="BX192" s="10">
        <v>55.69</v>
      </c>
      <c r="BY192" s="11" t="s">
        <v>133</v>
      </c>
      <c r="BZ192" s="7" t="str">
        <v/>
      </c>
      <c r="CA192" s="7" t="str">
        <v/>
      </c>
      <c r="CC192" s="8" t="s">
        <v>91</v>
      </c>
      <c r="CD192" s="7">
        <f t="shared" si="68"/>
        <v>68</v>
      </c>
      <c r="CE192" s="10">
        <v>55.69</v>
      </c>
      <c r="CF192" s="11" t="s">
        <v>133</v>
      </c>
      <c r="CG192" s="7" t="str">
        <v/>
      </c>
      <c r="CH192" s="7" t="str">
        <v/>
      </c>
      <c r="CJ192" s="8" t="s">
        <v>91</v>
      </c>
      <c r="CK192" s="7">
        <f t="shared" si="69"/>
        <v>68</v>
      </c>
      <c r="CL192" s="10">
        <v>55.69</v>
      </c>
      <c r="CM192" s="11" t="s">
        <v>133</v>
      </c>
      <c r="CN192" s="7" t="str">
        <v/>
      </c>
      <c r="CO192" s="7" t="str">
        <v/>
      </c>
      <c r="CQ192" s="8" t="s">
        <v>91</v>
      </c>
      <c r="CR192" s="7">
        <f t="shared" si="70"/>
        <v>68</v>
      </c>
      <c r="CS192" s="10">
        <v>55.69</v>
      </c>
      <c r="CT192" s="11" t="s">
        <v>133</v>
      </c>
      <c r="CU192" s="7" t="str">
        <v/>
      </c>
      <c r="CV192" s="7" t="str">
        <v/>
      </c>
      <c r="CX192" s="8" t="s">
        <v>91</v>
      </c>
      <c r="CY192" s="7">
        <f t="shared" si="71"/>
        <v>68</v>
      </c>
      <c r="CZ192" s="10">
        <v>55.69</v>
      </c>
      <c r="DA192" s="11" t="s">
        <v>133</v>
      </c>
      <c r="DB192" s="7" t="str">
        <v/>
      </c>
      <c r="DC192" s="7" t="str">
        <v/>
      </c>
      <c r="DE192" s="8" t="s">
        <v>91</v>
      </c>
      <c r="DF192" s="7">
        <f t="shared" si="72"/>
        <v>68</v>
      </c>
      <c r="DG192" s="10">
        <v>55.69</v>
      </c>
      <c r="DH192" s="11" t="s">
        <v>133</v>
      </c>
      <c r="DI192" s="7" t="str">
        <v/>
      </c>
      <c r="DJ192" s="7" t="str">
        <v/>
      </c>
      <c r="DL192" s="8" t="s">
        <v>91</v>
      </c>
      <c r="DM192" s="7">
        <f t="shared" si="73"/>
        <v>68</v>
      </c>
      <c r="DN192" s="10">
        <v>55.69</v>
      </c>
      <c r="DO192" s="11" t="s">
        <v>133</v>
      </c>
      <c r="DP192" s="7" t="str">
        <v/>
      </c>
      <c r="DQ192" s="7" t="str">
        <v/>
      </c>
      <c r="DS192" s="8" t="s">
        <v>91</v>
      </c>
      <c r="DT192" s="7">
        <f t="shared" si="74"/>
        <v>68</v>
      </c>
      <c r="DU192" s="10">
        <v>55.69</v>
      </c>
      <c r="DV192" s="11" t="s">
        <v>133</v>
      </c>
      <c r="DW192" s="7" t="str">
        <v/>
      </c>
      <c r="DX192" s="7" t="str">
        <v/>
      </c>
      <c r="DZ192" s="8" t="s">
        <v>91</v>
      </c>
      <c r="EA192" s="7">
        <f t="shared" si="75"/>
        <v>68</v>
      </c>
      <c r="EB192" s="10">
        <v>55.69</v>
      </c>
      <c r="EC192" s="11" t="s">
        <v>133</v>
      </c>
      <c r="ED192" s="7" t="str">
        <v/>
      </c>
      <c r="EE192" s="7" t="str">
        <v/>
      </c>
      <c r="EG192" s="8" t="s">
        <v>91</v>
      </c>
      <c r="EH192" s="7">
        <f t="shared" si="76"/>
        <v>68</v>
      </c>
      <c r="EI192" s="10">
        <v>55.69</v>
      </c>
      <c r="EJ192" s="11" t="s">
        <v>133</v>
      </c>
      <c r="EK192" s="7" t="str">
        <v/>
      </c>
      <c r="EL192" s="7" t="str">
        <v/>
      </c>
      <c r="EN192" s="8" t="s">
        <v>91</v>
      </c>
      <c r="EO192" s="7">
        <f t="shared" si="77"/>
        <v>68</v>
      </c>
      <c r="EP192" s="10">
        <v>55.69</v>
      </c>
      <c r="EQ192" s="11" t="s">
        <v>133</v>
      </c>
      <c r="ER192" s="7" t="str">
        <v/>
      </c>
      <c r="ES192" s="7" t="str">
        <v/>
      </c>
      <c r="EU192" s="8" t="s">
        <v>91</v>
      </c>
      <c r="EV192" s="7">
        <f t="shared" si="78"/>
        <v>68</v>
      </c>
      <c r="EW192" s="10">
        <v>55.69</v>
      </c>
      <c r="EX192" s="11" t="s">
        <v>133</v>
      </c>
      <c r="EY192" s="7" t="str">
        <v/>
      </c>
      <c r="EZ192" s="7" t="str">
        <v/>
      </c>
      <c r="FB192" s="8" t="s">
        <v>91</v>
      </c>
      <c r="FC192" s="7">
        <f t="shared" si="79"/>
        <v>68</v>
      </c>
      <c r="FD192" s="10">
        <v>55.69</v>
      </c>
      <c r="FE192" s="11" t="s">
        <v>133</v>
      </c>
      <c r="FF192" s="7" t="str">
        <v/>
      </c>
      <c r="FG192" s="7" t="str">
        <v/>
      </c>
      <c r="FI192" s="8" t="s">
        <v>91</v>
      </c>
      <c r="FJ192" s="7">
        <f t="shared" si="80"/>
        <v>68</v>
      </c>
      <c r="FK192" s="10">
        <v>55.69</v>
      </c>
      <c r="FL192" s="11" t="s">
        <v>133</v>
      </c>
      <c r="FM192" s="7" t="str">
        <v/>
      </c>
      <c r="FN192" s="7" t="str">
        <v/>
      </c>
      <c r="FP192" s="8" t="s">
        <v>91</v>
      </c>
      <c r="FQ192" s="7">
        <f t="shared" si="81"/>
        <v>68</v>
      </c>
      <c r="FR192" s="10">
        <v>55.69</v>
      </c>
      <c r="FS192" s="11" t="s">
        <v>133</v>
      </c>
      <c r="FT192" s="7" t="str">
        <v/>
      </c>
      <c r="FU192" s="7" t="str">
        <v/>
      </c>
      <c r="FW192" s="8" t="s">
        <v>91</v>
      </c>
      <c r="FX192" s="7">
        <f t="shared" si="82"/>
        <v>68</v>
      </c>
      <c r="FY192" s="10">
        <v>55.69</v>
      </c>
      <c r="FZ192" s="11" t="s">
        <v>133</v>
      </c>
      <c r="GA192" s="7" t="str">
        <v/>
      </c>
      <c r="GB192" s="7" t="str">
        <v/>
      </c>
    </row>
    <row r="193" spans="2:184" ht="15.75" x14ac:dyDescent="0.25">
      <c r="B193" s="82">
        <f t="shared" si="83"/>
        <v>7180</v>
      </c>
      <c r="C193" s="8" t="s">
        <v>92</v>
      </c>
      <c r="D193" s="7">
        <f t="shared" si="56"/>
        <v>69</v>
      </c>
      <c r="E193" s="17">
        <v>7.18</v>
      </c>
      <c r="F193" s="11" t="s">
        <v>134</v>
      </c>
      <c r="G193" s="7" t="str">
        <v/>
      </c>
      <c r="H193" s="7" t="str">
        <v/>
      </c>
      <c r="J193" s="16">
        <f t="shared" si="57"/>
        <v>7179</v>
      </c>
      <c r="K193" s="8" t="s">
        <v>92</v>
      </c>
      <c r="L193" s="7">
        <f t="shared" si="58"/>
        <v>69</v>
      </c>
      <c r="M193" s="10">
        <v>7.1790000000000003</v>
      </c>
      <c r="N193" s="11" t="s">
        <v>134</v>
      </c>
      <c r="O193" s="7" t="str">
        <v/>
      </c>
      <c r="P193" s="7" t="str">
        <v/>
      </c>
      <c r="R193" s="8" t="s">
        <v>92</v>
      </c>
      <c r="S193" s="7">
        <f t="shared" si="59"/>
        <v>69</v>
      </c>
      <c r="T193" s="10">
        <v>7.1790000000000003</v>
      </c>
      <c r="U193" s="11" t="s">
        <v>134</v>
      </c>
      <c r="V193" s="7" t="str">
        <v/>
      </c>
      <c r="W193" s="7" t="str">
        <v/>
      </c>
      <c r="Y193" s="8" t="s">
        <v>92</v>
      </c>
      <c r="Z193" s="7">
        <f t="shared" si="60"/>
        <v>69</v>
      </c>
      <c r="AA193" s="10">
        <v>7.1790000000000003</v>
      </c>
      <c r="AB193" s="11" t="s">
        <v>134</v>
      </c>
      <c r="AC193" s="7" t="str">
        <v/>
      </c>
      <c r="AD193" s="7" t="str">
        <v/>
      </c>
      <c r="AF193" s="8" t="s">
        <v>92</v>
      </c>
      <c r="AG193" s="7">
        <f t="shared" si="61"/>
        <v>69</v>
      </c>
      <c r="AH193" s="10">
        <v>7.1790000000000003</v>
      </c>
      <c r="AI193" s="11" t="s">
        <v>134</v>
      </c>
      <c r="AJ193" s="7" t="str">
        <v/>
      </c>
      <c r="AK193" s="7" t="str">
        <v/>
      </c>
      <c r="AM193" s="8" t="s">
        <v>92</v>
      </c>
      <c r="AN193" s="7">
        <f t="shared" si="62"/>
        <v>69</v>
      </c>
      <c r="AO193" s="10">
        <v>7.1790000000000003</v>
      </c>
      <c r="AP193" s="11" t="s">
        <v>134</v>
      </c>
      <c r="AQ193" s="7" t="str">
        <v/>
      </c>
      <c r="AR193" s="7" t="str">
        <v/>
      </c>
      <c r="AT193" s="8" t="s">
        <v>92</v>
      </c>
      <c r="AU193" s="7">
        <f t="shared" si="63"/>
        <v>69</v>
      </c>
      <c r="AV193" s="10">
        <v>7.1790000000000003</v>
      </c>
      <c r="AW193" s="11" t="s">
        <v>134</v>
      </c>
      <c r="AX193" s="7" t="str">
        <v/>
      </c>
      <c r="AY193" s="7" t="str">
        <v/>
      </c>
      <c r="BA193" s="8" t="s">
        <v>92</v>
      </c>
      <c r="BB193" s="7">
        <f t="shared" si="64"/>
        <v>69</v>
      </c>
      <c r="BC193" s="10">
        <v>7.1790000000000003</v>
      </c>
      <c r="BD193" s="11" t="s">
        <v>134</v>
      </c>
      <c r="BE193" s="7" t="str">
        <v/>
      </c>
      <c r="BF193" s="7" t="str">
        <v/>
      </c>
      <c r="BH193" s="8" t="s">
        <v>92</v>
      </c>
      <c r="BI193" s="7">
        <f t="shared" si="65"/>
        <v>69</v>
      </c>
      <c r="BJ193" s="10">
        <v>7.1790000000000003</v>
      </c>
      <c r="BK193" s="11" t="s">
        <v>134</v>
      </c>
      <c r="BL193" s="7" t="str">
        <v/>
      </c>
      <c r="BM193" s="7" t="str">
        <v/>
      </c>
      <c r="BO193" s="8" t="s">
        <v>92</v>
      </c>
      <c r="BP193" s="7">
        <f t="shared" si="66"/>
        <v>69</v>
      </c>
      <c r="BQ193" s="10">
        <v>7.1790000000000003</v>
      </c>
      <c r="BR193" s="11" t="s">
        <v>134</v>
      </c>
      <c r="BS193" s="7" t="str">
        <v/>
      </c>
      <c r="BT193" s="7" t="str">
        <v/>
      </c>
      <c r="BV193" s="8" t="s">
        <v>92</v>
      </c>
      <c r="BW193" s="7">
        <f t="shared" si="67"/>
        <v>69</v>
      </c>
      <c r="BX193" s="10">
        <v>7.1790000000000003</v>
      </c>
      <c r="BY193" s="11" t="s">
        <v>134</v>
      </c>
      <c r="BZ193" s="7" t="str">
        <v/>
      </c>
      <c r="CA193" s="7" t="str">
        <v/>
      </c>
      <c r="CC193" s="8" t="s">
        <v>92</v>
      </c>
      <c r="CD193" s="7">
        <f t="shared" si="68"/>
        <v>69</v>
      </c>
      <c r="CE193" s="10">
        <v>7.1790000000000003</v>
      </c>
      <c r="CF193" s="11" t="s">
        <v>134</v>
      </c>
      <c r="CG193" s="7" t="str">
        <v/>
      </c>
      <c r="CH193" s="7" t="str">
        <v/>
      </c>
      <c r="CJ193" s="8" t="s">
        <v>92</v>
      </c>
      <c r="CK193" s="7">
        <f t="shared" si="69"/>
        <v>69</v>
      </c>
      <c r="CL193" s="10">
        <v>7.1790000000000003</v>
      </c>
      <c r="CM193" s="11" t="s">
        <v>134</v>
      </c>
      <c r="CN193" s="7" t="str">
        <v/>
      </c>
      <c r="CO193" s="7" t="str">
        <v/>
      </c>
      <c r="CQ193" s="8" t="s">
        <v>92</v>
      </c>
      <c r="CR193" s="7">
        <f t="shared" si="70"/>
        <v>69</v>
      </c>
      <c r="CS193" s="10">
        <v>7.1790000000000003</v>
      </c>
      <c r="CT193" s="11" t="s">
        <v>134</v>
      </c>
      <c r="CU193" s="7" t="str">
        <v/>
      </c>
      <c r="CV193" s="7" t="str">
        <v/>
      </c>
      <c r="CX193" s="8" t="s">
        <v>92</v>
      </c>
      <c r="CY193" s="7">
        <f t="shared" si="71"/>
        <v>69</v>
      </c>
      <c r="CZ193" s="10">
        <v>7.1790000000000003</v>
      </c>
      <c r="DA193" s="11" t="s">
        <v>134</v>
      </c>
      <c r="DB193" s="7" t="str">
        <v/>
      </c>
      <c r="DC193" s="7" t="str">
        <v/>
      </c>
      <c r="DE193" s="8" t="s">
        <v>92</v>
      </c>
      <c r="DF193" s="7">
        <f t="shared" si="72"/>
        <v>69</v>
      </c>
      <c r="DG193" s="10">
        <v>7.1790000000000003</v>
      </c>
      <c r="DH193" s="11" t="s">
        <v>134</v>
      </c>
      <c r="DI193" s="7" t="str">
        <v/>
      </c>
      <c r="DJ193" s="7" t="str">
        <v/>
      </c>
      <c r="DL193" s="8" t="s">
        <v>92</v>
      </c>
      <c r="DM193" s="7">
        <f t="shared" si="73"/>
        <v>69</v>
      </c>
      <c r="DN193" s="10">
        <v>7.1790000000000003</v>
      </c>
      <c r="DO193" s="11" t="s">
        <v>134</v>
      </c>
      <c r="DP193" s="7" t="str">
        <v/>
      </c>
      <c r="DQ193" s="7" t="str">
        <v/>
      </c>
      <c r="DS193" s="8" t="s">
        <v>92</v>
      </c>
      <c r="DT193" s="7">
        <f t="shared" si="74"/>
        <v>69</v>
      </c>
      <c r="DU193" s="10">
        <v>7.1790000000000003</v>
      </c>
      <c r="DV193" s="11" t="s">
        <v>134</v>
      </c>
      <c r="DW193" s="7" t="str">
        <v/>
      </c>
      <c r="DX193" s="7" t="str">
        <v/>
      </c>
      <c r="DZ193" s="8" t="s">
        <v>92</v>
      </c>
      <c r="EA193" s="7">
        <f t="shared" si="75"/>
        <v>69</v>
      </c>
      <c r="EB193" s="10">
        <v>7.1790000000000003</v>
      </c>
      <c r="EC193" s="11" t="s">
        <v>134</v>
      </c>
      <c r="ED193" s="7" t="str">
        <v/>
      </c>
      <c r="EE193" s="7" t="str">
        <v/>
      </c>
      <c r="EG193" s="8" t="s">
        <v>92</v>
      </c>
      <c r="EH193" s="7">
        <f t="shared" si="76"/>
        <v>69</v>
      </c>
      <c r="EI193" s="10">
        <v>7.1790000000000003</v>
      </c>
      <c r="EJ193" s="11" t="s">
        <v>134</v>
      </c>
      <c r="EK193" s="7" t="str">
        <v/>
      </c>
      <c r="EL193" s="7" t="str">
        <v/>
      </c>
      <c r="EN193" s="8" t="s">
        <v>92</v>
      </c>
      <c r="EO193" s="7">
        <f t="shared" si="77"/>
        <v>69</v>
      </c>
      <c r="EP193" s="10">
        <v>7.1790000000000003</v>
      </c>
      <c r="EQ193" s="11" t="s">
        <v>134</v>
      </c>
      <c r="ER193" s="7" t="str">
        <v/>
      </c>
      <c r="ES193" s="7" t="str">
        <v/>
      </c>
      <c r="EU193" s="8" t="s">
        <v>92</v>
      </c>
      <c r="EV193" s="7">
        <f t="shared" si="78"/>
        <v>69</v>
      </c>
      <c r="EW193" s="10">
        <v>7.1790000000000003</v>
      </c>
      <c r="EX193" s="11" t="s">
        <v>134</v>
      </c>
      <c r="EY193" s="7" t="str">
        <v/>
      </c>
      <c r="EZ193" s="7" t="str">
        <v/>
      </c>
      <c r="FB193" s="8" t="s">
        <v>92</v>
      </c>
      <c r="FC193" s="7">
        <f t="shared" si="79"/>
        <v>69</v>
      </c>
      <c r="FD193" s="10">
        <v>7.1790000000000003</v>
      </c>
      <c r="FE193" s="11" t="s">
        <v>134</v>
      </c>
      <c r="FF193" s="7" t="str">
        <v/>
      </c>
      <c r="FG193" s="7" t="str">
        <v/>
      </c>
      <c r="FI193" s="8" t="s">
        <v>92</v>
      </c>
      <c r="FJ193" s="7">
        <f t="shared" si="80"/>
        <v>69</v>
      </c>
      <c r="FK193" s="10">
        <v>7.1790000000000003</v>
      </c>
      <c r="FL193" s="11" t="s">
        <v>134</v>
      </c>
      <c r="FM193" s="7" t="str">
        <v/>
      </c>
      <c r="FN193" s="7" t="str">
        <v/>
      </c>
      <c r="FP193" s="8" t="s">
        <v>92</v>
      </c>
      <c r="FQ193" s="7">
        <f t="shared" si="81"/>
        <v>69</v>
      </c>
      <c r="FR193" s="10">
        <v>7.1790000000000003</v>
      </c>
      <c r="FS193" s="11" t="s">
        <v>134</v>
      </c>
      <c r="FT193" s="7" t="str">
        <v/>
      </c>
      <c r="FU193" s="7" t="str">
        <v/>
      </c>
      <c r="FW193" s="8" t="s">
        <v>92</v>
      </c>
      <c r="FX193" s="7">
        <f t="shared" si="82"/>
        <v>69</v>
      </c>
      <c r="FY193" s="10">
        <v>7.1790000000000003</v>
      </c>
      <c r="FZ193" s="11" t="s">
        <v>134</v>
      </c>
      <c r="GA193" s="7" t="str">
        <v/>
      </c>
      <c r="GB193" s="7" t="str">
        <v/>
      </c>
    </row>
    <row r="194" spans="2:184" ht="15.75" x14ac:dyDescent="0.25">
      <c r="B194" s="82">
        <f t="shared" si="83"/>
        <v>8100</v>
      </c>
      <c r="C194" s="8" t="s">
        <v>92</v>
      </c>
      <c r="D194" s="7">
        <f t="shared" si="56"/>
        <v>69</v>
      </c>
      <c r="E194" s="10">
        <v>8.1</v>
      </c>
      <c r="F194" s="11" t="s">
        <v>135</v>
      </c>
      <c r="G194" s="7" t="str">
        <v/>
      </c>
      <c r="H194" s="7" t="str">
        <v/>
      </c>
      <c r="J194" s="16">
        <f t="shared" si="57"/>
        <v>8100</v>
      </c>
      <c r="K194" s="8" t="s">
        <v>92</v>
      </c>
      <c r="L194" s="7">
        <f t="shared" si="58"/>
        <v>69</v>
      </c>
      <c r="M194" s="10">
        <v>8.1</v>
      </c>
      <c r="N194" s="11" t="s">
        <v>135</v>
      </c>
      <c r="O194" s="7" t="str">
        <v/>
      </c>
      <c r="P194" s="7" t="str">
        <v/>
      </c>
      <c r="R194" s="8" t="s">
        <v>92</v>
      </c>
      <c r="S194" s="7">
        <f t="shared" si="59"/>
        <v>69</v>
      </c>
      <c r="T194" s="10">
        <v>8.1</v>
      </c>
      <c r="U194" s="11" t="s">
        <v>135</v>
      </c>
      <c r="V194" s="7" t="str">
        <v/>
      </c>
      <c r="W194" s="7" t="str">
        <v/>
      </c>
      <c r="Y194" s="8" t="s">
        <v>92</v>
      </c>
      <c r="Z194" s="7">
        <f t="shared" si="60"/>
        <v>69</v>
      </c>
      <c r="AA194" s="10">
        <v>8.1</v>
      </c>
      <c r="AB194" s="11" t="s">
        <v>135</v>
      </c>
      <c r="AC194" s="7" t="str">
        <v/>
      </c>
      <c r="AD194" s="7" t="str">
        <v/>
      </c>
      <c r="AF194" s="8" t="s">
        <v>92</v>
      </c>
      <c r="AG194" s="7">
        <f t="shared" si="61"/>
        <v>69</v>
      </c>
      <c r="AH194" s="10">
        <v>8.1</v>
      </c>
      <c r="AI194" s="11" t="s">
        <v>135</v>
      </c>
      <c r="AJ194" s="7" t="str">
        <v/>
      </c>
      <c r="AK194" s="7" t="str">
        <v/>
      </c>
      <c r="AM194" s="8" t="s">
        <v>92</v>
      </c>
      <c r="AN194" s="7">
        <f t="shared" si="62"/>
        <v>69</v>
      </c>
      <c r="AO194" s="10">
        <v>8.1</v>
      </c>
      <c r="AP194" s="11" t="s">
        <v>135</v>
      </c>
      <c r="AQ194" s="7" t="str">
        <v/>
      </c>
      <c r="AR194" s="7" t="str">
        <v/>
      </c>
      <c r="AT194" s="8" t="s">
        <v>92</v>
      </c>
      <c r="AU194" s="7">
        <f t="shared" si="63"/>
        <v>69</v>
      </c>
      <c r="AV194" s="10">
        <v>8.1</v>
      </c>
      <c r="AW194" s="11" t="s">
        <v>135</v>
      </c>
      <c r="AX194" s="7" t="str">
        <v/>
      </c>
      <c r="AY194" s="7" t="str">
        <v/>
      </c>
      <c r="BA194" s="8" t="s">
        <v>92</v>
      </c>
      <c r="BB194" s="7">
        <f t="shared" si="64"/>
        <v>69</v>
      </c>
      <c r="BC194" s="10">
        <v>8.1</v>
      </c>
      <c r="BD194" s="11" t="s">
        <v>135</v>
      </c>
      <c r="BE194" s="7" t="str">
        <v/>
      </c>
      <c r="BF194" s="7" t="str">
        <v/>
      </c>
      <c r="BH194" s="8" t="s">
        <v>92</v>
      </c>
      <c r="BI194" s="7">
        <f t="shared" si="65"/>
        <v>69</v>
      </c>
      <c r="BJ194" s="10">
        <v>8.1</v>
      </c>
      <c r="BK194" s="11" t="s">
        <v>135</v>
      </c>
      <c r="BL194" s="7" t="str">
        <v/>
      </c>
      <c r="BM194" s="7" t="str">
        <v/>
      </c>
      <c r="BO194" s="8" t="s">
        <v>92</v>
      </c>
      <c r="BP194" s="7">
        <f t="shared" si="66"/>
        <v>69</v>
      </c>
      <c r="BQ194" s="10">
        <v>8.1</v>
      </c>
      <c r="BR194" s="11" t="s">
        <v>135</v>
      </c>
      <c r="BS194" s="7" t="str">
        <v/>
      </c>
      <c r="BT194" s="7" t="str">
        <v/>
      </c>
      <c r="BV194" s="8" t="s">
        <v>92</v>
      </c>
      <c r="BW194" s="7">
        <f t="shared" si="67"/>
        <v>69</v>
      </c>
      <c r="BX194" s="10">
        <v>8.1</v>
      </c>
      <c r="BY194" s="11" t="s">
        <v>135</v>
      </c>
      <c r="BZ194" s="7" t="str">
        <v/>
      </c>
      <c r="CA194" s="7" t="str">
        <v/>
      </c>
      <c r="CC194" s="8" t="s">
        <v>92</v>
      </c>
      <c r="CD194" s="7">
        <f t="shared" si="68"/>
        <v>69</v>
      </c>
      <c r="CE194" s="10">
        <v>8.1</v>
      </c>
      <c r="CF194" s="11" t="s">
        <v>135</v>
      </c>
      <c r="CG194" s="7" t="str">
        <v/>
      </c>
      <c r="CH194" s="7" t="str">
        <v/>
      </c>
      <c r="CJ194" s="8" t="s">
        <v>92</v>
      </c>
      <c r="CK194" s="7">
        <f t="shared" si="69"/>
        <v>69</v>
      </c>
      <c r="CL194" s="10">
        <v>8.1</v>
      </c>
      <c r="CM194" s="11" t="s">
        <v>135</v>
      </c>
      <c r="CN194" s="7" t="str">
        <v/>
      </c>
      <c r="CO194" s="7" t="str">
        <v/>
      </c>
      <c r="CQ194" s="8" t="s">
        <v>92</v>
      </c>
      <c r="CR194" s="7">
        <f t="shared" si="70"/>
        <v>69</v>
      </c>
      <c r="CS194" s="10">
        <v>8.1</v>
      </c>
      <c r="CT194" s="11" t="s">
        <v>135</v>
      </c>
      <c r="CU194" s="7" t="str">
        <v/>
      </c>
      <c r="CV194" s="7" t="str">
        <v/>
      </c>
      <c r="CX194" s="8" t="s">
        <v>92</v>
      </c>
      <c r="CY194" s="7">
        <f t="shared" si="71"/>
        <v>69</v>
      </c>
      <c r="CZ194" s="10">
        <v>8.1</v>
      </c>
      <c r="DA194" s="11" t="s">
        <v>135</v>
      </c>
      <c r="DB194" s="7" t="str">
        <v/>
      </c>
      <c r="DC194" s="7" t="str">
        <v/>
      </c>
      <c r="DE194" s="8" t="s">
        <v>92</v>
      </c>
      <c r="DF194" s="7">
        <f t="shared" si="72"/>
        <v>69</v>
      </c>
      <c r="DG194" s="10">
        <v>8.1</v>
      </c>
      <c r="DH194" s="11" t="s">
        <v>135</v>
      </c>
      <c r="DI194" s="7" t="str">
        <v/>
      </c>
      <c r="DJ194" s="7" t="str">
        <v/>
      </c>
      <c r="DL194" s="8" t="s">
        <v>92</v>
      </c>
      <c r="DM194" s="7">
        <f t="shared" si="73"/>
        <v>69</v>
      </c>
      <c r="DN194" s="10">
        <v>8.1</v>
      </c>
      <c r="DO194" s="11" t="s">
        <v>135</v>
      </c>
      <c r="DP194" s="7" t="str">
        <v/>
      </c>
      <c r="DQ194" s="7" t="str">
        <v/>
      </c>
      <c r="DS194" s="8" t="s">
        <v>92</v>
      </c>
      <c r="DT194" s="7">
        <f t="shared" si="74"/>
        <v>69</v>
      </c>
      <c r="DU194" s="10">
        <v>8.1</v>
      </c>
      <c r="DV194" s="11" t="s">
        <v>135</v>
      </c>
      <c r="DW194" s="7" t="str">
        <v/>
      </c>
      <c r="DX194" s="7" t="str">
        <v/>
      </c>
      <c r="DZ194" s="8" t="s">
        <v>92</v>
      </c>
      <c r="EA194" s="7">
        <f t="shared" si="75"/>
        <v>69</v>
      </c>
      <c r="EB194" s="10">
        <v>8.1</v>
      </c>
      <c r="EC194" s="11" t="s">
        <v>135</v>
      </c>
      <c r="ED194" s="7" t="str">
        <v/>
      </c>
      <c r="EE194" s="7" t="str">
        <v/>
      </c>
      <c r="EG194" s="8" t="s">
        <v>92</v>
      </c>
      <c r="EH194" s="7">
        <f t="shared" si="76"/>
        <v>69</v>
      </c>
      <c r="EI194" s="10">
        <v>8.1</v>
      </c>
      <c r="EJ194" s="11" t="s">
        <v>135</v>
      </c>
      <c r="EK194" s="7" t="str">
        <v/>
      </c>
      <c r="EL194" s="7" t="str">
        <v/>
      </c>
      <c r="EN194" s="8" t="s">
        <v>92</v>
      </c>
      <c r="EO194" s="7">
        <f t="shared" si="77"/>
        <v>69</v>
      </c>
      <c r="EP194" s="10">
        <v>8.1</v>
      </c>
      <c r="EQ194" s="11" t="s">
        <v>135</v>
      </c>
      <c r="ER194" s="7" t="str">
        <v/>
      </c>
      <c r="ES194" s="7" t="str">
        <v/>
      </c>
      <c r="EU194" s="8" t="s">
        <v>92</v>
      </c>
      <c r="EV194" s="7">
        <f t="shared" si="78"/>
        <v>69</v>
      </c>
      <c r="EW194" s="10">
        <v>8.1</v>
      </c>
      <c r="EX194" s="11" t="s">
        <v>135</v>
      </c>
      <c r="EY194" s="7" t="str">
        <v/>
      </c>
      <c r="EZ194" s="7" t="str">
        <v/>
      </c>
      <c r="FB194" s="8" t="s">
        <v>92</v>
      </c>
      <c r="FC194" s="7">
        <f t="shared" si="79"/>
        <v>69</v>
      </c>
      <c r="FD194" s="10">
        <v>8.1</v>
      </c>
      <c r="FE194" s="11" t="s">
        <v>135</v>
      </c>
      <c r="FF194" s="7" t="str">
        <v/>
      </c>
      <c r="FG194" s="7" t="str">
        <v/>
      </c>
      <c r="FI194" s="8" t="s">
        <v>92</v>
      </c>
      <c r="FJ194" s="7">
        <f t="shared" si="80"/>
        <v>69</v>
      </c>
      <c r="FK194" s="10">
        <v>8.1</v>
      </c>
      <c r="FL194" s="11" t="s">
        <v>135</v>
      </c>
      <c r="FM194" s="7" t="str">
        <v/>
      </c>
      <c r="FN194" s="7" t="str">
        <v/>
      </c>
      <c r="FP194" s="8" t="s">
        <v>92</v>
      </c>
      <c r="FQ194" s="7">
        <f t="shared" si="81"/>
        <v>69</v>
      </c>
      <c r="FR194" s="10">
        <v>8.1</v>
      </c>
      <c r="FS194" s="11" t="s">
        <v>135</v>
      </c>
      <c r="FT194" s="7" t="str">
        <v/>
      </c>
      <c r="FU194" s="7" t="str">
        <v/>
      </c>
      <c r="FW194" s="8" t="s">
        <v>92</v>
      </c>
      <c r="FX194" s="7">
        <f t="shared" si="82"/>
        <v>69</v>
      </c>
      <c r="FY194" s="10">
        <v>8.1</v>
      </c>
      <c r="FZ194" s="11" t="s">
        <v>135</v>
      </c>
      <c r="GA194" s="7" t="str">
        <v/>
      </c>
      <c r="GB194" s="7" t="str">
        <v/>
      </c>
    </row>
    <row r="195" spans="2:184" ht="15.75" x14ac:dyDescent="0.25">
      <c r="B195" s="82">
        <f t="shared" si="83"/>
        <v>50733</v>
      </c>
      <c r="C195" s="8" t="s">
        <v>92</v>
      </c>
      <c r="D195" s="7">
        <f t="shared" si="56"/>
        <v>69</v>
      </c>
      <c r="E195" s="10">
        <v>50.732999999999997</v>
      </c>
      <c r="F195" s="11" t="s">
        <v>132</v>
      </c>
      <c r="G195" s="7" t="str">
        <v/>
      </c>
      <c r="H195" s="7" t="str">
        <v/>
      </c>
      <c r="J195" s="16">
        <f t="shared" si="57"/>
        <v>50733</v>
      </c>
      <c r="K195" s="8" t="s">
        <v>92</v>
      </c>
      <c r="L195" s="7">
        <f t="shared" si="58"/>
        <v>69</v>
      </c>
      <c r="M195" s="10">
        <v>50.732999999999997</v>
      </c>
      <c r="N195" s="11" t="s">
        <v>132</v>
      </c>
      <c r="O195" s="7" t="str">
        <v/>
      </c>
      <c r="P195" s="7" t="str">
        <v/>
      </c>
      <c r="R195" s="8" t="s">
        <v>92</v>
      </c>
      <c r="S195" s="7">
        <f t="shared" si="59"/>
        <v>69</v>
      </c>
      <c r="T195" s="10">
        <v>50.732999999999997</v>
      </c>
      <c r="U195" s="11" t="s">
        <v>132</v>
      </c>
      <c r="V195" s="7" t="str">
        <v/>
      </c>
      <c r="W195" s="7" t="str">
        <v/>
      </c>
      <c r="Y195" s="8" t="s">
        <v>92</v>
      </c>
      <c r="Z195" s="7">
        <f t="shared" si="60"/>
        <v>69</v>
      </c>
      <c r="AA195" s="10">
        <v>50.732999999999997</v>
      </c>
      <c r="AB195" s="11" t="s">
        <v>132</v>
      </c>
      <c r="AC195" s="7" t="str">
        <v/>
      </c>
      <c r="AD195" s="7" t="str">
        <v/>
      </c>
      <c r="AF195" s="8" t="s">
        <v>92</v>
      </c>
      <c r="AG195" s="7">
        <f t="shared" si="61"/>
        <v>69</v>
      </c>
      <c r="AH195" s="10">
        <v>50.732999999999997</v>
      </c>
      <c r="AI195" s="11" t="s">
        <v>132</v>
      </c>
      <c r="AJ195" s="7" t="str">
        <v/>
      </c>
      <c r="AK195" s="7" t="str">
        <v/>
      </c>
      <c r="AM195" s="8" t="s">
        <v>92</v>
      </c>
      <c r="AN195" s="7">
        <f t="shared" si="62"/>
        <v>69</v>
      </c>
      <c r="AO195" s="10">
        <v>50.732999999999997</v>
      </c>
      <c r="AP195" s="11" t="s">
        <v>132</v>
      </c>
      <c r="AQ195" s="7" t="str">
        <v/>
      </c>
      <c r="AR195" s="7" t="str">
        <v/>
      </c>
      <c r="AT195" s="8" t="s">
        <v>92</v>
      </c>
      <c r="AU195" s="7">
        <f t="shared" si="63"/>
        <v>69</v>
      </c>
      <c r="AV195" s="10">
        <v>50.732999999999997</v>
      </c>
      <c r="AW195" s="11" t="s">
        <v>132</v>
      </c>
      <c r="AX195" s="7" t="str">
        <v/>
      </c>
      <c r="AY195" s="7" t="str">
        <v/>
      </c>
      <c r="BA195" s="8" t="s">
        <v>92</v>
      </c>
      <c r="BB195" s="7">
        <f t="shared" si="64"/>
        <v>69</v>
      </c>
      <c r="BC195" s="10">
        <v>50.732999999999997</v>
      </c>
      <c r="BD195" s="11" t="s">
        <v>132</v>
      </c>
      <c r="BE195" s="7" t="str">
        <v/>
      </c>
      <c r="BF195" s="7" t="str">
        <v/>
      </c>
      <c r="BH195" s="8" t="s">
        <v>92</v>
      </c>
      <c r="BI195" s="7">
        <f t="shared" si="65"/>
        <v>69</v>
      </c>
      <c r="BJ195" s="10">
        <v>50.732999999999997</v>
      </c>
      <c r="BK195" s="11" t="s">
        <v>132</v>
      </c>
      <c r="BL195" s="7" t="str">
        <v/>
      </c>
      <c r="BM195" s="7" t="str">
        <v/>
      </c>
      <c r="BO195" s="8" t="s">
        <v>92</v>
      </c>
      <c r="BP195" s="7">
        <f t="shared" si="66"/>
        <v>69</v>
      </c>
      <c r="BQ195" s="10">
        <v>50.732999999999997</v>
      </c>
      <c r="BR195" s="11" t="s">
        <v>132</v>
      </c>
      <c r="BS195" s="7" t="str">
        <v/>
      </c>
      <c r="BT195" s="7" t="str">
        <v/>
      </c>
      <c r="BV195" s="8" t="s">
        <v>92</v>
      </c>
      <c r="BW195" s="7">
        <f t="shared" si="67"/>
        <v>69</v>
      </c>
      <c r="BX195" s="10">
        <v>50.732999999999997</v>
      </c>
      <c r="BY195" s="11" t="s">
        <v>132</v>
      </c>
      <c r="BZ195" s="7" t="str">
        <v/>
      </c>
      <c r="CA195" s="7" t="str">
        <v/>
      </c>
      <c r="CC195" s="8" t="s">
        <v>92</v>
      </c>
      <c r="CD195" s="7">
        <f t="shared" si="68"/>
        <v>69</v>
      </c>
      <c r="CE195" s="10">
        <v>50.732999999999997</v>
      </c>
      <c r="CF195" s="11" t="s">
        <v>132</v>
      </c>
      <c r="CG195" s="7" t="str">
        <v/>
      </c>
      <c r="CH195" s="7" t="str">
        <v/>
      </c>
      <c r="CJ195" s="8" t="s">
        <v>92</v>
      </c>
      <c r="CK195" s="7">
        <f t="shared" si="69"/>
        <v>69</v>
      </c>
      <c r="CL195" s="10">
        <v>50.732999999999997</v>
      </c>
      <c r="CM195" s="11" t="s">
        <v>132</v>
      </c>
      <c r="CN195" s="7" t="str">
        <v/>
      </c>
      <c r="CO195" s="7" t="str">
        <v/>
      </c>
      <c r="CQ195" s="8" t="s">
        <v>92</v>
      </c>
      <c r="CR195" s="7">
        <f t="shared" si="70"/>
        <v>69</v>
      </c>
      <c r="CS195" s="10">
        <v>50.732999999999997</v>
      </c>
      <c r="CT195" s="11" t="s">
        <v>132</v>
      </c>
      <c r="CU195" s="7" t="str">
        <v/>
      </c>
      <c r="CV195" s="7" t="str">
        <v/>
      </c>
      <c r="CX195" s="8" t="s">
        <v>92</v>
      </c>
      <c r="CY195" s="7">
        <f t="shared" si="71"/>
        <v>69</v>
      </c>
      <c r="CZ195" s="10">
        <v>50.732999999999997</v>
      </c>
      <c r="DA195" s="11" t="s">
        <v>132</v>
      </c>
      <c r="DB195" s="7" t="str">
        <v/>
      </c>
      <c r="DC195" s="7" t="str">
        <v/>
      </c>
      <c r="DE195" s="8" t="s">
        <v>92</v>
      </c>
      <c r="DF195" s="7">
        <f t="shared" si="72"/>
        <v>69</v>
      </c>
      <c r="DG195" s="10">
        <v>50.732999999999997</v>
      </c>
      <c r="DH195" s="11" t="s">
        <v>132</v>
      </c>
      <c r="DI195" s="7" t="str">
        <v/>
      </c>
      <c r="DJ195" s="7" t="str">
        <v/>
      </c>
      <c r="DL195" s="8" t="s">
        <v>92</v>
      </c>
      <c r="DM195" s="7">
        <f t="shared" si="73"/>
        <v>69</v>
      </c>
      <c r="DN195" s="10">
        <v>50.732999999999997</v>
      </c>
      <c r="DO195" s="11" t="s">
        <v>132</v>
      </c>
      <c r="DP195" s="7" t="str">
        <v/>
      </c>
      <c r="DQ195" s="7" t="str">
        <v/>
      </c>
      <c r="DS195" s="8" t="s">
        <v>92</v>
      </c>
      <c r="DT195" s="7">
        <f t="shared" si="74"/>
        <v>69</v>
      </c>
      <c r="DU195" s="10">
        <v>50.732999999999997</v>
      </c>
      <c r="DV195" s="11" t="s">
        <v>132</v>
      </c>
      <c r="DW195" s="7" t="str">
        <v/>
      </c>
      <c r="DX195" s="7" t="str">
        <v/>
      </c>
      <c r="DZ195" s="8" t="s">
        <v>92</v>
      </c>
      <c r="EA195" s="7">
        <f t="shared" si="75"/>
        <v>69</v>
      </c>
      <c r="EB195" s="10">
        <v>50.732999999999997</v>
      </c>
      <c r="EC195" s="11" t="s">
        <v>132</v>
      </c>
      <c r="ED195" s="7" t="str">
        <v/>
      </c>
      <c r="EE195" s="7" t="str">
        <v/>
      </c>
      <c r="EG195" s="8" t="s">
        <v>92</v>
      </c>
      <c r="EH195" s="7">
        <f t="shared" si="76"/>
        <v>69</v>
      </c>
      <c r="EI195" s="10">
        <v>50.732999999999997</v>
      </c>
      <c r="EJ195" s="11" t="s">
        <v>132</v>
      </c>
      <c r="EK195" s="7" t="str">
        <v/>
      </c>
      <c r="EL195" s="7" t="str">
        <v/>
      </c>
      <c r="EN195" s="8" t="s">
        <v>92</v>
      </c>
      <c r="EO195" s="7">
        <f t="shared" si="77"/>
        <v>69</v>
      </c>
      <c r="EP195" s="10">
        <v>50.732999999999997</v>
      </c>
      <c r="EQ195" s="11" t="s">
        <v>132</v>
      </c>
      <c r="ER195" s="7" t="str">
        <v/>
      </c>
      <c r="ES195" s="7" t="str">
        <v/>
      </c>
      <c r="EU195" s="8" t="s">
        <v>92</v>
      </c>
      <c r="EV195" s="7">
        <f t="shared" si="78"/>
        <v>69</v>
      </c>
      <c r="EW195" s="10">
        <v>50.732999999999997</v>
      </c>
      <c r="EX195" s="11" t="s">
        <v>132</v>
      </c>
      <c r="EY195" s="7" t="str">
        <v/>
      </c>
      <c r="EZ195" s="7" t="str">
        <v/>
      </c>
      <c r="FB195" s="8" t="s">
        <v>92</v>
      </c>
      <c r="FC195" s="7">
        <f t="shared" si="79"/>
        <v>69</v>
      </c>
      <c r="FD195" s="10">
        <v>50.732999999999997</v>
      </c>
      <c r="FE195" s="11" t="s">
        <v>132</v>
      </c>
      <c r="FF195" s="7" t="str">
        <v/>
      </c>
      <c r="FG195" s="7" t="str">
        <v/>
      </c>
      <c r="FI195" s="8" t="s">
        <v>92</v>
      </c>
      <c r="FJ195" s="7">
        <f t="shared" si="80"/>
        <v>69</v>
      </c>
      <c r="FK195" s="10">
        <v>50.732999999999997</v>
      </c>
      <c r="FL195" s="11" t="s">
        <v>132</v>
      </c>
      <c r="FM195" s="7" t="str">
        <v/>
      </c>
      <c r="FN195" s="7" t="str">
        <v/>
      </c>
      <c r="FP195" s="8" t="s">
        <v>92</v>
      </c>
      <c r="FQ195" s="7">
        <f t="shared" si="81"/>
        <v>69</v>
      </c>
      <c r="FR195" s="10">
        <v>50.732999999999997</v>
      </c>
      <c r="FS195" s="11" t="s">
        <v>132</v>
      </c>
      <c r="FT195" s="7" t="str">
        <v/>
      </c>
      <c r="FU195" s="7" t="str">
        <v/>
      </c>
      <c r="FW195" s="8" t="s">
        <v>92</v>
      </c>
      <c r="FX195" s="7">
        <f t="shared" si="82"/>
        <v>69</v>
      </c>
      <c r="FY195" s="10">
        <v>50.732999999999997</v>
      </c>
      <c r="FZ195" s="11" t="s">
        <v>132</v>
      </c>
      <c r="GA195" s="7" t="str">
        <v/>
      </c>
      <c r="GB195" s="7" t="str">
        <v/>
      </c>
    </row>
    <row r="196" spans="2:184" ht="15.75" x14ac:dyDescent="0.25">
      <c r="B196" s="82">
        <f t="shared" si="83"/>
        <v>57576</v>
      </c>
      <c r="C196" s="8" t="s">
        <v>92</v>
      </c>
      <c r="D196" s="7">
        <f t="shared" ref="D196:D259" si="84">VLOOKUP(C196,$C$284:$D$377,2,FALSE)</f>
        <v>69</v>
      </c>
      <c r="E196" s="10">
        <v>57.576000000000001</v>
      </c>
      <c r="F196" s="11" t="s">
        <v>133</v>
      </c>
      <c r="G196" s="7" t="str">
        <v/>
      </c>
      <c r="H196" s="7" t="str">
        <v/>
      </c>
      <c r="J196" s="16">
        <f t="shared" ref="J196:J252" si="85">M196*1000</f>
        <v>57576</v>
      </c>
      <c r="K196" s="8" t="s">
        <v>92</v>
      </c>
      <c r="L196" s="7">
        <f t="shared" ref="L196:L259" si="86">VLOOKUP(K196,$C$284:$D$377,2,FALSE)</f>
        <v>69</v>
      </c>
      <c r="M196" s="10">
        <v>57.576000000000001</v>
      </c>
      <c r="N196" s="11" t="s">
        <v>133</v>
      </c>
      <c r="O196" s="7" t="str">
        <v/>
      </c>
      <c r="P196" s="7" t="str">
        <v/>
      </c>
      <c r="R196" s="8" t="s">
        <v>92</v>
      </c>
      <c r="S196" s="7">
        <f t="shared" ref="S196:S259" si="87">VLOOKUP(R196,$C$284:$D$377,2,FALSE)</f>
        <v>69</v>
      </c>
      <c r="T196" s="10">
        <v>57.576000000000001</v>
      </c>
      <c r="U196" s="11" t="s">
        <v>133</v>
      </c>
      <c r="V196" s="7" t="str">
        <v/>
      </c>
      <c r="W196" s="7" t="str">
        <v/>
      </c>
      <c r="Y196" s="8" t="s">
        <v>92</v>
      </c>
      <c r="Z196" s="7">
        <f t="shared" ref="Z196:Z259" si="88">VLOOKUP(Y196,$C$284:$D$377,2,FALSE)</f>
        <v>69</v>
      </c>
      <c r="AA196" s="10">
        <v>57.576000000000001</v>
      </c>
      <c r="AB196" s="11" t="s">
        <v>133</v>
      </c>
      <c r="AC196" s="7" t="str">
        <v/>
      </c>
      <c r="AD196" s="7" t="str">
        <v/>
      </c>
      <c r="AF196" s="8" t="s">
        <v>92</v>
      </c>
      <c r="AG196" s="7">
        <f t="shared" ref="AG196:AG259" si="89">VLOOKUP(AF196,$C$284:$D$377,2,FALSE)</f>
        <v>69</v>
      </c>
      <c r="AH196" s="10">
        <v>57.576000000000001</v>
      </c>
      <c r="AI196" s="11" t="s">
        <v>133</v>
      </c>
      <c r="AJ196" s="7" t="str">
        <v/>
      </c>
      <c r="AK196" s="7" t="str">
        <v/>
      </c>
      <c r="AM196" s="8" t="s">
        <v>92</v>
      </c>
      <c r="AN196" s="7">
        <f t="shared" ref="AN196:AN259" si="90">VLOOKUP(AM196,$C$284:$D$377,2,FALSE)</f>
        <v>69</v>
      </c>
      <c r="AO196" s="10">
        <v>57.576000000000001</v>
      </c>
      <c r="AP196" s="11" t="s">
        <v>133</v>
      </c>
      <c r="AQ196" s="7" t="str">
        <v/>
      </c>
      <c r="AR196" s="7" t="str">
        <v/>
      </c>
      <c r="AT196" s="8" t="s">
        <v>92</v>
      </c>
      <c r="AU196" s="7">
        <f t="shared" ref="AU196:AU259" si="91">VLOOKUP(AT196,$C$284:$D$377,2,FALSE)</f>
        <v>69</v>
      </c>
      <c r="AV196" s="10">
        <v>57.576000000000001</v>
      </c>
      <c r="AW196" s="11" t="s">
        <v>133</v>
      </c>
      <c r="AX196" s="7" t="str">
        <v/>
      </c>
      <c r="AY196" s="7" t="str">
        <v/>
      </c>
      <c r="BA196" s="8" t="s">
        <v>92</v>
      </c>
      <c r="BB196" s="7">
        <f t="shared" ref="BB196:BB259" si="92">VLOOKUP(BA196,$C$284:$D$377,2,FALSE)</f>
        <v>69</v>
      </c>
      <c r="BC196" s="10">
        <v>57.576000000000001</v>
      </c>
      <c r="BD196" s="11" t="s">
        <v>133</v>
      </c>
      <c r="BE196" s="7" t="str">
        <v/>
      </c>
      <c r="BF196" s="7" t="str">
        <v/>
      </c>
      <c r="BH196" s="8" t="s">
        <v>92</v>
      </c>
      <c r="BI196" s="7">
        <f t="shared" ref="BI196:BI259" si="93">VLOOKUP(BH196,$C$284:$D$377,2,FALSE)</f>
        <v>69</v>
      </c>
      <c r="BJ196" s="10">
        <v>57.576000000000001</v>
      </c>
      <c r="BK196" s="11" t="s">
        <v>133</v>
      </c>
      <c r="BL196" s="7" t="str">
        <v/>
      </c>
      <c r="BM196" s="7" t="str">
        <v/>
      </c>
      <c r="BO196" s="8" t="s">
        <v>92</v>
      </c>
      <c r="BP196" s="7">
        <f t="shared" ref="BP196:BP259" si="94">VLOOKUP(BO196,$C$284:$D$377,2,FALSE)</f>
        <v>69</v>
      </c>
      <c r="BQ196" s="10">
        <v>57.576000000000001</v>
      </c>
      <c r="BR196" s="11" t="s">
        <v>133</v>
      </c>
      <c r="BS196" s="7" t="str">
        <v/>
      </c>
      <c r="BT196" s="7" t="str">
        <v/>
      </c>
      <c r="BV196" s="8" t="s">
        <v>92</v>
      </c>
      <c r="BW196" s="7">
        <f t="shared" ref="BW196:BW259" si="95">VLOOKUP(BV196,$C$284:$D$377,2,FALSE)</f>
        <v>69</v>
      </c>
      <c r="BX196" s="10">
        <v>57.576000000000001</v>
      </c>
      <c r="BY196" s="11" t="s">
        <v>133</v>
      </c>
      <c r="BZ196" s="7" t="str">
        <v/>
      </c>
      <c r="CA196" s="7" t="str">
        <v/>
      </c>
      <c r="CC196" s="8" t="s">
        <v>92</v>
      </c>
      <c r="CD196" s="7">
        <f t="shared" ref="CD196:CD259" si="96">VLOOKUP(CC196,$C$284:$D$377,2,FALSE)</f>
        <v>69</v>
      </c>
      <c r="CE196" s="10">
        <v>57.576000000000001</v>
      </c>
      <c r="CF196" s="11" t="s">
        <v>133</v>
      </c>
      <c r="CG196" s="7" t="str">
        <v/>
      </c>
      <c r="CH196" s="7" t="str">
        <v/>
      </c>
      <c r="CJ196" s="8" t="s">
        <v>92</v>
      </c>
      <c r="CK196" s="7">
        <f t="shared" ref="CK196:CK259" si="97">VLOOKUP(CJ196,$C$284:$D$377,2,FALSE)</f>
        <v>69</v>
      </c>
      <c r="CL196" s="10">
        <v>57.576000000000001</v>
      </c>
      <c r="CM196" s="11" t="s">
        <v>133</v>
      </c>
      <c r="CN196" s="7" t="str">
        <v/>
      </c>
      <c r="CO196" s="7" t="str">
        <v/>
      </c>
      <c r="CQ196" s="8" t="s">
        <v>92</v>
      </c>
      <c r="CR196" s="7">
        <f t="shared" ref="CR196:CR259" si="98">VLOOKUP(CQ196,$C$284:$D$377,2,FALSE)</f>
        <v>69</v>
      </c>
      <c r="CS196" s="10">
        <v>57.576000000000001</v>
      </c>
      <c r="CT196" s="11" t="s">
        <v>133</v>
      </c>
      <c r="CU196" s="7" t="str">
        <v/>
      </c>
      <c r="CV196" s="7" t="str">
        <v/>
      </c>
      <c r="CX196" s="8" t="s">
        <v>92</v>
      </c>
      <c r="CY196" s="7">
        <f t="shared" ref="CY196:CY259" si="99">VLOOKUP(CX196,$C$284:$D$377,2,FALSE)</f>
        <v>69</v>
      </c>
      <c r="CZ196" s="10">
        <v>57.576000000000001</v>
      </c>
      <c r="DA196" s="11" t="s">
        <v>133</v>
      </c>
      <c r="DB196" s="7" t="str">
        <v/>
      </c>
      <c r="DC196" s="7" t="str">
        <v/>
      </c>
      <c r="DE196" s="8" t="s">
        <v>92</v>
      </c>
      <c r="DF196" s="7">
        <f t="shared" ref="DF196:DF259" si="100">VLOOKUP(DE196,$C$284:$D$377,2,FALSE)</f>
        <v>69</v>
      </c>
      <c r="DG196" s="10">
        <v>57.576000000000001</v>
      </c>
      <c r="DH196" s="11" t="s">
        <v>133</v>
      </c>
      <c r="DI196" s="7" t="str">
        <v/>
      </c>
      <c r="DJ196" s="7" t="str">
        <v/>
      </c>
      <c r="DL196" s="8" t="s">
        <v>92</v>
      </c>
      <c r="DM196" s="7">
        <f t="shared" ref="DM196:DM259" si="101">VLOOKUP(DL196,$C$284:$D$377,2,FALSE)</f>
        <v>69</v>
      </c>
      <c r="DN196" s="10">
        <v>57.576000000000001</v>
      </c>
      <c r="DO196" s="11" t="s">
        <v>133</v>
      </c>
      <c r="DP196" s="7" t="str">
        <v/>
      </c>
      <c r="DQ196" s="7" t="str">
        <v/>
      </c>
      <c r="DS196" s="8" t="s">
        <v>92</v>
      </c>
      <c r="DT196" s="7">
        <f t="shared" ref="DT196:DT259" si="102">VLOOKUP(DS196,$C$284:$D$377,2,FALSE)</f>
        <v>69</v>
      </c>
      <c r="DU196" s="10">
        <v>57.576000000000001</v>
      </c>
      <c r="DV196" s="11" t="s">
        <v>133</v>
      </c>
      <c r="DW196" s="7" t="str">
        <v/>
      </c>
      <c r="DX196" s="7" t="str">
        <v/>
      </c>
      <c r="DZ196" s="8" t="s">
        <v>92</v>
      </c>
      <c r="EA196" s="7">
        <f t="shared" ref="EA196:EA259" si="103">VLOOKUP(DZ196,$C$284:$D$377,2,FALSE)</f>
        <v>69</v>
      </c>
      <c r="EB196" s="10">
        <v>57.576000000000001</v>
      </c>
      <c r="EC196" s="11" t="s">
        <v>133</v>
      </c>
      <c r="ED196" s="7" t="str">
        <v/>
      </c>
      <c r="EE196" s="7" t="str">
        <v/>
      </c>
      <c r="EG196" s="8" t="s">
        <v>92</v>
      </c>
      <c r="EH196" s="7">
        <f t="shared" ref="EH196:EH259" si="104">VLOOKUP(EG196,$C$284:$D$377,2,FALSE)</f>
        <v>69</v>
      </c>
      <c r="EI196" s="10">
        <v>57.576000000000001</v>
      </c>
      <c r="EJ196" s="11" t="s">
        <v>133</v>
      </c>
      <c r="EK196" s="7" t="str">
        <v/>
      </c>
      <c r="EL196" s="7" t="str">
        <v/>
      </c>
      <c r="EN196" s="8" t="s">
        <v>92</v>
      </c>
      <c r="EO196" s="7">
        <f t="shared" ref="EO196:EO259" si="105">VLOOKUP(EN196,$C$284:$D$377,2,FALSE)</f>
        <v>69</v>
      </c>
      <c r="EP196" s="10">
        <v>57.576000000000001</v>
      </c>
      <c r="EQ196" s="11" t="s">
        <v>133</v>
      </c>
      <c r="ER196" s="7" t="str">
        <v/>
      </c>
      <c r="ES196" s="7" t="str">
        <v/>
      </c>
      <c r="EU196" s="8" t="s">
        <v>92</v>
      </c>
      <c r="EV196" s="7">
        <f t="shared" ref="EV196:EV259" si="106">VLOOKUP(EU196,$C$284:$D$377,2,FALSE)</f>
        <v>69</v>
      </c>
      <c r="EW196" s="10">
        <v>57.576000000000001</v>
      </c>
      <c r="EX196" s="11" t="s">
        <v>133</v>
      </c>
      <c r="EY196" s="7" t="str">
        <v/>
      </c>
      <c r="EZ196" s="7" t="str">
        <v/>
      </c>
      <c r="FB196" s="8" t="s">
        <v>92</v>
      </c>
      <c r="FC196" s="7">
        <f t="shared" ref="FC196:FC259" si="107">VLOOKUP(FB196,$C$284:$D$377,2,FALSE)</f>
        <v>69</v>
      </c>
      <c r="FD196" s="10">
        <v>57.576000000000001</v>
      </c>
      <c r="FE196" s="11" t="s">
        <v>133</v>
      </c>
      <c r="FF196" s="7" t="str">
        <v/>
      </c>
      <c r="FG196" s="7" t="str">
        <v/>
      </c>
      <c r="FI196" s="8" t="s">
        <v>92</v>
      </c>
      <c r="FJ196" s="7">
        <f t="shared" ref="FJ196:FJ259" si="108">VLOOKUP(FI196,$C$284:$D$377,2,FALSE)</f>
        <v>69</v>
      </c>
      <c r="FK196" s="10">
        <v>57.576000000000001</v>
      </c>
      <c r="FL196" s="11" t="s">
        <v>133</v>
      </c>
      <c r="FM196" s="7" t="str">
        <v/>
      </c>
      <c r="FN196" s="7" t="str">
        <v/>
      </c>
      <c r="FP196" s="8" t="s">
        <v>92</v>
      </c>
      <c r="FQ196" s="7">
        <f t="shared" ref="FQ196:FQ259" si="109">VLOOKUP(FP196,$C$284:$D$377,2,FALSE)</f>
        <v>69</v>
      </c>
      <c r="FR196" s="10">
        <v>57.576000000000001</v>
      </c>
      <c r="FS196" s="11" t="s">
        <v>133</v>
      </c>
      <c r="FT196" s="7" t="str">
        <v/>
      </c>
      <c r="FU196" s="7" t="str">
        <v/>
      </c>
      <c r="FW196" s="8" t="s">
        <v>92</v>
      </c>
      <c r="FX196" s="7">
        <f t="shared" ref="FX196:FX259" si="110">VLOOKUP(FW196,$C$284:$D$377,2,FALSE)</f>
        <v>69</v>
      </c>
      <c r="FY196" s="10">
        <v>57.576000000000001</v>
      </c>
      <c r="FZ196" s="11" t="s">
        <v>133</v>
      </c>
      <c r="GA196" s="7" t="str">
        <v/>
      </c>
      <c r="GB196" s="7" t="str">
        <v/>
      </c>
    </row>
    <row r="197" spans="2:184" ht="15.75" x14ac:dyDescent="0.25">
      <c r="B197" s="82">
        <f t="shared" ref="B197:B260" si="111">IF($A$3=$A$26,E197,E197*1000)</f>
        <v>7411</v>
      </c>
      <c r="C197" s="8" t="s">
        <v>93</v>
      </c>
      <c r="D197" s="7">
        <f t="shared" si="84"/>
        <v>70</v>
      </c>
      <c r="E197" s="17">
        <v>7.4109999999999996</v>
      </c>
      <c r="F197" s="11" t="s">
        <v>134</v>
      </c>
      <c r="G197" s="7" t="str">
        <v/>
      </c>
      <c r="H197" s="7" t="str">
        <v/>
      </c>
      <c r="J197" s="16">
        <f t="shared" si="85"/>
        <v>7414</v>
      </c>
      <c r="K197" s="8" t="s">
        <v>93</v>
      </c>
      <c r="L197" s="7">
        <f t="shared" si="86"/>
        <v>70</v>
      </c>
      <c r="M197" s="10">
        <v>7.4139999999999997</v>
      </c>
      <c r="N197" s="11" t="s">
        <v>134</v>
      </c>
      <c r="O197" s="7" t="str">
        <v/>
      </c>
      <c r="P197" s="7" t="str">
        <v/>
      </c>
      <c r="R197" s="8" t="s">
        <v>93</v>
      </c>
      <c r="S197" s="7">
        <f t="shared" si="87"/>
        <v>70</v>
      </c>
      <c r="T197" s="10">
        <v>7.4139999999999997</v>
      </c>
      <c r="U197" s="11" t="s">
        <v>134</v>
      </c>
      <c r="V197" s="7" t="str">
        <v/>
      </c>
      <c r="W197" s="7" t="str">
        <v/>
      </c>
      <c r="Y197" s="8" t="s">
        <v>93</v>
      </c>
      <c r="Z197" s="7">
        <f t="shared" si="88"/>
        <v>70</v>
      </c>
      <c r="AA197" s="10">
        <v>7.4139999999999997</v>
      </c>
      <c r="AB197" s="11" t="s">
        <v>134</v>
      </c>
      <c r="AC197" s="7" t="str">
        <v/>
      </c>
      <c r="AD197" s="7" t="str">
        <v/>
      </c>
      <c r="AF197" s="8" t="s">
        <v>93</v>
      </c>
      <c r="AG197" s="7">
        <f t="shared" si="89"/>
        <v>70</v>
      </c>
      <c r="AH197" s="10">
        <v>7.4139999999999997</v>
      </c>
      <c r="AI197" s="11" t="s">
        <v>134</v>
      </c>
      <c r="AJ197" s="7" t="str">
        <v/>
      </c>
      <c r="AK197" s="7" t="str">
        <v/>
      </c>
      <c r="AM197" s="8" t="s">
        <v>93</v>
      </c>
      <c r="AN197" s="7">
        <f t="shared" si="90"/>
        <v>70</v>
      </c>
      <c r="AO197" s="10">
        <v>7.4139999999999997</v>
      </c>
      <c r="AP197" s="11" t="s">
        <v>134</v>
      </c>
      <c r="AQ197" s="7" t="str">
        <v/>
      </c>
      <c r="AR197" s="7" t="str">
        <v/>
      </c>
      <c r="AT197" s="8" t="s">
        <v>93</v>
      </c>
      <c r="AU197" s="7">
        <f t="shared" si="91"/>
        <v>70</v>
      </c>
      <c r="AV197" s="10">
        <v>7.4139999999999997</v>
      </c>
      <c r="AW197" s="11" t="s">
        <v>134</v>
      </c>
      <c r="AX197" s="7" t="str">
        <v/>
      </c>
      <c r="AY197" s="7" t="str">
        <v/>
      </c>
      <c r="BA197" s="8" t="s">
        <v>93</v>
      </c>
      <c r="BB197" s="7">
        <f t="shared" si="92"/>
        <v>70</v>
      </c>
      <c r="BC197" s="10">
        <v>7.4139999999999997</v>
      </c>
      <c r="BD197" s="11" t="s">
        <v>134</v>
      </c>
      <c r="BE197" s="7" t="str">
        <v/>
      </c>
      <c r="BF197" s="7" t="str">
        <v/>
      </c>
      <c r="BH197" s="8" t="s">
        <v>93</v>
      </c>
      <c r="BI197" s="7">
        <f t="shared" si="93"/>
        <v>70</v>
      </c>
      <c r="BJ197" s="10">
        <v>7.4139999999999997</v>
      </c>
      <c r="BK197" s="11" t="s">
        <v>134</v>
      </c>
      <c r="BL197" s="7" t="str">
        <v/>
      </c>
      <c r="BM197" s="7" t="str">
        <v/>
      </c>
      <c r="BO197" s="8" t="s">
        <v>93</v>
      </c>
      <c r="BP197" s="7">
        <f t="shared" si="94"/>
        <v>70</v>
      </c>
      <c r="BQ197" s="10">
        <v>7.4139999999999997</v>
      </c>
      <c r="BR197" s="11" t="s">
        <v>134</v>
      </c>
      <c r="BS197" s="7" t="str">
        <v/>
      </c>
      <c r="BT197" s="7" t="str">
        <v/>
      </c>
      <c r="BV197" s="8" t="s">
        <v>93</v>
      </c>
      <c r="BW197" s="7">
        <f t="shared" si="95"/>
        <v>70</v>
      </c>
      <c r="BX197" s="10">
        <v>7.4139999999999997</v>
      </c>
      <c r="BY197" s="11" t="s">
        <v>134</v>
      </c>
      <c r="BZ197" s="7" t="str">
        <v/>
      </c>
      <c r="CA197" s="7" t="str">
        <v/>
      </c>
      <c r="CC197" s="8" t="s">
        <v>93</v>
      </c>
      <c r="CD197" s="7">
        <f t="shared" si="96"/>
        <v>70</v>
      </c>
      <c r="CE197" s="10">
        <v>7.4139999999999997</v>
      </c>
      <c r="CF197" s="11" t="s">
        <v>134</v>
      </c>
      <c r="CG197" s="7" t="str">
        <v/>
      </c>
      <c r="CH197" s="7" t="str">
        <v/>
      </c>
      <c r="CJ197" s="8" t="s">
        <v>93</v>
      </c>
      <c r="CK197" s="7">
        <f t="shared" si="97"/>
        <v>70</v>
      </c>
      <c r="CL197" s="10">
        <v>7.4139999999999997</v>
      </c>
      <c r="CM197" s="11" t="s">
        <v>134</v>
      </c>
      <c r="CN197" s="7" t="str">
        <v/>
      </c>
      <c r="CO197" s="7" t="str">
        <v/>
      </c>
      <c r="CQ197" s="8" t="s">
        <v>93</v>
      </c>
      <c r="CR197" s="7">
        <f t="shared" si="98"/>
        <v>70</v>
      </c>
      <c r="CS197" s="10">
        <v>7.4139999999999997</v>
      </c>
      <c r="CT197" s="11" t="s">
        <v>134</v>
      </c>
      <c r="CU197" s="7" t="str">
        <v/>
      </c>
      <c r="CV197" s="7" t="str">
        <v/>
      </c>
      <c r="CX197" s="8" t="s">
        <v>93</v>
      </c>
      <c r="CY197" s="7">
        <f t="shared" si="99"/>
        <v>70</v>
      </c>
      <c r="CZ197" s="10">
        <v>7.4139999999999997</v>
      </c>
      <c r="DA197" s="11" t="s">
        <v>134</v>
      </c>
      <c r="DB197" s="7" t="str">
        <v/>
      </c>
      <c r="DC197" s="7" t="str">
        <v/>
      </c>
      <c r="DE197" s="8" t="s">
        <v>93</v>
      </c>
      <c r="DF197" s="7">
        <f t="shared" si="100"/>
        <v>70</v>
      </c>
      <c r="DG197" s="10">
        <v>7.4139999999999997</v>
      </c>
      <c r="DH197" s="11" t="s">
        <v>134</v>
      </c>
      <c r="DI197" s="7" t="str">
        <v/>
      </c>
      <c r="DJ197" s="7" t="str">
        <v/>
      </c>
      <c r="DL197" s="8" t="s">
        <v>93</v>
      </c>
      <c r="DM197" s="7">
        <f t="shared" si="101"/>
        <v>70</v>
      </c>
      <c r="DN197" s="10">
        <v>7.4139999999999997</v>
      </c>
      <c r="DO197" s="11" t="s">
        <v>134</v>
      </c>
      <c r="DP197" s="7" t="str">
        <v/>
      </c>
      <c r="DQ197" s="7" t="str">
        <v/>
      </c>
      <c r="DS197" s="8" t="s">
        <v>93</v>
      </c>
      <c r="DT197" s="7">
        <f t="shared" si="102"/>
        <v>70</v>
      </c>
      <c r="DU197" s="10">
        <v>7.4139999999999997</v>
      </c>
      <c r="DV197" s="11" t="s">
        <v>134</v>
      </c>
      <c r="DW197" s="7" t="str">
        <v/>
      </c>
      <c r="DX197" s="7" t="str">
        <v/>
      </c>
      <c r="DZ197" s="8" t="s">
        <v>93</v>
      </c>
      <c r="EA197" s="7">
        <f t="shared" si="103"/>
        <v>70</v>
      </c>
      <c r="EB197" s="10">
        <v>7.4139999999999997</v>
      </c>
      <c r="EC197" s="11" t="s">
        <v>134</v>
      </c>
      <c r="ED197" s="7" t="str">
        <v/>
      </c>
      <c r="EE197" s="7" t="str">
        <v/>
      </c>
      <c r="EG197" s="8" t="s">
        <v>93</v>
      </c>
      <c r="EH197" s="7">
        <f t="shared" si="104"/>
        <v>70</v>
      </c>
      <c r="EI197" s="10">
        <v>7.4139999999999997</v>
      </c>
      <c r="EJ197" s="11" t="s">
        <v>134</v>
      </c>
      <c r="EK197" s="7" t="str">
        <v/>
      </c>
      <c r="EL197" s="7" t="str">
        <v/>
      </c>
      <c r="EN197" s="8" t="s">
        <v>93</v>
      </c>
      <c r="EO197" s="7">
        <f t="shared" si="105"/>
        <v>70</v>
      </c>
      <c r="EP197" s="10">
        <v>7.4139999999999997</v>
      </c>
      <c r="EQ197" s="11" t="s">
        <v>134</v>
      </c>
      <c r="ER197" s="7" t="str">
        <v/>
      </c>
      <c r="ES197" s="7" t="str">
        <v/>
      </c>
      <c r="EU197" s="8" t="s">
        <v>93</v>
      </c>
      <c r="EV197" s="7">
        <f t="shared" si="106"/>
        <v>70</v>
      </c>
      <c r="EW197" s="10">
        <v>7.4139999999999997</v>
      </c>
      <c r="EX197" s="11" t="s">
        <v>134</v>
      </c>
      <c r="EY197" s="7" t="str">
        <v/>
      </c>
      <c r="EZ197" s="7" t="str">
        <v/>
      </c>
      <c r="FB197" s="8" t="s">
        <v>93</v>
      </c>
      <c r="FC197" s="7">
        <f t="shared" si="107"/>
        <v>70</v>
      </c>
      <c r="FD197" s="10">
        <v>7.4139999999999997</v>
      </c>
      <c r="FE197" s="11" t="s">
        <v>134</v>
      </c>
      <c r="FF197" s="7" t="str">
        <v/>
      </c>
      <c r="FG197" s="7" t="str">
        <v/>
      </c>
      <c r="FI197" s="8" t="s">
        <v>93</v>
      </c>
      <c r="FJ197" s="7">
        <f t="shared" si="108"/>
        <v>70</v>
      </c>
      <c r="FK197" s="10">
        <v>7.4139999999999997</v>
      </c>
      <c r="FL197" s="11" t="s">
        <v>134</v>
      </c>
      <c r="FM197" s="7" t="str">
        <v/>
      </c>
      <c r="FN197" s="7" t="str">
        <v/>
      </c>
      <c r="FP197" s="8" t="s">
        <v>93</v>
      </c>
      <c r="FQ197" s="7">
        <f t="shared" si="109"/>
        <v>70</v>
      </c>
      <c r="FR197" s="10">
        <v>7.4139999999999997</v>
      </c>
      <c r="FS197" s="11" t="s">
        <v>134</v>
      </c>
      <c r="FT197" s="7" t="str">
        <v/>
      </c>
      <c r="FU197" s="7" t="str">
        <v/>
      </c>
      <c r="FW197" s="8" t="s">
        <v>93</v>
      </c>
      <c r="FX197" s="7">
        <f t="shared" si="110"/>
        <v>70</v>
      </c>
      <c r="FY197" s="10">
        <v>7.4139999999999997</v>
      </c>
      <c r="FZ197" s="11" t="s">
        <v>134</v>
      </c>
      <c r="GA197" s="7" t="str">
        <v/>
      </c>
      <c r="GB197" s="7" t="str">
        <v/>
      </c>
    </row>
    <row r="198" spans="2:184" ht="15.75" x14ac:dyDescent="0.25">
      <c r="B198" s="82">
        <f t="shared" si="111"/>
        <v>8400</v>
      </c>
      <c r="C198" s="8" t="s">
        <v>93</v>
      </c>
      <c r="D198" s="7">
        <f t="shared" si="84"/>
        <v>70</v>
      </c>
      <c r="E198" s="10">
        <v>8.4</v>
      </c>
      <c r="F198" s="11" t="s">
        <v>135</v>
      </c>
      <c r="G198" s="7" t="str">
        <v/>
      </c>
      <c r="H198" s="7" t="str">
        <v/>
      </c>
      <c r="J198" s="16">
        <f t="shared" si="85"/>
        <v>8400</v>
      </c>
      <c r="K198" s="8" t="s">
        <v>93</v>
      </c>
      <c r="L198" s="7">
        <f t="shared" si="86"/>
        <v>70</v>
      </c>
      <c r="M198" s="10">
        <v>8.4</v>
      </c>
      <c r="N198" s="11" t="s">
        <v>135</v>
      </c>
      <c r="O198" s="7" t="str">
        <v/>
      </c>
      <c r="P198" s="7" t="str">
        <v/>
      </c>
      <c r="R198" s="8" t="s">
        <v>93</v>
      </c>
      <c r="S198" s="7">
        <f t="shared" si="87"/>
        <v>70</v>
      </c>
      <c r="T198" s="10">
        <v>8.4</v>
      </c>
      <c r="U198" s="11" t="s">
        <v>135</v>
      </c>
      <c r="V198" s="7" t="str">
        <v/>
      </c>
      <c r="W198" s="7" t="str">
        <v/>
      </c>
      <c r="Y198" s="8" t="s">
        <v>93</v>
      </c>
      <c r="Z198" s="7">
        <f t="shared" si="88"/>
        <v>70</v>
      </c>
      <c r="AA198" s="10">
        <v>8.4</v>
      </c>
      <c r="AB198" s="11" t="s">
        <v>135</v>
      </c>
      <c r="AC198" s="7" t="str">
        <v/>
      </c>
      <c r="AD198" s="7" t="str">
        <v/>
      </c>
      <c r="AF198" s="8" t="s">
        <v>93</v>
      </c>
      <c r="AG198" s="7">
        <f t="shared" si="89"/>
        <v>70</v>
      </c>
      <c r="AH198" s="10">
        <v>8.4</v>
      </c>
      <c r="AI198" s="11" t="s">
        <v>135</v>
      </c>
      <c r="AJ198" s="7" t="str">
        <v/>
      </c>
      <c r="AK198" s="7" t="str">
        <v/>
      </c>
      <c r="AM198" s="8" t="s">
        <v>93</v>
      </c>
      <c r="AN198" s="7">
        <f t="shared" si="90"/>
        <v>70</v>
      </c>
      <c r="AO198" s="10">
        <v>8.4</v>
      </c>
      <c r="AP198" s="11" t="s">
        <v>135</v>
      </c>
      <c r="AQ198" s="7" t="str">
        <v/>
      </c>
      <c r="AR198" s="7" t="str">
        <v/>
      </c>
      <c r="AT198" s="8" t="s">
        <v>93</v>
      </c>
      <c r="AU198" s="7">
        <f t="shared" si="91"/>
        <v>70</v>
      </c>
      <c r="AV198" s="10">
        <v>8.4</v>
      </c>
      <c r="AW198" s="11" t="s">
        <v>135</v>
      </c>
      <c r="AX198" s="7" t="str">
        <v/>
      </c>
      <c r="AY198" s="7" t="str">
        <v/>
      </c>
      <c r="BA198" s="8" t="s">
        <v>93</v>
      </c>
      <c r="BB198" s="7">
        <f t="shared" si="92"/>
        <v>70</v>
      </c>
      <c r="BC198" s="10">
        <v>8.4</v>
      </c>
      <c r="BD198" s="11" t="s">
        <v>135</v>
      </c>
      <c r="BE198" s="7" t="str">
        <v/>
      </c>
      <c r="BF198" s="7" t="str">
        <v/>
      </c>
      <c r="BH198" s="8" t="s">
        <v>93</v>
      </c>
      <c r="BI198" s="7">
        <f t="shared" si="93"/>
        <v>70</v>
      </c>
      <c r="BJ198" s="10">
        <v>8.4</v>
      </c>
      <c r="BK198" s="11" t="s">
        <v>135</v>
      </c>
      <c r="BL198" s="7" t="str">
        <v/>
      </c>
      <c r="BM198" s="7" t="str">
        <v/>
      </c>
      <c r="BO198" s="8" t="s">
        <v>93</v>
      </c>
      <c r="BP198" s="7">
        <f t="shared" si="94"/>
        <v>70</v>
      </c>
      <c r="BQ198" s="10">
        <v>8.4</v>
      </c>
      <c r="BR198" s="11" t="s">
        <v>135</v>
      </c>
      <c r="BS198" s="7" t="str">
        <v/>
      </c>
      <c r="BT198" s="7" t="str">
        <v/>
      </c>
      <c r="BV198" s="8" t="s">
        <v>93</v>
      </c>
      <c r="BW198" s="7">
        <f t="shared" si="95"/>
        <v>70</v>
      </c>
      <c r="BX198" s="10">
        <v>8.4</v>
      </c>
      <c r="BY198" s="11" t="s">
        <v>135</v>
      </c>
      <c r="BZ198" s="7" t="str">
        <v/>
      </c>
      <c r="CA198" s="7" t="str">
        <v/>
      </c>
      <c r="CC198" s="8" t="s">
        <v>93</v>
      </c>
      <c r="CD198" s="7">
        <f t="shared" si="96"/>
        <v>70</v>
      </c>
      <c r="CE198" s="10">
        <v>8.4</v>
      </c>
      <c r="CF198" s="11" t="s">
        <v>135</v>
      </c>
      <c r="CG198" s="7" t="str">
        <v/>
      </c>
      <c r="CH198" s="7" t="str">
        <v/>
      </c>
      <c r="CJ198" s="8" t="s">
        <v>93</v>
      </c>
      <c r="CK198" s="7">
        <f t="shared" si="97"/>
        <v>70</v>
      </c>
      <c r="CL198" s="10">
        <v>8.4</v>
      </c>
      <c r="CM198" s="11" t="s">
        <v>135</v>
      </c>
      <c r="CN198" s="7" t="str">
        <v/>
      </c>
      <c r="CO198" s="7" t="str">
        <v/>
      </c>
      <c r="CQ198" s="8" t="s">
        <v>93</v>
      </c>
      <c r="CR198" s="7">
        <f t="shared" si="98"/>
        <v>70</v>
      </c>
      <c r="CS198" s="10">
        <v>8.4</v>
      </c>
      <c r="CT198" s="11" t="s">
        <v>135</v>
      </c>
      <c r="CU198" s="7" t="str">
        <v/>
      </c>
      <c r="CV198" s="7" t="str">
        <v/>
      </c>
      <c r="CX198" s="8" t="s">
        <v>93</v>
      </c>
      <c r="CY198" s="7">
        <f t="shared" si="99"/>
        <v>70</v>
      </c>
      <c r="CZ198" s="10">
        <v>8.4</v>
      </c>
      <c r="DA198" s="11" t="s">
        <v>135</v>
      </c>
      <c r="DB198" s="7" t="str">
        <v/>
      </c>
      <c r="DC198" s="7" t="str">
        <v/>
      </c>
      <c r="DE198" s="8" t="s">
        <v>93</v>
      </c>
      <c r="DF198" s="7">
        <f t="shared" si="100"/>
        <v>70</v>
      </c>
      <c r="DG198" s="10">
        <v>8.4</v>
      </c>
      <c r="DH198" s="11" t="s">
        <v>135</v>
      </c>
      <c r="DI198" s="7" t="str">
        <v/>
      </c>
      <c r="DJ198" s="7" t="str">
        <v/>
      </c>
      <c r="DL198" s="8" t="s">
        <v>93</v>
      </c>
      <c r="DM198" s="7">
        <f t="shared" si="101"/>
        <v>70</v>
      </c>
      <c r="DN198" s="10">
        <v>8.4</v>
      </c>
      <c r="DO198" s="11" t="s">
        <v>135</v>
      </c>
      <c r="DP198" s="7" t="str">
        <v/>
      </c>
      <c r="DQ198" s="7" t="str">
        <v/>
      </c>
      <c r="DS198" s="8" t="s">
        <v>93</v>
      </c>
      <c r="DT198" s="7">
        <f t="shared" si="102"/>
        <v>70</v>
      </c>
      <c r="DU198" s="10">
        <v>8.4</v>
      </c>
      <c r="DV198" s="11" t="s">
        <v>135</v>
      </c>
      <c r="DW198" s="7" t="str">
        <v/>
      </c>
      <c r="DX198" s="7" t="str">
        <v/>
      </c>
      <c r="DZ198" s="8" t="s">
        <v>93</v>
      </c>
      <c r="EA198" s="7">
        <f t="shared" si="103"/>
        <v>70</v>
      </c>
      <c r="EB198" s="10">
        <v>8.4</v>
      </c>
      <c r="EC198" s="11" t="s">
        <v>135</v>
      </c>
      <c r="ED198" s="7" t="str">
        <v/>
      </c>
      <c r="EE198" s="7" t="str">
        <v/>
      </c>
      <c r="EG198" s="8" t="s">
        <v>93</v>
      </c>
      <c r="EH198" s="7">
        <f t="shared" si="104"/>
        <v>70</v>
      </c>
      <c r="EI198" s="10">
        <v>8.4</v>
      </c>
      <c r="EJ198" s="11" t="s">
        <v>135</v>
      </c>
      <c r="EK198" s="7" t="str">
        <v/>
      </c>
      <c r="EL198" s="7" t="str">
        <v/>
      </c>
      <c r="EN198" s="8" t="s">
        <v>93</v>
      </c>
      <c r="EO198" s="7">
        <f t="shared" si="105"/>
        <v>70</v>
      </c>
      <c r="EP198" s="10">
        <v>8.4</v>
      </c>
      <c r="EQ198" s="11" t="s">
        <v>135</v>
      </c>
      <c r="ER198" s="7" t="str">
        <v/>
      </c>
      <c r="ES198" s="7" t="str">
        <v/>
      </c>
      <c r="EU198" s="8" t="s">
        <v>93</v>
      </c>
      <c r="EV198" s="7">
        <f t="shared" si="106"/>
        <v>70</v>
      </c>
      <c r="EW198" s="10">
        <v>8.4</v>
      </c>
      <c r="EX198" s="11" t="s">
        <v>135</v>
      </c>
      <c r="EY198" s="7" t="str">
        <v/>
      </c>
      <c r="EZ198" s="7" t="str">
        <v/>
      </c>
      <c r="FB198" s="8" t="s">
        <v>93</v>
      </c>
      <c r="FC198" s="7">
        <f t="shared" si="107"/>
        <v>70</v>
      </c>
      <c r="FD198" s="10">
        <v>8.4</v>
      </c>
      <c r="FE198" s="11" t="s">
        <v>135</v>
      </c>
      <c r="FF198" s="7" t="str">
        <v/>
      </c>
      <c r="FG198" s="7" t="str">
        <v/>
      </c>
      <c r="FI198" s="8" t="s">
        <v>93</v>
      </c>
      <c r="FJ198" s="7">
        <f t="shared" si="108"/>
        <v>70</v>
      </c>
      <c r="FK198" s="10">
        <v>8.4</v>
      </c>
      <c r="FL198" s="11" t="s">
        <v>135</v>
      </c>
      <c r="FM198" s="7" t="str">
        <v/>
      </c>
      <c r="FN198" s="7" t="str">
        <v/>
      </c>
      <c r="FP198" s="8" t="s">
        <v>93</v>
      </c>
      <c r="FQ198" s="7">
        <f t="shared" si="109"/>
        <v>70</v>
      </c>
      <c r="FR198" s="10">
        <v>8.4</v>
      </c>
      <c r="FS198" s="11" t="s">
        <v>135</v>
      </c>
      <c r="FT198" s="7" t="str">
        <v/>
      </c>
      <c r="FU198" s="7" t="str">
        <v/>
      </c>
      <c r="FW198" s="8" t="s">
        <v>93</v>
      </c>
      <c r="FX198" s="7">
        <f t="shared" si="110"/>
        <v>70</v>
      </c>
      <c r="FY198" s="10">
        <v>8.4</v>
      </c>
      <c r="FZ198" s="11" t="s">
        <v>135</v>
      </c>
      <c r="GA198" s="7" t="str">
        <v/>
      </c>
      <c r="GB198" s="7" t="str">
        <v/>
      </c>
    </row>
    <row r="199" spans="2:184" ht="15.75" x14ac:dyDescent="0.25">
      <c r="B199" s="82">
        <f t="shared" si="111"/>
        <v>52380</v>
      </c>
      <c r="C199" s="8" t="s">
        <v>93</v>
      </c>
      <c r="D199" s="7">
        <f t="shared" si="84"/>
        <v>70</v>
      </c>
      <c r="E199" s="10">
        <v>52.38</v>
      </c>
      <c r="F199" s="11" t="s">
        <v>132</v>
      </c>
      <c r="G199" s="7" t="str">
        <v/>
      </c>
      <c r="H199" s="7" t="str">
        <v/>
      </c>
      <c r="J199" s="16">
        <f t="shared" si="85"/>
        <v>52380</v>
      </c>
      <c r="K199" s="8" t="s">
        <v>93</v>
      </c>
      <c r="L199" s="7">
        <f t="shared" si="86"/>
        <v>70</v>
      </c>
      <c r="M199" s="10">
        <v>52.38</v>
      </c>
      <c r="N199" s="11" t="s">
        <v>132</v>
      </c>
      <c r="O199" s="7" t="str">
        <v/>
      </c>
      <c r="P199" s="7" t="str">
        <v/>
      </c>
      <c r="R199" s="8" t="s">
        <v>93</v>
      </c>
      <c r="S199" s="7">
        <f t="shared" si="87"/>
        <v>70</v>
      </c>
      <c r="T199" s="10">
        <v>52.38</v>
      </c>
      <c r="U199" s="11" t="s">
        <v>132</v>
      </c>
      <c r="V199" s="7" t="str">
        <v/>
      </c>
      <c r="W199" s="7" t="str">
        <v/>
      </c>
      <c r="Y199" s="8" t="s">
        <v>93</v>
      </c>
      <c r="Z199" s="7">
        <f t="shared" si="88"/>
        <v>70</v>
      </c>
      <c r="AA199" s="10">
        <v>52.38</v>
      </c>
      <c r="AB199" s="11" t="s">
        <v>132</v>
      </c>
      <c r="AC199" s="7" t="str">
        <v/>
      </c>
      <c r="AD199" s="7" t="str">
        <v/>
      </c>
      <c r="AF199" s="8" t="s">
        <v>93</v>
      </c>
      <c r="AG199" s="7">
        <f t="shared" si="89"/>
        <v>70</v>
      </c>
      <c r="AH199" s="10">
        <v>52.38</v>
      </c>
      <c r="AI199" s="11" t="s">
        <v>132</v>
      </c>
      <c r="AJ199" s="7" t="str">
        <v/>
      </c>
      <c r="AK199" s="7" t="str">
        <v/>
      </c>
      <c r="AM199" s="8" t="s">
        <v>93</v>
      </c>
      <c r="AN199" s="7">
        <f t="shared" si="90"/>
        <v>70</v>
      </c>
      <c r="AO199" s="10">
        <v>52.38</v>
      </c>
      <c r="AP199" s="11" t="s">
        <v>132</v>
      </c>
      <c r="AQ199" s="7" t="str">
        <v/>
      </c>
      <c r="AR199" s="7" t="str">
        <v/>
      </c>
      <c r="AT199" s="8" t="s">
        <v>93</v>
      </c>
      <c r="AU199" s="7">
        <f t="shared" si="91"/>
        <v>70</v>
      </c>
      <c r="AV199" s="10">
        <v>52.38</v>
      </c>
      <c r="AW199" s="11" t="s">
        <v>132</v>
      </c>
      <c r="AX199" s="7" t="str">
        <v/>
      </c>
      <c r="AY199" s="7" t="str">
        <v/>
      </c>
      <c r="BA199" s="8" t="s">
        <v>93</v>
      </c>
      <c r="BB199" s="7">
        <f t="shared" si="92"/>
        <v>70</v>
      </c>
      <c r="BC199" s="10">
        <v>52.38</v>
      </c>
      <c r="BD199" s="11" t="s">
        <v>132</v>
      </c>
      <c r="BE199" s="7" t="str">
        <v/>
      </c>
      <c r="BF199" s="7" t="str">
        <v/>
      </c>
      <c r="BH199" s="8" t="s">
        <v>93</v>
      </c>
      <c r="BI199" s="7">
        <f t="shared" si="93"/>
        <v>70</v>
      </c>
      <c r="BJ199" s="10">
        <v>52.38</v>
      </c>
      <c r="BK199" s="11" t="s">
        <v>132</v>
      </c>
      <c r="BL199" s="7" t="str">
        <v/>
      </c>
      <c r="BM199" s="7" t="str">
        <v/>
      </c>
      <c r="BO199" s="8" t="s">
        <v>93</v>
      </c>
      <c r="BP199" s="7">
        <f t="shared" si="94"/>
        <v>70</v>
      </c>
      <c r="BQ199" s="10">
        <v>52.38</v>
      </c>
      <c r="BR199" s="11" t="s">
        <v>132</v>
      </c>
      <c r="BS199" s="7" t="str">
        <v/>
      </c>
      <c r="BT199" s="7" t="str">
        <v/>
      </c>
      <c r="BV199" s="8" t="s">
        <v>93</v>
      </c>
      <c r="BW199" s="7">
        <f t="shared" si="95"/>
        <v>70</v>
      </c>
      <c r="BX199" s="10">
        <v>52.38</v>
      </c>
      <c r="BY199" s="11" t="s">
        <v>132</v>
      </c>
      <c r="BZ199" s="7" t="str">
        <v/>
      </c>
      <c r="CA199" s="7" t="str">
        <v/>
      </c>
      <c r="CC199" s="8" t="s">
        <v>93</v>
      </c>
      <c r="CD199" s="7">
        <f t="shared" si="96"/>
        <v>70</v>
      </c>
      <c r="CE199" s="10">
        <v>52.38</v>
      </c>
      <c r="CF199" s="11" t="s">
        <v>132</v>
      </c>
      <c r="CG199" s="7" t="str">
        <v/>
      </c>
      <c r="CH199" s="7" t="str">
        <v/>
      </c>
      <c r="CJ199" s="8" t="s">
        <v>93</v>
      </c>
      <c r="CK199" s="7">
        <f t="shared" si="97"/>
        <v>70</v>
      </c>
      <c r="CL199" s="10">
        <v>52.38</v>
      </c>
      <c r="CM199" s="11" t="s">
        <v>132</v>
      </c>
      <c r="CN199" s="7" t="str">
        <v/>
      </c>
      <c r="CO199" s="7" t="str">
        <v/>
      </c>
      <c r="CQ199" s="8" t="s">
        <v>93</v>
      </c>
      <c r="CR199" s="7">
        <f t="shared" si="98"/>
        <v>70</v>
      </c>
      <c r="CS199" s="10">
        <v>52.38</v>
      </c>
      <c r="CT199" s="11" t="s">
        <v>132</v>
      </c>
      <c r="CU199" s="7" t="str">
        <v/>
      </c>
      <c r="CV199" s="7" t="str">
        <v/>
      </c>
      <c r="CX199" s="8" t="s">
        <v>93</v>
      </c>
      <c r="CY199" s="7">
        <f t="shared" si="99"/>
        <v>70</v>
      </c>
      <c r="CZ199" s="10">
        <v>52.38</v>
      </c>
      <c r="DA199" s="11" t="s">
        <v>132</v>
      </c>
      <c r="DB199" s="7" t="str">
        <v/>
      </c>
      <c r="DC199" s="7" t="str">
        <v/>
      </c>
      <c r="DE199" s="8" t="s">
        <v>93</v>
      </c>
      <c r="DF199" s="7">
        <f t="shared" si="100"/>
        <v>70</v>
      </c>
      <c r="DG199" s="10">
        <v>52.38</v>
      </c>
      <c r="DH199" s="11" t="s">
        <v>132</v>
      </c>
      <c r="DI199" s="7" t="str">
        <v/>
      </c>
      <c r="DJ199" s="7" t="str">
        <v/>
      </c>
      <c r="DL199" s="8" t="s">
        <v>93</v>
      </c>
      <c r="DM199" s="7">
        <f t="shared" si="101"/>
        <v>70</v>
      </c>
      <c r="DN199" s="10">
        <v>52.38</v>
      </c>
      <c r="DO199" s="11" t="s">
        <v>132</v>
      </c>
      <c r="DP199" s="7" t="str">
        <v/>
      </c>
      <c r="DQ199" s="7" t="str">
        <v/>
      </c>
      <c r="DS199" s="8" t="s">
        <v>93</v>
      </c>
      <c r="DT199" s="7">
        <f t="shared" si="102"/>
        <v>70</v>
      </c>
      <c r="DU199" s="10">
        <v>52.38</v>
      </c>
      <c r="DV199" s="11" t="s">
        <v>132</v>
      </c>
      <c r="DW199" s="7" t="str">
        <v/>
      </c>
      <c r="DX199" s="7" t="str">
        <v/>
      </c>
      <c r="DZ199" s="8" t="s">
        <v>93</v>
      </c>
      <c r="EA199" s="7">
        <f t="shared" si="103"/>
        <v>70</v>
      </c>
      <c r="EB199" s="10">
        <v>52.38</v>
      </c>
      <c r="EC199" s="11" t="s">
        <v>132</v>
      </c>
      <c r="ED199" s="7" t="str">
        <v/>
      </c>
      <c r="EE199" s="7" t="str">
        <v/>
      </c>
      <c r="EG199" s="8" t="s">
        <v>93</v>
      </c>
      <c r="EH199" s="7">
        <f t="shared" si="104"/>
        <v>70</v>
      </c>
      <c r="EI199" s="10">
        <v>52.38</v>
      </c>
      <c r="EJ199" s="11" t="s">
        <v>132</v>
      </c>
      <c r="EK199" s="7" t="str">
        <v/>
      </c>
      <c r="EL199" s="7" t="str">
        <v/>
      </c>
      <c r="EN199" s="8" t="s">
        <v>93</v>
      </c>
      <c r="EO199" s="7">
        <f t="shared" si="105"/>
        <v>70</v>
      </c>
      <c r="EP199" s="10">
        <v>52.38</v>
      </c>
      <c r="EQ199" s="11" t="s">
        <v>132</v>
      </c>
      <c r="ER199" s="7" t="str">
        <v/>
      </c>
      <c r="ES199" s="7" t="str">
        <v/>
      </c>
      <c r="EU199" s="8" t="s">
        <v>93</v>
      </c>
      <c r="EV199" s="7">
        <f t="shared" si="106"/>
        <v>70</v>
      </c>
      <c r="EW199" s="10">
        <v>52.38</v>
      </c>
      <c r="EX199" s="11" t="s">
        <v>132</v>
      </c>
      <c r="EY199" s="7" t="str">
        <v/>
      </c>
      <c r="EZ199" s="7" t="str">
        <v/>
      </c>
      <c r="FB199" s="8" t="s">
        <v>93</v>
      </c>
      <c r="FC199" s="7">
        <f t="shared" si="107"/>
        <v>70</v>
      </c>
      <c r="FD199" s="10">
        <v>52.38</v>
      </c>
      <c r="FE199" s="11" t="s">
        <v>132</v>
      </c>
      <c r="FF199" s="7" t="str">
        <v/>
      </c>
      <c r="FG199" s="7" t="str">
        <v/>
      </c>
      <c r="FI199" s="8" t="s">
        <v>93</v>
      </c>
      <c r="FJ199" s="7">
        <f t="shared" si="108"/>
        <v>70</v>
      </c>
      <c r="FK199" s="10">
        <v>52.38</v>
      </c>
      <c r="FL199" s="11" t="s">
        <v>132</v>
      </c>
      <c r="FM199" s="7" t="str">
        <v/>
      </c>
      <c r="FN199" s="7" t="str">
        <v/>
      </c>
      <c r="FP199" s="8" t="s">
        <v>93</v>
      </c>
      <c r="FQ199" s="7">
        <f t="shared" si="109"/>
        <v>70</v>
      </c>
      <c r="FR199" s="10">
        <v>52.38</v>
      </c>
      <c r="FS199" s="11" t="s">
        <v>132</v>
      </c>
      <c r="FT199" s="7" t="str">
        <v/>
      </c>
      <c r="FU199" s="7" t="str">
        <v/>
      </c>
      <c r="FW199" s="8" t="s">
        <v>93</v>
      </c>
      <c r="FX199" s="7">
        <f t="shared" si="110"/>
        <v>70</v>
      </c>
      <c r="FY199" s="10">
        <v>52.38</v>
      </c>
      <c r="FZ199" s="11" t="s">
        <v>132</v>
      </c>
      <c r="GA199" s="7" t="str">
        <v/>
      </c>
      <c r="GB199" s="7" t="str">
        <v/>
      </c>
    </row>
    <row r="200" spans="2:184" ht="15.75" x14ac:dyDescent="0.25">
      <c r="B200" s="82">
        <f t="shared" si="111"/>
        <v>59352</v>
      </c>
      <c r="C200" s="8" t="s">
        <v>93</v>
      </c>
      <c r="D200" s="7">
        <f t="shared" si="84"/>
        <v>70</v>
      </c>
      <c r="E200" s="10">
        <v>59.351999999999997</v>
      </c>
      <c r="F200" s="11" t="s">
        <v>133</v>
      </c>
      <c r="G200" s="7" t="str">
        <v/>
      </c>
      <c r="H200" s="7" t="str">
        <v/>
      </c>
      <c r="J200" s="16">
        <f t="shared" si="85"/>
        <v>59352</v>
      </c>
      <c r="K200" s="8" t="s">
        <v>93</v>
      </c>
      <c r="L200" s="7">
        <f t="shared" si="86"/>
        <v>70</v>
      </c>
      <c r="M200" s="10">
        <v>59.351999999999997</v>
      </c>
      <c r="N200" s="11" t="s">
        <v>133</v>
      </c>
      <c r="O200" s="7" t="str">
        <v/>
      </c>
      <c r="P200" s="7" t="str">
        <v/>
      </c>
      <c r="R200" s="8" t="s">
        <v>93</v>
      </c>
      <c r="S200" s="7">
        <f t="shared" si="87"/>
        <v>70</v>
      </c>
      <c r="T200" s="10">
        <v>59.351999999999997</v>
      </c>
      <c r="U200" s="11" t="s">
        <v>133</v>
      </c>
      <c r="V200" s="7" t="str">
        <v/>
      </c>
      <c r="W200" s="7" t="str">
        <v/>
      </c>
      <c r="Y200" s="8" t="s">
        <v>93</v>
      </c>
      <c r="Z200" s="7">
        <f t="shared" si="88"/>
        <v>70</v>
      </c>
      <c r="AA200" s="10">
        <v>59.351999999999997</v>
      </c>
      <c r="AB200" s="11" t="s">
        <v>133</v>
      </c>
      <c r="AC200" s="7" t="str">
        <v/>
      </c>
      <c r="AD200" s="7" t="str">
        <v/>
      </c>
      <c r="AF200" s="8" t="s">
        <v>93</v>
      </c>
      <c r="AG200" s="7">
        <f t="shared" si="89"/>
        <v>70</v>
      </c>
      <c r="AH200" s="10">
        <v>59.351999999999997</v>
      </c>
      <c r="AI200" s="11" t="s">
        <v>133</v>
      </c>
      <c r="AJ200" s="7" t="str">
        <v/>
      </c>
      <c r="AK200" s="7" t="str">
        <v/>
      </c>
      <c r="AM200" s="8" t="s">
        <v>93</v>
      </c>
      <c r="AN200" s="7">
        <f t="shared" si="90"/>
        <v>70</v>
      </c>
      <c r="AO200" s="10">
        <v>59.351999999999997</v>
      </c>
      <c r="AP200" s="11" t="s">
        <v>133</v>
      </c>
      <c r="AQ200" s="7" t="str">
        <v/>
      </c>
      <c r="AR200" s="7" t="str">
        <v/>
      </c>
      <c r="AT200" s="8" t="s">
        <v>93</v>
      </c>
      <c r="AU200" s="7">
        <f t="shared" si="91"/>
        <v>70</v>
      </c>
      <c r="AV200" s="10">
        <v>59.351999999999997</v>
      </c>
      <c r="AW200" s="11" t="s">
        <v>133</v>
      </c>
      <c r="AX200" s="7" t="str">
        <v/>
      </c>
      <c r="AY200" s="7" t="str">
        <v/>
      </c>
      <c r="BA200" s="8" t="s">
        <v>93</v>
      </c>
      <c r="BB200" s="7">
        <f t="shared" si="92"/>
        <v>70</v>
      </c>
      <c r="BC200" s="10">
        <v>59.351999999999997</v>
      </c>
      <c r="BD200" s="11" t="s">
        <v>133</v>
      </c>
      <c r="BE200" s="7" t="str">
        <v/>
      </c>
      <c r="BF200" s="7" t="str">
        <v/>
      </c>
      <c r="BH200" s="8" t="s">
        <v>93</v>
      </c>
      <c r="BI200" s="7">
        <f t="shared" si="93"/>
        <v>70</v>
      </c>
      <c r="BJ200" s="10">
        <v>59.351999999999997</v>
      </c>
      <c r="BK200" s="11" t="s">
        <v>133</v>
      </c>
      <c r="BL200" s="7" t="str">
        <v/>
      </c>
      <c r="BM200" s="7" t="str">
        <v/>
      </c>
      <c r="BO200" s="8" t="s">
        <v>93</v>
      </c>
      <c r="BP200" s="7">
        <f t="shared" si="94"/>
        <v>70</v>
      </c>
      <c r="BQ200" s="10">
        <v>59.351999999999997</v>
      </c>
      <c r="BR200" s="11" t="s">
        <v>133</v>
      </c>
      <c r="BS200" s="7" t="str">
        <v/>
      </c>
      <c r="BT200" s="7" t="str">
        <v/>
      </c>
      <c r="BV200" s="8" t="s">
        <v>93</v>
      </c>
      <c r="BW200" s="7">
        <f t="shared" si="95"/>
        <v>70</v>
      </c>
      <c r="BX200" s="10">
        <v>59.351999999999997</v>
      </c>
      <c r="BY200" s="11" t="s">
        <v>133</v>
      </c>
      <c r="BZ200" s="7" t="str">
        <v/>
      </c>
      <c r="CA200" s="7" t="str">
        <v/>
      </c>
      <c r="CC200" s="8" t="s">
        <v>93</v>
      </c>
      <c r="CD200" s="7">
        <f t="shared" si="96"/>
        <v>70</v>
      </c>
      <c r="CE200" s="10">
        <v>59.351999999999997</v>
      </c>
      <c r="CF200" s="11" t="s">
        <v>133</v>
      </c>
      <c r="CG200" s="7" t="str">
        <v/>
      </c>
      <c r="CH200" s="7" t="str">
        <v/>
      </c>
      <c r="CJ200" s="8" t="s">
        <v>93</v>
      </c>
      <c r="CK200" s="7">
        <f t="shared" si="97"/>
        <v>70</v>
      </c>
      <c r="CL200" s="10">
        <v>59.351999999999997</v>
      </c>
      <c r="CM200" s="11" t="s">
        <v>133</v>
      </c>
      <c r="CN200" s="7" t="str">
        <v/>
      </c>
      <c r="CO200" s="7" t="str">
        <v/>
      </c>
      <c r="CQ200" s="8" t="s">
        <v>93</v>
      </c>
      <c r="CR200" s="7">
        <f t="shared" si="98"/>
        <v>70</v>
      </c>
      <c r="CS200" s="10">
        <v>59.351999999999997</v>
      </c>
      <c r="CT200" s="11" t="s">
        <v>133</v>
      </c>
      <c r="CU200" s="7" t="str">
        <v/>
      </c>
      <c r="CV200" s="7" t="str">
        <v/>
      </c>
      <c r="CX200" s="8" t="s">
        <v>93</v>
      </c>
      <c r="CY200" s="7">
        <f t="shared" si="99"/>
        <v>70</v>
      </c>
      <c r="CZ200" s="10">
        <v>59.351999999999997</v>
      </c>
      <c r="DA200" s="11" t="s">
        <v>133</v>
      </c>
      <c r="DB200" s="7" t="str">
        <v/>
      </c>
      <c r="DC200" s="7" t="str">
        <v/>
      </c>
      <c r="DE200" s="8" t="s">
        <v>93</v>
      </c>
      <c r="DF200" s="7">
        <f t="shared" si="100"/>
        <v>70</v>
      </c>
      <c r="DG200" s="10">
        <v>59.351999999999997</v>
      </c>
      <c r="DH200" s="11" t="s">
        <v>133</v>
      </c>
      <c r="DI200" s="7" t="str">
        <v/>
      </c>
      <c r="DJ200" s="7" t="str">
        <v/>
      </c>
      <c r="DL200" s="8" t="s">
        <v>93</v>
      </c>
      <c r="DM200" s="7">
        <f t="shared" si="101"/>
        <v>70</v>
      </c>
      <c r="DN200" s="10">
        <v>59.351999999999997</v>
      </c>
      <c r="DO200" s="11" t="s">
        <v>133</v>
      </c>
      <c r="DP200" s="7" t="str">
        <v/>
      </c>
      <c r="DQ200" s="7" t="str">
        <v/>
      </c>
      <c r="DS200" s="8" t="s">
        <v>93</v>
      </c>
      <c r="DT200" s="7">
        <f t="shared" si="102"/>
        <v>70</v>
      </c>
      <c r="DU200" s="10">
        <v>59.351999999999997</v>
      </c>
      <c r="DV200" s="11" t="s">
        <v>133</v>
      </c>
      <c r="DW200" s="7" t="str">
        <v/>
      </c>
      <c r="DX200" s="7" t="str">
        <v/>
      </c>
      <c r="DZ200" s="8" t="s">
        <v>93</v>
      </c>
      <c r="EA200" s="7">
        <f t="shared" si="103"/>
        <v>70</v>
      </c>
      <c r="EB200" s="10">
        <v>59.351999999999997</v>
      </c>
      <c r="EC200" s="11" t="s">
        <v>133</v>
      </c>
      <c r="ED200" s="7" t="str">
        <v/>
      </c>
      <c r="EE200" s="7" t="str">
        <v/>
      </c>
      <c r="EG200" s="8" t="s">
        <v>93</v>
      </c>
      <c r="EH200" s="7">
        <f t="shared" si="104"/>
        <v>70</v>
      </c>
      <c r="EI200" s="10">
        <v>59.351999999999997</v>
      </c>
      <c r="EJ200" s="11" t="s">
        <v>133</v>
      </c>
      <c r="EK200" s="7" t="str">
        <v/>
      </c>
      <c r="EL200" s="7" t="str">
        <v/>
      </c>
      <c r="EN200" s="8" t="s">
        <v>93</v>
      </c>
      <c r="EO200" s="7">
        <f t="shared" si="105"/>
        <v>70</v>
      </c>
      <c r="EP200" s="10">
        <v>59.351999999999997</v>
      </c>
      <c r="EQ200" s="11" t="s">
        <v>133</v>
      </c>
      <c r="ER200" s="7" t="str">
        <v/>
      </c>
      <c r="ES200" s="7" t="str">
        <v/>
      </c>
      <c r="EU200" s="8" t="s">
        <v>93</v>
      </c>
      <c r="EV200" s="7">
        <f t="shared" si="106"/>
        <v>70</v>
      </c>
      <c r="EW200" s="10">
        <v>59.351999999999997</v>
      </c>
      <c r="EX200" s="11" t="s">
        <v>133</v>
      </c>
      <c r="EY200" s="7" t="str">
        <v/>
      </c>
      <c r="EZ200" s="7" t="str">
        <v/>
      </c>
      <c r="FB200" s="8" t="s">
        <v>93</v>
      </c>
      <c r="FC200" s="7">
        <f t="shared" si="107"/>
        <v>70</v>
      </c>
      <c r="FD200" s="10">
        <v>59.351999999999997</v>
      </c>
      <c r="FE200" s="11" t="s">
        <v>133</v>
      </c>
      <c r="FF200" s="7" t="str">
        <v/>
      </c>
      <c r="FG200" s="7" t="str">
        <v/>
      </c>
      <c r="FI200" s="8" t="s">
        <v>93</v>
      </c>
      <c r="FJ200" s="7">
        <f t="shared" si="108"/>
        <v>70</v>
      </c>
      <c r="FK200" s="10">
        <v>59.351999999999997</v>
      </c>
      <c r="FL200" s="11" t="s">
        <v>133</v>
      </c>
      <c r="FM200" s="7" t="str">
        <v/>
      </c>
      <c r="FN200" s="7" t="str">
        <v/>
      </c>
      <c r="FP200" s="8" t="s">
        <v>93</v>
      </c>
      <c r="FQ200" s="7">
        <f t="shared" si="109"/>
        <v>70</v>
      </c>
      <c r="FR200" s="10">
        <v>59.351999999999997</v>
      </c>
      <c r="FS200" s="11" t="s">
        <v>133</v>
      </c>
      <c r="FT200" s="7" t="str">
        <v/>
      </c>
      <c r="FU200" s="7" t="str">
        <v/>
      </c>
      <c r="FW200" s="8" t="s">
        <v>93</v>
      </c>
      <c r="FX200" s="7">
        <f t="shared" si="110"/>
        <v>70</v>
      </c>
      <c r="FY200" s="10">
        <v>59.351999999999997</v>
      </c>
      <c r="FZ200" s="11" t="s">
        <v>133</v>
      </c>
      <c r="GA200" s="7" t="str">
        <v/>
      </c>
      <c r="GB200" s="7" t="str">
        <v/>
      </c>
    </row>
    <row r="201" spans="2:184" ht="15.75" x14ac:dyDescent="0.25">
      <c r="B201" s="82">
        <f t="shared" si="111"/>
        <v>7651</v>
      </c>
      <c r="C201" s="8" t="s">
        <v>94</v>
      </c>
      <c r="D201" s="7">
        <f t="shared" si="84"/>
        <v>71</v>
      </c>
      <c r="E201" s="17">
        <v>7.6509999999999998</v>
      </c>
      <c r="F201" s="11" t="s">
        <v>134</v>
      </c>
      <c r="G201" s="7" t="str">
        <v/>
      </c>
      <c r="H201" s="7" t="str">
        <v/>
      </c>
      <c r="J201" s="16">
        <f t="shared" si="85"/>
        <v>7654</v>
      </c>
      <c r="K201" s="8" t="s">
        <v>94</v>
      </c>
      <c r="L201" s="7">
        <f t="shared" si="86"/>
        <v>71</v>
      </c>
      <c r="M201" s="10">
        <v>7.6539999999999999</v>
      </c>
      <c r="N201" s="11" t="s">
        <v>134</v>
      </c>
      <c r="O201" s="7" t="str">
        <v/>
      </c>
      <c r="P201" s="7" t="str">
        <v/>
      </c>
      <c r="R201" s="8" t="s">
        <v>94</v>
      </c>
      <c r="S201" s="7">
        <f t="shared" si="87"/>
        <v>71</v>
      </c>
      <c r="T201" s="10">
        <v>7.6539999999999999</v>
      </c>
      <c r="U201" s="11" t="s">
        <v>134</v>
      </c>
      <c r="V201" s="7" t="str">
        <v/>
      </c>
      <c r="W201" s="7" t="str">
        <v/>
      </c>
      <c r="Y201" s="8" t="s">
        <v>94</v>
      </c>
      <c r="Z201" s="7">
        <f t="shared" si="88"/>
        <v>71</v>
      </c>
      <c r="AA201" s="10">
        <v>7.6539999999999999</v>
      </c>
      <c r="AB201" s="11" t="s">
        <v>134</v>
      </c>
      <c r="AC201" s="7" t="str">
        <v/>
      </c>
      <c r="AD201" s="7" t="str">
        <v/>
      </c>
      <c r="AF201" s="8" t="s">
        <v>94</v>
      </c>
      <c r="AG201" s="7">
        <f t="shared" si="89"/>
        <v>71</v>
      </c>
      <c r="AH201" s="10">
        <v>7.6539999999999999</v>
      </c>
      <c r="AI201" s="11" t="s">
        <v>134</v>
      </c>
      <c r="AJ201" s="7" t="str">
        <v/>
      </c>
      <c r="AK201" s="7" t="str">
        <v/>
      </c>
      <c r="AM201" s="8" t="s">
        <v>94</v>
      </c>
      <c r="AN201" s="7">
        <f t="shared" si="90"/>
        <v>71</v>
      </c>
      <c r="AO201" s="10">
        <v>7.6539999999999999</v>
      </c>
      <c r="AP201" s="11" t="s">
        <v>134</v>
      </c>
      <c r="AQ201" s="7" t="str">
        <v/>
      </c>
      <c r="AR201" s="7" t="str">
        <v/>
      </c>
      <c r="AT201" s="8" t="s">
        <v>94</v>
      </c>
      <c r="AU201" s="7">
        <f t="shared" si="91"/>
        <v>71</v>
      </c>
      <c r="AV201" s="10">
        <v>7.6539999999999999</v>
      </c>
      <c r="AW201" s="11" t="s">
        <v>134</v>
      </c>
      <c r="AX201" s="7" t="str">
        <v/>
      </c>
      <c r="AY201" s="7" t="str">
        <v/>
      </c>
      <c r="BA201" s="8" t="s">
        <v>94</v>
      </c>
      <c r="BB201" s="7">
        <f t="shared" si="92"/>
        <v>71</v>
      </c>
      <c r="BC201" s="10">
        <v>7.6539999999999999</v>
      </c>
      <c r="BD201" s="11" t="s">
        <v>134</v>
      </c>
      <c r="BE201" s="7" t="str">
        <v/>
      </c>
      <c r="BF201" s="7" t="str">
        <v/>
      </c>
      <c r="BH201" s="8" t="s">
        <v>94</v>
      </c>
      <c r="BI201" s="7">
        <f t="shared" si="93"/>
        <v>71</v>
      </c>
      <c r="BJ201" s="10">
        <v>7.6539999999999999</v>
      </c>
      <c r="BK201" s="11" t="s">
        <v>134</v>
      </c>
      <c r="BL201" s="7" t="str">
        <v/>
      </c>
      <c r="BM201" s="7" t="str">
        <v/>
      </c>
      <c r="BO201" s="8" t="s">
        <v>94</v>
      </c>
      <c r="BP201" s="7">
        <f t="shared" si="94"/>
        <v>71</v>
      </c>
      <c r="BQ201" s="10">
        <v>7.6539999999999999</v>
      </c>
      <c r="BR201" s="11" t="s">
        <v>134</v>
      </c>
      <c r="BS201" s="7" t="str">
        <v/>
      </c>
      <c r="BT201" s="7" t="str">
        <v/>
      </c>
      <c r="BV201" s="8" t="s">
        <v>94</v>
      </c>
      <c r="BW201" s="7">
        <f t="shared" si="95"/>
        <v>71</v>
      </c>
      <c r="BX201" s="10">
        <v>7.6539999999999999</v>
      </c>
      <c r="BY201" s="11" t="s">
        <v>134</v>
      </c>
      <c r="BZ201" s="7" t="str">
        <v/>
      </c>
      <c r="CA201" s="7" t="str">
        <v/>
      </c>
      <c r="CC201" s="8" t="s">
        <v>94</v>
      </c>
      <c r="CD201" s="7">
        <f t="shared" si="96"/>
        <v>71</v>
      </c>
      <c r="CE201" s="10">
        <v>7.6539999999999999</v>
      </c>
      <c r="CF201" s="11" t="s">
        <v>134</v>
      </c>
      <c r="CG201" s="7" t="str">
        <v/>
      </c>
      <c r="CH201" s="7" t="str">
        <v/>
      </c>
      <c r="CJ201" s="8" t="s">
        <v>94</v>
      </c>
      <c r="CK201" s="7">
        <f t="shared" si="97"/>
        <v>71</v>
      </c>
      <c r="CL201" s="10">
        <v>7.6539999999999999</v>
      </c>
      <c r="CM201" s="11" t="s">
        <v>134</v>
      </c>
      <c r="CN201" s="7" t="str">
        <v/>
      </c>
      <c r="CO201" s="7" t="str">
        <v/>
      </c>
      <c r="CQ201" s="8" t="s">
        <v>94</v>
      </c>
      <c r="CR201" s="7">
        <f t="shared" si="98"/>
        <v>71</v>
      </c>
      <c r="CS201" s="10">
        <v>7.6539999999999999</v>
      </c>
      <c r="CT201" s="11" t="s">
        <v>134</v>
      </c>
      <c r="CU201" s="7" t="str">
        <v/>
      </c>
      <c r="CV201" s="7" t="str">
        <v/>
      </c>
      <c r="CX201" s="8" t="s">
        <v>94</v>
      </c>
      <c r="CY201" s="7">
        <f t="shared" si="99"/>
        <v>71</v>
      </c>
      <c r="CZ201" s="10">
        <v>7.6539999999999999</v>
      </c>
      <c r="DA201" s="11" t="s">
        <v>134</v>
      </c>
      <c r="DB201" s="7" t="str">
        <v/>
      </c>
      <c r="DC201" s="7" t="str">
        <v/>
      </c>
      <c r="DE201" s="8" t="s">
        <v>94</v>
      </c>
      <c r="DF201" s="7">
        <f t="shared" si="100"/>
        <v>71</v>
      </c>
      <c r="DG201" s="10">
        <v>7.6539999999999999</v>
      </c>
      <c r="DH201" s="11" t="s">
        <v>134</v>
      </c>
      <c r="DI201" s="7" t="str">
        <v/>
      </c>
      <c r="DJ201" s="7" t="str">
        <v/>
      </c>
      <c r="DL201" s="8" t="s">
        <v>94</v>
      </c>
      <c r="DM201" s="7">
        <f t="shared" si="101"/>
        <v>71</v>
      </c>
      <c r="DN201" s="10">
        <v>7.6539999999999999</v>
      </c>
      <c r="DO201" s="11" t="s">
        <v>134</v>
      </c>
      <c r="DP201" s="7" t="str">
        <v/>
      </c>
      <c r="DQ201" s="7" t="str">
        <v/>
      </c>
      <c r="DS201" s="8" t="s">
        <v>94</v>
      </c>
      <c r="DT201" s="7">
        <f t="shared" si="102"/>
        <v>71</v>
      </c>
      <c r="DU201" s="10">
        <v>7.6539999999999999</v>
      </c>
      <c r="DV201" s="11" t="s">
        <v>134</v>
      </c>
      <c r="DW201" s="7" t="str">
        <v/>
      </c>
      <c r="DX201" s="7" t="str">
        <v/>
      </c>
      <c r="DZ201" s="8" t="s">
        <v>94</v>
      </c>
      <c r="EA201" s="7">
        <f t="shared" si="103"/>
        <v>71</v>
      </c>
      <c r="EB201" s="10">
        <v>7.6539999999999999</v>
      </c>
      <c r="EC201" s="11" t="s">
        <v>134</v>
      </c>
      <c r="ED201" s="7" t="str">
        <v/>
      </c>
      <c r="EE201" s="7" t="str">
        <v/>
      </c>
      <c r="EG201" s="8" t="s">
        <v>94</v>
      </c>
      <c r="EH201" s="7">
        <f t="shared" si="104"/>
        <v>71</v>
      </c>
      <c r="EI201" s="10">
        <v>7.6539999999999999</v>
      </c>
      <c r="EJ201" s="11" t="s">
        <v>134</v>
      </c>
      <c r="EK201" s="7" t="str">
        <v/>
      </c>
      <c r="EL201" s="7" t="str">
        <v/>
      </c>
      <c r="EN201" s="8" t="s">
        <v>94</v>
      </c>
      <c r="EO201" s="7">
        <f t="shared" si="105"/>
        <v>71</v>
      </c>
      <c r="EP201" s="10">
        <v>7.6539999999999999</v>
      </c>
      <c r="EQ201" s="11" t="s">
        <v>134</v>
      </c>
      <c r="ER201" s="7" t="str">
        <v/>
      </c>
      <c r="ES201" s="7" t="str">
        <v/>
      </c>
      <c r="EU201" s="8" t="s">
        <v>94</v>
      </c>
      <c r="EV201" s="7">
        <f t="shared" si="106"/>
        <v>71</v>
      </c>
      <c r="EW201" s="10">
        <v>7.6539999999999999</v>
      </c>
      <c r="EX201" s="11" t="s">
        <v>134</v>
      </c>
      <c r="EY201" s="7" t="str">
        <v/>
      </c>
      <c r="EZ201" s="7" t="str">
        <v/>
      </c>
      <c r="FB201" s="8" t="s">
        <v>94</v>
      </c>
      <c r="FC201" s="7">
        <f t="shared" si="107"/>
        <v>71</v>
      </c>
      <c r="FD201" s="10">
        <v>7.6539999999999999</v>
      </c>
      <c r="FE201" s="11" t="s">
        <v>134</v>
      </c>
      <c r="FF201" s="7" t="str">
        <v/>
      </c>
      <c r="FG201" s="7" t="str">
        <v/>
      </c>
      <c r="FI201" s="8" t="s">
        <v>94</v>
      </c>
      <c r="FJ201" s="7">
        <f t="shared" si="108"/>
        <v>71</v>
      </c>
      <c r="FK201" s="10">
        <v>7.6539999999999999</v>
      </c>
      <c r="FL201" s="11" t="s">
        <v>134</v>
      </c>
      <c r="FM201" s="7" t="str">
        <v/>
      </c>
      <c r="FN201" s="7" t="str">
        <v/>
      </c>
      <c r="FP201" s="8" t="s">
        <v>94</v>
      </c>
      <c r="FQ201" s="7">
        <f t="shared" si="109"/>
        <v>71</v>
      </c>
      <c r="FR201" s="10">
        <v>7.6539999999999999</v>
      </c>
      <c r="FS201" s="11" t="s">
        <v>134</v>
      </c>
      <c r="FT201" s="7" t="str">
        <v/>
      </c>
      <c r="FU201" s="7" t="str">
        <v/>
      </c>
      <c r="FW201" s="8" t="s">
        <v>94</v>
      </c>
      <c r="FX201" s="7">
        <f t="shared" si="110"/>
        <v>71</v>
      </c>
      <c r="FY201" s="10">
        <v>7.6539999999999999</v>
      </c>
      <c r="FZ201" s="11" t="s">
        <v>134</v>
      </c>
      <c r="GA201" s="7" t="str">
        <v/>
      </c>
      <c r="GB201" s="7" t="str">
        <v/>
      </c>
    </row>
    <row r="202" spans="2:184" ht="15.75" x14ac:dyDescent="0.25">
      <c r="B202" s="82">
        <f t="shared" si="111"/>
        <v>8708</v>
      </c>
      <c r="C202" s="8" t="s">
        <v>94</v>
      </c>
      <c r="D202" s="7">
        <f t="shared" si="84"/>
        <v>71</v>
      </c>
      <c r="E202" s="10">
        <v>8.7080000000000002</v>
      </c>
      <c r="F202" s="11" t="s">
        <v>135</v>
      </c>
      <c r="G202" s="7" t="str">
        <v/>
      </c>
      <c r="H202" s="7" t="str">
        <v/>
      </c>
      <c r="J202" s="16">
        <f t="shared" si="85"/>
        <v>8708</v>
      </c>
      <c r="K202" s="8" t="s">
        <v>94</v>
      </c>
      <c r="L202" s="7">
        <f t="shared" si="86"/>
        <v>71</v>
      </c>
      <c r="M202" s="10">
        <v>8.7080000000000002</v>
      </c>
      <c r="N202" s="11" t="s">
        <v>135</v>
      </c>
      <c r="O202" s="7" t="str">
        <v/>
      </c>
      <c r="P202" s="7" t="str">
        <v/>
      </c>
      <c r="R202" s="8" t="s">
        <v>94</v>
      </c>
      <c r="S202" s="7">
        <f t="shared" si="87"/>
        <v>71</v>
      </c>
      <c r="T202" s="10">
        <v>8.7080000000000002</v>
      </c>
      <c r="U202" s="11" t="s">
        <v>135</v>
      </c>
      <c r="V202" s="7" t="str">
        <v/>
      </c>
      <c r="W202" s="7" t="str">
        <v/>
      </c>
      <c r="Y202" s="8" t="s">
        <v>94</v>
      </c>
      <c r="Z202" s="7">
        <f t="shared" si="88"/>
        <v>71</v>
      </c>
      <c r="AA202" s="10">
        <v>8.7080000000000002</v>
      </c>
      <c r="AB202" s="11" t="s">
        <v>135</v>
      </c>
      <c r="AC202" s="7" t="str">
        <v/>
      </c>
      <c r="AD202" s="7" t="str">
        <v/>
      </c>
      <c r="AF202" s="8" t="s">
        <v>94</v>
      </c>
      <c r="AG202" s="7">
        <f t="shared" si="89"/>
        <v>71</v>
      </c>
      <c r="AH202" s="10">
        <v>8.7080000000000002</v>
      </c>
      <c r="AI202" s="11" t="s">
        <v>135</v>
      </c>
      <c r="AJ202" s="7" t="str">
        <v/>
      </c>
      <c r="AK202" s="7" t="str">
        <v/>
      </c>
      <c r="AM202" s="8" t="s">
        <v>94</v>
      </c>
      <c r="AN202" s="7">
        <f t="shared" si="90"/>
        <v>71</v>
      </c>
      <c r="AO202" s="10">
        <v>8.7080000000000002</v>
      </c>
      <c r="AP202" s="11" t="s">
        <v>135</v>
      </c>
      <c r="AQ202" s="7" t="str">
        <v/>
      </c>
      <c r="AR202" s="7" t="str">
        <v/>
      </c>
      <c r="AT202" s="8" t="s">
        <v>94</v>
      </c>
      <c r="AU202" s="7">
        <f t="shared" si="91"/>
        <v>71</v>
      </c>
      <c r="AV202" s="10">
        <v>8.7080000000000002</v>
      </c>
      <c r="AW202" s="11" t="s">
        <v>135</v>
      </c>
      <c r="AX202" s="7" t="str">
        <v/>
      </c>
      <c r="AY202" s="7" t="str">
        <v/>
      </c>
      <c r="BA202" s="8" t="s">
        <v>94</v>
      </c>
      <c r="BB202" s="7">
        <f t="shared" si="92"/>
        <v>71</v>
      </c>
      <c r="BC202" s="10">
        <v>8.7080000000000002</v>
      </c>
      <c r="BD202" s="11" t="s">
        <v>135</v>
      </c>
      <c r="BE202" s="7" t="str">
        <v/>
      </c>
      <c r="BF202" s="7" t="str">
        <v/>
      </c>
      <c r="BH202" s="8" t="s">
        <v>94</v>
      </c>
      <c r="BI202" s="7">
        <f t="shared" si="93"/>
        <v>71</v>
      </c>
      <c r="BJ202" s="10">
        <v>8.7080000000000002</v>
      </c>
      <c r="BK202" s="11" t="s">
        <v>135</v>
      </c>
      <c r="BL202" s="7" t="str">
        <v/>
      </c>
      <c r="BM202" s="7" t="str">
        <v/>
      </c>
      <c r="BO202" s="8" t="s">
        <v>94</v>
      </c>
      <c r="BP202" s="7">
        <f t="shared" si="94"/>
        <v>71</v>
      </c>
      <c r="BQ202" s="10">
        <v>8.7080000000000002</v>
      </c>
      <c r="BR202" s="11" t="s">
        <v>135</v>
      </c>
      <c r="BS202" s="7" t="str">
        <v/>
      </c>
      <c r="BT202" s="7" t="str">
        <v/>
      </c>
      <c r="BV202" s="8" t="s">
        <v>94</v>
      </c>
      <c r="BW202" s="7">
        <f t="shared" si="95"/>
        <v>71</v>
      </c>
      <c r="BX202" s="10">
        <v>8.7080000000000002</v>
      </c>
      <c r="BY202" s="11" t="s">
        <v>135</v>
      </c>
      <c r="BZ202" s="7" t="str">
        <v/>
      </c>
      <c r="CA202" s="7" t="str">
        <v/>
      </c>
      <c r="CC202" s="8" t="s">
        <v>94</v>
      </c>
      <c r="CD202" s="7">
        <f t="shared" si="96"/>
        <v>71</v>
      </c>
      <c r="CE202" s="10">
        <v>8.7080000000000002</v>
      </c>
      <c r="CF202" s="11" t="s">
        <v>135</v>
      </c>
      <c r="CG202" s="7" t="str">
        <v/>
      </c>
      <c r="CH202" s="7" t="str">
        <v/>
      </c>
      <c r="CJ202" s="8" t="s">
        <v>94</v>
      </c>
      <c r="CK202" s="7">
        <f t="shared" si="97"/>
        <v>71</v>
      </c>
      <c r="CL202" s="10">
        <v>8.7080000000000002</v>
      </c>
      <c r="CM202" s="11" t="s">
        <v>135</v>
      </c>
      <c r="CN202" s="7" t="str">
        <v/>
      </c>
      <c r="CO202" s="7" t="str">
        <v/>
      </c>
      <c r="CQ202" s="8" t="s">
        <v>94</v>
      </c>
      <c r="CR202" s="7">
        <f t="shared" si="98"/>
        <v>71</v>
      </c>
      <c r="CS202" s="10">
        <v>8.7080000000000002</v>
      </c>
      <c r="CT202" s="11" t="s">
        <v>135</v>
      </c>
      <c r="CU202" s="7" t="str">
        <v/>
      </c>
      <c r="CV202" s="7" t="str">
        <v/>
      </c>
      <c r="CX202" s="8" t="s">
        <v>94</v>
      </c>
      <c r="CY202" s="7">
        <f t="shared" si="99"/>
        <v>71</v>
      </c>
      <c r="CZ202" s="10">
        <v>8.7080000000000002</v>
      </c>
      <c r="DA202" s="11" t="s">
        <v>135</v>
      </c>
      <c r="DB202" s="7" t="str">
        <v/>
      </c>
      <c r="DC202" s="7" t="str">
        <v/>
      </c>
      <c r="DE202" s="8" t="s">
        <v>94</v>
      </c>
      <c r="DF202" s="7">
        <f t="shared" si="100"/>
        <v>71</v>
      </c>
      <c r="DG202" s="10">
        <v>8.7080000000000002</v>
      </c>
      <c r="DH202" s="11" t="s">
        <v>135</v>
      </c>
      <c r="DI202" s="7" t="str">
        <v/>
      </c>
      <c r="DJ202" s="7" t="str">
        <v/>
      </c>
      <c r="DL202" s="8" t="s">
        <v>94</v>
      </c>
      <c r="DM202" s="7">
        <f t="shared" si="101"/>
        <v>71</v>
      </c>
      <c r="DN202" s="10">
        <v>8.7080000000000002</v>
      </c>
      <c r="DO202" s="11" t="s">
        <v>135</v>
      </c>
      <c r="DP202" s="7" t="str">
        <v/>
      </c>
      <c r="DQ202" s="7" t="str">
        <v/>
      </c>
      <c r="DS202" s="8" t="s">
        <v>94</v>
      </c>
      <c r="DT202" s="7">
        <f t="shared" si="102"/>
        <v>71</v>
      </c>
      <c r="DU202" s="10">
        <v>8.7080000000000002</v>
      </c>
      <c r="DV202" s="11" t="s">
        <v>135</v>
      </c>
      <c r="DW202" s="7" t="str">
        <v/>
      </c>
      <c r="DX202" s="7" t="str">
        <v/>
      </c>
      <c r="DZ202" s="8" t="s">
        <v>94</v>
      </c>
      <c r="EA202" s="7">
        <f t="shared" si="103"/>
        <v>71</v>
      </c>
      <c r="EB202" s="10">
        <v>8.7080000000000002</v>
      </c>
      <c r="EC202" s="11" t="s">
        <v>135</v>
      </c>
      <c r="ED202" s="7" t="str">
        <v/>
      </c>
      <c r="EE202" s="7" t="str">
        <v/>
      </c>
      <c r="EG202" s="8" t="s">
        <v>94</v>
      </c>
      <c r="EH202" s="7">
        <f t="shared" si="104"/>
        <v>71</v>
      </c>
      <c r="EI202" s="10">
        <v>8.7080000000000002</v>
      </c>
      <c r="EJ202" s="11" t="s">
        <v>135</v>
      </c>
      <c r="EK202" s="7" t="str">
        <v/>
      </c>
      <c r="EL202" s="7" t="str">
        <v/>
      </c>
      <c r="EN202" s="8" t="s">
        <v>94</v>
      </c>
      <c r="EO202" s="7">
        <f t="shared" si="105"/>
        <v>71</v>
      </c>
      <c r="EP202" s="10">
        <v>8.7080000000000002</v>
      </c>
      <c r="EQ202" s="11" t="s">
        <v>135</v>
      </c>
      <c r="ER202" s="7" t="str">
        <v/>
      </c>
      <c r="ES202" s="7" t="str">
        <v/>
      </c>
      <c r="EU202" s="8" t="s">
        <v>94</v>
      </c>
      <c r="EV202" s="7">
        <f t="shared" si="106"/>
        <v>71</v>
      </c>
      <c r="EW202" s="10">
        <v>8.7080000000000002</v>
      </c>
      <c r="EX202" s="11" t="s">
        <v>135</v>
      </c>
      <c r="EY202" s="7" t="str">
        <v/>
      </c>
      <c r="EZ202" s="7" t="str">
        <v/>
      </c>
      <c r="FB202" s="8" t="s">
        <v>94</v>
      </c>
      <c r="FC202" s="7">
        <f t="shared" si="107"/>
        <v>71</v>
      </c>
      <c r="FD202" s="10">
        <v>8.7080000000000002</v>
      </c>
      <c r="FE202" s="11" t="s">
        <v>135</v>
      </c>
      <c r="FF202" s="7" t="str">
        <v/>
      </c>
      <c r="FG202" s="7" t="str">
        <v/>
      </c>
      <c r="FI202" s="8" t="s">
        <v>94</v>
      </c>
      <c r="FJ202" s="7">
        <f t="shared" si="108"/>
        <v>71</v>
      </c>
      <c r="FK202" s="10">
        <v>8.7080000000000002</v>
      </c>
      <c r="FL202" s="11" t="s">
        <v>135</v>
      </c>
      <c r="FM202" s="7" t="str">
        <v/>
      </c>
      <c r="FN202" s="7" t="str">
        <v/>
      </c>
      <c r="FP202" s="8" t="s">
        <v>94</v>
      </c>
      <c r="FQ202" s="7">
        <f t="shared" si="109"/>
        <v>71</v>
      </c>
      <c r="FR202" s="10">
        <v>8.7080000000000002</v>
      </c>
      <c r="FS202" s="11" t="s">
        <v>135</v>
      </c>
      <c r="FT202" s="7" t="str">
        <v/>
      </c>
      <c r="FU202" s="7" t="str">
        <v/>
      </c>
      <c r="FW202" s="8" t="s">
        <v>94</v>
      </c>
      <c r="FX202" s="7">
        <f t="shared" si="110"/>
        <v>71</v>
      </c>
      <c r="FY202" s="10">
        <v>8.7080000000000002</v>
      </c>
      <c r="FZ202" s="11" t="s">
        <v>135</v>
      </c>
      <c r="GA202" s="7" t="str">
        <v/>
      </c>
      <c r="GB202" s="7" t="str">
        <v/>
      </c>
    </row>
    <row r="203" spans="2:184" ht="15.75" x14ac:dyDescent="0.25">
      <c r="B203" s="82">
        <f t="shared" si="111"/>
        <v>54061</v>
      </c>
      <c r="C203" s="8" t="s">
        <v>94</v>
      </c>
      <c r="D203" s="7">
        <f t="shared" si="84"/>
        <v>71</v>
      </c>
      <c r="E203" s="10">
        <v>54.061</v>
      </c>
      <c r="F203" s="11" t="s">
        <v>132</v>
      </c>
      <c r="G203" s="7" t="str">
        <v/>
      </c>
      <c r="H203" s="7" t="str">
        <v/>
      </c>
      <c r="J203" s="16">
        <f t="shared" si="85"/>
        <v>54061</v>
      </c>
      <c r="K203" s="8" t="s">
        <v>94</v>
      </c>
      <c r="L203" s="7">
        <f t="shared" si="86"/>
        <v>71</v>
      </c>
      <c r="M203" s="10">
        <v>54.061</v>
      </c>
      <c r="N203" s="11" t="s">
        <v>132</v>
      </c>
      <c r="O203" s="7" t="str">
        <v/>
      </c>
      <c r="P203" s="7" t="str">
        <v/>
      </c>
      <c r="R203" s="8" t="s">
        <v>94</v>
      </c>
      <c r="S203" s="7">
        <f t="shared" si="87"/>
        <v>71</v>
      </c>
      <c r="T203" s="10">
        <v>54.061</v>
      </c>
      <c r="U203" s="11" t="s">
        <v>132</v>
      </c>
      <c r="V203" s="7" t="str">
        <v/>
      </c>
      <c r="W203" s="7" t="str">
        <v/>
      </c>
      <c r="Y203" s="8" t="s">
        <v>94</v>
      </c>
      <c r="Z203" s="7">
        <f t="shared" si="88"/>
        <v>71</v>
      </c>
      <c r="AA203" s="10">
        <v>54.061</v>
      </c>
      <c r="AB203" s="11" t="s">
        <v>132</v>
      </c>
      <c r="AC203" s="7" t="str">
        <v/>
      </c>
      <c r="AD203" s="7" t="str">
        <v/>
      </c>
      <c r="AF203" s="8" t="s">
        <v>94</v>
      </c>
      <c r="AG203" s="7">
        <f t="shared" si="89"/>
        <v>71</v>
      </c>
      <c r="AH203" s="10">
        <v>54.061</v>
      </c>
      <c r="AI203" s="11" t="s">
        <v>132</v>
      </c>
      <c r="AJ203" s="7" t="str">
        <v/>
      </c>
      <c r="AK203" s="7" t="str">
        <v/>
      </c>
      <c r="AM203" s="8" t="s">
        <v>94</v>
      </c>
      <c r="AN203" s="7">
        <f t="shared" si="90"/>
        <v>71</v>
      </c>
      <c r="AO203" s="10">
        <v>54.061</v>
      </c>
      <c r="AP203" s="11" t="s">
        <v>132</v>
      </c>
      <c r="AQ203" s="7" t="str">
        <v/>
      </c>
      <c r="AR203" s="7" t="str">
        <v/>
      </c>
      <c r="AT203" s="8" t="s">
        <v>94</v>
      </c>
      <c r="AU203" s="7">
        <f t="shared" si="91"/>
        <v>71</v>
      </c>
      <c r="AV203" s="10">
        <v>54.061</v>
      </c>
      <c r="AW203" s="11" t="s">
        <v>132</v>
      </c>
      <c r="AX203" s="7" t="str">
        <v/>
      </c>
      <c r="AY203" s="7" t="str">
        <v/>
      </c>
      <c r="BA203" s="8" t="s">
        <v>94</v>
      </c>
      <c r="BB203" s="7">
        <f t="shared" si="92"/>
        <v>71</v>
      </c>
      <c r="BC203" s="10">
        <v>54.061</v>
      </c>
      <c r="BD203" s="11" t="s">
        <v>132</v>
      </c>
      <c r="BE203" s="7" t="str">
        <v/>
      </c>
      <c r="BF203" s="7" t="str">
        <v/>
      </c>
      <c r="BH203" s="8" t="s">
        <v>94</v>
      </c>
      <c r="BI203" s="7">
        <f t="shared" si="93"/>
        <v>71</v>
      </c>
      <c r="BJ203" s="10">
        <v>54.061</v>
      </c>
      <c r="BK203" s="11" t="s">
        <v>132</v>
      </c>
      <c r="BL203" s="7" t="str">
        <v/>
      </c>
      <c r="BM203" s="7" t="str">
        <v/>
      </c>
      <c r="BO203" s="8" t="s">
        <v>94</v>
      </c>
      <c r="BP203" s="7">
        <f t="shared" si="94"/>
        <v>71</v>
      </c>
      <c r="BQ203" s="10">
        <v>54.061</v>
      </c>
      <c r="BR203" s="11" t="s">
        <v>132</v>
      </c>
      <c r="BS203" s="7" t="str">
        <v/>
      </c>
      <c r="BT203" s="7" t="str">
        <v/>
      </c>
      <c r="BV203" s="8" t="s">
        <v>94</v>
      </c>
      <c r="BW203" s="7">
        <f t="shared" si="95"/>
        <v>71</v>
      </c>
      <c r="BX203" s="10">
        <v>54.061</v>
      </c>
      <c r="BY203" s="11" t="s">
        <v>132</v>
      </c>
      <c r="BZ203" s="7" t="str">
        <v/>
      </c>
      <c r="CA203" s="7" t="str">
        <v/>
      </c>
      <c r="CC203" s="8" t="s">
        <v>94</v>
      </c>
      <c r="CD203" s="7">
        <f t="shared" si="96"/>
        <v>71</v>
      </c>
      <c r="CE203" s="10">
        <v>54.061</v>
      </c>
      <c r="CF203" s="11" t="s">
        <v>132</v>
      </c>
      <c r="CG203" s="7" t="str">
        <v/>
      </c>
      <c r="CH203" s="7" t="str">
        <v/>
      </c>
      <c r="CJ203" s="8" t="s">
        <v>94</v>
      </c>
      <c r="CK203" s="7">
        <f t="shared" si="97"/>
        <v>71</v>
      </c>
      <c r="CL203" s="10">
        <v>54.061</v>
      </c>
      <c r="CM203" s="11" t="s">
        <v>132</v>
      </c>
      <c r="CN203" s="7" t="str">
        <v/>
      </c>
      <c r="CO203" s="7" t="str">
        <v/>
      </c>
      <c r="CQ203" s="8" t="s">
        <v>94</v>
      </c>
      <c r="CR203" s="7">
        <f t="shared" si="98"/>
        <v>71</v>
      </c>
      <c r="CS203" s="10">
        <v>54.061</v>
      </c>
      <c r="CT203" s="11" t="s">
        <v>132</v>
      </c>
      <c r="CU203" s="7" t="str">
        <v/>
      </c>
      <c r="CV203" s="7" t="str">
        <v/>
      </c>
      <c r="CX203" s="8" t="s">
        <v>94</v>
      </c>
      <c r="CY203" s="7">
        <f t="shared" si="99"/>
        <v>71</v>
      </c>
      <c r="CZ203" s="10">
        <v>54.061</v>
      </c>
      <c r="DA203" s="11" t="s">
        <v>132</v>
      </c>
      <c r="DB203" s="7" t="str">
        <v/>
      </c>
      <c r="DC203" s="7" t="str">
        <v/>
      </c>
      <c r="DE203" s="8" t="s">
        <v>94</v>
      </c>
      <c r="DF203" s="7">
        <f t="shared" si="100"/>
        <v>71</v>
      </c>
      <c r="DG203" s="10">
        <v>54.061</v>
      </c>
      <c r="DH203" s="11" t="s">
        <v>132</v>
      </c>
      <c r="DI203" s="7" t="str">
        <v/>
      </c>
      <c r="DJ203" s="7" t="str">
        <v/>
      </c>
      <c r="DL203" s="8" t="s">
        <v>94</v>
      </c>
      <c r="DM203" s="7">
        <f t="shared" si="101"/>
        <v>71</v>
      </c>
      <c r="DN203" s="10">
        <v>54.061</v>
      </c>
      <c r="DO203" s="11" t="s">
        <v>132</v>
      </c>
      <c r="DP203" s="7" t="str">
        <v/>
      </c>
      <c r="DQ203" s="7" t="str">
        <v/>
      </c>
      <c r="DS203" s="8" t="s">
        <v>94</v>
      </c>
      <c r="DT203" s="7">
        <f t="shared" si="102"/>
        <v>71</v>
      </c>
      <c r="DU203" s="10">
        <v>54.061</v>
      </c>
      <c r="DV203" s="11" t="s">
        <v>132</v>
      </c>
      <c r="DW203" s="7" t="str">
        <v/>
      </c>
      <c r="DX203" s="7" t="str">
        <v/>
      </c>
      <c r="DZ203" s="8" t="s">
        <v>94</v>
      </c>
      <c r="EA203" s="7">
        <f t="shared" si="103"/>
        <v>71</v>
      </c>
      <c r="EB203" s="10">
        <v>54.061</v>
      </c>
      <c r="EC203" s="11" t="s">
        <v>132</v>
      </c>
      <c r="ED203" s="7" t="str">
        <v/>
      </c>
      <c r="EE203" s="7" t="str">
        <v/>
      </c>
      <c r="EG203" s="8" t="s">
        <v>94</v>
      </c>
      <c r="EH203" s="7">
        <f t="shared" si="104"/>
        <v>71</v>
      </c>
      <c r="EI203" s="10">
        <v>54.061</v>
      </c>
      <c r="EJ203" s="11" t="s">
        <v>132</v>
      </c>
      <c r="EK203" s="7" t="str">
        <v/>
      </c>
      <c r="EL203" s="7" t="str">
        <v/>
      </c>
      <c r="EN203" s="8" t="s">
        <v>94</v>
      </c>
      <c r="EO203" s="7">
        <f t="shared" si="105"/>
        <v>71</v>
      </c>
      <c r="EP203" s="10">
        <v>54.061</v>
      </c>
      <c r="EQ203" s="11" t="s">
        <v>132</v>
      </c>
      <c r="ER203" s="7" t="str">
        <v/>
      </c>
      <c r="ES203" s="7" t="str">
        <v/>
      </c>
      <c r="EU203" s="8" t="s">
        <v>94</v>
      </c>
      <c r="EV203" s="7">
        <f t="shared" si="106"/>
        <v>71</v>
      </c>
      <c r="EW203" s="10">
        <v>54.061</v>
      </c>
      <c r="EX203" s="11" t="s">
        <v>132</v>
      </c>
      <c r="EY203" s="7" t="str">
        <v/>
      </c>
      <c r="EZ203" s="7" t="str">
        <v/>
      </c>
      <c r="FB203" s="8" t="s">
        <v>94</v>
      </c>
      <c r="FC203" s="7">
        <f t="shared" si="107"/>
        <v>71</v>
      </c>
      <c r="FD203" s="10">
        <v>54.061</v>
      </c>
      <c r="FE203" s="11" t="s">
        <v>132</v>
      </c>
      <c r="FF203" s="7" t="str">
        <v/>
      </c>
      <c r="FG203" s="7" t="str">
        <v/>
      </c>
      <c r="FI203" s="8" t="s">
        <v>94</v>
      </c>
      <c r="FJ203" s="7">
        <f t="shared" si="108"/>
        <v>71</v>
      </c>
      <c r="FK203" s="10">
        <v>54.061</v>
      </c>
      <c r="FL203" s="11" t="s">
        <v>132</v>
      </c>
      <c r="FM203" s="7" t="str">
        <v/>
      </c>
      <c r="FN203" s="7" t="str">
        <v/>
      </c>
      <c r="FP203" s="8" t="s">
        <v>94</v>
      </c>
      <c r="FQ203" s="7">
        <f t="shared" si="109"/>
        <v>71</v>
      </c>
      <c r="FR203" s="10">
        <v>54.061</v>
      </c>
      <c r="FS203" s="11" t="s">
        <v>132</v>
      </c>
      <c r="FT203" s="7" t="str">
        <v/>
      </c>
      <c r="FU203" s="7" t="str">
        <v/>
      </c>
      <c r="FW203" s="8" t="s">
        <v>94</v>
      </c>
      <c r="FX203" s="7">
        <f t="shared" si="110"/>
        <v>71</v>
      </c>
      <c r="FY203" s="10">
        <v>54.061</v>
      </c>
      <c r="FZ203" s="11" t="s">
        <v>132</v>
      </c>
      <c r="GA203" s="7" t="str">
        <v/>
      </c>
      <c r="GB203" s="7" t="str">
        <v/>
      </c>
    </row>
    <row r="204" spans="2:184" ht="15.75" x14ac:dyDescent="0.25">
      <c r="B204" s="82">
        <f t="shared" si="111"/>
        <v>61282</v>
      </c>
      <c r="C204" s="8" t="s">
        <v>94</v>
      </c>
      <c r="D204" s="7">
        <f t="shared" si="84"/>
        <v>71</v>
      </c>
      <c r="E204" s="10">
        <v>61.281999999999996</v>
      </c>
      <c r="F204" s="11" t="s">
        <v>133</v>
      </c>
      <c r="G204" s="7" t="str">
        <v/>
      </c>
      <c r="H204" s="7" t="str">
        <v/>
      </c>
      <c r="J204" s="16">
        <f t="shared" si="85"/>
        <v>61282</v>
      </c>
      <c r="K204" s="8" t="s">
        <v>94</v>
      </c>
      <c r="L204" s="7">
        <f t="shared" si="86"/>
        <v>71</v>
      </c>
      <c r="M204" s="10">
        <v>61.281999999999996</v>
      </c>
      <c r="N204" s="11" t="s">
        <v>133</v>
      </c>
      <c r="O204" s="7" t="str">
        <v/>
      </c>
      <c r="P204" s="7" t="str">
        <v/>
      </c>
      <c r="R204" s="8" t="s">
        <v>94</v>
      </c>
      <c r="S204" s="7">
        <f t="shared" si="87"/>
        <v>71</v>
      </c>
      <c r="T204" s="10">
        <v>61.281999999999996</v>
      </c>
      <c r="U204" s="11" t="s">
        <v>133</v>
      </c>
      <c r="V204" s="7" t="str">
        <v/>
      </c>
      <c r="W204" s="7" t="str">
        <v/>
      </c>
      <c r="Y204" s="8" t="s">
        <v>94</v>
      </c>
      <c r="Z204" s="7">
        <f t="shared" si="88"/>
        <v>71</v>
      </c>
      <c r="AA204" s="10">
        <v>61.281999999999996</v>
      </c>
      <c r="AB204" s="11" t="s">
        <v>133</v>
      </c>
      <c r="AC204" s="7" t="str">
        <v/>
      </c>
      <c r="AD204" s="7" t="str">
        <v/>
      </c>
      <c r="AF204" s="8" t="s">
        <v>94</v>
      </c>
      <c r="AG204" s="7">
        <f t="shared" si="89"/>
        <v>71</v>
      </c>
      <c r="AH204" s="10">
        <v>61.281999999999996</v>
      </c>
      <c r="AI204" s="11" t="s">
        <v>133</v>
      </c>
      <c r="AJ204" s="7" t="str">
        <v/>
      </c>
      <c r="AK204" s="7" t="str">
        <v/>
      </c>
      <c r="AM204" s="8" t="s">
        <v>94</v>
      </c>
      <c r="AN204" s="7">
        <f t="shared" si="90"/>
        <v>71</v>
      </c>
      <c r="AO204" s="10">
        <v>61.281999999999996</v>
      </c>
      <c r="AP204" s="11" t="s">
        <v>133</v>
      </c>
      <c r="AQ204" s="7" t="str">
        <v/>
      </c>
      <c r="AR204" s="7" t="str">
        <v/>
      </c>
      <c r="AT204" s="8" t="s">
        <v>94</v>
      </c>
      <c r="AU204" s="7">
        <f t="shared" si="91"/>
        <v>71</v>
      </c>
      <c r="AV204" s="10">
        <v>61.281999999999996</v>
      </c>
      <c r="AW204" s="11" t="s">
        <v>133</v>
      </c>
      <c r="AX204" s="7" t="str">
        <v/>
      </c>
      <c r="AY204" s="7" t="str">
        <v/>
      </c>
      <c r="BA204" s="8" t="s">
        <v>94</v>
      </c>
      <c r="BB204" s="7">
        <f t="shared" si="92"/>
        <v>71</v>
      </c>
      <c r="BC204" s="10">
        <v>61.281999999999996</v>
      </c>
      <c r="BD204" s="11" t="s">
        <v>133</v>
      </c>
      <c r="BE204" s="7" t="str">
        <v/>
      </c>
      <c r="BF204" s="7" t="str">
        <v/>
      </c>
      <c r="BH204" s="8" t="s">
        <v>94</v>
      </c>
      <c r="BI204" s="7">
        <f t="shared" si="93"/>
        <v>71</v>
      </c>
      <c r="BJ204" s="10">
        <v>61.281999999999996</v>
      </c>
      <c r="BK204" s="11" t="s">
        <v>133</v>
      </c>
      <c r="BL204" s="7" t="str">
        <v/>
      </c>
      <c r="BM204" s="7" t="str">
        <v/>
      </c>
      <c r="BO204" s="8" t="s">
        <v>94</v>
      </c>
      <c r="BP204" s="7">
        <f t="shared" si="94"/>
        <v>71</v>
      </c>
      <c r="BQ204" s="10">
        <v>61.281999999999996</v>
      </c>
      <c r="BR204" s="11" t="s">
        <v>133</v>
      </c>
      <c r="BS204" s="7" t="str">
        <v/>
      </c>
      <c r="BT204" s="7" t="str">
        <v/>
      </c>
      <c r="BV204" s="8" t="s">
        <v>94</v>
      </c>
      <c r="BW204" s="7">
        <f t="shared" si="95"/>
        <v>71</v>
      </c>
      <c r="BX204" s="10">
        <v>61.281999999999996</v>
      </c>
      <c r="BY204" s="11" t="s">
        <v>133</v>
      </c>
      <c r="BZ204" s="7" t="str">
        <v/>
      </c>
      <c r="CA204" s="7" t="str">
        <v/>
      </c>
      <c r="CC204" s="8" t="s">
        <v>94</v>
      </c>
      <c r="CD204" s="7">
        <f t="shared" si="96"/>
        <v>71</v>
      </c>
      <c r="CE204" s="10">
        <v>61.281999999999996</v>
      </c>
      <c r="CF204" s="11" t="s">
        <v>133</v>
      </c>
      <c r="CG204" s="7" t="str">
        <v/>
      </c>
      <c r="CH204" s="7" t="str">
        <v/>
      </c>
      <c r="CJ204" s="8" t="s">
        <v>94</v>
      </c>
      <c r="CK204" s="7">
        <f t="shared" si="97"/>
        <v>71</v>
      </c>
      <c r="CL204" s="10">
        <v>61.281999999999996</v>
      </c>
      <c r="CM204" s="11" t="s">
        <v>133</v>
      </c>
      <c r="CN204" s="7" t="str">
        <v/>
      </c>
      <c r="CO204" s="7" t="str">
        <v/>
      </c>
      <c r="CQ204" s="8" t="s">
        <v>94</v>
      </c>
      <c r="CR204" s="7">
        <f t="shared" si="98"/>
        <v>71</v>
      </c>
      <c r="CS204" s="10">
        <v>61.281999999999996</v>
      </c>
      <c r="CT204" s="11" t="s">
        <v>133</v>
      </c>
      <c r="CU204" s="7" t="str">
        <v/>
      </c>
      <c r="CV204" s="7" t="str">
        <v/>
      </c>
      <c r="CX204" s="8" t="s">
        <v>94</v>
      </c>
      <c r="CY204" s="7">
        <f t="shared" si="99"/>
        <v>71</v>
      </c>
      <c r="CZ204" s="10">
        <v>61.281999999999996</v>
      </c>
      <c r="DA204" s="11" t="s">
        <v>133</v>
      </c>
      <c r="DB204" s="7" t="str">
        <v/>
      </c>
      <c r="DC204" s="7" t="str">
        <v/>
      </c>
      <c r="DE204" s="8" t="s">
        <v>94</v>
      </c>
      <c r="DF204" s="7">
        <f t="shared" si="100"/>
        <v>71</v>
      </c>
      <c r="DG204" s="10">
        <v>61.281999999999996</v>
      </c>
      <c r="DH204" s="11" t="s">
        <v>133</v>
      </c>
      <c r="DI204" s="7" t="str">
        <v/>
      </c>
      <c r="DJ204" s="7" t="str">
        <v/>
      </c>
      <c r="DL204" s="8" t="s">
        <v>94</v>
      </c>
      <c r="DM204" s="7">
        <f t="shared" si="101"/>
        <v>71</v>
      </c>
      <c r="DN204" s="10">
        <v>61.281999999999996</v>
      </c>
      <c r="DO204" s="11" t="s">
        <v>133</v>
      </c>
      <c r="DP204" s="7" t="str">
        <v/>
      </c>
      <c r="DQ204" s="7" t="str">
        <v/>
      </c>
      <c r="DS204" s="8" t="s">
        <v>94</v>
      </c>
      <c r="DT204" s="7">
        <f t="shared" si="102"/>
        <v>71</v>
      </c>
      <c r="DU204" s="10">
        <v>61.281999999999996</v>
      </c>
      <c r="DV204" s="11" t="s">
        <v>133</v>
      </c>
      <c r="DW204" s="7" t="str">
        <v/>
      </c>
      <c r="DX204" s="7" t="str">
        <v/>
      </c>
      <c r="DZ204" s="8" t="s">
        <v>94</v>
      </c>
      <c r="EA204" s="7">
        <f t="shared" si="103"/>
        <v>71</v>
      </c>
      <c r="EB204" s="10">
        <v>61.281999999999996</v>
      </c>
      <c r="EC204" s="11" t="s">
        <v>133</v>
      </c>
      <c r="ED204" s="7" t="str">
        <v/>
      </c>
      <c r="EE204" s="7" t="str">
        <v/>
      </c>
      <c r="EG204" s="8" t="s">
        <v>94</v>
      </c>
      <c r="EH204" s="7">
        <f t="shared" si="104"/>
        <v>71</v>
      </c>
      <c r="EI204" s="10">
        <v>61.281999999999996</v>
      </c>
      <c r="EJ204" s="11" t="s">
        <v>133</v>
      </c>
      <c r="EK204" s="7" t="str">
        <v/>
      </c>
      <c r="EL204" s="7" t="str">
        <v/>
      </c>
      <c r="EN204" s="8" t="s">
        <v>94</v>
      </c>
      <c r="EO204" s="7">
        <f t="shared" si="105"/>
        <v>71</v>
      </c>
      <c r="EP204" s="10">
        <v>61.281999999999996</v>
      </c>
      <c r="EQ204" s="11" t="s">
        <v>133</v>
      </c>
      <c r="ER204" s="7" t="str">
        <v/>
      </c>
      <c r="ES204" s="7" t="str">
        <v/>
      </c>
      <c r="EU204" s="8" t="s">
        <v>94</v>
      </c>
      <c r="EV204" s="7">
        <f t="shared" si="106"/>
        <v>71</v>
      </c>
      <c r="EW204" s="10">
        <v>61.281999999999996</v>
      </c>
      <c r="EX204" s="11" t="s">
        <v>133</v>
      </c>
      <c r="EY204" s="7" t="str">
        <v/>
      </c>
      <c r="EZ204" s="7" t="str">
        <v/>
      </c>
      <c r="FB204" s="8" t="s">
        <v>94</v>
      </c>
      <c r="FC204" s="7">
        <f t="shared" si="107"/>
        <v>71</v>
      </c>
      <c r="FD204" s="10">
        <v>61.281999999999996</v>
      </c>
      <c r="FE204" s="11" t="s">
        <v>133</v>
      </c>
      <c r="FF204" s="7" t="str">
        <v/>
      </c>
      <c r="FG204" s="7" t="str">
        <v/>
      </c>
      <c r="FI204" s="8" t="s">
        <v>94</v>
      </c>
      <c r="FJ204" s="7">
        <f t="shared" si="108"/>
        <v>71</v>
      </c>
      <c r="FK204" s="10">
        <v>61.281999999999996</v>
      </c>
      <c r="FL204" s="11" t="s">
        <v>133</v>
      </c>
      <c r="FM204" s="7" t="str">
        <v/>
      </c>
      <c r="FN204" s="7" t="str">
        <v/>
      </c>
      <c r="FP204" s="8" t="s">
        <v>94</v>
      </c>
      <c r="FQ204" s="7">
        <f t="shared" si="109"/>
        <v>71</v>
      </c>
      <c r="FR204" s="10">
        <v>61.281999999999996</v>
      </c>
      <c r="FS204" s="11" t="s">
        <v>133</v>
      </c>
      <c r="FT204" s="7" t="str">
        <v/>
      </c>
      <c r="FU204" s="7" t="str">
        <v/>
      </c>
      <c r="FW204" s="8" t="s">
        <v>94</v>
      </c>
      <c r="FX204" s="7">
        <f t="shared" si="110"/>
        <v>71</v>
      </c>
      <c r="FY204" s="10">
        <v>61.281999999999996</v>
      </c>
      <c r="FZ204" s="11" t="s">
        <v>133</v>
      </c>
      <c r="GA204" s="7" t="str">
        <v/>
      </c>
      <c r="GB204" s="7" t="str">
        <v/>
      </c>
    </row>
    <row r="205" spans="2:184" ht="15.75" x14ac:dyDescent="0.25">
      <c r="B205" s="82">
        <f t="shared" si="111"/>
        <v>7894</v>
      </c>
      <c r="C205" s="8" t="s">
        <v>95</v>
      </c>
      <c r="D205" s="7">
        <f t="shared" si="84"/>
        <v>72</v>
      </c>
      <c r="E205" s="10">
        <v>7.8940000000000001</v>
      </c>
      <c r="F205" s="11" t="s">
        <v>134</v>
      </c>
      <c r="G205" s="7" t="str">
        <v/>
      </c>
      <c r="H205" s="7" t="str">
        <v/>
      </c>
      <c r="J205" s="16">
        <f t="shared" si="85"/>
        <v>7898</v>
      </c>
      <c r="K205" s="8" t="s">
        <v>95</v>
      </c>
      <c r="L205" s="7">
        <f t="shared" si="86"/>
        <v>72</v>
      </c>
      <c r="M205" s="10">
        <v>7.8979999999999997</v>
      </c>
      <c r="N205" s="11" t="s">
        <v>134</v>
      </c>
      <c r="O205" s="7" t="str">
        <v/>
      </c>
      <c r="P205" s="7" t="str">
        <v/>
      </c>
      <c r="R205" s="8" t="s">
        <v>95</v>
      </c>
      <c r="S205" s="7">
        <f t="shared" si="87"/>
        <v>72</v>
      </c>
      <c r="T205" s="10">
        <v>7.8979999999999997</v>
      </c>
      <c r="U205" s="11" t="s">
        <v>134</v>
      </c>
      <c r="V205" s="7" t="str">
        <v/>
      </c>
      <c r="W205" s="7" t="str">
        <v/>
      </c>
      <c r="Y205" s="8" t="s">
        <v>95</v>
      </c>
      <c r="Z205" s="7">
        <f t="shared" si="88"/>
        <v>72</v>
      </c>
      <c r="AA205" s="10">
        <v>7.8979999999999997</v>
      </c>
      <c r="AB205" s="11" t="s">
        <v>134</v>
      </c>
      <c r="AC205" s="7" t="str">
        <v/>
      </c>
      <c r="AD205" s="7" t="str">
        <v/>
      </c>
      <c r="AF205" s="8" t="s">
        <v>95</v>
      </c>
      <c r="AG205" s="7">
        <f t="shared" si="89"/>
        <v>72</v>
      </c>
      <c r="AH205" s="10">
        <v>7.8979999999999997</v>
      </c>
      <c r="AI205" s="11" t="s">
        <v>134</v>
      </c>
      <c r="AJ205" s="7" t="str">
        <v/>
      </c>
      <c r="AK205" s="7" t="str">
        <v/>
      </c>
      <c r="AM205" s="8" t="s">
        <v>95</v>
      </c>
      <c r="AN205" s="7">
        <f t="shared" si="90"/>
        <v>72</v>
      </c>
      <c r="AO205" s="10">
        <v>7.8979999999999997</v>
      </c>
      <c r="AP205" s="11" t="s">
        <v>134</v>
      </c>
      <c r="AQ205" s="7" t="str">
        <v/>
      </c>
      <c r="AR205" s="7" t="str">
        <v/>
      </c>
      <c r="AT205" s="8" t="s">
        <v>95</v>
      </c>
      <c r="AU205" s="7">
        <f t="shared" si="91"/>
        <v>72</v>
      </c>
      <c r="AV205" s="10">
        <v>7.8979999999999997</v>
      </c>
      <c r="AW205" s="11" t="s">
        <v>134</v>
      </c>
      <c r="AX205" s="7" t="str">
        <v/>
      </c>
      <c r="AY205" s="7" t="str">
        <v/>
      </c>
      <c r="BA205" s="8" t="s">
        <v>95</v>
      </c>
      <c r="BB205" s="7">
        <f t="shared" si="92"/>
        <v>72</v>
      </c>
      <c r="BC205" s="10">
        <v>7.8979999999999997</v>
      </c>
      <c r="BD205" s="11" t="s">
        <v>134</v>
      </c>
      <c r="BE205" s="7" t="str">
        <v/>
      </c>
      <c r="BF205" s="7" t="str">
        <v/>
      </c>
      <c r="BH205" s="8" t="s">
        <v>95</v>
      </c>
      <c r="BI205" s="7">
        <f t="shared" si="93"/>
        <v>72</v>
      </c>
      <c r="BJ205" s="10">
        <v>7.8979999999999997</v>
      </c>
      <c r="BK205" s="11" t="s">
        <v>134</v>
      </c>
      <c r="BL205" s="7" t="str">
        <v/>
      </c>
      <c r="BM205" s="7" t="str">
        <v/>
      </c>
      <c r="BO205" s="8" t="s">
        <v>95</v>
      </c>
      <c r="BP205" s="7">
        <f t="shared" si="94"/>
        <v>72</v>
      </c>
      <c r="BQ205" s="10">
        <v>7.8979999999999997</v>
      </c>
      <c r="BR205" s="11" t="s">
        <v>134</v>
      </c>
      <c r="BS205" s="7" t="str">
        <v/>
      </c>
      <c r="BT205" s="7" t="str">
        <v/>
      </c>
      <c r="BV205" s="8" t="s">
        <v>95</v>
      </c>
      <c r="BW205" s="7">
        <f t="shared" si="95"/>
        <v>72</v>
      </c>
      <c r="BX205" s="10">
        <v>7.8979999999999997</v>
      </c>
      <c r="BY205" s="11" t="s">
        <v>134</v>
      </c>
      <c r="BZ205" s="7" t="str">
        <v/>
      </c>
      <c r="CA205" s="7" t="str">
        <v/>
      </c>
      <c r="CC205" s="8" t="s">
        <v>95</v>
      </c>
      <c r="CD205" s="7">
        <f t="shared" si="96"/>
        <v>72</v>
      </c>
      <c r="CE205" s="10">
        <v>7.8979999999999997</v>
      </c>
      <c r="CF205" s="11" t="s">
        <v>134</v>
      </c>
      <c r="CG205" s="7" t="str">
        <v/>
      </c>
      <c r="CH205" s="7" t="str">
        <v/>
      </c>
      <c r="CJ205" s="8" t="s">
        <v>95</v>
      </c>
      <c r="CK205" s="7">
        <f t="shared" si="97"/>
        <v>72</v>
      </c>
      <c r="CL205" s="10">
        <v>7.8979999999999997</v>
      </c>
      <c r="CM205" s="11" t="s">
        <v>134</v>
      </c>
      <c r="CN205" s="7" t="str">
        <v/>
      </c>
      <c r="CO205" s="7" t="str">
        <v/>
      </c>
      <c r="CQ205" s="8" t="s">
        <v>95</v>
      </c>
      <c r="CR205" s="7">
        <f t="shared" si="98"/>
        <v>72</v>
      </c>
      <c r="CS205" s="10">
        <v>7.8979999999999997</v>
      </c>
      <c r="CT205" s="11" t="s">
        <v>134</v>
      </c>
      <c r="CU205" s="7" t="str">
        <v/>
      </c>
      <c r="CV205" s="7" t="str">
        <v/>
      </c>
      <c r="CX205" s="8" t="s">
        <v>95</v>
      </c>
      <c r="CY205" s="7">
        <f t="shared" si="99"/>
        <v>72</v>
      </c>
      <c r="CZ205" s="10">
        <v>7.8979999999999997</v>
      </c>
      <c r="DA205" s="11" t="s">
        <v>134</v>
      </c>
      <c r="DB205" s="7" t="str">
        <v/>
      </c>
      <c r="DC205" s="7" t="str">
        <v/>
      </c>
      <c r="DE205" s="8" t="s">
        <v>95</v>
      </c>
      <c r="DF205" s="7">
        <f t="shared" si="100"/>
        <v>72</v>
      </c>
      <c r="DG205" s="10">
        <v>7.8979999999999997</v>
      </c>
      <c r="DH205" s="11" t="s">
        <v>134</v>
      </c>
      <c r="DI205" s="7" t="str">
        <v/>
      </c>
      <c r="DJ205" s="7" t="str">
        <v/>
      </c>
      <c r="DL205" s="8" t="s">
        <v>95</v>
      </c>
      <c r="DM205" s="7">
        <f t="shared" si="101"/>
        <v>72</v>
      </c>
      <c r="DN205" s="10">
        <v>7.8979999999999997</v>
      </c>
      <c r="DO205" s="11" t="s">
        <v>134</v>
      </c>
      <c r="DP205" s="7" t="str">
        <v/>
      </c>
      <c r="DQ205" s="7" t="str">
        <v/>
      </c>
      <c r="DS205" s="8" t="s">
        <v>95</v>
      </c>
      <c r="DT205" s="7">
        <f t="shared" si="102"/>
        <v>72</v>
      </c>
      <c r="DU205" s="10">
        <v>7.8979999999999997</v>
      </c>
      <c r="DV205" s="11" t="s">
        <v>134</v>
      </c>
      <c r="DW205" s="7" t="str">
        <v/>
      </c>
      <c r="DX205" s="7" t="str">
        <v/>
      </c>
      <c r="DZ205" s="8" t="s">
        <v>95</v>
      </c>
      <c r="EA205" s="7">
        <f t="shared" si="103"/>
        <v>72</v>
      </c>
      <c r="EB205" s="10">
        <v>7.8979999999999997</v>
      </c>
      <c r="EC205" s="11" t="s">
        <v>134</v>
      </c>
      <c r="ED205" s="7" t="str">
        <v/>
      </c>
      <c r="EE205" s="7" t="str">
        <v/>
      </c>
      <c r="EG205" s="8" t="s">
        <v>95</v>
      </c>
      <c r="EH205" s="7">
        <f t="shared" si="104"/>
        <v>72</v>
      </c>
      <c r="EI205" s="10">
        <v>7.8979999999999997</v>
      </c>
      <c r="EJ205" s="11" t="s">
        <v>134</v>
      </c>
      <c r="EK205" s="7" t="str">
        <v/>
      </c>
      <c r="EL205" s="7" t="str">
        <v/>
      </c>
      <c r="EN205" s="8" t="s">
        <v>95</v>
      </c>
      <c r="EO205" s="7">
        <f t="shared" si="105"/>
        <v>72</v>
      </c>
      <c r="EP205" s="10">
        <v>7.8979999999999997</v>
      </c>
      <c r="EQ205" s="11" t="s">
        <v>134</v>
      </c>
      <c r="ER205" s="7" t="str">
        <v/>
      </c>
      <c r="ES205" s="7" t="str">
        <v/>
      </c>
      <c r="EU205" s="8" t="s">
        <v>95</v>
      </c>
      <c r="EV205" s="7">
        <f t="shared" si="106"/>
        <v>72</v>
      </c>
      <c r="EW205" s="10">
        <v>7.8979999999999997</v>
      </c>
      <c r="EX205" s="11" t="s">
        <v>134</v>
      </c>
      <c r="EY205" s="7" t="str">
        <v/>
      </c>
      <c r="EZ205" s="7" t="str">
        <v/>
      </c>
      <c r="FB205" s="8" t="s">
        <v>95</v>
      </c>
      <c r="FC205" s="7">
        <f t="shared" si="107"/>
        <v>72</v>
      </c>
      <c r="FD205" s="10">
        <v>7.8979999999999997</v>
      </c>
      <c r="FE205" s="11" t="s">
        <v>134</v>
      </c>
      <c r="FF205" s="7" t="str">
        <v/>
      </c>
      <c r="FG205" s="7" t="str">
        <v/>
      </c>
      <c r="FI205" s="8" t="s">
        <v>95</v>
      </c>
      <c r="FJ205" s="7">
        <f t="shared" si="108"/>
        <v>72</v>
      </c>
      <c r="FK205" s="10">
        <v>7.8979999999999997</v>
      </c>
      <c r="FL205" s="11" t="s">
        <v>134</v>
      </c>
      <c r="FM205" s="7" t="str">
        <v/>
      </c>
      <c r="FN205" s="7" t="str">
        <v/>
      </c>
      <c r="FP205" s="8" t="s">
        <v>95</v>
      </c>
      <c r="FQ205" s="7">
        <f t="shared" si="109"/>
        <v>72</v>
      </c>
      <c r="FR205" s="10">
        <v>7.8979999999999997</v>
      </c>
      <c r="FS205" s="11" t="s">
        <v>134</v>
      </c>
      <c r="FT205" s="7" t="str">
        <v/>
      </c>
      <c r="FU205" s="7" t="str">
        <v/>
      </c>
      <c r="FW205" s="8" t="s">
        <v>95</v>
      </c>
      <c r="FX205" s="7">
        <f t="shared" si="110"/>
        <v>72</v>
      </c>
      <c r="FY205" s="10">
        <v>7.8979999999999997</v>
      </c>
      <c r="FZ205" s="11" t="s">
        <v>134</v>
      </c>
      <c r="GA205" s="7" t="str">
        <v/>
      </c>
      <c r="GB205" s="7" t="str">
        <v/>
      </c>
    </row>
    <row r="206" spans="2:184" ht="15.75" x14ac:dyDescent="0.25">
      <c r="B206" s="82">
        <f t="shared" si="111"/>
        <v>9021</v>
      </c>
      <c r="C206" s="8" t="s">
        <v>95</v>
      </c>
      <c r="D206" s="7">
        <f t="shared" si="84"/>
        <v>72</v>
      </c>
      <c r="E206" s="10">
        <v>9.0210000000000008</v>
      </c>
      <c r="F206" s="11" t="s">
        <v>135</v>
      </c>
      <c r="G206" s="7" t="str">
        <v/>
      </c>
      <c r="H206" s="7" t="str">
        <v/>
      </c>
      <c r="J206" s="16">
        <f t="shared" si="85"/>
        <v>9021</v>
      </c>
      <c r="K206" s="8" t="s">
        <v>95</v>
      </c>
      <c r="L206" s="7">
        <f t="shared" si="86"/>
        <v>72</v>
      </c>
      <c r="M206" s="10">
        <v>9.0210000000000008</v>
      </c>
      <c r="N206" s="11" t="s">
        <v>135</v>
      </c>
      <c r="O206" s="7" t="str">
        <v/>
      </c>
      <c r="P206" s="7" t="str">
        <v/>
      </c>
      <c r="R206" s="8" t="s">
        <v>95</v>
      </c>
      <c r="S206" s="7">
        <f t="shared" si="87"/>
        <v>72</v>
      </c>
      <c r="T206" s="10">
        <v>9.0210000000000008</v>
      </c>
      <c r="U206" s="11" t="s">
        <v>135</v>
      </c>
      <c r="V206" s="7" t="str">
        <v/>
      </c>
      <c r="W206" s="7" t="str">
        <v/>
      </c>
      <c r="Y206" s="8" t="s">
        <v>95</v>
      </c>
      <c r="Z206" s="7">
        <f t="shared" si="88"/>
        <v>72</v>
      </c>
      <c r="AA206" s="10">
        <v>9.0210000000000008</v>
      </c>
      <c r="AB206" s="11" t="s">
        <v>135</v>
      </c>
      <c r="AC206" s="7" t="str">
        <v/>
      </c>
      <c r="AD206" s="7" t="str">
        <v/>
      </c>
      <c r="AF206" s="8" t="s">
        <v>95</v>
      </c>
      <c r="AG206" s="7">
        <f t="shared" si="89"/>
        <v>72</v>
      </c>
      <c r="AH206" s="10">
        <v>9.0210000000000008</v>
      </c>
      <c r="AI206" s="11" t="s">
        <v>135</v>
      </c>
      <c r="AJ206" s="7" t="str">
        <v/>
      </c>
      <c r="AK206" s="7" t="str">
        <v/>
      </c>
      <c r="AM206" s="8" t="s">
        <v>95</v>
      </c>
      <c r="AN206" s="7">
        <f t="shared" si="90"/>
        <v>72</v>
      </c>
      <c r="AO206" s="10">
        <v>9.0210000000000008</v>
      </c>
      <c r="AP206" s="11" t="s">
        <v>135</v>
      </c>
      <c r="AQ206" s="7" t="str">
        <v/>
      </c>
      <c r="AR206" s="7" t="str">
        <v/>
      </c>
      <c r="AT206" s="8" t="s">
        <v>95</v>
      </c>
      <c r="AU206" s="7">
        <f t="shared" si="91"/>
        <v>72</v>
      </c>
      <c r="AV206" s="10">
        <v>9.0210000000000008</v>
      </c>
      <c r="AW206" s="11" t="s">
        <v>135</v>
      </c>
      <c r="AX206" s="7" t="str">
        <v/>
      </c>
      <c r="AY206" s="7" t="str">
        <v/>
      </c>
      <c r="BA206" s="8" t="s">
        <v>95</v>
      </c>
      <c r="BB206" s="7">
        <f t="shared" si="92"/>
        <v>72</v>
      </c>
      <c r="BC206" s="10">
        <v>9.0210000000000008</v>
      </c>
      <c r="BD206" s="11" t="s">
        <v>135</v>
      </c>
      <c r="BE206" s="7" t="str">
        <v/>
      </c>
      <c r="BF206" s="7" t="str">
        <v/>
      </c>
      <c r="BH206" s="8" t="s">
        <v>95</v>
      </c>
      <c r="BI206" s="7">
        <f t="shared" si="93"/>
        <v>72</v>
      </c>
      <c r="BJ206" s="10">
        <v>9.0210000000000008</v>
      </c>
      <c r="BK206" s="11" t="s">
        <v>135</v>
      </c>
      <c r="BL206" s="7" t="str">
        <v/>
      </c>
      <c r="BM206" s="7" t="str">
        <v/>
      </c>
      <c r="BO206" s="8" t="s">
        <v>95</v>
      </c>
      <c r="BP206" s="7">
        <f t="shared" si="94"/>
        <v>72</v>
      </c>
      <c r="BQ206" s="10">
        <v>9.0210000000000008</v>
      </c>
      <c r="BR206" s="11" t="s">
        <v>135</v>
      </c>
      <c r="BS206" s="7" t="str">
        <v/>
      </c>
      <c r="BT206" s="7" t="str">
        <v/>
      </c>
      <c r="BV206" s="8" t="s">
        <v>95</v>
      </c>
      <c r="BW206" s="7">
        <f t="shared" si="95"/>
        <v>72</v>
      </c>
      <c r="BX206" s="10">
        <v>9.0210000000000008</v>
      </c>
      <c r="BY206" s="11" t="s">
        <v>135</v>
      </c>
      <c r="BZ206" s="7" t="str">
        <v/>
      </c>
      <c r="CA206" s="7" t="str">
        <v/>
      </c>
      <c r="CC206" s="8" t="s">
        <v>95</v>
      </c>
      <c r="CD206" s="7">
        <f t="shared" si="96"/>
        <v>72</v>
      </c>
      <c r="CE206" s="10">
        <v>9.0210000000000008</v>
      </c>
      <c r="CF206" s="11" t="s">
        <v>135</v>
      </c>
      <c r="CG206" s="7" t="str">
        <v/>
      </c>
      <c r="CH206" s="7" t="str">
        <v/>
      </c>
      <c r="CJ206" s="8" t="s">
        <v>95</v>
      </c>
      <c r="CK206" s="7">
        <f t="shared" si="97"/>
        <v>72</v>
      </c>
      <c r="CL206" s="10">
        <v>9.0210000000000008</v>
      </c>
      <c r="CM206" s="11" t="s">
        <v>135</v>
      </c>
      <c r="CN206" s="7" t="str">
        <v/>
      </c>
      <c r="CO206" s="7" t="str">
        <v/>
      </c>
      <c r="CQ206" s="8" t="s">
        <v>95</v>
      </c>
      <c r="CR206" s="7">
        <f t="shared" si="98"/>
        <v>72</v>
      </c>
      <c r="CS206" s="10">
        <v>9.0210000000000008</v>
      </c>
      <c r="CT206" s="11" t="s">
        <v>135</v>
      </c>
      <c r="CU206" s="7" t="str">
        <v/>
      </c>
      <c r="CV206" s="7" t="str">
        <v/>
      </c>
      <c r="CX206" s="8" t="s">
        <v>95</v>
      </c>
      <c r="CY206" s="7">
        <f t="shared" si="99"/>
        <v>72</v>
      </c>
      <c r="CZ206" s="10">
        <v>9.0210000000000008</v>
      </c>
      <c r="DA206" s="11" t="s">
        <v>135</v>
      </c>
      <c r="DB206" s="7" t="str">
        <v/>
      </c>
      <c r="DC206" s="7" t="str">
        <v/>
      </c>
      <c r="DE206" s="8" t="s">
        <v>95</v>
      </c>
      <c r="DF206" s="7">
        <f t="shared" si="100"/>
        <v>72</v>
      </c>
      <c r="DG206" s="10">
        <v>9.0210000000000008</v>
      </c>
      <c r="DH206" s="11" t="s">
        <v>135</v>
      </c>
      <c r="DI206" s="7" t="str">
        <v/>
      </c>
      <c r="DJ206" s="7" t="str">
        <v/>
      </c>
      <c r="DL206" s="8" t="s">
        <v>95</v>
      </c>
      <c r="DM206" s="7">
        <f t="shared" si="101"/>
        <v>72</v>
      </c>
      <c r="DN206" s="10">
        <v>9.0210000000000008</v>
      </c>
      <c r="DO206" s="11" t="s">
        <v>135</v>
      </c>
      <c r="DP206" s="7" t="str">
        <v/>
      </c>
      <c r="DQ206" s="7" t="str">
        <v/>
      </c>
      <c r="DS206" s="8" t="s">
        <v>95</v>
      </c>
      <c r="DT206" s="7">
        <f t="shared" si="102"/>
        <v>72</v>
      </c>
      <c r="DU206" s="10">
        <v>9.0210000000000008</v>
      </c>
      <c r="DV206" s="11" t="s">
        <v>135</v>
      </c>
      <c r="DW206" s="7" t="str">
        <v/>
      </c>
      <c r="DX206" s="7" t="str">
        <v/>
      </c>
      <c r="DZ206" s="8" t="s">
        <v>95</v>
      </c>
      <c r="EA206" s="7">
        <f t="shared" si="103"/>
        <v>72</v>
      </c>
      <c r="EB206" s="10">
        <v>9.0210000000000008</v>
      </c>
      <c r="EC206" s="11" t="s">
        <v>135</v>
      </c>
      <c r="ED206" s="7" t="str">
        <v/>
      </c>
      <c r="EE206" s="7" t="str">
        <v/>
      </c>
      <c r="EG206" s="8" t="s">
        <v>95</v>
      </c>
      <c r="EH206" s="7">
        <f t="shared" si="104"/>
        <v>72</v>
      </c>
      <c r="EI206" s="10">
        <v>9.0210000000000008</v>
      </c>
      <c r="EJ206" s="11" t="s">
        <v>135</v>
      </c>
      <c r="EK206" s="7" t="str">
        <v/>
      </c>
      <c r="EL206" s="7" t="str">
        <v/>
      </c>
      <c r="EN206" s="8" t="s">
        <v>95</v>
      </c>
      <c r="EO206" s="7">
        <f t="shared" si="105"/>
        <v>72</v>
      </c>
      <c r="EP206" s="10">
        <v>9.0210000000000008</v>
      </c>
      <c r="EQ206" s="11" t="s">
        <v>135</v>
      </c>
      <c r="ER206" s="7" t="str">
        <v/>
      </c>
      <c r="ES206" s="7" t="str">
        <v/>
      </c>
      <c r="EU206" s="8" t="s">
        <v>95</v>
      </c>
      <c r="EV206" s="7">
        <f t="shared" si="106"/>
        <v>72</v>
      </c>
      <c r="EW206" s="10">
        <v>9.0210000000000008</v>
      </c>
      <c r="EX206" s="11" t="s">
        <v>135</v>
      </c>
      <c r="EY206" s="7" t="str">
        <v/>
      </c>
      <c r="EZ206" s="7" t="str">
        <v/>
      </c>
      <c r="FB206" s="8" t="s">
        <v>95</v>
      </c>
      <c r="FC206" s="7">
        <f t="shared" si="107"/>
        <v>72</v>
      </c>
      <c r="FD206" s="10">
        <v>9.0210000000000008</v>
      </c>
      <c r="FE206" s="11" t="s">
        <v>135</v>
      </c>
      <c r="FF206" s="7" t="str">
        <v/>
      </c>
      <c r="FG206" s="7" t="str">
        <v/>
      </c>
      <c r="FI206" s="8" t="s">
        <v>95</v>
      </c>
      <c r="FJ206" s="7">
        <f t="shared" si="108"/>
        <v>72</v>
      </c>
      <c r="FK206" s="10">
        <v>9.0210000000000008</v>
      </c>
      <c r="FL206" s="11" t="s">
        <v>135</v>
      </c>
      <c r="FM206" s="7" t="str">
        <v/>
      </c>
      <c r="FN206" s="7" t="str">
        <v/>
      </c>
      <c r="FP206" s="8" t="s">
        <v>95</v>
      </c>
      <c r="FQ206" s="7">
        <f t="shared" si="109"/>
        <v>72</v>
      </c>
      <c r="FR206" s="10">
        <v>9.0210000000000008</v>
      </c>
      <c r="FS206" s="11" t="s">
        <v>135</v>
      </c>
      <c r="FT206" s="7" t="str">
        <v/>
      </c>
      <c r="FU206" s="7" t="str">
        <v/>
      </c>
      <c r="FW206" s="8" t="s">
        <v>95</v>
      </c>
      <c r="FX206" s="7">
        <f t="shared" si="110"/>
        <v>72</v>
      </c>
      <c r="FY206" s="10">
        <v>9.0210000000000008</v>
      </c>
      <c r="FZ206" s="11" t="s">
        <v>135</v>
      </c>
      <c r="GA206" s="7" t="str">
        <v/>
      </c>
      <c r="GB206" s="7" t="str">
        <v/>
      </c>
    </row>
    <row r="207" spans="2:184" ht="15.75" x14ac:dyDescent="0.25">
      <c r="B207" s="82">
        <f t="shared" si="111"/>
        <v>55757</v>
      </c>
      <c r="C207" s="8" t="s">
        <v>95</v>
      </c>
      <c r="D207" s="7">
        <f t="shared" si="84"/>
        <v>72</v>
      </c>
      <c r="E207" s="10">
        <v>55.756999999999998</v>
      </c>
      <c r="F207" s="11" t="s">
        <v>132</v>
      </c>
      <c r="G207" s="7" t="str">
        <v/>
      </c>
      <c r="H207" s="7" t="str">
        <v/>
      </c>
      <c r="J207" s="16">
        <f t="shared" si="85"/>
        <v>55757</v>
      </c>
      <c r="K207" s="8" t="s">
        <v>95</v>
      </c>
      <c r="L207" s="7">
        <f t="shared" si="86"/>
        <v>72</v>
      </c>
      <c r="M207" s="10">
        <v>55.756999999999998</v>
      </c>
      <c r="N207" s="11" t="s">
        <v>132</v>
      </c>
      <c r="O207" s="7" t="str">
        <v/>
      </c>
      <c r="P207" s="7" t="str">
        <v/>
      </c>
      <c r="R207" s="8" t="s">
        <v>95</v>
      </c>
      <c r="S207" s="7">
        <f t="shared" si="87"/>
        <v>72</v>
      </c>
      <c r="T207" s="10">
        <v>55.756999999999998</v>
      </c>
      <c r="U207" s="11" t="s">
        <v>132</v>
      </c>
      <c r="V207" s="7" t="str">
        <v/>
      </c>
      <c r="W207" s="7" t="str">
        <v/>
      </c>
      <c r="Y207" s="8" t="s">
        <v>95</v>
      </c>
      <c r="Z207" s="7">
        <f t="shared" si="88"/>
        <v>72</v>
      </c>
      <c r="AA207" s="10">
        <v>55.756999999999998</v>
      </c>
      <c r="AB207" s="11" t="s">
        <v>132</v>
      </c>
      <c r="AC207" s="7" t="str">
        <v/>
      </c>
      <c r="AD207" s="7" t="str">
        <v/>
      </c>
      <c r="AF207" s="8" t="s">
        <v>95</v>
      </c>
      <c r="AG207" s="7">
        <f t="shared" si="89"/>
        <v>72</v>
      </c>
      <c r="AH207" s="10">
        <v>55.756999999999998</v>
      </c>
      <c r="AI207" s="11" t="s">
        <v>132</v>
      </c>
      <c r="AJ207" s="7" t="str">
        <v/>
      </c>
      <c r="AK207" s="7" t="str">
        <v/>
      </c>
      <c r="AM207" s="8" t="s">
        <v>95</v>
      </c>
      <c r="AN207" s="7">
        <f t="shared" si="90"/>
        <v>72</v>
      </c>
      <c r="AO207" s="10">
        <v>55.756999999999998</v>
      </c>
      <c r="AP207" s="11" t="s">
        <v>132</v>
      </c>
      <c r="AQ207" s="7" t="str">
        <v/>
      </c>
      <c r="AR207" s="7" t="str">
        <v/>
      </c>
      <c r="AT207" s="8" t="s">
        <v>95</v>
      </c>
      <c r="AU207" s="7">
        <f t="shared" si="91"/>
        <v>72</v>
      </c>
      <c r="AV207" s="10">
        <v>55.756999999999998</v>
      </c>
      <c r="AW207" s="11" t="s">
        <v>132</v>
      </c>
      <c r="AX207" s="7" t="str">
        <v/>
      </c>
      <c r="AY207" s="7" t="str">
        <v/>
      </c>
      <c r="BA207" s="8" t="s">
        <v>95</v>
      </c>
      <c r="BB207" s="7">
        <f t="shared" si="92"/>
        <v>72</v>
      </c>
      <c r="BC207" s="10">
        <v>55.756999999999998</v>
      </c>
      <c r="BD207" s="11" t="s">
        <v>132</v>
      </c>
      <c r="BE207" s="7" t="str">
        <v/>
      </c>
      <c r="BF207" s="7" t="str">
        <v/>
      </c>
      <c r="BH207" s="8" t="s">
        <v>95</v>
      </c>
      <c r="BI207" s="7">
        <f t="shared" si="93"/>
        <v>72</v>
      </c>
      <c r="BJ207" s="10">
        <v>55.756999999999998</v>
      </c>
      <c r="BK207" s="11" t="s">
        <v>132</v>
      </c>
      <c r="BL207" s="7" t="str">
        <v/>
      </c>
      <c r="BM207" s="7" t="str">
        <v/>
      </c>
      <c r="BO207" s="8" t="s">
        <v>95</v>
      </c>
      <c r="BP207" s="7">
        <f t="shared" si="94"/>
        <v>72</v>
      </c>
      <c r="BQ207" s="10">
        <v>55.756999999999998</v>
      </c>
      <c r="BR207" s="11" t="s">
        <v>132</v>
      </c>
      <c r="BS207" s="7" t="str">
        <v/>
      </c>
      <c r="BT207" s="7" t="str">
        <v/>
      </c>
      <c r="BV207" s="8" t="s">
        <v>95</v>
      </c>
      <c r="BW207" s="7">
        <f t="shared" si="95"/>
        <v>72</v>
      </c>
      <c r="BX207" s="10">
        <v>55.756999999999998</v>
      </c>
      <c r="BY207" s="11" t="s">
        <v>132</v>
      </c>
      <c r="BZ207" s="7" t="str">
        <v/>
      </c>
      <c r="CA207" s="7" t="str">
        <v/>
      </c>
      <c r="CC207" s="8" t="s">
        <v>95</v>
      </c>
      <c r="CD207" s="7">
        <f t="shared" si="96"/>
        <v>72</v>
      </c>
      <c r="CE207" s="10">
        <v>55.756999999999998</v>
      </c>
      <c r="CF207" s="11" t="s">
        <v>132</v>
      </c>
      <c r="CG207" s="7" t="str">
        <v/>
      </c>
      <c r="CH207" s="7" t="str">
        <v/>
      </c>
      <c r="CJ207" s="8" t="s">
        <v>95</v>
      </c>
      <c r="CK207" s="7">
        <f t="shared" si="97"/>
        <v>72</v>
      </c>
      <c r="CL207" s="10">
        <v>55.756999999999998</v>
      </c>
      <c r="CM207" s="11" t="s">
        <v>132</v>
      </c>
      <c r="CN207" s="7" t="str">
        <v/>
      </c>
      <c r="CO207" s="7" t="str">
        <v/>
      </c>
      <c r="CQ207" s="8" t="s">
        <v>95</v>
      </c>
      <c r="CR207" s="7">
        <f t="shared" si="98"/>
        <v>72</v>
      </c>
      <c r="CS207" s="10">
        <v>55.756999999999998</v>
      </c>
      <c r="CT207" s="11" t="s">
        <v>132</v>
      </c>
      <c r="CU207" s="7" t="str">
        <v/>
      </c>
      <c r="CV207" s="7" t="str">
        <v/>
      </c>
      <c r="CX207" s="8" t="s">
        <v>95</v>
      </c>
      <c r="CY207" s="7">
        <f t="shared" si="99"/>
        <v>72</v>
      </c>
      <c r="CZ207" s="10">
        <v>55.756999999999998</v>
      </c>
      <c r="DA207" s="11" t="s">
        <v>132</v>
      </c>
      <c r="DB207" s="7" t="str">
        <v/>
      </c>
      <c r="DC207" s="7" t="str">
        <v/>
      </c>
      <c r="DE207" s="8" t="s">
        <v>95</v>
      </c>
      <c r="DF207" s="7">
        <f t="shared" si="100"/>
        <v>72</v>
      </c>
      <c r="DG207" s="10">
        <v>55.756999999999998</v>
      </c>
      <c r="DH207" s="11" t="s">
        <v>132</v>
      </c>
      <c r="DI207" s="7" t="str">
        <v/>
      </c>
      <c r="DJ207" s="7" t="str">
        <v/>
      </c>
      <c r="DL207" s="8" t="s">
        <v>95</v>
      </c>
      <c r="DM207" s="7">
        <f t="shared" si="101"/>
        <v>72</v>
      </c>
      <c r="DN207" s="10">
        <v>55.756999999999998</v>
      </c>
      <c r="DO207" s="11" t="s">
        <v>132</v>
      </c>
      <c r="DP207" s="7" t="str">
        <v/>
      </c>
      <c r="DQ207" s="7" t="str">
        <v/>
      </c>
      <c r="DS207" s="8" t="s">
        <v>95</v>
      </c>
      <c r="DT207" s="7">
        <f t="shared" si="102"/>
        <v>72</v>
      </c>
      <c r="DU207" s="10">
        <v>55.756999999999998</v>
      </c>
      <c r="DV207" s="11" t="s">
        <v>132</v>
      </c>
      <c r="DW207" s="7" t="str">
        <v/>
      </c>
      <c r="DX207" s="7" t="str">
        <v/>
      </c>
      <c r="DZ207" s="8" t="s">
        <v>95</v>
      </c>
      <c r="EA207" s="7">
        <f t="shared" si="103"/>
        <v>72</v>
      </c>
      <c r="EB207" s="10">
        <v>55.756999999999998</v>
      </c>
      <c r="EC207" s="11" t="s">
        <v>132</v>
      </c>
      <c r="ED207" s="7" t="str">
        <v/>
      </c>
      <c r="EE207" s="7" t="str">
        <v/>
      </c>
      <c r="EG207" s="8" t="s">
        <v>95</v>
      </c>
      <c r="EH207" s="7">
        <f t="shared" si="104"/>
        <v>72</v>
      </c>
      <c r="EI207" s="10">
        <v>55.756999999999998</v>
      </c>
      <c r="EJ207" s="11" t="s">
        <v>132</v>
      </c>
      <c r="EK207" s="7" t="str">
        <v/>
      </c>
      <c r="EL207" s="7" t="str">
        <v/>
      </c>
      <c r="EN207" s="8" t="s">
        <v>95</v>
      </c>
      <c r="EO207" s="7">
        <f t="shared" si="105"/>
        <v>72</v>
      </c>
      <c r="EP207" s="10">
        <v>55.756999999999998</v>
      </c>
      <c r="EQ207" s="11" t="s">
        <v>132</v>
      </c>
      <c r="ER207" s="7" t="str">
        <v/>
      </c>
      <c r="ES207" s="7" t="str">
        <v/>
      </c>
      <c r="EU207" s="8" t="s">
        <v>95</v>
      </c>
      <c r="EV207" s="7">
        <f t="shared" si="106"/>
        <v>72</v>
      </c>
      <c r="EW207" s="10">
        <v>55.756999999999998</v>
      </c>
      <c r="EX207" s="11" t="s">
        <v>132</v>
      </c>
      <c r="EY207" s="7" t="str">
        <v/>
      </c>
      <c r="EZ207" s="7" t="str">
        <v/>
      </c>
      <c r="FB207" s="8" t="s">
        <v>95</v>
      </c>
      <c r="FC207" s="7">
        <f t="shared" si="107"/>
        <v>72</v>
      </c>
      <c r="FD207" s="10">
        <v>55.756999999999998</v>
      </c>
      <c r="FE207" s="11" t="s">
        <v>132</v>
      </c>
      <c r="FF207" s="7" t="str">
        <v/>
      </c>
      <c r="FG207" s="7" t="str">
        <v/>
      </c>
      <c r="FI207" s="8" t="s">
        <v>95</v>
      </c>
      <c r="FJ207" s="7">
        <f t="shared" si="108"/>
        <v>72</v>
      </c>
      <c r="FK207" s="10">
        <v>55.756999999999998</v>
      </c>
      <c r="FL207" s="11" t="s">
        <v>132</v>
      </c>
      <c r="FM207" s="7" t="str">
        <v/>
      </c>
      <c r="FN207" s="7" t="str">
        <v/>
      </c>
      <c r="FP207" s="8" t="s">
        <v>95</v>
      </c>
      <c r="FQ207" s="7">
        <f t="shared" si="109"/>
        <v>72</v>
      </c>
      <c r="FR207" s="10">
        <v>55.756999999999998</v>
      </c>
      <c r="FS207" s="11" t="s">
        <v>132</v>
      </c>
      <c r="FT207" s="7" t="str">
        <v/>
      </c>
      <c r="FU207" s="7" t="str">
        <v/>
      </c>
      <c r="FW207" s="8" t="s">
        <v>95</v>
      </c>
      <c r="FX207" s="7">
        <f t="shared" si="110"/>
        <v>72</v>
      </c>
      <c r="FY207" s="10">
        <v>55.756999999999998</v>
      </c>
      <c r="FZ207" s="11" t="s">
        <v>132</v>
      </c>
      <c r="GA207" s="7" t="str">
        <v/>
      </c>
      <c r="GB207" s="7" t="str">
        <v/>
      </c>
    </row>
    <row r="208" spans="2:184" ht="15.75" x14ac:dyDescent="0.25">
      <c r="B208" s="82">
        <f t="shared" si="111"/>
        <v>63209</v>
      </c>
      <c r="C208" s="8" t="s">
        <v>95</v>
      </c>
      <c r="D208" s="7">
        <f t="shared" si="84"/>
        <v>72</v>
      </c>
      <c r="E208" s="10">
        <v>63.209000000000003</v>
      </c>
      <c r="F208" s="11" t="s">
        <v>133</v>
      </c>
      <c r="G208" s="7" t="str">
        <v/>
      </c>
      <c r="H208" s="7" t="str">
        <v/>
      </c>
      <c r="J208" s="16">
        <f t="shared" si="85"/>
        <v>63209</v>
      </c>
      <c r="K208" s="8" t="s">
        <v>95</v>
      </c>
      <c r="L208" s="7">
        <f t="shared" si="86"/>
        <v>72</v>
      </c>
      <c r="M208" s="10">
        <v>63.209000000000003</v>
      </c>
      <c r="N208" s="11" t="s">
        <v>133</v>
      </c>
      <c r="O208" s="7" t="str">
        <v/>
      </c>
      <c r="P208" s="7" t="str">
        <v/>
      </c>
      <c r="R208" s="8" t="s">
        <v>95</v>
      </c>
      <c r="S208" s="7">
        <f t="shared" si="87"/>
        <v>72</v>
      </c>
      <c r="T208" s="10">
        <v>63.209000000000003</v>
      </c>
      <c r="U208" s="11" t="s">
        <v>133</v>
      </c>
      <c r="V208" s="7" t="str">
        <v/>
      </c>
      <c r="W208" s="7" t="str">
        <v/>
      </c>
      <c r="Y208" s="8" t="s">
        <v>95</v>
      </c>
      <c r="Z208" s="7">
        <f t="shared" si="88"/>
        <v>72</v>
      </c>
      <c r="AA208" s="10">
        <v>63.209000000000003</v>
      </c>
      <c r="AB208" s="11" t="s">
        <v>133</v>
      </c>
      <c r="AC208" s="7" t="str">
        <v/>
      </c>
      <c r="AD208" s="7" t="str">
        <v/>
      </c>
      <c r="AF208" s="8" t="s">
        <v>95</v>
      </c>
      <c r="AG208" s="7">
        <f t="shared" si="89"/>
        <v>72</v>
      </c>
      <c r="AH208" s="10">
        <v>63.209000000000003</v>
      </c>
      <c r="AI208" s="11" t="s">
        <v>133</v>
      </c>
      <c r="AJ208" s="7" t="str">
        <v/>
      </c>
      <c r="AK208" s="7" t="str">
        <v/>
      </c>
      <c r="AM208" s="8" t="s">
        <v>95</v>
      </c>
      <c r="AN208" s="7">
        <f t="shared" si="90"/>
        <v>72</v>
      </c>
      <c r="AO208" s="10">
        <v>63.209000000000003</v>
      </c>
      <c r="AP208" s="11" t="s">
        <v>133</v>
      </c>
      <c r="AQ208" s="7" t="str">
        <v/>
      </c>
      <c r="AR208" s="7" t="str">
        <v/>
      </c>
      <c r="AT208" s="8" t="s">
        <v>95</v>
      </c>
      <c r="AU208" s="7">
        <f t="shared" si="91"/>
        <v>72</v>
      </c>
      <c r="AV208" s="10">
        <v>63.209000000000003</v>
      </c>
      <c r="AW208" s="11" t="s">
        <v>133</v>
      </c>
      <c r="AX208" s="7" t="str">
        <v/>
      </c>
      <c r="AY208" s="7" t="str">
        <v/>
      </c>
      <c r="BA208" s="8" t="s">
        <v>95</v>
      </c>
      <c r="BB208" s="7">
        <f t="shared" si="92"/>
        <v>72</v>
      </c>
      <c r="BC208" s="10">
        <v>63.209000000000003</v>
      </c>
      <c r="BD208" s="11" t="s">
        <v>133</v>
      </c>
      <c r="BE208" s="7" t="str">
        <v/>
      </c>
      <c r="BF208" s="7" t="str">
        <v/>
      </c>
      <c r="BH208" s="8" t="s">
        <v>95</v>
      </c>
      <c r="BI208" s="7">
        <f t="shared" si="93"/>
        <v>72</v>
      </c>
      <c r="BJ208" s="10">
        <v>63.209000000000003</v>
      </c>
      <c r="BK208" s="11" t="s">
        <v>133</v>
      </c>
      <c r="BL208" s="7" t="str">
        <v/>
      </c>
      <c r="BM208" s="7" t="str">
        <v/>
      </c>
      <c r="BO208" s="8" t="s">
        <v>95</v>
      </c>
      <c r="BP208" s="7">
        <f t="shared" si="94"/>
        <v>72</v>
      </c>
      <c r="BQ208" s="10">
        <v>63.209000000000003</v>
      </c>
      <c r="BR208" s="11" t="s">
        <v>133</v>
      </c>
      <c r="BS208" s="7" t="str">
        <v/>
      </c>
      <c r="BT208" s="7" t="str">
        <v/>
      </c>
      <c r="BV208" s="8" t="s">
        <v>95</v>
      </c>
      <c r="BW208" s="7">
        <f t="shared" si="95"/>
        <v>72</v>
      </c>
      <c r="BX208" s="10">
        <v>63.209000000000003</v>
      </c>
      <c r="BY208" s="11" t="s">
        <v>133</v>
      </c>
      <c r="BZ208" s="7" t="str">
        <v/>
      </c>
      <c r="CA208" s="7" t="str">
        <v/>
      </c>
      <c r="CC208" s="8" t="s">
        <v>95</v>
      </c>
      <c r="CD208" s="7">
        <f t="shared" si="96"/>
        <v>72</v>
      </c>
      <c r="CE208" s="10">
        <v>63.209000000000003</v>
      </c>
      <c r="CF208" s="11" t="s">
        <v>133</v>
      </c>
      <c r="CG208" s="7" t="str">
        <v/>
      </c>
      <c r="CH208" s="7" t="str">
        <v/>
      </c>
      <c r="CJ208" s="8" t="s">
        <v>95</v>
      </c>
      <c r="CK208" s="7">
        <f t="shared" si="97"/>
        <v>72</v>
      </c>
      <c r="CL208" s="10">
        <v>63.209000000000003</v>
      </c>
      <c r="CM208" s="11" t="s">
        <v>133</v>
      </c>
      <c r="CN208" s="7" t="str">
        <v/>
      </c>
      <c r="CO208" s="7" t="str">
        <v/>
      </c>
      <c r="CQ208" s="8" t="s">
        <v>95</v>
      </c>
      <c r="CR208" s="7">
        <f t="shared" si="98"/>
        <v>72</v>
      </c>
      <c r="CS208" s="10">
        <v>63.209000000000003</v>
      </c>
      <c r="CT208" s="11" t="s">
        <v>133</v>
      </c>
      <c r="CU208" s="7" t="str">
        <v/>
      </c>
      <c r="CV208" s="7" t="str">
        <v/>
      </c>
      <c r="CX208" s="8" t="s">
        <v>95</v>
      </c>
      <c r="CY208" s="7">
        <f t="shared" si="99"/>
        <v>72</v>
      </c>
      <c r="CZ208" s="10">
        <v>63.209000000000003</v>
      </c>
      <c r="DA208" s="11" t="s">
        <v>133</v>
      </c>
      <c r="DB208" s="7" t="str">
        <v/>
      </c>
      <c r="DC208" s="7" t="str">
        <v/>
      </c>
      <c r="DE208" s="8" t="s">
        <v>95</v>
      </c>
      <c r="DF208" s="7">
        <f t="shared" si="100"/>
        <v>72</v>
      </c>
      <c r="DG208" s="10">
        <v>63.209000000000003</v>
      </c>
      <c r="DH208" s="11" t="s">
        <v>133</v>
      </c>
      <c r="DI208" s="7" t="str">
        <v/>
      </c>
      <c r="DJ208" s="7" t="str">
        <v/>
      </c>
      <c r="DL208" s="8" t="s">
        <v>95</v>
      </c>
      <c r="DM208" s="7">
        <f t="shared" si="101"/>
        <v>72</v>
      </c>
      <c r="DN208" s="10">
        <v>63.209000000000003</v>
      </c>
      <c r="DO208" s="11" t="s">
        <v>133</v>
      </c>
      <c r="DP208" s="7" t="str">
        <v/>
      </c>
      <c r="DQ208" s="7" t="str">
        <v/>
      </c>
      <c r="DS208" s="8" t="s">
        <v>95</v>
      </c>
      <c r="DT208" s="7">
        <f t="shared" si="102"/>
        <v>72</v>
      </c>
      <c r="DU208" s="10">
        <v>63.209000000000003</v>
      </c>
      <c r="DV208" s="11" t="s">
        <v>133</v>
      </c>
      <c r="DW208" s="7" t="str">
        <v/>
      </c>
      <c r="DX208" s="7" t="str">
        <v/>
      </c>
      <c r="DZ208" s="8" t="s">
        <v>95</v>
      </c>
      <c r="EA208" s="7">
        <f t="shared" si="103"/>
        <v>72</v>
      </c>
      <c r="EB208" s="10">
        <v>63.209000000000003</v>
      </c>
      <c r="EC208" s="11" t="s">
        <v>133</v>
      </c>
      <c r="ED208" s="7" t="str">
        <v/>
      </c>
      <c r="EE208" s="7" t="str">
        <v/>
      </c>
      <c r="EG208" s="8" t="s">
        <v>95</v>
      </c>
      <c r="EH208" s="7">
        <f t="shared" si="104"/>
        <v>72</v>
      </c>
      <c r="EI208" s="10">
        <v>63.209000000000003</v>
      </c>
      <c r="EJ208" s="11" t="s">
        <v>133</v>
      </c>
      <c r="EK208" s="7" t="str">
        <v/>
      </c>
      <c r="EL208" s="7" t="str">
        <v/>
      </c>
      <c r="EN208" s="8" t="s">
        <v>95</v>
      </c>
      <c r="EO208" s="7">
        <f t="shared" si="105"/>
        <v>72</v>
      </c>
      <c r="EP208" s="10">
        <v>63.209000000000003</v>
      </c>
      <c r="EQ208" s="11" t="s">
        <v>133</v>
      </c>
      <c r="ER208" s="7" t="str">
        <v/>
      </c>
      <c r="ES208" s="7" t="str">
        <v/>
      </c>
      <c r="EU208" s="8" t="s">
        <v>95</v>
      </c>
      <c r="EV208" s="7">
        <f t="shared" si="106"/>
        <v>72</v>
      </c>
      <c r="EW208" s="10">
        <v>63.209000000000003</v>
      </c>
      <c r="EX208" s="11" t="s">
        <v>133</v>
      </c>
      <c r="EY208" s="7" t="str">
        <v/>
      </c>
      <c r="EZ208" s="7" t="str">
        <v/>
      </c>
      <c r="FB208" s="8" t="s">
        <v>95</v>
      </c>
      <c r="FC208" s="7">
        <f t="shared" si="107"/>
        <v>72</v>
      </c>
      <c r="FD208" s="10">
        <v>63.209000000000003</v>
      </c>
      <c r="FE208" s="11" t="s">
        <v>133</v>
      </c>
      <c r="FF208" s="7" t="str">
        <v/>
      </c>
      <c r="FG208" s="7" t="str">
        <v/>
      </c>
      <c r="FI208" s="8" t="s">
        <v>95</v>
      </c>
      <c r="FJ208" s="7">
        <f t="shared" si="108"/>
        <v>72</v>
      </c>
      <c r="FK208" s="10">
        <v>63.209000000000003</v>
      </c>
      <c r="FL208" s="11" t="s">
        <v>133</v>
      </c>
      <c r="FM208" s="7" t="str">
        <v/>
      </c>
      <c r="FN208" s="7" t="str">
        <v/>
      </c>
      <c r="FP208" s="8" t="s">
        <v>95</v>
      </c>
      <c r="FQ208" s="7">
        <f t="shared" si="109"/>
        <v>72</v>
      </c>
      <c r="FR208" s="10">
        <v>63.209000000000003</v>
      </c>
      <c r="FS208" s="11" t="s">
        <v>133</v>
      </c>
      <c r="FT208" s="7" t="str">
        <v/>
      </c>
      <c r="FU208" s="7" t="str">
        <v/>
      </c>
      <c r="FW208" s="8" t="s">
        <v>95</v>
      </c>
      <c r="FX208" s="7">
        <f t="shared" si="110"/>
        <v>72</v>
      </c>
      <c r="FY208" s="10">
        <v>63.209000000000003</v>
      </c>
      <c r="FZ208" s="11" t="s">
        <v>133</v>
      </c>
      <c r="GA208" s="7" t="str">
        <v/>
      </c>
      <c r="GB208" s="7" t="str">
        <v/>
      </c>
    </row>
    <row r="209" spans="2:184" ht="15.75" x14ac:dyDescent="0.25">
      <c r="B209" s="82">
        <f t="shared" si="111"/>
        <v>8140.0000000000009</v>
      </c>
      <c r="C209" s="8" t="s">
        <v>96</v>
      </c>
      <c r="D209" s="7">
        <f t="shared" si="84"/>
        <v>73</v>
      </c>
      <c r="E209" s="17">
        <v>8.14</v>
      </c>
      <c r="F209" s="11" t="s">
        <v>134</v>
      </c>
      <c r="G209" s="7" t="str">
        <v/>
      </c>
      <c r="H209" s="7" t="str">
        <v/>
      </c>
      <c r="J209" s="16">
        <f t="shared" si="85"/>
        <v>8145</v>
      </c>
      <c r="K209" s="8" t="s">
        <v>96</v>
      </c>
      <c r="L209" s="7">
        <f t="shared" si="86"/>
        <v>73</v>
      </c>
      <c r="M209" s="10">
        <v>8.1449999999999996</v>
      </c>
      <c r="N209" s="11" t="s">
        <v>134</v>
      </c>
      <c r="O209" s="7" t="str">
        <v/>
      </c>
      <c r="P209" s="7" t="str">
        <v/>
      </c>
      <c r="R209" s="8" t="s">
        <v>96</v>
      </c>
      <c r="S209" s="7">
        <f t="shared" si="87"/>
        <v>73</v>
      </c>
      <c r="T209" s="10">
        <v>8.1449999999999996</v>
      </c>
      <c r="U209" s="11" t="s">
        <v>134</v>
      </c>
      <c r="V209" s="7" t="str">
        <v/>
      </c>
      <c r="W209" s="7" t="str">
        <v/>
      </c>
      <c r="Y209" s="8" t="s">
        <v>96</v>
      </c>
      <c r="Z209" s="7">
        <f t="shared" si="88"/>
        <v>73</v>
      </c>
      <c r="AA209" s="10">
        <v>8.1449999999999996</v>
      </c>
      <c r="AB209" s="11" t="s">
        <v>134</v>
      </c>
      <c r="AC209" s="7" t="str">
        <v/>
      </c>
      <c r="AD209" s="7" t="str">
        <v/>
      </c>
      <c r="AF209" s="8" t="s">
        <v>96</v>
      </c>
      <c r="AG209" s="7">
        <f t="shared" si="89"/>
        <v>73</v>
      </c>
      <c r="AH209" s="10">
        <v>8.1449999999999996</v>
      </c>
      <c r="AI209" s="11" t="s">
        <v>134</v>
      </c>
      <c r="AJ209" s="7" t="str">
        <v/>
      </c>
      <c r="AK209" s="7" t="str">
        <v/>
      </c>
      <c r="AM209" s="8" t="s">
        <v>96</v>
      </c>
      <c r="AN209" s="7">
        <f t="shared" si="90"/>
        <v>73</v>
      </c>
      <c r="AO209" s="10">
        <v>8.1449999999999996</v>
      </c>
      <c r="AP209" s="11" t="s">
        <v>134</v>
      </c>
      <c r="AQ209" s="7" t="str">
        <v/>
      </c>
      <c r="AR209" s="7" t="str">
        <v/>
      </c>
      <c r="AT209" s="8" t="s">
        <v>96</v>
      </c>
      <c r="AU209" s="7">
        <f t="shared" si="91"/>
        <v>73</v>
      </c>
      <c r="AV209" s="10">
        <v>8.1449999999999996</v>
      </c>
      <c r="AW209" s="11" t="s">
        <v>134</v>
      </c>
      <c r="AX209" s="7" t="str">
        <v/>
      </c>
      <c r="AY209" s="7" t="str">
        <v/>
      </c>
      <c r="BA209" s="8" t="s">
        <v>96</v>
      </c>
      <c r="BB209" s="7">
        <f t="shared" si="92"/>
        <v>73</v>
      </c>
      <c r="BC209" s="10">
        <v>8.1449999999999996</v>
      </c>
      <c r="BD209" s="11" t="s">
        <v>134</v>
      </c>
      <c r="BE209" s="7" t="str">
        <v/>
      </c>
      <c r="BF209" s="7" t="str">
        <v/>
      </c>
      <c r="BH209" s="8" t="s">
        <v>96</v>
      </c>
      <c r="BI209" s="7">
        <f t="shared" si="93"/>
        <v>73</v>
      </c>
      <c r="BJ209" s="10">
        <v>8.1449999999999996</v>
      </c>
      <c r="BK209" s="11" t="s">
        <v>134</v>
      </c>
      <c r="BL209" s="7" t="str">
        <v/>
      </c>
      <c r="BM209" s="7" t="str">
        <v/>
      </c>
      <c r="BO209" s="8" t="s">
        <v>96</v>
      </c>
      <c r="BP209" s="7">
        <f t="shared" si="94"/>
        <v>73</v>
      </c>
      <c r="BQ209" s="10">
        <v>8.1449999999999996</v>
      </c>
      <c r="BR209" s="11" t="s">
        <v>134</v>
      </c>
      <c r="BS209" s="7" t="str">
        <v/>
      </c>
      <c r="BT209" s="7" t="str">
        <v/>
      </c>
      <c r="BV209" s="8" t="s">
        <v>96</v>
      </c>
      <c r="BW209" s="7">
        <f t="shared" si="95"/>
        <v>73</v>
      </c>
      <c r="BX209" s="10">
        <v>8.1449999999999996</v>
      </c>
      <c r="BY209" s="11" t="s">
        <v>134</v>
      </c>
      <c r="BZ209" s="7" t="str">
        <v/>
      </c>
      <c r="CA209" s="7" t="str">
        <v/>
      </c>
      <c r="CC209" s="8" t="s">
        <v>96</v>
      </c>
      <c r="CD209" s="7">
        <f t="shared" si="96"/>
        <v>73</v>
      </c>
      <c r="CE209" s="10">
        <v>8.1449999999999996</v>
      </c>
      <c r="CF209" s="11" t="s">
        <v>134</v>
      </c>
      <c r="CG209" s="7" t="str">
        <v/>
      </c>
      <c r="CH209" s="7" t="str">
        <v/>
      </c>
      <c r="CJ209" s="8" t="s">
        <v>96</v>
      </c>
      <c r="CK209" s="7">
        <f t="shared" si="97"/>
        <v>73</v>
      </c>
      <c r="CL209" s="10">
        <v>8.1449999999999996</v>
      </c>
      <c r="CM209" s="11" t="s">
        <v>134</v>
      </c>
      <c r="CN209" s="7" t="str">
        <v/>
      </c>
      <c r="CO209" s="7" t="str">
        <v/>
      </c>
      <c r="CQ209" s="8" t="s">
        <v>96</v>
      </c>
      <c r="CR209" s="7">
        <f t="shared" si="98"/>
        <v>73</v>
      </c>
      <c r="CS209" s="10">
        <v>8.1449999999999996</v>
      </c>
      <c r="CT209" s="11" t="s">
        <v>134</v>
      </c>
      <c r="CU209" s="7" t="str">
        <v/>
      </c>
      <c r="CV209" s="7" t="str">
        <v/>
      </c>
      <c r="CX209" s="8" t="s">
        <v>96</v>
      </c>
      <c r="CY209" s="7">
        <f t="shared" si="99"/>
        <v>73</v>
      </c>
      <c r="CZ209" s="10">
        <v>8.1449999999999996</v>
      </c>
      <c r="DA209" s="11" t="s">
        <v>134</v>
      </c>
      <c r="DB209" s="7" t="str">
        <v/>
      </c>
      <c r="DC209" s="7" t="str">
        <v/>
      </c>
      <c r="DE209" s="8" t="s">
        <v>96</v>
      </c>
      <c r="DF209" s="7">
        <f t="shared" si="100"/>
        <v>73</v>
      </c>
      <c r="DG209" s="10">
        <v>8.1449999999999996</v>
      </c>
      <c r="DH209" s="11" t="s">
        <v>134</v>
      </c>
      <c r="DI209" s="7" t="str">
        <v/>
      </c>
      <c r="DJ209" s="7" t="str">
        <v/>
      </c>
      <c r="DL209" s="8" t="s">
        <v>96</v>
      </c>
      <c r="DM209" s="7">
        <f t="shared" si="101"/>
        <v>73</v>
      </c>
      <c r="DN209" s="10">
        <v>8.1449999999999996</v>
      </c>
      <c r="DO209" s="11" t="s">
        <v>134</v>
      </c>
      <c r="DP209" s="7" t="str">
        <v/>
      </c>
      <c r="DQ209" s="7" t="str">
        <v/>
      </c>
      <c r="DS209" s="8" t="s">
        <v>96</v>
      </c>
      <c r="DT209" s="7">
        <f t="shared" si="102"/>
        <v>73</v>
      </c>
      <c r="DU209" s="10">
        <v>8.1449999999999996</v>
      </c>
      <c r="DV209" s="11" t="s">
        <v>134</v>
      </c>
      <c r="DW209" s="7" t="str">
        <v/>
      </c>
      <c r="DX209" s="7" t="str">
        <v/>
      </c>
      <c r="DZ209" s="8" t="s">
        <v>96</v>
      </c>
      <c r="EA209" s="7">
        <f t="shared" si="103"/>
        <v>73</v>
      </c>
      <c r="EB209" s="10">
        <v>8.1449999999999996</v>
      </c>
      <c r="EC209" s="11" t="s">
        <v>134</v>
      </c>
      <c r="ED209" s="7" t="str">
        <v/>
      </c>
      <c r="EE209" s="7" t="str">
        <v/>
      </c>
      <c r="EG209" s="8" t="s">
        <v>96</v>
      </c>
      <c r="EH209" s="7">
        <f t="shared" si="104"/>
        <v>73</v>
      </c>
      <c r="EI209" s="10">
        <v>8.1449999999999996</v>
      </c>
      <c r="EJ209" s="11" t="s">
        <v>134</v>
      </c>
      <c r="EK209" s="7" t="str">
        <v/>
      </c>
      <c r="EL209" s="7" t="str">
        <v/>
      </c>
      <c r="EN209" s="8" t="s">
        <v>96</v>
      </c>
      <c r="EO209" s="7">
        <f t="shared" si="105"/>
        <v>73</v>
      </c>
      <c r="EP209" s="10">
        <v>8.1449999999999996</v>
      </c>
      <c r="EQ209" s="11" t="s">
        <v>134</v>
      </c>
      <c r="ER209" s="7" t="str">
        <v/>
      </c>
      <c r="ES209" s="7" t="str">
        <v/>
      </c>
      <c r="EU209" s="8" t="s">
        <v>96</v>
      </c>
      <c r="EV209" s="7">
        <f t="shared" si="106"/>
        <v>73</v>
      </c>
      <c r="EW209" s="10">
        <v>8.1449999999999996</v>
      </c>
      <c r="EX209" s="11" t="s">
        <v>134</v>
      </c>
      <c r="EY209" s="7" t="str">
        <v/>
      </c>
      <c r="EZ209" s="7" t="str">
        <v/>
      </c>
      <c r="FB209" s="8" t="s">
        <v>96</v>
      </c>
      <c r="FC209" s="7">
        <f t="shared" si="107"/>
        <v>73</v>
      </c>
      <c r="FD209" s="10">
        <v>8.1449999999999996</v>
      </c>
      <c r="FE209" s="11" t="s">
        <v>134</v>
      </c>
      <c r="FF209" s="7" t="str">
        <v/>
      </c>
      <c r="FG209" s="7" t="str">
        <v/>
      </c>
      <c r="FI209" s="8" t="s">
        <v>96</v>
      </c>
      <c r="FJ209" s="7">
        <f t="shared" si="108"/>
        <v>73</v>
      </c>
      <c r="FK209" s="10">
        <v>8.1449999999999996</v>
      </c>
      <c r="FL209" s="11" t="s">
        <v>134</v>
      </c>
      <c r="FM209" s="7" t="str">
        <v/>
      </c>
      <c r="FN209" s="7" t="str">
        <v/>
      </c>
      <c r="FP209" s="8" t="s">
        <v>96</v>
      </c>
      <c r="FQ209" s="7">
        <f t="shared" si="109"/>
        <v>73</v>
      </c>
      <c r="FR209" s="10">
        <v>8.1449999999999996</v>
      </c>
      <c r="FS209" s="11" t="s">
        <v>134</v>
      </c>
      <c r="FT209" s="7" t="str">
        <v/>
      </c>
      <c r="FU209" s="7" t="str">
        <v/>
      </c>
      <c r="FW209" s="8" t="s">
        <v>96</v>
      </c>
      <c r="FX209" s="7">
        <f t="shared" si="110"/>
        <v>73</v>
      </c>
      <c r="FY209" s="10">
        <v>8.1449999999999996</v>
      </c>
      <c r="FZ209" s="11" t="s">
        <v>134</v>
      </c>
      <c r="GA209" s="7" t="str">
        <v/>
      </c>
      <c r="GB209" s="7" t="str">
        <v/>
      </c>
    </row>
    <row r="210" spans="2:184" ht="15.75" x14ac:dyDescent="0.25">
      <c r="B210" s="82">
        <f t="shared" si="111"/>
        <v>9341</v>
      </c>
      <c r="C210" s="8" t="s">
        <v>96</v>
      </c>
      <c r="D210" s="7">
        <f t="shared" si="84"/>
        <v>73</v>
      </c>
      <c r="E210" s="10">
        <v>9.3409999999999993</v>
      </c>
      <c r="F210" s="11" t="s">
        <v>135</v>
      </c>
      <c r="G210" s="7" t="str">
        <v/>
      </c>
      <c r="H210" s="7" t="str">
        <v/>
      </c>
      <c r="J210" s="16">
        <f t="shared" si="85"/>
        <v>9341</v>
      </c>
      <c r="K210" s="8" t="s">
        <v>96</v>
      </c>
      <c r="L210" s="7">
        <f t="shared" si="86"/>
        <v>73</v>
      </c>
      <c r="M210" s="10">
        <v>9.3409999999999993</v>
      </c>
      <c r="N210" s="11" t="s">
        <v>135</v>
      </c>
      <c r="O210" s="7" t="str">
        <v/>
      </c>
      <c r="P210" s="7" t="str">
        <v/>
      </c>
      <c r="R210" s="8" t="s">
        <v>96</v>
      </c>
      <c r="S210" s="7">
        <f t="shared" si="87"/>
        <v>73</v>
      </c>
      <c r="T210" s="10">
        <v>9.3409999999999993</v>
      </c>
      <c r="U210" s="11" t="s">
        <v>135</v>
      </c>
      <c r="V210" s="7" t="str">
        <v/>
      </c>
      <c r="W210" s="7" t="str">
        <v/>
      </c>
      <c r="Y210" s="8" t="s">
        <v>96</v>
      </c>
      <c r="Z210" s="7">
        <f t="shared" si="88"/>
        <v>73</v>
      </c>
      <c r="AA210" s="10">
        <v>9.3409999999999993</v>
      </c>
      <c r="AB210" s="11" t="s">
        <v>135</v>
      </c>
      <c r="AC210" s="7" t="str">
        <v/>
      </c>
      <c r="AD210" s="7" t="str">
        <v/>
      </c>
      <c r="AF210" s="8" t="s">
        <v>96</v>
      </c>
      <c r="AG210" s="7">
        <f t="shared" si="89"/>
        <v>73</v>
      </c>
      <c r="AH210" s="10">
        <v>9.3409999999999993</v>
      </c>
      <c r="AI210" s="11" t="s">
        <v>135</v>
      </c>
      <c r="AJ210" s="7" t="str">
        <v/>
      </c>
      <c r="AK210" s="7" t="str">
        <v/>
      </c>
      <c r="AM210" s="8" t="s">
        <v>96</v>
      </c>
      <c r="AN210" s="7">
        <f t="shared" si="90"/>
        <v>73</v>
      </c>
      <c r="AO210" s="10">
        <v>9.3409999999999993</v>
      </c>
      <c r="AP210" s="11" t="s">
        <v>135</v>
      </c>
      <c r="AQ210" s="7" t="str">
        <v/>
      </c>
      <c r="AR210" s="7" t="str">
        <v/>
      </c>
      <c r="AT210" s="8" t="s">
        <v>96</v>
      </c>
      <c r="AU210" s="7">
        <f t="shared" si="91"/>
        <v>73</v>
      </c>
      <c r="AV210" s="10">
        <v>9.3409999999999993</v>
      </c>
      <c r="AW210" s="11" t="s">
        <v>135</v>
      </c>
      <c r="AX210" s="7" t="str">
        <v/>
      </c>
      <c r="AY210" s="7" t="str">
        <v/>
      </c>
      <c r="BA210" s="8" t="s">
        <v>96</v>
      </c>
      <c r="BB210" s="7">
        <f t="shared" si="92"/>
        <v>73</v>
      </c>
      <c r="BC210" s="10">
        <v>9.3409999999999993</v>
      </c>
      <c r="BD210" s="11" t="s">
        <v>135</v>
      </c>
      <c r="BE210" s="7" t="str">
        <v/>
      </c>
      <c r="BF210" s="7" t="str">
        <v/>
      </c>
      <c r="BH210" s="8" t="s">
        <v>96</v>
      </c>
      <c r="BI210" s="7">
        <f t="shared" si="93"/>
        <v>73</v>
      </c>
      <c r="BJ210" s="10">
        <v>9.3409999999999993</v>
      </c>
      <c r="BK210" s="11" t="s">
        <v>135</v>
      </c>
      <c r="BL210" s="7" t="str">
        <v/>
      </c>
      <c r="BM210" s="7" t="str">
        <v/>
      </c>
      <c r="BO210" s="8" t="s">
        <v>96</v>
      </c>
      <c r="BP210" s="7">
        <f t="shared" si="94"/>
        <v>73</v>
      </c>
      <c r="BQ210" s="10">
        <v>9.3409999999999993</v>
      </c>
      <c r="BR210" s="11" t="s">
        <v>135</v>
      </c>
      <c r="BS210" s="7" t="str">
        <v/>
      </c>
      <c r="BT210" s="7" t="str">
        <v/>
      </c>
      <c r="BV210" s="8" t="s">
        <v>96</v>
      </c>
      <c r="BW210" s="7">
        <f t="shared" si="95"/>
        <v>73</v>
      </c>
      <c r="BX210" s="10">
        <v>9.3409999999999993</v>
      </c>
      <c r="BY210" s="11" t="s">
        <v>135</v>
      </c>
      <c r="BZ210" s="7" t="str">
        <v/>
      </c>
      <c r="CA210" s="7" t="str">
        <v/>
      </c>
      <c r="CC210" s="8" t="s">
        <v>96</v>
      </c>
      <c r="CD210" s="7">
        <f t="shared" si="96"/>
        <v>73</v>
      </c>
      <c r="CE210" s="10">
        <v>9.3409999999999993</v>
      </c>
      <c r="CF210" s="11" t="s">
        <v>135</v>
      </c>
      <c r="CG210" s="7" t="str">
        <v/>
      </c>
      <c r="CH210" s="7" t="str">
        <v/>
      </c>
      <c r="CJ210" s="8" t="s">
        <v>96</v>
      </c>
      <c r="CK210" s="7">
        <f t="shared" si="97"/>
        <v>73</v>
      </c>
      <c r="CL210" s="10">
        <v>9.3409999999999993</v>
      </c>
      <c r="CM210" s="11" t="s">
        <v>135</v>
      </c>
      <c r="CN210" s="7" t="str">
        <v/>
      </c>
      <c r="CO210" s="7" t="str">
        <v/>
      </c>
      <c r="CQ210" s="8" t="s">
        <v>96</v>
      </c>
      <c r="CR210" s="7">
        <f t="shared" si="98"/>
        <v>73</v>
      </c>
      <c r="CS210" s="10">
        <v>9.3409999999999993</v>
      </c>
      <c r="CT210" s="11" t="s">
        <v>135</v>
      </c>
      <c r="CU210" s="7" t="str">
        <v/>
      </c>
      <c r="CV210" s="7" t="str">
        <v/>
      </c>
      <c r="CX210" s="8" t="s">
        <v>96</v>
      </c>
      <c r="CY210" s="7">
        <f t="shared" si="99"/>
        <v>73</v>
      </c>
      <c r="CZ210" s="10">
        <v>9.3409999999999993</v>
      </c>
      <c r="DA210" s="11" t="s">
        <v>135</v>
      </c>
      <c r="DB210" s="7" t="str">
        <v/>
      </c>
      <c r="DC210" s="7" t="str">
        <v/>
      </c>
      <c r="DE210" s="8" t="s">
        <v>96</v>
      </c>
      <c r="DF210" s="7">
        <f t="shared" si="100"/>
        <v>73</v>
      </c>
      <c r="DG210" s="10">
        <v>9.3409999999999993</v>
      </c>
      <c r="DH210" s="11" t="s">
        <v>135</v>
      </c>
      <c r="DI210" s="7" t="str">
        <v/>
      </c>
      <c r="DJ210" s="7" t="str">
        <v/>
      </c>
      <c r="DL210" s="8" t="s">
        <v>96</v>
      </c>
      <c r="DM210" s="7">
        <f t="shared" si="101"/>
        <v>73</v>
      </c>
      <c r="DN210" s="10">
        <v>9.3409999999999993</v>
      </c>
      <c r="DO210" s="11" t="s">
        <v>135</v>
      </c>
      <c r="DP210" s="7" t="str">
        <v/>
      </c>
      <c r="DQ210" s="7" t="str">
        <v/>
      </c>
      <c r="DS210" s="8" t="s">
        <v>96</v>
      </c>
      <c r="DT210" s="7">
        <f t="shared" si="102"/>
        <v>73</v>
      </c>
      <c r="DU210" s="10">
        <v>9.3409999999999993</v>
      </c>
      <c r="DV210" s="11" t="s">
        <v>135</v>
      </c>
      <c r="DW210" s="7" t="str">
        <v/>
      </c>
      <c r="DX210" s="7" t="str">
        <v/>
      </c>
      <c r="DZ210" s="8" t="s">
        <v>96</v>
      </c>
      <c r="EA210" s="7">
        <f t="shared" si="103"/>
        <v>73</v>
      </c>
      <c r="EB210" s="10">
        <v>9.3409999999999993</v>
      </c>
      <c r="EC210" s="11" t="s">
        <v>135</v>
      </c>
      <c r="ED210" s="7" t="str">
        <v/>
      </c>
      <c r="EE210" s="7" t="str">
        <v/>
      </c>
      <c r="EG210" s="8" t="s">
        <v>96</v>
      </c>
      <c r="EH210" s="7">
        <f t="shared" si="104"/>
        <v>73</v>
      </c>
      <c r="EI210" s="10">
        <v>9.3409999999999993</v>
      </c>
      <c r="EJ210" s="11" t="s">
        <v>135</v>
      </c>
      <c r="EK210" s="7" t="str">
        <v/>
      </c>
      <c r="EL210" s="7" t="str">
        <v/>
      </c>
      <c r="EN210" s="8" t="s">
        <v>96</v>
      </c>
      <c r="EO210" s="7">
        <f t="shared" si="105"/>
        <v>73</v>
      </c>
      <c r="EP210" s="10">
        <v>9.3409999999999993</v>
      </c>
      <c r="EQ210" s="11" t="s">
        <v>135</v>
      </c>
      <c r="ER210" s="7" t="str">
        <v/>
      </c>
      <c r="ES210" s="7" t="str">
        <v/>
      </c>
      <c r="EU210" s="8" t="s">
        <v>96</v>
      </c>
      <c r="EV210" s="7">
        <f t="shared" si="106"/>
        <v>73</v>
      </c>
      <c r="EW210" s="10">
        <v>9.3409999999999993</v>
      </c>
      <c r="EX210" s="11" t="s">
        <v>135</v>
      </c>
      <c r="EY210" s="7" t="str">
        <v/>
      </c>
      <c r="EZ210" s="7" t="str">
        <v/>
      </c>
      <c r="FB210" s="8" t="s">
        <v>96</v>
      </c>
      <c r="FC210" s="7">
        <f t="shared" si="107"/>
        <v>73</v>
      </c>
      <c r="FD210" s="10">
        <v>9.3409999999999993</v>
      </c>
      <c r="FE210" s="11" t="s">
        <v>135</v>
      </c>
      <c r="FF210" s="7" t="str">
        <v/>
      </c>
      <c r="FG210" s="7" t="str">
        <v/>
      </c>
      <c r="FI210" s="8" t="s">
        <v>96</v>
      </c>
      <c r="FJ210" s="7">
        <f t="shared" si="108"/>
        <v>73</v>
      </c>
      <c r="FK210" s="10">
        <v>9.3409999999999993</v>
      </c>
      <c r="FL210" s="11" t="s">
        <v>135</v>
      </c>
      <c r="FM210" s="7" t="str">
        <v/>
      </c>
      <c r="FN210" s="7" t="str">
        <v/>
      </c>
      <c r="FP210" s="8" t="s">
        <v>96</v>
      </c>
      <c r="FQ210" s="7">
        <f t="shared" si="109"/>
        <v>73</v>
      </c>
      <c r="FR210" s="10">
        <v>9.3409999999999993</v>
      </c>
      <c r="FS210" s="11" t="s">
        <v>135</v>
      </c>
      <c r="FT210" s="7" t="str">
        <v/>
      </c>
      <c r="FU210" s="7" t="str">
        <v/>
      </c>
      <c r="FW210" s="8" t="s">
        <v>96</v>
      </c>
      <c r="FX210" s="7">
        <f t="shared" si="110"/>
        <v>73</v>
      </c>
      <c r="FY210" s="10">
        <v>9.3409999999999993</v>
      </c>
      <c r="FZ210" s="11" t="s">
        <v>135</v>
      </c>
      <c r="GA210" s="7" t="str">
        <v/>
      </c>
      <c r="GB210" s="7" t="str">
        <v/>
      </c>
    </row>
    <row r="211" spans="2:184" ht="15.75" x14ac:dyDescent="0.25">
      <c r="B211" s="82">
        <f t="shared" si="111"/>
        <v>57524</v>
      </c>
      <c r="C211" s="8" t="s">
        <v>96</v>
      </c>
      <c r="D211" s="7">
        <f t="shared" si="84"/>
        <v>73</v>
      </c>
      <c r="E211" s="10">
        <v>57.524000000000001</v>
      </c>
      <c r="F211" s="11" t="s">
        <v>132</v>
      </c>
      <c r="G211" s="7" t="str">
        <v/>
      </c>
      <c r="H211" s="7" t="str">
        <v/>
      </c>
      <c r="J211" s="16">
        <f t="shared" si="85"/>
        <v>57524</v>
      </c>
      <c r="K211" s="8" t="s">
        <v>96</v>
      </c>
      <c r="L211" s="7">
        <f t="shared" si="86"/>
        <v>73</v>
      </c>
      <c r="M211" s="10">
        <v>57.524000000000001</v>
      </c>
      <c r="N211" s="11" t="s">
        <v>132</v>
      </c>
      <c r="O211" s="7" t="str">
        <v/>
      </c>
      <c r="P211" s="7" t="str">
        <v/>
      </c>
      <c r="R211" s="8" t="s">
        <v>96</v>
      </c>
      <c r="S211" s="7">
        <f t="shared" si="87"/>
        <v>73</v>
      </c>
      <c r="T211" s="10">
        <v>57.524000000000001</v>
      </c>
      <c r="U211" s="11" t="s">
        <v>132</v>
      </c>
      <c r="V211" s="7" t="str">
        <v/>
      </c>
      <c r="W211" s="7" t="str">
        <v/>
      </c>
      <c r="Y211" s="8" t="s">
        <v>96</v>
      </c>
      <c r="Z211" s="7">
        <f t="shared" si="88"/>
        <v>73</v>
      </c>
      <c r="AA211" s="10">
        <v>57.524000000000001</v>
      </c>
      <c r="AB211" s="11" t="s">
        <v>132</v>
      </c>
      <c r="AC211" s="7" t="str">
        <v/>
      </c>
      <c r="AD211" s="7" t="str">
        <v/>
      </c>
      <c r="AF211" s="8" t="s">
        <v>96</v>
      </c>
      <c r="AG211" s="7">
        <f t="shared" si="89"/>
        <v>73</v>
      </c>
      <c r="AH211" s="10">
        <v>57.524000000000001</v>
      </c>
      <c r="AI211" s="11" t="s">
        <v>132</v>
      </c>
      <c r="AJ211" s="7" t="str">
        <v/>
      </c>
      <c r="AK211" s="7" t="str">
        <v/>
      </c>
      <c r="AM211" s="8" t="s">
        <v>96</v>
      </c>
      <c r="AN211" s="7">
        <f t="shared" si="90"/>
        <v>73</v>
      </c>
      <c r="AO211" s="10">
        <v>57.524000000000001</v>
      </c>
      <c r="AP211" s="11" t="s">
        <v>132</v>
      </c>
      <c r="AQ211" s="7" t="str">
        <v/>
      </c>
      <c r="AR211" s="7" t="str">
        <v/>
      </c>
      <c r="AT211" s="8" t="s">
        <v>96</v>
      </c>
      <c r="AU211" s="7">
        <f t="shared" si="91"/>
        <v>73</v>
      </c>
      <c r="AV211" s="10">
        <v>57.524000000000001</v>
      </c>
      <c r="AW211" s="11" t="s">
        <v>132</v>
      </c>
      <c r="AX211" s="7" t="str">
        <v/>
      </c>
      <c r="AY211" s="7" t="str">
        <v/>
      </c>
      <c r="BA211" s="8" t="s">
        <v>96</v>
      </c>
      <c r="BB211" s="7">
        <f t="shared" si="92"/>
        <v>73</v>
      </c>
      <c r="BC211" s="10">
        <v>57.524000000000001</v>
      </c>
      <c r="BD211" s="11" t="s">
        <v>132</v>
      </c>
      <c r="BE211" s="7" t="str">
        <v/>
      </c>
      <c r="BF211" s="7" t="str">
        <v/>
      </c>
      <c r="BH211" s="8" t="s">
        <v>96</v>
      </c>
      <c r="BI211" s="7">
        <f t="shared" si="93"/>
        <v>73</v>
      </c>
      <c r="BJ211" s="10">
        <v>57.524000000000001</v>
      </c>
      <c r="BK211" s="11" t="s">
        <v>132</v>
      </c>
      <c r="BL211" s="7" t="str">
        <v/>
      </c>
      <c r="BM211" s="7" t="str">
        <v/>
      </c>
      <c r="BO211" s="8" t="s">
        <v>96</v>
      </c>
      <c r="BP211" s="7">
        <f t="shared" si="94"/>
        <v>73</v>
      </c>
      <c r="BQ211" s="10">
        <v>57.524000000000001</v>
      </c>
      <c r="BR211" s="11" t="s">
        <v>132</v>
      </c>
      <c r="BS211" s="7" t="str">
        <v/>
      </c>
      <c r="BT211" s="7" t="str">
        <v/>
      </c>
      <c r="BV211" s="8" t="s">
        <v>96</v>
      </c>
      <c r="BW211" s="7">
        <f t="shared" si="95"/>
        <v>73</v>
      </c>
      <c r="BX211" s="10">
        <v>57.524000000000001</v>
      </c>
      <c r="BY211" s="11" t="s">
        <v>132</v>
      </c>
      <c r="BZ211" s="7" t="str">
        <v/>
      </c>
      <c r="CA211" s="7" t="str">
        <v/>
      </c>
      <c r="CC211" s="8" t="s">
        <v>96</v>
      </c>
      <c r="CD211" s="7">
        <f t="shared" si="96"/>
        <v>73</v>
      </c>
      <c r="CE211" s="10">
        <v>57.524000000000001</v>
      </c>
      <c r="CF211" s="11" t="s">
        <v>132</v>
      </c>
      <c r="CG211" s="7" t="str">
        <v/>
      </c>
      <c r="CH211" s="7" t="str">
        <v/>
      </c>
      <c r="CJ211" s="8" t="s">
        <v>96</v>
      </c>
      <c r="CK211" s="7">
        <f t="shared" si="97"/>
        <v>73</v>
      </c>
      <c r="CL211" s="10">
        <v>57.524000000000001</v>
      </c>
      <c r="CM211" s="11" t="s">
        <v>132</v>
      </c>
      <c r="CN211" s="7" t="str">
        <v/>
      </c>
      <c r="CO211" s="7" t="str">
        <v/>
      </c>
      <c r="CQ211" s="8" t="s">
        <v>96</v>
      </c>
      <c r="CR211" s="7">
        <f t="shared" si="98"/>
        <v>73</v>
      </c>
      <c r="CS211" s="10">
        <v>57.524000000000001</v>
      </c>
      <c r="CT211" s="11" t="s">
        <v>132</v>
      </c>
      <c r="CU211" s="7" t="str">
        <v/>
      </c>
      <c r="CV211" s="7" t="str">
        <v/>
      </c>
      <c r="CX211" s="8" t="s">
        <v>96</v>
      </c>
      <c r="CY211" s="7">
        <f t="shared" si="99"/>
        <v>73</v>
      </c>
      <c r="CZ211" s="10">
        <v>57.524000000000001</v>
      </c>
      <c r="DA211" s="11" t="s">
        <v>132</v>
      </c>
      <c r="DB211" s="7" t="str">
        <v/>
      </c>
      <c r="DC211" s="7" t="str">
        <v/>
      </c>
      <c r="DE211" s="8" t="s">
        <v>96</v>
      </c>
      <c r="DF211" s="7">
        <f t="shared" si="100"/>
        <v>73</v>
      </c>
      <c r="DG211" s="10">
        <v>57.524000000000001</v>
      </c>
      <c r="DH211" s="11" t="s">
        <v>132</v>
      </c>
      <c r="DI211" s="7" t="str">
        <v/>
      </c>
      <c r="DJ211" s="7" t="str">
        <v/>
      </c>
      <c r="DL211" s="8" t="s">
        <v>96</v>
      </c>
      <c r="DM211" s="7">
        <f t="shared" si="101"/>
        <v>73</v>
      </c>
      <c r="DN211" s="10">
        <v>57.524000000000001</v>
      </c>
      <c r="DO211" s="11" t="s">
        <v>132</v>
      </c>
      <c r="DP211" s="7" t="str">
        <v/>
      </c>
      <c r="DQ211" s="7" t="str">
        <v/>
      </c>
      <c r="DS211" s="8" t="s">
        <v>96</v>
      </c>
      <c r="DT211" s="7">
        <f t="shared" si="102"/>
        <v>73</v>
      </c>
      <c r="DU211" s="10">
        <v>57.524000000000001</v>
      </c>
      <c r="DV211" s="11" t="s">
        <v>132</v>
      </c>
      <c r="DW211" s="7" t="str">
        <v/>
      </c>
      <c r="DX211" s="7" t="str">
        <v/>
      </c>
      <c r="DZ211" s="8" t="s">
        <v>96</v>
      </c>
      <c r="EA211" s="7">
        <f t="shared" si="103"/>
        <v>73</v>
      </c>
      <c r="EB211" s="10">
        <v>57.524000000000001</v>
      </c>
      <c r="EC211" s="11" t="s">
        <v>132</v>
      </c>
      <c r="ED211" s="7" t="str">
        <v/>
      </c>
      <c r="EE211" s="7" t="str">
        <v/>
      </c>
      <c r="EG211" s="8" t="s">
        <v>96</v>
      </c>
      <c r="EH211" s="7">
        <f t="shared" si="104"/>
        <v>73</v>
      </c>
      <c r="EI211" s="10">
        <v>57.524000000000001</v>
      </c>
      <c r="EJ211" s="11" t="s">
        <v>132</v>
      </c>
      <c r="EK211" s="7" t="str">
        <v/>
      </c>
      <c r="EL211" s="7" t="str">
        <v/>
      </c>
      <c r="EN211" s="8" t="s">
        <v>96</v>
      </c>
      <c r="EO211" s="7">
        <f t="shared" si="105"/>
        <v>73</v>
      </c>
      <c r="EP211" s="10">
        <v>57.524000000000001</v>
      </c>
      <c r="EQ211" s="11" t="s">
        <v>132</v>
      </c>
      <c r="ER211" s="7" t="str">
        <v/>
      </c>
      <c r="ES211" s="7" t="str">
        <v/>
      </c>
      <c r="EU211" s="8" t="s">
        <v>96</v>
      </c>
      <c r="EV211" s="7">
        <f t="shared" si="106"/>
        <v>73</v>
      </c>
      <c r="EW211" s="10">
        <v>57.524000000000001</v>
      </c>
      <c r="EX211" s="11" t="s">
        <v>132</v>
      </c>
      <c r="EY211" s="7" t="str">
        <v/>
      </c>
      <c r="EZ211" s="7" t="str">
        <v/>
      </c>
      <c r="FB211" s="8" t="s">
        <v>96</v>
      </c>
      <c r="FC211" s="7">
        <f t="shared" si="107"/>
        <v>73</v>
      </c>
      <c r="FD211" s="10">
        <v>57.524000000000001</v>
      </c>
      <c r="FE211" s="11" t="s">
        <v>132</v>
      </c>
      <c r="FF211" s="7" t="str">
        <v/>
      </c>
      <c r="FG211" s="7" t="str">
        <v/>
      </c>
      <c r="FI211" s="8" t="s">
        <v>96</v>
      </c>
      <c r="FJ211" s="7">
        <f t="shared" si="108"/>
        <v>73</v>
      </c>
      <c r="FK211" s="10">
        <v>57.524000000000001</v>
      </c>
      <c r="FL211" s="11" t="s">
        <v>132</v>
      </c>
      <c r="FM211" s="7" t="str">
        <v/>
      </c>
      <c r="FN211" s="7" t="str">
        <v/>
      </c>
      <c r="FP211" s="8" t="s">
        <v>96</v>
      </c>
      <c r="FQ211" s="7">
        <f t="shared" si="109"/>
        <v>73</v>
      </c>
      <c r="FR211" s="10">
        <v>57.524000000000001</v>
      </c>
      <c r="FS211" s="11" t="s">
        <v>132</v>
      </c>
      <c r="FT211" s="7" t="str">
        <v/>
      </c>
      <c r="FU211" s="7" t="str">
        <v/>
      </c>
      <c r="FW211" s="8" t="s">
        <v>96</v>
      </c>
      <c r="FX211" s="7">
        <f t="shared" si="110"/>
        <v>73</v>
      </c>
      <c r="FY211" s="10">
        <v>57.524000000000001</v>
      </c>
      <c r="FZ211" s="11" t="s">
        <v>132</v>
      </c>
      <c r="GA211" s="7" t="str">
        <v/>
      </c>
      <c r="GB211" s="7" t="str">
        <v/>
      </c>
    </row>
    <row r="212" spans="2:184" ht="15.75" x14ac:dyDescent="0.25">
      <c r="B212" s="82">
        <f t="shared" si="111"/>
        <v>65209.999999999993</v>
      </c>
      <c r="C212" s="8" t="s">
        <v>96</v>
      </c>
      <c r="D212" s="7">
        <f t="shared" si="84"/>
        <v>73</v>
      </c>
      <c r="E212" s="10">
        <v>65.209999999999994</v>
      </c>
      <c r="F212" s="11" t="s">
        <v>133</v>
      </c>
      <c r="G212" s="7" t="str">
        <v/>
      </c>
      <c r="H212" s="7" t="str">
        <v/>
      </c>
      <c r="J212" s="16">
        <f t="shared" si="85"/>
        <v>65209.999999999993</v>
      </c>
      <c r="K212" s="8" t="s">
        <v>96</v>
      </c>
      <c r="L212" s="7">
        <f t="shared" si="86"/>
        <v>73</v>
      </c>
      <c r="M212" s="10">
        <v>65.209999999999994</v>
      </c>
      <c r="N212" s="11" t="s">
        <v>133</v>
      </c>
      <c r="O212" s="7" t="str">
        <v/>
      </c>
      <c r="P212" s="7" t="str">
        <v/>
      </c>
      <c r="R212" s="8" t="s">
        <v>96</v>
      </c>
      <c r="S212" s="7">
        <f t="shared" si="87"/>
        <v>73</v>
      </c>
      <c r="T212" s="10">
        <v>65.209999999999994</v>
      </c>
      <c r="U212" s="11" t="s">
        <v>133</v>
      </c>
      <c r="V212" s="7" t="str">
        <v/>
      </c>
      <c r="W212" s="7" t="str">
        <v/>
      </c>
      <c r="Y212" s="8" t="s">
        <v>96</v>
      </c>
      <c r="Z212" s="7">
        <f t="shared" si="88"/>
        <v>73</v>
      </c>
      <c r="AA212" s="10">
        <v>65.209999999999994</v>
      </c>
      <c r="AB212" s="11" t="s">
        <v>133</v>
      </c>
      <c r="AC212" s="7" t="str">
        <v/>
      </c>
      <c r="AD212" s="7" t="str">
        <v/>
      </c>
      <c r="AF212" s="8" t="s">
        <v>96</v>
      </c>
      <c r="AG212" s="7">
        <f t="shared" si="89"/>
        <v>73</v>
      </c>
      <c r="AH212" s="10">
        <v>65.209999999999994</v>
      </c>
      <c r="AI212" s="11" t="s">
        <v>133</v>
      </c>
      <c r="AJ212" s="7" t="str">
        <v/>
      </c>
      <c r="AK212" s="7" t="str">
        <v/>
      </c>
      <c r="AM212" s="8" t="s">
        <v>96</v>
      </c>
      <c r="AN212" s="7">
        <f t="shared" si="90"/>
        <v>73</v>
      </c>
      <c r="AO212" s="10">
        <v>65.209999999999994</v>
      </c>
      <c r="AP212" s="11" t="s">
        <v>133</v>
      </c>
      <c r="AQ212" s="7" t="str">
        <v/>
      </c>
      <c r="AR212" s="7" t="str">
        <v/>
      </c>
      <c r="AT212" s="8" t="s">
        <v>96</v>
      </c>
      <c r="AU212" s="7">
        <f t="shared" si="91"/>
        <v>73</v>
      </c>
      <c r="AV212" s="10">
        <v>65.209999999999994</v>
      </c>
      <c r="AW212" s="11" t="s">
        <v>133</v>
      </c>
      <c r="AX212" s="7" t="str">
        <v/>
      </c>
      <c r="AY212" s="7" t="str">
        <v/>
      </c>
      <c r="BA212" s="8" t="s">
        <v>96</v>
      </c>
      <c r="BB212" s="7">
        <f t="shared" si="92"/>
        <v>73</v>
      </c>
      <c r="BC212" s="10">
        <v>65.209999999999994</v>
      </c>
      <c r="BD212" s="11" t="s">
        <v>133</v>
      </c>
      <c r="BE212" s="7" t="str">
        <v/>
      </c>
      <c r="BF212" s="7" t="str">
        <v/>
      </c>
      <c r="BH212" s="8" t="s">
        <v>96</v>
      </c>
      <c r="BI212" s="7">
        <f t="shared" si="93"/>
        <v>73</v>
      </c>
      <c r="BJ212" s="10">
        <v>65.209999999999994</v>
      </c>
      <c r="BK212" s="11" t="s">
        <v>133</v>
      </c>
      <c r="BL212" s="7" t="str">
        <v/>
      </c>
      <c r="BM212" s="7" t="str">
        <v/>
      </c>
      <c r="BO212" s="8" t="s">
        <v>96</v>
      </c>
      <c r="BP212" s="7">
        <f t="shared" si="94"/>
        <v>73</v>
      </c>
      <c r="BQ212" s="10">
        <v>65.209999999999994</v>
      </c>
      <c r="BR212" s="11" t="s">
        <v>133</v>
      </c>
      <c r="BS212" s="7" t="str">
        <v/>
      </c>
      <c r="BT212" s="7" t="str">
        <v/>
      </c>
      <c r="BV212" s="8" t="s">
        <v>96</v>
      </c>
      <c r="BW212" s="7">
        <f t="shared" si="95"/>
        <v>73</v>
      </c>
      <c r="BX212" s="10">
        <v>65.209999999999994</v>
      </c>
      <c r="BY212" s="11" t="s">
        <v>133</v>
      </c>
      <c r="BZ212" s="7" t="str">
        <v/>
      </c>
      <c r="CA212" s="7" t="str">
        <v/>
      </c>
      <c r="CC212" s="8" t="s">
        <v>96</v>
      </c>
      <c r="CD212" s="7">
        <f t="shared" si="96"/>
        <v>73</v>
      </c>
      <c r="CE212" s="10">
        <v>65.209999999999994</v>
      </c>
      <c r="CF212" s="11" t="s">
        <v>133</v>
      </c>
      <c r="CG212" s="7" t="str">
        <v/>
      </c>
      <c r="CH212" s="7" t="str">
        <v/>
      </c>
      <c r="CJ212" s="8" t="s">
        <v>96</v>
      </c>
      <c r="CK212" s="7">
        <f t="shared" si="97"/>
        <v>73</v>
      </c>
      <c r="CL212" s="10">
        <v>65.209999999999994</v>
      </c>
      <c r="CM212" s="11" t="s">
        <v>133</v>
      </c>
      <c r="CN212" s="7" t="str">
        <v/>
      </c>
      <c r="CO212" s="7" t="str">
        <v/>
      </c>
      <c r="CQ212" s="8" t="s">
        <v>96</v>
      </c>
      <c r="CR212" s="7">
        <f t="shared" si="98"/>
        <v>73</v>
      </c>
      <c r="CS212" s="10">
        <v>65.209999999999994</v>
      </c>
      <c r="CT212" s="11" t="s">
        <v>133</v>
      </c>
      <c r="CU212" s="7" t="str">
        <v/>
      </c>
      <c r="CV212" s="7" t="str">
        <v/>
      </c>
      <c r="CX212" s="8" t="s">
        <v>96</v>
      </c>
      <c r="CY212" s="7">
        <f t="shared" si="99"/>
        <v>73</v>
      </c>
      <c r="CZ212" s="10">
        <v>65.209999999999994</v>
      </c>
      <c r="DA212" s="11" t="s">
        <v>133</v>
      </c>
      <c r="DB212" s="7" t="str">
        <v/>
      </c>
      <c r="DC212" s="7" t="str">
        <v/>
      </c>
      <c r="DE212" s="8" t="s">
        <v>96</v>
      </c>
      <c r="DF212" s="7">
        <f t="shared" si="100"/>
        <v>73</v>
      </c>
      <c r="DG212" s="10">
        <v>65.209999999999994</v>
      </c>
      <c r="DH212" s="11" t="s">
        <v>133</v>
      </c>
      <c r="DI212" s="7" t="str">
        <v/>
      </c>
      <c r="DJ212" s="7" t="str">
        <v/>
      </c>
      <c r="DL212" s="8" t="s">
        <v>96</v>
      </c>
      <c r="DM212" s="7">
        <f t="shared" si="101"/>
        <v>73</v>
      </c>
      <c r="DN212" s="10">
        <v>65.209999999999994</v>
      </c>
      <c r="DO212" s="11" t="s">
        <v>133</v>
      </c>
      <c r="DP212" s="7" t="str">
        <v/>
      </c>
      <c r="DQ212" s="7" t="str">
        <v/>
      </c>
      <c r="DS212" s="8" t="s">
        <v>96</v>
      </c>
      <c r="DT212" s="7">
        <f t="shared" si="102"/>
        <v>73</v>
      </c>
      <c r="DU212" s="10">
        <v>65.209999999999994</v>
      </c>
      <c r="DV212" s="11" t="s">
        <v>133</v>
      </c>
      <c r="DW212" s="7" t="str">
        <v/>
      </c>
      <c r="DX212" s="7" t="str">
        <v/>
      </c>
      <c r="DZ212" s="8" t="s">
        <v>96</v>
      </c>
      <c r="EA212" s="7">
        <f t="shared" si="103"/>
        <v>73</v>
      </c>
      <c r="EB212" s="10">
        <v>65.209999999999994</v>
      </c>
      <c r="EC212" s="11" t="s">
        <v>133</v>
      </c>
      <c r="ED212" s="7" t="str">
        <v/>
      </c>
      <c r="EE212" s="7" t="str">
        <v/>
      </c>
      <c r="EG212" s="8" t="s">
        <v>96</v>
      </c>
      <c r="EH212" s="7">
        <f t="shared" si="104"/>
        <v>73</v>
      </c>
      <c r="EI212" s="10">
        <v>65.209999999999994</v>
      </c>
      <c r="EJ212" s="11" t="s">
        <v>133</v>
      </c>
      <c r="EK212" s="7" t="str">
        <v/>
      </c>
      <c r="EL212" s="7" t="str">
        <v/>
      </c>
      <c r="EN212" s="8" t="s">
        <v>96</v>
      </c>
      <c r="EO212" s="7">
        <f t="shared" si="105"/>
        <v>73</v>
      </c>
      <c r="EP212" s="10">
        <v>65.209999999999994</v>
      </c>
      <c r="EQ212" s="11" t="s">
        <v>133</v>
      </c>
      <c r="ER212" s="7" t="str">
        <v/>
      </c>
      <c r="ES212" s="7" t="str">
        <v/>
      </c>
      <c r="EU212" s="8" t="s">
        <v>96</v>
      </c>
      <c r="EV212" s="7">
        <f t="shared" si="106"/>
        <v>73</v>
      </c>
      <c r="EW212" s="10">
        <v>65.209999999999994</v>
      </c>
      <c r="EX212" s="11" t="s">
        <v>133</v>
      </c>
      <c r="EY212" s="7" t="str">
        <v/>
      </c>
      <c r="EZ212" s="7" t="str">
        <v/>
      </c>
      <c r="FB212" s="8" t="s">
        <v>96</v>
      </c>
      <c r="FC212" s="7">
        <f t="shared" si="107"/>
        <v>73</v>
      </c>
      <c r="FD212" s="10">
        <v>65.209999999999994</v>
      </c>
      <c r="FE212" s="11" t="s">
        <v>133</v>
      </c>
      <c r="FF212" s="7" t="str">
        <v/>
      </c>
      <c r="FG212" s="7" t="str">
        <v/>
      </c>
      <c r="FI212" s="8" t="s">
        <v>96</v>
      </c>
      <c r="FJ212" s="7">
        <f t="shared" si="108"/>
        <v>73</v>
      </c>
      <c r="FK212" s="10">
        <v>65.209999999999994</v>
      </c>
      <c r="FL212" s="11" t="s">
        <v>133</v>
      </c>
      <c r="FM212" s="7" t="str">
        <v/>
      </c>
      <c r="FN212" s="7" t="str">
        <v/>
      </c>
      <c r="FP212" s="8" t="s">
        <v>96</v>
      </c>
      <c r="FQ212" s="7">
        <f t="shared" si="109"/>
        <v>73</v>
      </c>
      <c r="FR212" s="10">
        <v>65.209999999999994</v>
      </c>
      <c r="FS212" s="11" t="s">
        <v>133</v>
      </c>
      <c r="FT212" s="7" t="str">
        <v/>
      </c>
      <c r="FU212" s="7" t="str">
        <v/>
      </c>
      <c r="FW212" s="8" t="s">
        <v>96</v>
      </c>
      <c r="FX212" s="7">
        <f t="shared" si="110"/>
        <v>73</v>
      </c>
      <c r="FY212" s="10">
        <v>65.209999999999994</v>
      </c>
      <c r="FZ212" s="11" t="s">
        <v>133</v>
      </c>
      <c r="GA212" s="7" t="str">
        <v/>
      </c>
      <c r="GB212" s="7" t="str">
        <v/>
      </c>
    </row>
    <row r="213" spans="2:184" ht="15.75" x14ac:dyDescent="0.25">
      <c r="B213" s="82">
        <f t="shared" si="111"/>
        <v>8392</v>
      </c>
      <c r="C213" s="8" t="s">
        <v>97</v>
      </c>
      <c r="D213" s="7">
        <f t="shared" si="84"/>
        <v>74</v>
      </c>
      <c r="E213" s="17">
        <v>8.3919999999999995</v>
      </c>
      <c r="F213" s="11" t="s">
        <v>134</v>
      </c>
      <c r="G213" s="7" t="str">
        <v/>
      </c>
      <c r="H213" s="7" t="str">
        <v/>
      </c>
      <c r="J213" s="16">
        <f t="shared" si="85"/>
        <v>8396</v>
      </c>
      <c r="K213" s="8" t="s">
        <v>97</v>
      </c>
      <c r="L213" s="7">
        <f t="shared" si="86"/>
        <v>74</v>
      </c>
      <c r="M213" s="10">
        <v>8.3960000000000008</v>
      </c>
      <c r="N213" s="11" t="s">
        <v>134</v>
      </c>
      <c r="O213" s="7" t="str">
        <v/>
      </c>
      <c r="P213" s="7" t="str">
        <v/>
      </c>
      <c r="R213" s="8" t="s">
        <v>97</v>
      </c>
      <c r="S213" s="7">
        <f t="shared" si="87"/>
        <v>74</v>
      </c>
      <c r="T213" s="10">
        <v>8.3960000000000008</v>
      </c>
      <c r="U213" s="11" t="s">
        <v>134</v>
      </c>
      <c r="V213" s="7" t="str">
        <v/>
      </c>
      <c r="W213" s="7" t="str">
        <v/>
      </c>
      <c r="Y213" s="8" t="s">
        <v>97</v>
      </c>
      <c r="Z213" s="7">
        <f t="shared" si="88"/>
        <v>74</v>
      </c>
      <c r="AA213" s="10">
        <v>8.3960000000000008</v>
      </c>
      <c r="AB213" s="11" t="s">
        <v>134</v>
      </c>
      <c r="AC213" s="7" t="str">
        <v/>
      </c>
      <c r="AD213" s="7" t="str">
        <v/>
      </c>
      <c r="AF213" s="8" t="s">
        <v>97</v>
      </c>
      <c r="AG213" s="7">
        <f t="shared" si="89"/>
        <v>74</v>
      </c>
      <c r="AH213" s="10">
        <v>8.3960000000000008</v>
      </c>
      <c r="AI213" s="11" t="s">
        <v>134</v>
      </c>
      <c r="AJ213" s="7" t="str">
        <v/>
      </c>
      <c r="AK213" s="7" t="str">
        <v/>
      </c>
      <c r="AM213" s="8" t="s">
        <v>97</v>
      </c>
      <c r="AN213" s="7">
        <f t="shared" si="90"/>
        <v>74</v>
      </c>
      <c r="AO213" s="10">
        <v>8.3960000000000008</v>
      </c>
      <c r="AP213" s="11" t="s">
        <v>134</v>
      </c>
      <c r="AQ213" s="7" t="str">
        <v/>
      </c>
      <c r="AR213" s="7" t="str">
        <v/>
      </c>
      <c r="AT213" s="8" t="s">
        <v>97</v>
      </c>
      <c r="AU213" s="7">
        <f t="shared" si="91"/>
        <v>74</v>
      </c>
      <c r="AV213" s="10">
        <v>8.3960000000000008</v>
      </c>
      <c r="AW213" s="11" t="s">
        <v>134</v>
      </c>
      <c r="AX213" s="7" t="str">
        <v/>
      </c>
      <c r="AY213" s="7" t="str">
        <v/>
      </c>
      <c r="BA213" s="8" t="s">
        <v>97</v>
      </c>
      <c r="BB213" s="7">
        <f t="shared" si="92"/>
        <v>74</v>
      </c>
      <c r="BC213" s="10">
        <v>8.3960000000000008</v>
      </c>
      <c r="BD213" s="11" t="s">
        <v>134</v>
      </c>
      <c r="BE213" s="7" t="str">
        <v/>
      </c>
      <c r="BF213" s="7" t="str">
        <v/>
      </c>
      <c r="BH213" s="8" t="s">
        <v>97</v>
      </c>
      <c r="BI213" s="7">
        <f t="shared" si="93"/>
        <v>74</v>
      </c>
      <c r="BJ213" s="10">
        <v>8.3960000000000008</v>
      </c>
      <c r="BK213" s="11" t="s">
        <v>134</v>
      </c>
      <c r="BL213" s="7" t="str">
        <v/>
      </c>
      <c r="BM213" s="7" t="str">
        <v/>
      </c>
      <c r="BO213" s="8" t="s">
        <v>97</v>
      </c>
      <c r="BP213" s="7">
        <f t="shared" si="94"/>
        <v>74</v>
      </c>
      <c r="BQ213" s="10">
        <v>8.3960000000000008</v>
      </c>
      <c r="BR213" s="11" t="s">
        <v>134</v>
      </c>
      <c r="BS213" s="7" t="str">
        <v/>
      </c>
      <c r="BT213" s="7" t="str">
        <v/>
      </c>
      <c r="BV213" s="8" t="s">
        <v>97</v>
      </c>
      <c r="BW213" s="7">
        <f t="shared" si="95"/>
        <v>74</v>
      </c>
      <c r="BX213" s="10">
        <v>8.3960000000000008</v>
      </c>
      <c r="BY213" s="11" t="s">
        <v>134</v>
      </c>
      <c r="BZ213" s="7" t="str">
        <v/>
      </c>
      <c r="CA213" s="7" t="str">
        <v/>
      </c>
      <c r="CC213" s="8" t="s">
        <v>97</v>
      </c>
      <c r="CD213" s="7">
        <f t="shared" si="96"/>
        <v>74</v>
      </c>
      <c r="CE213" s="10">
        <v>8.3960000000000008</v>
      </c>
      <c r="CF213" s="11" t="s">
        <v>134</v>
      </c>
      <c r="CG213" s="7" t="str">
        <v/>
      </c>
      <c r="CH213" s="7" t="str">
        <v/>
      </c>
      <c r="CJ213" s="8" t="s">
        <v>97</v>
      </c>
      <c r="CK213" s="7">
        <f t="shared" si="97"/>
        <v>74</v>
      </c>
      <c r="CL213" s="10">
        <v>8.3960000000000008</v>
      </c>
      <c r="CM213" s="11" t="s">
        <v>134</v>
      </c>
      <c r="CN213" s="7" t="str">
        <v/>
      </c>
      <c r="CO213" s="7" t="str">
        <v/>
      </c>
      <c r="CQ213" s="8" t="s">
        <v>97</v>
      </c>
      <c r="CR213" s="7">
        <f t="shared" si="98"/>
        <v>74</v>
      </c>
      <c r="CS213" s="10">
        <v>8.3960000000000008</v>
      </c>
      <c r="CT213" s="11" t="s">
        <v>134</v>
      </c>
      <c r="CU213" s="7" t="str">
        <v/>
      </c>
      <c r="CV213" s="7" t="str">
        <v/>
      </c>
      <c r="CX213" s="8" t="s">
        <v>97</v>
      </c>
      <c r="CY213" s="7">
        <f t="shared" si="99"/>
        <v>74</v>
      </c>
      <c r="CZ213" s="10">
        <v>8.3960000000000008</v>
      </c>
      <c r="DA213" s="11" t="s">
        <v>134</v>
      </c>
      <c r="DB213" s="7" t="str">
        <v/>
      </c>
      <c r="DC213" s="7" t="str">
        <v/>
      </c>
      <c r="DE213" s="8" t="s">
        <v>97</v>
      </c>
      <c r="DF213" s="7">
        <f t="shared" si="100"/>
        <v>74</v>
      </c>
      <c r="DG213" s="10">
        <v>8.3960000000000008</v>
      </c>
      <c r="DH213" s="11" t="s">
        <v>134</v>
      </c>
      <c r="DI213" s="7" t="str">
        <v/>
      </c>
      <c r="DJ213" s="7" t="str">
        <v/>
      </c>
      <c r="DL213" s="8" t="s">
        <v>97</v>
      </c>
      <c r="DM213" s="7">
        <f t="shared" si="101"/>
        <v>74</v>
      </c>
      <c r="DN213" s="10">
        <v>8.3960000000000008</v>
      </c>
      <c r="DO213" s="11" t="s">
        <v>134</v>
      </c>
      <c r="DP213" s="7" t="str">
        <v/>
      </c>
      <c r="DQ213" s="7" t="str">
        <v/>
      </c>
      <c r="DS213" s="8" t="s">
        <v>97</v>
      </c>
      <c r="DT213" s="7">
        <f t="shared" si="102"/>
        <v>74</v>
      </c>
      <c r="DU213" s="10">
        <v>8.3960000000000008</v>
      </c>
      <c r="DV213" s="11" t="s">
        <v>134</v>
      </c>
      <c r="DW213" s="7" t="str">
        <v/>
      </c>
      <c r="DX213" s="7" t="str">
        <v/>
      </c>
      <c r="DZ213" s="8" t="s">
        <v>97</v>
      </c>
      <c r="EA213" s="7">
        <f t="shared" si="103"/>
        <v>74</v>
      </c>
      <c r="EB213" s="10">
        <v>8.3960000000000008</v>
      </c>
      <c r="EC213" s="11" t="s">
        <v>134</v>
      </c>
      <c r="ED213" s="7" t="str">
        <v/>
      </c>
      <c r="EE213" s="7" t="str">
        <v/>
      </c>
      <c r="EG213" s="8" t="s">
        <v>97</v>
      </c>
      <c r="EH213" s="7">
        <f t="shared" si="104"/>
        <v>74</v>
      </c>
      <c r="EI213" s="10">
        <v>8.3960000000000008</v>
      </c>
      <c r="EJ213" s="11" t="s">
        <v>134</v>
      </c>
      <c r="EK213" s="7" t="str">
        <v/>
      </c>
      <c r="EL213" s="7" t="str">
        <v/>
      </c>
      <c r="EN213" s="8" t="s">
        <v>97</v>
      </c>
      <c r="EO213" s="7">
        <f t="shared" si="105"/>
        <v>74</v>
      </c>
      <c r="EP213" s="10">
        <v>8.3960000000000008</v>
      </c>
      <c r="EQ213" s="11" t="s">
        <v>134</v>
      </c>
      <c r="ER213" s="7" t="str">
        <v/>
      </c>
      <c r="ES213" s="7" t="str">
        <v/>
      </c>
      <c r="EU213" s="8" t="s">
        <v>97</v>
      </c>
      <c r="EV213" s="7">
        <f t="shared" si="106"/>
        <v>74</v>
      </c>
      <c r="EW213" s="10">
        <v>8.3960000000000008</v>
      </c>
      <c r="EX213" s="11" t="s">
        <v>134</v>
      </c>
      <c r="EY213" s="7" t="str">
        <v/>
      </c>
      <c r="EZ213" s="7" t="str">
        <v/>
      </c>
      <c r="FB213" s="8" t="s">
        <v>97</v>
      </c>
      <c r="FC213" s="7">
        <f t="shared" si="107"/>
        <v>74</v>
      </c>
      <c r="FD213" s="10">
        <v>8.3960000000000008</v>
      </c>
      <c r="FE213" s="11" t="s">
        <v>134</v>
      </c>
      <c r="FF213" s="7" t="str">
        <v/>
      </c>
      <c r="FG213" s="7" t="str">
        <v/>
      </c>
      <c r="FI213" s="8" t="s">
        <v>97</v>
      </c>
      <c r="FJ213" s="7">
        <f t="shared" si="108"/>
        <v>74</v>
      </c>
      <c r="FK213" s="10">
        <v>8.3960000000000008</v>
      </c>
      <c r="FL213" s="11" t="s">
        <v>134</v>
      </c>
      <c r="FM213" s="7" t="str">
        <v/>
      </c>
      <c r="FN213" s="7" t="str">
        <v/>
      </c>
      <c r="FP213" s="8" t="s">
        <v>97</v>
      </c>
      <c r="FQ213" s="7">
        <f t="shared" si="109"/>
        <v>74</v>
      </c>
      <c r="FR213" s="10">
        <v>8.3960000000000008</v>
      </c>
      <c r="FS213" s="11" t="s">
        <v>134</v>
      </c>
      <c r="FT213" s="7" t="str">
        <v/>
      </c>
      <c r="FU213" s="7" t="str">
        <v/>
      </c>
      <c r="FW213" s="8" t="s">
        <v>97</v>
      </c>
      <c r="FX213" s="7">
        <f t="shared" si="110"/>
        <v>74</v>
      </c>
      <c r="FY213" s="10">
        <v>8.3960000000000008</v>
      </c>
      <c r="FZ213" s="11" t="s">
        <v>134</v>
      </c>
      <c r="GA213" s="7" t="str">
        <v/>
      </c>
      <c r="GB213" s="7" t="str">
        <v/>
      </c>
    </row>
    <row r="214" spans="2:184" ht="15.75" x14ac:dyDescent="0.25">
      <c r="B214" s="82">
        <f t="shared" si="111"/>
        <v>9670</v>
      </c>
      <c r="C214" s="8" t="s">
        <v>97</v>
      </c>
      <c r="D214" s="7">
        <f t="shared" si="84"/>
        <v>74</v>
      </c>
      <c r="E214" s="10">
        <v>9.67</v>
      </c>
      <c r="F214" s="11" t="s">
        <v>135</v>
      </c>
      <c r="G214" s="7" t="str">
        <v/>
      </c>
      <c r="H214" s="7" t="str">
        <v/>
      </c>
      <c r="J214" s="16">
        <f t="shared" si="85"/>
        <v>9670</v>
      </c>
      <c r="K214" s="8" t="s">
        <v>97</v>
      </c>
      <c r="L214" s="7">
        <f t="shared" si="86"/>
        <v>74</v>
      </c>
      <c r="M214" s="10">
        <v>9.67</v>
      </c>
      <c r="N214" s="11" t="s">
        <v>135</v>
      </c>
      <c r="O214" s="7" t="str">
        <v/>
      </c>
      <c r="P214" s="7" t="str">
        <v/>
      </c>
      <c r="R214" s="8" t="s">
        <v>97</v>
      </c>
      <c r="S214" s="7">
        <f t="shared" si="87"/>
        <v>74</v>
      </c>
      <c r="T214" s="10">
        <v>9.67</v>
      </c>
      <c r="U214" s="11" t="s">
        <v>135</v>
      </c>
      <c r="V214" s="7" t="str">
        <v/>
      </c>
      <c r="W214" s="7" t="str">
        <v/>
      </c>
      <c r="Y214" s="8" t="s">
        <v>97</v>
      </c>
      <c r="Z214" s="7">
        <f t="shared" si="88"/>
        <v>74</v>
      </c>
      <c r="AA214" s="10">
        <v>9.67</v>
      </c>
      <c r="AB214" s="11" t="s">
        <v>135</v>
      </c>
      <c r="AC214" s="7" t="str">
        <v/>
      </c>
      <c r="AD214" s="7" t="str">
        <v/>
      </c>
      <c r="AF214" s="8" t="s">
        <v>97</v>
      </c>
      <c r="AG214" s="7">
        <f t="shared" si="89"/>
        <v>74</v>
      </c>
      <c r="AH214" s="10">
        <v>9.67</v>
      </c>
      <c r="AI214" s="11" t="s">
        <v>135</v>
      </c>
      <c r="AJ214" s="7" t="str">
        <v/>
      </c>
      <c r="AK214" s="7" t="str">
        <v/>
      </c>
      <c r="AM214" s="8" t="s">
        <v>97</v>
      </c>
      <c r="AN214" s="7">
        <f t="shared" si="90"/>
        <v>74</v>
      </c>
      <c r="AO214" s="10">
        <v>9.67</v>
      </c>
      <c r="AP214" s="11" t="s">
        <v>135</v>
      </c>
      <c r="AQ214" s="7" t="str">
        <v/>
      </c>
      <c r="AR214" s="7" t="str">
        <v/>
      </c>
      <c r="AT214" s="8" t="s">
        <v>97</v>
      </c>
      <c r="AU214" s="7">
        <f t="shared" si="91"/>
        <v>74</v>
      </c>
      <c r="AV214" s="10">
        <v>9.67</v>
      </c>
      <c r="AW214" s="11" t="s">
        <v>135</v>
      </c>
      <c r="AX214" s="7" t="str">
        <v/>
      </c>
      <c r="AY214" s="7" t="str">
        <v/>
      </c>
      <c r="BA214" s="8" t="s">
        <v>97</v>
      </c>
      <c r="BB214" s="7">
        <f t="shared" si="92"/>
        <v>74</v>
      </c>
      <c r="BC214" s="10">
        <v>9.67</v>
      </c>
      <c r="BD214" s="11" t="s">
        <v>135</v>
      </c>
      <c r="BE214" s="7" t="str">
        <v/>
      </c>
      <c r="BF214" s="7" t="str">
        <v/>
      </c>
      <c r="BH214" s="8" t="s">
        <v>97</v>
      </c>
      <c r="BI214" s="7">
        <f t="shared" si="93"/>
        <v>74</v>
      </c>
      <c r="BJ214" s="10">
        <v>9.67</v>
      </c>
      <c r="BK214" s="11" t="s">
        <v>135</v>
      </c>
      <c r="BL214" s="7" t="str">
        <v/>
      </c>
      <c r="BM214" s="7" t="str">
        <v/>
      </c>
      <c r="BO214" s="8" t="s">
        <v>97</v>
      </c>
      <c r="BP214" s="7">
        <f t="shared" si="94"/>
        <v>74</v>
      </c>
      <c r="BQ214" s="10">
        <v>9.67</v>
      </c>
      <c r="BR214" s="11" t="s">
        <v>135</v>
      </c>
      <c r="BS214" s="7" t="str">
        <v/>
      </c>
      <c r="BT214" s="7" t="str">
        <v/>
      </c>
      <c r="BV214" s="8" t="s">
        <v>97</v>
      </c>
      <c r="BW214" s="7">
        <f t="shared" si="95"/>
        <v>74</v>
      </c>
      <c r="BX214" s="10">
        <v>9.67</v>
      </c>
      <c r="BY214" s="11" t="s">
        <v>135</v>
      </c>
      <c r="BZ214" s="7" t="str">
        <v/>
      </c>
      <c r="CA214" s="7" t="str">
        <v/>
      </c>
      <c r="CC214" s="8" t="s">
        <v>97</v>
      </c>
      <c r="CD214" s="7">
        <f t="shared" si="96"/>
        <v>74</v>
      </c>
      <c r="CE214" s="10">
        <v>9.67</v>
      </c>
      <c r="CF214" s="11" t="s">
        <v>135</v>
      </c>
      <c r="CG214" s="7" t="str">
        <v/>
      </c>
      <c r="CH214" s="7" t="str">
        <v/>
      </c>
      <c r="CJ214" s="8" t="s">
        <v>97</v>
      </c>
      <c r="CK214" s="7">
        <f t="shared" si="97"/>
        <v>74</v>
      </c>
      <c r="CL214" s="10">
        <v>9.67</v>
      </c>
      <c r="CM214" s="11" t="s">
        <v>135</v>
      </c>
      <c r="CN214" s="7" t="str">
        <v/>
      </c>
      <c r="CO214" s="7" t="str">
        <v/>
      </c>
      <c r="CQ214" s="8" t="s">
        <v>97</v>
      </c>
      <c r="CR214" s="7">
        <f t="shared" si="98"/>
        <v>74</v>
      </c>
      <c r="CS214" s="10">
        <v>9.67</v>
      </c>
      <c r="CT214" s="11" t="s">
        <v>135</v>
      </c>
      <c r="CU214" s="7" t="str">
        <v/>
      </c>
      <c r="CV214" s="7" t="str">
        <v/>
      </c>
      <c r="CX214" s="8" t="s">
        <v>97</v>
      </c>
      <c r="CY214" s="7">
        <f t="shared" si="99"/>
        <v>74</v>
      </c>
      <c r="CZ214" s="10">
        <v>9.67</v>
      </c>
      <c r="DA214" s="11" t="s">
        <v>135</v>
      </c>
      <c r="DB214" s="7" t="str">
        <v/>
      </c>
      <c r="DC214" s="7" t="str">
        <v/>
      </c>
      <c r="DE214" s="8" t="s">
        <v>97</v>
      </c>
      <c r="DF214" s="7">
        <f t="shared" si="100"/>
        <v>74</v>
      </c>
      <c r="DG214" s="10">
        <v>9.67</v>
      </c>
      <c r="DH214" s="11" t="s">
        <v>135</v>
      </c>
      <c r="DI214" s="7" t="str">
        <v/>
      </c>
      <c r="DJ214" s="7" t="str">
        <v/>
      </c>
      <c r="DL214" s="8" t="s">
        <v>97</v>
      </c>
      <c r="DM214" s="7">
        <f t="shared" si="101"/>
        <v>74</v>
      </c>
      <c r="DN214" s="10">
        <v>9.67</v>
      </c>
      <c r="DO214" s="11" t="s">
        <v>135</v>
      </c>
      <c r="DP214" s="7" t="str">
        <v/>
      </c>
      <c r="DQ214" s="7" t="str">
        <v/>
      </c>
      <c r="DS214" s="8" t="s">
        <v>97</v>
      </c>
      <c r="DT214" s="7">
        <f t="shared" si="102"/>
        <v>74</v>
      </c>
      <c r="DU214" s="10">
        <v>9.67</v>
      </c>
      <c r="DV214" s="11" t="s">
        <v>135</v>
      </c>
      <c r="DW214" s="7" t="str">
        <v/>
      </c>
      <c r="DX214" s="7" t="str">
        <v/>
      </c>
      <c r="DZ214" s="8" t="s">
        <v>97</v>
      </c>
      <c r="EA214" s="7">
        <f t="shared" si="103"/>
        <v>74</v>
      </c>
      <c r="EB214" s="10">
        <v>9.67</v>
      </c>
      <c r="EC214" s="11" t="s">
        <v>135</v>
      </c>
      <c r="ED214" s="7" t="str">
        <v/>
      </c>
      <c r="EE214" s="7" t="str">
        <v/>
      </c>
      <c r="EG214" s="8" t="s">
        <v>97</v>
      </c>
      <c r="EH214" s="7">
        <f t="shared" si="104"/>
        <v>74</v>
      </c>
      <c r="EI214" s="10">
        <v>9.67</v>
      </c>
      <c r="EJ214" s="11" t="s">
        <v>135</v>
      </c>
      <c r="EK214" s="7" t="str">
        <v/>
      </c>
      <c r="EL214" s="7" t="str">
        <v/>
      </c>
      <c r="EN214" s="8" t="s">
        <v>97</v>
      </c>
      <c r="EO214" s="7">
        <f t="shared" si="105"/>
        <v>74</v>
      </c>
      <c r="EP214" s="10">
        <v>9.67</v>
      </c>
      <c r="EQ214" s="11" t="s">
        <v>135</v>
      </c>
      <c r="ER214" s="7" t="str">
        <v/>
      </c>
      <c r="ES214" s="7" t="str">
        <v/>
      </c>
      <c r="EU214" s="8" t="s">
        <v>97</v>
      </c>
      <c r="EV214" s="7">
        <f t="shared" si="106"/>
        <v>74</v>
      </c>
      <c r="EW214" s="10">
        <v>9.67</v>
      </c>
      <c r="EX214" s="11" t="s">
        <v>135</v>
      </c>
      <c r="EY214" s="7" t="str">
        <v/>
      </c>
      <c r="EZ214" s="7" t="str">
        <v/>
      </c>
      <c r="FB214" s="8" t="s">
        <v>97</v>
      </c>
      <c r="FC214" s="7">
        <f t="shared" si="107"/>
        <v>74</v>
      </c>
      <c r="FD214" s="10">
        <v>9.67</v>
      </c>
      <c r="FE214" s="11" t="s">
        <v>135</v>
      </c>
      <c r="FF214" s="7" t="str">
        <v/>
      </c>
      <c r="FG214" s="7" t="str">
        <v/>
      </c>
      <c r="FI214" s="8" t="s">
        <v>97</v>
      </c>
      <c r="FJ214" s="7">
        <f t="shared" si="108"/>
        <v>74</v>
      </c>
      <c r="FK214" s="10">
        <v>9.67</v>
      </c>
      <c r="FL214" s="11" t="s">
        <v>135</v>
      </c>
      <c r="FM214" s="7" t="str">
        <v/>
      </c>
      <c r="FN214" s="7" t="str">
        <v/>
      </c>
      <c r="FP214" s="8" t="s">
        <v>97</v>
      </c>
      <c r="FQ214" s="7">
        <f t="shared" si="109"/>
        <v>74</v>
      </c>
      <c r="FR214" s="10">
        <v>9.67</v>
      </c>
      <c r="FS214" s="11" t="s">
        <v>135</v>
      </c>
      <c r="FT214" s="7" t="str">
        <v/>
      </c>
      <c r="FU214" s="7" t="str">
        <v/>
      </c>
      <c r="FW214" s="8" t="s">
        <v>97</v>
      </c>
      <c r="FX214" s="7">
        <f t="shared" si="110"/>
        <v>74</v>
      </c>
      <c r="FY214" s="10">
        <v>9.67</v>
      </c>
      <c r="FZ214" s="11" t="s">
        <v>135</v>
      </c>
      <c r="GA214" s="7" t="str">
        <v/>
      </c>
      <c r="GB214" s="7" t="str">
        <v/>
      </c>
    </row>
    <row r="215" spans="2:184" ht="15.75" x14ac:dyDescent="0.25">
      <c r="B215" s="82">
        <f t="shared" si="111"/>
        <v>59310</v>
      </c>
      <c r="C215" s="8" t="s">
        <v>97</v>
      </c>
      <c r="D215" s="7">
        <f t="shared" si="84"/>
        <v>74</v>
      </c>
      <c r="E215" s="10">
        <v>59.31</v>
      </c>
      <c r="F215" s="11" t="s">
        <v>132</v>
      </c>
      <c r="G215" s="7" t="str">
        <v/>
      </c>
      <c r="H215" s="7" t="str">
        <v/>
      </c>
      <c r="J215" s="16">
        <f t="shared" si="85"/>
        <v>59310</v>
      </c>
      <c r="K215" s="8" t="s">
        <v>97</v>
      </c>
      <c r="L215" s="7">
        <f t="shared" si="86"/>
        <v>74</v>
      </c>
      <c r="M215" s="10">
        <v>59.31</v>
      </c>
      <c r="N215" s="11" t="s">
        <v>132</v>
      </c>
      <c r="O215" s="7" t="str">
        <v/>
      </c>
      <c r="P215" s="7" t="str">
        <v/>
      </c>
      <c r="R215" s="8" t="s">
        <v>97</v>
      </c>
      <c r="S215" s="7">
        <f t="shared" si="87"/>
        <v>74</v>
      </c>
      <c r="T215" s="10">
        <v>59.31</v>
      </c>
      <c r="U215" s="11" t="s">
        <v>132</v>
      </c>
      <c r="V215" s="7" t="str">
        <v/>
      </c>
      <c r="W215" s="7" t="str">
        <v/>
      </c>
      <c r="Y215" s="8" t="s">
        <v>97</v>
      </c>
      <c r="Z215" s="7">
        <f t="shared" si="88"/>
        <v>74</v>
      </c>
      <c r="AA215" s="10">
        <v>59.31</v>
      </c>
      <c r="AB215" s="11" t="s">
        <v>132</v>
      </c>
      <c r="AC215" s="7" t="str">
        <v/>
      </c>
      <c r="AD215" s="7" t="str">
        <v/>
      </c>
      <c r="AF215" s="8" t="s">
        <v>97</v>
      </c>
      <c r="AG215" s="7">
        <f t="shared" si="89"/>
        <v>74</v>
      </c>
      <c r="AH215" s="10">
        <v>59.31</v>
      </c>
      <c r="AI215" s="11" t="s">
        <v>132</v>
      </c>
      <c r="AJ215" s="7" t="str">
        <v/>
      </c>
      <c r="AK215" s="7" t="str">
        <v/>
      </c>
      <c r="AM215" s="8" t="s">
        <v>97</v>
      </c>
      <c r="AN215" s="7">
        <f t="shared" si="90"/>
        <v>74</v>
      </c>
      <c r="AO215" s="10">
        <v>59.31</v>
      </c>
      <c r="AP215" s="11" t="s">
        <v>132</v>
      </c>
      <c r="AQ215" s="7" t="str">
        <v/>
      </c>
      <c r="AR215" s="7" t="str">
        <v/>
      </c>
      <c r="AT215" s="8" t="s">
        <v>97</v>
      </c>
      <c r="AU215" s="7">
        <f t="shared" si="91"/>
        <v>74</v>
      </c>
      <c r="AV215" s="10">
        <v>59.31</v>
      </c>
      <c r="AW215" s="11" t="s">
        <v>132</v>
      </c>
      <c r="AX215" s="7" t="str">
        <v/>
      </c>
      <c r="AY215" s="7" t="str">
        <v/>
      </c>
      <c r="BA215" s="8" t="s">
        <v>97</v>
      </c>
      <c r="BB215" s="7">
        <f t="shared" si="92"/>
        <v>74</v>
      </c>
      <c r="BC215" s="10">
        <v>59.31</v>
      </c>
      <c r="BD215" s="11" t="s">
        <v>132</v>
      </c>
      <c r="BE215" s="7" t="str">
        <v/>
      </c>
      <c r="BF215" s="7" t="str">
        <v/>
      </c>
      <c r="BH215" s="8" t="s">
        <v>97</v>
      </c>
      <c r="BI215" s="7">
        <f t="shared" si="93"/>
        <v>74</v>
      </c>
      <c r="BJ215" s="10">
        <v>59.31</v>
      </c>
      <c r="BK215" s="11" t="s">
        <v>132</v>
      </c>
      <c r="BL215" s="7" t="str">
        <v/>
      </c>
      <c r="BM215" s="7" t="str">
        <v/>
      </c>
      <c r="BO215" s="8" t="s">
        <v>97</v>
      </c>
      <c r="BP215" s="7">
        <f t="shared" si="94"/>
        <v>74</v>
      </c>
      <c r="BQ215" s="10">
        <v>59.31</v>
      </c>
      <c r="BR215" s="11" t="s">
        <v>132</v>
      </c>
      <c r="BS215" s="7" t="str">
        <v/>
      </c>
      <c r="BT215" s="7" t="str">
        <v/>
      </c>
      <c r="BV215" s="8" t="s">
        <v>97</v>
      </c>
      <c r="BW215" s="7">
        <f t="shared" si="95"/>
        <v>74</v>
      </c>
      <c r="BX215" s="10">
        <v>59.31</v>
      </c>
      <c r="BY215" s="11" t="s">
        <v>132</v>
      </c>
      <c r="BZ215" s="7" t="str">
        <v/>
      </c>
      <c r="CA215" s="7" t="str">
        <v/>
      </c>
      <c r="CC215" s="8" t="s">
        <v>97</v>
      </c>
      <c r="CD215" s="7">
        <f t="shared" si="96"/>
        <v>74</v>
      </c>
      <c r="CE215" s="10">
        <v>59.31</v>
      </c>
      <c r="CF215" s="11" t="s">
        <v>132</v>
      </c>
      <c r="CG215" s="7" t="str">
        <v/>
      </c>
      <c r="CH215" s="7" t="str">
        <v/>
      </c>
      <c r="CJ215" s="8" t="s">
        <v>97</v>
      </c>
      <c r="CK215" s="7">
        <f t="shared" si="97"/>
        <v>74</v>
      </c>
      <c r="CL215" s="10">
        <v>59.31</v>
      </c>
      <c r="CM215" s="11" t="s">
        <v>132</v>
      </c>
      <c r="CN215" s="7" t="str">
        <v/>
      </c>
      <c r="CO215" s="7" t="str">
        <v/>
      </c>
      <c r="CQ215" s="8" t="s">
        <v>97</v>
      </c>
      <c r="CR215" s="7">
        <f t="shared" si="98"/>
        <v>74</v>
      </c>
      <c r="CS215" s="10">
        <v>59.31</v>
      </c>
      <c r="CT215" s="11" t="s">
        <v>132</v>
      </c>
      <c r="CU215" s="7" t="str">
        <v/>
      </c>
      <c r="CV215" s="7" t="str">
        <v/>
      </c>
      <c r="CX215" s="8" t="s">
        <v>97</v>
      </c>
      <c r="CY215" s="7">
        <f t="shared" si="99"/>
        <v>74</v>
      </c>
      <c r="CZ215" s="10">
        <v>59.31</v>
      </c>
      <c r="DA215" s="11" t="s">
        <v>132</v>
      </c>
      <c r="DB215" s="7" t="str">
        <v/>
      </c>
      <c r="DC215" s="7" t="str">
        <v/>
      </c>
      <c r="DE215" s="8" t="s">
        <v>97</v>
      </c>
      <c r="DF215" s="7">
        <f t="shared" si="100"/>
        <v>74</v>
      </c>
      <c r="DG215" s="10">
        <v>59.31</v>
      </c>
      <c r="DH215" s="11" t="s">
        <v>132</v>
      </c>
      <c r="DI215" s="7" t="str">
        <v/>
      </c>
      <c r="DJ215" s="7" t="str">
        <v/>
      </c>
      <c r="DL215" s="8" t="s">
        <v>97</v>
      </c>
      <c r="DM215" s="7">
        <f t="shared" si="101"/>
        <v>74</v>
      </c>
      <c r="DN215" s="10">
        <v>59.31</v>
      </c>
      <c r="DO215" s="11" t="s">
        <v>132</v>
      </c>
      <c r="DP215" s="7" t="str">
        <v/>
      </c>
      <c r="DQ215" s="7" t="str">
        <v/>
      </c>
      <c r="DS215" s="8" t="s">
        <v>97</v>
      </c>
      <c r="DT215" s="7">
        <f t="shared" si="102"/>
        <v>74</v>
      </c>
      <c r="DU215" s="10">
        <v>59.31</v>
      </c>
      <c r="DV215" s="11" t="s">
        <v>132</v>
      </c>
      <c r="DW215" s="7" t="str">
        <v/>
      </c>
      <c r="DX215" s="7" t="str">
        <v/>
      </c>
      <c r="DZ215" s="8" t="s">
        <v>97</v>
      </c>
      <c r="EA215" s="7">
        <f t="shared" si="103"/>
        <v>74</v>
      </c>
      <c r="EB215" s="10">
        <v>59.31</v>
      </c>
      <c r="EC215" s="11" t="s">
        <v>132</v>
      </c>
      <c r="ED215" s="7" t="str">
        <v/>
      </c>
      <c r="EE215" s="7" t="str">
        <v/>
      </c>
      <c r="EG215" s="8" t="s">
        <v>97</v>
      </c>
      <c r="EH215" s="7">
        <f t="shared" si="104"/>
        <v>74</v>
      </c>
      <c r="EI215" s="10">
        <v>59.31</v>
      </c>
      <c r="EJ215" s="11" t="s">
        <v>132</v>
      </c>
      <c r="EK215" s="7" t="str">
        <v/>
      </c>
      <c r="EL215" s="7" t="str">
        <v/>
      </c>
      <c r="EN215" s="8" t="s">
        <v>97</v>
      </c>
      <c r="EO215" s="7">
        <f t="shared" si="105"/>
        <v>74</v>
      </c>
      <c r="EP215" s="10">
        <v>59.31</v>
      </c>
      <c r="EQ215" s="11" t="s">
        <v>132</v>
      </c>
      <c r="ER215" s="7" t="str">
        <v/>
      </c>
      <c r="ES215" s="7" t="str">
        <v/>
      </c>
      <c r="EU215" s="8" t="s">
        <v>97</v>
      </c>
      <c r="EV215" s="7">
        <f t="shared" si="106"/>
        <v>74</v>
      </c>
      <c r="EW215" s="10">
        <v>59.31</v>
      </c>
      <c r="EX215" s="11" t="s">
        <v>132</v>
      </c>
      <c r="EY215" s="7" t="str">
        <v/>
      </c>
      <c r="EZ215" s="7" t="str">
        <v/>
      </c>
      <c r="FB215" s="8" t="s">
        <v>97</v>
      </c>
      <c r="FC215" s="7">
        <f t="shared" si="107"/>
        <v>74</v>
      </c>
      <c r="FD215" s="10">
        <v>59.31</v>
      </c>
      <c r="FE215" s="11" t="s">
        <v>132</v>
      </c>
      <c r="FF215" s="7" t="str">
        <v/>
      </c>
      <c r="FG215" s="7" t="str">
        <v/>
      </c>
      <c r="FI215" s="8" t="s">
        <v>97</v>
      </c>
      <c r="FJ215" s="7">
        <f t="shared" si="108"/>
        <v>74</v>
      </c>
      <c r="FK215" s="10">
        <v>59.31</v>
      </c>
      <c r="FL215" s="11" t="s">
        <v>132</v>
      </c>
      <c r="FM215" s="7" t="str">
        <v/>
      </c>
      <c r="FN215" s="7" t="str">
        <v/>
      </c>
      <c r="FP215" s="8" t="s">
        <v>97</v>
      </c>
      <c r="FQ215" s="7">
        <f t="shared" si="109"/>
        <v>74</v>
      </c>
      <c r="FR215" s="10">
        <v>59.31</v>
      </c>
      <c r="FS215" s="11" t="s">
        <v>132</v>
      </c>
      <c r="FT215" s="7" t="str">
        <v/>
      </c>
      <c r="FU215" s="7" t="str">
        <v/>
      </c>
      <c r="FW215" s="8" t="s">
        <v>97</v>
      </c>
      <c r="FX215" s="7">
        <f t="shared" si="110"/>
        <v>74</v>
      </c>
      <c r="FY215" s="10">
        <v>59.31</v>
      </c>
      <c r="FZ215" s="11" t="s">
        <v>132</v>
      </c>
      <c r="GA215" s="7" t="str">
        <v/>
      </c>
      <c r="GB215" s="7" t="str">
        <v/>
      </c>
    </row>
    <row r="216" spans="2:184" ht="15.75" x14ac:dyDescent="0.25">
      <c r="B216" s="82">
        <f t="shared" si="111"/>
        <v>67233</v>
      </c>
      <c r="C216" s="8" t="s">
        <v>97</v>
      </c>
      <c r="D216" s="7">
        <f t="shared" si="84"/>
        <v>74</v>
      </c>
      <c r="E216" s="10">
        <v>67.233000000000004</v>
      </c>
      <c r="F216" s="11" t="s">
        <v>133</v>
      </c>
      <c r="G216" s="7" t="str">
        <v/>
      </c>
      <c r="H216" s="7" t="str">
        <v/>
      </c>
      <c r="J216" s="16">
        <f t="shared" si="85"/>
        <v>67233</v>
      </c>
      <c r="K216" s="8" t="s">
        <v>97</v>
      </c>
      <c r="L216" s="7">
        <f t="shared" si="86"/>
        <v>74</v>
      </c>
      <c r="M216" s="10">
        <v>67.233000000000004</v>
      </c>
      <c r="N216" s="11" t="s">
        <v>133</v>
      </c>
      <c r="O216" s="7" t="str">
        <v/>
      </c>
      <c r="P216" s="7" t="str">
        <v/>
      </c>
      <c r="R216" s="8" t="s">
        <v>97</v>
      </c>
      <c r="S216" s="7">
        <f t="shared" si="87"/>
        <v>74</v>
      </c>
      <c r="T216" s="10">
        <v>67.233000000000004</v>
      </c>
      <c r="U216" s="11" t="s">
        <v>133</v>
      </c>
      <c r="V216" s="7" t="str">
        <v/>
      </c>
      <c r="W216" s="7" t="str">
        <v/>
      </c>
      <c r="Y216" s="8" t="s">
        <v>97</v>
      </c>
      <c r="Z216" s="7">
        <f t="shared" si="88"/>
        <v>74</v>
      </c>
      <c r="AA216" s="10">
        <v>67.233000000000004</v>
      </c>
      <c r="AB216" s="11" t="s">
        <v>133</v>
      </c>
      <c r="AC216" s="7" t="str">
        <v/>
      </c>
      <c r="AD216" s="7" t="str">
        <v/>
      </c>
      <c r="AF216" s="8" t="s">
        <v>97</v>
      </c>
      <c r="AG216" s="7">
        <f t="shared" si="89"/>
        <v>74</v>
      </c>
      <c r="AH216" s="10">
        <v>67.233000000000004</v>
      </c>
      <c r="AI216" s="11" t="s">
        <v>133</v>
      </c>
      <c r="AJ216" s="7" t="str">
        <v/>
      </c>
      <c r="AK216" s="7" t="str">
        <v/>
      </c>
      <c r="AM216" s="8" t="s">
        <v>97</v>
      </c>
      <c r="AN216" s="7">
        <f t="shared" si="90"/>
        <v>74</v>
      </c>
      <c r="AO216" s="10">
        <v>67.233000000000004</v>
      </c>
      <c r="AP216" s="11" t="s">
        <v>133</v>
      </c>
      <c r="AQ216" s="7" t="str">
        <v/>
      </c>
      <c r="AR216" s="7" t="str">
        <v/>
      </c>
      <c r="AT216" s="8" t="s">
        <v>97</v>
      </c>
      <c r="AU216" s="7">
        <f t="shared" si="91"/>
        <v>74</v>
      </c>
      <c r="AV216" s="10">
        <v>67.233000000000004</v>
      </c>
      <c r="AW216" s="11" t="s">
        <v>133</v>
      </c>
      <c r="AX216" s="7" t="str">
        <v/>
      </c>
      <c r="AY216" s="7" t="str">
        <v/>
      </c>
      <c r="BA216" s="8" t="s">
        <v>97</v>
      </c>
      <c r="BB216" s="7">
        <f t="shared" si="92"/>
        <v>74</v>
      </c>
      <c r="BC216" s="10">
        <v>67.233000000000004</v>
      </c>
      <c r="BD216" s="11" t="s">
        <v>133</v>
      </c>
      <c r="BE216" s="7" t="str">
        <v/>
      </c>
      <c r="BF216" s="7" t="str">
        <v/>
      </c>
      <c r="BH216" s="8" t="s">
        <v>97</v>
      </c>
      <c r="BI216" s="7">
        <f t="shared" si="93"/>
        <v>74</v>
      </c>
      <c r="BJ216" s="10">
        <v>67.233000000000004</v>
      </c>
      <c r="BK216" s="11" t="s">
        <v>133</v>
      </c>
      <c r="BL216" s="7" t="str">
        <v/>
      </c>
      <c r="BM216" s="7" t="str">
        <v/>
      </c>
      <c r="BO216" s="8" t="s">
        <v>97</v>
      </c>
      <c r="BP216" s="7">
        <f t="shared" si="94"/>
        <v>74</v>
      </c>
      <c r="BQ216" s="10">
        <v>67.233000000000004</v>
      </c>
      <c r="BR216" s="11" t="s">
        <v>133</v>
      </c>
      <c r="BS216" s="7" t="str">
        <v/>
      </c>
      <c r="BT216" s="7" t="str">
        <v/>
      </c>
      <c r="BV216" s="8" t="s">
        <v>97</v>
      </c>
      <c r="BW216" s="7">
        <f t="shared" si="95"/>
        <v>74</v>
      </c>
      <c r="BX216" s="10">
        <v>67.233000000000004</v>
      </c>
      <c r="BY216" s="11" t="s">
        <v>133</v>
      </c>
      <c r="BZ216" s="7" t="str">
        <v/>
      </c>
      <c r="CA216" s="7" t="str">
        <v/>
      </c>
      <c r="CC216" s="8" t="s">
        <v>97</v>
      </c>
      <c r="CD216" s="7">
        <f t="shared" si="96"/>
        <v>74</v>
      </c>
      <c r="CE216" s="10">
        <v>67.233000000000004</v>
      </c>
      <c r="CF216" s="11" t="s">
        <v>133</v>
      </c>
      <c r="CG216" s="7" t="str">
        <v/>
      </c>
      <c r="CH216" s="7" t="str">
        <v/>
      </c>
      <c r="CJ216" s="8" t="s">
        <v>97</v>
      </c>
      <c r="CK216" s="7">
        <f t="shared" si="97"/>
        <v>74</v>
      </c>
      <c r="CL216" s="10">
        <v>67.233000000000004</v>
      </c>
      <c r="CM216" s="11" t="s">
        <v>133</v>
      </c>
      <c r="CN216" s="7" t="str">
        <v/>
      </c>
      <c r="CO216" s="7" t="str">
        <v/>
      </c>
      <c r="CQ216" s="8" t="s">
        <v>97</v>
      </c>
      <c r="CR216" s="7">
        <f t="shared" si="98"/>
        <v>74</v>
      </c>
      <c r="CS216" s="10">
        <v>67.233000000000004</v>
      </c>
      <c r="CT216" s="11" t="s">
        <v>133</v>
      </c>
      <c r="CU216" s="7" t="str">
        <v/>
      </c>
      <c r="CV216" s="7" t="str">
        <v/>
      </c>
      <c r="CX216" s="8" t="s">
        <v>97</v>
      </c>
      <c r="CY216" s="7">
        <f t="shared" si="99"/>
        <v>74</v>
      </c>
      <c r="CZ216" s="10">
        <v>67.233000000000004</v>
      </c>
      <c r="DA216" s="11" t="s">
        <v>133</v>
      </c>
      <c r="DB216" s="7" t="str">
        <v/>
      </c>
      <c r="DC216" s="7" t="str">
        <v/>
      </c>
      <c r="DE216" s="8" t="s">
        <v>97</v>
      </c>
      <c r="DF216" s="7">
        <f t="shared" si="100"/>
        <v>74</v>
      </c>
      <c r="DG216" s="10">
        <v>67.233000000000004</v>
      </c>
      <c r="DH216" s="11" t="s">
        <v>133</v>
      </c>
      <c r="DI216" s="7" t="str">
        <v/>
      </c>
      <c r="DJ216" s="7" t="str">
        <v/>
      </c>
      <c r="DL216" s="8" t="s">
        <v>97</v>
      </c>
      <c r="DM216" s="7">
        <f t="shared" si="101"/>
        <v>74</v>
      </c>
      <c r="DN216" s="10">
        <v>67.233000000000004</v>
      </c>
      <c r="DO216" s="11" t="s">
        <v>133</v>
      </c>
      <c r="DP216" s="7" t="str">
        <v/>
      </c>
      <c r="DQ216" s="7" t="str">
        <v/>
      </c>
      <c r="DS216" s="8" t="s">
        <v>97</v>
      </c>
      <c r="DT216" s="7">
        <f t="shared" si="102"/>
        <v>74</v>
      </c>
      <c r="DU216" s="10">
        <v>67.233000000000004</v>
      </c>
      <c r="DV216" s="11" t="s">
        <v>133</v>
      </c>
      <c r="DW216" s="7" t="str">
        <v/>
      </c>
      <c r="DX216" s="7" t="str">
        <v/>
      </c>
      <c r="DZ216" s="8" t="s">
        <v>97</v>
      </c>
      <c r="EA216" s="7">
        <f t="shared" si="103"/>
        <v>74</v>
      </c>
      <c r="EB216" s="10">
        <v>67.233000000000004</v>
      </c>
      <c r="EC216" s="11" t="s">
        <v>133</v>
      </c>
      <c r="ED216" s="7" t="str">
        <v/>
      </c>
      <c r="EE216" s="7" t="str">
        <v/>
      </c>
      <c r="EG216" s="8" t="s">
        <v>97</v>
      </c>
      <c r="EH216" s="7">
        <f t="shared" si="104"/>
        <v>74</v>
      </c>
      <c r="EI216" s="10">
        <v>67.233000000000004</v>
      </c>
      <c r="EJ216" s="11" t="s">
        <v>133</v>
      </c>
      <c r="EK216" s="7" t="str">
        <v/>
      </c>
      <c r="EL216" s="7" t="str">
        <v/>
      </c>
      <c r="EN216" s="8" t="s">
        <v>97</v>
      </c>
      <c r="EO216" s="7">
        <f t="shared" si="105"/>
        <v>74</v>
      </c>
      <c r="EP216" s="10">
        <v>67.233000000000004</v>
      </c>
      <c r="EQ216" s="11" t="s">
        <v>133</v>
      </c>
      <c r="ER216" s="7" t="str">
        <v/>
      </c>
      <c r="ES216" s="7" t="str">
        <v/>
      </c>
      <c r="EU216" s="8" t="s">
        <v>97</v>
      </c>
      <c r="EV216" s="7">
        <f t="shared" si="106"/>
        <v>74</v>
      </c>
      <c r="EW216" s="10">
        <v>67.233000000000004</v>
      </c>
      <c r="EX216" s="11" t="s">
        <v>133</v>
      </c>
      <c r="EY216" s="7" t="str">
        <v/>
      </c>
      <c r="EZ216" s="7" t="str">
        <v/>
      </c>
      <c r="FB216" s="8" t="s">
        <v>97</v>
      </c>
      <c r="FC216" s="7">
        <f t="shared" si="107"/>
        <v>74</v>
      </c>
      <c r="FD216" s="10">
        <v>67.233000000000004</v>
      </c>
      <c r="FE216" s="11" t="s">
        <v>133</v>
      </c>
      <c r="FF216" s="7" t="str">
        <v/>
      </c>
      <c r="FG216" s="7" t="str">
        <v/>
      </c>
      <c r="FI216" s="8" t="s">
        <v>97</v>
      </c>
      <c r="FJ216" s="7">
        <f t="shared" si="108"/>
        <v>74</v>
      </c>
      <c r="FK216" s="10">
        <v>67.233000000000004</v>
      </c>
      <c r="FL216" s="11" t="s">
        <v>133</v>
      </c>
      <c r="FM216" s="7" t="str">
        <v/>
      </c>
      <c r="FN216" s="7" t="str">
        <v/>
      </c>
      <c r="FP216" s="8" t="s">
        <v>97</v>
      </c>
      <c r="FQ216" s="7">
        <f t="shared" si="109"/>
        <v>74</v>
      </c>
      <c r="FR216" s="10">
        <v>67.233000000000004</v>
      </c>
      <c r="FS216" s="11" t="s">
        <v>133</v>
      </c>
      <c r="FT216" s="7" t="str">
        <v/>
      </c>
      <c r="FU216" s="7" t="str">
        <v/>
      </c>
      <c r="FW216" s="8" t="s">
        <v>97</v>
      </c>
      <c r="FX216" s="7">
        <f t="shared" si="110"/>
        <v>74</v>
      </c>
      <c r="FY216" s="10">
        <v>67.233000000000004</v>
      </c>
      <c r="FZ216" s="11" t="s">
        <v>133</v>
      </c>
      <c r="GA216" s="7" t="str">
        <v/>
      </c>
      <c r="GB216" s="7" t="str">
        <v/>
      </c>
    </row>
    <row r="217" spans="2:184" ht="15.75" x14ac:dyDescent="0.25">
      <c r="B217" s="82">
        <f t="shared" si="111"/>
        <v>8646</v>
      </c>
      <c r="C217" s="8" t="s">
        <v>98</v>
      </c>
      <c r="D217" s="7">
        <f t="shared" si="84"/>
        <v>75</v>
      </c>
      <c r="E217" s="17">
        <v>8.6460000000000008</v>
      </c>
      <c r="F217" s="11" t="s">
        <v>134</v>
      </c>
      <c r="G217" s="7" t="str">
        <v/>
      </c>
      <c r="H217" s="7" t="str">
        <v/>
      </c>
      <c r="J217" s="16">
        <f t="shared" si="85"/>
        <v>8651</v>
      </c>
      <c r="K217" s="8" t="s">
        <v>98</v>
      </c>
      <c r="L217" s="7">
        <f t="shared" si="86"/>
        <v>75</v>
      </c>
      <c r="M217" s="10">
        <v>8.6509999999999998</v>
      </c>
      <c r="N217" s="11" t="s">
        <v>134</v>
      </c>
      <c r="O217" s="7" t="str">
        <v/>
      </c>
      <c r="P217" s="7" t="str">
        <v/>
      </c>
      <c r="R217" s="8" t="s">
        <v>98</v>
      </c>
      <c r="S217" s="7">
        <f t="shared" si="87"/>
        <v>75</v>
      </c>
      <c r="T217" s="10">
        <v>8.6509999999999998</v>
      </c>
      <c r="U217" s="11" t="s">
        <v>134</v>
      </c>
      <c r="V217" s="7" t="str">
        <v/>
      </c>
      <c r="W217" s="7" t="str">
        <v/>
      </c>
      <c r="Y217" s="8" t="s">
        <v>98</v>
      </c>
      <c r="Z217" s="7">
        <f t="shared" si="88"/>
        <v>75</v>
      </c>
      <c r="AA217" s="10">
        <v>8.6509999999999998</v>
      </c>
      <c r="AB217" s="11" t="s">
        <v>134</v>
      </c>
      <c r="AC217" s="7" t="str">
        <v/>
      </c>
      <c r="AD217" s="7" t="str">
        <v/>
      </c>
      <c r="AF217" s="8" t="s">
        <v>98</v>
      </c>
      <c r="AG217" s="7">
        <f t="shared" si="89"/>
        <v>75</v>
      </c>
      <c r="AH217" s="10">
        <v>8.6509999999999998</v>
      </c>
      <c r="AI217" s="11" t="s">
        <v>134</v>
      </c>
      <c r="AJ217" s="7" t="str">
        <v/>
      </c>
      <c r="AK217" s="7" t="str">
        <v/>
      </c>
      <c r="AM217" s="8" t="s">
        <v>98</v>
      </c>
      <c r="AN217" s="7">
        <f t="shared" si="90"/>
        <v>75</v>
      </c>
      <c r="AO217" s="10">
        <v>8.6509999999999998</v>
      </c>
      <c r="AP217" s="11" t="s">
        <v>134</v>
      </c>
      <c r="AQ217" s="7" t="str">
        <v/>
      </c>
      <c r="AR217" s="7" t="str">
        <v/>
      </c>
      <c r="AT217" s="8" t="s">
        <v>98</v>
      </c>
      <c r="AU217" s="7">
        <f t="shared" si="91"/>
        <v>75</v>
      </c>
      <c r="AV217" s="10">
        <v>8.6509999999999998</v>
      </c>
      <c r="AW217" s="11" t="s">
        <v>134</v>
      </c>
      <c r="AX217" s="7" t="str">
        <v/>
      </c>
      <c r="AY217" s="7" t="str">
        <v/>
      </c>
      <c r="BA217" s="8" t="s">
        <v>98</v>
      </c>
      <c r="BB217" s="7">
        <f t="shared" si="92"/>
        <v>75</v>
      </c>
      <c r="BC217" s="10">
        <v>8.6509999999999998</v>
      </c>
      <c r="BD217" s="11" t="s">
        <v>134</v>
      </c>
      <c r="BE217" s="7" t="str">
        <v/>
      </c>
      <c r="BF217" s="7" t="str">
        <v/>
      </c>
      <c r="BH217" s="8" t="s">
        <v>98</v>
      </c>
      <c r="BI217" s="7">
        <f t="shared" si="93"/>
        <v>75</v>
      </c>
      <c r="BJ217" s="10">
        <v>8.6509999999999998</v>
      </c>
      <c r="BK217" s="11" t="s">
        <v>134</v>
      </c>
      <c r="BL217" s="7" t="str">
        <v/>
      </c>
      <c r="BM217" s="7" t="str">
        <v/>
      </c>
      <c r="BO217" s="8" t="s">
        <v>98</v>
      </c>
      <c r="BP217" s="7">
        <f t="shared" si="94"/>
        <v>75</v>
      </c>
      <c r="BQ217" s="10">
        <v>8.6509999999999998</v>
      </c>
      <c r="BR217" s="11" t="s">
        <v>134</v>
      </c>
      <c r="BS217" s="7" t="str">
        <v/>
      </c>
      <c r="BT217" s="7" t="str">
        <v/>
      </c>
      <c r="BV217" s="8" t="s">
        <v>98</v>
      </c>
      <c r="BW217" s="7">
        <f t="shared" si="95"/>
        <v>75</v>
      </c>
      <c r="BX217" s="10">
        <v>8.6509999999999998</v>
      </c>
      <c r="BY217" s="11" t="s">
        <v>134</v>
      </c>
      <c r="BZ217" s="7" t="str">
        <v/>
      </c>
      <c r="CA217" s="7" t="str">
        <v/>
      </c>
      <c r="CC217" s="8" t="s">
        <v>98</v>
      </c>
      <c r="CD217" s="7">
        <f t="shared" si="96"/>
        <v>75</v>
      </c>
      <c r="CE217" s="10">
        <v>8.6509999999999998</v>
      </c>
      <c r="CF217" s="11" t="s">
        <v>134</v>
      </c>
      <c r="CG217" s="7" t="str">
        <v/>
      </c>
      <c r="CH217" s="7" t="str">
        <v/>
      </c>
      <c r="CJ217" s="8" t="s">
        <v>98</v>
      </c>
      <c r="CK217" s="7">
        <f t="shared" si="97"/>
        <v>75</v>
      </c>
      <c r="CL217" s="10">
        <v>8.6509999999999998</v>
      </c>
      <c r="CM217" s="11" t="s">
        <v>134</v>
      </c>
      <c r="CN217" s="7" t="str">
        <v/>
      </c>
      <c r="CO217" s="7" t="str">
        <v/>
      </c>
      <c r="CQ217" s="8" t="s">
        <v>98</v>
      </c>
      <c r="CR217" s="7">
        <f t="shared" si="98"/>
        <v>75</v>
      </c>
      <c r="CS217" s="10">
        <v>8.6509999999999998</v>
      </c>
      <c r="CT217" s="11" t="s">
        <v>134</v>
      </c>
      <c r="CU217" s="7" t="str">
        <v/>
      </c>
      <c r="CV217" s="7" t="str">
        <v/>
      </c>
      <c r="CX217" s="8" t="s">
        <v>98</v>
      </c>
      <c r="CY217" s="7">
        <f t="shared" si="99"/>
        <v>75</v>
      </c>
      <c r="CZ217" s="10">
        <v>8.6509999999999998</v>
      </c>
      <c r="DA217" s="11" t="s">
        <v>134</v>
      </c>
      <c r="DB217" s="7" t="str">
        <v/>
      </c>
      <c r="DC217" s="7" t="str">
        <v/>
      </c>
      <c r="DE217" s="8" t="s">
        <v>98</v>
      </c>
      <c r="DF217" s="7">
        <f t="shared" si="100"/>
        <v>75</v>
      </c>
      <c r="DG217" s="10">
        <v>8.6509999999999998</v>
      </c>
      <c r="DH217" s="11" t="s">
        <v>134</v>
      </c>
      <c r="DI217" s="7" t="str">
        <v/>
      </c>
      <c r="DJ217" s="7" t="str">
        <v/>
      </c>
      <c r="DL217" s="8" t="s">
        <v>98</v>
      </c>
      <c r="DM217" s="7">
        <f t="shared" si="101"/>
        <v>75</v>
      </c>
      <c r="DN217" s="10">
        <v>8.6509999999999998</v>
      </c>
      <c r="DO217" s="11" t="s">
        <v>134</v>
      </c>
      <c r="DP217" s="7" t="str">
        <v/>
      </c>
      <c r="DQ217" s="7" t="str">
        <v/>
      </c>
      <c r="DS217" s="8" t="s">
        <v>98</v>
      </c>
      <c r="DT217" s="7">
        <f t="shared" si="102"/>
        <v>75</v>
      </c>
      <c r="DU217" s="10">
        <v>8.6509999999999998</v>
      </c>
      <c r="DV217" s="11" t="s">
        <v>134</v>
      </c>
      <c r="DW217" s="7" t="str">
        <v/>
      </c>
      <c r="DX217" s="7" t="str">
        <v/>
      </c>
      <c r="DZ217" s="8" t="s">
        <v>98</v>
      </c>
      <c r="EA217" s="7">
        <f t="shared" si="103"/>
        <v>75</v>
      </c>
      <c r="EB217" s="10">
        <v>8.6509999999999998</v>
      </c>
      <c r="EC217" s="11" t="s">
        <v>134</v>
      </c>
      <c r="ED217" s="7" t="str">
        <v/>
      </c>
      <c r="EE217" s="7" t="str">
        <v/>
      </c>
      <c r="EG217" s="8" t="s">
        <v>98</v>
      </c>
      <c r="EH217" s="7">
        <f t="shared" si="104"/>
        <v>75</v>
      </c>
      <c r="EI217" s="10">
        <v>8.6509999999999998</v>
      </c>
      <c r="EJ217" s="11" t="s">
        <v>134</v>
      </c>
      <c r="EK217" s="7" t="str">
        <v/>
      </c>
      <c r="EL217" s="7" t="str">
        <v/>
      </c>
      <c r="EN217" s="8" t="s">
        <v>98</v>
      </c>
      <c r="EO217" s="7">
        <f t="shared" si="105"/>
        <v>75</v>
      </c>
      <c r="EP217" s="10">
        <v>8.6509999999999998</v>
      </c>
      <c r="EQ217" s="11" t="s">
        <v>134</v>
      </c>
      <c r="ER217" s="7" t="str">
        <v/>
      </c>
      <c r="ES217" s="7" t="str">
        <v/>
      </c>
      <c r="EU217" s="8" t="s">
        <v>98</v>
      </c>
      <c r="EV217" s="7">
        <f t="shared" si="106"/>
        <v>75</v>
      </c>
      <c r="EW217" s="10">
        <v>8.6509999999999998</v>
      </c>
      <c r="EX217" s="11" t="s">
        <v>134</v>
      </c>
      <c r="EY217" s="7" t="str">
        <v/>
      </c>
      <c r="EZ217" s="7" t="str">
        <v/>
      </c>
      <c r="FB217" s="8" t="s">
        <v>98</v>
      </c>
      <c r="FC217" s="7">
        <f t="shared" si="107"/>
        <v>75</v>
      </c>
      <c r="FD217" s="10">
        <v>8.6509999999999998</v>
      </c>
      <c r="FE217" s="11" t="s">
        <v>134</v>
      </c>
      <c r="FF217" s="7" t="str">
        <v/>
      </c>
      <c r="FG217" s="7" t="str">
        <v/>
      </c>
      <c r="FI217" s="8" t="s">
        <v>98</v>
      </c>
      <c r="FJ217" s="7">
        <f t="shared" si="108"/>
        <v>75</v>
      </c>
      <c r="FK217" s="10">
        <v>8.6509999999999998</v>
      </c>
      <c r="FL217" s="11" t="s">
        <v>134</v>
      </c>
      <c r="FM217" s="7" t="str">
        <v/>
      </c>
      <c r="FN217" s="7" t="str">
        <v/>
      </c>
      <c r="FP217" s="8" t="s">
        <v>98</v>
      </c>
      <c r="FQ217" s="7">
        <f t="shared" si="109"/>
        <v>75</v>
      </c>
      <c r="FR217" s="10">
        <v>8.6509999999999998</v>
      </c>
      <c r="FS217" s="11" t="s">
        <v>134</v>
      </c>
      <c r="FT217" s="7" t="str">
        <v/>
      </c>
      <c r="FU217" s="7" t="str">
        <v/>
      </c>
      <c r="FW217" s="8" t="s">
        <v>98</v>
      </c>
      <c r="FX217" s="7">
        <f t="shared" si="110"/>
        <v>75</v>
      </c>
      <c r="FY217" s="10">
        <v>8.6509999999999998</v>
      </c>
      <c r="FZ217" s="11" t="s">
        <v>134</v>
      </c>
      <c r="GA217" s="7" t="str">
        <v/>
      </c>
      <c r="GB217" s="7" t="str">
        <v/>
      </c>
    </row>
    <row r="218" spans="2:184" ht="15.75" x14ac:dyDescent="0.25">
      <c r="B218" s="82">
        <f t="shared" si="111"/>
        <v>10008</v>
      </c>
      <c r="C218" s="8" t="s">
        <v>98</v>
      </c>
      <c r="D218" s="7">
        <f t="shared" si="84"/>
        <v>75</v>
      </c>
      <c r="E218" s="10">
        <v>10.007999999999999</v>
      </c>
      <c r="F218" s="11" t="s">
        <v>135</v>
      </c>
      <c r="G218" s="7" t="str">
        <v/>
      </c>
      <c r="H218" s="7" t="str">
        <v/>
      </c>
      <c r="J218" s="16">
        <f t="shared" si="85"/>
        <v>10008</v>
      </c>
      <c r="K218" s="8" t="s">
        <v>98</v>
      </c>
      <c r="L218" s="7">
        <f t="shared" si="86"/>
        <v>75</v>
      </c>
      <c r="M218" s="10">
        <v>10.007999999999999</v>
      </c>
      <c r="N218" s="11" t="s">
        <v>135</v>
      </c>
      <c r="O218" s="7" t="str">
        <v/>
      </c>
      <c r="P218" s="7" t="str">
        <v/>
      </c>
      <c r="R218" s="8" t="s">
        <v>98</v>
      </c>
      <c r="S218" s="7">
        <f t="shared" si="87"/>
        <v>75</v>
      </c>
      <c r="T218" s="10">
        <v>10.007999999999999</v>
      </c>
      <c r="U218" s="11" t="s">
        <v>135</v>
      </c>
      <c r="V218" s="7" t="str">
        <v/>
      </c>
      <c r="W218" s="7" t="str">
        <v/>
      </c>
      <c r="Y218" s="8" t="s">
        <v>98</v>
      </c>
      <c r="Z218" s="7">
        <f t="shared" si="88"/>
        <v>75</v>
      </c>
      <c r="AA218" s="10">
        <v>10.007999999999999</v>
      </c>
      <c r="AB218" s="11" t="s">
        <v>135</v>
      </c>
      <c r="AC218" s="7" t="str">
        <v/>
      </c>
      <c r="AD218" s="7" t="str">
        <v/>
      </c>
      <c r="AF218" s="8" t="s">
        <v>98</v>
      </c>
      <c r="AG218" s="7">
        <f t="shared" si="89"/>
        <v>75</v>
      </c>
      <c r="AH218" s="10">
        <v>10.007999999999999</v>
      </c>
      <c r="AI218" s="11" t="s">
        <v>135</v>
      </c>
      <c r="AJ218" s="7" t="str">
        <v/>
      </c>
      <c r="AK218" s="7" t="str">
        <v/>
      </c>
      <c r="AM218" s="8" t="s">
        <v>98</v>
      </c>
      <c r="AN218" s="7">
        <f t="shared" si="90"/>
        <v>75</v>
      </c>
      <c r="AO218" s="10">
        <v>10.007999999999999</v>
      </c>
      <c r="AP218" s="11" t="s">
        <v>135</v>
      </c>
      <c r="AQ218" s="7" t="str">
        <v/>
      </c>
      <c r="AR218" s="7" t="str">
        <v/>
      </c>
      <c r="AT218" s="8" t="s">
        <v>98</v>
      </c>
      <c r="AU218" s="7">
        <f t="shared" si="91"/>
        <v>75</v>
      </c>
      <c r="AV218" s="10">
        <v>10.007999999999999</v>
      </c>
      <c r="AW218" s="11" t="s">
        <v>135</v>
      </c>
      <c r="AX218" s="7" t="str">
        <v/>
      </c>
      <c r="AY218" s="7" t="str">
        <v/>
      </c>
      <c r="BA218" s="8" t="s">
        <v>98</v>
      </c>
      <c r="BB218" s="7">
        <f t="shared" si="92"/>
        <v>75</v>
      </c>
      <c r="BC218" s="10">
        <v>10.007999999999999</v>
      </c>
      <c r="BD218" s="11" t="s">
        <v>135</v>
      </c>
      <c r="BE218" s="7" t="str">
        <v/>
      </c>
      <c r="BF218" s="7" t="str">
        <v/>
      </c>
      <c r="BH218" s="8" t="s">
        <v>98</v>
      </c>
      <c r="BI218" s="7">
        <f t="shared" si="93"/>
        <v>75</v>
      </c>
      <c r="BJ218" s="10">
        <v>10.007999999999999</v>
      </c>
      <c r="BK218" s="11" t="s">
        <v>135</v>
      </c>
      <c r="BL218" s="7" t="str">
        <v/>
      </c>
      <c r="BM218" s="7" t="str">
        <v/>
      </c>
      <c r="BO218" s="8" t="s">
        <v>98</v>
      </c>
      <c r="BP218" s="7">
        <f t="shared" si="94"/>
        <v>75</v>
      </c>
      <c r="BQ218" s="10">
        <v>10.007999999999999</v>
      </c>
      <c r="BR218" s="11" t="s">
        <v>135</v>
      </c>
      <c r="BS218" s="7" t="str">
        <v/>
      </c>
      <c r="BT218" s="7" t="str">
        <v/>
      </c>
      <c r="BV218" s="8" t="s">
        <v>98</v>
      </c>
      <c r="BW218" s="7">
        <f t="shared" si="95"/>
        <v>75</v>
      </c>
      <c r="BX218" s="10">
        <v>10.007999999999999</v>
      </c>
      <c r="BY218" s="11" t="s">
        <v>135</v>
      </c>
      <c r="BZ218" s="7" t="str">
        <v/>
      </c>
      <c r="CA218" s="7" t="str">
        <v/>
      </c>
      <c r="CC218" s="8" t="s">
        <v>98</v>
      </c>
      <c r="CD218" s="7">
        <f t="shared" si="96"/>
        <v>75</v>
      </c>
      <c r="CE218" s="10">
        <v>10.007999999999999</v>
      </c>
      <c r="CF218" s="11" t="s">
        <v>135</v>
      </c>
      <c r="CG218" s="7" t="str">
        <v/>
      </c>
      <c r="CH218" s="7" t="str">
        <v/>
      </c>
      <c r="CJ218" s="8" t="s">
        <v>98</v>
      </c>
      <c r="CK218" s="7">
        <f t="shared" si="97"/>
        <v>75</v>
      </c>
      <c r="CL218" s="10">
        <v>10.007999999999999</v>
      </c>
      <c r="CM218" s="11" t="s">
        <v>135</v>
      </c>
      <c r="CN218" s="7" t="str">
        <v/>
      </c>
      <c r="CO218" s="7" t="str">
        <v/>
      </c>
      <c r="CQ218" s="8" t="s">
        <v>98</v>
      </c>
      <c r="CR218" s="7">
        <f t="shared" si="98"/>
        <v>75</v>
      </c>
      <c r="CS218" s="10">
        <v>10.007999999999999</v>
      </c>
      <c r="CT218" s="11" t="s">
        <v>135</v>
      </c>
      <c r="CU218" s="7" t="str">
        <v/>
      </c>
      <c r="CV218" s="7" t="str">
        <v/>
      </c>
      <c r="CX218" s="8" t="s">
        <v>98</v>
      </c>
      <c r="CY218" s="7">
        <f t="shared" si="99"/>
        <v>75</v>
      </c>
      <c r="CZ218" s="10">
        <v>10.007999999999999</v>
      </c>
      <c r="DA218" s="11" t="s">
        <v>135</v>
      </c>
      <c r="DB218" s="7" t="str">
        <v/>
      </c>
      <c r="DC218" s="7" t="str">
        <v/>
      </c>
      <c r="DE218" s="8" t="s">
        <v>98</v>
      </c>
      <c r="DF218" s="7">
        <f t="shared" si="100"/>
        <v>75</v>
      </c>
      <c r="DG218" s="10">
        <v>10.007999999999999</v>
      </c>
      <c r="DH218" s="11" t="s">
        <v>135</v>
      </c>
      <c r="DI218" s="7" t="str">
        <v/>
      </c>
      <c r="DJ218" s="7" t="str">
        <v/>
      </c>
      <c r="DL218" s="8" t="s">
        <v>98</v>
      </c>
      <c r="DM218" s="7">
        <f t="shared" si="101"/>
        <v>75</v>
      </c>
      <c r="DN218" s="10">
        <v>10.007999999999999</v>
      </c>
      <c r="DO218" s="11" t="s">
        <v>135</v>
      </c>
      <c r="DP218" s="7" t="str">
        <v/>
      </c>
      <c r="DQ218" s="7" t="str">
        <v/>
      </c>
      <c r="DS218" s="8" t="s">
        <v>98</v>
      </c>
      <c r="DT218" s="7">
        <f t="shared" si="102"/>
        <v>75</v>
      </c>
      <c r="DU218" s="10">
        <v>10.007999999999999</v>
      </c>
      <c r="DV218" s="11" t="s">
        <v>135</v>
      </c>
      <c r="DW218" s="7" t="str">
        <v/>
      </c>
      <c r="DX218" s="7" t="str">
        <v/>
      </c>
      <c r="DZ218" s="8" t="s">
        <v>98</v>
      </c>
      <c r="EA218" s="7">
        <f t="shared" si="103"/>
        <v>75</v>
      </c>
      <c r="EB218" s="10">
        <v>10.007999999999999</v>
      </c>
      <c r="EC218" s="11" t="s">
        <v>135</v>
      </c>
      <c r="ED218" s="7" t="str">
        <v/>
      </c>
      <c r="EE218" s="7" t="str">
        <v/>
      </c>
      <c r="EG218" s="8" t="s">
        <v>98</v>
      </c>
      <c r="EH218" s="7">
        <f t="shared" si="104"/>
        <v>75</v>
      </c>
      <c r="EI218" s="10">
        <v>10.007999999999999</v>
      </c>
      <c r="EJ218" s="11" t="s">
        <v>135</v>
      </c>
      <c r="EK218" s="7" t="str">
        <v/>
      </c>
      <c r="EL218" s="7" t="str">
        <v/>
      </c>
      <c r="EN218" s="8" t="s">
        <v>98</v>
      </c>
      <c r="EO218" s="7">
        <f t="shared" si="105"/>
        <v>75</v>
      </c>
      <c r="EP218" s="10">
        <v>10.007999999999999</v>
      </c>
      <c r="EQ218" s="11" t="s">
        <v>135</v>
      </c>
      <c r="ER218" s="7" t="str">
        <v/>
      </c>
      <c r="ES218" s="7" t="str">
        <v/>
      </c>
      <c r="EU218" s="8" t="s">
        <v>98</v>
      </c>
      <c r="EV218" s="7">
        <f t="shared" si="106"/>
        <v>75</v>
      </c>
      <c r="EW218" s="10">
        <v>10.007999999999999</v>
      </c>
      <c r="EX218" s="11" t="s">
        <v>135</v>
      </c>
      <c r="EY218" s="7" t="str">
        <v/>
      </c>
      <c r="EZ218" s="7" t="str">
        <v/>
      </c>
      <c r="FB218" s="8" t="s">
        <v>98</v>
      </c>
      <c r="FC218" s="7">
        <f t="shared" si="107"/>
        <v>75</v>
      </c>
      <c r="FD218" s="10">
        <v>10.007999999999999</v>
      </c>
      <c r="FE218" s="11" t="s">
        <v>135</v>
      </c>
      <c r="FF218" s="7" t="str">
        <v/>
      </c>
      <c r="FG218" s="7" t="str">
        <v/>
      </c>
      <c r="FI218" s="8" t="s">
        <v>98</v>
      </c>
      <c r="FJ218" s="7">
        <f t="shared" si="108"/>
        <v>75</v>
      </c>
      <c r="FK218" s="10">
        <v>10.007999999999999</v>
      </c>
      <c r="FL218" s="11" t="s">
        <v>135</v>
      </c>
      <c r="FM218" s="7" t="str">
        <v/>
      </c>
      <c r="FN218" s="7" t="str">
        <v/>
      </c>
      <c r="FP218" s="8" t="s">
        <v>98</v>
      </c>
      <c r="FQ218" s="7">
        <f t="shared" si="109"/>
        <v>75</v>
      </c>
      <c r="FR218" s="10">
        <v>10.007999999999999</v>
      </c>
      <c r="FS218" s="11" t="s">
        <v>135</v>
      </c>
      <c r="FT218" s="7" t="str">
        <v/>
      </c>
      <c r="FU218" s="7" t="str">
        <v/>
      </c>
      <c r="FW218" s="8" t="s">
        <v>98</v>
      </c>
      <c r="FX218" s="7">
        <f t="shared" si="110"/>
        <v>75</v>
      </c>
      <c r="FY218" s="10">
        <v>10.007999999999999</v>
      </c>
      <c r="FZ218" s="11" t="s">
        <v>135</v>
      </c>
      <c r="GA218" s="7" t="str">
        <v/>
      </c>
      <c r="GB218" s="7" t="str">
        <v/>
      </c>
    </row>
    <row r="219" spans="2:184" ht="15.75" x14ac:dyDescent="0.25">
      <c r="B219" s="82">
        <f t="shared" si="111"/>
        <v>61131</v>
      </c>
      <c r="C219" s="8" t="s">
        <v>98</v>
      </c>
      <c r="D219" s="7">
        <f t="shared" si="84"/>
        <v>75</v>
      </c>
      <c r="E219" s="10">
        <v>61.131</v>
      </c>
      <c r="F219" s="11" t="s">
        <v>132</v>
      </c>
      <c r="G219" s="7" t="str">
        <v/>
      </c>
      <c r="H219" s="7" t="str">
        <v/>
      </c>
      <c r="J219" s="16">
        <f t="shared" si="85"/>
        <v>61131</v>
      </c>
      <c r="K219" s="8" t="s">
        <v>98</v>
      </c>
      <c r="L219" s="7">
        <f t="shared" si="86"/>
        <v>75</v>
      </c>
      <c r="M219" s="10">
        <v>61.131</v>
      </c>
      <c r="N219" s="11" t="s">
        <v>132</v>
      </c>
      <c r="O219" s="7" t="str">
        <v/>
      </c>
      <c r="P219" s="7" t="str">
        <v/>
      </c>
      <c r="R219" s="8" t="s">
        <v>98</v>
      </c>
      <c r="S219" s="7">
        <f t="shared" si="87"/>
        <v>75</v>
      </c>
      <c r="T219" s="10">
        <v>61.131</v>
      </c>
      <c r="U219" s="11" t="s">
        <v>132</v>
      </c>
      <c r="V219" s="7" t="str">
        <v/>
      </c>
      <c r="W219" s="7" t="str">
        <v/>
      </c>
      <c r="Y219" s="8" t="s">
        <v>98</v>
      </c>
      <c r="Z219" s="7">
        <f t="shared" si="88"/>
        <v>75</v>
      </c>
      <c r="AA219" s="10">
        <v>61.131</v>
      </c>
      <c r="AB219" s="11" t="s">
        <v>132</v>
      </c>
      <c r="AC219" s="7" t="str">
        <v/>
      </c>
      <c r="AD219" s="7" t="str">
        <v/>
      </c>
      <c r="AF219" s="8" t="s">
        <v>98</v>
      </c>
      <c r="AG219" s="7">
        <f t="shared" si="89"/>
        <v>75</v>
      </c>
      <c r="AH219" s="10">
        <v>61.131</v>
      </c>
      <c r="AI219" s="11" t="s">
        <v>132</v>
      </c>
      <c r="AJ219" s="7" t="str">
        <v/>
      </c>
      <c r="AK219" s="7" t="str">
        <v/>
      </c>
      <c r="AM219" s="8" t="s">
        <v>98</v>
      </c>
      <c r="AN219" s="7">
        <f t="shared" si="90"/>
        <v>75</v>
      </c>
      <c r="AO219" s="10">
        <v>61.131</v>
      </c>
      <c r="AP219" s="11" t="s">
        <v>132</v>
      </c>
      <c r="AQ219" s="7" t="str">
        <v/>
      </c>
      <c r="AR219" s="7" t="str">
        <v/>
      </c>
      <c r="AT219" s="8" t="s">
        <v>98</v>
      </c>
      <c r="AU219" s="7">
        <f t="shared" si="91"/>
        <v>75</v>
      </c>
      <c r="AV219" s="10">
        <v>61.131</v>
      </c>
      <c r="AW219" s="11" t="s">
        <v>132</v>
      </c>
      <c r="AX219" s="7" t="str">
        <v/>
      </c>
      <c r="AY219" s="7" t="str">
        <v/>
      </c>
      <c r="BA219" s="8" t="s">
        <v>98</v>
      </c>
      <c r="BB219" s="7">
        <f t="shared" si="92"/>
        <v>75</v>
      </c>
      <c r="BC219" s="10">
        <v>61.131</v>
      </c>
      <c r="BD219" s="11" t="s">
        <v>132</v>
      </c>
      <c r="BE219" s="7" t="str">
        <v/>
      </c>
      <c r="BF219" s="7" t="str">
        <v/>
      </c>
      <c r="BH219" s="8" t="s">
        <v>98</v>
      </c>
      <c r="BI219" s="7">
        <f t="shared" si="93"/>
        <v>75</v>
      </c>
      <c r="BJ219" s="10">
        <v>61.131</v>
      </c>
      <c r="BK219" s="11" t="s">
        <v>132</v>
      </c>
      <c r="BL219" s="7" t="str">
        <v/>
      </c>
      <c r="BM219" s="7" t="str">
        <v/>
      </c>
      <c r="BO219" s="8" t="s">
        <v>98</v>
      </c>
      <c r="BP219" s="7">
        <f t="shared" si="94"/>
        <v>75</v>
      </c>
      <c r="BQ219" s="10">
        <v>61.131</v>
      </c>
      <c r="BR219" s="11" t="s">
        <v>132</v>
      </c>
      <c r="BS219" s="7" t="str">
        <v/>
      </c>
      <c r="BT219" s="7" t="str">
        <v/>
      </c>
      <c r="BV219" s="8" t="s">
        <v>98</v>
      </c>
      <c r="BW219" s="7">
        <f t="shared" si="95"/>
        <v>75</v>
      </c>
      <c r="BX219" s="10">
        <v>61.131</v>
      </c>
      <c r="BY219" s="11" t="s">
        <v>132</v>
      </c>
      <c r="BZ219" s="7" t="str">
        <v/>
      </c>
      <c r="CA219" s="7" t="str">
        <v/>
      </c>
      <c r="CC219" s="8" t="s">
        <v>98</v>
      </c>
      <c r="CD219" s="7">
        <f t="shared" si="96"/>
        <v>75</v>
      </c>
      <c r="CE219" s="10">
        <v>61.131</v>
      </c>
      <c r="CF219" s="11" t="s">
        <v>132</v>
      </c>
      <c r="CG219" s="7" t="str">
        <v/>
      </c>
      <c r="CH219" s="7" t="str">
        <v/>
      </c>
      <c r="CJ219" s="8" t="s">
        <v>98</v>
      </c>
      <c r="CK219" s="7">
        <f t="shared" si="97"/>
        <v>75</v>
      </c>
      <c r="CL219" s="10">
        <v>61.131</v>
      </c>
      <c r="CM219" s="11" t="s">
        <v>132</v>
      </c>
      <c r="CN219" s="7" t="str">
        <v/>
      </c>
      <c r="CO219" s="7" t="str">
        <v/>
      </c>
      <c r="CQ219" s="8" t="s">
        <v>98</v>
      </c>
      <c r="CR219" s="7">
        <f t="shared" si="98"/>
        <v>75</v>
      </c>
      <c r="CS219" s="10">
        <v>61.131</v>
      </c>
      <c r="CT219" s="11" t="s">
        <v>132</v>
      </c>
      <c r="CU219" s="7" t="str">
        <v/>
      </c>
      <c r="CV219" s="7" t="str">
        <v/>
      </c>
      <c r="CX219" s="8" t="s">
        <v>98</v>
      </c>
      <c r="CY219" s="7">
        <f t="shared" si="99"/>
        <v>75</v>
      </c>
      <c r="CZ219" s="10">
        <v>61.131</v>
      </c>
      <c r="DA219" s="11" t="s">
        <v>132</v>
      </c>
      <c r="DB219" s="7" t="str">
        <v/>
      </c>
      <c r="DC219" s="7" t="str">
        <v/>
      </c>
      <c r="DE219" s="8" t="s">
        <v>98</v>
      </c>
      <c r="DF219" s="7">
        <f t="shared" si="100"/>
        <v>75</v>
      </c>
      <c r="DG219" s="10">
        <v>61.131</v>
      </c>
      <c r="DH219" s="11" t="s">
        <v>132</v>
      </c>
      <c r="DI219" s="7" t="str">
        <v/>
      </c>
      <c r="DJ219" s="7" t="str">
        <v/>
      </c>
      <c r="DL219" s="8" t="s">
        <v>98</v>
      </c>
      <c r="DM219" s="7">
        <f t="shared" si="101"/>
        <v>75</v>
      </c>
      <c r="DN219" s="10">
        <v>61.131</v>
      </c>
      <c r="DO219" s="11" t="s">
        <v>132</v>
      </c>
      <c r="DP219" s="7" t="str">
        <v/>
      </c>
      <c r="DQ219" s="7" t="str">
        <v/>
      </c>
      <c r="DS219" s="8" t="s">
        <v>98</v>
      </c>
      <c r="DT219" s="7">
        <f t="shared" si="102"/>
        <v>75</v>
      </c>
      <c r="DU219" s="10">
        <v>61.131</v>
      </c>
      <c r="DV219" s="11" t="s">
        <v>132</v>
      </c>
      <c r="DW219" s="7" t="str">
        <v/>
      </c>
      <c r="DX219" s="7" t="str">
        <v/>
      </c>
      <c r="DZ219" s="8" t="s">
        <v>98</v>
      </c>
      <c r="EA219" s="7">
        <f t="shared" si="103"/>
        <v>75</v>
      </c>
      <c r="EB219" s="10">
        <v>61.131</v>
      </c>
      <c r="EC219" s="11" t="s">
        <v>132</v>
      </c>
      <c r="ED219" s="7" t="str">
        <v/>
      </c>
      <c r="EE219" s="7" t="str">
        <v/>
      </c>
      <c r="EG219" s="8" t="s">
        <v>98</v>
      </c>
      <c r="EH219" s="7">
        <f t="shared" si="104"/>
        <v>75</v>
      </c>
      <c r="EI219" s="10">
        <v>61.131</v>
      </c>
      <c r="EJ219" s="11" t="s">
        <v>132</v>
      </c>
      <c r="EK219" s="7" t="str">
        <v/>
      </c>
      <c r="EL219" s="7" t="str">
        <v/>
      </c>
      <c r="EN219" s="8" t="s">
        <v>98</v>
      </c>
      <c r="EO219" s="7">
        <f t="shared" si="105"/>
        <v>75</v>
      </c>
      <c r="EP219" s="10">
        <v>61.131</v>
      </c>
      <c r="EQ219" s="11" t="s">
        <v>132</v>
      </c>
      <c r="ER219" s="7" t="str">
        <v/>
      </c>
      <c r="ES219" s="7" t="str">
        <v/>
      </c>
      <c r="EU219" s="8" t="s">
        <v>98</v>
      </c>
      <c r="EV219" s="7">
        <f t="shared" si="106"/>
        <v>75</v>
      </c>
      <c r="EW219" s="10">
        <v>61.131</v>
      </c>
      <c r="EX219" s="11" t="s">
        <v>132</v>
      </c>
      <c r="EY219" s="7" t="str">
        <v/>
      </c>
      <c r="EZ219" s="7" t="str">
        <v/>
      </c>
      <c r="FB219" s="8" t="s">
        <v>98</v>
      </c>
      <c r="FC219" s="7">
        <f t="shared" si="107"/>
        <v>75</v>
      </c>
      <c r="FD219" s="10">
        <v>61.131</v>
      </c>
      <c r="FE219" s="11" t="s">
        <v>132</v>
      </c>
      <c r="FF219" s="7" t="str">
        <v/>
      </c>
      <c r="FG219" s="7" t="str">
        <v/>
      </c>
      <c r="FI219" s="8" t="s">
        <v>98</v>
      </c>
      <c r="FJ219" s="7">
        <f t="shared" si="108"/>
        <v>75</v>
      </c>
      <c r="FK219" s="10">
        <v>61.131</v>
      </c>
      <c r="FL219" s="11" t="s">
        <v>132</v>
      </c>
      <c r="FM219" s="7" t="str">
        <v/>
      </c>
      <c r="FN219" s="7" t="str">
        <v/>
      </c>
      <c r="FP219" s="8" t="s">
        <v>98</v>
      </c>
      <c r="FQ219" s="7">
        <f t="shared" si="109"/>
        <v>75</v>
      </c>
      <c r="FR219" s="10">
        <v>61.131</v>
      </c>
      <c r="FS219" s="11" t="s">
        <v>132</v>
      </c>
      <c r="FT219" s="7" t="str">
        <v/>
      </c>
      <c r="FU219" s="7" t="str">
        <v/>
      </c>
      <c r="FW219" s="8" t="s">
        <v>98</v>
      </c>
      <c r="FX219" s="7">
        <f t="shared" si="110"/>
        <v>75</v>
      </c>
      <c r="FY219" s="10">
        <v>61.131</v>
      </c>
      <c r="FZ219" s="11" t="s">
        <v>132</v>
      </c>
      <c r="GA219" s="7" t="str">
        <v/>
      </c>
      <c r="GB219" s="7" t="str">
        <v/>
      </c>
    </row>
    <row r="220" spans="2:184" ht="15.75" x14ac:dyDescent="0.25">
      <c r="B220" s="82">
        <f t="shared" si="111"/>
        <v>69298</v>
      </c>
      <c r="C220" s="8" t="s">
        <v>98</v>
      </c>
      <c r="D220" s="7">
        <f t="shared" si="84"/>
        <v>75</v>
      </c>
      <c r="E220" s="10">
        <v>69.298000000000002</v>
      </c>
      <c r="F220" s="11" t="s">
        <v>133</v>
      </c>
      <c r="G220" s="7" t="str">
        <v/>
      </c>
      <c r="H220" s="7" t="str">
        <v/>
      </c>
      <c r="J220" s="16">
        <f t="shared" si="85"/>
        <v>69298</v>
      </c>
      <c r="K220" s="8" t="s">
        <v>98</v>
      </c>
      <c r="L220" s="7">
        <f t="shared" si="86"/>
        <v>75</v>
      </c>
      <c r="M220" s="10">
        <v>69.298000000000002</v>
      </c>
      <c r="N220" s="11" t="s">
        <v>133</v>
      </c>
      <c r="O220" s="7" t="str">
        <v/>
      </c>
      <c r="P220" s="7" t="str">
        <v/>
      </c>
      <c r="R220" s="8" t="s">
        <v>98</v>
      </c>
      <c r="S220" s="7">
        <f t="shared" si="87"/>
        <v>75</v>
      </c>
      <c r="T220" s="10">
        <v>69.298000000000002</v>
      </c>
      <c r="U220" s="11" t="s">
        <v>133</v>
      </c>
      <c r="V220" s="7" t="str">
        <v/>
      </c>
      <c r="W220" s="7" t="str">
        <v/>
      </c>
      <c r="Y220" s="8" t="s">
        <v>98</v>
      </c>
      <c r="Z220" s="7">
        <f t="shared" si="88"/>
        <v>75</v>
      </c>
      <c r="AA220" s="10">
        <v>69.298000000000002</v>
      </c>
      <c r="AB220" s="11" t="s">
        <v>133</v>
      </c>
      <c r="AC220" s="7" t="str">
        <v/>
      </c>
      <c r="AD220" s="7" t="str">
        <v/>
      </c>
      <c r="AF220" s="8" t="s">
        <v>98</v>
      </c>
      <c r="AG220" s="7">
        <f t="shared" si="89"/>
        <v>75</v>
      </c>
      <c r="AH220" s="10">
        <v>69.298000000000002</v>
      </c>
      <c r="AI220" s="11" t="s">
        <v>133</v>
      </c>
      <c r="AJ220" s="7" t="str">
        <v/>
      </c>
      <c r="AK220" s="7" t="str">
        <v/>
      </c>
      <c r="AM220" s="8" t="s">
        <v>98</v>
      </c>
      <c r="AN220" s="7">
        <f t="shared" si="90"/>
        <v>75</v>
      </c>
      <c r="AO220" s="10">
        <v>69.298000000000002</v>
      </c>
      <c r="AP220" s="11" t="s">
        <v>133</v>
      </c>
      <c r="AQ220" s="7" t="str">
        <v/>
      </c>
      <c r="AR220" s="7" t="str">
        <v/>
      </c>
      <c r="AT220" s="8" t="s">
        <v>98</v>
      </c>
      <c r="AU220" s="7">
        <f t="shared" si="91"/>
        <v>75</v>
      </c>
      <c r="AV220" s="10">
        <v>69.298000000000002</v>
      </c>
      <c r="AW220" s="11" t="s">
        <v>133</v>
      </c>
      <c r="AX220" s="7" t="str">
        <v/>
      </c>
      <c r="AY220" s="7" t="str">
        <v/>
      </c>
      <c r="BA220" s="8" t="s">
        <v>98</v>
      </c>
      <c r="BB220" s="7">
        <f t="shared" si="92"/>
        <v>75</v>
      </c>
      <c r="BC220" s="10">
        <v>69.298000000000002</v>
      </c>
      <c r="BD220" s="11" t="s">
        <v>133</v>
      </c>
      <c r="BE220" s="7" t="str">
        <v/>
      </c>
      <c r="BF220" s="7" t="str">
        <v/>
      </c>
      <c r="BH220" s="8" t="s">
        <v>98</v>
      </c>
      <c r="BI220" s="7">
        <f t="shared" si="93"/>
        <v>75</v>
      </c>
      <c r="BJ220" s="10">
        <v>69.298000000000002</v>
      </c>
      <c r="BK220" s="11" t="s">
        <v>133</v>
      </c>
      <c r="BL220" s="7" t="str">
        <v/>
      </c>
      <c r="BM220" s="7" t="str">
        <v/>
      </c>
      <c r="BO220" s="8" t="s">
        <v>98</v>
      </c>
      <c r="BP220" s="7">
        <f t="shared" si="94"/>
        <v>75</v>
      </c>
      <c r="BQ220" s="10">
        <v>69.298000000000002</v>
      </c>
      <c r="BR220" s="11" t="s">
        <v>133</v>
      </c>
      <c r="BS220" s="7" t="str">
        <v/>
      </c>
      <c r="BT220" s="7" t="str">
        <v/>
      </c>
      <c r="BV220" s="8" t="s">
        <v>98</v>
      </c>
      <c r="BW220" s="7">
        <f t="shared" si="95"/>
        <v>75</v>
      </c>
      <c r="BX220" s="10">
        <v>69.298000000000002</v>
      </c>
      <c r="BY220" s="11" t="s">
        <v>133</v>
      </c>
      <c r="BZ220" s="7" t="str">
        <v/>
      </c>
      <c r="CA220" s="7" t="str">
        <v/>
      </c>
      <c r="CC220" s="8" t="s">
        <v>98</v>
      </c>
      <c r="CD220" s="7">
        <f t="shared" si="96"/>
        <v>75</v>
      </c>
      <c r="CE220" s="10">
        <v>69.298000000000002</v>
      </c>
      <c r="CF220" s="11" t="s">
        <v>133</v>
      </c>
      <c r="CG220" s="7" t="str">
        <v/>
      </c>
      <c r="CH220" s="7" t="str">
        <v/>
      </c>
      <c r="CJ220" s="8" t="s">
        <v>98</v>
      </c>
      <c r="CK220" s="7">
        <f t="shared" si="97"/>
        <v>75</v>
      </c>
      <c r="CL220" s="10">
        <v>69.298000000000002</v>
      </c>
      <c r="CM220" s="11" t="s">
        <v>133</v>
      </c>
      <c r="CN220" s="7" t="str">
        <v/>
      </c>
      <c r="CO220" s="7" t="str">
        <v/>
      </c>
      <c r="CQ220" s="8" t="s">
        <v>98</v>
      </c>
      <c r="CR220" s="7">
        <f t="shared" si="98"/>
        <v>75</v>
      </c>
      <c r="CS220" s="10">
        <v>69.298000000000002</v>
      </c>
      <c r="CT220" s="11" t="s">
        <v>133</v>
      </c>
      <c r="CU220" s="7" t="str">
        <v/>
      </c>
      <c r="CV220" s="7" t="str">
        <v/>
      </c>
      <c r="CX220" s="8" t="s">
        <v>98</v>
      </c>
      <c r="CY220" s="7">
        <f t="shared" si="99"/>
        <v>75</v>
      </c>
      <c r="CZ220" s="10">
        <v>69.298000000000002</v>
      </c>
      <c r="DA220" s="11" t="s">
        <v>133</v>
      </c>
      <c r="DB220" s="7" t="str">
        <v/>
      </c>
      <c r="DC220" s="7" t="str">
        <v/>
      </c>
      <c r="DE220" s="8" t="s">
        <v>98</v>
      </c>
      <c r="DF220" s="7">
        <f t="shared" si="100"/>
        <v>75</v>
      </c>
      <c r="DG220" s="10">
        <v>69.298000000000002</v>
      </c>
      <c r="DH220" s="11" t="s">
        <v>133</v>
      </c>
      <c r="DI220" s="7" t="str">
        <v/>
      </c>
      <c r="DJ220" s="7" t="str">
        <v/>
      </c>
      <c r="DL220" s="8" t="s">
        <v>98</v>
      </c>
      <c r="DM220" s="7">
        <f t="shared" si="101"/>
        <v>75</v>
      </c>
      <c r="DN220" s="10">
        <v>69.298000000000002</v>
      </c>
      <c r="DO220" s="11" t="s">
        <v>133</v>
      </c>
      <c r="DP220" s="7" t="str">
        <v/>
      </c>
      <c r="DQ220" s="7" t="str">
        <v/>
      </c>
      <c r="DS220" s="8" t="s">
        <v>98</v>
      </c>
      <c r="DT220" s="7">
        <f t="shared" si="102"/>
        <v>75</v>
      </c>
      <c r="DU220" s="10">
        <v>69.298000000000002</v>
      </c>
      <c r="DV220" s="11" t="s">
        <v>133</v>
      </c>
      <c r="DW220" s="7" t="str">
        <v/>
      </c>
      <c r="DX220" s="7" t="str">
        <v/>
      </c>
      <c r="DZ220" s="8" t="s">
        <v>98</v>
      </c>
      <c r="EA220" s="7">
        <f t="shared" si="103"/>
        <v>75</v>
      </c>
      <c r="EB220" s="10">
        <v>69.298000000000002</v>
      </c>
      <c r="EC220" s="11" t="s">
        <v>133</v>
      </c>
      <c r="ED220" s="7" t="str">
        <v/>
      </c>
      <c r="EE220" s="7" t="str">
        <v/>
      </c>
      <c r="EG220" s="8" t="s">
        <v>98</v>
      </c>
      <c r="EH220" s="7">
        <f t="shared" si="104"/>
        <v>75</v>
      </c>
      <c r="EI220" s="10">
        <v>69.298000000000002</v>
      </c>
      <c r="EJ220" s="11" t="s">
        <v>133</v>
      </c>
      <c r="EK220" s="7" t="str">
        <v/>
      </c>
      <c r="EL220" s="7" t="str">
        <v/>
      </c>
      <c r="EN220" s="8" t="s">
        <v>98</v>
      </c>
      <c r="EO220" s="7">
        <f t="shared" si="105"/>
        <v>75</v>
      </c>
      <c r="EP220" s="10">
        <v>69.298000000000002</v>
      </c>
      <c r="EQ220" s="11" t="s">
        <v>133</v>
      </c>
      <c r="ER220" s="7" t="str">
        <v/>
      </c>
      <c r="ES220" s="7" t="str">
        <v/>
      </c>
      <c r="EU220" s="8" t="s">
        <v>98</v>
      </c>
      <c r="EV220" s="7">
        <f t="shared" si="106"/>
        <v>75</v>
      </c>
      <c r="EW220" s="10">
        <v>69.298000000000002</v>
      </c>
      <c r="EX220" s="11" t="s">
        <v>133</v>
      </c>
      <c r="EY220" s="7" t="str">
        <v/>
      </c>
      <c r="EZ220" s="7" t="str">
        <v/>
      </c>
      <c r="FB220" s="8" t="s">
        <v>98</v>
      </c>
      <c r="FC220" s="7">
        <f t="shared" si="107"/>
        <v>75</v>
      </c>
      <c r="FD220" s="10">
        <v>69.298000000000002</v>
      </c>
      <c r="FE220" s="11" t="s">
        <v>133</v>
      </c>
      <c r="FF220" s="7" t="str">
        <v/>
      </c>
      <c r="FG220" s="7" t="str">
        <v/>
      </c>
      <c r="FI220" s="8" t="s">
        <v>98</v>
      </c>
      <c r="FJ220" s="7">
        <f t="shared" si="108"/>
        <v>75</v>
      </c>
      <c r="FK220" s="10">
        <v>69.298000000000002</v>
      </c>
      <c r="FL220" s="11" t="s">
        <v>133</v>
      </c>
      <c r="FM220" s="7" t="str">
        <v/>
      </c>
      <c r="FN220" s="7" t="str">
        <v/>
      </c>
      <c r="FP220" s="8" t="s">
        <v>98</v>
      </c>
      <c r="FQ220" s="7">
        <f t="shared" si="109"/>
        <v>75</v>
      </c>
      <c r="FR220" s="10">
        <v>69.298000000000002</v>
      </c>
      <c r="FS220" s="11" t="s">
        <v>133</v>
      </c>
      <c r="FT220" s="7" t="str">
        <v/>
      </c>
      <c r="FU220" s="7" t="str">
        <v/>
      </c>
      <c r="FW220" s="8" t="s">
        <v>98</v>
      </c>
      <c r="FX220" s="7">
        <f t="shared" si="110"/>
        <v>75</v>
      </c>
      <c r="FY220" s="10">
        <v>69.298000000000002</v>
      </c>
      <c r="FZ220" s="11" t="s">
        <v>133</v>
      </c>
      <c r="GA220" s="7" t="str">
        <v/>
      </c>
      <c r="GB220" s="7" t="str">
        <v/>
      </c>
    </row>
    <row r="221" spans="2:184" ht="15.75" x14ac:dyDescent="0.25">
      <c r="B221" s="82">
        <f t="shared" si="111"/>
        <v>8905</v>
      </c>
      <c r="C221" s="8" t="s">
        <v>99</v>
      </c>
      <c r="D221" s="7">
        <f t="shared" si="84"/>
        <v>76</v>
      </c>
      <c r="E221" s="17">
        <v>8.9049999999999994</v>
      </c>
      <c r="F221" s="11" t="s">
        <v>134</v>
      </c>
      <c r="G221" s="7" t="str">
        <v/>
      </c>
      <c r="H221" s="7" t="str">
        <v/>
      </c>
      <c r="J221" s="16">
        <f t="shared" si="85"/>
        <v>8910</v>
      </c>
      <c r="K221" s="8" t="s">
        <v>99</v>
      </c>
      <c r="L221" s="7">
        <f t="shared" si="86"/>
        <v>76</v>
      </c>
      <c r="M221" s="10">
        <v>8.91</v>
      </c>
      <c r="N221" s="11" t="s">
        <v>134</v>
      </c>
      <c r="O221" s="7" t="str">
        <v/>
      </c>
      <c r="P221" s="7" t="str">
        <v/>
      </c>
      <c r="R221" s="8" t="s">
        <v>99</v>
      </c>
      <c r="S221" s="7">
        <f t="shared" si="87"/>
        <v>76</v>
      </c>
      <c r="T221" s="10">
        <v>8.91</v>
      </c>
      <c r="U221" s="11" t="s">
        <v>134</v>
      </c>
      <c r="V221" s="7" t="str">
        <v/>
      </c>
      <c r="W221" s="7" t="str">
        <v/>
      </c>
      <c r="Y221" s="8" t="s">
        <v>99</v>
      </c>
      <c r="Z221" s="7">
        <f t="shared" si="88"/>
        <v>76</v>
      </c>
      <c r="AA221" s="10">
        <v>8.91</v>
      </c>
      <c r="AB221" s="11" t="s">
        <v>134</v>
      </c>
      <c r="AC221" s="7" t="str">
        <v/>
      </c>
      <c r="AD221" s="7" t="str">
        <v/>
      </c>
      <c r="AF221" s="8" t="s">
        <v>99</v>
      </c>
      <c r="AG221" s="7">
        <f t="shared" si="89"/>
        <v>76</v>
      </c>
      <c r="AH221" s="10">
        <v>8.91</v>
      </c>
      <c r="AI221" s="11" t="s">
        <v>134</v>
      </c>
      <c r="AJ221" s="7" t="str">
        <v/>
      </c>
      <c r="AK221" s="7" t="str">
        <v/>
      </c>
      <c r="AM221" s="8" t="s">
        <v>99</v>
      </c>
      <c r="AN221" s="7">
        <f t="shared" si="90"/>
        <v>76</v>
      </c>
      <c r="AO221" s="10">
        <v>8.91</v>
      </c>
      <c r="AP221" s="11" t="s">
        <v>134</v>
      </c>
      <c r="AQ221" s="7" t="str">
        <v/>
      </c>
      <c r="AR221" s="7" t="str">
        <v/>
      </c>
      <c r="AT221" s="8" t="s">
        <v>99</v>
      </c>
      <c r="AU221" s="7">
        <f t="shared" si="91"/>
        <v>76</v>
      </c>
      <c r="AV221" s="10">
        <v>8.91</v>
      </c>
      <c r="AW221" s="11" t="s">
        <v>134</v>
      </c>
      <c r="AX221" s="7" t="str">
        <v/>
      </c>
      <c r="AY221" s="7" t="str">
        <v/>
      </c>
      <c r="BA221" s="8" t="s">
        <v>99</v>
      </c>
      <c r="BB221" s="7">
        <f t="shared" si="92"/>
        <v>76</v>
      </c>
      <c r="BC221" s="10">
        <v>8.91</v>
      </c>
      <c r="BD221" s="11" t="s">
        <v>134</v>
      </c>
      <c r="BE221" s="7" t="str">
        <v/>
      </c>
      <c r="BF221" s="7" t="str">
        <v/>
      </c>
      <c r="BH221" s="8" t="s">
        <v>99</v>
      </c>
      <c r="BI221" s="7">
        <f t="shared" si="93"/>
        <v>76</v>
      </c>
      <c r="BJ221" s="10">
        <v>8.91</v>
      </c>
      <c r="BK221" s="11" t="s">
        <v>134</v>
      </c>
      <c r="BL221" s="7" t="str">
        <v/>
      </c>
      <c r="BM221" s="7" t="str">
        <v/>
      </c>
      <c r="BO221" s="8" t="s">
        <v>99</v>
      </c>
      <c r="BP221" s="7">
        <f t="shared" si="94"/>
        <v>76</v>
      </c>
      <c r="BQ221" s="10">
        <v>8.91</v>
      </c>
      <c r="BR221" s="11" t="s">
        <v>134</v>
      </c>
      <c r="BS221" s="7" t="str">
        <v/>
      </c>
      <c r="BT221" s="7" t="str">
        <v/>
      </c>
      <c r="BV221" s="8" t="s">
        <v>99</v>
      </c>
      <c r="BW221" s="7">
        <f t="shared" si="95"/>
        <v>76</v>
      </c>
      <c r="BX221" s="10">
        <v>8.91</v>
      </c>
      <c r="BY221" s="11" t="s">
        <v>134</v>
      </c>
      <c r="BZ221" s="7" t="str">
        <v/>
      </c>
      <c r="CA221" s="7" t="str">
        <v/>
      </c>
      <c r="CC221" s="8" t="s">
        <v>99</v>
      </c>
      <c r="CD221" s="7">
        <f t="shared" si="96"/>
        <v>76</v>
      </c>
      <c r="CE221" s="10">
        <v>8.91</v>
      </c>
      <c r="CF221" s="11" t="s">
        <v>134</v>
      </c>
      <c r="CG221" s="7" t="str">
        <v/>
      </c>
      <c r="CH221" s="7" t="str">
        <v/>
      </c>
      <c r="CJ221" s="8" t="s">
        <v>99</v>
      </c>
      <c r="CK221" s="7">
        <f t="shared" si="97"/>
        <v>76</v>
      </c>
      <c r="CL221" s="10">
        <v>8.91</v>
      </c>
      <c r="CM221" s="11" t="s">
        <v>134</v>
      </c>
      <c r="CN221" s="7" t="str">
        <v/>
      </c>
      <c r="CO221" s="7" t="str">
        <v/>
      </c>
      <c r="CQ221" s="8" t="s">
        <v>99</v>
      </c>
      <c r="CR221" s="7">
        <f t="shared" si="98"/>
        <v>76</v>
      </c>
      <c r="CS221" s="10">
        <v>8.91</v>
      </c>
      <c r="CT221" s="11" t="s">
        <v>134</v>
      </c>
      <c r="CU221" s="7" t="str">
        <v/>
      </c>
      <c r="CV221" s="7" t="str">
        <v/>
      </c>
      <c r="CX221" s="8" t="s">
        <v>99</v>
      </c>
      <c r="CY221" s="7">
        <f t="shared" si="99"/>
        <v>76</v>
      </c>
      <c r="CZ221" s="10">
        <v>8.91</v>
      </c>
      <c r="DA221" s="11" t="s">
        <v>134</v>
      </c>
      <c r="DB221" s="7" t="str">
        <v/>
      </c>
      <c r="DC221" s="7" t="str">
        <v/>
      </c>
      <c r="DE221" s="8" t="s">
        <v>99</v>
      </c>
      <c r="DF221" s="7">
        <f t="shared" si="100"/>
        <v>76</v>
      </c>
      <c r="DG221" s="10">
        <v>8.91</v>
      </c>
      <c r="DH221" s="11" t="s">
        <v>134</v>
      </c>
      <c r="DI221" s="7" t="str">
        <v/>
      </c>
      <c r="DJ221" s="7" t="str">
        <v/>
      </c>
      <c r="DL221" s="8" t="s">
        <v>99</v>
      </c>
      <c r="DM221" s="7">
        <f t="shared" si="101"/>
        <v>76</v>
      </c>
      <c r="DN221" s="10">
        <v>8.91</v>
      </c>
      <c r="DO221" s="11" t="s">
        <v>134</v>
      </c>
      <c r="DP221" s="7" t="str">
        <v/>
      </c>
      <c r="DQ221" s="7" t="str">
        <v/>
      </c>
      <c r="DS221" s="8" t="s">
        <v>99</v>
      </c>
      <c r="DT221" s="7">
        <f t="shared" si="102"/>
        <v>76</v>
      </c>
      <c r="DU221" s="10">
        <v>8.91</v>
      </c>
      <c r="DV221" s="11" t="s">
        <v>134</v>
      </c>
      <c r="DW221" s="7" t="str">
        <v/>
      </c>
      <c r="DX221" s="7" t="str">
        <v/>
      </c>
      <c r="DZ221" s="8" t="s">
        <v>99</v>
      </c>
      <c r="EA221" s="7">
        <f t="shared" si="103"/>
        <v>76</v>
      </c>
      <c r="EB221" s="10">
        <v>8.91</v>
      </c>
      <c r="EC221" s="11" t="s">
        <v>134</v>
      </c>
      <c r="ED221" s="7" t="str">
        <v/>
      </c>
      <c r="EE221" s="7" t="str">
        <v/>
      </c>
      <c r="EG221" s="8" t="s">
        <v>99</v>
      </c>
      <c r="EH221" s="7">
        <f t="shared" si="104"/>
        <v>76</v>
      </c>
      <c r="EI221" s="10">
        <v>8.91</v>
      </c>
      <c r="EJ221" s="11" t="s">
        <v>134</v>
      </c>
      <c r="EK221" s="7" t="str">
        <v/>
      </c>
      <c r="EL221" s="7" t="str">
        <v/>
      </c>
      <c r="EN221" s="8" t="s">
        <v>99</v>
      </c>
      <c r="EO221" s="7">
        <f t="shared" si="105"/>
        <v>76</v>
      </c>
      <c r="EP221" s="10">
        <v>8.91</v>
      </c>
      <c r="EQ221" s="11" t="s">
        <v>134</v>
      </c>
      <c r="ER221" s="7" t="str">
        <v/>
      </c>
      <c r="ES221" s="7" t="str">
        <v/>
      </c>
      <c r="EU221" s="8" t="s">
        <v>99</v>
      </c>
      <c r="EV221" s="7">
        <f t="shared" si="106"/>
        <v>76</v>
      </c>
      <c r="EW221" s="10">
        <v>8.91</v>
      </c>
      <c r="EX221" s="11" t="s">
        <v>134</v>
      </c>
      <c r="EY221" s="7" t="str">
        <v/>
      </c>
      <c r="EZ221" s="7" t="str">
        <v/>
      </c>
      <c r="FB221" s="8" t="s">
        <v>99</v>
      </c>
      <c r="FC221" s="7">
        <f t="shared" si="107"/>
        <v>76</v>
      </c>
      <c r="FD221" s="10">
        <v>8.91</v>
      </c>
      <c r="FE221" s="11" t="s">
        <v>134</v>
      </c>
      <c r="FF221" s="7" t="str">
        <v/>
      </c>
      <c r="FG221" s="7" t="str">
        <v/>
      </c>
      <c r="FI221" s="8" t="s">
        <v>99</v>
      </c>
      <c r="FJ221" s="7">
        <f t="shared" si="108"/>
        <v>76</v>
      </c>
      <c r="FK221" s="10">
        <v>8.91</v>
      </c>
      <c r="FL221" s="11" t="s">
        <v>134</v>
      </c>
      <c r="FM221" s="7" t="str">
        <v/>
      </c>
      <c r="FN221" s="7" t="str">
        <v/>
      </c>
      <c r="FP221" s="8" t="s">
        <v>99</v>
      </c>
      <c r="FQ221" s="7">
        <f t="shared" si="109"/>
        <v>76</v>
      </c>
      <c r="FR221" s="10">
        <v>8.91</v>
      </c>
      <c r="FS221" s="11" t="s">
        <v>134</v>
      </c>
      <c r="FT221" s="7" t="str">
        <v/>
      </c>
      <c r="FU221" s="7" t="str">
        <v/>
      </c>
      <c r="FW221" s="8" t="s">
        <v>99</v>
      </c>
      <c r="FX221" s="7">
        <f t="shared" si="110"/>
        <v>76</v>
      </c>
      <c r="FY221" s="10">
        <v>8.91</v>
      </c>
      <c r="FZ221" s="11" t="s">
        <v>134</v>
      </c>
      <c r="GA221" s="7" t="str">
        <v/>
      </c>
      <c r="GB221" s="7" t="str">
        <v/>
      </c>
    </row>
    <row r="222" spans="2:184" ht="15.75" x14ac:dyDescent="0.25">
      <c r="B222" s="82">
        <f t="shared" si="111"/>
        <v>10354</v>
      </c>
      <c r="C222" s="8" t="s">
        <v>99</v>
      </c>
      <c r="D222" s="7">
        <f t="shared" si="84"/>
        <v>76</v>
      </c>
      <c r="E222" s="10">
        <v>10.353999999999999</v>
      </c>
      <c r="F222" s="11" t="s">
        <v>135</v>
      </c>
      <c r="G222" s="7" t="str">
        <v/>
      </c>
      <c r="H222" s="7" t="str">
        <v/>
      </c>
      <c r="J222" s="16">
        <f t="shared" si="85"/>
        <v>10354</v>
      </c>
      <c r="K222" s="8" t="s">
        <v>99</v>
      </c>
      <c r="L222" s="7">
        <f t="shared" si="86"/>
        <v>76</v>
      </c>
      <c r="M222" s="10">
        <v>10.353999999999999</v>
      </c>
      <c r="N222" s="11" t="s">
        <v>135</v>
      </c>
      <c r="O222" s="7" t="str">
        <v/>
      </c>
      <c r="P222" s="7" t="str">
        <v/>
      </c>
      <c r="R222" s="8" t="s">
        <v>99</v>
      </c>
      <c r="S222" s="7">
        <f t="shared" si="87"/>
        <v>76</v>
      </c>
      <c r="T222" s="10">
        <v>10.353999999999999</v>
      </c>
      <c r="U222" s="11" t="s">
        <v>135</v>
      </c>
      <c r="V222" s="7" t="str">
        <v/>
      </c>
      <c r="W222" s="7" t="str">
        <v/>
      </c>
      <c r="Y222" s="8" t="s">
        <v>99</v>
      </c>
      <c r="Z222" s="7">
        <f t="shared" si="88"/>
        <v>76</v>
      </c>
      <c r="AA222" s="10">
        <v>10.353999999999999</v>
      </c>
      <c r="AB222" s="11" t="s">
        <v>135</v>
      </c>
      <c r="AC222" s="7" t="str">
        <v/>
      </c>
      <c r="AD222" s="7" t="str">
        <v/>
      </c>
      <c r="AF222" s="8" t="s">
        <v>99</v>
      </c>
      <c r="AG222" s="7">
        <f t="shared" si="89"/>
        <v>76</v>
      </c>
      <c r="AH222" s="10">
        <v>10.353999999999999</v>
      </c>
      <c r="AI222" s="11" t="s">
        <v>135</v>
      </c>
      <c r="AJ222" s="7" t="str">
        <v/>
      </c>
      <c r="AK222" s="7" t="str">
        <v/>
      </c>
      <c r="AM222" s="8" t="s">
        <v>99</v>
      </c>
      <c r="AN222" s="7">
        <f t="shared" si="90"/>
        <v>76</v>
      </c>
      <c r="AO222" s="10">
        <v>10.353999999999999</v>
      </c>
      <c r="AP222" s="11" t="s">
        <v>135</v>
      </c>
      <c r="AQ222" s="7" t="str">
        <v/>
      </c>
      <c r="AR222" s="7" t="str">
        <v/>
      </c>
      <c r="AT222" s="8" t="s">
        <v>99</v>
      </c>
      <c r="AU222" s="7">
        <f t="shared" si="91"/>
        <v>76</v>
      </c>
      <c r="AV222" s="10">
        <v>10.353999999999999</v>
      </c>
      <c r="AW222" s="11" t="s">
        <v>135</v>
      </c>
      <c r="AX222" s="7" t="str">
        <v/>
      </c>
      <c r="AY222" s="7" t="str">
        <v/>
      </c>
      <c r="BA222" s="8" t="s">
        <v>99</v>
      </c>
      <c r="BB222" s="7">
        <f t="shared" si="92"/>
        <v>76</v>
      </c>
      <c r="BC222" s="10">
        <v>10.353999999999999</v>
      </c>
      <c r="BD222" s="11" t="s">
        <v>135</v>
      </c>
      <c r="BE222" s="7" t="str">
        <v/>
      </c>
      <c r="BF222" s="7" t="str">
        <v/>
      </c>
      <c r="BH222" s="8" t="s">
        <v>99</v>
      </c>
      <c r="BI222" s="7">
        <f t="shared" si="93"/>
        <v>76</v>
      </c>
      <c r="BJ222" s="10">
        <v>10.353999999999999</v>
      </c>
      <c r="BK222" s="11" t="s">
        <v>135</v>
      </c>
      <c r="BL222" s="7" t="str">
        <v/>
      </c>
      <c r="BM222" s="7" t="str">
        <v/>
      </c>
      <c r="BO222" s="8" t="s">
        <v>99</v>
      </c>
      <c r="BP222" s="7">
        <f t="shared" si="94"/>
        <v>76</v>
      </c>
      <c r="BQ222" s="10">
        <v>10.353999999999999</v>
      </c>
      <c r="BR222" s="11" t="s">
        <v>135</v>
      </c>
      <c r="BS222" s="7" t="str">
        <v/>
      </c>
      <c r="BT222" s="7" t="str">
        <v/>
      </c>
      <c r="BV222" s="8" t="s">
        <v>99</v>
      </c>
      <c r="BW222" s="7">
        <f t="shared" si="95"/>
        <v>76</v>
      </c>
      <c r="BX222" s="10">
        <v>10.353999999999999</v>
      </c>
      <c r="BY222" s="11" t="s">
        <v>135</v>
      </c>
      <c r="BZ222" s="7" t="str">
        <v/>
      </c>
      <c r="CA222" s="7" t="str">
        <v/>
      </c>
      <c r="CC222" s="8" t="s">
        <v>99</v>
      </c>
      <c r="CD222" s="7">
        <f t="shared" si="96"/>
        <v>76</v>
      </c>
      <c r="CE222" s="10">
        <v>10.353999999999999</v>
      </c>
      <c r="CF222" s="11" t="s">
        <v>135</v>
      </c>
      <c r="CG222" s="7" t="str">
        <v/>
      </c>
      <c r="CH222" s="7" t="str">
        <v/>
      </c>
      <c r="CJ222" s="8" t="s">
        <v>99</v>
      </c>
      <c r="CK222" s="7">
        <f t="shared" si="97"/>
        <v>76</v>
      </c>
      <c r="CL222" s="10">
        <v>10.353999999999999</v>
      </c>
      <c r="CM222" s="11" t="s">
        <v>135</v>
      </c>
      <c r="CN222" s="7" t="str">
        <v/>
      </c>
      <c r="CO222" s="7" t="str">
        <v/>
      </c>
      <c r="CQ222" s="8" t="s">
        <v>99</v>
      </c>
      <c r="CR222" s="7">
        <f t="shared" si="98"/>
        <v>76</v>
      </c>
      <c r="CS222" s="10">
        <v>10.353999999999999</v>
      </c>
      <c r="CT222" s="11" t="s">
        <v>135</v>
      </c>
      <c r="CU222" s="7" t="str">
        <v/>
      </c>
      <c r="CV222" s="7" t="str">
        <v/>
      </c>
      <c r="CX222" s="8" t="s">
        <v>99</v>
      </c>
      <c r="CY222" s="7">
        <f t="shared" si="99"/>
        <v>76</v>
      </c>
      <c r="CZ222" s="10">
        <v>10.353999999999999</v>
      </c>
      <c r="DA222" s="11" t="s">
        <v>135</v>
      </c>
      <c r="DB222" s="7" t="str">
        <v/>
      </c>
      <c r="DC222" s="7" t="str">
        <v/>
      </c>
      <c r="DE222" s="8" t="s">
        <v>99</v>
      </c>
      <c r="DF222" s="7">
        <f t="shared" si="100"/>
        <v>76</v>
      </c>
      <c r="DG222" s="10">
        <v>10.353999999999999</v>
      </c>
      <c r="DH222" s="11" t="s">
        <v>135</v>
      </c>
      <c r="DI222" s="7" t="str">
        <v/>
      </c>
      <c r="DJ222" s="7" t="str">
        <v/>
      </c>
      <c r="DL222" s="8" t="s">
        <v>99</v>
      </c>
      <c r="DM222" s="7">
        <f t="shared" si="101"/>
        <v>76</v>
      </c>
      <c r="DN222" s="10">
        <v>10.353999999999999</v>
      </c>
      <c r="DO222" s="11" t="s">
        <v>135</v>
      </c>
      <c r="DP222" s="7" t="str">
        <v/>
      </c>
      <c r="DQ222" s="7" t="str">
        <v/>
      </c>
      <c r="DS222" s="8" t="s">
        <v>99</v>
      </c>
      <c r="DT222" s="7">
        <f t="shared" si="102"/>
        <v>76</v>
      </c>
      <c r="DU222" s="10">
        <v>10.353999999999999</v>
      </c>
      <c r="DV222" s="11" t="s">
        <v>135</v>
      </c>
      <c r="DW222" s="7" t="str">
        <v/>
      </c>
      <c r="DX222" s="7" t="str">
        <v/>
      </c>
      <c r="DZ222" s="8" t="s">
        <v>99</v>
      </c>
      <c r="EA222" s="7">
        <f t="shared" si="103"/>
        <v>76</v>
      </c>
      <c r="EB222" s="10">
        <v>10.353999999999999</v>
      </c>
      <c r="EC222" s="11" t="s">
        <v>135</v>
      </c>
      <c r="ED222" s="7" t="str">
        <v/>
      </c>
      <c r="EE222" s="7" t="str">
        <v/>
      </c>
      <c r="EG222" s="8" t="s">
        <v>99</v>
      </c>
      <c r="EH222" s="7">
        <f t="shared" si="104"/>
        <v>76</v>
      </c>
      <c r="EI222" s="10">
        <v>10.353999999999999</v>
      </c>
      <c r="EJ222" s="11" t="s">
        <v>135</v>
      </c>
      <c r="EK222" s="7" t="str">
        <v/>
      </c>
      <c r="EL222" s="7" t="str">
        <v/>
      </c>
      <c r="EN222" s="8" t="s">
        <v>99</v>
      </c>
      <c r="EO222" s="7">
        <f t="shared" si="105"/>
        <v>76</v>
      </c>
      <c r="EP222" s="10">
        <v>10.353999999999999</v>
      </c>
      <c r="EQ222" s="11" t="s">
        <v>135</v>
      </c>
      <c r="ER222" s="7" t="str">
        <v/>
      </c>
      <c r="ES222" s="7" t="str">
        <v/>
      </c>
      <c r="EU222" s="8" t="s">
        <v>99</v>
      </c>
      <c r="EV222" s="7">
        <f t="shared" si="106"/>
        <v>76</v>
      </c>
      <c r="EW222" s="10">
        <v>10.353999999999999</v>
      </c>
      <c r="EX222" s="11" t="s">
        <v>135</v>
      </c>
      <c r="EY222" s="7" t="str">
        <v/>
      </c>
      <c r="EZ222" s="7" t="str">
        <v/>
      </c>
      <c r="FB222" s="8" t="s">
        <v>99</v>
      </c>
      <c r="FC222" s="7">
        <f t="shared" si="107"/>
        <v>76</v>
      </c>
      <c r="FD222" s="10">
        <v>10.353999999999999</v>
      </c>
      <c r="FE222" s="11" t="s">
        <v>135</v>
      </c>
      <c r="FF222" s="7" t="str">
        <v/>
      </c>
      <c r="FG222" s="7" t="str">
        <v/>
      </c>
      <c r="FI222" s="8" t="s">
        <v>99</v>
      </c>
      <c r="FJ222" s="7">
        <f t="shared" si="108"/>
        <v>76</v>
      </c>
      <c r="FK222" s="10">
        <v>10.353999999999999</v>
      </c>
      <c r="FL222" s="11" t="s">
        <v>135</v>
      </c>
      <c r="FM222" s="7" t="str">
        <v/>
      </c>
      <c r="FN222" s="7" t="str">
        <v/>
      </c>
      <c r="FP222" s="8" t="s">
        <v>99</v>
      </c>
      <c r="FQ222" s="7">
        <f t="shared" si="109"/>
        <v>76</v>
      </c>
      <c r="FR222" s="10">
        <v>10.353999999999999</v>
      </c>
      <c r="FS222" s="11" t="s">
        <v>135</v>
      </c>
      <c r="FT222" s="7" t="str">
        <v/>
      </c>
      <c r="FU222" s="7" t="str">
        <v/>
      </c>
      <c r="FW222" s="8" t="s">
        <v>99</v>
      </c>
      <c r="FX222" s="7">
        <f t="shared" si="110"/>
        <v>76</v>
      </c>
      <c r="FY222" s="10">
        <v>10.353999999999999</v>
      </c>
      <c r="FZ222" s="11" t="s">
        <v>135</v>
      </c>
      <c r="GA222" s="7" t="str">
        <v/>
      </c>
      <c r="GB222" s="7" t="str">
        <v/>
      </c>
    </row>
    <row r="223" spans="2:184" ht="15.75" x14ac:dyDescent="0.25">
      <c r="B223" s="82">
        <f t="shared" si="111"/>
        <v>62991</v>
      </c>
      <c r="C223" s="8" t="s">
        <v>99</v>
      </c>
      <c r="D223" s="7">
        <f t="shared" si="84"/>
        <v>76</v>
      </c>
      <c r="E223" s="10">
        <v>62.991</v>
      </c>
      <c r="F223" s="11" t="s">
        <v>132</v>
      </c>
      <c r="G223" s="7" t="str">
        <v/>
      </c>
      <c r="H223" s="7" t="str">
        <v/>
      </c>
      <c r="J223" s="16">
        <f t="shared" si="85"/>
        <v>62991</v>
      </c>
      <c r="K223" s="8" t="s">
        <v>99</v>
      </c>
      <c r="L223" s="7">
        <f t="shared" si="86"/>
        <v>76</v>
      </c>
      <c r="M223" s="10">
        <v>62.991</v>
      </c>
      <c r="N223" s="11" t="s">
        <v>132</v>
      </c>
      <c r="O223" s="7" t="str">
        <v/>
      </c>
      <c r="P223" s="7" t="str">
        <v/>
      </c>
      <c r="R223" s="8" t="s">
        <v>99</v>
      </c>
      <c r="S223" s="7">
        <f t="shared" si="87"/>
        <v>76</v>
      </c>
      <c r="T223" s="10">
        <v>62.991</v>
      </c>
      <c r="U223" s="11" t="s">
        <v>132</v>
      </c>
      <c r="V223" s="7" t="str">
        <v/>
      </c>
      <c r="W223" s="7" t="str">
        <v/>
      </c>
      <c r="Y223" s="8" t="s">
        <v>99</v>
      </c>
      <c r="Z223" s="7">
        <f t="shared" si="88"/>
        <v>76</v>
      </c>
      <c r="AA223" s="10">
        <v>62.991</v>
      </c>
      <c r="AB223" s="11" t="s">
        <v>132</v>
      </c>
      <c r="AC223" s="7" t="str">
        <v/>
      </c>
      <c r="AD223" s="7" t="str">
        <v/>
      </c>
      <c r="AF223" s="8" t="s">
        <v>99</v>
      </c>
      <c r="AG223" s="7">
        <f t="shared" si="89"/>
        <v>76</v>
      </c>
      <c r="AH223" s="10">
        <v>62.991</v>
      </c>
      <c r="AI223" s="11" t="s">
        <v>132</v>
      </c>
      <c r="AJ223" s="7" t="str">
        <v/>
      </c>
      <c r="AK223" s="7" t="str">
        <v/>
      </c>
      <c r="AM223" s="8" t="s">
        <v>99</v>
      </c>
      <c r="AN223" s="7">
        <f t="shared" si="90"/>
        <v>76</v>
      </c>
      <c r="AO223" s="10">
        <v>62.991</v>
      </c>
      <c r="AP223" s="11" t="s">
        <v>132</v>
      </c>
      <c r="AQ223" s="7" t="str">
        <v/>
      </c>
      <c r="AR223" s="7" t="str">
        <v/>
      </c>
      <c r="AT223" s="8" t="s">
        <v>99</v>
      </c>
      <c r="AU223" s="7">
        <f t="shared" si="91"/>
        <v>76</v>
      </c>
      <c r="AV223" s="10">
        <v>62.991</v>
      </c>
      <c r="AW223" s="11" t="s">
        <v>132</v>
      </c>
      <c r="AX223" s="7" t="str">
        <v/>
      </c>
      <c r="AY223" s="7" t="str">
        <v/>
      </c>
      <c r="BA223" s="8" t="s">
        <v>99</v>
      </c>
      <c r="BB223" s="7">
        <f t="shared" si="92"/>
        <v>76</v>
      </c>
      <c r="BC223" s="10">
        <v>62.991</v>
      </c>
      <c r="BD223" s="11" t="s">
        <v>132</v>
      </c>
      <c r="BE223" s="7" t="str">
        <v/>
      </c>
      <c r="BF223" s="7" t="str">
        <v/>
      </c>
      <c r="BH223" s="8" t="s">
        <v>99</v>
      </c>
      <c r="BI223" s="7">
        <f t="shared" si="93"/>
        <v>76</v>
      </c>
      <c r="BJ223" s="10">
        <v>62.991</v>
      </c>
      <c r="BK223" s="11" t="s">
        <v>132</v>
      </c>
      <c r="BL223" s="7" t="str">
        <v/>
      </c>
      <c r="BM223" s="7" t="str">
        <v/>
      </c>
      <c r="BO223" s="8" t="s">
        <v>99</v>
      </c>
      <c r="BP223" s="7">
        <f t="shared" si="94"/>
        <v>76</v>
      </c>
      <c r="BQ223" s="10">
        <v>62.991</v>
      </c>
      <c r="BR223" s="11" t="s">
        <v>132</v>
      </c>
      <c r="BS223" s="7" t="str">
        <v/>
      </c>
      <c r="BT223" s="7" t="str">
        <v/>
      </c>
      <c r="BV223" s="8" t="s">
        <v>99</v>
      </c>
      <c r="BW223" s="7">
        <f t="shared" si="95"/>
        <v>76</v>
      </c>
      <c r="BX223" s="10">
        <v>62.991</v>
      </c>
      <c r="BY223" s="11" t="s">
        <v>132</v>
      </c>
      <c r="BZ223" s="7" t="str">
        <v/>
      </c>
      <c r="CA223" s="7" t="str">
        <v/>
      </c>
      <c r="CC223" s="8" t="s">
        <v>99</v>
      </c>
      <c r="CD223" s="7">
        <f t="shared" si="96"/>
        <v>76</v>
      </c>
      <c r="CE223" s="10">
        <v>62.991</v>
      </c>
      <c r="CF223" s="11" t="s">
        <v>132</v>
      </c>
      <c r="CG223" s="7" t="str">
        <v/>
      </c>
      <c r="CH223" s="7" t="str">
        <v/>
      </c>
      <c r="CJ223" s="8" t="s">
        <v>99</v>
      </c>
      <c r="CK223" s="7">
        <f t="shared" si="97"/>
        <v>76</v>
      </c>
      <c r="CL223" s="10">
        <v>62.991</v>
      </c>
      <c r="CM223" s="11" t="s">
        <v>132</v>
      </c>
      <c r="CN223" s="7" t="str">
        <v/>
      </c>
      <c r="CO223" s="7" t="str">
        <v/>
      </c>
      <c r="CQ223" s="8" t="s">
        <v>99</v>
      </c>
      <c r="CR223" s="7">
        <f t="shared" si="98"/>
        <v>76</v>
      </c>
      <c r="CS223" s="10">
        <v>62.991</v>
      </c>
      <c r="CT223" s="11" t="s">
        <v>132</v>
      </c>
      <c r="CU223" s="7" t="str">
        <v/>
      </c>
      <c r="CV223" s="7" t="str">
        <v/>
      </c>
      <c r="CX223" s="8" t="s">
        <v>99</v>
      </c>
      <c r="CY223" s="7">
        <f t="shared" si="99"/>
        <v>76</v>
      </c>
      <c r="CZ223" s="10">
        <v>62.991</v>
      </c>
      <c r="DA223" s="11" t="s">
        <v>132</v>
      </c>
      <c r="DB223" s="7" t="str">
        <v/>
      </c>
      <c r="DC223" s="7" t="str">
        <v/>
      </c>
      <c r="DE223" s="8" t="s">
        <v>99</v>
      </c>
      <c r="DF223" s="7">
        <f t="shared" si="100"/>
        <v>76</v>
      </c>
      <c r="DG223" s="10">
        <v>62.991</v>
      </c>
      <c r="DH223" s="11" t="s">
        <v>132</v>
      </c>
      <c r="DI223" s="7" t="str">
        <v/>
      </c>
      <c r="DJ223" s="7" t="str">
        <v/>
      </c>
      <c r="DL223" s="8" t="s">
        <v>99</v>
      </c>
      <c r="DM223" s="7">
        <f t="shared" si="101"/>
        <v>76</v>
      </c>
      <c r="DN223" s="10">
        <v>62.991</v>
      </c>
      <c r="DO223" s="11" t="s">
        <v>132</v>
      </c>
      <c r="DP223" s="7" t="str">
        <v/>
      </c>
      <c r="DQ223" s="7" t="str">
        <v/>
      </c>
      <c r="DS223" s="8" t="s">
        <v>99</v>
      </c>
      <c r="DT223" s="7">
        <f t="shared" si="102"/>
        <v>76</v>
      </c>
      <c r="DU223" s="10">
        <v>62.991</v>
      </c>
      <c r="DV223" s="11" t="s">
        <v>132</v>
      </c>
      <c r="DW223" s="7" t="str">
        <v/>
      </c>
      <c r="DX223" s="7" t="str">
        <v/>
      </c>
      <c r="DZ223" s="8" t="s">
        <v>99</v>
      </c>
      <c r="EA223" s="7">
        <f t="shared" si="103"/>
        <v>76</v>
      </c>
      <c r="EB223" s="10">
        <v>62.991</v>
      </c>
      <c r="EC223" s="11" t="s">
        <v>132</v>
      </c>
      <c r="ED223" s="7" t="str">
        <v/>
      </c>
      <c r="EE223" s="7" t="str">
        <v/>
      </c>
      <c r="EG223" s="8" t="s">
        <v>99</v>
      </c>
      <c r="EH223" s="7">
        <f t="shared" si="104"/>
        <v>76</v>
      </c>
      <c r="EI223" s="10">
        <v>62.991</v>
      </c>
      <c r="EJ223" s="11" t="s">
        <v>132</v>
      </c>
      <c r="EK223" s="7" t="str">
        <v/>
      </c>
      <c r="EL223" s="7" t="str">
        <v/>
      </c>
      <c r="EN223" s="8" t="s">
        <v>99</v>
      </c>
      <c r="EO223" s="7">
        <f t="shared" si="105"/>
        <v>76</v>
      </c>
      <c r="EP223" s="10">
        <v>62.991</v>
      </c>
      <c r="EQ223" s="11" t="s">
        <v>132</v>
      </c>
      <c r="ER223" s="7" t="str">
        <v/>
      </c>
      <c r="ES223" s="7" t="str">
        <v/>
      </c>
      <c r="EU223" s="8" t="s">
        <v>99</v>
      </c>
      <c r="EV223" s="7">
        <f t="shared" si="106"/>
        <v>76</v>
      </c>
      <c r="EW223" s="10">
        <v>62.991</v>
      </c>
      <c r="EX223" s="11" t="s">
        <v>132</v>
      </c>
      <c r="EY223" s="7" t="str">
        <v/>
      </c>
      <c r="EZ223" s="7" t="str">
        <v/>
      </c>
      <c r="FB223" s="8" t="s">
        <v>99</v>
      </c>
      <c r="FC223" s="7">
        <f t="shared" si="107"/>
        <v>76</v>
      </c>
      <c r="FD223" s="10">
        <v>62.991</v>
      </c>
      <c r="FE223" s="11" t="s">
        <v>132</v>
      </c>
      <c r="FF223" s="7" t="str">
        <v/>
      </c>
      <c r="FG223" s="7" t="str">
        <v/>
      </c>
      <c r="FI223" s="8" t="s">
        <v>99</v>
      </c>
      <c r="FJ223" s="7">
        <f t="shared" si="108"/>
        <v>76</v>
      </c>
      <c r="FK223" s="10">
        <v>62.991</v>
      </c>
      <c r="FL223" s="11" t="s">
        <v>132</v>
      </c>
      <c r="FM223" s="7" t="str">
        <v/>
      </c>
      <c r="FN223" s="7" t="str">
        <v/>
      </c>
      <c r="FP223" s="8" t="s">
        <v>99</v>
      </c>
      <c r="FQ223" s="7">
        <f t="shared" si="109"/>
        <v>76</v>
      </c>
      <c r="FR223" s="10">
        <v>62.991</v>
      </c>
      <c r="FS223" s="11" t="s">
        <v>132</v>
      </c>
      <c r="FT223" s="7" t="str">
        <v/>
      </c>
      <c r="FU223" s="7" t="str">
        <v/>
      </c>
      <c r="FW223" s="8" t="s">
        <v>99</v>
      </c>
      <c r="FX223" s="7">
        <f t="shared" si="110"/>
        <v>76</v>
      </c>
      <c r="FY223" s="10">
        <v>62.991</v>
      </c>
      <c r="FZ223" s="11" t="s">
        <v>132</v>
      </c>
      <c r="GA223" s="7" t="str">
        <v/>
      </c>
      <c r="GB223" s="7" t="str">
        <v/>
      </c>
    </row>
    <row r="224" spans="2:184" ht="15.75" x14ac:dyDescent="0.25">
      <c r="B224" s="82">
        <f t="shared" si="111"/>
        <v>71404</v>
      </c>
      <c r="C224" s="8" t="s">
        <v>99</v>
      </c>
      <c r="D224" s="7">
        <f t="shared" si="84"/>
        <v>76</v>
      </c>
      <c r="E224" s="10">
        <v>71.403999999999996</v>
      </c>
      <c r="F224" s="11" t="s">
        <v>133</v>
      </c>
      <c r="G224" s="7" t="str">
        <v/>
      </c>
      <c r="H224" s="7" t="str">
        <v/>
      </c>
      <c r="J224" s="16">
        <f t="shared" si="85"/>
        <v>71404</v>
      </c>
      <c r="K224" s="8" t="s">
        <v>99</v>
      </c>
      <c r="L224" s="7">
        <f t="shared" si="86"/>
        <v>76</v>
      </c>
      <c r="M224" s="10">
        <v>71.403999999999996</v>
      </c>
      <c r="N224" s="11" t="s">
        <v>133</v>
      </c>
      <c r="O224" s="7" t="str">
        <v/>
      </c>
      <c r="P224" s="7" t="str">
        <v/>
      </c>
      <c r="R224" s="8" t="s">
        <v>99</v>
      </c>
      <c r="S224" s="7">
        <f t="shared" si="87"/>
        <v>76</v>
      </c>
      <c r="T224" s="10">
        <v>71.403999999999996</v>
      </c>
      <c r="U224" s="11" t="s">
        <v>133</v>
      </c>
      <c r="V224" s="7" t="str">
        <v/>
      </c>
      <c r="W224" s="7" t="str">
        <v/>
      </c>
      <c r="Y224" s="8" t="s">
        <v>99</v>
      </c>
      <c r="Z224" s="7">
        <f t="shared" si="88"/>
        <v>76</v>
      </c>
      <c r="AA224" s="10">
        <v>71.403999999999996</v>
      </c>
      <c r="AB224" s="11" t="s">
        <v>133</v>
      </c>
      <c r="AC224" s="7" t="str">
        <v/>
      </c>
      <c r="AD224" s="7" t="str">
        <v/>
      </c>
      <c r="AF224" s="8" t="s">
        <v>99</v>
      </c>
      <c r="AG224" s="7">
        <f t="shared" si="89"/>
        <v>76</v>
      </c>
      <c r="AH224" s="10">
        <v>71.403999999999996</v>
      </c>
      <c r="AI224" s="11" t="s">
        <v>133</v>
      </c>
      <c r="AJ224" s="7" t="str">
        <v/>
      </c>
      <c r="AK224" s="7" t="str">
        <v/>
      </c>
      <c r="AM224" s="8" t="s">
        <v>99</v>
      </c>
      <c r="AN224" s="7">
        <f t="shared" si="90"/>
        <v>76</v>
      </c>
      <c r="AO224" s="10">
        <v>71.403999999999996</v>
      </c>
      <c r="AP224" s="11" t="s">
        <v>133</v>
      </c>
      <c r="AQ224" s="7" t="str">
        <v/>
      </c>
      <c r="AR224" s="7" t="str">
        <v/>
      </c>
      <c r="AT224" s="8" t="s">
        <v>99</v>
      </c>
      <c r="AU224" s="7">
        <f t="shared" si="91"/>
        <v>76</v>
      </c>
      <c r="AV224" s="10">
        <v>71.403999999999996</v>
      </c>
      <c r="AW224" s="11" t="s">
        <v>133</v>
      </c>
      <c r="AX224" s="7" t="str">
        <v/>
      </c>
      <c r="AY224" s="7" t="str">
        <v/>
      </c>
      <c r="BA224" s="8" t="s">
        <v>99</v>
      </c>
      <c r="BB224" s="7">
        <f t="shared" si="92"/>
        <v>76</v>
      </c>
      <c r="BC224" s="10">
        <v>71.403999999999996</v>
      </c>
      <c r="BD224" s="11" t="s">
        <v>133</v>
      </c>
      <c r="BE224" s="7" t="str">
        <v/>
      </c>
      <c r="BF224" s="7" t="str">
        <v/>
      </c>
      <c r="BH224" s="8" t="s">
        <v>99</v>
      </c>
      <c r="BI224" s="7">
        <f t="shared" si="93"/>
        <v>76</v>
      </c>
      <c r="BJ224" s="10">
        <v>71.403999999999996</v>
      </c>
      <c r="BK224" s="11" t="s">
        <v>133</v>
      </c>
      <c r="BL224" s="7" t="str">
        <v/>
      </c>
      <c r="BM224" s="7" t="str">
        <v/>
      </c>
      <c r="BO224" s="8" t="s">
        <v>99</v>
      </c>
      <c r="BP224" s="7">
        <f t="shared" si="94"/>
        <v>76</v>
      </c>
      <c r="BQ224" s="10">
        <v>71.403999999999996</v>
      </c>
      <c r="BR224" s="11" t="s">
        <v>133</v>
      </c>
      <c r="BS224" s="7" t="str">
        <v/>
      </c>
      <c r="BT224" s="7" t="str">
        <v/>
      </c>
      <c r="BV224" s="8" t="s">
        <v>99</v>
      </c>
      <c r="BW224" s="7">
        <f t="shared" si="95"/>
        <v>76</v>
      </c>
      <c r="BX224" s="10">
        <v>71.403999999999996</v>
      </c>
      <c r="BY224" s="11" t="s">
        <v>133</v>
      </c>
      <c r="BZ224" s="7" t="str">
        <v/>
      </c>
      <c r="CA224" s="7" t="str">
        <v/>
      </c>
      <c r="CC224" s="8" t="s">
        <v>99</v>
      </c>
      <c r="CD224" s="7">
        <f t="shared" si="96"/>
        <v>76</v>
      </c>
      <c r="CE224" s="10">
        <v>71.403999999999996</v>
      </c>
      <c r="CF224" s="11" t="s">
        <v>133</v>
      </c>
      <c r="CG224" s="7" t="str">
        <v/>
      </c>
      <c r="CH224" s="7" t="str">
        <v/>
      </c>
      <c r="CJ224" s="8" t="s">
        <v>99</v>
      </c>
      <c r="CK224" s="7">
        <f t="shared" si="97"/>
        <v>76</v>
      </c>
      <c r="CL224" s="10">
        <v>71.403999999999996</v>
      </c>
      <c r="CM224" s="11" t="s">
        <v>133</v>
      </c>
      <c r="CN224" s="7" t="str">
        <v/>
      </c>
      <c r="CO224" s="7" t="str">
        <v/>
      </c>
      <c r="CQ224" s="8" t="s">
        <v>99</v>
      </c>
      <c r="CR224" s="7">
        <f t="shared" si="98"/>
        <v>76</v>
      </c>
      <c r="CS224" s="10">
        <v>71.403999999999996</v>
      </c>
      <c r="CT224" s="11" t="s">
        <v>133</v>
      </c>
      <c r="CU224" s="7" t="str">
        <v/>
      </c>
      <c r="CV224" s="7" t="str">
        <v/>
      </c>
      <c r="CX224" s="8" t="s">
        <v>99</v>
      </c>
      <c r="CY224" s="7">
        <f t="shared" si="99"/>
        <v>76</v>
      </c>
      <c r="CZ224" s="10">
        <v>71.403999999999996</v>
      </c>
      <c r="DA224" s="11" t="s">
        <v>133</v>
      </c>
      <c r="DB224" s="7" t="str">
        <v/>
      </c>
      <c r="DC224" s="7" t="str">
        <v/>
      </c>
      <c r="DE224" s="8" t="s">
        <v>99</v>
      </c>
      <c r="DF224" s="7">
        <f t="shared" si="100"/>
        <v>76</v>
      </c>
      <c r="DG224" s="10">
        <v>71.403999999999996</v>
      </c>
      <c r="DH224" s="11" t="s">
        <v>133</v>
      </c>
      <c r="DI224" s="7" t="str">
        <v/>
      </c>
      <c r="DJ224" s="7" t="str">
        <v/>
      </c>
      <c r="DL224" s="8" t="s">
        <v>99</v>
      </c>
      <c r="DM224" s="7">
        <f t="shared" si="101"/>
        <v>76</v>
      </c>
      <c r="DN224" s="10">
        <v>71.403999999999996</v>
      </c>
      <c r="DO224" s="11" t="s">
        <v>133</v>
      </c>
      <c r="DP224" s="7" t="str">
        <v/>
      </c>
      <c r="DQ224" s="7" t="str">
        <v/>
      </c>
      <c r="DS224" s="8" t="s">
        <v>99</v>
      </c>
      <c r="DT224" s="7">
        <f t="shared" si="102"/>
        <v>76</v>
      </c>
      <c r="DU224" s="10">
        <v>71.403999999999996</v>
      </c>
      <c r="DV224" s="11" t="s">
        <v>133</v>
      </c>
      <c r="DW224" s="7" t="str">
        <v/>
      </c>
      <c r="DX224" s="7" t="str">
        <v/>
      </c>
      <c r="DZ224" s="8" t="s">
        <v>99</v>
      </c>
      <c r="EA224" s="7">
        <f t="shared" si="103"/>
        <v>76</v>
      </c>
      <c r="EB224" s="10">
        <v>71.403999999999996</v>
      </c>
      <c r="EC224" s="11" t="s">
        <v>133</v>
      </c>
      <c r="ED224" s="7" t="str">
        <v/>
      </c>
      <c r="EE224" s="7" t="str">
        <v/>
      </c>
      <c r="EG224" s="8" t="s">
        <v>99</v>
      </c>
      <c r="EH224" s="7">
        <f t="shared" si="104"/>
        <v>76</v>
      </c>
      <c r="EI224" s="10">
        <v>71.403999999999996</v>
      </c>
      <c r="EJ224" s="11" t="s">
        <v>133</v>
      </c>
      <c r="EK224" s="7" t="str">
        <v/>
      </c>
      <c r="EL224" s="7" t="str">
        <v/>
      </c>
      <c r="EN224" s="8" t="s">
        <v>99</v>
      </c>
      <c r="EO224" s="7">
        <f t="shared" si="105"/>
        <v>76</v>
      </c>
      <c r="EP224" s="10">
        <v>71.403999999999996</v>
      </c>
      <c r="EQ224" s="11" t="s">
        <v>133</v>
      </c>
      <c r="ER224" s="7" t="str">
        <v/>
      </c>
      <c r="ES224" s="7" t="str">
        <v/>
      </c>
      <c r="EU224" s="8" t="s">
        <v>99</v>
      </c>
      <c r="EV224" s="7">
        <f t="shared" si="106"/>
        <v>76</v>
      </c>
      <c r="EW224" s="10">
        <v>71.403999999999996</v>
      </c>
      <c r="EX224" s="11" t="s">
        <v>133</v>
      </c>
      <c r="EY224" s="7" t="str">
        <v/>
      </c>
      <c r="EZ224" s="7" t="str">
        <v/>
      </c>
      <c r="FB224" s="8" t="s">
        <v>99</v>
      </c>
      <c r="FC224" s="7">
        <f t="shared" si="107"/>
        <v>76</v>
      </c>
      <c r="FD224" s="10">
        <v>71.403999999999996</v>
      </c>
      <c r="FE224" s="11" t="s">
        <v>133</v>
      </c>
      <c r="FF224" s="7" t="str">
        <v/>
      </c>
      <c r="FG224" s="7" t="str">
        <v/>
      </c>
      <c r="FI224" s="8" t="s">
        <v>99</v>
      </c>
      <c r="FJ224" s="7">
        <f t="shared" si="108"/>
        <v>76</v>
      </c>
      <c r="FK224" s="10">
        <v>71.403999999999996</v>
      </c>
      <c r="FL224" s="11" t="s">
        <v>133</v>
      </c>
      <c r="FM224" s="7" t="str">
        <v/>
      </c>
      <c r="FN224" s="7" t="str">
        <v/>
      </c>
      <c r="FP224" s="8" t="s">
        <v>99</v>
      </c>
      <c r="FQ224" s="7">
        <f t="shared" si="109"/>
        <v>76</v>
      </c>
      <c r="FR224" s="10">
        <v>71.403999999999996</v>
      </c>
      <c r="FS224" s="11" t="s">
        <v>133</v>
      </c>
      <c r="FT224" s="7" t="str">
        <v/>
      </c>
      <c r="FU224" s="7" t="str">
        <v/>
      </c>
      <c r="FW224" s="8" t="s">
        <v>99</v>
      </c>
      <c r="FX224" s="7">
        <f t="shared" si="110"/>
        <v>76</v>
      </c>
      <c r="FY224" s="10">
        <v>71.403999999999996</v>
      </c>
      <c r="FZ224" s="11" t="s">
        <v>133</v>
      </c>
      <c r="GA224" s="7" t="str">
        <v/>
      </c>
      <c r="GB224" s="7" t="str">
        <v/>
      </c>
    </row>
    <row r="225" spans="2:184" ht="15.75" x14ac:dyDescent="0.25">
      <c r="B225" s="82">
        <f t="shared" si="111"/>
        <v>9167</v>
      </c>
      <c r="C225" s="8" t="s">
        <v>100</v>
      </c>
      <c r="D225" s="7">
        <f t="shared" si="84"/>
        <v>77</v>
      </c>
      <c r="E225" s="17">
        <v>9.1669999999999998</v>
      </c>
      <c r="F225" s="11" t="s">
        <v>134</v>
      </c>
      <c r="G225" s="7" t="str">
        <v/>
      </c>
      <c r="H225" s="7" t="str">
        <v/>
      </c>
      <c r="J225" s="16">
        <f t="shared" si="85"/>
        <v>9173</v>
      </c>
      <c r="K225" s="8" t="s">
        <v>100</v>
      </c>
      <c r="L225" s="7">
        <f t="shared" si="86"/>
        <v>77</v>
      </c>
      <c r="M225" s="10">
        <v>9.173</v>
      </c>
      <c r="N225" s="11" t="s">
        <v>134</v>
      </c>
      <c r="O225" s="7" t="str">
        <v/>
      </c>
      <c r="P225" s="7" t="str">
        <v/>
      </c>
      <c r="R225" s="8" t="s">
        <v>100</v>
      </c>
      <c r="S225" s="7">
        <f t="shared" si="87"/>
        <v>77</v>
      </c>
      <c r="T225" s="10">
        <v>9.173</v>
      </c>
      <c r="U225" s="11" t="s">
        <v>134</v>
      </c>
      <c r="V225" s="7" t="str">
        <v/>
      </c>
      <c r="W225" s="7" t="str">
        <v/>
      </c>
      <c r="Y225" s="8" t="s">
        <v>100</v>
      </c>
      <c r="Z225" s="7">
        <f t="shared" si="88"/>
        <v>77</v>
      </c>
      <c r="AA225" s="10">
        <v>9.173</v>
      </c>
      <c r="AB225" s="11" t="s">
        <v>134</v>
      </c>
      <c r="AC225" s="7" t="str">
        <v/>
      </c>
      <c r="AD225" s="7" t="str">
        <v/>
      </c>
      <c r="AF225" s="8" t="s">
        <v>100</v>
      </c>
      <c r="AG225" s="7">
        <f t="shared" si="89"/>
        <v>77</v>
      </c>
      <c r="AH225" s="10">
        <v>9.173</v>
      </c>
      <c r="AI225" s="11" t="s">
        <v>134</v>
      </c>
      <c r="AJ225" s="7" t="str">
        <v/>
      </c>
      <c r="AK225" s="7" t="str">
        <v/>
      </c>
      <c r="AM225" s="8" t="s">
        <v>100</v>
      </c>
      <c r="AN225" s="7">
        <f t="shared" si="90"/>
        <v>77</v>
      </c>
      <c r="AO225" s="10">
        <v>9.173</v>
      </c>
      <c r="AP225" s="11" t="s">
        <v>134</v>
      </c>
      <c r="AQ225" s="7" t="str">
        <v/>
      </c>
      <c r="AR225" s="7" t="str">
        <v/>
      </c>
      <c r="AT225" s="8" t="s">
        <v>100</v>
      </c>
      <c r="AU225" s="7">
        <f t="shared" si="91"/>
        <v>77</v>
      </c>
      <c r="AV225" s="10">
        <v>9.173</v>
      </c>
      <c r="AW225" s="11" t="s">
        <v>134</v>
      </c>
      <c r="AX225" s="7" t="str">
        <v/>
      </c>
      <c r="AY225" s="7" t="str">
        <v/>
      </c>
      <c r="BA225" s="8" t="s">
        <v>100</v>
      </c>
      <c r="BB225" s="7">
        <f t="shared" si="92"/>
        <v>77</v>
      </c>
      <c r="BC225" s="10">
        <v>9.173</v>
      </c>
      <c r="BD225" s="11" t="s">
        <v>134</v>
      </c>
      <c r="BE225" s="7" t="str">
        <v/>
      </c>
      <c r="BF225" s="7" t="str">
        <v/>
      </c>
      <c r="BH225" s="8" t="s">
        <v>100</v>
      </c>
      <c r="BI225" s="7">
        <f t="shared" si="93"/>
        <v>77</v>
      </c>
      <c r="BJ225" s="10">
        <v>9.173</v>
      </c>
      <c r="BK225" s="11" t="s">
        <v>134</v>
      </c>
      <c r="BL225" s="7" t="str">
        <v/>
      </c>
      <c r="BM225" s="7" t="str">
        <v/>
      </c>
      <c r="BO225" s="8" t="s">
        <v>100</v>
      </c>
      <c r="BP225" s="7">
        <f t="shared" si="94"/>
        <v>77</v>
      </c>
      <c r="BQ225" s="10">
        <v>9.173</v>
      </c>
      <c r="BR225" s="11" t="s">
        <v>134</v>
      </c>
      <c r="BS225" s="7" t="str">
        <v/>
      </c>
      <c r="BT225" s="7" t="str">
        <v/>
      </c>
      <c r="BV225" s="8" t="s">
        <v>100</v>
      </c>
      <c r="BW225" s="7">
        <f t="shared" si="95"/>
        <v>77</v>
      </c>
      <c r="BX225" s="10">
        <v>9.173</v>
      </c>
      <c r="BY225" s="11" t="s">
        <v>134</v>
      </c>
      <c r="BZ225" s="7" t="str">
        <v/>
      </c>
      <c r="CA225" s="7" t="str">
        <v/>
      </c>
      <c r="CC225" s="8" t="s">
        <v>100</v>
      </c>
      <c r="CD225" s="7">
        <f t="shared" si="96"/>
        <v>77</v>
      </c>
      <c r="CE225" s="10">
        <v>9.173</v>
      </c>
      <c r="CF225" s="11" t="s">
        <v>134</v>
      </c>
      <c r="CG225" s="7" t="str">
        <v/>
      </c>
      <c r="CH225" s="7" t="str">
        <v/>
      </c>
      <c r="CJ225" s="8" t="s">
        <v>100</v>
      </c>
      <c r="CK225" s="7">
        <f t="shared" si="97"/>
        <v>77</v>
      </c>
      <c r="CL225" s="10">
        <v>9.173</v>
      </c>
      <c r="CM225" s="11" t="s">
        <v>134</v>
      </c>
      <c r="CN225" s="7" t="str">
        <v/>
      </c>
      <c r="CO225" s="7" t="str">
        <v/>
      </c>
      <c r="CQ225" s="8" t="s">
        <v>100</v>
      </c>
      <c r="CR225" s="7">
        <f t="shared" si="98"/>
        <v>77</v>
      </c>
      <c r="CS225" s="10">
        <v>9.173</v>
      </c>
      <c r="CT225" s="11" t="s">
        <v>134</v>
      </c>
      <c r="CU225" s="7" t="str">
        <v/>
      </c>
      <c r="CV225" s="7" t="str">
        <v/>
      </c>
      <c r="CX225" s="8" t="s">
        <v>100</v>
      </c>
      <c r="CY225" s="7">
        <f t="shared" si="99"/>
        <v>77</v>
      </c>
      <c r="CZ225" s="10">
        <v>9.173</v>
      </c>
      <c r="DA225" s="11" t="s">
        <v>134</v>
      </c>
      <c r="DB225" s="7" t="str">
        <v/>
      </c>
      <c r="DC225" s="7" t="str">
        <v/>
      </c>
      <c r="DE225" s="8" t="s">
        <v>100</v>
      </c>
      <c r="DF225" s="7">
        <f t="shared" si="100"/>
        <v>77</v>
      </c>
      <c r="DG225" s="10">
        <v>9.173</v>
      </c>
      <c r="DH225" s="11" t="s">
        <v>134</v>
      </c>
      <c r="DI225" s="7" t="str">
        <v/>
      </c>
      <c r="DJ225" s="7" t="str">
        <v/>
      </c>
      <c r="DL225" s="8" t="s">
        <v>100</v>
      </c>
      <c r="DM225" s="7">
        <f t="shared" si="101"/>
        <v>77</v>
      </c>
      <c r="DN225" s="10">
        <v>9.173</v>
      </c>
      <c r="DO225" s="11" t="s">
        <v>134</v>
      </c>
      <c r="DP225" s="7" t="str">
        <v/>
      </c>
      <c r="DQ225" s="7" t="str">
        <v/>
      </c>
      <c r="DS225" s="8" t="s">
        <v>100</v>
      </c>
      <c r="DT225" s="7">
        <f t="shared" si="102"/>
        <v>77</v>
      </c>
      <c r="DU225" s="10">
        <v>9.173</v>
      </c>
      <c r="DV225" s="11" t="s">
        <v>134</v>
      </c>
      <c r="DW225" s="7" t="str">
        <v/>
      </c>
      <c r="DX225" s="7" t="str">
        <v/>
      </c>
      <c r="DZ225" s="8" t="s">
        <v>100</v>
      </c>
      <c r="EA225" s="7">
        <f t="shared" si="103"/>
        <v>77</v>
      </c>
      <c r="EB225" s="10">
        <v>9.173</v>
      </c>
      <c r="EC225" s="11" t="s">
        <v>134</v>
      </c>
      <c r="ED225" s="7" t="str">
        <v/>
      </c>
      <c r="EE225" s="7" t="str">
        <v/>
      </c>
      <c r="EG225" s="8" t="s">
        <v>100</v>
      </c>
      <c r="EH225" s="7">
        <f t="shared" si="104"/>
        <v>77</v>
      </c>
      <c r="EI225" s="10">
        <v>9.173</v>
      </c>
      <c r="EJ225" s="11" t="s">
        <v>134</v>
      </c>
      <c r="EK225" s="7" t="str">
        <v/>
      </c>
      <c r="EL225" s="7" t="str">
        <v/>
      </c>
      <c r="EN225" s="8" t="s">
        <v>100</v>
      </c>
      <c r="EO225" s="7">
        <f t="shared" si="105"/>
        <v>77</v>
      </c>
      <c r="EP225" s="10">
        <v>9.173</v>
      </c>
      <c r="EQ225" s="11" t="s">
        <v>134</v>
      </c>
      <c r="ER225" s="7" t="str">
        <v/>
      </c>
      <c r="ES225" s="7" t="str">
        <v/>
      </c>
      <c r="EU225" s="8" t="s">
        <v>100</v>
      </c>
      <c r="EV225" s="7">
        <f t="shared" si="106"/>
        <v>77</v>
      </c>
      <c r="EW225" s="10">
        <v>9.173</v>
      </c>
      <c r="EX225" s="11" t="s">
        <v>134</v>
      </c>
      <c r="EY225" s="7" t="str">
        <v/>
      </c>
      <c r="EZ225" s="7" t="str">
        <v/>
      </c>
      <c r="FB225" s="8" t="s">
        <v>100</v>
      </c>
      <c r="FC225" s="7">
        <f t="shared" si="107"/>
        <v>77</v>
      </c>
      <c r="FD225" s="10">
        <v>9.173</v>
      </c>
      <c r="FE225" s="11" t="s">
        <v>134</v>
      </c>
      <c r="FF225" s="7" t="str">
        <v/>
      </c>
      <c r="FG225" s="7" t="str">
        <v/>
      </c>
      <c r="FI225" s="8" t="s">
        <v>100</v>
      </c>
      <c r="FJ225" s="7">
        <f t="shared" si="108"/>
        <v>77</v>
      </c>
      <c r="FK225" s="10">
        <v>9.173</v>
      </c>
      <c r="FL225" s="11" t="s">
        <v>134</v>
      </c>
      <c r="FM225" s="7" t="str">
        <v/>
      </c>
      <c r="FN225" s="7" t="str">
        <v/>
      </c>
      <c r="FP225" s="8" t="s">
        <v>100</v>
      </c>
      <c r="FQ225" s="7">
        <f t="shared" si="109"/>
        <v>77</v>
      </c>
      <c r="FR225" s="10">
        <v>9.173</v>
      </c>
      <c r="FS225" s="11" t="s">
        <v>134</v>
      </c>
      <c r="FT225" s="7" t="str">
        <v/>
      </c>
      <c r="FU225" s="7" t="str">
        <v/>
      </c>
      <c r="FW225" s="8" t="s">
        <v>100</v>
      </c>
      <c r="FX225" s="7">
        <f t="shared" si="110"/>
        <v>77</v>
      </c>
      <c r="FY225" s="10">
        <v>9.173</v>
      </c>
      <c r="FZ225" s="11" t="s">
        <v>134</v>
      </c>
      <c r="GA225" s="7" t="str">
        <v/>
      </c>
      <c r="GB225" s="7" t="str">
        <v/>
      </c>
    </row>
    <row r="226" spans="2:184" ht="15.75" x14ac:dyDescent="0.25">
      <c r="B226" s="82">
        <f t="shared" si="111"/>
        <v>10706</v>
      </c>
      <c r="C226" s="8" t="s">
        <v>100</v>
      </c>
      <c r="D226" s="7">
        <f t="shared" si="84"/>
        <v>77</v>
      </c>
      <c r="E226" s="10">
        <v>10.706</v>
      </c>
      <c r="F226" s="11" t="s">
        <v>135</v>
      </c>
      <c r="G226" s="7" t="str">
        <v/>
      </c>
      <c r="H226" s="7" t="str">
        <v/>
      </c>
      <c r="J226" s="16">
        <f t="shared" si="85"/>
        <v>10706</v>
      </c>
      <c r="K226" s="8" t="s">
        <v>100</v>
      </c>
      <c r="L226" s="7">
        <f t="shared" si="86"/>
        <v>77</v>
      </c>
      <c r="M226" s="10">
        <v>10.706</v>
      </c>
      <c r="N226" s="11" t="s">
        <v>135</v>
      </c>
      <c r="O226" s="7" t="str">
        <v/>
      </c>
      <c r="P226" s="7" t="str">
        <v/>
      </c>
      <c r="R226" s="8" t="s">
        <v>100</v>
      </c>
      <c r="S226" s="7">
        <f t="shared" si="87"/>
        <v>77</v>
      </c>
      <c r="T226" s="10">
        <v>10.706</v>
      </c>
      <c r="U226" s="11" t="s">
        <v>135</v>
      </c>
      <c r="V226" s="7" t="str">
        <v/>
      </c>
      <c r="W226" s="7" t="str">
        <v/>
      </c>
      <c r="Y226" s="8" t="s">
        <v>100</v>
      </c>
      <c r="Z226" s="7">
        <f t="shared" si="88"/>
        <v>77</v>
      </c>
      <c r="AA226" s="10">
        <v>10.706</v>
      </c>
      <c r="AB226" s="11" t="s">
        <v>135</v>
      </c>
      <c r="AC226" s="7" t="str">
        <v/>
      </c>
      <c r="AD226" s="7" t="str">
        <v/>
      </c>
      <c r="AF226" s="8" t="s">
        <v>100</v>
      </c>
      <c r="AG226" s="7">
        <f t="shared" si="89"/>
        <v>77</v>
      </c>
      <c r="AH226" s="10">
        <v>10.706</v>
      </c>
      <c r="AI226" s="11" t="s">
        <v>135</v>
      </c>
      <c r="AJ226" s="7" t="str">
        <v/>
      </c>
      <c r="AK226" s="7" t="str">
        <v/>
      </c>
      <c r="AM226" s="8" t="s">
        <v>100</v>
      </c>
      <c r="AN226" s="7">
        <f t="shared" si="90"/>
        <v>77</v>
      </c>
      <c r="AO226" s="10">
        <v>10.706</v>
      </c>
      <c r="AP226" s="11" t="s">
        <v>135</v>
      </c>
      <c r="AQ226" s="7" t="str">
        <v/>
      </c>
      <c r="AR226" s="7" t="str">
        <v/>
      </c>
      <c r="AT226" s="8" t="s">
        <v>100</v>
      </c>
      <c r="AU226" s="7">
        <f t="shared" si="91"/>
        <v>77</v>
      </c>
      <c r="AV226" s="10">
        <v>10.706</v>
      </c>
      <c r="AW226" s="11" t="s">
        <v>135</v>
      </c>
      <c r="AX226" s="7" t="str">
        <v/>
      </c>
      <c r="AY226" s="7" t="str">
        <v/>
      </c>
      <c r="BA226" s="8" t="s">
        <v>100</v>
      </c>
      <c r="BB226" s="7">
        <f t="shared" si="92"/>
        <v>77</v>
      </c>
      <c r="BC226" s="10">
        <v>10.706</v>
      </c>
      <c r="BD226" s="11" t="s">
        <v>135</v>
      </c>
      <c r="BE226" s="7" t="str">
        <v/>
      </c>
      <c r="BF226" s="7" t="str">
        <v/>
      </c>
      <c r="BH226" s="8" t="s">
        <v>100</v>
      </c>
      <c r="BI226" s="7">
        <f t="shared" si="93"/>
        <v>77</v>
      </c>
      <c r="BJ226" s="10">
        <v>10.706</v>
      </c>
      <c r="BK226" s="11" t="s">
        <v>135</v>
      </c>
      <c r="BL226" s="7" t="str">
        <v/>
      </c>
      <c r="BM226" s="7" t="str">
        <v/>
      </c>
      <c r="BO226" s="8" t="s">
        <v>100</v>
      </c>
      <c r="BP226" s="7">
        <f t="shared" si="94"/>
        <v>77</v>
      </c>
      <c r="BQ226" s="10">
        <v>10.706</v>
      </c>
      <c r="BR226" s="11" t="s">
        <v>135</v>
      </c>
      <c r="BS226" s="7" t="str">
        <v/>
      </c>
      <c r="BT226" s="7" t="str">
        <v/>
      </c>
      <c r="BV226" s="8" t="s">
        <v>100</v>
      </c>
      <c r="BW226" s="7">
        <f t="shared" si="95"/>
        <v>77</v>
      </c>
      <c r="BX226" s="10">
        <v>10.706</v>
      </c>
      <c r="BY226" s="11" t="s">
        <v>135</v>
      </c>
      <c r="BZ226" s="7" t="str">
        <v/>
      </c>
      <c r="CA226" s="7" t="str">
        <v/>
      </c>
      <c r="CC226" s="8" t="s">
        <v>100</v>
      </c>
      <c r="CD226" s="7">
        <f t="shared" si="96"/>
        <v>77</v>
      </c>
      <c r="CE226" s="10">
        <v>10.706</v>
      </c>
      <c r="CF226" s="11" t="s">
        <v>135</v>
      </c>
      <c r="CG226" s="7" t="str">
        <v/>
      </c>
      <c r="CH226" s="7" t="str">
        <v/>
      </c>
      <c r="CJ226" s="8" t="s">
        <v>100</v>
      </c>
      <c r="CK226" s="7">
        <f t="shared" si="97"/>
        <v>77</v>
      </c>
      <c r="CL226" s="10">
        <v>10.706</v>
      </c>
      <c r="CM226" s="11" t="s">
        <v>135</v>
      </c>
      <c r="CN226" s="7" t="str">
        <v/>
      </c>
      <c r="CO226" s="7" t="str">
        <v/>
      </c>
      <c r="CQ226" s="8" t="s">
        <v>100</v>
      </c>
      <c r="CR226" s="7">
        <f t="shared" si="98"/>
        <v>77</v>
      </c>
      <c r="CS226" s="10">
        <v>10.706</v>
      </c>
      <c r="CT226" s="11" t="s">
        <v>135</v>
      </c>
      <c r="CU226" s="7" t="str">
        <v/>
      </c>
      <c r="CV226" s="7" t="str">
        <v/>
      </c>
      <c r="CX226" s="8" t="s">
        <v>100</v>
      </c>
      <c r="CY226" s="7">
        <f t="shared" si="99"/>
        <v>77</v>
      </c>
      <c r="CZ226" s="10">
        <v>10.706</v>
      </c>
      <c r="DA226" s="11" t="s">
        <v>135</v>
      </c>
      <c r="DB226" s="7" t="str">
        <v/>
      </c>
      <c r="DC226" s="7" t="str">
        <v/>
      </c>
      <c r="DE226" s="8" t="s">
        <v>100</v>
      </c>
      <c r="DF226" s="7">
        <f t="shared" si="100"/>
        <v>77</v>
      </c>
      <c r="DG226" s="10">
        <v>10.706</v>
      </c>
      <c r="DH226" s="11" t="s">
        <v>135</v>
      </c>
      <c r="DI226" s="7" t="str">
        <v/>
      </c>
      <c r="DJ226" s="7" t="str">
        <v/>
      </c>
      <c r="DL226" s="8" t="s">
        <v>100</v>
      </c>
      <c r="DM226" s="7">
        <f t="shared" si="101"/>
        <v>77</v>
      </c>
      <c r="DN226" s="10">
        <v>10.706</v>
      </c>
      <c r="DO226" s="11" t="s">
        <v>135</v>
      </c>
      <c r="DP226" s="7" t="str">
        <v/>
      </c>
      <c r="DQ226" s="7" t="str">
        <v/>
      </c>
      <c r="DS226" s="8" t="s">
        <v>100</v>
      </c>
      <c r="DT226" s="7">
        <f t="shared" si="102"/>
        <v>77</v>
      </c>
      <c r="DU226" s="10">
        <v>10.706</v>
      </c>
      <c r="DV226" s="11" t="s">
        <v>135</v>
      </c>
      <c r="DW226" s="7" t="str">
        <v/>
      </c>
      <c r="DX226" s="7" t="str">
        <v/>
      </c>
      <c r="DZ226" s="8" t="s">
        <v>100</v>
      </c>
      <c r="EA226" s="7">
        <f t="shared" si="103"/>
        <v>77</v>
      </c>
      <c r="EB226" s="10">
        <v>10.706</v>
      </c>
      <c r="EC226" s="11" t="s">
        <v>135</v>
      </c>
      <c r="ED226" s="7" t="str">
        <v/>
      </c>
      <c r="EE226" s="7" t="str">
        <v/>
      </c>
      <c r="EG226" s="8" t="s">
        <v>100</v>
      </c>
      <c r="EH226" s="7">
        <f t="shared" si="104"/>
        <v>77</v>
      </c>
      <c r="EI226" s="10">
        <v>10.706</v>
      </c>
      <c r="EJ226" s="11" t="s">
        <v>135</v>
      </c>
      <c r="EK226" s="7" t="str">
        <v/>
      </c>
      <c r="EL226" s="7" t="str">
        <v/>
      </c>
      <c r="EN226" s="8" t="s">
        <v>100</v>
      </c>
      <c r="EO226" s="7">
        <f t="shared" si="105"/>
        <v>77</v>
      </c>
      <c r="EP226" s="10">
        <v>10.706</v>
      </c>
      <c r="EQ226" s="11" t="s">
        <v>135</v>
      </c>
      <c r="ER226" s="7" t="str">
        <v/>
      </c>
      <c r="ES226" s="7" t="str">
        <v/>
      </c>
      <c r="EU226" s="8" t="s">
        <v>100</v>
      </c>
      <c r="EV226" s="7">
        <f t="shared" si="106"/>
        <v>77</v>
      </c>
      <c r="EW226" s="10">
        <v>10.706</v>
      </c>
      <c r="EX226" s="11" t="s">
        <v>135</v>
      </c>
      <c r="EY226" s="7" t="str">
        <v/>
      </c>
      <c r="EZ226" s="7" t="str">
        <v/>
      </c>
      <c r="FB226" s="8" t="s">
        <v>100</v>
      </c>
      <c r="FC226" s="7">
        <f t="shared" si="107"/>
        <v>77</v>
      </c>
      <c r="FD226" s="10">
        <v>10.706</v>
      </c>
      <c r="FE226" s="11" t="s">
        <v>135</v>
      </c>
      <c r="FF226" s="7" t="str">
        <v/>
      </c>
      <c r="FG226" s="7" t="str">
        <v/>
      </c>
      <c r="FI226" s="8" t="s">
        <v>100</v>
      </c>
      <c r="FJ226" s="7">
        <f t="shared" si="108"/>
        <v>77</v>
      </c>
      <c r="FK226" s="10">
        <v>10.706</v>
      </c>
      <c r="FL226" s="11" t="s">
        <v>135</v>
      </c>
      <c r="FM226" s="7" t="str">
        <v/>
      </c>
      <c r="FN226" s="7" t="str">
        <v/>
      </c>
      <c r="FP226" s="8" t="s">
        <v>100</v>
      </c>
      <c r="FQ226" s="7">
        <f t="shared" si="109"/>
        <v>77</v>
      </c>
      <c r="FR226" s="10">
        <v>10.706</v>
      </c>
      <c r="FS226" s="11" t="s">
        <v>135</v>
      </c>
      <c r="FT226" s="7" t="str">
        <v/>
      </c>
      <c r="FU226" s="7" t="str">
        <v/>
      </c>
      <c r="FW226" s="8" t="s">
        <v>100</v>
      </c>
      <c r="FX226" s="7">
        <f t="shared" si="110"/>
        <v>77</v>
      </c>
      <c r="FY226" s="10">
        <v>10.706</v>
      </c>
      <c r="FZ226" s="11" t="s">
        <v>135</v>
      </c>
      <c r="GA226" s="7" t="str">
        <v/>
      </c>
      <c r="GB226" s="7" t="str">
        <v/>
      </c>
    </row>
    <row r="227" spans="2:184" ht="15.75" x14ac:dyDescent="0.25">
      <c r="B227" s="82">
        <f t="shared" si="111"/>
        <v>64885.999999999993</v>
      </c>
      <c r="C227" s="8" t="s">
        <v>100</v>
      </c>
      <c r="D227" s="7">
        <f t="shared" si="84"/>
        <v>77</v>
      </c>
      <c r="E227" s="10">
        <v>64.885999999999996</v>
      </c>
      <c r="F227" s="11" t="s">
        <v>132</v>
      </c>
      <c r="G227" s="7" t="str">
        <v/>
      </c>
      <c r="H227" s="7" t="str">
        <v/>
      </c>
      <c r="J227" s="16">
        <f t="shared" si="85"/>
        <v>64885.999999999993</v>
      </c>
      <c r="K227" s="8" t="s">
        <v>100</v>
      </c>
      <c r="L227" s="7">
        <f t="shared" si="86"/>
        <v>77</v>
      </c>
      <c r="M227" s="10">
        <v>64.885999999999996</v>
      </c>
      <c r="N227" s="11" t="s">
        <v>132</v>
      </c>
      <c r="O227" s="7" t="str">
        <v/>
      </c>
      <c r="P227" s="7" t="str">
        <v/>
      </c>
      <c r="R227" s="8" t="s">
        <v>100</v>
      </c>
      <c r="S227" s="7">
        <f t="shared" si="87"/>
        <v>77</v>
      </c>
      <c r="T227" s="10">
        <v>64.885999999999996</v>
      </c>
      <c r="U227" s="11" t="s">
        <v>132</v>
      </c>
      <c r="V227" s="7" t="str">
        <v/>
      </c>
      <c r="W227" s="7" t="str">
        <v/>
      </c>
      <c r="Y227" s="8" t="s">
        <v>100</v>
      </c>
      <c r="Z227" s="7">
        <f t="shared" si="88"/>
        <v>77</v>
      </c>
      <c r="AA227" s="10">
        <v>64.885999999999996</v>
      </c>
      <c r="AB227" s="11" t="s">
        <v>132</v>
      </c>
      <c r="AC227" s="7" t="str">
        <v/>
      </c>
      <c r="AD227" s="7" t="str">
        <v/>
      </c>
      <c r="AF227" s="8" t="s">
        <v>100</v>
      </c>
      <c r="AG227" s="7">
        <f t="shared" si="89"/>
        <v>77</v>
      </c>
      <c r="AH227" s="10">
        <v>64.885999999999996</v>
      </c>
      <c r="AI227" s="11" t="s">
        <v>132</v>
      </c>
      <c r="AJ227" s="7" t="str">
        <v/>
      </c>
      <c r="AK227" s="7" t="str">
        <v/>
      </c>
      <c r="AM227" s="8" t="s">
        <v>100</v>
      </c>
      <c r="AN227" s="7">
        <f t="shared" si="90"/>
        <v>77</v>
      </c>
      <c r="AO227" s="10">
        <v>64.885999999999996</v>
      </c>
      <c r="AP227" s="11" t="s">
        <v>132</v>
      </c>
      <c r="AQ227" s="7" t="str">
        <v/>
      </c>
      <c r="AR227" s="7" t="str">
        <v/>
      </c>
      <c r="AT227" s="8" t="s">
        <v>100</v>
      </c>
      <c r="AU227" s="7">
        <f t="shared" si="91"/>
        <v>77</v>
      </c>
      <c r="AV227" s="10">
        <v>64.885999999999996</v>
      </c>
      <c r="AW227" s="11" t="s">
        <v>132</v>
      </c>
      <c r="AX227" s="7" t="str">
        <v/>
      </c>
      <c r="AY227" s="7" t="str">
        <v/>
      </c>
      <c r="BA227" s="8" t="s">
        <v>100</v>
      </c>
      <c r="BB227" s="7">
        <f t="shared" si="92"/>
        <v>77</v>
      </c>
      <c r="BC227" s="10">
        <v>64.885999999999996</v>
      </c>
      <c r="BD227" s="11" t="s">
        <v>132</v>
      </c>
      <c r="BE227" s="7" t="str">
        <v/>
      </c>
      <c r="BF227" s="7" t="str">
        <v/>
      </c>
      <c r="BH227" s="8" t="s">
        <v>100</v>
      </c>
      <c r="BI227" s="7">
        <f t="shared" si="93"/>
        <v>77</v>
      </c>
      <c r="BJ227" s="10">
        <v>64.885999999999996</v>
      </c>
      <c r="BK227" s="11" t="s">
        <v>132</v>
      </c>
      <c r="BL227" s="7" t="str">
        <v/>
      </c>
      <c r="BM227" s="7" t="str">
        <v/>
      </c>
      <c r="BO227" s="8" t="s">
        <v>100</v>
      </c>
      <c r="BP227" s="7">
        <f t="shared" si="94"/>
        <v>77</v>
      </c>
      <c r="BQ227" s="10">
        <v>64.885999999999996</v>
      </c>
      <c r="BR227" s="11" t="s">
        <v>132</v>
      </c>
      <c r="BS227" s="7" t="str">
        <v/>
      </c>
      <c r="BT227" s="7" t="str">
        <v/>
      </c>
      <c r="BV227" s="8" t="s">
        <v>100</v>
      </c>
      <c r="BW227" s="7">
        <f t="shared" si="95"/>
        <v>77</v>
      </c>
      <c r="BX227" s="10">
        <v>64.885999999999996</v>
      </c>
      <c r="BY227" s="11" t="s">
        <v>132</v>
      </c>
      <c r="BZ227" s="7" t="str">
        <v/>
      </c>
      <c r="CA227" s="7" t="str">
        <v/>
      </c>
      <c r="CC227" s="8" t="s">
        <v>100</v>
      </c>
      <c r="CD227" s="7">
        <f t="shared" si="96"/>
        <v>77</v>
      </c>
      <c r="CE227" s="10">
        <v>64.885999999999996</v>
      </c>
      <c r="CF227" s="11" t="s">
        <v>132</v>
      </c>
      <c r="CG227" s="7" t="str">
        <v/>
      </c>
      <c r="CH227" s="7" t="str">
        <v/>
      </c>
      <c r="CJ227" s="8" t="s">
        <v>100</v>
      </c>
      <c r="CK227" s="7">
        <f t="shared" si="97"/>
        <v>77</v>
      </c>
      <c r="CL227" s="10">
        <v>64.885999999999996</v>
      </c>
      <c r="CM227" s="11" t="s">
        <v>132</v>
      </c>
      <c r="CN227" s="7" t="str">
        <v/>
      </c>
      <c r="CO227" s="7" t="str">
        <v/>
      </c>
      <c r="CQ227" s="8" t="s">
        <v>100</v>
      </c>
      <c r="CR227" s="7">
        <f t="shared" si="98"/>
        <v>77</v>
      </c>
      <c r="CS227" s="10">
        <v>64.885999999999996</v>
      </c>
      <c r="CT227" s="11" t="s">
        <v>132</v>
      </c>
      <c r="CU227" s="7" t="str">
        <v/>
      </c>
      <c r="CV227" s="7" t="str">
        <v/>
      </c>
      <c r="CX227" s="8" t="s">
        <v>100</v>
      </c>
      <c r="CY227" s="7">
        <f t="shared" si="99"/>
        <v>77</v>
      </c>
      <c r="CZ227" s="10">
        <v>64.885999999999996</v>
      </c>
      <c r="DA227" s="11" t="s">
        <v>132</v>
      </c>
      <c r="DB227" s="7" t="str">
        <v/>
      </c>
      <c r="DC227" s="7" t="str">
        <v/>
      </c>
      <c r="DE227" s="8" t="s">
        <v>100</v>
      </c>
      <c r="DF227" s="7">
        <f t="shared" si="100"/>
        <v>77</v>
      </c>
      <c r="DG227" s="10">
        <v>64.885999999999996</v>
      </c>
      <c r="DH227" s="11" t="s">
        <v>132</v>
      </c>
      <c r="DI227" s="7" t="str">
        <v/>
      </c>
      <c r="DJ227" s="7" t="str">
        <v/>
      </c>
      <c r="DL227" s="8" t="s">
        <v>100</v>
      </c>
      <c r="DM227" s="7">
        <f t="shared" si="101"/>
        <v>77</v>
      </c>
      <c r="DN227" s="10">
        <v>64.885999999999996</v>
      </c>
      <c r="DO227" s="11" t="s">
        <v>132</v>
      </c>
      <c r="DP227" s="7" t="str">
        <v/>
      </c>
      <c r="DQ227" s="7" t="str">
        <v/>
      </c>
      <c r="DS227" s="8" t="s">
        <v>100</v>
      </c>
      <c r="DT227" s="7">
        <f t="shared" si="102"/>
        <v>77</v>
      </c>
      <c r="DU227" s="10">
        <v>64.885999999999996</v>
      </c>
      <c r="DV227" s="11" t="s">
        <v>132</v>
      </c>
      <c r="DW227" s="7" t="str">
        <v/>
      </c>
      <c r="DX227" s="7" t="str">
        <v/>
      </c>
      <c r="DZ227" s="8" t="s">
        <v>100</v>
      </c>
      <c r="EA227" s="7">
        <f t="shared" si="103"/>
        <v>77</v>
      </c>
      <c r="EB227" s="10">
        <v>64.885999999999996</v>
      </c>
      <c r="EC227" s="11" t="s">
        <v>132</v>
      </c>
      <c r="ED227" s="7" t="str">
        <v/>
      </c>
      <c r="EE227" s="7" t="str">
        <v/>
      </c>
      <c r="EG227" s="8" t="s">
        <v>100</v>
      </c>
      <c r="EH227" s="7">
        <f t="shared" si="104"/>
        <v>77</v>
      </c>
      <c r="EI227" s="10">
        <v>64.885999999999996</v>
      </c>
      <c r="EJ227" s="11" t="s">
        <v>132</v>
      </c>
      <c r="EK227" s="7" t="str">
        <v/>
      </c>
      <c r="EL227" s="7" t="str">
        <v/>
      </c>
      <c r="EN227" s="8" t="s">
        <v>100</v>
      </c>
      <c r="EO227" s="7">
        <f t="shared" si="105"/>
        <v>77</v>
      </c>
      <c r="EP227" s="10">
        <v>64.885999999999996</v>
      </c>
      <c r="EQ227" s="11" t="s">
        <v>132</v>
      </c>
      <c r="ER227" s="7" t="str">
        <v/>
      </c>
      <c r="ES227" s="7" t="str">
        <v/>
      </c>
      <c r="EU227" s="8" t="s">
        <v>100</v>
      </c>
      <c r="EV227" s="7">
        <f t="shared" si="106"/>
        <v>77</v>
      </c>
      <c r="EW227" s="10">
        <v>64.885999999999996</v>
      </c>
      <c r="EX227" s="11" t="s">
        <v>132</v>
      </c>
      <c r="EY227" s="7" t="str">
        <v/>
      </c>
      <c r="EZ227" s="7" t="str">
        <v/>
      </c>
      <c r="FB227" s="8" t="s">
        <v>100</v>
      </c>
      <c r="FC227" s="7">
        <f t="shared" si="107"/>
        <v>77</v>
      </c>
      <c r="FD227" s="10">
        <v>64.885999999999996</v>
      </c>
      <c r="FE227" s="11" t="s">
        <v>132</v>
      </c>
      <c r="FF227" s="7" t="str">
        <v/>
      </c>
      <c r="FG227" s="7" t="str">
        <v/>
      </c>
      <c r="FI227" s="8" t="s">
        <v>100</v>
      </c>
      <c r="FJ227" s="7">
        <f t="shared" si="108"/>
        <v>77</v>
      </c>
      <c r="FK227" s="10">
        <v>64.885999999999996</v>
      </c>
      <c r="FL227" s="11" t="s">
        <v>132</v>
      </c>
      <c r="FM227" s="7" t="str">
        <v/>
      </c>
      <c r="FN227" s="7" t="str">
        <v/>
      </c>
      <c r="FP227" s="8" t="s">
        <v>100</v>
      </c>
      <c r="FQ227" s="7">
        <f t="shared" si="109"/>
        <v>77</v>
      </c>
      <c r="FR227" s="10">
        <v>64.885999999999996</v>
      </c>
      <c r="FS227" s="11" t="s">
        <v>132</v>
      </c>
      <c r="FT227" s="7" t="str">
        <v/>
      </c>
      <c r="FU227" s="7" t="str">
        <v/>
      </c>
      <c r="FW227" s="8" t="s">
        <v>100</v>
      </c>
      <c r="FX227" s="7">
        <f t="shared" si="110"/>
        <v>77</v>
      </c>
      <c r="FY227" s="10">
        <v>64.885999999999996</v>
      </c>
      <c r="FZ227" s="11" t="s">
        <v>132</v>
      </c>
      <c r="GA227" s="7" t="str">
        <v/>
      </c>
      <c r="GB227" s="7" t="str">
        <v/>
      </c>
    </row>
    <row r="228" spans="2:184" ht="15.75" x14ac:dyDescent="0.25">
      <c r="B228" s="82">
        <f t="shared" si="111"/>
        <v>73549</v>
      </c>
      <c r="C228" s="8" t="s">
        <v>100</v>
      </c>
      <c r="D228" s="7">
        <f t="shared" si="84"/>
        <v>77</v>
      </c>
      <c r="E228" s="10">
        <v>73.549000000000007</v>
      </c>
      <c r="F228" s="11" t="s">
        <v>133</v>
      </c>
      <c r="G228" s="7" t="str">
        <v/>
      </c>
      <c r="H228" s="7" t="str">
        <v/>
      </c>
      <c r="J228" s="16">
        <f t="shared" si="85"/>
        <v>73549</v>
      </c>
      <c r="K228" s="8" t="s">
        <v>100</v>
      </c>
      <c r="L228" s="7">
        <f t="shared" si="86"/>
        <v>77</v>
      </c>
      <c r="M228" s="10">
        <v>73.549000000000007</v>
      </c>
      <c r="N228" s="11" t="s">
        <v>133</v>
      </c>
      <c r="O228" s="7" t="str">
        <v/>
      </c>
      <c r="P228" s="7" t="str">
        <v/>
      </c>
      <c r="R228" s="8" t="s">
        <v>100</v>
      </c>
      <c r="S228" s="7">
        <f t="shared" si="87"/>
        <v>77</v>
      </c>
      <c r="T228" s="10">
        <v>73.549000000000007</v>
      </c>
      <c r="U228" s="11" t="s">
        <v>133</v>
      </c>
      <c r="V228" s="7" t="str">
        <v/>
      </c>
      <c r="W228" s="7" t="str">
        <v/>
      </c>
      <c r="Y228" s="8" t="s">
        <v>100</v>
      </c>
      <c r="Z228" s="7">
        <f t="shared" si="88"/>
        <v>77</v>
      </c>
      <c r="AA228" s="10">
        <v>73.549000000000007</v>
      </c>
      <c r="AB228" s="11" t="s">
        <v>133</v>
      </c>
      <c r="AC228" s="7" t="str">
        <v/>
      </c>
      <c r="AD228" s="7" t="str">
        <v/>
      </c>
      <c r="AF228" s="8" t="s">
        <v>100</v>
      </c>
      <c r="AG228" s="7">
        <f t="shared" si="89"/>
        <v>77</v>
      </c>
      <c r="AH228" s="10">
        <v>73.549000000000007</v>
      </c>
      <c r="AI228" s="11" t="s">
        <v>133</v>
      </c>
      <c r="AJ228" s="7" t="str">
        <v/>
      </c>
      <c r="AK228" s="7" t="str">
        <v/>
      </c>
      <c r="AM228" s="8" t="s">
        <v>100</v>
      </c>
      <c r="AN228" s="7">
        <f t="shared" si="90"/>
        <v>77</v>
      </c>
      <c r="AO228" s="10">
        <v>73.549000000000007</v>
      </c>
      <c r="AP228" s="11" t="s">
        <v>133</v>
      </c>
      <c r="AQ228" s="7" t="str">
        <v/>
      </c>
      <c r="AR228" s="7" t="str">
        <v/>
      </c>
      <c r="AT228" s="8" t="s">
        <v>100</v>
      </c>
      <c r="AU228" s="7">
        <f t="shared" si="91"/>
        <v>77</v>
      </c>
      <c r="AV228" s="10">
        <v>73.549000000000007</v>
      </c>
      <c r="AW228" s="11" t="s">
        <v>133</v>
      </c>
      <c r="AX228" s="7" t="str">
        <v/>
      </c>
      <c r="AY228" s="7" t="str">
        <v/>
      </c>
      <c r="BA228" s="8" t="s">
        <v>100</v>
      </c>
      <c r="BB228" s="7">
        <f t="shared" si="92"/>
        <v>77</v>
      </c>
      <c r="BC228" s="10">
        <v>73.549000000000007</v>
      </c>
      <c r="BD228" s="11" t="s">
        <v>133</v>
      </c>
      <c r="BE228" s="7" t="str">
        <v/>
      </c>
      <c r="BF228" s="7" t="str">
        <v/>
      </c>
      <c r="BH228" s="8" t="s">
        <v>100</v>
      </c>
      <c r="BI228" s="7">
        <f t="shared" si="93"/>
        <v>77</v>
      </c>
      <c r="BJ228" s="10">
        <v>73.549000000000007</v>
      </c>
      <c r="BK228" s="11" t="s">
        <v>133</v>
      </c>
      <c r="BL228" s="7" t="str">
        <v/>
      </c>
      <c r="BM228" s="7" t="str">
        <v/>
      </c>
      <c r="BO228" s="8" t="s">
        <v>100</v>
      </c>
      <c r="BP228" s="7">
        <f t="shared" si="94"/>
        <v>77</v>
      </c>
      <c r="BQ228" s="10">
        <v>73.549000000000007</v>
      </c>
      <c r="BR228" s="11" t="s">
        <v>133</v>
      </c>
      <c r="BS228" s="7" t="str">
        <v/>
      </c>
      <c r="BT228" s="7" t="str">
        <v/>
      </c>
      <c r="BV228" s="8" t="s">
        <v>100</v>
      </c>
      <c r="BW228" s="7">
        <f t="shared" si="95"/>
        <v>77</v>
      </c>
      <c r="BX228" s="10">
        <v>73.549000000000007</v>
      </c>
      <c r="BY228" s="11" t="s">
        <v>133</v>
      </c>
      <c r="BZ228" s="7" t="str">
        <v/>
      </c>
      <c r="CA228" s="7" t="str">
        <v/>
      </c>
      <c r="CC228" s="8" t="s">
        <v>100</v>
      </c>
      <c r="CD228" s="7">
        <f t="shared" si="96"/>
        <v>77</v>
      </c>
      <c r="CE228" s="10">
        <v>73.549000000000007</v>
      </c>
      <c r="CF228" s="11" t="s">
        <v>133</v>
      </c>
      <c r="CG228" s="7" t="str">
        <v/>
      </c>
      <c r="CH228" s="7" t="str">
        <v/>
      </c>
      <c r="CJ228" s="8" t="s">
        <v>100</v>
      </c>
      <c r="CK228" s="7">
        <f t="shared" si="97"/>
        <v>77</v>
      </c>
      <c r="CL228" s="10">
        <v>73.549000000000007</v>
      </c>
      <c r="CM228" s="11" t="s">
        <v>133</v>
      </c>
      <c r="CN228" s="7" t="str">
        <v/>
      </c>
      <c r="CO228" s="7" t="str">
        <v/>
      </c>
      <c r="CQ228" s="8" t="s">
        <v>100</v>
      </c>
      <c r="CR228" s="7">
        <f t="shared" si="98"/>
        <v>77</v>
      </c>
      <c r="CS228" s="10">
        <v>73.549000000000007</v>
      </c>
      <c r="CT228" s="11" t="s">
        <v>133</v>
      </c>
      <c r="CU228" s="7" t="str">
        <v/>
      </c>
      <c r="CV228" s="7" t="str">
        <v/>
      </c>
      <c r="CX228" s="8" t="s">
        <v>100</v>
      </c>
      <c r="CY228" s="7">
        <f t="shared" si="99"/>
        <v>77</v>
      </c>
      <c r="CZ228" s="10">
        <v>73.549000000000007</v>
      </c>
      <c r="DA228" s="11" t="s">
        <v>133</v>
      </c>
      <c r="DB228" s="7" t="str">
        <v/>
      </c>
      <c r="DC228" s="7" t="str">
        <v/>
      </c>
      <c r="DE228" s="8" t="s">
        <v>100</v>
      </c>
      <c r="DF228" s="7">
        <f t="shared" si="100"/>
        <v>77</v>
      </c>
      <c r="DG228" s="10">
        <v>73.549000000000007</v>
      </c>
      <c r="DH228" s="11" t="s">
        <v>133</v>
      </c>
      <c r="DI228" s="7" t="str">
        <v/>
      </c>
      <c r="DJ228" s="7" t="str">
        <v/>
      </c>
      <c r="DL228" s="8" t="s">
        <v>100</v>
      </c>
      <c r="DM228" s="7">
        <f t="shared" si="101"/>
        <v>77</v>
      </c>
      <c r="DN228" s="10">
        <v>73.549000000000007</v>
      </c>
      <c r="DO228" s="11" t="s">
        <v>133</v>
      </c>
      <c r="DP228" s="7" t="str">
        <v/>
      </c>
      <c r="DQ228" s="7" t="str">
        <v/>
      </c>
      <c r="DS228" s="8" t="s">
        <v>100</v>
      </c>
      <c r="DT228" s="7">
        <f t="shared" si="102"/>
        <v>77</v>
      </c>
      <c r="DU228" s="10">
        <v>73.549000000000007</v>
      </c>
      <c r="DV228" s="11" t="s">
        <v>133</v>
      </c>
      <c r="DW228" s="7" t="str">
        <v/>
      </c>
      <c r="DX228" s="7" t="str">
        <v/>
      </c>
      <c r="DZ228" s="8" t="s">
        <v>100</v>
      </c>
      <c r="EA228" s="7">
        <f t="shared" si="103"/>
        <v>77</v>
      </c>
      <c r="EB228" s="10">
        <v>73.549000000000007</v>
      </c>
      <c r="EC228" s="11" t="s">
        <v>133</v>
      </c>
      <c r="ED228" s="7" t="str">
        <v/>
      </c>
      <c r="EE228" s="7" t="str">
        <v/>
      </c>
      <c r="EG228" s="8" t="s">
        <v>100</v>
      </c>
      <c r="EH228" s="7">
        <f t="shared" si="104"/>
        <v>77</v>
      </c>
      <c r="EI228" s="10">
        <v>73.549000000000007</v>
      </c>
      <c r="EJ228" s="11" t="s">
        <v>133</v>
      </c>
      <c r="EK228" s="7" t="str">
        <v/>
      </c>
      <c r="EL228" s="7" t="str">
        <v/>
      </c>
      <c r="EN228" s="8" t="s">
        <v>100</v>
      </c>
      <c r="EO228" s="7">
        <f t="shared" si="105"/>
        <v>77</v>
      </c>
      <c r="EP228" s="10">
        <v>73.549000000000007</v>
      </c>
      <c r="EQ228" s="11" t="s">
        <v>133</v>
      </c>
      <c r="ER228" s="7" t="str">
        <v/>
      </c>
      <c r="ES228" s="7" t="str">
        <v/>
      </c>
      <c r="EU228" s="8" t="s">
        <v>100</v>
      </c>
      <c r="EV228" s="7">
        <f t="shared" si="106"/>
        <v>77</v>
      </c>
      <c r="EW228" s="10">
        <v>73.549000000000007</v>
      </c>
      <c r="EX228" s="11" t="s">
        <v>133</v>
      </c>
      <c r="EY228" s="7" t="str">
        <v/>
      </c>
      <c r="EZ228" s="7" t="str">
        <v/>
      </c>
      <c r="FB228" s="8" t="s">
        <v>100</v>
      </c>
      <c r="FC228" s="7">
        <f t="shared" si="107"/>
        <v>77</v>
      </c>
      <c r="FD228" s="10">
        <v>73.549000000000007</v>
      </c>
      <c r="FE228" s="11" t="s">
        <v>133</v>
      </c>
      <c r="FF228" s="7" t="str">
        <v/>
      </c>
      <c r="FG228" s="7" t="str">
        <v/>
      </c>
      <c r="FI228" s="8" t="s">
        <v>100</v>
      </c>
      <c r="FJ228" s="7">
        <f t="shared" si="108"/>
        <v>77</v>
      </c>
      <c r="FK228" s="10">
        <v>73.549000000000007</v>
      </c>
      <c r="FL228" s="11" t="s">
        <v>133</v>
      </c>
      <c r="FM228" s="7" t="str">
        <v/>
      </c>
      <c r="FN228" s="7" t="str">
        <v/>
      </c>
      <c r="FP228" s="8" t="s">
        <v>100</v>
      </c>
      <c r="FQ228" s="7">
        <f t="shared" si="109"/>
        <v>77</v>
      </c>
      <c r="FR228" s="10">
        <v>73.549000000000007</v>
      </c>
      <c r="FS228" s="11" t="s">
        <v>133</v>
      </c>
      <c r="FT228" s="7" t="str">
        <v/>
      </c>
      <c r="FU228" s="7" t="str">
        <v/>
      </c>
      <c r="FW228" s="8" t="s">
        <v>100</v>
      </c>
      <c r="FX228" s="7">
        <f t="shared" si="110"/>
        <v>77</v>
      </c>
      <c r="FY228" s="10">
        <v>73.549000000000007</v>
      </c>
      <c r="FZ228" s="11" t="s">
        <v>133</v>
      </c>
      <c r="GA228" s="7" t="str">
        <v/>
      </c>
      <c r="GB228" s="7" t="str">
        <v/>
      </c>
    </row>
    <row r="229" spans="2:184" ht="15.75" x14ac:dyDescent="0.25">
      <c r="B229" s="82">
        <f t="shared" si="111"/>
        <v>9434</v>
      </c>
      <c r="C229" s="8" t="s">
        <v>130</v>
      </c>
      <c r="D229" s="7">
        <f t="shared" si="84"/>
        <v>78</v>
      </c>
      <c r="E229" s="10">
        <v>9.4339999999999993</v>
      </c>
      <c r="F229" s="11" t="s">
        <v>134</v>
      </c>
      <c r="G229" s="7" t="str">
        <v/>
      </c>
      <c r="H229" s="7" t="str">
        <v/>
      </c>
      <c r="J229" s="16">
        <f t="shared" si="85"/>
        <v>9441</v>
      </c>
      <c r="K229" s="8" t="s">
        <v>130</v>
      </c>
      <c r="L229" s="7">
        <f t="shared" si="86"/>
        <v>78</v>
      </c>
      <c r="M229" s="10">
        <v>9.4410000000000007</v>
      </c>
      <c r="N229" s="11" t="s">
        <v>134</v>
      </c>
      <c r="O229" s="7" t="str">
        <v/>
      </c>
      <c r="P229" s="7" t="str">
        <v/>
      </c>
      <c r="R229" s="8" t="s">
        <v>130</v>
      </c>
      <c r="S229" s="7">
        <f t="shared" si="87"/>
        <v>78</v>
      </c>
      <c r="T229" s="10">
        <v>9.4410000000000007</v>
      </c>
      <c r="U229" s="11" t="s">
        <v>134</v>
      </c>
      <c r="V229" s="7" t="str">
        <v/>
      </c>
      <c r="W229" s="7" t="str">
        <v/>
      </c>
      <c r="Y229" s="8" t="s">
        <v>130</v>
      </c>
      <c r="Z229" s="7">
        <f t="shared" si="88"/>
        <v>78</v>
      </c>
      <c r="AA229" s="10">
        <v>9.4410000000000007</v>
      </c>
      <c r="AB229" s="11" t="s">
        <v>134</v>
      </c>
      <c r="AC229" s="7" t="str">
        <v/>
      </c>
      <c r="AD229" s="7" t="str">
        <v/>
      </c>
      <c r="AF229" s="8" t="s">
        <v>130</v>
      </c>
      <c r="AG229" s="7">
        <f t="shared" si="89"/>
        <v>78</v>
      </c>
      <c r="AH229" s="10">
        <v>9.4410000000000007</v>
      </c>
      <c r="AI229" s="11" t="s">
        <v>134</v>
      </c>
      <c r="AJ229" s="7" t="str">
        <v/>
      </c>
      <c r="AK229" s="7" t="str">
        <v/>
      </c>
      <c r="AM229" s="8" t="s">
        <v>130</v>
      </c>
      <c r="AN229" s="7">
        <f t="shared" si="90"/>
        <v>78</v>
      </c>
      <c r="AO229" s="10">
        <v>9.4410000000000007</v>
      </c>
      <c r="AP229" s="11" t="s">
        <v>134</v>
      </c>
      <c r="AQ229" s="7" t="str">
        <v/>
      </c>
      <c r="AR229" s="7" t="str">
        <v/>
      </c>
      <c r="AT229" s="8" t="s">
        <v>130</v>
      </c>
      <c r="AU229" s="7">
        <f t="shared" si="91"/>
        <v>78</v>
      </c>
      <c r="AV229" s="10">
        <v>9.4410000000000007</v>
      </c>
      <c r="AW229" s="11" t="s">
        <v>134</v>
      </c>
      <c r="AX229" s="7" t="str">
        <v/>
      </c>
      <c r="AY229" s="7" t="str">
        <v/>
      </c>
      <c r="BA229" s="8" t="s">
        <v>130</v>
      </c>
      <c r="BB229" s="7">
        <f t="shared" si="92"/>
        <v>78</v>
      </c>
      <c r="BC229" s="10">
        <v>9.4410000000000007</v>
      </c>
      <c r="BD229" s="11" t="s">
        <v>134</v>
      </c>
      <c r="BE229" s="7" t="str">
        <v/>
      </c>
      <c r="BF229" s="7" t="str">
        <v/>
      </c>
      <c r="BH229" s="8" t="s">
        <v>130</v>
      </c>
      <c r="BI229" s="7">
        <f t="shared" si="93"/>
        <v>78</v>
      </c>
      <c r="BJ229" s="10">
        <v>9.4410000000000007</v>
      </c>
      <c r="BK229" s="11" t="s">
        <v>134</v>
      </c>
      <c r="BL229" s="7" t="str">
        <v/>
      </c>
      <c r="BM229" s="7" t="str">
        <v/>
      </c>
      <c r="BO229" s="8" t="s">
        <v>130</v>
      </c>
      <c r="BP229" s="7">
        <f t="shared" si="94"/>
        <v>78</v>
      </c>
      <c r="BQ229" s="10">
        <v>9.4410000000000007</v>
      </c>
      <c r="BR229" s="11" t="s">
        <v>134</v>
      </c>
      <c r="BS229" s="7" t="str">
        <v/>
      </c>
      <c r="BT229" s="7" t="str">
        <v/>
      </c>
      <c r="BV229" s="8" t="s">
        <v>130</v>
      </c>
      <c r="BW229" s="7">
        <f t="shared" si="95"/>
        <v>78</v>
      </c>
      <c r="BX229" s="10">
        <v>9.4410000000000007</v>
      </c>
      <c r="BY229" s="11" t="s">
        <v>134</v>
      </c>
      <c r="BZ229" s="7" t="str">
        <v/>
      </c>
      <c r="CA229" s="7" t="str">
        <v/>
      </c>
      <c r="CC229" s="8" t="s">
        <v>130</v>
      </c>
      <c r="CD229" s="7">
        <f t="shared" si="96"/>
        <v>78</v>
      </c>
      <c r="CE229" s="10">
        <v>9.4410000000000007</v>
      </c>
      <c r="CF229" s="11" t="s">
        <v>134</v>
      </c>
      <c r="CG229" s="7" t="str">
        <v/>
      </c>
      <c r="CH229" s="7" t="str">
        <v/>
      </c>
      <c r="CJ229" s="8" t="s">
        <v>130</v>
      </c>
      <c r="CK229" s="7">
        <f t="shared" si="97"/>
        <v>78</v>
      </c>
      <c r="CL229" s="10">
        <v>9.4410000000000007</v>
      </c>
      <c r="CM229" s="11" t="s">
        <v>134</v>
      </c>
      <c r="CN229" s="7" t="str">
        <v/>
      </c>
      <c r="CO229" s="7" t="str">
        <v/>
      </c>
      <c r="CQ229" s="8" t="s">
        <v>130</v>
      </c>
      <c r="CR229" s="7">
        <f t="shared" si="98"/>
        <v>78</v>
      </c>
      <c r="CS229" s="10">
        <v>9.4410000000000007</v>
      </c>
      <c r="CT229" s="11" t="s">
        <v>134</v>
      </c>
      <c r="CU229" s="7" t="str">
        <v/>
      </c>
      <c r="CV229" s="7" t="str">
        <v/>
      </c>
      <c r="CX229" s="8" t="s">
        <v>130</v>
      </c>
      <c r="CY229" s="7">
        <f t="shared" si="99"/>
        <v>78</v>
      </c>
      <c r="CZ229" s="10">
        <v>9.4410000000000007</v>
      </c>
      <c r="DA229" s="11" t="s">
        <v>134</v>
      </c>
      <c r="DB229" s="7" t="str">
        <v/>
      </c>
      <c r="DC229" s="7" t="str">
        <v/>
      </c>
      <c r="DE229" s="8" t="s">
        <v>130</v>
      </c>
      <c r="DF229" s="7">
        <f t="shared" si="100"/>
        <v>78</v>
      </c>
      <c r="DG229" s="10">
        <v>9.4410000000000007</v>
      </c>
      <c r="DH229" s="11" t="s">
        <v>134</v>
      </c>
      <c r="DI229" s="7" t="str">
        <v/>
      </c>
      <c r="DJ229" s="7" t="str">
        <v/>
      </c>
      <c r="DL229" s="8" t="s">
        <v>130</v>
      </c>
      <c r="DM229" s="7">
        <f t="shared" si="101"/>
        <v>78</v>
      </c>
      <c r="DN229" s="10">
        <v>9.4410000000000007</v>
      </c>
      <c r="DO229" s="11" t="s">
        <v>134</v>
      </c>
      <c r="DP229" s="7" t="str">
        <v/>
      </c>
      <c r="DQ229" s="7" t="str">
        <v/>
      </c>
      <c r="DS229" s="8" t="s">
        <v>130</v>
      </c>
      <c r="DT229" s="7">
        <f t="shared" si="102"/>
        <v>78</v>
      </c>
      <c r="DU229" s="10">
        <v>9.4410000000000007</v>
      </c>
      <c r="DV229" s="11" t="s">
        <v>134</v>
      </c>
      <c r="DW229" s="7" t="str">
        <v/>
      </c>
      <c r="DX229" s="7" t="str">
        <v/>
      </c>
      <c r="DZ229" s="8" t="s">
        <v>130</v>
      </c>
      <c r="EA229" s="7">
        <f t="shared" si="103"/>
        <v>78</v>
      </c>
      <c r="EB229" s="10">
        <v>9.4410000000000007</v>
      </c>
      <c r="EC229" s="11" t="s">
        <v>134</v>
      </c>
      <c r="ED229" s="7" t="str">
        <v/>
      </c>
      <c r="EE229" s="7" t="str">
        <v/>
      </c>
      <c r="EG229" s="8" t="s">
        <v>130</v>
      </c>
      <c r="EH229" s="7">
        <f t="shared" si="104"/>
        <v>78</v>
      </c>
      <c r="EI229" s="10">
        <v>9.4410000000000007</v>
      </c>
      <c r="EJ229" s="11" t="s">
        <v>134</v>
      </c>
      <c r="EK229" s="7" t="str">
        <v/>
      </c>
      <c r="EL229" s="7" t="str">
        <v/>
      </c>
      <c r="EN229" s="8" t="s">
        <v>130</v>
      </c>
      <c r="EO229" s="7">
        <f t="shared" si="105"/>
        <v>78</v>
      </c>
      <c r="EP229" s="10">
        <v>9.4410000000000007</v>
      </c>
      <c r="EQ229" s="11" t="s">
        <v>134</v>
      </c>
      <c r="ER229" s="7" t="str">
        <v/>
      </c>
      <c r="ES229" s="7" t="str">
        <v/>
      </c>
      <c r="EU229" s="8" t="s">
        <v>130</v>
      </c>
      <c r="EV229" s="7">
        <f t="shared" si="106"/>
        <v>78</v>
      </c>
      <c r="EW229" s="10">
        <v>9.4410000000000007</v>
      </c>
      <c r="EX229" s="11" t="s">
        <v>134</v>
      </c>
      <c r="EY229" s="7" t="str">
        <v/>
      </c>
      <c r="EZ229" s="7" t="str">
        <v/>
      </c>
      <c r="FB229" s="8" t="s">
        <v>130</v>
      </c>
      <c r="FC229" s="7">
        <f t="shared" si="107"/>
        <v>78</v>
      </c>
      <c r="FD229" s="10">
        <v>9.4410000000000007</v>
      </c>
      <c r="FE229" s="11" t="s">
        <v>134</v>
      </c>
      <c r="FF229" s="7" t="str">
        <v/>
      </c>
      <c r="FG229" s="7" t="str">
        <v/>
      </c>
      <c r="FI229" s="8" t="s">
        <v>130</v>
      </c>
      <c r="FJ229" s="7">
        <f t="shared" si="108"/>
        <v>78</v>
      </c>
      <c r="FK229" s="10">
        <v>9.4410000000000007</v>
      </c>
      <c r="FL229" s="11" t="s">
        <v>134</v>
      </c>
      <c r="FM229" s="7" t="str">
        <v/>
      </c>
      <c r="FN229" s="7" t="str">
        <v/>
      </c>
      <c r="FP229" s="8" t="s">
        <v>130</v>
      </c>
      <c r="FQ229" s="7">
        <f t="shared" si="109"/>
        <v>78</v>
      </c>
      <c r="FR229" s="10">
        <v>9.4410000000000007</v>
      </c>
      <c r="FS229" s="11" t="s">
        <v>134</v>
      </c>
      <c r="FT229" s="7" t="str">
        <v/>
      </c>
      <c r="FU229" s="7" t="str">
        <v/>
      </c>
      <c r="FW229" s="8" t="s">
        <v>130</v>
      </c>
      <c r="FX229" s="7">
        <f t="shared" si="110"/>
        <v>78</v>
      </c>
      <c r="FY229" s="10">
        <v>9.4410000000000007</v>
      </c>
      <c r="FZ229" s="11" t="s">
        <v>134</v>
      </c>
      <c r="GA229" s="7" t="str">
        <v/>
      </c>
      <c r="GB229" s="7" t="str">
        <v/>
      </c>
    </row>
    <row r="230" spans="2:184" ht="15.75" x14ac:dyDescent="0.25">
      <c r="B230" s="82">
        <f t="shared" si="111"/>
        <v>11069</v>
      </c>
      <c r="C230" s="8" t="s">
        <v>130</v>
      </c>
      <c r="D230" s="7">
        <f t="shared" si="84"/>
        <v>78</v>
      </c>
      <c r="E230" s="10">
        <v>11.069000000000001</v>
      </c>
      <c r="F230" s="11" t="s">
        <v>135</v>
      </c>
      <c r="G230" s="7" t="str">
        <v/>
      </c>
      <c r="H230" s="7" t="str">
        <v/>
      </c>
      <c r="J230" s="16">
        <f t="shared" si="85"/>
        <v>11069</v>
      </c>
      <c r="K230" s="8" t="s">
        <v>130</v>
      </c>
      <c r="L230" s="7">
        <f t="shared" si="86"/>
        <v>78</v>
      </c>
      <c r="M230" s="10">
        <v>11.069000000000001</v>
      </c>
      <c r="N230" s="11" t="s">
        <v>135</v>
      </c>
      <c r="O230" s="7" t="str">
        <v/>
      </c>
      <c r="P230" s="7" t="str">
        <v/>
      </c>
      <c r="R230" s="8" t="s">
        <v>130</v>
      </c>
      <c r="S230" s="7">
        <f t="shared" si="87"/>
        <v>78</v>
      </c>
      <c r="T230" s="10">
        <v>11.069000000000001</v>
      </c>
      <c r="U230" s="11" t="s">
        <v>135</v>
      </c>
      <c r="V230" s="7" t="str">
        <v/>
      </c>
      <c r="W230" s="7" t="str">
        <v/>
      </c>
      <c r="Y230" s="8" t="s">
        <v>130</v>
      </c>
      <c r="Z230" s="7">
        <f t="shared" si="88"/>
        <v>78</v>
      </c>
      <c r="AA230" s="10">
        <v>11.069000000000001</v>
      </c>
      <c r="AB230" s="11" t="s">
        <v>135</v>
      </c>
      <c r="AC230" s="7" t="str">
        <v/>
      </c>
      <c r="AD230" s="7" t="str">
        <v/>
      </c>
      <c r="AF230" s="8" t="s">
        <v>130</v>
      </c>
      <c r="AG230" s="7">
        <f t="shared" si="89"/>
        <v>78</v>
      </c>
      <c r="AH230" s="10">
        <v>11.069000000000001</v>
      </c>
      <c r="AI230" s="11" t="s">
        <v>135</v>
      </c>
      <c r="AJ230" s="7" t="str">
        <v/>
      </c>
      <c r="AK230" s="7" t="str">
        <v/>
      </c>
      <c r="AM230" s="8" t="s">
        <v>130</v>
      </c>
      <c r="AN230" s="7">
        <f t="shared" si="90"/>
        <v>78</v>
      </c>
      <c r="AO230" s="10">
        <v>11.069000000000001</v>
      </c>
      <c r="AP230" s="11" t="s">
        <v>135</v>
      </c>
      <c r="AQ230" s="7" t="str">
        <v/>
      </c>
      <c r="AR230" s="7" t="str">
        <v/>
      </c>
      <c r="AT230" s="8" t="s">
        <v>130</v>
      </c>
      <c r="AU230" s="7">
        <f t="shared" si="91"/>
        <v>78</v>
      </c>
      <c r="AV230" s="10">
        <v>11.069000000000001</v>
      </c>
      <c r="AW230" s="11" t="s">
        <v>135</v>
      </c>
      <c r="AX230" s="7" t="str">
        <v/>
      </c>
      <c r="AY230" s="7" t="str">
        <v/>
      </c>
      <c r="BA230" s="8" t="s">
        <v>130</v>
      </c>
      <c r="BB230" s="7">
        <f t="shared" si="92"/>
        <v>78</v>
      </c>
      <c r="BC230" s="10">
        <v>11.069000000000001</v>
      </c>
      <c r="BD230" s="11" t="s">
        <v>135</v>
      </c>
      <c r="BE230" s="7" t="str">
        <v/>
      </c>
      <c r="BF230" s="7" t="str">
        <v/>
      </c>
      <c r="BH230" s="8" t="s">
        <v>130</v>
      </c>
      <c r="BI230" s="7">
        <f t="shared" si="93"/>
        <v>78</v>
      </c>
      <c r="BJ230" s="10">
        <v>11.069000000000001</v>
      </c>
      <c r="BK230" s="11" t="s">
        <v>135</v>
      </c>
      <c r="BL230" s="7" t="str">
        <v/>
      </c>
      <c r="BM230" s="7" t="str">
        <v/>
      </c>
      <c r="BO230" s="8" t="s">
        <v>130</v>
      </c>
      <c r="BP230" s="7">
        <f t="shared" si="94"/>
        <v>78</v>
      </c>
      <c r="BQ230" s="10">
        <v>11.069000000000001</v>
      </c>
      <c r="BR230" s="11" t="s">
        <v>135</v>
      </c>
      <c r="BS230" s="7" t="str">
        <v/>
      </c>
      <c r="BT230" s="7" t="str">
        <v/>
      </c>
      <c r="BV230" s="8" t="s">
        <v>130</v>
      </c>
      <c r="BW230" s="7">
        <f t="shared" si="95"/>
        <v>78</v>
      </c>
      <c r="BX230" s="10">
        <v>11.069000000000001</v>
      </c>
      <c r="BY230" s="11" t="s">
        <v>135</v>
      </c>
      <c r="BZ230" s="7" t="str">
        <v/>
      </c>
      <c r="CA230" s="7" t="str">
        <v/>
      </c>
      <c r="CC230" s="8" t="s">
        <v>130</v>
      </c>
      <c r="CD230" s="7">
        <f t="shared" si="96"/>
        <v>78</v>
      </c>
      <c r="CE230" s="10">
        <v>11.069000000000001</v>
      </c>
      <c r="CF230" s="11" t="s">
        <v>135</v>
      </c>
      <c r="CG230" s="7" t="str">
        <v/>
      </c>
      <c r="CH230" s="7" t="str">
        <v/>
      </c>
      <c r="CJ230" s="8" t="s">
        <v>130</v>
      </c>
      <c r="CK230" s="7">
        <f t="shared" si="97"/>
        <v>78</v>
      </c>
      <c r="CL230" s="10">
        <v>11.069000000000001</v>
      </c>
      <c r="CM230" s="11" t="s">
        <v>135</v>
      </c>
      <c r="CN230" s="7" t="str">
        <v/>
      </c>
      <c r="CO230" s="7" t="str">
        <v/>
      </c>
      <c r="CQ230" s="8" t="s">
        <v>130</v>
      </c>
      <c r="CR230" s="7">
        <f t="shared" si="98"/>
        <v>78</v>
      </c>
      <c r="CS230" s="10">
        <v>11.069000000000001</v>
      </c>
      <c r="CT230" s="11" t="s">
        <v>135</v>
      </c>
      <c r="CU230" s="7" t="str">
        <v/>
      </c>
      <c r="CV230" s="7" t="str">
        <v/>
      </c>
      <c r="CX230" s="8" t="s">
        <v>130</v>
      </c>
      <c r="CY230" s="7">
        <f t="shared" si="99"/>
        <v>78</v>
      </c>
      <c r="CZ230" s="10">
        <v>11.069000000000001</v>
      </c>
      <c r="DA230" s="11" t="s">
        <v>135</v>
      </c>
      <c r="DB230" s="7" t="str">
        <v/>
      </c>
      <c r="DC230" s="7" t="str">
        <v/>
      </c>
      <c r="DE230" s="8" t="s">
        <v>130</v>
      </c>
      <c r="DF230" s="7">
        <f t="shared" si="100"/>
        <v>78</v>
      </c>
      <c r="DG230" s="10">
        <v>11.069000000000001</v>
      </c>
      <c r="DH230" s="11" t="s">
        <v>135</v>
      </c>
      <c r="DI230" s="7" t="str">
        <v/>
      </c>
      <c r="DJ230" s="7" t="str">
        <v/>
      </c>
      <c r="DL230" s="8" t="s">
        <v>130</v>
      </c>
      <c r="DM230" s="7">
        <f t="shared" si="101"/>
        <v>78</v>
      </c>
      <c r="DN230" s="10">
        <v>11.069000000000001</v>
      </c>
      <c r="DO230" s="11" t="s">
        <v>135</v>
      </c>
      <c r="DP230" s="7" t="str">
        <v/>
      </c>
      <c r="DQ230" s="7" t="str">
        <v/>
      </c>
      <c r="DS230" s="8" t="s">
        <v>130</v>
      </c>
      <c r="DT230" s="7">
        <f t="shared" si="102"/>
        <v>78</v>
      </c>
      <c r="DU230" s="10">
        <v>11.069000000000001</v>
      </c>
      <c r="DV230" s="11" t="s">
        <v>135</v>
      </c>
      <c r="DW230" s="7" t="str">
        <v/>
      </c>
      <c r="DX230" s="7" t="str">
        <v/>
      </c>
      <c r="DZ230" s="8" t="s">
        <v>130</v>
      </c>
      <c r="EA230" s="7">
        <f t="shared" si="103"/>
        <v>78</v>
      </c>
      <c r="EB230" s="10">
        <v>11.069000000000001</v>
      </c>
      <c r="EC230" s="11" t="s">
        <v>135</v>
      </c>
      <c r="ED230" s="7" t="str">
        <v/>
      </c>
      <c r="EE230" s="7" t="str">
        <v/>
      </c>
      <c r="EG230" s="8" t="s">
        <v>130</v>
      </c>
      <c r="EH230" s="7">
        <f t="shared" si="104"/>
        <v>78</v>
      </c>
      <c r="EI230" s="10">
        <v>11.069000000000001</v>
      </c>
      <c r="EJ230" s="11" t="s">
        <v>135</v>
      </c>
      <c r="EK230" s="7" t="str">
        <v/>
      </c>
      <c r="EL230" s="7" t="str">
        <v/>
      </c>
      <c r="EN230" s="8" t="s">
        <v>130</v>
      </c>
      <c r="EO230" s="7">
        <f t="shared" si="105"/>
        <v>78</v>
      </c>
      <c r="EP230" s="10">
        <v>11.069000000000001</v>
      </c>
      <c r="EQ230" s="11" t="s">
        <v>135</v>
      </c>
      <c r="ER230" s="7" t="str">
        <v/>
      </c>
      <c r="ES230" s="7" t="str">
        <v/>
      </c>
      <c r="EU230" s="8" t="s">
        <v>130</v>
      </c>
      <c r="EV230" s="7">
        <f t="shared" si="106"/>
        <v>78</v>
      </c>
      <c r="EW230" s="10">
        <v>11.069000000000001</v>
      </c>
      <c r="EX230" s="11" t="s">
        <v>135</v>
      </c>
      <c r="EY230" s="7" t="str">
        <v/>
      </c>
      <c r="EZ230" s="7" t="str">
        <v/>
      </c>
      <c r="FB230" s="8" t="s">
        <v>130</v>
      </c>
      <c r="FC230" s="7">
        <f t="shared" si="107"/>
        <v>78</v>
      </c>
      <c r="FD230" s="10">
        <v>11.069000000000001</v>
      </c>
      <c r="FE230" s="11" t="s">
        <v>135</v>
      </c>
      <c r="FF230" s="7" t="str">
        <v/>
      </c>
      <c r="FG230" s="7" t="str">
        <v/>
      </c>
      <c r="FI230" s="8" t="s">
        <v>130</v>
      </c>
      <c r="FJ230" s="7">
        <f t="shared" si="108"/>
        <v>78</v>
      </c>
      <c r="FK230" s="10">
        <v>11.069000000000001</v>
      </c>
      <c r="FL230" s="11" t="s">
        <v>135</v>
      </c>
      <c r="FM230" s="7" t="str">
        <v/>
      </c>
      <c r="FN230" s="7" t="str">
        <v/>
      </c>
      <c r="FP230" s="8" t="s">
        <v>130</v>
      </c>
      <c r="FQ230" s="7">
        <f t="shared" si="109"/>
        <v>78</v>
      </c>
      <c r="FR230" s="10">
        <v>11.069000000000001</v>
      </c>
      <c r="FS230" s="11" t="s">
        <v>135</v>
      </c>
      <c r="FT230" s="7" t="str">
        <v/>
      </c>
      <c r="FU230" s="7" t="str">
        <v/>
      </c>
      <c r="FW230" s="8" t="s">
        <v>130</v>
      </c>
      <c r="FX230" s="7">
        <f t="shared" si="110"/>
        <v>78</v>
      </c>
      <c r="FY230" s="10">
        <v>11.069000000000001</v>
      </c>
      <c r="FZ230" s="11" t="s">
        <v>135</v>
      </c>
      <c r="GA230" s="7" t="str">
        <v/>
      </c>
      <c r="GB230" s="7" t="str">
        <v/>
      </c>
    </row>
    <row r="231" spans="2:184" ht="15.75" x14ac:dyDescent="0.25">
      <c r="B231" s="82">
        <f t="shared" si="111"/>
        <v>66820</v>
      </c>
      <c r="C231" s="8" t="s">
        <v>130</v>
      </c>
      <c r="D231" s="7">
        <f t="shared" si="84"/>
        <v>78</v>
      </c>
      <c r="E231" s="10">
        <v>66.819999999999993</v>
      </c>
      <c r="F231" s="11" t="s">
        <v>132</v>
      </c>
      <c r="G231" s="7" t="str">
        <v/>
      </c>
      <c r="H231" s="7" t="str">
        <v/>
      </c>
      <c r="J231" s="16">
        <f t="shared" si="85"/>
        <v>66820</v>
      </c>
      <c r="K231" s="8" t="s">
        <v>130</v>
      </c>
      <c r="L231" s="7">
        <f t="shared" si="86"/>
        <v>78</v>
      </c>
      <c r="M231" s="10">
        <v>66.819999999999993</v>
      </c>
      <c r="N231" s="11" t="s">
        <v>132</v>
      </c>
      <c r="O231" s="7" t="str">
        <v/>
      </c>
      <c r="P231" s="7" t="str">
        <v/>
      </c>
      <c r="R231" s="8" t="s">
        <v>130</v>
      </c>
      <c r="S231" s="7">
        <f t="shared" si="87"/>
        <v>78</v>
      </c>
      <c r="T231" s="10">
        <v>66.819999999999993</v>
      </c>
      <c r="U231" s="11" t="s">
        <v>132</v>
      </c>
      <c r="V231" s="7" t="str">
        <v/>
      </c>
      <c r="W231" s="7" t="str">
        <v/>
      </c>
      <c r="Y231" s="8" t="s">
        <v>130</v>
      </c>
      <c r="Z231" s="7">
        <f t="shared" si="88"/>
        <v>78</v>
      </c>
      <c r="AA231" s="10">
        <v>66.819999999999993</v>
      </c>
      <c r="AB231" s="11" t="s">
        <v>132</v>
      </c>
      <c r="AC231" s="7" t="str">
        <v/>
      </c>
      <c r="AD231" s="7" t="str">
        <v/>
      </c>
      <c r="AF231" s="8" t="s">
        <v>130</v>
      </c>
      <c r="AG231" s="7">
        <f t="shared" si="89"/>
        <v>78</v>
      </c>
      <c r="AH231" s="10">
        <v>66.819999999999993</v>
      </c>
      <c r="AI231" s="11" t="s">
        <v>132</v>
      </c>
      <c r="AJ231" s="7" t="str">
        <v/>
      </c>
      <c r="AK231" s="7" t="str">
        <v/>
      </c>
      <c r="AM231" s="8" t="s">
        <v>130</v>
      </c>
      <c r="AN231" s="7">
        <f t="shared" si="90"/>
        <v>78</v>
      </c>
      <c r="AO231" s="10">
        <v>66.819999999999993</v>
      </c>
      <c r="AP231" s="11" t="s">
        <v>132</v>
      </c>
      <c r="AQ231" s="7" t="str">
        <v/>
      </c>
      <c r="AR231" s="7" t="str">
        <v/>
      </c>
      <c r="AT231" s="8" t="s">
        <v>130</v>
      </c>
      <c r="AU231" s="7">
        <f t="shared" si="91"/>
        <v>78</v>
      </c>
      <c r="AV231" s="10">
        <v>66.819999999999993</v>
      </c>
      <c r="AW231" s="11" t="s">
        <v>132</v>
      </c>
      <c r="AX231" s="7" t="str">
        <v/>
      </c>
      <c r="AY231" s="7" t="str">
        <v/>
      </c>
      <c r="BA231" s="8" t="s">
        <v>130</v>
      </c>
      <c r="BB231" s="7">
        <f t="shared" si="92"/>
        <v>78</v>
      </c>
      <c r="BC231" s="10">
        <v>66.819999999999993</v>
      </c>
      <c r="BD231" s="11" t="s">
        <v>132</v>
      </c>
      <c r="BE231" s="7" t="str">
        <v/>
      </c>
      <c r="BF231" s="7" t="str">
        <v/>
      </c>
      <c r="BH231" s="8" t="s">
        <v>130</v>
      </c>
      <c r="BI231" s="7">
        <f t="shared" si="93"/>
        <v>78</v>
      </c>
      <c r="BJ231" s="10">
        <v>66.819999999999993</v>
      </c>
      <c r="BK231" s="11" t="s">
        <v>132</v>
      </c>
      <c r="BL231" s="7" t="str">
        <v/>
      </c>
      <c r="BM231" s="7" t="str">
        <v/>
      </c>
      <c r="BO231" s="8" t="s">
        <v>130</v>
      </c>
      <c r="BP231" s="7">
        <f t="shared" si="94"/>
        <v>78</v>
      </c>
      <c r="BQ231" s="10">
        <v>66.819999999999993</v>
      </c>
      <c r="BR231" s="11" t="s">
        <v>132</v>
      </c>
      <c r="BS231" s="7" t="str">
        <v/>
      </c>
      <c r="BT231" s="7" t="str">
        <v/>
      </c>
      <c r="BV231" s="8" t="s">
        <v>130</v>
      </c>
      <c r="BW231" s="7">
        <f t="shared" si="95"/>
        <v>78</v>
      </c>
      <c r="BX231" s="10">
        <v>66.819999999999993</v>
      </c>
      <c r="BY231" s="11" t="s">
        <v>132</v>
      </c>
      <c r="BZ231" s="7" t="str">
        <v/>
      </c>
      <c r="CA231" s="7" t="str">
        <v/>
      </c>
      <c r="CC231" s="8" t="s">
        <v>130</v>
      </c>
      <c r="CD231" s="7">
        <f t="shared" si="96"/>
        <v>78</v>
      </c>
      <c r="CE231" s="10">
        <v>66.819999999999993</v>
      </c>
      <c r="CF231" s="11" t="s">
        <v>132</v>
      </c>
      <c r="CG231" s="7" t="str">
        <v/>
      </c>
      <c r="CH231" s="7" t="str">
        <v/>
      </c>
      <c r="CJ231" s="8" t="s">
        <v>130</v>
      </c>
      <c r="CK231" s="7">
        <f t="shared" si="97"/>
        <v>78</v>
      </c>
      <c r="CL231" s="10">
        <v>66.819999999999993</v>
      </c>
      <c r="CM231" s="11" t="s">
        <v>132</v>
      </c>
      <c r="CN231" s="7" t="str">
        <v/>
      </c>
      <c r="CO231" s="7" t="str">
        <v/>
      </c>
      <c r="CQ231" s="8" t="s">
        <v>130</v>
      </c>
      <c r="CR231" s="7">
        <f t="shared" si="98"/>
        <v>78</v>
      </c>
      <c r="CS231" s="10">
        <v>66.819999999999993</v>
      </c>
      <c r="CT231" s="11" t="s">
        <v>132</v>
      </c>
      <c r="CU231" s="7" t="str">
        <v/>
      </c>
      <c r="CV231" s="7" t="str">
        <v/>
      </c>
      <c r="CX231" s="8" t="s">
        <v>130</v>
      </c>
      <c r="CY231" s="7">
        <f t="shared" si="99"/>
        <v>78</v>
      </c>
      <c r="CZ231" s="10">
        <v>66.819999999999993</v>
      </c>
      <c r="DA231" s="11" t="s">
        <v>132</v>
      </c>
      <c r="DB231" s="7" t="str">
        <v/>
      </c>
      <c r="DC231" s="7" t="str">
        <v/>
      </c>
      <c r="DE231" s="8" t="s">
        <v>130</v>
      </c>
      <c r="DF231" s="7">
        <f t="shared" si="100"/>
        <v>78</v>
      </c>
      <c r="DG231" s="10">
        <v>66.819999999999993</v>
      </c>
      <c r="DH231" s="11" t="s">
        <v>132</v>
      </c>
      <c r="DI231" s="7" t="str">
        <v/>
      </c>
      <c r="DJ231" s="7" t="str">
        <v/>
      </c>
      <c r="DL231" s="8" t="s">
        <v>130</v>
      </c>
      <c r="DM231" s="7">
        <f t="shared" si="101"/>
        <v>78</v>
      </c>
      <c r="DN231" s="10">
        <v>66.819999999999993</v>
      </c>
      <c r="DO231" s="11" t="s">
        <v>132</v>
      </c>
      <c r="DP231" s="7" t="str">
        <v/>
      </c>
      <c r="DQ231" s="7" t="str">
        <v/>
      </c>
      <c r="DS231" s="8" t="s">
        <v>130</v>
      </c>
      <c r="DT231" s="7">
        <f t="shared" si="102"/>
        <v>78</v>
      </c>
      <c r="DU231" s="10">
        <v>66.819999999999993</v>
      </c>
      <c r="DV231" s="11" t="s">
        <v>132</v>
      </c>
      <c r="DW231" s="7" t="str">
        <v/>
      </c>
      <c r="DX231" s="7" t="str">
        <v/>
      </c>
      <c r="DZ231" s="8" t="s">
        <v>130</v>
      </c>
      <c r="EA231" s="7">
        <f t="shared" si="103"/>
        <v>78</v>
      </c>
      <c r="EB231" s="10">
        <v>66.819999999999993</v>
      </c>
      <c r="EC231" s="11" t="s">
        <v>132</v>
      </c>
      <c r="ED231" s="7" t="str">
        <v/>
      </c>
      <c r="EE231" s="7" t="str">
        <v/>
      </c>
      <c r="EG231" s="8" t="s">
        <v>130</v>
      </c>
      <c r="EH231" s="7">
        <f t="shared" si="104"/>
        <v>78</v>
      </c>
      <c r="EI231" s="10">
        <v>66.819999999999993</v>
      </c>
      <c r="EJ231" s="11" t="s">
        <v>132</v>
      </c>
      <c r="EK231" s="7" t="str">
        <v/>
      </c>
      <c r="EL231" s="7" t="str">
        <v/>
      </c>
      <c r="EN231" s="8" t="s">
        <v>130</v>
      </c>
      <c r="EO231" s="7">
        <f t="shared" si="105"/>
        <v>78</v>
      </c>
      <c r="EP231" s="10">
        <v>66.819999999999993</v>
      </c>
      <c r="EQ231" s="11" t="s">
        <v>132</v>
      </c>
      <c r="ER231" s="7" t="str">
        <v/>
      </c>
      <c r="ES231" s="7" t="str">
        <v/>
      </c>
      <c r="EU231" s="8" t="s">
        <v>130</v>
      </c>
      <c r="EV231" s="7">
        <f t="shared" si="106"/>
        <v>78</v>
      </c>
      <c r="EW231" s="10">
        <v>66.819999999999993</v>
      </c>
      <c r="EX231" s="11" t="s">
        <v>132</v>
      </c>
      <c r="EY231" s="7" t="str">
        <v/>
      </c>
      <c r="EZ231" s="7" t="str">
        <v/>
      </c>
      <c r="FB231" s="8" t="s">
        <v>130</v>
      </c>
      <c r="FC231" s="7">
        <f t="shared" si="107"/>
        <v>78</v>
      </c>
      <c r="FD231" s="10">
        <v>66.819999999999993</v>
      </c>
      <c r="FE231" s="11" t="s">
        <v>132</v>
      </c>
      <c r="FF231" s="7" t="str">
        <v/>
      </c>
      <c r="FG231" s="7" t="str">
        <v/>
      </c>
      <c r="FI231" s="8" t="s">
        <v>130</v>
      </c>
      <c r="FJ231" s="7">
        <f t="shared" si="108"/>
        <v>78</v>
      </c>
      <c r="FK231" s="10">
        <v>66.819999999999993</v>
      </c>
      <c r="FL231" s="11" t="s">
        <v>132</v>
      </c>
      <c r="FM231" s="7" t="str">
        <v/>
      </c>
      <c r="FN231" s="7" t="str">
        <v/>
      </c>
      <c r="FP231" s="8" t="s">
        <v>130</v>
      </c>
      <c r="FQ231" s="7">
        <f t="shared" si="109"/>
        <v>78</v>
      </c>
      <c r="FR231" s="10">
        <v>66.819999999999993</v>
      </c>
      <c r="FS231" s="11" t="s">
        <v>132</v>
      </c>
      <c r="FT231" s="7" t="str">
        <v/>
      </c>
      <c r="FU231" s="7" t="str">
        <v/>
      </c>
      <c r="FW231" s="8" t="s">
        <v>130</v>
      </c>
      <c r="FX231" s="7">
        <f t="shared" si="110"/>
        <v>78</v>
      </c>
      <c r="FY231" s="10">
        <v>66.819999999999993</v>
      </c>
      <c r="FZ231" s="11" t="s">
        <v>132</v>
      </c>
      <c r="GA231" s="7" t="str">
        <v/>
      </c>
      <c r="GB231" s="7" t="str">
        <v/>
      </c>
    </row>
    <row r="232" spans="2:184" ht="15.75" x14ac:dyDescent="0.25">
      <c r="B232" s="82">
        <f t="shared" si="111"/>
        <v>75736</v>
      </c>
      <c r="C232" s="8" t="s">
        <v>130</v>
      </c>
      <c r="D232" s="7">
        <f t="shared" si="84"/>
        <v>78</v>
      </c>
      <c r="E232" s="10">
        <v>75.736000000000004</v>
      </c>
      <c r="F232" s="11" t="s">
        <v>133</v>
      </c>
      <c r="G232" s="7" t="str">
        <v/>
      </c>
      <c r="H232" s="7" t="str">
        <v/>
      </c>
      <c r="J232" s="16">
        <f t="shared" si="85"/>
        <v>75736</v>
      </c>
      <c r="K232" s="8" t="s">
        <v>130</v>
      </c>
      <c r="L232" s="7">
        <f t="shared" si="86"/>
        <v>78</v>
      </c>
      <c r="M232" s="10">
        <v>75.736000000000004</v>
      </c>
      <c r="N232" s="11" t="s">
        <v>133</v>
      </c>
      <c r="O232" s="7" t="str">
        <v/>
      </c>
      <c r="P232" s="7" t="str">
        <v/>
      </c>
      <c r="R232" s="8" t="s">
        <v>130</v>
      </c>
      <c r="S232" s="7">
        <f t="shared" si="87"/>
        <v>78</v>
      </c>
      <c r="T232" s="10">
        <v>75.736000000000004</v>
      </c>
      <c r="U232" s="11" t="s">
        <v>133</v>
      </c>
      <c r="V232" s="7" t="str">
        <v/>
      </c>
      <c r="W232" s="7" t="str">
        <v/>
      </c>
      <c r="Y232" s="8" t="s">
        <v>130</v>
      </c>
      <c r="Z232" s="7">
        <f t="shared" si="88"/>
        <v>78</v>
      </c>
      <c r="AA232" s="10">
        <v>75.736000000000004</v>
      </c>
      <c r="AB232" s="11" t="s">
        <v>133</v>
      </c>
      <c r="AC232" s="7" t="str">
        <v/>
      </c>
      <c r="AD232" s="7" t="str">
        <v/>
      </c>
      <c r="AF232" s="8" t="s">
        <v>130</v>
      </c>
      <c r="AG232" s="7">
        <f t="shared" si="89"/>
        <v>78</v>
      </c>
      <c r="AH232" s="10">
        <v>75.736000000000004</v>
      </c>
      <c r="AI232" s="11" t="s">
        <v>133</v>
      </c>
      <c r="AJ232" s="7" t="str">
        <v/>
      </c>
      <c r="AK232" s="7" t="str">
        <v/>
      </c>
      <c r="AM232" s="8" t="s">
        <v>130</v>
      </c>
      <c r="AN232" s="7">
        <f t="shared" si="90"/>
        <v>78</v>
      </c>
      <c r="AO232" s="10">
        <v>75.736000000000004</v>
      </c>
      <c r="AP232" s="11" t="s">
        <v>133</v>
      </c>
      <c r="AQ232" s="7" t="str">
        <v/>
      </c>
      <c r="AR232" s="7" t="str">
        <v/>
      </c>
      <c r="AT232" s="8" t="s">
        <v>130</v>
      </c>
      <c r="AU232" s="7">
        <f t="shared" si="91"/>
        <v>78</v>
      </c>
      <c r="AV232" s="10">
        <v>75.736000000000004</v>
      </c>
      <c r="AW232" s="11" t="s">
        <v>133</v>
      </c>
      <c r="AX232" s="7" t="str">
        <v/>
      </c>
      <c r="AY232" s="7" t="str">
        <v/>
      </c>
      <c r="BA232" s="8" t="s">
        <v>130</v>
      </c>
      <c r="BB232" s="7">
        <f t="shared" si="92"/>
        <v>78</v>
      </c>
      <c r="BC232" s="10">
        <v>75.736000000000004</v>
      </c>
      <c r="BD232" s="11" t="s">
        <v>133</v>
      </c>
      <c r="BE232" s="7" t="str">
        <v/>
      </c>
      <c r="BF232" s="7" t="str">
        <v/>
      </c>
      <c r="BH232" s="8" t="s">
        <v>130</v>
      </c>
      <c r="BI232" s="7">
        <f t="shared" si="93"/>
        <v>78</v>
      </c>
      <c r="BJ232" s="10">
        <v>75.736000000000004</v>
      </c>
      <c r="BK232" s="11" t="s">
        <v>133</v>
      </c>
      <c r="BL232" s="7" t="str">
        <v/>
      </c>
      <c r="BM232" s="7" t="str">
        <v/>
      </c>
      <c r="BO232" s="8" t="s">
        <v>130</v>
      </c>
      <c r="BP232" s="7">
        <f t="shared" si="94"/>
        <v>78</v>
      </c>
      <c r="BQ232" s="10">
        <v>75.736000000000004</v>
      </c>
      <c r="BR232" s="11" t="s">
        <v>133</v>
      </c>
      <c r="BS232" s="7" t="str">
        <v/>
      </c>
      <c r="BT232" s="7" t="str">
        <v/>
      </c>
      <c r="BV232" s="8" t="s">
        <v>130</v>
      </c>
      <c r="BW232" s="7">
        <f t="shared" si="95"/>
        <v>78</v>
      </c>
      <c r="BX232" s="10">
        <v>75.736000000000004</v>
      </c>
      <c r="BY232" s="11" t="s">
        <v>133</v>
      </c>
      <c r="BZ232" s="7" t="str">
        <v/>
      </c>
      <c r="CA232" s="7" t="str">
        <v/>
      </c>
      <c r="CC232" s="8" t="s">
        <v>130</v>
      </c>
      <c r="CD232" s="7">
        <f t="shared" si="96"/>
        <v>78</v>
      </c>
      <c r="CE232" s="10">
        <v>75.736000000000004</v>
      </c>
      <c r="CF232" s="11" t="s">
        <v>133</v>
      </c>
      <c r="CG232" s="7" t="str">
        <v/>
      </c>
      <c r="CH232" s="7" t="str">
        <v/>
      </c>
      <c r="CJ232" s="8" t="s">
        <v>130</v>
      </c>
      <c r="CK232" s="7">
        <f t="shared" si="97"/>
        <v>78</v>
      </c>
      <c r="CL232" s="10">
        <v>75.736000000000004</v>
      </c>
      <c r="CM232" s="11" t="s">
        <v>133</v>
      </c>
      <c r="CN232" s="7" t="str">
        <v/>
      </c>
      <c r="CO232" s="7" t="str">
        <v/>
      </c>
      <c r="CQ232" s="8" t="s">
        <v>130</v>
      </c>
      <c r="CR232" s="7">
        <f t="shared" si="98"/>
        <v>78</v>
      </c>
      <c r="CS232" s="10">
        <v>75.736000000000004</v>
      </c>
      <c r="CT232" s="11" t="s">
        <v>133</v>
      </c>
      <c r="CU232" s="7" t="str">
        <v/>
      </c>
      <c r="CV232" s="7" t="str">
        <v/>
      </c>
      <c r="CX232" s="8" t="s">
        <v>130</v>
      </c>
      <c r="CY232" s="7">
        <f t="shared" si="99"/>
        <v>78</v>
      </c>
      <c r="CZ232" s="10">
        <v>75.736000000000004</v>
      </c>
      <c r="DA232" s="11" t="s">
        <v>133</v>
      </c>
      <c r="DB232" s="7" t="str">
        <v/>
      </c>
      <c r="DC232" s="7" t="str">
        <v/>
      </c>
      <c r="DE232" s="8" t="s">
        <v>130</v>
      </c>
      <c r="DF232" s="7">
        <f t="shared" si="100"/>
        <v>78</v>
      </c>
      <c r="DG232" s="10">
        <v>75.736000000000004</v>
      </c>
      <c r="DH232" s="11" t="s">
        <v>133</v>
      </c>
      <c r="DI232" s="7" t="str">
        <v/>
      </c>
      <c r="DJ232" s="7" t="str">
        <v/>
      </c>
      <c r="DL232" s="8" t="s">
        <v>130</v>
      </c>
      <c r="DM232" s="7">
        <f t="shared" si="101"/>
        <v>78</v>
      </c>
      <c r="DN232" s="10">
        <v>75.736000000000004</v>
      </c>
      <c r="DO232" s="11" t="s">
        <v>133</v>
      </c>
      <c r="DP232" s="7" t="str">
        <v/>
      </c>
      <c r="DQ232" s="7" t="str">
        <v/>
      </c>
      <c r="DS232" s="8" t="s">
        <v>130</v>
      </c>
      <c r="DT232" s="7">
        <f t="shared" si="102"/>
        <v>78</v>
      </c>
      <c r="DU232" s="10">
        <v>75.736000000000004</v>
      </c>
      <c r="DV232" s="11" t="s">
        <v>133</v>
      </c>
      <c r="DW232" s="7" t="str">
        <v/>
      </c>
      <c r="DX232" s="7" t="str">
        <v/>
      </c>
      <c r="DZ232" s="8" t="s">
        <v>130</v>
      </c>
      <c r="EA232" s="7">
        <f t="shared" si="103"/>
        <v>78</v>
      </c>
      <c r="EB232" s="10">
        <v>75.736000000000004</v>
      </c>
      <c r="EC232" s="11" t="s">
        <v>133</v>
      </c>
      <c r="ED232" s="7" t="str">
        <v/>
      </c>
      <c r="EE232" s="7" t="str">
        <v/>
      </c>
      <c r="EG232" s="8" t="s">
        <v>130</v>
      </c>
      <c r="EH232" s="7">
        <f t="shared" si="104"/>
        <v>78</v>
      </c>
      <c r="EI232" s="10">
        <v>75.736000000000004</v>
      </c>
      <c r="EJ232" s="11" t="s">
        <v>133</v>
      </c>
      <c r="EK232" s="7" t="str">
        <v/>
      </c>
      <c r="EL232" s="7" t="str">
        <v/>
      </c>
      <c r="EN232" s="8" t="s">
        <v>130</v>
      </c>
      <c r="EO232" s="7">
        <f t="shared" si="105"/>
        <v>78</v>
      </c>
      <c r="EP232" s="10">
        <v>75.736000000000004</v>
      </c>
      <c r="EQ232" s="11" t="s">
        <v>133</v>
      </c>
      <c r="ER232" s="7" t="str">
        <v/>
      </c>
      <c r="ES232" s="7" t="str">
        <v/>
      </c>
      <c r="EU232" s="8" t="s">
        <v>130</v>
      </c>
      <c r="EV232" s="7">
        <f t="shared" si="106"/>
        <v>78</v>
      </c>
      <c r="EW232" s="10">
        <v>75.736000000000004</v>
      </c>
      <c r="EX232" s="11" t="s">
        <v>133</v>
      </c>
      <c r="EY232" s="7" t="str">
        <v/>
      </c>
      <c r="EZ232" s="7" t="str">
        <v/>
      </c>
      <c r="FB232" s="8" t="s">
        <v>130</v>
      </c>
      <c r="FC232" s="7">
        <f t="shared" si="107"/>
        <v>78</v>
      </c>
      <c r="FD232" s="10">
        <v>75.736000000000004</v>
      </c>
      <c r="FE232" s="11" t="s">
        <v>133</v>
      </c>
      <c r="FF232" s="7" t="str">
        <v/>
      </c>
      <c r="FG232" s="7" t="str">
        <v/>
      </c>
      <c r="FI232" s="8" t="s">
        <v>130</v>
      </c>
      <c r="FJ232" s="7">
        <f t="shared" si="108"/>
        <v>78</v>
      </c>
      <c r="FK232" s="10">
        <v>75.736000000000004</v>
      </c>
      <c r="FL232" s="11" t="s">
        <v>133</v>
      </c>
      <c r="FM232" s="7" t="str">
        <v/>
      </c>
      <c r="FN232" s="7" t="str">
        <v/>
      </c>
      <c r="FP232" s="8" t="s">
        <v>130</v>
      </c>
      <c r="FQ232" s="7">
        <f t="shared" si="109"/>
        <v>78</v>
      </c>
      <c r="FR232" s="10">
        <v>75.736000000000004</v>
      </c>
      <c r="FS232" s="11" t="s">
        <v>133</v>
      </c>
      <c r="FT232" s="7" t="str">
        <v/>
      </c>
      <c r="FU232" s="7" t="str">
        <v/>
      </c>
      <c r="FW232" s="8" t="s">
        <v>130</v>
      </c>
      <c r="FX232" s="7">
        <f t="shared" si="110"/>
        <v>78</v>
      </c>
      <c r="FY232" s="10">
        <v>75.736000000000004</v>
      </c>
      <c r="FZ232" s="11" t="s">
        <v>133</v>
      </c>
      <c r="GA232" s="7" t="str">
        <v/>
      </c>
      <c r="GB232" s="7" t="str">
        <v/>
      </c>
    </row>
    <row r="233" spans="2:184" ht="15.75" x14ac:dyDescent="0.25">
      <c r="B233" s="82">
        <f t="shared" si="111"/>
        <v>9707</v>
      </c>
      <c r="C233" s="8" t="s">
        <v>131</v>
      </c>
      <c r="D233" s="7">
        <f t="shared" si="84"/>
        <v>79</v>
      </c>
      <c r="E233" s="10">
        <v>9.7070000000000007</v>
      </c>
      <c r="F233" s="11" t="s">
        <v>134</v>
      </c>
      <c r="G233" s="7" t="str">
        <v/>
      </c>
      <c r="H233" s="7" t="str">
        <v/>
      </c>
      <c r="J233" s="16">
        <f t="shared" si="85"/>
        <v>9711</v>
      </c>
      <c r="K233" s="8" t="s">
        <v>131</v>
      </c>
      <c r="L233" s="7">
        <f t="shared" si="86"/>
        <v>79</v>
      </c>
      <c r="M233" s="10">
        <v>9.7110000000000003</v>
      </c>
      <c r="N233" s="11" t="s">
        <v>134</v>
      </c>
      <c r="O233" s="7" t="str">
        <v/>
      </c>
      <c r="P233" s="7" t="str">
        <v/>
      </c>
      <c r="R233" s="8" t="s">
        <v>131</v>
      </c>
      <c r="S233" s="7">
        <f t="shared" si="87"/>
        <v>79</v>
      </c>
      <c r="T233" s="10">
        <v>9.7110000000000003</v>
      </c>
      <c r="U233" s="11" t="s">
        <v>134</v>
      </c>
      <c r="V233" s="7" t="str">
        <v/>
      </c>
      <c r="W233" s="7" t="str">
        <v/>
      </c>
      <c r="Y233" s="8" t="s">
        <v>131</v>
      </c>
      <c r="Z233" s="7">
        <f t="shared" si="88"/>
        <v>79</v>
      </c>
      <c r="AA233" s="10">
        <v>9.7110000000000003</v>
      </c>
      <c r="AB233" s="11" t="s">
        <v>134</v>
      </c>
      <c r="AC233" s="7" t="str">
        <v/>
      </c>
      <c r="AD233" s="7" t="str">
        <v/>
      </c>
      <c r="AF233" s="8" t="s">
        <v>131</v>
      </c>
      <c r="AG233" s="7">
        <f t="shared" si="89"/>
        <v>79</v>
      </c>
      <c r="AH233" s="10">
        <v>9.7110000000000003</v>
      </c>
      <c r="AI233" s="11" t="s">
        <v>134</v>
      </c>
      <c r="AJ233" s="7" t="str">
        <v/>
      </c>
      <c r="AK233" s="7" t="str">
        <v/>
      </c>
      <c r="AM233" s="8" t="s">
        <v>131</v>
      </c>
      <c r="AN233" s="7">
        <f t="shared" si="90"/>
        <v>79</v>
      </c>
      <c r="AO233" s="10">
        <v>9.7110000000000003</v>
      </c>
      <c r="AP233" s="11" t="s">
        <v>134</v>
      </c>
      <c r="AQ233" s="7" t="str">
        <v/>
      </c>
      <c r="AR233" s="7" t="str">
        <v/>
      </c>
      <c r="AT233" s="8" t="s">
        <v>131</v>
      </c>
      <c r="AU233" s="7">
        <f t="shared" si="91"/>
        <v>79</v>
      </c>
      <c r="AV233" s="10">
        <v>9.7110000000000003</v>
      </c>
      <c r="AW233" s="11" t="s">
        <v>134</v>
      </c>
      <c r="AX233" s="7" t="str">
        <v/>
      </c>
      <c r="AY233" s="7" t="str">
        <v/>
      </c>
      <c r="BA233" s="8" t="s">
        <v>131</v>
      </c>
      <c r="BB233" s="7">
        <f t="shared" si="92"/>
        <v>79</v>
      </c>
      <c r="BC233" s="10">
        <v>9.7110000000000003</v>
      </c>
      <c r="BD233" s="11" t="s">
        <v>134</v>
      </c>
      <c r="BE233" s="7" t="str">
        <v/>
      </c>
      <c r="BF233" s="7" t="str">
        <v/>
      </c>
      <c r="BH233" s="8" t="s">
        <v>131</v>
      </c>
      <c r="BI233" s="7">
        <f t="shared" si="93"/>
        <v>79</v>
      </c>
      <c r="BJ233" s="10">
        <v>9.7110000000000003</v>
      </c>
      <c r="BK233" s="11" t="s">
        <v>134</v>
      </c>
      <c r="BL233" s="7" t="str">
        <v/>
      </c>
      <c r="BM233" s="7" t="str">
        <v/>
      </c>
      <c r="BO233" s="8" t="s">
        <v>131</v>
      </c>
      <c r="BP233" s="7">
        <f t="shared" si="94"/>
        <v>79</v>
      </c>
      <c r="BQ233" s="10">
        <v>9.7110000000000003</v>
      </c>
      <c r="BR233" s="11" t="s">
        <v>134</v>
      </c>
      <c r="BS233" s="7" t="str">
        <v/>
      </c>
      <c r="BT233" s="7" t="str">
        <v/>
      </c>
      <c r="BV233" s="8" t="s">
        <v>131</v>
      </c>
      <c r="BW233" s="7">
        <f t="shared" si="95"/>
        <v>79</v>
      </c>
      <c r="BX233" s="10">
        <v>9.7110000000000003</v>
      </c>
      <c r="BY233" s="11" t="s">
        <v>134</v>
      </c>
      <c r="BZ233" s="7" t="str">
        <v/>
      </c>
      <c r="CA233" s="7" t="str">
        <v/>
      </c>
      <c r="CC233" s="8" t="s">
        <v>131</v>
      </c>
      <c r="CD233" s="7">
        <f t="shared" si="96"/>
        <v>79</v>
      </c>
      <c r="CE233" s="10">
        <v>9.7110000000000003</v>
      </c>
      <c r="CF233" s="11" t="s">
        <v>134</v>
      </c>
      <c r="CG233" s="7" t="str">
        <v/>
      </c>
      <c r="CH233" s="7" t="str">
        <v/>
      </c>
      <c r="CJ233" s="8" t="s">
        <v>131</v>
      </c>
      <c r="CK233" s="7">
        <f t="shared" si="97"/>
        <v>79</v>
      </c>
      <c r="CL233" s="10">
        <v>9.7110000000000003</v>
      </c>
      <c r="CM233" s="11" t="s">
        <v>134</v>
      </c>
      <c r="CN233" s="7" t="str">
        <v/>
      </c>
      <c r="CO233" s="7" t="str">
        <v/>
      </c>
      <c r="CQ233" s="8" t="s">
        <v>131</v>
      </c>
      <c r="CR233" s="7">
        <f t="shared" si="98"/>
        <v>79</v>
      </c>
      <c r="CS233" s="10">
        <v>9.7110000000000003</v>
      </c>
      <c r="CT233" s="11" t="s">
        <v>134</v>
      </c>
      <c r="CU233" s="7" t="str">
        <v/>
      </c>
      <c r="CV233" s="7" t="str">
        <v/>
      </c>
      <c r="CX233" s="8" t="s">
        <v>131</v>
      </c>
      <c r="CY233" s="7">
        <f t="shared" si="99"/>
        <v>79</v>
      </c>
      <c r="CZ233" s="10">
        <v>9.7110000000000003</v>
      </c>
      <c r="DA233" s="11" t="s">
        <v>134</v>
      </c>
      <c r="DB233" s="7" t="str">
        <v/>
      </c>
      <c r="DC233" s="7" t="str">
        <v/>
      </c>
      <c r="DE233" s="8" t="s">
        <v>131</v>
      </c>
      <c r="DF233" s="7">
        <f t="shared" si="100"/>
        <v>79</v>
      </c>
      <c r="DG233" s="10">
        <v>9.7110000000000003</v>
      </c>
      <c r="DH233" s="11" t="s">
        <v>134</v>
      </c>
      <c r="DI233" s="7" t="str">
        <v/>
      </c>
      <c r="DJ233" s="7" t="str">
        <v/>
      </c>
      <c r="DL233" s="8" t="s">
        <v>131</v>
      </c>
      <c r="DM233" s="7">
        <f t="shared" si="101"/>
        <v>79</v>
      </c>
      <c r="DN233" s="10">
        <v>9.7110000000000003</v>
      </c>
      <c r="DO233" s="11" t="s">
        <v>134</v>
      </c>
      <c r="DP233" s="7" t="str">
        <v/>
      </c>
      <c r="DQ233" s="7" t="str">
        <v/>
      </c>
      <c r="DS233" s="8" t="s">
        <v>131</v>
      </c>
      <c r="DT233" s="7">
        <f t="shared" si="102"/>
        <v>79</v>
      </c>
      <c r="DU233" s="10">
        <v>9.7110000000000003</v>
      </c>
      <c r="DV233" s="11" t="s">
        <v>134</v>
      </c>
      <c r="DW233" s="7" t="str">
        <v/>
      </c>
      <c r="DX233" s="7" t="str">
        <v/>
      </c>
      <c r="DZ233" s="8" t="s">
        <v>131</v>
      </c>
      <c r="EA233" s="7">
        <f t="shared" si="103"/>
        <v>79</v>
      </c>
      <c r="EB233" s="10">
        <v>9.7110000000000003</v>
      </c>
      <c r="EC233" s="11" t="s">
        <v>134</v>
      </c>
      <c r="ED233" s="7" t="str">
        <v/>
      </c>
      <c r="EE233" s="7" t="str">
        <v/>
      </c>
      <c r="EG233" s="8" t="s">
        <v>131</v>
      </c>
      <c r="EH233" s="7">
        <f t="shared" si="104"/>
        <v>79</v>
      </c>
      <c r="EI233" s="10">
        <v>9.7110000000000003</v>
      </c>
      <c r="EJ233" s="11" t="s">
        <v>134</v>
      </c>
      <c r="EK233" s="7" t="str">
        <v/>
      </c>
      <c r="EL233" s="7" t="str">
        <v/>
      </c>
      <c r="EN233" s="8" t="s">
        <v>131</v>
      </c>
      <c r="EO233" s="7">
        <f t="shared" si="105"/>
        <v>79</v>
      </c>
      <c r="EP233" s="10">
        <v>9.7110000000000003</v>
      </c>
      <c r="EQ233" s="11" t="s">
        <v>134</v>
      </c>
      <c r="ER233" s="7" t="str">
        <v/>
      </c>
      <c r="ES233" s="7" t="str">
        <v/>
      </c>
      <c r="EU233" s="8" t="s">
        <v>131</v>
      </c>
      <c r="EV233" s="7">
        <f t="shared" si="106"/>
        <v>79</v>
      </c>
      <c r="EW233" s="10">
        <v>9.7110000000000003</v>
      </c>
      <c r="EX233" s="11" t="s">
        <v>134</v>
      </c>
      <c r="EY233" s="7" t="str">
        <v/>
      </c>
      <c r="EZ233" s="7" t="str">
        <v/>
      </c>
      <c r="FB233" s="8" t="s">
        <v>131</v>
      </c>
      <c r="FC233" s="7">
        <f t="shared" si="107"/>
        <v>79</v>
      </c>
      <c r="FD233" s="10">
        <v>9.7110000000000003</v>
      </c>
      <c r="FE233" s="11" t="s">
        <v>134</v>
      </c>
      <c r="FF233" s="7" t="str">
        <v/>
      </c>
      <c r="FG233" s="7" t="str">
        <v/>
      </c>
      <c r="FI233" s="8" t="s">
        <v>131</v>
      </c>
      <c r="FJ233" s="7">
        <f t="shared" si="108"/>
        <v>79</v>
      </c>
      <c r="FK233" s="10">
        <v>9.7110000000000003</v>
      </c>
      <c r="FL233" s="11" t="s">
        <v>134</v>
      </c>
      <c r="FM233" s="7" t="str">
        <v/>
      </c>
      <c r="FN233" s="7" t="str">
        <v/>
      </c>
      <c r="FP233" s="8" t="s">
        <v>131</v>
      </c>
      <c r="FQ233" s="7">
        <f t="shared" si="109"/>
        <v>79</v>
      </c>
      <c r="FR233" s="10">
        <v>9.7110000000000003</v>
      </c>
      <c r="FS233" s="11" t="s">
        <v>134</v>
      </c>
      <c r="FT233" s="7" t="str">
        <v/>
      </c>
      <c r="FU233" s="7" t="str">
        <v/>
      </c>
      <c r="FW233" s="8" t="s">
        <v>131</v>
      </c>
      <c r="FX233" s="7">
        <f t="shared" si="110"/>
        <v>79</v>
      </c>
      <c r="FY233" s="10">
        <v>9.7110000000000003</v>
      </c>
      <c r="FZ233" s="11" t="s">
        <v>134</v>
      </c>
      <c r="GA233" s="7" t="str">
        <v/>
      </c>
      <c r="GB233" s="7" t="str">
        <v/>
      </c>
    </row>
    <row r="234" spans="2:184" ht="15.75" x14ac:dyDescent="0.25">
      <c r="B234" s="82">
        <f t="shared" si="111"/>
        <v>11439</v>
      </c>
      <c r="C234" s="8" t="s">
        <v>131</v>
      </c>
      <c r="D234" s="7">
        <f t="shared" si="84"/>
        <v>79</v>
      </c>
      <c r="E234" s="10">
        <v>11.439</v>
      </c>
      <c r="F234" s="11" t="s">
        <v>135</v>
      </c>
      <c r="G234" s="7" t="str">
        <v/>
      </c>
      <c r="H234" s="7" t="str">
        <v/>
      </c>
      <c r="J234" s="16">
        <f t="shared" si="85"/>
        <v>11439</v>
      </c>
      <c r="K234" s="8" t="s">
        <v>131</v>
      </c>
      <c r="L234" s="7">
        <f t="shared" si="86"/>
        <v>79</v>
      </c>
      <c r="M234" s="10">
        <v>11.439</v>
      </c>
      <c r="N234" s="11" t="s">
        <v>135</v>
      </c>
      <c r="O234" s="7" t="str">
        <v/>
      </c>
      <c r="P234" s="7" t="str">
        <v/>
      </c>
      <c r="R234" s="8" t="s">
        <v>131</v>
      </c>
      <c r="S234" s="7">
        <f t="shared" si="87"/>
        <v>79</v>
      </c>
      <c r="T234" s="10">
        <v>11.439</v>
      </c>
      <c r="U234" s="11" t="s">
        <v>135</v>
      </c>
      <c r="V234" s="7" t="str">
        <v/>
      </c>
      <c r="W234" s="7" t="str">
        <v/>
      </c>
      <c r="Y234" s="8" t="s">
        <v>131</v>
      </c>
      <c r="Z234" s="7">
        <f t="shared" si="88"/>
        <v>79</v>
      </c>
      <c r="AA234" s="10">
        <v>11.439</v>
      </c>
      <c r="AB234" s="11" t="s">
        <v>135</v>
      </c>
      <c r="AC234" s="7" t="str">
        <v/>
      </c>
      <c r="AD234" s="7" t="str">
        <v/>
      </c>
      <c r="AF234" s="8" t="s">
        <v>131</v>
      </c>
      <c r="AG234" s="7">
        <f t="shared" si="89"/>
        <v>79</v>
      </c>
      <c r="AH234" s="10">
        <v>11.439</v>
      </c>
      <c r="AI234" s="11" t="s">
        <v>135</v>
      </c>
      <c r="AJ234" s="7" t="str">
        <v/>
      </c>
      <c r="AK234" s="7" t="str">
        <v/>
      </c>
      <c r="AM234" s="8" t="s">
        <v>131</v>
      </c>
      <c r="AN234" s="7">
        <f t="shared" si="90"/>
        <v>79</v>
      </c>
      <c r="AO234" s="10">
        <v>11.439</v>
      </c>
      <c r="AP234" s="11" t="s">
        <v>135</v>
      </c>
      <c r="AQ234" s="7" t="str">
        <v/>
      </c>
      <c r="AR234" s="7" t="str">
        <v/>
      </c>
      <c r="AT234" s="8" t="s">
        <v>131</v>
      </c>
      <c r="AU234" s="7">
        <f t="shared" si="91"/>
        <v>79</v>
      </c>
      <c r="AV234" s="10">
        <v>11.439</v>
      </c>
      <c r="AW234" s="11" t="s">
        <v>135</v>
      </c>
      <c r="AX234" s="7" t="str">
        <v/>
      </c>
      <c r="AY234" s="7" t="str">
        <v/>
      </c>
      <c r="BA234" s="8" t="s">
        <v>131</v>
      </c>
      <c r="BB234" s="7">
        <f t="shared" si="92"/>
        <v>79</v>
      </c>
      <c r="BC234" s="10">
        <v>11.439</v>
      </c>
      <c r="BD234" s="11" t="s">
        <v>135</v>
      </c>
      <c r="BE234" s="7" t="str">
        <v/>
      </c>
      <c r="BF234" s="7" t="str">
        <v/>
      </c>
      <c r="BH234" s="8" t="s">
        <v>131</v>
      </c>
      <c r="BI234" s="7">
        <f t="shared" si="93"/>
        <v>79</v>
      </c>
      <c r="BJ234" s="10">
        <v>11.439</v>
      </c>
      <c r="BK234" s="11" t="s">
        <v>135</v>
      </c>
      <c r="BL234" s="7" t="str">
        <v/>
      </c>
      <c r="BM234" s="7" t="str">
        <v/>
      </c>
      <c r="BO234" s="8" t="s">
        <v>131</v>
      </c>
      <c r="BP234" s="7">
        <f t="shared" si="94"/>
        <v>79</v>
      </c>
      <c r="BQ234" s="10">
        <v>11.439</v>
      </c>
      <c r="BR234" s="11" t="s">
        <v>135</v>
      </c>
      <c r="BS234" s="7" t="str">
        <v/>
      </c>
      <c r="BT234" s="7" t="str">
        <v/>
      </c>
      <c r="BV234" s="8" t="s">
        <v>131</v>
      </c>
      <c r="BW234" s="7">
        <f t="shared" si="95"/>
        <v>79</v>
      </c>
      <c r="BX234" s="10">
        <v>11.439</v>
      </c>
      <c r="BY234" s="11" t="s">
        <v>135</v>
      </c>
      <c r="BZ234" s="7" t="str">
        <v/>
      </c>
      <c r="CA234" s="7" t="str">
        <v/>
      </c>
      <c r="CC234" s="8" t="s">
        <v>131</v>
      </c>
      <c r="CD234" s="7">
        <f t="shared" si="96"/>
        <v>79</v>
      </c>
      <c r="CE234" s="10">
        <v>11.439</v>
      </c>
      <c r="CF234" s="11" t="s">
        <v>135</v>
      </c>
      <c r="CG234" s="7" t="str">
        <v/>
      </c>
      <c r="CH234" s="7" t="str">
        <v/>
      </c>
      <c r="CJ234" s="8" t="s">
        <v>131</v>
      </c>
      <c r="CK234" s="7">
        <f t="shared" si="97"/>
        <v>79</v>
      </c>
      <c r="CL234" s="10">
        <v>11.439</v>
      </c>
      <c r="CM234" s="11" t="s">
        <v>135</v>
      </c>
      <c r="CN234" s="7" t="str">
        <v/>
      </c>
      <c r="CO234" s="7" t="str">
        <v/>
      </c>
      <c r="CQ234" s="8" t="s">
        <v>131</v>
      </c>
      <c r="CR234" s="7">
        <f t="shared" si="98"/>
        <v>79</v>
      </c>
      <c r="CS234" s="10">
        <v>11.439</v>
      </c>
      <c r="CT234" s="11" t="s">
        <v>135</v>
      </c>
      <c r="CU234" s="7" t="str">
        <v/>
      </c>
      <c r="CV234" s="7" t="str">
        <v/>
      </c>
      <c r="CX234" s="8" t="s">
        <v>131</v>
      </c>
      <c r="CY234" s="7">
        <f t="shared" si="99"/>
        <v>79</v>
      </c>
      <c r="CZ234" s="10">
        <v>11.439</v>
      </c>
      <c r="DA234" s="11" t="s">
        <v>135</v>
      </c>
      <c r="DB234" s="7" t="str">
        <v/>
      </c>
      <c r="DC234" s="7" t="str">
        <v/>
      </c>
      <c r="DE234" s="8" t="s">
        <v>131</v>
      </c>
      <c r="DF234" s="7">
        <f t="shared" si="100"/>
        <v>79</v>
      </c>
      <c r="DG234" s="10">
        <v>11.439</v>
      </c>
      <c r="DH234" s="11" t="s">
        <v>135</v>
      </c>
      <c r="DI234" s="7" t="str">
        <v/>
      </c>
      <c r="DJ234" s="7" t="str">
        <v/>
      </c>
      <c r="DL234" s="8" t="s">
        <v>131</v>
      </c>
      <c r="DM234" s="7">
        <f t="shared" si="101"/>
        <v>79</v>
      </c>
      <c r="DN234" s="10">
        <v>11.439</v>
      </c>
      <c r="DO234" s="11" t="s">
        <v>135</v>
      </c>
      <c r="DP234" s="7" t="str">
        <v/>
      </c>
      <c r="DQ234" s="7" t="str">
        <v/>
      </c>
      <c r="DS234" s="8" t="s">
        <v>131</v>
      </c>
      <c r="DT234" s="7">
        <f t="shared" si="102"/>
        <v>79</v>
      </c>
      <c r="DU234" s="10">
        <v>11.439</v>
      </c>
      <c r="DV234" s="11" t="s">
        <v>135</v>
      </c>
      <c r="DW234" s="7" t="str">
        <v/>
      </c>
      <c r="DX234" s="7" t="str">
        <v/>
      </c>
      <c r="DZ234" s="8" t="s">
        <v>131</v>
      </c>
      <c r="EA234" s="7">
        <f t="shared" si="103"/>
        <v>79</v>
      </c>
      <c r="EB234" s="10">
        <v>11.439</v>
      </c>
      <c r="EC234" s="11" t="s">
        <v>135</v>
      </c>
      <c r="ED234" s="7" t="str">
        <v/>
      </c>
      <c r="EE234" s="7" t="str">
        <v/>
      </c>
      <c r="EG234" s="8" t="s">
        <v>131</v>
      </c>
      <c r="EH234" s="7">
        <f t="shared" si="104"/>
        <v>79</v>
      </c>
      <c r="EI234" s="10">
        <v>11.439</v>
      </c>
      <c r="EJ234" s="11" t="s">
        <v>135</v>
      </c>
      <c r="EK234" s="7" t="str">
        <v/>
      </c>
      <c r="EL234" s="7" t="str">
        <v/>
      </c>
      <c r="EN234" s="8" t="s">
        <v>131</v>
      </c>
      <c r="EO234" s="7">
        <f t="shared" si="105"/>
        <v>79</v>
      </c>
      <c r="EP234" s="10">
        <v>11.439</v>
      </c>
      <c r="EQ234" s="11" t="s">
        <v>135</v>
      </c>
      <c r="ER234" s="7" t="str">
        <v/>
      </c>
      <c r="ES234" s="7" t="str">
        <v/>
      </c>
      <c r="EU234" s="8" t="s">
        <v>131</v>
      </c>
      <c r="EV234" s="7">
        <f t="shared" si="106"/>
        <v>79</v>
      </c>
      <c r="EW234" s="10">
        <v>11.439</v>
      </c>
      <c r="EX234" s="11" t="s">
        <v>135</v>
      </c>
      <c r="EY234" s="7" t="str">
        <v/>
      </c>
      <c r="EZ234" s="7" t="str">
        <v/>
      </c>
      <c r="FB234" s="8" t="s">
        <v>131</v>
      </c>
      <c r="FC234" s="7">
        <f t="shared" si="107"/>
        <v>79</v>
      </c>
      <c r="FD234" s="10">
        <v>11.439</v>
      </c>
      <c r="FE234" s="11" t="s">
        <v>135</v>
      </c>
      <c r="FF234" s="7" t="str">
        <v/>
      </c>
      <c r="FG234" s="7" t="str">
        <v/>
      </c>
      <c r="FI234" s="8" t="s">
        <v>131</v>
      </c>
      <c r="FJ234" s="7">
        <f t="shared" si="108"/>
        <v>79</v>
      </c>
      <c r="FK234" s="10">
        <v>11.439</v>
      </c>
      <c r="FL234" s="11" t="s">
        <v>135</v>
      </c>
      <c r="FM234" s="7" t="str">
        <v/>
      </c>
      <c r="FN234" s="7" t="str">
        <v/>
      </c>
      <c r="FP234" s="8" t="s">
        <v>131</v>
      </c>
      <c r="FQ234" s="7">
        <f t="shared" si="109"/>
        <v>79</v>
      </c>
      <c r="FR234" s="10">
        <v>11.439</v>
      </c>
      <c r="FS234" s="11" t="s">
        <v>135</v>
      </c>
      <c r="FT234" s="7" t="str">
        <v/>
      </c>
      <c r="FU234" s="7" t="str">
        <v/>
      </c>
      <c r="FW234" s="8" t="s">
        <v>131</v>
      </c>
      <c r="FX234" s="7">
        <f t="shared" si="110"/>
        <v>79</v>
      </c>
      <c r="FY234" s="10">
        <v>11.439</v>
      </c>
      <c r="FZ234" s="11" t="s">
        <v>135</v>
      </c>
      <c r="GA234" s="7" t="str">
        <v/>
      </c>
      <c r="GB234" s="7" t="str">
        <v/>
      </c>
    </row>
    <row r="235" spans="2:184" ht="15.75" x14ac:dyDescent="0.25">
      <c r="B235" s="82">
        <f t="shared" si="111"/>
        <v>68779</v>
      </c>
      <c r="C235" s="8" t="s">
        <v>131</v>
      </c>
      <c r="D235" s="7">
        <f t="shared" si="84"/>
        <v>79</v>
      </c>
      <c r="E235" s="10">
        <v>68.778999999999996</v>
      </c>
      <c r="F235" s="11" t="s">
        <v>132</v>
      </c>
      <c r="G235" s="7" t="str">
        <v/>
      </c>
      <c r="H235" s="7" t="str">
        <v/>
      </c>
      <c r="J235" s="16">
        <f t="shared" si="85"/>
        <v>68779</v>
      </c>
      <c r="K235" s="8" t="s">
        <v>131</v>
      </c>
      <c r="L235" s="7">
        <f t="shared" si="86"/>
        <v>79</v>
      </c>
      <c r="M235" s="10">
        <v>68.778999999999996</v>
      </c>
      <c r="N235" s="11" t="s">
        <v>132</v>
      </c>
      <c r="O235" s="7" t="str">
        <v/>
      </c>
      <c r="P235" s="7" t="str">
        <v/>
      </c>
      <c r="R235" s="8" t="s">
        <v>131</v>
      </c>
      <c r="S235" s="7">
        <f t="shared" si="87"/>
        <v>79</v>
      </c>
      <c r="T235" s="10">
        <v>68.778999999999996</v>
      </c>
      <c r="U235" s="11" t="s">
        <v>132</v>
      </c>
      <c r="V235" s="7" t="str">
        <v/>
      </c>
      <c r="W235" s="7" t="str">
        <v/>
      </c>
      <c r="Y235" s="8" t="s">
        <v>131</v>
      </c>
      <c r="Z235" s="7">
        <f t="shared" si="88"/>
        <v>79</v>
      </c>
      <c r="AA235" s="10">
        <v>68.778999999999996</v>
      </c>
      <c r="AB235" s="11" t="s">
        <v>132</v>
      </c>
      <c r="AC235" s="7" t="str">
        <v/>
      </c>
      <c r="AD235" s="7" t="str">
        <v/>
      </c>
      <c r="AF235" s="8" t="s">
        <v>131</v>
      </c>
      <c r="AG235" s="7">
        <f t="shared" si="89"/>
        <v>79</v>
      </c>
      <c r="AH235" s="10">
        <v>68.778999999999996</v>
      </c>
      <c r="AI235" s="11" t="s">
        <v>132</v>
      </c>
      <c r="AJ235" s="7" t="str">
        <v/>
      </c>
      <c r="AK235" s="7" t="str">
        <v/>
      </c>
      <c r="AM235" s="8" t="s">
        <v>131</v>
      </c>
      <c r="AN235" s="7">
        <f t="shared" si="90"/>
        <v>79</v>
      </c>
      <c r="AO235" s="10">
        <v>68.778999999999996</v>
      </c>
      <c r="AP235" s="11" t="s">
        <v>132</v>
      </c>
      <c r="AQ235" s="7" t="str">
        <v/>
      </c>
      <c r="AR235" s="7" t="str">
        <v/>
      </c>
      <c r="AT235" s="8" t="s">
        <v>131</v>
      </c>
      <c r="AU235" s="7">
        <f t="shared" si="91"/>
        <v>79</v>
      </c>
      <c r="AV235" s="10">
        <v>68.778999999999996</v>
      </c>
      <c r="AW235" s="11" t="s">
        <v>132</v>
      </c>
      <c r="AX235" s="7" t="str">
        <v/>
      </c>
      <c r="AY235" s="7" t="str">
        <v/>
      </c>
      <c r="BA235" s="8" t="s">
        <v>131</v>
      </c>
      <c r="BB235" s="7">
        <f t="shared" si="92"/>
        <v>79</v>
      </c>
      <c r="BC235" s="10">
        <v>68.778999999999996</v>
      </c>
      <c r="BD235" s="11" t="s">
        <v>132</v>
      </c>
      <c r="BE235" s="7" t="str">
        <v/>
      </c>
      <c r="BF235" s="7" t="str">
        <v/>
      </c>
      <c r="BH235" s="8" t="s">
        <v>131</v>
      </c>
      <c r="BI235" s="7">
        <f t="shared" si="93"/>
        <v>79</v>
      </c>
      <c r="BJ235" s="10">
        <v>68.778999999999996</v>
      </c>
      <c r="BK235" s="11" t="s">
        <v>132</v>
      </c>
      <c r="BL235" s="7" t="str">
        <v/>
      </c>
      <c r="BM235" s="7" t="str">
        <v/>
      </c>
      <c r="BO235" s="8" t="s">
        <v>131</v>
      </c>
      <c r="BP235" s="7">
        <f t="shared" si="94"/>
        <v>79</v>
      </c>
      <c r="BQ235" s="10">
        <v>68.778999999999996</v>
      </c>
      <c r="BR235" s="11" t="s">
        <v>132</v>
      </c>
      <c r="BS235" s="7" t="str">
        <v/>
      </c>
      <c r="BT235" s="7" t="str">
        <v/>
      </c>
      <c r="BV235" s="8" t="s">
        <v>131</v>
      </c>
      <c r="BW235" s="7">
        <f t="shared" si="95"/>
        <v>79</v>
      </c>
      <c r="BX235" s="10">
        <v>68.778999999999996</v>
      </c>
      <c r="BY235" s="11" t="s">
        <v>132</v>
      </c>
      <c r="BZ235" s="7" t="str">
        <v/>
      </c>
      <c r="CA235" s="7" t="str">
        <v/>
      </c>
      <c r="CC235" s="8" t="s">
        <v>131</v>
      </c>
      <c r="CD235" s="7">
        <f t="shared" si="96"/>
        <v>79</v>
      </c>
      <c r="CE235" s="10">
        <v>68.778999999999996</v>
      </c>
      <c r="CF235" s="11" t="s">
        <v>132</v>
      </c>
      <c r="CG235" s="7" t="str">
        <v/>
      </c>
      <c r="CH235" s="7" t="str">
        <v/>
      </c>
      <c r="CJ235" s="8" t="s">
        <v>131</v>
      </c>
      <c r="CK235" s="7">
        <f t="shared" si="97"/>
        <v>79</v>
      </c>
      <c r="CL235" s="10">
        <v>68.778999999999996</v>
      </c>
      <c r="CM235" s="11" t="s">
        <v>132</v>
      </c>
      <c r="CN235" s="7" t="str">
        <v/>
      </c>
      <c r="CO235" s="7" t="str">
        <v/>
      </c>
      <c r="CQ235" s="8" t="s">
        <v>131</v>
      </c>
      <c r="CR235" s="7">
        <f t="shared" si="98"/>
        <v>79</v>
      </c>
      <c r="CS235" s="10">
        <v>68.778999999999996</v>
      </c>
      <c r="CT235" s="11" t="s">
        <v>132</v>
      </c>
      <c r="CU235" s="7" t="str">
        <v/>
      </c>
      <c r="CV235" s="7" t="str">
        <v/>
      </c>
      <c r="CX235" s="8" t="s">
        <v>131</v>
      </c>
      <c r="CY235" s="7">
        <f t="shared" si="99"/>
        <v>79</v>
      </c>
      <c r="CZ235" s="10">
        <v>68.778999999999996</v>
      </c>
      <c r="DA235" s="11" t="s">
        <v>132</v>
      </c>
      <c r="DB235" s="7" t="str">
        <v/>
      </c>
      <c r="DC235" s="7" t="str">
        <v/>
      </c>
      <c r="DE235" s="8" t="s">
        <v>131</v>
      </c>
      <c r="DF235" s="7">
        <f t="shared" si="100"/>
        <v>79</v>
      </c>
      <c r="DG235" s="10">
        <v>68.778999999999996</v>
      </c>
      <c r="DH235" s="11" t="s">
        <v>132</v>
      </c>
      <c r="DI235" s="7" t="str">
        <v/>
      </c>
      <c r="DJ235" s="7" t="str">
        <v/>
      </c>
      <c r="DL235" s="8" t="s">
        <v>131</v>
      </c>
      <c r="DM235" s="7">
        <f t="shared" si="101"/>
        <v>79</v>
      </c>
      <c r="DN235" s="10">
        <v>68.778999999999996</v>
      </c>
      <c r="DO235" s="11" t="s">
        <v>132</v>
      </c>
      <c r="DP235" s="7" t="str">
        <v/>
      </c>
      <c r="DQ235" s="7" t="str">
        <v/>
      </c>
      <c r="DS235" s="8" t="s">
        <v>131</v>
      </c>
      <c r="DT235" s="7">
        <f t="shared" si="102"/>
        <v>79</v>
      </c>
      <c r="DU235" s="10">
        <v>68.778999999999996</v>
      </c>
      <c r="DV235" s="11" t="s">
        <v>132</v>
      </c>
      <c r="DW235" s="7" t="str">
        <v/>
      </c>
      <c r="DX235" s="7" t="str">
        <v/>
      </c>
      <c r="DZ235" s="8" t="s">
        <v>131</v>
      </c>
      <c r="EA235" s="7">
        <f t="shared" si="103"/>
        <v>79</v>
      </c>
      <c r="EB235" s="10">
        <v>68.778999999999996</v>
      </c>
      <c r="EC235" s="11" t="s">
        <v>132</v>
      </c>
      <c r="ED235" s="7" t="str">
        <v/>
      </c>
      <c r="EE235" s="7" t="str">
        <v/>
      </c>
      <c r="EG235" s="8" t="s">
        <v>131</v>
      </c>
      <c r="EH235" s="7">
        <f t="shared" si="104"/>
        <v>79</v>
      </c>
      <c r="EI235" s="10">
        <v>68.778999999999996</v>
      </c>
      <c r="EJ235" s="11" t="s">
        <v>132</v>
      </c>
      <c r="EK235" s="7" t="str">
        <v/>
      </c>
      <c r="EL235" s="7" t="str">
        <v/>
      </c>
      <c r="EN235" s="8" t="s">
        <v>131</v>
      </c>
      <c r="EO235" s="7">
        <f t="shared" si="105"/>
        <v>79</v>
      </c>
      <c r="EP235" s="10">
        <v>68.778999999999996</v>
      </c>
      <c r="EQ235" s="11" t="s">
        <v>132</v>
      </c>
      <c r="ER235" s="7" t="str">
        <v/>
      </c>
      <c r="ES235" s="7" t="str">
        <v/>
      </c>
      <c r="EU235" s="8" t="s">
        <v>131</v>
      </c>
      <c r="EV235" s="7">
        <f t="shared" si="106"/>
        <v>79</v>
      </c>
      <c r="EW235" s="10">
        <v>68.778999999999996</v>
      </c>
      <c r="EX235" s="11" t="s">
        <v>132</v>
      </c>
      <c r="EY235" s="7" t="str">
        <v/>
      </c>
      <c r="EZ235" s="7" t="str">
        <v/>
      </c>
      <c r="FB235" s="8" t="s">
        <v>131</v>
      </c>
      <c r="FC235" s="7">
        <f t="shared" si="107"/>
        <v>79</v>
      </c>
      <c r="FD235" s="10">
        <v>68.778999999999996</v>
      </c>
      <c r="FE235" s="11" t="s">
        <v>132</v>
      </c>
      <c r="FF235" s="7" t="str">
        <v/>
      </c>
      <c r="FG235" s="7" t="str">
        <v/>
      </c>
      <c r="FI235" s="8" t="s">
        <v>131</v>
      </c>
      <c r="FJ235" s="7">
        <f t="shared" si="108"/>
        <v>79</v>
      </c>
      <c r="FK235" s="10">
        <v>68.778999999999996</v>
      </c>
      <c r="FL235" s="11" t="s">
        <v>132</v>
      </c>
      <c r="FM235" s="7" t="str">
        <v/>
      </c>
      <c r="FN235" s="7" t="str">
        <v/>
      </c>
      <c r="FP235" s="8" t="s">
        <v>131</v>
      </c>
      <c r="FQ235" s="7">
        <f t="shared" si="109"/>
        <v>79</v>
      </c>
      <c r="FR235" s="10">
        <v>68.778999999999996</v>
      </c>
      <c r="FS235" s="11" t="s">
        <v>132</v>
      </c>
      <c r="FT235" s="7" t="str">
        <v/>
      </c>
      <c r="FU235" s="7" t="str">
        <v/>
      </c>
      <c r="FW235" s="8" t="s">
        <v>131</v>
      </c>
      <c r="FX235" s="7">
        <f t="shared" si="110"/>
        <v>79</v>
      </c>
      <c r="FY235" s="10">
        <v>68.778999999999996</v>
      </c>
      <c r="FZ235" s="11" t="s">
        <v>132</v>
      </c>
      <c r="GA235" s="7" t="str">
        <v/>
      </c>
      <c r="GB235" s="7" t="str">
        <v/>
      </c>
    </row>
    <row r="236" spans="2:184" ht="15.75" x14ac:dyDescent="0.25">
      <c r="B236" s="82">
        <f t="shared" si="111"/>
        <v>77968</v>
      </c>
      <c r="C236" s="8" t="s">
        <v>131</v>
      </c>
      <c r="D236" s="7">
        <f t="shared" si="84"/>
        <v>79</v>
      </c>
      <c r="E236" s="10">
        <v>77.968000000000004</v>
      </c>
      <c r="F236" s="11" t="s">
        <v>133</v>
      </c>
      <c r="G236" s="7" t="str">
        <v/>
      </c>
      <c r="H236" s="7" t="str">
        <v/>
      </c>
      <c r="J236" s="16">
        <f t="shared" si="85"/>
        <v>77968</v>
      </c>
      <c r="K236" s="8" t="s">
        <v>131</v>
      </c>
      <c r="L236" s="7">
        <f t="shared" si="86"/>
        <v>79</v>
      </c>
      <c r="M236" s="10">
        <v>77.968000000000004</v>
      </c>
      <c r="N236" s="11" t="s">
        <v>133</v>
      </c>
      <c r="O236" s="7" t="str">
        <v/>
      </c>
      <c r="P236" s="7" t="str">
        <v/>
      </c>
      <c r="R236" s="8" t="s">
        <v>131</v>
      </c>
      <c r="S236" s="7">
        <f t="shared" si="87"/>
        <v>79</v>
      </c>
      <c r="T236" s="10">
        <v>77.968000000000004</v>
      </c>
      <c r="U236" s="11" t="s">
        <v>133</v>
      </c>
      <c r="V236" s="7" t="str">
        <v/>
      </c>
      <c r="W236" s="7" t="str">
        <v/>
      </c>
      <c r="Y236" s="8" t="s">
        <v>131</v>
      </c>
      <c r="Z236" s="7">
        <f t="shared" si="88"/>
        <v>79</v>
      </c>
      <c r="AA236" s="10">
        <v>77.968000000000004</v>
      </c>
      <c r="AB236" s="11" t="s">
        <v>133</v>
      </c>
      <c r="AC236" s="7" t="str">
        <v/>
      </c>
      <c r="AD236" s="7" t="str">
        <v/>
      </c>
      <c r="AF236" s="8" t="s">
        <v>131</v>
      </c>
      <c r="AG236" s="7">
        <f t="shared" si="89"/>
        <v>79</v>
      </c>
      <c r="AH236" s="10">
        <v>77.968000000000004</v>
      </c>
      <c r="AI236" s="11" t="s">
        <v>133</v>
      </c>
      <c r="AJ236" s="7" t="str">
        <v/>
      </c>
      <c r="AK236" s="7" t="str">
        <v/>
      </c>
      <c r="AM236" s="8" t="s">
        <v>131</v>
      </c>
      <c r="AN236" s="7">
        <f t="shared" si="90"/>
        <v>79</v>
      </c>
      <c r="AO236" s="10">
        <v>77.968000000000004</v>
      </c>
      <c r="AP236" s="11" t="s">
        <v>133</v>
      </c>
      <c r="AQ236" s="7" t="str">
        <v/>
      </c>
      <c r="AR236" s="7" t="str">
        <v/>
      </c>
      <c r="AT236" s="8" t="s">
        <v>131</v>
      </c>
      <c r="AU236" s="7">
        <f t="shared" si="91"/>
        <v>79</v>
      </c>
      <c r="AV236" s="10">
        <v>77.968000000000004</v>
      </c>
      <c r="AW236" s="11" t="s">
        <v>133</v>
      </c>
      <c r="AX236" s="7" t="str">
        <v/>
      </c>
      <c r="AY236" s="7" t="str">
        <v/>
      </c>
      <c r="BA236" s="8" t="s">
        <v>131</v>
      </c>
      <c r="BB236" s="7">
        <f t="shared" si="92"/>
        <v>79</v>
      </c>
      <c r="BC236" s="10">
        <v>77.968000000000004</v>
      </c>
      <c r="BD236" s="11" t="s">
        <v>133</v>
      </c>
      <c r="BE236" s="7" t="str">
        <v/>
      </c>
      <c r="BF236" s="7" t="str">
        <v/>
      </c>
      <c r="BH236" s="8" t="s">
        <v>131</v>
      </c>
      <c r="BI236" s="7">
        <f t="shared" si="93"/>
        <v>79</v>
      </c>
      <c r="BJ236" s="10">
        <v>77.968000000000004</v>
      </c>
      <c r="BK236" s="11" t="s">
        <v>133</v>
      </c>
      <c r="BL236" s="7" t="str">
        <v/>
      </c>
      <c r="BM236" s="7" t="str">
        <v/>
      </c>
      <c r="BO236" s="8" t="s">
        <v>131</v>
      </c>
      <c r="BP236" s="7">
        <f t="shared" si="94"/>
        <v>79</v>
      </c>
      <c r="BQ236" s="10">
        <v>77.968000000000004</v>
      </c>
      <c r="BR236" s="11" t="s">
        <v>133</v>
      </c>
      <c r="BS236" s="7" t="str">
        <v/>
      </c>
      <c r="BT236" s="7" t="str">
        <v/>
      </c>
      <c r="BV236" s="8" t="s">
        <v>131</v>
      </c>
      <c r="BW236" s="7">
        <f t="shared" si="95"/>
        <v>79</v>
      </c>
      <c r="BX236" s="10">
        <v>77.968000000000004</v>
      </c>
      <c r="BY236" s="11" t="s">
        <v>133</v>
      </c>
      <c r="BZ236" s="7" t="str">
        <v/>
      </c>
      <c r="CA236" s="7" t="str">
        <v/>
      </c>
      <c r="CC236" s="8" t="s">
        <v>131</v>
      </c>
      <c r="CD236" s="7">
        <f t="shared" si="96"/>
        <v>79</v>
      </c>
      <c r="CE236" s="10">
        <v>77.968000000000004</v>
      </c>
      <c r="CF236" s="11" t="s">
        <v>133</v>
      </c>
      <c r="CG236" s="7" t="str">
        <v/>
      </c>
      <c r="CH236" s="7" t="str">
        <v/>
      </c>
      <c r="CJ236" s="8" t="s">
        <v>131</v>
      </c>
      <c r="CK236" s="7">
        <f t="shared" si="97"/>
        <v>79</v>
      </c>
      <c r="CL236" s="10">
        <v>77.968000000000004</v>
      </c>
      <c r="CM236" s="11" t="s">
        <v>133</v>
      </c>
      <c r="CN236" s="7" t="str">
        <v/>
      </c>
      <c r="CO236" s="7" t="str">
        <v/>
      </c>
      <c r="CQ236" s="8" t="s">
        <v>131</v>
      </c>
      <c r="CR236" s="7">
        <f t="shared" si="98"/>
        <v>79</v>
      </c>
      <c r="CS236" s="10">
        <v>77.968000000000004</v>
      </c>
      <c r="CT236" s="11" t="s">
        <v>133</v>
      </c>
      <c r="CU236" s="7" t="str">
        <v/>
      </c>
      <c r="CV236" s="7" t="str">
        <v/>
      </c>
      <c r="CX236" s="8" t="s">
        <v>131</v>
      </c>
      <c r="CY236" s="7">
        <f t="shared" si="99"/>
        <v>79</v>
      </c>
      <c r="CZ236" s="10">
        <v>77.968000000000004</v>
      </c>
      <c r="DA236" s="11" t="s">
        <v>133</v>
      </c>
      <c r="DB236" s="7" t="str">
        <v/>
      </c>
      <c r="DC236" s="7" t="str">
        <v/>
      </c>
      <c r="DE236" s="8" t="s">
        <v>131</v>
      </c>
      <c r="DF236" s="7">
        <f t="shared" si="100"/>
        <v>79</v>
      </c>
      <c r="DG236" s="10">
        <v>77.968000000000004</v>
      </c>
      <c r="DH236" s="11" t="s">
        <v>133</v>
      </c>
      <c r="DI236" s="7" t="str">
        <v/>
      </c>
      <c r="DJ236" s="7" t="str">
        <v/>
      </c>
      <c r="DL236" s="8" t="s">
        <v>131</v>
      </c>
      <c r="DM236" s="7">
        <f t="shared" si="101"/>
        <v>79</v>
      </c>
      <c r="DN236" s="10">
        <v>77.968000000000004</v>
      </c>
      <c r="DO236" s="11" t="s">
        <v>133</v>
      </c>
      <c r="DP236" s="7" t="str">
        <v/>
      </c>
      <c r="DQ236" s="7" t="str">
        <v/>
      </c>
      <c r="DS236" s="8" t="s">
        <v>131</v>
      </c>
      <c r="DT236" s="7">
        <f t="shared" si="102"/>
        <v>79</v>
      </c>
      <c r="DU236" s="10">
        <v>77.968000000000004</v>
      </c>
      <c r="DV236" s="11" t="s">
        <v>133</v>
      </c>
      <c r="DW236" s="7" t="str">
        <v/>
      </c>
      <c r="DX236" s="7" t="str">
        <v/>
      </c>
      <c r="DZ236" s="8" t="s">
        <v>131</v>
      </c>
      <c r="EA236" s="7">
        <f t="shared" si="103"/>
        <v>79</v>
      </c>
      <c r="EB236" s="10">
        <v>77.968000000000004</v>
      </c>
      <c r="EC236" s="11" t="s">
        <v>133</v>
      </c>
      <c r="ED236" s="7" t="str">
        <v/>
      </c>
      <c r="EE236" s="7" t="str">
        <v/>
      </c>
      <c r="EG236" s="8" t="s">
        <v>131</v>
      </c>
      <c r="EH236" s="7">
        <f t="shared" si="104"/>
        <v>79</v>
      </c>
      <c r="EI236" s="10">
        <v>77.968000000000004</v>
      </c>
      <c r="EJ236" s="11" t="s">
        <v>133</v>
      </c>
      <c r="EK236" s="7" t="str">
        <v/>
      </c>
      <c r="EL236" s="7" t="str">
        <v/>
      </c>
      <c r="EN236" s="8" t="s">
        <v>131</v>
      </c>
      <c r="EO236" s="7">
        <f t="shared" si="105"/>
        <v>79</v>
      </c>
      <c r="EP236" s="10">
        <v>77.968000000000004</v>
      </c>
      <c r="EQ236" s="11" t="s">
        <v>133</v>
      </c>
      <c r="ER236" s="7" t="str">
        <v/>
      </c>
      <c r="ES236" s="7" t="str">
        <v/>
      </c>
      <c r="EU236" s="8" t="s">
        <v>131</v>
      </c>
      <c r="EV236" s="7">
        <f t="shared" si="106"/>
        <v>79</v>
      </c>
      <c r="EW236" s="10">
        <v>77.968000000000004</v>
      </c>
      <c r="EX236" s="11" t="s">
        <v>133</v>
      </c>
      <c r="EY236" s="7" t="str">
        <v/>
      </c>
      <c r="EZ236" s="7" t="str">
        <v/>
      </c>
      <c r="FB236" s="8" t="s">
        <v>131</v>
      </c>
      <c r="FC236" s="7">
        <f t="shared" si="107"/>
        <v>79</v>
      </c>
      <c r="FD236" s="10">
        <v>77.968000000000004</v>
      </c>
      <c r="FE236" s="11" t="s">
        <v>133</v>
      </c>
      <c r="FF236" s="7" t="str">
        <v/>
      </c>
      <c r="FG236" s="7" t="str">
        <v/>
      </c>
      <c r="FI236" s="8" t="s">
        <v>131</v>
      </c>
      <c r="FJ236" s="7">
        <f t="shared" si="108"/>
        <v>79</v>
      </c>
      <c r="FK236" s="10">
        <v>77.968000000000004</v>
      </c>
      <c r="FL236" s="11" t="s">
        <v>133</v>
      </c>
      <c r="FM236" s="7" t="str">
        <v/>
      </c>
      <c r="FN236" s="7" t="str">
        <v/>
      </c>
      <c r="FP236" s="8" t="s">
        <v>131</v>
      </c>
      <c r="FQ236" s="7">
        <f t="shared" si="109"/>
        <v>79</v>
      </c>
      <c r="FR236" s="10">
        <v>77.968000000000004</v>
      </c>
      <c r="FS236" s="11" t="s">
        <v>133</v>
      </c>
      <c r="FT236" s="7" t="str">
        <v/>
      </c>
      <c r="FU236" s="7" t="str">
        <v/>
      </c>
      <c r="FW236" s="8" t="s">
        <v>131</v>
      </c>
      <c r="FX236" s="7">
        <f t="shared" si="110"/>
        <v>79</v>
      </c>
      <c r="FY236" s="10">
        <v>77.968000000000004</v>
      </c>
      <c r="FZ236" s="11" t="s">
        <v>133</v>
      </c>
      <c r="GA236" s="7" t="str">
        <v/>
      </c>
      <c r="GB236" s="7" t="str">
        <v/>
      </c>
    </row>
    <row r="237" spans="2:184" ht="15.75" x14ac:dyDescent="0.25">
      <c r="B237" s="82">
        <f t="shared" si="111"/>
        <v>9980</v>
      </c>
      <c r="C237" s="8" t="s">
        <v>101</v>
      </c>
      <c r="D237" s="7">
        <f t="shared" si="84"/>
        <v>80</v>
      </c>
      <c r="E237" s="17">
        <v>9.98</v>
      </c>
      <c r="F237" s="11" t="s">
        <v>134</v>
      </c>
      <c r="G237" s="7" t="str">
        <v/>
      </c>
      <c r="H237" s="7" t="str">
        <v/>
      </c>
      <c r="J237" s="16">
        <f t="shared" si="85"/>
        <v>9987</v>
      </c>
      <c r="K237" s="8" t="s">
        <v>101</v>
      </c>
      <c r="L237" s="7">
        <f t="shared" si="86"/>
        <v>80</v>
      </c>
      <c r="M237" s="10">
        <v>9.9870000000000001</v>
      </c>
      <c r="N237" s="11" t="s">
        <v>134</v>
      </c>
      <c r="O237" s="7" t="str">
        <v/>
      </c>
      <c r="P237" s="7" t="str">
        <v/>
      </c>
      <c r="R237" s="8" t="s">
        <v>101</v>
      </c>
      <c r="S237" s="7">
        <f t="shared" si="87"/>
        <v>80</v>
      </c>
      <c r="T237" s="10">
        <v>9.9870000000000001</v>
      </c>
      <c r="U237" s="11" t="s">
        <v>134</v>
      </c>
      <c r="V237" s="7" t="str">
        <v/>
      </c>
      <c r="W237" s="7" t="str">
        <v/>
      </c>
      <c r="Y237" s="8" t="s">
        <v>101</v>
      </c>
      <c r="Z237" s="7">
        <f t="shared" si="88"/>
        <v>80</v>
      </c>
      <c r="AA237" s="10">
        <v>9.9870000000000001</v>
      </c>
      <c r="AB237" s="11" t="s">
        <v>134</v>
      </c>
      <c r="AC237" s="7" t="str">
        <v/>
      </c>
      <c r="AD237" s="7" t="str">
        <v/>
      </c>
      <c r="AF237" s="8" t="s">
        <v>101</v>
      </c>
      <c r="AG237" s="7">
        <f t="shared" si="89"/>
        <v>80</v>
      </c>
      <c r="AH237" s="10">
        <v>9.9870000000000001</v>
      </c>
      <c r="AI237" s="11" t="s">
        <v>134</v>
      </c>
      <c r="AJ237" s="7" t="str">
        <v/>
      </c>
      <c r="AK237" s="7" t="str">
        <v/>
      </c>
      <c r="AM237" s="8" t="s">
        <v>101</v>
      </c>
      <c r="AN237" s="7">
        <f t="shared" si="90"/>
        <v>80</v>
      </c>
      <c r="AO237" s="10">
        <v>9.9870000000000001</v>
      </c>
      <c r="AP237" s="11" t="s">
        <v>134</v>
      </c>
      <c r="AQ237" s="7" t="str">
        <v/>
      </c>
      <c r="AR237" s="7" t="str">
        <v/>
      </c>
      <c r="AT237" s="8" t="s">
        <v>101</v>
      </c>
      <c r="AU237" s="7">
        <f t="shared" si="91"/>
        <v>80</v>
      </c>
      <c r="AV237" s="10">
        <v>9.9870000000000001</v>
      </c>
      <c r="AW237" s="11" t="s">
        <v>134</v>
      </c>
      <c r="AX237" s="7" t="str">
        <v/>
      </c>
      <c r="AY237" s="7" t="str">
        <v/>
      </c>
      <c r="BA237" s="8" t="s">
        <v>101</v>
      </c>
      <c r="BB237" s="7">
        <f t="shared" si="92"/>
        <v>80</v>
      </c>
      <c r="BC237" s="10">
        <v>9.9870000000000001</v>
      </c>
      <c r="BD237" s="11" t="s">
        <v>134</v>
      </c>
      <c r="BE237" s="7" t="str">
        <v/>
      </c>
      <c r="BF237" s="7" t="str">
        <v/>
      </c>
      <c r="BH237" s="8" t="s">
        <v>101</v>
      </c>
      <c r="BI237" s="7">
        <f t="shared" si="93"/>
        <v>80</v>
      </c>
      <c r="BJ237" s="10">
        <v>9.9870000000000001</v>
      </c>
      <c r="BK237" s="11" t="s">
        <v>134</v>
      </c>
      <c r="BL237" s="7" t="str">
        <v/>
      </c>
      <c r="BM237" s="7" t="str">
        <v/>
      </c>
      <c r="BO237" s="8" t="s">
        <v>101</v>
      </c>
      <c r="BP237" s="7">
        <f t="shared" si="94"/>
        <v>80</v>
      </c>
      <c r="BQ237" s="10">
        <v>9.9870000000000001</v>
      </c>
      <c r="BR237" s="11" t="s">
        <v>134</v>
      </c>
      <c r="BS237" s="7" t="str">
        <v/>
      </c>
      <c r="BT237" s="7" t="str">
        <v/>
      </c>
      <c r="BV237" s="8" t="s">
        <v>101</v>
      </c>
      <c r="BW237" s="7">
        <f t="shared" si="95"/>
        <v>80</v>
      </c>
      <c r="BX237" s="10">
        <v>9.9870000000000001</v>
      </c>
      <c r="BY237" s="11" t="s">
        <v>134</v>
      </c>
      <c r="BZ237" s="7" t="str">
        <v/>
      </c>
      <c r="CA237" s="7" t="str">
        <v/>
      </c>
      <c r="CC237" s="8" t="s">
        <v>101</v>
      </c>
      <c r="CD237" s="7">
        <f t="shared" si="96"/>
        <v>80</v>
      </c>
      <c r="CE237" s="10">
        <v>9.9870000000000001</v>
      </c>
      <c r="CF237" s="11" t="s">
        <v>134</v>
      </c>
      <c r="CG237" s="7" t="str">
        <v/>
      </c>
      <c r="CH237" s="7" t="str">
        <v/>
      </c>
      <c r="CJ237" s="8" t="s">
        <v>101</v>
      </c>
      <c r="CK237" s="7">
        <f t="shared" si="97"/>
        <v>80</v>
      </c>
      <c r="CL237" s="10">
        <v>9.9870000000000001</v>
      </c>
      <c r="CM237" s="11" t="s">
        <v>134</v>
      </c>
      <c r="CN237" s="7" t="str">
        <v/>
      </c>
      <c r="CO237" s="7" t="str">
        <v/>
      </c>
      <c r="CQ237" s="8" t="s">
        <v>101</v>
      </c>
      <c r="CR237" s="7">
        <f t="shared" si="98"/>
        <v>80</v>
      </c>
      <c r="CS237" s="10">
        <v>9.9870000000000001</v>
      </c>
      <c r="CT237" s="11" t="s">
        <v>134</v>
      </c>
      <c r="CU237" s="7" t="str">
        <v/>
      </c>
      <c r="CV237" s="7" t="str">
        <v/>
      </c>
      <c r="CX237" s="8" t="s">
        <v>101</v>
      </c>
      <c r="CY237" s="7">
        <f t="shared" si="99"/>
        <v>80</v>
      </c>
      <c r="CZ237" s="10">
        <v>9.9870000000000001</v>
      </c>
      <c r="DA237" s="11" t="s">
        <v>134</v>
      </c>
      <c r="DB237" s="7" t="str">
        <v/>
      </c>
      <c r="DC237" s="7" t="str">
        <v/>
      </c>
      <c r="DE237" s="8" t="s">
        <v>101</v>
      </c>
      <c r="DF237" s="7">
        <f t="shared" si="100"/>
        <v>80</v>
      </c>
      <c r="DG237" s="10">
        <v>9.9870000000000001</v>
      </c>
      <c r="DH237" s="11" t="s">
        <v>134</v>
      </c>
      <c r="DI237" s="7" t="str">
        <v/>
      </c>
      <c r="DJ237" s="7" t="str">
        <v/>
      </c>
      <c r="DL237" s="8" t="s">
        <v>101</v>
      </c>
      <c r="DM237" s="7">
        <f t="shared" si="101"/>
        <v>80</v>
      </c>
      <c r="DN237" s="10">
        <v>9.9870000000000001</v>
      </c>
      <c r="DO237" s="11" t="s">
        <v>134</v>
      </c>
      <c r="DP237" s="7" t="str">
        <v/>
      </c>
      <c r="DQ237" s="7" t="str">
        <v/>
      </c>
      <c r="DS237" s="8" t="s">
        <v>101</v>
      </c>
      <c r="DT237" s="7">
        <f t="shared" si="102"/>
        <v>80</v>
      </c>
      <c r="DU237" s="10">
        <v>9.9870000000000001</v>
      </c>
      <c r="DV237" s="11" t="s">
        <v>134</v>
      </c>
      <c r="DW237" s="7" t="str">
        <v/>
      </c>
      <c r="DX237" s="7" t="str">
        <v/>
      </c>
      <c r="DZ237" s="8" t="s">
        <v>101</v>
      </c>
      <c r="EA237" s="7">
        <f t="shared" si="103"/>
        <v>80</v>
      </c>
      <c r="EB237" s="10">
        <v>9.9870000000000001</v>
      </c>
      <c r="EC237" s="11" t="s">
        <v>134</v>
      </c>
      <c r="ED237" s="7" t="str">
        <v/>
      </c>
      <c r="EE237" s="7" t="str">
        <v/>
      </c>
      <c r="EG237" s="8" t="s">
        <v>101</v>
      </c>
      <c r="EH237" s="7">
        <f t="shared" si="104"/>
        <v>80</v>
      </c>
      <c r="EI237" s="10">
        <v>9.9870000000000001</v>
      </c>
      <c r="EJ237" s="11" t="s">
        <v>134</v>
      </c>
      <c r="EK237" s="7" t="str">
        <v/>
      </c>
      <c r="EL237" s="7" t="str">
        <v/>
      </c>
      <c r="EN237" s="8" t="s">
        <v>101</v>
      </c>
      <c r="EO237" s="7">
        <f t="shared" si="105"/>
        <v>80</v>
      </c>
      <c r="EP237" s="10">
        <v>9.9870000000000001</v>
      </c>
      <c r="EQ237" s="11" t="s">
        <v>134</v>
      </c>
      <c r="ER237" s="7" t="str">
        <v/>
      </c>
      <c r="ES237" s="7" t="str">
        <v/>
      </c>
      <c r="EU237" s="8" t="s">
        <v>101</v>
      </c>
      <c r="EV237" s="7">
        <f t="shared" si="106"/>
        <v>80</v>
      </c>
      <c r="EW237" s="10">
        <v>9.9870000000000001</v>
      </c>
      <c r="EX237" s="11" t="s">
        <v>134</v>
      </c>
      <c r="EY237" s="7" t="str">
        <v/>
      </c>
      <c r="EZ237" s="7" t="str">
        <v/>
      </c>
      <c r="FB237" s="8" t="s">
        <v>101</v>
      </c>
      <c r="FC237" s="7">
        <f t="shared" si="107"/>
        <v>80</v>
      </c>
      <c r="FD237" s="10">
        <v>9.9870000000000001</v>
      </c>
      <c r="FE237" s="11" t="s">
        <v>134</v>
      </c>
      <c r="FF237" s="7" t="str">
        <v/>
      </c>
      <c r="FG237" s="7" t="str">
        <v/>
      </c>
      <c r="FI237" s="8" t="s">
        <v>101</v>
      </c>
      <c r="FJ237" s="7">
        <f t="shared" si="108"/>
        <v>80</v>
      </c>
      <c r="FK237" s="10">
        <v>9.9870000000000001</v>
      </c>
      <c r="FL237" s="11" t="s">
        <v>134</v>
      </c>
      <c r="FM237" s="7" t="str">
        <v/>
      </c>
      <c r="FN237" s="7" t="str">
        <v/>
      </c>
      <c r="FP237" s="8" t="s">
        <v>101</v>
      </c>
      <c r="FQ237" s="7">
        <f t="shared" si="109"/>
        <v>80</v>
      </c>
      <c r="FR237" s="10">
        <v>9.9870000000000001</v>
      </c>
      <c r="FS237" s="11" t="s">
        <v>134</v>
      </c>
      <c r="FT237" s="7" t="str">
        <v/>
      </c>
      <c r="FU237" s="7" t="str">
        <v/>
      </c>
      <c r="FW237" s="8" t="s">
        <v>101</v>
      </c>
      <c r="FX237" s="7">
        <f t="shared" si="110"/>
        <v>80</v>
      </c>
      <c r="FY237" s="10">
        <v>9.9870000000000001</v>
      </c>
      <c r="FZ237" s="11" t="s">
        <v>134</v>
      </c>
      <c r="GA237" s="7" t="str">
        <v/>
      </c>
      <c r="GB237" s="7" t="str">
        <v/>
      </c>
    </row>
    <row r="238" spans="2:184" ht="15.75" x14ac:dyDescent="0.25">
      <c r="B238" s="82">
        <f t="shared" si="111"/>
        <v>11823</v>
      </c>
      <c r="C238" s="8" t="s">
        <v>101</v>
      </c>
      <c r="D238" s="7">
        <f t="shared" si="84"/>
        <v>80</v>
      </c>
      <c r="E238" s="10">
        <v>11.823</v>
      </c>
      <c r="F238" s="11" t="s">
        <v>135</v>
      </c>
      <c r="G238" s="7" t="str">
        <v/>
      </c>
      <c r="H238" s="7" t="str">
        <v/>
      </c>
      <c r="J238" s="16">
        <f t="shared" si="85"/>
        <v>11823</v>
      </c>
      <c r="K238" s="8" t="s">
        <v>101</v>
      </c>
      <c r="L238" s="7">
        <f t="shared" si="86"/>
        <v>80</v>
      </c>
      <c r="M238" s="10">
        <v>11.823</v>
      </c>
      <c r="N238" s="11" t="s">
        <v>135</v>
      </c>
      <c r="O238" s="7" t="str">
        <v/>
      </c>
      <c r="P238" s="7" t="str">
        <v/>
      </c>
      <c r="R238" s="8" t="s">
        <v>101</v>
      </c>
      <c r="S238" s="7">
        <f t="shared" si="87"/>
        <v>80</v>
      </c>
      <c r="T238" s="10">
        <v>11.823</v>
      </c>
      <c r="U238" s="11" t="s">
        <v>135</v>
      </c>
      <c r="V238" s="7" t="str">
        <v/>
      </c>
      <c r="W238" s="7" t="str">
        <v/>
      </c>
      <c r="Y238" s="8" t="s">
        <v>101</v>
      </c>
      <c r="Z238" s="7">
        <f t="shared" si="88"/>
        <v>80</v>
      </c>
      <c r="AA238" s="10">
        <v>11.823</v>
      </c>
      <c r="AB238" s="11" t="s">
        <v>135</v>
      </c>
      <c r="AC238" s="7" t="str">
        <v/>
      </c>
      <c r="AD238" s="7" t="str">
        <v/>
      </c>
      <c r="AF238" s="8" t="s">
        <v>101</v>
      </c>
      <c r="AG238" s="7">
        <f t="shared" si="89"/>
        <v>80</v>
      </c>
      <c r="AH238" s="10">
        <v>11.823</v>
      </c>
      <c r="AI238" s="11" t="s">
        <v>135</v>
      </c>
      <c r="AJ238" s="7" t="str">
        <v/>
      </c>
      <c r="AK238" s="7" t="str">
        <v/>
      </c>
      <c r="AM238" s="8" t="s">
        <v>101</v>
      </c>
      <c r="AN238" s="7">
        <f t="shared" si="90"/>
        <v>80</v>
      </c>
      <c r="AO238" s="10">
        <v>11.823</v>
      </c>
      <c r="AP238" s="11" t="s">
        <v>135</v>
      </c>
      <c r="AQ238" s="7" t="str">
        <v/>
      </c>
      <c r="AR238" s="7" t="str">
        <v/>
      </c>
      <c r="AT238" s="8" t="s">
        <v>101</v>
      </c>
      <c r="AU238" s="7">
        <f t="shared" si="91"/>
        <v>80</v>
      </c>
      <c r="AV238" s="10">
        <v>11.823</v>
      </c>
      <c r="AW238" s="11" t="s">
        <v>135</v>
      </c>
      <c r="AX238" s="7" t="str">
        <v/>
      </c>
      <c r="AY238" s="7" t="str">
        <v/>
      </c>
      <c r="BA238" s="8" t="s">
        <v>101</v>
      </c>
      <c r="BB238" s="7">
        <f t="shared" si="92"/>
        <v>80</v>
      </c>
      <c r="BC238" s="10">
        <v>11.823</v>
      </c>
      <c r="BD238" s="11" t="s">
        <v>135</v>
      </c>
      <c r="BE238" s="7" t="str">
        <v/>
      </c>
      <c r="BF238" s="7" t="str">
        <v/>
      </c>
      <c r="BH238" s="8" t="s">
        <v>101</v>
      </c>
      <c r="BI238" s="7">
        <f t="shared" si="93"/>
        <v>80</v>
      </c>
      <c r="BJ238" s="10">
        <v>11.823</v>
      </c>
      <c r="BK238" s="11" t="s">
        <v>135</v>
      </c>
      <c r="BL238" s="7" t="str">
        <v/>
      </c>
      <c r="BM238" s="7" t="str">
        <v/>
      </c>
      <c r="BO238" s="8" t="s">
        <v>101</v>
      </c>
      <c r="BP238" s="7">
        <f t="shared" si="94"/>
        <v>80</v>
      </c>
      <c r="BQ238" s="10">
        <v>11.823</v>
      </c>
      <c r="BR238" s="11" t="s">
        <v>135</v>
      </c>
      <c r="BS238" s="7" t="str">
        <v/>
      </c>
      <c r="BT238" s="7" t="str">
        <v/>
      </c>
      <c r="BV238" s="8" t="s">
        <v>101</v>
      </c>
      <c r="BW238" s="7">
        <f t="shared" si="95"/>
        <v>80</v>
      </c>
      <c r="BX238" s="10">
        <v>11.823</v>
      </c>
      <c r="BY238" s="11" t="s">
        <v>135</v>
      </c>
      <c r="BZ238" s="7" t="str">
        <v/>
      </c>
      <c r="CA238" s="7" t="str">
        <v/>
      </c>
      <c r="CC238" s="8" t="s">
        <v>101</v>
      </c>
      <c r="CD238" s="7">
        <f t="shared" si="96"/>
        <v>80</v>
      </c>
      <c r="CE238" s="10">
        <v>11.823</v>
      </c>
      <c r="CF238" s="11" t="s">
        <v>135</v>
      </c>
      <c r="CG238" s="7" t="str">
        <v/>
      </c>
      <c r="CH238" s="7" t="str">
        <v/>
      </c>
      <c r="CJ238" s="8" t="s">
        <v>101</v>
      </c>
      <c r="CK238" s="7">
        <f t="shared" si="97"/>
        <v>80</v>
      </c>
      <c r="CL238" s="10">
        <v>11.823</v>
      </c>
      <c r="CM238" s="11" t="s">
        <v>135</v>
      </c>
      <c r="CN238" s="7" t="str">
        <v/>
      </c>
      <c r="CO238" s="7" t="str">
        <v/>
      </c>
      <c r="CQ238" s="8" t="s">
        <v>101</v>
      </c>
      <c r="CR238" s="7">
        <f t="shared" si="98"/>
        <v>80</v>
      </c>
      <c r="CS238" s="10">
        <v>11.823</v>
      </c>
      <c r="CT238" s="11" t="s">
        <v>135</v>
      </c>
      <c r="CU238" s="7" t="str">
        <v/>
      </c>
      <c r="CV238" s="7" t="str">
        <v/>
      </c>
      <c r="CX238" s="8" t="s">
        <v>101</v>
      </c>
      <c r="CY238" s="7">
        <f t="shared" si="99"/>
        <v>80</v>
      </c>
      <c r="CZ238" s="10">
        <v>11.823</v>
      </c>
      <c r="DA238" s="11" t="s">
        <v>135</v>
      </c>
      <c r="DB238" s="7" t="str">
        <v/>
      </c>
      <c r="DC238" s="7" t="str">
        <v/>
      </c>
      <c r="DE238" s="8" t="s">
        <v>101</v>
      </c>
      <c r="DF238" s="7">
        <f t="shared" si="100"/>
        <v>80</v>
      </c>
      <c r="DG238" s="10">
        <v>11.823</v>
      </c>
      <c r="DH238" s="11" t="s">
        <v>135</v>
      </c>
      <c r="DI238" s="7" t="str">
        <v/>
      </c>
      <c r="DJ238" s="7" t="str">
        <v/>
      </c>
      <c r="DL238" s="8" t="s">
        <v>101</v>
      </c>
      <c r="DM238" s="7">
        <f t="shared" si="101"/>
        <v>80</v>
      </c>
      <c r="DN238" s="10">
        <v>11.823</v>
      </c>
      <c r="DO238" s="11" t="s">
        <v>135</v>
      </c>
      <c r="DP238" s="7" t="str">
        <v/>
      </c>
      <c r="DQ238" s="7" t="str">
        <v/>
      </c>
      <c r="DS238" s="8" t="s">
        <v>101</v>
      </c>
      <c r="DT238" s="7">
        <f t="shared" si="102"/>
        <v>80</v>
      </c>
      <c r="DU238" s="10">
        <v>11.823</v>
      </c>
      <c r="DV238" s="11" t="s">
        <v>135</v>
      </c>
      <c r="DW238" s="7" t="str">
        <v/>
      </c>
      <c r="DX238" s="7" t="str">
        <v/>
      </c>
      <c r="DZ238" s="8" t="s">
        <v>101</v>
      </c>
      <c r="EA238" s="7">
        <f t="shared" si="103"/>
        <v>80</v>
      </c>
      <c r="EB238" s="10">
        <v>11.823</v>
      </c>
      <c r="EC238" s="11" t="s">
        <v>135</v>
      </c>
      <c r="ED238" s="7" t="str">
        <v/>
      </c>
      <c r="EE238" s="7" t="str">
        <v/>
      </c>
      <c r="EG238" s="8" t="s">
        <v>101</v>
      </c>
      <c r="EH238" s="7">
        <f t="shared" si="104"/>
        <v>80</v>
      </c>
      <c r="EI238" s="10">
        <v>11.823</v>
      </c>
      <c r="EJ238" s="11" t="s">
        <v>135</v>
      </c>
      <c r="EK238" s="7" t="str">
        <v/>
      </c>
      <c r="EL238" s="7" t="str">
        <v/>
      </c>
      <c r="EN238" s="8" t="s">
        <v>101</v>
      </c>
      <c r="EO238" s="7">
        <f t="shared" si="105"/>
        <v>80</v>
      </c>
      <c r="EP238" s="10">
        <v>11.823</v>
      </c>
      <c r="EQ238" s="11" t="s">
        <v>135</v>
      </c>
      <c r="ER238" s="7" t="str">
        <v/>
      </c>
      <c r="ES238" s="7" t="str">
        <v/>
      </c>
      <c r="EU238" s="8" t="s">
        <v>101</v>
      </c>
      <c r="EV238" s="7">
        <f t="shared" si="106"/>
        <v>80</v>
      </c>
      <c r="EW238" s="10">
        <v>11.823</v>
      </c>
      <c r="EX238" s="11" t="s">
        <v>135</v>
      </c>
      <c r="EY238" s="7" t="str">
        <v/>
      </c>
      <c r="EZ238" s="7" t="str">
        <v/>
      </c>
      <c r="FB238" s="8" t="s">
        <v>101</v>
      </c>
      <c r="FC238" s="7">
        <f t="shared" si="107"/>
        <v>80</v>
      </c>
      <c r="FD238" s="10">
        <v>11.823</v>
      </c>
      <c r="FE238" s="11" t="s">
        <v>135</v>
      </c>
      <c r="FF238" s="7" t="str">
        <v/>
      </c>
      <c r="FG238" s="7" t="str">
        <v/>
      </c>
      <c r="FI238" s="8" t="s">
        <v>101</v>
      </c>
      <c r="FJ238" s="7">
        <f t="shared" si="108"/>
        <v>80</v>
      </c>
      <c r="FK238" s="10">
        <v>11.823</v>
      </c>
      <c r="FL238" s="11" t="s">
        <v>135</v>
      </c>
      <c r="FM238" s="7" t="str">
        <v/>
      </c>
      <c r="FN238" s="7" t="str">
        <v/>
      </c>
      <c r="FP238" s="8" t="s">
        <v>101</v>
      </c>
      <c r="FQ238" s="7">
        <f t="shared" si="109"/>
        <v>80</v>
      </c>
      <c r="FR238" s="10">
        <v>11.823</v>
      </c>
      <c r="FS238" s="11" t="s">
        <v>135</v>
      </c>
      <c r="FT238" s="7" t="str">
        <v/>
      </c>
      <c r="FU238" s="7" t="str">
        <v/>
      </c>
      <c r="FW238" s="8" t="s">
        <v>101</v>
      </c>
      <c r="FX238" s="7">
        <f t="shared" si="110"/>
        <v>80</v>
      </c>
      <c r="FY238" s="10">
        <v>11.823</v>
      </c>
      <c r="FZ238" s="11" t="s">
        <v>135</v>
      </c>
      <c r="GA238" s="7" t="str">
        <v/>
      </c>
      <c r="GB238" s="7" t="str">
        <v/>
      </c>
    </row>
    <row r="239" spans="2:184" ht="15.75" x14ac:dyDescent="0.25">
      <c r="B239" s="82">
        <f t="shared" si="111"/>
        <v>70821</v>
      </c>
      <c r="C239" s="8" t="s">
        <v>101</v>
      </c>
      <c r="D239" s="7">
        <f t="shared" si="84"/>
        <v>80</v>
      </c>
      <c r="E239" s="10">
        <v>70.820999999999998</v>
      </c>
      <c r="F239" s="11" t="s">
        <v>132</v>
      </c>
      <c r="G239" s="7" t="str">
        <v/>
      </c>
      <c r="H239" s="7" t="str">
        <v/>
      </c>
      <c r="J239" s="16">
        <f t="shared" si="85"/>
        <v>70821</v>
      </c>
      <c r="K239" s="8" t="s">
        <v>101</v>
      </c>
      <c r="L239" s="7">
        <f t="shared" si="86"/>
        <v>80</v>
      </c>
      <c r="M239" s="10">
        <v>70.820999999999998</v>
      </c>
      <c r="N239" s="11" t="s">
        <v>132</v>
      </c>
      <c r="O239" s="7" t="str">
        <v/>
      </c>
      <c r="P239" s="7" t="str">
        <v/>
      </c>
      <c r="R239" s="8" t="s">
        <v>101</v>
      </c>
      <c r="S239" s="7">
        <f t="shared" si="87"/>
        <v>80</v>
      </c>
      <c r="T239" s="10">
        <v>70.820999999999998</v>
      </c>
      <c r="U239" s="11" t="s">
        <v>132</v>
      </c>
      <c r="V239" s="7" t="str">
        <v/>
      </c>
      <c r="W239" s="7" t="str">
        <v/>
      </c>
      <c r="Y239" s="8" t="s">
        <v>101</v>
      </c>
      <c r="Z239" s="7">
        <f t="shared" si="88"/>
        <v>80</v>
      </c>
      <c r="AA239" s="10">
        <v>70.820999999999998</v>
      </c>
      <c r="AB239" s="11" t="s">
        <v>132</v>
      </c>
      <c r="AC239" s="7" t="str">
        <v/>
      </c>
      <c r="AD239" s="7" t="str">
        <v/>
      </c>
      <c r="AF239" s="8" t="s">
        <v>101</v>
      </c>
      <c r="AG239" s="7">
        <f t="shared" si="89"/>
        <v>80</v>
      </c>
      <c r="AH239" s="10">
        <v>70.820999999999998</v>
      </c>
      <c r="AI239" s="11" t="s">
        <v>132</v>
      </c>
      <c r="AJ239" s="7" t="str">
        <v/>
      </c>
      <c r="AK239" s="7" t="str">
        <v/>
      </c>
      <c r="AM239" s="8" t="s">
        <v>101</v>
      </c>
      <c r="AN239" s="7">
        <f t="shared" si="90"/>
        <v>80</v>
      </c>
      <c r="AO239" s="10">
        <v>70.820999999999998</v>
      </c>
      <c r="AP239" s="11" t="s">
        <v>132</v>
      </c>
      <c r="AQ239" s="7" t="str">
        <v/>
      </c>
      <c r="AR239" s="7" t="str">
        <v/>
      </c>
      <c r="AT239" s="8" t="s">
        <v>101</v>
      </c>
      <c r="AU239" s="7">
        <f t="shared" si="91"/>
        <v>80</v>
      </c>
      <c r="AV239" s="10">
        <v>70.820999999999998</v>
      </c>
      <c r="AW239" s="11" t="s">
        <v>132</v>
      </c>
      <c r="AX239" s="7" t="str">
        <v/>
      </c>
      <c r="AY239" s="7" t="str">
        <v/>
      </c>
      <c r="BA239" s="8" t="s">
        <v>101</v>
      </c>
      <c r="BB239" s="7">
        <f t="shared" si="92"/>
        <v>80</v>
      </c>
      <c r="BC239" s="10">
        <v>70.820999999999998</v>
      </c>
      <c r="BD239" s="11" t="s">
        <v>132</v>
      </c>
      <c r="BE239" s="7" t="str">
        <v/>
      </c>
      <c r="BF239" s="7" t="str">
        <v/>
      </c>
      <c r="BH239" s="8" t="s">
        <v>101</v>
      </c>
      <c r="BI239" s="7">
        <f t="shared" si="93"/>
        <v>80</v>
      </c>
      <c r="BJ239" s="10">
        <v>70.820999999999998</v>
      </c>
      <c r="BK239" s="11" t="s">
        <v>132</v>
      </c>
      <c r="BL239" s="7" t="str">
        <v/>
      </c>
      <c r="BM239" s="7" t="str">
        <v/>
      </c>
      <c r="BO239" s="8" t="s">
        <v>101</v>
      </c>
      <c r="BP239" s="7">
        <f t="shared" si="94"/>
        <v>80</v>
      </c>
      <c r="BQ239" s="10">
        <v>70.820999999999998</v>
      </c>
      <c r="BR239" s="11" t="s">
        <v>132</v>
      </c>
      <c r="BS239" s="7" t="str">
        <v/>
      </c>
      <c r="BT239" s="7" t="str">
        <v/>
      </c>
      <c r="BV239" s="8" t="s">
        <v>101</v>
      </c>
      <c r="BW239" s="7">
        <f t="shared" si="95"/>
        <v>80</v>
      </c>
      <c r="BX239" s="10">
        <v>70.820999999999998</v>
      </c>
      <c r="BY239" s="11" t="s">
        <v>132</v>
      </c>
      <c r="BZ239" s="7" t="str">
        <v/>
      </c>
      <c r="CA239" s="7" t="str">
        <v/>
      </c>
      <c r="CC239" s="8" t="s">
        <v>101</v>
      </c>
      <c r="CD239" s="7">
        <f t="shared" si="96"/>
        <v>80</v>
      </c>
      <c r="CE239" s="10">
        <v>70.820999999999998</v>
      </c>
      <c r="CF239" s="11" t="s">
        <v>132</v>
      </c>
      <c r="CG239" s="7" t="str">
        <v/>
      </c>
      <c r="CH239" s="7" t="str">
        <v/>
      </c>
      <c r="CJ239" s="8" t="s">
        <v>101</v>
      </c>
      <c r="CK239" s="7">
        <f t="shared" si="97"/>
        <v>80</v>
      </c>
      <c r="CL239" s="10">
        <v>70.820999999999998</v>
      </c>
      <c r="CM239" s="11" t="s">
        <v>132</v>
      </c>
      <c r="CN239" s="7" t="str">
        <v/>
      </c>
      <c r="CO239" s="7" t="str">
        <v/>
      </c>
      <c r="CQ239" s="8" t="s">
        <v>101</v>
      </c>
      <c r="CR239" s="7">
        <f t="shared" si="98"/>
        <v>80</v>
      </c>
      <c r="CS239" s="10">
        <v>70.820999999999998</v>
      </c>
      <c r="CT239" s="11" t="s">
        <v>132</v>
      </c>
      <c r="CU239" s="7" t="str">
        <v/>
      </c>
      <c r="CV239" s="7" t="str">
        <v/>
      </c>
      <c r="CX239" s="8" t="s">
        <v>101</v>
      </c>
      <c r="CY239" s="7">
        <f t="shared" si="99"/>
        <v>80</v>
      </c>
      <c r="CZ239" s="10">
        <v>70.820999999999998</v>
      </c>
      <c r="DA239" s="11" t="s">
        <v>132</v>
      </c>
      <c r="DB239" s="7" t="str">
        <v/>
      </c>
      <c r="DC239" s="7" t="str">
        <v/>
      </c>
      <c r="DE239" s="8" t="s">
        <v>101</v>
      </c>
      <c r="DF239" s="7">
        <f t="shared" si="100"/>
        <v>80</v>
      </c>
      <c r="DG239" s="10">
        <v>70.820999999999998</v>
      </c>
      <c r="DH239" s="11" t="s">
        <v>132</v>
      </c>
      <c r="DI239" s="7" t="str">
        <v/>
      </c>
      <c r="DJ239" s="7" t="str">
        <v/>
      </c>
      <c r="DL239" s="8" t="s">
        <v>101</v>
      </c>
      <c r="DM239" s="7">
        <f t="shared" si="101"/>
        <v>80</v>
      </c>
      <c r="DN239" s="10">
        <v>70.820999999999998</v>
      </c>
      <c r="DO239" s="11" t="s">
        <v>132</v>
      </c>
      <c r="DP239" s="7" t="str">
        <v/>
      </c>
      <c r="DQ239" s="7" t="str">
        <v/>
      </c>
      <c r="DS239" s="8" t="s">
        <v>101</v>
      </c>
      <c r="DT239" s="7">
        <f t="shared" si="102"/>
        <v>80</v>
      </c>
      <c r="DU239" s="10">
        <v>70.820999999999998</v>
      </c>
      <c r="DV239" s="11" t="s">
        <v>132</v>
      </c>
      <c r="DW239" s="7" t="str">
        <v/>
      </c>
      <c r="DX239" s="7" t="str">
        <v/>
      </c>
      <c r="DZ239" s="8" t="s">
        <v>101</v>
      </c>
      <c r="EA239" s="7">
        <f t="shared" si="103"/>
        <v>80</v>
      </c>
      <c r="EB239" s="10">
        <v>70.820999999999998</v>
      </c>
      <c r="EC239" s="11" t="s">
        <v>132</v>
      </c>
      <c r="ED239" s="7" t="str">
        <v/>
      </c>
      <c r="EE239" s="7" t="str">
        <v/>
      </c>
      <c r="EG239" s="8" t="s">
        <v>101</v>
      </c>
      <c r="EH239" s="7">
        <f t="shared" si="104"/>
        <v>80</v>
      </c>
      <c r="EI239" s="10">
        <v>70.820999999999998</v>
      </c>
      <c r="EJ239" s="11" t="s">
        <v>132</v>
      </c>
      <c r="EK239" s="7" t="str">
        <v/>
      </c>
      <c r="EL239" s="7" t="str">
        <v/>
      </c>
      <c r="EN239" s="8" t="s">
        <v>101</v>
      </c>
      <c r="EO239" s="7">
        <f t="shared" si="105"/>
        <v>80</v>
      </c>
      <c r="EP239" s="10">
        <v>70.820999999999998</v>
      </c>
      <c r="EQ239" s="11" t="s">
        <v>132</v>
      </c>
      <c r="ER239" s="7" t="str">
        <v/>
      </c>
      <c r="ES239" s="7" t="str">
        <v/>
      </c>
      <c r="EU239" s="8" t="s">
        <v>101</v>
      </c>
      <c r="EV239" s="7">
        <f t="shared" si="106"/>
        <v>80</v>
      </c>
      <c r="EW239" s="10">
        <v>70.820999999999998</v>
      </c>
      <c r="EX239" s="11" t="s">
        <v>132</v>
      </c>
      <c r="EY239" s="7" t="str">
        <v/>
      </c>
      <c r="EZ239" s="7" t="str">
        <v/>
      </c>
      <c r="FB239" s="8" t="s">
        <v>101</v>
      </c>
      <c r="FC239" s="7">
        <f t="shared" si="107"/>
        <v>80</v>
      </c>
      <c r="FD239" s="10">
        <v>70.820999999999998</v>
      </c>
      <c r="FE239" s="11" t="s">
        <v>132</v>
      </c>
      <c r="FF239" s="7" t="str">
        <v/>
      </c>
      <c r="FG239" s="7" t="str">
        <v/>
      </c>
      <c r="FI239" s="8" t="s">
        <v>101</v>
      </c>
      <c r="FJ239" s="7">
        <f t="shared" si="108"/>
        <v>80</v>
      </c>
      <c r="FK239" s="10">
        <v>70.820999999999998</v>
      </c>
      <c r="FL239" s="11" t="s">
        <v>132</v>
      </c>
      <c r="FM239" s="7" t="str">
        <v/>
      </c>
      <c r="FN239" s="7" t="str">
        <v/>
      </c>
      <c r="FP239" s="8" t="s">
        <v>101</v>
      </c>
      <c r="FQ239" s="7">
        <f t="shared" si="109"/>
        <v>80</v>
      </c>
      <c r="FR239" s="10">
        <v>70.820999999999998</v>
      </c>
      <c r="FS239" s="11" t="s">
        <v>132</v>
      </c>
      <c r="FT239" s="7" t="str">
        <v/>
      </c>
      <c r="FU239" s="7" t="str">
        <v/>
      </c>
      <c r="FW239" s="8" t="s">
        <v>101</v>
      </c>
      <c r="FX239" s="7">
        <f t="shared" si="110"/>
        <v>80</v>
      </c>
      <c r="FY239" s="10">
        <v>70.820999999999998</v>
      </c>
      <c r="FZ239" s="11" t="s">
        <v>132</v>
      </c>
      <c r="GA239" s="7" t="str">
        <v/>
      </c>
      <c r="GB239" s="7" t="str">
        <v/>
      </c>
    </row>
    <row r="240" spans="2:184" ht="15.75" x14ac:dyDescent="0.25">
      <c r="B240" s="82">
        <f t="shared" si="111"/>
        <v>80258</v>
      </c>
      <c r="C240" s="8" t="s">
        <v>101</v>
      </c>
      <c r="D240" s="7">
        <f t="shared" si="84"/>
        <v>80</v>
      </c>
      <c r="E240" s="10">
        <v>80.257999999999996</v>
      </c>
      <c r="F240" s="11" t="s">
        <v>133</v>
      </c>
      <c r="G240" s="7" t="str">
        <v/>
      </c>
      <c r="H240" s="7" t="str">
        <v/>
      </c>
      <c r="J240" s="16">
        <f t="shared" si="85"/>
        <v>80258</v>
      </c>
      <c r="K240" s="8" t="s">
        <v>101</v>
      </c>
      <c r="L240" s="7">
        <f t="shared" si="86"/>
        <v>80</v>
      </c>
      <c r="M240" s="10">
        <v>80.257999999999996</v>
      </c>
      <c r="N240" s="11" t="s">
        <v>133</v>
      </c>
      <c r="O240" s="7" t="str">
        <v/>
      </c>
      <c r="P240" s="7" t="str">
        <v/>
      </c>
      <c r="R240" s="8" t="s">
        <v>101</v>
      </c>
      <c r="S240" s="7">
        <f t="shared" si="87"/>
        <v>80</v>
      </c>
      <c r="T240" s="10">
        <v>80.257999999999996</v>
      </c>
      <c r="U240" s="11" t="s">
        <v>133</v>
      </c>
      <c r="V240" s="7" t="str">
        <v/>
      </c>
      <c r="W240" s="7" t="str">
        <v/>
      </c>
      <c r="Y240" s="8" t="s">
        <v>101</v>
      </c>
      <c r="Z240" s="7">
        <f t="shared" si="88"/>
        <v>80</v>
      </c>
      <c r="AA240" s="10">
        <v>80.257999999999996</v>
      </c>
      <c r="AB240" s="11" t="s">
        <v>133</v>
      </c>
      <c r="AC240" s="7" t="str">
        <v/>
      </c>
      <c r="AD240" s="7" t="str">
        <v/>
      </c>
      <c r="AF240" s="8" t="s">
        <v>101</v>
      </c>
      <c r="AG240" s="7">
        <f t="shared" si="89"/>
        <v>80</v>
      </c>
      <c r="AH240" s="10">
        <v>80.257999999999996</v>
      </c>
      <c r="AI240" s="11" t="s">
        <v>133</v>
      </c>
      <c r="AJ240" s="7" t="str">
        <v/>
      </c>
      <c r="AK240" s="7" t="str">
        <v/>
      </c>
      <c r="AM240" s="8" t="s">
        <v>101</v>
      </c>
      <c r="AN240" s="7">
        <f t="shared" si="90"/>
        <v>80</v>
      </c>
      <c r="AO240" s="10">
        <v>80.257999999999996</v>
      </c>
      <c r="AP240" s="11" t="s">
        <v>133</v>
      </c>
      <c r="AQ240" s="7" t="str">
        <v/>
      </c>
      <c r="AR240" s="7" t="str">
        <v/>
      </c>
      <c r="AT240" s="8" t="s">
        <v>101</v>
      </c>
      <c r="AU240" s="7">
        <f t="shared" si="91"/>
        <v>80</v>
      </c>
      <c r="AV240" s="10">
        <v>80.257999999999996</v>
      </c>
      <c r="AW240" s="11" t="s">
        <v>133</v>
      </c>
      <c r="AX240" s="7" t="str">
        <v/>
      </c>
      <c r="AY240" s="7" t="str">
        <v/>
      </c>
      <c r="BA240" s="8" t="s">
        <v>101</v>
      </c>
      <c r="BB240" s="7">
        <f t="shared" si="92"/>
        <v>80</v>
      </c>
      <c r="BC240" s="10">
        <v>80.257999999999996</v>
      </c>
      <c r="BD240" s="11" t="s">
        <v>133</v>
      </c>
      <c r="BE240" s="7" t="str">
        <v/>
      </c>
      <c r="BF240" s="7" t="str">
        <v/>
      </c>
      <c r="BH240" s="8" t="s">
        <v>101</v>
      </c>
      <c r="BI240" s="7">
        <f t="shared" si="93"/>
        <v>80</v>
      </c>
      <c r="BJ240" s="10">
        <v>80.257999999999996</v>
      </c>
      <c r="BK240" s="11" t="s">
        <v>133</v>
      </c>
      <c r="BL240" s="7" t="str">
        <v/>
      </c>
      <c r="BM240" s="7" t="str">
        <v/>
      </c>
      <c r="BO240" s="8" t="s">
        <v>101</v>
      </c>
      <c r="BP240" s="7">
        <f t="shared" si="94"/>
        <v>80</v>
      </c>
      <c r="BQ240" s="10">
        <v>80.257999999999996</v>
      </c>
      <c r="BR240" s="11" t="s">
        <v>133</v>
      </c>
      <c r="BS240" s="7" t="str">
        <v/>
      </c>
      <c r="BT240" s="7" t="str">
        <v/>
      </c>
      <c r="BV240" s="8" t="s">
        <v>101</v>
      </c>
      <c r="BW240" s="7">
        <f t="shared" si="95"/>
        <v>80</v>
      </c>
      <c r="BX240" s="10">
        <v>80.257999999999996</v>
      </c>
      <c r="BY240" s="11" t="s">
        <v>133</v>
      </c>
      <c r="BZ240" s="7" t="str">
        <v/>
      </c>
      <c r="CA240" s="7" t="str">
        <v/>
      </c>
      <c r="CC240" s="8" t="s">
        <v>101</v>
      </c>
      <c r="CD240" s="7">
        <f t="shared" si="96"/>
        <v>80</v>
      </c>
      <c r="CE240" s="10">
        <v>80.257999999999996</v>
      </c>
      <c r="CF240" s="11" t="s">
        <v>133</v>
      </c>
      <c r="CG240" s="7" t="str">
        <v/>
      </c>
      <c r="CH240" s="7" t="str">
        <v/>
      </c>
      <c r="CJ240" s="8" t="s">
        <v>101</v>
      </c>
      <c r="CK240" s="7">
        <f t="shared" si="97"/>
        <v>80</v>
      </c>
      <c r="CL240" s="10">
        <v>80.257999999999996</v>
      </c>
      <c r="CM240" s="11" t="s">
        <v>133</v>
      </c>
      <c r="CN240" s="7" t="str">
        <v/>
      </c>
      <c r="CO240" s="7" t="str">
        <v/>
      </c>
      <c r="CQ240" s="8" t="s">
        <v>101</v>
      </c>
      <c r="CR240" s="7">
        <f t="shared" si="98"/>
        <v>80</v>
      </c>
      <c r="CS240" s="10">
        <v>80.257999999999996</v>
      </c>
      <c r="CT240" s="11" t="s">
        <v>133</v>
      </c>
      <c r="CU240" s="7" t="str">
        <v/>
      </c>
      <c r="CV240" s="7" t="str">
        <v/>
      </c>
      <c r="CX240" s="8" t="s">
        <v>101</v>
      </c>
      <c r="CY240" s="7">
        <f t="shared" si="99"/>
        <v>80</v>
      </c>
      <c r="CZ240" s="10">
        <v>80.257999999999996</v>
      </c>
      <c r="DA240" s="11" t="s">
        <v>133</v>
      </c>
      <c r="DB240" s="7" t="str">
        <v/>
      </c>
      <c r="DC240" s="7" t="str">
        <v/>
      </c>
      <c r="DE240" s="8" t="s">
        <v>101</v>
      </c>
      <c r="DF240" s="7">
        <f t="shared" si="100"/>
        <v>80</v>
      </c>
      <c r="DG240" s="10">
        <v>80.257999999999996</v>
      </c>
      <c r="DH240" s="11" t="s">
        <v>133</v>
      </c>
      <c r="DI240" s="7" t="str">
        <v/>
      </c>
      <c r="DJ240" s="7" t="str">
        <v/>
      </c>
      <c r="DL240" s="8" t="s">
        <v>101</v>
      </c>
      <c r="DM240" s="7">
        <f t="shared" si="101"/>
        <v>80</v>
      </c>
      <c r="DN240" s="10">
        <v>80.257999999999996</v>
      </c>
      <c r="DO240" s="11" t="s">
        <v>133</v>
      </c>
      <c r="DP240" s="7" t="str">
        <v/>
      </c>
      <c r="DQ240" s="7" t="str">
        <v/>
      </c>
      <c r="DS240" s="8" t="s">
        <v>101</v>
      </c>
      <c r="DT240" s="7">
        <f t="shared" si="102"/>
        <v>80</v>
      </c>
      <c r="DU240" s="10">
        <v>80.257999999999996</v>
      </c>
      <c r="DV240" s="11" t="s">
        <v>133</v>
      </c>
      <c r="DW240" s="7" t="str">
        <v/>
      </c>
      <c r="DX240" s="7" t="str">
        <v/>
      </c>
      <c r="DZ240" s="8" t="s">
        <v>101</v>
      </c>
      <c r="EA240" s="7">
        <f t="shared" si="103"/>
        <v>80</v>
      </c>
      <c r="EB240" s="10">
        <v>80.257999999999996</v>
      </c>
      <c r="EC240" s="11" t="s">
        <v>133</v>
      </c>
      <c r="ED240" s="7" t="str">
        <v/>
      </c>
      <c r="EE240" s="7" t="str">
        <v/>
      </c>
      <c r="EG240" s="8" t="s">
        <v>101</v>
      </c>
      <c r="EH240" s="7">
        <f t="shared" si="104"/>
        <v>80</v>
      </c>
      <c r="EI240" s="10">
        <v>80.257999999999996</v>
      </c>
      <c r="EJ240" s="11" t="s">
        <v>133</v>
      </c>
      <c r="EK240" s="7" t="str">
        <v/>
      </c>
      <c r="EL240" s="7" t="str">
        <v/>
      </c>
      <c r="EN240" s="8" t="s">
        <v>101</v>
      </c>
      <c r="EO240" s="7">
        <f t="shared" si="105"/>
        <v>80</v>
      </c>
      <c r="EP240" s="10">
        <v>80.257999999999996</v>
      </c>
      <c r="EQ240" s="11" t="s">
        <v>133</v>
      </c>
      <c r="ER240" s="7" t="str">
        <v/>
      </c>
      <c r="ES240" s="7" t="str">
        <v/>
      </c>
      <c r="EU240" s="8" t="s">
        <v>101</v>
      </c>
      <c r="EV240" s="7">
        <f t="shared" si="106"/>
        <v>80</v>
      </c>
      <c r="EW240" s="10">
        <v>80.257999999999996</v>
      </c>
      <c r="EX240" s="11" t="s">
        <v>133</v>
      </c>
      <c r="EY240" s="7" t="str">
        <v/>
      </c>
      <c r="EZ240" s="7" t="str">
        <v/>
      </c>
      <c r="FB240" s="8" t="s">
        <v>101</v>
      </c>
      <c r="FC240" s="7">
        <f t="shared" si="107"/>
        <v>80</v>
      </c>
      <c r="FD240" s="10">
        <v>80.257999999999996</v>
      </c>
      <c r="FE240" s="11" t="s">
        <v>133</v>
      </c>
      <c r="FF240" s="7" t="str">
        <v/>
      </c>
      <c r="FG240" s="7" t="str">
        <v/>
      </c>
      <c r="FI240" s="8" t="s">
        <v>101</v>
      </c>
      <c r="FJ240" s="7">
        <f t="shared" si="108"/>
        <v>80</v>
      </c>
      <c r="FK240" s="10">
        <v>80.257999999999996</v>
      </c>
      <c r="FL240" s="11" t="s">
        <v>133</v>
      </c>
      <c r="FM240" s="7" t="str">
        <v/>
      </c>
      <c r="FN240" s="7" t="str">
        <v/>
      </c>
      <c r="FP240" s="8" t="s">
        <v>101</v>
      </c>
      <c r="FQ240" s="7">
        <f t="shared" si="109"/>
        <v>80</v>
      </c>
      <c r="FR240" s="10">
        <v>80.257999999999996</v>
      </c>
      <c r="FS240" s="11" t="s">
        <v>133</v>
      </c>
      <c r="FT240" s="7" t="str">
        <v/>
      </c>
      <c r="FU240" s="7" t="str">
        <v/>
      </c>
      <c r="FW240" s="8" t="s">
        <v>101</v>
      </c>
      <c r="FX240" s="7">
        <f t="shared" si="110"/>
        <v>80</v>
      </c>
      <c r="FY240" s="10">
        <v>80.257999999999996</v>
      </c>
      <c r="FZ240" s="11" t="s">
        <v>133</v>
      </c>
      <c r="GA240" s="7" t="str">
        <v/>
      </c>
      <c r="GB240" s="7" t="str">
        <v/>
      </c>
    </row>
    <row r="241" spans="2:184" ht="15.75" x14ac:dyDescent="0.25">
      <c r="B241" s="82">
        <f t="shared" si="111"/>
        <v>10259</v>
      </c>
      <c r="C241" s="8" t="s">
        <v>102</v>
      </c>
      <c r="D241" s="7">
        <f t="shared" si="84"/>
        <v>81</v>
      </c>
      <c r="E241" s="17">
        <v>10.259</v>
      </c>
      <c r="F241" s="11" t="s">
        <v>134</v>
      </c>
      <c r="G241" s="7" t="str">
        <v/>
      </c>
      <c r="H241" s="7" t="str">
        <v/>
      </c>
      <c r="J241" s="16">
        <f t="shared" si="85"/>
        <v>10266</v>
      </c>
      <c r="K241" s="8" t="s">
        <v>102</v>
      </c>
      <c r="L241" s="7">
        <f t="shared" si="86"/>
        <v>81</v>
      </c>
      <c r="M241" s="10">
        <v>10.266</v>
      </c>
      <c r="N241" s="11" t="s">
        <v>134</v>
      </c>
      <c r="O241" s="7" t="str">
        <v/>
      </c>
      <c r="P241" s="7" t="str">
        <v/>
      </c>
      <c r="R241" s="8" t="s">
        <v>102</v>
      </c>
      <c r="S241" s="7">
        <f t="shared" si="87"/>
        <v>81</v>
      </c>
      <c r="T241" s="10">
        <v>10.266</v>
      </c>
      <c r="U241" s="11" t="s">
        <v>134</v>
      </c>
      <c r="V241" s="7" t="str">
        <v/>
      </c>
      <c r="W241" s="7" t="str">
        <v/>
      </c>
      <c r="Y241" s="8" t="s">
        <v>102</v>
      </c>
      <c r="Z241" s="7">
        <f t="shared" si="88"/>
        <v>81</v>
      </c>
      <c r="AA241" s="10">
        <v>10.266</v>
      </c>
      <c r="AB241" s="11" t="s">
        <v>134</v>
      </c>
      <c r="AC241" s="7" t="str">
        <v/>
      </c>
      <c r="AD241" s="7" t="str">
        <v/>
      </c>
      <c r="AF241" s="8" t="s">
        <v>102</v>
      </c>
      <c r="AG241" s="7">
        <f t="shared" si="89"/>
        <v>81</v>
      </c>
      <c r="AH241" s="10">
        <v>10.266</v>
      </c>
      <c r="AI241" s="11" t="s">
        <v>134</v>
      </c>
      <c r="AJ241" s="7" t="str">
        <v/>
      </c>
      <c r="AK241" s="7" t="str">
        <v/>
      </c>
      <c r="AM241" s="8" t="s">
        <v>102</v>
      </c>
      <c r="AN241" s="7">
        <f t="shared" si="90"/>
        <v>81</v>
      </c>
      <c r="AO241" s="10">
        <v>10.266</v>
      </c>
      <c r="AP241" s="11" t="s">
        <v>134</v>
      </c>
      <c r="AQ241" s="7" t="str">
        <v/>
      </c>
      <c r="AR241" s="7" t="str">
        <v/>
      </c>
      <c r="AT241" s="8" t="s">
        <v>102</v>
      </c>
      <c r="AU241" s="7">
        <f t="shared" si="91"/>
        <v>81</v>
      </c>
      <c r="AV241" s="10">
        <v>10.266</v>
      </c>
      <c r="AW241" s="11" t="s">
        <v>134</v>
      </c>
      <c r="AX241" s="7" t="str">
        <v/>
      </c>
      <c r="AY241" s="7" t="str">
        <v/>
      </c>
      <c r="BA241" s="8" t="s">
        <v>102</v>
      </c>
      <c r="BB241" s="7">
        <f t="shared" si="92"/>
        <v>81</v>
      </c>
      <c r="BC241" s="10">
        <v>10.266</v>
      </c>
      <c r="BD241" s="11" t="s">
        <v>134</v>
      </c>
      <c r="BE241" s="7" t="str">
        <v/>
      </c>
      <c r="BF241" s="7" t="str">
        <v/>
      </c>
      <c r="BH241" s="8" t="s">
        <v>102</v>
      </c>
      <c r="BI241" s="7">
        <f t="shared" si="93"/>
        <v>81</v>
      </c>
      <c r="BJ241" s="10">
        <v>10.266</v>
      </c>
      <c r="BK241" s="11" t="s">
        <v>134</v>
      </c>
      <c r="BL241" s="7" t="str">
        <v/>
      </c>
      <c r="BM241" s="7" t="str">
        <v/>
      </c>
      <c r="BO241" s="8" t="s">
        <v>102</v>
      </c>
      <c r="BP241" s="7">
        <f t="shared" si="94"/>
        <v>81</v>
      </c>
      <c r="BQ241" s="10">
        <v>10.266</v>
      </c>
      <c r="BR241" s="11" t="s">
        <v>134</v>
      </c>
      <c r="BS241" s="7" t="str">
        <v/>
      </c>
      <c r="BT241" s="7" t="str">
        <v/>
      </c>
      <c r="BV241" s="8" t="s">
        <v>102</v>
      </c>
      <c r="BW241" s="7">
        <f t="shared" si="95"/>
        <v>81</v>
      </c>
      <c r="BX241" s="10">
        <v>10.266</v>
      </c>
      <c r="BY241" s="11" t="s">
        <v>134</v>
      </c>
      <c r="BZ241" s="7" t="str">
        <v/>
      </c>
      <c r="CA241" s="7" t="str">
        <v/>
      </c>
      <c r="CC241" s="8" t="s">
        <v>102</v>
      </c>
      <c r="CD241" s="7">
        <f t="shared" si="96"/>
        <v>81</v>
      </c>
      <c r="CE241" s="10">
        <v>10.266</v>
      </c>
      <c r="CF241" s="11" t="s">
        <v>134</v>
      </c>
      <c r="CG241" s="7" t="str">
        <v/>
      </c>
      <c r="CH241" s="7" t="str">
        <v/>
      </c>
      <c r="CJ241" s="8" t="s">
        <v>102</v>
      </c>
      <c r="CK241" s="7">
        <f t="shared" si="97"/>
        <v>81</v>
      </c>
      <c r="CL241" s="10">
        <v>10.266</v>
      </c>
      <c r="CM241" s="11" t="s">
        <v>134</v>
      </c>
      <c r="CN241" s="7" t="str">
        <v/>
      </c>
      <c r="CO241" s="7" t="str">
        <v/>
      </c>
      <c r="CQ241" s="8" t="s">
        <v>102</v>
      </c>
      <c r="CR241" s="7">
        <f t="shared" si="98"/>
        <v>81</v>
      </c>
      <c r="CS241" s="10">
        <v>10.266</v>
      </c>
      <c r="CT241" s="11" t="s">
        <v>134</v>
      </c>
      <c r="CU241" s="7" t="str">
        <v/>
      </c>
      <c r="CV241" s="7" t="str">
        <v/>
      </c>
      <c r="CX241" s="8" t="s">
        <v>102</v>
      </c>
      <c r="CY241" s="7">
        <f t="shared" si="99"/>
        <v>81</v>
      </c>
      <c r="CZ241" s="10">
        <v>10.266</v>
      </c>
      <c r="DA241" s="11" t="s">
        <v>134</v>
      </c>
      <c r="DB241" s="7" t="str">
        <v/>
      </c>
      <c r="DC241" s="7" t="str">
        <v/>
      </c>
      <c r="DE241" s="8" t="s">
        <v>102</v>
      </c>
      <c r="DF241" s="7">
        <f t="shared" si="100"/>
        <v>81</v>
      </c>
      <c r="DG241" s="10">
        <v>10.266</v>
      </c>
      <c r="DH241" s="11" t="s">
        <v>134</v>
      </c>
      <c r="DI241" s="7" t="str">
        <v/>
      </c>
      <c r="DJ241" s="7" t="str">
        <v/>
      </c>
      <c r="DL241" s="8" t="s">
        <v>102</v>
      </c>
      <c r="DM241" s="7">
        <f t="shared" si="101"/>
        <v>81</v>
      </c>
      <c r="DN241" s="10">
        <v>10.266</v>
      </c>
      <c r="DO241" s="11" t="s">
        <v>134</v>
      </c>
      <c r="DP241" s="7" t="str">
        <v/>
      </c>
      <c r="DQ241" s="7" t="str">
        <v/>
      </c>
      <c r="DS241" s="8" t="s">
        <v>102</v>
      </c>
      <c r="DT241" s="7">
        <f t="shared" si="102"/>
        <v>81</v>
      </c>
      <c r="DU241" s="10">
        <v>10.266</v>
      </c>
      <c r="DV241" s="11" t="s">
        <v>134</v>
      </c>
      <c r="DW241" s="7" t="str">
        <v/>
      </c>
      <c r="DX241" s="7" t="str">
        <v/>
      </c>
      <c r="DZ241" s="8" t="s">
        <v>102</v>
      </c>
      <c r="EA241" s="7">
        <f t="shared" si="103"/>
        <v>81</v>
      </c>
      <c r="EB241" s="10">
        <v>10.266</v>
      </c>
      <c r="EC241" s="11" t="s">
        <v>134</v>
      </c>
      <c r="ED241" s="7" t="str">
        <v/>
      </c>
      <c r="EE241" s="7" t="str">
        <v/>
      </c>
      <c r="EG241" s="8" t="s">
        <v>102</v>
      </c>
      <c r="EH241" s="7">
        <f t="shared" si="104"/>
        <v>81</v>
      </c>
      <c r="EI241" s="10">
        <v>10.266</v>
      </c>
      <c r="EJ241" s="11" t="s">
        <v>134</v>
      </c>
      <c r="EK241" s="7" t="str">
        <v/>
      </c>
      <c r="EL241" s="7" t="str">
        <v/>
      </c>
      <c r="EN241" s="8" t="s">
        <v>102</v>
      </c>
      <c r="EO241" s="7">
        <f t="shared" si="105"/>
        <v>81</v>
      </c>
      <c r="EP241" s="10">
        <v>10.266</v>
      </c>
      <c r="EQ241" s="11" t="s">
        <v>134</v>
      </c>
      <c r="ER241" s="7" t="str">
        <v/>
      </c>
      <c r="ES241" s="7" t="str">
        <v/>
      </c>
      <c r="EU241" s="8" t="s">
        <v>102</v>
      </c>
      <c r="EV241" s="7">
        <f t="shared" si="106"/>
        <v>81</v>
      </c>
      <c r="EW241" s="10">
        <v>10.266</v>
      </c>
      <c r="EX241" s="11" t="s">
        <v>134</v>
      </c>
      <c r="EY241" s="7" t="str">
        <v/>
      </c>
      <c r="EZ241" s="7" t="str">
        <v/>
      </c>
      <c r="FB241" s="8" t="s">
        <v>102</v>
      </c>
      <c r="FC241" s="7">
        <f t="shared" si="107"/>
        <v>81</v>
      </c>
      <c r="FD241" s="10">
        <v>10.266</v>
      </c>
      <c r="FE241" s="11" t="s">
        <v>134</v>
      </c>
      <c r="FF241" s="7" t="str">
        <v/>
      </c>
      <c r="FG241" s="7" t="str">
        <v/>
      </c>
      <c r="FI241" s="8" t="s">
        <v>102</v>
      </c>
      <c r="FJ241" s="7">
        <f t="shared" si="108"/>
        <v>81</v>
      </c>
      <c r="FK241" s="10">
        <v>10.266</v>
      </c>
      <c r="FL241" s="11" t="s">
        <v>134</v>
      </c>
      <c r="FM241" s="7" t="str">
        <v/>
      </c>
      <c r="FN241" s="7" t="str">
        <v/>
      </c>
      <c r="FP241" s="8" t="s">
        <v>102</v>
      </c>
      <c r="FQ241" s="7">
        <f t="shared" si="109"/>
        <v>81</v>
      </c>
      <c r="FR241" s="10">
        <v>10.266</v>
      </c>
      <c r="FS241" s="11" t="s">
        <v>134</v>
      </c>
      <c r="FT241" s="7" t="str">
        <v/>
      </c>
      <c r="FU241" s="7" t="str">
        <v/>
      </c>
      <c r="FW241" s="8" t="s">
        <v>102</v>
      </c>
      <c r="FX241" s="7">
        <f t="shared" si="110"/>
        <v>81</v>
      </c>
      <c r="FY241" s="10">
        <v>10.266</v>
      </c>
      <c r="FZ241" s="11" t="s">
        <v>134</v>
      </c>
      <c r="GA241" s="7" t="str">
        <v/>
      </c>
      <c r="GB241" s="7" t="str">
        <v/>
      </c>
    </row>
    <row r="242" spans="2:184" ht="15.75" x14ac:dyDescent="0.25">
      <c r="B242" s="82">
        <f t="shared" si="111"/>
        <v>12210</v>
      </c>
      <c r="C242" s="8" t="s">
        <v>102</v>
      </c>
      <c r="D242" s="7">
        <f t="shared" si="84"/>
        <v>81</v>
      </c>
      <c r="E242" s="10">
        <v>12.21</v>
      </c>
      <c r="F242" s="11" t="s">
        <v>135</v>
      </c>
      <c r="G242" s="7" t="str">
        <v/>
      </c>
      <c r="H242" s="7" t="str">
        <v/>
      </c>
      <c r="J242" s="16">
        <f t="shared" si="85"/>
        <v>12210</v>
      </c>
      <c r="K242" s="8" t="s">
        <v>102</v>
      </c>
      <c r="L242" s="7">
        <f t="shared" si="86"/>
        <v>81</v>
      </c>
      <c r="M242" s="10">
        <v>12.21</v>
      </c>
      <c r="N242" s="11" t="s">
        <v>135</v>
      </c>
      <c r="O242" s="7" t="str">
        <v/>
      </c>
      <c r="P242" s="7" t="str">
        <v/>
      </c>
      <c r="R242" s="8" t="s">
        <v>102</v>
      </c>
      <c r="S242" s="7">
        <f t="shared" si="87"/>
        <v>81</v>
      </c>
      <c r="T242" s="10">
        <v>12.21</v>
      </c>
      <c r="U242" s="11" t="s">
        <v>135</v>
      </c>
      <c r="V242" s="7" t="str">
        <v/>
      </c>
      <c r="W242" s="7" t="str">
        <v/>
      </c>
      <c r="Y242" s="8" t="s">
        <v>102</v>
      </c>
      <c r="Z242" s="7">
        <f t="shared" si="88"/>
        <v>81</v>
      </c>
      <c r="AA242" s="10">
        <v>12.21</v>
      </c>
      <c r="AB242" s="11" t="s">
        <v>135</v>
      </c>
      <c r="AC242" s="7" t="str">
        <v/>
      </c>
      <c r="AD242" s="7" t="str">
        <v/>
      </c>
      <c r="AF242" s="8" t="s">
        <v>102</v>
      </c>
      <c r="AG242" s="7">
        <f t="shared" si="89"/>
        <v>81</v>
      </c>
      <c r="AH242" s="10">
        <v>12.21</v>
      </c>
      <c r="AI242" s="11" t="s">
        <v>135</v>
      </c>
      <c r="AJ242" s="7" t="str">
        <v/>
      </c>
      <c r="AK242" s="7" t="str">
        <v/>
      </c>
      <c r="AM242" s="8" t="s">
        <v>102</v>
      </c>
      <c r="AN242" s="7">
        <f t="shared" si="90"/>
        <v>81</v>
      </c>
      <c r="AO242" s="10">
        <v>12.21</v>
      </c>
      <c r="AP242" s="11" t="s">
        <v>135</v>
      </c>
      <c r="AQ242" s="7" t="str">
        <v/>
      </c>
      <c r="AR242" s="7" t="str">
        <v/>
      </c>
      <c r="AT242" s="8" t="s">
        <v>102</v>
      </c>
      <c r="AU242" s="7">
        <f t="shared" si="91"/>
        <v>81</v>
      </c>
      <c r="AV242" s="10">
        <v>12.21</v>
      </c>
      <c r="AW242" s="11" t="s">
        <v>135</v>
      </c>
      <c r="AX242" s="7" t="str">
        <v/>
      </c>
      <c r="AY242" s="7" t="str">
        <v/>
      </c>
      <c r="BA242" s="8" t="s">
        <v>102</v>
      </c>
      <c r="BB242" s="7">
        <f t="shared" si="92"/>
        <v>81</v>
      </c>
      <c r="BC242" s="10">
        <v>12.21</v>
      </c>
      <c r="BD242" s="11" t="s">
        <v>135</v>
      </c>
      <c r="BE242" s="7" t="str">
        <v/>
      </c>
      <c r="BF242" s="7" t="str">
        <v/>
      </c>
      <c r="BH242" s="8" t="s">
        <v>102</v>
      </c>
      <c r="BI242" s="7">
        <f t="shared" si="93"/>
        <v>81</v>
      </c>
      <c r="BJ242" s="10">
        <v>12.21</v>
      </c>
      <c r="BK242" s="11" t="s">
        <v>135</v>
      </c>
      <c r="BL242" s="7" t="str">
        <v/>
      </c>
      <c r="BM242" s="7" t="str">
        <v/>
      </c>
      <c r="BO242" s="8" t="s">
        <v>102</v>
      </c>
      <c r="BP242" s="7">
        <f t="shared" si="94"/>
        <v>81</v>
      </c>
      <c r="BQ242" s="10">
        <v>12.21</v>
      </c>
      <c r="BR242" s="11" t="s">
        <v>135</v>
      </c>
      <c r="BS242" s="7" t="str">
        <v/>
      </c>
      <c r="BT242" s="7" t="str">
        <v/>
      </c>
      <c r="BV242" s="8" t="s">
        <v>102</v>
      </c>
      <c r="BW242" s="7">
        <f t="shared" si="95"/>
        <v>81</v>
      </c>
      <c r="BX242" s="10">
        <v>12.21</v>
      </c>
      <c r="BY242" s="11" t="s">
        <v>135</v>
      </c>
      <c r="BZ242" s="7" t="str">
        <v/>
      </c>
      <c r="CA242" s="7" t="str">
        <v/>
      </c>
      <c r="CC242" s="8" t="s">
        <v>102</v>
      </c>
      <c r="CD242" s="7">
        <f t="shared" si="96"/>
        <v>81</v>
      </c>
      <c r="CE242" s="10">
        <v>12.21</v>
      </c>
      <c r="CF242" s="11" t="s">
        <v>135</v>
      </c>
      <c r="CG242" s="7" t="str">
        <v/>
      </c>
      <c r="CH242" s="7" t="str">
        <v/>
      </c>
      <c r="CJ242" s="8" t="s">
        <v>102</v>
      </c>
      <c r="CK242" s="7">
        <f t="shared" si="97"/>
        <v>81</v>
      </c>
      <c r="CL242" s="10">
        <v>12.21</v>
      </c>
      <c r="CM242" s="11" t="s">
        <v>135</v>
      </c>
      <c r="CN242" s="7" t="str">
        <v/>
      </c>
      <c r="CO242" s="7" t="str">
        <v/>
      </c>
      <c r="CQ242" s="8" t="s">
        <v>102</v>
      </c>
      <c r="CR242" s="7">
        <f t="shared" si="98"/>
        <v>81</v>
      </c>
      <c r="CS242" s="10">
        <v>12.21</v>
      </c>
      <c r="CT242" s="11" t="s">
        <v>135</v>
      </c>
      <c r="CU242" s="7" t="str">
        <v/>
      </c>
      <c r="CV242" s="7" t="str">
        <v/>
      </c>
      <c r="CX242" s="8" t="s">
        <v>102</v>
      </c>
      <c r="CY242" s="7">
        <f t="shared" si="99"/>
        <v>81</v>
      </c>
      <c r="CZ242" s="10">
        <v>12.21</v>
      </c>
      <c r="DA242" s="11" t="s">
        <v>135</v>
      </c>
      <c r="DB242" s="7" t="str">
        <v/>
      </c>
      <c r="DC242" s="7" t="str">
        <v/>
      </c>
      <c r="DE242" s="8" t="s">
        <v>102</v>
      </c>
      <c r="DF242" s="7">
        <f t="shared" si="100"/>
        <v>81</v>
      </c>
      <c r="DG242" s="10">
        <v>12.21</v>
      </c>
      <c r="DH242" s="11" t="s">
        <v>135</v>
      </c>
      <c r="DI242" s="7" t="str">
        <v/>
      </c>
      <c r="DJ242" s="7" t="str">
        <v/>
      </c>
      <c r="DL242" s="8" t="s">
        <v>102</v>
      </c>
      <c r="DM242" s="7">
        <f t="shared" si="101"/>
        <v>81</v>
      </c>
      <c r="DN242" s="10">
        <v>12.21</v>
      </c>
      <c r="DO242" s="11" t="s">
        <v>135</v>
      </c>
      <c r="DP242" s="7" t="str">
        <v/>
      </c>
      <c r="DQ242" s="7" t="str">
        <v/>
      </c>
      <c r="DS242" s="8" t="s">
        <v>102</v>
      </c>
      <c r="DT242" s="7">
        <f t="shared" si="102"/>
        <v>81</v>
      </c>
      <c r="DU242" s="10">
        <v>12.21</v>
      </c>
      <c r="DV242" s="11" t="s">
        <v>135</v>
      </c>
      <c r="DW242" s="7" t="str">
        <v/>
      </c>
      <c r="DX242" s="7" t="str">
        <v/>
      </c>
      <c r="DZ242" s="8" t="s">
        <v>102</v>
      </c>
      <c r="EA242" s="7">
        <f t="shared" si="103"/>
        <v>81</v>
      </c>
      <c r="EB242" s="10">
        <v>12.21</v>
      </c>
      <c r="EC242" s="11" t="s">
        <v>135</v>
      </c>
      <c r="ED242" s="7" t="str">
        <v/>
      </c>
      <c r="EE242" s="7" t="str">
        <v/>
      </c>
      <c r="EG242" s="8" t="s">
        <v>102</v>
      </c>
      <c r="EH242" s="7">
        <f t="shared" si="104"/>
        <v>81</v>
      </c>
      <c r="EI242" s="10">
        <v>12.21</v>
      </c>
      <c r="EJ242" s="11" t="s">
        <v>135</v>
      </c>
      <c r="EK242" s="7" t="str">
        <v/>
      </c>
      <c r="EL242" s="7" t="str">
        <v/>
      </c>
      <c r="EN242" s="8" t="s">
        <v>102</v>
      </c>
      <c r="EO242" s="7">
        <f t="shared" si="105"/>
        <v>81</v>
      </c>
      <c r="EP242" s="10">
        <v>12.21</v>
      </c>
      <c r="EQ242" s="11" t="s">
        <v>135</v>
      </c>
      <c r="ER242" s="7" t="str">
        <v/>
      </c>
      <c r="ES242" s="7" t="str">
        <v/>
      </c>
      <c r="EU242" s="8" t="s">
        <v>102</v>
      </c>
      <c r="EV242" s="7">
        <f t="shared" si="106"/>
        <v>81</v>
      </c>
      <c r="EW242" s="10">
        <v>12.21</v>
      </c>
      <c r="EX242" s="11" t="s">
        <v>135</v>
      </c>
      <c r="EY242" s="7" t="str">
        <v/>
      </c>
      <c r="EZ242" s="7" t="str">
        <v/>
      </c>
      <c r="FB242" s="8" t="s">
        <v>102</v>
      </c>
      <c r="FC242" s="7">
        <f t="shared" si="107"/>
        <v>81</v>
      </c>
      <c r="FD242" s="10">
        <v>12.21</v>
      </c>
      <c r="FE242" s="11" t="s">
        <v>135</v>
      </c>
      <c r="FF242" s="7" t="str">
        <v/>
      </c>
      <c r="FG242" s="7" t="str">
        <v/>
      </c>
      <c r="FI242" s="8" t="s">
        <v>102</v>
      </c>
      <c r="FJ242" s="7">
        <f t="shared" si="108"/>
        <v>81</v>
      </c>
      <c r="FK242" s="10">
        <v>12.21</v>
      </c>
      <c r="FL242" s="11" t="s">
        <v>135</v>
      </c>
      <c r="FM242" s="7" t="str">
        <v/>
      </c>
      <c r="FN242" s="7" t="str">
        <v/>
      </c>
      <c r="FP242" s="8" t="s">
        <v>102</v>
      </c>
      <c r="FQ242" s="7">
        <f t="shared" si="109"/>
        <v>81</v>
      </c>
      <c r="FR242" s="10">
        <v>12.21</v>
      </c>
      <c r="FS242" s="11" t="s">
        <v>135</v>
      </c>
      <c r="FT242" s="7" t="str">
        <v/>
      </c>
      <c r="FU242" s="7" t="str">
        <v/>
      </c>
      <c r="FW242" s="8" t="s">
        <v>102</v>
      </c>
      <c r="FX242" s="7">
        <f t="shared" si="110"/>
        <v>81</v>
      </c>
      <c r="FY242" s="10">
        <v>12.21</v>
      </c>
      <c r="FZ242" s="11" t="s">
        <v>135</v>
      </c>
      <c r="GA242" s="7" t="str">
        <v/>
      </c>
      <c r="GB242" s="7" t="str">
        <v/>
      </c>
    </row>
    <row r="243" spans="2:184" ht="15.75" x14ac:dyDescent="0.25">
      <c r="B243" s="82">
        <f t="shared" si="111"/>
        <v>72860</v>
      </c>
      <c r="C243" s="8" t="s">
        <v>102</v>
      </c>
      <c r="D243" s="7">
        <f t="shared" si="84"/>
        <v>81</v>
      </c>
      <c r="E243" s="10">
        <v>72.86</v>
      </c>
      <c r="F243" s="11" t="s">
        <v>132</v>
      </c>
      <c r="G243" s="7" t="str">
        <v/>
      </c>
      <c r="H243" s="7" t="str">
        <v/>
      </c>
      <c r="J243" s="16">
        <f t="shared" si="85"/>
        <v>72860</v>
      </c>
      <c r="K243" s="8" t="s">
        <v>102</v>
      </c>
      <c r="L243" s="7">
        <f t="shared" si="86"/>
        <v>81</v>
      </c>
      <c r="M243" s="10">
        <v>72.86</v>
      </c>
      <c r="N243" s="11" t="s">
        <v>132</v>
      </c>
      <c r="O243" s="7" t="str">
        <v/>
      </c>
      <c r="P243" s="7" t="str">
        <v/>
      </c>
      <c r="R243" s="8" t="s">
        <v>102</v>
      </c>
      <c r="S243" s="7">
        <f t="shared" si="87"/>
        <v>81</v>
      </c>
      <c r="T243" s="10">
        <v>72.86</v>
      </c>
      <c r="U243" s="11" t="s">
        <v>132</v>
      </c>
      <c r="V243" s="7" t="str">
        <v/>
      </c>
      <c r="W243" s="7" t="str">
        <v/>
      </c>
      <c r="Y243" s="8" t="s">
        <v>102</v>
      </c>
      <c r="Z243" s="7">
        <f t="shared" si="88"/>
        <v>81</v>
      </c>
      <c r="AA243" s="10">
        <v>72.86</v>
      </c>
      <c r="AB243" s="11" t="s">
        <v>132</v>
      </c>
      <c r="AC243" s="7" t="str">
        <v/>
      </c>
      <c r="AD243" s="7" t="str">
        <v/>
      </c>
      <c r="AF243" s="8" t="s">
        <v>102</v>
      </c>
      <c r="AG243" s="7">
        <f t="shared" si="89"/>
        <v>81</v>
      </c>
      <c r="AH243" s="10">
        <v>72.86</v>
      </c>
      <c r="AI243" s="11" t="s">
        <v>132</v>
      </c>
      <c r="AJ243" s="7" t="str">
        <v/>
      </c>
      <c r="AK243" s="7" t="str">
        <v/>
      </c>
      <c r="AM243" s="8" t="s">
        <v>102</v>
      </c>
      <c r="AN243" s="7">
        <f t="shared" si="90"/>
        <v>81</v>
      </c>
      <c r="AO243" s="10">
        <v>72.86</v>
      </c>
      <c r="AP243" s="11" t="s">
        <v>132</v>
      </c>
      <c r="AQ243" s="7" t="str">
        <v/>
      </c>
      <c r="AR243" s="7" t="str">
        <v/>
      </c>
      <c r="AT243" s="8" t="s">
        <v>102</v>
      </c>
      <c r="AU243" s="7">
        <f t="shared" si="91"/>
        <v>81</v>
      </c>
      <c r="AV243" s="10">
        <v>72.86</v>
      </c>
      <c r="AW243" s="11" t="s">
        <v>132</v>
      </c>
      <c r="AX243" s="7" t="str">
        <v/>
      </c>
      <c r="AY243" s="7" t="str">
        <v/>
      </c>
      <c r="BA243" s="8" t="s">
        <v>102</v>
      </c>
      <c r="BB243" s="7">
        <f t="shared" si="92"/>
        <v>81</v>
      </c>
      <c r="BC243" s="10">
        <v>72.86</v>
      </c>
      <c r="BD243" s="11" t="s">
        <v>132</v>
      </c>
      <c r="BE243" s="7" t="str">
        <v/>
      </c>
      <c r="BF243" s="7" t="str">
        <v/>
      </c>
      <c r="BH243" s="8" t="s">
        <v>102</v>
      </c>
      <c r="BI243" s="7">
        <f t="shared" si="93"/>
        <v>81</v>
      </c>
      <c r="BJ243" s="10">
        <v>72.86</v>
      </c>
      <c r="BK243" s="11" t="s">
        <v>132</v>
      </c>
      <c r="BL243" s="7" t="str">
        <v/>
      </c>
      <c r="BM243" s="7" t="str">
        <v/>
      </c>
      <c r="BO243" s="8" t="s">
        <v>102</v>
      </c>
      <c r="BP243" s="7">
        <f t="shared" si="94"/>
        <v>81</v>
      </c>
      <c r="BQ243" s="10">
        <v>72.86</v>
      </c>
      <c r="BR243" s="11" t="s">
        <v>132</v>
      </c>
      <c r="BS243" s="7" t="str">
        <v/>
      </c>
      <c r="BT243" s="7" t="str">
        <v/>
      </c>
      <c r="BV243" s="8" t="s">
        <v>102</v>
      </c>
      <c r="BW243" s="7">
        <f t="shared" si="95"/>
        <v>81</v>
      </c>
      <c r="BX243" s="10">
        <v>72.86</v>
      </c>
      <c r="BY243" s="11" t="s">
        <v>132</v>
      </c>
      <c r="BZ243" s="7" t="str">
        <v/>
      </c>
      <c r="CA243" s="7" t="str">
        <v/>
      </c>
      <c r="CC243" s="8" t="s">
        <v>102</v>
      </c>
      <c r="CD243" s="7">
        <f t="shared" si="96"/>
        <v>81</v>
      </c>
      <c r="CE243" s="10">
        <v>72.86</v>
      </c>
      <c r="CF243" s="11" t="s">
        <v>132</v>
      </c>
      <c r="CG243" s="7" t="str">
        <v/>
      </c>
      <c r="CH243" s="7" t="str">
        <v/>
      </c>
      <c r="CJ243" s="8" t="s">
        <v>102</v>
      </c>
      <c r="CK243" s="7">
        <f t="shared" si="97"/>
        <v>81</v>
      </c>
      <c r="CL243" s="10">
        <v>72.86</v>
      </c>
      <c r="CM243" s="11" t="s">
        <v>132</v>
      </c>
      <c r="CN243" s="7" t="str">
        <v/>
      </c>
      <c r="CO243" s="7" t="str">
        <v/>
      </c>
      <c r="CQ243" s="8" t="s">
        <v>102</v>
      </c>
      <c r="CR243" s="7">
        <f t="shared" si="98"/>
        <v>81</v>
      </c>
      <c r="CS243" s="10">
        <v>72.86</v>
      </c>
      <c r="CT243" s="11" t="s">
        <v>132</v>
      </c>
      <c r="CU243" s="7" t="str">
        <v/>
      </c>
      <c r="CV243" s="7" t="str">
        <v/>
      </c>
      <c r="CX243" s="8" t="s">
        <v>102</v>
      </c>
      <c r="CY243" s="7">
        <f t="shared" si="99"/>
        <v>81</v>
      </c>
      <c r="CZ243" s="10">
        <v>72.86</v>
      </c>
      <c r="DA243" s="11" t="s">
        <v>132</v>
      </c>
      <c r="DB243" s="7" t="str">
        <v/>
      </c>
      <c r="DC243" s="7" t="str">
        <v/>
      </c>
      <c r="DE243" s="8" t="s">
        <v>102</v>
      </c>
      <c r="DF243" s="7">
        <f t="shared" si="100"/>
        <v>81</v>
      </c>
      <c r="DG243" s="10">
        <v>72.86</v>
      </c>
      <c r="DH243" s="11" t="s">
        <v>132</v>
      </c>
      <c r="DI243" s="7" t="str">
        <v/>
      </c>
      <c r="DJ243" s="7" t="str">
        <v/>
      </c>
      <c r="DL243" s="8" t="s">
        <v>102</v>
      </c>
      <c r="DM243" s="7">
        <f t="shared" si="101"/>
        <v>81</v>
      </c>
      <c r="DN243" s="10">
        <v>72.86</v>
      </c>
      <c r="DO243" s="11" t="s">
        <v>132</v>
      </c>
      <c r="DP243" s="7" t="str">
        <v/>
      </c>
      <c r="DQ243" s="7" t="str">
        <v/>
      </c>
      <c r="DS243" s="8" t="s">
        <v>102</v>
      </c>
      <c r="DT243" s="7">
        <f t="shared" si="102"/>
        <v>81</v>
      </c>
      <c r="DU243" s="10">
        <v>72.86</v>
      </c>
      <c r="DV243" s="11" t="s">
        <v>132</v>
      </c>
      <c r="DW243" s="7" t="str">
        <v/>
      </c>
      <c r="DX243" s="7" t="str">
        <v/>
      </c>
      <c r="DZ243" s="8" t="s">
        <v>102</v>
      </c>
      <c r="EA243" s="7">
        <f t="shared" si="103"/>
        <v>81</v>
      </c>
      <c r="EB243" s="10">
        <v>72.86</v>
      </c>
      <c r="EC243" s="11" t="s">
        <v>132</v>
      </c>
      <c r="ED243" s="7" t="str">
        <v/>
      </c>
      <c r="EE243" s="7" t="str">
        <v/>
      </c>
      <c r="EG243" s="8" t="s">
        <v>102</v>
      </c>
      <c r="EH243" s="7">
        <f t="shared" si="104"/>
        <v>81</v>
      </c>
      <c r="EI243" s="10">
        <v>72.86</v>
      </c>
      <c r="EJ243" s="11" t="s">
        <v>132</v>
      </c>
      <c r="EK243" s="7" t="str">
        <v/>
      </c>
      <c r="EL243" s="7" t="str">
        <v/>
      </c>
      <c r="EN243" s="8" t="s">
        <v>102</v>
      </c>
      <c r="EO243" s="7">
        <f t="shared" si="105"/>
        <v>81</v>
      </c>
      <c r="EP243" s="10">
        <v>72.86</v>
      </c>
      <c r="EQ243" s="11" t="s">
        <v>132</v>
      </c>
      <c r="ER243" s="7" t="str">
        <v/>
      </c>
      <c r="ES243" s="7" t="str">
        <v/>
      </c>
      <c r="EU243" s="8" t="s">
        <v>102</v>
      </c>
      <c r="EV243" s="7">
        <f t="shared" si="106"/>
        <v>81</v>
      </c>
      <c r="EW243" s="10">
        <v>72.86</v>
      </c>
      <c r="EX243" s="11" t="s">
        <v>132</v>
      </c>
      <c r="EY243" s="7" t="str">
        <v/>
      </c>
      <c r="EZ243" s="7" t="str">
        <v/>
      </c>
      <c r="FB243" s="8" t="s">
        <v>102</v>
      </c>
      <c r="FC243" s="7">
        <f t="shared" si="107"/>
        <v>81</v>
      </c>
      <c r="FD243" s="10">
        <v>72.86</v>
      </c>
      <c r="FE243" s="11" t="s">
        <v>132</v>
      </c>
      <c r="FF243" s="7" t="str">
        <v/>
      </c>
      <c r="FG243" s="7" t="str">
        <v/>
      </c>
      <c r="FI243" s="8" t="s">
        <v>102</v>
      </c>
      <c r="FJ243" s="7">
        <f t="shared" si="108"/>
        <v>81</v>
      </c>
      <c r="FK243" s="10">
        <v>72.86</v>
      </c>
      <c r="FL243" s="11" t="s">
        <v>132</v>
      </c>
      <c r="FM243" s="7" t="str">
        <v/>
      </c>
      <c r="FN243" s="7" t="str">
        <v/>
      </c>
      <c r="FP243" s="8" t="s">
        <v>102</v>
      </c>
      <c r="FQ243" s="7">
        <f t="shared" si="109"/>
        <v>81</v>
      </c>
      <c r="FR243" s="10">
        <v>72.86</v>
      </c>
      <c r="FS243" s="11" t="s">
        <v>132</v>
      </c>
      <c r="FT243" s="7" t="str">
        <v/>
      </c>
      <c r="FU243" s="7" t="str">
        <v/>
      </c>
      <c r="FW243" s="8" t="s">
        <v>102</v>
      </c>
      <c r="FX243" s="7">
        <f t="shared" si="110"/>
        <v>81</v>
      </c>
      <c r="FY243" s="10">
        <v>72.86</v>
      </c>
      <c r="FZ243" s="11" t="s">
        <v>132</v>
      </c>
      <c r="GA243" s="7" t="str">
        <v/>
      </c>
      <c r="GB243" s="7" t="str">
        <v/>
      </c>
    </row>
    <row r="244" spans="2:184" ht="15.75" x14ac:dyDescent="0.25">
      <c r="B244" s="82">
        <f t="shared" si="111"/>
        <v>82558</v>
      </c>
      <c r="C244" s="8" t="s">
        <v>102</v>
      </c>
      <c r="D244" s="7">
        <f t="shared" si="84"/>
        <v>81</v>
      </c>
      <c r="E244" s="10">
        <v>82.558000000000007</v>
      </c>
      <c r="F244" s="11" t="s">
        <v>133</v>
      </c>
      <c r="G244" s="7" t="str">
        <v/>
      </c>
      <c r="H244" s="7" t="str">
        <v/>
      </c>
      <c r="J244" s="16">
        <f t="shared" si="85"/>
        <v>82558</v>
      </c>
      <c r="K244" s="8" t="s">
        <v>102</v>
      </c>
      <c r="L244" s="7">
        <f t="shared" si="86"/>
        <v>81</v>
      </c>
      <c r="M244" s="10">
        <v>82.558000000000007</v>
      </c>
      <c r="N244" s="11" t="s">
        <v>133</v>
      </c>
      <c r="O244" s="7" t="str">
        <v/>
      </c>
      <c r="P244" s="7" t="str">
        <v/>
      </c>
      <c r="R244" s="8" t="s">
        <v>102</v>
      </c>
      <c r="S244" s="7">
        <f t="shared" si="87"/>
        <v>81</v>
      </c>
      <c r="T244" s="10">
        <v>82.558000000000007</v>
      </c>
      <c r="U244" s="11" t="s">
        <v>133</v>
      </c>
      <c r="V244" s="7" t="str">
        <v/>
      </c>
      <c r="W244" s="7" t="str">
        <v/>
      </c>
      <c r="Y244" s="8" t="s">
        <v>102</v>
      </c>
      <c r="Z244" s="7">
        <f t="shared" si="88"/>
        <v>81</v>
      </c>
      <c r="AA244" s="10">
        <v>82.558000000000007</v>
      </c>
      <c r="AB244" s="11" t="s">
        <v>133</v>
      </c>
      <c r="AC244" s="7" t="str">
        <v/>
      </c>
      <c r="AD244" s="7" t="str">
        <v/>
      </c>
      <c r="AF244" s="8" t="s">
        <v>102</v>
      </c>
      <c r="AG244" s="7">
        <f t="shared" si="89"/>
        <v>81</v>
      </c>
      <c r="AH244" s="10">
        <v>82.558000000000007</v>
      </c>
      <c r="AI244" s="11" t="s">
        <v>133</v>
      </c>
      <c r="AJ244" s="7" t="str">
        <v/>
      </c>
      <c r="AK244" s="7" t="str">
        <v/>
      </c>
      <c r="AM244" s="8" t="s">
        <v>102</v>
      </c>
      <c r="AN244" s="7">
        <f t="shared" si="90"/>
        <v>81</v>
      </c>
      <c r="AO244" s="10">
        <v>82.558000000000007</v>
      </c>
      <c r="AP244" s="11" t="s">
        <v>133</v>
      </c>
      <c r="AQ244" s="7" t="str">
        <v/>
      </c>
      <c r="AR244" s="7" t="str">
        <v/>
      </c>
      <c r="AT244" s="8" t="s">
        <v>102</v>
      </c>
      <c r="AU244" s="7">
        <f t="shared" si="91"/>
        <v>81</v>
      </c>
      <c r="AV244" s="10">
        <v>82.558000000000007</v>
      </c>
      <c r="AW244" s="11" t="s">
        <v>133</v>
      </c>
      <c r="AX244" s="7" t="str">
        <v/>
      </c>
      <c r="AY244" s="7" t="str">
        <v/>
      </c>
      <c r="BA244" s="8" t="s">
        <v>102</v>
      </c>
      <c r="BB244" s="7">
        <f t="shared" si="92"/>
        <v>81</v>
      </c>
      <c r="BC244" s="10">
        <v>82.558000000000007</v>
      </c>
      <c r="BD244" s="11" t="s">
        <v>133</v>
      </c>
      <c r="BE244" s="7" t="str">
        <v/>
      </c>
      <c r="BF244" s="7" t="str">
        <v/>
      </c>
      <c r="BH244" s="8" t="s">
        <v>102</v>
      </c>
      <c r="BI244" s="7">
        <f t="shared" si="93"/>
        <v>81</v>
      </c>
      <c r="BJ244" s="10">
        <v>82.558000000000007</v>
      </c>
      <c r="BK244" s="11" t="s">
        <v>133</v>
      </c>
      <c r="BL244" s="7" t="str">
        <v/>
      </c>
      <c r="BM244" s="7" t="str">
        <v/>
      </c>
      <c r="BO244" s="8" t="s">
        <v>102</v>
      </c>
      <c r="BP244" s="7">
        <f t="shared" si="94"/>
        <v>81</v>
      </c>
      <c r="BQ244" s="10">
        <v>82.558000000000007</v>
      </c>
      <c r="BR244" s="11" t="s">
        <v>133</v>
      </c>
      <c r="BS244" s="7" t="str">
        <v/>
      </c>
      <c r="BT244" s="7" t="str">
        <v/>
      </c>
      <c r="BV244" s="8" t="s">
        <v>102</v>
      </c>
      <c r="BW244" s="7">
        <f t="shared" si="95"/>
        <v>81</v>
      </c>
      <c r="BX244" s="10">
        <v>82.558000000000007</v>
      </c>
      <c r="BY244" s="11" t="s">
        <v>133</v>
      </c>
      <c r="BZ244" s="7" t="str">
        <v/>
      </c>
      <c r="CA244" s="7" t="str">
        <v/>
      </c>
      <c r="CC244" s="8" t="s">
        <v>102</v>
      </c>
      <c r="CD244" s="7">
        <f t="shared" si="96"/>
        <v>81</v>
      </c>
      <c r="CE244" s="10">
        <v>82.558000000000007</v>
      </c>
      <c r="CF244" s="11" t="s">
        <v>133</v>
      </c>
      <c r="CG244" s="7" t="str">
        <v/>
      </c>
      <c r="CH244" s="7" t="str">
        <v/>
      </c>
      <c r="CJ244" s="8" t="s">
        <v>102</v>
      </c>
      <c r="CK244" s="7">
        <f t="shared" si="97"/>
        <v>81</v>
      </c>
      <c r="CL244" s="10">
        <v>82.558000000000007</v>
      </c>
      <c r="CM244" s="11" t="s">
        <v>133</v>
      </c>
      <c r="CN244" s="7" t="str">
        <v/>
      </c>
      <c r="CO244" s="7" t="str">
        <v/>
      </c>
      <c r="CQ244" s="8" t="s">
        <v>102</v>
      </c>
      <c r="CR244" s="7">
        <f t="shared" si="98"/>
        <v>81</v>
      </c>
      <c r="CS244" s="10">
        <v>82.558000000000007</v>
      </c>
      <c r="CT244" s="11" t="s">
        <v>133</v>
      </c>
      <c r="CU244" s="7" t="str">
        <v/>
      </c>
      <c r="CV244" s="7" t="str">
        <v/>
      </c>
      <c r="CX244" s="8" t="s">
        <v>102</v>
      </c>
      <c r="CY244" s="7">
        <f t="shared" si="99"/>
        <v>81</v>
      </c>
      <c r="CZ244" s="10">
        <v>82.558000000000007</v>
      </c>
      <c r="DA244" s="11" t="s">
        <v>133</v>
      </c>
      <c r="DB244" s="7" t="str">
        <v/>
      </c>
      <c r="DC244" s="7" t="str">
        <v/>
      </c>
      <c r="DE244" s="8" t="s">
        <v>102</v>
      </c>
      <c r="DF244" s="7">
        <f t="shared" si="100"/>
        <v>81</v>
      </c>
      <c r="DG244" s="10">
        <v>82.558000000000007</v>
      </c>
      <c r="DH244" s="11" t="s">
        <v>133</v>
      </c>
      <c r="DI244" s="7" t="str">
        <v/>
      </c>
      <c r="DJ244" s="7" t="str">
        <v/>
      </c>
      <c r="DL244" s="8" t="s">
        <v>102</v>
      </c>
      <c r="DM244" s="7">
        <f t="shared" si="101"/>
        <v>81</v>
      </c>
      <c r="DN244" s="10">
        <v>82.558000000000007</v>
      </c>
      <c r="DO244" s="11" t="s">
        <v>133</v>
      </c>
      <c r="DP244" s="7" t="str">
        <v/>
      </c>
      <c r="DQ244" s="7" t="str">
        <v/>
      </c>
      <c r="DS244" s="8" t="s">
        <v>102</v>
      </c>
      <c r="DT244" s="7">
        <f t="shared" si="102"/>
        <v>81</v>
      </c>
      <c r="DU244" s="10">
        <v>82.558000000000007</v>
      </c>
      <c r="DV244" s="11" t="s">
        <v>133</v>
      </c>
      <c r="DW244" s="7" t="str">
        <v/>
      </c>
      <c r="DX244" s="7" t="str">
        <v/>
      </c>
      <c r="DZ244" s="8" t="s">
        <v>102</v>
      </c>
      <c r="EA244" s="7">
        <f t="shared" si="103"/>
        <v>81</v>
      </c>
      <c r="EB244" s="10">
        <v>82.558000000000007</v>
      </c>
      <c r="EC244" s="11" t="s">
        <v>133</v>
      </c>
      <c r="ED244" s="7" t="str">
        <v/>
      </c>
      <c r="EE244" s="7" t="str">
        <v/>
      </c>
      <c r="EG244" s="8" t="s">
        <v>102</v>
      </c>
      <c r="EH244" s="7">
        <f t="shared" si="104"/>
        <v>81</v>
      </c>
      <c r="EI244" s="10">
        <v>82.558000000000007</v>
      </c>
      <c r="EJ244" s="11" t="s">
        <v>133</v>
      </c>
      <c r="EK244" s="7" t="str">
        <v/>
      </c>
      <c r="EL244" s="7" t="str">
        <v/>
      </c>
      <c r="EN244" s="8" t="s">
        <v>102</v>
      </c>
      <c r="EO244" s="7">
        <f t="shared" si="105"/>
        <v>81</v>
      </c>
      <c r="EP244" s="10">
        <v>82.558000000000007</v>
      </c>
      <c r="EQ244" s="11" t="s">
        <v>133</v>
      </c>
      <c r="ER244" s="7" t="str">
        <v/>
      </c>
      <c r="ES244" s="7" t="str">
        <v/>
      </c>
      <c r="EU244" s="8" t="s">
        <v>102</v>
      </c>
      <c r="EV244" s="7">
        <f t="shared" si="106"/>
        <v>81</v>
      </c>
      <c r="EW244" s="10">
        <v>82.558000000000007</v>
      </c>
      <c r="EX244" s="11" t="s">
        <v>133</v>
      </c>
      <c r="EY244" s="7" t="str">
        <v/>
      </c>
      <c r="EZ244" s="7" t="str">
        <v/>
      </c>
      <c r="FB244" s="8" t="s">
        <v>102</v>
      </c>
      <c r="FC244" s="7">
        <f t="shared" si="107"/>
        <v>81</v>
      </c>
      <c r="FD244" s="10">
        <v>82.558000000000007</v>
      </c>
      <c r="FE244" s="11" t="s">
        <v>133</v>
      </c>
      <c r="FF244" s="7" t="str">
        <v/>
      </c>
      <c r="FG244" s="7" t="str">
        <v/>
      </c>
      <c r="FI244" s="8" t="s">
        <v>102</v>
      </c>
      <c r="FJ244" s="7">
        <f t="shared" si="108"/>
        <v>81</v>
      </c>
      <c r="FK244" s="10">
        <v>82.558000000000007</v>
      </c>
      <c r="FL244" s="11" t="s">
        <v>133</v>
      </c>
      <c r="FM244" s="7" t="str">
        <v/>
      </c>
      <c r="FN244" s="7" t="str">
        <v/>
      </c>
      <c r="FP244" s="8" t="s">
        <v>102</v>
      </c>
      <c r="FQ244" s="7">
        <f t="shared" si="109"/>
        <v>81</v>
      </c>
      <c r="FR244" s="10">
        <v>82.558000000000007</v>
      </c>
      <c r="FS244" s="11" t="s">
        <v>133</v>
      </c>
      <c r="FT244" s="7" t="str">
        <v/>
      </c>
      <c r="FU244" s="7" t="str">
        <v/>
      </c>
      <c r="FW244" s="8" t="s">
        <v>102</v>
      </c>
      <c r="FX244" s="7">
        <f t="shared" si="110"/>
        <v>81</v>
      </c>
      <c r="FY244" s="10">
        <v>82.558000000000007</v>
      </c>
      <c r="FZ244" s="11" t="s">
        <v>133</v>
      </c>
      <c r="GA244" s="7" t="str">
        <v/>
      </c>
      <c r="GB244" s="7" t="str">
        <v/>
      </c>
    </row>
    <row r="245" spans="2:184" ht="15.75" x14ac:dyDescent="0.25">
      <c r="B245" s="82">
        <f t="shared" si="111"/>
        <v>10542</v>
      </c>
      <c r="C245" s="8" t="s">
        <v>103</v>
      </c>
      <c r="D245" s="7">
        <f t="shared" si="84"/>
        <v>82</v>
      </c>
      <c r="E245" s="10">
        <v>10.542</v>
      </c>
      <c r="F245" s="11" t="s">
        <v>134</v>
      </c>
      <c r="G245" s="7" t="str">
        <v/>
      </c>
      <c r="H245" s="7" t="str">
        <v/>
      </c>
      <c r="J245" s="16">
        <f t="shared" si="85"/>
        <v>10549</v>
      </c>
      <c r="K245" s="8" t="s">
        <v>103</v>
      </c>
      <c r="L245" s="7">
        <f t="shared" si="86"/>
        <v>82</v>
      </c>
      <c r="M245" s="10">
        <v>10.548999999999999</v>
      </c>
      <c r="N245" s="11" t="s">
        <v>134</v>
      </c>
      <c r="O245" s="7" t="str">
        <v/>
      </c>
      <c r="P245" s="7" t="str">
        <v/>
      </c>
      <c r="R245" s="8" t="s">
        <v>103</v>
      </c>
      <c r="S245" s="7">
        <f t="shared" si="87"/>
        <v>82</v>
      </c>
      <c r="T245" s="10">
        <v>10.548999999999999</v>
      </c>
      <c r="U245" s="11" t="s">
        <v>134</v>
      </c>
      <c r="V245" s="7" t="str">
        <v/>
      </c>
      <c r="W245" s="7" t="str">
        <v/>
      </c>
      <c r="Y245" s="8" t="s">
        <v>103</v>
      </c>
      <c r="Z245" s="7">
        <f t="shared" si="88"/>
        <v>82</v>
      </c>
      <c r="AA245" s="10">
        <v>10.548999999999999</v>
      </c>
      <c r="AB245" s="11" t="s">
        <v>134</v>
      </c>
      <c r="AC245" s="7" t="str">
        <v/>
      </c>
      <c r="AD245" s="7" t="str">
        <v/>
      </c>
      <c r="AF245" s="8" t="s">
        <v>103</v>
      </c>
      <c r="AG245" s="7">
        <f t="shared" si="89"/>
        <v>82</v>
      </c>
      <c r="AH245" s="10">
        <v>10.548999999999999</v>
      </c>
      <c r="AI245" s="11" t="s">
        <v>134</v>
      </c>
      <c r="AJ245" s="7" t="str">
        <v/>
      </c>
      <c r="AK245" s="7" t="str">
        <v/>
      </c>
      <c r="AM245" s="8" t="s">
        <v>103</v>
      </c>
      <c r="AN245" s="7">
        <f t="shared" si="90"/>
        <v>82</v>
      </c>
      <c r="AO245" s="10">
        <v>10.548999999999999</v>
      </c>
      <c r="AP245" s="11" t="s">
        <v>134</v>
      </c>
      <c r="AQ245" s="7" t="str">
        <v/>
      </c>
      <c r="AR245" s="7" t="str">
        <v/>
      </c>
      <c r="AT245" s="8" t="s">
        <v>103</v>
      </c>
      <c r="AU245" s="7">
        <f t="shared" si="91"/>
        <v>82</v>
      </c>
      <c r="AV245" s="10">
        <v>10.548999999999999</v>
      </c>
      <c r="AW245" s="11" t="s">
        <v>134</v>
      </c>
      <c r="AX245" s="7" t="str">
        <v/>
      </c>
      <c r="AY245" s="7" t="str">
        <v/>
      </c>
      <c r="BA245" s="8" t="s">
        <v>103</v>
      </c>
      <c r="BB245" s="7">
        <f t="shared" si="92"/>
        <v>82</v>
      </c>
      <c r="BC245" s="10">
        <v>10.548999999999999</v>
      </c>
      <c r="BD245" s="11" t="s">
        <v>134</v>
      </c>
      <c r="BE245" s="7" t="str">
        <v/>
      </c>
      <c r="BF245" s="7" t="str">
        <v/>
      </c>
      <c r="BH245" s="8" t="s">
        <v>103</v>
      </c>
      <c r="BI245" s="7">
        <f t="shared" si="93"/>
        <v>82</v>
      </c>
      <c r="BJ245" s="10">
        <v>10.548999999999999</v>
      </c>
      <c r="BK245" s="11" t="s">
        <v>134</v>
      </c>
      <c r="BL245" s="7" t="str">
        <v/>
      </c>
      <c r="BM245" s="7" t="str">
        <v/>
      </c>
      <c r="BO245" s="8" t="s">
        <v>103</v>
      </c>
      <c r="BP245" s="7">
        <f t="shared" si="94"/>
        <v>82</v>
      </c>
      <c r="BQ245" s="10">
        <v>10.548999999999999</v>
      </c>
      <c r="BR245" s="11" t="s">
        <v>134</v>
      </c>
      <c r="BS245" s="7" t="str">
        <v/>
      </c>
      <c r="BT245" s="7" t="str">
        <v/>
      </c>
      <c r="BV245" s="8" t="s">
        <v>103</v>
      </c>
      <c r="BW245" s="7">
        <f t="shared" si="95"/>
        <v>82</v>
      </c>
      <c r="BX245" s="10">
        <v>10.548999999999999</v>
      </c>
      <c r="BY245" s="11" t="s">
        <v>134</v>
      </c>
      <c r="BZ245" s="7" t="str">
        <v/>
      </c>
      <c r="CA245" s="7" t="str">
        <v/>
      </c>
      <c r="CC245" s="8" t="s">
        <v>103</v>
      </c>
      <c r="CD245" s="7">
        <f t="shared" si="96"/>
        <v>82</v>
      </c>
      <c r="CE245" s="10">
        <v>10.548999999999999</v>
      </c>
      <c r="CF245" s="11" t="s">
        <v>134</v>
      </c>
      <c r="CG245" s="7" t="str">
        <v/>
      </c>
      <c r="CH245" s="7" t="str">
        <v/>
      </c>
      <c r="CJ245" s="8" t="s">
        <v>103</v>
      </c>
      <c r="CK245" s="7">
        <f t="shared" si="97"/>
        <v>82</v>
      </c>
      <c r="CL245" s="10">
        <v>10.548999999999999</v>
      </c>
      <c r="CM245" s="11" t="s">
        <v>134</v>
      </c>
      <c r="CN245" s="7" t="str">
        <v/>
      </c>
      <c r="CO245" s="7" t="str">
        <v/>
      </c>
      <c r="CQ245" s="8" t="s">
        <v>103</v>
      </c>
      <c r="CR245" s="7">
        <f t="shared" si="98"/>
        <v>82</v>
      </c>
      <c r="CS245" s="10">
        <v>10.548999999999999</v>
      </c>
      <c r="CT245" s="11" t="s">
        <v>134</v>
      </c>
      <c r="CU245" s="7" t="str">
        <v/>
      </c>
      <c r="CV245" s="7" t="str">
        <v/>
      </c>
      <c r="CX245" s="8" t="s">
        <v>103</v>
      </c>
      <c r="CY245" s="7">
        <f t="shared" si="99"/>
        <v>82</v>
      </c>
      <c r="CZ245" s="10">
        <v>10.548999999999999</v>
      </c>
      <c r="DA245" s="11" t="s">
        <v>134</v>
      </c>
      <c r="DB245" s="7" t="str">
        <v/>
      </c>
      <c r="DC245" s="7" t="str">
        <v/>
      </c>
      <c r="DE245" s="8" t="s">
        <v>103</v>
      </c>
      <c r="DF245" s="7">
        <f t="shared" si="100"/>
        <v>82</v>
      </c>
      <c r="DG245" s="10">
        <v>10.548999999999999</v>
      </c>
      <c r="DH245" s="11" t="s">
        <v>134</v>
      </c>
      <c r="DI245" s="7" t="str">
        <v/>
      </c>
      <c r="DJ245" s="7" t="str">
        <v/>
      </c>
      <c r="DL245" s="8" t="s">
        <v>103</v>
      </c>
      <c r="DM245" s="7">
        <f t="shared" si="101"/>
        <v>82</v>
      </c>
      <c r="DN245" s="10">
        <v>10.548999999999999</v>
      </c>
      <c r="DO245" s="11" t="s">
        <v>134</v>
      </c>
      <c r="DP245" s="7" t="str">
        <v/>
      </c>
      <c r="DQ245" s="7" t="str">
        <v/>
      </c>
      <c r="DS245" s="8" t="s">
        <v>103</v>
      </c>
      <c r="DT245" s="7">
        <f t="shared" si="102"/>
        <v>82</v>
      </c>
      <c r="DU245" s="10">
        <v>10.548999999999999</v>
      </c>
      <c r="DV245" s="11" t="s">
        <v>134</v>
      </c>
      <c r="DW245" s="7" t="str">
        <v/>
      </c>
      <c r="DX245" s="7" t="str">
        <v/>
      </c>
      <c r="DZ245" s="8" t="s">
        <v>103</v>
      </c>
      <c r="EA245" s="7">
        <f t="shared" si="103"/>
        <v>82</v>
      </c>
      <c r="EB245" s="10">
        <v>10.548999999999999</v>
      </c>
      <c r="EC245" s="11" t="s">
        <v>134</v>
      </c>
      <c r="ED245" s="7" t="str">
        <v/>
      </c>
      <c r="EE245" s="7" t="str">
        <v/>
      </c>
      <c r="EG245" s="8" t="s">
        <v>103</v>
      </c>
      <c r="EH245" s="7">
        <f t="shared" si="104"/>
        <v>82</v>
      </c>
      <c r="EI245" s="10">
        <v>10.548999999999999</v>
      </c>
      <c r="EJ245" s="11" t="s">
        <v>134</v>
      </c>
      <c r="EK245" s="7" t="str">
        <v/>
      </c>
      <c r="EL245" s="7" t="str">
        <v/>
      </c>
      <c r="EN245" s="8" t="s">
        <v>103</v>
      </c>
      <c r="EO245" s="7">
        <f t="shared" si="105"/>
        <v>82</v>
      </c>
      <c r="EP245" s="10">
        <v>10.548999999999999</v>
      </c>
      <c r="EQ245" s="11" t="s">
        <v>134</v>
      </c>
      <c r="ER245" s="7" t="str">
        <v/>
      </c>
      <c r="ES245" s="7" t="str">
        <v/>
      </c>
      <c r="EU245" s="8" t="s">
        <v>103</v>
      </c>
      <c r="EV245" s="7">
        <f t="shared" si="106"/>
        <v>82</v>
      </c>
      <c r="EW245" s="10">
        <v>10.548999999999999</v>
      </c>
      <c r="EX245" s="11" t="s">
        <v>134</v>
      </c>
      <c r="EY245" s="7" t="str">
        <v/>
      </c>
      <c r="EZ245" s="7" t="str">
        <v/>
      </c>
      <c r="FB245" s="8" t="s">
        <v>103</v>
      </c>
      <c r="FC245" s="7">
        <f t="shared" si="107"/>
        <v>82</v>
      </c>
      <c r="FD245" s="10">
        <v>10.548999999999999</v>
      </c>
      <c r="FE245" s="11" t="s">
        <v>134</v>
      </c>
      <c r="FF245" s="7" t="str">
        <v/>
      </c>
      <c r="FG245" s="7" t="str">
        <v/>
      </c>
      <c r="FI245" s="8" t="s">
        <v>103</v>
      </c>
      <c r="FJ245" s="7">
        <f t="shared" si="108"/>
        <v>82</v>
      </c>
      <c r="FK245" s="10">
        <v>10.548999999999999</v>
      </c>
      <c r="FL245" s="11" t="s">
        <v>134</v>
      </c>
      <c r="FM245" s="7" t="str">
        <v/>
      </c>
      <c r="FN245" s="7" t="str">
        <v/>
      </c>
      <c r="FP245" s="8" t="s">
        <v>103</v>
      </c>
      <c r="FQ245" s="7">
        <f t="shared" si="109"/>
        <v>82</v>
      </c>
      <c r="FR245" s="10">
        <v>10.548999999999999</v>
      </c>
      <c r="FS245" s="11" t="s">
        <v>134</v>
      </c>
      <c r="FT245" s="7" t="str">
        <v/>
      </c>
      <c r="FU245" s="7" t="str">
        <v/>
      </c>
      <c r="FW245" s="8" t="s">
        <v>103</v>
      </c>
      <c r="FX245" s="7">
        <f t="shared" si="110"/>
        <v>82</v>
      </c>
      <c r="FY245" s="10">
        <v>10.548999999999999</v>
      </c>
      <c r="FZ245" s="11" t="s">
        <v>134</v>
      </c>
      <c r="GA245" s="7" t="str">
        <v/>
      </c>
      <c r="GB245" s="7" t="str">
        <v/>
      </c>
    </row>
    <row r="246" spans="2:184" ht="15.75" x14ac:dyDescent="0.25">
      <c r="B246" s="82">
        <f t="shared" si="111"/>
        <v>12611</v>
      </c>
      <c r="C246" s="8" t="s">
        <v>103</v>
      </c>
      <c r="D246" s="7">
        <f t="shared" si="84"/>
        <v>82</v>
      </c>
      <c r="E246" s="10">
        <v>12.611000000000001</v>
      </c>
      <c r="F246" s="11" t="s">
        <v>135</v>
      </c>
      <c r="G246" s="7" t="str">
        <v/>
      </c>
      <c r="H246" s="7" t="str">
        <v/>
      </c>
      <c r="J246" s="16">
        <f t="shared" si="85"/>
        <v>12611</v>
      </c>
      <c r="K246" s="8" t="s">
        <v>103</v>
      </c>
      <c r="L246" s="7">
        <f t="shared" si="86"/>
        <v>82</v>
      </c>
      <c r="M246" s="10">
        <v>12.611000000000001</v>
      </c>
      <c r="N246" s="11" t="s">
        <v>135</v>
      </c>
      <c r="O246" s="7" t="str">
        <v/>
      </c>
      <c r="P246" s="7" t="str">
        <v/>
      </c>
      <c r="R246" s="8" t="s">
        <v>103</v>
      </c>
      <c r="S246" s="7">
        <f t="shared" si="87"/>
        <v>82</v>
      </c>
      <c r="T246" s="10">
        <v>12.611000000000001</v>
      </c>
      <c r="U246" s="11" t="s">
        <v>135</v>
      </c>
      <c r="V246" s="7" t="str">
        <v/>
      </c>
      <c r="W246" s="7" t="str">
        <v/>
      </c>
      <c r="Y246" s="8" t="s">
        <v>103</v>
      </c>
      <c r="Z246" s="7">
        <f t="shared" si="88"/>
        <v>82</v>
      </c>
      <c r="AA246" s="10">
        <v>12.611000000000001</v>
      </c>
      <c r="AB246" s="11" t="s">
        <v>135</v>
      </c>
      <c r="AC246" s="7" t="str">
        <v/>
      </c>
      <c r="AD246" s="7" t="str">
        <v/>
      </c>
      <c r="AF246" s="8" t="s">
        <v>103</v>
      </c>
      <c r="AG246" s="7">
        <f t="shared" si="89"/>
        <v>82</v>
      </c>
      <c r="AH246" s="10">
        <v>12.611000000000001</v>
      </c>
      <c r="AI246" s="11" t="s">
        <v>135</v>
      </c>
      <c r="AJ246" s="7" t="str">
        <v/>
      </c>
      <c r="AK246" s="7" t="str">
        <v/>
      </c>
      <c r="AM246" s="8" t="s">
        <v>103</v>
      </c>
      <c r="AN246" s="7">
        <f t="shared" si="90"/>
        <v>82</v>
      </c>
      <c r="AO246" s="10">
        <v>12.611000000000001</v>
      </c>
      <c r="AP246" s="11" t="s">
        <v>135</v>
      </c>
      <c r="AQ246" s="7" t="str">
        <v/>
      </c>
      <c r="AR246" s="7" t="str">
        <v/>
      </c>
      <c r="AT246" s="8" t="s">
        <v>103</v>
      </c>
      <c r="AU246" s="7">
        <f t="shared" si="91"/>
        <v>82</v>
      </c>
      <c r="AV246" s="10">
        <v>12.611000000000001</v>
      </c>
      <c r="AW246" s="11" t="s">
        <v>135</v>
      </c>
      <c r="AX246" s="7" t="str">
        <v/>
      </c>
      <c r="AY246" s="7" t="str">
        <v/>
      </c>
      <c r="BA246" s="8" t="s">
        <v>103</v>
      </c>
      <c r="BB246" s="7">
        <f t="shared" si="92"/>
        <v>82</v>
      </c>
      <c r="BC246" s="10">
        <v>12.611000000000001</v>
      </c>
      <c r="BD246" s="11" t="s">
        <v>135</v>
      </c>
      <c r="BE246" s="7" t="str">
        <v/>
      </c>
      <c r="BF246" s="7" t="str">
        <v/>
      </c>
      <c r="BH246" s="8" t="s">
        <v>103</v>
      </c>
      <c r="BI246" s="7">
        <f t="shared" si="93"/>
        <v>82</v>
      </c>
      <c r="BJ246" s="10">
        <v>12.611000000000001</v>
      </c>
      <c r="BK246" s="11" t="s">
        <v>135</v>
      </c>
      <c r="BL246" s="7" t="str">
        <v/>
      </c>
      <c r="BM246" s="7" t="str">
        <v/>
      </c>
      <c r="BO246" s="8" t="s">
        <v>103</v>
      </c>
      <c r="BP246" s="7">
        <f t="shared" si="94"/>
        <v>82</v>
      </c>
      <c r="BQ246" s="10">
        <v>12.611000000000001</v>
      </c>
      <c r="BR246" s="11" t="s">
        <v>135</v>
      </c>
      <c r="BS246" s="7" t="str">
        <v/>
      </c>
      <c r="BT246" s="7" t="str">
        <v/>
      </c>
      <c r="BV246" s="8" t="s">
        <v>103</v>
      </c>
      <c r="BW246" s="7">
        <f t="shared" si="95"/>
        <v>82</v>
      </c>
      <c r="BX246" s="10">
        <v>12.611000000000001</v>
      </c>
      <c r="BY246" s="11" t="s">
        <v>135</v>
      </c>
      <c r="BZ246" s="7" t="str">
        <v/>
      </c>
      <c r="CA246" s="7" t="str">
        <v/>
      </c>
      <c r="CC246" s="8" t="s">
        <v>103</v>
      </c>
      <c r="CD246" s="7">
        <f t="shared" si="96"/>
        <v>82</v>
      </c>
      <c r="CE246" s="10">
        <v>12.611000000000001</v>
      </c>
      <c r="CF246" s="11" t="s">
        <v>135</v>
      </c>
      <c r="CG246" s="7" t="str">
        <v/>
      </c>
      <c r="CH246" s="7" t="str">
        <v/>
      </c>
      <c r="CJ246" s="8" t="s">
        <v>103</v>
      </c>
      <c r="CK246" s="7">
        <f t="shared" si="97"/>
        <v>82</v>
      </c>
      <c r="CL246" s="10">
        <v>12.611000000000001</v>
      </c>
      <c r="CM246" s="11" t="s">
        <v>135</v>
      </c>
      <c r="CN246" s="7" t="str">
        <v/>
      </c>
      <c r="CO246" s="7" t="str">
        <v/>
      </c>
      <c r="CQ246" s="8" t="s">
        <v>103</v>
      </c>
      <c r="CR246" s="7">
        <f t="shared" si="98"/>
        <v>82</v>
      </c>
      <c r="CS246" s="10">
        <v>12.611000000000001</v>
      </c>
      <c r="CT246" s="11" t="s">
        <v>135</v>
      </c>
      <c r="CU246" s="7" t="str">
        <v/>
      </c>
      <c r="CV246" s="7" t="str">
        <v/>
      </c>
      <c r="CX246" s="8" t="s">
        <v>103</v>
      </c>
      <c r="CY246" s="7">
        <f t="shared" si="99"/>
        <v>82</v>
      </c>
      <c r="CZ246" s="10">
        <v>12.611000000000001</v>
      </c>
      <c r="DA246" s="11" t="s">
        <v>135</v>
      </c>
      <c r="DB246" s="7" t="str">
        <v/>
      </c>
      <c r="DC246" s="7" t="str">
        <v/>
      </c>
      <c r="DE246" s="8" t="s">
        <v>103</v>
      </c>
      <c r="DF246" s="7">
        <f t="shared" si="100"/>
        <v>82</v>
      </c>
      <c r="DG246" s="10">
        <v>12.611000000000001</v>
      </c>
      <c r="DH246" s="11" t="s">
        <v>135</v>
      </c>
      <c r="DI246" s="7" t="str">
        <v/>
      </c>
      <c r="DJ246" s="7" t="str">
        <v/>
      </c>
      <c r="DL246" s="8" t="s">
        <v>103</v>
      </c>
      <c r="DM246" s="7">
        <f t="shared" si="101"/>
        <v>82</v>
      </c>
      <c r="DN246" s="10">
        <v>12.611000000000001</v>
      </c>
      <c r="DO246" s="11" t="s">
        <v>135</v>
      </c>
      <c r="DP246" s="7" t="str">
        <v/>
      </c>
      <c r="DQ246" s="7" t="str">
        <v/>
      </c>
      <c r="DS246" s="8" t="s">
        <v>103</v>
      </c>
      <c r="DT246" s="7">
        <f t="shared" si="102"/>
        <v>82</v>
      </c>
      <c r="DU246" s="10">
        <v>12.611000000000001</v>
      </c>
      <c r="DV246" s="11" t="s">
        <v>135</v>
      </c>
      <c r="DW246" s="7" t="str">
        <v/>
      </c>
      <c r="DX246" s="7" t="str">
        <v/>
      </c>
      <c r="DZ246" s="8" t="s">
        <v>103</v>
      </c>
      <c r="EA246" s="7">
        <f t="shared" si="103"/>
        <v>82</v>
      </c>
      <c r="EB246" s="10">
        <v>12.611000000000001</v>
      </c>
      <c r="EC246" s="11" t="s">
        <v>135</v>
      </c>
      <c r="ED246" s="7" t="str">
        <v/>
      </c>
      <c r="EE246" s="7" t="str">
        <v/>
      </c>
      <c r="EG246" s="8" t="s">
        <v>103</v>
      </c>
      <c r="EH246" s="7">
        <f t="shared" si="104"/>
        <v>82</v>
      </c>
      <c r="EI246" s="10">
        <v>12.611000000000001</v>
      </c>
      <c r="EJ246" s="11" t="s">
        <v>135</v>
      </c>
      <c r="EK246" s="7" t="str">
        <v/>
      </c>
      <c r="EL246" s="7" t="str">
        <v/>
      </c>
      <c r="EN246" s="8" t="s">
        <v>103</v>
      </c>
      <c r="EO246" s="7">
        <f t="shared" si="105"/>
        <v>82</v>
      </c>
      <c r="EP246" s="10">
        <v>12.611000000000001</v>
      </c>
      <c r="EQ246" s="11" t="s">
        <v>135</v>
      </c>
      <c r="ER246" s="7" t="str">
        <v/>
      </c>
      <c r="ES246" s="7" t="str">
        <v/>
      </c>
      <c r="EU246" s="8" t="s">
        <v>103</v>
      </c>
      <c r="EV246" s="7">
        <f t="shared" si="106"/>
        <v>82</v>
      </c>
      <c r="EW246" s="10">
        <v>12.611000000000001</v>
      </c>
      <c r="EX246" s="11" t="s">
        <v>135</v>
      </c>
      <c r="EY246" s="7" t="str">
        <v/>
      </c>
      <c r="EZ246" s="7" t="str">
        <v/>
      </c>
      <c r="FB246" s="8" t="s">
        <v>103</v>
      </c>
      <c r="FC246" s="7">
        <f t="shared" si="107"/>
        <v>82</v>
      </c>
      <c r="FD246" s="10">
        <v>12.611000000000001</v>
      </c>
      <c r="FE246" s="11" t="s">
        <v>135</v>
      </c>
      <c r="FF246" s="7" t="str">
        <v/>
      </c>
      <c r="FG246" s="7" t="str">
        <v/>
      </c>
      <c r="FI246" s="8" t="s">
        <v>103</v>
      </c>
      <c r="FJ246" s="7">
        <f t="shared" si="108"/>
        <v>82</v>
      </c>
      <c r="FK246" s="10">
        <v>12.611000000000001</v>
      </c>
      <c r="FL246" s="11" t="s">
        <v>135</v>
      </c>
      <c r="FM246" s="7" t="str">
        <v/>
      </c>
      <c r="FN246" s="7" t="str">
        <v/>
      </c>
      <c r="FP246" s="8" t="s">
        <v>103</v>
      </c>
      <c r="FQ246" s="7">
        <f t="shared" si="109"/>
        <v>82</v>
      </c>
      <c r="FR246" s="10">
        <v>12.611000000000001</v>
      </c>
      <c r="FS246" s="11" t="s">
        <v>135</v>
      </c>
      <c r="FT246" s="7" t="str">
        <v/>
      </c>
      <c r="FU246" s="7" t="str">
        <v/>
      </c>
      <c r="FW246" s="8" t="s">
        <v>103</v>
      </c>
      <c r="FX246" s="7">
        <f t="shared" si="110"/>
        <v>82</v>
      </c>
      <c r="FY246" s="10">
        <v>12.611000000000001</v>
      </c>
      <c r="FZ246" s="11" t="s">
        <v>135</v>
      </c>
      <c r="GA246" s="7" t="str">
        <v/>
      </c>
      <c r="GB246" s="7" t="str">
        <v/>
      </c>
    </row>
    <row r="247" spans="2:184" ht="15.75" x14ac:dyDescent="0.25">
      <c r="B247" s="82">
        <f t="shared" si="111"/>
        <v>74957</v>
      </c>
      <c r="C247" s="8" t="s">
        <v>103</v>
      </c>
      <c r="D247" s="7">
        <f t="shared" si="84"/>
        <v>82</v>
      </c>
      <c r="E247" s="10">
        <v>74.956999999999994</v>
      </c>
      <c r="F247" s="11" t="s">
        <v>132</v>
      </c>
      <c r="G247" s="7" t="str">
        <v/>
      </c>
      <c r="H247" s="7" t="str">
        <v/>
      </c>
      <c r="J247" s="16">
        <f t="shared" si="85"/>
        <v>74957</v>
      </c>
      <c r="K247" s="8" t="s">
        <v>103</v>
      </c>
      <c r="L247" s="7">
        <f t="shared" si="86"/>
        <v>82</v>
      </c>
      <c r="M247" s="10">
        <v>74.956999999999994</v>
      </c>
      <c r="N247" s="11" t="s">
        <v>132</v>
      </c>
      <c r="O247" s="7" t="str">
        <v/>
      </c>
      <c r="P247" s="7" t="str">
        <v/>
      </c>
      <c r="R247" s="8" t="s">
        <v>103</v>
      </c>
      <c r="S247" s="7">
        <f t="shared" si="87"/>
        <v>82</v>
      </c>
      <c r="T247" s="10">
        <v>74.956999999999994</v>
      </c>
      <c r="U247" s="11" t="s">
        <v>132</v>
      </c>
      <c r="V247" s="7" t="str">
        <v/>
      </c>
      <c r="W247" s="7" t="str">
        <v/>
      </c>
      <c r="Y247" s="8" t="s">
        <v>103</v>
      </c>
      <c r="Z247" s="7">
        <f t="shared" si="88"/>
        <v>82</v>
      </c>
      <c r="AA247" s="10">
        <v>74.956999999999994</v>
      </c>
      <c r="AB247" s="11" t="s">
        <v>132</v>
      </c>
      <c r="AC247" s="7" t="str">
        <v/>
      </c>
      <c r="AD247" s="7" t="str">
        <v/>
      </c>
      <c r="AF247" s="8" t="s">
        <v>103</v>
      </c>
      <c r="AG247" s="7">
        <f t="shared" si="89"/>
        <v>82</v>
      </c>
      <c r="AH247" s="10">
        <v>74.956999999999994</v>
      </c>
      <c r="AI247" s="11" t="s">
        <v>132</v>
      </c>
      <c r="AJ247" s="7" t="str">
        <v/>
      </c>
      <c r="AK247" s="7" t="str">
        <v/>
      </c>
      <c r="AM247" s="8" t="s">
        <v>103</v>
      </c>
      <c r="AN247" s="7">
        <f t="shared" si="90"/>
        <v>82</v>
      </c>
      <c r="AO247" s="10">
        <v>74.956999999999994</v>
      </c>
      <c r="AP247" s="11" t="s">
        <v>132</v>
      </c>
      <c r="AQ247" s="7" t="str">
        <v/>
      </c>
      <c r="AR247" s="7" t="str">
        <v/>
      </c>
      <c r="AT247" s="8" t="s">
        <v>103</v>
      </c>
      <c r="AU247" s="7">
        <f t="shared" si="91"/>
        <v>82</v>
      </c>
      <c r="AV247" s="10">
        <v>74.956999999999994</v>
      </c>
      <c r="AW247" s="11" t="s">
        <v>132</v>
      </c>
      <c r="AX247" s="7" t="str">
        <v/>
      </c>
      <c r="AY247" s="7" t="str">
        <v/>
      </c>
      <c r="BA247" s="8" t="s">
        <v>103</v>
      </c>
      <c r="BB247" s="7">
        <f t="shared" si="92"/>
        <v>82</v>
      </c>
      <c r="BC247" s="10">
        <v>74.956999999999994</v>
      </c>
      <c r="BD247" s="11" t="s">
        <v>132</v>
      </c>
      <c r="BE247" s="7" t="str">
        <v/>
      </c>
      <c r="BF247" s="7" t="str">
        <v/>
      </c>
      <c r="BH247" s="8" t="s">
        <v>103</v>
      </c>
      <c r="BI247" s="7">
        <f t="shared" si="93"/>
        <v>82</v>
      </c>
      <c r="BJ247" s="10">
        <v>74.956999999999994</v>
      </c>
      <c r="BK247" s="11" t="s">
        <v>132</v>
      </c>
      <c r="BL247" s="7" t="str">
        <v/>
      </c>
      <c r="BM247" s="7" t="str">
        <v/>
      </c>
      <c r="BO247" s="8" t="s">
        <v>103</v>
      </c>
      <c r="BP247" s="7">
        <f t="shared" si="94"/>
        <v>82</v>
      </c>
      <c r="BQ247" s="10">
        <v>74.956999999999994</v>
      </c>
      <c r="BR247" s="11" t="s">
        <v>132</v>
      </c>
      <c r="BS247" s="7" t="str">
        <v/>
      </c>
      <c r="BT247" s="7" t="str">
        <v/>
      </c>
      <c r="BV247" s="8" t="s">
        <v>103</v>
      </c>
      <c r="BW247" s="7">
        <f t="shared" si="95"/>
        <v>82</v>
      </c>
      <c r="BX247" s="10">
        <v>74.956999999999994</v>
      </c>
      <c r="BY247" s="11" t="s">
        <v>132</v>
      </c>
      <c r="BZ247" s="7" t="str">
        <v/>
      </c>
      <c r="CA247" s="7" t="str">
        <v/>
      </c>
      <c r="CC247" s="8" t="s">
        <v>103</v>
      </c>
      <c r="CD247" s="7">
        <f t="shared" si="96"/>
        <v>82</v>
      </c>
      <c r="CE247" s="10">
        <v>74.956999999999994</v>
      </c>
      <c r="CF247" s="11" t="s">
        <v>132</v>
      </c>
      <c r="CG247" s="7" t="str">
        <v/>
      </c>
      <c r="CH247" s="7" t="str">
        <v/>
      </c>
      <c r="CJ247" s="8" t="s">
        <v>103</v>
      </c>
      <c r="CK247" s="7">
        <f t="shared" si="97"/>
        <v>82</v>
      </c>
      <c r="CL247" s="10">
        <v>74.956999999999994</v>
      </c>
      <c r="CM247" s="11" t="s">
        <v>132</v>
      </c>
      <c r="CN247" s="7" t="str">
        <v/>
      </c>
      <c r="CO247" s="7" t="str">
        <v/>
      </c>
      <c r="CQ247" s="8" t="s">
        <v>103</v>
      </c>
      <c r="CR247" s="7">
        <f t="shared" si="98"/>
        <v>82</v>
      </c>
      <c r="CS247" s="10">
        <v>74.956999999999994</v>
      </c>
      <c r="CT247" s="11" t="s">
        <v>132</v>
      </c>
      <c r="CU247" s="7" t="str">
        <v/>
      </c>
      <c r="CV247" s="7" t="str">
        <v/>
      </c>
      <c r="CX247" s="8" t="s">
        <v>103</v>
      </c>
      <c r="CY247" s="7">
        <f t="shared" si="99"/>
        <v>82</v>
      </c>
      <c r="CZ247" s="10">
        <v>74.956999999999994</v>
      </c>
      <c r="DA247" s="11" t="s">
        <v>132</v>
      </c>
      <c r="DB247" s="7" t="str">
        <v/>
      </c>
      <c r="DC247" s="7" t="str">
        <v/>
      </c>
      <c r="DE247" s="8" t="s">
        <v>103</v>
      </c>
      <c r="DF247" s="7">
        <f t="shared" si="100"/>
        <v>82</v>
      </c>
      <c r="DG247" s="10">
        <v>74.956999999999994</v>
      </c>
      <c r="DH247" s="11" t="s">
        <v>132</v>
      </c>
      <c r="DI247" s="7" t="str">
        <v/>
      </c>
      <c r="DJ247" s="7" t="str">
        <v/>
      </c>
      <c r="DL247" s="8" t="s">
        <v>103</v>
      </c>
      <c r="DM247" s="7">
        <f t="shared" si="101"/>
        <v>82</v>
      </c>
      <c r="DN247" s="10">
        <v>74.956999999999994</v>
      </c>
      <c r="DO247" s="11" t="s">
        <v>132</v>
      </c>
      <c r="DP247" s="7" t="str">
        <v/>
      </c>
      <c r="DQ247" s="7" t="str">
        <v/>
      </c>
      <c r="DS247" s="8" t="s">
        <v>103</v>
      </c>
      <c r="DT247" s="7">
        <f t="shared" si="102"/>
        <v>82</v>
      </c>
      <c r="DU247" s="10">
        <v>74.956999999999994</v>
      </c>
      <c r="DV247" s="11" t="s">
        <v>132</v>
      </c>
      <c r="DW247" s="7" t="str">
        <v/>
      </c>
      <c r="DX247" s="7" t="str">
        <v/>
      </c>
      <c r="DZ247" s="8" t="s">
        <v>103</v>
      </c>
      <c r="EA247" s="7">
        <f t="shared" si="103"/>
        <v>82</v>
      </c>
      <c r="EB247" s="10">
        <v>74.956999999999994</v>
      </c>
      <c r="EC247" s="11" t="s">
        <v>132</v>
      </c>
      <c r="ED247" s="7" t="str">
        <v/>
      </c>
      <c r="EE247" s="7" t="str">
        <v/>
      </c>
      <c r="EG247" s="8" t="s">
        <v>103</v>
      </c>
      <c r="EH247" s="7">
        <f t="shared" si="104"/>
        <v>82</v>
      </c>
      <c r="EI247" s="10">
        <v>74.956999999999994</v>
      </c>
      <c r="EJ247" s="11" t="s">
        <v>132</v>
      </c>
      <c r="EK247" s="7" t="str">
        <v/>
      </c>
      <c r="EL247" s="7" t="str">
        <v/>
      </c>
      <c r="EN247" s="8" t="s">
        <v>103</v>
      </c>
      <c r="EO247" s="7">
        <f t="shared" si="105"/>
        <v>82</v>
      </c>
      <c r="EP247" s="10">
        <v>74.956999999999994</v>
      </c>
      <c r="EQ247" s="11" t="s">
        <v>132</v>
      </c>
      <c r="ER247" s="7" t="str">
        <v/>
      </c>
      <c r="ES247" s="7" t="str">
        <v/>
      </c>
      <c r="EU247" s="8" t="s">
        <v>103</v>
      </c>
      <c r="EV247" s="7">
        <f t="shared" si="106"/>
        <v>82</v>
      </c>
      <c r="EW247" s="10">
        <v>74.956999999999994</v>
      </c>
      <c r="EX247" s="11" t="s">
        <v>132</v>
      </c>
      <c r="EY247" s="7" t="str">
        <v/>
      </c>
      <c r="EZ247" s="7" t="str">
        <v/>
      </c>
      <c r="FB247" s="8" t="s">
        <v>103</v>
      </c>
      <c r="FC247" s="7">
        <f t="shared" si="107"/>
        <v>82</v>
      </c>
      <c r="FD247" s="10">
        <v>74.956999999999994</v>
      </c>
      <c r="FE247" s="11" t="s">
        <v>132</v>
      </c>
      <c r="FF247" s="7" t="str">
        <v/>
      </c>
      <c r="FG247" s="7" t="str">
        <v/>
      </c>
      <c r="FI247" s="8" t="s">
        <v>103</v>
      </c>
      <c r="FJ247" s="7">
        <f t="shared" si="108"/>
        <v>82</v>
      </c>
      <c r="FK247" s="10">
        <v>74.956999999999994</v>
      </c>
      <c r="FL247" s="11" t="s">
        <v>132</v>
      </c>
      <c r="FM247" s="7" t="str">
        <v/>
      </c>
      <c r="FN247" s="7" t="str">
        <v/>
      </c>
      <c r="FP247" s="8" t="s">
        <v>103</v>
      </c>
      <c r="FQ247" s="7">
        <f t="shared" si="109"/>
        <v>82</v>
      </c>
      <c r="FR247" s="10">
        <v>74.956999999999994</v>
      </c>
      <c r="FS247" s="11" t="s">
        <v>132</v>
      </c>
      <c r="FT247" s="7" t="str">
        <v/>
      </c>
      <c r="FU247" s="7" t="str">
        <v/>
      </c>
      <c r="FW247" s="8" t="s">
        <v>103</v>
      </c>
      <c r="FX247" s="7">
        <f t="shared" si="110"/>
        <v>82</v>
      </c>
      <c r="FY247" s="10">
        <v>74.956999999999994</v>
      </c>
      <c r="FZ247" s="11" t="s">
        <v>132</v>
      </c>
      <c r="GA247" s="7" t="str">
        <v/>
      </c>
      <c r="GB247" s="7" t="str">
        <v/>
      </c>
    </row>
    <row r="248" spans="2:184" ht="15.75" x14ac:dyDescent="0.25">
      <c r="B248" s="82">
        <f t="shared" si="111"/>
        <v>84922</v>
      </c>
      <c r="C248" s="8" t="s">
        <v>103</v>
      </c>
      <c r="D248" s="7">
        <f t="shared" si="84"/>
        <v>82</v>
      </c>
      <c r="E248" s="10">
        <v>84.921999999999997</v>
      </c>
      <c r="F248" s="11" t="s">
        <v>133</v>
      </c>
      <c r="G248" s="7" t="str">
        <v/>
      </c>
      <c r="H248" s="7" t="str">
        <v/>
      </c>
      <c r="J248" s="16">
        <f t="shared" si="85"/>
        <v>84922</v>
      </c>
      <c r="K248" s="8" t="s">
        <v>103</v>
      </c>
      <c r="L248" s="7">
        <f t="shared" si="86"/>
        <v>82</v>
      </c>
      <c r="M248" s="10">
        <v>84.921999999999997</v>
      </c>
      <c r="N248" s="11" t="s">
        <v>133</v>
      </c>
      <c r="O248" s="7" t="str">
        <v/>
      </c>
      <c r="P248" s="7" t="str">
        <v/>
      </c>
      <c r="R248" s="8" t="s">
        <v>103</v>
      </c>
      <c r="S248" s="7">
        <f t="shared" si="87"/>
        <v>82</v>
      </c>
      <c r="T248" s="10">
        <v>84.921999999999997</v>
      </c>
      <c r="U248" s="11" t="s">
        <v>133</v>
      </c>
      <c r="V248" s="7" t="str">
        <v/>
      </c>
      <c r="W248" s="7" t="str">
        <v/>
      </c>
      <c r="Y248" s="8" t="s">
        <v>103</v>
      </c>
      <c r="Z248" s="7">
        <f t="shared" si="88"/>
        <v>82</v>
      </c>
      <c r="AA248" s="10">
        <v>84.921999999999997</v>
      </c>
      <c r="AB248" s="11" t="s">
        <v>133</v>
      </c>
      <c r="AC248" s="7" t="str">
        <v/>
      </c>
      <c r="AD248" s="7" t="str">
        <v/>
      </c>
      <c r="AF248" s="8" t="s">
        <v>103</v>
      </c>
      <c r="AG248" s="7">
        <f t="shared" si="89"/>
        <v>82</v>
      </c>
      <c r="AH248" s="10">
        <v>84.921999999999997</v>
      </c>
      <c r="AI248" s="11" t="s">
        <v>133</v>
      </c>
      <c r="AJ248" s="7" t="str">
        <v/>
      </c>
      <c r="AK248" s="7" t="str">
        <v/>
      </c>
      <c r="AM248" s="8" t="s">
        <v>103</v>
      </c>
      <c r="AN248" s="7">
        <f t="shared" si="90"/>
        <v>82</v>
      </c>
      <c r="AO248" s="10">
        <v>84.921999999999997</v>
      </c>
      <c r="AP248" s="11" t="s">
        <v>133</v>
      </c>
      <c r="AQ248" s="7" t="str">
        <v/>
      </c>
      <c r="AR248" s="7" t="str">
        <v/>
      </c>
      <c r="AT248" s="8" t="s">
        <v>103</v>
      </c>
      <c r="AU248" s="7">
        <f t="shared" si="91"/>
        <v>82</v>
      </c>
      <c r="AV248" s="10">
        <v>84.921999999999997</v>
      </c>
      <c r="AW248" s="11" t="s">
        <v>133</v>
      </c>
      <c r="AX248" s="7" t="str">
        <v/>
      </c>
      <c r="AY248" s="7" t="str">
        <v/>
      </c>
      <c r="BA248" s="8" t="s">
        <v>103</v>
      </c>
      <c r="BB248" s="7">
        <f t="shared" si="92"/>
        <v>82</v>
      </c>
      <c r="BC248" s="10">
        <v>84.921999999999997</v>
      </c>
      <c r="BD248" s="11" t="s">
        <v>133</v>
      </c>
      <c r="BE248" s="7" t="str">
        <v/>
      </c>
      <c r="BF248" s="7" t="str">
        <v/>
      </c>
      <c r="BH248" s="8" t="s">
        <v>103</v>
      </c>
      <c r="BI248" s="7">
        <f t="shared" si="93"/>
        <v>82</v>
      </c>
      <c r="BJ248" s="10">
        <v>84.921999999999997</v>
      </c>
      <c r="BK248" s="11" t="s">
        <v>133</v>
      </c>
      <c r="BL248" s="7" t="str">
        <v/>
      </c>
      <c r="BM248" s="7" t="str">
        <v/>
      </c>
      <c r="BO248" s="8" t="s">
        <v>103</v>
      </c>
      <c r="BP248" s="7">
        <f t="shared" si="94"/>
        <v>82</v>
      </c>
      <c r="BQ248" s="10">
        <v>84.921999999999997</v>
      </c>
      <c r="BR248" s="11" t="s">
        <v>133</v>
      </c>
      <c r="BS248" s="7" t="str">
        <v/>
      </c>
      <c r="BT248" s="7" t="str">
        <v/>
      </c>
      <c r="BV248" s="8" t="s">
        <v>103</v>
      </c>
      <c r="BW248" s="7">
        <f t="shared" si="95"/>
        <v>82</v>
      </c>
      <c r="BX248" s="10">
        <v>84.921999999999997</v>
      </c>
      <c r="BY248" s="11" t="s">
        <v>133</v>
      </c>
      <c r="BZ248" s="7" t="str">
        <v/>
      </c>
      <c r="CA248" s="7" t="str">
        <v/>
      </c>
      <c r="CC248" s="8" t="s">
        <v>103</v>
      </c>
      <c r="CD248" s="7">
        <f t="shared" si="96"/>
        <v>82</v>
      </c>
      <c r="CE248" s="10">
        <v>84.921999999999997</v>
      </c>
      <c r="CF248" s="11" t="s">
        <v>133</v>
      </c>
      <c r="CG248" s="7" t="str">
        <v/>
      </c>
      <c r="CH248" s="7" t="str">
        <v/>
      </c>
      <c r="CJ248" s="8" t="s">
        <v>103</v>
      </c>
      <c r="CK248" s="7">
        <f t="shared" si="97"/>
        <v>82</v>
      </c>
      <c r="CL248" s="10">
        <v>84.921999999999997</v>
      </c>
      <c r="CM248" s="11" t="s">
        <v>133</v>
      </c>
      <c r="CN248" s="7" t="str">
        <v/>
      </c>
      <c r="CO248" s="7" t="str">
        <v/>
      </c>
      <c r="CQ248" s="8" t="s">
        <v>103</v>
      </c>
      <c r="CR248" s="7">
        <f t="shared" si="98"/>
        <v>82</v>
      </c>
      <c r="CS248" s="10">
        <v>84.921999999999997</v>
      </c>
      <c r="CT248" s="11" t="s">
        <v>133</v>
      </c>
      <c r="CU248" s="7" t="str">
        <v/>
      </c>
      <c r="CV248" s="7" t="str">
        <v/>
      </c>
      <c r="CX248" s="8" t="s">
        <v>103</v>
      </c>
      <c r="CY248" s="7">
        <f t="shared" si="99"/>
        <v>82</v>
      </c>
      <c r="CZ248" s="10">
        <v>84.921999999999997</v>
      </c>
      <c r="DA248" s="11" t="s">
        <v>133</v>
      </c>
      <c r="DB248" s="7" t="str">
        <v/>
      </c>
      <c r="DC248" s="7" t="str">
        <v/>
      </c>
      <c r="DE248" s="8" t="s">
        <v>103</v>
      </c>
      <c r="DF248" s="7">
        <f t="shared" si="100"/>
        <v>82</v>
      </c>
      <c r="DG248" s="10">
        <v>84.921999999999997</v>
      </c>
      <c r="DH248" s="11" t="s">
        <v>133</v>
      </c>
      <c r="DI248" s="7" t="str">
        <v/>
      </c>
      <c r="DJ248" s="7" t="str">
        <v/>
      </c>
      <c r="DL248" s="8" t="s">
        <v>103</v>
      </c>
      <c r="DM248" s="7">
        <f t="shared" si="101"/>
        <v>82</v>
      </c>
      <c r="DN248" s="10">
        <v>84.921999999999997</v>
      </c>
      <c r="DO248" s="11" t="s">
        <v>133</v>
      </c>
      <c r="DP248" s="7" t="str">
        <v/>
      </c>
      <c r="DQ248" s="7" t="str">
        <v/>
      </c>
      <c r="DS248" s="8" t="s">
        <v>103</v>
      </c>
      <c r="DT248" s="7">
        <f t="shared" si="102"/>
        <v>82</v>
      </c>
      <c r="DU248" s="10">
        <v>84.921999999999997</v>
      </c>
      <c r="DV248" s="11" t="s">
        <v>133</v>
      </c>
      <c r="DW248" s="7" t="str">
        <v/>
      </c>
      <c r="DX248" s="7" t="str">
        <v/>
      </c>
      <c r="DZ248" s="8" t="s">
        <v>103</v>
      </c>
      <c r="EA248" s="7">
        <f t="shared" si="103"/>
        <v>82</v>
      </c>
      <c r="EB248" s="10">
        <v>84.921999999999997</v>
      </c>
      <c r="EC248" s="11" t="s">
        <v>133</v>
      </c>
      <c r="ED248" s="7" t="str">
        <v/>
      </c>
      <c r="EE248" s="7" t="str">
        <v/>
      </c>
      <c r="EG248" s="8" t="s">
        <v>103</v>
      </c>
      <c r="EH248" s="7">
        <f t="shared" si="104"/>
        <v>82</v>
      </c>
      <c r="EI248" s="10">
        <v>84.921999999999997</v>
      </c>
      <c r="EJ248" s="11" t="s">
        <v>133</v>
      </c>
      <c r="EK248" s="7" t="str">
        <v/>
      </c>
      <c r="EL248" s="7" t="str">
        <v/>
      </c>
      <c r="EN248" s="8" t="s">
        <v>103</v>
      </c>
      <c r="EO248" s="7">
        <f t="shared" si="105"/>
        <v>82</v>
      </c>
      <c r="EP248" s="10">
        <v>84.921999999999997</v>
      </c>
      <c r="EQ248" s="11" t="s">
        <v>133</v>
      </c>
      <c r="ER248" s="7" t="str">
        <v/>
      </c>
      <c r="ES248" s="7" t="str">
        <v/>
      </c>
      <c r="EU248" s="8" t="s">
        <v>103</v>
      </c>
      <c r="EV248" s="7">
        <f t="shared" si="106"/>
        <v>82</v>
      </c>
      <c r="EW248" s="10">
        <v>84.921999999999997</v>
      </c>
      <c r="EX248" s="11" t="s">
        <v>133</v>
      </c>
      <c r="EY248" s="7" t="str">
        <v/>
      </c>
      <c r="EZ248" s="7" t="str">
        <v/>
      </c>
      <c r="FB248" s="8" t="s">
        <v>103</v>
      </c>
      <c r="FC248" s="7">
        <f t="shared" si="107"/>
        <v>82</v>
      </c>
      <c r="FD248" s="10">
        <v>84.921999999999997</v>
      </c>
      <c r="FE248" s="11" t="s">
        <v>133</v>
      </c>
      <c r="FF248" s="7" t="str">
        <v/>
      </c>
      <c r="FG248" s="7" t="str">
        <v/>
      </c>
      <c r="FI248" s="8" t="s">
        <v>103</v>
      </c>
      <c r="FJ248" s="7">
        <f t="shared" si="108"/>
        <v>82</v>
      </c>
      <c r="FK248" s="10">
        <v>84.921999999999997</v>
      </c>
      <c r="FL248" s="11" t="s">
        <v>133</v>
      </c>
      <c r="FM248" s="7" t="str">
        <v/>
      </c>
      <c r="FN248" s="7" t="str">
        <v/>
      </c>
      <c r="FP248" s="8" t="s">
        <v>103</v>
      </c>
      <c r="FQ248" s="7">
        <f t="shared" si="109"/>
        <v>82</v>
      </c>
      <c r="FR248" s="10">
        <v>84.921999999999997</v>
      </c>
      <c r="FS248" s="11" t="s">
        <v>133</v>
      </c>
      <c r="FT248" s="7" t="str">
        <v/>
      </c>
      <c r="FU248" s="7" t="str">
        <v/>
      </c>
      <c r="FW248" s="8" t="s">
        <v>103</v>
      </c>
      <c r="FX248" s="7">
        <f t="shared" si="110"/>
        <v>82</v>
      </c>
      <c r="FY248" s="10">
        <v>84.921999999999997</v>
      </c>
      <c r="FZ248" s="11" t="s">
        <v>133</v>
      </c>
      <c r="GA248" s="7" t="str">
        <v/>
      </c>
      <c r="GB248" s="7" t="str">
        <v/>
      </c>
    </row>
    <row r="249" spans="2:184" ht="15.75" x14ac:dyDescent="0.25">
      <c r="B249" s="82">
        <f t="shared" si="111"/>
        <v>10828</v>
      </c>
      <c r="C249" s="8" t="s">
        <v>104</v>
      </c>
      <c r="D249" s="7">
        <f t="shared" si="84"/>
        <v>83</v>
      </c>
      <c r="E249" s="17">
        <v>10.827999999999999</v>
      </c>
      <c r="F249" s="11" t="s">
        <v>134</v>
      </c>
      <c r="G249" s="7" t="str">
        <v/>
      </c>
      <c r="H249" s="7" t="str">
        <v/>
      </c>
      <c r="J249" s="16">
        <f t="shared" si="85"/>
        <v>10836</v>
      </c>
      <c r="K249" s="8" t="s">
        <v>104</v>
      </c>
      <c r="L249" s="7">
        <f t="shared" si="86"/>
        <v>83</v>
      </c>
      <c r="M249" s="10">
        <v>10.836</v>
      </c>
      <c r="N249" s="11" t="s">
        <v>134</v>
      </c>
      <c r="O249" s="7" t="str">
        <v/>
      </c>
      <c r="P249" s="7" t="str">
        <v/>
      </c>
      <c r="R249" s="8" t="s">
        <v>104</v>
      </c>
      <c r="S249" s="7">
        <f t="shared" si="87"/>
        <v>83</v>
      </c>
      <c r="T249" s="10">
        <v>10.836</v>
      </c>
      <c r="U249" s="11" t="s">
        <v>134</v>
      </c>
      <c r="V249" s="7" t="str">
        <v/>
      </c>
      <c r="W249" s="7" t="str">
        <v/>
      </c>
      <c r="Y249" s="8" t="s">
        <v>104</v>
      </c>
      <c r="Z249" s="7">
        <f t="shared" si="88"/>
        <v>83</v>
      </c>
      <c r="AA249" s="10">
        <v>10.836</v>
      </c>
      <c r="AB249" s="11" t="s">
        <v>134</v>
      </c>
      <c r="AC249" s="7" t="str">
        <v/>
      </c>
      <c r="AD249" s="7" t="str">
        <v/>
      </c>
      <c r="AF249" s="8" t="s">
        <v>104</v>
      </c>
      <c r="AG249" s="7">
        <f t="shared" si="89"/>
        <v>83</v>
      </c>
      <c r="AH249" s="10">
        <v>10.836</v>
      </c>
      <c r="AI249" s="11" t="s">
        <v>134</v>
      </c>
      <c r="AJ249" s="7" t="str">
        <v/>
      </c>
      <c r="AK249" s="7" t="str">
        <v/>
      </c>
      <c r="AM249" s="8" t="s">
        <v>104</v>
      </c>
      <c r="AN249" s="7">
        <f t="shared" si="90"/>
        <v>83</v>
      </c>
      <c r="AO249" s="10">
        <v>10.836</v>
      </c>
      <c r="AP249" s="11" t="s">
        <v>134</v>
      </c>
      <c r="AQ249" s="7" t="str">
        <v/>
      </c>
      <c r="AR249" s="7" t="str">
        <v/>
      </c>
      <c r="AT249" s="8" t="s">
        <v>104</v>
      </c>
      <c r="AU249" s="7">
        <f t="shared" si="91"/>
        <v>83</v>
      </c>
      <c r="AV249" s="10">
        <v>10.836</v>
      </c>
      <c r="AW249" s="11" t="s">
        <v>134</v>
      </c>
      <c r="AX249" s="7" t="str">
        <v/>
      </c>
      <c r="AY249" s="7" t="str">
        <v/>
      </c>
      <c r="BA249" s="8" t="s">
        <v>104</v>
      </c>
      <c r="BB249" s="7">
        <f t="shared" si="92"/>
        <v>83</v>
      </c>
      <c r="BC249" s="10">
        <v>10.836</v>
      </c>
      <c r="BD249" s="11" t="s">
        <v>134</v>
      </c>
      <c r="BE249" s="7" t="str">
        <v/>
      </c>
      <c r="BF249" s="7" t="str">
        <v/>
      </c>
      <c r="BH249" s="8" t="s">
        <v>104</v>
      </c>
      <c r="BI249" s="7">
        <f t="shared" si="93"/>
        <v>83</v>
      </c>
      <c r="BJ249" s="10">
        <v>10.836</v>
      </c>
      <c r="BK249" s="11" t="s">
        <v>134</v>
      </c>
      <c r="BL249" s="7" t="str">
        <v/>
      </c>
      <c r="BM249" s="7" t="str">
        <v/>
      </c>
      <c r="BO249" s="8" t="s">
        <v>104</v>
      </c>
      <c r="BP249" s="7">
        <f t="shared" si="94"/>
        <v>83</v>
      </c>
      <c r="BQ249" s="10">
        <v>10.836</v>
      </c>
      <c r="BR249" s="11" t="s">
        <v>134</v>
      </c>
      <c r="BS249" s="7" t="str">
        <v/>
      </c>
      <c r="BT249" s="7" t="str">
        <v/>
      </c>
      <c r="BV249" s="8" t="s">
        <v>104</v>
      </c>
      <c r="BW249" s="7">
        <f t="shared" si="95"/>
        <v>83</v>
      </c>
      <c r="BX249" s="10">
        <v>10.836</v>
      </c>
      <c r="BY249" s="11" t="s">
        <v>134</v>
      </c>
      <c r="BZ249" s="7" t="str">
        <v/>
      </c>
      <c r="CA249" s="7" t="str">
        <v/>
      </c>
      <c r="CC249" s="8" t="s">
        <v>104</v>
      </c>
      <c r="CD249" s="7">
        <f t="shared" si="96"/>
        <v>83</v>
      </c>
      <c r="CE249" s="10">
        <v>10.836</v>
      </c>
      <c r="CF249" s="11" t="s">
        <v>134</v>
      </c>
      <c r="CG249" s="7" t="str">
        <v/>
      </c>
      <c r="CH249" s="7" t="str">
        <v/>
      </c>
      <c r="CJ249" s="8" t="s">
        <v>104</v>
      </c>
      <c r="CK249" s="7">
        <f t="shared" si="97"/>
        <v>83</v>
      </c>
      <c r="CL249" s="10">
        <v>10.836</v>
      </c>
      <c r="CM249" s="11" t="s">
        <v>134</v>
      </c>
      <c r="CN249" s="7" t="str">
        <v/>
      </c>
      <c r="CO249" s="7" t="str">
        <v/>
      </c>
      <c r="CQ249" s="8" t="s">
        <v>104</v>
      </c>
      <c r="CR249" s="7">
        <f t="shared" si="98"/>
        <v>83</v>
      </c>
      <c r="CS249" s="10">
        <v>10.836</v>
      </c>
      <c r="CT249" s="11" t="s">
        <v>134</v>
      </c>
      <c r="CU249" s="7" t="str">
        <v/>
      </c>
      <c r="CV249" s="7" t="str">
        <v/>
      </c>
      <c r="CX249" s="8" t="s">
        <v>104</v>
      </c>
      <c r="CY249" s="7">
        <f t="shared" si="99"/>
        <v>83</v>
      </c>
      <c r="CZ249" s="10">
        <v>10.836</v>
      </c>
      <c r="DA249" s="11" t="s">
        <v>134</v>
      </c>
      <c r="DB249" s="7" t="str">
        <v/>
      </c>
      <c r="DC249" s="7" t="str">
        <v/>
      </c>
      <c r="DE249" s="8" t="s">
        <v>104</v>
      </c>
      <c r="DF249" s="7">
        <f t="shared" si="100"/>
        <v>83</v>
      </c>
      <c r="DG249" s="10">
        <v>10.836</v>
      </c>
      <c r="DH249" s="11" t="s">
        <v>134</v>
      </c>
      <c r="DI249" s="7" t="str">
        <v/>
      </c>
      <c r="DJ249" s="7" t="str">
        <v/>
      </c>
      <c r="DL249" s="8" t="s">
        <v>104</v>
      </c>
      <c r="DM249" s="7">
        <f t="shared" si="101"/>
        <v>83</v>
      </c>
      <c r="DN249" s="10">
        <v>10.836</v>
      </c>
      <c r="DO249" s="11" t="s">
        <v>134</v>
      </c>
      <c r="DP249" s="7" t="str">
        <v/>
      </c>
      <c r="DQ249" s="7" t="str">
        <v/>
      </c>
      <c r="DS249" s="8" t="s">
        <v>104</v>
      </c>
      <c r="DT249" s="7">
        <f t="shared" si="102"/>
        <v>83</v>
      </c>
      <c r="DU249" s="10">
        <v>10.836</v>
      </c>
      <c r="DV249" s="11" t="s">
        <v>134</v>
      </c>
      <c r="DW249" s="7" t="str">
        <v/>
      </c>
      <c r="DX249" s="7" t="str">
        <v/>
      </c>
      <c r="DZ249" s="8" t="s">
        <v>104</v>
      </c>
      <c r="EA249" s="7">
        <f t="shared" si="103"/>
        <v>83</v>
      </c>
      <c r="EB249" s="10">
        <v>10.836</v>
      </c>
      <c r="EC249" s="11" t="s">
        <v>134</v>
      </c>
      <c r="ED249" s="7" t="str">
        <v/>
      </c>
      <c r="EE249" s="7" t="str">
        <v/>
      </c>
      <c r="EG249" s="8" t="s">
        <v>104</v>
      </c>
      <c r="EH249" s="7">
        <f t="shared" si="104"/>
        <v>83</v>
      </c>
      <c r="EI249" s="10">
        <v>10.836</v>
      </c>
      <c r="EJ249" s="11" t="s">
        <v>134</v>
      </c>
      <c r="EK249" s="7" t="str">
        <v/>
      </c>
      <c r="EL249" s="7" t="str">
        <v/>
      </c>
      <c r="EN249" s="8" t="s">
        <v>104</v>
      </c>
      <c r="EO249" s="7">
        <f t="shared" si="105"/>
        <v>83</v>
      </c>
      <c r="EP249" s="10">
        <v>10.836</v>
      </c>
      <c r="EQ249" s="11" t="s">
        <v>134</v>
      </c>
      <c r="ER249" s="7" t="str">
        <v/>
      </c>
      <c r="ES249" s="7" t="str">
        <v/>
      </c>
      <c r="EU249" s="8" t="s">
        <v>104</v>
      </c>
      <c r="EV249" s="7">
        <f t="shared" si="106"/>
        <v>83</v>
      </c>
      <c r="EW249" s="10">
        <v>10.836</v>
      </c>
      <c r="EX249" s="11" t="s">
        <v>134</v>
      </c>
      <c r="EY249" s="7" t="str">
        <v/>
      </c>
      <c r="EZ249" s="7" t="str">
        <v/>
      </c>
      <c r="FB249" s="8" t="s">
        <v>104</v>
      </c>
      <c r="FC249" s="7">
        <f t="shared" si="107"/>
        <v>83</v>
      </c>
      <c r="FD249" s="10">
        <v>10.836</v>
      </c>
      <c r="FE249" s="11" t="s">
        <v>134</v>
      </c>
      <c r="FF249" s="7" t="str">
        <v/>
      </c>
      <c r="FG249" s="7" t="str">
        <v/>
      </c>
      <c r="FI249" s="8" t="s">
        <v>104</v>
      </c>
      <c r="FJ249" s="7">
        <f t="shared" si="108"/>
        <v>83</v>
      </c>
      <c r="FK249" s="10">
        <v>10.836</v>
      </c>
      <c r="FL249" s="11" t="s">
        <v>134</v>
      </c>
      <c r="FM249" s="7" t="str">
        <v/>
      </c>
      <c r="FN249" s="7" t="str">
        <v/>
      </c>
      <c r="FP249" s="8" t="s">
        <v>104</v>
      </c>
      <c r="FQ249" s="7">
        <f t="shared" si="109"/>
        <v>83</v>
      </c>
      <c r="FR249" s="10">
        <v>10.836</v>
      </c>
      <c r="FS249" s="11" t="s">
        <v>134</v>
      </c>
      <c r="FT249" s="7" t="str">
        <v/>
      </c>
      <c r="FU249" s="7" t="str">
        <v/>
      </c>
      <c r="FW249" s="8" t="s">
        <v>104</v>
      </c>
      <c r="FX249" s="7">
        <f t="shared" si="110"/>
        <v>83</v>
      </c>
      <c r="FY249" s="10">
        <v>10.836</v>
      </c>
      <c r="FZ249" s="11" t="s">
        <v>134</v>
      </c>
      <c r="GA249" s="7" t="str">
        <v/>
      </c>
      <c r="GB249" s="7" t="str">
        <v/>
      </c>
    </row>
    <row r="250" spans="2:184" ht="15.75" x14ac:dyDescent="0.25">
      <c r="B250" s="82">
        <f t="shared" si="111"/>
        <v>13021</v>
      </c>
      <c r="C250" s="8" t="s">
        <v>104</v>
      </c>
      <c r="D250" s="7">
        <f t="shared" si="84"/>
        <v>83</v>
      </c>
      <c r="E250" s="10">
        <v>13.021000000000001</v>
      </c>
      <c r="F250" s="11" t="s">
        <v>135</v>
      </c>
      <c r="G250" s="7" t="str">
        <v/>
      </c>
      <c r="H250" s="7" t="str">
        <v/>
      </c>
      <c r="J250" s="16">
        <f t="shared" si="85"/>
        <v>13021</v>
      </c>
      <c r="K250" s="8" t="s">
        <v>104</v>
      </c>
      <c r="L250" s="7">
        <f t="shared" si="86"/>
        <v>83</v>
      </c>
      <c r="M250" s="10">
        <v>13.021000000000001</v>
      </c>
      <c r="N250" s="11" t="s">
        <v>135</v>
      </c>
      <c r="O250" s="7" t="str">
        <v/>
      </c>
      <c r="P250" s="7" t="str">
        <v/>
      </c>
      <c r="R250" s="8" t="s">
        <v>104</v>
      </c>
      <c r="S250" s="7">
        <f t="shared" si="87"/>
        <v>83</v>
      </c>
      <c r="T250" s="10">
        <v>13.021000000000001</v>
      </c>
      <c r="U250" s="11" t="s">
        <v>135</v>
      </c>
      <c r="V250" s="7" t="str">
        <v/>
      </c>
      <c r="W250" s="7" t="str">
        <v/>
      </c>
      <c r="Y250" s="8" t="s">
        <v>104</v>
      </c>
      <c r="Z250" s="7">
        <f t="shared" si="88"/>
        <v>83</v>
      </c>
      <c r="AA250" s="10">
        <v>13.021000000000001</v>
      </c>
      <c r="AB250" s="11" t="s">
        <v>135</v>
      </c>
      <c r="AC250" s="7" t="str">
        <v/>
      </c>
      <c r="AD250" s="7" t="str">
        <v/>
      </c>
      <c r="AF250" s="8" t="s">
        <v>104</v>
      </c>
      <c r="AG250" s="7">
        <f t="shared" si="89"/>
        <v>83</v>
      </c>
      <c r="AH250" s="10">
        <v>13.021000000000001</v>
      </c>
      <c r="AI250" s="11" t="s">
        <v>135</v>
      </c>
      <c r="AJ250" s="7" t="str">
        <v/>
      </c>
      <c r="AK250" s="7" t="str">
        <v/>
      </c>
      <c r="AM250" s="8" t="s">
        <v>104</v>
      </c>
      <c r="AN250" s="7">
        <f t="shared" si="90"/>
        <v>83</v>
      </c>
      <c r="AO250" s="10">
        <v>13.021000000000001</v>
      </c>
      <c r="AP250" s="11" t="s">
        <v>135</v>
      </c>
      <c r="AQ250" s="7" t="str">
        <v/>
      </c>
      <c r="AR250" s="7" t="str">
        <v/>
      </c>
      <c r="AT250" s="8" t="s">
        <v>104</v>
      </c>
      <c r="AU250" s="7">
        <f t="shared" si="91"/>
        <v>83</v>
      </c>
      <c r="AV250" s="10">
        <v>13.021000000000001</v>
      </c>
      <c r="AW250" s="11" t="s">
        <v>135</v>
      </c>
      <c r="AX250" s="7" t="str">
        <v/>
      </c>
      <c r="AY250" s="7" t="str">
        <v/>
      </c>
      <c r="BA250" s="8" t="s">
        <v>104</v>
      </c>
      <c r="BB250" s="7">
        <f t="shared" si="92"/>
        <v>83</v>
      </c>
      <c r="BC250" s="10">
        <v>13.021000000000001</v>
      </c>
      <c r="BD250" s="11" t="s">
        <v>135</v>
      </c>
      <c r="BE250" s="7" t="str">
        <v/>
      </c>
      <c r="BF250" s="7" t="str">
        <v/>
      </c>
      <c r="BH250" s="8" t="s">
        <v>104</v>
      </c>
      <c r="BI250" s="7">
        <f t="shared" si="93"/>
        <v>83</v>
      </c>
      <c r="BJ250" s="10">
        <v>13.021000000000001</v>
      </c>
      <c r="BK250" s="11" t="s">
        <v>135</v>
      </c>
      <c r="BL250" s="7" t="str">
        <v/>
      </c>
      <c r="BM250" s="7" t="str">
        <v/>
      </c>
      <c r="BO250" s="8" t="s">
        <v>104</v>
      </c>
      <c r="BP250" s="7">
        <f t="shared" si="94"/>
        <v>83</v>
      </c>
      <c r="BQ250" s="10">
        <v>13.021000000000001</v>
      </c>
      <c r="BR250" s="11" t="s">
        <v>135</v>
      </c>
      <c r="BS250" s="7" t="str">
        <v/>
      </c>
      <c r="BT250" s="7" t="str">
        <v/>
      </c>
      <c r="BV250" s="8" t="s">
        <v>104</v>
      </c>
      <c r="BW250" s="7">
        <f t="shared" si="95"/>
        <v>83</v>
      </c>
      <c r="BX250" s="10">
        <v>13.021000000000001</v>
      </c>
      <c r="BY250" s="11" t="s">
        <v>135</v>
      </c>
      <c r="BZ250" s="7" t="str">
        <v/>
      </c>
      <c r="CA250" s="7" t="str">
        <v/>
      </c>
      <c r="CC250" s="8" t="s">
        <v>104</v>
      </c>
      <c r="CD250" s="7">
        <f t="shared" si="96"/>
        <v>83</v>
      </c>
      <c r="CE250" s="10">
        <v>13.021000000000001</v>
      </c>
      <c r="CF250" s="11" t="s">
        <v>135</v>
      </c>
      <c r="CG250" s="7" t="str">
        <v/>
      </c>
      <c r="CH250" s="7" t="str">
        <v/>
      </c>
      <c r="CJ250" s="8" t="s">
        <v>104</v>
      </c>
      <c r="CK250" s="7">
        <f t="shared" si="97"/>
        <v>83</v>
      </c>
      <c r="CL250" s="10">
        <v>13.021000000000001</v>
      </c>
      <c r="CM250" s="11" t="s">
        <v>135</v>
      </c>
      <c r="CN250" s="7" t="str">
        <v/>
      </c>
      <c r="CO250" s="7" t="str">
        <v/>
      </c>
      <c r="CQ250" s="8" t="s">
        <v>104</v>
      </c>
      <c r="CR250" s="7">
        <f t="shared" si="98"/>
        <v>83</v>
      </c>
      <c r="CS250" s="10">
        <v>13.021000000000001</v>
      </c>
      <c r="CT250" s="11" t="s">
        <v>135</v>
      </c>
      <c r="CU250" s="7" t="str">
        <v/>
      </c>
      <c r="CV250" s="7" t="str">
        <v/>
      </c>
      <c r="CX250" s="8" t="s">
        <v>104</v>
      </c>
      <c r="CY250" s="7">
        <f t="shared" si="99"/>
        <v>83</v>
      </c>
      <c r="CZ250" s="10">
        <v>13.021000000000001</v>
      </c>
      <c r="DA250" s="11" t="s">
        <v>135</v>
      </c>
      <c r="DB250" s="7" t="str">
        <v/>
      </c>
      <c r="DC250" s="7" t="str">
        <v/>
      </c>
      <c r="DE250" s="8" t="s">
        <v>104</v>
      </c>
      <c r="DF250" s="7">
        <f t="shared" si="100"/>
        <v>83</v>
      </c>
      <c r="DG250" s="10">
        <v>13.021000000000001</v>
      </c>
      <c r="DH250" s="11" t="s">
        <v>135</v>
      </c>
      <c r="DI250" s="7" t="str">
        <v/>
      </c>
      <c r="DJ250" s="7" t="str">
        <v/>
      </c>
      <c r="DL250" s="8" t="s">
        <v>104</v>
      </c>
      <c r="DM250" s="7">
        <f t="shared" si="101"/>
        <v>83</v>
      </c>
      <c r="DN250" s="10">
        <v>13.021000000000001</v>
      </c>
      <c r="DO250" s="11" t="s">
        <v>135</v>
      </c>
      <c r="DP250" s="7" t="str">
        <v/>
      </c>
      <c r="DQ250" s="7" t="str">
        <v/>
      </c>
      <c r="DS250" s="8" t="s">
        <v>104</v>
      </c>
      <c r="DT250" s="7">
        <f t="shared" si="102"/>
        <v>83</v>
      </c>
      <c r="DU250" s="10">
        <v>13.021000000000001</v>
      </c>
      <c r="DV250" s="11" t="s">
        <v>135</v>
      </c>
      <c r="DW250" s="7" t="str">
        <v/>
      </c>
      <c r="DX250" s="7" t="str">
        <v/>
      </c>
      <c r="DZ250" s="8" t="s">
        <v>104</v>
      </c>
      <c r="EA250" s="7">
        <f t="shared" si="103"/>
        <v>83</v>
      </c>
      <c r="EB250" s="10">
        <v>13.021000000000001</v>
      </c>
      <c r="EC250" s="11" t="s">
        <v>135</v>
      </c>
      <c r="ED250" s="7" t="str">
        <v/>
      </c>
      <c r="EE250" s="7" t="str">
        <v/>
      </c>
      <c r="EG250" s="8" t="s">
        <v>104</v>
      </c>
      <c r="EH250" s="7">
        <f t="shared" si="104"/>
        <v>83</v>
      </c>
      <c r="EI250" s="10">
        <v>13.021000000000001</v>
      </c>
      <c r="EJ250" s="11" t="s">
        <v>135</v>
      </c>
      <c r="EK250" s="7" t="str">
        <v/>
      </c>
      <c r="EL250" s="7" t="str">
        <v/>
      </c>
      <c r="EN250" s="8" t="s">
        <v>104</v>
      </c>
      <c r="EO250" s="7">
        <f t="shared" si="105"/>
        <v>83</v>
      </c>
      <c r="EP250" s="10">
        <v>13.021000000000001</v>
      </c>
      <c r="EQ250" s="11" t="s">
        <v>135</v>
      </c>
      <c r="ER250" s="7" t="str">
        <v/>
      </c>
      <c r="ES250" s="7" t="str">
        <v/>
      </c>
      <c r="EU250" s="8" t="s">
        <v>104</v>
      </c>
      <c r="EV250" s="7">
        <f t="shared" si="106"/>
        <v>83</v>
      </c>
      <c r="EW250" s="10">
        <v>13.021000000000001</v>
      </c>
      <c r="EX250" s="11" t="s">
        <v>135</v>
      </c>
      <c r="EY250" s="7" t="str">
        <v/>
      </c>
      <c r="EZ250" s="7" t="str">
        <v/>
      </c>
      <c r="FB250" s="8" t="s">
        <v>104</v>
      </c>
      <c r="FC250" s="7">
        <f t="shared" si="107"/>
        <v>83</v>
      </c>
      <c r="FD250" s="10">
        <v>13.021000000000001</v>
      </c>
      <c r="FE250" s="11" t="s">
        <v>135</v>
      </c>
      <c r="FF250" s="7" t="str">
        <v/>
      </c>
      <c r="FG250" s="7" t="str">
        <v/>
      </c>
      <c r="FI250" s="8" t="s">
        <v>104</v>
      </c>
      <c r="FJ250" s="7">
        <f t="shared" si="108"/>
        <v>83</v>
      </c>
      <c r="FK250" s="10">
        <v>13.021000000000001</v>
      </c>
      <c r="FL250" s="11" t="s">
        <v>135</v>
      </c>
      <c r="FM250" s="7" t="str">
        <v/>
      </c>
      <c r="FN250" s="7" t="str">
        <v/>
      </c>
      <c r="FP250" s="8" t="s">
        <v>104</v>
      </c>
      <c r="FQ250" s="7">
        <f t="shared" si="109"/>
        <v>83</v>
      </c>
      <c r="FR250" s="10">
        <v>13.021000000000001</v>
      </c>
      <c r="FS250" s="11" t="s">
        <v>135</v>
      </c>
      <c r="FT250" s="7" t="str">
        <v/>
      </c>
      <c r="FU250" s="7" t="str">
        <v/>
      </c>
      <c r="FW250" s="8" t="s">
        <v>104</v>
      </c>
      <c r="FX250" s="7">
        <f t="shared" si="110"/>
        <v>83</v>
      </c>
      <c r="FY250" s="10">
        <v>13.021000000000001</v>
      </c>
      <c r="FZ250" s="11" t="s">
        <v>135</v>
      </c>
      <c r="GA250" s="7" t="str">
        <v/>
      </c>
      <c r="GB250" s="7" t="str">
        <v/>
      </c>
    </row>
    <row r="251" spans="2:184" ht="15.75" x14ac:dyDescent="0.25">
      <c r="B251" s="82">
        <f t="shared" si="111"/>
        <v>77097</v>
      </c>
      <c r="C251" s="8" t="s">
        <v>104</v>
      </c>
      <c r="D251" s="7">
        <f t="shared" si="84"/>
        <v>83</v>
      </c>
      <c r="E251" s="10">
        <v>77.096999999999994</v>
      </c>
      <c r="F251" s="11" t="s">
        <v>132</v>
      </c>
      <c r="G251" s="7" t="str">
        <v/>
      </c>
      <c r="H251" s="7" t="str">
        <v/>
      </c>
      <c r="J251" s="16">
        <f t="shared" si="85"/>
        <v>77097</v>
      </c>
      <c r="K251" s="8" t="s">
        <v>104</v>
      </c>
      <c r="L251" s="7">
        <f t="shared" si="86"/>
        <v>83</v>
      </c>
      <c r="M251" s="10">
        <v>77.096999999999994</v>
      </c>
      <c r="N251" s="11" t="s">
        <v>132</v>
      </c>
      <c r="O251" s="7" t="str">
        <v/>
      </c>
      <c r="P251" s="7" t="str">
        <v/>
      </c>
      <c r="R251" s="8" t="s">
        <v>104</v>
      </c>
      <c r="S251" s="7">
        <f t="shared" si="87"/>
        <v>83</v>
      </c>
      <c r="T251" s="10">
        <v>77.096999999999994</v>
      </c>
      <c r="U251" s="11" t="s">
        <v>132</v>
      </c>
      <c r="V251" s="7" t="str">
        <v/>
      </c>
      <c r="W251" s="7" t="str">
        <v/>
      </c>
      <c r="Y251" s="8" t="s">
        <v>104</v>
      </c>
      <c r="Z251" s="7">
        <f t="shared" si="88"/>
        <v>83</v>
      </c>
      <c r="AA251" s="10">
        <v>77.096999999999994</v>
      </c>
      <c r="AB251" s="11" t="s">
        <v>132</v>
      </c>
      <c r="AC251" s="7" t="str">
        <v/>
      </c>
      <c r="AD251" s="7" t="str">
        <v/>
      </c>
      <c r="AF251" s="8" t="s">
        <v>104</v>
      </c>
      <c r="AG251" s="7">
        <f t="shared" si="89"/>
        <v>83</v>
      </c>
      <c r="AH251" s="10">
        <v>77.096999999999994</v>
      </c>
      <c r="AI251" s="11" t="s">
        <v>132</v>
      </c>
      <c r="AJ251" s="7" t="str">
        <v/>
      </c>
      <c r="AK251" s="7" t="str">
        <v/>
      </c>
      <c r="AM251" s="8" t="s">
        <v>104</v>
      </c>
      <c r="AN251" s="7">
        <f t="shared" si="90"/>
        <v>83</v>
      </c>
      <c r="AO251" s="10">
        <v>77.096999999999994</v>
      </c>
      <c r="AP251" s="11" t="s">
        <v>132</v>
      </c>
      <c r="AQ251" s="7" t="str">
        <v/>
      </c>
      <c r="AR251" s="7" t="str">
        <v/>
      </c>
      <c r="AT251" s="8" t="s">
        <v>104</v>
      </c>
      <c r="AU251" s="7">
        <f t="shared" si="91"/>
        <v>83</v>
      </c>
      <c r="AV251" s="10">
        <v>77.096999999999994</v>
      </c>
      <c r="AW251" s="11" t="s">
        <v>132</v>
      </c>
      <c r="AX251" s="7" t="str">
        <v/>
      </c>
      <c r="AY251" s="7" t="str">
        <v/>
      </c>
      <c r="BA251" s="8" t="s">
        <v>104</v>
      </c>
      <c r="BB251" s="7">
        <f t="shared" si="92"/>
        <v>83</v>
      </c>
      <c r="BC251" s="10">
        <v>77.096999999999994</v>
      </c>
      <c r="BD251" s="11" t="s">
        <v>132</v>
      </c>
      <c r="BE251" s="7" t="str">
        <v/>
      </c>
      <c r="BF251" s="7" t="str">
        <v/>
      </c>
      <c r="BH251" s="8" t="s">
        <v>104</v>
      </c>
      <c r="BI251" s="7">
        <f t="shared" si="93"/>
        <v>83</v>
      </c>
      <c r="BJ251" s="10">
        <v>77.096999999999994</v>
      </c>
      <c r="BK251" s="11" t="s">
        <v>132</v>
      </c>
      <c r="BL251" s="7" t="str">
        <v/>
      </c>
      <c r="BM251" s="7" t="str">
        <v/>
      </c>
      <c r="BO251" s="8" t="s">
        <v>104</v>
      </c>
      <c r="BP251" s="7">
        <f t="shared" si="94"/>
        <v>83</v>
      </c>
      <c r="BQ251" s="10">
        <v>77.096999999999994</v>
      </c>
      <c r="BR251" s="11" t="s">
        <v>132</v>
      </c>
      <c r="BS251" s="7" t="str">
        <v/>
      </c>
      <c r="BT251" s="7" t="str">
        <v/>
      </c>
      <c r="BV251" s="8" t="s">
        <v>104</v>
      </c>
      <c r="BW251" s="7">
        <f t="shared" si="95"/>
        <v>83</v>
      </c>
      <c r="BX251" s="10">
        <v>77.096999999999994</v>
      </c>
      <c r="BY251" s="11" t="s">
        <v>132</v>
      </c>
      <c r="BZ251" s="7" t="str">
        <v/>
      </c>
      <c r="CA251" s="7" t="str">
        <v/>
      </c>
      <c r="CC251" s="8" t="s">
        <v>104</v>
      </c>
      <c r="CD251" s="7">
        <f t="shared" si="96"/>
        <v>83</v>
      </c>
      <c r="CE251" s="10">
        <v>77.096999999999994</v>
      </c>
      <c r="CF251" s="11" t="s">
        <v>132</v>
      </c>
      <c r="CG251" s="7" t="str">
        <v/>
      </c>
      <c r="CH251" s="7" t="str">
        <v/>
      </c>
      <c r="CJ251" s="8" t="s">
        <v>104</v>
      </c>
      <c r="CK251" s="7">
        <f t="shared" si="97"/>
        <v>83</v>
      </c>
      <c r="CL251" s="10">
        <v>77.096999999999994</v>
      </c>
      <c r="CM251" s="11" t="s">
        <v>132</v>
      </c>
      <c r="CN251" s="7" t="str">
        <v/>
      </c>
      <c r="CO251" s="7" t="str">
        <v/>
      </c>
      <c r="CQ251" s="8" t="s">
        <v>104</v>
      </c>
      <c r="CR251" s="7">
        <f t="shared" si="98"/>
        <v>83</v>
      </c>
      <c r="CS251" s="10">
        <v>77.096999999999994</v>
      </c>
      <c r="CT251" s="11" t="s">
        <v>132</v>
      </c>
      <c r="CU251" s="7" t="str">
        <v/>
      </c>
      <c r="CV251" s="7" t="str">
        <v/>
      </c>
      <c r="CX251" s="8" t="s">
        <v>104</v>
      </c>
      <c r="CY251" s="7">
        <f t="shared" si="99"/>
        <v>83</v>
      </c>
      <c r="CZ251" s="10">
        <v>77.096999999999994</v>
      </c>
      <c r="DA251" s="11" t="s">
        <v>132</v>
      </c>
      <c r="DB251" s="7" t="str">
        <v/>
      </c>
      <c r="DC251" s="7" t="str">
        <v/>
      </c>
      <c r="DE251" s="8" t="s">
        <v>104</v>
      </c>
      <c r="DF251" s="7">
        <f t="shared" si="100"/>
        <v>83</v>
      </c>
      <c r="DG251" s="10">
        <v>77.096999999999994</v>
      </c>
      <c r="DH251" s="11" t="s">
        <v>132</v>
      </c>
      <c r="DI251" s="7" t="str">
        <v/>
      </c>
      <c r="DJ251" s="7" t="str">
        <v/>
      </c>
      <c r="DL251" s="8" t="s">
        <v>104</v>
      </c>
      <c r="DM251" s="7">
        <f t="shared" si="101"/>
        <v>83</v>
      </c>
      <c r="DN251" s="10">
        <v>77.096999999999994</v>
      </c>
      <c r="DO251" s="11" t="s">
        <v>132</v>
      </c>
      <c r="DP251" s="7" t="str">
        <v/>
      </c>
      <c r="DQ251" s="7" t="str">
        <v/>
      </c>
      <c r="DS251" s="8" t="s">
        <v>104</v>
      </c>
      <c r="DT251" s="7">
        <f t="shared" si="102"/>
        <v>83</v>
      </c>
      <c r="DU251" s="10">
        <v>77.096999999999994</v>
      </c>
      <c r="DV251" s="11" t="s">
        <v>132</v>
      </c>
      <c r="DW251" s="7" t="str">
        <v/>
      </c>
      <c r="DX251" s="7" t="str">
        <v/>
      </c>
      <c r="DZ251" s="8" t="s">
        <v>104</v>
      </c>
      <c r="EA251" s="7">
        <f t="shared" si="103"/>
        <v>83</v>
      </c>
      <c r="EB251" s="10">
        <v>77.096999999999994</v>
      </c>
      <c r="EC251" s="11" t="s">
        <v>132</v>
      </c>
      <c r="ED251" s="7" t="str">
        <v/>
      </c>
      <c r="EE251" s="7" t="str">
        <v/>
      </c>
      <c r="EG251" s="8" t="s">
        <v>104</v>
      </c>
      <c r="EH251" s="7">
        <f t="shared" si="104"/>
        <v>83</v>
      </c>
      <c r="EI251" s="10">
        <v>77.096999999999994</v>
      </c>
      <c r="EJ251" s="11" t="s">
        <v>132</v>
      </c>
      <c r="EK251" s="7" t="str">
        <v/>
      </c>
      <c r="EL251" s="7" t="str">
        <v/>
      </c>
      <c r="EN251" s="8" t="s">
        <v>104</v>
      </c>
      <c r="EO251" s="7">
        <f t="shared" si="105"/>
        <v>83</v>
      </c>
      <c r="EP251" s="10">
        <v>77.096999999999994</v>
      </c>
      <c r="EQ251" s="11" t="s">
        <v>132</v>
      </c>
      <c r="ER251" s="7" t="str">
        <v/>
      </c>
      <c r="ES251" s="7" t="str">
        <v/>
      </c>
      <c r="EU251" s="8" t="s">
        <v>104</v>
      </c>
      <c r="EV251" s="7">
        <f t="shared" si="106"/>
        <v>83</v>
      </c>
      <c r="EW251" s="10">
        <v>77.096999999999994</v>
      </c>
      <c r="EX251" s="11" t="s">
        <v>132</v>
      </c>
      <c r="EY251" s="7" t="str">
        <v/>
      </c>
      <c r="EZ251" s="7" t="str">
        <v/>
      </c>
      <c r="FB251" s="8" t="s">
        <v>104</v>
      </c>
      <c r="FC251" s="7">
        <f t="shared" si="107"/>
        <v>83</v>
      </c>
      <c r="FD251" s="10">
        <v>77.096999999999994</v>
      </c>
      <c r="FE251" s="11" t="s">
        <v>132</v>
      </c>
      <c r="FF251" s="7" t="str">
        <v/>
      </c>
      <c r="FG251" s="7" t="str">
        <v/>
      </c>
      <c r="FI251" s="8" t="s">
        <v>104</v>
      </c>
      <c r="FJ251" s="7">
        <f t="shared" si="108"/>
        <v>83</v>
      </c>
      <c r="FK251" s="10">
        <v>77.096999999999994</v>
      </c>
      <c r="FL251" s="11" t="s">
        <v>132</v>
      </c>
      <c r="FM251" s="7" t="str">
        <v/>
      </c>
      <c r="FN251" s="7" t="str">
        <v/>
      </c>
      <c r="FP251" s="8" t="s">
        <v>104</v>
      </c>
      <c r="FQ251" s="7">
        <f t="shared" si="109"/>
        <v>83</v>
      </c>
      <c r="FR251" s="10">
        <v>77.096999999999994</v>
      </c>
      <c r="FS251" s="11" t="s">
        <v>132</v>
      </c>
      <c r="FT251" s="7" t="str">
        <v/>
      </c>
      <c r="FU251" s="7" t="str">
        <v/>
      </c>
      <c r="FW251" s="8" t="s">
        <v>104</v>
      </c>
      <c r="FX251" s="7">
        <f t="shared" si="110"/>
        <v>83</v>
      </c>
      <c r="FY251" s="10">
        <v>77.096999999999994</v>
      </c>
      <c r="FZ251" s="11" t="s">
        <v>132</v>
      </c>
      <c r="GA251" s="7" t="str">
        <v/>
      </c>
      <c r="GB251" s="7" t="str">
        <v/>
      </c>
    </row>
    <row r="252" spans="2:184" ht="15.75" x14ac:dyDescent="0.25">
      <c r="B252" s="82">
        <f t="shared" si="111"/>
        <v>87335</v>
      </c>
      <c r="C252" s="8" t="s">
        <v>104</v>
      </c>
      <c r="D252" s="7">
        <f t="shared" si="84"/>
        <v>83</v>
      </c>
      <c r="E252" s="10">
        <v>87.334999999999994</v>
      </c>
      <c r="F252" s="11" t="s">
        <v>133</v>
      </c>
      <c r="G252" s="7" t="str">
        <v/>
      </c>
      <c r="H252" s="7" t="str">
        <v/>
      </c>
      <c r="J252" s="16">
        <f t="shared" si="85"/>
        <v>87335</v>
      </c>
      <c r="K252" s="8" t="s">
        <v>104</v>
      </c>
      <c r="L252" s="7">
        <f t="shared" si="86"/>
        <v>83</v>
      </c>
      <c r="M252" s="10">
        <v>87.334999999999994</v>
      </c>
      <c r="N252" s="11" t="s">
        <v>133</v>
      </c>
      <c r="O252" s="7" t="str">
        <v/>
      </c>
      <c r="P252" s="7" t="str">
        <v/>
      </c>
      <c r="R252" s="8" t="s">
        <v>104</v>
      </c>
      <c r="S252" s="7">
        <f t="shared" si="87"/>
        <v>83</v>
      </c>
      <c r="T252" s="10">
        <v>87.334999999999994</v>
      </c>
      <c r="U252" s="11" t="s">
        <v>133</v>
      </c>
      <c r="V252" s="7" t="str">
        <v/>
      </c>
      <c r="W252" s="7" t="str">
        <v/>
      </c>
      <c r="Y252" s="8" t="s">
        <v>104</v>
      </c>
      <c r="Z252" s="7">
        <f t="shared" si="88"/>
        <v>83</v>
      </c>
      <c r="AA252" s="10">
        <v>87.334999999999994</v>
      </c>
      <c r="AB252" s="11" t="s">
        <v>133</v>
      </c>
      <c r="AC252" s="7" t="str">
        <v/>
      </c>
      <c r="AD252" s="7" t="str">
        <v/>
      </c>
      <c r="AF252" s="8" t="s">
        <v>104</v>
      </c>
      <c r="AG252" s="7">
        <f t="shared" si="89"/>
        <v>83</v>
      </c>
      <c r="AH252" s="10">
        <v>87.334999999999994</v>
      </c>
      <c r="AI252" s="11" t="s">
        <v>133</v>
      </c>
      <c r="AJ252" s="7" t="str">
        <v/>
      </c>
      <c r="AK252" s="7" t="str">
        <v/>
      </c>
      <c r="AM252" s="8" t="s">
        <v>104</v>
      </c>
      <c r="AN252" s="7">
        <f t="shared" si="90"/>
        <v>83</v>
      </c>
      <c r="AO252" s="10">
        <v>87.334999999999994</v>
      </c>
      <c r="AP252" s="11" t="s">
        <v>133</v>
      </c>
      <c r="AQ252" s="7" t="str">
        <v/>
      </c>
      <c r="AR252" s="7" t="str">
        <v/>
      </c>
      <c r="AT252" s="8" t="s">
        <v>104</v>
      </c>
      <c r="AU252" s="7">
        <f t="shared" si="91"/>
        <v>83</v>
      </c>
      <c r="AV252" s="10">
        <v>87.334999999999994</v>
      </c>
      <c r="AW252" s="11" t="s">
        <v>133</v>
      </c>
      <c r="AX252" s="7" t="str">
        <v/>
      </c>
      <c r="AY252" s="7" t="str">
        <v/>
      </c>
      <c r="BA252" s="8" t="s">
        <v>104</v>
      </c>
      <c r="BB252" s="7">
        <f t="shared" si="92"/>
        <v>83</v>
      </c>
      <c r="BC252" s="10">
        <v>87.334999999999994</v>
      </c>
      <c r="BD252" s="11" t="s">
        <v>133</v>
      </c>
      <c r="BE252" s="7" t="str">
        <v/>
      </c>
      <c r="BF252" s="7" t="str">
        <v/>
      </c>
      <c r="BH252" s="8" t="s">
        <v>104</v>
      </c>
      <c r="BI252" s="7">
        <f t="shared" si="93"/>
        <v>83</v>
      </c>
      <c r="BJ252" s="10">
        <v>87.334999999999994</v>
      </c>
      <c r="BK252" s="11" t="s">
        <v>133</v>
      </c>
      <c r="BL252" s="7" t="str">
        <v/>
      </c>
      <c r="BM252" s="7" t="str">
        <v/>
      </c>
      <c r="BO252" s="8" t="s">
        <v>104</v>
      </c>
      <c r="BP252" s="7">
        <f t="shared" si="94"/>
        <v>83</v>
      </c>
      <c r="BQ252" s="10">
        <v>87.334999999999994</v>
      </c>
      <c r="BR252" s="11" t="s">
        <v>133</v>
      </c>
      <c r="BS252" s="7" t="str">
        <v/>
      </c>
      <c r="BT252" s="7" t="str">
        <v/>
      </c>
      <c r="BV252" s="8" t="s">
        <v>104</v>
      </c>
      <c r="BW252" s="7">
        <f t="shared" si="95"/>
        <v>83</v>
      </c>
      <c r="BX252" s="10">
        <v>87.334999999999994</v>
      </c>
      <c r="BY252" s="11" t="s">
        <v>133</v>
      </c>
      <c r="BZ252" s="7" t="str">
        <v/>
      </c>
      <c r="CA252" s="7" t="str">
        <v/>
      </c>
      <c r="CC252" s="8" t="s">
        <v>104</v>
      </c>
      <c r="CD252" s="7">
        <f t="shared" si="96"/>
        <v>83</v>
      </c>
      <c r="CE252" s="10">
        <v>87.334999999999994</v>
      </c>
      <c r="CF252" s="11" t="s">
        <v>133</v>
      </c>
      <c r="CG252" s="7" t="str">
        <v/>
      </c>
      <c r="CH252" s="7" t="str">
        <v/>
      </c>
      <c r="CJ252" s="8" t="s">
        <v>104</v>
      </c>
      <c r="CK252" s="7">
        <f t="shared" si="97"/>
        <v>83</v>
      </c>
      <c r="CL252" s="10">
        <v>87.334999999999994</v>
      </c>
      <c r="CM252" s="11" t="s">
        <v>133</v>
      </c>
      <c r="CN252" s="7" t="str">
        <v/>
      </c>
      <c r="CO252" s="7" t="str">
        <v/>
      </c>
      <c r="CQ252" s="8" t="s">
        <v>104</v>
      </c>
      <c r="CR252" s="7">
        <f t="shared" si="98"/>
        <v>83</v>
      </c>
      <c r="CS252" s="10">
        <v>87.334999999999994</v>
      </c>
      <c r="CT252" s="11" t="s">
        <v>133</v>
      </c>
      <c r="CU252" s="7" t="str">
        <v/>
      </c>
      <c r="CV252" s="7" t="str">
        <v/>
      </c>
      <c r="CX252" s="8" t="s">
        <v>104</v>
      </c>
      <c r="CY252" s="7">
        <f t="shared" si="99"/>
        <v>83</v>
      </c>
      <c r="CZ252" s="10">
        <v>87.334999999999994</v>
      </c>
      <c r="DA252" s="11" t="s">
        <v>133</v>
      </c>
      <c r="DB252" s="7" t="str">
        <v/>
      </c>
      <c r="DC252" s="7" t="str">
        <v/>
      </c>
      <c r="DE252" s="8" t="s">
        <v>104</v>
      </c>
      <c r="DF252" s="7">
        <f t="shared" si="100"/>
        <v>83</v>
      </c>
      <c r="DG252" s="10">
        <v>87.334999999999994</v>
      </c>
      <c r="DH252" s="11" t="s">
        <v>133</v>
      </c>
      <c r="DI252" s="7" t="str">
        <v/>
      </c>
      <c r="DJ252" s="7" t="str">
        <v/>
      </c>
      <c r="DL252" s="8" t="s">
        <v>104</v>
      </c>
      <c r="DM252" s="7">
        <f t="shared" si="101"/>
        <v>83</v>
      </c>
      <c r="DN252" s="10">
        <v>87.334999999999994</v>
      </c>
      <c r="DO252" s="11" t="s">
        <v>133</v>
      </c>
      <c r="DP252" s="7" t="str">
        <v/>
      </c>
      <c r="DQ252" s="7" t="str">
        <v/>
      </c>
      <c r="DS252" s="8" t="s">
        <v>104</v>
      </c>
      <c r="DT252" s="7">
        <f t="shared" si="102"/>
        <v>83</v>
      </c>
      <c r="DU252" s="10">
        <v>87.334999999999994</v>
      </c>
      <c r="DV252" s="11" t="s">
        <v>133</v>
      </c>
      <c r="DW252" s="7" t="str">
        <v/>
      </c>
      <c r="DX252" s="7" t="str">
        <v/>
      </c>
      <c r="DZ252" s="8" t="s">
        <v>104</v>
      </c>
      <c r="EA252" s="7">
        <f t="shared" si="103"/>
        <v>83</v>
      </c>
      <c r="EB252" s="10">
        <v>87.334999999999994</v>
      </c>
      <c r="EC252" s="11" t="s">
        <v>133</v>
      </c>
      <c r="ED252" s="7" t="str">
        <v/>
      </c>
      <c r="EE252" s="7" t="str">
        <v/>
      </c>
      <c r="EG252" s="8" t="s">
        <v>104</v>
      </c>
      <c r="EH252" s="7">
        <f t="shared" si="104"/>
        <v>83</v>
      </c>
      <c r="EI252" s="10">
        <v>87.334999999999994</v>
      </c>
      <c r="EJ252" s="11" t="s">
        <v>133</v>
      </c>
      <c r="EK252" s="7" t="str">
        <v/>
      </c>
      <c r="EL252" s="7" t="str">
        <v/>
      </c>
      <c r="EN252" s="8" t="s">
        <v>104</v>
      </c>
      <c r="EO252" s="7">
        <f t="shared" si="105"/>
        <v>83</v>
      </c>
      <c r="EP252" s="10">
        <v>87.334999999999994</v>
      </c>
      <c r="EQ252" s="11" t="s">
        <v>133</v>
      </c>
      <c r="ER252" s="7" t="str">
        <v/>
      </c>
      <c r="ES252" s="7" t="str">
        <v/>
      </c>
      <c r="EU252" s="8" t="s">
        <v>104</v>
      </c>
      <c r="EV252" s="7">
        <f t="shared" si="106"/>
        <v>83</v>
      </c>
      <c r="EW252" s="10">
        <v>87.334999999999994</v>
      </c>
      <c r="EX252" s="11" t="s">
        <v>133</v>
      </c>
      <c r="EY252" s="7" t="str">
        <v/>
      </c>
      <c r="EZ252" s="7" t="str">
        <v/>
      </c>
      <c r="FB252" s="8" t="s">
        <v>104</v>
      </c>
      <c r="FC252" s="7">
        <f t="shared" si="107"/>
        <v>83</v>
      </c>
      <c r="FD252" s="10">
        <v>87.334999999999994</v>
      </c>
      <c r="FE252" s="11" t="s">
        <v>133</v>
      </c>
      <c r="FF252" s="7" t="str">
        <v/>
      </c>
      <c r="FG252" s="7" t="str">
        <v/>
      </c>
      <c r="FI252" s="8" t="s">
        <v>104</v>
      </c>
      <c r="FJ252" s="7">
        <f t="shared" si="108"/>
        <v>83</v>
      </c>
      <c r="FK252" s="10">
        <v>87.334999999999994</v>
      </c>
      <c r="FL252" s="11" t="s">
        <v>133</v>
      </c>
      <c r="FM252" s="7" t="str">
        <v/>
      </c>
      <c r="FN252" s="7" t="str">
        <v/>
      </c>
      <c r="FP252" s="8" t="s">
        <v>104</v>
      </c>
      <c r="FQ252" s="7">
        <f t="shared" si="109"/>
        <v>83</v>
      </c>
      <c r="FR252" s="10">
        <v>87.334999999999994</v>
      </c>
      <c r="FS252" s="11" t="s">
        <v>133</v>
      </c>
      <c r="FT252" s="7" t="str">
        <v/>
      </c>
      <c r="FU252" s="7" t="str">
        <v/>
      </c>
      <c r="FW252" s="8" t="s">
        <v>104</v>
      </c>
      <c r="FX252" s="7">
        <f t="shared" si="110"/>
        <v>83</v>
      </c>
      <c r="FY252" s="10">
        <v>87.334999999999994</v>
      </c>
      <c r="FZ252" s="11" t="s">
        <v>133</v>
      </c>
      <c r="GA252" s="7" t="str">
        <v/>
      </c>
      <c r="GB252" s="7" t="str">
        <v/>
      </c>
    </row>
    <row r="253" spans="2:184" ht="15.75" x14ac:dyDescent="0.25">
      <c r="B253" s="82" t="e">
        <f t="shared" si="111"/>
        <v>#VALUE!</v>
      </c>
      <c r="C253" s="8" t="s">
        <v>105</v>
      </c>
      <c r="D253" s="7">
        <f t="shared" si="84"/>
        <v>84</v>
      </c>
      <c r="E253" s="12" t="s">
        <v>138</v>
      </c>
      <c r="G253" s="7" t="e">
        <v>#VALUE!</v>
      </c>
      <c r="H253" s="7" t="e">
        <v>#VALUE!</v>
      </c>
      <c r="J253" s="16" t="s">
        <v>138</v>
      </c>
      <c r="K253" s="8" t="s">
        <v>105</v>
      </c>
      <c r="L253" s="7">
        <f t="shared" si="86"/>
        <v>84</v>
      </c>
      <c r="M253" s="12" t="s">
        <v>138</v>
      </c>
      <c r="O253" s="7" t="e">
        <v>#VALUE!</v>
      </c>
      <c r="P253" s="7" t="e">
        <v>#VALUE!</v>
      </c>
      <c r="R253" s="8" t="s">
        <v>105</v>
      </c>
      <c r="S253" s="7">
        <f t="shared" si="87"/>
        <v>84</v>
      </c>
      <c r="T253" s="12" t="s">
        <v>138</v>
      </c>
      <c r="V253" s="7" t="e">
        <v>#VALUE!</v>
      </c>
      <c r="W253" s="7" t="e">
        <v>#VALUE!</v>
      </c>
      <c r="Y253" s="8" t="s">
        <v>105</v>
      </c>
      <c r="Z253" s="7">
        <f t="shared" si="88"/>
        <v>84</v>
      </c>
      <c r="AA253" s="12" t="s">
        <v>138</v>
      </c>
      <c r="AC253" s="7" t="e">
        <v>#VALUE!</v>
      </c>
      <c r="AD253" s="7" t="e">
        <v>#VALUE!</v>
      </c>
      <c r="AF253" s="8" t="s">
        <v>105</v>
      </c>
      <c r="AG253" s="7">
        <f t="shared" si="89"/>
        <v>84</v>
      </c>
      <c r="AH253" s="12" t="s">
        <v>138</v>
      </c>
      <c r="AJ253" s="7" t="e">
        <v>#VALUE!</v>
      </c>
      <c r="AK253" s="7" t="e">
        <v>#VALUE!</v>
      </c>
      <c r="AM253" s="8" t="s">
        <v>105</v>
      </c>
      <c r="AN253" s="7">
        <f t="shared" si="90"/>
        <v>84</v>
      </c>
      <c r="AO253" s="12" t="s">
        <v>138</v>
      </c>
      <c r="AQ253" s="7" t="e">
        <v>#VALUE!</v>
      </c>
      <c r="AR253" s="7" t="e">
        <v>#VALUE!</v>
      </c>
      <c r="AT253" s="8" t="s">
        <v>105</v>
      </c>
      <c r="AU253" s="7">
        <f t="shared" si="91"/>
        <v>84</v>
      </c>
      <c r="AV253" s="12" t="s">
        <v>138</v>
      </c>
      <c r="AX253" s="7" t="e">
        <v>#VALUE!</v>
      </c>
      <c r="AY253" s="7" t="e">
        <v>#VALUE!</v>
      </c>
      <c r="BA253" s="8" t="s">
        <v>105</v>
      </c>
      <c r="BB253" s="7">
        <f t="shared" si="92"/>
        <v>84</v>
      </c>
      <c r="BC253" s="12" t="s">
        <v>138</v>
      </c>
      <c r="BE253" s="7" t="e">
        <v>#VALUE!</v>
      </c>
      <c r="BF253" s="7" t="e">
        <v>#VALUE!</v>
      </c>
      <c r="BH253" s="8" t="s">
        <v>105</v>
      </c>
      <c r="BI253" s="7">
        <f t="shared" si="93"/>
        <v>84</v>
      </c>
      <c r="BJ253" s="12" t="s">
        <v>138</v>
      </c>
      <c r="BL253" s="7" t="e">
        <v>#VALUE!</v>
      </c>
      <c r="BM253" s="7" t="e">
        <v>#VALUE!</v>
      </c>
      <c r="BO253" s="8" t="s">
        <v>105</v>
      </c>
      <c r="BP253" s="7">
        <f t="shared" si="94"/>
        <v>84</v>
      </c>
      <c r="BQ253" s="12" t="s">
        <v>138</v>
      </c>
      <c r="BS253" s="7" t="e">
        <v>#VALUE!</v>
      </c>
      <c r="BT253" s="7" t="e">
        <v>#VALUE!</v>
      </c>
      <c r="BV253" s="8" t="s">
        <v>105</v>
      </c>
      <c r="BW253" s="7">
        <f t="shared" si="95"/>
        <v>84</v>
      </c>
      <c r="BX253" s="12" t="s">
        <v>138</v>
      </c>
      <c r="BZ253" s="7" t="e">
        <v>#VALUE!</v>
      </c>
      <c r="CA253" s="7" t="e">
        <v>#VALUE!</v>
      </c>
      <c r="CC253" s="8" t="s">
        <v>105</v>
      </c>
      <c r="CD253" s="7">
        <f t="shared" si="96"/>
        <v>84</v>
      </c>
      <c r="CE253" s="12" t="s">
        <v>138</v>
      </c>
      <c r="CG253" s="7" t="e">
        <v>#VALUE!</v>
      </c>
      <c r="CH253" s="7" t="e">
        <v>#VALUE!</v>
      </c>
      <c r="CJ253" s="8" t="s">
        <v>105</v>
      </c>
      <c r="CK253" s="7">
        <f t="shared" si="97"/>
        <v>84</v>
      </c>
      <c r="CL253" s="12" t="s">
        <v>138</v>
      </c>
      <c r="CN253" s="7" t="e">
        <v>#VALUE!</v>
      </c>
      <c r="CO253" s="7" t="e">
        <v>#VALUE!</v>
      </c>
      <c r="CQ253" s="8" t="s">
        <v>105</v>
      </c>
      <c r="CR253" s="7">
        <f t="shared" si="98"/>
        <v>84</v>
      </c>
      <c r="CS253" s="12" t="s">
        <v>138</v>
      </c>
      <c r="CU253" s="7" t="e">
        <v>#VALUE!</v>
      </c>
      <c r="CV253" s="7" t="e">
        <v>#VALUE!</v>
      </c>
      <c r="CX253" s="8" t="s">
        <v>105</v>
      </c>
      <c r="CY253" s="7">
        <f t="shared" si="99"/>
        <v>84</v>
      </c>
      <c r="CZ253" s="12" t="s">
        <v>138</v>
      </c>
      <c r="DB253" s="7" t="e">
        <v>#VALUE!</v>
      </c>
      <c r="DC253" s="7" t="e">
        <v>#VALUE!</v>
      </c>
      <c r="DE253" s="8" t="s">
        <v>105</v>
      </c>
      <c r="DF253" s="7">
        <f t="shared" si="100"/>
        <v>84</v>
      </c>
      <c r="DG253" s="12" t="s">
        <v>138</v>
      </c>
      <c r="DI253" s="7" t="e">
        <v>#VALUE!</v>
      </c>
      <c r="DJ253" s="7" t="e">
        <v>#VALUE!</v>
      </c>
      <c r="DL253" s="8" t="s">
        <v>105</v>
      </c>
      <c r="DM253" s="7">
        <f t="shared" si="101"/>
        <v>84</v>
      </c>
      <c r="DN253" s="12" t="s">
        <v>138</v>
      </c>
      <c r="DP253" s="7" t="e">
        <v>#VALUE!</v>
      </c>
      <c r="DQ253" s="7" t="e">
        <v>#VALUE!</v>
      </c>
      <c r="DS253" s="8" t="s">
        <v>105</v>
      </c>
      <c r="DT253" s="7">
        <f t="shared" si="102"/>
        <v>84</v>
      </c>
      <c r="DU253" s="12" t="s">
        <v>138</v>
      </c>
      <c r="DW253" s="7" t="e">
        <v>#VALUE!</v>
      </c>
      <c r="DX253" s="7" t="e">
        <v>#VALUE!</v>
      </c>
      <c r="DZ253" s="8" t="s">
        <v>105</v>
      </c>
      <c r="EA253" s="7">
        <f t="shared" si="103"/>
        <v>84</v>
      </c>
      <c r="EB253" s="12" t="s">
        <v>138</v>
      </c>
      <c r="ED253" s="7" t="e">
        <v>#VALUE!</v>
      </c>
      <c r="EE253" s="7" t="e">
        <v>#VALUE!</v>
      </c>
      <c r="EG253" s="8" t="s">
        <v>105</v>
      </c>
      <c r="EH253" s="7">
        <f t="shared" si="104"/>
        <v>84</v>
      </c>
      <c r="EI253" s="12" t="s">
        <v>138</v>
      </c>
      <c r="EK253" s="7" t="e">
        <v>#VALUE!</v>
      </c>
      <c r="EL253" s="7" t="e">
        <v>#VALUE!</v>
      </c>
      <c r="EN253" s="8" t="s">
        <v>105</v>
      </c>
      <c r="EO253" s="7">
        <f t="shared" si="105"/>
        <v>84</v>
      </c>
      <c r="EP253" s="12" t="s">
        <v>138</v>
      </c>
      <c r="ER253" s="7" t="e">
        <v>#VALUE!</v>
      </c>
      <c r="ES253" s="7" t="e">
        <v>#VALUE!</v>
      </c>
      <c r="EU253" s="8" t="s">
        <v>105</v>
      </c>
      <c r="EV253" s="7">
        <f t="shared" si="106"/>
        <v>84</v>
      </c>
      <c r="EW253" s="12" t="s">
        <v>138</v>
      </c>
      <c r="EY253" s="7" t="e">
        <v>#VALUE!</v>
      </c>
      <c r="EZ253" s="7" t="e">
        <v>#VALUE!</v>
      </c>
      <c r="FB253" s="8" t="s">
        <v>105</v>
      </c>
      <c r="FC253" s="7">
        <f t="shared" si="107"/>
        <v>84</v>
      </c>
      <c r="FD253" s="12" t="s">
        <v>138</v>
      </c>
      <c r="FF253" s="7" t="e">
        <v>#VALUE!</v>
      </c>
      <c r="FG253" s="7" t="e">
        <v>#VALUE!</v>
      </c>
      <c r="FI253" s="8" t="s">
        <v>105</v>
      </c>
      <c r="FJ253" s="7">
        <f t="shared" si="108"/>
        <v>84</v>
      </c>
      <c r="FK253" s="12" t="s">
        <v>138</v>
      </c>
      <c r="FM253" s="7" t="e">
        <v>#VALUE!</v>
      </c>
      <c r="FN253" s="7" t="e">
        <v>#VALUE!</v>
      </c>
      <c r="FP253" s="8" t="s">
        <v>105</v>
      </c>
      <c r="FQ253" s="7">
        <f t="shared" si="109"/>
        <v>84</v>
      </c>
      <c r="FR253" s="12" t="s">
        <v>138</v>
      </c>
      <c r="FT253" s="7" t="e">
        <v>#VALUE!</v>
      </c>
      <c r="FU253" s="7" t="e">
        <v>#VALUE!</v>
      </c>
      <c r="FW253" s="8" t="s">
        <v>105</v>
      </c>
      <c r="FX253" s="7">
        <f t="shared" si="110"/>
        <v>84</v>
      </c>
      <c r="FY253" s="12" t="s">
        <v>138</v>
      </c>
      <c r="GA253" s="7" t="e">
        <v>#VALUE!</v>
      </c>
      <c r="GB253" s="7" t="e">
        <v>#VALUE!</v>
      </c>
    </row>
    <row r="254" spans="2:184" ht="15.75" x14ac:dyDescent="0.25">
      <c r="B254" s="82" t="e">
        <f t="shared" si="111"/>
        <v>#VALUE!</v>
      </c>
      <c r="C254" s="8" t="s">
        <v>106</v>
      </c>
      <c r="D254" s="7">
        <f t="shared" si="84"/>
        <v>85</v>
      </c>
      <c r="E254" s="12" t="s">
        <v>138</v>
      </c>
      <c r="G254" s="7" t="e">
        <v>#VALUE!</v>
      </c>
      <c r="H254" s="7" t="e">
        <v>#VALUE!</v>
      </c>
      <c r="J254" s="16" t="s">
        <v>138</v>
      </c>
      <c r="K254" s="8" t="s">
        <v>106</v>
      </c>
      <c r="L254" s="7">
        <f t="shared" si="86"/>
        <v>85</v>
      </c>
      <c r="M254" s="12" t="s">
        <v>138</v>
      </c>
      <c r="O254" s="7" t="e">
        <v>#VALUE!</v>
      </c>
      <c r="P254" s="7" t="e">
        <v>#VALUE!</v>
      </c>
      <c r="R254" s="8" t="s">
        <v>106</v>
      </c>
      <c r="S254" s="7">
        <f t="shared" si="87"/>
        <v>85</v>
      </c>
      <c r="T254" s="12" t="s">
        <v>138</v>
      </c>
      <c r="V254" s="7" t="e">
        <v>#VALUE!</v>
      </c>
      <c r="W254" s="7" t="e">
        <v>#VALUE!</v>
      </c>
      <c r="Y254" s="8" t="s">
        <v>106</v>
      </c>
      <c r="Z254" s="7">
        <f t="shared" si="88"/>
        <v>85</v>
      </c>
      <c r="AA254" s="12" t="s">
        <v>138</v>
      </c>
      <c r="AC254" s="7" t="e">
        <v>#VALUE!</v>
      </c>
      <c r="AD254" s="7" t="e">
        <v>#VALUE!</v>
      </c>
      <c r="AF254" s="8" t="s">
        <v>106</v>
      </c>
      <c r="AG254" s="7">
        <f t="shared" si="89"/>
        <v>85</v>
      </c>
      <c r="AH254" s="12" t="s">
        <v>138</v>
      </c>
      <c r="AJ254" s="7" t="e">
        <v>#VALUE!</v>
      </c>
      <c r="AK254" s="7" t="e">
        <v>#VALUE!</v>
      </c>
      <c r="AM254" s="8" t="s">
        <v>106</v>
      </c>
      <c r="AN254" s="7">
        <f t="shared" si="90"/>
        <v>85</v>
      </c>
      <c r="AO254" s="12" t="s">
        <v>138</v>
      </c>
      <c r="AQ254" s="7" t="e">
        <v>#VALUE!</v>
      </c>
      <c r="AR254" s="7" t="e">
        <v>#VALUE!</v>
      </c>
      <c r="AT254" s="8" t="s">
        <v>106</v>
      </c>
      <c r="AU254" s="7">
        <f t="shared" si="91"/>
        <v>85</v>
      </c>
      <c r="AV254" s="12" t="s">
        <v>138</v>
      </c>
      <c r="AX254" s="7" t="e">
        <v>#VALUE!</v>
      </c>
      <c r="AY254" s="7" t="e">
        <v>#VALUE!</v>
      </c>
      <c r="BA254" s="8" t="s">
        <v>106</v>
      </c>
      <c r="BB254" s="7">
        <f t="shared" si="92"/>
        <v>85</v>
      </c>
      <c r="BC254" s="12" t="s">
        <v>138</v>
      </c>
      <c r="BE254" s="7" t="e">
        <v>#VALUE!</v>
      </c>
      <c r="BF254" s="7" t="e">
        <v>#VALUE!</v>
      </c>
      <c r="BH254" s="8" t="s">
        <v>106</v>
      </c>
      <c r="BI254" s="7">
        <f t="shared" si="93"/>
        <v>85</v>
      </c>
      <c r="BJ254" s="12" t="s">
        <v>138</v>
      </c>
      <c r="BL254" s="7" t="e">
        <v>#VALUE!</v>
      </c>
      <c r="BM254" s="7" t="e">
        <v>#VALUE!</v>
      </c>
      <c r="BO254" s="8" t="s">
        <v>106</v>
      </c>
      <c r="BP254" s="7">
        <f t="shared" si="94"/>
        <v>85</v>
      </c>
      <c r="BQ254" s="12" t="s">
        <v>138</v>
      </c>
      <c r="BS254" s="7" t="e">
        <v>#VALUE!</v>
      </c>
      <c r="BT254" s="7" t="e">
        <v>#VALUE!</v>
      </c>
      <c r="BV254" s="8" t="s">
        <v>106</v>
      </c>
      <c r="BW254" s="7">
        <f t="shared" si="95"/>
        <v>85</v>
      </c>
      <c r="BX254" s="12" t="s">
        <v>138</v>
      </c>
      <c r="BZ254" s="7" t="e">
        <v>#VALUE!</v>
      </c>
      <c r="CA254" s="7" t="e">
        <v>#VALUE!</v>
      </c>
      <c r="CC254" s="8" t="s">
        <v>106</v>
      </c>
      <c r="CD254" s="7">
        <f t="shared" si="96"/>
        <v>85</v>
      </c>
      <c r="CE254" s="12" t="s">
        <v>138</v>
      </c>
      <c r="CG254" s="7" t="e">
        <v>#VALUE!</v>
      </c>
      <c r="CH254" s="7" t="e">
        <v>#VALUE!</v>
      </c>
      <c r="CJ254" s="8" t="s">
        <v>106</v>
      </c>
      <c r="CK254" s="7">
        <f t="shared" si="97"/>
        <v>85</v>
      </c>
      <c r="CL254" s="12" t="s">
        <v>138</v>
      </c>
      <c r="CN254" s="7" t="e">
        <v>#VALUE!</v>
      </c>
      <c r="CO254" s="7" t="e">
        <v>#VALUE!</v>
      </c>
      <c r="CQ254" s="8" t="s">
        <v>106</v>
      </c>
      <c r="CR254" s="7">
        <f t="shared" si="98"/>
        <v>85</v>
      </c>
      <c r="CS254" s="12" t="s">
        <v>138</v>
      </c>
      <c r="CU254" s="7" t="e">
        <v>#VALUE!</v>
      </c>
      <c r="CV254" s="7" t="e">
        <v>#VALUE!</v>
      </c>
      <c r="CX254" s="8" t="s">
        <v>106</v>
      </c>
      <c r="CY254" s="7">
        <f t="shared" si="99"/>
        <v>85</v>
      </c>
      <c r="CZ254" s="12" t="s">
        <v>138</v>
      </c>
      <c r="DB254" s="7" t="e">
        <v>#VALUE!</v>
      </c>
      <c r="DC254" s="7" t="e">
        <v>#VALUE!</v>
      </c>
      <c r="DE254" s="8" t="s">
        <v>106</v>
      </c>
      <c r="DF254" s="7">
        <f t="shared" si="100"/>
        <v>85</v>
      </c>
      <c r="DG254" s="12" t="s">
        <v>138</v>
      </c>
      <c r="DI254" s="7" t="e">
        <v>#VALUE!</v>
      </c>
      <c r="DJ254" s="7" t="e">
        <v>#VALUE!</v>
      </c>
      <c r="DL254" s="8" t="s">
        <v>106</v>
      </c>
      <c r="DM254" s="7">
        <f t="shared" si="101"/>
        <v>85</v>
      </c>
      <c r="DN254" s="12" t="s">
        <v>138</v>
      </c>
      <c r="DP254" s="7" t="e">
        <v>#VALUE!</v>
      </c>
      <c r="DQ254" s="7" t="e">
        <v>#VALUE!</v>
      </c>
      <c r="DS254" s="8" t="s">
        <v>106</v>
      </c>
      <c r="DT254" s="7">
        <f t="shared" si="102"/>
        <v>85</v>
      </c>
      <c r="DU254" s="12" t="s">
        <v>138</v>
      </c>
      <c r="DW254" s="7" t="e">
        <v>#VALUE!</v>
      </c>
      <c r="DX254" s="7" t="e">
        <v>#VALUE!</v>
      </c>
      <c r="DZ254" s="8" t="s">
        <v>106</v>
      </c>
      <c r="EA254" s="7">
        <f t="shared" si="103"/>
        <v>85</v>
      </c>
      <c r="EB254" s="12" t="s">
        <v>138</v>
      </c>
      <c r="ED254" s="7" t="e">
        <v>#VALUE!</v>
      </c>
      <c r="EE254" s="7" t="e">
        <v>#VALUE!</v>
      </c>
      <c r="EG254" s="8" t="s">
        <v>106</v>
      </c>
      <c r="EH254" s="7">
        <f t="shared" si="104"/>
        <v>85</v>
      </c>
      <c r="EI254" s="12" t="s">
        <v>138</v>
      </c>
      <c r="EK254" s="7" t="e">
        <v>#VALUE!</v>
      </c>
      <c r="EL254" s="7" t="e">
        <v>#VALUE!</v>
      </c>
      <c r="EN254" s="8" t="s">
        <v>106</v>
      </c>
      <c r="EO254" s="7">
        <f t="shared" si="105"/>
        <v>85</v>
      </c>
      <c r="EP254" s="12" t="s">
        <v>138</v>
      </c>
      <c r="ER254" s="7" t="e">
        <v>#VALUE!</v>
      </c>
      <c r="ES254" s="7" t="e">
        <v>#VALUE!</v>
      </c>
      <c r="EU254" s="8" t="s">
        <v>106</v>
      </c>
      <c r="EV254" s="7">
        <f t="shared" si="106"/>
        <v>85</v>
      </c>
      <c r="EW254" s="12" t="s">
        <v>138</v>
      </c>
      <c r="EY254" s="7" t="e">
        <v>#VALUE!</v>
      </c>
      <c r="EZ254" s="7" t="e">
        <v>#VALUE!</v>
      </c>
      <c r="FB254" s="8" t="s">
        <v>106</v>
      </c>
      <c r="FC254" s="7">
        <f t="shared" si="107"/>
        <v>85</v>
      </c>
      <c r="FD254" s="12" t="s">
        <v>138</v>
      </c>
      <c r="FF254" s="7" t="e">
        <v>#VALUE!</v>
      </c>
      <c r="FG254" s="7" t="e">
        <v>#VALUE!</v>
      </c>
      <c r="FI254" s="8" t="s">
        <v>106</v>
      </c>
      <c r="FJ254" s="7">
        <f t="shared" si="108"/>
        <v>85</v>
      </c>
      <c r="FK254" s="12" t="s">
        <v>138</v>
      </c>
      <c r="FM254" s="7" t="e">
        <v>#VALUE!</v>
      </c>
      <c r="FN254" s="7" t="e">
        <v>#VALUE!</v>
      </c>
      <c r="FP254" s="8" t="s">
        <v>106</v>
      </c>
      <c r="FQ254" s="7">
        <f t="shared" si="109"/>
        <v>85</v>
      </c>
      <c r="FR254" s="12" t="s">
        <v>138</v>
      </c>
      <c r="FT254" s="7" t="e">
        <v>#VALUE!</v>
      </c>
      <c r="FU254" s="7" t="e">
        <v>#VALUE!</v>
      </c>
      <c r="FW254" s="8" t="s">
        <v>106</v>
      </c>
      <c r="FX254" s="7">
        <f t="shared" si="110"/>
        <v>85</v>
      </c>
      <c r="FY254" s="12" t="s">
        <v>138</v>
      </c>
      <c r="GA254" s="7" t="e">
        <v>#VALUE!</v>
      </c>
      <c r="GB254" s="7" t="e">
        <v>#VALUE!</v>
      </c>
    </row>
    <row r="255" spans="2:184" ht="15.75" x14ac:dyDescent="0.25">
      <c r="B255" s="82">
        <f t="shared" si="111"/>
        <v>11724</v>
      </c>
      <c r="C255" s="8" t="s">
        <v>107</v>
      </c>
      <c r="D255" s="7">
        <f t="shared" si="84"/>
        <v>86</v>
      </c>
      <c r="E255" s="10">
        <v>11.724</v>
      </c>
      <c r="F255" s="11" t="s">
        <v>134</v>
      </c>
      <c r="G255" s="7" t="str">
        <v/>
      </c>
      <c r="H255" s="7" t="str">
        <v/>
      </c>
      <c r="J255" s="16">
        <f t="shared" ref="J255:J258" si="112">M255*1000</f>
        <v>11724</v>
      </c>
      <c r="K255" s="8" t="s">
        <v>107</v>
      </c>
      <c r="L255" s="7">
        <f t="shared" si="86"/>
        <v>86</v>
      </c>
      <c r="M255" s="10">
        <v>11.724</v>
      </c>
      <c r="N255" s="11" t="s">
        <v>134</v>
      </c>
      <c r="O255" s="7" t="str">
        <v/>
      </c>
      <c r="P255" s="7" t="str">
        <v/>
      </c>
      <c r="R255" s="8" t="s">
        <v>107</v>
      </c>
      <c r="S255" s="7">
        <f t="shared" si="87"/>
        <v>86</v>
      </c>
      <c r="T255" s="10">
        <v>11.724</v>
      </c>
      <c r="U255" s="11" t="s">
        <v>134</v>
      </c>
      <c r="V255" s="7" t="str">
        <v/>
      </c>
      <c r="W255" s="7" t="str">
        <v/>
      </c>
      <c r="Y255" s="8" t="s">
        <v>107</v>
      </c>
      <c r="Z255" s="7">
        <f t="shared" si="88"/>
        <v>86</v>
      </c>
      <c r="AA255" s="10">
        <v>11.724</v>
      </c>
      <c r="AB255" s="11" t="s">
        <v>134</v>
      </c>
      <c r="AC255" s="7" t="str">
        <v/>
      </c>
      <c r="AD255" s="7" t="str">
        <v/>
      </c>
      <c r="AF255" s="8" t="s">
        <v>107</v>
      </c>
      <c r="AG255" s="7">
        <f t="shared" si="89"/>
        <v>86</v>
      </c>
      <c r="AH255" s="10">
        <v>11.724</v>
      </c>
      <c r="AI255" s="11" t="s">
        <v>134</v>
      </c>
      <c r="AJ255" s="7" t="str">
        <v/>
      </c>
      <c r="AK255" s="7" t="str">
        <v/>
      </c>
      <c r="AM255" s="8" t="s">
        <v>107</v>
      </c>
      <c r="AN255" s="7">
        <f t="shared" si="90"/>
        <v>86</v>
      </c>
      <c r="AO255" s="10">
        <v>11.724</v>
      </c>
      <c r="AP255" s="11" t="s">
        <v>134</v>
      </c>
      <c r="AQ255" s="7" t="str">
        <v/>
      </c>
      <c r="AR255" s="7" t="str">
        <v/>
      </c>
      <c r="AT255" s="8" t="s">
        <v>107</v>
      </c>
      <c r="AU255" s="7">
        <f t="shared" si="91"/>
        <v>86</v>
      </c>
      <c r="AV255" s="10">
        <v>11.724</v>
      </c>
      <c r="AW255" s="11" t="s">
        <v>134</v>
      </c>
      <c r="AX255" s="7" t="str">
        <v/>
      </c>
      <c r="AY255" s="7" t="str">
        <v/>
      </c>
      <c r="BA255" s="8" t="s">
        <v>107</v>
      </c>
      <c r="BB255" s="7">
        <f t="shared" si="92"/>
        <v>86</v>
      </c>
      <c r="BC255" s="10">
        <v>11.724</v>
      </c>
      <c r="BD255" s="11" t="s">
        <v>134</v>
      </c>
      <c r="BE255" s="7" t="str">
        <v/>
      </c>
      <c r="BF255" s="7" t="str">
        <v/>
      </c>
      <c r="BH255" s="8" t="s">
        <v>107</v>
      </c>
      <c r="BI255" s="7">
        <f t="shared" si="93"/>
        <v>86</v>
      </c>
      <c r="BJ255" s="10">
        <v>11.724</v>
      </c>
      <c r="BK255" s="11" t="s">
        <v>134</v>
      </c>
      <c r="BL255" s="7" t="str">
        <v/>
      </c>
      <c r="BM255" s="7" t="str">
        <v/>
      </c>
      <c r="BO255" s="8" t="s">
        <v>107</v>
      </c>
      <c r="BP255" s="7">
        <f t="shared" si="94"/>
        <v>86</v>
      </c>
      <c r="BQ255" s="10">
        <v>11.724</v>
      </c>
      <c r="BR255" s="11" t="s">
        <v>134</v>
      </c>
      <c r="BS255" s="7" t="str">
        <v/>
      </c>
      <c r="BT255" s="7" t="str">
        <v/>
      </c>
      <c r="BV255" s="8" t="s">
        <v>107</v>
      </c>
      <c r="BW255" s="7">
        <f t="shared" si="95"/>
        <v>86</v>
      </c>
      <c r="BX255" s="10">
        <v>11.724</v>
      </c>
      <c r="BY255" s="11" t="s">
        <v>134</v>
      </c>
      <c r="BZ255" s="7" t="str">
        <v/>
      </c>
      <c r="CA255" s="7" t="str">
        <v/>
      </c>
      <c r="CC255" s="8" t="s">
        <v>107</v>
      </c>
      <c r="CD255" s="7">
        <f t="shared" si="96"/>
        <v>86</v>
      </c>
      <c r="CE255" s="10">
        <v>11.724</v>
      </c>
      <c r="CF255" s="11" t="s">
        <v>134</v>
      </c>
      <c r="CG255" s="7" t="str">
        <v/>
      </c>
      <c r="CH255" s="7" t="str">
        <v/>
      </c>
      <c r="CJ255" s="8" t="s">
        <v>107</v>
      </c>
      <c r="CK255" s="7">
        <f t="shared" si="97"/>
        <v>86</v>
      </c>
      <c r="CL255" s="10">
        <v>11.724</v>
      </c>
      <c r="CM255" s="11" t="s">
        <v>134</v>
      </c>
      <c r="CN255" s="7" t="str">
        <v/>
      </c>
      <c r="CO255" s="7" t="str">
        <v/>
      </c>
      <c r="CQ255" s="8" t="s">
        <v>107</v>
      </c>
      <c r="CR255" s="7">
        <f t="shared" si="98"/>
        <v>86</v>
      </c>
      <c r="CS255" s="10">
        <v>11.724</v>
      </c>
      <c r="CT255" s="11" t="s">
        <v>134</v>
      </c>
      <c r="CU255" s="7" t="str">
        <v/>
      </c>
      <c r="CV255" s="7" t="str">
        <v/>
      </c>
      <c r="CX255" s="8" t="s">
        <v>107</v>
      </c>
      <c r="CY255" s="7">
        <f t="shared" si="99"/>
        <v>86</v>
      </c>
      <c r="CZ255" s="10">
        <v>11.724</v>
      </c>
      <c r="DA255" s="11" t="s">
        <v>134</v>
      </c>
      <c r="DB255" s="7" t="str">
        <v/>
      </c>
      <c r="DC255" s="7" t="str">
        <v/>
      </c>
      <c r="DE255" s="8" t="s">
        <v>107</v>
      </c>
      <c r="DF255" s="7">
        <f t="shared" si="100"/>
        <v>86</v>
      </c>
      <c r="DG255" s="10">
        <v>11.724</v>
      </c>
      <c r="DH255" s="11" t="s">
        <v>134</v>
      </c>
      <c r="DI255" s="7" t="str">
        <v/>
      </c>
      <c r="DJ255" s="7" t="str">
        <v/>
      </c>
      <c r="DL255" s="8" t="s">
        <v>107</v>
      </c>
      <c r="DM255" s="7">
        <f t="shared" si="101"/>
        <v>86</v>
      </c>
      <c r="DN255" s="10">
        <v>11.724</v>
      </c>
      <c r="DO255" s="11" t="s">
        <v>134</v>
      </c>
      <c r="DP255" s="7" t="str">
        <v/>
      </c>
      <c r="DQ255" s="7" t="str">
        <v/>
      </c>
      <c r="DS255" s="8" t="s">
        <v>107</v>
      </c>
      <c r="DT255" s="7">
        <f t="shared" si="102"/>
        <v>86</v>
      </c>
      <c r="DU255" s="10">
        <v>11.724</v>
      </c>
      <c r="DV255" s="11" t="s">
        <v>134</v>
      </c>
      <c r="DW255" s="7" t="str">
        <v/>
      </c>
      <c r="DX255" s="7" t="str">
        <v/>
      </c>
      <c r="DZ255" s="8" t="s">
        <v>107</v>
      </c>
      <c r="EA255" s="7">
        <f t="shared" si="103"/>
        <v>86</v>
      </c>
      <c r="EB255" s="10">
        <v>11.724</v>
      </c>
      <c r="EC255" s="11" t="s">
        <v>134</v>
      </c>
      <c r="ED255" s="7" t="str">
        <v/>
      </c>
      <c r="EE255" s="7" t="str">
        <v/>
      </c>
      <c r="EG255" s="8" t="s">
        <v>107</v>
      </c>
      <c r="EH255" s="7">
        <f t="shared" si="104"/>
        <v>86</v>
      </c>
      <c r="EI255" s="10">
        <v>11.724</v>
      </c>
      <c r="EJ255" s="11" t="s">
        <v>134</v>
      </c>
      <c r="EK255" s="7" t="str">
        <v/>
      </c>
      <c r="EL255" s="7" t="str">
        <v/>
      </c>
      <c r="EN255" s="8" t="s">
        <v>107</v>
      </c>
      <c r="EO255" s="7">
        <f t="shared" si="105"/>
        <v>86</v>
      </c>
      <c r="EP255" s="10">
        <v>11.724</v>
      </c>
      <c r="EQ255" s="11" t="s">
        <v>134</v>
      </c>
      <c r="ER255" s="7" t="str">
        <v/>
      </c>
      <c r="ES255" s="7" t="str">
        <v/>
      </c>
      <c r="EU255" s="8" t="s">
        <v>107</v>
      </c>
      <c r="EV255" s="7">
        <f t="shared" si="106"/>
        <v>86</v>
      </c>
      <c r="EW255" s="10">
        <v>11.724</v>
      </c>
      <c r="EX255" s="11" t="s">
        <v>134</v>
      </c>
      <c r="EY255" s="7" t="str">
        <v/>
      </c>
      <c r="EZ255" s="7" t="str">
        <v/>
      </c>
      <c r="FB255" s="8" t="s">
        <v>107</v>
      </c>
      <c r="FC255" s="7">
        <f t="shared" si="107"/>
        <v>86</v>
      </c>
      <c r="FD255" s="10">
        <v>11.724</v>
      </c>
      <c r="FE255" s="11" t="s">
        <v>134</v>
      </c>
      <c r="FF255" s="7" t="str">
        <v/>
      </c>
      <c r="FG255" s="7" t="str">
        <v/>
      </c>
      <c r="FI255" s="8" t="s">
        <v>107</v>
      </c>
      <c r="FJ255" s="7">
        <f t="shared" si="108"/>
        <v>86</v>
      </c>
      <c r="FK255" s="10">
        <v>11.724</v>
      </c>
      <c r="FL255" s="11" t="s">
        <v>134</v>
      </c>
      <c r="FM255" s="7" t="str">
        <v/>
      </c>
      <c r="FN255" s="7" t="str">
        <v/>
      </c>
      <c r="FP255" s="8" t="s">
        <v>107</v>
      </c>
      <c r="FQ255" s="7">
        <f t="shared" si="109"/>
        <v>86</v>
      </c>
      <c r="FR255" s="10">
        <v>11.724</v>
      </c>
      <c r="FS255" s="11" t="s">
        <v>134</v>
      </c>
      <c r="FT255" s="7" t="str">
        <v/>
      </c>
      <c r="FU255" s="7" t="str">
        <v/>
      </c>
      <c r="FW255" s="8" t="s">
        <v>107</v>
      </c>
      <c r="FX255" s="7">
        <f t="shared" si="110"/>
        <v>86</v>
      </c>
      <c r="FY255" s="10">
        <v>11.724</v>
      </c>
      <c r="FZ255" s="11" t="s">
        <v>134</v>
      </c>
      <c r="GA255" s="7" t="str">
        <v/>
      </c>
      <c r="GB255" s="7" t="str">
        <v/>
      </c>
    </row>
    <row r="256" spans="2:184" ht="15.75" x14ac:dyDescent="0.25">
      <c r="B256" s="82">
        <f t="shared" si="111"/>
        <v>14316</v>
      </c>
      <c r="C256" s="8" t="s">
        <v>107</v>
      </c>
      <c r="D256" s="7">
        <f t="shared" si="84"/>
        <v>86</v>
      </c>
      <c r="E256" s="10">
        <v>14.316000000000001</v>
      </c>
      <c r="F256" s="11" t="s">
        <v>135</v>
      </c>
      <c r="G256" s="7" t="str">
        <v/>
      </c>
      <c r="H256" s="7" t="str">
        <v/>
      </c>
      <c r="J256" s="16">
        <f t="shared" si="112"/>
        <v>14316</v>
      </c>
      <c r="K256" s="8" t="s">
        <v>107</v>
      </c>
      <c r="L256" s="7">
        <f t="shared" si="86"/>
        <v>86</v>
      </c>
      <c r="M256" s="10">
        <v>14.316000000000001</v>
      </c>
      <c r="N256" s="11" t="s">
        <v>135</v>
      </c>
      <c r="O256" s="7" t="str">
        <v/>
      </c>
      <c r="P256" s="7" t="str">
        <v/>
      </c>
      <c r="R256" s="8" t="s">
        <v>107</v>
      </c>
      <c r="S256" s="7">
        <f t="shared" si="87"/>
        <v>86</v>
      </c>
      <c r="T256" s="10">
        <v>14.316000000000001</v>
      </c>
      <c r="U256" s="11" t="s">
        <v>135</v>
      </c>
      <c r="V256" s="7" t="str">
        <v/>
      </c>
      <c r="W256" s="7" t="str">
        <v/>
      </c>
      <c r="Y256" s="8" t="s">
        <v>107</v>
      </c>
      <c r="Z256" s="7">
        <f t="shared" si="88"/>
        <v>86</v>
      </c>
      <c r="AA256" s="10">
        <v>14.316000000000001</v>
      </c>
      <c r="AB256" s="11" t="s">
        <v>135</v>
      </c>
      <c r="AC256" s="7" t="str">
        <v/>
      </c>
      <c r="AD256" s="7" t="str">
        <v/>
      </c>
      <c r="AF256" s="8" t="s">
        <v>107</v>
      </c>
      <c r="AG256" s="7">
        <f t="shared" si="89"/>
        <v>86</v>
      </c>
      <c r="AH256" s="10">
        <v>14.316000000000001</v>
      </c>
      <c r="AI256" s="11" t="s">
        <v>135</v>
      </c>
      <c r="AJ256" s="7" t="str">
        <v/>
      </c>
      <c r="AK256" s="7" t="str">
        <v/>
      </c>
      <c r="AM256" s="8" t="s">
        <v>107</v>
      </c>
      <c r="AN256" s="7">
        <f t="shared" si="90"/>
        <v>86</v>
      </c>
      <c r="AO256" s="10">
        <v>14.316000000000001</v>
      </c>
      <c r="AP256" s="11" t="s">
        <v>135</v>
      </c>
      <c r="AQ256" s="7" t="str">
        <v/>
      </c>
      <c r="AR256" s="7" t="str">
        <v/>
      </c>
      <c r="AT256" s="8" t="s">
        <v>107</v>
      </c>
      <c r="AU256" s="7">
        <f t="shared" si="91"/>
        <v>86</v>
      </c>
      <c r="AV256" s="10">
        <v>14.316000000000001</v>
      </c>
      <c r="AW256" s="11" t="s">
        <v>135</v>
      </c>
      <c r="AX256" s="7" t="str">
        <v/>
      </c>
      <c r="AY256" s="7" t="str">
        <v/>
      </c>
      <c r="BA256" s="8" t="s">
        <v>107</v>
      </c>
      <c r="BB256" s="7">
        <f t="shared" si="92"/>
        <v>86</v>
      </c>
      <c r="BC256" s="10">
        <v>14.316000000000001</v>
      </c>
      <c r="BD256" s="11" t="s">
        <v>135</v>
      </c>
      <c r="BE256" s="7" t="str">
        <v/>
      </c>
      <c r="BF256" s="7" t="str">
        <v/>
      </c>
      <c r="BH256" s="8" t="s">
        <v>107</v>
      </c>
      <c r="BI256" s="7">
        <f t="shared" si="93"/>
        <v>86</v>
      </c>
      <c r="BJ256" s="10">
        <v>14.316000000000001</v>
      </c>
      <c r="BK256" s="11" t="s">
        <v>135</v>
      </c>
      <c r="BL256" s="7" t="str">
        <v/>
      </c>
      <c r="BM256" s="7" t="str">
        <v/>
      </c>
      <c r="BO256" s="8" t="s">
        <v>107</v>
      </c>
      <c r="BP256" s="7">
        <f t="shared" si="94"/>
        <v>86</v>
      </c>
      <c r="BQ256" s="10">
        <v>14.316000000000001</v>
      </c>
      <c r="BR256" s="11" t="s">
        <v>135</v>
      </c>
      <c r="BS256" s="7" t="str">
        <v/>
      </c>
      <c r="BT256" s="7" t="str">
        <v/>
      </c>
      <c r="BV256" s="8" t="s">
        <v>107</v>
      </c>
      <c r="BW256" s="7">
        <f t="shared" si="95"/>
        <v>86</v>
      </c>
      <c r="BX256" s="10">
        <v>14.316000000000001</v>
      </c>
      <c r="BY256" s="11" t="s">
        <v>135</v>
      </c>
      <c r="BZ256" s="7" t="str">
        <v/>
      </c>
      <c r="CA256" s="7" t="str">
        <v/>
      </c>
      <c r="CC256" s="8" t="s">
        <v>107</v>
      </c>
      <c r="CD256" s="7">
        <f t="shared" si="96"/>
        <v>86</v>
      </c>
      <c r="CE256" s="10">
        <v>14.316000000000001</v>
      </c>
      <c r="CF256" s="11" t="s">
        <v>135</v>
      </c>
      <c r="CG256" s="7" t="str">
        <v/>
      </c>
      <c r="CH256" s="7" t="str">
        <v/>
      </c>
      <c r="CJ256" s="8" t="s">
        <v>107</v>
      </c>
      <c r="CK256" s="7">
        <f t="shared" si="97"/>
        <v>86</v>
      </c>
      <c r="CL256" s="10">
        <v>14.316000000000001</v>
      </c>
      <c r="CM256" s="11" t="s">
        <v>135</v>
      </c>
      <c r="CN256" s="7" t="str">
        <v/>
      </c>
      <c r="CO256" s="7" t="str">
        <v/>
      </c>
      <c r="CQ256" s="8" t="s">
        <v>107</v>
      </c>
      <c r="CR256" s="7">
        <f t="shared" si="98"/>
        <v>86</v>
      </c>
      <c r="CS256" s="10">
        <v>14.316000000000001</v>
      </c>
      <c r="CT256" s="11" t="s">
        <v>135</v>
      </c>
      <c r="CU256" s="7" t="str">
        <v/>
      </c>
      <c r="CV256" s="7" t="str">
        <v/>
      </c>
      <c r="CX256" s="8" t="s">
        <v>107</v>
      </c>
      <c r="CY256" s="7">
        <f t="shared" si="99"/>
        <v>86</v>
      </c>
      <c r="CZ256" s="10">
        <v>14.316000000000001</v>
      </c>
      <c r="DA256" s="11" t="s">
        <v>135</v>
      </c>
      <c r="DB256" s="7" t="str">
        <v/>
      </c>
      <c r="DC256" s="7" t="str">
        <v/>
      </c>
      <c r="DE256" s="8" t="s">
        <v>107</v>
      </c>
      <c r="DF256" s="7">
        <f t="shared" si="100"/>
        <v>86</v>
      </c>
      <c r="DG256" s="10">
        <v>14.316000000000001</v>
      </c>
      <c r="DH256" s="11" t="s">
        <v>135</v>
      </c>
      <c r="DI256" s="7" t="str">
        <v/>
      </c>
      <c r="DJ256" s="7" t="str">
        <v/>
      </c>
      <c r="DL256" s="8" t="s">
        <v>107</v>
      </c>
      <c r="DM256" s="7">
        <f t="shared" si="101"/>
        <v>86</v>
      </c>
      <c r="DN256" s="10">
        <v>14.316000000000001</v>
      </c>
      <c r="DO256" s="11" t="s">
        <v>135</v>
      </c>
      <c r="DP256" s="7" t="str">
        <v/>
      </c>
      <c r="DQ256" s="7" t="str">
        <v/>
      </c>
      <c r="DS256" s="8" t="s">
        <v>107</v>
      </c>
      <c r="DT256" s="7">
        <f t="shared" si="102"/>
        <v>86</v>
      </c>
      <c r="DU256" s="10">
        <v>14.316000000000001</v>
      </c>
      <c r="DV256" s="11" t="s">
        <v>135</v>
      </c>
      <c r="DW256" s="7" t="str">
        <v/>
      </c>
      <c r="DX256" s="7" t="str">
        <v/>
      </c>
      <c r="DZ256" s="8" t="s">
        <v>107</v>
      </c>
      <c r="EA256" s="7">
        <f t="shared" si="103"/>
        <v>86</v>
      </c>
      <c r="EB256" s="10">
        <v>14.316000000000001</v>
      </c>
      <c r="EC256" s="11" t="s">
        <v>135</v>
      </c>
      <c r="ED256" s="7" t="str">
        <v/>
      </c>
      <c r="EE256" s="7" t="str">
        <v/>
      </c>
      <c r="EG256" s="8" t="s">
        <v>107</v>
      </c>
      <c r="EH256" s="7">
        <f t="shared" si="104"/>
        <v>86</v>
      </c>
      <c r="EI256" s="10">
        <v>14.316000000000001</v>
      </c>
      <c r="EJ256" s="11" t="s">
        <v>135</v>
      </c>
      <c r="EK256" s="7" t="str">
        <v/>
      </c>
      <c r="EL256" s="7" t="str">
        <v/>
      </c>
      <c r="EN256" s="8" t="s">
        <v>107</v>
      </c>
      <c r="EO256" s="7">
        <f t="shared" si="105"/>
        <v>86</v>
      </c>
      <c r="EP256" s="10">
        <v>14.316000000000001</v>
      </c>
      <c r="EQ256" s="11" t="s">
        <v>135</v>
      </c>
      <c r="ER256" s="7" t="str">
        <v/>
      </c>
      <c r="ES256" s="7" t="str">
        <v/>
      </c>
      <c r="EU256" s="8" t="s">
        <v>107</v>
      </c>
      <c r="EV256" s="7">
        <f t="shared" si="106"/>
        <v>86</v>
      </c>
      <c r="EW256" s="10">
        <v>14.316000000000001</v>
      </c>
      <c r="EX256" s="11" t="s">
        <v>135</v>
      </c>
      <c r="EY256" s="7" t="str">
        <v/>
      </c>
      <c r="EZ256" s="7" t="str">
        <v/>
      </c>
      <c r="FB256" s="8" t="s">
        <v>107</v>
      </c>
      <c r="FC256" s="7">
        <f t="shared" si="107"/>
        <v>86</v>
      </c>
      <c r="FD256" s="10">
        <v>14.316000000000001</v>
      </c>
      <c r="FE256" s="11" t="s">
        <v>135</v>
      </c>
      <c r="FF256" s="7" t="str">
        <v/>
      </c>
      <c r="FG256" s="7" t="str">
        <v/>
      </c>
      <c r="FI256" s="8" t="s">
        <v>107</v>
      </c>
      <c r="FJ256" s="7">
        <f t="shared" si="108"/>
        <v>86</v>
      </c>
      <c r="FK256" s="10">
        <v>14.316000000000001</v>
      </c>
      <c r="FL256" s="11" t="s">
        <v>135</v>
      </c>
      <c r="FM256" s="7" t="str">
        <v/>
      </c>
      <c r="FN256" s="7" t="str">
        <v/>
      </c>
      <c r="FP256" s="8" t="s">
        <v>107</v>
      </c>
      <c r="FQ256" s="7">
        <f t="shared" si="109"/>
        <v>86</v>
      </c>
      <c r="FR256" s="10">
        <v>14.316000000000001</v>
      </c>
      <c r="FS256" s="11" t="s">
        <v>135</v>
      </c>
      <c r="FT256" s="7" t="str">
        <v/>
      </c>
      <c r="FU256" s="7" t="str">
        <v/>
      </c>
      <c r="FW256" s="8" t="s">
        <v>107</v>
      </c>
      <c r="FX256" s="7">
        <f t="shared" si="110"/>
        <v>86</v>
      </c>
      <c r="FY256" s="10">
        <v>14.316000000000001</v>
      </c>
      <c r="FZ256" s="11" t="s">
        <v>135</v>
      </c>
      <c r="GA256" s="7" t="str">
        <v/>
      </c>
      <c r="GB256" s="7" t="str">
        <v/>
      </c>
    </row>
    <row r="257" spans="2:184" ht="15.75" x14ac:dyDescent="0.25">
      <c r="B257" s="82">
        <f t="shared" si="111"/>
        <v>83800</v>
      </c>
      <c r="C257" s="8" t="s">
        <v>107</v>
      </c>
      <c r="D257" s="7">
        <f t="shared" si="84"/>
        <v>86</v>
      </c>
      <c r="E257" s="10">
        <v>83.8</v>
      </c>
      <c r="F257" s="11" t="s">
        <v>132</v>
      </c>
      <c r="G257" s="7" t="str">
        <v/>
      </c>
      <c r="H257" s="7" t="str">
        <v/>
      </c>
      <c r="J257" s="16">
        <f t="shared" si="112"/>
        <v>83800</v>
      </c>
      <c r="K257" s="8" t="s">
        <v>107</v>
      </c>
      <c r="L257" s="7">
        <f t="shared" si="86"/>
        <v>86</v>
      </c>
      <c r="M257" s="10">
        <v>83.8</v>
      </c>
      <c r="N257" s="11" t="s">
        <v>132</v>
      </c>
      <c r="O257" s="7" t="str">
        <v/>
      </c>
      <c r="P257" s="7" t="str">
        <v/>
      </c>
      <c r="R257" s="8" t="s">
        <v>107</v>
      </c>
      <c r="S257" s="7">
        <f t="shared" si="87"/>
        <v>86</v>
      </c>
      <c r="T257" s="10">
        <v>83.8</v>
      </c>
      <c r="U257" s="11" t="s">
        <v>132</v>
      </c>
      <c r="V257" s="7" t="str">
        <v/>
      </c>
      <c r="W257" s="7" t="str">
        <v/>
      </c>
      <c r="Y257" s="8" t="s">
        <v>107</v>
      </c>
      <c r="Z257" s="7">
        <f t="shared" si="88"/>
        <v>86</v>
      </c>
      <c r="AA257" s="10">
        <v>83.8</v>
      </c>
      <c r="AB257" s="11" t="s">
        <v>132</v>
      </c>
      <c r="AC257" s="7" t="str">
        <v/>
      </c>
      <c r="AD257" s="7" t="str">
        <v/>
      </c>
      <c r="AF257" s="8" t="s">
        <v>107</v>
      </c>
      <c r="AG257" s="7">
        <f t="shared" si="89"/>
        <v>86</v>
      </c>
      <c r="AH257" s="10">
        <v>83.8</v>
      </c>
      <c r="AI257" s="11" t="s">
        <v>132</v>
      </c>
      <c r="AJ257" s="7" t="str">
        <v/>
      </c>
      <c r="AK257" s="7" t="str">
        <v/>
      </c>
      <c r="AM257" s="8" t="s">
        <v>107</v>
      </c>
      <c r="AN257" s="7">
        <f t="shared" si="90"/>
        <v>86</v>
      </c>
      <c r="AO257" s="10">
        <v>83.8</v>
      </c>
      <c r="AP257" s="11" t="s">
        <v>132</v>
      </c>
      <c r="AQ257" s="7" t="str">
        <v/>
      </c>
      <c r="AR257" s="7" t="str">
        <v/>
      </c>
      <c r="AT257" s="8" t="s">
        <v>107</v>
      </c>
      <c r="AU257" s="7">
        <f t="shared" si="91"/>
        <v>86</v>
      </c>
      <c r="AV257" s="10">
        <v>83.8</v>
      </c>
      <c r="AW257" s="11" t="s">
        <v>132</v>
      </c>
      <c r="AX257" s="7" t="str">
        <v/>
      </c>
      <c r="AY257" s="7" t="str">
        <v/>
      </c>
      <c r="BA257" s="8" t="s">
        <v>107</v>
      </c>
      <c r="BB257" s="7">
        <f t="shared" si="92"/>
        <v>86</v>
      </c>
      <c r="BC257" s="10">
        <v>83.8</v>
      </c>
      <c r="BD257" s="11" t="s">
        <v>132</v>
      </c>
      <c r="BE257" s="7" t="str">
        <v/>
      </c>
      <c r="BF257" s="7" t="str">
        <v/>
      </c>
      <c r="BH257" s="8" t="s">
        <v>107</v>
      </c>
      <c r="BI257" s="7">
        <f t="shared" si="93"/>
        <v>86</v>
      </c>
      <c r="BJ257" s="10">
        <v>83.8</v>
      </c>
      <c r="BK257" s="11" t="s">
        <v>132</v>
      </c>
      <c r="BL257" s="7" t="str">
        <v/>
      </c>
      <c r="BM257" s="7" t="str">
        <v/>
      </c>
      <c r="BO257" s="8" t="s">
        <v>107</v>
      </c>
      <c r="BP257" s="7">
        <f t="shared" si="94"/>
        <v>86</v>
      </c>
      <c r="BQ257" s="10">
        <v>83.8</v>
      </c>
      <c r="BR257" s="11" t="s">
        <v>132</v>
      </c>
      <c r="BS257" s="7" t="str">
        <v/>
      </c>
      <c r="BT257" s="7" t="str">
        <v/>
      </c>
      <c r="BV257" s="8" t="s">
        <v>107</v>
      </c>
      <c r="BW257" s="7">
        <f t="shared" si="95"/>
        <v>86</v>
      </c>
      <c r="BX257" s="10">
        <v>83.8</v>
      </c>
      <c r="BY257" s="11" t="s">
        <v>132</v>
      </c>
      <c r="BZ257" s="7" t="str">
        <v/>
      </c>
      <c r="CA257" s="7" t="str">
        <v/>
      </c>
      <c r="CC257" s="8" t="s">
        <v>107</v>
      </c>
      <c r="CD257" s="7">
        <f t="shared" si="96"/>
        <v>86</v>
      </c>
      <c r="CE257" s="10">
        <v>83.8</v>
      </c>
      <c r="CF257" s="11" t="s">
        <v>132</v>
      </c>
      <c r="CG257" s="7" t="str">
        <v/>
      </c>
      <c r="CH257" s="7" t="str">
        <v/>
      </c>
      <c r="CJ257" s="8" t="s">
        <v>107</v>
      </c>
      <c r="CK257" s="7">
        <f t="shared" si="97"/>
        <v>86</v>
      </c>
      <c r="CL257" s="10">
        <v>83.8</v>
      </c>
      <c r="CM257" s="11" t="s">
        <v>132</v>
      </c>
      <c r="CN257" s="7" t="str">
        <v/>
      </c>
      <c r="CO257" s="7" t="str">
        <v/>
      </c>
      <c r="CQ257" s="8" t="s">
        <v>107</v>
      </c>
      <c r="CR257" s="7">
        <f t="shared" si="98"/>
        <v>86</v>
      </c>
      <c r="CS257" s="10">
        <v>83.8</v>
      </c>
      <c r="CT257" s="11" t="s">
        <v>132</v>
      </c>
      <c r="CU257" s="7" t="str">
        <v/>
      </c>
      <c r="CV257" s="7" t="str">
        <v/>
      </c>
      <c r="CX257" s="8" t="s">
        <v>107</v>
      </c>
      <c r="CY257" s="7">
        <f t="shared" si="99"/>
        <v>86</v>
      </c>
      <c r="CZ257" s="10">
        <v>83.8</v>
      </c>
      <c r="DA257" s="11" t="s">
        <v>132</v>
      </c>
      <c r="DB257" s="7" t="str">
        <v/>
      </c>
      <c r="DC257" s="7" t="str">
        <v/>
      </c>
      <c r="DE257" s="8" t="s">
        <v>107</v>
      </c>
      <c r="DF257" s="7">
        <f t="shared" si="100"/>
        <v>86</v>
      </c>
      <c r="DG257" s="10">
        <v>83.8</v>
      </c>
      <c r="DH257" s="11" t="s">
        <v>132</v>
      </c>
      <c r="DI257" s="7" t="str">
        <v/>
      </c>
      <c r="DJ257" s="7" t="str">
        <v/>
      </c>
      <c r="DL257" s="8" t="s">
        <v>107</v>
      </c>
      <c r="DM257" s="7">
        <f t="shared" si="101"/>
        <v>86</v>
      </c>
      <c r="DN257" s="10">
        <v>83.8</v>
      </c>
      <c r="DO257" s="11" t="s">
        <v>132</v>
      </c>
      <c r="DP257" s="7" t="str">
        <v/>
      </c>
      <c r="DQ257" s="7" t="str">
        <v/>
      </c>
      <c r="DS257" s="8" t="s">
        <v>107</v>
      </c>
      <c r="DT257" s="7">
        <f t="shared" si="102"/>
        <v>86</v>
      </c>
      <c r="DU257" s="10">
        <v>83.8</v>
      </c>
      <c r="DV257" s="11" t="s">
        <v>132</v>
      </c>
      <c r="DW257" s="7" t="str">
        <v/>
      </c>
      <c r="DX257" s="7" t="str">
        <v/>
      </c>
      <c r="DZ257" s="8" t="s">
        <v>107</v>
      </c>
      <c r="EA257" s="7">
        <f t="shared" si="103"/>
        <v>86</v>
      </c>
      <c r="EB257" s="10">
        <v>83.8</v>
      </c>
      <c r="EC257" s="11" t="s">
        <v>132</v>
      </c>
      <c r="ED257" s="7" t="str">
        <v/>
      </c>
      <c r="EE257" s="7" t="str">
        <v/>
      </c>
      <c r="EG257" s="8" t="s">
        <v>107</v>
      </c>
      <c r="EH257" s="7">
        <f t="shared" si="104"/>
        <v>86</v>
      </c>
      <c r="EI257" s="10">
        <v>83.8</v>
      </c>
      <c r="EJ257" s="11" t="s">
        <v>132</v>
      </c>
      <c r="EK257" s="7" t="str">
        <v/>
      </c>
      <c r="EL257" s="7" t="str">
        <v/>
      </c>
      <c r="EN257" s="8" t="s">
        <v>107</v>
      </c>
      <c r="EO257" s="7">
        <f t="shared" si="105"/>
        <v>86</v>
      </c>
      <c r="EP257" s="10">
        <v>83.8</v>
      </c>
      <c r="EQ257" s="11" t="s">
        <v>132</v>
      </c>
      <c r="ER257" s="7" t="str">
        <v/>
      </c>
      <c r="ES257" s="7" t="str">
        <v/>
      </c>
      <c r="EU257" s="8" t="s">
        <v>107</v>
      </c>
      <c r="EV257" s="7">
        <f t="shared" si="106"/>
        <v>86</v>
      </c>
      <c r="EW257" s="10">
        <v>83.8</v>
      </c>
      <c r="EX257" s="11" t="s">
        <v>132</v>
      </c>
      <c r="EY257" s="7" t="str">
        <v/>
      </c>
      <c r="EZ257" s="7" t="str">
        <v/>
      </c>
      <c r="FB257" s="8" t="s">
        <v>107</v>
      </c>
      <c r="FC257" s="7">
        <f t="shared" si="107"/>
        <v>86</v>
      </c>
      <c r="FD257" s="10">
        <v>83.8</v>
      </c>
      <c r="FE257" s="11" t="s">
        <v>132</v>
      </c>
      <c r="FF257" s="7" t="str">
        <v/>
      </c>
      <c r="FG257" s="7" t="str">
        <v/>
      </c>
      <c r="FI257" s="8" t="s">
        <v>107</v>
      </c>
      <c r="FJ257" s="7">
        <f t="shared" si="108"/>
        <v>86</v>
      </c>
      <c r="FK257" s="10">
        <v>83.8</v>
      </c>
      <c r="FL257" s="11" t="s">
        <v>132</v>
      </c>
      <c r="FM257" s="7" t="str">
        <v/>
      </c>
      <c r="FN257" s="7" t="str">
        <v/>
      </c>
      <c r="FP257" s="8" t="s">
        <v>107</v>
      </c>
      <c r="FQ257" s="7">
        <f t="shared" si="109"/>
        <v>86</v>
      </c>
      <c r="FR257" s="10">
        <v>83.8</v>
      </c>
      <c r="FS257" s="11" t="s">
        <v>132</v>
      </c>
      <c r="FT257" s="7" t="str">
        <v/>
      </c>
      <c r="FU257" s="7" t="str">
        <v/>
      </c>
      <c r="FW257" s="8" t="s">
        <v>107</v>
      </c>
      <c r="FX257" s="7">
        <f t="shared" si="110"/>
        <v>86</v>
      </c>
      <c r="FY257" s="10">
        <v>83.8</v>
      </c>
      <c r="FZ257" s="11" t="s">
        <v>132</v>
      </c>
      <c r="GA257" s="7" t="str">
        <v/>
      </c>
      <c r="GB257" s="7" t="str">
        <v/>
      </c>
    </row>
    <row r="258" spans="2:184" ht="15.75" x14ac:dyDescent="0.25">
      <c r="B258" s="82">
        <f t="shared" si="111"/>
        <v>94877</v>
      </c>
      <c r="C258" s="8" t="s">
        <v>107</v>
      </c>
      <c r="D258" s="7">
        <f t="shared" si="84"/>
        <v>86</v>
      </c>
      <c r="E258" s="10">
        <v>94.876999999999995</v>
      </c>
      <c r="F258" s="11" t="s">
        <v>133</v>
      </c>
      <c r="G258" s="7" t="str">
        <v/>
      </c>
      <c r="H258" s="7" t="str">
        <v/>
      </c>
      <c r="J258" s="16">
        <f t="shared" si="112"/>
        <v>94877</v>
      </c>
      <c r="K258" s="8" t="s">
        <v>107</v>
      </c>
      <c r="L258" s="7">
        <f t="shared" si="86"/>
        <v>86</v>
      </c>
      <c r="M258" s="10">
        <v>94.876999999999995</v>
      </c>
      <c r="N258" s="11" t="s">
        <v>133</v>
      </c>
      <c r="O258" s="7" t="str">
        <v/>
      </c>
      <c r="P258" s="7" t="str">
        <v/>
      </c>
      <c r="R258" s="8" t="s">
        <v>107</v>
      </c>
      <c r="S258" s="7">
        <f t="shared" si="87"/>
        <v>86</v>
      </c>
      <c r="T258" s="10">
        <v>94.876999999999995</v>
      </c>
      <c r="U258" s="11" t="s">
        <v>133</v>
      </c>
      <c r="V258" s="7" t="str">
        <v/>
      </c>
      <c r="W258" s="7" t="str">
        <v/>
      </c>
      <c r="Y258" s="8" t="s">
        <v>107</v>
      </c>
      <c r="Z258" s="7">
        <f t="shared" si="88"/>
        <v>86</v>
      </c>
      <c r="AA258" s="10">
        <v>94.876999999999995</v>
      </c>
      <c r="AB258" s="11" t="s">
        <v>133</v>
      </c>
      <c r="AC258" s="7" t="str">
        <v/>
      </c>
      <c r="AD258" s="7" t="str">
        <v/>
      </c>
      <c r="AF258" s="8" t="s">
        <v>107</v>
      </c>
      <c r="AG258" s="7">
        <f t="shared" si="89"/>
        <v>86</v>
      </c>
      <c r="AH258" s="10">
        <v>94.876999999999995</v>
      </c>
      <c r="AI258" s="11" t="s">
        <v>133</v>
      </c>
      <c r="AJ258" s="7" t="str">
        <v/>
      </c>
      <c r="AK258" s="7" t="str">
        <v/>
      </c>
      <c r="AM258" s="8" t="s">
        <v>107</v>
      </c>
      <c r="AN258" s="7">
        <f t="shared" si="90"/>
        <v>86</v>
      </c>
      <c r="AO258" s="10">
        <v>94.876999999999995</v>
      </c>
      <c r="AP258" s="11" t="s">
        <v>133</v>
      </c>
      <c r="AQ258" s="7" t="str">
        <v/>
      </c>
      <c r="AR258" s="7" t="str">
        <v/>
      </c>
      <c r="AT258" s="8" t="s">
        <v>107</v>
      </c>
      <c r="AU258" s="7">
        <f t="shared" si="91"/>
        <v>86</v>
      </c>
      <c r="AV258" s="10">
        <v>94.876999999999995</v>
      </c>
      <c r="AW258" s="11" t="s">
        <v>133</v>
      </c>
      <c r="AX258" s="7" t="str">
        <v/>
      </c>
      <c r="AY258" s="7" t="str">
        <v/>
      </c>
      <c r="BA258" s="8" t="s">
        <v>107</v>
      </c>
      <c r="BB258" s="7">
        <f t="shared" si="92"/>
        <v>86</v>
      </c>
      <c r="BC258" s="10">
        <v>94.876999999999995</v>
      </c>
      <c r="BD258" s="11" t="s">
        <v>133</v>
      </c>
      <c r="BE258" s="7" t="str">
        <v/>
      </c>
      <c r="BF258" s="7" t="str">
        <v/>
      </c>
      <c r="BH258" s="8" t="s">
        <v>107</v>
      </c>
      <c r="BI258" s="7">
        <f t="shared" si="93"/>
        <v>86</v>
      </c>
      <c r="BJ258" s="10">
        <v>94.876999999999995</v>
      </c>
      <c r="BK258" s="11" t="s">
        <v>133</v>
      </c>
      <c r="BL258" s="7" t="str">
        <v/>
      </c>
      <c r="BM258" s="7" t="str">
        <v/>
      </c>
      <c r="BO258" s="8" t="s">
        <v>107</v>
      </c>
      <c r="BP258" s="7">
        <f t="shared" si="94"/>
        <v>86</v>
      </c>
      <c r="BQ258" s="10">
        <v>94.876999999999995</v>
      </c>
      <c r="BR258" s="11" t="s">
        <v>133</v>
      </c>
      <c r="BS258" s="7" t="str">
        <v/>
      </c>
      <c r="BT258" s="7" t="str">
        <v/>
      </c>
      <c r="BV258" s="8" t="s">
        <v>107</v>
      </c>
      <c r="BW258" s="7">
        <f t="shared" si="95"/>
        <v>86</v>
      </c>
      <c r="BX258" s="10">
        <v>94.876999999999995</v>
      </c>
      <c r="BY258" s="11" t="s">
        <v>133</v>
      </c>
      <c r="BZ258" s="7" t="str">
        <v/>
      </c>
      <c r="CA258" s="7" t="str">
        <v/>
      </c>
      <c r="CC258" s="8" t="s">
        <v>107</v>
      </c>
      <c r="CD258" s="7">
        <f t="shared" si="96"/>
        <v>86</v>
      </c>
      <c r="CE258" s="10">
        <v>94.876999999999995</v>
      </c>
      <c r="CF258" s="11" t="s">
        <v>133</v>
      </c>
      <c r="CG258" s="7" t="str">
        <v/>
      </c>
      <c r="CH258" s="7" t="str">
        <v/>
      </c>
      <c r="CJ258" s="8" t="s">
        <v>107</v>
      </c>
      <c r="CK258" s="7">
        <f t="shared" si="97"/>
        <v>86</v>
      </c>
      <c r="CL258" s="10">
        <v>94.876999999999995</v>
      </c>
      <c r="CM258" s="11" t="s">
        <v>133</v>
      </c>
      <c r="CN258" s="7" t="str">
        <v/>
      </c>
      <c r="CO258" s="7" t="str">
        <v/>
      </c>
      <c r="CQ258" s="8" t="s">
        <v>107</v>
      </c>
      <c r="CR258" s="7">
        <f t="shared" si="98"/>
        <v>86</v>
      </c>
      <c r="CS258" s="10">
        <v>94.876999999999995</v>
      </c>
      <c r="CT258" s="11" t="s">
        <v>133</v>
      </c>
      <c r="CU258" s="7" t="str">
        <v/>
      </c>
      <c r="CV258" s="7" t="str">
        <v/>
      </c>
      <c r="CX258" s="8" t="s">
        <v>107</v>
      </c>
      <c r="CY258" s="7">
        <f t="shared" si="99"/>
        <v>86</v>
      </c>
      <c r="CZ258" s="10">
        <v>94.876999999999995</v>
      </c>
      <c r="DA258" s="11" t="s">
        <v>133</v>
      </c>
      <c r="DB258" s="7" t="str">
        <v/>
      </c>
      <c r="DC258" s="7" t="str">
        <v/>
      </c>
      <c r="DE258" s="8" t="s">
        <v>107</v>
      </c>
      <c r="DF258" s="7">
        <f t="shared" si="100"/>
        <v>86</v>
      </c>
      <c r="DG258" s="10">
        <v>94.876999999999995</v>
      </c>
      <c r="DH258" s="11" t="s">
        <v>133</v>
      </c>
      <c r="DI258" s="7" t="str">
        <v/>
      </c>
      <c r="DJ258" s="7" t="str">
        <v/>
      </c>
      <c r="DL258" s="8" t="s">
        <v>107</v>
      </c>
      <c r="DM258" s="7">
        <f t="shared" si="101"/>
        <v>86</v>
      </c>
      <c r="DN258" s="10">
        <v>94.876999999999995</v>
      </c>
      <c r="DO258" s="11" t="s">
        <v>133</v>
      </c>
      <c r="DP258" s="7" t="str">
        <v/>
      </c>
      <c r="DQ258" s="7" t="str">
        <v/>
      </c>
      <c r="DS258" s="8" t="s">
        <v>107</v>
      </c>
      <c r="DT258" s="7">
        <f t="shared" si="102"/>
        <v>86</v>
      </c>
      <c r="DU258" s="10">
        <v>94.876999999999995</v>
      </c>
      <c r="DV258" s="11" t="s">
        <v>133</v>
      </c>
      <c r="DW258" s="7" t="str">
        <v/>
      </c>
      <c r="DX258" s="7" t="str">
        <v/>
      </c>
      <c r="DZ258" s="8" t="s">
        <v>107</v>
      </c>
      <c r="EA258" s="7">
        <f t="shared" si="103"/>
        <v>86</v>
      </c>
      <c r="EB258" s="10">
        <v>94.876999999999995</v>
      </c>
      <c r="EC258" s="11" t="s">
        <v>133</v>
      </c>
      <c r="ED258" s="7" t="str">
        <v/>
      </c>
      <c r="EE258" s="7" t="str">
        <v/>
      </c>
      <c r="EG258" s="8" t="s">
        <v>107</v>
      </c>
      <c r="EH258" s="7">
        <f t="shared" si="104"/>
        <v>86</v>
      </c>
      <c r="EI258" s="10">
        <v>94.876999999999995</v>
      </c>
      <c r="EJ258" s="11" t="s">
        <v>133</v>
      </c>
      <c r="EK258" s="7" t="str">
        <v/>
      </c>
      <c r="EL258" s="7" t="str">
        <v/>
      </c>
      <c r="EN258" s="8" t="s">
        <v>107</v>
      </c>
      <c r="EO258" s="7">
        <f t="shared" si="105"/>
        <v>86</v>
      </c>
      <c r="EP258" s="10">
        <v>94.876999999999995</v>
      </c>
      <c r="EQ258" s="11" t="s">
        <v>133</v>
      </c>
      <c r="ER258" s="7" t="str">
        <v/>
      </c>
      <c r="ES258" s="7" t="str">
        <v/>
      </c>
      <c r="EU258" s="8" t="s">
        <v>107</v>
      </c>
      <c r="EV258" s="7">
        <f t="shared" si="106"/>
        <v>86</v>
      </c>
      <c r="EW258" s="10">
        <v>94.876999999999995</v>
      </c>
      <c r="EX258" s="11" t="s">
        <v>133</v>
      </c>
      <c r="EY258" s="7" t="str">
        <v/>
      </c>
      <c r="EZ258" s="7" t="str">
        <v/>
      </c>
      <c r="FB258" s="8" t="s">
        <v>107</v>
      </c>
      <c r="FC258" s="7">
        <f t="shared" si="107"/>
        <v>86</v>
      </c>
      <c r="FD258" s="10">
        <v>94.876999999999995</v>
      </c>
      <c r="FE258" s="11" t="s">
        <v>133</v>
      </c>
      <c r="FF258" s="7" t="str">
        <v/>
      </c>
      <c r="FG258" s="7" t="str">
        <v/>
      </c>
      <c r="FI258" s="8" t="s">
        <v>107</v>
      </c>
      <c r="FJ258" s="7">
        <f t="shared" si="108"/>
        <v>86</v>
      </c>
      <c r="FK258" s="10">
        <v>94.876999999999995</v>
      </c>
      <c r="FL258" s="11" t="s">
        <v>133</v>
      </c>
      <c r="FM258" s="7" t="str">
        <v/>
      </c>
      <c r="FN258" s="7" t="str">
        <v/>
      </c>
      <c r="FP258" s="8" t="s">
        <v>107</v>
      </c>
      <c r="FQ258" s="7">
        <f t="shared" si="109"/>
        <v>86</v>
      </c>
      <c r="FR258" s="10">
        <v>94.876999999999995</v>
      </c>
      <c r="FS258" s="11" t="s">
        <v>133</v>
      </c>
      <c r="FT258" s="7" t="str">
        <v/>
      </c>
      <c r="FU258" s="7" t="str">
        <v/>
      </c>
      <c r="FW258" s="8" t="s">
        <v>107</v>
      </c>
      <c r="FX258" s="7">
        <f t="shared" si="110"/>
        <v>86</v>
      </c>
      <c r="FY258" s="10">
        <v>94.876999999999995</v>
      </c>
      <c r="FZ258" s="11" t="s">
        <v>133</v>
      </c>
      <c r="GA258" s="7" t="str">
        <v/>
      </c>
      <c r="GB258" s="7" t="str">
        <v/>
      </c>
    </row>
    <row r="259" spans="2:184" ht="15.75" x14ac:dyDescent="0.25">
      <c r="B259" s="82" t="e">
        <f t="shared" si="111"/>
        <v>#VALUE!</v>
      </c>
      <c r="C259" s="8" t="s">
        <v>108</v>
      </c>
      <c r="D259" s="7">
        <f t="shared" si="84"/>
        <v>87</v>
      </c>
      <c r="E259" s="12" t="s">
        <v>138</v>
      </c>
      <c r="G259" s="7" t="e">
        <v>#VALUE!</v>
      </c>
      <c r="H259" s="7" t="e">
        <v>#VALUE!</v>
      </c>
      <c r="J259" s="16" t="s">
        <v>138</v>
      </c>
      <c r="K259" s="8" t="s">
        <v>108</v>
      </c>
      <c r="L259" s="7">
        <f t="shared" si="86"/>
        <v>87</v>
      </c>
      <c r="M259" s="12" t="s">
        <v>138</v>
      </c>
      <c r="O259" s="7" t="e">
        <v>#VALUE!</v>
      </c>
      <c r="P259" s="7" t="e">
        <v>#VALUE!</v>
      </c>
      <c r="R259" s="8" t="s">
        <v>108</v>
      </c>
      <c r="S259" s="7">
        <f t="shared" si="87"/>
        <v>87</v>
      </c>
      <c r="T259" s="12" t="s">
        <v>138</v>
      </c>
      <c r="V259" s="7" t="e">
        <v>#VALUE!</v>
      </c>
      <c r="W259" s="7" t="e">
        <v>#VALUE!</v>
      </c>
      <c r="Y259" s="8" t="s">
        <v>108</v>
      </c>
      <c r="Z259" s="7">
        <f t="shared" si="88"/>
        <v>87</v>
      </c>
      <c r="AA259" s="12" t="s">
        <v>138</v>
      </c>
      <c r="AC259" s="7" t="e">
        <v>#VALUE!</v>
      </c>
      <c r="AD259" s="7" t="e">
        <v>#VALUE!</v>
      </c>
      <c r="AF259" s="8" t="s">
        <v>108</v>
      </c>
      <c r="AG259" s="7">
        <f t="shared" si="89"/>
        <v>87</v>
      </c>
      <c r="AH259" s="12" t="s">
        <v>138</v>
      </c>
      <c r="AJ259" s="7" t="e">
        <v>#VALUE!</v>
      </c>
      <c r="AK259" s="7" t="e">
        <v>#VALUE!</v>
      </c>
      <c r="AM259" s="8" t="s">
        <v>108</v>
      </c>
      <c r="AN259" s="7">
        <f t="shared" si="90"/>
        <v>87</v>
      </c>
      <c r="AO259" s="12" t="s">
        <v>138</v>
      </c>
      <c r="AQ259" s="7" t="e">
        <v>#VALUE!</v>
      </c>
      <c r="AR259" s="7" t="e">
        <v>#VALUE!</v>
      </c>
      <c r="AT259" s="8" t="s">
        <v>108</v>
      </c>
      <c r="AU259" s="7">
        <f t="shared" si="91"/>
        <v>87</v>
      </c>
      <c r="AV259" s="12" t="s">
        <v>138</v>
      </c>
      <c r="AX259" s="7" t="e">
        <v>#VALUE!</v>
      </c>
      <c r="AY259" s="7" t="e">
        <v>#VALUE!</v>
      </c>
      <c r="BA259" s="8" t="s">
        <v>108</v>
      </c>
      <c r="BB259" s="7">
        <f t="shared" si="92"/>
        <v>87</v>
      </c>
      <c r="BC259" s="12" t="s">
        <v>138</v>
      </c>
      <c r="BE259" s="7" t="e">
        <v>#VALUE!</v>
      </c>
      <c r="BF259" s="7" t="e">
        <v>#VALUE!</v>
      </c>
      <c r="BH259" s="8" t="s">
        <v>108</v>
      </c>
      <c r="BI259" s="7">
        <f t="shared" si="93"/>
        <v>87</v>
      </c>
      <c r="BJ259" s="12" t="s">
        <v>138</v>
      </c>
      <c r="BL259" s="7" t="e">
        <v>#VALUE!</v>
      </c>
      <c r="BM259" s="7" t="e">
        <v>#VALUE!</v>
      </c>
      <c r="BO259" s="8" t="s">
        <v>108</v>
      </c>
      <c r="BP259" s="7">
        <f t="shared" si="94"/>
        <v>87</v>
      </c>
      <c r="BQ259" s="12" t="s">
        <v>138</v>
      </c>
      <c r="BS259" s="7" t="e">
        <v>#VALUE!</v>
      </c>
      <c r="BT259" s="7" t="e">
        <v>#VALUE!</v>
      </c>
      <c r="BV259" s="8" t="s">
        <v>108</v>
      </c>
      <c r="BW259" s="7">
        <f t="shared" si="95"/>
        <v>87</v>
      </c>
      <c r="BX259" s="12" t="s">
        <v>138</v>
      </c>
      <c r="BZ259" s="7" t="e">
        <v>#VALUE!</v>
      </c>
      <c r="CA259" s="7" t="e">
        <v>#VALUE!</v>
      </c>
      <c r="CC259" s="8" t="s">
        <v>108</v>
      </c>
      <c r="CD259" s="7">
        <f t="shared" si="96"/>
        <v>87</v>
      </c>
      <c r="CE259" s="12" t="s">
        <v>138</v>
      </c>
      <c r="CG259" s="7" t="e">
        <v>#VALUE!</v>
      </c>
      <c r="CH259" s="7" t="e">
        <v>#VALUE!</v>
      </c>
      <c r="CJ259" s="8" t="s">
        <v>108</v>
      </c>
      <c r="CK259" s="7">
        <f t="shared" si="97"/>
        <v>87</v>
      </c>
      <c r="CL259" s="12" t="s">
        <v>138</v>
      </c>
      <c r="CN259" s="7" t="e">
        <v>#VALUE!</v>
      </c>
      <c r="CO259" s="7" t="e">
        <v>#VALUE!</v>
      </c>
      <c r="CQ259" s="8" t="s">
        <v>108</v>
      </c>
      <c r="CR259" s="7">
        <f t="shared" si="98"/>
        <v>87</v>
      </c>
      <c r="CS259" s="12" t="s">
        <v>138</v>
      </c>
      <c r="CU259" s="7" t="e">
        <v>#VALUE!</v>
      </c>
      <c r="CV259" s="7" t="e">
        <v>#VALUE!</v>
      </c>
      <c r="CX259" s="8" t="s">
        <v>108</v>
      </c>
      <c r="CY259" s="7">
        <f t="shared" si="99"/>
        <v>87</v>
      </c>
      <c r="CZ259" s="12" t="s">
        <v>138</v>
      </c>
      <c r="DB259" s="7" t="e">
        <v>#VALUE!</v>
      </c>
      <c r="DC259" s="7" t="e">
        <v>#VALUE!</v>
      </c>
      <c r="DE259" s="8" t="s">
        <v>108</v>
      </c>
      <c r="DF259" s="7">
        <f t="shared" si="100"/>
        <v>87</v>
      </c>
      <c r="DG259" s="12" t="s">
        <v>138</v>
      </c>
      <c r="DI259" s="7" t="e">
        <v>#VALUE!</v>
      </c>
      <c r="DJ259" s="7" t="e">
        <v>#VALUE!</v>
      </c>
      <c r="DL259" s="8" t="s">
        <v>108</v>
      </c>
      <c r="DM259" s="7">
        <f t="shared" si="101"/>
        <v>87</v>
      </c>
      <c r="DN259" s="12" t="s">
        <v>138</v>
      </c>
      <c r="DP259" s="7" t="e">
        <v>#VALUE!</v>
      </c>
      <c r="DQ259" s="7" t="e">
        <v>#VALUE!</v>
      </c>
      <c r="DS259" s="8" t="s">
        <v>108</v>
      </c>
      <c r="DT259" s="7">
        <f t="shared" si="102"/>
        <v>87</v>
      </c>
      <c r="DU259" s="12" t="s">
        <v>138</v>
      </c>
      <c r="DW259" s="7" t="e">
        <v>#VALUE!</v>
      </c>
      <c r="DX259" s="7" t="e">
        <v>#VALUE!</v>
      </c>
      <c r="DZ259" s="8" t="s">
        <v>108</v>
      </c>
      <c r="EA259" s="7">
        <f t="shared" si="103"/>
        <v>87</v>
      </c>
      <c r="EB259" s="12" t="s">
        <v>138</v>
      </c>
      <c r="ED259" s="7" t="e">
        <v>#VALUE!</v>
      </c>
      <c r="EE259" s="7" t="e">
        <v>#VALUE!</v>
      </c>
      <c r="EG259" s="8" t="s">
        <v>108</v>
      </c>
      <c r="EH259" s="7">
        <f t="shared" si="104"/>
        <v>87</v>
      </c>
      <c r="EI259" s="12" t="s">
        <v>138</v>
      </c>
      <c r="EK259" s="7" t="e">
        <v>#VALUE!</v>
      </c>
      <c r="EL259" s="7" t="e">
        <v>#VALUE!</v>
      </c>
      <c r="EN259" s="8" t="s">
        <v>108</v>
      </c>
      <c r="EO259" s="7">
        <f t="shared" si="105"/>
        <v>87</v>
      </c>
      <c r="EP259" s="12" t="s">
        <v>138</v>
      </c>
      <c r="ER259" s="7" t="e">
        <v>#VALUE!</v>
      </c>
      <c r="ES259" s="7" t="e">
        <v>#VALUE!</v>
      </c>
      <c r="EU259" s="8" t="s">
        <v>108</v>
      </c>
      <c r="EV259" s="7">
        <f t="shared" si="106"/>
        <v>87</v>
      </c>
      <c r="EW259" s="12" t="s">
        <v>138</v>
      </c>
      <c r="EY259" s="7" t="e">
        <v>#VALUE!</v>
      </c>
      <c r="EZ259" s="7" t="e">
        <v>#VALUE!</v>
      </c>
      <c r="FB259" s="8" t="s">
        <v>108</v>
      </c>
      <c r="FC259" s="7">
        <f t="shared" si="107"/>
        <v>87</v>
      </c>
      <c r="FD259" s="12" t="s">
        <v>138</v>
      </c>
      <c r="FF259" s="7" t="e">
        <v>#VALUE!</v>
      </c>
      <c r="FG259" s="7" t="e">
        <v>#VALUE!</v>
      </c>
      <c r="FI259" s="8" t="s">
        <v>108</v>
      </c>
      <c r="FJ259" s="7">
        <f t="shared" si="108"/>
        <v>87</v>
      </c>
      <c r="FK259" s="12" t="s">
        <v>138</v>
      </c>
      <c r="FM259" s="7" t="e">
        <v>#VALUE!</v>
      </c>
      <c r="FN259" s="7" t="e">
        <v>#VALUE!</v>
      </c>
      <c r="FP259" s="8" t="s">
        <v>108</v>
      </c>
      <c r="FQ259" s="7">
        <f t="shared" si="109"/>
        <v>87</v>
      </c>
      <c r="FR259" s="12" t="s">
        <v>138</v>
      </c>
      <c r="FT259" s="7" t="e">
        <v>#VALUE!</v>
      </c>
      <c r="FU259" s="7" t="e">
        <v>#VALUE!</v>
      </c>
      <c r="FW259" s="8" t="s">
        <v>108</v>
      </c>
      <c r="FX259" s="7">
        <f t="shared" si="110"/>
        <v>87</v>
      </c>
      <c r="FY259" s="12" t="s">
        <v>138</v>
      </c>
      <c r="GA259" s="7" t="e">
        <v>#VALUE!</v>
      </c>
      <c r="GB259" s="7" t="e">
        <v>#VALUE!</v>
      </c>
    </row>
    <row r="260" spans="2:184" ht="15.75" x14ac:dyDescent="0.25">
      <c r="B260" s="82">
        <f t="shared" si="111"/>
        <v>12325</v>
      </c>
      <c r="C260" s="8" t="s">
        <v>109</v>
      </c>
      <c r="D260" s="7">
        <f t="shared" ref="D260:D274" si="113">VLOOKUP(C260,$C$284:$D$377,2,FALSE)</f>
        <v>88</v>
      </c>
      <c r="E260" s="17">
        <v>12.324999999999999</v>
      </c>
      <c r="G260" s="7" t="str">
        <v/>
      </c>
      <c r="H260" s="7" t="str">
        <v/>
      </c>
      <c r="J260" s="16" t="s">
        <v>138</v>
      </c>
      <c r="K260" s="8" t="s">
        <v>109</v>
      </c>
      <c r="L260" s="7">
        <f t="shared" ref="L260:L274" si="114">VLOOKUP(K260,$C$284:$D$377,2,FALSE)</f>
        <v>88</v>
      </c>
      <c r="M260" s="12" t="s">
        <v>138</v>
      </c>
      <c r="O260" s="7" t="str">
        <v/>
      </c>
      <c r="P260" s="7" t="str">
        <v/>
      </c>
      <c r="R260" s="8" t="s">
        <v>109</v>
      </c>
      <c r="S260" s="7">
        <f t="shared" ref="S260:S274" si="115">VLOOKUP(R260,$C$284:$D$377,2,FALSE)</f>
        <v>88</v>
      </c>
      <c r="T260" s="12" t="s">
        <v>138</v>
      </c>
      <c r="V260" s="7" t="str">
        <v/>
      </c>
      <c r="W260" s="7" t="str">
        <v/>
      </c>
      <c r="Y260" s="8" t="s">
        <v>109</v>
      </c>
      <c r="Z260" s="7">
        <f t="shared" ref="Z260:Z274" si="116">VLOOKUP(Y260,$C$284:$D$377,2,FALSE)</f>
        <v>88</v>
      </c>
      <c r="AA260" s="12" t="s">
        <v>138</v>
      </c>
      <c r="AC260" s="7" t="str">
        <v/>
      </c>
      <c r="AD260" s="7" t="str">
        <v/>
      </c>
      <c r="AF260" s="8" t="s">
        <v>109</v>
      </c>
      <c r="AG260" s="7">
        <f t="shared" ref="AG260:AG274" si="117">VLOOKUP(AF260,$C$284:$D$377,2,FALSE)</f>
        <v>88</v>
      </c>
      <c r="AH260" s="12" t="s">
        <v>138</v>
      </c>
      <c r="AJ260" s="7" t="str">
        <v/>
      </c>
      <c r="AK260" s="7" t="str">
        <v/>
      </c>
      <c r="AM260" s="8" t="s">
        <v>109</v>
      </c>
      <c r="AN260" s="7">
        <f t="shared" ref="AN260:AN274" si="118">VLOOKUP(AM260,$C$284:$D$377,2,FALSE)</f>
        <v>88</v>
      </c>
      <c r="AO260" s="12" t="s">
        <v>138</v>
      </c>
      <c r="AQ260" s="7" t="str">
        <v/>
      </c>
      <c r="AR260" s="7" t="str">
        <v/>
      </c>
      <c r="AT260" s="8" t="s">
        <v>109</v>
      </c>
      <c r="AU260" s="7">
        <f t="shared" ref="AU260:AU274" si="119">VLOOKUP(AT260,$C$284:$D$377,2,FALSE)</f>
        <v>88</v>
      </c>
      <c r="AV260" s="12" t="s">
        <v>138</v>
      </c>
      <c r="AX260" s="7" t="str">
        <v/>
      </c>
      <c r="AY260" s="7" t="str">
        <v/>
      </c>
      <c r="BA260" s="8" t="s">
        <v>109</v>
      </c>
      <c r="BB260" s="7">
        <f t="shared" ref="BB260:BB274" si="120">VLOOKUP(BA260,$C$284:$D$377,2,FALSE)</f>
        <v>88</v>
      </c>
      <c r="BC260" s="12" t="s">
        <v>138</v>
      </c>
      <c r="BE260" s="7" t="str">
        <v/>
      </c>
      <c r="BF260" s="7" t="str">
        <v/>
      </c>
      <c r="BH260" s="8" t="s">
        <v>109</v>
      </c>
      <c r="BI260" s="7">
        <f t="shared" ref="BI260:BI274" si="121">VLOOKUP(BH260,$C$284:$D$377,2,FALSE)</f>
        <v>88</v>
      </c>
      <c r="BJ260" s="12" t="s">
        <v>138</v>
      </c>
      <c r="BL260" s="7" t="str">
        <v/>
      </c>
      <c r="BM260" s="7" t="str">
        <v/>
      </c>
      <c r="BO260" s="8" t="s">
        <v>109</v>
      </c>
      <c r="BP260" s="7">
        <f t="shared" ref="BP260:BP274" si="122">VLOOKUP(BO260,$C$284:$D$377,2,FALSE)</f>
        <v>88</v>
      </c>
      <c r="BQ260" s="12" t="s">
        <v>138</v>
      </c>
      <c r="BS260" s="7" t="str">
        <v/>
      </c>
      <c r="BT260" s="7" t="str">
        <v/>
      </c>
      <c r="BV260" s="8" t="s">
        <v>109</v>
      </c>
      <c r="BW260" s="7">
        <f t="shared" ref="BW260:BW274" si="123">VLOOKUP(BV260,$C$284:$D$377,2,FALSE)</f>
        <v>88</v>
      </c>
      <c r="BX260" s="12" t="s">
        <v>138</v>
      </c>
      <c r="BZ260" s="7" t="str">
        <v/>
      </c>
      <c r="CA260" s="7" t="str">
        <v/>
      </c>
      <c r="CC260" s="8" t="s">
        <v>109</v>
      </c>
      <c r="CD260" s="7">
        <f t="shared" ref="CD260:CD274" si="124">VLOOKUP(CC260,$C$284:$D$377,2,FALSE)</f>
        <v>88</v>
      </c>
      <c r="CE260" s="12" t="s">
        <v>138</v>
      </c>
      <c r="CG260" s="7" t="str">
        <v/>
      </c>
      <c r="CH260" s="7" t="str">
        <v/>
      </c>
      <c r="CJ260" s="8" t="s">
        <v>109</v>
      </c>
      <c r="CK260" s="7">
        <f t="shared" ref="CK260:CK274" si="125">VLOOKUP(CJ260,$C$284:$D$377,2,FALSE)</f>
        <v>88</v>
      </c>
      <c r="CL260" s="12" t="s">
        <v>138</v>
      </c>
      <c r="CN260" s="7" t="str">
        <v/>
      </c>
      <c r="CO260" s="7" t="str">
        <v/>
      </c>
      <c r="CQ260" s="8" t="s">
        <v>109</v>
      </c>
      <c r="CR260" s="7">
        <f t="shared" ref="CR260:CR274" si="126">VLOOKUP(CQ260,$C$284:$D$377,2,FALSE)</f>
        <v>88</v>
      </c>
      <c r="CS260" s="12" t="s">
        <v>138</v>
      </c>
      <c r="CU260" s="7" t="str">
        <v/>
      </c>
      <c r="CV260" s="7" t="str">
        <v/>
      </c>
      <c r="CX260" s="8" t="s">
        <v>109</v>
      </c>
      <c r="CY260" s="7">
        <f t="shared" ref="CY260:CY274" si="127">VLOOKUP(CX260,$C$284:$D$377,2,FALSE)</f>
        <v>88</v>
      </c>
      <c r="CZ260" s="12" t="s">
        <v>138</v>
      </c>
      <c r="DB260" s="7" t="str">
        <v/>
      </c>
      <c r="DC260" s="7" t="str">
        <v/>
      </c>
      <c r="DE260" s="8" t="s">
        <v>109</v>
      </c>
      <c r="DF260" s="7">
        <f t="shared" ref="DF260:DF274" si="128">VLOOKUP(DE260,$C$284:$D$377,2,FALSE)</f>
        <v>88</v>
      </c>
      <c r="DG260" s="12" t="s">
        <v>138</v>
      </c>
      <c r="DI260" s="7" t="str">
        <v/>
      </c>
      <c r="DJ260" s="7" t="str">
        <v/>
      </c>
      <c r="DL260" s="8" t="s">
        <v>109</v>
      </c>
      <c r="DM260" s="7">
        <f t="shared" ref="DM260:DM274" si="129">VLOOKUP(DL260,$C$284:$D$377,2,FALSE)</f>
        <v>88</v>
      </c>
      <c r="DN260" s="12" t="s">
        <v>138</v>
      </c>
      <c r="DP260" s="7" t="str">
        <v/>
      </c>
      <c r="DQ260" s="7" t="str">
        <v/>
      </c>
      <c r="DS260" s="8" t="s">
        <v>109</v>
      </c>
      <c r="DT260" s="7">
        <f t="shared" ref="DT260:DT274" si="130">VLOOKUP(DS260,$C$284:$D$377,2,FALSE)</f>
        <v>88</v>
      </c>
      <c r="DU260" s="12" t="s">
        <v>138</v>
      </c>
      <c r="DW260" s="7" t="str">
        <v/>
      </c>
      <c r="DX260" s="7" t="str">
        <v/>
      </c>
      <c r="DZ260" s="8" t="s">
        <v>109</v>
      </c>
      <c r="EA260" s="7">
        <f t="shared" ref="EA260:EA274" si="131">VLOOKUP(DZ260,$C$284:$D$377,2,FALSE)</f>
        <v>88</v>
      </c>
      <c r="EB260" s="12" t="s">
        <v>138</v>
      </c>
      <c r="ED260" s="7" t="str">
        <v/>
      </c>
      <c r="EE260" s="7" t="str">
        <v/>
      </c>
      <c r="EG260" s="8" t="s">
        <v>109</v>
      </c>
      <c r="EH260" s="7">
        <f t="shared" ref="EH260:EH274" si="132">VLOOKUP(EG260,$C$284:$D$377,2,FALSE)</f>
        <v>88</v>
      </c>
      <c r="EI260" s="12" t="s">
        <v>138</v>
      </c>
      <c r="EK260" s="7" t="str">
        <v/>
      </c>
      <c r="EL260" s="7" t="str">
        <v/>
      </c>
      <c r="EN260" s="8" t="s">
        <v>109</v>
      </c>
      <c r="EO260" s="7">
        <f t="shared" ref="EO260:EO274" si="133">VLOOKUP(EN260,$C$284:$D$377,2,FALSE)</f>
        <v>88</v>
      </c>
      <c r="EP260" s="12" t="s">
        <v>138</v>
      </c>
      <c r="ER260" s="7" t="str">
        <v/>
      </c>
      <c r="ES260" s="7" t="str">
        <v/>
      </c>
      <c r="EU260" s="8" t="s">
        <v>109</v>
      </c>
      <c r="EV260" s="7">
        <f t="shared" ref="EV260:EV274" si="134">VLOOKUP(EU260,$C$284:$D$377,2,FALSE)</f>
        <v>88</v>
      </c>
      <c r="EW260" s="12" t="s">
        <v>138</v>
      </c>
      <c r="EY260" s="7" t="str">
        <v/>
      </c>
      <c r="EZ260" s="7" t="str">
        <v/>
      </c>
      <c r="FB260" s="8" t="s">
        <v>109</v>
      </c>
      <c r="FC260" s="7">
        <f t="shared" ref="FC260:FC274" si="135">VLOOKUP(FB260,$C$284:$D$377,2,FALSE)</f>
        <v>88</v>
      </c>
      <c r="FD260" s="12" t="s">
        <v>138</v>
      </c>
      <c r="FF260" s="7" t="str">
        <v/>
      </c>
      <c r="FG260" s="7" t="str">
        <v/>
      </c>
      <c r="FI260" s="8" t="s">
        <v>109</v>
      </c>
      <c r="FJ260" s="7">
        <f t="shared" ref="FJ260:FJ274" si="136">VLOOKUP(FI260,$C$284:$D$377,2,FALSE)</f>
        <v>88</v>
      </c>
      <c r="FK260" s="12" t="s">
        <v>138</v>
      </c>
      <c r="FM260" s="7" t="str">
        <v/>
      </c>
      <c r="FN260" s="7" t="str">
        <v/>
      </c>
      <c r="FP260" s="8" t="s">
        <v>109</v>
      </c>
      <c r="FQ260" s="7">
        <f t="shared" ref="FQ260:FQ274" si="137">VLOOKUP(FP260,$C$284:$D$377,2,FALSE)</f>
        <v>88</v>
      </c>
      <c r="FR260" s="12" t="s">
        <v>138</v>
      </c>
      <c r="FT260" s="7" t="str">
        <v/>
      </c>
      <c r="FU260" s="7" t="str">
        <v/>
      </c>
      <c r="FW260" s="8" t="s">
        <v>109</v>
      </c>
      <c r="FX260" s="7">
        <f t="shared" ref="FX260:FX274" si="138">VLOOKUP(FW260,$C$284:$D$377,2,FALSE)</f>
        <v>88</v>
      </c>
      <c r="FY260" s="12" t="s">
        <v>138</v>
      </c>
      <c r="GA260" s="7" t="str">
        <v/>
      </c>
      <c r="GB260" s="7" t="str">
        <v/>
      </c>
    </row>
    <row r="261" spans="2:184" ht="15.75" x14ac:dyDescent="0.25">
      <c r="B261" s="82" t="e">
        <f t="shared" ref="B261:B274" si="139">IF($A$3=$A$26,E261,E261*1000)</f>
        <v>#VALUE!</v>
      </c>
      <c r="C261" s="8" t="s">
        <v>110</v>
      </c>
      <c r="D261" s="7">
        <f t="shared" si="113"/>
        <v>89</v>
      </c>
      <c r="E261" s="12" t="s">
        <v>138</v>
      </c>
      <c r="G261" s="7" t="e">
        <v>#VALUE!</v>
      </c>
      <c r="H261" s="7" t="e">
        <v>#VALUE!</v>
      </c>
      <c r="J261" s="16" t="s">
        <v>138</v>
      </c>
      <c r="K261" s="8" t="s">
        <v>110</v>
      </c>
      <c r="L261" s="7">
        <f t="shared" si="114"/>
        <v>89</v>
      </c>
      <c r="M261" s="12" t="s">
        <v>138</v>
      </c>
      <c r="O261" s="7" t="e">
        <v>#VALUE!</v>
      </c>
      <c r="P261" s="7" t="e">
        <v>#VALUE!</v>
      </c>
      <c r="R261" s="8" t="s">
        <v>110</v>
      </c>
      <c r="S261" s="7">
        <f t="shared" si="115"/>
        <v>89</v>
      </c>
      <c r="T261" s="12" t="s">
        <v>138</v>
      </c>
      <c r="V261" s="7" t="e">
        <v>#VALUE!</v>
      </c>
      <c r="W261" s="7" t="e">
        <v>#VALUE!</v>
      </c>
      <c r="Y261" s="8" t="s">
        <v>110</v>
      </c>
      <c r="Z261" s="7">
        <f t="shared" si="116"/>
        <v>89</v>
      </c>
      <c r="AA261" s="12" t="s">
        <v>138</v>
      </c>
      <c r="AC261" s="7" t="e">
        <v>#VALUE!</v>
      </c>
      <c r="AD261" s="7" t="e">
        <v>#VALUE!</v>
      </c>
      <c r="AF261" s="8" t="s">
        <v>110</v>
      </c>
      <c r="AG261" s="7">
        <f t="shared" si="117"/>
        <v>89</v>
      </c>
      <c r="AH261" s="12" t="s">
        <v>138</v>
      </c>
      <c r="AJ261" s="7" t="e">
        <v>#VALUE!</v>
      </c>
      <c r="AK261" s="7" t="e">
        <v>#VALUE!</v>
      </c>
      <c r="AM261" s="8" t="s">
        <v>110</v>
      </c>
      <c r="AN261" s="7">
        <f t="shared" si="118"/>
        <v>89</v>
      </c>
      <c r="AO261" s="12" t="s">
        <v>138</v>
      </c>
      <c r="AQ261" s="7" t="e">
        <v>#VALUE!</v>
      </c>
      <c r="AR261" s="7" t="e">
        <v>#VALUE!</v>
      </c>
      <c r="AT261" s="8" t="s">
        <v>110</v>
      </c>
      <c r="AU261" s="7">
        <f t="shared" si="119"/>
        <v>89</v>
      </c>
      <c r="AV261" s="12" t="s">
        <v>138</v>
      </c>
      <c r="AX261" s="7" t="e">
        <v>#VALUE!</v>
      </c>
      <c r="AY261" s="7" t="e">
        <v>#VALUE!</v>
      </c>
      <c r="BA261" s="8" t="s">
        <v>110</v>
      </c>
      <c r="BB261" s="7">
        <f t="shared" si="120"/>
        <v>89</v>
      </c>
      <c r="BC261" s="12" t="s">
        <v>138</v>
      </c>
      <c r="BE261" s="7" t="e">
        <v>#VALUE!</v>
      </c>
      <c r="BF261" s="7" t="e">
        <v>#VALUE!</v>
      </c>
      <c r="BH261" s="8" t="s">
        <v>110</v>
      </c>
      <c r="BI261" s="7">
        <f t="shared" si="121"/>
        <v>89</v>
      </c>
      <c r="BJ261" s="12" t="s">
        <v>138</v>
      </c>
      <c r="BL261" s="7" t="e">
        <v>#VALUE!</v>
      </c>
      <c r="BM261" s="7" t="e">
        <v>#VALUE!</v>
      </c>
      <c r="BO261" s="8" t="s">
        <v>110</v>
      </c>
      <c r="BP261" s="7">
        <f t="shared" si="122"/>
        <v>89</v>
      </c>
      <c r="BQ261" s="12" t="s">
        <v>138</v>
      </c>
      <c r="BS261" s="7" t="e">
        <v>#VALUE!</v>
      </c>
      <c r="BT261" s="7" t="e">
        <v>#VALUE!</v>
      </c>
      <c r="BV261" s="8" t="s">
        <v>110</v>
      </c>
      <c r="BW261" s="7">
        <f t="shared" si="123"/>
        <v>89</v>
      </c>
      <c r="BX261" s="12" t="s">
        <v>138</v>
      </c>
      <c r="BZ261" s="7" t="e">
        <v>#VALUE!</v>
      </c>
      <c r="CA261" s="7" t="e">
        <v>#VALUE!</v>
      </c>
      <c r="CC261" s="8" t="s">
        <v>110</v>
      </c>
      <c r="CD261" s="7">
        <f t="shared" si="124"/>
        <v>89</v>
      </c>
      <c r="CE261" s="12" t="s">
        <v>138</v>
      </c>
      <c r="CG261" s="7" t="e">
        <v>#VALUE!</v>
      </c>
      <c r="CH261" s="7" t="e">
        <v>#VALUE!</v>
      </c>
      <c r="CJ261" s="8" t="s">
        <v>110</v>
      </c>
      <c r="CK261" s="7">
        <f t="shared" si="125"/>
        <v>89</v>
      </c>
      <c r="CL261" s="12" t="s">
        <v>138</v>
      </c>
      <c r="CN261" s="7" t="e">
        <v>#VALUE!</v>
      </c>
      <c r="CO261" s="7" t="e">
        <v>#VALUE!</v>
      </c>
      <c r="CQ261" s="8" t="s">
        <v>110</v>
      </c>
      <c r="CR261" s="7">
        <f t="shared" si="126"/>
        <v>89</v>
      </c>
      <c r="CS261" s="12" t="s">
        <v>138</v>
      </c>
      <c r="CU261" s="7" t="e">
        <v>#VALUE!</v>
      </c>
      <c r="CV261" s="7" t="e">
        <v>#VALUE!</v>
      </c>
      <c r="CX261" s="8" t="s">
        <v>110</v>
      </c>
      <c r="CY261" s="7">
        <f t="shared" si="127"/>
        <v>89</v>
      </c>
      <c r="CZ261" s="12" t="s">
        <v>138</v>
      </c>
      <c r="DB261" s="7" t="e">
        <v>#VALUE!</v>
      </c>
      <c r="DC261" s="7" t="e">
        <v>#VALUE!</v>
      </c>
      <c r="DE261" s="8" t="s">
        <v>110</v>
      </c>
      <c r="DF261" s="7">
        <f t="shared" si="128"/>
        <v>89</v>
      </c>
      <c r="DG261" s="12" t="s">
        <v>138</v>
      </c>
      <c r="DI261" s="7" t="e">
        <v>#VALUE!</v>
      </c>
      <c r="DJ261" s="7" t="e">
        <v>#VALUE!</v>
      </c>
      <c r="DL261" s="8" t="s">
        <v>110</v>
      </c>
      <c r="DM261" s="7">
        <f t="shared" si="129"/>
        <v>89</v>
      </c>
      <c r="DN261" s="12" t="s">
        <v>138</v>
      </c>
      <c r="DP261" s="7" t="e">
        <v>#VALUE!</v>
      </c>
      <c r="DQ261" s="7" t="e">
        <v>#VALUE!</v>
      </c>
      <c r="DS261" s="8" t="s">
        <v>110</v>
      </c>
      <c r="DT261" s="7">
        <f t="shared" si="130"/>
        <v>89</v>
      </c>
      <c r="DU261" s="12" t="s">
        <v>138</v>
      </c>
      <c r="DW261" s="7" t="e">
        <v>#VALUE!</v>
      </c>
      <c r="DX261" s="7" t="e">
        <v>#VALUE!</v>
      </c>
      <c r="DZ261" s="8" t="s">
        <v>110</v>
      </c>
      <c r="EA261" s="7">
        <f t="shared" si="131"/>
        <v>89</v>
      </c>
      <c r="EB261" s="12" t="s">
        <v>138</v>
      </c>
      <c r="ED261" s="7" t="e">
        <v>#VALUE!</v>
      </c>
      <c r="EE261" s="7" t="e">
        <v>#VALUE!</v>
      </c>
      <c r="EG261" s="8" t="s">
        <v>110</v>
      </c>
      <c r="EH261" s="7">
        <f t="shared" si="132"/>
        <v>89</v>
      </c>
      <c r="EI261" s="12" t="s">
        <v>138</v>
      </c>
      <c r="EK261" s="7" t="e">
        <v>#VALUE!</v>
      </c>
      <c r="EL261" s="7" t="e">
        <v>#VALUE!</v>
      </c>
      <c r="EN261" s="8" t="s">
        <v>110</v>
      </c>
      <c r="EO261" s="7">
        <f t="shared" si="133"/>
        <v>89</v>
      </c>
      <c r="EP261" s="12" t="s">
        <v>138</v>
      </c>
      <c r="ER261" s="7" t="e">
        <v>#VALUE!</v>
      </c>
      <c r="ES261" s="7" t="e">
        <v>#VALUE!</v>
      </c>
      <c r="EU261" s="8" t="s">
        <v>110</v>
      </c>
      <c r="EV261" s="7">
        <f t="shared" si="134"/>
        <v>89</v>
      </c>
      <c r="EW261" s="12" t="s">
        <v>138</v>
      </c>
      <c r="EY261" s="7" t="e">
        <v>#VALUE!</v>
      </c>
      <c r="EZ261" s="7" t="e">
        <v>#VALUE!</v>
      </c>
      <c r="FB261" s="8" t="s">
        <v>110</v>
      </c>
      <c r="FC261" s="7">
        <f t="shared" si="135"/>
        <v>89</v>
      </c>
      <c r="FD261" s="12" t="s">
        <v>138</v>
      </c>
      <c r="FF261" s="7" t="e">
        <v>#VALUE!</v>
      </c>
      <c r="FG261" s="7" t="e">
        <v>#VALUE!</v>
      </c>
      <c r="FI261" s="8" t="s">
        <v>110</v>
      </c>
      <c r="FJ261" s="7">
        <f t="shared" si="136"/>
        <v>89</v>
      </c>
      <c r="FK261" s="12" t="s">
        <v>138</v>
      </c>
      <c r="FM261" s="7" t="e">
        <v>#VALUE!</v>
      </c>
      <c r="FN261" s="7" t="e">
        <v>#VALUE!</v>
      </c>
      <c r="FP261" s="8" t="s">
        <v>110</v>
      </c>
      <c r="FQ261" s="7">
        <f t="shared" si="137"/>
        <v>89</v>
      </c>
      <c r="FR261" s="12" t="s">
        <v>138</v>
      </c>
      <c r="FT261" s="7" t="e">
        <v>#VALUE!</v>
      </c>
      <c r="FU261" s="7" t="e">
        <v>#VALUE!</v>
      </c>
      <c r="FW261" s="8" t="s">
        <v>110</v>
      </c>
      <c r="FX261" s="7">
        <f t="shared" si="138"/>
        <v>89</v>
      </c>
      <c r="FY261" s="12" t="s">
        <v>138</v>
      </c>
      <c r="GA261" s="7" t="e">
        <v>#VALUE!</v>
      </c>
      <c r="GB261" s="7" t="e">
        <v>#VALUE!</v>
      </c>
    </row>
    <row r="262" spans="2:184" ht="15.75" x14ac:dyDescent="0.25">
      <c r="B262" s="82">
        <f t="shared" si="139"/>
        <v>12953</v>
      </c>
      <c r="C262" s="8" t="s">
        <v>111</v>
      </c>
      <c r="D262" s="7">
        <f t="shared" si="113"/>
        <v>90</v>
      </c>
      <c r="E262" s="17">
        <v>12.952999999999999</v>
      </c>
      <c r="F262" s="11" t="s">
        <v>134</v>
      </c>
      <c r="G262" s="7" t="str">
        <v/>
      </c>
      <c r="H262" s="7" t="str">
        <v/>
      </c>
      <c r="J262" s="16">
        <f t="shared" ref="J262:J265" si="140">M262*1000</f>
        <v>12966</v>
      </c>
      <c r="K262" s="8" t="s">
        <v>111</v>
      </c>
      <c r="L262" s="7">
        <f t="shared" si="114"/>
        <v>90</v>
      </c>
      <c r="M262" s="10">
        <v>12.965999999999999</v>
      </c>
      <c r="N262" s="11" t="s">
        <v>134</v>
      </c>
      <c r="O262" s="7" t="str">
        <v/>
      </c>
      <c r="P262" s="7" t="str">
        <v/>
      </c>
      <c r="R262" s="8" t="s">
        <v>111</v>
      </c>
      <c r="S262" s="7">
        <f t="shared" si="115"/>
        <v>90</v>
      </c>
      <c r="T262" s="10">
        <v>12.965999999999999</v>
      </c>
      <c r="U262" s="11" t="s">
        <v>134</v>
      </c>
      <c r="V262" s="7" t="str">
        <v/>
      </c>
      <c r="W262" s="7" t="str">
        <v/>
      </c>
      <c r="Y262" s="8" t="s">
        <v>111</v>
      </c>
      <c r="Z262" s="7">
        <f t="shared" si="116"/>
        <v>90</v>
      </c>
      <c r="AA262" s="10">
        <v>12.965999999999999</v>
      </c>
      <c r="AB262" s="11" t="s">
        <v>134</v>
      </c>
      <c r="AC262" s="7" t="str">
        <v/>
      </c>
      <c r="AD262" s="7" t="str">
        <v/>
      </c>
      <c r="AF262" s="8" t="s">
        <v>111</v>
      </c>
      <c r="AG262" s="7">
        <f t="shared" si="117"/>
        <v>90</v>
      </c>
      <c r="AH262" s="10">
        <v>12.965999999999999</v>
      </c>
      <c r="AI262" s="11" t="s">
        <v>134</v>
      </c>
      <c r="AJ262" s="7" t="str">
        <v/>
      </c>
      <c r="AK262" s="7" t="str">
        <v/>
      </c>
      <c r="AM262" s="8" t="s">
        <v>111</v>
      </c>
      <c r="AN262" s="7">
        <f t="shared" si="118"/>
        <v>90</v>
      </c>
      <c r="AO262" s="10">
        <v>12.965999999999999</v>
      </c>
      <c r="AP262" s="11" t="s">
        <v>134</v>
      </c>
      <c r="AQ262" s="7" t="str">
        <v/>
      </c>
      <c r="AR262" s="7" t="str">
        <v/>
      </c>
      <c r="AT262" s="8" t="s">
        <v>111</v>
      </c>
      <c r="AU262" s="7">
        <f t="shared" si="119"/>
        <v>90</v>
      </c>
      <c r="AV262" s="10">
        <v>12.965999999999999</v>
      </c>
      <c r="AW262" s="11" t="s">
        <v>134</v>
      </c>
      <c r="AX262" s="7" t="str">
        <v/>
      </c>
      <c r="AY262" s="7" t="str">
        <v/>
      </c>
      <c r="BA262" s="8" t="s">
        <v>111</v>
      </c>
      <c r="BB262" s="7">
        <f t="shared" si="120"/>
        <v>90</v>
      </c>
      <c r="BC262" s="10">
        <v>12.965999999999999</v>
      </c>
      <c r="BD262" s="11" t="s">
        <v>134</v>
      </c>
      <c r="BE262" s="7" t="str">
        <v/>
      </c>
      <c r="BF262" s="7" t="str">
        <v/>
      </c>
      <c r="BH262" s="8" t="s">
        <v>111</v>
      </c>
      <c r="BI262" s="7">
        <f t="shared" si="121"/>
        <v>90</v>
      </c>
      <c r="BJ262" s="10">
        <v>12.965999999999999</v>
      </c>
      <c r="BK262" s="11" t="s">
        <v>134</v>
      </c>
      <c r="BL262" s="7" t="str">
        <v/>
      </c>
      <c r="BM262" s="7" t="str">
        <v/>
      </c>
      <c r="BO262" s="8" t="s">
        <v>111</v>
      </c>
      <c r="BP262" s="7">
        <f t="shared" si="122"/>
        <v>90</v>
      </c>
      <c r="BQ262" s="10">
        <v>12.965999999999999</v>
      </c>
      <c r="BR262" s="11" t="s">
        <v>134</v>
      </c>
      <c r="BS262" s="7" t="str">
        <v/>
      </c>
      <c r="BT262" s="7" t="str">
        <v/>
      </c>
      <c r="BV262" s="8" t="s">
        <v>111</v>
      </c>
      <c r="BW262" s="7">
        <f t="shared" si="123"/>
        <v>90</v>
      </c>
      <c r="BX262" s="10">
        <v>12.965999999999999</v>
      </c>
      <c r="BY262" s="11" t="s">
        <v>134</v>
      </c>
      <c r="BZ262" s="7" t="str">
        <v/>
      </c>
      <c r="CA262" s="7" t="str">
        <v/>
      </c>
      <c r="CC262" s="8" t="s">
        <v>111</v>
      </c>
      <c r="CD262" s="7">
        <f t="shared" si="124"/>
        <v>90</v>
      </c>
      <c r="CE262" s="10">
        <v>12.965999999999999</v>
      </c>
      <c r="CF262" s="11" t="s">
        <v>134</v>
      </c>
      <c r="CG262" s="7" t="str">
        <v/>
      </c>
      <c r="CH262" s="7" t="str">
        <v/>
      </c>
      <c r="CJ262" s="8" t="s">
        <v>111</v>
      </c>
      <c r="CK262" s="7">
        <f t="shared" si="125"/>
        <v>90</v>
      </c>
      <c r="CL262" s="10">
        <v>12.965999999999999</v>
      </c>
      <c r="CM262" s="11" t="s">
        <v>134</v>
      </c>
      <c r="CN262" s="7" t="str">
        <v/>
      </c>
      <c r="CO262" s="7" t="str">
        <v/>
      </c>
      <c r="CQ262" s="8" t="s">
        <v>111</v>
      </c>
      <c r="CR262" s="7">
        <f t="shared" si="126"/>
        <v>90</v>
      </c>
      <c r="CS262" s="10">
        <v>12.965999999999999</v>
      </c>
      <c r="CT262" s="11" t="s">
        <v>134</v>
      </c>
      <c r="CU262" s="7" t="str">
        <v/>
      </c>
      <c r="CV262" s="7" t="str">
        <v/>
      </c>
      <c r="CX262" s="8" t="s">
        <v>111</v>
      </c>
      <c r="CY262" s="7">
        <f t="shared" si="127"/>
        <v>90</v>
      </c>
      <c r="CZ262" s="10">
        <v>12.965999999999999</v>
      </c>
      <c r="DA262" s="11" t="s">
        <v>134</v>
      </c>
      <c r="DB262" s="7" t="str">
        <v/>
      </c>
      <c r="DC262" s="7" t="str">
        <v/>
      </c>
      <c r="DE262" s="8" t="s">
        <v>111</v>
      </c>
      <c r="DF262" s="7">
        <f t="shared" si="128"/>
        <v>90</v>
      </c>
      <c r="DG262" s="10">
        <v>12.965999999999999</v>
      </c>
      <c r="DH262" s="11" t="s">
        <v>134</v>
      </c>
      <c r="DI262" s="7" t="str">
        <v/>
      </c>
      <c r="DJ262" s="7" t="str">
        <v/>
      </c>
      <c r="DL262" s="8" t="s">
        <v>111</v>
      </c>
      <c r="DM262" s="7">
        <f t="shared" si="129"/>
        <v>90</v>
      </c>
      <c r="DN262" s="10">
        <v>12.965999999999999</v>
      </c>
      <c r="DO262" s="11" t="s">
        <v>134</v>
      </c>
      <c r="DP262" s="7" t="str">
        <v/>
      </c>
      <c r="DQ262" s="7" t="str">
        <v/>
      </c>
      <c r="DS262" s="8" t="s">
        <v>111</v>
      </c>
      <c r="DT262" s="7">
        <f t="shared" si="130"/>
        <v>90</v>
      </c>
      <c r="DU262" s="10">
        <v>12.965999999999999</v>
      </c>
      <c r="DV262" s="11" t="s">
        <v>134</v>
      </c>
      <c r="DW262" s="7" t="str">
        <v/>
      </c>
      <c r="DX262" s="7" t="str">
        <v/>
      </c>
      <c r="DZ262" s="8" t="s">
        <v>111</v>
      </c>
      <c r="EA262" s="7">
        <f t="shared" si="131"/>
        <v>90</v>
      </c>
      <c r="EB262" s="10">
        <v>12.965999999999999</v>
      </c>
      <c r="EC262" s="11" t="s">
        <v>134</v>
      </c>
      <c r="ED262" s="7" t="str">
        <v/>
      </c>
      <c r="EE262" s="7" t="str">
        <v/>
      </c>
      <c r="EG262" s="8" t="s">
        <v>111</v>
      </c>
      <c r="EH262" s="7">
        <f t="shared" si="132"/>
        <v>90</v>
      </c>
      <c r="EI262" s="10">
        <v>12.965999999999999</v>
      </c>
      <c r="EJ262" s="11" t="s">
        <v>134</v>
      </c>
      <c r="EK262" s="7" t="str">
        <v/>
      </c>
      <c r="EL262" s="7" t="str">
        <v/>
      </c>
      <c r="EN262" s="8" t="s">
        <v>111</v>
      </c>
      <c r="EO262" s="7">
        <f t="shared" si="133"/>
        <v>90</v>
      </c>
      <c r="EP262" s="10">
        <v>12.965999999999999</v>
      </c>
      <c r="EQ262" s="11" t="s">
        <v>134</v>
      </c>
      <c r="ER262" s="7" t="str">
        <v/>
      </c>
      <c r="ES262" s="7" t="str">
        <v/>
      </c>
      <c r="EU262" s="8" t="s">
        <v>111</v>
      </c>
      <c r="EV262" s="7">
        <f t="shared" si="134"/>
        <v>90</v>
      </c>
      <c r="EW262" s="10">
        <v>12.965999999999999</v>
      </c>
      <c r="EX262" s="11" t="s">
        <v>134</v>
      </c>
      <c r="EY262" s="7" t="str">
        <v/>
      </c>
      <c r="EZ262" s="7" t="str">
        <v/>
      </c>
      <c r="FB262" s="8" t="s">
        <v>111</v>
      </c>
      <c r="FC262" s="7">
        <f t="shared" si="135"/>
        <v>90</v>
      </c>
      <c r="FD262" s="10">
        <v>12.965999999999999</v>
      </c>
      <c r="FE262" s="11" t="s">
        <v>134</v>
      </c>
      <c r="FF262" s="7" t="str">
        <v/>
      </c>
      <c r="FG262" s="7" t="str">
        <v/>
      </c>
      <c r="FI262" s="8" t="s">
        <v>111</v>
      </c>
      <c r="FJ262" s="7">
        <f t="shared" si="136"/>
        <v>90</v>
      </c>
      <c r="FK262" s="10">
        <v>12.965999999999999</v>
      </c>
      <c r="FL262" s="11" t="s">
        <v>134</v>
      </c>
      <c r="FM262" s="7" t="str">
        <v/>
      </c>
      <c r="FN262" s="7" t="str">
        <v/>
      </c>
      <c r="FP262" s="8" t="s">
        <v>111</v>
      </c>
      <c r="FQ262" s="7">
        <f t="shared" si="137"/>
        <v>90</v>
      </c>
      <c r="FR262" s="10">
        <v>12.965999999999999</v>
      </c>
      <c r="FS262" s="11" t="s">
        <v>134</v>
      </c>
      <c r="FT262" s="7" t="str">
        <v/>
      </c>
      <c r="FU262" s="7" t="str">
        <v/>
      </c>
      <c r="FW262" s="8" t="s">
        <v>111</v>
      </c>
      <c r="FX262" s="7">
        <f t="shared" si="138"/>
        <v>90</v>
      </c>
      <c r="FY262" s="10">
        <v>12.965999999999999</v>
      </c>
      <c r="FZ262" s="11" t="s">
        <v>134</v>
      </c>
      <c r="GA262" s="7" t="str">
        <v/>
      </c>
      <c r="GB262" s="7" t="str">
        <v/>
      </c>
    </row>
    <row r="263" spans="2:184" ht="15.75" x14ac:dyDescent="0.25">
      <c r="B263" s="82">
        <f t="shared" si="139"/>
        <v>16200</v>
      </c>
      <c r="C263" s="8" t="s">
        <v>111</v>
      </c>
      <c r="D263" s="7">
        <f t="shared" si="113"/>
        <v>90</v>
      </c>
      <c r="E263" s="10">
        <v>16.2</v>
      </c>
      <c r="F263" s="11" t="s">
        <v>135</v>
      </c>
      <c r="G263" s="7" t="str">
        <v/>
      </c>
      <c r="H263" s="7" t="str">
        <v/>
      </c>
      <c r="J263" s="16">
        <f t="shared" si="140"/>
        <v>16200</v>
      </c>
      <c r="K263" s="8" t="s">
        <v>111</v>
      </c>
      <c r="L263" s="7">
        <f t="shared" si="114"/>
        <v>90</v>
      </c>
      <c r="M263" s="10">
        <v>16.2</v>
      </c>
      <c r="N263" s="11" t="s">
        <v>135</v>
      </c>
      <c r="O263" s="7" t="str">
        <v/>
      </c>
      <c r="P263" s="7" t="str">
        <v/>
      </c>
      <c r="R263" s="8" t="s">
        <v>111</v>
      </c>
      <c r="S263" s="7">
        <f t="shared" si="115"/>
        <v>90</v>
      </c>
      <c r="T263" s="10">
        <v>16.2</v>
      </c>
      <c r="U263" s="11" t="s">
        <v>135</v>
      </c>
      <c r="V263" s="7" t="str">
        <v/>
      </c>
      <c r="W263" s="7" t="str">
        <v/>
      </c>
      <c r="Y263" s="8" t="s">
        <v>111</v>
      </c>
      <c r="Z263" s="7">
        <f t="shared" si="116"/>
        <v>90</v>
      </c>
      <c r="AA263" s="10">
        <v>16.2</v>
      </c>
      <c r="AB263" s="11" t="s">
        <v>135</v>
      </c>
      <c r="AC263" s="7" t="str">
        <v/>
      </c>
      <c r="AD263" s="7" t="str">
        <v/>
      </c>
      <c r="AF263" s="8" t="s">
        <v>111</v>
      </c>
      <c r="AG263" s="7">
        <f t="shared" si="117"/>
        <v>90</v>
      </c>
      <c r="AH263" s="10">
        <v>16.2</v>
      </c>
      <c r="AI263" s="11" t="s">
        <v>135</v>
      </c>
      <c r="AJ263" s="7" t="str">
        <v/>
      </c>
      <c r="AK263" s="7" t="str">
        <v/>
      </c>
      <c r="AM263" s="8" t="s">
        <v>111</v>
      </c>
      <c r="AN263" s="7">
        <f t="shared" si="118"/>
        <v>90</v>
      </c>
      <c r="AO263" s="10">
        <v>16.2</v>
      </c>
      <c r="AP263" s="11" t="s">
        <v>135</v>
      </c>
      <c r="AQ263" s="7" t="str">
        <v/>
      </c>
      <c r="AR263" s="7" t="str">
        <v/>
      </c>
      <c r="AT263" s="8" t="s">
        <v>111</v>
      </c>
      <c r="AU263" s="7">
        <f t="shared" si="119"/>
        <v>90</v>
      </c>
      <c r="AV263" s="10">
        <v>16.2</v>
      </c>
      <c r="AW263" s="11" t="s">
        <v>135</v>
      </c>
      <c r="AX263" s="7" t="str">
        <v/>
      </c>
      <c r="AY263" s="7" t="str">
        <v/>
      </c>
      <c r="BA263" s="8" t="s">
        <v>111</v>
      </c>
      <c r="BB263" s="7">
        <f t="shared" si="120"/>
        <v>90</v>
      </c>
      <c r="BC263" s="10">
        <v>16.2</v>
      </c>
      <c r="BD263" s="11" t="s">
        <v>135</v>
      </c>
      <c r="BE263" s="7" t="str">
        <v/>
      </c>
      <c r="BF263" s="7" t="str">
        <v/>
      </c>
      <c r="BH263" s="8" t="s">
        <v>111</v>
      </c>
      <c r="BI263" s="7">
        <f t="shared" si="121"/>
        <v>90</v>
      </c>
      <c r="BJ263" s="10">
        <v>16.2</v>
      </c>
      <c r="BK263" s="11" t="s">
        <v>135</v>
      </c>
      <c r="BL263" s="7" t="str">
        <v/>
      </c>
      <c r="BM263" s="7" t="str">
        <v/>
      </c>
      <c r="BO263" s="8" t="s">
        <v>111</v>
      </c>
      <c r="BP263" s="7">
        <f t="shared" si="122"/>
        <v>90</v>
      </c>
      <c r="BQ263" s="10">
        <v>16.2</v>
      </c>
      <c r="BR263" s="11" t="s">
        <v>135</v>
      </c>
      <c r="BS263" s="7" t="str">
        <v/>
      </c>
      <c r="BT263" s="7" t="str">
        <v/>
      </c>
      <c r="BV263" s="8" t="s">
        <v>111</v>
      </c>
      <c r="BW263" s="7">
        <f t="shared" si="123"/>
        <v>90</v>
      </c>
      <c r="BX263" s="10">
        <v>16.2</v>
      </c>
      <c r="BY263" s="11" t="s">
        <v>135</v>
      </c>
      <c r="BZ263" s="7" t="str">
        <v/>
      </c>
      <c r="CA263" s="7" t="str">
        <v/>
      </c>
      <c r="CC263" s="8" t="s">
        <v>111</v>
      </c>
      <c r="CD263" s="7">
        <f t="shared" si="124"/>
        <v>90</v>
      </c>
      <c r="CE263" s="10">
        <v>16.2</v>
      </c>
      <c r="CF263" s="11" t="s">
        <v>135</v>
      </c>
      <c r="CG263" s="7" t="str">
        <v/>
      </c>
      <c r="CH263" s="7" t="str">
        <v/>
      </c>
      <c r="CJ263" s="8" t="s">
        <v>111</v>
      </c>
      <c r="CK263" s="7">
        <f t="shared" si="125"/>
        <v>90</v>
      </c>
      <c r="CL263" s="10">
        <v>16.2</v>
      </c>
      <c r="CM263" s="11" t="s">
        <v>135</v>
      </c>
      <c r="CN263" s="7" t="str">
        <v/>
      </c>
      <c r="CO263" s="7" t="str">
        <v/>
      </c>
      <c r="CQ263" s="8" t="s">
        <v>111</v>
      </c>
      <c r="CR263" s="7">
        <f t="shared" si="126"/>
        <v>90</v>
      </c>
      <c r="CS263" s="10">
        <v>16.2</v>
      </c>
      <c r="CT263" s="11" t="s">
        <v>135</v>
      </c>
      <c r="CU263" s="7" t="str">
        <v/>
      </c>
      <c r="CV263" s="7" t="str">
        <v/>
      </c>
      <c r="CX263" s="8" t="s">
        <v>111</v>
      </c>
      <c r="CY263" s="7">
        <f t="shared" si="127"/>
        <v>90</v>
      </c>
      <c r="CZ263" s="10">
        <v>16.2</v>
      </c>
      <c r="DA263" s="11" t="s">
        <v>135</v>
      </c>
      <c r="DB263" s="7" t="str">
        <v/>
      </c>
      <c r="DC263" s="7" t="str">
        <v/>
      </c>
      <c r="DE263" s="8" t="s">
        <v>111</v>
      </c>
      <c r="DF263" s="7">
        <f t="shared" si="128"/>
        <v>90</v>
      </c>
      <c r="DG263" s="10">
        <v>16.2</v>
      </c>
      <c r="DH263" s="11" t="s">
        <v>135</v>
      </c>
      <c r="DI263" s="7" t="str">
        <v/>
      </c>
      <c r="DJ263" s="7" t="str">
        <v/>
      </c>
      <c r="DL263" s="8" t="s">
        <v>111</v>
      </c>
      <c r="DM263" s="7">
        <f t="shared" si="129"/>
        <v>90</v>
      </c>
      <c r="DN263" s="10">
        <v>16.2</v>
      </c>
      <c r="DO263" s="11" t="s">
        <v>135</v>
      </c>
      <c r="DP263" s="7" t="str">
        <v/>
      </c>
      <c r="DQ263" s="7" t="str">
        <v/>
      </c>
      <c r="DS263" s="8" t="s">
        <v>111</v>
      </c>
      <c r="DT263" s="7">
        <f t="shared" si="130"/>
        <v>90</v>
      </c>
      <c r="DU263" s="10">
        <v>16.2</v>
      </c>
      <c r="DV263" s="11" t="s">
        <v>135</v>
      </c>
      <c r="DW263" s="7" t="str">
        <v/>
      </c>
      <c r="DX263" s="7" t="str">
        <v/>
      </c>
      <c r="DZ263" s="8" t="s">
        <v>111</v>
      </c>
      <c r="EA263" s="7">
        <f t="shared" si="131"/>
        <v>90</v>
      </c>
      <c r="EB263" s="10">
        <v>16.2</v>
      </c>
      <c r="EC263" s="11" t="s">
        <v>135</v>
      </c>
      <c r="ED263" s="7" t="str">
        <v/>
      </c>
      <c r="EE263" s="7" t="str">
        <v/>
      </c>
      <c r="EG263" s="8" t="s">
        <v>111</v>
      </c>
      <c r="EH263" s="7">
        <f t="shared" si="132"/>
        <v>90</v>
      </c>
      <c r="EI263" s="10">
        <v>16.2</v>
      </c>
      <c r="EJ263" s="11" t="s">
        <v>135</v>
      </c>
      <c r="EK263" s="7" t="str">
        <v/>
      </c>
      <c r="EL263" s="7" t="str">
        <v/>
      </c>
      <c r="EN263" s="8" t="s">
        <v>111</v>
      </c>
      <c r="EO263" s="7">
        <f t="shared" si="133"/>
        <v>90</v>
      </c>
      <c r="EP263" s="10">
        <v>16.2</v>
      </c>
      <c r="EQ263" s="11" t="s">
        <v>135</v>
      </c>
      <c r="ER263" s="7" t="str">
        <v/>
      </c>
      <c r="ES263" s="7" t="str">
        <v/>
      </c>
      <c r="EU263" s="8" t="s">
        <v>111</v>
      </c>
      <c r="EV263" s="7">
        <f t="shared" si="134"/>
        <v>90</v>
      </c>
      <c r="EW263" s="10">
        <v>16.2</v>
      </c>
      <c r="EX263" s="11" t="s">
        <v>135</v>
      </c>
      <c r="EY263" s="7" t="str">
        <v/>
      </c>
      <c r="EZ263" s="7" t="str">
        <v/>
      </c>
      <c r="FB263" s="8" t="s">
        <v>111</v>
      </c>
      <c r="FC263" s="7">
        <f t="shared" si="135"/>
        <v>90</v>
      </c>
      <c r="FD263" s="10">
        <v>16.2</v>
      </c>
      <c r="FE263" s="11" t="s">
        <v>135</v>
      </c>
      <c r="FF263" s="7" t="str">
        <v/>
      </c>
      <c r="FG263" s="7" t="str">
        <v/>
      </c>
      <c r="FI263" s="8" t="s">
        <v>111</v>
      </c>
      <c r="FJ263" s="7">
        <f t="shared" si="136"/>
        <v>90</v>
      </c>
      <c r="FK263" s="10">
        <v>16.2</v>
      </c>
      <c r="FL263" s="11" t="s">
        <v>135</v>
      </c>
      <c r="FM263" s="7" t="str">
        <v/>
      </c>
      <c r="FN263" s="7" t="str">
        <v/>
      </c>
      <c r="FP263" s="8" t="s">
        <v>111</v>
      </c>
      <c r="FQ263" s="7">
        <f t="shared" si="137"/>
        <v>90</v>
      </c>
      <c r="FR263" s="10">
        <v>16.2</v>
      </c>
      <c r="FS263" s="11" t="s">
        <v>135</v>
      </c>
      <c r="FT263" s="7" t="str">
        <v/>
      </c>
      <c r="FU263" s="7" t="str">
        <v/>
      </c>
      <c r="FW263" s="8" t="s">
        <v>111</v>
      </c>
      <c r="FX263" s="7">
        <f t="shared" si="138"/>
        <v>90</v>
      </c>
      <c r="FY263" s="10">
        <v>16.2</v>
      </c>
      <c r="FZ263" s="11" t="s">
        <v>135</v>
      </c>
      <c r="GA263" s="7" t="str">
        <v/>
      </c>
      <c r="GB263" s="7" t="str">
        <v/>
      </c>
    </row>
    <row r="264" spans="2:184" ht="15.75" x14ac:dyDescent="0.25">
      <c r="B264" s="82">
        <f t="shared" si="139"/>
        <v>93334</v>
      </c>
      <c r="C264" s="8" t="s">
        <v>111</v>
      </c>
      <c r="D264" s="7">
        <f t="shared" si="113"/>
        <v>90</v>
      </c>
      <c r="E264" s="10">
        <v>93.334000000000003</v>
      </c>
      <c r="F264" s="11" t="s">
        <v>132</v>
      </c>
      <c r="G264" s="7" t="str">
        <v/>
      </c>
      <c r="H264" s="7" t="str">
        <v/>
      </c>
      <c r="J264" s="16">
        <f t="shared" si="140"/>
        <v>93334</v>
      </c>
      <c r="K264" s="8" t="s">
        <v>111</v>
      </c>
      <c r="L264" s="7">
        <f t="shared" si="114"/>
        <v>90</v>
      </c>
      <c r="M264" s="10">
        <v>93.334000000000003</v>
      </c>
      <c r="N264" s="11" t="s">
        <v>132</v>
      </c>
      <c r="O264" s="7" t="str">
        <v/>
      </c>
      <c r="P264" s="7" t="str">
        <v/>
      </c>
      <c r="R264" s="8" t="s">
        <v>111</v>
      </c>
      <c r="S264" s="7">
        <f t="shared" si="115"/>
        <v>90</v>
      </c>
      <c r="T264" s="10">
        <v>93.334000000000003</v>
      </c>
      <c r="U264" s="11" t="s">
        <v>132</v>
      </c>
      <c r="V264" s="7" t="str">
        <v/>
      </c>
      <c r="W264" s="7" t="str">
        <v/>
      </c>
      <c r="Y264" s="8" t="s">
        <v>111</v>
      </c>
      <c r="Z264" s="7">
        <f t="shared" si="116"/>
        <v>90</v>
      </c>
      <c r="AA264" s="10">
        <v>93.334000000000003</v>
      </c>
      <c r="AB264" s="11" t="s">
        <v>132</v>
      </c>
      <c r="AC264" s="7" t="str">
        <v/>
      </c>
      <c r="AD264" s="7" t="str">
        <v/>
      </c>
      <c r="AF264" s="8" t="s">
        <v>111</v>
      </c>
      <c r="AG264" s="7">
        <f t="shared" si="117"/>
        <v>90</v>
      </c>
      <c r="AH264" s="10">
        <v>93.334000000000003</v>
      </c>
      <c r="AI264" s="11" t="s">
        <v>132</v>
      </c>
      <c r="AJ264" s="7" t="str">
        <v/>
      </c>
      <c r="AK264" s="7" t="str">
        <v/>
      </c>
      <c r="AM264" s="8" t="s">
        <v>111</v>
      </c>
      <c r="AN264" s="7">
        <f t="shared" si="118"/>
        <v>90</v>
      </c>
      <c r="AO264" s="10">
        <v>93.334000000000003</v>
      </c>
      <c r="AP264" s="11" t="s">
        <v>132</v>
      </c>
      <c r="AQ264" s="7" t="str">
        <v/>
      </c>
      <c r="AR264" s="7" t="str">
        <v/>
      </c>
      <c r="AT264" s="8" t="s">
        <v>111</v>
      </c>
      <c r="AU264" s="7">
        <f t="shared" si="119"/>
        <v>90</v>
      </c>
      <c r="AV264" s="10">
        <v>93.334000000000003</v>
      </c>
      <c r="AW264" s="11" t="s">
        <v>132</v>
      </c>
      <c r="AX264" s="7" t="str">
        <v/>
      </c>
      <c r="AY264" s="7" t="str">
        <v/>
      </c>
      <c r="BA264" s="8" t="s">
        <v>111</v>
      </c>
      <c r="BB264" s="7">
        <f t="shared" si="120"/>
        <v>90</v>
      </c>
      <c r="BC264" s="10">
        <v>93.334000000000003</v>
      </c>
      <c r="BD264" s="11" t="s">
        <v>132</v>
      </c>
      <c r="BE264" s="7" t="str">
        <v/>
      </c>
      <c r="BF264" s="7" t="str">
        <v/>
      </c>
      <c r="BH264" s="8" t="s">
        <v>111</v>
      </c>
      <c r="BI264" s="7">
        <f t="shared" si="121"/>
        <v>90</v>
      </c>
      <c r="BJ264" s="10">
        <v>93.334000000000003</v>
      </c>
      <c r="BK264" s="11" t="s">
        <v>132</v>
      </c>
      <c r="BL264" s="7" t="str">
        <v/>
      </c>
      <c r="BM264" s="7" t="str">
        <v/>
      </c>
      <c r="BO264" s="8" t="s">
        <v>111</v>
      </c>
      <c r="BP264" s="7">
        <f t="shared" si="122"/>
        <v>90</v>
      </c>
      <c r="BQ264" s="10">
        <v>93.334000000000003</v>
      </c>
      <c r="BR264" s="11" t="s">
        <v>132</v>
      </c>
      <c r="BS264" s="7" t="str">
        <v/>
      </c>
      <c r="BT264" s="7" t="str">
        <v/>
      </c>
      <c r="BV264" s="8" t="s">
        <v>111</v>
      </c>
      <c r="BW264" s="7">
        <f t="shared" si="123"/>
        <v>90</v>
      </c>
      <c r="BX264" s="10">
        <v>93.334000000000003</v>
      </c>
      <c r="BY264" s="11" t="s">
        <v>132</v>
      </c>
      <c r="BZ264" s="7" t="str">
        <v/>
      </c>
      <c r="CA264" s="7" t="str">
        <v/>
      </c>
      <c r="CC264" s="8" t="s">
        <v>111</v>
      </c>
      <c r="CD264" s="7">
        <f t="shared" si="124"/>
        <v>90</v>
      </c>
      <c r="CE264" s="10">
        <v>93.334000000000003</v>
      </c>
      <c r="CF264" s="11" t="s">
        <v>132</v>
      </c>
      <c r="CG264" s="7" t="str">
        <v/>
      </c>
      <c r="CH264" s="7" t="str">
        <v/>
      </c>
      <c r="CJ264" s="8" t="s">
        <v>111</v>
      </c>
      <c r="CK264" s="7">
        <f t="shared" si="125"/>
        <v>90</v>
      </c>
      <c r="CL264" s="10">
        <v>93.334000000000003</v>
      </c>
      <c r="CM264" s="11" t="s">
        <v>132</v>
      </c>
      <c r="CN264" s="7" t="str">
        <v/>
      </c>
      <c r="CO264" s="7" t="str">
        <v/>
      </c>
      <c r="CQ264" s="8" t="s">
        <v>111</v>
      </c>
      <c r="CR264" s="7">
        <f t="shared" si="126"/>
        <v>90</v>
      </c>
      <c r="CS264" s="10">
        <v>93.334000000000003</v>
      </c>
      <c r="CT264" s="11" t="s">
        <v>132</v>
      </c>
      <c r="CU264" s="7" t="str">
        <v/>
      </c>
      <c r="CV264" s="7" t="str">
        <v/>
      </c>
      <c r="CX264" s="8" t="s">
        <v>111</v>
      </c>
      <c r="CY264" s="7">
        <f t="shared" si="127"/>
        <v>90</v>
      </c>
      <c r="CZ264" s="10">
        <v>93.334000000000003</v>
      </c>
      <c r="DA264" s="11" t="s">
        <v>132</v>
      </c>
      <c r="DB264" s="7" t="str">
        <v/>
      </c>
      <c r="DC264" s="7" t="str">
        <v/>
      </c>
      <c r="DE264" s="8" t="s">
        <v>111</v>
      </c>
      <c r="DF264" s="7">
        <f t="shared" si="128"/>
        <v>90</v>
      </c>
      <c r="DG264" s="10">
        <v>93.334000000000003</v>
      </c>
      <c r="DH264" s="11" t="s">
        <v>132</v>
      </c>
      <c r="DI264" s="7" t="str">
        <v/>
      </c>
      <c r="DJ264" s="7" t="str">
        <v/>
      </c>
      <c r="DL264" s="8" t="s">
        <v>111</v>
      </c>
      <c r="DM264" s="7">
        <f t="shared" si="129"/>
        <v>90</v>
      </c>
      <c r="DN264" s="10">
        <v>93.334000000000003</v>
      </c>
      <c r="DO264" s="11" t="s">
        <v>132</v>
      </c>
      <c r="DP264" s="7" t="str">
        <v/>
      </c>
      <c r="DQ264" s="7" t="str">
        <v/>
      </c>
      <c r="DS264" s="8" t="s">
        <v>111</v>
      </c>
      <c r="DT264" s="7">
        <f t="shared" si="130"/>
        <v>90</v>
      </c>
      <c r="DU264" s="10">
        <v>93.334000000000003</v>
      </c>
      <c r="DV264" s="11" t="s">
        <v>132</v>
      </c>
      <c r="DW264" s="7" t="str">
        <v/>
      </c>
      <c r="DX264" s="7" t="str">
        <v/>
      </c>
      <c r="DZ264" s="8" t="s">
        <v>111</v>
      </c>
      <c r="EA264" s="7">
        <f t="shared" si="131"/>
        <v>90</v>
      </c>
      <c r="EB264" s="10">
        <v>93.334000000000003</v>
      </c>
      <c r="EC264" s="11" t="s">
        <v>132</v>
      </c>
      <c r="ED264" s="7" t="str">
        <v/>
      </c>
      <c r="EE264" s="7" t="str">
        <v/>
      </c>
      <c r="EG264" s="8" t="s">
        <v>111</v>
      </c>
      <c r="EH264" s="7">
        <f t="shared" si="132"/>
        <v>90</v>
      </c>
      <c r="EI264" s="10">
        <v>93.334000000000003</v>
      </c>
      <c r="EJ264" s="11" t="s">
        <v>132</v>
      </c>
      <c r="EK264" s="7" t="str">
        <v/>
      </c>
      <c r="EL264" s="7" t="str">
        <v/>
      </c>
      <c r="EN264" s="8" t="s">
        <v>111</v>
      </c>
      <c r="EO264" s="7">
        <f t="shared" si="133"/>
        <v>90</v>
      </c>
      <c r="EP264" s="10">
        <v>93.334000000000003</v>
      </c>
      <c r="EQ264" s="11" t="s">
        <v>132</v>
      </c>
      <c r="ER264" s="7" t="str">
        <v/>
      </c>
      <c r="ES264" s="7" t="str">
        <v/>
      </c>
      <c r="EU264" s="8" t="s">
        <v>111</v>
      </c>
      <c r="EV264" s="7">
        <f t="shared" si="134"/>
        <v>90</v>
      </c>
      <c r="EW264" s="10">
        <v>93.334000000000003</v>
      </c>
      <c r="EX264" s="11" t="s">
        <v>132</v>
      </c>
      <c r="EY264" s="7" t="str">
        <v/>
      </c>
      <c r="EZ264" s="7" t="str">
        <v/>
      </c>
      <c r="FB264" s="8" t="s">
        <v>111</v>
      </c>
      <c r="FC264" s="7">
        <f t="shared" si="135"/>
        <v>90</v>
      </c>
      <c r="FD264" s="10">
        <v>93.334000000000003</v>
      </c>
      <c r="FE264" s="11" t="s">
        <v>132</v>
      </c>
      <c r="FF264" s="7" t="str">
        <v/>
      </c>
      <c r="FG264" s="7" t="str">
        <v/>
      </c>
      <c r="FI264" s="8" t="s">
        <v>111</v>
      </c>
      <c r="FJ264" s="7">
        <f t="shared" si="136"/>
        <v>90</v>
      </c>
      <c r="FK264" s="10">
        <v>93.334000000000003</v>
      </c>
      <c r="FL264" s="11" t="s">
        <v>132</v>
      </c>
      <c r="FM264" s="7" t="str">
        <v/>
      </c>
      <c r="FN264" s="7" t="str">
        <v/>
      </c>
      <c r="FP264" s="8" t="s">
        <v>111</v>
      </c>
      <c r="FQ264" s="7">
        <f t="shared" si="137"/>
        <v>90</v>
      </c>
      <c r="FR264" s="10">
        <v>93.334000000000003</v>
      </c>
      <c r="FS264" s="11" t="s">
        <v>132</v>
      </c>
      <c r="FT264" s="7" t="str">
        <v/>
      </c>
      <c r="FU264" s="7" t="str">
        <v/>
      </c>
      <c r="FW264" s="8" t="s">
        <v>111</v>
      </c>
      <c r="FX264" s="7">
        <f t="shared" si="138"/>
        <v>90</v>
      </c>
      <c r="FY264" s="10">
        <v>93.334000000000003</v>
      </c>
      <c r="FZ264" s="11" t="s">
        <v>132</v>
      </c>
      <c r="GA264" s="7" t="str">
        <v/>
      </c>
      <c r="GB264" s="7" t="str">
        <v/>
      </c>
    </row>
    <row r="265" spans="2:184" ht="15.75" x14ac:dyDescent="0.25">
      <c r="B265" s="82">
        <f t="shared" si="139"/>
        <v>105592</v>
      </c>
      <c r="C265" s="8" t="s">
        <v>111</v>
      </c>
      <c r="D265" s="7">
        <f t="shared" si="113"/>
        <v>90</v>
      </c>
      <c r="E265" s="10">
        <v>105.592</v>
      </c>
      <c r="F265" s="11" t="s">
        <v>133</v>
      </c>
      <c r="G265" s="7" t="str">
        <v/>
      </c>
      <c r="H265" s="7" t="str">
        <v/>
      </c>
      <c r="J265" s="16">
        <f t="shared" si="140"/>
        <v>105592</v>
      </c>
      <c r="K265" s="8" t="s">
        <v>111</v>
      </c>
      <c r="L265" s="7">
        <f t="shared" si="114"/>
        <v>90</v>
      </c>
      <c r="M265" s="10">
        <v>105.592</v>
      </c>
      <c r="N265" s="11" t="s">
        <v>133</v>
      </c>
      <c r="O265" s="7" t="str">
        <v/>
      </c>
      <c r="P265" s="7" t="str">
        <v/>
      </c>
      <c r="R265" s="8" t="s">
        <v>111</v>
      </c>
      <c r="S265" s="7">
        <f t="shared" si="115"/>
        <v>90</v>
      </c>
      <c r="T265" s="10">
        <v>105.592</v>
      </c>
      <c r="U265" s="11" t="s">
        <v>133</v>
      </c>
      <c r="V265" s="7" t="str">
        <v/>
      </c>
      <c r="W265" s="7" t="str">
        <v/>
      </c>
      <c r="Y265" s="8" t="s">
        <v>111</v>
      </c>
      <c r="Z265" s="7">
        <f t="shared" si="116"/>
        <v>90</v>
      </c>
      <c r="AA265" s="10">
        <v>105.592</v>
      </c>
      <c r="AB265" s="11" t="s">
        <v>133</v>
      </c>
      <c r="AC265" s="7" t="str">
        <v/>
      </c>
      <c r="AD265" s="7" t="str">
        <v/>
      </c>
      <c r="AF265" s="8" t="s">
        <v>111</v>
      </c>
      <c r="AG265" s="7">
        <f t="shared" si="117"/>
        <v>90</v>
      </c>
      <c r="AH265" s="10">
        <v>105.592</v>
      </c>
      <c r="AI265" s="11" t="s">
        <v>133</v>
      </c>
      <c r="AJ265" s="7" t="str">
        <v/>
      </c>
      <c r="AK265" s="7" t="str">
        <v/>
      </c>
      <c r="AM265" s="8" t="s">
        <v>111</v>
      </c>
      <c r="AN265" s="7">
        <f t="shared" si="118"/>
        <v>90</v>
      </c>
      <c r="AO265" s="10">
        <v>105.592</v>
      </c>
      <c r="AP265" s="11" t="s">
        <v>133</v>
      </c>
      <c r="AQ265" s="7" t="str">
        <v/>
      </c>
      <c r="AR265" s="7" t="str">
        <v/>
      </c>
      <c r="AT265" s="8" t="s">
        <v>111</v>
      </c>
      <c r="AU265" s="7">
        <f t="shared" si="119"/>
        <v>90</v>
      </c>
      <c r="AV265" s="10">
        <v>105.592</v>
      </c>
      <c r="AW265" s="11" t="s">
        <v>133</v>
      </c>
      <c r="AX265" s="7" t="str">
        <v/>
      </c>
      <c r="AY265" s="7" t="str">
        <v/>
      </c>
      <c r="BA265" s="8" t="s">
        <v>111</v>
      </c>
      <c r="BB265" s="7">
        <f t="shared" si="120"/>
        <v>90</v>
      </c>
      <c r="BC265" s="10">
        <v>105.592</v>
      </c>
      <c r="BD265" s="11" t="s">
        <v>133</v>
      </c>
      <c r="BE265" s="7" t="str">
        <v/>
      </c>
      <c r="BF265" s="7" t="str">
        <v/>
      </c>
      <c r="BH265" s="8" t="s">
        <v>111</v>
      </c>
      <c r="BI265" s="7">
        <f t="shared" si="121"/>
        <v>90</v>
      </c>
      <c r="BJ265" s="10">
        <v>105.592</v>
      </c>
      <c r="BK265" s="11" t="s">
        <v>133</v>
      </c>
      <c r="BL265" s="7" t="str">
        <v/>
      </c>
      <c r="BM265" s="7" t="str">
        <v/>
      </c>
      <c r="BO265" s="8" t="s">
        <v>111</v>
      </c>
      <c r="BP265" s="7">
        <f t="shared" si="122"/>
        <v>90</v>
      </c>
      <c r="BQ265" s="10">
        <v>105.592</v>
      </c>
      <c r="BR265" s="11" t="s">
        <v>133</v>
      </c>
      <c r="BS265" s="7" t="str">
        <v/>
      </c>
      <c r="BT265" s="7" t="str">
        <v/>
      </c>
      <c r="BV265" s="8" t="s">
        <v>111</v>
      </c>
      <c r="BW265" s="7">
        <f t="shared" si="123"/>
        <v>90</v>
      </c>
      <c r="BX265" s="10">
        <v>105.592</v>
      </c>
      <c r="BY265" s="11" t="s">
        <v>133</v>
      </c>
      <c r="BZ265" s="7" t="str">
        <v/>
      </c>
      <c r="CA265" s="7" t="str">
        <v/>
      </c>
      <c r="CC265" s="8" t="s">
        <v>111</v>
      </c>
      <c r="CD265" s="7">
        <f t="shared" si="124"/>
        <v>90</v>
      </c>
      <c r="CE265" s="10">
        <v>105.592</v>
      </c>
      <c r="CF265" s="11" t="s">
        <v>133</v>
      </c>
      <c r="CG265" s="7" t="str">
        <v/>
      </c>
      <c r="CH265" s="7" t="str">
        <v/>
      </c>
      <c r="CJ265" s="8" t="s">
        <v>111</v>
      </c>
      <c r="CK265" s="7">
        <f t="shared" si="125"/>
        <v>90</v>
      </c>
      <c r="CL265" s="10">
        <v>105.592</v>
      </c>
      <c r="CM265" s="11" t="s">
        <v>133</v>
      </c>
      <c r="CN265" s="7" t="str">
        <v/>
      </c>
      <c r="CO265" s="7" t="str">
        <v/>
      </c>
      <c r="CQ265" s="8" t="s">
        <v>111</v>
      </c>
      <c r="CR265" s="7">
        <f t="shared" si="126"/>
        <v>90</v>
      </c>
      <c r="CS265" s="10">
        <v>105.592</v>
      </c>
      <c r="CT265" s="11" t="s">
        <v>133</v>
      </c>
      <c r="CU265" s="7" t="str">
        <v/>
      </c>
      <c r="CV265" s="7" t="str">
        <v/>
      </c>
      <c r="CX265" s="8" t="s">
        <v>111</v>
      </c>
      <c r="CY265" s="7">
        <f t="shared" si="127"/>
        <v>90</v>
      </c>
      <c r="CZ265" s="10">
        <v>105.592</v>
      </c>
      <c r="DA265" s="11" t="s">
        <v>133</v>
      </c>
      <c r="DB265" s="7" t="str">
        <v/>
      </c>
      <c r="DC265" s="7" t="str">
        <v/>
      </c>
      <c r="DE265" s="8" t="s">
        <v>111</v>
      </c>
      <c r="DF265" s="7">
        <f t="shared" si="128"/>
        <v>90</v>
      </c>
      <c r="DG265" s="10">
        <v>105.592</v>
      </c>
      <c r="DH265" s="11" t="s">
        <v>133</v>
      </c>
      <c r="DI265" s="7" t="str">
        <v/>
      </c>
      <c r="DJ265" s="7" t="str">
        <v/>
      </c>
      <c r="DL265" s="8" t="s">
        <v>111</v>
      </c>
      <c r="DM265" s="7">
        <f t="shared" si="129"/>
        <v>90</v>
      </c>
      <c r="DN265" s="10">
        <v>105.592</v>
      </c>
      <c r="DO265" s="11" t="s">
        <v>133</v>
      </c>
      <c r="DP265" s="7" t="str">
        <v/>
      </c>
      <c r="DQ265" s="7" t="str">
        <v/>
      </c>
      <c r="DS265" s="8" t="s">
        <v>111</v>
      </c>
      <c r="DT265" s="7">
        <f t="shared" si="130"/>
        <v>90</v>
      </c>
      <c r="DU265" s="10">
        <v>105.592</v>
      </c>
      <c r="DV265" s="11" t="s">
        <v>133</v>
      </c>
      <c r="DW265" s="7" t="str">
        <v/>
      </c>
      <c r="DX265" s="7" t="str">
        <v/>
      </c>
      <c r="DZ265" s="8" t="s">
        <v>111</v>
      </c>
      <c r="EA265" s="7">
        <f t="shared" si="131"/>
        <v>90</v>
      </c>
      <c r="EB265" s="10">
        <v>105.592</v>
      </c>
      <c r="EC265" s="11" t="s">
        <v>133</v>
      </c>
      <c r="ED265" s="7" t="str">
        <v/>
      </c>
      <c r="EE265" s="7" t="str">
        <v/>
      </c>
      <c r="EG265" s="8" t="s">
        <v>111</v>
      </c>
      <c r="EH265" s="7">
        <f t="shared" si="132"/>
        <v>90</v>
      </c>
      <c r="EI265" s="10">
        <v>105.592</v>
      </c>
      <c r="EJ265" s="11" t="s">
        <v>133</v>
      </c>
      <c r="EK265" s="7" t="str">
        <v/>
      </c>
      <c r="EL265" s="7" t="str">
        <v/>
      </c>
      <c r="EN265" s="8" t="s">
        <v>111</v>
      </c>
      <c r="EO265" s="7">
        <f t="shared" si="133"/>
        <v>90</v>
      </c>
      <c r="EP265" s="10">
        <v>105.592</v>
      </c>
      <c r="EQ265" s="11" t="s">
        <v>133</v>
      </c>
      <c r="ER265" s="7" t="str">
        <v/>
      </c>
      <c r="ES265" s="7" t="str">
        <v/>
      </c>
      <c r="EU265" s="8" t="s">
        <v>111</v>
      </c>
      <c r="EV265" s="7">
        <f t="shared" si="134"/>
        <v>90</v>
      </c>
      <c r="EW265" s="10">
        <v>105.592</v>
      </c>
      <c r="EX265" s="11" t="s">
        <v>133</v>
      </c>
      <c r="EY265" s="7" t="str">
        <v/>
      </c>
      <c r="EZ265" s="7" t="str">
        <v/>
      </c>
      <c r="FB265" s="8" t="s">
        <v>111</v>
      </c>
      <c r="FC265" s="7">
        <f t="shared" si="135"/>
        <v>90</v>
      </c>
      <c r="FD265" s="10">
        <v>105.592</v>
      </c>
      <c r="FE265" s="11" t="s">
        <v>133</v>
      </c>
      <c r="FF265" s="7" t="str">
        <v/>
      </c>
      <c r="FG265" s="7" t="str">
        <v/>
      </c>
      <c r="FI265" s="8" t="s">
        <v>111</v>
      </c>
      <c r="FJ265" s="7">
        <f t="shared" si="136"/>
        <v>90</v>
      </c>
      <c r="FK265" s="10">
        <v>105.592</v>
      </c>
      <c r="FL265" s="11" t="s">
        <v>133</v>
      </c>
      <c r="FM265" s="7" t="str">
        <v/>
      </c>
      <c r="FN265" s="7" t="str">
        <v/>
      </c>
      <c r="FP265" s="8" t="s">
        <v>111</v>
      </c>
      <c r="FQ265" s="7">
        <f t="shared" si="137"/>
        <v>90</v>
      </c>
      <c r="FR265" s="10">
        <v>105.592</v>
      </c>
      <c r="FS265" s="11" t="s">
        <v>133</v>
      </c>
      <c r="FT265" s="7" t="str">
        <v/>
      </c>
      <c r="FU265" s="7" t="str">
        <v/>
      </c>
      <c r="FW265" s="8" t="s">
        <v>111</v>
      </c>
      <c r="FX265" s="7">
        <f t="shared" si="138"/>
        <v>90</v>
      </c>
      <c r="FY265" s="10">
        <v>105.592</v>
      </c>
      <c r="FZ265" s="11" t="s">
        <v>133</v>
      </c>
      <c r="GA265" s="7" t="str">
        <v/>
      </c>
      <c r="GB265" s="7" t="str">
        <v/>
      </c>
    </row>
    <row r="266" spans="2:184" ht="15.75" x14ac:dyDescent="0.25">
      <c r="B266" s="82" t="e">
        <f t="shared" si="139"/>
        <v>#VALUE!</v>
      </c>
      <c r="C266" s="8" t="s">
        <v>112</v>
      </c>
      <c r="D266" s="7">
        <f t="shared" si="113"/>
        <v>91</v>
      </c>
      <c r="E266" s="12" t="s">
        <v>138</v>
      </c>
      <c r="G266" s="7" t="e">
        <v>#VALUE!</v>
      </c>
      <c r="H266" s="7" t="e">
        <v>#VALUE!</v>
      </c>
      <c r="J266" s="16" t="s">
        <v>138</v>
      </c>
      <c r="K266" s="8" t="s">
        <v>112</v>
      </c>
      <c r="L266" s="7">
        <f t="shared" si="114"/>
        <v>91</v>
      </c>
      <c r="M266" s="12" t="s">
        <v>138</v>
      </c>
      <c r="O266" s="7" t="e">
        <v>#VALUE!</v>
      </c>
      <c r="P266" s="7" t="e">
        <v>#VALUE!</v>
      </c>
      <c r="R266" s="8" t="s">
        <v>112</v>
      </c>
      <c r="S266" s="7">
        <f t="shared" si="115"/>
        <v>91</v>
      </c>
      <c r="T266" s="12" t="s">
        <v>138</v>
      </c>
      <c r="V266" s="7" t="e">
        <v>#VALUE!</v>
      </c>
      <c r="W266" s="7" t="e">
        <v>#VALUE!</v>
      </c>
      <c r="Y266" s="8" t="s">
        <v>112</v>
      </c>
      <c r="Z266" s="7">
        <f t="shared" si="116"/>
        <v>91</v>
      </c>
      <c r="AA266" s="12" t="s">
        <v>138</v>
      </c>
      <c r="AC266" s="7" t="e">
        <v>#VALUE!</v>
      </c>
      <c r="AD266" s="7" t="e">
        <v>#VALUE!</v>
      </c>
      <c r="AF266" s="8" t="s">
        <v>112</v>
      </c>
      <c r="AG266" s="7">
        <f t="shared" si="117"/>
        <v>91</v>
      </c>
      <c r="AH266" s="12" t="s">
        <v>138</v>
      </c>
      <c r="AJ266" s="7" t="e">
        <v>#VALUE!</v>
      </c>
      <c r="AK266" s="7" t="e">
        <v>#VALUE!</v>
      </c>
      <c r="AM266" s="8" t="s">
        <v>112</v>
      </c>
      <c r="AN266" s="7">
        <f t="shared" si="118"/>
        <v>91</v>
      </c>
      <c r="AO266" s="12" t="s">
        <v>138</v>
      </c>
      <c r="AQ266" s="7" t="e">
        <v>#VALUE!</v>
      </c>
      <c r="AR266" s="7" t="e">
        <v>#VALUE!</v>
      </c>
      <c r="AT266" s="8" t="s">
        <v>112</v>
      </c>
      <c r="AU266" s="7">
        <f t="shared" si="119"/>
        <v>91</v>
      </c>
      <c r="AV266" s="12" t="s">
        <v>138</v>
      </c>
      <c r="AX266" s="7" t="e">
        <v>#VALUE!</v>
      </c>
      <c r="AY266" s="7" t="e">
        <v>#VALUE!</v>
      </c>
      <c r="BA266" s="8" t="s">
        <v>112</v>
      </c>
      <c r="BB266" s="7">
        <f t="shared" si="120"/>
        <v>91</v>
      </c>
      <c r="BC266" s="12" t="s">
        <v>138</v>
      </c>
      <c r="BE266" s="7" t="e">
        <v>#VALUE!</v>
      </c>
      <c r="BF266" s="7" t="e">
        <v>#VALUE!</v>
      </c>
      <c r="BH266" s="8" t="s">
        <v>112</v>
      </c>
      <c r="BI266" s="7">
        <f t="shared" si="121"/>
        <v>91</v>
      </c>
      <c r="BJ266" s="12" t="s">
        <v>138</v>
      </c>
      <c r="BL266" s="7" t="e">
        <v>#VALUE!</v>
      </c>
      <c r="BM266" s="7" t="e">
        <v>#VALUE!</v>
      </c>
      <c r="BO266" s="8" t="s">
        <v>112</v>
      </c>
      <c r="BP266" s="7">
        <f t="shared" si="122"/>
        <v>91</v>
      </c>
      <c r="BQ266" s="12" t="s">
        <v>138</v>
      </c>
      <c r="BS266" s="7" t="e">
        <v>#VALUE!</v>
      </c>
      <c r="BT266" s="7" t="e">
        <v>#VALUE!</v>
      </c>
      <c r="BV266" s="8" t="s">
        <v>112</v>
      </c>
      <c r="BW266" s="7">
        <f t="shared" si="123"/>
        <v>91</v>
      </c>
      <c r="BX266" s="12" t="s">
        <v>138</v>
      </c>
      <c r="BZ266" s="7" t="e">
        <v>#VALUE!</v>
      </c>
      <c r="CA266" s="7" t="e">
        <v>#VALUE!</v>
      </c>
      <c r="CC266" s="8" t="s">
        <v>112</v>
      </c>
      <c r="CD266" s="7">
        <f t="shared" si="124"/>
        <v>91</v>
      </c>
      <c r="CE266" s="12" t="s">
        <v>138</v>
      </c>
      <c r="CG266" s="7" t="e">
        <v>#VALUE!</v>
      </c>
      <c r="CH266" s="7" t="e">
        <v>#VALUE!</v>
      </c>
      <c r="CJ266" s="8" t="s">
        <v>112</v>
      </c>
      <c r="CK266" s="7">
        <f t="shared" si="125"/>
        <v>91</v>
      </c>
      <c r="CL266" s="12" t="s">
        <v>138</v>
      </c>
      <c r="CN266" s="7" t="e">
        <v>#VALUE!</v>
      </c>
      <c r="CO266" s="7" t="e">
        <v>#VALUE!</v>
      </c>
      <c r="CQ266" s="8" t="s">
        <v>112</v>
      </c>
      <c r="CR266" s="7">
        <f t="shared" si="126"/>
        <v>91</v>
      </c>
      <c r="CS266" s="12" t="s">
        <v>138</v>
      </c>
      <c r="CU266" s="7" t="e">
        <v>#VALUE!</v>
      </c>
      <c r="CV266" s="7" t="e">
        <v>#VALUE!</v>
      </c>
      <c r="CX266" s="8" t="s">
        <v>112</v>
      </c>
      <c r="CY266" s="7">
        <f t="shared" si="127"/>
        <v>91</v>
      </c>
      <c r="CZ266" s="12" t="s">
        <v>138</v>
      </c>
      <c r="DB266" s="7" t="e">
        <v>#VALUE!</v>
      </c>
      <c r="DC266" s="7" t="e">
        <v>#VALUE!</v>
      </c>
      <c r="DE266" s="8" t="s">
        <v>112</v>
      </c>
      <c r="DF266" s="7">
        <f t="shared" si="128"/>
        <v>91</v>
      </c>
      <c r="DG266" s="12" t="s">
        <v>138</v>
      </c>
      <c r="DI266" s="7" t="e">
        <v>#VALUE!</v>
      </c>
      <c r="DJ266" s="7" t="e">
        <v>#VALUE!</v>
      </c>
      <c r="DL266" s="8" t="s">
        <v>112</v>
      </c>
      <c r="DM266" s="7">
        <f t="shared" si="129"/>
        <v>91</v>
      </c>
      <c r="DN266" s="12" t="s">
        <v>138</v>
      </c>
      <c r="DP266" s="7" t="e">
        <v>#VALUE!</v>
      </c>
      <c r="DQ266" s="7" t="e">
        <v>#VALUE!</v>
      </c>
      <c r="DS266" s="8" t="s">
        <v>112</v>
      </c>
      <c r="DT266" s="7">
        <f t="shared" si="130"/>
        <v>91</v>
      </c>
      <c r="DU266" s="12" t="s">
        <v>138</v>
      </c>
      <c r="DW266" s="7" t="e">
        <v>#VALUE!</v>
      </c>
      <c r="DX266" s="7" t="e">
        <v>#VALUE!</v>
      </c>
      <c r="DZ266" s="8" t="s">
        <v>112</v>
      </c>
      <c r="EA266" s="7">
        <f t="shared" si="131"/>
        <v>91</v>
      </c>
      <c r="EB266" s="12" t="s">
        <v>138</v>
      </c>
      <c r="ED266" s="7" t="e">
        <v>#VALUE!</v>
      </c>
      <c r="EE266" s="7" t="e">
        <v>#VALUE!</v>
      </c>
      <c r="EG266" s="8" t="s">
        <v>112</v>
      </c>
      <c r="EH266" s="7">
        <f t="shared" si="132"/>
        <v>91</v>
      </c>
      <c r="EI266" s="12" t="s">
        <v>138</v>
      </c>
      <c r="EK266" s="7" t="e">
        <v>#VALUE!</v>
      </c>
      <c r="EL266" s="7" t="e">
        <v>#VALUE!</v>
      </c>
      <c r="EN266" s="8" t="s">
        <v>112</v>
      </c>
      <c r="EO266" s="7">
        <f t="shared" si="133"/>
        <v>91</v>
      </c>
      <c r="EP266" s="12" t="s">
        <v>138</v>
      </c>
      <c r="ER266" s="7" t="e">
        <v>#VALUE!</v>
      </c>
      <c r="ES266" s="7" t="e">
        <v>#VALUE!</v>
      </c>
      <c r="EU266" s="8" t="s">
        <v>112</v>
      </c>
      <c r="EV266" s="7">
        <f t="shared" si="134"/>
        <v>91</v>
      </c>
      <c r="EW266" s="12" t="s">
        <v>138</v>
      </c>
      <c r="EY266" s="7" t="e">
        <v>#VALUE!</v>
      </c>
      <c r="EZ266" s="7" t="e">
        <v>#VALUE!</v>
      </c>
      <c r="FB266" s="8" t="s">
        <v>112</v>
      </c>
      <c r="FC266" s="7">
        <f t="shared" si="135"/>
        <v>91</v>
      </c>
      <c r="FD266" s="12" t="s">
        <v>138</v>
      </c>
      <c r="FF266" s="7" t="e">
        <v>#VALUE!</v>
      </c>
      <c r="FG266" s="7" t="e">
        <v>#VALUE!</v>
      </c>
      <c r="FI266" s="8" t="s">
        <v>112</v>
      </c>
      <c r="FJ266" s="7">
        <f t="shared" si="136"/>
        <v>91</v>
      </c>
      <c r="FK266" s="12" t="s">
        <v>138</v>
      </c>
      <c r="FM266" s="7" t="e">
        <v>#VALUE!</v>
      </c>
      <c r="FN266" s="7" t="e">
        <v>#VALUE!</v>
      </c>
      <c r="FP266" s="8" t="s">
        <v>112</v>
      </c>
      <c r="FQ266" s="7">
        <f t="shared" si="137"/>
        <v>91</v>
      </c>
      <c r="FR266" s="12" t="s">
        <v>138</v>
      </c>
      <c r="FT266" s="7" t="e">
        <v>#VALUE!</v>
      </c>
      <c r="FU266" s="7" t="e">
        <v>#VALUE!</v>
      </c>
      <c r="FW266" s="8" t="s">
        <v>112</v>
      </c>
      <c r="FX266" s="7">
        <f t="shared" si="138"/>
        <v>91</v>
      </c>
      <c r="FY266" s="12" t="s">
        <v>138</v>
      </c>
      <c r="GA266" s="7" t="e">
        <v>#VALUE!</v>
      </c>
      <c r="GB266" s="7" t="e">
        <v>#VALUE!</v>
      </c>
    </row>
    <row r="267" spans="2:184" ht="15.75" x14ac:dyDescent="0.25">
      <c r="B267" s="82">
        <f t="shared" si="139"/>
        <v>13597</v>
      </c>
      <c r="C267" s="8" t="s">
        <v>113</v>
      </c>
      <c r="D267" s="7">
        <f t="shared" si="113"/>
        <v>92</v>
      </c>
      <c r="E267" s="17">
        <v>13.597</v>
      </c>
      <c r="F267" s="11" t="s">
        <v>134</v>
      </c>
      <c r="G267" s="7" t="str">
        <v/>
      </c>
      <c r="H267" s="7" t="str">
        <v/>
      </c>
      <c r="J267" s="16">
        <f t="shared" ref="J267:J270" si="141">M267*1000</f>
        <v>13613</v>
      </c>
      <c r="K267" s="8" t="s">
        <v>113</v>
      </c>
      <c r="L267" s="7">
        <f t="shared" si="114"/>
        <v>92</v>
      </c>
      <c r="M267" s="10">
        <v>13.613</v>
      </c>
      <c r="N267" s="11" t="s">
        <v>134</v>
      </c>
      <c r="O267" s="7" t="str">
        <v/>
      </c>
      <c r="P267" s="7" t="str">
        <v/>
      </c>
      <c r="R267" s="8" t="s">
        <v>113</v>
      </c>
      <c r="S267" s="7">
        <f t="shared" si="115"/>
        <v>92</v>
      </c>
      <c r="T267" s="10">
        <v>13.613</v>
      </c>
      <c r="U267" s="11" t="s">
        <v>134</v>
      </c>
      <c r="V267" s="7" t="str">
        <v/>
      </c>
      <c r="W267" s="7" t="str">
        <v/>
      </c>
      <c r="Y267" s="8" t="s">
        <v>113</v>
      </c>
      <c r="Z267" s="7">
        <f t="shared" si="116"/>
        <v>92</v>
      </c>
      <c r="AA267" s="10">
        <v>13.613</v>
      </c>
      <c r="AB267" s="11" t="s">
        <v>134</v>
      </c>
      <c r="AC267" s="7" t="str">
        <v/>
      </c>
      <c r="AD267" s="7" t="str">
        <v/>
      </c>
      <c r="AF267" s="8" t="s">
        <v>113</v>
      </c>
      <c r="AG267" s="7">
        <f t="shared" si="117"/>
        <v>92</v>
      </c>
      <c r="AH267" s="10">
        <v>13.613</v>
      </c>
      <c r="AI267" s="11" t="s">
        <v>134</v>
      </c>
      <c r="AJ267" s="7" t="str">
        <v/>
      </c>
      <c r="AK267" s="7" t="str">
        <v/>
      </c>
      <c r="AM267" s="8" t="s">
        <v>113</v>
      </c>
      <c r="AN267" s="7">
        <f t="shared" si="118"/>
        <v>92</v>
      </c>
      <c r="AO267" s="10">
        <v>13.613</v>
      </c>
      <c r="AP267" s="11" t="s">
        <v>134</v>
      </c>
      <c r="AQ267" s="7" t="str">
        <v/>
      </c>
      <c r="AR267" s="7" t="str">
        <v/>
      </c>
      <c r="AT267" s="8" t="s">
        <v>113</v>
      </c>
      <c r="AU267" s="7">
        <f t="shared" si="119"/>
        <v>92</v>
      </c>
      <c r="AV267" s="10">
        <v>13.613</v>
      </c>
      <c r="AW267" s="11" t="s">
        <v>134</v>
      </c>
      <c r="AX267" s="7" t="str">
        <v/>
      </c>
      <c r="AY267" s="7" t="str">
        <v/>
      </c>
      <c r="BA267" s="8" t="s">
        <v>113</v>
      </c>
      <c r="BB267" s="7">
        <f t="shared" si="120"/>
        <v>92</v>
      </c>
      <c r="BC267" s="10">
        <v>13.613</v>
      </c>
      <c r="BD267" s="11" t="s">
        <v>134</v>
      </c>
      <c r="BE267" s="7" t="str">
        <v/>
      </c>
      <c r="BF267" s="7" t="str">
        <v/>
      </c>
      <c r="BH267" s="8" t="s">
        <v>113</v>
      </c>
      <c r="BI267" s="7">
        <f t="shared" si="121"/>
        <v>92</v>
      </c>
      <c r="BJ267" s="10">
        <v>13.613</v>
      </c>
      <c r="BK267" s="11" t="s">
        <v>134</v>
      </c>
      <c r="BL267" s="7" t="str">
        <v/>
      </c>
      <c r="BM267" s="7" t="str">
        <v/>
      </c>
      <c r="BO267" s="8" t="s">
        <v>113</v>
      </c>
      <c r="BP267" s="7">
        <f t="shared" si="122"/>
        <v>92</v>
      </c>
      <c r="BQ267" s="10">
        <v>13.613</v>
      </c>
      <c r="BR267" s="11" t="s">
        <v>134</v>
      </c>
      <c r="BS267" s="7" t="str">
        <v/>
      </c>
      <c r="BT267" s="7" t="str">
        <v/>
      </c>
      <c r="BV267" s="8" t="s">
        <v>113</v>
      </c>
      <c r="BW267" s="7">
        <f t="shared" si="123"/>
        <v>92</v>
      </c>
      <c r="BX267" s="10">
        <v>13.613</v>
      </c>
      <c r="BY267" s="11" t="s">
        <v>134</v>
      </c>
      <c r="BZ267" s="7" t="str">
        <v/>
      </c>
      <c r="CA267" s="7" t="str">
        <v/>
      </c>
      <c r="CC267" s="8" t="s">
        <v>113</v>
      </c>
      <c r="CD267" s="7">
        <f t="shared" si="124"/>
        <v>92</v>
      </c>
      <c r="CE267" s="10">
        <v>13.613</v>
      </c>
      <c r="CF267" s="11" t="s">
        <v>134</v>
      </c>
      <c r="CG267" s="7" t="str">
        <v/>
      </c>
      <c r="CH267" s="7" t="str">
        <v/>
      </c>
      <c r="CJ267" s="8" t="s">
        <v>113</v>
      </c>
      <c r="CK267" s="7">
        <f t="shared" si="125"/>
        <v>92</v>
      </c>
      <c r="CL267" s="10">
        <v>13.613</v>
      </c>
      <c r="CM267" s="11" t="s">
        <v>134</v>
      </c>
      <c r="CN267" s="7" t="str">
        <v/>
      </c>
      <c r="CO267" s="7" t="str">
        <v/>
      </c>
      <c r="CQ267" s="8" t="s">
        <v>113</v>
      </c>
      <c r="CR267" s="7">
        <f t="shared" si="126"/>
        <v>92</v>
      </c>
      <c r="CS267" s="10">
        <v>13.613</v>
      </c>
      <c r="CT267" s="11" t="s">
        <v>134</v>
      </c>
      <c r="CU267" s="7" t="str">
        <v/>
      </c>
      <c r="CV267" s="7" t="str">
        <v/>
      </c>
      <c r="CX267" s="8" t="s">
        <v>113</v>
      </c>
      <c r="CY267" s="7">
        <f t="shared" si="127"/>
        <v>92</v>
      </c>
      <c r="CZ267" s="10">
        <v>13.613</v>
      </c>
      <c r="DA267" s="11" t="s">
        <v>134</v>
      </c>
      <c r="DB267" s="7" t="str">
        <v/>
      </c>
      <c r="DC267" s="7" t="str">
        <v/>
      </c>
      <c r="DE267" s="8" t="s">
        <v>113</v>
      </c>
      <c r="DF267" s="7">
        <f t="shared" si="128"/>
        <v>92</v>
      </c>
      <c r="DG267" s="10">
        <v>13.613</v>
      </c>
      <c r="DH267" s="11" t="s">
        <v>134</v>
      </c>
      <c r="DI267" s="7" t="str">
        <v/>
      </c>
      <c r="DJ267" s="7" t="str">
        <v/>
      </c>
      <c r="DL267" s="8" t="s">
        <v>113</v>
      </c>
      <c r="DM267" s="7">
        <f t="shared" si="129"/>
        <v>92</v>
      </c>
      <c r="DN267" s="10">
        <v>13.613</v>
      </c>
      <c r="DO267" s="11" t="s">
        <v>134</v>
      </c>
      <c r="DP267" s="7" t="str">
        <v/>
      </c>
      <c r="DQ267" s="7" t="str">
        <v/>
      </c>
      <c r="DS267" s="8" t="s">
        <v>113</v>
      </c>
      <c r="DT267" s="7">
        <f t="shared" si="130"/>
        <v>92</v>
      </c>
      <c r="DU267" s="10">
        <v>13.613</v>
      </c>
      <c r="DV267" s="11" t="s">
        <v>134</v>
      </c>
      <c r="DW267" s="7" t="str">
        <v/>
      </c>
      <c r="DX267" s="7" t="str">
        <v/>
      </c>
      <c r="DZ267" s="8" t="s">
        <v>113</v>
      </c>
      <c r="EA267" s="7">
        <f t="shared" si="131"/>
        <v>92</v>
      </c>
      <c r="EB267" s="10">
        <v>13.613</v>
      </c>
      <c r="EC267" s="11" t="s">
        <v>134</v>
      </c>
      <c r="ED267" s="7" t="str">
        <v/>
      </c>
      <c r="EE267" s="7" t="str">
        <v/>
      </c>
      <c r="EG267" s="8" t="s">
        <v>113</v>
      </c>
      <c r="EH267" s="7">
        <f t="shared" si="132"/>
        <v>92</v>
      </c>
      <c r="EI267" s="10">
        <v>13.613</v>
      </c>
      <c r="EJ267" s="11" t="s">
        <v>134</v>
      </c>
      <c r="EK267" s="7" t="str">
        <v/>
      </c>
      <c r="EL267" s="7" t="str">
        <v/>
      </c>
      <c r="EN267" s="8" t="s">
        <v>113</v>
      </c>
      <c r="EO267" s="7">
        <f t="shared" si="133"/>
        <v>92</v>
      </c>
      <c r="EP267" s="10">
        <v>13.613</v>
      </c>
      <c r="EQ267" s="11" t="s">
        <v>134</v>
      </c>
      <c r="ER267" s="7" t="str">
        <v/>
      </c>
      <c r="ES267" s="7" t="str">
        <v/>
      </c>
      <c r="EU267" s="8" t="s">
        <v>113</v>
      </c>
      <c r="EV267" s="7">
        <f t="shared" si="134"/>
        <v>92</v>
      </c>
      <c r="EW267" s="10">
        <v>13.613</v>
      </c>
      <c r="EX267" s="11" t="s">
        <v>134</v>
      </c>
      <c r="EY267" s="7" t="str">
        <v/>
      </c>
      <c r="EZ267" s="7" t="str">
        <v/>
      </c>
      <c r="FB267" s="8" t="s">
        <v>113</v>
      </c>
      <c r="FC267" s="7">
        <f t="shared" si="135"/>
        <v>92</v>
      </c>
      <c r="FD267" s="10">
        <v>13.613</v>
      </c>
      <c r="FE267" s="11" t="s">
        <v>134</v>
      </c>
      <c r="FF267" s="7" t="str">
        <v/>
      </c>
      <c r="FG267" s="7" t="str">
        <v/>
      </c>
      <c r="FI267" s="8" t="s">
        <v>113</v>
      </c>
      <c r="FJ267" s="7">
        <f t="shared" si="136"/>
        <v>92</v>
      </c>
      <c r="FK267" s="10">
        <v>13.613</v>
      </c>
      <c r="FL267" s="11" t="s">
        <v>134</v>
      </c>
      <c r="FM267" s="7" t="str">
        <v/>
      </c>
      <c r="FN267" s="7" t="str">
        <v/>
      </c>
      <c r="FP267" s="8" t="s">
        <v>113</v>
      </c>
      <c r="FQ267" s="7">
        <f t="shared" si="137"/>
        <v>92</v>
      </c>
      <c r="FR267" s="10">
        <v>13.613</v>
      </c>
      <c r="FS267" s="11" t="s">
        <v>134</v>
      </c>
      <c r="FT267" s="7" t="str">
        <v/>
      </c>
      <c r="FU267" s="7" t="str">
        <v/>
      </c>
      <c r="FW267" s="8" t="s">
        <v>113</v>
      </c>
      <c r="FX267" s="7">
        <f t="shared" si="138"/>
        <v>92</v>
      </c>
      <c r="FY267" s="10">
        <v>13.613</v>
      </c>
      <c r="FZ267" s="11" t="s">
        <v>134</v>
      </c>
      <c r="GA267" s="7" t="str">
        <v/>
      </c>
      <c r="GB267" s="7" t="str">
        <v/>
      </c>
    </row>
    <row r="268" spans="2:184" ht="15.75" x14ac:dyDescent="0.25">
      <c r="B268" s="82">
        <f t="shared" si="139"/>
        <v>17218</v>
      </c>
      <c r="C268" s="8" t="s">
        <v>113</v>
      </c>
      <c r="D268" s="7">
        <f t="shared" si="113"/>
        <v>92</v>
      </c>
      <c r="E268" s="10">
        <v>17.218</v>
      </c>
      <c r="F268" s="11" t="s">
        <v>135</v>
      </c>
      <c r="G268" s="7" t="str">
        <v/>
      </c>
      <c r="H268" s="7" t="str">
        <v/>
      </c>
      <c r="J268" s="16">
        <f t="shared" si="141"/>
        <v>17218</v>
      </c>
      <c r="K268" s="8" t="s">
        <v>113</v>
      </c>
      <c r="L268" s="7">
        <f t="shared" si="114"/>
        <v>92</v>
      </c>
      <c r="M268" s="10">
        <v>17.218</v>
      </c>
      <c r="N268" s="11" t="s">
        <v>135</v>
      </c>
      <c r="O268" s="7" t="str">
        <v/>
      </c>
      <c r="P268" s="7" t="str">
        <v/>
      </c>
      <c r="R268" s="8" t="s">
        <v>113</v>
      </c>
      <c r="S268" s="7">
        <f t="shared" si="115"/>
        <v>92</v>
      </c>
      <c r="T268" s="10">
        <v>17.218</v>
      </c>
      <c r="U268" s="11" t="s">
        <v>135</v>
      </c>
      <c r="V268" s="7" t="str">
        <v/>
      </c>
      <c r="W268" s="7" t="str">
        <v/>
      </c>
      <c r="Y268" s="8" t="s">
        <v>113</v>
      </c>
      <c r="Z268" s="7">
        <f t="shared" si="116"/>
        <v>92</v>
      </c>
      <c r="AA268" s="10">
        <v>17.218</v>
      </c>
      <c r="AB268" s="11" t="s">
        <v>135</v>
      </c>
      <c r="AC268" s="7" t="str">
        <v/>
      </c>
      <c r="AD268" s="7" t="str">
        <v/>
      </c>
      <c r="AF268" s="8" t="s">
        <v>113</v>
      </c>
      <c r="AG268" s="7">
        <f t="shared" si="117"/>
        <v>92</v>
      </c>
      <c r="AH268" s="10">
        <v>17.218</v>
      </c>
      <c r="AI268" s="11" t="s">
        <v>135</v>
      </c>
      <c r="AJ268" s="7" t="str">
        <v/>
      </c>
      <c r="AK268" s="7" t="str">
        <v/>
      </c>
      <c r="AM268" s="8" t="s">
        <v>113</v>
      </c>
      <c r="AN268" s="7">
        <f t="shared" si="118"/>
        <v>92</v>
      </c>
      <c r="AO268" s="10">
        <v>17.218</v>
      </c>
      <c r="AP268" s="11" t="s">
        <v>135</v>
      </c>
      <c r="AQ268" s="7" t="str">
        <v/>
      </c>
      <c r="AR268" s="7" t="str">
        <v/>
      </c>
      <c r="AT268" s="8" t="s">
        <v>113</v>
      </c>
      <c r="AU268" s="7">
        <f t="shared" si="119"/>
        <v>92</v>
      </c>
      <c r="AV268" s="10">
        <v>17.218</v>
      </c>
      <c r="AW268" s="11" t="s">
        <v>135</v>
      </c>
      <c r="AX268" s="7" t="str">
        <v/>
      </c>
      <c r="AY268" s="7" t="str">
        <v/>
      </c>
      <c r="BA268" s="8" t="s">
        <v>113</v>
      </c>
      <c r="BB268" s="7">
        <f t="shared" si="120"/>
        <v>92</v>
      </c>
      <c r="BC268" s="10">
        <v>17.218</v>
      </c>
      <c r="BD268" s="11" t="s">
        <v>135</v>
      </c>
      <c r="BE268" s="7" t="str">
        <v/>
      </c>
      <c r="BF268" s="7" t="str">
        <v/>
      </c>
      <c r="BH268" s="8" t="s">
        <v>113</v>
      </c>
      <c r="BI268" s="7">
        <f t="shared" si="121"/>
        <v>92</v>
      </c>
      <c r="BJ268" s="10">
        <v>17.218</v>
      </c>
      <c r="BK268" s="11" t="s">
        <v>135</v>
      </c>
      <c r="BL268" s="7" t="str">
        <v/>
      </c>
      <c r="BM268" s="7" t="str">
        <v/>
      </c>
      <c r="BO268" s="8" t="s">
        <v>113</v>
      </c>
      <c r="BP268" s="7">
        <f t="shared" si="122"/>
        <v>92</v>
      </c>
      <c r="BQ268" s="10">
        <v>17.218</v>
      </c>
      <c r="BR268" s="11" t="s">
        <v>135</v>
      </c>
      <c r="BS268" s="7" t="str">
        <v/>
      </c>
      <c r="BT268" s="7" t="str">
        <v/>
      </c>
      <c r="BV268" s="8" t="s">
        <v>113</v>
      </c>
      <c r="BW268" s="7">
        <f t="shared" si="123"/>
        <v>92</v>
      </c>
      <c r="BX268" s="10">
        <v>17.218</v>
      </c>
      <c r="BY268" s="11" t="s">
        <v>135</v>
      </c>
      <c r="BZ268" s="7" t="str">
        <v/>
      </c>
      <c r="CA268" s="7" t="str">
        <v/>
      </c>
      <c r="CC268" s="8" t="s">
        <v>113</v>
      </c>
      <c r="CD268" s="7">
        <f t="shared" si="124"/>
        <v>92</v>
      </c>
      <c r="CE268" s="10">
        <v>17.218</v>
      </c>
      <c r="CF268" s="11" t="s">
        <v>135</v>
      </c>
      <c r="CG268" s="7" t="str">
        <v/>
      </c>
      <c r="CH268" s="7" t="str">
        <v/>
      </c>
      <c r="CJ268" s="8" t="s">
        <v>113</v>
      </c>
      <c r="CK268" s="7">
        <f t="shared" si="125"/>
        <v>92</v>
      </c>
      <c r="CL268" s="10">
        <v>17.218</v>
      </c>
      <c r="CM268" s="11" t="s">
        <v>135</v>
      </c>
      <c r="CN268" s="7" t="str">
        <v/>
      </c>
      <c r="CO268" s="7" t="str">
        <v/>
      </c>
      <c r="CQ268" s="8" t="s">
        <v>113</v>
      </c>
      <c r="CR268" s="7">
        <f t="shared" si="126"/>
        <v>92</v>
      </c>
      <c r="CS268" s="10">
        <v>17.218</v>
      </c>
      <c r="CT268" s="11" t="s">
        <v>135</v>
      </c>
      <c r="CU268" s="7" t="str">
        <v/>
      </c>
      <c r="CV268" s="7" t="str">
        <v/>
      </c>
      <c r="CX268" s="8" t="s">
        <v>113</v>
      </c>
      <c r="CY268" s="7">
        <f t="shared" si="127"/>
        <v>92</v>
      </c>
      <c r="CZ268" s="10">
        <v>17.218</v>
      </c>
      <c r="DA268" s="11" t="s">
        <v>135</v>
      </c>
      <c r="DB268" s="7" t="str">
        <v/>
      </c>
      <c r="DC268" s="7" t="str">
        <v/>
      </c>
      <c r="DE268" s="8" t="s">
        <v>113</v>
      </c>
      <c r="DF268" s="7">
        <f t="shared" si="128"/>
        <v>92</v>
      </c>
      <c r="DG268" s="10">
        <v>17.218</v>
      </c>
      <c r="DH268" s="11" t="s">
        <v>135</v>
      </c>
      <c r="DI268" s="7" t="str">
        <v/>
      </c>
      <c r="DJ268" s="7" t="str">
        <v/>
      </c>
      <c r="DL268" s="8" t="s">
        <v>113</v>
      </c>
      <c r="DM268" s="7">
        <f t="shared" si="129"/>
        <v>92</v>
      </c>
      <c r="DN268" s="10">
        <v>17.218</v>
      </c>
      <c r="DO268" s="11" t="s">
        <v>135</v>
      </c>
      <c r="DP268" s="7" t="str">
        <v/>
      </c>
      <c r="DQ268" s="7" t="str">
        <v/>
      </c>
      <c r="DS268" s="8" t="s">
        <v>113</v>
      </c>
      <c r="DT268" s="7">
        <f t="shared" si="130"/>
        <v>92</v>
      </c>
      <c r="DU268" s="10">
        <v>17.218</v>
      </c>
      <c r="DV268" s="11" t="s">
        <v>135</v>
      </c>
      <c r="DW268" s="7" t="str">
        <v/>
      </c>
      <c r="DX268" s="7" t="str">
        <v/>
      </c>
      <c r="DZ268" s="8" t="s">
        <v>113</v>
      </c>
      <c r="EA268" s="7">
        <f t="shared" si="131"/>
        <v>92</v>
      </c>
      <c r="EB268" s="10">
        <v>17.218</v>
      </c>
      <c r="EC268" s="11" t="s">
        <v>135</v>
      </c>
      <c r="ED268" s="7" t="str">
        <v/>
      </c>
      <c r="EE268" s="7" t="str">
        <v/>
      </c>
      <c r="EG268" s="8" t="s">
        <v>113</v>
      </c>
      <c r="EH268" s="7">
        <f t="shared" si="132"/>
        <v>92</v>
      </c>
      <c r="EI268" s="10">
        <v>17.218</v>
      </c>
      <c r="EJ268" s="11" t="s">
        <v>135</v>
      </c>
      <c r="EK268" s="7" t="str">
        <v/>
      </c>
      <c r="EL268" s="7" t="str">
        <v/>
      </c>
      <c r="EN268" s="8" t="s">
        <v>113</v>
      </c>
      <c r="EO268" s="7">
        <f t="shared" si="133"/>
        <v>92</v>
      </c>
      <c r="EP268" s="10">
        <v>17.218</v>
      </c>
      <c r="EQ268" s="11" t="s">
        <v>135</v>
      </c>
      <c r="ER268" s="7" t="str">
        <v/>
      </c>
      <c r="ES268" s="7" t="str">
        <v/>
      </c>
      <c r="EU268" s="8" t="s">
        <v>113</v>
      </c>
      <c r="EV268" s="7">
        <f t="shared" si="134"/>
        <v>92</v>
      </c>
      <c r="EW268" s="10">
        <v>17.218</v>
      </c>
      <c r="EX268" s="11" t="s">
        <v>135</v>
      </c>
      <c r="EY268" s="7" t="str">
        <v/>
      </c>
      <c r="EZ268" s="7" t="str">
        <v/>
      </c>
      <c r="FB268" s="8" t="s">
        <v>113</v>
      </c>
      <c r="FC268" s="7">
        <f t="shared" si="135"/>
        <v>92</v>
      </c>
      <c r="FD268" s="10">
        <v>17.218</v>
      </c>
      <c r="FE268" s="11" t="s">
        <v>135</v>
      </c>
      <c r="FF268" s="7" t="str">
        <v/>
      </c>
      <c r="FG268" s="7" t="str">
        <v/>
      </c>
      <c r="FI268" s="8" t="s">
        <v>113</v>
      </c>
      <c r="FJ268" s="7">
        <f t="shared" si="136"/>
        <v>92</v>
      </c>
      <c r="FK268" s="10">
        <v>17.218</v>
      </c>
      <c r="FL268" s="11" t="s">
        <v>135</v>
      </c>
      <c r="FM268" s="7" t="str">
        <v/>
      </c>
      <c r="FN268" s="7" t="str">
        <v/>
      </c>
      <c r="FP268" s="8" t="s">
        <v>113</v>
      </c>
      <c r="FQ268" s="7">
        <f t="shared" si="137"/>
        <v>92</v>
      </c>
      <c r="FR268" s="10">
        <v>17.218</v>
      </c>
      <c r="FS268" s="11" t="s">
        <v>135</v>
      </c>
      <c r="FT268" s="7" t="str">
        <v/>
      </c>
      <c r="FU268" s="7" t="str">
        <v/>
      </c>
      <c r="FW268" s="8" t="s">
        <v>113</v>
      </c>
      <c r="FX268" s="7">
        <f t="shared" si="138"/>
        <v>92</v>
      </c>
      <c r="FY268" s="10">
        <v>17.218</v>
      </c>
      <c r="FZ268" s="11" t="s">
        <v>135</v>
      </c>
      <c r="GA268" s="7" t="str">
        <v/>
      </c>
      <c r="GB268" s="7" t="str">
        <v/>
      </c>
    </row>
    <row r="269" spans="2:184" ht="15.75" x14ac:dyDescent="0.25">
      <c r="B269" s="82">
        <f t="shared" si="139"/>
        <v>98428</v>
      </c>
      <c r="C269" s="8" t="s">
        <v>113</v>
      </c>
      <c r="D269" s="7">
        <f t="shared" si="113"/>
        <v>92</v>
      </c>
      <c r="E269" s="10">
        <v>98.427999999999997</v>
      </c>
      <c r="F269" s="11" t="s">
        <v>132</v>
      </c>
      <c r="G269" s="7" t="str">
        <v/>
      </c>
      <c r="H269" s="7" t="str">
        <v/>
      </c>
      <c r="J269" s="16">
        <f t="shared" si="141"/>
        <v>98428</v>
      </c>
      <c r="K269" s="8" t="s">
        <v>113</v>
      </c>
      <c r="L269" s="7">
        <f t="shared" si="114"/>
        <v>92</v>
      </c>
      <c r="M269" s="10">
        <v>98.427999999999997</v>
      </c>
      <c r="N269" s="11" t="s">
        <v>132</v>
      </c>
      <c r="O269" s="7" t="str">
        <v/>
      </c>
      <c r="P269" s="7" t="str">
        <v/>
      </c>
      <c r="R269" s="8" t="s">
        <v>113</v>
      </c>
      <c r="S269" s="7">
        <f t="shared" si="115"/>
        <v>92</v>
      </c>
      <c r="T269" s="10">
        <v>98.427999999999997</v>
      </c>
      <c r="U269" s="11" t="s">
        <v>132</v>
      </c>
      <c r="V269" s="7" t="str">
        <v/>
      </c>
      <c r="W269" s="7" t="str">
        <v/>
      </c>
      <c r="Y269" s="8" t="s">
        <v>113</v>
      </c>
      <c r="Z269" s="7">
        <f t="shared" si="116"/>
        <v>92</v>
      </c>
      <c r="AA269" s="10">
        <v>98.427999999999997</v>
      </c>
      <c r="AB269" s="11" t="s">
        <v>132</v>
      </c>
      <c r="AC269" s="7" t="str">
        <v/>
      </c>
      <c r="AD269" s="7" t="str">
        <v/>
      </c>
      <c r="AF269" s="8" t="s">
        <v>113</v>
      </c>
      <c r="AG269" s="7">
        <f t="shared" si="117"/>
        <v>92</v>
      </c>
      <c r="AH269" s="10">
        <v>98.427999999999997</v>
      </c>
      <c r="AI269" s="11" t="s">
        <v>132</v>
      </c>
      <c r="AJ269" s="7" t="str">
        <v/>
      </c>
      <c r="AK269" s="7" t="str">
        <v/>
      </c>
      <c r="AM269" s="8" t="s">
        <v>113</v>
      </c>
      <c r="AN269" s="7">
        <f t="shared" si="118"/>
        <v>92</v>
      </c>
      <c r="AO269" s="10">
        <v>98.427999999999997</v>
      </c>
      <c r="AP269" s="11" t="s">
        <v>132</v>
      </c>
      <c r="AQ269" s="7" t="str">
        <v/>
      </c>
      <c r="AR269" s="7" t="str">
        <v/>
      </c>
      <c r="AT269" s="8" t="s">
        <v>113</v>
      </c>
      <c r="AU269" s="7">
        <f t="shared" si="119"/>
        <v>92</v>
      </c>
      <c r="AV269" s="10">
        <v>98.427999999999997</v>
      </c>
      <c r="AW269" s="11" t="s">
        <v>132</v>
      </c>
      <c r="AX269" s="7" t="str">
        <v/>
      </c>
      <c r="AY269" s="7" t="str">
        <v/>
      </c>
      <c r="BA269" s="8" t="s">
        <v>113</v>
      </c>
      <c r="BB269" s="7">
        <f t="shared" si="120"/>
        <v>92</v>
      </c>
      <c r="BC269" s="10">
        <v>98.427999999999997</v>
      </c>
      <c r="BD269" s="11" t="s">
        <v>132</v>
      </c>
      <c r="BE269" s="7" t="str">
        <v/>
      </c>
      <c r="BF269" s="7" t="str">
        <v/>
      </c>
      <c r="BH269" s="8" t="s">
        <v>113</v>
      </c>
      <c r="BI269" s="7">
        <f t="shared" si="121"/>
        <v>92</v>
      </c>
      <c r="BJ269" s="10">
        <v>98.427999999999997</v>
      </c>
      <c r="BK269" s="11" t="s">
        <v>132</v>
      </c>
      <c r="BL269" s="7" t="str">
        <v/>
      </c>
      <c r="BM269" s="7" t="str">
        <v/>
      </c>
      <c r="BO269" s="8" t="s">
        <v>113</v>
      </c>
      <c r="BP269" s="7">
        <f t="shared" si="122"/>
        <v>92</v>
      </c>
      <c r="BQ269" s="10">
        <v>98.427999999999997</v>
      </c>
      <c r="BR269" s="11" t="s">
        <v>132</v>
      </c>
      <c r="BS269" s="7" t="str">
        <v/>
      </c>
      <c r="BT269" s="7" t="str">
        <v/>
      </c>
      <c r="BV269" s="8" t="s">
        <v>113</v>
      </c>
      <c r="BW269" s="7">
        <f t="shared" si="123"/>
        <v>92</v>
      </c>
      <c r="BX269" s="10">
        <v>98.427999999999997</v>
      </c>
      <c r="BY269" s="11" t="s">
        <v>132</v>
      </c>
      <c r="BZ269" s="7" t="str">
        <v/>
      </c>
      <c r="CA269" s="7" t="str">
        <v/>
      </c>
      <c r="CC269" s="8" t="s">
        <v>113</v>
      </c>
      <c r="CD269" s="7">
        <f t="shared" si="124"/>
        <v>92</v>
      </c>
      <c r="CE269" s="10">
        <v>98.427999999999997</v>
      </c>
      <c r="CF269" s="11" t="s">
        <v>132</v>
      </c>
      <c r="CG269" s="7" t="str">
        <v/>
      </c>
      <c r="CH269" s="7" t="str">
        <v/>
      </c>
      <c r="CJ269" s="8" t="s">
        <v>113</v>
      </c>
      <c r="CK269" s="7">
        <f t="shared" si="125"/>
        <v>92</v>
      </c>
      <c r="CL269" s="10">
        <v>98.427999999999997</v>
      </c>
      <c r="CM269" s="11" t="s">
        <v>132</v>
      </c>
      <c r="CN269" s="7" t="str">
        <v/>
      </c>
      <c r="CO269" s="7" t="str">
        <v/>
      </c>
      <c r="CQ269" s="8" t="s">
        <v>113</v>
      </c>
      <c r="CR269" s="7">
        <f t="shared" si="126"/>
        <v>92</v>
      </c>
      <c r="CS269" s="10">
        <v>98.427999999999997</v>
      </c>
      <c r="CT269" s="11" t="s">
        <v>132</v>
      </c>
      <c r="CU269" s="7" t="str">
        <v/>
      </c>
      <c r="CV269" s="7" t="str">
        <v/>
      </c>
      <c r="CX269" s="8" t="s">
        <v>113</v>
      </c>
      <c r="CY269" s="7">
        <f t="shared" si="127"/>
        <v>92</v>
      </c>
      <c r="CZ269" s="10">
        <v>98.427999999999997</v>
      </c>
      <c r="DA269" s="11" t="s">
        <v>132</v>
      </c>
      <c r="DB269" s="7" t="str">
        <v/>
      </c>
      <c r="DC269" s="7" t="str">
        <v/>
      </c>
      <c r="DE269" s="8" t="s">
        <v>113</v>
      </c>
      <c r="DF269" s="7">
        <f t="shared" si="128"/>
        <v>92</v>
      </c>
      <c r="DG269" s="10">
        <v>98.427999999999997</v>
      </c>
      <c r="DH269" s="11" t="s">
        <v>132</v>
      </c>
      <c r="DI269" s="7" t="str">
        <v/>
      </c>
      <c r="DJ269" s="7" t="str">
        <v/>
      </c>
      <c r="DL269" s="8" t="s">
        <v>113</v>
      </c>
      <c r="DM269" s="7">
        <f t="shared" si="129"/>
        <v>92</v>
      </c>
      <c r="DN269" s="10">
        <v>98.427999999999997</v>
      </c>
      <c r="DO269" s="11" t="s">
        <v>132</v>
      </c>
      <c r="DP269" s="7" t="str">
        <v/>
      </c>
      <c r="DQ269" s="7" t="str">
        <v/>
      </c>
      <c r="DS269" s="8" t="s">
        <v>113</v>
      </c>
      <c r="DT269" s="7">
        <f t="shared" si="130"/>
        <v>92</v>
      </c>
      <c r="DU269" s="10">
        <v>98.427999999999997</v>
      </c>
      <c r="DV269" s="11" t="s">
        <v>132</v>
      </c>
      <c r="DW269" s="7" t="str">
        <v/>
      </c>
      <c r="DX269" s="7" t="str">
        <v/>
      </c>
      <c r="DZ269" s="8" t="s">
        <v>113</v>
      </c>
      <c r="EA269" s="7">
        <f t="shared" si="131"/>
        <v>92</v>
      </c>
      <c r="EB269" s="10">
        <v>98.427999999999997</v>
      </c>
      <c r="EC269" s="11" t="s">
        <v>132</v>
      </c>
      <c r="ED269" s="7" t="str">
        <v/>
      </c>
      <c r="EE269" s="7" t="str">
        <v/>
      </c>
      <c r="EG269" s="8" t="s">
        <v>113</v>
      </c>
      <c r="EH269" s="7">
        <f t="shared" si="132"/>
        <v>92</v>
      </c>
      <c r="EI269" s="10">
        <v>98.427999999999997</v>
      </c>
      <c r="EJ269" s="11" t="s">
        <v>132</v>
      </c>
      <c r="EK269" s="7" t="str">
        <v/>
      </c>
      <c r="EL269" s="7" t="str">
        <v/>
      </c>
      <c r="EN269" s="8" t="s">
        <v>113</v>
      </c>
      <c r="EO269" s="7">
        <f t="shared" si="133"/>
        <v>92</v>
      </c>
      <c r="EP269" s="10">
        <v>98.427999999999997</v>
      </c>
      <c r="EQ269" s="11" t="s">
        <v>132</v>
      </c>
      <c r="ER269" s="7" t="str">
        <v/>
      </c>
      <c r="ES269" s="7" t="str">
        <v/>
      </c>
      <c r="EU269" s="8" t="s">
        <v>113</v>
      </c>
      <c r="EV269" s="7">
        <f t="shared" si="134"/>
        <v>92</v>
      </c>
      <c r="EW269" s="10">
        <v>98.427999999999997</v>
      </c>
      <c r="EX269" s="11" t="s">
        <v>132</v>
      </c>
      <c r="EY269" s="7" t="str">
        <v/>
      </c>
      <c r="EZ269" s="7" t="str">
        <v/>
      </c>
      <c r="FB269" s="8" t="s">
        <v>113</v>
      </c>
      <c r="FC269" s="7">
        <f t="shared" si="135"/>
        <v>92</v>
      </c>
      <c r="FD269" s="10">
        <v>98.427999999999997</v>
      </c>
      <c r="FE269" s="11" t="s">
        <v>132</v>
      </c>
      <c r="FF269" s="7" t="str">
        <v/>
      </c>
      <c r="FG269" s="7" t="str">
        <v/>
      </c>
      <c r="FI269" s="8" t="s">
        <v>113</v>
      </c>
      <c r="FJ269" s="7">
        <f t="shared" si="136"/>
        <v>92</v>
      </c>
      <c r="FK269" s="10">
        <v>98.427999999999997</v>
      </c>
      <c r="FL269" s="11" t="s">
        <v>132</v>
      </c>
      <c r="FM269" s="7" t="str">
        <v/>
      </c>
      <c r="FN269" s="7" t="str">
        <v/>
      </c>
      <c r="FP269" s="8" t="s">
        <v>113</v>
      </c>
      <c r="FQ269" s="7">
        <f t="shared" si="137"/>
        <v>92</v>
      </c>
      <c r="FR269" s="10">
        <v>98.427999999999997</v>
      </c>
      <c r="FS269" s="11" t="s">
        <v>132</v>
      </c>
      <c r="FT269" s="7" t="str">
        <v/>
      </c>
      <c r="FU269" s="7" t="str">
        <v/>
      </c>
      <c r="FW269" s="8" t="s">
        <v>113</v>
      </c>
      <c r="FX269" s="7">
        <f t="shared" si="138"/>
        <v>92</v>
      </c>
      <c r="FY269" s="10">
        <v>98.427999999999997</v>
      </c>
      <c r="FZ269" s="11" t="s">
        <v>132</v>
      </c>
      <c r="GA269" s="7" t="str">
        <v/>
      </c>
      <c r="GB269" s="7" t="str">
        <v/>
      </c>
    </row>
    <row r="270" spans="2:184" ht="15.75" x14ac:dyDescent="0.25">
      <c r="B270" s="82">
        <f t="shared" si="139"/>
        <v>111289</v>
      </c>
      <c r="C270" s="8" t="s">
        <v>113</v>
      </c>
      <c r="D270" s="7">
        <f t="shared" si="113"/>
        <v>92</v>
      </c>
      <c r="E270" s="10">
        <v>111.289</v>
      </c>
      <c r="F270" s="11" t="s">
        <v>133</v>
      </c>
      <c r="G270" s="7" t="str">
        <v/>
      </c>
      <c r="H270" s="7" t="str">
        <v/>
      </c>
      <c r="J270" s="16">
        <f t="shared" si="141"/>
        <v>111289</v>
      </c>
      <c r="K270" s="8" t="s">
        <v>113</v>
      </c>
      <c r="L270" s="7">
        <f t="shared" si="114"/>
        <v>92</v>
      </c>
      <c r="M270" s="10">
        <v>111.289</v>
      </c>
      <c r="N270" s="11" t="s">
        <v>133</v>
      </c>
      <c r="O270" s="7" t="str">
        <v/>
      </c>
      <c r="P270" s="7" t="str">
        <v/>
      </c>
      <c r="R270" s="8" t="s">
        <v>113</v>
      </c>
      <c r="S270" s="7">
        <f t="shared" si="115"/>
        <v>92</v>
      </c>
      <c r="T270" s="10">
        <v>111.289</v>
      </c>
      <c r="U270" s="11" t="s">
        <v>133</v>
      </c>
      <c r="V270" s="7" t="str">
        <v/>
      </c>
      <c r="W270" s="7" t="str">
        <v/>
      </c>
      <c r="Y270" s="8" t="s">
        <v>113</v>
      </c>
      <c r="Z270" s="7">
        <f t="shared" si="116"/>
        <v>92</v>
      </c>
      <c r="AA270" s="10">
        <v>111.289</v>
      </c>
      <c r="AB270" s="11" t="s">
        <v>133</v>
      </c>
      <c r="AC270" s="7" t="str">
        <v/>
      </c>
      <c r="AD270" s="7" t="str">
        <v/>
      </c>
      <c r="AF270" s="8" t="s">
        <v>113</v>
      </c>
      <c r="AG270" s="7">
        <f t="shared" si="117"/>
        <v>92</v>
      </c>
      <c r="AH270" s="10">
        <v>111.289</v>
      </c>
      <c r="AI270" s="11" t="s">
        <v>133</v>
      </c>
      <c r="AJ270" s="7" t="str">
        <v/>
      </c>
      <c r="AK270" s="7" t="str">
        <v/>
      </c>
      <c r="AM270" s="8" t="s">
        <v>113</v>
      </c>
      <c r="AN270" s="7">
        <f t="shared" si="118"/>
        <v>92</v>
      </c>
      <c r="AO270" s="10">
        <v>111.289</v>
      </c>
      <c r="AP270" s="11" t="s">
        <v>133</v>
      </c>
      <c r="AQ270" s="7" t="str">
        <v/>
      </c>
      <c r="AR270" s="7" t="str">
        <v/>
      </c>
      <c r="AT270" s="8" t="s">
        <v>113</v>
      </c>
      <c r="AU270" s="7">
        <f t="shared" si="119"/>
        <v>92</v>
      </c>
      <c r="AV270" s="10">
        <v>111.289</v>
      </c>
      <c r="AW270" s="11" t="s">
        <v>133</v>
      </c>
      <c r="AX270" s="7" t="str">
        <v/>
      </c>
      <c r="AY270" s="7" t="str">
        <v/>
      </c>
      <c r="BA270" s="8" t="s">
        <v>113</v>
      </c>
      <c r="BB270" s="7">
        <f t="shared" si="120"/>
        <v>92</v>
      </c>
      <c r="BC270" s="10">
        <v>111.289</v>
      </c>
      <c r="BD270" s="11" t="s">
        <v>133</v>
      </c>
      <c r="BE270" s="7" t="str">
        <v/>
      </c>
      <c r="BF270" s="7" t="str">
        <v/>
      </c>
      <c r="BH270" s="8" t="s">
        <v>113</v>
      </c>
      <c r="BI270" s="7">
        <f t="shared" si="121"/>
        <v>92</v>
      </c>
      <c r="BJ270" s="10">
        <v>111.289</v>
      </c>
      <c r="BK270" s="11" t="s">
        <v>133</v>
      </c>
      <c r="BL270" s="7" t="str">
        <v/>
      </c>
      <c r="BM270" s="7" t="str">
        <v/>
      </c>
      <c r="BO270" s="8" t="s">
        <v>113</v>
      </c>
      <c r="BP270" s="7">
        <f t="shared" si="122"/>
        <v>92</v>
      </c>
      <c r="BQ270" s="10">
        <v>111.289</v>
      </c>
      <c r="BR270" s="11" t="s">
        <v>133</v>
      </c>
      <c r="BS270" s="7" t="str">
        <v/>
      </c>
      <c r="BT270" s="7" t="str">
        <v/>
      </c>
      <c r="BV270" s="8" t="s">
        <v>113</v>
      </c>
      <c r="BW270" s="7">
        <f t="shared" si="123"/>
        <v>92</v>
      </c>
      <c r="BX270" s="10">
        <v>111.289</v>
      </c>
      <c r="BY270" s="11" t="s">
        <v>133</v>
      </c>
      <c r="BZ270" s="7" t="str">
        <v/>
      </c>
      <c r="CA270" s="7" t="str">
        <v/>
      </c>
      <c r="CC270" s="8" t="s">
        <v>113</v>
      </c>
      <c r="CD270" s="7">
        <f t="shared" si="124"/>
        <v>92</v>
      </c>
      <c r="CE270" s="10">
        <v>111.289</v>
      </c>
      <c r="CF270" s="11" t="s">
        <v>133</v>
      </c>
      <c r="CG270" s="7" t="str">
        <v/>
      </c>
      <c r="CH270" s="7" t="str">
        <v/>
      </c>
      <c r="CJ270" s="8" t="s">
        <v>113</v>
      </c>
      <c r="CK270" s="7">
        <f t="shared" si="125"/>
        <v>92</v>
      </c>
      <c r="CL270" s="10">
        <v>111.289</v>
      </c>
      <c r="CM270" s="11" t="s">
        <v>133</v>
      </c>
      <c r="CN270" s="7" t="str">
        <v/>
      </c>
      <c r="CO270" s="7" t="str">
        <v/>
      </c>
      <c r="CQ270" s="8" t="s">
        <v>113</v>
      </c>
      <c r="CR270" s="7">
        <f t="shared" si="126"/>
        <v>92</v>
      </c>
      <c r="CS270" s="10">
        <v>111.289</v>
      </c>
      <c r="CT270" s="11" t="s">
        <v>133</v>
      </c>
      <c r="CU270" s="7" t="str">
        <v/>
      </c>
      <c r="CV270" s="7" t="str">
        <v/>
      </c>
      <c r="CX270" s="8" t="s">
        <v>113</v>
      </c>
      <c r="CY270" s="7">
        <f t="shared" si="127"/>
        <v>92</v>
      </c>
      <c r="CZ270" s="10">
        <v>111.289</v>
      </c>
      <c r="DA270" s="11" t="s">
        <v>133</v>
      </c>
      <c r="DB270" s="7" t="str">
        <v/>
      </c>
      <c r="DC270" s="7" t="str">
        <v/>
      </c>
      <c r="DE270" s="8" t="s">
        <v>113</v>
      </c>
      <c r="DF270" s="7">
        <f t="shared" si="128"/>
        <v>92</v>
      </c>
      <c r="DG270" s="10">
        <v>111.289</v>
      </c>
      <c r="DH270" s="11" t="s">
        <v>133</v>
      </c>
      <c r="DI270" s="7" t="str">
        <v/>
      </c>
      <c r="DJ270" s="7" t="str">
        <v/>
      </c>
      <c r="DL270" s="8" t="s">
        <v>113</v>
      </c>
      <c r="DM270" s="7">
        <f t="shared" si="129"/>
        <v>92</v>
      </c>
      <c r="DN270" s="10">
        <v>111.289</v>
      </c>
      <c r="DO270" s="11" t="s">
        <v>133</v>
      </c>
      <c r="DP270" s="7" t="str">
        <v/>
      </c>
      <c r="DQ270" s="7" t="str">
        <v/>
      </c>
      <c r="DS270" s="8" t="s">
        <v>113</v>
      </c>
      <c r="DT270" s="7">
        <f t="shared" si="130"/>
        <v>92</v>
      </c>
      <c r="DU270" s="10">
        <v>111.289</v>
      </c>
      <c r="DV270" s="11" t="s">
        <v>133</v>
      </c>
      <c r="DW270" s="7" t="str">
        <v/>
      </c>
      <c r="DX270" s="7" t="str">
        <v/>
      </c>
      <c r="DZ270" s="8" t="s">
        <v>113</v>
      </c>
      <c r="EA270" s="7">
        <f t="shared" si="131"/>
        <v>92</v>
      </c>
      <c r="EB270" s="10">
        <v>111.289</v>
      </c>
      <c r="EC270" s="11" t="s">
        <v>133</v>
      </c>
      <c r="ED270" s="7" t="str">
        <v/>
      </c>
      <c r="EE270" s="7" t="str">
        <v/>
      </c>
      <c r="EG270" s="8" t="s">
        <v>113</v>
      </c>
      <c r="EH270" s="7">
        <f t="shared" si="132"/>
        <v>92</v>
      </c>
      <c r="EI270" s="10">
        <v>111.289</v>
      </c>
      <c r="EJ270" s="11" t="s">
        <v>133</v>
      </c>
      <c r="EK270" s="7" t="str">
        <v/>
      </c>
      <c r="EL270" s="7" t="str">
        <v/>
      </c>
      <c r="EN270" s="8" t="s">
        <v>113</v>
      </c>
      <c r="EO270" s="7">
        <f t="shared" si="133"/>
        <v>92</v>
      </c>
      <c r="EP270" s="10">
        <v>111.289</v>
      </c>
      <c r="EQ270" s="11" t="s">
        <v>133</v>
      </c>
      <c r="ER270" s="7" t="str">
        <v/>
      </c>
      <c r="ES270" s="7" t="str">
        <v/>
      </c>
      <c r="EU270" s="8" t="s">
        <v>113</v>
      </c>
      <c r="EV270" s="7">
        <f t="shared" si="134"/>
        <v>92</v>
      </c>
      <c r="EW270" s="10">
        <v>111.289</v>
      </c>
      <c r="EX270" s="11" t="s">
        <v>133</v>
      </c>
      <c r="EY270" s="7" t="str">
        <v/>
      </c>
      <c r="EZ270" s="7" t="str">
        <v/>
      </c>
      <c r="FB270" s="8" t="s">
        <v>113</v>
      </c>
      <c r="FC270" s="7">
        <f t="shared" si="135"/>
        <v>92</v>
      </c>
      <c r="FD270" s="10">
        <v>111.289</v>
      </c>
      <c r="FE270" s="11" t="s">
        <v>133</v>
      </c>
      <c r="FF270" s="7" t="str">
        <v/>
      </c>
      <c r="FG270" s="7" t="str">
        <v/>
      </c>
      <c r="FI270" s="8" t="s">
        <v>113</v>
      </c>
      <c r="FJ270" s="7">
        <f t="shared" si="136"/>
        <v>92</v>
      </c>
      <c r="FK270" s="10">
        <v>111.289</v>
      </c>
      <c r="FL270" s="11" t="s">
        <v>133</v>
      </c>
      <c r="FM270" s="7" t="str">
        <v/>
      </c>
      <c r="FN270" s="7" t="str">
        <v/>
      </c>
      <c r="FP270" s="8" t="s">
        <v>113</v>
      </c>
      <c r="FQ270" s="7">
        <f t="shared" si="137"/>
        <v>92</v>
      </c>
      <c r="FR270" s="10">
        <v>111.289</v>
      </c>
      <c r="FS270" s="11" t="s">
        <v>133</v>
      </c>
      <c r="FT270" s="7" t="str">
        <v/>
      </c>
      <c r="FU270" s="7" t="str">
        <v/>
      </c>
      <c r="FW270" s="8" t="s">
        <v>113</v>
      </c>
      <c r="FX270" s="7">
        <f t="shared" si="138"/>
        <v>92</v>
      </c>
      <c r="FY270" s="10">
        <v>111.289</v>
      </c>
      <c r="FZ270" s="11" t="s">
        <v>133</v>
      </c>
      <c r="GA270" s="7" t="str">
        <v/>
      </c>
      <c r="GB270" s="7" t="str">
        <v/>
      </c>
    </row>
    <row r="271" spans="2:184" ht="15.75" x14ac:dyDescent="0.25">
      <c r="B271" s="82" t="e">
        <f t="shared" si="139"/>
        <v>#VALUE!</v>
      </c>
      <c r="C271" s="8" t="s">
        <v>115</v>
      </c>
      <c r="D271" s="7">
        <f t="shared" si="113"/>
        <v>94</v>
      </c>
      <c r="E271" s="12" t="s">
        <v>138</v>
      </c>
      <c r="F271" s="11" t="s">
        <v>134</v>
      </c>
      <c r="G271" s="7" t="e">
        <v>#VALUE!</v>
      </c>
      <c r="H271" s="7" t="e">
        <v>#VALUE!</v>
      </c>
      <c r="J271" s="16" t="s">
        <v>138</v>
      </c>
      <c r="K271" s="8" t="s">
        <v>115</v>
      </c>
      <c r="L271" s="7">
        <f t="shared" si="114"/>
        <v>94</v>
      </c>
      <c r="M271" s="12" t="s">
        <v>138</v>
      </c>
      <c r="N271" s="11" t="s">
        <v>134</v>
      </c>
      <c r="O271" s="7" t="e">
        <v>#VALUE!</v>
      </c>
      <c r="P271" s="7" t="e">
        <v>#VALUE!</v>
      </c>
      <c r="R271" s="8" t="s">
        <v>115</v>
      </c>
      <c r="S271" s="7">
        <f t="shared" si="115"/>
        <v>94</v>
      </c>
      <c r="T271" s="12" t="s">
        <v>138</v>
      </c>
      <c r="U271" s="11" t="s">
        <v>134</v>
      </c>
      <c r="V271" s="7" t="e">
        <v>#VALUE!</v>
      </c>
      <c r="W271" s="7" t="e">
        <v>#VALUE!</v>
      </c>
      <c r="Y271" s="8" t="s">
        <v>115</v>
      </c>
      <c r="Z271" s="7">
        <f t="shared" si="116"/>
        <v>94</v>
      </c>
      <c r="AA271" s="12" t="s">
        <v>138</v>
      </c>
      <c r="AB271" s="11" t="s">
        <v>134</v>
      </c>
      <c r="AC271" s="7" t="e">
        <v>#VALUE!</v>
      </c>
      <c r="AD271" s="7" t="e">
        <v>#VALUE!</v>
      </c>
      <c r="AF271" s="8" t="s">
        <v>115</v>
      </c>
      <c r="AG271" s="7">
        <f t="shared" si="117"/>
        <v>94</v>
      </c>
      <c r="AH271" s="12" t="s">
        <v>138</v>
      </c>
      <c r="AI271" s="11" t="s">
        <v>134</v>
      </c>
      <c r="AJ271" s="7" t="e">
        <v>#VALUE!</v>
      </c>
      <c r="AK271" s="7" t="e">
        <v>#VALUE!</v>
      </c>
      <c r="AM271" s="8" t="s">
        <v>115</v>
      </c>
      <c r="AN271" s="7">
        <f t="shared" si="118"/>
        <v>94</v>
      </c>
      <c r="AO271" s="12" t="s">
        <v>138</v>
      </c>
      <c r="AP271" s="11" t="s">
        <v>134</v>
      </c>
      <c r="AQ271" s="7" t="e">
        <v>#VALUE!</v>
      </c>
      <c r="AR271" s="7" t="e">
        <v>#VALUE!</v>
      </c>
      <c r="AT271" s="8" t="s">
        <v>115</v>
      </c>
      <c r="AU271" s="7">
        <f t="shared" si="119"/>
        <v>94</v>
      </c>
      <c r="AV271" s="12" t="s">
        <v>138</v>
      </c>
      <c r="AW271" s="11" t="s">
        <v>134</v>
      </c>
      <c r="AX271" s="7" t="e">
        <v>#VALUE!</v>
      </c>
      <c r="AY271" s="7" t="e">
        <v>#VALUE!</v>
      </c>
      <c r="BA271" s="8" t="s">
        <v>115</v>
      </c>
      <c r="BB271" s="7">
        <f t="shared" si="120"/>
        <v>94</v>
      </c>
      <c r="BC271" s="12" t="s">
        <v>138</v>
      </c>
      <c r="BD271" s="11" t="s">
        <v>134</v>
      </c>
      <c r="BE271" s="7" t="e">
        <v>#VALUE!</v>
      </c>
      <c r="BF271" s="7" t="e">
        <v>#VALUE!</v>
      </c>
      <c r="BH271" s="8" t="s">
        <v>115</v>
      </c>
      <c r="BI271" s="7">
        <f t="shared" si="121"/>
        <v>94</v>
      </c>
      <c r="BJ271" s="12" t="s">
        <v>138</v>
      </c>
      <c r="BK271" s="11" t="s">
        <v>134</v>
      </c>
      <c r="BL271" s="7" t="e">
        <v>#VALUE!</v>
      </c>
      <c r="BM271" s="7" t="e">
        <v>#VALUE!</v>
      </c>
      <c r="BO271" s="8" t="s">
        <v>115</v>
      </c>
      <c r="BP271" s="7">
        <f t="shared" si="122"/>
        <v>94</v>
      </c>
      <c r="BQ271" s="12" t="s">
        <v>138</v>
      </c>
      <c r="BR271" s="11" t="s">
        <v>134</v>
      </c>
      <c r="BS271" s="7" t="e">
        <v>#VALUE!</v>
      </c>
      <c r="BT271" s="7" t="e">
        <v>#VALUE!</v>
      </c>
      <c r="BV271" s="8" t="s">
        <v>115</v>
      </c>
      <c r="BW271" s="7">
        <f t="shared" si="123"/>
        <v>94</v>
      </c>
      <c r="BX271" s="12" t="s">
        <v>138</v>
      </c>
      <c r="BY271" s="11" t="s">
        <v>134</v>
      </c>
      <c r="BZ271" s="7" t="e">
        <v>#VALUE!</v>
      </c>
      <c r="CA271" s="7" t="e">
        <v>#VALUE!</v>
      </c>
      <c r="CC271" s="8" t="s">
        <v>115</v>
      </c>
      <c r="CD271" s="7">
        <f t="shared" si="124"/>
        <v>94</v>
      </c>
      <c r="CE271" s="12" t="s">
        <v>138</v>
      </c>
      <c r="CF271" s="11" t="s">
        <v>134</v>
      </c>
      <c r="CG271" s="7" t="e">
        <v>#VALUE!</v>
      </c>
      <c r="CH271" s="7" t="e">
        <v>#VALUE!</v>
      </c>
      <c r="CJ271" s="8" t="s">
        <v>115</v>
      </c>
      <c r="CK271" s="7">
        <f t="shared" si="125"/>
        <v>94</v>
      </c>
      <c r="CL271" s="12" t="s">
        <v>138</v>
      </c>
      <c r="CM271" s="11" t="s">
        <v>134</v>
      </c>
      <c r="CN271" s="7" t="e">
        <v>#VALUE!</v>
      </c>
      <c r="CO271" s="7" t="e">
        <v>#VALUE!</v>
      </c>
      <c r="CQ271" s="8" t="s">
        <v>115</v>
      </c>
      <c r="CR271" s="7">
        <f t="shared" si="126"/>
        <v>94</v>
      </c>
      <c r="CS271" s="12" t="s">
        <v>138</v>
      </c>
      <c r="CT271" s="11" t="s">
        <v>134</v>
      </c>
      <c r="CU271" s="7" t="e">
        <v>#VALUE!</v>
      </c>
      <c r="CV271" s="7" t="e">
        <v>#VALUE!</v>
      </c>
      <c r="CX271" s="8" t="s">
        <v>115</v>
      </c>
      <c r="CY271" s="7">
        <f t="shared" si="127"/>
        <v>94</v>
      </c>
      <c r="CZ271" s="12" t="s">
        <v>138</v>
      </c>
      <c r="DA271" s="11" t="s">
        <v>134</v>
      </c>
      <c r="DB271" s="7" t="e">
        <v>#VALUE!</v>
      </c>
      <c r="DC271" s="7" t="e">
        <v>#VALUE!</v>
      </c>
      <c r="DE271" s="8" t="s">
        <v>115</v>
      </c>
      <c r="DF271" s="7">
        <f t="shared" si="128"/>
        <v>94</v>
      </c>
      <c r="DG271" s="12" t="s">
        <v>138</v>
      </c>
      <c r="DH271" s="11" t="s">
        <v>134</v>
      </c>
      <c r="DI271" s="7" t="e">
        <v>#VALUE!</v>
      </c>
      <c r="DJ271" s="7" t="e">
        <v>#VALUE!</v>
      </c>
      <c r="DL271" s="8" t="s">
        <v>115</v>
      </c>
      <c r="DM271" s="7">
        <f t="shared" si="129"/>
        <v>94</v>
      </c>
      <c r="DN271" s="12" t="s">
        <v>138</v>
      </c>
      <c r="DO271" s="11" t="s">
        <v>134</v>
      </c>
      <c r="DP271" s="7" t="e">
        <v>#VALUE!</v>
      </c>
      <c r="DQ271" s="7" t="e">
        <v>#VALUE!</v>
      </c>
      <c r="DS271" s="8" t="s">
        <v>115</v>
      </c>
      <c r="DT271" s="7">
        <f t="shared" si="130"/>
        <v>94</v>
      </c>
      <c r="DU271" s="12" t="s">
        <v>138</v>
      </c>
      <c r="DV271" s="11" t="s">
        <v>134</v>
      </c>
      <c r="DW271" s="7" t="e">
        <v>#VALUE!</v>
      </c>
      <c r="DX271" s="7" t="e">
        <v>#VALUE!</v>
      </c>
      <c r="DZ271" s="8" t="s">
        <v>115</v>
      </c>
      <c r="EA271" s="7">
        <f t="shared" si="131"/>
        <v>94</v>
      </c>
      <c r="EB271" s="12" t="s">
        <v>138</v>
      </c>
      <c r="EC271" s="11" t="s">
        <v>134</v>
      </c>
      <c r="ED271" s="7" t="e">
        <v>#VALUE!</v>
      </c>
      <c r="EE271" s="7" t="e">
        <v>#VALUE!</v>
      </c>
      <c r="EG271" s="8" t="s">
        <v>115</v>
      </c>
      <c r="EH271" s="7">
        <f t="shared" si="132"/>
        <v>94</v>
      </c>
      <c r="EI271" s="12" t="s">
        <v>138</v>
      </c>
      <c r="EJ271" s="11" t="s">
        <v>134</v>
      </c>
      <c r="EK271" s="7" t="e">
        <v>#VALUE!</v>
      </c>
      <c r="EL271" s="7" t="e">
        <v>#VALUE!</v>
      </c>
      <c r="EN271" s="8" t="s">
        <v>115</v>
      </c>
      <c r="EO271" s="7">
        <f t="shared" si="133"/>
        <v>94</v>
      </c>
      <c r="EP271" s="12" t="s">
        <v>138</v>
      </c>
      <c r="EQ271" s="11" t="s">
        <v>134</v>
      </c>
      <c r="ER271" s="7" t="e">
        <v>#VALUE!</v>
      </c>
      <c r="ES271" s="7" t="e">
        <v>#VALUE!</v>
      </c>
      <c r="EU271" s="8" t="s">
        <v>115</v>
      </c>
      <c r="EV271" s="7">
        <f t="shared" si="134"/>
        <v>94</v>
      </c>
      <c r="EW271" s="12" t="s">
        <v>138</v>
      </c>
      <c r="EX271" s="11" t="s">
        <v>134</v>
      </c>
      <c r="EY271" s="7" t="e">
        <v>#VALUE!</v>
      </c>
      <c r="EZ271" s="7" t="e">
        <v>#VALUE!</v>
      </c>
      <c r="FB271" s="8" t="s">
        <v>115</v>
      </c>
      <c r="FC271" s="7">
        <f t="shared" si="135"/>
        <v>94</v>
      </c>
      <c r="FD271" s="12" t="s">
        <v>138</v>
      </c>
      <c r="FE271" s="11" t="s">
        <v>134</v>
      </c>
      <c r="FF271" s="7" t="e">
        <v>#VALUE!</v>
      </c>
      <c r="FG271" s="7" t="e">
        <v>#VALUE!</v>
      </c>
      <c r="FI271" s="8" t="s">
        <v>115</v>
      </c>
      <c r="FJ271" s="7">
        <f t="shared" si="136"/>
        <v>94</v>
      </c>
      <c r="FK271" s="12" t="s">
        <v>138</v>
      </c>
      <c r="FL271" s="11" t="s">
        <v>134</v>
      </c>
      <c r="FM271" s="7" t="e">
        <v>#VALUE!</v>
      </c>
      <c r="FN271" s="7" t="e">
        <v>#VALUE!</v>
      </c>
      <c r="FP271" s="8" t="s">
        <v>115</v>
      </c>
      <c r="FQ271" s="7">
        <f t="shared" si="137"/>
        <v>94</v>
      </c>
      <c r="FR271" s="12" t="s">
        <v>138</v>
      </c>
      <c r="FS271" s="11" t="s">
        <v>134</v>
      </c>
      <c r="FT271" s="7" t="e">
        <v>#VALUE!</v>
      </c>
      <c r="FU271" s="7" t="e">
        <v>#VALUE!</v>
      </c>
      <c r="FW271" s="8" t="s">
        <v>115</v>
      </c>
      <c r="FX271" s="7">
        <f t="shared" si="138"/>
        <v>94</v>
      </c>
      <c r="FY271" s="12" t="s">
        <v>138</v>
      </c>
      <c r="FZ271" s="11" t="s">
        <v>134</v>
      </c>
      <c r="GA271" s="7" t="e">
        <v>#VALUE!</v>
      </c>
      <c r="GB271" s="7" t="e">
        <v>#VALUE!</v>
      </c>
    </row>
    <row r="272" spans="2:184" ht="15.75" x14ac:dyDescent="0.25">
      <c r="B272" s="82">
        <f t="shared" si="139"/>
        <v>14279</v>
      </c>
      <c r="C272" s="8" t="s">
        <v>115</v>
      </c>
      <c r="D272" s="7">
        <f t="shared" si="113"/>
        <v>94</v>
      </c>
      <c r="E272" s="10">
        <v>14.279</v>
      </c>
      <c r="F272" s="11" t="s">
        <v>135</v>
      </c>
      <c r="G272" s="7" t="str">
        <v/>
      </c>
      <c r="H272" s="7" t="str">
        <v/>
      </c>
      <c r="J272" s="16">
        <f t="shared" ref="J272:J274" si="142">M272*1000</f>
        <v>14279</v>
      </c>
      <c r="K272" s="8" t="s">
        <v>115</v>
      </c>
      <c r="L272" s="7">
        <f t="shared" si="114"/>
        <v>94</v>
      </c>
      <c r="M272" s="10">
        <v>14.279</v>
      </c>
      <c r="N272" s="11" t="s">
        <v>135</v>
      </c>
      <c r="O272" s="7" t="str">
        <v/>
      </c>
      <c r="P272" s="7" t="str">
        <v/>
      </c>
      <c r="R272" s="8" t="s">
        <v>115</v>
      </c>
      <c r="S272" s="7">
        <f t="shared" si="115"/>
        <v>94</v>
      </c>
      <c r="T272" s="10">
        <v>14.279</v>
      </c>
      <c r="U272" s="11" t="s">
        <v>135</v>
      </c>
      <c r="V272" s="7" t="str">
        <v/>
      </c>
      <c r="W272" s="7" t="str">
        <v/>
      </c>
      <c r="Y272" s="8" t="s">
        <v>115</v>
      </c>
      <c r="Z272" s="7">
        <f t="shared" si="116"/>
        <v>94</v>
      </c>
      <c r="AA272" s="10">
        <v>14.279</v>
      </c>
      <c r="AB272" s="11" t="s">
        <v>135</v>
      </c>
      <c r="AC272" s="7" t="str">
        <v/>
      </c>
      <c r="AD272" s="7" t="str">
        <v/>
      </c>
      <c r="AF272" s="8" t="s">
        <v>115</v>
      </c>
      <c r="AG272" s="7">
        <f t="shared" si="117"/>
        <v>94</v>
      </c>
      <c r="AH272" s="10">
        <v>14.279</v>
      </c>
      <c r="AI272" s="11" t="s">
        <v>135</v>
      </c>
      <c r="AJ272" s="7" t="str">
        <v/>
      </c>
      <c r="AK272" s="7" t="str">
        <v/>
      </c>
      <c r="AM272" s="8" t="s">
        <v>115</v>
      </c>
      <c r="AN272" s="7">
        <f t="shared" si="118"/>
        <v>94</v>
      </c>
      <c r="AO272" s="10">
        <v>14.279</v>
      </c>
      <c r="AP272" s="11" t="s">
        <v>135</v>
      </c>
      <c r="AQ272" s="7" t="str">
        <v/>
      </c>
      <c r="AR272" s="7" t="str">
        <v/>
      </c>
      <c r="AT272" s="8" t="s">
        <v>115</v>
      </c>
      <c r="AU272" s="7">
        <f t="shared" si="119"/>
        <v>94</v>
      </c>
      <c r="AV272" s="10">
        <v>14.279</v>
      </c>
      <c r="AW272" s="11" t="s">
        <v>135</v>
      </c>
      <c r="AX272" s="7" t="str">
        <v/>
      </c>
      <c r="AY272" s="7" t="str">
        <v/>
      </c>
      <c r="BA272" s="8" t="s">
        <v>115</v>
      </c>
      <c r="BB272" s="7">
        <f t="shared" si="120"/>
        <v>94</v>
      </c>
      <c r="BC272" s="10">
        <v>14.279</v>
      </c>
      <c r="BD272" s="11" t="s">
        <v>135</v>
      </c>
      <c r="BE272" s="7" t="str">
        <v/>
      </c>
      <c r="BF272" s="7" t="str">
        <v/>
      </c>
      <c r="BH272" s="8" t="s">
        <v>115</v>
      </c>
      <c r="BI272" s="7">
        <f t="shared" si="121"/>
        <v>94</v>
      </c>
      <c r="BJ272" s="10">
        <v>14.279</v>
      </c>
      <c r="BK272" s="11" t="s">
        <v>135</v>
      </c>
      <c r="BL272" s="7" t="str">
        <v/>
      </c>
      <c r="BM272" s="7" t="str">
        <v/>
      </c>
      <c r="BO272" s="8" t="s">
        <v>115</v>
      </c>
      <c r="BP272" s="7">
        <f t="shared" si="122"/>
        <v>94</v>
      </c>
      <c r="BQ272" s="10">
        <v>14.279</v>
      </c>
      <c r="BR272" s="11" t="s">
        <v>135</v>
      </c>
      <c r="BS272" s="7" t="str">
        <v/>
      </c>
      <c r="BT272" s="7" t="str">
        <v/>
      </c>
      <c r="BV272" s="8" t="s">
        <v>115</v>
      </c>
      <c r="BW272" s="7">
        <f t="shared" si="123"/>
        <v>94</v>
      </c>
      <c r="BX272" s="10">
        <v>14.279</v>
      </c>
      <c r="BY272" s="11" t="s">
        <v>135</v>
      </c>
      <c r="BZ272" s="7" t="str">
        <v/>
      </c>
      <c r="CA272" s="7" t="str">
        <v/>
      </c>
      <c r="CC272" s="8" t="s">
        <v>115</v>
      </c>
      <c r="CD272" s="7">
        <f t="shared" si="124"/>
        <v>94</v>
      </c>
      <c r="CE272" s="10">
        <v>14.279</v>
      </c>
      <c r="CF272" s="11" t="s">
        <v>135</v>
      </c>
      <c r="CG272" s="7" t="str">
        <v/>
      </c>
      <c r="CH272" s="7" t="str">
        <v/>
      </c>
      <c r="CJ272" s="8" t="s">
        <v>115</v>
      </c>
      <c r="CK272" s="7">
        <f t="shared" si="125"/>
        <v>94</v>
      </c>
      <c r="CL272" s="10">
        <v>14.279</v>
      </c>
      <c r="CM272" s="11" t="s">
        <v>135</v>
      </c>
      <c r="CN272" s="7" t="str">
        <v/>
      </c>
      <c r="CO272" s="7" t="str">
        <v/>
      </c>
      <c r="CQ272" s="8" t="s">
        <v>115</v>
      </c>
      <c r="CR272" s="7">
        <f t="shared" si="126"/>
        <v>94</v>
      </c>
      <c r="CS272" s="10">
        <v>14.279</v>
      </c>
      <c r="CT272" s="11" t="s">
        <v>135</v>
      </c>
      <c r="CU272" s="7" t="str">
        <v/>
      </c>
      <c r="CV272" s="7" t="str">
        <v/>
      </c>
      <c r="CX272" s="8" t="s">
        <v>115</v>
      </c>
      <c r="CY272" s="7">
        <f t="shared" si="127"/>
        <v>94</v>
      </c>
      <c r="CZ272" s="10">
        <v>14.279</v>
      </c>
      <c r="DA272" s="11" t="s">
        <v>135</v>
      </c>
      <c r="DB272" s="7" t="str">
        <v/>
      </c>
      <c r="DC272" s="7" t="str">
        <v/>
      </c>
      <c r="DE272" s="8" t="s">
        <v>115</v>
      </c>
      <c r="DF272" s="7">
        <f t="shared" si="128"/>
        <v>94</v>
      </c>
      <c r="DG272" s="10">
        <v>14.279</v>
      </c>
      <c r="DH272" s="11" t="s">
        <v>135</v>
      </c>
      <c r="DI272" s="7" t="str">
        <v/>
      </c>
      <c r="DJ272" s="7" t="str">
        <v/>
      </c>
      <c r="DL272" s="8" t="s">
        <v>115</v>
      </c>
      <c r="DM272" s="7">
        <f t="shared" si="129"/>
        <v>94</v>
      </c>
      <c r="DN272" s="10">
        <v>14.279</v>
      </c>
      <c r="DO272" s="11" t="s">
        <v>135</v>
      </c>
      <c r="DP272" s="7" t="str">
        <v/>
      </c>
      <c r="DQ272" s="7" t="str">
        <v/>
      </c>
      <c r="DS272" s="8" t="s">
        <v>115</v>
      </c>
      <c r="DT272" s="7">
        <f t="shared" si="130"/>
        <v>94</v>
      </c>
      <c r="DU272" s="10">
        <v>14.279</v>
      </c>
      <c r="DV272" s="11" t="s">
        <v>135</v>
      </c>
      <c r="DW272" s="7" t="str">
        <v/>
      </c>
      <c r="DX272" s="7" t="str">
        <v/>
      </c>
      <c r="DZ272" s="8" t="s">
        <v>115</v>
      </c>
      <c r="EA272" s="7">
        <f t="shared" si="131"/>
        <v>94</v>
      </c>
      <c r="EB272" s="10">
        <v>14.279</v>
      </c>
      <c r="EC272" s="11" t="s">
        <v>135</v>
      </c>
      <c r="ED272" s="7" t="str">
        <v/>
      </c>
      <c r="EE272" s="7" t="str">
        <v/>
      </c>
      <c r="EG272" s="8" t="s">
        <v>115</v>
      </c>
      <c r="EH272" s="7">
        <f t="shared" si="132"/>
        <v>94</v>
      </c>
      <c r="EI272" s="10">
        <v>14.279</v>
      </c>
      <c r="EJ272" s="11" t="s">
        <v>135</v>
      </c>
      <c r="EK272" s="7" t="str">
        <v/>
      </c>
      <c r="EL272" s="7" t="str">
        <v/>
      </c>
      <c r="EN272" s="8" t="s">
        <v>115</v>
      </c>
      <c r="EO272" s="7">
        <f t="shared" si="133"/>
        <v>94</v>
      </c>
      <c r="EP272" s="10">
        <v>14.279</v>
      </c>
      <c r="EQ272" s="11" t="s">
        <v>135</v>
      </c>
      <c r="ER272" s="7" t="str">
        <v/>
      </c>
      <c r="ES272" s="7" t="str">
        <v/>
      </c>
      <c r="EU272" s="8" t="s">
        <v>115</v>
      </c>
      <c r="EV272" s="7">
        <f t="shared" si="134"/>
        <v>94</v>
      </c>
      <c r="EW272" s="10">
        <v>14.279</v>
      </c>
      <c r="EX272" s="11" t="s">
        <v>135</v>
      </c>
      <c r="EY272" s="7" t="str">
        <v/>
      </c>
      <c r="EZ272" s="7" t="str">
        <v/>
      </c>
      <c r="FB272" s="8" t="s">
        <v>115</v>
      </c>
      <c r="FC272" s="7">
        <f t="shared" si="135"/>
        <v>94</v>
      </c>
      <c r="FD272" s="10">
        <v>14.279</v>
      </c>
      <c r="FE272" s="11" t="s">
        <v>135</v>
      </c>
      <c r="FF272" s="7" t="str">
        <v/>
      </c>
      <c r="FG272" s="7" t="str">
        <v/>
      </c>
      <c r="FI272" s="8" t="s">
        <v>115</v>
      </c>
      <c r="FJ272" s="7">
        <f t="shared" si="136"/>
        <v>94</v>
      </c>
      <c r="FK272" s="10">
        <v>14.279</v>
      </c>
      <c r="FL272" s="11" t="s">
        <v>135</v>
      </c>
      <c r="FM272" s="7" t="str">
        <v/>
      </c>
      <c r="FN272" s="7" t="str">
        <v/>
      </c>
      <c r="FP272" s="8" t="s">
        <v>115</v>
      </c>
      <c r="FQ272" s="7">
        <f t="shared" si="137"/>
        <v>94</v>
      </c>
      <c r="FR272" s="10">
        <v>14.279</v>
      </c>
      <c r="FS272" s="11" t="s">
        <v>135</v>
      </c>
      <c r="FT272" s="7" t="str">
        <v/>
      </c>
      <c r="FU272" s="7" t="str">
        <v/>
      </c>
      <c r="FW272" s="8" t="s">
        <v>115</v>
      </c>
      <c r="FX272" s="7">
        <f t="shared" si="138"/>
        <v>94</v>
      </c>
      <c r="FY272" s="10">
        <v>14.279</v>
      </c>
      <c r="FZ272" s="11" t="s">
        <v>135</v>
      </c>
      <c r="GA272" s="7" t="str">
        <v/>
      </c>
      <c r="GB272" s="7" t="str">
        <v/>
      </c>
    </row>
    <row r="273" spans="2:184" ht="15.75" x14ac:dyDescent="0.25">
      <c r="B273" s="82">
        <f t="shared" si="139"/>
        <v>18278</v>
      </c>
      <c r="C273" s="8" t="s">
        <v>115</v>
      </c>
      <c r="D273" s="7">
        <f t="shared" si="113"/>
        <v>94</v>
      </c>
      <c r="E273" s="10">
        <v>18.277999999999999</v>
      </c>
      <c r="F273" s="11" t="s">
        <v>132</v>
      </c>
      <c r="G273" s="7" t="str">
        <v/>
      </c>
      <c r="H273" s="7" t="str">
        <v/>
      </c>
      <c r="J273" s="16">
        <f t="shared" si="142"/>
        <v>18278</v>
      </c>
      <c r="K273" s="8" t="s">
        <v>115</v>
      </c>
      <c r="L273" s="7">
        <f t="shared" si="114"/>
        <v>94</v>
      </c>
      <c r="M273" s="10">
        <v>18.277999999999999</v>
      </c>
      <c r="N273" s="11" t="s">
        <v>132</v>
      </c>
      <c r="O273" s="7" t="str">
        <v/>
      </c>
      <c r="P273" s="7" t="str">
        <v/>
      </c>
      <c r="R273" s="8" t="s">
        <v>115</v>
      </c>
      <c r="S273" s="7">
        <f t="shared" si="115"/>
        <v>94</v>
      </c>
      <c r="T273" s="10">
        <v>18.277999999999999</v>
      </c>
      <c r="U273" s="11" t="s">
        <v>132</v>
      </c>
      <c r="V273" s="7" t="str">
        <v/>
      </c>
      <c r="W273" s="7" t="str">
        <v/>
      </c>
      <c r="Y273" s="8" t="s">
        <v>115</v>
      </c>
      <c r="Z273" s="7">
        <f t="shared" si="116"/>
        <v>94</v>
      </c>
      <c r="AA273" s="10">
        <v>18.277999999999999</v>
      </c>
      <c r="AB273" s="11" t="s">
        <v>132</v>
      </c>
      <c r="AC273" s="7" t="str">
        <v/>
      </c>
      <c r="AD273" s="7" t="str">
        <v/>
      </c>
      <c r="AF273" s="8" t="s">
        <v>115</v>
      </c>
      <c r="AG273" s="7">
        <f t="shared" si="117"/>
        <v>94</v>
      </c>
      <c r="AH273" s="10">
        <v>18.277999999999999</v>
      </c>
      <c r="AI273" s="11" t="s">
        <v>132</v>
      </c>
      <c r="AJ273" s="7" t="str">
        <v/>
      </c>
      <c r="AK273" s="7" t="str">
        <v/>
      </c>
      <c r="AM273" s="8" t="s">
        <v>115</v>
      </c>
      <c r="AN273" s="7">
        <f t="shared" si="118"/>
        <v>94</v>
      </c>
      <c r="AO273" s="10">
        <v>18.277999999999999</v>
      </c>
      <c r="AP273" s="11" t="s">
        <v>132</v>
      </c>
      <c r="AQ273" s="7" t="str">
        <v/>
      </c>
      <c r="AR273" s="7" t="str">
        <v/>
      </c>
      <c r="AT273" s="8" t="s">
        <v>115</v>
      </c>
      <c r="AU273" s="7">
        <f t="shared" si="119"/>
        <v>94</v>
      </c>
      <c r="AV273" s="10">
        <v>18.277999999999999</v>
      </c>
      <c r="AW273" s="11" t="s">
        <v>132</v>
      </c>
      <c r="AX273" s="7" t="str">
        <v/>
      </c>
      <c r="AY273" s="7" t="str">
        <v/>
      </c>
      <c r="BA273" s="8" t="s">
        <v>115</v>
      </c>
      <c r="BB273" s="7">
        <f t="shared" si="120"/>
        <v>94</v>
      </c>
      <c r="BC273" s="10">
        <v>18.277999999999999</v>
      </c>
      <c r="BD273" s="11" t="s">
        <v>132</v>
      </c>
      <c r="BE273" s="7" t="str">
        <v/>
      </c>
      <c r="BF273" s="7" t="str">
        <v/>
      </c>
      <c r="BH273" s="8" t="s">
        <v>115</v>
      </c>
      <c r="BI273" s="7">
        <f t="shared" si="121"/>
        <v>94</v>
      </c>
      <c r="BJ273" s="10">
        <v>18.277999999999999</v>
      </c>
      <c r="BK273" s="11" t="s">
        <v>132</v>
      </c>
      <c r="BL273" s="7" t="str">
        <v/>
      </c>
      <c r="BM273" s="7" t="str">
        <v/>
      </c>
      <c r="BO273" s="8" t="s">
        <v>115</v>
      </c>
      <c r="BP273" s="7">
        <f t="shared" si="122"/>
        <v>94</v>
      </c>
      <c r="BQ273" s="10">
        <v>18.277999999999999</v>
      </c>
      <c r="BR273" s="11" t="s">
        <v>132</v>
      </c>
      <c r="BS273" s="7" t="str">
        <v/>
      </c>
      <c r="BT273" s="7" t="str">
        <v/>
      </c>
      <c r="BV273" s="8" t="s">
        <v>115</v>
      </c>
      <c r="BW273" s="7">
        <f t="shared" si="123"/>
        <v>94</v>
      </c>
      <c r="BX273" s="10">
        <v>18.277999999999999</v>
      </c>
      <c r="BY273" s="11" t="s">
        <v>132</v>
      </c>
      <c r="BZ273" s="7" t="str">
        <v/>
      </c>
      <c r="CA273" s="7" t="str">
        <v/>
      </c>
      <c r="CC273" s="8" t="s">
        <v>115</v>
      </c>
      <c r="CD273" s="7">
        <f t="shared" si="124"/>
        <v>94</v>
      </c>
      <c r="CE273" s="10">
        <v>18.277999999999999</v>
      </c>
      <c r="CF273" s="11" t="s">
        <v>132</v>
      </c>
      <c r="CG273" s="7" t="str">
        <v/>
      </c>
      <c r="CH273" s="7" t="str">
        <v/>
      </c>
      <c r="CJ273" s="8" t="s">
        <v>115</v>
      </c>
      <c r="CK273" s="7">
        <f t="shared" si="125"/>
        <v>94</v>
      </c>
      <c r="CL273" s="10">
        <v>18.277999999999999</v>
      </c>
      <c r="CM273" s="11" t="s">
        <v>132</v>
      </c>
      <c r="CN273" s="7" t="str">
        <v/>
      </c>
      <c r="CO273" s="7" t="str">
        <v/>
      </c>
      <c r="CQ273" s="8" t="s">
        <v>115</v>
      </c>
      <c r="CR273" s="7">
        <f t="shared" si="126"/>
        <v>94</v>
      </c>
      <c r="CS273" s="10">
        <v>18.277999999999999</v>
      </c>
      <c r="CT273" s="11" t="s">
        <v>132</v>
      </c>
      <c r="CU273" s="7" t="str">
        <v/>
      </c>
      <c r="CV273" s="7" t="str">
        <v/>
      </c>
      <c r="CX273" s="8" t="s">
        <v>115</v>
      </c>
      <c r="CY273" s="7">
        <f t="shared" si="127"/>
        <v>94</v>
      </c>
      <c r="CZ273" s="10">
        <v>18.277999999999999</v>
      </c>
      <c r="DA273" s="11" t="s">
        <v>132</v>
      </c>
      <c r="DB273" s="7" t="str">
        <v/>
      </c>
      <c r="DC273" s="7" t="str">
        <v/>
      </c>
      <c r="DE273" s="8" t="s">
        <v>115</v>
      </c>
      <c r="DF273" s="7">
        <f t="shared" si="128"/>
        <v>94</v>
      </c>
      <c r="DG273" s="10">
        <v>18.277999999999999</v>
      </c>
      <c r="DH273" s="11" t="s">
        <v>132</v>
      </c>
      <c r="DI273" s="7" t="str">
        <v/>
      </c>
      <c r="DJ273" s="7" t="str">
        <v/>
      </c>
      <c r="DL273" s="8" t="s">
        <v>115</v>
      </c>
      <c r="DM273" s="7">
        <f t="shared" si="129"/>
        <v>94</v>
      </c>
      <c r="DN273" s="10">
        <v>18.277999999999999</v>
      </c>
      <c r="DO273" s="11" t="s">
        <v>132</v>
      </c>
      <c r="DP273" s="7" t="str">
        <v/>
      </c>
      <c r="DQ273" s="7" t="str">
        <v/>
      </c>
      <c r="DS273" s="8" t="s">
        <v>115</v>
      </c>
      <c r="DT273" s="7">
        <f t="shared" si="130"/>
        <v>94</v>
      </c>
      <c r="DU273" s="10">
        <v>18.277999999999999</v>
      </c>
      <c r="DV273" s="11" t="s">
        <v>132</v>
      </c>
      <c r="DW273" s="7" t="str">
        <v/>
      </c>
      <c r="DX273" s="7" t="str">
        <v/>
      </c>
      <c r="DZ273" s="8" t="s">
        <v>115</v>
      </c>
      <c r="EA273" s="7">
        <f t="shared" si="131"/>
        <v>94</v>
      </c>
      <c r="EB273" s="10">
        <v>18.277999999999999</v>
      </c>
      <c r="EC273" s="11" t="s">
        <v>132</v>
      </c>
      <c r="ED273" s="7" t="str">
        <v/>
      </c>
      <c r="EE273" s="7" t="str">
        <v/>
      </c>
      <c r="EG273" s="8" t="s">
        <v>115</v>
      </c>
      <c r="EH273" s="7">
        <f t="shared" si="132"/>
        <v>94</v>
      </c>
      <c r="EI273" s="10">
        <v>18.277999999999999</v>
      </c>
      <c r="EJ273" s="11" t="s">
        <v>132</v>
      </c>
      <c r="EK273" s="7" t="str">
        <v/>
      </c>
      <c r="EL273" s="7" t="str">
        <v/>
      </c>
      <c r="EN273" s="8" t="s">
        <v>115</v>
      </c>
      <c r="EO273" s="7">
        <f t="shared" si="133"/>
        <v>94</v>
      </c>
      <c r="EP273" s="10">
        <v>18.277999999999999</v>
      </c>
      <c r="EQ273" s="11" t="s">
        <v>132</v>
      </c>
      <c r="ER273" s="7" t="str">
        <v/>
      </c>
      <c r="ES273" s="7" t="str">
        <v/>
      </c>
      <c r="EU273" s="8" t="s">
        <v>115</v>
      </c>
      <c r="EV273" s="7">
        <f t="shared" si="134"/>
        <v>94</v>
      </c>
      <c r="EW273" s="10">
        <v>18.277999999999999</v>
      </c>
      <c r="EX273" s="11" t="s">
        <v>132</v>
      </c>
      <c r="EY273" s="7" t="str">
        <v/>
      </c>
      <c r="EZ273" s="7" t="str">
        <v/>
      </c>
      <c r="FB273" s="8" t="s">
        <v>115</v>
      </c>
      <c r="FC273" s="7">
        <f t="shared" si="135"/>
        <v>94</v>
      </c>
      <c r="FD273" s="10">
        <v>18.277999999999999</v>
      </c>
      <c r="FE273" s="11" t="s">
        <v>132</v>
      </c>
      <c r="FF273" s="7" t="str">
        <v/>
      </c>
      <c r="FG273" s="7" t="str">
        <v/>
      </c>
      <c r="FI273" s="8" t="s">
        <v>115</v>
      </c>
      <c r="FJ273" s="7">
        <f t="shared" si="136"/>
        <v>94</v>
      </c>
      <c r="FK273" s="10">
        <v>18.277999999999999</v>
      </c>
      <c r="FL273" s="11" t="s">
        <v>132</v>
      </c>
      <c r="FM273" s="7" t="str">
        <v/>
      </c>
      <c r="FN273" s="7" t="str">
        <v/>
      </c>
      <c r="FP273" s="8" t="s">
        <v>115</v>
      </c>
      <c r="FQ273" s="7">
        <f t="shared" si="137"/>
        <v>94</v>
      </c>
      <c r="FR273" s="10">
        <v>18.277999999999999</v>
      </c>
      <c r="FS273" s="11" t="s">
        <v>132</v>
      </c>
      <c r="FT273" s="7" t="str">
        <v/>
      </c>
      <c r="FU273" s="7" t="str">
        <v/>
      </c>
      <c r="FW273" s="8" t="s">
        <v>115</v>
      </c>
      <c r="FX273" s="7">
        <f t="shared" si="138"/>
        <v>94</v>
      </c>
      <c r="FY273" s="10">
        <v>18.277999999999999</v>
      </c>
      <c r="FZ273" s="11" t="s">
        <v>132</v>
      </c>
      <c r="GA273" s="7" t="str">
        <v/>
      </c>
      <c r="GB273" s="7" t="str">
        <v/>
      </c>
    </row>
    <row r="274" spans="2:184" ht="15" customHeight="1" x14ac:dyDescent="0.25">
      <c r="B274" s="82">
        <f t="shared" si="139"/>
        <v>103553</v>
      </c>
      <c r="C274" s="8" t="s">
        <v>115</v>
      </c>
      <c r="D274" s="7">
        <f t="shared" si="113"/>
        <v>94</v>
      </c>
      <c r="E274" s="10">
        <v>103.553</v>
      </c>
      <c r="F274" s="11" t="s">
        <v>133</v>
      </c>
      <c r="G274" s="7" t="str">
        <v/>
      </c>
      <c r="H274" s="7" t="str">
        <v/>
      </c>
      <c r="J274" s="16">
        <f t="shared" si="142"/>
        <v>103553</v>
      </c>
      <c r="K274" s="8" t="s">
        <v>115</v>
      </c>
      <c r="L274" s="7">
        <f t="shared" si="114"/>
        <v>94</v>
      </c>
      <c r="M274" s="10">
        <v>103.553</v>
      </c>
      <c r="N274" s="11" t="s">
        <v>133</v>
      </c>
      <c r="O274" s="7" t="str">
        <v/>
      </c>
      <c r="P274" s="7" t="str">
        <v/>
      </c>
      <c r="R274" s="8" t="s">
        <v>115</v>
      </c>
      <c r="S274" s="7">
        <f t="shared" si="115"/>
        <v>94</v>
      </c>
      <c r="T274" s="10">
        <v>103.553</v>
      </c>
      <c r="U274" s="11" t="s">
        <v>133</v>
      </c>
      <c r="V274" s="7" t="str">
        <v/>
      </c>
      <c r="W274" s="7" t="str">
        <v/>
      </c>
      <c r="Y274" s="8" t="s">
        <v>115</v>
      </c>
      <c r="Z274" s="7">
        <f t="shared" si="116"/>
        <v>94</v>
      </c>
      <c r="AA274" s="10">
        <v>103.553</v>
      </c>
      <c r="AB274" s="11" t="s">
        <v>133</v>
      </c>
      <c r="AC274" s="7" t="str">
        <v/>
      </c>
      <c r="AD274" s="7" t="str">
        <v/>
      </c>
      <c r="AF274" s="8" t="s">
        <v>115</v>
      </c>
      <c r="AG274" s="7">
        <f t="shared" si="117"/>
        <v>94</v>
      </c>
      <c r="AH274" s="10">
        <v>103.553</v>
      </c>
      <c r="AI274" s="11" t="s">
        <v>133</v>
      </c>
      <c r="AJ274" s="7" t="str">
        <v/>
      </c>
      <c r="AK274" s="7" t="str">
        <v/>
      </c>
      <c r="AM274" s="8" t="s">
        <v>115</v>
      </c>
      <c r="AN274" s="7">
        <f t="shared" si="118"/>
        <v>94</v>
      </c>
      <c r="AO274" s="10">
        <v>103.553</v>
      </c>
      <c r="AP274" s="11" t="s">
        <v>133</v>
      </c>
      <c r="AQ274" s="7" t="str">
        <v/>
      </c>
      <c r="AR274" s="7" t="str">
        <v/>
      </c>
      <c r="AT274" s="8" t="s">
        <v>115</v>
      </c>
      <c r="AU274" s="7">
        <f t="shared" si="119"/>
        <v>94</v>
      </c>
      <c r="AV274" s="10">
        <v>103.553</v>
      </c>
      <c r="AW274" s="11" t="s">
        <v>133</v>
      </c>
      <c r="AX274" s="7" t="str">
        <v/>
      </c>
      <c r="AY274" s="7" t="str">
        <v/>
      </c>
      <c r="BA274" s="8" t="s">
        <v>115</v>
      </c>
      <c r="BB274" s="7">
        <f t="shared" si="120"/>
        <v>94</v>
      </c>
      <c r="BC274" s="10">
        <v>103.553</v>
      </c>
      <c r="BD274" s="11" t="s">
        <v>133</v>
      </c>
      <c r="BE274" s="7" t="str">
        <v/>
      </c>
      <c r="BF274" s="7" t="str">
        <v/>
      </c>
      <c r="BH274" s="8" t="s">
        <v>115</v>
      </c>
      <c r="BI274" s="7">
        <f t="shared" si="121"/>
        <v>94</v>
      </c>
      <c r="BJ274" s="10">
        <v>103.553</v>
      </c>
      <c r="BK274" s="11" t="s">
        <v>133</v>
      </c>
      <c r="BL274" s="7" t="str">
        <v/>
      </c>
      <c r="BM274" s="7" t="str">
        <v/>
      </c>
      <c r="BO274" s="8" t="s">
        <v>115</v>
      </c>
      <c r="BP274" s="7">
        <f t="shared" si="122"/>
        <v>94</v>
      </c>
      <c r="BQ274" s="10">
        <v>103.553</v>
      </c>
      <c r="BR274" s="11" t="s">
        <v>133</v>
      </c>
      <c r="BS274" s="7" t="str">
        <v/>
      </c>
      <c r="BT274" s="7" t="str">
        <v/>
      </c>
      <c r="BV274" s="8" t="s">
        <v>115</v>
      </c>
      <c r="BW274" s="7">
        <f t="shared" si="123"/>
        <v>94</v>
      </c>
      <c r="BX274" s="10">
        <v>103.553</v>
      </c>
      <c r="BY274" s="11" t="s">
        <v>133</v>
      </c>
      <c r="BZ274" s="7" t="str">
        <v/>
      </c>
      <c r="CA274" s="7" t="str">
        <v/>
      </c>
      <c r="CC274" s="8" t="s">
        <v>115</v>
      </c>
      <c r="CD274" s="7">
        <f t="shared" si="124"/>
        <v>94</v>
      </c>
      <c r="CE274" s="10">
        <v>103.553</v>
      </c>
      <c r="CF274" s="11" t="s">
        <v>133</v>
      </c>
      <c r="CG274" s="7" t="str">
        <v/>
      </c>
      <c r="CH274" s="7" t="str">
        <v/>
      </c>
      <c r="CJ274" s="8" t="s">
        <v>115</v>
      </c>
      <c r="CK274" s="7">
        <f t="shared" si="125"/>
        <v>94</v>
      </c>
      <c r="CL274" s="10">
        <v>103.553</v>
      </c>
      <c r="CM274" s="11" t="s">
        <v>133</v>
      </c>
      <c r="CN274" s="7" t="str">
        <v/>
      </c>
      <c r="CO274" s="7" t="str">
        <v/>
      </c>
      <c r="CQ274" s="8" t="s">
        <v>115</v>
      </c>
      <c r="CR274" s="7">
        <f t="shared" si="126"/>
        <v>94</v>
      </c>
      <c r="CS274" s="10">
        <v>103.553</v>
      </c>
      <c r="CT274" s="11" t="s">
        <v>133</v>
      </c>
      <c r="CU274" s="7" t="str">
        <v/>
      </c>
      <c r="CV274" s="7" t="str">
        <v/>
      </c>
      <c r="CX274" s="8" t="s">
        <v>115</v>
      </c>
      <c r="CY274" s="7">
        <f t="shared" si="127"/>
        <v>94</v>
      </c>
      <c r="CZ274" s="10">
        <v>103.553</v>
      </c>
      <c r="DA274" s="11" t="s">
        <v>133</v>
      </c>
      <c r="DB274" s="7" t="str">
        <v/>
      </c>
      <c r="DC274" s="7" t="str">
        <v/>
      </c>
      <c r="DE274" s="8" t="s">
        <v>115</v>
      </c>
      <c r="DF274" s="7">
        <f t="shared" si="128"/>
        <v>94</v>
      </c>
      <c r="DG274" s="10">
        <v>103.553</v>
      </c>
      <c r="DH274" s="11" t="s">
        <v>133</v>
      </c>
      <c r="DI274" s="7" t="str">
        <v/>
      </c>
      <c r="DJ274" s="7" t="str">
        <v/>
      </c>
      <c r="DL274" s="8" t="s">
        <v>115</v>
      </c>
      <c r="DM274" s="7">
        <f t="shared" si="129"/>
        <v>94</v>
      </c>
      <c r="DN274" s="10">
        <v>103.553</v>
      </c>
      <c r="DO274" s="11" t="s">
        <v>133</v>
      </c>
      <c r="DP274" s="7" t="str">
        <v/>
      </c>
      <c r="DQ274" s="7" t="str">
        <v/>
      </c>
      <c r="DS274" s="8" t="s">
        <v>115</v>
      </c>
      <c r="DT274" s="7">
        <f t="shared" si="130"/>
        <v>94</v>
      </c>
      <c r="DU274" s="10">
        <v>103.553</v>
      </c>
      <c r="DV274" s="11" t="s">
        <v>133</v>
      </c>
      <c r="DW274" s="7" t="str">
        <v/>
      </c>
      <c r="DX274" s="7" t="str">
        <v/>
      </c>
      <c r="DZ274" s="8" t="s">
        <v>115</v>
      </c>
      <c r="EA274" s="7">
        <f t="shared" si="131"/>
        <v>94</v>
      </c>
      <c r="EB274" s="10">
        <v>103.553</v>
      </c>
      <c r="EC274" s="11" t="s">
        <v>133</v>
      </c>
      <c r="ED274" s="7" t="str">
        <v/>
      </c>
      <c r="EE274" s="7" t="str">
        <v/>
      </c>
      <c r="EG274" s="8" t="s">
        <v>115</v>
      </c>
      <c r="EH274" s="7">
        <f t="shared" si="132"/>
        <v>94</v>
      </c>
      <c r="EI274" s="10">
        <v>103.553</v>
      </c>
      <c r="EJ274" s="11" t="s">
        <v>133</v>
      </c>
      <c r="EK274" s="7" t="str">
        <v/>
      </c>
      <c r="EL274" s="7" t="str">
        <v/>
      </c>
      <c r="EN274" s="8" t="s">
        <v>115</v>
      </c>
      <c r="EO274" s="7">
        <f t="shared" si="133"/>
        <v>94</v>
      </c>
      <c r="EP274" s="10">
        <v>103.553</v>
      </c>
      <c r="EQ274" s="11" t="s">
        <v>133</v>
      </c>
      <c r="ER274" s="7" t="str">
        <v/>
      </c>
      <c r="ES274" s="7" t="str">
        <v/>
      </c>
      <c r="EU274" s="8" t="s">
        <v>115</v>
      </c>
      <c r="EV274" s="7">
        <f t="shared" si="134"/>
        <v>94</v>
      </c>
      <c r="EW274" s="10">
        <v>103.553</v>
      </c>
      <c r="EX274" s="11" t="s">
        <v>133</v>
      </c>
      <c r="EY274" s="7" t="str">
        <v/>
      </c>
      <c r="EZ274" s="7" t="str">
        <v/>
      </c>
      <c r="FB274" s="8" t="s">
        <v>115</v>
      </c>
      <c r="FC274" s="7">
        <f t="shared" si="135"/>
        <v>94</v>
      </c>
      <c r="FD274" s="10">
        <v>103.553</v>
      </c>
      <c r="FE274" s="11" t="s">
        <v>133</v>
      </c>
      <c r="FF274" s="7" t="str">
        <v/>
      </c>
      <c r="FG274" s="7" t="str">
        <v/>
      </c>
      <c r="FI274" s="8" t="s">
        <v>115</v>
      </c>
      <c r="FJ274" s="7">
        <f t="shared" si="136"/>
        <v>94</v>
      </c>
      <c r="FK274" s="10">
        <v>103.553</v>
      </c>
      <c r="FL274" s="11" t="s">
        <v>133</v>
      </c>
      <c r="FM274" s="7" t="str">
        <v/>
      </c>
      <c r="FN274" s="7" t="str">
        <v/>
      </c>
      <c r="FP274" s="8" t="s">
        <v>115</v>
      </c>
      <c r="FQ274" s="7">
        <f t="shared" si="137"/>
        <v>94</v>
      </c>
      <c r="FR274" s="10">
        <v>103.553</v>
      </c>
      <c r="FS274" s="11" t="s">
        <v>133</v>
      </c>
      <c r="FT274" s="7" t="str">
        <v/>
      </c>
      <c r="FU274" s="7" t="str">
        <v/>
      </c>
      <c r="FW274" s="8" t="s">
        <v>115</v>
      </c>
      <c r="FX274" s="7">
        <f t="shared" si="138"/>
        <v>94</v>
      </c>
      <c r="FY274" s="10">
        <v>103.553</v>
      </c>
      <c r="FZ274" s="11" t="s">
        <v>133</v>
      </c>
      <c r="GA274" s="7" t="str">
        <v/>
      </c>
      <c r="GB274" s="7" t="str">
        <v/>
      </c>
    </row>
    <row r="275" spans="2:184" ht="15.75" x14ac:dyDescent="0.25">
      <c r="C275" s="11"/>
      <c r="E275" s="10"/>
    </row>
    <row r="276" spans="2:184" ht="15.75" x14ac:dyDescent="0.25">
      <c r="C276" s="11"/>
      <c r="E276" s="13"/>
    </row>
    <row r="277" spans="2:184" ht="15.75" x14ac:dyDescent="0.25">
      <c r="C277" s="11"/>
      <c r="E277" s="13"/>
    </row>
    <row r="278" spans="2:184" ht="15.75" x14ac:dyDescent="0.25">
      <c r="C278" s="11"/>
      <c r="E278" s="13"/>
    </row>
    <row r="279" spans="2:184" ht="15.75" x14ac:dyDescent="0.25">
      <c r="C279" s="11"/>
      <c r="E279" s="13"/>
    </row>
    <row r="280" spans="2:184" ht="15.75" x14ac:dyDescent="0.25">
      <c r="C280" s="11"/>
      <c r="E280" s="13"/>
    </row>
    <row r="281" spans="2:184" ht="15.75" x14ac:dyDescent="0.25">
      <c r="C281" s="11"/>
      <c r="E281" s="13"/>
    </row>
    <row r="282" spans="2:184" ht="15.75" x14ac:dyDescent="0.25">
      <c r="C282" s="11"/>
      <c r="E282" s="13"/>
    </row>
    <row r="283" spans="2:184" ht="15.75" x14ac:dyDescent="0.25">
      <c r="C283" s="11"/>
      <c r="E283" s="13"/>
    </row>
    <row r="284" spans="2:184" ht="15.75" x14ac:dyDescent="0.25">
      <c r="B284" s="7" t="s">
        <v>160</v>
      </c>
      <c r="C284" s="7" t="s">
        <v>117</v>
      </c>
      <c r="D284" s="8">
        <v>1</v>
      </c>
      <c r="E284" s="13"/>
    </row>
    <row r="285" spans="2:184" ht="15.75" x14ac:dyDescent="0.25">
      <c r="B285" s="7" t="s">
        <v>161</v>
      </c>
      <c r="C285" s="7" t="s">
        <v>118</v>
      </c>
      <c r="D285" s="8">
        <v>2</v>
      </c>
      <c r="E285" s="13"/>
    </row>
    <row r="286" spans="2:184" ht="15.75" x14ac:dyDescent="0.25">
      <c r="B286" s="7" t="s">
        <v>162</v>
      </c>
      <c r="C286" s="7" t="s">
        <v>119</v>
      </c>
      <c r="D286" s="8">
        <v>3</v>
      </c>
      <c r="E286" s="13"/>
    </row>
    <row r="287" spans="2:184" ht="15.75" x14ac:dyDescent="0.25">
      <c r="B287" s="7" t="s">
        <v>163</v>
      </c>
      <c r="C287" s="7" t="s">
        <v>120</v>
      </c>
      <c r="D287" s="8">
        <v>4</v>
      </c>
      <c r="E287" s="13"/>
    </row>
    <row r="288" spans="2:184" ht="15.75" x14ac:dyDescent="0.25">
      <c r="B288" s="7" t="s">
        <v>197</v>
      </c>
      <c r="C288" s="7" t="s">
        <v>121</v>
      </c>
      <c r="D288" s="8">
        <v>5</v>
      </c>
      <c r="E288" s="13"/>
    </row>
    <row r="289" spans="2:5" ht="15.75" x14ac:dyDescent="0.25">
      <c r="B289" s="7" t="s">
        <v>198</v>
      </c>
      <c r="C289" s="7" t="s">
        <v>71</v>
      </c>
      <c r="D289" s="8">
        <v>6</v>
      </c>
      <c r="E289" s="13"/>
    </row>
    <row r="290" spans="2:5" ht="15.75" x14ac:dyDescent="0.25">
      <c r="B290" s="7" t="s">
        <v>199</v>
      </c>
      <c r="C290" s="7" t="s">
        <v>122</v>
      </c>
      <c r="D290" s="8">
        <v>7</v>
      </c>
      <c r="E290" s="13"/>
    </row>
    <row r="291" spans="2:5" ht="15.75" x14ac:dyDescent="0.25">
      <c r="B291" s="7" t="s">
        <v>201</v>
      </c>
      <c r="C291" s="7" t="s">
        <v>200</v>
      </c>
      <c r="D291" s="8">
        <v>8</v>
      </c>
      <c r="E291" s="13"/>
    </row>
    <row r="292" spans="2:5" ht="15.75" x14ac:dyDescent="0.25">
      <c r="B292" s="7" t="s">
        <v>263</v>
      </c>
      <c r="C292" s="7" t="s">
        <v>123</v>
      </c>
      <c r="D292" s="8">
        <v>9</v>
      </c>
      <c r="E292" s="13"/>
    </row>
    <row r="293" spans="2:5" ht="15.75" x14ac:dyDescent="0.25">
      <c r="B293" s="7" t="s">
        <v>204</v>
      </c>
      <c r="C293" s="7" t="s">
        <v>124</v>
      </c>
      <c r="D293" s="8">
        <v>10</v>
      </c>
      <c r="E293" s="13"/>
    </row>
    <row r="294" spans="2:5" ht="15.75" x14ac:dyDescent="0.25">
      <c r="B294" s="7" t="s">
        <v>202</v>
      </c>
      <c r="C294" s="7" t="s">
        <v>125</v>
      </c>
      <c r="D294" s="8">
        <v>11</v>
      </c>
      <c r="E294" s="13"/>
    </row>
    <row r="295" spans="2:5" ht="15.75" x14ac:dyDescent="0.25">
      <c r="B295" s="7" t="s">
        <v>203</v>
      </c>
      <c r="C295" s="7" t="s">
        <v>126</v>
      </c>
      <c r="D295" s="8">
        <v>12</v>
      </c>
      <c r="E295" s="13"/>
    </row>
    <row r="296" spans="2:5" ht="15.75" x14ac:dyDescent="0.25">
      <c r="B296" s="7" t="s">
        <v>164</v>
      </c>
      <c r="C296" s="2" t="s">
        <v>2</v>
      </c>
      <c r="D296" s="8">
        <v>13</v>
      </c>
      <c r="E296" s="13"/>
    </row>
    <row r="297" spans="2:5" ht="15.75" x14ac:dyDescent="0.25">
      <c r="B297" s="7" t="s">
        <v>264</v>
      </c>
      <c r="C297" s="2" t="s">
        <v>5</v>
      </c>
      <c r="D297" s="8">
        <v>14</v>
      </c>
      <c r="E297" s="13"/>
    </row>
    <row r="298" spans="2:5" ht="15.75" x14ac:dyDescent="0.25">
      <c r="B298" s="7" t="s">
        <v>165</v>
      </c>
      <c r="C298" s="2" t="s">
        <v>3</v>
      </c>
      <c r="D298" s="8">
        <v>15</v>
      </c>
      <c r="E298" s="13"/>
    </row>
    <row r="299" spans="2:5" ht="15" customHeight="1" x14ac:dyDescent="0.25">
      <c r="B299" s="7" t="s">
        <v>166</v>
      </c>
      <c r="C299" s="2" t="s">
        <v>4</v>
      </c>
      <c r="D299" s="8">
        <v>16</v>
      </c>
      <c r="E299" s="13"/>
    </row>
    <row r="300" spans="2:5" ht="15" customHeight="1" x14ac:dyDescent="0.25">
      <c r="B300" s="7" t="s">
        <v>167</v>
      </c>
      <c r="C300" s="2" t="s">
        <v>6</v>
      </c>
      <c r="D300" s="8">
        <v>17</v>
      </c>
    </row>
    <row r="301" spans="2:5" ht="15" customHeight="1" x14ac:dyDescent="0.25">
      <c r="B301" s="7" t="s">
        <v>168</v>
      </c>
      <c r="C301" s="2" t="s">
        <v>7</v>
      </c>
      <c r="D301" s="8">
        <v>18</v>
      </c>
    </row>
    <row r="302" spans="2:5" ht="15" customHeight="1" x14ac:dyDescent="0.25">
      <c r="B302" s="7" t="s">
        <v>169</v>
      </c>
      <c r="C302" s="2" t="s">
        <v>8</v>
      </c>
      <c r="D302" s="8">
        <v>19</v>
      </c>
    </row>
    <row r="303" spans="2:5" ht="15" customHeight="1" x14ac:dyDescent="0.25">
      <c r="B303" s="7" t="s">
        <v>170</v>
      </c>
      <c r="C303" s="2" t="s">
        <v>9</v>
      </c>
      <c r="D303" s="8">
        <v>20</v>
      </c>
    </row>
    <row r="304" spans="2:5" ht="15" customHeight="1" x14ac:dyDescent="0.25">
      <c r="B304" s="7" t="s">
        <v>265</v>
      </c>
      <c r="C304" s="2" t="s">
        <v>10</v>
      </c>
      <c r="D304" s="8">
        <v>21</v>
      </c>
    </row>
    <row r="305" spans="2:4" ht="15" customHeight="1" x14ac:dyDescent="0.25">
      <c r="B305" s="7" t="s">
        <v>171</v>
      </c>
      <c r="C305" s="2" t="s">
        <v>11</v>
      </c>
      <c r="D305" s="8">
        <v>22</v>
      </c>
    </row>
    <row r="306" spans="2:4" ht="15" customHeight="1" x14ac:dyDescent="0.25">
      <c r="B306" s="7" t="s">
        <v>172</v>
      </c>
      <c r="C306" s="2" t="s">
        <v>12</v>
      </c>
      <c r="D306" s="8">
        <v>23</v>
      </c>
    </row>
    <row r="307" spans="2:4" ht="15" customHeight="1" x14ac:dyDescent="0.25">
      <c r="B307" s="7" t="s">
        <v>256</v>
      </c>
      <c r="C307" s="2" t="s">
        <v>13</v>
      </c>
      <c r="D307" s="8">
        <v>24</v>
      </c>
    </row>
    <row r="308" spans="2:4" ht="15" customHeight="1" x14ac:dyDescent="0.25">
      <c r="B308" s="7" t="s">
        <v>257</v>
      </c>
      <c r="C308" s="2" t="s">
        <v>14</v>
      </c>
      <c r="D308" s="8">
        <v>25</v>
      </c>
    </row>
    <row r="309" spans="2:4" ht="15" customHeight="1" x14ac:dyDescent="0.25">
      <c r="B309" s="7" t="s">
        <v>173</v>
      </c>
      <c r="C309" s="2" t="s">
        <v>15</v>
      </c>
      <c r="D309" s="8">
        <v>26</v>
      </c>
    </row>
    <row r="310" spans="2:4" ht="15" customHeight="1" x14ac:dyDescent="0.25">
      <c r="B310" s="7" t="s">
        <v>174</v>
      </c>
      <c r="C310" s="2" t="s">
        <v>16</v>
      </c>
      <c r="D310" s="8">
        <v>27</v>
      </c>
    </row>
    <row r="311" spans="2:4" ht="15" customHeight="1" x14ac:dyDescent="0.25">
      <c r="B311" s="7" t="s">
        <v>175</v>
      </c>
      <c r="C311" s="2" t="s">
        <v>17</v>
      </c>
      <c r="D311" s="8">
        <v>28</v>
      </c>
    </row>
    <row r="312" spans="2:4" ht="15" customHeight="1" x14ac:dyDescent="0.25">
      <c r="B312" s="7" t="s">
        <v>176</v>
      </c>
      <c r="C312" s="2" t="s">
        <v>18</v>
      </c>
      <c r="D312" s="8">
        <v>29</v>
      </c>
    </row>
    <row r="313" spans="2:4" ht="15.75" x14ac:dyDescent="0.25">
      <c r="B313" s="7" t="s">
        <v>177</v>
      </c>
      <c r="C313" s="2" t="s">
        <v>19</v>
      </c>
      <c r="D313" s="8">
        <v>30</v>
      </c>
    </row>
    <row r="314" spans="2:4" ht="15.75" x14ac:dyDescent="0.25">
      <c r="B314" s="7" t="s">
        <v>178</v>
      </c>
      <c r="C314" s="2" t="s">
        <v>20</v>
      </c>
      <c r="D314" s="8">
        <v>31</v>
      </c>
    </row>
    <row r="315" spans="2:4" ht="15.75" x14ac:dyDescent="0.25">
      <c r="B315" s="7" t="s">
        <v>179</v>
      </c>
      <c r="C315" s="2" t="s">
        <v>21</v>
      </c>
      <c r="D315" s="8">
        <v>32</v>
      </c>
    </row>
    <row r="316" spans="2:4" ht="15.75" x14ac:dyDescent="0.25">
      <c r="B316" s="7" t="s">
        <v>180</v>
      </c>
      <c r="C316" s="2" t="s">
        <v>22</v>
      </c>
      <c r="D316" s="8">
        <v>33</v>
      </c>
    </row>
    <row r="317" spans="2:4" ht="15.75" x14ac:dyDescent="0.25">
      <c r="B317" s="7" t="s">
        <v>181</v>
      </c>
      <c r="C317" s="2" t="s">
        <v>23</v>
      </c>
      <c r="D317" s="8">
        <v>34</v>
      </c>
    </row>
    <row r="318" spans="2:4" ht="15.75" x14ac:dyDescent="0.25">
      <c r="B318" s="7" t="s">
        <v>182</v>
      </c>
      <c r="C318" s="2" t="s">
        <v>24</v>
      </c>
      <c r="D318" s="8">
        <v>35</v>
      </c>
    </row>
    <row r="319" spans="2:4" ht="15.75" x14ac:dyDescent="0.25">
      <c r="B319" s="7" t="s">
        <v>266</v>
      </c>
      <c r="C319" s="2" t="s">
        <v>25</v>
      </c>
      <c r="D319" s="8">
        <v>36</v>
      </c>
    </row>
    <row r="320" spans="2:4" ht="15.75" x14ac:dyDescent="0.25">
      <c r="B320" s="7" t="s">
        <v>183</v>
      </c>
      <c r="C320" s="2" t="s">
        <v>26</v>
      </c>
      <c r="D320" s="8">
        <v>37</v>
      </c>
    </row>
    <row r="321" spans="2:5" ht="15.75" x14ac:dyDescent="0.25">
      <c r="B321" s="7" t="s">
        <v>258</v>
      </c>
      <c r="C321" s="2" t="s">
        <v>27</v>
      </c>
      <c r="D321" s="8">
        <v>38</v>
      </c>
    </row>
    <row r="322" spans="2:5" ht="15.75" x14ac:dyDescent="0.25">
      <c r="B322" s="7" t="s">
        <v>205</v>
      </c>
      <c r="C322" s="2" t="s">
        <v>28</v>
      </c>
      <c r="D322" s="8">
        <v>39</v>
      </c>
    </row>
    <row r="323" spans="2:5" ht="15.75" x14ac:dyDescent="0.25">
      <c r="B323" s="7" t="s">
        <v>206</v>
      </c>
      <c r="C323" s="2" t="s">
        <v>29</v>
      </c>
      <c r="D323" s="8">
        <v>40</v>
      </c>
    </row>
    <row r="324" spans="2:5" ht="15.75" x14ac:dyDescent="0.25">
      <c r="B324" s="7" t="s">
        <v>184</v>
      </c>
      <c r="C324" s="2" t="s">
        <v>30</v>
      </c>
      <c r="D324" s="8">
        <v>41</v>
      </c>
    </row>
    <row r="325" spans="2:5" ht="15.75" x14ac:dyDescent="0.25">
      <c r="B325" s="7" t="s">
        <v>267</v>
      </c>
      <c r="C325" s="2" t="s">
        <v>31</v>
      </c>
      <c r="D325" s="8">
        <v>42</v>
      </c>
    </row>
    <row r="326" spans="2:5" ht="15.75" x14ac:dyDescent="0.25">
      <c r="B326" s="7" t="s">
        <v>268</v>
      </c>
      <c r="C326" s="2" t="s">
        <v>32</v>
      </c>
      <c r="D326" s="8">
        <v>43</v>
      </c>
    </row>
    <row r="327" spans="2:5" ht="15.75" x14ac:dyDescent="0.25">
      <c r="B327" s="7" t="s">
        <v>269</v>
      </c>
      <c r="C327" s="2" t="s">
        <v>33</v>
      </c>
      <c r="D327" s="8">
        <v>44</v>
      </c>
    </row>
    <row r="328" spans="2:5" ht="15.75" x14ac:dyDescent="0.25">
      <c r="B328" s="7" t="s">
        <v>196</v>
      </c>
      <c r="C328" s="2" t="s">
        <v>127</v>
      </c>
      <c r="D328" s="8">
        <v>45</v>
      </c>
    </row>
    <row r="329" spans="2:5" ht="15.75" x14ac:dyDescent="0.25">
      <c r="B329" s="7" t="s">
        <v>270</v>
      </c>
      <c r="C329" s="2" t="s">
        <v>34</v>
      </c>
      <c r="D329" s="8">
        <v>46</v>
      </c>
    </row>
    <row r="330" spans="2:5" ht="15.75" x14ac:dyDescent="0.25">
      <c r="B330" s="7" t="s">
        <v>186</v>
      </c>
      <c r="C330" s="2" t="s">
        <v>128</v>
      </c>
      <c r="D330" s="8">
        <v>47</v>
      </c>
    </row>
    <row r="331" spans="2:5" ht="15.75" x14ac:dyDescent="0.25">
      <c r="B331" s="7" t="s">
        <v>187</v>
      </c>
      <c r="C331" s="2" t="s">
        <v>72</v>
      </c>
      <c r="D331" s="8">
        <v>48</v>
      </c>
    </row>
    <row r="332" spans="2:5" ht="15.75" x14ac:dyDescent="0.25">
      <c r="B332" s="7" t="s">
        <v>271</v>
      </c>
      <c r="C332" s="2" t="s">
        <v>73</v>
      </c>
      <c r="D332" s="8">
        <v>49</v>
      </c>
    </row>
    <row r="333" spans="2:5" ht="15.75" x14ac:dyDescent="0.25">
      <c r="B333" s="7" t="s">
        <v>272</v>
      </c>
      <c r="C333" s="2" t="s">
        <v>74</v>
      </c>
      <c r="D333" s="8">
        <v>50</v>
      </c>
    </row>
    <row r="334" spans="2:5" ht="15.75" x14ac:dyDescent="0.25">
      <c r="B334" s="7" t="s">
        <v>260</v>
      </c>
      <c r="C334" s="2" t="s">
        <v>75</v>
      </c>
      <c r="D334" s="8">
        <v>51</v>
      </c>
    </row>
    <row r="335" spans="2:5" ht="15.75" x14ac:dyDescent="0.25">
      <c r="B335" s="7" t="s">
        <v>273</v>
      </c>
      <c r="C335" s="2" t="s">
        <v>76</v>
      </c>
      <c r="D335" s="8">
        <v>52</v>
      </c>
      <c r="E335" s="2" t="s">
        <v>261</v>
      </c>
    </row>
    <row r="336" spans="2:5" ht="15.75" x14ac:dyDescent="0.25">
      <c r="B336" s="7" t="s">
        <v>274</v>
      </c>
      <c r="C336" s="2" t="s">
        <v>129</v>
      </c>
      <c r="D336" s="8">
        <v>53</v>
      </c>
    </row>
    <row r="337" spans="2:4" ht="15.75" x14ac:dyDescent="0.25">
      <c r="B337" s="7" t="s">
        <v>188</v>
      </c>
      <c r="C337" s="2" t="s">
        <v>77</v>
      </c>
      <c r="D337" s="8">
        <v>54</v>
      </c>
    </row>
    <row r="338" spans="2:4" ht="15.75" x14ac:dyDescent="0.25">
      <c r="B338" s="7" t="s">
        <v>189</v>
      </c>
      <c r="C338" s="2" t="s">
        <v>78</v>
      </c>
      <c r="D338" s="8">
        <v>55</v>
      </c>
    </row>
    <row r="339" spans="2:4" ht="15.75" x14ac:dyDescent="0.25">
      <c r="B339" s="7" t="s">
        <v>190</v>
      </c>
      <c r="C339" s="2" t="s">
        <v>79</v>
      </c>
      <c r="D339" s="8">
        <v>56</v>
      </c>
    </row>
    <row r="340" spans="2:4" ht="15.75" x14ac:dyDescent="0.25">
      <c r="B340" s="7" t="s">
        <v>275</v>
      </c>
      <c r="C340" s="2" t="s">
        <v>80</v>
      </c>
      <c r="D340" s="8">
        <v>57</v>
      </c>
    </row>
    <row r="341" spans="2:4" ht="15.75" x14ac:dyDescent="0.25">
      <c r="B341" s="7" t="s">
        <v>276</v>
      </c>
      <c r="C341" s="2" t="s">
        <v>81</v>
      </c>
      <c r="D341" s="8">
        <v>58</v>
      </c>
    </row>
    <row r="342" spans="2:4" ht="15.75" x14ac:dyDescent="0.25">
      <c r="B342" s="7" t="s">
        <v>277</v>
      </c>
      <c r="C342" s="2" t="s">
        <v>82</v>
      </c>
      <c r="D342" s="8">
        <v>59</v>
      </c>
    </row>
    <row r="343" spans="2:4" ht="15.75" x14ac:dyDescent="0.25">
      <c r="B343" s="7" t="s">
        <v>278</v>
      </c>
      <c r="C343" s="2" t="s">
        <v>83</v>
      </c>
      <c r="D343" s="8">
        <v>60</v>
      </c>
    </row>
    <row r="344" spans="2:4" ht="15.75" x14ac:dyDescent="0.25">
      <c r="B344" s="7" t="s">
        <v>279</v>
      </c>
      <c r="C344" s="2" t="s">
        <v>84</v>
      </c>
      <c r="D344" s="8">
        <v>61</v>
      </c>
    </row>
    <row r="345" spans="2:4" ht="15.75" x14ac:dyDescent="0.25">
      <c r="B345" s="7" t="s">
        <v>280</v>
      </c>
      <c r="C345" s="2" t="s">
        <v>85</v>
      </c>
      <c r="D345" s="8">
        <v>62</v>
      </c>
    </row>
    <row r="346" spans="2:4" ht="15.75" x14ac:dyDescent="0.25">
      <c r="B346" s="7" t="s">
        <v>191</v>
      </c>
      <c r="C346" s="2" t="s">
        <v>86</v>
      </c>
      <c r="D346" s="8">
        <v>63</v>
      </c>
    </row>
    <row r="347" spans="2:4" ht="15.75" x14ac:dyDescent="0.25">
      <c r="B347" s="7" t="s">
        <v>281</v>
      </c>
      <c r="C347" s="2" t="s">
        <v>87</v>
      </c>
      <c r="D347" s="8">
        <v>64</v>
      </c>
    </row>
    <row r="348" spans="2:4" ht="15.75" x14ac:dyDescent="0.25">
      <c r="B348" s="7" t="s">
        <v>282</v>
      </c>
      <c r="C348" s="2" t="s">
        <v>88</v>
      </c>
      <c r="D348" s="8">
        <v>65</v>
      </c>
    </row>
    <row r="349" spans="2:4" ht="15.75" x14ac:dyDescent="0.25">
      <c r="B349" s="7" t="s">
        <v>283</v>
      </c>
      <c r="C349" s="2" t="s">
        <v>89</v>
      </c>
      <c r="D349" s="8">
        <v>66</v>
      </c>
    </row>
    <row r="350" spans="2:4" ht="15.75" x14ac:dyDescent="0.25">
      <c r="B350" s="7" t="s">
        <v>284</v>
      </c>
      <c r="C350" s="2" t="s">
        <v>90</v>
      </c>
      <c r="D350" s="8">
        <v>67</v>
      </c>
    </row>
    <row r="351" spans="2:4" ht="15.75" x14ac:dyDescent="0.25">
      <c r="B351" s="7" t="s">
        <v>285</v>
      </c>
      <c r="C351" s="2" t="s">
        <v>91</v>
      </c>
      <c r="D351" s="8">
        <v>68</v>
      </c>
    </row>
    <row r="352" spans="2:4" ht="15.75" x14ac:dyDescent="0.25">
      <c r="B352" s="7" t="s">
        <v>286</v>
      </c>
      <c r="C352" s="2" t="s">
        <v>92</v>
      </c>
      <c r="D352" s="8">
        <v>69</v>
      </c>
    </row>
    <row r="353" spans="2:4" ht="15.75" x14ac:dyDescent="0.25">
      <c r="B353" s="7" t="s">
        <v>287</v>
      </c>
      <c r="C353" s="2" t="s">
        <v>93</v>
      </c>
      <c r="D353" s="8">
        <v>70</v>
      </c>
    </row>
    <row r="354" spans="2:4" ht="15.75" x14ac:dyDescent="0.25">
      <c r="B354" s="7" t="s">
        <v>288</v>
      </c>
      <c r="C354" s="2" t="s">
        <v>94</v>
      </c>
      <c r="D354" s="8">
        <v>71</v>
      </c>
    </row>
    <row r="355" spans="2:4" ht="15.75" x14ac:dyDescent="0.25">
      <c r="B355" s="7" t="s">
        <v>289</v>
      </c>
      <c r="C355" s="2" t="s">
        <v>95</v>
      </c>
      <c r="D355" s="8">
        <v>72</v>
      </c>
    </row>
    <row r="356" spans="2:4" ht="15.75" x14ac:dyDescent="0.25">
      <c r="B356" s="7" t="s">
        <v>290</v>
      </c>
      <c r="C356" s="2" t="s">
        <v>96</v>
      </c>
      <c r="D356" s="8">
        <v>73</v>
      </c>
    </row>
    <row r="357" spans="2:4" ht="15.75" x14ac:dyDescent="0.25">
      <c r="B357" s="7" t="s">
        <v>291</v>
      </c>
      <c r="C357" s="2" t="s">
        <v>97</v>
      </c>
      <c r="D357" s="8">
        <v>74</v>
      </c>
    </row>
    <row r="358" spans="2:4" ht="15.75" x14ac:dyDescent="0.25">
      <c r="B358" s="7" t="s">
        <v>292</v>
      </c>
      <c r="C358" s="2" t="s">
        <v>98</v>
      </c>
      <c r="D358" s="8">
        <v>75</v>
      </c>
    </row>
    <row r="359" spans="2:4" ht="15.75" x14ac:dyDescent="0.25">
      <c r="B359" s="7" t="s">
        <v>293</v>
      </c>
      <c r="C359" s="2" t="s">
        <v>99</v>
      </c>
      <c r="D359" s="8">
        <v>76</v>
      </c>
    </row>
    <row r="360" spans="2:4" ht="15.75" x14ac:dyDescent="0.25">
      <c r="B360" s="7" t="s">
        <v>294</v>
      </c>
      <c r="C360" s="2" t="s">
        <v>100</v>
      </c>
      <c r="D360" s="8">
        <v>77</v>
      </c>
    </row>
    <row r="361" spans="2:4" ht="15.75" x14ac:dyDescent="0.25">
      <c r="B361" s="7" t="s">
        <v>295</v>
      </c>
      <c r="C361" s="2" t="s">
        <v>130</v>
      </c>
      <c r="D361" s="8">
        <v>78</v>
      </c>
    </row>
    <row r="362" spans="2:4" ht="15.75" x14ac:dyDescent="0.25">
      <c r="B362" s="7" t="s">
        <v>193</v>
      </c>
      <c r="C362" s="2" t="s">
        <v>131</v>
      </c>
      <c r="D362" s="8">
        <v>79</v>
      </c>
    </row>
    <row r="363" spans="2:4" ht="15.75" x14ac:dyDescent="0.25">
      <c r="B363" s="7" t="s">
        <v>192</v>
      </c>
      <c r="C363" s="2" t="s">
        <v>101</v>
      </c>
      <c r="D363" s="8">
        <v>80</v>
      </c>
    </row>
    <row r="364" spans="2:4" ht="15.75" x14ac:dyDescent="0.25">
      <c r="B364" s="7" t="s">
        <v>296</v>
      </c>
      <c r="C364" s="2" t="s">
        <v>102</v>
      </c>
      <c r="D364" s="8">
        <v>81</v>
      </c>
    </row>
    <row r="365" spans="2:4" ht="15.75" x14ac:dyDescent="0.25">
      <c r="B365" s="7" t="s">
        <v>185</v>
      </c>
      <c r="C365" s="2" t="s">
        <v>103</v>
      </c>
      <c r="D365" s="8">
        <v>82</v>
      </c>
    </row>
    <row r="366" spans="2:4" ht="15.75" x14ac:dyDescent="0.25">
      <c r="B366" s="7" t="s">
        <v>297</v>
      </c>
      <c r="C366" s="2" t="s">
        <v>104</v>
      </c>
      <c r="D366" s="8">
        <v>83</v>
      </c>
    </row>
    <row r="367" spans="2:4" ht="15.75" x14ac:dyDescent="0.25">
      <c r="B367" s="7" t="s">
        <v>298</v>
      </c>
      <c r="C367" s="2" t="s">
        <v>105</v>
      </c>
      <c r="D367" s="8">
        <v>84</v>
      </c>
    </row>
    <row r="368" spans="2:4" ht="15.75" x14ac:dyDescent="0.25">
      <c r="B368" s="7" t="s">
        <v>299</v>
      </c>
      <c r="C368" s="2" t="s">
        <v>106</v>
      </c>
      <c r="D368" s="8">
        <v>85</v>
      </c>
    </row>
    <row r="369" spans="2:4" ht="15.75" x14ac:dyDescent="0.25">
      <c r="B369" s="7" t="s">
        <v>300</v>
      </c>
      <c r="C369" s="2" t="s">
        <v>107</v>
      </c>
      <c r="D369" s="8">
        <v>86</v>
      </c>
    </row>
    <row r="370" spans="2:4" ht="15.75" x14ac:dyDescent="0.25">
      <c r="B370" s="7" t="s">
        <v>301</v>
      </c>
      <c r="C370" s="2" t="s">
        <v>108</v>
      </c>
      <c r="D370" s="8">
        <v>87</v>
      </c>
    </row>
    <row r="371" spans="2:4" ht="15.75" x14ac:dyDescent="0.25">
      <c r="B371" s="7" t="s">
        <v>302</v>
      </c>
      <c r="C371" s="2" t="s">
        <v>109</v>
      </c>
      <c r="D371" s="8">
        <v>88</v>
      </c>
    </row>
    <row r="372" spans="2:4" ht="15.75" x14ac:dyDescent="0.25">
      <c r="B372" s="7" t="s">
        <v>303</v>
      </c>
      <c r="C372" s="2" t="s">
        <v>110</v>
      </c>
      <c r="D372" s="8">
        <v>89</v>
      </c>
    </row>
    <row r="373" spans="2:4" ht="15.75" x14ac:dyDescent="0.25">
      <c r="B373" s="7" t="s">
        <v>194</v>
      </c>
      <c r="C373" s="2" t="s">
        <v>111</v>
      </c>
      <c r="D373" s="8">
        <v>90</v>
      </c>
    </row>
    <row r="374" spans="2:4" ht="15.75" x14ac:dyDescent="0.25">
      <c r="B374" s="7" t="s">
        <v>304</v>
      </c>
      <c r="C374" s="2" t="s">
        <v>112</v>
      </c>
      <c r="D374" s="8">
        <v>91</v>
      </c>
    </row>
    <row r="375" spans="2:4" ht="15.75" x14ac:dyDescent="0.25">
      <c r="B375" s="7" t="s">
        <v>195</v>
      </c>
      <c r="C375" s="2" t="s">
        <v>113</v>
      </c>
      <c r="D375" s="8">
        <v>92</v>
      </c>
    </row>
    <row r="376" spans="2:4" ht="15.75" x14ac:dyDescent="0.25">
      <c r="B376" s="7" t="s">
        <v>305</v>
      </c>
      <c r="C376" s="2" t="s">
        <v>114</v>
      </c>
      <c r="D376" s="8">
        <v>93</v>
      </c>
    </row>
    <row r="377" spans="2:4" ht="15.75" x14ac:dyDescent="0.25">
      <c r="B377" s="7" t="s">
        <v>306</v>
      </c>
      <c r="C377" s="2" t="s">
        <v>115</v>
      </c>
      <c r="D377" s="8">
        <v>94</v>
      </c>
    </row>
    <row r="378" spans="2:4" ht="15.75" x14ac:dyDescent="0.25">
      <c r="C378" s="8"/>
      <c r="D378" s="2"/>
    </row>
    <row r="379" spans="2:4" ht="15.75" x14ac:dyDescent="0.25">
      <c r="C379" s="8"/>
      <c r="D379" s="2"/>
    </row>
    <row r="380" spans="2:4" ht="15.75" x14ac:dyDescent="0.25">
      <c r="C380" s="8"/>
      <c r="D380" s="2"/>
    </row>
    <row r="381" spans="2:4" ht="15.75" x14ac:dyDescent="0.25">
      <c r="C381" s="8"/>
      <c r="D381" s="2"/>
    </row>
    <row r="382" spans="2:4" ht="15.75" x14ac:dyDescent="0.25">
      <c r="C382" s="8"/>
      <c r="D382" s="2"/>
    </row>
    <row r="383" spans="2:4" ht="15.75" x14ac:dyDescent="0.25">
      <c r="C383" s="8"/>
      <c r="D383" s="2"/>
    </row>
    <row r="384" spans="2:4" ht="15.75" x14ac:dyDescent="0.25">
      <c r="C384" s="8"/>
    </row>
    <row r="385" spans="3:3" ht="15.75" x14ac:dyDescent="0.25">
      <c r="C385" s="8"/>
    </row>
    <row r="386" spans="3:3" ht="15.75" x14ac:dyDescent="0.25">
      <c r="C386" s="8"/>
    </row>
    <row r="387" spans="3:3" ht="15.75" x14ac:dyDescent="0.25">
      <c r="C387" s="8"/>
    </row>
    <row r="388" spans="3:3" ht="15.75" x14ac:dyDescent="0.25">
      <c r="C388" s="8"/>
    </row>
    <row r="389" spans="3:3" ht="15.75" x14ac:dyDescent="0.25">
      <c r="C389" s="8"/>
    </row>
    <row r="390" spans="3:3" ht="15.75" x14ac:dyDescent="0.25">
      <c r="C390" s="8"/>
    </row>
    <row r="391" spans="3:3" ht="15.75" x14ac:dyDescent="0.25">
      <c r="C391" s="8"/>
    </row>
    <row r="392" spans="3:3" ht="15.75" x14ac:dyDescent="0.25">
      <c r="C392" s="8"/>
    </row>
    <row r="393" spans="3:3" ht="15.75" x14ac:dyDescent="0.25">
      <c r="C393" s="8"/>
    </row>
    <row r="394" spans="3:3" ht="15.75" x14ac:dyDescent="0.25">
      <c r="C394" s="8"/>
    </row>
    <row r="395" spans="3:3" ht="15.75" x14ac:dyDescent="0.25">
      <c r="C395" s="8"/>
    </row>
    <row r="396" spans="3:3" ht="15.75" x14ac:dyDescent="0.25">
      <c r="C396" s="8"/>
    </row>
    <row r="397" spans="3:3" ht="15.75" x14ac:dyDescent="0.25">
      <c r="C397" s="8"/>
    </row>
    <row r="398" spans="3:3" ht="15.75" x14ac:dyDescent="0.25">
      <c r="C398" s="8"/>
    </row>
    <row r="399" spans="3:3" ht="15.75" x14ac:dyDescent="0.25">
      <c r="C399" s="8"/>
    </row>
    <row r="400" spans="3:3" ht="15.75" x14ac:dyDescent="0.25">
      <c r="C400" s="8"/>
    </row>
    <row r="401" spans="3:3" ht="15.75" x14ac:dyDescent="0.25">
      <c r="C401" s="8"/>
    </row>
    <row r="402" spans="3:3" ht="15.75" x14ac:dyDescent="0.25">
      <c r="C402" s="8"/>
    </row>
    <row r="403" spans="3:3" ht="15.75" x14ac:dyDescent="0.25">
      <c r="C403" s="8"/>
    </row>
    <row r="404" spans="3:3" ht="15.75" x14ac:dyDescent="0.25">
      <c r="C404" s="8"/>
    </row>
    <row r="405" spans="3:3" ht="15.75" x14ac:dyDescent="0.25">
      <c r="C405" s="8"/>
    </row>
    <row r="406" spans="3:3" ht="15.75" x14ac:dyDescent="0.25">
      <c r="C406" s="8"/>
    </row>
    <row r="407" spans="3:3" ht="15.75" x14ac:dyDescent="0.25">
      <c r="C407" s="8"/>
    </row>
    <row r="408" spans="3:3" ht="15.75" x14ac:dyDescent="0.25">
      <c r="C408" s="8"/>
    </row>
    <row r="409" spans="3:3" ht="15.75" x14ac:dyDescent="0.25">
      <c r="C409" s="8"/>
    </row>
    <row r="410" spans="3:3" ht="15.75" x14ac:dyDescent="0.25">
      <c r="C410" s="8"/>
    </row>
    <row r="411" spans="3:3" ht="15.75" x14ac:dyDescent="0.25">
      <c r="C411" s="8"/>
    </row>
    <row r="412" spans="3:3" ht="15.75" x14ac:dyDescent="0.25">
      <c r="C412" s="8"/>
    </row>
    <row r="413" spans="3:3" ht="15.75" x14ac:dyDescent="0.25">
      <c r="C413" s="8"/>
    </row>
    <row r="414" spans="3:3" ht="15.75" x14ac:dyDescent="0.25">
      <c r="C414" s="8"/>
    </row>
    <row r="415" spans="3:3" ht="15.75" x14ac:dyDescent="0.25">
      <c r="C415" s="8"/>
    </row>
    <row r="416" spans="3:3" ht="15.75" x14ac:dyDescent="0.25">
      <c r="C416" s="8"/>
    </row>
    <row r="417" spans="3:3" ht="15.75" x14ac:dyDescent="0.25">
      <c r="C417" s="8"/>
    </row>
    <row r="418" spans="3:3" ht="15.75" x14ac:dyDescent="0.25">
      <c r="C418" s="8"/>
    </row>
    <row r="419" spans="3:3" ht="15.75" x14ac:dyDescent="0.25">
      <c r="C419" s="8"/>
    </row>
    <row r="420" spans="3:3" ht="15.75" x14ac:dyDescent="0.25">
      <c r="C420" s="8"/>
    </row>
    <row r="421" spans="3:3" ht="15.75" x14ac:dyDescent="0.25">
      <c r="C421" s="8"/>
    </row>
    <row r="422" spans="3:3" ht="15.75" x14ac:dyDescent="0.25">
      <c r="C422" s="8"/>
    </row>
    <row r="423" spans="3:3" ht="15.75" x14ac:dyDescent="0.25">
      <c r="C423" s="8"/>
    </row>
    <row r="424" spans="3:3" ht="15.75" x14ac:dyDescent="0.25">
      <c r="C424" s="8"/>
    </row>
    <row r="425" spans="3:3" ht="15.75" x14ac:dyDescent="0.25">
      <c r="C425" s="8"/>
    </row>
    <row r="426" spans="3:3" ht="15.75" x14ac:dyDescent="0.25">
      <c r="C426" s="8"/>
    </row>
    <row r="427" spans="3:3" ht="15.75" x14ac:dyDescent="0.25">
      <c r="C427" s="8"/>
    </row>
    <row r="428" spans="3:3" ht="15.75" x14ac:dyDescent="0.25">
      <c r="C428" s="8"/>
    </row>
    <row r="429" spans="3:3" ht="15.75" x14ac:dyDescent="0.25">
      <c r="C429" s="8"/>
    </row>
    <row r="430" spans="3:3" ht="15.75" x14ac:dyDescent="0.25">
      <c r="C430" s="8"/>
    </row>
    <row r="431" spans="3:3" ht="15.75" x14ac:dyDescent="0.25">
      <c r="C431" s="8"/>
    </row>
    <row r="432" spans="3:3" ht="15.75" x14ac:dyDescent="0.25">
      <c r="C432" s="8"/>
    </row>
    <row r="433" spans="3:3" ht="15.75" x14ac:dyDescent="0.25">
      <c r="C433" s="8"/>
    </row>
    <row r="434" spans="3:3" ht="15.75" x14ac:dyDescent="0.25">
      <c r="C434" s="8"/>
    </row>
    <row r="435" spans="3:3" ht="15.75" x14ac:dyDescent="0.25">
      <c r="C435" s="8"/>
    </row>
    <row r="436" spans="3:3" ht="15.75" x14ac:dyDescent="0.25">
      <c r="C436" s="8"/>
    </row>
    <row r="437" spans="3:3" ht="15.75" x14ac:dyDescent="0.25">
      <c r="C437" s="8"/>
    </row>
    <row r="438" spans="3:3" ht="15.75" x14ac:dyDescent="0.25">
      <c r="C438" s="8"/>
    </row>
    <row r="439" spans="3:3" ht="15.75" x14ac:dyDescent="0.25">
      <c r="C439" s="8"/>
    </row>
    <row r="440" spans="3:3" ht="15.75" x14ac:dyDescent="0.25">
      <c r="C440" s="8"/>
    </row>
    <row r="441" spans="3:3" ht="15.75" x14ac:dyDescent="0.25">
      <c r="C441" s="8"/>
    </row>
    <row r="442" spans="3:3" ht="15.75" x14ac:dyDescent="0.25">
      <c r="C442" s="8"/>
    </row>
    <row r="443" spans="3:3" ht="15.75" x14ac:dyDescent="0.25">
      <c r="C443" s="8"/>
    </row>
    <row r="444" spans="3:3" ht="15.75" x14ac:dyDescent="0.25">
      <c r="C444" s="8"/>
    </row>
    <row r="445" spans="3:3" ht="15.75" x14ac:dyDescent="0.25">
      <c r="C445" s="8"/>
    </row>
    <row r="446" spans="3:3" ht="15.75" x14ac:dyDescent="0.25">
      <c r="C446" s="8"/>
    </row>
    <row r="447" spans="3:3" ht="15.75" x14ac:dyDescent="0.25">
      <c r="C447" s="8"/>
    </row>
    <row r="448" spans="3:3" ht="15.75" x14ac:dyDescent="0.25">
      <c r="C448" s="8"/>
    </row>
    <row r="449" spans="3:3" ht="15.75" x14ac:dyDescent="0.25">
      <c r="C449" s="8"/>
    </row>
    <row r="450" spans="3:3" ht="15.75" x14ac:dyDescent="0.25">
      <c r="C450" s="8"/>
    </row>
    <row r="451" spans="3:3" ht="15.75" x14ac:dyDescent="0.25">
      <c r="C451" s="8"/>
    </row>
    <row r="452" spans="3:3" ht="15.75" x14ac:dyDescent="0.25">
      <c r="C452" s="8"/>
    </row>
    <row r="453" spans="3:3" ht="15.75" x14ac:dyDescent="0.25">
      <c r="C453" s="8"/>
    </row>
    <row r="454" spans="3:3" ht="15.75" x14ac:dyDescent="0.25">
      <c r="C454" s="8"/>
    </row>
    <row r="455" spans="3:3" ht="15.75" x14ac:dyDescent="0.25">
      <c r="C455" s="8"/>
    </row>
    <row r="456" spans="3:3" ht="15.75" x14ac:dyDescent="0.25">
      <c r="C456" s="8"/>
    </row>
    <row r="457" spans="3:3" ht="15.75" x14ac:dyDescent="0.25">
      <c r="C457" s="8"/>
    </row>
    <row r="458" spans="3:3" ht="15.75" x14ac:dyDescent="0.25">
      <c r="C458" s="8"/>
    </row>
    <row r="459" spans="3:3" ht="15.75" x14ac:dyDescent="0.25">
      <c r="C459" s="8"/>
    </row>
    <row r="460" spans="3:3" ht="15.75" x14ac:dyDescent="0.25">
      <c r="C460" s="8"/>
    </row>
    <row r="461" spans="3:3" ht="15.75" x14ac:dyDescent="0.25">
      <c r="C461" s="8"/>
    </row>
    <row r="462" spans="3:3" ht="15.75" x14ac:dyDescent="0.25">
      <c r="C462" s="8"/>
    </row>
    <row r="463" spans="3:3" ht="15.75" x14ac:dyDescent="0.25">
      <c r="C463" s="8"/>
    </row>
    <row r="464" spans="3:3" ht="15.75" x14ac:dyDescent="0.25">
      <c r="C464" s="8"/>
    </row>
    <row r="465" spans="3:3" ht="15.75" x14ac:dyDescent="0.25">
      <c r="C465" s="8"/>
    </row>
    <row r="466" spans="3:3" ht="15.75" x14ac:dyDescent="0.25">
      <c r="C466" s="8"/>
    </row>
    <row r="467" spans="3:3" ht="15.75" x14ac:dyDescent="0.25">
      <c r="C467" s="8"/>
    </row>
    <row r="468" spans="3:3" ht="15.75" x14ac:dyDescent="0.25">
      <c r="C468" s="8"/>
    </row>
    <row r="469" spans="3:3" ht="15.75" x14ac:dyDescent="0.25">
      <c r="C469" s="8"/>
    </row>
    <row r="470" spans="3:3" ht="15.75" x14ac:dyDescent="0.25">
      <c r="C470" s="8"/>
    </row>
    <row r="471" spans="3:3" ht="15.75" x14ac:dyDescent="0.25">
      <c r="C471" s="8"/>
    </row>
    <row r="472" spans="3:3" ht="15.75" x14ac:dyDescent="0.25">
      <c r="C472" s="8"/>
    </row>
    <row r="473" spans="3:3" ht="15.75" x14ac:dyDescent="0.25">
      <c r="C473" s="8"/>
    </row>
    <row r="474" spans="3:3" ht="15.75" x14ac:dyDescent="0.25">
      <c r="C474" s="8"/>
    </row>
    <row r="475" spans="3:3" ht="15.75" x14ac:dyDescent="0.25">
      <c r="C475" s="8"/>
    </row>
    <row r="476" spans="3:3" ht="15.75" x14ac:dyDescent="0.25">
      <c r="C476" s="8"/>
    </row>
    <row r="477" spans="3:3" ht="15.75" x14ac:dyDescent="0.25">
      <c r="C477" s="8"/>
    </row>
    <row r="478" spans="3:3" ht="15.75" x14ac:dyDescent="0.25">
      <c r="C478" s="8"/>
    </row>
    <row r="479" spans="3:3" ht="15.75" x14ac:dyDescent="0.25">
      <c r="C479" s="8"/>
    </row>
    <row r="480" spans="3:3" ht="15.75" x14ac:dyDescent="0.25">
      <c r="C480" s="8"/>
    </row>
    <row r="481" spans="3:3" ht="15.75" x14ac:dyDescent="0.25">
      <c r="C481" s="8"/>
    </row>
    <row r="482" spans="3:3" ht="15.75" x14ac:dyDescent="0.25">
      <c r="C482" s="8"/>
    </row>
    <row r="483" spans="3:3" ht="15.75" x14ac:dyDescent="0.25">
      <c r="C483" s="8"/>
    </row>
    <row r="484" spans="3:3" ht="15.75" x14ac:dyDescent="0.25">
      <c r="C484" s="8"/>
    </row>
    <row r="485" spans="3:3" ht="15.75" x14ac:dyDescent="0.25">
      <c r="C485" s="8"/>
    </row>
    <row r="486" spans="3:3" ht="15.75" x14ac:dyDescent="0.25">
      <c r="C486" s="8"/>
    </row>
    <row r="487" spans="3:3" ht="15.75" x14ac:dyDescent="0.25">
      <c r="C487" s="8"/>
    </row>
    <row r="488" spans="3:3" ht="15.75" x14ac:dyDescent="0.25">
      <c r="C488" s="8"/>
    </row>
    <row r="489" spans="3:3" ht="15.75" x14ac:dyDescent="0.25">
      <c r="C489" s="8"/>
    </row>
    <row r="490" spans="3:3" ht="15.75" x14ac:dyDescent="0.25">
      <c r="C490" s="8"/>
    </row>
    <row r="491" spans="3:3" ht="15.75" x14ac:dyDescent="0.25">
      <c r="C491" s="8"/>
    </row>
    <row r="492" spans="3:3" ht="15.75" x14ac:dyDescent="0.25">
      <c r="C492" s="8"/>
    </row>
    <row r="493" spans="3:3" ht="15.75" x14ac:dyDescent="0.25">
      <c r="C493" s="8"/>
    </row>
    <row r="494" spans="3:3" ht="15.75" x14ac:dyDescent="0.25">
      <c r="C494" s="8"/>
    </row>
    <row r="495" spans="3:3" ht="15.75" x14ac:dyDescent="0.25">
      <c r="C495" s="8"/>
    </row>
    <row r="496" spans="3:3" ht="15.75" x14ac:dyDescent="0.25">
      <c r="C496" s="8"/>
    </row>
    <row r="497" spans="3:3" ht="15.75" x14ac:dyDescent="0.25">
      <c r="C497" s="8"/>
    </row>
    <row r="498" spans="3:3" ht="15.75" x14ac:dyDescent="0.25">
      <c r="C498" s="8"/>
    </row>
    <row r="499" spans="3:3" ht="15.75" x14ac:dyDescent="0.25">
      <c r="C499" s="8"/>
    </row>
    <row r="500" spans="3:3" ht="15.75" x14ac:dyDescent="0.25">
      <c r="C500" s="8"/>
    </row>
    <row r="501" spans="3:3" ht="15.75" x14ac:dyDescent="0.25">
      <c r="C501" s="8"/>
    </row>
    <row r="502" spans="3:3" ht="15.75" x14ac:dyDescent="0.25">
      <c r="C502" s="8"/>
    </row>
    <row r="503" spans="3:3" ht="15.75" x14ac:dyDescent="0.25">
      <c r="C503" s="8"/>
    </row>
    <row r="504" spans="3:3" ht="15.75" x14ac:dyDescent="0.25">
      <c r="C504" s="8"/>
    </row>
    <row r="505" spans="3:3" ht="15.75" x14ac:dyDescent="0.25">
      <c r="C505" s="8"/>
    </row>
    <row r="506" spans="3:3" ht="15.75" x14ac:dyDescent="0.25">
      <c r="C506" s="8"/>
    </row>
    <row r="507" spans="3:3" ht="15.75" x14ac:dyDescent="0.25">
      <c r="C507" s="8"/>
    </row>
    <row r="508" spans="3:3" ht="15.75" x14ac:dyDescent="0.25">
      <c r="C508" s="8"/>
    </row>
    <row r="509" spans="3:3" ht="15.75" x14ac:dyDescent="0.25">
      <c r="C509" s="8"/>
    </row>
    <row r="510" spans="3:3" ht="15.75" x14ac:dyDescent="0.25">
      <c r="C510" s="8"/>
    </row>
    <row r="511" spans="3:3" ht="15.75" x14ac:dyDescent="0.25">
      <c r="C511" s="8"/>
    </row>
    <row r="512" spans="3:3" ht="15.75" x14ac:dyDescent="0.25">
      <c r="C512" s="8"/>
    </row>
    <row r="513" spans="3:3" ht="15.75" x14ac:dyDescent="0.25">
      <c r="C513" s="8"/>
    </row>
    <row r="514" spans="3:3" ht="15.75" x14ac:dyDescent="0.25">
      <c r="C514" s="8"/>
    </row>
    <row r="515" spans="3:3" ht="15.75" x14ac:dyDescent="0.25">
      <c r="C515" s="8"/>
    </row>
    <row r="516" spans="3:3" ht="15.75" x14ac:dyDescent="0.25">
      <c r="C516" s="8"/>
    </row>
    <row r="517" spans="3:3" ht="15.75" x14ac:dyDescent="0.25">
      <c r="C517" s="8"/>
    </row>
    <row r="518" spans="3:3" ht="15.75" x14ac:dyDescent="0.25">
      <c r="C518" s="8"/>
    </row>
    <row r="519" spans="3:3" ht="15.75" x14ac:dyDescent="0.25">
      <c r="C519" s="8"/>
    </row>
    <row r="520" spans="3:3" ht="15.75" x14ac:dyDescent="0.25">
      <c r="C520" s="8"/>
    </row>
    <row r="521" spans="3:3" ht="15.75" x14ac:dyDescent="0.25">
      <c r="C521" s="8"/>
    </row>
    <row r="522" spans="3:3" ht="15.75" x14ac:dyDescent="0.25">
      <c r="C522" s="8"/>
    </row>
    <row r="523" spans="3:3" ht="15.75" x14ac:dyDescent="0.25">
      <c r="C523" s="8"/>
    </row>
    <row r="524" spans="3:3" ht="15.75" x14ac:dyDescent="0.25">
      <c r="C524" s="8"/>
    </row>
    <row r="525" spans="3:3" ht="15.75" x14ac:dyDescent="0.25">
      <c r="C525" s="8"/>
    </row>
    <row r="526" spans="3:3" ht="15.75" x14ac:dyDescent="0.25">
      <c r="C526" s="8"/>
    </row>
    <row r="527" spans="3:3" ht="15.75" x14ac:dyDescent="0.25">
      <c r="C527" s="8"/>
    </row>
    <row r="528" spans="3:3" ht="15.75" x14ac:dyDescent="0.25">
      <c r="C528" s="8"/>
    </row>
    <row r="529" spans="3:3" ht="15.75" x14ac:dyDescent="0.25">
      <c r="C529" s="8"/>
    </row>
    <row r="530" spans="3:3" ht="15.75" x14ac:dyDescent="0.25">
      <c r="C530" s="8"/>
    </row>
    <row r="531" spans="3:3" ht="15.75" x14ac:dyDescent="0.25">
      <c r="C531" s="8"/>
    </row>
    <row r="532" spans="3:3" ht="15.75" x14ac:dyDescent="0.25">
      <c r="C532" s="8"/>
    </row>
    <row r="533" spans="3:3" ht="15.75" x14ac:dyDescent="0.25">
      <c r="C533" s="8"/>
    </row>
    <row r="534" spans="3:3" ht="15.75" x14ac:dyDescent="0.25">
      <c r="C534" s="8"/>
    </row>
    <row r="535" spans="3:3" ht="15.75" x14ac:dyDescent="0.25">
      <c r="C535" s="8"/>
    </row>
    <row r="536" spans="3:3" ht="15.75" x14ac:dyDescent="0.25">
      <c r="C536" s="8"/>
    </row>
    <row r="537" spans="3:3" ht="15.75" x14ac:dyDescent="0.25">
      <c r="C537" s="8"/>
    </row>
    <row r="538" spans="3:3" ht="15.75" x14ac:dyDescent="0.25">
      <c r="C538" s="8"/>
    </row>
    <row r="539" spans="3:3" ht="15.75" x14ac:dyDescent="0.25">
      <c r="C539" s="8"/>
    </row>
    <row r="540" spans="3:3" ht="15.75" x14ac:dyDescent="0.25">
      <c r="C540" s="8"/>
    </row>
    <row r="541" spans="3:3" ht="15.75" x14ac:dyDescent="0.25">
      <c r="C541" s="8"/>
    </row>
    <row r="542" spans="3:3" ht="15.75" x14ac:dyDescent="0.25">
      <c r="C542" s="8"/>
    </row>
    <row r="543" spans="3:3" ht="15.75" x14ac:dyDescent="0.25">
      <c r="C543" s="8"/>
    </row>
    <row r="544" spans="3:3" ht="15.75" x14ac:dyDescent="0.25">
      <c r="C544" s="8"/>
    </row>
    <row r="545" spans="3:3" ht="15.75" x14ac:dyDescent="0.25">
      <c r="C545" s="8"/>
    </row>
    <row r="546" spans="3:3" ht="15.75" x14ac:dyDescent="0.25">
      <c r="C546" s="8"/>
    </row>
    <row r="547" spans="3:3" ht="15.75" x14ac:dyDescent="0.25">
      <c r="C547" s="8"/>
    </row>
    <row r="548" spans="3:3" ht="15.75" x14ac:dyDescent="0.25">
      <c r="C548" s="8"/>
    </row>
    <row r="549" spans="3:3" ht="15.75" x14ac:dyDescent="0.25">
      <c r="C549" s="8"/>
    </row>
    <row r="550" spans="3:3" ht="15.75" x14ac:dyDescent="0.25">
      <c r="C550" s="8"/>
    </row>
    <row r="551" spans="3:3" ht="15.75" x14ac:dyDescent="0.25">
      <c r="C551" s="8"/>
    </row>
    <row r="552" spans="3:3" ht="15.75" x14ac:dyDescent="0.25">
      <c r="C552" s="8"/>
    </row>
    <row r="553" spans="3:3" ht="15.75" x14ac:dyDescent="0.25">
      <c r="C553" s="8"/>
    </row>
    <row r="554" spans="3:3" ht="15.75" x14ac:dyDescent="0.25">
      <c r="C554" s="8"/>
    </row>
    <row r="555" spans="3:3" ht="15.75" x14ac:dyDescent="0.25">
      <c r="C555" s="8"/>
    </row>
    <row r="556" spans="3:3" ht="15.75" x14ac:dyDescent="0.25">
      <c r="C556" s="8"/>
    </row>
    <row r="557" spans="3:3" ht="15.75" x14ac:dyDescent="0.25">
      <c r="C557" s="8"/>
    </row>
    <row r="558" spans="3:3" ht="15.75" x14ac:dyDescent="0.25">
      <c r="C558" s="8"/>
    </row>
    <row r="559" spans="3:3" ht="15.75" x14ac:dyDescent="0.25">
      <c r="C559" s="8"/>
    </row>
    <row r="560" spans="3:3" ht="15.75" x14ac:dyDescent="0.25">
      <c r="C560" s="8"/>
    </row>
    <row r="561" spans="3:3" ht="15.75" x14ac:dyDescent="0.25">
      <c r="C561" s="8"/>
    </row>
    <row r="562" spans="3:3" ht="15.75" x14ac:dyDescent="0.25">
      <c r="C562" s="8"/>
    </row>
    <row r="563" spans="3:3" ht="15.75" x14ac:dyDescent="0.25">
      <c r="C563" s="8"/>
    </row>
    <row r="564" spans="3:3" ht="15.75" x14ac:dyDescent="0.25">
      <c r="C564" s="8"/>
    </row>
    <row r="565" spans="3:3" ht="15.75" x14ac:dyDescent="0.25">
      <c r="C565" s="8"/>
    </row>
    <row r="566" spans="3:3" ht="15.75" x14ac:dyDescent="0.25">
      <c r="C566" s="8"/>
    </row>
    <row r="567" spans="3:3" ht="15.75" x14ac:dyDescent="0.25">
      <c r="C567" s="8"/>
    </row>
    <row r="568" spans="3:3" ht="15.75" x14ac:dyDescent="0.25">
      <c r="C568" s="8"/>
    </row>
    <row r="569" spans="3:3" ht="15.75" x14ac:dyDescent="0.25">
      <c r="C569" s="8"/>
    </row>
    <row r="570" spans="3:3" ht="15.75" x14ac:dyDescent="0.25">
      <c r="C570" s="8"/>
    </row>
    <row r="571" spans="3:3" ht="15.75" x14ac:dyDescent="0.25">
      <c r="C571" s="8"/>
    </row>
    <row r="572" spans="3:3" ht="15.75" x14ac:dyDescent="0.25">
      <c r="C572" s="8"/>
    </row>
    <row r="573" spans="3:3" ht="15.75" x14ac:dyDescent="0.25">
      <c r="C573" s="8"/>
    </row>
    <row r="574" spans="3:3" ht="15.75" x14ac:dyDescent="0.25">
      <c r="C574" s="8"/>
    </row>
    <row r="575" spans="3:3" ht="15.75" x14ac:dyDescent="0.25">
      <c r="C575" s="8"/>
    </row>
    <row r="576" spans="3:3" ht="15.75" x14ac:dyDescent="0.25">
      <c r="C576" s="8"/>
    </row>
    <row r="577" spans="3:3" ht="15.75" x14ac:dyDescent="0.25">
      <c r="C577" s="8"/>
    </row>
    <row r="578" spans="3:3" ht="15.75" x14ac:dyDescent="0.25">
      <c r="C578" s="8"/>
    </row>
    <row r="579" spans="3:3" ht="15.75" x14ac:dyDescent="0.25">
      <c r="C579" s="8"/>
    </row>
  </sheetData>
  <mergeCells count="28">
    <mergeCell ref="S1:W1"/>
    <mergeCell ref="Z1:AD1"/>
    <mergeCell ref="AG1:AK1"/>
    <mergeCell ref="D1:H1"/>
    <mergeCell ref="B1:C1"/>
    <mergeCell ref="J1:K1"/>
    <mergeCell ref="L1:P1"/>
    <mergeCell ref="AN1:AR1"/>
    <mergeCell ref="AU1:AY1"/>
    <mergeCell ref="BB1:BF1"/>
    <mergeCell ref="BI1:BM1"/>
    <mergeCell ref="BP1:BT1"/>
    <mergeCell ref="BW1:CA1"/>
    <mergeCell ref="CD1:CH1"/>
    <mergeCell ref="CK1:CO1"/>
    <mergeCell ref="CR1:CV1"/>
    <mergeCell ref="CY1:DC1"/>
    <mergeCell ref="DF1:DJ1"/>
    <mergeCell ref="DM1:DQ1"/>
    <mergeCell ref="DT1:DX1"/>
    <mergeCell ref="EA1:EE1"/>
    <mergeCell ref="EH1:EL1"/>
    <mergeCell ref="FX1:GB1"/>
    <mergeCell ref="EO1:ES1"/>
    <mergeCell ref="EV1:EZ1"/>
    <mergeCell ref="FC1:FG1"/>
    <mergeCell ref="FJ1:FN1"/>
    <mergeCell ref="FQ1:FU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FE49-D65B-49E5-BED6-8615B3921D97}">
  <dimension ref="A1:L873"/>
  <sheetViews>
    <sheetView workbookViewId="0">
      <selection activeCell="K77" sqref="K77"/>
    </sheetView>
  </sheetViews>
  <sheetFormatPr defaultRowHeight="15" x14ac:dyDescent="0.25"/>
  <cols>
    <col min="1" max="1" width="11.28515625" style="2" bestFit="1" customWidth="1"/>
    <col min="2" max="2" width="9.140625" style="2"/>
    <col min="3" max="3" width="12.42578125" style="2" bestFit="1" customWidth="1"/>
    <col min="4" max="4" width="10" style="2" bestFit="1" customWidth="1"/>
    <col min="5" max="5" width="9.140625" style="2"/>
    <col min="6" max="6" width="9.140625" style="32"/>
    <col min="7" max="7" width="12.140625" style="2" bestFit="1" customWidth="1"/>
    <col min="8" max="8" width="10.7109375" style="2" bestFit="1" customWidth="1"/>
  </cols>
  <sheetData>
    <row r="1" spans="1:12" ht="14.45" customHeight="1" x14ac:dyDescent="0.25">
      <c r="A1" s="224" t="s">
        <v>307</v>
      </c>
      <c r="B1" s="224"/>
      <c r="C1" s="224"/>
      <c r="D1" s="224"/>
      <c r="E1" s="224"/>
      <c r="F1" s="224"/>
      <c r="G1" s="224"/>
      <c r="H1" s="224"/>
      <c r="I1" s="224"/>
      <c r="J1" s="67"/>
      <c r="K1" s="67"/>
      <c r="L1" s="67"/>
    </row>
    <row r="2" spans="1:12" ht="14.45" customHeight="1" x14ac:dyDescent="0.25">
      <c r="A2" s="224"/>
      <c r="B2" s="224"/>
      <c r="C2" s="224"/>
      <c r="D2" s="224"/>
      <c r="E2" s="224"/>
      <c r="F2" s="224"/>
      <c r="G2" s="224"/>
      <c r="H2" s="224"/>
      <c r="I2" s="224"/>
      <c r="J2" s="67"/>
      <c r="K2" s="67"/>
      <c r="L2" s="67"/>
    </row>
    <row r="3" spans="1:12" ht="14.45" customHeight="1" thickBot="1" x14ac:dyDescent="0.3">
      <c r="A3" s="224"/>
      <c r="B3" s="224"/>
      <c r="C3" s="224"/>
      <c r="D3" s="224"/>
      <c r="E3" s="224"/>
      <c r="F3" s="224"/>
      <c r="G3" s="224"/>
      <c r="H3" s="224"/>
      <c r="I3" s="224"/>
      <c r="J3" s="225" t="s">
        <v>228</v>
      </c>
      <c r="K3" s="225"/>
      <c r="L3" s="225"/>
    </row>
    <row r="4" spans="1:12" ht="15.6" customHeight="1" x14ac:dyDescent="0.25">
      <c r="A4" s="131"/>
      <c r="B4" s="131"/>
      <c r="C4" s="131"/>
      <c r="D4" s="131"/>
      <c r="E4" s="131"/>
      <c r="F4" s="131"/>
      <c r="J4" s="187" t="s">
        <v>308</v>
      </c>
      <c r="K4" s="188"/>
      <c r="L4" s="189"/>
    </row>
    <row r="5" spans="1:12" ht="15.6" customHeight="1" x14ac:dyDescent="0.25">
      <c r="A5" s="154"/>
      <c r="B5" s="154"/>
      <c r="C5" s="154"/>
      <c r="D5" s="154"/>
      <c r="E5" s="154"/>
      <c r="F5" s="154"/>
      <c r="G5" s="43"/>
      <c r="H5" s="43"/>
      <c r="I5" s="44"/>
      <c r="J5" s="190"/>
      <c r="K5" s="191"/>
      <c r="L5" s="192"/>
    </row>
    <row r="6" spans="1:12" ht="15.75" x14ac:dyDescent="0.25">
      <c r="A6" s="36" t="s">
        <v>36</v>
      </c>
      <c r="B6" s="164" t="s">
        <v>37</v>
      </c>
      <c r="C6" s="164"/>
      <c r="D6" s="164"/>
      <c r="E6" s="164"/>
      <c r="F6" s="164"/>
      <c r="J6" s="190"/>
      <c r="K6" s="191"/>
      <c r="L6" s="192"/>
    </row>
    <row r="7" spans="1:12" x14ac:dyDescent="0.25">
      <c r="A7" s="107" t="s">
        <v>1</v>
      </c>
      <c r="B7" s="107" t="s">
        <v>0</v>
      </c>
      <c r="C7" s="107" t="s">
        <v>212</v>
      </c>
      <c r="D7" s="107" t="s">
        <v>209</v>
      </c>
      <c r="E7" s="107" t="s">
        <v>213</v>
      </c>
      <c r="F7" s="76" t="s">
        <v>219</v>
      </c>
      <c r="J7" s="190"/>
      <c r="K7" s="191"/>
      <c r="L7" s="192"/>
    </row>
    <row r="8" spans="1:12" ht="16.5" thickBot="1" x14ac:dyDescent="0.3">
      <c r="A8" s="155" t="str" cm="1">
        <f t="array" ref="A8:A22">Dados!B5:B19</f>
        <v/>
      </c>
      <c r="B8" s="2" cm="1">
        <f t="array" ref="B8:E22">Dados!D5:G19</f>
        <v>0</v>
      </c>
      <c r="C8" s="2">
        <v>0</v>
      </c>
      <c r="D8" s="2">
        <v>0</v>
      </c>
      <c r="E8" s="2">
        <v>0</v>
      </c>
      <c r="F8" s="2" t="e">
        <f>(E8*100)/D8</f>
        <v>#DIV/0!</v>
      </c>
      <c r="J8" s="193"/>
      <c r="K8" s="194"/>
      <c r="L8" s="195"/>
    </row>
    <row r="9" spans="1:12" ht="15.75" x14ac:dyDescent="0.25">
      <c r="A9" s="155" t="str">
        <v/>
      </c>
      <c r="B9" s="2">
        <v>0</v>
      </c>
      <c r="C9" s="2">
        <v>0</v>
      </c>
      <c r="D9" s="2">
        <v>0</v>
      </c>
      <c r="E9" s="2">
        <v>0</v>
      </c>
      <c r="F9" s="2" t="e">
        <f t="shared" ref="F9:F22" si="0">(E9*100)/D9</f>
        <v>#DIV/0!</v>
      </c>
    </row>
    <row r="10" spans="1:12" ht="15.75" x14ac:dyDescent="0.25">
      <c r="A10" s="155" t="str">
        <v/>
      </c>
      <c r="B10" s="2">
        <v>0</v>
      </c>
      <c r="C10" s="2">
        <v>0</v>
      </c>
      <c r="D10" s="2">
        <v>0</v>
      </c>
      <c r="E10" s="2">
        <v>0</v>
      </c>
      <c r="F10" s="2" t="e">
        <f t="shared" si="0"/>
        <v>#DIV/0!</v>
      </c>
    </row>
    <row r="11" spans="1:12" ht="15.75" x14ac:dyDescent="0.25">
      <c r="A11" s="155" t="str">
        <v/>
      </c>
      <c r="B11" s="2">
        <v>0</v>
      </c>
      <c r="C11" s="2">
        <v>0</v>
      </c>
      <c r="D11" s="2">
        <v>0</v>
      </c>
      <c r="E11" s="2">
        <v>0</v>
      </c>
      <c r="F11" s="2" t="e">
        <f t="shared" si="0"/>
        <v>#DIV/0!</v>
      </c>
    </row>
    <row r="12" spans="1:12" ht="15.75" x14ac:dyDescent="0.25">
      <c r="A12" s="155" t="str">
        <v/>
      </c>
      <c r="B12" s="2">
        <v>0</v>
      </c>
      <c r="C12" s="2">
        <v>0</v>
      </c>
      <c r="D12" s="2">
        <v>0</v>
      </c>
      <c r="E12" s="2">
        <v>0</v>
      </c>
      <c r="F12" s="2" t="e">
        <f t="shared" si="0"/>
        <v>#DIV/0!</v>
      </c>
    </row>
    <row r="13" spans="1:12" ht="15.75" x14ac:dyDescent="0.25">
      <c r="A13" s="155" t="str">
        <v/>
      </c>
      <c r="B13" s="2">
        <v>0</v>
      </c>
      <c r="C13" s="2">
        <v>0</v>
      </c>
      <c r="D13" s="2">
        <v>0</v>
      </c>
      <c r="E13" s="2">
        <v>0</v>
      </c>
      <c r="F13" s="2" t="e">
        <f t="shared" si="0"/>
        <v>#DIV/0!</v>
      </c>
    </row>
    <row r="14" spans="1:12" ht="15.75" x14ac:dyDescent="0.25">
      <c r="A14" s="155" t="str">
        <v/>
      </c>
      <c r="B14" s="2">
        <v>0</v>
      </c>
      <c r="C14" s="2">
        <v>0</v>
      </c>
      <c r="D14" s="2">
        <v>0</v>
      </c>
      <c r="E14" s="2">
        <v>0</v>
      </c>
      <c r="F14" s="2" t="e">
        <f t="shared" si="0"/>
        <v>#DIV/0!</v>
      </c>
    </row>
    <row r="15" spans="1:12" ht="15.75" x14ac:dyDescent="0.25">
      <c r="A15" s="155" t="str">
        <v/>
      </c>
      <c r="B15" s="2">
        <v>0</v>
      </c>
      <c r="C15" s="2">
        <v>0</v>
      </c>
      <c r="D15" s="2">
        <v>0</v>
      </c>
      <c r="E15" s="2">
        <v>0</v>
      </c>
      <c r="F15" s="2" t="e">
        <f t="shared" si="0"/>
        <v>#DIV/0!</v>
      </c>
    </row>
    <row r="16" spans="1:12" ht="15.75" x14ac:dyDescent="0.25">
      <c r="A16" s="155" t="str">
        <v/>
      </c>
      <c r="B16" s="2">
        <v>0</v>
      </c>
      <c r="C16" s="2">
        <v>0</v>
      </c>
      <c r="D16" s="2">
        <v>0</v>
      </c>
      <c r="E16" s="2">
        <v>0</v>
      </c>
      <c r="F16" s="2" t="e">
        <f t="shared" si="0"/>
        <v>#DIV/0!</v>
      </c>
    </row>
    <row r="17" spans="1:8" ht="15.75" x14ac:dyDescent="0.25">
      <c r="A17" s="155" t="str">
        <v/>
      </c>
      <c r="B17" s="2">
        <v>0</v>
      </c>
      <c r="C17" s="2">
        <v>0</v>
      </c>
      <c r="D17" s="2">
        <v>0</v>
      </c>
      <c r="E17" s="2">
        <v>0</v>
      </c>
      <c r="F17" s="2" t="e">
        <f t="shared" si="0"/>
        <v>#DIV/0!</v>
      </c>
    </row>
    <row r="18" spans="1:8" ht="15.75" x14ac:dyDescent="0.25">
      <c r="A18" s="155" t="str">
        <v/>
      </c>
      <c r="B18" s="2">
        <v>0</v>
      </c>
      <c r="C18" s="2">
        <v>0</v>
      </c>
      <c r="D18" s="2">
        <v>0</v>
      </c>
      <c r="E18" s="2">
        <v>0</v>
      </c>
      <c r="F18" s="2" t="e">
        <f t="shared" si="0"/>
        <v>#DIV/0!</v>
      </c>
    </row>
    <row r="19" spans="1:8" ht="15.75" x14ac:dyDescent="0.25">
      <c r="A19" s="155" t="str">
        <v/>
      </c>
      <c r="B19" s="2">
        <v>0</v>
      </c>
      <c r="C19" s="2">
        <v>0</v>
      </c>
      <c r="D19" s="2">
        <v>0</v>
      </c>
      <c r="E19" s="2">
        <v>0</v>
      </c>
      <c r="F19" s="2" t="e">
        <f t="shared" si="0"/>
        <v>#DIV/0!</v>
      </c>
    </row>
    <row r="20" spans="1:8" ht="15.75" x14ac:dyDescent="0.25">
      <c r="A20" s="155" t="str">
        <v/>
      </c>
      <c r="B20" s="2">
        <v>0</v>
      </c>
      <c r="C20" s="2">
        <v>0</v>
      </c>
      <c r="D20" s="2">
        <v>0</v>
      </c>
      <c r="E20" s="2">
        <v>0</v>
      </c>
      <c r="F20" s="2" t="e">
        <f t="shared" si="0"/>
        <v>#DIV/0!</v>
      </c>
    </row>
    <row r="21" spans="1:8" ht="15.75" x14ac:dyDescent="0.25">
      <c r="A21" s="155" t="str">
        <v/>
      </c>
      <c r="B21" s="2">
        <v>0</v>
      </c>
      <c r="C21" s="2">
        <v>0</v>
      </c>
      <c r="D21" s="2">
        <v>0</v>
      </c>
      <c r="E21" s="2">
        <v>0</v>
      </c>
      <c r="F21" s="2" t="e">
        <f t="shared" si="0"/>
        <v>#DIV/0!</v>
      </c>
    </row>
    <row r="22" spans="1:8" ht="15.75" x14ac:dyDescent="0.25">
      <c r="A22" s="155" t="str">
        <v/>
      </c>
      <c r="B22" s="2">
        <v>0</v>
      </c>
      <c r="C22" s="2">
        <v>0</v>
      </c>
      <c r="D22" s="2">
        <v>0</v>
      </c>
      <c r="E22" s="2">
        <v>0</v>
      </c>
      <c r="F22" s="2" t="e">
        <f t="shared" si="0"/>
        <v>#DIV/0!</v>
      </c>
    </row>
    <row r="23" spans="1:8" x14ac:dyDescent="0.25">
      <c r="A23" s="43"/>
      <c r="B23" s="43"/>
      <c r="C23" s="43"/>
      <c r="D23" s="43"/>
      <c r="E23" s="43"/>
      <c r="F23" s="75"/>
      <c r="G23" s="43"/>
      <c r="H23" s="43"/>
    </row>
    <row r="24" spans="1:8" ht="15.75" x14ac:dyDescent="0.25">
      <c r="A24" s="36" t="str">
        <f>'Nome das Amostras'!A4</f>
        <v>ab</v>
      </c>
      <c r="B24" s="164" t="str">
        <f>VLOOKUP(A24,'Nome das Amostras'!$A$3:$D$28,2,FALSE)</f>
        <v>Pd</v>
      </c>
      <c r="C24" s="164"/>
      <c r="D24" s="37" t="s">
        <v>65</v>
      </c>
      <c r="E24" s="38">
        <f>'Banco de Dados'!$O$13/'Banco de Dados'!O13</f>
        <v>1</v>
      </c>
      <c r="F24" s="223" t="s">
        <v>309</v>
      </c>
      <c r="G24" s="223"/>
      <c r="H24" s="51" cm="1">
        <f t="array" ref="H24">(_xlfn.XLOOKUP('Banco de Dados'!$B$99,_xlfn.ANCHORARRAY(C26),D26:D56," "))/(_xlfn.XLOOKUP('Banco de Dados'!$B$97,_xlfn.ANCHORARRAY(C26),D26:D56))</f>
        <v>0.13500305436774587</v>
      </c>
    </row>
    <row r="25" spans="1:8" x14ac:dyDescent="0.25">
      <c r="A25" s="107" t="s">
        <v>1</v>
      </c>
      <c r="B25" s="107" t="s">
        <v>0</v>
      </c>
      <c r="C25" s="107" t="s">
        <v>212</v>
      </c>
      <c r="D25" s="107" t="s">
        <v>209</v>
      </c>
      <c r="E25" s="107" t="s">
        <v>213</v>
      </c>
      <c r="F25" s="76" t="s">
        <v>219</v>
      </c>
    </row>
    <row r="26" spans="1:8" x14ac:dyDescent="0.25">
      <c r="A26" s="28" t="str">
        <f>_xlfn.XLOOKUP(P!C8,'Banco de Dados'!$B$3:$B$274,'Banco de Dados'!$K$3:$K$274,"")</f>
        <v>P</v>
      </c>
      <c r="B26" s="2">
        <f>_xlfn.XLOOKUP(P!C8,'Banco de Dados'!$B$3:$B$274,'Banco de Dados'!$L$3:$L$274,"")</f>
        <v>15</v>
      </c>
      <c r="C26" s="1" cm="1">
        <f t="array" ref="C26:C56">Dados!L5:L35</f>
        <v>2013</v>
      </c>
      <c r="D26" s="2">
        <f>_xlfn.XLOOKUP(P!C8,'Banco de Dados'!$B$3:$B$274,'Banco de Dados'!O$3:O$274,"")</f>
        <v>968</v>
      </c>
      <c r="E26" s="2">
        <f>_xlfn.XLOOKUP(P!C8,'Banco de Dados'!$B$3:$B$274,'Banco de Dados'!P$3:P$274,"")</f>
        <v>104</v>
      </c>
      <c r="F26" s="32">
        <f>(E26*100)/D26</f>
        <v>10.743801652892563</v>
      </c>
      <c r="G26" s="3"/>
      <c r="H26" s="3"/>
    </row>
    <row r="27" spans="1:8" x14ac:dyDescent="0.25">
      <c r="A27" s="28" t="str">
        <f>_xlfn.XLOOKUP(P!C9,'Banco de Dados'!$B$3:$B$274,'Banco de Dados'!$K$3:$K$274,"")</f>
        <v>S</v>
      </c>
      <c r="B27" s="2">
        <f>_xlfn.XLOOKUP(P!C9,'Banco de Dados'!$B$3:$B$274,'Banco de Dados'!$L$3:$L$274,"")</f>
        <v>16</v>
      </c>
      <c r="C27" s="1">
        <v>2307</v>
      </c>
      <c r="D27" s="2">
        <f>_xlfn.XLOOKUP(P!C9,'Banco de Dados'!$B$3:$B$274,'Banco de Dados'!O$3:O$274,"")</f>
        <v>19589</v>
      </c>
      <c r="E27" s="2">
        <f>_xlfn.XLOOKUP(P!C9,'Banco de Dados'!$B$3:$B$274,'Banco de Dados'!P$3:P$274,"")</f>
        <v>183</v>
      </c>
      <c r="F27" s="32">
        <f t="shared" ref="F27:F56" si="1">(E27*100)/D27</f>
        <v>0.93419776405125321</v>
      </c>
      <c r="G27" s="3"/>
      <c r="H27" s="3"/>
    </row>
    <row r="28" spans="1:8" x14ac:dyDescent="0.25">
      <c r="A28" s="28" t="str">
        <f>_xlfn.XLOOKUP(P!C10,'Banco de Dados'!$B$3:$B$274,'Banco de Dados'!$K$3:$K$274,"")</f>
        <v>Cl</v>
      </c>
      <c r="B28" s="2">
        <f>_xlfn.XLOOKUP(P!C10,'Banco de Dados'!$B$3:$B$274,'Banco de Dados'!$L$3:$L$274,"")</f>
        <v>17</v>
      </c>
      <c r="C28" s="1">
        <v>2622</v>
      </c>
      <c r="D28" s="2">
        <f>_xlfn.XLOOKUP(P!C10,'Banco de Dados'!$B$3:$B$274,'Banco de Dados'!O$3:O$274,"")</f>
        <v>29684</v>
      </c>
      <c r="E28" s="2">
        <f>_xlfn.XLOOKUP(P!C10,'Banco de Dados'!$B$3:$B$274,'Banco de Dados'!P$3:P$274,"")</f>
        <v>255</v>
      </c>
      <c r="F28" s="32">
        <f t="shared" si="1"/>
        <v>0.85904864573507611</v>
      </c>
      <c r="G28" s="3"/>
      <c r="H28" s="3"/>
    </row>
    <row r="29" spans="1:8" x14ac:dyDescent="0.25">
      <c r="A29" s="28" t="str">
        <f>_xlfn.XLOOKUP(P!C11,'Banco de Dados'!$B$3:$B$274,'Banco de Dados'!$K$3:$K$274,"")</f>
        <v>Ar</v>
      </c>
      <c r="B29" s="2">
        <f>_xlfn.XLOOKUP(P!C11,'Banco de Dados'!$B$3:$B$274,'Banco de Dados'!$L$3:$L$274,"")</f>
        <v>18</v>
      </c>
      <c r="C29" s="1">
        <v>2957</v>
      </c>
      <c r="D29" s="2">
        <f>_xlfn.XLOOKUP(P!C11,'Banco de Dados'!$B$3:$B$274,'Banco de Dados'!O$3:O$274,"")</f>
        <v>4130</v>
      </c>
      <c r="E29" s="2">
        <f>_xlfn.XLOOKUP(P!C11,'Banco de Dados'!$B$3:$B$274,'Banco de Dados'!P$3:P$274,"")</f>
        <v>229</v>
      </c>
      <c r="F29" s="32">
        <f t="shared" si="1"/>
        <v>5.5447941888619852</v>
      </c>
      <c r="G29" s="3"/>
      <c r="H29" s="3"/>
    </row>
    <row r="30" spans="1:8" x14ac:dyDescent="0.25">
      <c r="A30" s="28" t="str">
        <f>_xlfn.XLOOKUP(P!C12,'Banco de Dados'!$B$3:$B$274,'Banco de Dados'!$K$3:$K$274,"")</f>
        <v>K</v>
      </c>
      <c r="B30" s="2">
        <f>_xlfn.XLOOKUP(P!C12,'Banco de Dados'!$B$3:$B$274,'Banco de Dados'!$L$3:$L$274,"")</f>
        <v>19</v>
      </c>
      <c r="C30" s="1">
        <v>3313</v>
      </c>
      <c r="D30" s="2">
        <f>_xlfn.XLOOKUP(P!C12,'Banco de Dados'!$B$3:$B$274,'Banco de Dados'!O$3:O$274,"")</f>
        <v>169151</v>
      </c>
      <c r="E30" s="2">
        <f>_xlfn.XLOOKUP(P!C12,'Banco de Dados'!$B$3:$B$274,'Banco de Dados'!P$3:P$274,"")</f>
        <v>441</v>
      </c>
      <c r="F30" s="32">
        <f t="shared" si="1"/>
        <v>0.26071380009577244</v>
      </c>
      <c r="G30" s="3"/>
      <c r="H30" s="3"/>
    </row>
    <row r="31" spans="1:8" x14ac:dyDescent="0.25">
      <c r="A31" s="28" t="str">
        <f>_xlfn.XLOOKUP(P!C13,'Banco de Dados'!$B$3:$B$274,'Banco de Dados'!$K$3:$K$274,"")</f>
        <v>Ca</v>
      </c>
      <c r="B31" s="2">
        <f>_xlfn.XLOOKUP(P!C13,'Banco de Dados'!$B$3:$B$274,'Banco de Dados'!$L$3:$L$274,"")</f>
        <v>20</v>
      </c>
      <c r="C31" s="1">
        <v>3691</v>
      </c>
      <c r="D31" s="2">
        <f>_xlfn.XLOOKUP(P!C13,'Banco de Dados'!$B$3:$B$274,'Banco de Dados'!O$3:O$274,"")</f>
        <v>427317</v>
      </c>
      <c r="E31" s="2">
        <f>_xlfn.XLOOKUP(P!C13,'Banco de Dados'!$B$3:$B$274,'Banco de Dados'!P$3:P$274,"")</f>
        <v>637</v>
      </c>
      <c r="F31" s="32">
        <f t="shared" si="1"/>
        <v>0.14906966022882309</v>
      </c>
      <c r="G31" s="3"/>
      <c r="H31" s="3"/>
    </row>
    <row r="32" spans="1:8" x14ac:dyDescent="0.25">
      <c r="A32" s="28" t="str">
        <f>_xlfn.XLOOKUP(P!C14,'Banco de Dados'!$B$3:$B$274,'Banco de Dados'!$K$3:$K$274,"")</f>
        <v>Ti</v>
      </c>
      <c r="B32" s="2">
        <f>_xlfn.XLOOKUP(P!C14,'Banco de Dados'!$B$3:$B$274,'Banco de Dados'!$L$3:$L$274,"")</f>
        <v>22</v>
      </c>
      <c r="C32" s="1">
        <v>4509</v>
      </c>
      <c r="D32" s="2">
        <f>_xlfn.XLOOKUP(P!C14,'Banco de Dados'!$B$3:$B$274,'Banco de Dados'!O$3:O$274,"")</f>
        <v>4625</v>
      </c>
      <c r="E32" s="2">
        <f>_xlfn.XLOOKUP(P!C14,'Banco de Dados'!$B$3:$B$274,'Banco de Dados'!P$3:P$274,"")</f>
        <v>122</v>
      </c>
      <c r="F32" s="32">
        <f t="shared" si="1"/>
        <v>2.637837837837838</v>
      </c>
      <c r="G32" s="3"/>
      <c r="H32" s="3"/>
    </row>
    <row r="33" spans="1:8" x14ac:dyDescent="0.25">
      <c r="A33" s="28" t="str">
        <f>_xlfn.XLOOKUP(P!C15,'Banco de Dados'!$B$3:$B$274,'Banco de Dados'!$K$3:$K$274,"")</f>
        <v>Cr</v>
      </c>
      <c r="B33" s="2">
        <f>_xlfn.XLOOKUP(P!C15,'Banco de Dados'!$B$3:$B$274,'Banco de Dados'!$L$3:$L$274,"")</f>
        <v>24</v>
      </c>
      <c r="C33" s="1">
        <v>5412</v>
      </c>
      <c r="D33" s="2">
        <f>_xlfn.XLOOKUP(P!C15,'Banco de Dados'!$B$3:$B$274,'Banco de Dados'!O$3:O$274,"")</f>
        <v>1257</v>
      </c>
      <c r="E33" s="2">
        <f>_xlfn.XLOOKUP(P!C15,'Banco de Dados'!$B$3:$B$274,'Banco de Dados'!P$3:P$274,"")</f>
        <v>118</v>
      </c>
      <c r="F33" s="32">
        <f t="shared" si="1"/>
        <v>9.387430389817025</v>
      </c>
      <c r="G33" s="3"/>
      <c r="H33" s="3"/>
    </row>
    <row r="34" spans="1:8" x14ac:dyDescent="0.25">
      <c r="A34" s="28" t="str">
        <f>_xlfn.XLOOKUP(P!C16,'Banco de Dados'!$B$3:$B$274,'Banco de Dados'!$K$3:$K$274,"")</f>
        <v>Mn</v>
      </c>
      <c r="B34" s="2">
        <f>_xlfn.XLOOKUP(P!C16,'Banco de Dados'!$B$3:$B$274,'Banco de Dados'!$L$3:$L$274,"")</f>
        <v>25</v>
      </c>
      <c r="C34" s="1">
        <v>5895</v>
      </c>
      <c r="D34" s="2">
        <f>_xlfn.XLOOKUP(P!C16,'Banco de Dados'!$B$3:$B$274,'Banco de Dados'!O$3:O$274,"")</f>
        <v>6728</v>
      </c>
      <c r="E34" s="2">
        <f>_xlfn.XLOOKUP(P!C16,'Banco de Dados'!$B$3:$B$274,'Banco de Dados'!P$3:P$274,"")</f>
        <v>153</v>
      </c>
      <c r="F34" s="32">
        <f t="shared" si="1"/>
        <v>2.2740784780023779</v>
      </c>
      <c r="G34" s="3"/>
      <c r="H34" s="3"/>
    </row>
    <row r="35" spans="1:8" x14ac:dyDescent="0.25">
      <c r="A35" s="28" t="str">
        <f>_xlfn.XLOOKUP(P!C17,'Banco de Dados'!$B$3:$B$274,'Banco de Dados'!$K$3:$K$274,"")</f>
        <v>Fe</v>
      </c>
      <c r="B35" s="2">
        <f>_xlfn.XLOOKUP(P!C17,'Banco de Dados'!$B$3:$B$274,'Banco de Dados'!$L$3:$L$274,"")</f>
        <v>26</v>
      </c>
      <c r="C35" s="1">
        <v>6399</v>
      </c>
      <c r="D35" s="2">
        <f>_xlfn.XLOOKUP(P!C17,'Banco de Dados'!$B$3:$B$274,'Banco de Dados'!O$3:O$274,"")</f>
        <v>17564</v>
      </c>
      <c r="E35" s="2">
        <f>_xlfn.XLOOKUP(P!C17,'Banco de Dados'!$B$3:$B$274,'Banco de Dados'!P$3:P$274,"")</f>
        <v>189</v>
      </c>
      <c r="F35" s="32">
        <f t="shared" si="1"/>
        <v>1.076064677749943</v>
      </c>
      <c r="G35" s="3"/>
      <c r="H35" s="3"/>
    </row>
    <row r="36" spans="1:8" x14ac:dyDescent="0.25">
      <c r="A36" s="28" t="str">
        <f>_xlfn.XLOOKUP(P!C18,'Banco de Dados'!$B$3:$B$274,'Banco de Dados'!$K$3:$K$274,"")</f>
        <v>Ni</v>
      </c>
      <c r="B36" s="2">
        <f>_xlfn.XLOOKUP(P!C18,'Banco de Dados'!$B$3:$B$274,'Banco de Dados'!$L$3:$L$274,"")</f>
        <v>28</v>
      </c>
      <c r="C36" s="1">
        <v>7472</v>
      </c>
      <c r="D36" s="2">
        <f>_xlfn.XLOOKUP(P!C18,'Banco de Dados'!$B$3:$B$274,'Banco de Dados'!O$3:O$274,"")</f>
        <v>1329</v>
      </c>
      <c r="E36" s="2">
        <f>_xlfn.XLOOKUP(P!C18,'Banco de Dados'!$B$3:$B$274,'Banco de Dados'!P$3:P$274,"")</f>
        <v>231</v>
      </c>
      <c r="F36" s="32">
        <f t="shared" si="1"/>
        <v>17.381489841986458</v>
      </c>
      <c r="G36" s="3"/>
      <c r="H36" s="3"/>
    </row>
    <row r="37" spans="1:8" x14ac:dyDescent="0.25">
      <c r="A37" s="28" t="str">
        <f>_xlfn.XLOOKUP(P!C19,'Banco de Dados'!$B$3:$B$274,'Banco de Dados'!$K$3:$K$274,"")</f>
        <v>Cu</v>
      </c>
      <c r="B37" s="2">
        <f>_xlfn.XLOOKUP(P!C19,'Banco de Dados'!$B$3:$B$274,'Banco de Dados'!$L$3:$L$274,"")</f>
        <v>29</v>
      </c>
      <c r="C37" s="1">
        <v>8041</v>
      </c>
      <c r="D37" s="2">
        <f>_xlfn.XLOOKUP(P!C19,'Banco de Dados'!$B$3:$B$274,'Banco de Dados'!O$3:O$274,"")</f>
        <v>520</v>
      </c>
      <c r="E37" s="2">
        <f>_xlfn.XLOOKUP(P!C19,'Banco de Dados'!$B$3:$B$274,'Banco de Dados'!P$3:P$274,"")</f>
        <v>245</v>
      </c>
      <c r="F37" s="32">
        <f t="shared" si="1"/>
        <v>47.115384615384613</v>
      </c>
      <c r="G37" s="3"/>
      <c r="H37" s="3"/>
    </row>
    <row r="38" spans="1:8" x14ac:dyDescent="0.25">
      <c r="A38" s="28" t="str">
        <f>_xlfn.XLOOKUP(P!C20,'Banco de Dados'!$B$3:$B$274,'Banco de Dados'!$K$3:$K$274,"")</f>
        <v>Zn</v>
      </c>
      <c r="B38" s="2">
        <f>_xlfn.XLOOKUP(P!C20,'Banco de Dados'!$B$3:$B$274,'Banco de Dados'!$L$3:$L$274,"")</f>
        <v>30</v>
      </c>
      <c r="C38" s="1">
        <v>8631</v>
      </c>
      <c r="D38" s="2">
        <f>_xlfn.XLOOKUP(P!C20,'Banco de Dados'!$B$3:$B$274,'Banco de Dados'!O$3:O$274,"")</f>
        <v>1363</v>
      </c>
      <c r="E38" s="2">
        <f>_xlfn.XLOOKUP(P!C20,'Banco de Dados'!$B$3:$B$274,'Banco de Dados'!P$3:P$274,"")</f>
        <v>248</v>
      </c>
      <c r="F38" s="32">
        <f t="shared" si="1"/>
        <v>18.195157740278798</v>
      </c>
      <c r="G38" s="3"/>
      <c r="H38" s="3"/>
    </row>
    <row r="39" spans="1:8" x14ac:dyDescent="0.25">
      <c r="A39" s="28" t="str">
        <f>_xlfn.XLOOKUP(P!C21,'Banco de Dados'!$B$3:$B$274,'Banco de Dados'!$K$3:$K$274,"")</f>
        <v>Br</v>
      </c>
      <c r="B39" s="2">
        <f>_xlfn.XLOOKUP(P!C21,'Banco de Dados'!$B$3:$B$274,'Banco de Dados'!$L$3:$L$274,"")</f>
        <v>35</v>
      </c>
      <c r="C39" s="1">
        <v>11908</v>
      </c>
      <c r="D39" s="2">
        <f>_xlfn.XLOOKUP(P!C21,'Banco de Dados'!$B$3:$B$274,'Banco de Dados'!O$3:O$274,"")</f>
        <v>38434</v>
      </c>
      <c r="E39" s="2">
        <f>_xlfn.XLOOKUP(P!C21,'Banco de Dados'!$B$3:$B$274,'Banco de Dados'!P$3:P$274,"")</f>
        <v>312</v>
      </c>
      <c r="F39" s="32">
        <f t="shared" si="1"/>
        <v>0.81178123536452096</v>
      </c>
      <c r="G39" s="3"/>
      <c r="H39" s="3"/>
    </row>
    <row r="40" spans="1:8" x14ac:dyDescent="0.25">
      <c r="A40" s="28" t="str">
        <f>_xlfn.XLOOKUP(P!C22,'Banco de Dados'!$B$3:$B$274,'Banco de Dados'!$K$3:$K$274,"")</f>
        <v>Sr</v>
      </c>
      <c r="B40" s="2">
        <f>_xlfn.XLOOKUP(P!C22,'Banco de Dados'!$B$3:$B$274,'Banco de Dados'!$L$3:$L$274,"")</f>
        <v>38</v>
      </c>
      <c r="C40" s="1">
        <v>14142</v>
      </c>
      <c r="D40" s="2">
        <f>_xlfn.XLOOKUP(P!C22,'Banco de Dados'!$B$3:$B$274,'Banco de Dados'!O$3:O$274,"")</f>
        <v>1873</v>
      </c>
      <c r="E40" s="2">
        <f>_xlfn.XLOOKUP(P!C22,'Banco de Dados'!$B$3:$B$274,'Banco de Dados'!P$3:P$274,"")</f>
        <v>219</v>
      </c>
      <c r="F40" s="32">
        <f t="shared" si="1"/>
        <v>11.692471970101442</v>
      </c>
      <c r="G40" s="3"/>
      <c r="H40" s="3"/>
    </row>
    <row r="41" spans="1:8" x14ac:dyDescent="0.25">
      <c r="A41" s="28" t="str">
        <f>_xlfn.XLOOKUP(P!C23,'Banco de Dados'!$B$3:$B$274,'Banco de Dados'!$K$3:$K$274,"")</f>
        <v>Rh</v>
      </c>
      <c r="B41" s="2">
        <f>_xlfn.XLOOKUP(P!C23,'Banco de Dados'!$B$3:$B$274,'Banco de Dados'!$L$3:$L$274,"")</f>
        <v>45</v>
      </c>
      <c r="C41" s="1">
        <v>20167</v>
      </c>
      <c r="D41" s="2">
        <f>_xlfn.XLOOKUP(P!C23,'Banco de Dados'!$B$3:$B$274,'Banco de Dados'!O$3:O$274,"")</f>
        <v>2210</v>
      </c>
      <c r="E41" s="2">
        <f>_xlfn.XLOOKUP(P!C23,'Banco de Dados'!$B$3:$B$274,'Banco de Dados'!P$3:P$274,"")</f>
        <v>152</v>
      </c>
      <c r="F41" s="32">
        <f t="shared" si="1"/>
        <v>6.877828054298643</v>
      </c>
      <c r="G41" s="3"/>
      <c r="H41" s="3"/>
    </row>
    <row r="42" spans="1:8" x14ac:dyDescent="0.25">
      <c r="A42" s="28" t="str">
        <f>_xlfn.XLOOKUP(P!C24,'Banco de Dados'!$B$3:$B$274,'Banco de Dados'!$K$3:$K$274,"")</f>
        <v>Rh</v>
      </c>
      <c r="B42" s="2">
        <f>_xlfn.XLOOKUP(P!C24,'Banco de Dados'!$B$3:$B$274,'Banco de Dados'!$L$3:$L$274,"")</f>
        <v>45</v>
      </c>
      <c r="C42" s="1">
        <v>2696</v>
      </c>
      <c r="D42" s="2">
        <f>_xlfn.XLOOKUP(P!C24,'Banco de Dados'!$B$3:$B$274,'Banco de Dados'!O$3:O$274,"")</f>
        <v>16370</v>
      </c>
      <c r="E42" s="2">
        <f>_xlfn.XLOOKUP(P!C24,'Banco de Dados'!$B$3:$B$274,'Banco de Dados'!P$3:P$274,"")</f>
        <v>184</v>
      </c>
      <c r="F42" s="32">
        <f t="shared" si="1"/>
        <v>1.1240073304825902</v>
      </c>
    </row>
    <row r="43" spans="1:8" x14ac:dyDescent="0.25">
      <c r="A43" s="28" t="str">
        <f>_xlfn.XLOOKUP(P!C25,'Banco de Dados'!$B$3:$B$274,'Banco de Dados'!$K$3:$K$274,"")</f>
        <v/>
      </c>
      <c r="B43" s="2" t="str">
        <f>_xlfn.XLOOKUP(P!C25,'Banco de Dados'!$B$3:$B$274,'Banco de Dados'!$L$3:$L$274,"")</f>
        <v/>
      </c>
      <c r="C43" s="2">
        <v>0</v>
      </c>
      <c r="D43" s="2" t="str">
        <f>_xlfn.XLOOKUP(P!C25,'Banco de Dados'!$B$3:$B$274,'Banco de Dados'!O$3:O$274,"")</f>
        <v/>
      </c>
      <c r="E43" s="2" t="str">
        <f>_xlfn.XLOOKUP(P!C25,'Banco de Dados'!$B$3:$B$274,'Banco de Dados'!P$3:P$274,"")</f>
        <v/>
      </c>
      <c r="F43" s="32" t="e">
        <f t="shared" si="1"/>
        <v>#VALUE!</v>
      </c>
    </row>
    <row r="44" spans="1:8" x14ac:dyDescent="0.25">
      <c r="A44" s="28" t="str">
        <f>_xlfn.XLOOKUP(P!C26,'Banco de Dados'!$B$3:$B$274,'Banco de Dados'!$K$3:$K$274,"")</f>
        <v/>
      </c>
      <c r="B44" s="2" t="str">
        <f>_xlfn.XLOOKUP(P!C26,'Banco de Dados'!$B$3:$B$274,'Banco de Dados'!$L$3:$L$274,"")</f>
        <v/>
      </c>
      <c r="C44" s="2">
        <v>0</v>
      </c>
      <c r="D44" s="2" t="str">
        <f>_xlfn.XLOOKUP(P!C26,'Banco de Dados'!$B$3:$B$274,'Banco de Dados'!O$3:O$274,"")</f>
        <v/>
      </c>
      <c r="E44" s="2" t="str">
        <f>_xlfn.XLOOKUP(P!C26,'Banco de Dados'!$B$3:$B$274,'Banco de Dados'!P$3:P$274,"")</f>
        <v/>
      </c>
      <c r="F44" s="32" t="e">
        <f t="shared" si="1"/>
        <v>#VALUE!</v>
      </c>
    </row>
    <row r="45" spans="1:8" x14ac:dyDescent="0.25">
      <c r="A45" s="28" t="str">
        <f>_xlfn.XLOOKUP(P!C27,'Banco de Dados'!$B$3:$B$274,'Banco de Dados'!$K$3:$K$274,"")</f>
        <v/>
      </c>
      <c r="B45" s="2" t="str">
        <f>_xlfn.XLOOKUP(P!C27,'Banco de Dados'!$B$3:$B$274,'Banco de Dados'!$L$3:$L$274,"")</f>
        <v/>
      </c>
      <c r="C45" s="2">
        <v>0</v>
      </c>
      <c r="D45" s="2" t="str">
        <f>_xlfn.XLOOKUP(P!C27,'Banco de Dados'!$B$3:$B$274,'Banco de Dados'!O$3:O$274,"")</f>
        <v/>
      </c>
      <c r="E45" s="2" t="str">
        <f>_xlfn.XLOOKUP(P!C27,'Banco de Dados'!$B$3:$B$274,'Banco de Dados'!P$3:P$274,"")</f>
        <v/>
      </c>
      <c r="F45" s="32" t="e">
        <f t="shared" si="1"/>
        <v>#VALUE!</v>
      </c>
    </row>
    <row r="46" spans="1:8" x14ac:dyDescent="0.25">
      <c r="A46" s="28" t="str">
        <f>_xlfn.XLOOKUP(P!C28,'Banco de Dados'!$B$3:$B$274,'Banco de Dados'!$K$3:$K$274,"")</f>
        <v/>
      </c>
      <c r="B46" s="2" t="str">
        <f>_xlfn.XLOOKUP(P!C28,'Banco de Dados'!$B$3:$B$274,'Banco de Dados'!$L$3:$L$274,"")</f>
        <v/>
      </c>
      <c r="C46" s="2">
        <v>0</v>
      </c>
      <c r="D46" s="2" t="str">
        <f>_xlfn.XLOOKUP(P!C28,'Banco de Dados'!$B$3:$B$274,'Banco de Dados'!O$3:O$274,"")</f>
        <v/>
      </c>
      <c r="E46" s="2" t="str">
        <f>_xlfn.XLOOKUP(P!C28,'Banco de Dados'!$B$3:$B$274,'Banco de Dados'!P$3:P$274,"")</f>
        <v/>
      </c>
      <c r="F46" s="32" t="e">
        <f t="shared" si="1"/>
        <v>#VALUE!</v>
      </c>
    </row>
    <row r="47" spans="1:8" x14ac:dyDescent="0.25">
      <c r="A47" s="28" t="str">
        <f>_xlfn.XLOOKUP(P!C29,'Banco de Dados'!$B$3:$B$274,'Banco de Dados'!$K$3:$K$274,"")</f>
        <v/>
      </c>
      <c r="B47" s="2" t="str">
        <f>_xlfn.XLOOKUP(P!C29,'Banco de Dados'!$B$3:$B$274,'Banco de Dados'!$L$3:$L$274,"")</f>
        <v/>
      </c>
      <c r="C47" s="2">
        <v>0</v>
      </c>
      <c r="D47" s="2" t="str">
        <f>_xlfn.XLOOKUP(P!C29,'Banco de Dados'!$B$3:$B$274,'Banco de Dados'!O$3:O$274,"")</f>
        <v/>
      </c>
      <c r="E47" s="2" t="str">
        <f>_xlfn.XLOOKUP(P!C29,'Banco de Dados'!$B$3:$B$274,'Banco de Dados'!P$3:P$274,"")</f>
        <v/>
      </c>
      <c r="F47" s="32" t="e">
        <f t="shared" si="1"/>
        <v>#VALUE!</v>
      </c>
    </row>
    <row r="48" spans="1:8" x14ac:dyDescent="0.25">
      <c r="A48" s="28" t="str">
        <f>_xlfn.XLOOKUP(P!C30,'Banco de Dados'!$B$3:$B$274,'Banco de Dados'!$K$3:$K$274,"")</f>
        <v/>
      </c>
      <c r="B48" s="2" t="str">
        <f>_xlfn.XLOOKUP(P!C30,'Banco de Dados'!$B$3:$B$274,'Banco de Dados'!$L$3:$L$274,"")</f>
        <v/>
      </c>
      <c r="C48" s="2">
        <v>0</v>
      </c>
      <c r="D48" s="2" t="str">
        <f>_xlfn.XLOOKUP(P!C30,'Banco de Dados'!$B$3:$B$274,'Banco de Dados'!O$3:O$274,"")</f>
        <v/>
      </c>
      <c r="E48" s="2" t="str">
        <f>_xlfn.XLOOKUP(P!C30,'Banco de Dados'!$B$3:$B$274,'Banco de Dados'!P$3:P$274,"")</f>
        <v/>
      </c>
      <c r="F48" s="32" t="e">
        <f t="shared" si="1"/>
        <v>#VALUE!</v>
      </c>
    </row>
    <row r="49" spans="1:8" x14ac:dyDescent="0.25">
      <c r="A49" s="28" t="str">
        <f>_xlfn.XLOOKUP(P!C31,'Banco de Dados'!$B$3:$B$274,'Banco de Dados'!$K$3:$K$274,"")</f>
        <v/>
      </c>
      <c r="B49" s="2" t="str">
        <f>_xlfn.XLOOKUP(P!C31,'Banco de Dados'!$B$3:$B$274,'Banco de Dados'!$L$3:$L$274,"")</f>
        <v/>
      </c>
      <c r="C49" s="2">
        <v>0</v>
      </c>
      <c r="D49" s="2" t="str">
        <f>_xlfn.XLOOKUP(P!C31,'Banco de Dados'!$B$3:$B$274,'Banco de Dados'!O$3:O$274,"")</f>
        <v/>
      </c>
      <c r="E49" s="2" t="str">
        <f>_xlfn.XLOOKUP(P!C31,'Banco de Dados'!$B$3:$B$274,'Banco de Dados'!P$3:P$274,"")</f>
        <v/>
      </c>
      <c r="F49" s="32" t="e">
        <f t="shared" si="1"/>
        <v>#VALUE!</v>
      </c>
    </row>
    <row r="50" spans="1:8" x14ac:dyDescent="0.25">
      <c r="A50" s="28" t="str">
        <f>_xlfn.XLOOKUP(P!C32,'Banco de Dados'!$B$3:$B$274,'Banco de Dados'!$K$3:$K$274,"")</f>
        <v/>
      </c>
      <c r="B50" s="2" t="str">
        <f>_xlfn.XLOOKUP(P!C32,'Banco de Dados'!$B$3:$B$274,'Banco de Dados'!$L$3:$L$274,"")</f>
        <v/>
      </c>
      <c r="C50" s="2">
        <v>0</v>
      </c>
      <c r="D50" s="2" t="str">
        <f>_xlfn.XLOOKUP(P!C32,'Banco de Dados'!$B$3:$B$274,'Banco de Dados'!O$3:O$274,"")</f>
        <v/>
      </c>
      <c r="E50" s="2" t="str">
        <f>_xlfn.XLOOKUP(P!C32,'Banco de Dados'!$B$3:$B$274,'Banco de Dados'!P$3:P$274,"")</f>
        <v/>
      </c>
      <c r="F50" s="32" t="e">
        <f t="shared" si="1"/>
        <v>#VALUE!</v>
      </c>
    </row>
    <row r="51" spans="1:8" x14ac:dyDescent="0.25">
      <c r="A51" s="28" t="str">
        <f>_xlfn.XLOOKUP(P!C33,'Banco de Dados'!$B$3:$B$274,'Banco de Dados'!$K$3:$K$274,"")</f>
        <v/>
      </c>
      <c r="B51" s="2" t="str">
        <f>_xlfn.XLOOKUP(P!C33,'Banco de Dados'!$B$3:$B$274,'Banco de Dados'!$L$3:$L$274,"")</f>
        <v/>
      </c>
      <c r="C51" s="2">
        <v>0</v>
      </c>
      <c r="D51" s="2" t="str">
        <f>_xlfn.XLOOKUP(P!C33,'Banco de Dados'!$B$3:$B$274,'Banco de Dados'!O$3:O$274,"")</f>
        <v/>
      </c>
      <c r="E51" s="2" t="str">
        <f>_xlfn.XLOOKUP(P!C33,'Banco de Dados'!$B$3:$B$274,'Banco de Dados'!P$3:P$274,"")</f>
        <v/>
      </c>
      <c r="F51" s="32" t="e">
        <f t="shared" si="1"/>
        <v>#VALUE!</v>
      </c>
      <c r="G51" s="3"/>
      <c r="H51" s="3"/>
    </row>
    <row r="52" spans="1:8" x14ac:dyDescent="0.25">
      <c r="A52" s="28" t="str">
        <f>_xlfn.XLOOKUP(P!C34,'Banco de Dados'!$B$3:$B$274,'Banco de Dados'!$K$3:$K$274,"")</f>
        <v/>
      </c>
      <c r="B52" s="2" t="str">
        <f>_xlfn.XLOOKUP(P!C34,'Banco de Dados'!$B$3:$B$274,'Banco de Dados'!$L$3:$L$274,"")</f>
        <v/>
      </c>
      <c r="C52" s="2">
        <v>0</v>
      </c>
      <c r="D52" s="2" t="str">
        <f>_xlfn.XLOOKUP(P!C34,'Banco de Dados'!$B$3:$B$274,'Banco de Dados'!O$3:O$274,"")</f>
        <v/>
      </c>
      <c r="E52" s="2" t="str">
        <f>_xlfn.XLOOKUP(P!C34,'Banco de Dados'!$B$3:$B$274,'Banco de Dados'!P$3:P$274,"")</f>
        <v/>
      </c>
      <c r="F52" s="32" t="e">
        <f t="shared" si="1"/>
        <v>#VALUE!</v>
      </c>
      <c r="G52" s="3"/>
      <c r="H52" s="3"/>
    </row>
    <row r="53" spans="1:8" x14ac:dyDescent="0.25">
      <c r="A53" s="28" t="str">
        <f>_xlfn.XLOOKUP(P!C35,'Banco de Dados'!$B$3:$B$274,'Banco de Dados'!$K$3:$K$274,"")</f>
        <v/>
      </c>
      <c r="B53" s="2" t="str">
        <f>_xlfn.XLOOKUP(P!C35,'Banco de Dados'!$B$3:$B$274,'Banco de Dados'!$L$3:$L$274,"")</f>
        <v/>
      </c>
      <c r="C53" s="2">
        <v>0</v>
      </c>
      <c r="D53" s="2" t="str">
        <f>_xlfn.XLOOKUP(P!C35,'Banco de Dados'!$B$3:$B$274,'Banco de Dados'!O$3:O$274,"")</f>
        <v/>
      </c>
      <c r="E53" s="2" t="str">
        <f>_xlfn.XLOOKUP(P!C35,'Banco de Dados'!$B$3:$B$274,'Banco de Dados'!P$3:P$274,"")</f>
        <v/>
      </c>
      <c r="F53" s="32" t="e">
        <f t="shared" si="1"/>
        <v>#VALUE!</v>
      </c>
      <c r="G53" s="3"/>
      <c r="H53" s="3"/>
    </row>
    <row r="54" spans="1:8" x14ac:dyDescent="0.25">
      <c r="A54" s="28" t="str">
        <f>_xlfn.XLOOKUP(P!C36,'Banco de Dados'!$B$3:$B$274,'Banco de Dados'!$K$3:$K$274,"")</f>
        <v/>
      </c>
      <c r="B54" s="2" t="str">
        <f>_xlfn.XLOOKUP(P!C36,'Banco de Dados'!$B$3:$B$274,'Banco de Dados'!$L$3:$L$274,"")</f>
        <v/>
      </c>
      <c r="C54" s="2">
        <v>0</v>
      </c>
      <c r="D54" s="2" t="str">
        <f>_xlfn.XLOOKUP(P!C36,'Banco de Dados'!$B$3:$B$274,'Banco de Dados'!O$3:O$274,"")</f>
        <v/>
      </c>
      <c r="E54" s="2" t="str">
        <f>_xlfn.XLOOKUP(P!C36,'Banco de Dados'!$B$3:$B$274,'Banco de Dados'!P$3:P$274,"")</f>
        <v/>
      </c>
      <c r="F54" s="32" t="e">
        <f t="shared" si="1"/>
        <v>#VALUE!</v>
      </c>
      <c r="G54" s="3"/>
      <c r="H54" s="3"/>
    </row>
    <row r="55" spans="1:8" x14ac:dyDescent="0.25">
      <c r="A55" s="28" t="str">
        <f>_xlfn.XLOOKUP(P!C37,'Banco de Dados'!$B$3:$B$274,'Banco de Dados'!$K$3:$K$274,"")</f>
        <v/>
      </c>
      <c r="B55" s="2" t="str">
        <f>_xlfn.XLOOKUP(P!C37,'Banco de Dados'!$B$3:$B$274,'Banco de Dados'!$L$3:$L$274,"")</f>
        <v/>
      </c>
      <c r="C55" s="2">
        <v>0</v>
      </c>
      <c r="D55" s="2" t="str">
        <f>_xlfn.XLOOKUP(P!C37,'Banco de Dados'!$B$3:$B$274,'Banco de Dados'!O$3:O$274,"")</f>
        <v/>
      </c>
      <c r="E55" s="2" t="str">
        <f>_xlfn.XLOOKUP(P!C37,'Banco de Dados'!$B$3:$B$274,'Banco de Dados'!P$3:P$274,"")</f>
        <v/>
      </c>
      <c r="F55" s="32" t="e">
        <f t="shared" si="1"/>
        <v>#VALUE!</v>
      </c>
      <c r="G55" s="3"/>
      <c r="H55" s="3"/>
    </row>
    <row r="56" spans="1:8" x14ac:dyDescent="0.25">
      <c r="A56" s="28" t="str">
        <f>_xlfn.XLOOKUP(P!C38,'Banco de Dados'!$B$3:$B$274,'Banco de Dados'!$K$3:$K$274,"")</f>
        <v/>
      </c>
      <c r="B56" s="2" t="str">
        <f>_xlfn.XLOOKUP(P!C38,'Banco de Dados'!$B$3:$B$274,'Banco de Dados'!$L$3:$L$274,"")</f>
        <v/>
      </c>
      <c r="C56" s="2">
        <v>0</v>
      </c>
      <c r="D56" s="2" t="str">
        <f>_xlfn.XLOOKUP(P!C38,'Banco de Dados'!$B$3:$B$274,'Banco de Dados'!O$3:O$274,"")</f>
        <v/>
      </c>
      <c r="E56" s="2" t="str">
        <f>_xlfn.XLOOKUP(P!C38,'Banco de Dados'!$B$3:$B$274,'Banco de Dados'!P$3:P$274,"")</f>
        <v/>
      </c>
      <c r="F56" s="32" t="e">
        <f t="shared" si="1"/>
        <v>#VALUE!</v>
      </c>
      <c r="G56" s="3"/>
      <c r="H56" s="3"/>
    </row>
    <row r="57" spans="1:8" x14ac:dyDescent="0.25">
      <c r="A57" s="43"/>
      <c r="B57" s="43"/>
      <c r="C57" s="43"/>
      <c r="D57" s="43"/>
      <c r="E57" s="43"/>
      <c r="F57" s="75"/>
      <c r="G57" s="45"/>
      <c r="H57" s="45"/>
    </row>
    <row r="58" spans="1:8" ht="15.75" x14ac:dyDescent="0.25">
      <c r="A58" s="36" t="str">
        <f>'Nome das Amostras'!A5</f>
        <v>ac</v>
      </c>
      <c r="B58" s="164" t="str">
        <f>VLOOKUP(A58,'Nome das Amostras'!$A$3:$D$28,2,FALSE)</f>
        <v>R2</v>
      </c>
      <c r="C58" s="164"/>
      <c r="D58" s="51" t="s">
        <v>65</v>
      </c>
      <c r="E58" s="52">
        <f>'Banco de Dados'!$O$13/'Banco de Dados'!V13</f>
        <v>0.69493521790341584</v>
      </c>
      <c r="F58" s="223" t="s">
        <v>309</v>
      </c>
      <c r="G58" s="223"/>
      <c r="H58" s="51">
        <f>(_xlfn.XLOOKUP('Banco de Dados'!$B$99,C60:C89,D60:D89," "))/(_xlfn.XLOOKUP('Banco de Dados'!$B$97,C60:C89,D60:D89))</f>
        <v>7.8863816759269761E-2</v>
      </c>
    </row>
    <row r="59" spans="1:8" x14ac:dyDescent="0.25">
      <c r="A59" s="107" t="s">
        <v>1</v>
      </c>
      <c r="B59" s="107" t="s">
        <v>0</v>
      </c>
      <c r="C59" s="107" t="s">
        <v>212</v>
      </c>
      <c r="D59" s="107" t="s">
        <v>209</v>
      </c>
      <c r="E59" s="107" t="s">
        <v>213</v>
      </c>
      <c r="F59" s="76" t="s">
        <v>219</v>
      </c>
      <c r="G59" s="54" t="s">
        <v>140</v>
      </c>
      <c r="H59" s="54" t="s">
        <v>66</v>
      </c>
    </row>
    <row r="60" spans="1:8" x14ac:dyDescent="0.25">
      <c r="A60" s="28" t="str">
        <f>_xlfn.XLOOKUP(P!C42,'Banco de Dados'!$B$3:$B$274,'Banco de Dados'!$K$3:$K$274,"")</f>
        <v>Si</v>
      </c>
      <c r="B60" s="2" cm="1">
        <f t="array" ref="B60:E90">Dados!R5:U35</f>
        <v>14</v>
      </c>
      <c r="C60" s="2">
        <v>1740</v>
      </c>
      <c r="D60" s="2">
        <v>4158</v>
      </c>
      <c r="E60" s="2">
        <v>86</v>
      </c>
      <c r="F60" s="32">
        <f>(E60*100)/D60</f>
        <v>2.0683020683020681</v>
      </c>
      <c r="G60" s="3">
        <f t="shared" ref="G60:H87" si="2">D60*$E$58</f>
        <v>2889.5406360424031</v>
      </c>
      <c r="H60" s="3">
        <f t="shared" si="2"/>
        <v>59.764428739693763</v>
      </c>
    </row>
    <row r="61" spans="1:8" x14ac:dyDescent="0.25">
      <c r="A61" s="28" t="str">
        <f>_xlfn.XLOOKUP(P!C43,'Banco de Dados'!$B$3:$B$274,'Banco de Dados'!$K$3:$K$274,"")</f>
        <v>P</v>
      </c>
      <c r="B61" s="2">
        <v>15</v>
      </c>
      <c r="C61" s="2">
        <v>2013</v>
      </c>
      <c r="D61" s="2">
        <v>831</v>
      </c>
      <c r="E61" s="2">
        <v>71</v>
      </c>
      <c r="F61" s="32">
        <f t="shared" ref="F61:F90" si="3">(E61*100)/D61</f>
        <v>8.5439229843561968</v>
      </c>
      <c r="G61" s="3">
        <f t="shared" si="2"/>
        <v>577.49116607773851</v>
      </c>
      <c r="H61" s="3">
        <f t="shared" si="2"/>
        <v>49.340400471142523</v>
      </c>
    </row>
    <row r="62" spans="1:8" x14ac:dyDescent="0.25">
      <c r="A62" s="28" t="str">
        <f>_xlfn.XLOOKUP(P!C44,'Banco de Dados'!$B$3:$B$274,'Banco de Dados'!$K$3:$K$274,"")</f>
        <v>S</v>
      </c>
      <c r="B62" s="2">
        <v>16</v>
      </c>
      <c r="C62" s="2">
        <v>2307</v>
      </c>
      <c r="D62" s="2">
        <v>3751</v>
      </c>
      <c r="E62" s="2">
        <v>99</v>
      </c>
      <c r="F62" s="32">
        <f t="shared" si="3"/>
        <v>2.6392961876832843</v>
      </c>
      <c r="G62" s="3">
        <f t="shared" si="2"/>
        <v>2606.7020023557129</v>
      </c>
      <c r="H62" s="3">
        <f t="shared" si="2"/>
        <v>68.798586572438168</v>
      </c>
    </row>
    <row r="63" spans="1:8" x14ac:dyDescent="0.25">
      <c r="A63" s="28" t="str">
        <f>_xlfn.XLOOKUP(P!C45,'Banco de Dados'!$B$3:$B$274,'Banco de Dados'!$K$3:$K$274,"")</f>
        <v>Cl</v>
      </c>
      <c r="B63" s="2">
        <v>17</v>
      </c>
      <c r="C63" s="2">
        <v>2622</v>
      </c>
      <c r="D63" s="2">
        <v>8237</v>
      </c>
      <c r="E63" s="2">
        <v>160</v>
      </c>
      <c r="F63" s="32">
        <f t="shared" si="3"/>
        <v>1.9424547772247178</v>
      </c>
      <c r="G63" s="3">
        <f t="shared" si="2"/>
        <v>5724.1813898704359</v>
      </c>
      <c r="H63" s="3">
        <f t="shared" si="2"/>
        <v>111.18963486454653</v>
      </c>
    </row>
    <row r="64" spans="1:8" x14ac:dyDescent="0.25">
      <c r="A64" s="28" t="str">
        <f>_xlfn.XLOOKUP(P!C46,'Banco de Dados'!$B$3:$B$274,'Banco de Dados'!$K$3:$K$274,"")</f>
        <v>Ar</v>
      </c>
      <c r="B64" s="2">
        <v>18</v>
      </c>
      <c r="C64" s="2">
        <v>2957</v>
      </c>
      <c r="D64" s="2">
        <v>5943</v>
      </c>
      <c r="E64" s="2">
        <v>190</v>
      </c>
      <c r="F64" s="32">
        <f t="shared" si="3"/>
        <v>3.1970385327275785</v>
      </c>
      <c r="G64" s="3">
        <f t="shared" si="2"/>
        <v>4130</v>
      </c>
      <c r="H64" s="3">
        <f t="shared" si="2"/>
        <v>132.037691401649</v>
      </c>
    </row>
    <row r="65" spans="1:8" x14ac:dyDescent="0.25">
      <c r="A65" s="28" t="str">
        <f>_xlfn.XLOOKUP(P!C47,'Banco de Dados'!$B$3:$B$274,'Banco de Dados'!$K$3:$K$274,"")</f>
        <v>K</v>
      </c>
      <c r="B65" s="2">
        <v>19</v>
      </c>
      <c r="C65" s="2">
        <v>3313</v>
      </c>
      <c r="D65" s="2">
        <v>43735</v>
      </c>
      <c r="E65" s="2">
        <v>246</v>
      </c>
      <c r="F65" s="32">
        <f t="shared" si="3"/>
        <v>0.56247856407911279</v>
      </c>
      <c r="G65" s="3">
        <f t="shared" si="2"/>
        <v>30392.991755005893</v>
      </c>
      <c r="H65" s="3">
        <f t="shared" si="2"/>
        <v>170.9540636042403</v>
      </c>
    </row>
    <row r="66" spans="1:8" x14ac:dyDescent="0.25">
      <c r="A66" s="28" t="str">
        <f>_xlfn.XLOOKUP(P!C48,'Banco de Dados'!$B$3:$B$274,'Banco de Dados'!$K$3:$K$274,"")</f>
        <v>Ca</v>
      </c>
      <c r="B66" s="2">
        <v>20</v>
      </c>
      <c r="C66" s="2">
        <v>3691</v>
      </c>
      <c r="D66" s="2">
        <v>16457</v>
      </c>
      <c r="E66" s="2">
        <v>173</v>
      </c>
      <c r="F66" s="32">
        <f t="shared" si="3"/>
        <v>1.0512244029896092</v>
      </c>
      <c r="G66" s="3">
        <f t="shared" si="2"/>
        <v>11436.548881036515</v>
      </c>
      <c r="H66" s="3">
        <f t="shared" si="2"/>
        <v>120.22379269729095</v>
      </c>
    </row>
    <row r="67" spans="1:8" x14ac:dyDescent="0.25">
      <c r="A67" s="28" t="str">
        <f>_xlfn.XLOOKUP(P!C49,'Banco de Dados'!$B$3:$B$274,'Banco de Dados'!$K$3:$K$274,"")</f>
        <v>Ti</v>
      </c>
      <c r="B67" s="2">
        <v>22</v>
      </c>
      <c r="C67" s="2">
        <v>4509</v>
      </c>
      <c r="D67" s="2">
        <v>14874</v>
      </c>
      <c r="E67" s="2">
        <v>165</v>
      </c>
      <c r="F67" s="32">
        <f t="shared" si="3"/>
        <v>1.1093182734973779</v>
      </c>
      <c r="G67" s="3">
        <f t="shared" si="2"/>
        <v>10336.466431095407</v>
      </c>
      <c r="H67" s="3">
        <f t="shared" si="2"/>
        <v>114.66431095406361</v>
      </c>
    </row>
    <row r="68" spans="1:8" x14ac:dyDescent="0.25">
      <c r="A68" s="28" t="str">
        <f>_xlfn.XLOOKUP(P!C50,'Banco de Dados'!$B$3:$B$274,'Banco de Dados'!$K$3:$K$274,"")</f>
        <v>Cr</v>
      </c>
      <c r="B68" s="2">
        <v>24</v>
      </c>
      <c r="C68" s="2">
        <v>5412</v>
      </c>
      <c r="D68" s="2">
        <v>2809</v>
      </c>
      <c r="E68" s="2">
        <v>137</v>
      </c>
      <c r="F68" s="32">
        <f t="shared" si="3"/>
        <v>4.8771804912780352</v>
      </c>
      <c r="G68" s="3">
        <f t="shared" si="2"/>
        <v>1952.0730270906952</v>
      </c>
      <c r="H68" s="3">
        <f t="shared" si="2"/>
        <v>95.206124852767971</v>
      </c>
    </row>
    <row r="69" spans="1:8" x14ac:dyDescent="0.25">
      <c r="A69" s="28" t="str">
        <f>_xlfn.XLOOKUP(P!C51,'Banco de Dados'!$B$3:$B$274,'Banco de Dados'!$K$3:$K$274,"")</f>
        <v>Mn</v>
      </c>
      <c r="B69" s="2">
        <v>25</v>
      </c>
      <c r="C69" s="2">
        <v>5895</v>
      </c>
      <c r="D69" s="2">
        <v>3233</v>
      </c>
      <c r="E69" s="2">
        <v>151</v>
      </c>
      <c r="F69" s="32">
        <f t="shared" si="3"/>
        <v>4.6705845963501389</v>
      </c>
      <c r="G69" s="3">
        <f t="shared" si="2"/>
        <v>2246.7255594817434</v>
      </c>
      <c r="H69" s="3">
        <f t="shared" si="2"/>
        <v>104.93521790341579</v>
      </c>
    </row>
    <row r="70" spans="1:8" x14ac:dyDescent="0.25">
      <c r="A70" s="28" t="str">
        <f>_xlfn.XLOOKUP(P!C52,'Banco de Dados'!$B$3:$B$274,'Banco de Dados'!$K$3:$K$274,"")</f>
        <v>Fe</v>
      </c>
      <c r="B70" s="2">
        <v>26</v>
      </c>
      <c r="C70" s="2">
        <v>6399</v>
      </c>
      <c r="D70" s="2">
        <v>156134</v>
      </c>
      <c r="E70" s="2">
        <v>407</v>
      </c>
      <c r="F70" s="32">
        <f t="shared" si="3"/>
        <v>0.2606735240242356</v>
      </c>
      <c r="G70" s="3">
        <f t="shared" si="2"/>
        <v>108503.01531213193</v>
      </c>
      <c r="H70" s="3">
        <f t="shared" si="2"/>
        <v>282.83863368669023</v>
      </c>
    </row>
    <row r="71" spans="1:8" x14ac:dyDescent="0.25">
      <c r="A71" s="28" t="str">
        <f>_xlfn.XLOOKUP(P!C53,'Banco de Dados'!$B$3:$B$274,'Banco de Dados'!$K$3:$K$274,"")</f>
        <v>Ni</v>
      </c>
      <c r="B71" s="2">
        <v>28</v>
      </c>
      <c r="C71" s="2">
        <v>7472</v>
      </c>
      <c r="D71" s="2">
        <v>1151</v>
      </c>
      <c r="E71" s="2">
        <v>225</v>
      </c>
      <c r="F71" s="32">
        <f t="shared" si="3"/>
        <v>19.548218940052127</v>
      </c>
      <c r="G71" s="3">
        <f t="shared" si="2"/>
        <v>799.87043580683167</v>
      </c>
      <c r="H71" s="3">
        <f t="shared" si="2"/>
        <v>156.36042402826857</v>
      </c>
    </row>
    <row r="72" spans="1:8" x14ac:dyDescent="0.25">
      <c r="A72" s="28" t="str">
        <f>_xlfn.XLOOKUP(P!C54,'Banco de Dados'!$B$3:$B$274,'Banco de Dados'!$K$3:$K$274,"")</f>
        <v>Cu</v>
      </c>
      <c r="B72" s="2">
        <v>29</v>
      </c>
      <c r="C72" s="2">
        <v>8041</v>
      </c>
      <c r="D72" s="2">
        <v>646</v>
      </c>
      <c r="E72" s="2">
        <v>230</v>
      </c>
      <c r="F72" s="32">
        <f t="shared" si="3"/>
        <v>35.60371517027864</v>
      </c>
      <c r="G72" s="3">
        <f t="shared" si="2"/>
        <v>448.92815076560663</v>
      </c>
      <c r="H72" s="3">
        <f t="shared" si="2"/>
        <v>159.83510011778563</v>
      </c>
    </row>
    <row r="73" spans="1:8" x14ac:dyDescent="0.25">
      <c r="A73" s="28" t="str">
        <f>_xlfn.XLOOKUP(P!C55,'Banco de Dados'!$B$3:$B$274,'Banco de Dados'!$K$3:$K$274,"")</f>
        <v>Zn</v>
      </c>
      <c r="B73" s="2">
        <v>30</v>
      </c>
      <c r="C73" s="2">
        <v>8631</v>
      </c>
      <c r="D73" s="2">
        <v>1093</v>
      </c>
      <c r="E73" s="2">
        <v>226</v>
      </c>
      <c r="F73" s="32">
        <f t="shared" si="3"/>
        <v>20.677035681610246</v>
      </c>
      <c r="G73" s="3">
        <f t="shared" si="2"/>
        <v>759.56419316843346</v>
      </c>
      <c r="H73" s="3">
        <f t="shared" si="2"/>
        <v>157.05535924617197</v>
      </c>
    </row>
    <row r="74" spans="1:8" x14ac:dyDescent="0.25">
      <c r="A74" s="28" t="str">
        <f>_xlfn.XLOOKUP(P!C56,'Banco de Dados'!$B$3:$B$274,'Banco de Dados'!$K$3:$K$274,"")</f>
        <v>Rh</v>
      </c>
      <c r="B74" s="2">
        <v>45</v>
      </c>
      <c r="C74" s="2">
        <v>20167</v>
      </c>
      <c r="D74" s="2">
        <v>1391</v>
      </c>
      <c r="E74" s="2">
        <v>125</v>
      </c>
      <c r="F74" s="32">
        <f t="shared" si="3"/>
        <v>8.9863407620416957</v>
      </c>
      <c r="G74" s="3">
        <f t="shared" si="2"/>
        <v>966.65488810365139</v>
      </c>
      <c r="H74" s="3">
        <f t="shared" si="2"/>
        <v>86.866902237926979</v>
      </c>
    </row>
    <row r="75" spans="1:8" x14ac:dyDescent="0.25">
      <c r="A75" s="28" t="str">
        <f>_xlfn.XLOOKUP(P!C57,'Banco de Dados'!$B$3:$B$274,'Banco de Dados'!$K$3:$K$274,"")</f>
        <v>Rh</v>
      </c>
      <c r="B75" s="2">
        <v>45</v>
      </c>
      <c r="C75" s="2">
        <v>2696</v>
      </c>
      <c r="D75" s="2">
        <v>17638</v>
      </c>
      <c r="E75" s="2">
        <v>140</v>
      </c>
      <c r="F75" s="32">
        <f t="shared" si="3"/>
        <v>0.79374078693729444</v>
      </c>
      <c r="G75" s="3">
        <f t="shared" si="2"/>
        <v>12257.267373380448</v>
      </c>
      <c r="H75" s="3">
        <f t="shared" si="2"/>
        <v>97.290930506478219</v>
      </c>
    </row>
    <row r="76" spans="1:8" x14ac:dyDescent="0.25">
      <c r="A76" s="28" t="str">
        <f>_xlfn.XLOOKUP(P!C58,'Banco de Dados'!$B$3:$B$274,'Banco de Dados'!$K$3:$K$274,"")</f>
        <v/>
      </c>
      <c r="B76" s="2">
        <v>0</v>
      </c>
      <c r="C76" s="2">
        <v>0</v>
      </c>
      <c r="D76" s="2">
        <v>0</v>
      </c>
      <c r="E76" s="2">
        <v>0</v>
      </c>
      <c r="F76" s="32" t="e">
        <f t="shared" si="3"/>
        <v>#DIV/0!</v>
      </c>
      <c r="G76" s="3">
        <f t="shared" si="2"/>
        <v>0</v>
      </c>
      <c r="H76" s="3">
        <f t="shared" si="2"/>
        <v>0</v>
      </c>
    </row>
    <row r="77" spans="1:8" x14ac:dyDescent="0.25">
      <c r="A77" s="28" t="str">
        <f>_xlfn.XLOOKUP(P!C59,'Banco de Dados'!$B$3:$B$274,'Banco de Dados'!$K$3:$K$274,"")</f>
        <v/>
      </c>
      <c r="B77" s="2">
        <v>0</v>
      </c>
      <c r="C77" s="2">
        <v>0</v>
      </c>
      <c r="D77" s="2">
        <v>0</v>
      </c>
      <c r="E77" s="2">
        <v>0</v>
      </c>
      <c r="F77" s="32" t="e">
        <f t="shared" si="3"/>
        <v>#DIV/0!</v>
      </c>
      <c r="G77" s="3">
        <f t="shared" si="2"/>
        <v>0</v>
      </c>
      <c r="H77" s="3">
        <f t="shared" si="2"/>
        <v>0</v>
      </c>
    </row>
    <row r="78" spans="1:8" x14ac:dyDescent="0.25">
      <c r="A78" s="28" t="str">
        <f>_xlfn.XLOOKUP(P!C60,'Banco de Dados'!$B$3:$B$274,'Banco de Dados'!$K$3:$K$274,"")</f>
        <v/>
      </c>
      <c r="B78" s="2">
        <v>0</v>
      </c>
      <c r="C78" s="2">
        <v>0</v>
      </c>
      <c r="D78" s="2">
        <v>0</v>
      </c>
      <c r="E78" s="2">
        <v>0</v>
      </c>
      <c r="F78" s="32" t="e">
        <f t="shared" si="3"/>
        <v>#DIV/0!</v>
      </c>
      <c r="G78" s="3">
        <f t="shared" si="2"/>
        <v>0</v>
      </c>
      <c r="H78" s="3">
        <f t="shared" si="2"/>
        <v>0</v>
      </c>
    </row>
    <row r="79" spans="1:8" x14ac:dyDescent="0.25">
      <c r="A79" s="28" t="str">
        <f>_xlfn.XLOOKUP(P!C61,'Banco de Dados'!$B$3:$B$274,'Banco de Dados'!$K$3:$K$274,"")</f>
        <v/>
      </c>
      <c r="B79" s="2">
        <v>0</v>
      </c>
      <c r="C79" s="2">
        <v>0</v>
      </c>
      <c r="D79" s="2">
        <v>0</v>
      </c>
      <c r="E79" s="2">
        <v>0</v>
      </c>
      <c r="F79" s="32" t="e">
        <f t="shared" si="3"/>
        <v>#DIV/0!</v>
      </c>
      <c r="G79" s="3">
        <f t="shared" si="2"/>
        <v>0</v>
      </c>
      <c r="H79" s="3">
        <f t="shared" si="2"/>
        <v>0</v>
      </c>
    </row>
    <row r="80" spans="1:8" x14ac:dyDescent="0.25">
      <c r="A80" s="28" t="str">
        <f>_xlfn.XLOOKUP(P!C62,'Banco de Dados'!$B$3:$B$274,'Banco de Dados'!$K$3:$K$274,"")</f>
        <v/>
      </c>
      <c r="B80" s="2">
        <v>0</v>
      </c>
      <c r="C80" s="2">
        <v>0</v>
      </c>
      <c r="D80" s="2">
        <v>0</v>
      </c>
      <c r="E80" s="2">
        <v>0</v>
      </c>
      <c r="F80" s="32" t="e">
        <f t="shared" si="3"/>
        <v>#DIV/0!</v>
      </c>
      <c r="G80" s="3">
        <f t="shared" si="2"/>
        <v>0</v>
      </c>
      <c r="H80" s="3">
        <f t="shared" si="2"/>
        <v>0</v>
      </c>
    </row>
    <row r="81" spans="1:8" x14ac:dyDescent="0.25">
      <c r="A81" s="28" t="str">
        <f>_xlfn.XLOOKUP(P!C63,'Banco de Dados'!$B$3:$B$274,'Banco de Dados'!$K$3:$K$274,"")</f>
        <v/>
      </c>
      <c r="B81" s="2">
        <v>0</v>
      </c>
      <c r="C81" s="2">
        <v>0</v>
      </c>
      <c r="D81" s="2">
        <v>0</v>
      </c>
      <c r="E81" s="17">
        <v>0</v>
      </c>
      <c r="F81" s="32" t="e">
        <f t="shared" si="3"/>
        <v>#DIV/0!</v>
      </c>
      <c r="G81" s="3">
        <f t="shared" si="2"/>
        <v>0</v>
      </c>
      <c r="H81" s="3">
        <f t="shared" si="2"/>
        <v>0</v>
      </c>
    </row>
    <row r="82" spans="1:8" x14ac:dyDescent="0.25">
      <c r="A82" s="28" t="str">
        <f>_xlfn.XLOOKUP(P!C64,'Banco de Dados'!$B$3:$B$274,'Banco de Dados'!$K$3:$K$274,"")</f>
        <v/>
      </c>
      <c r="B82" s="2">
        <v>0</v>
      </c>
      <c r="C82" s="2">
        <v>0</v>
      </c>
      <c r="D82" s="2">
        <v>0</v>
      </c>
      <c r="E82" s="2">
        <v>0</v>
      </c>
      <c r="F82" s="32" t="e">
        <f t="shared" si="3"/>
        <v>#DIV/0!</v>
      </c>
      <c r="G82" s="3">
        <f t="shared" si="2"/>
        <v>0</v>
      </c>
      <c r="H82" s="3">
        <f t="shared" si="2"/>
        <v>0</v>
      </c>
    </row>
    <row r="83" spans="1:8" x14ac:dyDescent="0.25">
      <c r="A83" s="28" t="str">
        <f>_xlfn.XLOOKUP(P!C65,'Banco de Dados'!$B$3:$B$274,'Banco de Dados'!$K$3:$K$274,"")</f>
        <v/>
      </c>
      <c r="B83" s="2">
        <v>0</v>
      </c>
      <c r="C83" s="2">
        <v>0</v>
      </c>
      <c r="D83" s="2">
        <v>0</v>
      </c>
      <c r="E83" s="2">
        <v>0</v>
      </c>
      <c r="F83" s="32" t="e">
        <f t="shared" si="3"/>
        <v>#DIV/0!</v>
      </c>
      <c r="G83" s="3">
        <f t="shared" si="2"/>
        <v>0</v>
      </c>
      <c r="H83" s="3">
        <f t="shared" si="2"/>
        <v>0</v>
      </c>
    </row>
    <row r="84" spans="1:8" x14ac:dyDescent="0.25">
      <c r="A84" s="28" t="str">
        <f>_xlfn.XLOOKUP(P!C66,'Banco de Dados'!$B$3:$B$274,'Banco de Dados'!$K$3:$K$274,"")</f>
        <v/>
      </c>
      <c r="B84" s="2">
        <v>0</v>
      </c>
      <c r="C84" s="2">
        <v>0</v>
      </c>
      <c r="D84" s="2">
        <v>0</v>
      </c>
      <c r="E84" s="2">
        <v>0</v>
      </c>
      <c r="F84" s="32" t="e">
        <f t="shared" si="3"/>
        <v>#DIV/0!</v>
      </c>
      <c r="G84" s="3">
        <f t="shared" si="2"/>
        <v>0</v>
      </c>
      <c r="H84" s="3">
        <f t="shared" si="2"/>
        <v>0</v>
      </c>
    </row>
    <row r="85" spans="1:8" x14ac:dyDescent="0.25">
      <c r="A85" s="28" t="str">
        <f>_xlfn.XLOOKUP(P!C67,'Banco de Dados'!$B$3:$B$274,'Banco de Dados'!$K$3:$K$274,"")</f>
        <v/>
      </c>
      <c r="B85" s="2">
        <v>0</v>
      </c>
      <c r="C85" s="2">
        <v>0</v>
      </c>
      <c r="D85" s="2">
        <v>0</v>
      </c>
      <c r="E85" s="2">
        <v>0</v>
      </c>
      <c r="F85" s="32" t="e">
        <f t="shared" si="3"/>
        <v>#DIV/0!</v>
      </c>
      <c r="G85" s="3">
        <f t="shared" si="2"/>
        <v>0</v>
      </c>
      <c r="H85" s="3">
        <f t="shared" si="2"/>
        <v>0</v>
      </c>
    </row>
    <row r="86" spans="1:8" x14ac:dyDescent="0.25">
      <c r="A86" s="28" t="str">
        <f>_xlfn.XLOOKUP(P!C68,'Banco de Dados'!$B$3:$B$274,'Banco de Dados'!$K$3:$K$274,"")</f>
        <v/>
      </c>
      <c r="B86" s="2">
        <v>0</v>
      </c>
      <c r="C86" s="2">
        <v>0</v>
      </c>
      <c r="D86" s="2">
        <v>0</v>
      </c>
      <c r="E86" s="2">
        <v>0</v>
      </c>
      <c r="F86" s="32" t="e">
        <f t="shared" si="3"/>
        <v>#DIV/0!</v>
      </c>
      <c r="G86" s="3">
        <f t="shared" si="2"/>
        <v>0</v>
      </c>
      <c r="H86" s="3">
        <f t="shared" si="2"/>
        <v>0</v>
      </c>
    </row>
    <row r="87" spans="1:8" x14ac:dyDescent="0.25">
      <c r="A87" s="28" t="str">
        <f>_xlfn.XLOOKUP(P!C69,'Banco de Dados'!$B$3:$B$274,'Banco de Dados'!$K$3:$K$274,"")</f>
        <v/>
      </c>
      <c r="B87" s="2">
        <v>0</v>
      </c>
      <c r="C87" s="2">
        <v>0</v>
      </c>
      <c r="D87" s="2">
        <v>0</v>
      </c>
      <c r="E87" s="2">
        <v>0</v>
      </c>
      <c r="F87" s="32" t="e">
        <f t="shared" si="3"/>
        <v>#DIV/0!</v>
      </c>
      <c r="G87" s="3">
        <f t="shared" si="2"/>
        <v>0</v>
      </c>
      <c r="H87" s="3">
        <f t="shared" si="2"/>
        <v>0</v>
      </c>
    </row>
    <row r="88" spans="1:8" x14ac:dyDescent="0.25">
      <c r="A88" s="28" t="str">
        <f>_xlfn.XLOOKUP(P!C70,'Banco de Dados'!$B$3:$B$274,'Banco de Dados'!$K$3:$K$274,"")</f>
        <v/>
      </c>
      <c r="B88" s="2">
        <v>0</v>
      </c>
      <c r="C88" s="2">
        <v>0</v>
      </c>
      <c r="D88" s="2">
        <v>0</v>
      </c>
      <c r="E88" s="2">
        <v>0</v>
      </c>
      <c r="F88" s="32" t="e">
        <f t="shared" si="3"/>
        <v>#DIV/0!</v>
      </c>
      <c r="G88" s="3">
        <f t="shared" ref="G88:H90" si="4">D88*$E$58</f>
        <v>0</v>
      </c>
      <c r="H88" s="3">
        <f t="shared" si="4"/>
        <v>0</v>
      </c>
    </row>
    <row r="89" spans="1:8" x14ac:dyDescent="0.25">
      <c r="A89" s="28" t="str">
        <f>_xlfn.XLOOKUP(P!C71,'Banco de Dados'!$B$3:$B$274,'Banco de Dados'!$K$3:$K$274,"")</f>
        <v/>
      </c>
      <c r="B89" s="2">
        <v>0</v>
      </c>
      <c r="C89" s="2">
        <v>0</v>
      </c>
      <c r="D89" s="2">
        <v>0</v>
      </c>
      <c r="E89" s="2">
        <v>0</v>
      </c>
      <c r="F89" s="32" t="e">
        <f t="shared" si="3"/>
        <v>#DIV/0!</v>
      </c>
      <c r="G89" s="3">
        <f t="shared" si="4"/>
        <v>0</v>
      </c>
      <c r="H89" s="3">
        <f t="shared" si="4"/>
        <v>0</v>
      </c>
    </row>
    <row r="90" spans="1:8" x14ac:dyDescent="0.25">
      <c r="A90" s="28" t="str">
        <f>_xlfn.XLOOKUP(P!C72,'Banco de Dados'!$B$3:$B$274,'Banco de Dados'!$K$3:$K$274,"")</f>
        <v/>
      </c>
      <c r="B90" s="2">
        <v>0</v>
      </c>
      <c r="C90" s="2">
        <v>0</v>
      </c>
      <c r="D90" s="2">
        <v>0</v>
      </c>
      <c r="E90" s="2">
        <v>0</v>
      </c>
      <c r="F90" s="32" t="e">
        <f t="shared" si="3"/>
        <v>#DIV/0!</v>
      </c>
      <c r="G90" s="3">
        <f t="shared" si="4"/>
        <v>0</v>
      </c>
      <c r="H90" s="3">
        <f t="shared" si="4"/>
        <v>0</v>
      </c>
    </row>
    <row r="91" spans="1:8" x14ac:dyDescent="0.25">
      <c r="A91" s="21"/>
      <c r="B91" s="21"/>
      <c r="C91" s="21"/>
      <c r="D91" s="21"/>
      <c r="E91" s="21"/>
      <c r="F91" s="77"/>
      <c r="G91" s="22"/>
      <c r="H91" s="22"/>
    </row>
    <row r="92" spans="1:8" ht="15.75" x14ac:dyDescent="0.25">
      <c r="A92" s="36" t="str">
        <f>'Nome das Amostras'!A6</f>
        <v>ad</v>
      </c>
      <c r="B92" s="164" t="str">
        <f>VLOOKUP(A92,'Nome das Amostras'!$A$3:$D$28,2,FALSE)</f>
        <v>R3</v>
      </c>
      <c r="C92" s="164"/>
      <c r="D92" s="51" t="s">
        <v>65</v>
      </c>
      <c r="E92" s="52">
        <f>'Banco de Dados'!$O$13/'Banco de Dados'!AC13</f>
        <v>0.66207117665918569</v>
      </c>
      <c r="F92" s="223" t="s">
        <v>309</v>
      </c>
      <c r="G92" s="223"/>
      <c r="H92" s="51">
        <f>(_xlfn.XLOOKUP('Banco de Dados'!$B$99,C94:C123,D94:D123," "))/(_xlfn.XLOOKUP('Banco de Dados'!$B$97,C94:C123,D94:D123))</f>
        <v>7.7301034108438554E-2</v>
      </c>
    </row>
    <row r="93" spans="1:8" x14ac:dyDescent="0.25">
      <c r="A93" s="107" t="s">
        <v>1</v>
      </c>
      <c r="B93" s="107" t="s">
        <v>0</v>
      </c>
      <c r="C93" s="107" t="s">
        <v>212</v>
      </c>
      <c r="D93" s="107" t="s">
        <v>209</v>
      </c>
      <c r="E93" s="107" t="s">
        <v>213</v>
      </c>
      <c r="F93" s="76" t="s">
        <v>219</v>
      </c>
      <c r="G93" s="54" t="s">
        <v>140</v>
      </c>
      <c r="H93" s="54" t="s">
        <v>66</v>
      </c>
    </row>
    <row r="94" spans="1:8" x14ac:dyDescent="0.25">
      <c r="A94" s="28" t="str">
        <f>_xlfn.XLOOKUP(P!C76,'Banco de Dados'!$B$3:$B$274,'Banco de Dados'!$K$3:$K$274,"")</f>
        <v>Si</v>
      </c>
      <c r="B94" s="2" cm="1">
        <f t="array" ref="B94:E124">Dados!Y5:AB35</f>
        <v>14</v>
      </c>
      <c r="C94" s="2">
        <v>1740</v>
      </c>
      <c r="D94" s="2">
        <v>3391</v>
      </c>
      <c r="E94" s="2">
        <v>79</v>
      </c>
      <c r="F94" s="32">
        <f>(E94*100)/D94</f>
        <v>2.3296962547920965</v>
      </c>
      <c r="G94" s="3">
        <f t="shared" ref="G94:H121" si="5">$E$92*D94</f>
        <v>2245.0833600512988</v>
      </c>
      <c r="H94" s="3">
        <f t="shared" si="5"/>
        <v>52.303622956075671</v>
      </c>
    </row>
    <row r="95" spans="1:8" x14ac:dyDescent="0.25">
      <c r="A95" s="28" t="str">
        <f>_xlfn.XLOOKUP(P!C77,'Banco de Dados'!$B$3:$B$274,'Banco de Dados'!$K$3:$K$274,"")</f>
        <v>P</v>
      </c>
      <c r="B95" s="2">
        <v>15</v>
      </c>
      <c r="C95" s="2">
        <v>2013</v>
      </c>
      <c r="D95" s="2">
        <v>630</v>
      </c>
      <c r="E95" s="2">
        <v>71</v>
      </c>
      <c r="F95" s="32">
        <f t="shared" ref="F95:F124" si="6">(E95*100)/D95</f>
        <v>11.269841269841271</v>
      </c>
      <c r="G95" s="3">
        <f t="shared" si="5"/>
        <v>417.10484129528697</v>
      </c>
      <c r="H95" s="3">
        <f t="shared" si="5"/>
        <v>47.007053542802183</v>
      </c>
    </row>
    <row r="96" spans="1:8" x14ac:dyDescent="0.25">
      <c r="A96" s="28" t="str">
        <f>_xlfn.XLOOKUP(P!C78,'Banco de Dados'!$B$3:$B$274,'Banco de Dados'!$K$3:$K$274,"")</f>
        <v>S</v>
      </c>
      <c r="B96" s="2">
        <v>16</v>
      </c>
      <c r="C96" s="2">
        <v>2307</v>
      </c>
      <c r="D96" s="2">
        <v>3279</v>
      </c>
      <c r="E96" s="2">
        <v>99</v>
      </c>
      <c r="F96" s="32">
        <f t="shared" si="6"/>
        <v>3.019213174748399</v>
      </c>
      <c r="G96" s="3">
        <f t="shared" si="5"/>
        <v>2170.9313882654696</v>
      </c>
      <c r="H96" s="3">
        <f t="shared" si="5"/>
        <v>65.545046489259377</v>
      </c>
    </row>
    <row r="97" spans="1:8" x14ac:dyDescent="0.25">
      <c r="A97" s="28" t="str">
        <f>_xlfn.XLOOKUP(P!C79,'Banco de Dados'!$B$3:$B$274,'Banco de Dados'!$K$3:$K$274,"")</f>
        <v>Cl</v>
      </c>
      <c r="B97" s="2">
        <v>17</v>
      </c>
      <c r="C97" s="2">
        <v>2622</v>
      </c>
      <c r="D97" s="2">
        <v>11608</v>
      </c>
      <c r="E97" s="2">
        <v>176</v>
      </c>
      <c r="F97" s="32">
        <f t="shared" si="6"/>
        <v>1.516195727084769</v>
      </c>
      <c r="G97" s="3">
        <f t="shared" si="5"/>
        <v>7685.3222186598277</v>
      </c>
      <c r="H97" s="3">
        <f t="shared" si="5"/>
        <v>116.52452709201668</v>
      </c>
    </row>
    <row r="98" spans="1:8" x14ac:dyDescent="0.25">
      <c r="A98" s="28" t="str">
        <f>_xlfn.XLOOKUP(P!C80,'Banco de Dados'!$B$3:$B$274,'Banco de Dados'!$K$3:$K$274,"")</f>
        <v>Ar</v>
      </c>
      <c r="B98" s="2">
        <v>18</v>
      </c>
      <c r="C98" s="2">
        <v>2957</v>
      </c>
      <c r="D98" s="2">
        <v>6238</v>
      </c>
      <c r="E98" s="2">
        <v>192</v>
      </c>
      <c r="F98" s="32">
        <f t="shared" si="6"/>
        <v>3.0779095864058994</v>
      </c>
      <c r="G98" s="3">
        <f t="shared" si="5"/>
        <v>4130</v>
      </c>
      <c r="H98" s="3">
        <f t="shared" si="5"/>
        <v>127.11766591856366</v>
      </c>
    </row>
    <row r="99" spans="1:8" x14ac:dyDescent="0.25">
      <c r="A99" s="28" t="str">
        <f>_xlfn.XLOOKUP(P!C81,'Banco de Dados'!$B$3:$B$274,'Banco de Dados'!$K$3:$K$274,"")</f>
        <v>K</v>
      </c>
      <c r="B99" s="2">
        <v>19</v>
      </c>
      <c r="C99" s="2">
        <v>3313</v>
      </c>
      <c r="D99" s="2">
        <v>37860</v>
      </c>
      <c r="E99" s="2">
        <v>236</v>
      </c>
      <c r="F99" s="32">
        <f t="shared" si="6"/>
        <v>0.62334918119387217</v>
      </c>
      <c r="G99" s="3">
        <f t="shared" si="5"/>
        <v>25066.014748316771</v>
      </c>
      <c r="H99" s="3">
        <f t="shared" si="5"/>
        <v>156.24879769156783</v>
      </c>
    </row>
    <row r="100" spans="1:8" x14ac:dyDescent="0.25">
      <c r="A100" s="28" t="str">
        <f>_xlfn.XLOOKUP(P!C82,'Banco de Dados'!$B$3:$B$274,'Banco de Dados'!$K$3:$K$274,"")</f>
        <v>Ca</v>
      </c>
      <c r="B100" s="2">
        <v>20</v>
      </c>
      <c r="C100" s="2">
        <v>3691</v>
      </c>
      <c r="D100" s="2">
        <v>18873</v>
      </c>
      <c r="E100" s="2">
        <v>180</v>
      </c>
      <c r="F100" s="32">
        <f t="shared" si="6"/>
        <v>0.9537434430138293</v>
      </c>
      <c r="G100" s="3">
        <f t="shared" si="5"/>
        <v>12495.269317088812</v>
      </c>
      <c r="H100" s="3">
        <f t="shared" si="5"/>
        <v>119.17281179865343</v>
      </c>
    </row>
    <row r="101" spans="1:8" x14ac:dyDescent="0.25">
      <c r="A101" s="28" t="str">
        <f>_xlfn.XLOOKUP(P!C83,'Banco de Dados'!$B$3:$B$274,'Banco de Dados'!$K$3:$K$274,"")</f>
        <v>Ti</v>
      </c>
      <c r="B101" s="2">
        <v>22</v>
      </c>
      <c r="C101" s="2">
        <v>4509</v>
      </c>
      <c r="D101" s="2">
        <v>8976</v>
      </c>
      <c r="E101" s="2">
        <v>146</v>
      </c>
      <c r="F101" s="32">
        <f t="shared" si="6"/>
        <v>1.6265597147950088</v>
      </c>
      <c r="G101" s="3">
        <f t="shared" si="5"/>
        <v>5942.7508816928512</v>
      </c>
      <c r="H101" s="3">
        <f t="shared" si="5"/>
        <v>96.66239179224111</v>
      </c>
    </row>
    <row r="102" spans="1:8" x14ac:dyDescent="0.25">
      <c r="A102" s="28" t="str">
        <f>_xlfn.XLOOKUP(P!C84,'Banco de Dados'!$B$3:$B$274,'Banco de Dados'!$K$3:$K$274,"")</f>
        <v>Cr</v>
      </c>
      <c r="B102" s="2">
        <v>24</v>
      </c>
      <c r="C102" s="2">
        <v>5412</v>
      </c>
      <c r="D102" s="2">
        <v>4568</v>
      </c>
      <c r="E102" s="2">
        <v>143</v>
      </c>
      <c r="F102" s="32">
        <f t="shared" si="6"/>
        <v>3.1304728546409808</v>
      </c>
      <c r="G102" s="3">
        <f t="shared" si="5"/>
        <v>3024.3411349791604</v>
      </c>
      <c r="H102" s="3">
        <f t="shared" si="5"/>
        <v>94.676178262263548</v>
      </c>
    </row>
    <row r="103" spans="1:8" x14ac:dyDescent="0.25">
      <c r="A103" s="28" t="str">
        <f>_xlfn.XLOOKUP(P!C85,'Banco de Dados'!$B$3:$B$274,'Banco de Dados'!$K$3:$K$274,"")</f>
        <v>Mn</v>
      </c>
      <c r="B103" s="2">
        <v>25</v>
      </c>
      <c r="C103" s="2">
        <v>5895</v>
      </c>
      <c r="D103" s="2">
        <v>3721</v>
      </c>
      <c r="E103" s="2">
        <v>152</v>
      </c>
      <c r="F103" s="32">
        <f t="shared" si="6"/>
        <v>4.0849234076861061</v>
      </c>
      <c r="G103" s="3">
        <f t="shared" si="5"/>
        <v>2463.5668483488298</v>
      </c>
      <c r="H103" s="3">
        <f t="shared" si="5"/>
        <v>100.63481885219622</v>
      </c>
    </row>
    <row r="104" spans="1:8" x14ac:dyDescent="0.25">
      <c r="A104" s="28" t="str">
        <f>_xlfn.XLOOKUP(P!C86,'Banco de Dados'!$B$3:$B$274,'Banco de Dados'!$K$3:$K$274,"")</f>
        <v>Fe</v>
      </c>
      <c r="B104" s="2">
        <v>26</v>
      </c>
      <c r="C104" s="2">
        <v>6399</v>
      </c>
      <c r="D104" s="2">
        <v>142422</v>
      </c>
      <c r="E104" s="2">
        <v>391</v>
      </c>
      <c r="F104" s="32">
        <f t="shared" si="6"/>
        <v>0.27453623737905658</v>
      </c>
      <c r="G104" s="3">
        <f t="shared" si="5"/>
        <v>94293.501122154543</v>
      </c>
      <c r="H104" s="3">
        <f t="shared" si="5"/>
        <v>258.86983007374158</v>
      </c>
    </row>
    <row r="105" spans="1:8" x14ac:dyDescent="0.25">
      <c r="A105" s="28" t="str">
        <f>_xlfn.XLOOKUP(P!C87,'Banco de Dados'!$B$3:$B$274,'Banco de Dados'!$K$3:$K$274,"")</f>
        <v>Ni</v>
      </c>
      <c r="B105" s="2">
        <v>28</v>
      </c>
      <c r="C105" s="2">
        <v>7472</v>
      </c>
      <c r="D105" s="2">
        <v>1694</v>
      </c>
      <c r="E105" s="2">
        <v>224</v>
      </c>
      <c r="F105" s="32">
        <f t="shared" si="6"/>
        <v>13.223140495867769</v>
      </c>
      <c r="G105" s="3">
        <f t="shared" si="5"/>
        <v>1121.5485732606605</v>
      </c>
      <c r="H105" s="3">
        <f t="shared" si="5"/>
        <v>148.30394357165758</v>
      </c>
    </row>
    <row r="106" spans="1:8" x14ac:dyDescent="0.25">
      <c r="A106" s="28" t="str">
        <f>_xlfn.XLOOKUP(P!C88,'Banco de Dados'!$B$3:$B$274,'Banco de Dados'!$K$3:$K$274,"")</f>
        <v>Zn</v>
      </c>
      <c r="B106" s="2">
        <v>30</v>
      </c>
      <c r="C106" s="2">
        <v>8631</v>
      </c>
      <c r="D106" s="2">
        <v>2596</v>
      </c>
      <c r="E106" s="2">
        <v>226</v>
      </c>
      <c r="F106" s="32">
        <f t="shared" si="6"/>
        <v>8.7057010785824342</v>
      </c>
      <c r="G106" s="3">
        <f t="shared" si="5"/>
        <v>1718.7367746072462</v>
      </c>
      <c r="H106" s="3">
        <f t="shared" si="5"/>
        <v>149.62808592497598</v>
      </c>
    </row>
    <row r="107" spans="1:8" x14ac:dyDescent="0.25">
      <c r="A107" s="28" t="str">
        <f>_xlfn.XLOOKUP(P!C89,'Banco de Dados'!$B$3:$B$274,'Banco de Dados'!$K$3:$K$274,"")</f>
        <v>Rh</v>
      </c>
      <c r="B107" s="2">
        <v>45</v>
      </c>
      <c r="C107" s="2">
        <v>20167</v>
      </c>
      <c r="D107" s="2">
        <v>1353</v>
      </c>
      <c r="E107" s="2">
        <v>123</v>
      </c>
      <c r="F107" s="32">
        <f t="shared" si="6"/>
        <v>9.0909090909090917</v>
      </c>
      <c r="G107" s="3">
        <f t="shared" si="5"/>
        <v>895.78230201987822</v>
      </c>
      <c r="H107" s="3">
        <f t="shared" si="5"/>
        <v>81.434754729079842</v>
      </c>
    </row>
    <row r="108" spans="1:8" x14ac:dyDescent="0.25">
      <c r="A108" s="28" t="str">
        <f>_xlfn.XLOOKUP(P!C90,'Banco de Dados'!$B$3:$B$274,'Banco de Dados'!$K$3:$K$274,"")</f>
        <v>Rh</v>
      </c>
      <c r="B108" s="2">
        <v>45</v>
      </c>
      <c r="C108" s="2">
        <v>2696</v>
      </c>
      <c r="D108" s="2">
        <v>17503</v>
      </c>
      <c r="E108" s="2">
        <v>144</v>
      </c>
      <c r="F108" s="32">
        <f t="shared" si="6"/>
        <v>0.82271610581043253</v>
      </c>
      <c r="G108" s="3">
        <f t="shared" si="5"/>
        <v>11588.231805065727</v>
      </c>
      <c r="H108" s="3">
        <f t="shared" si="5"/>
        <v>95.338249438922745</v>
      </c>
    </row>
    <row r="109" spans="1:8" x14ac:dyDescent="0.25">
      <c r="A109" s="28" t="str">
        <f>_xlfn.XLOOKUP(P!C91,'Banco de Dados'!$B$3:$B$274,'Banco de Dados'!$K$3:$K$274,"")</f>
        <v/>
      </c>
      <c r="B109" s="2">
        <v>0</v>
      </c>
      <c r="C109" s="2">
        <v>0</v>
      </c>
      <c r="D109" s="2">
        <v>0</v>
      </c>
      <c r="E109" s="2">
        <v>0</v>
      </c>
      <c r="F109" s="32" t="e">
        <f t="shared" si="6"/>
        <v>#DIV/0!</v>
      </c>
      <c r="G109" s="3">
        <f t="shared" si="5"/>
        <v>0</v>
      </c>
      <c r="H109" s="3">
        <f t="shared" si="5"/>
        <v>0</v>
      </c>
    </row>
    <row r="110" spans="1:8" x14ac:dyDescent="0.25">
      <c r="A110" s="28" t="str">
        <f>_xlfn.XLOOKUP(P!C92,'Banco de Dados'!$B$3:$B$274,'Banco de Dados'!$K$3:$K$274,"")</f>
        <v/>
      </c>
      <c r="B110" s="2">
        <v>0</v>
      </c>
      <c r="C110" s="2">
        <v>0</v>
      </c>
      <c r="D110" s="2">
        <v>0</v>
      </c>
      <c r="E110" s="2">
        <v>0</v>
      </c>
      <c r="F110" s="32" t="e">
        <f t="shared" si="6"/>
        <v>#DIV/0!</v>
      </c>
      <c r="G110" s="3">
        <f t="shared" si="5"/>
        <v>0</v>
      </c>
      <c r="H110" s="3">
        <f t="shared" si="5"/>
        <v>0</v>
      </c>
    </row>
    <row r="111" spans="1:8" x14ac:dyDescent="0.25">
      <c r="A111" s="28" t="str">
        <f>_xlfn.XLOOKUP(P!C93,'Banco de Dados'!$B$3:$B$274,'Banco de Dados'!$K$3:$K$274,"")</f>
        <v/>
      </c>
      <c r="B111" s="2">
        <v>0</v>
      </c>
      <c r="C111" s="2">
        <v>0</v>
      </c>
      <c r="D111" s="2">
        <v>0</v>
      </c>
      <c r="E111" s="2">
        <v>0</v>
      </c>
      <c r="F111" s="32" t="e">
        <f t="shared" si="6"/>
        <v>#DIV/0!</v>
      </c>
      <c r="G111" s="3">
        <f t="shared" si="5"/>
        <v>0</v>
      </c>
      <c r="H111" s="3">
        <f t="shared" si="5"/>
        <v>0</v>
      </c>
    </row>
    <row r="112" spans="1:8" x14ac:dyDescent="0.25">
      <c r="A112" s="28" t="str">
        <f>_xlfn.XLOOKUP(P!C94,'Banco de Dados'!$B$3:$B$274,'Banco de Dados'!$K$3:$K$274,"")</f>
        <v/>
      </c>
      <c r="B112" s="2">
        <v>0</v>
      </c>
      <c r="C112" s="2">
        <v>0</v>
      </c>
      <c r="D112" s="2">
        <v>0</v>
      </c>
      <c r="E112" s="2">
        <v>0</v>
      </c>
      <c r="F112" s="32" t="e">
        <f t="shared" si="6"/>
        <v>#DIV/0!</v>
      </c>
      <c r="G112" s="3">
        <f t="shared" si="5"/>
        <v>0</v>
      </c>
      <c r="H112" s="3">
        <f t="shared" si="5"/>
        <v>0</v>
      </c>
    </row>
    <row r="113" spans="1:8" x14ac:dyDescent="0.25">
      <c r="A113" s="28" t="str">
        <f>_xlfn.XLOOKUP(P!C95,'Banco de Dados'!$B$3:$B$274,'Banco de Dados'!$K$3:$K$274,"")</f>
        <v/>
      </c>
      <c r="B113" s="2">
        <v>0</v>
      </c>
      <c r="C113" s="2">
        <v>0</v>
      </c>
      <c r="D113" s="2">
        <v>0</v>
      </c>
      <c r="E113" s="2">
        <v>0</v>
      </c>
      <c r="F113" s="32" t="e">
        <f t="shared" si="6"/>
        <v>#DIV/0!</v>
      </c>
      <c r="G113" s="3">
        <f t="shared" si="5"/>
        <v>0</v>
      </c>
      <c r="H113" s="3">
        <f t="shared" si="5"/>
        <v>0</v>
      </c>
    </row>
    <row r="114" spans="1:8" x14ac:dyDescent="0.25">
      <c r="A114" s="28" t="str">
        <f>_xlfn.XLOOKUP(P!C96,'Banco de Dados'!$B$3:$B$274,'Banco de Dados'!$K$3:$K$274,"")</f>
        <v/>
      </c>
      <c r="B114" s="2">
        <v>0</v>
      </c>
      <c r="C114" s="2">
        <v>0</v>
      </c>
      <c r="D114" s="2">
        <v>0</v>
      </c>
      <c r="E114" s="17">
        <v>0</v>
      </c>
      <c r="F114" s="32" t="e">
        <f t="shared" si="6"/>
        <v>#DIV/0!</v>
      </c>
      <c r="G114" s="3">
        <f t="shared" si="5"/>
        <v>0</v>
      </c>
      <c r="H114" s="3">
        <f t="shared" si="5"/>
        <v>0</v>
      </c>
    </row>
    <row r="115" spans="1:8" x14ac:dyDescent="0.25">
      <c r="A115" s="28" t="str">
        <f>_xlfn.XLOOKUP(P!C97,'Banco de Dados'!$B$3:$B$274,'Banco de Dados'!$K$3:$K$274,"")</f>
        <v/>
      </c>
      <c r="B115" s="2">
        <v>0</v>
      </c>
      <c r="C115" s="2">
        <v>0</v>
      </c>
      <c r="D115" s="2">
        <v>0</v>
      </c>
      <c r="E115" s="2">
        <v>0</v>
      </c>
      <c r="F115" s="32" t="e">
        <f t="shared" si="6"/>
        <v>#DIV/0!</v>
      </c>
      <c r="G115" s="3">
        <f t="shared" si="5"/>
        <v>0</v>
      </c>
      <c r="H115" s="3">
        <f t="shared" si="5"/>
        <v>0</v>
      </c>
    </row>
    <row r="116" spans="1:8" x14ac:dyDescent="0.25">
      <c r="A116" s="28" t="str">
        <f>_xlfn.XLOOKUP(P!C98,'Banco de Dados'!$B$3:$B$274,'Banco de Dados'!$K$3:$K$274,"")</f>
        <v/>
      </c>
      <c r="B116" s="2">
        <v>0</v>
      </c>
      <c r="C116" s="2">
        <v>0</v>
      </c>
      <c r="D116" s="2">
        <v>0</v>
      </c>
      <c r="E116" s="2">
        <v>0</v>
      </c>
      <c r="F116" s="32" t="e">
        <f t="shared" si="6"/>
        <v>#DIV/0!</v>
      </c>
      <c r="G116" s="3">
        <f t="shared" si="5"/>
        <v>0</v>
      </c>
      <c r="H116" s="3">
        <f t="shared" si="5"/>
        <v>0</v>
      </c>
    </row>
    <row r="117" spans="1:8" x14ac:dyDescent="0.25">
      <c r="A117" s="28" t="str">
        <f>_xlfn.XLOOKUP(P!C99,'Banco de Dados'!$B$3:$B$274,'Banco de Dados'!$K$3:$K$274,"")</f>
        <v/>
      </c>
      <c r="B117" s="2">
        <v>0</v>
      </c>
      <c r="C117" s="2">
        <v>0</v>
      </c>
      <c r="D117" s="2">
        <v>0</v>
      </c>
      <c r="E117" s="2">
        <v>0</v>
      </c>
      <c r="F117" s="32" t="e">
        <f t="shared" si="6"/>
        <v>#DIV/0!</v>
      </c>
      <c r="G117" s="3">
        <f t="shared" si="5"/>
        <v>0</v>
      </c>
      <c r="H117" s="3">
        <f t="shared" si="5"/>
        <v>0</v>
      </c>
    </row>
    <row r="118" spans="1:8" x14ac:dyDescent="0.25">
      <c r="A118" s="28" t="str">
        <f>_xlfn.XLOOKUP(P!C100,'Banco de Dados'!$B$3:$B$274,'Banco de Dados'!$K$3:$K$274,"")</f>
        <v/>
      </c>
      <c r="B118" s="2">
        <v>0</v>
      </c>
      <c r="C118" s="2">
        <v>0</v>
      </c>
      <c r="D118" s="2">
        <v>0</v>
      </c>
      <c r="E118" s="2">
        <v>0</v>
      </c>
      <c r="F118" s="32" t="e">
        <f t="shared" si="6"/>
        <v>#DIV/0!</v>
      </c>
      <c r="G118" s="3">
        <f t="shared" si="5"/>
        <v>0</v>
      </c>
      <c r="H118" s="3">
        <f t="shared" si="5"/>
        <v>0</v>
      </c>
    </row>
    <row r="119" spans="1:8" x14ac:dyDescent="0.25">
      <c r="A119" s="28" t="str">
        <f>_xlfn.XLOOKUP(P!C101,'Banco de Dados'!$B$3:$B$274,'Banco de Dados'!$K$3:$K$274,"")</f>
        <v/>
      </c>
      <c r="B119" s="2">
        <v>0</v>
      </c>
      <c r="C119" s="2">
        <v>0</v>
      </c>
      <c r="D119" s="2">
        <v>0</v>
      </c>
      <c r="E119" s="2">
        <v>0</v>
      </c>
      <c r="F119" s="32" t="e">
        <f t="shared" si="6"/>
        <v>#DIV/0!</v>
      </c>
      <c r="G119" s="3">
        <f t="shared" si="5"/>
        <v>0</v>
      </c>
      <c r="H119" s="3">
        <f t="shared" si="5"/>
        <v>0</v>
      </c>
    </row>
    <row r="120" spans="1:8" x14ac:dyDescent="0.25">
      <c r="A120" s="28" t="str">
        <f>_xlfn.XLOOKUP(P!C102,'Banco de Dados'!$B$3:$B$274,'Banco de Dados'!$K$3:$K$274,"")</f>
        <v/>
      </c>
      <c r="B120" s="2">
        <v>0</v>
      </c>
      <c r="C120" s="2">
        <v>0</v>
      </c>
      <c r="D120" s="2">
        <v>0</v>
      </c>
      <c r="E120" s="2">
        <v>0</v>
      </c>
      <c r="F120" s="32" t="e">
        <f t="shared" si="6"/>
        <v>#DIV/0!</v>
      </c>
      <c r="G120" s="3">
        <f t="shared" si="5"/>
        <v>0</v>
      </c>
      <c r="H120" s="3">
        <f t="shared" si="5"/>
        <v>0</v>
      </c>
    </row>
    <row r="121" spans="1:8" x14ac:dyDescent="0.25">
      <c r="A121" s="28" t="str">
        <f>_xlfn.XLOOKUP(P!C103,'Banco de Dados'!$B$3:$B$274,'Banco de Dados'!$K$3:$K$274,"")</f>
        <v/>
      </c>
      <c r="B121" s="2">
        <v>0</v>
      </c>
      <c r="C121" s="2">
        <v>0</v>
      </c>
      <c r="D121" s="2">
        <v>0</v>
      </c>
      <c r="E121" s="2">
        <v>0</v>
      </c>
      <c r="F121" s="32" t="e">
        <f t="shared" si="6"/>
        <v>#DIV/0!</v>
      </c>
      <c r="G121" s="3">
        <f t="shared" si="5"/>
        <v>0</v>
      </c>
      <c r="H121" s="3">
        <f t="shared" si="5"/>
        <v>0</v>
      </c>
    </row>
    <row r="122" spans="1:8" x14ac:dyDescent="0.25">
      <c r="A122" s="28" t="str">
        <f>_xlfn.XLOOKUP(P!C104,'Banco de Dados'!$B$3:$B$274,'Banco de Dados'!$K$3:$K$274,"")</f>
        <v/>
      </c>
      <c r="B122" s="2">
        <v>0</v>
      </c>
      <c r="C122" s="2">
        <v>0</v>
      </c>
      <c r="D122" s="2">
        <v>0</v>
      </c>
      <c r="E122" s="2">
        <v>0</v>
      </c>
      <c r="F122" s="32" t="e">
        <f t="shared" si="6"/>
        <v>#DIV/0!</v>
      </c>
      <c r="G122" s="3">
        <f t="shared" ref="G122:H124" si="7">$E$92*D122</f>
        <v>0</v>
      </c>
      <c r="H122" s="3">
        <f t="shared" si="7"/>
        <v>0</v>
      </c>
    </row>
    <row r="123" spans="1:8" x14ac:dyDescent="0.25">
      <c r="A123" s="28" t="str">
        <f>_xlfn.XLOOKUP(P!C105,'Banco de Dados'!$B$3:$B$274,'Banco de Dados'!$K$3:$K$274,"")</f>
        <v/>
      </c>
      <c r="B123" s="2">
        <v>0</v>
      </c>
      <c r="C123" s="2">
        <v>0</v>
      </c>
      <c r="D123" s="2">
        <v>0</v>
      </c>
      <c r="E123" s="2">
        <v>0</v>
      </c>
      <c r="F123" s="32" t="e">
        <f t="shared" si="6"/>
        <v>#DIV/0!</v>
      </c>
      <c r="G123" s="3">
        <f t="shared" si="7"/>
        <v>0</v>
      </c>
      <c r="H123" s="3">
        <f t="shared" si="7"/>
        <v>0</v>
      </c>
    </row>
    <row r="124" spans="1:8" x14ac:dyDescent="0.25">
      <c r="A124" s="28" t="str">
        <f>_xlfn.XLOOKUP(P!C106,'Banco de Dados'!$B$3:$B$274,'Banco de Dados'!$K$3:$K$274,"")</f>
        <v/>
      </c>
      <c r="B124" s="2">
        <v>0</v>
      </c>
      <c r="C124" s="2">
        <v>0</v>
      </c>
      <c r="D124" s="2">
        <v>0</v>
      </c>
      <c r="E124" s="2">
        <v>0</v>
      </c>
      <c r="F124" s="32" t="e">
        <f t="shared" si="6"/>
        <v>#DIV/0!</v>
      </c>
      <c r="G124" s="3">
        <f t="shared" si="7"/>
        <v>0</v>
      </c>
      <c r="H124" s="3">
        <f t="shared" si="7"/>
        <v>0</v>
      </c>
    </row>
    <row r="125" spans="1:8" x14ac:dyDescent="0.25">
      <c r="A125" s="21"/>
      <c r="B125" s="21"/>
      <c r="C125" s="21"/>
      <c r="D125" s="21"/>
      <c r="E125" s="21"/>
      <c r="F125" s="77"/>
      <c r="G125" s="22"/>
      <c r="H125" s="22"/>
    </row>
    <row r="126" spans="1:8" ht="15.75" x14ac:dyDescent="0.25">
      <c r="A126" s="36" t="str">
        <f>'Nome das Amostras'!A7</f>
        <v>ae</v>
      </c>
      <c r="B126" s="164" t="str">
        <f>VLOOKUP(A126,'Nome das Amostras'!$A$3:$D$28,2,FALSE)</f>
        <v>R4</v>
      </c>
      <c r="C126" s="164"/>
      <c r="D126" s="51" t="s">
        <v>65</v>
      </c>
      <c r="E126" s="52">
        <f>'Banco de Dados'!$O$13/'Banco de Dados'!AJ13</f>
        <v>0.6791646110837033</v>
      </c>
      <c r="F126" s="223" t="s">
        <v>309</v>
      </c>
      <c r="G126" s="223"/>
      <c r="H126" s="51">
        <f>(_xlfn.XLOOKUP('Banco de Dados'!$B$99,C128:C157,D128:D157," "))/(_xlfn.XLOOKUP('Banco de Dados'!$B$97,C128:C157,D128:D157))</f>
        <v>9.2826254368817016E-2</v>
      </c>
    </row>
    <row r="127" spans="1:8" x14ac:dyDescent="0.25">
      <c r="A127" s="107" t="s">
        <v>1</v>
      </c>
      <c r="B127" s="107" t="s">
        <v>0</v>
      </c>
      <c r="C127" s="107" t="s">
        <v>212</v>
      </c>
      <c r="D127" s="107" t="s">
        <v>209</v>
      </c>
      <c r="E127" s="107" t="s">
        <v>213</v>
      </c>
      <c r="F127" s="76" t="s">
        <v>219</v>
      </c>
      <c r="G127" s="54" t="s">
        <v>140</v>
      </c>
      <c r="H127" s="54" t="s">
        <v>66</v>
      </c>
    </row>
    <row r="128" spans="1:8" x14ac:dyDescent="0.25">
      <c r="A128" s="28" t="str">
        <f>_xlfn.XLOOKUP(P!C110,'Banco de Dados'!$B$3:$B$274,'Banco de Dados'!$K$3:$K$274,"")</f>
        <v>Si</v>
      </c>
      <c r="B128" s="2" cm="1">
        <f t="array" ref="B128:E158">Dados!AF5:AI35</f>
        <v>14</v>
      </c>
      <c r="C128" s="2">
        <v>1740</v>
      </c>
      <c r="D128" s="2">
        <v>4643</v>
      </c>
      <c r="E128" s="2">
        <v>90</v>
      </c>
      <c r="F128" s="32">
        <f>(E128*100)/D128</f>
        <v>1.9384018953262976</v>
      </c>
      <c r="G128" s="3">
        <f t="shared" ref="G128:H155" si="8">$E$126*D128</f>
        <v>3153.3612892616343</v>
      </c>
      <c r="H128" s="3">
        <f t="shared" si="8"/>
        <v>61.124814997533299</v>
      </c>
    </row>
    <row r="129" spans="1:8" x14ac:dyDescent="0.25">
      <c r="A129" s="28" t="str">
        <f>_xlfn.XLOOKUP(P!C111,'Banco de Dados'!$B$3:$B$274,'Banco de Dados'!$K$3:$K$274,"")</f>
        <v>P</v>
      </c>
      <c r="B129" s="2">
        <v>15</v>
      </c>
      <c r="C129" s="2">
        <v>2013</v>
      </c>
      <c r="D129" s="2">
        <v>767</v>
      </c>
      <c r="E129" s="2">
        <v>72</v>
      </c>
      <c r="F129" s="32">
        <f t="shared" ref="F129:F158" si="9">(E129*100)/D129</f>
        <v>9.3872229465449806</v>
      </c>
      <c r="G129" s="3">
        <f t="shared" si="8"/>
        <v>520.91925670120042</v>
      </c>
      <c r="H129" s="3">
        <f t="shared" si="8"/>
        <v>48.899851998026634</v>
      </c>
    </row>
    <row r="130" spans="1:8" x14ac:dyDescent="0.25">
      <c r="A130" s="28" t="str">
        <f>_xlfn.XLOOKUP(P!C112,'Banco de Dados'!$B$3:$B$274,'Banco de Dados'!$K$3:$K$274,"")</f>
        <v>S</v>
      </c>
      <c r="B130" s="2">
        <v>16</v>
      </c>
      <c r="C130" s="2">
        <v>2307</v>
      </c>
      <c r="D130" s="2">
        <v>2989</v>
      </c>
      <c r="E130" s="2">
        <v>96</v>
      </c>
      <c r="F130" s="32">
        <f t="shared" si="9"/>
        <v>3.2117765138842422</v>
      </c>
      <c r="G130" s="3">
        <f t="shared" si="8"/>
        <v>2030.0230225291891</v>
      </c>
      <c r="H130" s="3">
        <f t="shared" si="8"/>
        <v>65.199802664035516</v>
      </c>
    </row>
    <row r="131" spans="1:8" x14ac:dyDescent="0.25">
      <c r="A131" s="28" t="str">
        <f>_xlfn.XLOOKUP(P!C113,'Banco de Dados'!$B$3:$B$274,'Banco de Dados'!$K$3:$K$274,"")</f>
        <v>Cl</v>
      </c>
      <c r="B131" s="2">
        <v>17</v>
      </c>
      <c r="C131" s="2">
        <v>2622</v>
      </c>
      <c r="D131" s="2">
        <v>9237</v>
      </c>
      <c r="E131" s="2">
        <v>164</v>
      </c>
      <c r="F131" s="32">
        <f t="shared" si="9"/>
        <v>1.775468225614377</v>
      </c>
      <c r="G131" s="3">
        <f t="shared" si="8"/>
        <v>6273.4435125801674</v>
      </c>
      <c r="H131" s="3">
        <f t="shared" si="8"/>
        <v>111.38299621772734</v>
      </c>
    </row>
    <row r="132" spans="1:8" x14ac:dyDescent="0.25">
      <c r="A132" s="28" t="str">
        <f>_xlfn.XLOOKUP(P!C114,'Banco de Dados'!$B$3:$B$274,'Banco de Dados'!$K$3:$K$274,"")</f>
        <v>Ar</v>
      </c>
      <c r="B132" s="2">
        <v>18</v>
      </c>
      <c r="C132" s="2">
        <v>2957</v>
      </c>
      <c r="D132" s="2">
        <v>6081</v>
      </c>
      <c r="E132" s="2">
        <v>191</v>
      </c>
      <c r="F132" s="32">
        <f t="shared" si="9"/>
        <v>3.140930767965795</v>
      </c>
      <c r="G132" s="3">
        <f t="shared" si="8"/>
        <v>4130</v>
      </c>
      <c r="H132" s="3">
        <f t="shared" si="8"/>
        <v>129.72044071698733</v>
      </c>
    </row>
    <row r="133" spans="1:8" x14ac:dyDescent="0.25">
      <c r="A133" s="28" t="str">
        <f>_xlfn.XLOOKUP(P!C115,'Banco de Dados'!$B$3:$B$274,'Banco de Dados'!$K$3:$K$274,"")</f>
        <v>K</v>
      </c>
      <c r="B133" s="2">
        <v>19</v>
      </c>
      <c r="C133" s="2">
        <v>3313</v>
      </c>
      <c r="D133" s="2">
        <v>52986</v>
      </c>
      <c r="E133" s="2">
        <v>263</v>
      </c>
      <c r="F133" s="32">
        <f t="shared" si="9"/>
        <v>0.49635752840372926</v>
      </c>
      <c r="G133" s="3">
        <f t="shared" si="8"/>
        <v>35986.216082881103</v>
      </c>
      <c r="H133" s="3">
        <f t="shared" si="8"/>
        <v>178.62029271501396</v>
      </c>
    </row>
    <row r="134" spans="1:8" x14ac:dyDescent="0.25">
      <c r="A134" s="28" t="str">
        <f>_xlfn.XLOOKUP(P!C116,'Banco de Dados'!$B$3:$B$274,'Banco de Dados'!$K$3:$K$274,"")</f>
        <v>Ca</v>
      </c>
      <c r="B134" s="2">
        <v>20</v>
      </c>
      <c r="C134" s="2">
        <v>3691</v>
      </c>
      <c r="D134" s="2">
        <v>17823</v>
      </c>
      <c r="E134" s="2">
        <v>178</v>
      </c>
      <c r="F134" s="32">
        <f t="shared" si="9"/>
        <v>0.99870953262638162</v>
      </c>
      <c r="G134" s="3">
        <f t="shared" si="8"/>
        <v>12104.750863344843</v>
      </c>
      <c r="H134" s="3">
        <f t="shared" si="8"/>
        <v>120.89130077289919</v>
      </c>
    </row>
    <row r="135" spans="1:8" x14ac:dyDescent="0.25">
      <c r="A135" s="28" t="str">
        <f>_xlfn.XLOOKUP(P!C117,'Banco de Dados'!$B$3:$B$274,'Banco de Dados'!$K$3:$K$274,"")</f>
        <v>Ti</v>
      </c>
      <c r="B135" s="2">
        <v>22</v>
      </c>
      <c r="C135" s="2">
        <v>4509</v>
      </c>
      <c r="D135" s="2">
        <v>11180</v>
      </c>
      <c r="E135" s="2">
        <v>156</v>
      </c>
      <c r="F135" s="32">
        <f t="shared" si="9"/>
        <v>1.3953488372093024</v>
      </c>
      <c r="G135" s="3">
        <f t="shared" si="8"/>
        <v>7593.060351915803</v>
      </c>
      <c r="H135" s="3">
        <f t="shared" si="8"/>
        <v>105.94967932905772</v>
      </c>
    </row>
    <row r="136" spans="1:8" x14ac:dyDescent="0.25">
      <c r="A136" s="28" t="str">
        <f>_xlfn.XLOOKUP(P!C118,'Banco de Dados'!$B$3:$B$274,'Banco de Dados'!$K$3:$K$274,"")</f>
        <v>Cr</v>
      </c>
      <c r="B136" s="2">
        <v>24</v>
      </c>
      <c r="C136" s="2">
        <v>5412</v>
      </c>
      <c r="D136" s="2">
        <v>1576</v>
      </c>
      <c r="E136" s="2">
        <v>131</v>
      </c>
      <c r="F136" s="32">
        <f t="shared" si="9"/>
        <v>8.3121827411167519</v>
      </c>
      <c r="G136" s="3">
        <f t="shared" si="8"/>
        <v>1070.3634270679163</v>
      </c>
      <c r="H136" s="3">
        <f t="shared" si="8"/>
        <v>88.970564051965127</v>
      </c>
    </row>
    <row r="137" spans="1:8" x14ac:dyDescent="0.25">
      <c r="A137" s="28" t="str">
        <f>_xlfn.XLOOKUP(P!C119,'Banco de Dados'!$B$3:$B$274,'Banco de Dados'!$K$3:$K$274,"")</f>
        <v>Mn</v>
      </c>
      <c r="B137" s="2">
        <v>25</v>
      </c>
      <c r="C137" s="2">
        <v>5895</v>
      </c>
      <c r="D137" s="2">
        <v>3199</v>
      </c>
      <c r="E137" s="2">
        <v>149</v>
      </c>
      <c r="F137" s="32">
        <f t="shared" si="9"/>
        <v>4.6577055329790555</v>
      </c>
      <c r="G137" s="3">
        <f t="shared" si="8"/>
        <v>2172.6475908567668</v>
      </c>
      <c r="H137" s="3">
        <f t="shared" si="8"/>
        <v>101.19552705147179</v>
      </c>
    </row>
    <row r="138" spans="1:8" x14ac:dyDescent="0.25">
      <c r="A138" s="28" t="str">
        <f>_xlfn.XLOOKUP(P!C120,'Banco de Dados'!$B$3:$B$274,'Banco de Dados'!$K$3:$K$274,"")</f>
        <v>Fe</v>
      </c>
      <c r="B138" s="2">
        <v>26</v>
      </c>
      <c r="C138" s="2">
        <v>6399</v>
      </c>
      <c r="D138" s="2">
        <v>119664</v>
      </c>
      <c r="E138" s="2">
        <v>365</v>
      </c>
      <c r="F138" s="32">
        <f t="shared" si="9"/>
        <v>0.30502072469581493</v>
      </c>
      <c r="G138" s="3">
        <f t="shared" si="8"/>
        <v>81271.554020720272</v>
      </c>
      <c r="H138" s="3">
        <f t="shared" si="8"/>
        <v>247.8950830455517</v>
      </c>
    </row>
    <row r="139" spans="1:8" x14ac:dyDescent="0.25">
      <c r="A139" s="28" t="str">
        <f>_xlfn.XLOOKUP(P!C121,'Banco de Dados'!$B$3:$B$274,'Banco de Dados'!$K$3:$K$274,"")</f>
        <v>Ni</v>
      </c>
      <c r="B139" s="2">
        <v>28</v>
      </c>
      <c r="C139" s="2">
        <v>7472</v>
      </c>
      <c r="D139" s="2">
        <v>802</v>
      </c>
      <c r="E139" s="2">
        <v>229</v>
      </c>
      <c r="F139" s="32">
        <f t="shared" si="9"/>
        <v>28.553615960099751</v>
      </c>
      <c r="G139" s="3">
        <f t="shared" si="8"/>
        <v>544.69001808913004</v>
      </c>
      <c r="H139" s="3">
        <f t="shared" si="8"/>
        <v>155.52869593816806</v>
      </c>
    </row>
    <row r="140" spans="1:8" x14ac:dyDescent="0.25">
      <c r="A140" s="28" t="str">
        <f>_xlfn.XLOOKUP(P!C122,'Banco de Dados'!$B$3:$B$274,'Banco de Dados'!$K$3:$K$274,"")</f>
        <v>Zn</v>
      </c>
      <c r="B140" s="2">
        <v>30</v>
      </c>
      <c r="C140" s="2">
        <v>8631</v>
      </c>
      <c r="D140" s="2">
        <v>960</v>
      </c>
      <c r="E140" s="2">
        <v>235</v>
      </c>
      <c r="F140" s="32">
        <f t="shared" si="9"/>
        <v>24.479166666666668</v>
      </c>
      <c r="G140" s="3">
        <f t="shared" si="8"/>
        <v>651.99802664035519</v>
      </c>
      <c r="H140" s="3">
        <f t="shared" si="8"/>
        <v>159.60368360467027</v>
      </c>
    </row>
    <row r="141" spans="1:8" x14ac:dyDescent="0.25">
      <c r="A141" s="28" t="str">
        <f>_xlfn.XLOOKUP(P!C123,'Banco de Dados'!$B$3:$B$274,'Banco de Dados'!$K$3:$K$274,"")</f>
        <v>Zr</v>
      </c>
      <c r="B141" s="2">
        <v>40</v>
      </c>
      <c r="C141" s="2">
        <v>15746</v>
      </c>
      <c r="D141" s="2">
        <v>1921</v>
      </c>
      <c r="E141" s="2">
        <v>175</v>
      </c>
      <c r="F141" s="32">
        <f t="shared" si="9"/>
        <v>9.1098386257157724</v>
      </c>
      <c r="G141" s="3">
        <f t="shared" si="8"/>
        <v>1304.6752178917941</v>
      </c>
      <c r="H141" s="3">
        <f t="shared" si="8"/>
        <v>118.85380693964808</v>
      </c>
    </row>
    <row r="142" spans="1:8" x14ac:dyDescent="0.25">
      <c r="A142" s="28" t="str">
        <f>_xlfn.XLOOKUP(P!C124,'Banco de Dados'!$B$3:$B$274,'Banco de Dados'!$K$3:$K$274,"")</f>
        <v>Rh</v>
      </c>
      <c r="B142" s="2">
        <v>45</v>
      </c>
      <c r="C142" s="2">
        <v>20167</v>
      </c>
      <c r="D142" s="2">
        <v>1567</v>
      </c>
      <c r="E142" s="2">
        <v>132</v>
      </c>
      <c r="F142" s="32">
        <f t="shared" si="9"/>
        <v>8.4237396298659863</v>
      </c>
      <c r="G142" s="3">
        <f t="shared" si="8"/>
        <v>1064.2509455681632</v>
      </c>
      <c r="H142" s="3">
        <f t="shared" si="8"/>
        <v>89.649728663048833</v>
      </c>
    </row>
    <row r="143" spans="1:8" x14ac:dyDescent="0.25">
      <c r="A143" s="28" t="str">
        <f>_xlfn.XLOOKUP(P!C125,'Banco de Dados'!$B$3:$B$274,'Banco de Dados'!$K$3:$K$274,"")</f>
        <v>Rh</v>
      </c>
      <c r="B143" s="2">
        <v>45</v>
      </c>
      <c r="C143" s="2">
        <v>2696</v>
      </c>
      <c r="D143" s="2">
        <v>16881</v>
      </c>
      <c r="E143" s="2">
        <v>140</v>
      </c>
      <c r="F143" s="32">
        <f t="shared" si="9"/>
        <v>0.82933475505005627</v>
      </c>
      <c r="G143" s="3">
        <f t="shared" si="8"/>
        <v>11464.977799703995</v>
      </c>
      <c r="H143" s="3">
        <f t="shared" si="8"/>
        <v>95.083045551718456</v>
      </c>
    </row>
    <row r="144" spans="1:8" x14ac:dyDescent="0.25">
      <c r="A144" s="28" t="str">
        <f>_xlfn.XLOOKUP(P!C126,'Banco de Dados'!$B$3:$B$274,'Banco de Dados'!$K$3:$K$274,"")</f>
        <v/>
      </c>
      <c r="B144" s="2">
        <v>0</v>
      </c>
      <c r="C144" s="2">
        <v>0</v>
      </c>
      <c r="D144" s="2">
        <v>0</v>
      </c>
      <c r="E144" s="2">
        <v>0</v>
      </c>
      <c r="F144" s="32" t="e">
        <f t="shared" si="9"/>
        <v>#DIV/0!</v>
      </c>
      <c r="G144" s="3">
        <f t="shared" si="8"/>
        <v>0</v>
      </c>
      <c r="H144" s="3">
        <f t="shared" si="8"/>
        <v>0</v>
      </c>
    </row>
    <row r="145" spans="1:8" x14ac:dyDescent="0.25">
      <c r="A145" s="28" t="str">
        <f>_xlfn.XLOOKUP(P!C127,'Banco de Dados'!$B$3:$B$274,'Banco de Dados'!$K$3:$K$274,"")</f>
        <v/>
      </c>
      <c r="B145" s="2">
        <v>0</v>
      </c>
      <c r="C145" s="2">
        <v>0</v>
      </c>
      <c r="D145" s="2">
        <v>0</v>
      </c>
      <c r="E145" s="2">
        <v>0</v>
      </c>
      <c r="F145" s="32" t="e">
        <f t="shared" si="9"/>
        <v>#DIV/0!</v>
      </c>
      <c r="G145" s="3">
        <f t="shared" si="8"/>
        <v>0</v>
      </c>
      <c r="H145" s="3">
        <f t="shared" si="8"/>
        <v>0</v>
      </c>
    </row>
    <row r="146" spans="1:8" x14ac:dyDescent="0.25">
      <c r="A146" s="28" t="str">
        <f>_xlfn.XLOOKUP(P!C128,'Banco de Dados'!$B$3:$B$274,'Banco de Dados'!$K$3:$K$274,"")</f>
        <v/>
      </c>
      <c r="B146" s="2">
        <v>0</v>
      </c>
      <c r="C146" s="2">
        <v>0</v>
      </c>
      <c r="D146" s="2">
        <v>0</v>
      </c>
      <c r="E146" s="2">
        <v>0</v>
      </c>
      <c r="F146" s="32" t="e">
        <f t="shared" si="9"/>
        <v>#DIV/0!</v>
      </c>
      <c r="G146" s="3">
        <f t="shared" si="8"/>
        <v>0</v>
      </c>
      <c r="H146" s="3">
        <f t="shared" si="8"/>
        <v>0</v>
      </c>
    </row>
    <row r="147" spans="1:8" x14ac:dyDescent="0.25">
      <c r="A147" s="28" t="str">
        <f>_xlfn.XLOOKUP(P!C129,'Banco de Dados'!$B$3:$B$274,'Banco de Dados'!$K$3:$K$274,"")</f>
        <v/>
      </c>
      <c r="B147" s="2">
        <v>0</v>
      </c>
      <c r="C147" s="2">
        <v>0</v>
      </c>
      <c r="D147" s="2">
        <v>0</v>
      </c>
      <c r="E147" s="2">
        <v>0</v>
      </c>
      <c r="F147" s="32" t="e">
        <f t="shared" si="9"/>
        <v>#DIV/0!</v>
      </c>
      <c r="G147" s="3">
        <f t="shared" si="8"/>
        <v>0</v>
      </c>
      <c r="H147" s="3">
        <f t="shared" si="8"/>
        <v>0</v>
      </c>
    </row>
    <row r="148" spans="1:8" x14ac:dyDescent="0.25">
      <c r="A148" s="28" t="str">
        <f>_xlfn.XLOOKUP(P!C130,'Banco de Dados'!$B$3:$B$274,'Banco de Dados'!$K$3:$K$274,"")</f>
        <v/>
      </c>
      <c r="B148" s="2">
        <v>0</v>
      </c>
      <c r="C148" s="2">
        <v>0</v>
      </c>
      <c r="D148" s="2">
        <v>0</v>
      </c>
      <c r="E148" s="17">
        <v>0</v>
      </c>
      <c r="F148" s="32" t="e">
        <f t="shared" si="9"/>
        <v>#DIV/0!</v>
      </c>
      <c r="G148" s="3">
        <f t="shared" si="8"/>
        <v>0</v>
      </c>
      <c r="H148" s="3">
        <f t="shared" si="8"/>
        <v>0</v>
      </c>
    </row>
    <row r="149" spans="1:8" x14ac:dyDescent="0.25">
      <c r="A149" s="28" t="str">
        <f>_xlfn.XLOOKUP(P!C131,'Banco de Dados'!$B$3:$B$274,'Banco de Dados'!$K$3:$K$274,"")</f>
        <v/>
      </c>
      <c r="B149" s="2">
        <v>0</v>
      </c>
      <c r="C149" s="2">
        <v>0</v>
      </c>
      <c r="D149" s="2">
        <v>0</v>
      </c>
      <c r="E149" s="2">
        <v>0</v>
      </c>
      <c r="F149" s="32" t="e">
        <f t="shared" si="9"/>
        <v>#DIV/0!</v>
      </c>
      <c r="G149" s="3">
        <f t="shared" si="8"/>
        <v>0</v>
      </c>
      <c r="H149" s="3">
        <f t="shared" si="8"/>
        <v>0</v>
      </c>
    </row>
    <row r="150" spans="1:8" x14ac:dyDescent="0.25">
      <c r="A150" s="28" t="str">
        <f>_xlfn.XLOOKUP(P!C132,'Banco de Dados'!$B$3:$B$274,'Banco de Dados'!$K$3:$K$274,"")</f>
        <v/>
      </c>
      <c r="B150" s="2">
        <v>0</v>
      </c>
      <c r="C150" s="2">
        <v>0</v>
      </c>
      <c r="D150" s="2">
        <v>0</v>
      </c>
      <c r="E150" s="2">
        <v>0</v>
      </c>
      <c r="F150" s="32" t="e">
        <f t="shared" si="9"/>
        <v>#DIV/0!</v>
      </c>
      <c r="G150" s="3">
        <f t="shared" si="8"/>
        <v>0</v>
      </c>
      <c r="H150" s="3">
        <f t="shared" si="8"/>
        <v>0</v>
      </c>
    </row>
    <row r="151" spans="1:8" x14ac:dyDescent="0.25">
      <c r="A151" s="28" t="str">
        <f>_xlfn.XLOOKUP(P!C133,'Banco de Dados'!$B$3:$B$274,'Banco de Dados'!$K$3:$K$274,"")</f>
        <v/>
      </c>
      <c r="B151" s="2">
        <v>0</v>
      </c>
      <c r="C151" s="2">
        <v>0</v>
      </c>
      <c r="D151" s="2">
        <v>0</v>
      </c>
      <c r="E151" s="2">
        <v>0</v>
      </c>
      <c r="F151" s="32" t="e">
        <f t="shared" si="9"/>
        <v>#DIV/0!</v>
      </c>
      <c r="G151" s="3">
        <f t="shared" si="8"/>
        <v>0</v>
      </c>
      <c r="H151" s="3">
        <f t="shared" si="8"/>
        <v>0</v>
      </c>
    </row>
    <row r="152" spans="1:8" x14ac:dyDescent="0.25">
      <c r="A152" s="28" t="str">
        <f>_xlfn.XLOOKUP(P!C134,'Banco de Dados'!$B$3:$B$274,'Banco de Dados'!$K$3:$K$274,"")</f>
        <v/>
      </c>
      <c r="B152" s="2">
        <v>0</v>
      </c>
      <c r="C152" s="2">
        <v>0</v>
      </c>
      <c r="D152" s="2">
        <v>0</v>
      </c>
      <c r="E152" s="2">
        <v>0</v>
      </c>
      <c r="F152" s="32" t="e">
        <f t="shared" si="9"/>
        <v>#DIV/0!</v>
      </c>
      <c r="G152" s="3">
        <f t="shared" si="8"/>
        <v>0</v>
      </c>
      <c r="H152" s="3">
        <f t="shared" si="8"/>
        <v>0</v>
      </c>
    </row>
    <row r="153" spans="1:8" x14ac:dyDescent="0.25">
      <c r="A153" s="28" t="str">
        <f>_xlfn.XLOOKUP(P!C135,'Banco de Dados'!$B$3:$B$274,'Banco de Dados'!$K$3:$K$274,"")</f>
        <v/>
      </c>
      <c r="B153" s="2">
        <v>0</v>
      </c>
      <c r="C153" s="2">
        <v>0</v>
      </c>
      <c r="D153" s="2">
        <v>0</v>
      </c>
      <c r="E153" s="2">
        <v>0</v>
      </c>
      <c r="F153" s="32" t="e">
        <f t="shared" si="9"/>
        <v>#DIV/0!</v>
      </c>
      <c r="G153" s="3">
        <f t="shared" si="8"/>
        <v>0</v>
      </c>
      <c r="H153" s="3">
        <f t="shared" si="8"/>
        <v>0</v>
      </c>
    </row>
    <row r="154" spans="1:8" x14ac:dyDescent="0.25">
      <c r="A154" s="28" t="str">
        <f>_xlfn.XLOOKUP(P!C136,'Banco de Dados'!$B$3:$B$274,'Banco de Dados'!$K$3:$K$274,"")</f>
        <v/>
      </c>
      <c r="B154" s="2">
        <v>0</v>
      </c>
      <c r="C154" s="2">
        <v>0</v>
      </c>
      <c r="D154" s="2">
        <v>0</v>
      </c>
      <c r="E154" s="2">
        <v>0</v>
      </c>
      <c r="F154" s="32" t="e">
        <f t="shared" si="9"/>
        <v>#DIV/0!</v>
      </c>
      <c r="G154" s="3">
        <f t="shared" si="8"/>
        <v>0</v>
      </c>
      <c r="H154" s="3">
        <f t="shared" si="8"/>
        <v>0</v>
      </c>
    </row>
    <row r="155" spans="1:8" x14ac:dyDescent="0.25">
      <c r="A155" s="28" t="str">
        <f>_xlfn.XLOOKUP(P!C137,'Banco de Dados'!$B$3:$B$274,'Banco de Dados'!$K$3:$K$274,"")</f>
        <v/>
      </c>
      <c r="B155" s="2">
        <v>0</v>
      </c>
      <c r="C155" s="2">
        <v>0</v>
      </c>
      <c r="D155" s="2">
        <v>0</v>
      </c>
      <c r="E155" s="2">
        <v>0</v>
      </c>
      <c r="F155" s="32" t="e">
        <f t="shared" si="9"/>
        <v>#DIV/0!</v>
      </c>
      <c r="G155" s="3">
        <f t="shared" si="8"/>
        <v>0</v>
      </c>
      <c r="H155" s="3">
        <f t="shared" si="8"/>
        <v>0</v>
      </c>
    </row>
    <row r="156" spans="1:8" x14ac:dyDescent="0.25">
      <c r="A156" s="28" t="str">
        <f>_xlfn.XLOOKUP(P!C138,'Banco de Dados'!$B$3:$B$274,'Banco de Dados'!$K$3:$K$274,"")</f>
        <v/>
      </c>
      <c r="B156" s="2">
        <v>0</v>
      </c>
      <c r="C156" s="2">
        <v>0</v>
      </c>
      <c r="D156" s="2">
        <v>0</v>
      </c>
      <c r="E156" s="2">
        <v>0</v>
      </c>
      <c r="F156" s="32" t="e">
        <f t="shared" si="9"/>
        <v>#DIV/0!</v>
      </c>
      <c r="G156" s="3">
        <f t="shared" ref="G156:H158" si="10">$E$126*D156</f>
        <v>0</v>
      </c>
      <c r="H156" s="3">
        <f t="shared" si="10"/>
        <v>0</v>
      </c>
    </row>
    <row r="157" spans="1:8" x14ac:dyDescent="0.25">
      <c r="A157" s="28" t="str">
        <f>_xlfn.XLOOKUP(P!C139,'Banco de Dados'!$B$3:$B$274,'Banco de Dados'!$K$3:$K$274,"")</f>
        <v/>
      </c>
      <c r="B157" s="2">
        <v>0</v>
      </c>
      <c r="C157" s="2">
        <v>0</v>
      </c>
      <c r="D157" s="2">
        <v>0</v>
      </c>
      <c r="E157" s="2">
        <v>0</v>
      </c>
      <c r="F157" s="32" t="e">
        <f t="shared" si="9"/>
        <v>#DIV/0!</v>
      </c>
      <c r="G157" s="3">
        <f t="shared" si="10"/>
        <v>0</v>
      </c>
      <c r="H157" s="3">
        <f t="shared" si="10"/>
        <v>0</v>
      </c>
    </row>
    <row r="158" spans="1:8" x14ac:dyDescent="0.25">
      <c r="A158" s="28" t="str">
        <f>_xlfn.XLOOKUP(P!C140,'Banco de Dados'!$B$3:$B$274,'Banco de Dados'!$K$3:$K$274,"")</f>
        <v/>
      </c>
      <c r="B158" s="2">
        <v>0</v>
      </c>
      <c r="C158" s="2">
        <v>0</v>
      </c>
      <c r="D158" s="2">
        <v>0</v>
      </c>
      <c r="E158" s="2">
        <v>0</v>
      </c>
      <c r="F158" s="32" t="e">
        <f t="shared" si="9"/>
        <v>#DIV/0!</v>
      </c>
      <c r="G158" s="3">
        <f t="shared" si="10"/>
        <v>0</v>
      </c>
      <c r="H158" s="3">
        <f t="shared" si="10"/>
        <v>0</v>
      </c>
    </row>
    <row r="159" spans="1:8" x14ac:dyDescent="0.25">
      <c r="A159" s="21"/>
      <c r="B159" s="21"/>
      <c r="C159" s="21"/>
      <c r="D159" s="21"/>
      <c r="E159" s="21"/>
      <c r="F159" s="77"/>
      <c r="G159" s="22"/>
      <c r="H159" s="22"/>
    </row>
    <row r="160" spans="1:8" ht="15.75" x14ac:dyDescent="0.25">
      <c r="A160" s="36" t="str">
        <f>'Nome das Amostras'!A8</f>
        <v>af</v>
      </c>
      <c r="B160" s="164" t="str">
        <f>VLOOKUP(A160,'Nome das Amostras'!$A$3:$D$28,2,FALSE)</f>
        <v>R5</v>
      </c>
      <c r="C160" s="164"/>
      <c r="D160" s="51" t="s">
        <v>65</v>
      </c>
      <c r="E160" s="52">
        <f>'Banco de Dados'!$O$13/'Banco de Dados'!AQ13</f>
        <v>0.74334053275737944</v>
      </c>
      <c r="F160" s="223" t="s">
        <v>309</v>
      </c>
      <c r="G160" s="223"/>
      <c r="H160" s="51">
        <f>(_xlfn.XLOOKUP('Banco de Dados'!$B$99,C162:C191,D162:D191," "))/(_xlfn.XLOOKUP('Banco de Dados'!$B$97,C162:C191,D162:D191))</f>
        <v>9.0774514448128854E-2</v>
      </c>
    </row>
    <row r="161" spans="1:8" x14ac:dyDescent="0.25">
      <c r="A161" s="107" t="s">
        <v>1</v>
      </c>
      <c r="B161" s="107" t="s">
        <v>0</v>
      </c>
      <c r="C161" s="107" t="s">
        <v>212</v>
      </c>
      <c r="D161" s="107" t="s">
        <v>209</v>
      </c>
      <c r="E161" s="107" t="s">
        <v>213</v>
      </c>
      <c r="F161" s="76" t="s">
        <v>219</v>
      </c>
      <c r="G161" s="54" t="s">
        <v>140</v>
      </c>
      <c r="H161" s="54" t="s">
        <v>66</v>
      </c>
    </row>
    <row r="162" spans="1:8" x14ac:dyDescent="0.25">
      <c r="A162" s="28" t="str">
        <f>_xlfn.XLOOKUP(P!C144,'Banco de Dados'!$B$3:$B$274,'Banco de Dados'!$K$3:$K$274,"")</f>
        <v>Si</v>
      </c>
      <c r="B162" s="2" cm="1">
        <f t="array" ref="B162:E192">Dados!AM5:AP35</f>
        <v>14</v>
      </c>
      <c r="C162" s="2">
        <v>1740</v>
      </c>
      <c r="D162" s="2">
        <v>6800</v>
      </c>
      <c r="E162" s="2">
        <v>107</v>
      </c>
      <c r="F162" s="32">
        <f>(E162*100)/D162</f>
        <v>1.5735294117647058</v>
      </c>
      <c r="G162" s="3">
        <f t="shared" ref="G162:H189" si="11">D162*$E$160</f>
        <v>5054.71562275018</v>
      </c>
      <c r="H162" s="3">
        <f t="shared" si="11"/>
        <v>79.537437005039607</v>
      </c>
    </row>
    <row r="163" spans="1:8" x14ac:dyDescent="0.25">
      <c r="A163" s="28" t="str">
        <f>_xlfn.XLOOKUP(P!C145,'Banco de Dados'!$B$3:$B$274,'Banco de Dados'!$K$3:$K$274,"")</f>
        <v>P</v>
      </c>
      <c r="B163" s="2">
        <v>15</v>
      </c>
      <c r="C163" s="2">
        <v>2013</v>
      </c>
      <c r="D163" s="2">
        <v>602</v>
      </c>
      <c r="E163" s="2">
        <v>74</v>
      </c>
      <c r="F163" s="32">
        <f t="shared" ref="F163:F192" si="12">(E163*100)/D163</f>
        <v>12.29235880398671</v>
      </c>
      <c r="G163" s="3">
        <f t="shared" si="11"/>
        <v>447.49100071994241</v>
      </c>
      <c r="H163" s="3">
        <f t="shared" si="11"/>
        <v>55.007199424046078</v>
      </c>
    </row>
    <row r="164" spans="1:8" x14ac:dyDescent="0.25">
      <c r="A164" s="28" t="str">
        <f>_xlfn.XLOOKUP(P!C146,'Banco de Dados'!$B$3:$B$274,'Banco de Dados'!$K$3:$K$274,"")</f>
        <v>S</v>
      </c>
      <c r="B164" s="2">
        <v>16</v>
      </c>
      <c r="C164" s="2">
        <v>2307</v>
      </c>
      <c r="D164" s="2">
        <v>4373</v>
      </c>
      <c r="E164" s="2">
        <v>106</v>
      </c>
      <c r="F164" s="32">
        <f t="shared" si="12"/>
        <v>2.4239652412531445</v>
      </c>
      <c r="G164" s="3">
        <f t="shared" si="11"/>
        <v>3250.6281497480204</v>
      </c>
      <c r="H164" s="3">
        <f t="shared" si="11"/>
        <v>78.79409647228222</v>
      </c>
    </row>
    <row r="165" spans="1:8" x14ac:dyDescent="0.25">
      <c r="A165" s="28" t="str">
        <f>_xlfn.XLOOKUP(P!C147,'Banco de Dados'!$B$3:$B$274,'Banco de Dados'!$K$3:$K$274,"")</f>
        <v>Cl</v>
      </c>
      <c r="B165" s="2">
        <v>17</v>
      </c>
      <c r="C165" s="2">
        <v>2622</v>
      </c>
      <c r="D165" s="2">
        <v>8287</v>
      </c>
      <c r="E165" s="2">
        <v>161</v>
      </c>
      <c r="F165" s="32">
        <f t="shared" si="12"/>
        <v>1.942801979003258</v>
      </c>
      <c r="G165" s="3">
        <f t="shared" si="11"/>
        <v>6160.0629949604036</v>
      </c>
      <c r="H165" s="3">
        <f t="shared" si="11"/>
        <v>119.67782577393808</v>
      </c>
    </row>
    <row r="166" spans="1:8" x14ac:dyDescent="0.25">
      <c r="A166" s="28" t="str">
        <f>_xlfn.XLOOKUP(P!C148,'Banco de Dados'!$B$3:$B$274,'Banco de Dados'!$K$3:$K$274,"")</f>
        <v>Ar</v>
      </c>
      <c r="B166" s="2">
        <v>18</v>
      </c>
      <c r="C166" s="2">
        <v>2957</v>
      </c>
      <c r="D166" s="2">
        <v>5556</v>
      </c>
      <c r="E166" s="2">
        <v>193</v>
      </c>
      <c r="F166" s="32">
        <f t="shared" si="12"/>
        <v>3.4737221022318217</v>
      </c>
      <c r="G166" s="3">
        <f t="shared" si="11"/>
        <v>4130</v>
      </c>
      <c r="H166" s="3">
        <f t="shared" si="11"/>
        <v>143.46472282217422</v>
      </c>
    </row>
    <row r="167" spans="1:8" x14ac:dyDescent="0.25">
      <c r="A167" s="28" t="str">
        <f>_xlfn.XLOOKUP(P!C149,'Banco de Dados'!$B$3:$B$274,'Banco de Dados'!$K$3:$K$274,"")</f>
        <v>K</v>
      </c>
      <c r="B167" s="2">
        <v>19</v>
      </c>
      <c r="C167" s="2">
        <v>3313</v>
      </c>
      <c r="D167" s="2">
        <v>63702</v>
      </c>
      <c r="E167" s="2">
        <v>282</v>
      </c>
      <c r="F167" s="32">
        <f t="shared" si="12"/>
        <v>0.44268625788829236</v>
      </c>
      <c r="G167" s="3">
        <f t="shared" si="11"/>
        <v>47352.278617710588</v>
      </c>
      <c r="H167" s="3">
        <f t="shared" si="11"/>
        <v>209.62203023758099</v>
      </c>
    </row>
    <row r="168" spans="1:8" x14ac:dyDescent="0.25">
      <c r="A168" s="28" t="str">
        <f>_xlfn.XLOOKUP(P!C150,'Banco de Dados'!$B$3:$B$274,'Banco de Dados'!$K$3:$K$274,"")</f>
        <v>Ca</v>
      </c>
      <c r="B168" s="2">
        <v>20</v>
      </c>
      <c r="C168" s="2">
        <v>3691</v>
      </c>
      <c r="D168" s="2">
        <v>20379</v>
      </c>
      <c r="E168" s="2">
        <v>188</v>
      </c>
      <c r="F168" s="32">
        <f t="shared" si="12"/>
        <v>0.92251827862014824</v>
      </c>
      <c r="G168" s="3">
        <f t="shared" si="11"/>
        <v>15148.536717062636</v>
      </c>
      <c r="H168" s="3">
        <f t="shared" si="11"/>
        <v>139.74802015838733</v>
      </c>
    </row>
    <row r="169" spans="1:8" x14ac:dyDescent="0.25">
      <c r="A169" s="28" t="str">
        <f>_xlfn.XLOOKUP(P!C151,'Banco de Dados'!$B$3:$B$274,'Banco de Dados'!$K$3:$K$274,"")</f>
        <v>Ti</v>
      </c>
      <c r="B169" s="2">
        <v>22</v>
      </c>
      <c r="C169" s="2">
        <v>4509</v>
      </c>
      <c r="D169" s="2">
        <v>13100</v>
      </c>
      <c r="E169" s="2">
        <v>160</v>
      </c>
      <c r="F169" s="32">
        <f t="shared" si="12"/>
        <v>1.2213740458015268</v>
      </c>
      <c r="G169" s="3">
        <f t="shared" si="11"/>
        <v>9737.760979121671</v>
      </c>
      <c r="H169" s="3">
        <f t="shared" si="11"/>
        <v>118.93448524118071</v>
      </c>
    </row>
    <row r="170" spans="1:8" x14ac:dyDescent="0.25">
      <c r="A170" s="28" t="str">
        <f>_xlfn.XLOOKUP(P!C152,'Banco de Dados'!$B$3:$B$274,'Banco de Dados'!$K$3:$K$274,"")</f>
        <v>Cr</v>
      </c>
      <c r="B170" s="2">
        <v>24</v>
      </c>
      <c r="C170" s="2">
        <v>5412</v>
      </c>
      <c r="D170" s="2">
        <v>4120</v>
      </c>
      <c r="E170" s="2">
        <v>142</v>
      </c>
      <c r="F170" s="32">
        <f t="shared" si="12"/>
        <v>3.4466019417475726</v>
      </c>
      <c r="G170" s="3">
        <f t="shared" si="11"/>
        <v>3062.5629949604031</v>
      </c>
      <c r="H170" s="3">
        <f t="shared" si="11"/>
        <v>105.55435565154788</v>
      </c>
    </row>
    <row r="171" spans="1:8" x14ac:dyDescent="0.25">
      <c r="A171" s="28" t="str">
        <f>_xlfn.XLOOKUP(P!C153,'Banco de Dados'!$B$3:$B$274,'Banco de Dados'!$K$3:$K$274,"")</f>
        <v>Mn</v>
      </c>
      <c r="B171" s="2">
        <v>25</v>
      </c>
      <c r="C171" s="2">
        <v>5895</v>
      </c>
      <c r="D171" s="2">
        <v>4802</v>
      </c>
      <c r="E171" s="2">
        <v>157</v>
      </c>
      <c r="F171" s="32">
        <f t="shared" si="12"/>
        <v>3.2694710537276137</v>
      </c>
      <c r="G171" s="3">
        <f t="shared" si="11"/>
        <v>3569.5212383009361</v>
      </c>
      <c r="H171" s="3">
        <f t="shared" si="11"/>
        <v>116.70446364290856</v>
      </c>
    </row>
    <row r="172" spans="1:8" x14ac:dyDescent="0.25">
      <c r="A172" s="28" t="str">
        <f>_xlfn.XLOOKUP(P!C154,'Banco de Dados'!$B$3:$B$274,'Banco de Dados'!$K$3:$K$274,"")</f>
        <v>Fe</v>
      </c>
      <c r="B172" s="2">
        <v>26</v>
      </c>
      <c r="C172" s="2">
        <v>6399</v>
      </c>
      <c r="D172" s="2">
        <v>215285</v>
      </c>
      <c r="E172" s="2">
        <v>467</v>
      </c>
      <c r="F172" s="32">
        <f t="shared" si="12"/>
        <v>0.21692175488306198</v>
      </c>
      <c r="G172" s="3">
        <f t="shared" si="11"/>
        <v>160030.06659467242</v>
      </c>
      <c r="H172" s="3">
        <f t="shared" si="11"/>
        <v>347.14002879769617</v>
      </c>
    </row>
    <row r="173" spans="1:8" x14ac:dyDescent="0.25">
      <c r="A173" s="28" t="str">
        <f>_xlfn.XLOOKUP(P!C155,'Banco de Dados'!$B$3:$B$274,'Banco de Dados'!$K$3:$K$274,"")</f>
        <v>Ni</v>
      </c>
      <c r="B173" s="2">
        <v>28</v>
      </c>
      <c r="C173" s="2">
        <v>7472</v>
      </c>
      <c r="D173" s="2">
        <v>1739</v>
      </c>
      <c r="E173" s="2">
        <v>225</v>
      </c>
      <c r="F173" s="32">
        <f t="shared" si="12"/>
        <v>12.938470385278896</v>
      </c>
      <c r="G173" s="3">
        <f t="shared" si="11"/>
        <v>1292.6691864650829</v>
      </c>
      <c r="H173" s="3">
        <f t="shared" si="11"/>
        <v>167.25161987041037</v>
      </c>
    </row>
    <row r="174" spans="1:8" x14ac:dyDescent="0.25">
      <c r="A174" s="28" t="str">
        <f>_xlfn.XLOOKUP(P!C156,'Banco de Dados'!$B$3:$B$274,'Banco de Dados'!$K$3:$K$274,"")</f>
        <v>Zn</v>
      </c>
      <c r="B174" s="2">
        <v>30</v>
      </c>
      <c r="C174" s="2">
        <v>8631</v>
      </c>
      <c r="D174" s="2">
        <v>867</v>
      </c>
      <c r="E174" s="2">
        <v>225</v>
      </c>
      <c r="F174" s="32">
        <f t="shared" si="12"/>
        <v>25.951557093425606</v>
      </c>
      <c r="G174" s="3">
        <f t="shared" si="11"/>
        <v>644.47624190064801</v>
      </c>
      <c r="H174" s="3">
        <f t="shared" si="11"/>
        <v>167.25161987041037</v>
      </c>
    </row>
    <row r="175" spans="1:8" x14ac:dyDescent="0.25">
      <c r="A175" s="28" t="str">
        <f>_xlfn.XLOOKUP(P!C157,'Banco de Dados'!$B$3:$B$274,'Banco de Dados'!$K$3:$K$274,"")</f>
        <v>Rh</v>
      </c>
      <c r="B175" s="2">
        <v>45</v>
      </c>
      <c r="C175" s="2">
        <v>20167</v>
      </c>
      <c r="D175" s="2">
        <v>1533</v>
      </c>
      <c r="E175" s="2">
        <v>126</v>
      </c>
      <c r="F175" s="32">
        <f t="shared" si="12"/>
        <v>8.2191780821917817</v>
      </c>
      <c r="G175" s="3">
        <f t="shared" si="11"/>
        <v>1139.5410367170628</v>
      </c>
      <c r="H175" s="3">
        <f t="shared" si="11"/>
        <v>93.660907127429809</v>
      </c>
    </row>
    <row r="176" spans="1:8" x14ac:dyDescent="0.25">
      <c r="A176" s="28" t="str">
        <f>_xlfn.XLOOKUP(P!C158,'Banco de Dados'!$B$3:$B$274,'Banco de Dados'!$K$3:$K$274,"")</f>
        <v>Rh</v>
      </c>
      <c r="B176" s="2">
        <v>45</v>
      </c>
      <c r="C176" s="2">
        <v>2696</v>
      </c>
      <c r="D176" s="2">
        <v>16888</v>
      </c>
      <c r="E176" s="2">
        <v>146</v>
      </c>
      <c r="F176" s="32">
        <f t="shared" si="12"/>
        <v>0.86451918522027471</v>
      </c>
      <c r="G176" s="3">
        <f t="shared" si="11"/>
        <v>12553.534917206624</v>
      </c>
      <c r="H176" s="3">
        <f t="shared" si="11"/>
        <v>108.5277177825774</v>
      </c>
    </row>
    <row r="177" spans="1:8" x14ac:dyDescent="0.25">
      <c r="A177" s="28" t="str">
        <f>_xlfn.XLOOKUP(P!C159,'Banco de Dados'!$B$3:$B$274,'Banco de Dados'!$K$3:$K$274,"")</f>
        <v/>
      </c>
      <c r="B177" s="2">
        <v>0</v>
      </c>
      <c r="C177" s="2">
        <v>0</v>
      </c>
      <c r="D177" s="2">
        <v>0</v>
      </c>
      <c r="E177" s="2">
        <v>0</v>
      </c>
      <c r="F177" s="32" t="e">
        <f t="shared" si="12"/>
        <v>#DIV/0!</v>
      </c>
      <c r="G177" s="3">
        <f t="shared" si="11"/>
        <v>0</v>
      </c>
      <c r="H177" s="3">
        <f t="shared" si="11"/>
        <v>0</v>
      </c>
    </row>
    <row r="178" spans="1:8" x14ac:dyDescent="0.25">
      <c r="A178" s="28" t="str">
        <f>_xlfn.XLOOKUP(P!C160,'Banco de Dados'!$B$3:$B$274,'Banco de Dados'!$K$3:$K$274,"")</f>
        <v/>
      </c>
      <c r="B178" s="2">
        <v>0</v>
      </c>
      <c r="C178" s="2">
        <v>0</v>
      </c>
      <c r="D178" s="2">
        <v>0</v>
      </c>
      <c r="E178" s="2">
        <v>0</v>
      </c>
      <c r="F178" s="32" t="e">
        <f t="shared" si="12"/>
        <v>#DIV/0!</v>
      </c>
      <c r="G178" s="3">
        <f t="shared" si="11"/>
        <v>0</v>
      </c>
      <c r="H178" s="3">
        <f t="shared" si="11"/>
        <v>0</v>
      </c>
    </row>
    <row r="179" spans="1:8" x14ac:dyDescent="0.25">
      <c r="A179" s="28" t="str">
        <f>_xlfn.XLOOKUP(P!C161,'Banco de Dados'!$B$3:$B$274,'Banco de Dados'!$K$3:$K$274,"")</f>
        <v/>
      </c>
      <c r="B179" s="2">
        <v>0</v>
      </c>
      <c r="C179" s="2">
        <v>0</v>
      </c>
      <c r="D179" s="2">
        <v>0</v>
      </c>
      <c r="E179" s="2">
        <v>0</v>
      </c>
      <c r="F179" s="32" t="e">
        <f t="shared" si="12"/>
        <v>#DIV/0!</v>
      </c>
      <c r="G179" s="3">
        <f t="shared" si="11"/>
        <v>0</v>
      </c>
      <c r="H179" s="3">
        <f t="shared" si="11"/>
        <v>0</v>
      </c>
    </row>
    <row r="180" spans="1:8" x14ac:dyDescent="0.25">
      <c r="A180" s="28" t="str">
        <f>_xlfn.XLOOKUP(P!C162,'Banco de Dados'!$B$3:$B$274,'Banco de Dados'!$K$3:$K$274,"")</f>
        <v/>
      </c>
      <c r="B180" s="2">
        <v>0</v>
      </c>
      <c r="C180" s="2">
        <v>0</v>
      </c>
      <c r="D180" s="2">
        <v>0</v>
      </c>
      <c r="E180" s="2">
        <v>0</v>
      </c>
      <c r="F180" s="32" t="e">
        <f t="shared" si="12"/>
        <v>#DIV/0!</v>
      </c>
      <c r="G180" s="3">
        <f t="shared" si="11"/>
        <v>0</v>
      </c>
      <c r="H180" s="3">
        <f t="shared" si="11"/>
        <v>0</v>
      </c>
    </row>
    <row r="181" spans="1:8" x14ac:dyDescent="0.25">
      <c r="A181" s="28" t="str">
        <f>_xlfn.XLOOKUP(P!C163,'Banco de Dados'!$B$3:$B$274,'Banco de Dados'!$K$3:$K$274,"")</f>
        <v/>
      </c>
      <c r="B181" s="2">
        <v>0</v>
      </c>
      <c r="C181" s="2">
        <v>0</v>
      </c>
      <c r="D181" s="2">
        <v>0</v>
      </c>
      <c r="E181" s="2">
        <v>0</v>
      </c>
      <c r="F181" s="32" t="e">
        <f t="shared" si="12"/>
        <v>#DIV/0!</v>
      </c>
      <c r="G181" s="3">
        <f t="shared" si="11"/>
        <v>0</v>
      </c>
      <c r="H181" s="3">
        <f t="shared" si="11"/>
        <v>0</v>
      </c>
    </row>
    <row r="182" spans="1:8" x14ac:dyDescent="0.25">
      <c r="A182" s="28" t="str">
        <f>_xlfn.XLOOKUP(P!C164,'Banco de Dados'!$B$3:$B$274,'Banco de Dados'!$K$3:$K$274,"")</f>
        <v/>
      </c>
      <c r="B182" s="2">
        <v>0</v>
      </c>
      <c r="C182" s="2">
        <v>0</v>
      </c>
      <c r="D182" s="2">
        <v>0</v>
      </c>
      <c r="E182" s="17">
        <v>0</v>
      </c>
      <c r="F182" s="32" t="e">
        <f t="shared" si="12"/>
        <v>#DIV/0!</v>
      </c>
      <c r="G182" s="3">
        <f t="shared" si="11"/>
        <v>0</v>
      </c>
      <c r="H182" s="3">
        <f t="shared" si="11"/>
        <v>0</v>
      </c>
    </row>
    <row r="183" spans="1:8" x14ac:dyDescent="0.25">
      <c r="A183" s="28" t="str">
        <f>_xlfn.XLOOKUP(P!C165,'Banco de Dados'!$B$3:$B$274,'Banco de Dados'!$K$3:$K$274,"")</f>
        <v/>
      </c>
      <c r="B183" s="2">
        <v>0</v>
      </c>
      <c r="C183" s="2">
        <v>0</v>
      </c>
      <c r="D183" s="2">
        <v>0</v>
      </c>
      <c r="E183" s="2">
        <v>0</v>
      </c>
      <c r="F183" s="32" t="e">
        <f t="shared" si="12"/>
        <v>#DIV/0!</v>
      </c>
      <c r="G183" s="3">
        <f t="shared" si="11"/>
        <v>0</v>
      </c>
      <c r="H183" s="3">
        <f t="shared" si="11"/>
        <v>0</v>
      </c>
    </row>
    <row r="184" spans="1:8" x14ac:dyDescent="0.25">
      <c r="A184" s="28" t="str">
        <f>_xlfn.XLOOKUP(P!C166,'Banco de Dados'!$B$3:$B$274,'Banco de Dados'!$K$3:$K$274,"")</f>
        <v/>
      </c>
      <c r="B184" s="2">
        <v>0</v>
      </c>
      <c r="C184" s="2">
        <v>0</v>
      </c>
      <c r="D184" s="2">
        <v>0</v>
      </c>
      <c r="E184" s="2">
        <v>0</v>
      </c>
      <c r="F184" s="32" t="e">
        <f t="shared" si="12"/>
        <v>#DIV/0!</v>
      </c>
      <c r="G184" s="3">
        <f t="shared" si="11"/>
        <v>0</v>
      </c>
      <c r="H184" s="3">
        <f t="shared" si="11"/>
        <v>0</v>
      </c>
    </row>
    <row r="185" spans="1:8" x14ac:dyDescent="0.25">
      <c r="A185" s="28" t="str">
        <f>_xlfn.XLOOKUP(P!C167,'Banco de Dados'!$B$3:$B$274,'Banco de Dados'!$K$3:$K$274,"")</f>
        <v/>
      </c>
      <c r="B185" s="2">
        <v>0</v>
      </c>
      <c r="C185" s="2">
        <v>0</v>
      </c>
      <c r="D185" s="2">
        <v>0</v>
      </c>
      <c r="E185" s="2">
        <v>0</v>
      </c>
      <c r="F185" s="32" t="e">
        <f t="shared" si="12"/>
        <v>#DIV/0!</v>
      </c>
      <c r="G185" s="3">
        <f t="shared" si="11"/>
        <v>0</v>
      </c>
      <c r="H185" s="3">
        <f t="shared" si="11"/>
        <v>0</v>
      </c>
    </row>
    <row r="186" spans="1:8" x14ac:dyDescent="0.25">
      <c r="A186" s="28" t="str">
        <f>_xlfn.XLOOKUP(P!C168,'Banco de Dados'!$B$3:$B$274,'Banco de Dados'!$K$3:$K$274,"")</f>
        <v/>
      </c>
      <c r="B186" s="2">
        <v>0</v>
      </c>
      <c r="C186" s="2">
        <v>0</v>
      </c>
      <c r="D186" s="2">
        <v>0</v>
      </c>
      <c r="E186" s="2">
        <v>0</v>
      </c>
      <c r="F186" s="32" t="e">
        <f t="shared" si="12"/>
        <v>#DIV/0!</v>
      </c>
      <c r="G186" s="3">
        <f t="shared" si="11"/>
        <v>0</v>
      </c>
      <c r="H186" s="3">
        <f t="shared" si="11"/>
        <v>0</v>
      </c>
    </row>
    <row r="187" spans="1:8" x14ac:dyDescent="0.25">
      <c r="A187" s="28" t="str">
        <f>_xlfn.XLOOKUP(P!C169,'Banco de Dados'!$B$3:$B$274,'Banco de Dados'!$K$3:$K$274,"")</f>
        <v/>
      </c>
      <c r="B187" s="2">
        <v>0</v>
      </c>
      <c r="C187" s="2">
        <v>0</v>
      </c>
      <c r="D187" s="2">
        <v>0</v>
      </c>
      <c r="E187" s="2">
        <v>0</v>
      </c>
      <c r="F187" s="32" t="e">
        <f t="shared" si="12"/>
        <v>#DIV/0!</v>
      </c>
      <c r="G187" s="3">
        <f t="shared" si="11"/>
        <v>0</v>
      </c>
      <c r="H187" s="3">
        <f t="shared" si="11"/>
        <v>0</v>
      </c>
    </row>
    <row r="188" spans="1:8" x14ac:dyDescent="0.25">
      <c r="A188" s="28" t="str">
        <f>_xlfn.XLOOKUP(P!C170,'Banco de Dados'!$B$3:$B$274,'Banco de Dados'!$K$3:$K$274,"")</f>
        <v/>
      </c>
      <c r="B188" s="2">
        <v>0</v>
      </c>
      <c r="C188" s="2">
        <v>0</v>
      </c>
      <c r="D188" s="2">
        <v>0</v>
      </c>
      <c r="E188" s="2">
        <v>0</v>
      </c>
      <c r="F188" s="32" t="e">
        <f t="shared" si="12"/>
        <v>#DIV/0!</v>
      </c>
      <c r="G188" s="3">
        <f t="shared" si="11"/>
        <v>0</v>
      </c>
      <c r="H188" s="3">
        <f t="shared" si="11"/>
        <v>0</v>
      </c>
    </row>
    <row r="189" spans="1:8" x14ac:dyDescent="0.25">
      <c r="A189" s="28" t="str">
        <f>_xlfn.XLOOKUP(P!C171,'Banco de Dados'!$B$3:$B$274,'Banco de Dados'!$K$3:$K$274,"")</f>
        <v/>
      </c>
      <c r="B189" s="2">
        <v>0</v>
      </c>
      <c r="C189" s="2">
        <v>0</v>
      </c>
      <c r="D189" s="2">
        <v>0</v>
      </c>
      <c r="E189" s="2">
        <v>0</v>
      </c>
      <c r="F189" s="32" t="e">
        <f t="shared" si="12"/>
        <v>#DIV/0!</v>
      </c>
      <c r="G189" s="3">
        <f t="shared" si="11"/>
        <v>0</v>
      </c>
      <c r="H189" s="3">
        <f t="shared" si="11"/>
        <v>0</v>
      </c>
    </row>
    <row r="190" spans="1:8" x14ac:dyDescent="0.25">
      <c r="A190" s="28" t="str">
        <f>_xlfn.XLOOKUP(P!C172,'Banco de Dados'!$B$3:$B$274,'Banco de Dados'!$K$3:$K$274,"")</f>
        <v/>
      </c>
      <c r="B190" s="2">
        <v>0</v>
      </c>
      <c r="C190" s="2">
        <v>0</v>
      </c>
      <c r="D190" s="2">
        <v>0</v>
      </c>
      <c r="E190" s="2">
        <v>0</v>
      </c>
      <c r="F190" s="32" t="e">
        <f t="shared" si="12"/>
        <v>#DIV/0!</v>
      </c>
      <c r="G190" s="3">
        <f t="shared" ref="G190:H192" si="13">D190*$E$160</f>
        <v>0</v>
      </c>
      <c r="H190" s="3">
        <f t="shared" si="13"/>
        <v>0</v>
      </c>
    </row>
    <row r="191" spans="1:8" x14ac:dyDescent="0.25">
      <c r="A191" s="28" t="str">
        <f>_xlfn.XLOOKUP(P!C173,'Banco de Dados'!$B$3:$B$274,'Banco de Dados'!$K$3:$K$274,"")</f>
        <v/>
      </c>
      <c r="B191" s="2">
        <v>0</v>
      </c>
      <c r="C191" s="2">
        <v>0</v>
      </c>
      <c r="D191" s="2">
        <v>0</v>
      </c>
      <c r="E191" s="2">
        <v>0</v>
      </c>
      <c r="F191" s="32" t="e">
        <f t="shared" si="12"/>
        <v>#DIV/0!</v>
      </c>
      <c r="G191" s="3">
        <f t="shared" si="13"/>
        <v>0</v>
      </c>
      <c r="H191" s="3">
        <f t="shared" si="13"/>
        <v>0</v>
      </c>
    </row>
    <row r="192" spans="1:8" x14ac:dyDescent="0.25">
      <c r="A192" s="28" t="str">
        <f>_xlfn.XLOOKUP(P!C174,'Banco de Dados'!$B$3:$B$274,'Banco de Dados'!$K$3:$K$274,"")</f>
        <v/>
      </c>
      <c r="B192" s="2">
        <v>0</v>
      </c>
      <c r="C192" s="2">
        <v>0</v>
      </c>
      <c r="D192" s="2">
        <v>0</v>
      </c>
      <c r="E192" s="2">
        <v>0</v>
      </c>
      <c r="F192" s="32" t="e">
        <f t="shared" si="12"/>
        <v>#DIV/0!</v>
      </c>
      <c r="G192" s="3">
        <f t="shared" si="13"/>
        <v>0</v>
      </c>
      <c r="H192" s="3">
        <f t="shared" si="13"/>
        <v>0</v>
      </c>
    </row>
    <row r="193" spans="1:8" x14ac:dyDescent="0.25">
      <c r="A193" s="21"/>
      <c r="B193" s="21"/>
      <c r="C193" s="21"/>
      <c r="D193" s="21"/>
      <c r="E193" s="21"/>
      <c r="F193" s="77"/>
      <c r="G193" s="22"/>
      <c r="H193" s="22"/>
    </row>
    <row r="194" spans="1:8" ht="15.75" x14ac:dyDescent="0.25">
      <c r="A194" s="36" t="str">
        <f>'Nome das Amostras'!A9</f>
        <v>ag</v>
      </c>
      <c r="B194" s="164" t="str">
        <f>VLOOKUP(A194,'Nome das Amostras'!$A$3:$D$28,2,FALSE)</f>
        <v>R6</v>
      </c>
      <c r="C194" s="164"/>
      <c r="D194" s="51" t="s">
        <v>65</v>
      </c>
      <c r="E194" s="52">
        <f>'Banco de Dados'!$O$13/'Banco de Dados'!AX13</f>
        <v>0.56894889103182256</v>
      </c>
      <c r="F194" s="223" t="s">
        <v>309</v>
      </c>
      <c r="G194" s="223"/>
      <c r="H194" s="51">
        <f>(_xlfn.XLOOKUP('Banco de Dados'!$B$99,C196:C225,D196:D225," "))/(_xlfn.XLOOKUP('Banco de Dados'!$B$97,C196:C225,D196:D225))</f>
        <v>9.7069711990964425E-2</v>
      </c>
    </row>
    <row r="195" spans="1:8" x14ac:dyDescent="0.25">
      <c r="A195" s="107" t="s">
        <v>1</v>
      </c>
      <c r="B195" s="107" t="s">
        <v>0</v>
      </c>
      <c r="C195" s="107" t="s">
        <v>212</v>
      </c>
      <c r="D195" s="107" t="s">
        <v>209</v>
      </c>
      <c r="E195" s="107" t="s">
        <v>213</v>
      </c>
      <c r="F195" s="76" t="s">
        <v>219</v>
      </c>
      <c r="G195" s="54" t="s">
        <v>140</v>
      </c>
      <c r="H195" s="54" t="s">
        <v>66</v>
      </c>
    </row>
    <row r="196" spans="1:8" x14ac:dyDescent="0.25">
      <c r="A196" s="28" t="str">
        <f>_xlfn.XLOOKUP(P!C178,'Banco de Dados'!$B$3:$B$274,'Banco de Dados'!$K$3:$K$274,"")</f>
        <v>Si</v>
      </c>
      <c r="B196" s="2" cm="1">
        <f t="array" ref="B196:E226">Dados!AT5:AW35</f>
        <v>14</v>
      </c>
      <c r="C196" s="2">
        <v>1740</v>
      </c>
      <c r="D196" s="2">
        <v>4273</v>
      </c>
      <c r="E196" s="2">
        <v>70</v>
      </c>
      <c r="F196" s="32">
        <f>(E196*100)/D196</f>
        <v>1.6381933068102037</v>
      </c>
      <c r="G196" s="3">
        <f t="shared" ref="G196:H223" si="14">D196*$E$194</f>
        <v>2431.1186113789777</v>
      </c>
      <c r="H196" s="3">
        <f t="shared" si="14"/>
        <v>39.826422372227576</v>
      </c>
    </row>
    <row r="197" spans="1:8" x14ac:dyDescent="0.25">
      <c r="A197" s="28" t="str">
        <f>_xlfn.XLOOKUP(P!C179,'Banco de Dados'!$B$3:$B$274,'Banco de Dados'!$K$3:$K$274,"")</f>
        <v>P</v>
      </c>
      <c r="B197" s="2">
        <v>15</v>
      </c>
      <c r="C197" s="2">
        <v>2013</v>
      </c>
      <c r="D197" s="2">
        <v>476</v>
      </c>
      <c r="E197" s="2">
        <v>36</v>
      </c>
      <c r="F197" s="32">
        <f t="shared" ref="F197:F226" si="15">(E197*100)/D197</f>
        <v>7.5630252100840334</v>
      </c>
      <c r="G197" s="3">
        <f t="shared" si="14"/>
        <v>270.81967213114751</v>
      </c>
      <c r="H197" s="3">
        <f t="shared" si="14"/>
        <v>20.482160077145611</v>
      </c>
    </row>
    <row r="198" spans="1:8" x14ac:dyDescent="0.25">
      <c r="A198" s="28" t="str">
        <f>_xlfn.XLOOKUP(P!C180,'Banco de Dados'!$B$3:$B$274,'Banco de Dados'!$K$3:$K$274,"")</f>
        <v>S</v>
      </c>
      <c r="B198" s="2">
        <v>16</v>
      </c>
      <c r="C198" s="2">
        <v>2307</v>
      </c>
      <c r="D198" s="2">
        <v>2592</v>
      </c>
      <c r="E198" s="2">
        <v>72</v>
      </c>
      <c r="F198" s="32">
        <f t="shared" si="15"/>
        <v>2.7777777777777777</v>
      </c>
      <c r="G198" s="3">
        <f t="shared" si="14"/>
        <v>1474.715525554484</v>
      </c>
      <c r="H198" s="3">
        <f t="shared" si="14"/>
        <v>40.964320154291222</v>
      </c>
    </row>
    <row r="199" spans="1:8" x14ac:dyDescent="0.25">
      <c r="A199" s="28" t="str">
        <f>_xlfn.XLOOKUP(P!C181,'Banco de Dados'!$B$3:$B$274,'Banco de Dados'!$K$3:$K$274,"")</f>
        <v>Cl</v>
      </c>
      <c r="B199" s="2">
        <v>17</v>
      </c>
      <c r="C199" s="2">
        <v>2622</v>
      </c>
      <c r="D199" s="2">
        <v>9118</v>
      </c>
      <c r="E199" s="2">
        <v>127</v>
      </c>
      <c r="F199" s="32">
        <f t="shared" si="15"/>
        <v>1.3928493090590042</v>
      </c>
      <c r="G199" s="3">
        <f t="shared" si="14"/>
        <v>5187.6759884281582</v>
      </c>
      <c r="H199" s="3">
        <f t="shared" si="14"/>
        <v>72.256509161041464</v>
      </c>
    </row>
    <row r="200" spans="1:8" x14ac:dyDescent="0.25">
      <c r="A200" s="28" t="str">
        <f>_xlfn.XLOOKUP(P!C182,'Banco de Dados'!$B$3:$B$274,'Banco de Dados'!$K$3:$K$274,"")</f>
        <v>Ar</v>
      </c>
      <c r="B200" s="2">
        <v>18</v>
      </c>
      <c r="C200" s="2">
        <v>2957</v>
      </c>
      <c r="D200" s="2">
        <v>7259</v>
      </c>
      <c r="E200" s="2">
        <v>158</v>
      </c>
      <c r="F200" s="32">
        <f t="shared" si="15"/>
        <v>2.1766083482573357</v>
      </c>
      <c r="G200" s="3">
        <f t="shared" si="14"/>
        <v>4130</v>
      </c>
      <c r="H200" s="3">
        <f t="shared" si="14"/>
        <v>89.89392478302797</v>
      </c>
    </row>
    <row r="201" spans="1:8" x14ac:dyDescent="0.25">
      <c r="A201" s="28" t="str">
        <f>_xlfn.XLOOKUP(P!C183,'Banco de Dados'!$B$3:$B$274,'Banco de Dados'!$K$3:$K$274,"")</f>
        <v>K</v>
      </c>
      <c r="B201" s="2">
        <v>19</v>
      </c>
      <c r="C201" s="2">
        <v>3313</v>
      </c>
      <c r="D201" s="2">
        <v>61476</v>
      </c>
      <c r="E201" s="2">
        <v>263</v>
      </c>
      <c r="F201" s="32">
        <f t="shared" si="15"/>
        <v>0.42780922636476021</v>
      </c>
      <c r="G201" s="3">
        <f t="shared" si="14"/>
        <v>34976.702025072322</v>
      </c>
      <c r="H201" s="3">
        <f t="shared" si="14"/>
        <v>149.63355834136934</v>
      </c>
    </row>
    <row r="202" spans="1:8" x14ac:dyDescent="0.25">
      <c r="A202" s="28" t="str">
        <f>_xlfn.XLOOKUP(P!C184,'Banco de Dados'!$B$3:$B$274,'Banco de Dados'!$K$3:$K$274,"")</f>
        <v>Ca</v>
      </c>
      <c r="B202" s="2">
        <v>20</v>
      </c>
      <c r="C202" s="2">
        <v>3691</v>
      </c>
      <c r="D202" s="2">
        <v>20178</v>
      </c>
      <c r="E202" s="2">
        <v>179</v>
      </c>
      <c r="F202" s="32">
        <f t="shared" si="15"/>
        <v>0.8871047675686391</v>
      </c>
      <c r="G202" s="3">
        <f t="shared" si="14"/>
        <v>11480.250723240115</v>
      </c>
      <c r="H202" s="3">
        <f t="shared" si="14"/>
        <v>101.84185149469624</v>
      </c>
    </row>
    <row r="203" spans="1:8" x14ac:dyDescent="0.25">
      <c r="A203" s="28" t="str">
        <f>_xlfn.XLOOKUP(P!C185,'Banco de Dados'!$B$3:$B$274,'Banco de Dados'!$K$3:$K$274,"")</f>
        <v>Ti</v>
      </c>
      <c r="B203" s="2">
        <v>22</v>
      </c>
      <c r="C203" s="2">
        <v>4509</v>
      </c>
      <c r="D203" s="2">
        <v>12309</v>
      </c>
      <c r="E203" s="2">
        <v>156</v>
      </c>
      <c r="F203" s="32">
        <f t="shared" si="15"/>
        <v>1.2673653424323665</v>
      </c>
      <c r="G203" s="3">
        <f t="shared" si="14"/>
        <v>7003.1918997107041</v>
      </c>
      <c r="H203" s="3">
        <f t="shared" si="14"/>
        <v>88.756027000964323</v>
      </c>
    </row>
    <row r="204" spans="1:8" x14ac:dyDescent="0.25">
      <c r="A204" s="28" t="str">
        <f>_xlfn.XLOOKUP(P!C186,'Banco de Dados'!$B$3:$B$274,'Banco de Dados'!$K$3:$K$274,"")</f>
        <v>Cr</v>
      </c>
      <c r="B204" s="2">
        <v>24</v>
      </c>
      <c r="C204" s="2">
        <v>5412</v>
      </c>
      <c r="D204" s="2">
        <v>2957</v>
      </c>
      <c r="E204" s="2">
        <v>138</v>
      </c>
      <c r="F204" s="32">
        <f t="shared" si="15"/>
        <v>4.6668921203922897</v>
      </c>
      <c r="G204" s="3">
        <f t="shared" si="14"/>
        <v>1682.3818707810992</v>
      </c>
      <c r="H204" s="3">
        <f t="shared" si="14"/>
        <v>78.514946962391519</v>
      </c>
    </row>
    <row r="205" spans="1:8" x14ac:dyDescent="0.25">
      <c r="A205" s="28" t="str">
        <f>_xlfn.XLOOKUP(P!C187,'Banco de Dados'!$B$3:$B$274,'Banco de Dados'!$K$3:$K$274,"")</f>
        <v>Mn</v>
      </c>
      <c r="B205" s="2">
        <v>25</v>
      </c>
      <c r="C205" s="2">
        <v>5895</v>
      </c>
      <c r="D205" s="2">
        <v>5316</v>
      </c>
      <c r="E205" s="2">
        <v>160</v>
      </c>
      <c r="F205" s="32">
        <f t="shared" si="15"/>
        <v>3.0097817908201656</v>
      </c>
      <c r="G205" s="3">
        <f t="shared" si="14"/>
        <v>3024.5323047251686</v>
      </c>
      <c r="H205" s="3">
        <f t="shared" si="14"/>
        <v>91.031822565091602</v>
      </c>
    </row>
    <row r="206" spans="1:8" x14ac:dyDescent="0.25">
      <c r="A206" s="28" t="str">
        <f>_xlfn.XLOOKUP(P!C188,'Banco de Dados'!$B$3:$B$274,'Banco de Dados'!$K$3:$K$274,"")</f>
        <v>Fe</v>
      </c>
      <c r="B206" s="2">
        <v>26</v>
      </c>
      <c r="C206" s="2">
        <v>6399</v>
      </c>
      <c r="D206" s="2">
        <v>229224</v>
      </c>
      <c r="E206" s="2">
        <v>478</v>
      </c>
      <c r="F206" s="32">
        <f t="shared" si="15"/>
        <v>0.20852964785537292</v>
      </c>
      <c r="G206" s="3">
        <f t="shared" si="14"/>
        <v>130416.7405978785</v>
      </c>
      <c r="H206" s="3">
        <f t="shared" si="14"/>
        <v>271.95756991321116</v>
      </c>
    </row>
    <row r="207" spans="1:8" x14ac:dyDescent="0.25">
      <c r="A207" s="28" t="str">
        <f>_xlfn.XLOOKUP(P!C189,'Banco de Dados'!$B$3:$B$274,'Banco de Dados'!$K$3:$K$274,"")</f>
        <v>Ni</v>
      </c>
      <c r="B207" s="2">
        <v>28</v>
      </c>
      <c r="C207" s="2">
        <v>7472</v>
      </c>
      <c r="D207" s="2">
        <v>977</v>
      </c>
      <c r="E207" s="2">
        <v>240</v>
      </c>
      <c r="F207" s="32">
        <f t="shared" si="15"/>
        <v>24.564994882292734</v>
      </c>
      <c r="G207" s="3">
        <f t="shared" si="14"/>
        <v>555.86306653809061</v>
      </c>
      <c r="H207" s="3">
        <f t="shared" si="14"/>
        <v>136.5477338476374</v>
      </c>
    </row>
    <row r="208" spans="1:8" x14ac:dyDescent="0.25">
      <c r="A208" s="28" t="str">
        <f>_xlfn.XLOOKUP(P!C190,'Banco de Dados'!$B$3:$B$274,'Banco de Dados'!$K$3:$K$274,"")</f>
        <v>Cu</v>
      </c>
      <c r="B208" s="2">
        <v>29</v>
      </c>
      <c r="C208" s="2">
        <v>8041</v>
      </c>
      <c r="D208" s="2">
        <v>908</v>
      </c>
      <c r="E208" s="2">
        <v>235</v>
      </c>
      <c r="F208" s="32">
        <f t="shared" si="15"/>
        <v>25.881057268722468</v>
      </c>
      <c r="G208" s="3">
        <f t="shared" si="14"/>
        <v>516.60559305689492</v>
      </c>
      <c r="H208" s="3">
        <f t="shared" si="14"/>
        <v>133.70298939247829</v>
      </c>
    </row>
    <row r="209" spans="1:8" x14ac:dyDescent="0.25">
      <c r="A209" s="28" t="str">
        <f>_xlfn.XLOOKUP(P!C191,'Banco de Dados'!$B$3:$B$274,'Banco de Dados'!$K$3:$K$274,"")</f>
        <v>Zn</v>
      </c>
      <c r="B209" s="2">
        <v>30</v>
      </c>
      <c r="C209" s="2">
        <v>8631</v>
      </c>
      <c r="D209" s="2">
        <v>984</v>
      </c>
      <c r="E209" s="2">
        <v>243</v>
      </c>
      <c r="F209" s="32">
        <f t="shared" si="15"/>
        <v>24.695121951219512</v>
      </c>
      <c r="G209" s="3">
        <f t="shared" si="14"/>
        <v>559.84570877531337</v>
      </c>
      <c r="H209" s="3">
        <f t="shared" si="14"/>
        <v>138.25458052073287</v>
      </c>
    </row>
    <row r="210" spans="1:8" x14ac:dyDescent="0.25">
      <c r="A210" s="28" t="str">
        <f>_xlfn.XLOOKUP(P!C192,'Banco de Dados'!$B$3:$B$274,'Banco de Dados'!$K$3:$K$274,"")</f>
        <v>Rh</v>
      </c>
      <c r="B210" s="2">
        <v>45</v>
      </c>
      <c r="C210" s="2">
        <v>20167</v>
      </c>
      <c r="D210" s="2">
        <v>1547</v>
      </c>
      <c r="E210" s="2">
        <v>139</v>
      </c>
      <c r="F210" s="32">
        <f t="shared" si="15"/>
        <v>8.9851325145442793</v>
      </c>
      <c r="G210" s="3">
        <f t="shared" si="14"/>
        <v>880.1639344262295</v>
      </c>
      <c r="H210" s="3">
        <f t="shared" si="14"/>
        <v>79.083895853423329</v>
      </c>
    </row>
    <row r="211" spans="1:8" x14ac:dyDescent="0.25">
      <c r="A211" s="28" t="str">
        <f>_xlfn.XLOOKUP(P!C193,'Banco de Dados'!$B$3:$B$274,'Banco de Dados'!$K$3:$K$274,"")</f>
        <v>Rh</v>
      </c>
      <c r="B211" s="2">
        <v>45</v>
      </c>
      <c r="C211" s="2">
        <v>2696</v>
      </c>
      <c r="D211" s="2">
        <v>15937</v>
      </c>
      <c r="E211" s="2">
        <v>116</v>
      </c>
      <c r="F211" s="32">
        <f t="shared" si="15"/>
        <v>0.72786597226579652</v>
      </c>
      <c r="G211" s="3">
        <f t="shared" si="14"/>
        <v>9067.338476374156</v>
      </c>
      <c r="H211" s="3">
        <f t="shared" si="14"/>
        <v>65.998071359691423</v>
      </c>
    </row>
    <row r="212" spans="1:8" x14ac:dyDescent="0.25">
      <c r="A212" s="28" t="str">
        <f>_xlfn.XLOOKUP(P!C194,'Banco de Dados'!$B$3:$B$274,'Banco de Dados'!$K$3:$K$274,"")</f>
        <v/>
      </c>
      <c r="B212" s="2">
        <v>0</v>
      </c>
      <c r="C212" s="2">
        <v>0</v>
      </c>
      <c r="D212" s="2">
        <v>0</v>
      </c>
      <c r="E212" s="2">
        <v>0</v>
      </c>
      <c r="F212" s="32" t="e">
        <f t="shared" si="15"/>
        <v>#DIV/0!</v>
      </c>
      <c r="G212" s="3">
        <f t="shared" si="14"/>
        <v>0</v>
      </c>
      <c r="H212" s="3">
        <f t="shared" si="14"/>
        <v>0</v>
      </c>
    </row>
    <row r="213" spans="1:8" x14ac:dyDescent="0.25">
      <c r="A213" s="28" t="str">
        <f>_xlfn.XLOOKUP(P!C195,'Banco de Dados'!$B$3:$B$274,'Banco de Dados'!$K$3:$K$274,"")</f>
        <v/>
      </c>
      <c r="B213" s="2">
        <v>0</v>
      </c>
      <c r="C213" s="2">
        <v>0</v>
      </c>
      <c r="D213" s="2">
        <v>0</v>
      </c>
      <c r="E213" s="2">
        <v>0</v>
      </c>
      <c r="F213" s="32" t="e">
        <f t="shared" si="15"/>
        <v>#DIV/0!</v>
      </c>
      <c r="G213" s="3">
        <f t="shared" si="14"/>
        <v>0</v>
      </c>
      <c r="H213" s="3">
        <f t="shared" si="14"/>
        <v>0</v>
      </c>
    </row>
    <row r="214" spans="1:8" x14ac:dyDescent="0.25">
      <c r="A214" s="28" t="str">
        <f>_xlfn.XLOOKUP(P!C196,'Banco de Dados'!$B$3:$B$274,'Banco de Dados'!$K$3:$K$274,"")</f>
        <v/>
      </c>
      <c r="B214" s="2">
        <v>0</v>
      </c>
      <c r="C214" s="2">
        <v>0</v>
      </c>
      <c r="D214" s="2">
        <v>0</v>
      </c>
      <c r="E214" s="2">
        <v>0</v>
      </c>
      <c r="F214" s="32" t="e">
        <f t="shared" si="15"/>
        <v>#DIV/0!</v>
      </c>
      <c r="G214" s="3">
        <f t="shared" si="14"/>
        <v>0</v>
      </c>
      <c r="H214" s="3">
        <f t="shared" si="14"/>
        <v>0</v>
      </c>
    </row>
    <row r="215" spans="1:8" x14ac:dyDescent="0.25">
      <c r="A215" s="28" t="str">
        <f>_xlfn.XLOOKUP(P!C197,'Banco de Dados'!$B$3:$B$274,'Banco de Dados'!$K$3:$K$274,"")</f>
        <v/>
      </c>
      <c r="B215" s="2">
        <v>0</v>
      </c>
      <c r="C215" s="2">
        <v>0</v>
      </c>
      <c r="D215" s="2">
        <v>0</v>
      </c>
      <c r="E215" s="2">
        <v>0</v>
      </c>
      <c r="F215" s="32" t="e">
        <f t="shared" si="15"/>
        <v>#DIV/0!</v>
      </c>
      <c r="G215" s="3">
        <f t="shared" si="14"/>
        <v>0</v>
      </c>
      <c r="H215" s="3">
        <f t="shared" si="14"/>
        <v>0</v>
      </c>
    </row>
    <row r="216" spans="1:8" x14ac:dyDescent="0.25">
      <c r="A216" s="28" t="str">
        <f>_xlfn.XLOOKUP(P!C198,'Banco de Dados'!$B$3:$B$274,'Banco de Dados'!$K$3:$K$274,"")</f>
        <v/>
      </c>
      <c r="B216" s="2">
        <v>0</v>
      </c>
      <c r="C216" s="2">
        <v>0</v>
      </c>
      <c r="D216" s="2">
        <v>0</v>
      </c>
      <c r="E216" s="17">
        <v>0</v>
      </c>
      <c r="F216" s="32" t="e">
        <f t="shared" si="15"/>
        <v>#DIV/0!</v>
      </c>
      <c r="G216" s="3">
        <f t="shared" si="14"/>
        <v>0</v>
      </c>
      <c r="H216" s="3">
        <f t="shared" si="14"/>
        <v>0</v>
      </c>
    </row>
    <row r="217" spans="1:8" x14ac:dyDescent="0.25">
      <c r="A217" s="28" t="str">
        <f>_xlfn.XLOOKUP(P!C199,'Banco de Dados'!$B$3:$B$274,'Banco de Dados'!$K$3:$K$274,"")</f>
        <v/>
      </c>
      <c r="B217" s="2">
        <v>0</v>
      </c>
      <c r="C217" s="2">
        <v>0</v>
      </c>
      <c r="D217" s="2">
        <v>0</v>
      </c>
      <c r="E217" s="2">
        <v>0</v>
      </c>
      <c r="F217" s="32" t="e">
        <f t="shared" si="15"/>
        <v>#DIV/0!</v>
      </c>
      <c r="G217" s="3">
        <f t="shared" si="14"/>
        <v>0</v>
      </c>
      <c r="H217" s="3">
        <f t="shared" si="14"/>
        <v>0</v>
      </c>
    </row>
    <row r="218" spans="1:8" x14ac:dyDescent="0.25">
      <c r="A218" s="28" t="str">
        <f>_xlfn.XLOOKUP(P!C200,'Banco de Dados'!$B$3:$B$274,'Banco de Dados'!$K$3:$K$274,"")</f>
        <v/>
      </c>
      <c r="B218" s="2">
        <v>0</v>
      </c>
      <c r="C218" s="2">
        <v>0</v>
      </c>
      <c r="D218" s="2">
        <v>0</v>
      </c>
      <c r="E218" s="2">
        <v>0</v>
      </c>
      <c r="F218" s="32" t="e">
        <f t="shared" si="15"/>
        <v>#DIV/0!</v>
      </c>
      <c r="G218" s="3">
        <f t="shared" si="14"/>
        <v>0</v>
      </c>
      <c r="H218" s="3">
        <f t="shared" si="14"/>
        <v>0</v>
      </c>
    </row>
    <row r="219" spans="1:8" x14ac:dyDescent="0.25">
      <c r="A219" s="28" t="str">
        <f>_xlfn.XLOOKUP(P!C201,'Banco de Dados'!$B$3:$B$274,'Banco de Dados'!$K$3:$K$274,"")</f>
        <v/>
      </c>
      <c r="B219" s="2">
        <v>0</v>
      </c>
      <c r="C219" s="2">
        <v>0</v>
      </c>
      <c r="D219" s="2">
        <v>0</v>
      </c>
      <c r="E219" s="2">
        <v>0</v>
      </c>
      <c r="F219" s="32" t="e">
        <f t="shared" si="15"/>
        <v>#DIV/0!</v>
      </c>
      <c r="G219" s="3">
        <f t="shared" si="14"/>
        <v>0</v>
      </c>
      <c r="H219" s="3">
        <f t="shared" si="14"/>
        <v>0</v>
      </c>
    </row>
    <row r="220" spans="1:8" x14ac:dyDescent="0.25">
      <c r="A220" s="28" t="str">
        <f>_xlfn.XLOOKUP(P!C202,'Banco de Dados'!$B$3:$B$274,'Banco de Dados'!$K$3:$K$274,"")</f>
        <v/>
      </c>
      <c r="B220" s="2">
        <v>0</v>
      </c>
      <c r="C220" s="2">
        <v>0</v>
      </c>
      <c r="D220" s="2">
        <v>0</v>
      </c>
      <c r="E220" s="2">
        <v>0</v>
      </c>
      <c r="F220" s="32" t="e">
        <f t="shared" si="15"/>
        <v>#DIV/0!</v>
      </c>
      <c r="G220" s="3">
        <f t="shared" si="14"/>
        <v>0</v>
      </c>
      <c r="H220" s="3">
        <f t="shared" si="14"/>
        <v>0</v>
      </c>
    </row>
    <row r="221" spans="1:8" x14ac:dyDescent="0.25">
      <c r="A221" s="28" t="str">
        <f>_xlfn.XLOOKUP(P!C203,'Banco de Dados'!$B$3:$B$274,'Banco de Dados'!$K$3:$K$274,"")</f>
        <v/>
      </c>
      <c r="B221" s="2">
        <v>0</v>
      </c>
      <c r="C221" s="2">
        <v>0</v>
      </c>
      <c r="D221" s="2">
        <v>0</v>
      </c>
      <c r="E221" s="2">
        <v>0</v>
      </c>
      <c r="F221" s="32" t="e">
        <f t="shared" si="15"/>
        <v>#DIV/0!</v>
      </c>
      <c r="G221" s="3">
        <f t="shared" si="14"/>
        <v>0</v>
      </c>
      <c r="H221" s="3">
        <f t="shared" si="14"/>
        <v>0</v>
      </c>
    </row>
    <row r="222" spans="1:8" x14ac:dyDescent="0.25">
      <c r="A222" s="28" t="str">
        <f>_xlfn.XLOOKUP(P!C204,'Banco de Dados'!$B$3:$B$274,'Banco de Dados'!$K$3:$K$274,"")</f>
        <v/>
      </c>
      <c r="B222" s="2">
        <v>0</v>
      </c>
      <c r="C222" s="2">
        <v>0</v>
      </c>
      <c r="D222" s="2">
        <v>0</v>
      </c>
      <c r="E222" s="2">
        <v>0</v>
      </c>
      <c r="F222" s="32" t="e">
        <f t="shared" si="15"/>
        <v>#DIV/0!</v>
      </c>
      <c r="G222" s="3">
        <f t="shared" si="14"/>
        <v>0</v>
      </c>
      <c r="H222" s="3">
        <f t="shared" si="14"/>
        <v>0</v>
      </c>
    </row>
    <row r="223" spans="1:8" x14ac:dyDescent="0.25">
      <c r="A223" s="28" t="str">
        <f>_xlfn.XLOOKUP(P!C205,'Banco de Dados'!$B$3:$B$274,'Banco de Dados'!$K$3:$K$274,"")</f>
        <v/>
      </c>
      <c r="B223" s="2">
        <v>0</v>
      </c>
      <c r="C223" s="2">
        <v>0</v>
      </c>
      <c r="D223" s="2">
        <v>0</v>
      </c>
      <c r="E223" s="2">
        <v>0</v>
      </c>
      <c r="F223" s="32" t="e">
        <f t="shared" si="15"/>
        <v>#DIV/0!</v>
      </c>
      <c r="G223" s="3">
        <f t="shared" si="14"/>
        <v>0</v>
      </c>
      <c r="H223" s="3">
        <f t="shared" si="14"/>
        <v>0</v>
      </c>
    </row>
    <row r="224" spans="1:8" x14ac:dyDescent="0.25">
      <c r="A224" s="28" t="str">
        <f>_xlfn.XLOOKUP(P!C206,'Banco de Dados'!$B$3:$B$274,'Banco de Dados'!$K$3:$K$274,"")</f>
        <v/>
      </c>
      <c r="B224" s="2">
        <v>0</v>
      </c>
      <c r="C224" s="2">
        <v>0</v>
      </c>
      <c r="D224" s="2">
        <v>0</v>
      </c>
      <c r="E224" s="2">
        <v>0</v>
      </c>
      <c r="F224" s="32" t="e">
        <f t="shared" si="15"/>
        <v>#DIV/0!</v>
      </c>
      <c r="G224" s="3">
        <f t="shared" ref="G224:H226" si="16">D224*$E$194</f>
        <v>0</v>
      </c>
      <c r="H224" s="3">
        <f t="shared" si="16"/>
        <v>0</v>
      </c>
    </row>
    <row r="225" spans="1:8" x14ac:dyDescent="0.25">
      <c r="A225" s="28" t="str">
        <f>_xlfn.XLOOKUP(P!C207,'Banco de Dados'!$B$3:$B$274,'Banco de Dados'!$K$3:$K$274,"")</f>
        <v/>
      </c>
      <c r="B225" s="2">
        <v>0</v>
      </c>
      <c r="C225" s="2">
        <v>0</v>
      </c>
      <c r="D225" s="2">
        <v>0</v>
      </c>
      <c r="E225" s="2">
        <v>0</v>
      </c>
      <c r="F225" s="32" t="e">
        <f t="shared" si="15"/>
        <v>#DIV/0!</v>
      </c>
      <c r="G225" s="3">
        <f t="shared" si="16"/>
        <v>0</v>
      </c>
      <c r="H225" s="3">
        <f t="shared" si="16"/>
        <v>0</v>
      </c>
    </row>
    <row r="226" spans="1:8" x14ac:dyDescent="0.25">
      <c r="A226" s="28" t="str">
        <f>_xlfn.XLOOKUP(P!C208,'Banco de Dados'!$B$3:$B$274,'Banco de Dados'!$K$3:$K$274,"")</f>
        <v/>
      </c>
      <c r="B226" s="2">
        <v>0</v>
      </c>
      <c r="C226" s="2">
        <v>0</v>
      </c>
      <c r="D226" s="2">
        <v>0</v>
      </c>
      <c r="E226" s="2">
        <v>0</v>
      </c>
      <c r="F226" s="32" t="e">
        <f t="shared" si="15"/>
        <v>#DIV/0!</v>
      </c>
      <c r="G226" s="3">
        <f t="shared" si="16"/>
        <v>0</v>
      </c>
      <c r="H226" s="3">
        <f t="shared" si="16"/>
        <v>0</v>
      </c>
    </row>
    <row r="227" spans="1:8" x14ac:dyDescent="0.25">
      <c r="A227" s="21"/>
      <c r="B227" s="21"/>
      <c r="C227" s="21"/>
      <c r="D227" s="21"/>
      <c r="E227" s="21"/>
      <c r="F227" s="77"/>
      <c r="G227" s="21"/>
      <c r="H227" s="21"/>
    </row>
    <row r="228" spans="1:8" ht="15.75" x14ac:dyDescent="0.25">
      <c r="A228" s="36" t="str">
        <f>'Nome das Amostras'!A10</f>
        <v>ah</v>
      </c>
      <c r="B228" s="164" t="str">
        <f>VLOOKUP(A228,'Nome das Amostras'!$A$3:$D$28,2,FALSE)</f>
        <v>R7</v>
      </c>
      <c r="C228" s="164"/>
      <c r="D228" s="51" t="s">
        <v>65</v>
      </c>
      <c r="E228" s="52">
        <f>'Banco de Dados'!$O$13/'Banco de Dados'!BE13</f>
        <v>0.70986593331041592</v>
      </c>
      <c r="F228" s="223" t="s">
        <v>309</v>
      </c>
      <c r="G228" s="223"/>
      <c r="H228" s="51">
        <f>(_xlfn.XLOOKUP('Banco de Dados'!$B$99,C230:C259,D230:D259," "))/(_xlfn.XLOOKUP('Banco de Dados'!$B$97,C230:C259,D230:D259))</f>
        <v>0.11012039981826442</v>
      </c>
    </row>
    <row r="229" spans="1:8" x14ac:dyDescent="0.25">
      <c r="A229" s="107" t="s">
        <v>1</v>
      </c>
      <c r="B229" s="107" t="s">
        <v>0</v>
      </c>
      <c r="C229" s="107" t="s">
        <v>212</v>
      </c>
      <c r="D229" s="107" t="s">
        <v>209</v>
      </c>
      <c r="E229" s="107" t="s">
        <v>213</v>
      </c>
      <c r="F229" s="76" t="s">
        <v>219</v>
      </c>
      <c r="G229" s="54" t="s">
        <v>140</v>
      </c>
      <c r="H229" s="54" t="s">
        <v>66</v>
      </c>
    </row>
    <row r="230" spans="1:8" x14ac:dyDescent="0.25">
      <c r="A230" s="28" t="str">
        <f>_xlfn.XLOOKUP(P!C212,'Banco de Dados'!$B$3:$B$274,'Banco de Dados'!$K$3:$K$274,"")</f>
        <v>Si</v>
      </c>
      <c r="B230" s="2" cm="1">
        <f t="array" ref="B230:E260">Dados!BA5:BD35</f>
        <v>14</v>
      </c>
      <c r="C230" s="2">
        <v>1740</v>
      </c>
      <c r="D230" s="2">
        <v>3929</v>
      </c>
      <c r="E230" s="2">
        <v>86</v>
      </c>
      <c r="F230" s="32">
        <f>(E230*100)/D230</f>
        <v>2.1888521252227031</v>
      </c>
      <c r="G230" s="3">
        <f t="shared" ref="G230:H257" si="17">D230*$E$228</f>
        <v>2789.0632519766241</v>
      </c>
      <c r="H230" s="3">
        <f t="shared" si="17"/>
        <v>61.048470264695766</v>
      </c>
    </row>
    <row r="231" spans="1:8" x14ac:dyDescent="0.25">
      <c r="A231" s="28" t="str">
        <f>_xlfn.XLOOKUP(P!C213,'Banco de Dados'!$B$3:$B$274,'Banco de Dados'!$K$3:$K$274,"")</f>
        <v>P</v>
      </c>
      <c r="B231" s="2">
        <v>15</v>
      </c>
      <c r="C231" s="2">
        <v>2013</v>
      </c>
      <c r="D231" s="2">
        <v>981</v>
      </c>
      <c r="E231" s="2">
        <v>77</v>
      </c>
      <c r="F231" s="32">
        <f t="shared" ref="F231:F260" si="18">(E231*100)/D231</f>
        <v>7.8491335372069315</v>
      </c>
      <c r="G231" s="3">
        <f t="shared" si="17"/>
        <v>696.37848057751796</v>
      </c>
      <c r="H231" s="3">
        <f t="shared" si="17"/>
        <v>54.659676864902025</v>
      </c>
    </row>
    <row r="232" spans="1:8" x14ac:dyDescent="0.25">
      <c r="A232" s="28" t="str">
        <f>_xlfn.XLOOKUP(P!C214,'Banco de Dados'!$B$3:$B$274,'Banco de Dados'!$K$3:$K$274,"")</f>
        <v>S</v>
      </c>
      <c r="B232" s="2">
        <v>16</v>
      </c>
      <c r="C232" s="2">
        <v>2307</v>
      </c>
      <c r="D232" s="2">
        <v>4039</v>
      </c>
      <c r="E232" s="2">
        <v>105</v>
      </c>
      <c r="F232" s="32">
        <f t="shared" si="18"/>
        <v>2.5996533795493932</v>
      </c>
      <c r="G232" s="3">
        <f t="shared" si="17"/>
        <v>2867.1485046407697</v>
      </c>
      <c r="H232" s="3">
        <f t="shared" si="17"/>
        <v>74.535922997593673</v>
      </c>
    </row>
    <row r="233" spans="1:8" x14ac:dyDescent="0.25">
      <c r="A233" s="28" t="str">
        <f>_xlfn.XLOOKUP(P!C215,'Banco de Dados'!$B$3:$B$274,'Banco de Dados'!$K$3:$K$274,"")</f>
        <v>Cl</v>
      </c>
      <c r="B233" s="2">
        <v>17</v>
      </c>
      <c r="C233" s="2">
        <v>2622</v>
      </c>
      <c r="D233" s="2">
        <v>12017</v>
      </c>
      <c r="E233" s="2">
        <v>179</v>
      </c>
      <c r="F233" s="32">
        <f t="shared" si="18"/>
        <v>1.4895564616792876</v>
      </c>
      <c r="G233" s="3">
        <f t="shared" si="17"/>
        <v>8530.4589205912689</v>
      </c>
      <c r="H233" s="3">
        <f t="shared" si="17"/>
        <v>127.06600206256445</v>
      </c>
    </row>
    <row r="234" spans="1:8" x14ac:dyDescent="0.25">
      <c r="A234" s="28" t="str">
        <f>_xlfn.XLOOKUP(P!C216,'Banco de Dados'!$B$3:$B$274,'Banco de Dados'!$K$3:$K$274,"")</f>
        <v>Ar</v>
      </c>
      <c r="B234" s="2">
        <v>18</v>
      </c>
      <c r="C234" s="2">
        <v>2957</v>
      </c>
      <c r="D234" s="2">
        <v>5818</v>
      </c>
      <c r="E234" s="2">
        <v>195</v>
      </c>
      <c r="F234" s="32">
        <f t="shared" si="18"/>
        <v>3.3516672396012375</v>
      </c>
      <c r="G234" s="3">
        <f t="shared" si="17"/>
        <v>4130</v>
      </c>
      <c r="H234" s="3">
        <f t="shared" si="17"/>
        <v>138.42385699553111</v>
      </c>
    </row>
    <row r="235" spans="1:8" x14ac:dyDescent="0.25">
      <c r="A235" s="28" t="str">
        <f>_xlfn.XLOOKUP(P!C217,'Banco de Dados'!$B$3:$B$274,'Banco de Dados'!$K$3:$K$274,"")</f>
        <v>K</v>
      </c>
      <c r="B235" s="2">
        <v>19</v>
      </c>
      <c r="C235" s="2">
        <v>3313</v>
      </c>
      <c r="D235" s="2">
        <v>53117</v>
      </c>
      <c r="E235" s="2">
        <v>266</v>
      </c>
      <c r="F235" s="32">
        <f t="shared" si="18"/>
        <v>0.50078129412429162</v>
      </c>
      <c r="G235" s="3">
        <f t="shared" si="17"/>
        <v>37705.948779649363</v>
      </c>
      <c r="H235" s="3">
        <f t="shared" si="17"/>
        <v>188.82433826057064</v>
      </c>
    </row>
    <row r="236" spans="1:8" x14ac:dyDescent="0.25">
      <c r="A236" s="28" t="str">
        <f>_xlfn.XLOOKUP(P!C218,'Banco de Dados'!$B$3:$B$274,'Banco de Dados'!$K$3:$K$274,"")</f>
        <v>Ca</v>
      </c>
      <c r="B236" s="2">
        <v>20</v>
      </c>
      <c r="C236" s="2">
        <v>3691</v>
      </c>
      <c r="D236" s="2">
        <v>20558</v>
      </c>
      <c r="E236" s="2">
        <v>188</v>
      </c>
      <c r="F236" s="32">
        <f t="shared" si="18"/>
        <v>0.91448584492654927</v>
      </c>
      <c r="G236" s="3">
        <f t="shared" si="17"/>
        <v>14593.423856995531</v>
      </c>
      <c r="H236" s="3">
        <f t="shared" si="17"/>
        <v>133.45479546235819</v>
      </c>
    </row>
    <row r="237" spans="1:8" x14ac:dyDescent="0.25">
      <c r="A237" s="28" t="str">
        <f>_xlfn.XLOOKUP(P!C219,'Banco de Dados'!$B$3:$B$274,'Banco de Dados'!$K$3:$K$274,"")</f>
        <v>Ti</v>
      </c>
      <c r="B237" s="2">
        <v>22</v>
      </c>
      <c r="C237" s="2">
        <v>4509</v>
      </c>
      <c r="D237" s="2">
        <v>12661</v>
      </c>
      <c r="E237" s="2">
        <v>161</v>
      </c>
      <c r="F237" s="32">
        <f t="shared" si="18"/>
        <v>1.2716215148882395</v>
      </c>
      <c r="G237" s="3">
        <f t="shared" si="17"/>
        <v>8987.6125816431759</v>
      </c>
      <c r="H237" s="3">
        <f t="shared" si="17"/>
        <v>114.28841526297697</v>
      </c>
    </row>
    <row r="238" spans="1:8" x14ac:dyDescent="0.25">
      <c r="A238" s="28" t="str">
        <f>_xlfn.XLOOKUP(P!C220,'Banco de Dados'!$B$3:$B$274,'Banco de Dados'!$K$3:$K$274,"")</f>
        <v>Cr</v>
      </c>
      <c r="B238" s="2">
        <v>24</v>
      </c>
      <c r="C238" s="2">
        <v>5412</v>
      </c>
      <c r="D238" s="2">
        <v>3744</v>
      </c>
      <c r="E238" s="2">
        <v>146</v>
      </c>
      <c r="F238" s="32">
        <f t="shared" si="18"/>
        <v>3.8995726495726495</v>
      </c>
      <c r="G238" s="3">
        <f t="shared" si="17"/>
        <v>2657.7380543141971</v>
      </c>
      <c r="H238" s="3">
        <f t="shared" si="17"/>
        <v>103.64042626332072</v>
      </c>
    </row>
    <row r="239" spans="1:8" x14ac:dyDescent="0.25">
      <c r="A239" s="28" t="str">
        <f>_xlfn.XLOOKUP(P!C221,'Banco de Dados'!$B$3:$B$274,'Banco de Dados'!$K$3:$K$274,"")</f>
        <v>Mn</v>
      </c>
      <c r="B239" s="2">
        <v>25</v>
      </c>
      <c r="C239" s="2">
        <v>5895</v>
      </c>
      <c r="D239" s="2">
        <v>6323</v>
      </c>
      <c r="E239" s="2">
        <v>168</v>
      </c>
      <c r="F239" s="32">
        <f t="shared" si="18"/>
        <v>2.6569666297643524</v>
      </c>
      <c r="G239" s="3">
        <f t="shared" si="17"/>
        <v>4488.4822963217603</v>
      </c>
      <c r="H239" s="3">
        <f t="shared" si="17"/>
        <v>119.25747679614987</v>
      </c>
    </row>
    <row r="240" spans="1:8" x14ac:dyDescent="0.25">
      <c r="A240" s="28" t="str">
        <f>_xlfn.XLOOKUP(P!C222,'Banco de Dados'!$B$3:$B$274,'Banco de Dados'!$K$3:$K$274,"")</f>
        <v>Fe</v>
      </c>
      <c r="B240" s="2">
        <v>26</v>
      </c>
      <c r="C240" s="2">
        <v>6399</v>
      </c>
      <c r="D240" s="2">
        <v>196988</v>
      </c>
      <c r="E240" s="2">
        <v>454</v>
      </c>
      <c r="F240" s="32">
        <f t="shared" si="18"/>
        <v>0.23047089162791642</v>
      </c>
      <c r="G240" s="3">
        <f t="shared" si="17"/>
        <v>139835.07047095223</v>
      </c>
      <c r="H240" s="3">
        <f t="shared" si="17"/>
        <v>322.2791337229288</v>
      </c>
    </row>
    <row r="241" spans="1:8" x14ac:dyDescent="0.25">
      <c r="A241" s="28" t="str">
        <f>_xlfn.XLOOKUP(P!C223,'Banco de Dados'!$B$3:$B$274,'Banco de Dados'!$K$3:$K$274,"")</f>
        <v>Ni</v>
      </c>
      <c r="B241" s="2">
        <v>28</v>
      </c>
      <c r="C241" s="2">
        <v>7472</v>
      </c>
      <c r="D241" s="2">
        <v>1594</v>
      </c>
      <c r="E241" s="2">
        <v>243</v>
      </c>
      <c r="F241" s="32">
        <f t="shared" si="18"/>
        <v>15.244667503136762</v>
      </c>
      <c r="G241" s="3">
        <f t="shared" si="17"/>
        <v>1131.5262976968029</v>
      </c>
      <c r="H241" s="3">
        <f t="shared" si="17"/>
        <v>172.49742179443106</v>
      </c>
    </row>
    <row r="242" spans="1:8" x14ac:dyDescent="0.25">
      <c r="A242" s="28" t="str">
        <f>_xlfn.XLOOKUP(P!C224,'Banco de Dados'!$B$3:$B$274,'Banco de Dados'!$K$3:$K$274,"")</f>
        <v>Cu</v>
      </c>
      <c r="B242" s="2">
        <v>29</v>
      </c>
      <c r="C242" s="2">
        <v>8041</v>
      </c>
      <c r="D242" s="2">
        <v>711</v>
      </c>
      <c r="E242" s="2">
        <v>251</v>
      </c>
      <c r="F242" s="32">
        <f t="shared" si="18"/>
        <v>35.30239099859353</v>
      </c>
      <c r="G242" s="3">
        <f t="shared" si="17"/>
        <v>504.71467858370573</v>
      </c>
      <c r="H242" s="3">
        <f t="shared" si="17"/>
        <v>178.17634926091441</v>
      </c>
    </row>
    <row r="243" spans="1:8" x14ac:dyDescent="0.25">
      <c r="A243" s="28" t="str">
        <f>_xlfn.XLOOKUP(P!C225,'Banco de Dados'!$B$3:$B$274,'Banco de Dados'!$K$3:$K$274,"")</f>
        <v>Zn</v>
      </c>
      <c r="B243" s="2">
        <v>30</v>
      </c>
      <c r="C243" s="2">
        <v>8631</v>
      </c>
      <c r="D243" s="2">
        <v>1543</v>
      </c>
      <c r="E243" s="2">
        <v>248</v>
      </c>
      <c r="F243" s="32">
        <f t="shared" si="18"/>
        <v>16.072585871678548</v>
      </c>
      <c r="G243" s="3">
        <f t="shared" si="17"/>
        <v>1095.3231350979718</v>
      </c>
      <c r="H243" s="3">
        <f t="shared" si="17"/>
        <v>176.04675146098316</v>
      </c>
    </row>
    <row r="244" spans="1:8" x14ac:dyDescent="0.25">
      <c r="A244" s="28" t="str">
        <f>_xlfn.XLOOKUP(P!C226,'Banco de Dados'!$B$3:$B$274,'Banco de Dados'!$K$3:$K$274,"")</f>
        <v>As</v>
      </c>
      <c r="B244" s="2">
        <v>33</v>
      </c>
      <c r="C244" s="2">
        <v>10532</v>
      </c>
      <c r="D244" s="2">
        <v>1815</v>
      </c>
      <c r="E244" s="2">
        <v>244</v>
      </c>
      <c r="F244" s="32">
        <f t="shared" si="18"/>
        <v>13.443526170798899</v>
      </c>
      <c r="G244" s="3">
        <f t="shared" si="17"/>
        <v>1288.4066689584049</v>
      </c>
      <c r="H244" s="3">
        <f t="shared" si="17"/>
        <v>173.20728772774149</v>
      </c>
    </row>
    <row r="245" spans="1:8" x14ac:dyDescent="0.25">
      <c r="A245" s="28" t="str">
        <f>_xlfn.XLOOKUP(P!C227,'Banco de Dados'!$B$3:$B$274,'Banco de Dados'!$K$3:$K$274,"")</f>
        <v>Rh</v>
      </c>
      <c r="B245" s="2">
        <v>45</v>
      </c>
      <c r="C245" s="2">
        <v>20167</v>
      </c>
      <c r="D245" s="2">
        <v>1939</v>
      </c>
      <c r="E245" s="2">
        <v>138</v>
      </c>
      <c r="F245" s="32">
        <f t="shared" si="18"/>
        <v>7.1170706549767919</v>
      </c>
      <c r="G245" s="3">
        <f t="shared" si="17"/>
        <v>1376.4300446888965</v>
      </c>
      <c r="H245" s="3">
        <f t="shared" si="17"/>
        <v>97.961498796837404</v>
      </c>
    </row>
    <row r="246" spans="1:8" x14ac:dyDescent="0.25">
      <c r="A246" s="28" t="str">
        <f>_xlfn.XLOOKUP(P!C228,'Banco de Dados'!$B$3:$B$274,'Banco de Dados'!$K$3:$K$274,"")</f>
        <v>Rh</v>
      </c>
      <c r="B246" s="2">
        <v>45</v>
      </c>
      <c r="C246" s="2">
        <v>2696</v>
      </c>
      <c r="D246" s="2">
        <v>17608</v>
      </c>
      <c r="E246" s="2">
        <v>147</v>
      </c>
      <c r="F246" s="32">
        <f t="shared" si="18"/>
        <v>0.83484779645615625</v>
      </c>
      <c r="G246" s="3">
        <f t="shared" si="17"/>
        <v>12499.319353729803</v>
      </c>
      <c r="H246" s="3">
        <f t="shared" si="17"/>
        <v>104.35029219663114</v>
      </c>
    </row>
    <row r="247" spans="1:8" x14ac:dyDescent="0.25">
      <c r="A247" s="28" t="str">
        <f>_xlfn.XLOOKUP(P!C229,'Banco de Dados'!$B$3:$B$274,'Banco de Dados'!$K$3:$K$274,"")</f>
        <v/>
      </c>
      <c r="B247" s="2">
        <v>0</v>
      </c>
      <c r="C247" s="2">
        <v>0</v>
      </c>
      <c r="D247" s="2">
        <v>0</v>
      </c>
      <c r="E247" s="2">
        <v>0</v>
      </c>
      <c r="F247" s="32" t="e">
        <f t="shared" si="18"/>
        <v>#DIV/0!</v>
      </c>
      <c r="G247" s="3">
        <f t="shared" si="17"/>
        <v>0</v>
      </c>
      <c r="H247" s="3">
        <f t="shared" si="17"/>
        <v>0</v>
      </c>
    </row>
    <row r="248" spans="1:8" x14ac:dyDescent="0.25">
      <c r="A248" s="28" t="str">
        <f>_xlfn.XLOOKUP(P!C230,'Banco de Dados'!$B$3:$B$274,'Banco de Dados'!$K$3:$K$274,"")</f>
        <v/>
      </c>
      <c r="B248" s="2">
        <v>0</v>
      </c>
      <c r="C248" s="2">
        <v>0</v>
      </c>
      <c r="D248" s="2">
        <v>0</v>
      </c>
      <c r="E248" s="2">
        <v>0</v>
      </c>
      <c r="F248" s="32" t="e">
        <f t="shared" si="18"/>
        <v>#DIV/0!</v>
      </c>
      <c r="G248" s="3">
        <f t="shared" si="17"/>
        <v>0</v>
      </c>
      <c r="H248" s="3">
        <f t="shared" si="17"/>
        <v>0</v>
      </c>
    </row>
    <row r="249" spans="1:8" x14ac:dyDescent="0.25">
      <c r="A249" s="28" t="str">
        <f>_xlfn.XLOOKUP(P!C231,'Banco de Dados'!$B$3:$B$274,'Banco de Dados'!$K$3:$K$274,"")</f>
        <v/>
      </c>
      <c r="B249" s="2">
        <v>0</v>
      </c>
      <c r="C249" s="2">
        <v>0</v>
      </c>
      <c r="D249" s="2">
        <v>0</v>
      </c>
      <c r="E249" s="2">
        <v>0</v>
      </c>
      <c r="F249" s="32" t="e">
        <f t="shared" si="18"/>
        <v>#DIV/0!</v>
      </c>
      <c r="G249" s="3">
        <f t="shared" si="17"/>
        <v>0</v>
      </c>
      <c r="H249" s="3">
        <f t="shared" si="17"/>
        <v>0</v>
      </c>
    </row>
    <row r="250" spans="1:8" x14ac:dyDescent="0.25">
      <c r="A250" s="28" t="str">
        <f>_xlfn.XLOOKUP(P!C232,'Banco de Dados'!$B$3:$B$274,'Banco de Dados'!$K$3:$K$274,"")</f>
        <v/>
      </c>
      <c r="B250" s="2">
        <v>0</v>
      </c>
      <c r="C250" s="2">
        <v>0</v>
      </c>
      <c r="D250" s="2">
        <v>0</v>
      </c>
      <c r="E250" s="17">
        <v>0</v>
      </c>
      <c r="F250" s="32" t="e">
        <f t="shared" si="18"/>
        <v>#DIV/0!</v>
      </c>
      <c r="G250" s="3">
        <f t="shared" si="17"/>
        <v>0</v>
      </c>
      <c r="H250" s="3">
        <f t="shared" si="17"/>
        <v>0</v>
      </c>
    </row>
    <row r="251" spans="1:8" x14ac:dyDescent="0.25">
      <c r="A251" s="28" t="str">
        <f>_xlfn.XLOOKUP(P!C233,'Banco de Dados'!$B$3:$B$274,'Banco de Dados'!$K$3:$K$274,"")</f>
        <v/>
      </c>
      <c r="B251" s="2">
        <v>0</v>
      </c>
      <c r="C251" s="2">
        <v>0</v>
      </c>
      <c r="D251" s="2">
        <v>0</v>
      </c>
      <c r="E251" s="2">
        <v>0</v>
      </c>
      <c r="F251" s="32" t="e">
        <f t="shared" si="18"/>
        <v>#DIV/0!</v>
      </c>
      <c r="G251" s="3">
        <f t="shared" si="17"/>
        <v>0</v>
      </c>
      <c r="H251" s="3">
        <f t="shared" si="17"/>
        <v>0</v>
      </c>
    </row>
    <row r="252" spans="1:8" x14ac:dyDescent="0.25">
      <c r="A252" s="28" t="str">
        <f>_xlfn.XLOOKUP(P!C234,'Banco de Dados'!$B$3:$B$274,'Banco de Dados'!$K$3:$K$274,"")</f>
        <v/>
      </c>
      <c r="B252" s="2">
        <v>0</v>
      </c>
      <c r="C252" s="2">
        <v>0</v>
      </c>
      <c r="D252" s="2">
        <v>0</v>
      </c>
      <c r="E252" s="2">
        <v>0</v>
      </c>
      <c r="F252" s="32" t="e">
        <f t="shared" si="18"/>
        <v>#DIV/0!</v>
      </c>
      <c r="G252" s="3">
        <f t="shared" si="17"/>
        <v>0</v>
      </c>
      <c r="H252" s="3">
        <f t="shared" si="17"/>
        <v>0</v>
      </c>
    </row>
    <row r="253" spans="1:8" x14ac:dyDescent="0.25">
      <c r="A253" s="28" t="str">
        <f>_xlfn.XLOOKUP(P!C235,'Banco de Dados'!$B$3:$B$274,'Banco de Dados'!$K$3:$K$274,"")</f>
        <v/>
      </c>
      <c r="B253" s="2">
        <v>0</v>
      </c>
      <c r="C253" s="2">
        <v>0</v>
      </c>
      <c r="D253" s="2">
        <v>0</v>
      </c>
      <c r="E253" s="2">
        <v>0</v>
      </c>
      <c r="F253" s="32" t="e">
        <f t="shared" si="18"/>
        <v>#DIV/0!</v>
      </c>
      <c r="G253" s="3">
        <f t="shared" si="17"/>
        <v>0</v>
      </c>
      <c r="H253" s="3">
        <f t="shared" si="17"/>
        <v>0</v>
      </c>
    </row>
    <row r="254" spans="1:8" x14ac:dyDescent="0.25">
      <c r="A254" s="28" t="str">
        <f>_xlfn.XLOOKUP(P!C236,'Banco de Dados'!$B$3:$B$274,'Banco de Dados'!$K$3:$K$274,"")</f>
        <v/>
      </c>
      <c r="B254" s="2">
        <v>0</v>
      </c>
      <c r="C254" s="2">
        <v>0</v>
      </c>
      <c r="D254" s="2">
        <v>0</v>
      </c>
      <c r="E254" s="2">
        <v>0</v>
      </c>
      <c r="F254" s="32" t="e">
        <f t="shared" si="18"/>
        <v>#DIV/0!</v>
      </c>
      <c r="G254" s="3">
        <f t="shared" si="17"/>
        <v>0</v>
      </c>
      <c r="H254" s="3">
        <f t="shared" si="17"/>
        <v>0</v>
      </c>
    </row>
    <row r="255" spans="1:8" x14ac:dyDescent="0.25">
      <c r="A255" s="28" t="str">
        <f>_xlfn.XLOOKUP(P!C237,'Banco de Dados'!$B$3:$B$274,'Banco de Dados'!$K$3:$K$274,"")</f>
        <v/>
      </c>
      <c r="B255" s="2">
        <v>0</v>
      </c>
      <c r="C255" s="2">
        <v>0</v>
      </c>
      <c r="D255" s="2">
        <v>0</v>
      </c>
      <c r="E255" s="2">
        <v>0</v>
      </c>
      <c r="F255" s="32" t="e">
        <f t="shared" si="18"/>
        <v>#DIV/0!</v>
      </c>
      <c r="G255" s="3">
        <f t="shared" si="17"/>
        <v>0</v>
      </c>
      <c r="H255" s="3">
        <f t="shared" si="17"/>
        <v>0</v>
      </c>
    </row>
    <row r="256" spans="1:8" x14ac:dyDescent="0.25">
      <c r="A256" s="28" t="str">
        <f>_xlfn.XLOOKUP(P!C238,'Banco de Dados'!$B$3:$B$274,'Banco de Dados'!$K$3:$K$274,"")</f>
        <v/>
      </c>
      <c r="B256" s="2">
        <v>0</v>
      </c>
      <c r="C256" s="2">
        <v>0</v>
      </c>
      <c r="D256" s="2">
        <v>0</v>
      </c>
      <c r="E256" s="2">
        <v>0</v>
      </c>
      <c r="F256" s="32" t="e">
        <f t="shared" si="18"/>
        <v>#DIV/0!</v>
      </c>
      <c r="G256" s="3">
        <f t="shared" si="17"/>
        <v>0</v>
      </c>
      <c r="H256" s="3">
        <f t="shared" si="17"/>
        <v>0</v>
      </c>
    </row>
    <row r="257" spans="1:8" x14ac:dyDescent="0.25">
      <c r="A257" s="28" t="str">
        <f>_xlfn.XLOOKUP(P!C239,'Banco de Dados'!$B$3:$B$274,'Banco de Dados'!$K$3:$K$274,"")</f>
        <v/>
      </c>
      <c r="B257" s="2">
        <v>0</v>
      </c>
      <c r="C257" s="2">
        <v>0</v>
      </c>
      <c r="D257" s="2">
        <v>0</v>
      </c>
      <c r="E257" s="2">
        <v>0</v>
      </c>
      <c r="F257" s="32" t="e">
        <f t="shared" si="18"/>
        <v>#DIV/0!</v>
      </c>
      <c r="G257" s="3">
        <f t="shared" si="17"/>
        <v>0</v>
      </c>
      <c r="H257" s="3">
        <f t="shared" si="17"/>
        <v>0</v>
      </c>
    </row>
    <row r="258" spans="1:8" x14ac:dyDescent="0.25">
      <c r="A258" s="28" t="str">
        <f>_xlfn.XLOOKUP(P!C240,'Banco de Dados'!$B$3:$B$274,'Banco de Dados'!$K$3:$K$274,"")</f>
        <v/>
      </c>
      <c r="B258" s="2">
        <v>0</v>
      </c>
      <c r="C258" s="2">
        <v>0</v>
      </c>
      <c r="D258" s="2">
        <v>0</v>
      </c>
      <c r="E258" s="2">
        <v>0</v>
      </c>
      <c r="F258" s="32" t="e">
        <f t="shared" si="18"/>
        <v>#DIV/0!</v>
      </c>
      <c r="G258" s="3">
        <f t="shared" ref="G258:H260" si="19">D258*$E$228</f>
        <v>0</v>
      </c>
      <c r="H258" s="3">
        <f t="shared" si="19"/>
        <v>0</v>
      </c>
    </row>
    <row r="259" spans="1:8" x14ac:dyDescent="0.25">
      <c r="A259" s="28" t="str">
        <f>_xlfn.XLOOKUP(P!C241,'Banco de Dados'!$B$3:$B$274,'Banco de Dados'!$K$3:$K$274,"")</f>
        <v/>
      </c>
      <c r="B259" s="2">
        <v>0</v>
      </c>
      <c r="C259" s="2">
        <v>0</v>
      </c>
      <c r="D259" s="2">
        <v>0</v>
      </c>
      <c r="E259" s="2">
        <v>0</v>
      </c>
      <c r="F259" s="32" t="e">
        <f t="shared" si="18"/>
        <v>#DIV/0!</v>
      </c>
      <c r="G259" s="3">
        <f t="shared" si="19"/>
        <v>0</v>
      </c>
      <c r="H259" s="3">
        <f t="shared" si="19"/>
        <v>0</v>
      </c>
    </row>
    <row r="260" spans="1:8" x14ac:dyDescent="0.25">
      <c r="A260" s="28" t="str">
        <f>_xlfn.XLOOKUP(P!C242,'Banco de Dados'!$B$3:$B$274,'Banco de Dados'!$K$3:$K$274,"")</f>
        <v/>
      </c>
      <c r="B260" s="2">
        <v>0</v>
      </c>
      <c r="C260" s="2">
        <v>0</v>
      </c>
      <c r="D260" s="2">
        <v>0</v>
      </c>
      <c r="E260" s="2">
        <v>0</v>
      </c>
      <c r="F260" s="32" t="e">
        <f t="shared" si="18"/>
        <v>#DIV/0!</v>
      </c>
      <c r="G260" s="3">
        <f t="shared" si="19"/>
        <v>0</v>
      </c>
      <c r="H260" s="3">
        <f t="shared" si="19"/>
        <v>0</v>
      </c>
    </row>
    <row r="261" spans="1:8" x14ac:dyDescent="0.25">
      <c r="A261" s="21"/>
      <c r="B261" s="21"/>
      <c r="C261" s="21"/>
      <c r="D261" s="21"/>
      <c r="E261" s="21"/>
      <c r="F261" s="77"/>
      <c r="G261" s="21"/>
      <c r="H261" s="21"/>
    </row>
    <row r="262" spans="1:8" ht="15.75" x14ac:dyDescent="0.25">
      <c r="A262" s="36" t="str">
        <f>'Nome das Amostras'!A11</f>
        <v>ai</v>
      </c>
      <c r="B262" s="164" t="str">
        <f>VLOOKUP(A262,'Nome das Amostras'!$A$3:$D$28,2,FALSE)</f>
        <v>R8</v>
      </c>
      <c r="C262" s="164"/>
      <c r="D262" s="51" t="s">
        <v>65</v>
      </c>
      <c r="E262" s="52">
        <f>'Banco de Dados'!$O$13/'Banco de Dados'!BL13</f>
        <v>0.65774804905239692</v>
      </c>
      <c r="F262" s="223" t="s">
        <v>309</v>
      </c>
      <c r="G262" s="223"/>
      <c r="H262" s="51">
        <f>(_xlfn.XLOOKUP('Banco de Dados'!$B$99,C264:C293,D264:D293," "))/(_xlfn.XLOOKUP('Banco de Dados'!$B$97,C264:C293,D264:D293))</f>
        <v>0.11469216693229443</v>
      </c>
    </row>
    <row r="263" spans="1:8" x14ac:dyDescent="0.25">
      <c r="A263" s="107" t="s">
        <v>1</v>
      </c>
      <c r="B263" s="107" t="s">
        <v>0</v>
      </c>
      <c r="C263" s="107" t="s">
        <v>212</v>
      </c>
      <c r="D263" s="107" t="s">
        <v>209</v>
      </c>
      <c r="E263" s="107" t="s">
        <v>213</v>
      </c>
      <c r="F263" s="76" t="s">
        <v>219</v>
      </c>
      <c r="G263" s="54" t="s">
        <v>140</v>
      </c>
      <c r="H263" s="54" t="s">
        <v>66</v>
      </c>
    </row>
    <row r="264" spans="1:8" x14ac:dyDescent="0.25">
      <c r="A264" s="28" t="str">
        <f>_xlfn.XLOOKUP(P!C246,'Banco de Dados'!$B$3:$B$274,'Banco de Dados'!$K$3:$K$274,"")</f>
        <v>Si</v>
      </c>
      <c r="B264" s="2" cm="1">
        <f t="array" ref="B264:E294">Dados!BH5:BK35</f>
        <v>14</v>
      </c>
      <c r="C264" s="2">
        <v>1740</v>
      </c>
      <c r="D264" s="2">
        <v>5428</v>
      </c>
      <c r="E264" s="2">
        <v>100</v>
      </c>
      <c r="F264" s="32">
        <f>(E264*100)/D264</f>
        <v>1.8422991893883567</v>
      </c>
      <c r="G264" s="3">
        <f t="shared" ref="G264:H291" si="20">D264*$E$262</f>
        <v>3570.2564102564106</v>
      </c>
      <c r="H264" s="3">
        <f t="shared" si="20"/>
        <v>65.774804905239691</v>
      </c>
    </row>
    <row r="265" spans="1:8" x14ac:dyDescent="0.25">
      <c r="A265" s="28" t="str">
        <f>_xlfn.XLOOKUP(P!C247,'Banco de Dados'!$B$3:$B$274,'Banco de Dados'!$K$3:$K$274,"")</f>
        <v>P</v>
      </c>
      <c r="B265" s="2">
        <v>15</v>
      </c>
      <c r="C265" s="2">
        <v>2013</v>
      </c>
      <c r="D265" s="2">
        <v>731</v>
      </c>
      <c r="E265" s="2">
        <v>76</v>
      </c>
      <c r="F265" s="32">
        <f t="shared" ref="F265:F294" si="21">(E265*100)/D265</f>
        <v>10.39671682626539</v>
      </c>
      <c r="G265" s="3">
        <f t="shared" si="20"/>
        <v>480.81382385730217</v>
      </c>
      <c r="H265" s="3">
        <f t="shared" si="20"/>
        <v>49.988851727982166</v>
      </c>
    </row>
    <row r="266" spans="1:8" x14ac:dyDescent="0.25">
      <c r="A266" s="28" t="str">
        <f>_xlfn.XLOOKUP(P!C248,'Banco de Dados'!$B$3:$B$274,'Banco de Dados'!$K$3:$K$274,"")</f>
        <v>S</v>
      </c>
      <c r="B266" s="2">
        <v>16</v>
      </c>
      <c r="C266" s="2">
        <v>2307</v>
      </c>
      <c r="D266" s="2">
        <v>3350</v>
      </c>
      <c r="E266" s="2">
        <v>101</v>
      </c>
      <c r="F266" s="32">
        <f t="shared" si="21"/>
        <v>3.0149253731343282</v>
      </c>
      <c r="G266" s="3">
        <f t="shared" si="20"/>
        <v>2203.4559643255297</v>
      </c>
      <c r="H266" s="3">
        <f t="shared" si="20"/>
        <v>66.432552954292092</v>
      </c>
    </row>
    <row r="267" spans="1:8" x14ac:dyDescent="0.25">
      <c r="A267" s="28" t="str">
        <f>_xlfn.XLOOKUP(P!C249,'Banco de Dados'!$B$3:$B$274,'Banco de Dados'!$K$3:$K$274,"")</f>
        <v>Cl</v>
      </c>
      <c r="B267" s="2">
        <v>17</v>
      </c>
      <c r="C267" s="2">
        <v>2622</v>
      </c>
      <c r="D267" s="2">
        <v>9250</v>
      </c>
      <c r="E267" s="2">
        <v>166</v>
      </c>
      <c r="F267" s="32">
        <f t="shared" si="21"/>
        <v>1.7945945945945947</v>
      </c>
      <c r="G267" s="3">
        <f t="shared" si="20"/>
        <v>6084.1694537346712</v>
      </c>
      <c r="H267" s="3">
        <f t="shared" si="20"/>
        <v>109.18617614269789</v>
      </c>
    </row>
    <row r="268" spans="1:8" x14ac:dyDescent="0.25">
      <c r="A268" s="28" t="str">
        <f>_xlfn.XLOOKUP(P!C250,'Banco de Dados'!$B$3:$B$274,'Banco de Dados'!$K$3:$K$274,"")</f>
        <v>Ar</v>
      </c>
      <c r="B268" s="2">
        <v>18</v>
      </c>
      <c r="C268" s="2">
        <v>2957</v>
      </c>
      <c r="D268" s="2">
        <v>6279</v>
      </c>
      <c r="E268" s="2">
        <v>192</v>
      </c>
      <c r="F268" s="32">
        <f t="shared" si="21"/>
        <v>3.0578117534639273</v>
      </c>
      <c r="G268" s="3">
        <f t="shared" si="20"/>
        <v>4130</v>
      </c>
      <c r="H268" s="3">
        <f t="shared" si="20"/>
        <v>126.2876254180602</v>
      </c>
    </row>
    <row r="269" spans="1:8" x14ac:dyDescent="0.25">
      <c r="A269" s="28" t="str">
        <f>_xlfn.XLOOKUP(P!C251,'Banco de Dados'!$B$3:$B$274,'Banco de Dados'!$K$3:$K$274,"")</f>
        <v>K</v>
      </c>
      <c r="B269" s="2">
        <v>19</v>
      </c>
      <c r="C269" s="2">
        <v>3313</v>
      </c>
      <c r="D269" s="2">
        <v>48230</v>
      </c>
      <c r="E269" s="2">
        <v>255</v>
      </c>
      <c r="F269" s="32">
        <f t="shared" si="21"/>
        <v>0.52871656645241549</v>
      </c>
      <c r="G269" s="3">
        <f t="shared" si="20"/>
        <v>31723.188405797104</v>
      </c>
      <c r="H269" s="3">
        <f t="shared" si="20"/>
        <v>167.72575250836121</v>
      </c>
    </row>
    <row r="270" spans="1:8" x14ac:dyDescent="0.25">
      <c r="A270" s="28" t="str">
        <f>_xlfn.XLOOKUP(P!C252,'Banco de Dados'!$B$3:$B$274,'Banco de Dados'!$K$3:$K$274,"")</f>
        <v>Ca</v>
      </c>
      <c r="B270" s="2">
        <v>20</v>
      </c>
      <c r="C270" s="2">
        <v>3691</v>
      </c>
      <c r="D270" s="2">
        <v>16352</v>
      </c>
      <c r="E270" s="2">
        <v>173</v>
      </c>
      <c r="F270" s="32">
        <f t="shared" si="21"/>
        <v>1.0579745596868884</v>
      </c>
      <c r="G270" s="3">
        <f t="shared" si="20"/>
        <v>10755.496098104795</v>
      </c>
      <c r="H270" s="3">
        <f t="shared" si="20"/>
        <v>113.79041248606467</v>
      </c>
    </row>
    <row r="271" spans="1:8" x14ac:dyDescent="0.25">
      <c r="A271" s="28" t="str">
        <f>_xlfn.XLOOKUP(P!C253,'Banco de Dados'!$B$3:$B$274,'Banco de Dados'!$K$3:$K$274,"")</f>
        <v>Ti</v>
      </c>
      <c r="B271" s="2">
        <v>22</v>
      </c>
      <c r="C271" s="2">
        <v>4509</v>
      </c>
      <c r="D271" s="2">
        <v>13878</v>
      </c>
      <c r="E271" s="2">
        <v>162</v>
      </c>
      <c r="F271" s="32">
        <f t="shared" si="21"/>
        <v>1.1673151750972763</v>
      </c>
      <c r="G271" s="3">
        <f t="shared" si="20"/>
        <v>9128.2274247491641</v>
      </c>
      <c r="H271" s="3">
        <f t="shared" si="20"/>
        <v>106.5551839464883</v>
      </c>
    </row>
    <row r="272" spans="1:8" x14ac:dyDescent="0.25">
      <c r="A272" s="28" t="str">
        <f>_xlfn.XLOOKUP(P!C254,'Banco de Dados'!$B$3:$B$274,'Banco de Dados'!$K$3:$K$274,"")</f>
        <v>Cr</v>
      </c>
      <c r="B272" s="2">
        <v>24</v>
      </c>
      <c r="C272" s="2">
        <v>5412</v>
      </c>
      <c r="D272" s="2">
        <v>4464</v>
      </c>
      <c r="E272" s="2">
        <v>147</v>
      </c>
      <c r="F272" s="32">
        <f t="shared" si="21"/>
        <v>3.293010752688172</v>
      </c>
      <c r="G272" s="3">
        <f t="shared" si="20"/>
        <v>2936.1872909699</v>
      </c>
      <c r="H272" s="3">
        <f t="shared" si="20"/>
        <v>96.688963210702354</v>
      </c>
    </row>
    <row r="273" spans="1:8" x14ac:dyDescent="0.25">
      <c r="A273" s="28" t="str">
        <f>_xlfn.XLOOKUP(P!C255,'Banco de Dados'!$B$3:$B$274,'Banco de Dados'!$K$3:$K$274,"")</f>
        <v>Mn</v>
      </c>
      <c r="B273" s="2">
        <v>25</v>
      </c>
      <c r="C273" s="2">
        <v>5895</v>
      </c>
      <c r="D273" s="2">
        <v>5466</v>
      </c>
      <c r="E273" s="2">
        <v>165</v>
      </c>
      <c r="F273" s="32">
        <f t="shared" si="21"/>
        <v>3.0186608122941823</v>
      </c>
      <c r="G273" s="3">
        <f t="shared" si="20"/>
        <v>3595.2508361204013</v>
      </c>
      <c r="H273" s="3">
        <f t="shared" si="20"/>
        <v>108.52842809364549</v>
      </c>
    </row>
    <row r="274" spans="1:8" x14ac:dyDescent="0.25">
      <c r="A274" s="28" t="str">
        <f>_xlfn.XLOOKUP(P!C256,'Banco de Dados'!$B$3:$B$274,'Banco de Dados'!$K$3:$K$274,"")</f>
        <v>Fe</v>
      </c>
      <c r="B274" s="2">
        <v>26</v>
      </c>
      <c r="C274" s="2">
        <v>6399</v>
      </c>
      <c r="D274" s="2">
        <v>229435</v>
      </c>
      <c r="E274" s="2">
        <v>484</v>
      </c>
      <c r="F274" s="32">
        <f t="shared" si="21"/>
        <v>0.21095299322248132</v>
      </c>
      <c r="G274" s="3">
        <f t="shared" si="20"/>
        <v>150910.42363433668</v>
      </c>
      <c r="H274" s="3">
        <f t="shared" si="20"/>
        <v>318.35005574136011</v>
      </c>
    </row>
    <row r="275" spans="1:8" x14ac:dyDescent="0.25">
      <c r="A275" s="28" t="str">
        <f>_xlfn.XLOOKUP(P!C257,'Banco de Dados'!$B$3:$B$274,'Banco de Dados'!$K$3:$K$274,"")</f>
        <v>Ni</v>
      </c>
      <c r="B275" s="2">
        <v>28</v>
      </c>
      <c r="C275" s="2">
        <v>7472</v>
      </c>
      <c r="D275" s="2">
        <v>2164</v>
      </c>
      <c r="E275" s="2">
        <v>249</v>
      </c>
      <c r="F275" s="32">
        <f t="shared" si="21"/>
        <v>11.506469500924215</v>
      </c>
      <c r="G275" s="3">
        <f t="shared" si="20"/>
        <v>1423.3667781493868</v>
      </c>
      <c r="H275" s="3">
        <f t="shared" si="20"/>
        <v>163.77926421404683</v>
      </c>
    </row>
    <row r="276" spans="1:8" x14ac:dyDescent="0.25">
      <c r="A276" s="28" t="str">
        <f>_xlfn.XLOOKUP(P!C258,'Banco de Dados'!$B$3:$B$274,'Banco de Dados'!$K$3:$K$274,"")</f>
        <v>Cu</v>
      </c>
      <c r="B276" s="2">
        <v>29</v>
      </c>
      <c r="C276" s="2">
        <v>8041</v>
      </c>
      <c r="D276" s="2">
        <v>803</v>
      </c>
      <c r="E276" s="2">
        <v>257</v>
      </c>
      <c r="F276" s="32">
        <f t="shared" si="21"/>
        <v>32.004981320049815</v>
      </c>
      <c r="G276" s="3">
        <f t="shared" si="20"/>
        <v>528.1716833890747</v>
      </c>
      <c r="H276" s="3">
        <f t="shared" si="20"/>
        <v>169.04124860646601</v>
      </c>
    </row>
    <row r="277" spans="1:8" x14ac:dyDescent="0.25">
      <c r="A277" s="28" t="str">
        <f>_xlfn.XLOOKUP(P!C259,'Banco de Dados'!$B$3:$B$274,'Banco de Dados'!$K$3:$K$274,"")</f>
        <v>Zn</v>
      </c>
      <c r="B277" s="2">
        <v>30</v>
      </c>
      <c r="C277" s="2">
        <v>8631</v>
      </c>
      <c r="D277" s="2">
        <v>1379</v>
      </c>
      <c r="E277" s="2">
        <v>257</v>
      </c>
      <c r="F277" s="32">
        <f t="shared" si="21"/>
        <v>18.636693255982596</v>
      </c>
      <c r="G277" s="3">
        <f t="shared" si="20"/>
        <v>907.03455964325531</v>
      </c>
      <c r="H277" s="3">
        <f t="shared" si="20"/>
        <v>169.04124860646601</v>
      </c>
    </row>
    <row r="278" spans="1:8" x14ac:dyDescent="0.25">
      <c r="A278" s="28" t="str">
        <f>_xlfn.XLOOKUP(P!C260,'Banco de Dados'!$B$3:$B$274,'Banco de Dados'!$K$3:$K$274,"")</f>
        <v>Rh</v>
      </c>
      <c r="B278" s="2">
        <v>45</v>
      </c>
      <c r="C278" s="2">
        <v>20167</v>
      </c>
      <c r="D278" s="2">
        <v>1943</v>
      </c>
      <c r="E278" s="2">
        <v>156</v>
      </c>
      <c r="F278" s="32">
        <f t="shared" si="21"/>
        <v>8.0288214101904281</v>
      </c>
      <c r="G278" s="3">
        <f t="shared" si="20"/>
        <v>1278.0044593088073</v>
      </c>
      <c r="H278" s="3">
        <f t="shared" si="20"/>
        <v>102.60869565217392</v>
      </c>
    </row>
    <row r="279" spans="1:8" x14ac:dyDescent="0.25">
      <c r="A279" s="28" t="str">
        <f>_xlfn.XLOOKUP(P!C261,'Banco de Dados'!$B$3:$B$274,'Banco de Dados'!$K$3:$K$274,"")</f>
        <v>Rh</v>
      </c>
      <c r="B279" s="2">
        <v>45</v>
      </c>
      <c r="C279" s="2">
        <v>2696</v>
      </c>
      <c r="D279" s="2">
        <v>16941</v>
      </c>
      <c r="E279" s="2">
        <v>142</v>
      </c>
      <c r="F279" s="32">
        <f t="shared" si="21"/>
        <v>0.8382031757275249</v>
      </c>
      <c r="G279" s="3">
        <f t="shared" si="20"/>
        <v>11142.909698996657</v>
      </c>
      <c r="H279" s="3">
        <f t="shared" si="20"/>
        <v>93.400222965440364</v>
      </c>
    </row>
    <row r="280" spans="1:8" x14ac:dyDescent="0.25">
      <c r="A280" s="28" t="str">
        <f>_xlfn.XLOOKUP(P!C262,'Banco de Dados'!$B$3:$B$274,'Banco de Dados'!$K$3:$K$274,"")</f>
        <v/>
      </c>
      <c r="B280" s="2">
        <v>0</v>
      </c>
      <c r="C280" s="2">
        <v>0</v>
      </c>
      <c r="D280" s="2">
        <v>0</v>
      </c>
      <c r="E280" s="2">
        <v>0</v>
      </c>
      <c r="F280" s="32" t="e">
        <f t="shared" si="21"/>
        <v>#DIV/0!</v>
      </c>
      <c r="G280" s="3">
        <f t="shared" si="20"/>
        <v>0</v>
      </c>
      <c r="H280" s="3">
        <f t="shared" si="20"/>
        <v>0</v>
      </c>
    </row>
    <row r="281" spans="1:8" x14ac:dyDescent="0.25">
      <c r="A281" s="28" t="str">
        <f>_xlfn.XLOOKUP(P!C263,'Banco de Dados'!$B$3:$B$274,'Banco de Dados'!$K$3:$K$274,"")</f>
        <v/>
      </c>
      <c r="B281" s="2">
        <v>0</v>
      </c>
      <c r="C281" s="2">
        <v>0</v>
      </c>
      <c r="D281" s="2">
        <v>0</v>
      </c>
      <c r="E281" s="2">
        <v>0</v>
      </c>
      <c r="F281" s="32" t="e">
        <f t="shared" si="21"/>
        <v>#DIV/0!</v>
      </c>
      <c r="G281" s="3">
        <f t="shared" si="20"/>
        <v>0</v>
      </c>
      <c r="H281" s="3">
        <f t="shared" si="20"/>
        <v>0</v>
      </c>
    </row>
    <row r="282" spans="1:8" x14ac:dyDescent="0.25">
      <c r="A282" s="28" t="str">
        <f>_xlfn.XLOOKUP(P!C264,'Banco de Dados'!$B$3:$B$274,'Banco de Dados'!$K$3:$K$274,"")</f>
        <v/>
      </c>
      <c r="B282" s="2">
        <v>0</v>
      </c>
      <c r="C282" s="2">
        <v>0</v>
      </c>
      <c r="D282" s="2">
        <v>0</v>
      </c>
      <c r="E282" s="2">
        <v>0</v>
      </c>
      <c r="F282" s="32" t="e">
        <f t="shared" si="21"/>
        <v>#DIV/0!</v>
      </c>
      <c r="G282" s="3">
        <f t="shared" si="20"/>
        <v>0</v>
      </c>
      <c r="H282" s="3">
        <f t="shared" si="20"/>
        <v>0</v>
      </c>
    </row>
    <row r="283" spans="1:8" x14ac:dyDescent="0.25">
      <c r="A283" s="28" t="str">
        <f>_xlfn.XLOOKUP(P!C265,'Banco de Dados'!$B$3:$B$274,'Banco de Dados'!$K$3:$K$274,"")</f>
        <v/>
      </c>
      <c r="B283" s="2">
        <v>0</v>
      </c>
      <c r="C283" s="2">
        <v>0</v>
      </c>
      <c r="D283" s="2">
        <v>0</v>
      </c>
      <c r="E283" s="2">
        <v>0</v>
      </c>
      <c r="F283" s="32" t="e">
        <f t="shared" si="21"/>
        <v>#DIV/0!</v>
      </c>
      <c r="G283" s="3">
        <f t="shared" si="20"/>
        <v>0</v>
      </c>
      <c r="H283" s="3">
        <f t="shared" si="20"/>
        <v>0</v>
      </c>
    </row>
    <row r="284" spans="1:8" x14ac:dyDescent="0.25">
      <c r="A284" s="28" t="str">
        <f>_xlfn.XLOOKUP(P!C266,'Banco de Dados'!$B$3:$B$274,'Banco de Dados'!$K$3:$K$274,"")</f>
        <v/>
      </c>
      <c r="B284" s="2">
        <v>0</v>
      </c>
      <c r="C284" s="2">
        <v>0</v>
      </c>
      <c r="D284" s="2">
        <v>0</v>
      </c>
      <c r="E284" s="17">
        <v>0</v>
      </c>
      <c r="F284" s="32" t="e">
        <f t="shared" si="21"/>
        <v>#DIV/0!</v>
      </c>
      <c r="G284" s="3">
        <f t="shared" si="20"/>
        <v>0</v>
      </c>
      <c r="H284" s="3">
        <f t="shared" si="20"/>
        <v>0</v>
      </c>
    </row>
    <row r="285" spans="1:8" x14ac:dyDescent="0.25">
      <c r="A285" s="28" t="str">
        <f>_xlfn.XLOOKUP(P!C267,'Banco de Dados'!$B$3:$B$274,'Banco de Dados'!$K$3:$K$274,"")</f>
        <v/>
      </c>
      <c r="B285" s="2">
        <v>0</v>
      </c>
      <c r="C285" s="2">
        <v>0</v>
      </c>
      <c r="D285" s="2">
        <v>0</v>
      </c>
      <c r="E285" s="2">
        <v>0</v>
      </c>
      <c r="F285" s="32" t="e">
        <f t="shared" si="21"/>
        <v>#DIV/0!</v>
      </c>
      <c r="G285" s="3">
        <f t="shared" si="20"/>
        <v>0</v>
      </c>
      <c r="H285" s="3">
        <f t="shared" si="20"/>
        <v>0</v>
      </c>
    </row>
    <row r="286" spans="1:8" x14ac:dyDescent="0.25">
      <c r="A286" s="28" t="str">
        <f>_xlfn.XLOOKUP(P!C268,'Banco de Dados'!$B$3:$B$274,'Banco de Dados'!$K$3:$K$274,"")</f>
        <v/>
      </c>
      <c r="B286" s="2">
        <v>0</v>
      </c>
      <c r="C286" s="2">
        <v>0</v>
      </c>
      <c r="D286" s="2">
        <v>0</v>
      </c>
      <c r="E286" s="2">
        <v>0</v>
      </c>
      <c r="F286" s="32" t="e">
        <f t="shared" si="21"/>
        <v>#DIV/0!</v>
      </c>
      <c r="G286" s="3">
        <f t="shared" si="20"/>
        <v>0</v>
      </c>
      <c r="H286" s="3">
        <f t="shared" si="20"/>
        <v>0</v>
      </c>
    </row>
    <row r="287" spans="1:8" x14ac:dyDescent="0.25">
      <c r="A287" s="28" t="str">
        <f>_xlfn.XLOOKUP(P!C269,'Banco de Dados'!$B$3:$B$274,'Banco de Dados'!$K$3:$K$274,"")</f>
        <v/>
      </c>
      <c r="B287" s="2">
        <v>0</v>
      </c>
      <c r="C287" s="2">
        <v>0</v>
      </c>
      <c r="D287" s="2">
        <v>0</v>
      </c>
      <c r="E287" s="2">
        <v>0</v>
      </c>
      <c r="F287" s="32" t="e">
        <f t="shared" si="21"/>
        <v>#DIV/0!</v>
      </c>
      <c r="G287" s="3">
        <f t="shared" si="20"/>
        <v>0</v>
      </c>
      <c r="H287" s="3">
        <f t="shared" si="20"/>
        <v>0</v>
      </c>
    </row>
    <row r="288" spans="1:8" x14ac:dyDescent="0.25">
      <c r="A288" s="28" t="str">
        <f>_xlfn.XLOOKUP(P!C270,'Banco de Dados'!$B$3:$B$274,'Banco de Dados'!$K$3:$K$274,"")</f>
        <v/>
      </c>
      <c r="B288" s="2">
        <v>0</v>
      </c>
      <c r="C288" s="2">
        <v>0</v>
      </c>
      <c r="D288" s="2">
        <v>0</v>
      </c>
      <c r="E288" s="2">
        <v>0</v>
      </c>
      <c r="F288" s="32" t="e">
        <f t="shared" si="21"/>
        <v>#DIV/0!</v>
      </c>
      <c r="G288" s="3">
        <f t="shared" si="20"/>
        <v>0</v>
      </c>
      <c r="H288" s="3">
        <f t="shared" si="20"/>
        <v>0</v>
      </c>
    </row>
    <row r="289" spans="1:8" x14ac:dyDescent="0.25">
      <c r="A289" s="28" t="str">
        <f>_xlfn.XLOOKUP(P!C271,'Banco de Dados'!$B$3:$B$274,'Banco de Dados'!$K$3:$K$274,"")</f>
        <v/>
      </c>
      <c r="B289" s="2">
        <v>0</v>
      </c>
      <c r="C289" s="2">
        <v>0</v>
      </c>
      <c r="D289" s="2">
        <v>0</v>
      </c>
      <c r="E289" s="2">
        <v>0</v>
      </c>
      <c r="F289" s="32" t="e">
        <f t="shared" si="21"/>
        <v>#DIV/0!</v>
      </c>
      <c r="G289" s="3">
        <f t="shared" si="20"/>
        <v>0</v>
      </c>
      <c r="H289" s="3">
        <f t="shared" si="20"/>
        <v>0</v>
      </c>
    </row>
    <row r="290" spans="1:8" x14ac:dyDescent="0.25">
      <c r="A290" s="28" t="str">
        <f>_xlfn.XLOOKUP(P!C272,'Banco de Dados'!$B$3:$B$274,'Banco de Dados'!$K$3:$K$274,"")</f>
        <v/>
      </c>
      <c r="B290" s="2">
        <v>0</v>
      </c>
      <c r="C290" s="2">
        <v>0</v>
      </c>
      <c r="D290" s="2">
        <v>0</v>
      </c>
      <c r="E290" s="2">
        <v>0</v>
      </c>
      <c r="F290" s="32" t="e">
        <f t="shared" si="21"/>
        <v>#DIV/0!</v>
      </c>
      <c r="G290" s="3">
        <f t="shared" si="20"/>
        <v>0</v>
      </c>
      <c r="H290" s="3">
        <f t="shared" si="20"/>
        <v>0</v>
      </c>
    </row>
    <row r="291" spans="1:8" x14ac:dyDescent="0.25">
      <c r="A291" s="28" t="str">
        <f>_xlfn.XLOOKUP(P!C273,'Banco de Dados'!$B$3:$B$274,'Banco de Dados'!$K$3:$K$274,"")</f>
        <v/>
      </c>
      <c r="B291" s="2">
        <v>0</v>
      </c>
      <c r="C291" s="2">
        <v>0</v>
      </c>
      <c r="D291" s="2">
        <v>0</v>
      </c>
      <c r="E291" s="2">
        <v>0</v>
      </c>
      <c r="F291" s="32" t="e">
        <f t="shared" si="21"/>
        <v>#DIV/0!</v>
      </c>
      <c r="G291" s="3">
        <f t="shared" si="20"/>
        <v>0</v>
      </c>
      <c r="H291" s="3">
        <f t="shared" si="20"/>
        <v>0</v>
      </c>
    </row>
    <row r="292" spans="1:8" x14ac:dyDescent="0.25">
      <c r="A292" s="28" t="str">
        <f>_xlfn.XLOOKUP(P!C274,'Banco de Dados'!$B$3:$B$274,'Banco de Dados'!$K$3:$K$274,"")</f>
        <v/>
      </c>
      <c r="B292" s="2">
        <v>0</v>
      </c>
      <c r="C292" s="2">
        <v>0</v>
      </c>
      <c r="D292" s="2">
        <v>0</v>
      </c>
      <c r="E292" s="2">
        <v>0</v>
      </c>
      <c r="F292" s="32" t="e">
        <f t="shared" si="21"/>
        <v>#DIV/0!</v>
      </c>
      <c r="G292" s="3">
        <f t="shared" ref="G292:H294" si="22">D292*$E$262</f>
        <v>0</v>
      </c>
      <c r="H292" s="3">
        <f t="shared" si="22"/>
        <v>0</v>
      </c>
    </row>
    <row r="293" spans="1:8" x14ac:dyDescent="0.25">
      <c r="A293" s="28" t="str">
        <f>_xlfn.XLOOKUP(P!C275,'Banco de Dados'!$B$3:$B$274,'Banco de Dados'!$K$3:$K$274,"")</f>
        <v/>
      </c>
      <c r="B293" s="2">
        <v>0</v>
      </c>
      <c r="C293" s="2">
        <v>0</v>
      </c>
      <c r="D293" s="2">
        <v>0</v>
      </c>
      <c r="E293" s="2">
        <v>0</v>
      </c>
      <c r="F293" s="32" t="e">
        <f t="shared" si="21"/>
        <v>#DIV/0!</v>
      </c>
      <c r="G293" s="3">
        <f t="shared" si="22"/>
        <v>0</v>
      </c>
      <c r="H293" s="3">
        <f t="shared" si="22"/>
        <v>0</v>
      </c>
    </row>
    <row r="294" spans="1:8" x14ac:dyDescent="0.25">
      <c r="A294" s="28" t="str">
        <f>_xlfn.XLOOKUP(P!C276,'Banco de Dados'!$B$3:$B$274,'Banco de Dados'!$K$3:$K$274,"")</f>
        <v/>
      </c>
      <c r="B294" s="2">
        <v>0</v>
      </c>
      <c r="C294" s="2">
        <v>0</v>
      </c>
      <c r="D294" s="2">
        <v>0</v>
      </c>
      <c r="E294" s="2">
        <v>0</v>
      </c>
      <c r="F294" s="32" t="e">
        <f t="shared" si="21"/>
        <v>#DIV/0!</v>
      </c>
      <c r="G294" s="3">
        <f t="shared" si="22"/>
        <v>0</v>
      </c>
      <c r="H294" s="3">
        <f t="shared" si="22"/>
        <v>0</v>
      </c>
    </row>
    <row r="295" spans="1:8" x14ac:dyDescent="0.25">
      <c r="A295" s="21"/>
      <c r="B295" s="21"/>
      <c r="C295" s="21"/>
      <c r="D295" s="21"/>
      <c r="E295" s="21"/>
      <c r="F295" s="77"/>
      <c r="G295" s="21"/>
      <c r="H295" s="21"/>
    </row>
    <row r="296" spans="1:8" ht="15.75" x14ac:dyDescent="0.25">
      <c r="A296" s="36" t="str">
        <f>'Nome das Amostras'!A12</f>
        <v>aj</v>
      </c>
      <c r="B296" s="164" t="str">
        <f>VLOOKUP(A296,'Nome das Amostras'!$A$3:$D$28,2,FALSE)</f>
        <v>R9</v>
      </c>
      <c r="C296" s="164"/>
      <c r="D296" s="51" t="s">
        <v>65</v>
      </c>
      <c r="E296" s="53">
        <f>'Banco de Dados'!$O$13/'Banco de Dados'!BS13</f>
        <v>0.74387608069164268</v>
      </c>
      <c r="F296" s="223" t="s">
        <v>309</v>
      </c>
      <c r="G296" s="223"/>
      <c r="H296" s="51">
        <f>(_xlfn.XLOOKUP('Banco de Dados'!$B$99,C298:C327,D298:D327," "))/(_xlfn.XLOOKUP('Banco de Dados'!$B$97,C298:C327,D298:D327))</f>
        <v>0.13490735576625149</v>
      </c>
    </row>
    <row r="297" spans="1:8" x14ac:dyDescent="0.25">
      <c r="A297" s="107" t="s">
        <v>1</v>
      </c>
      <c r="B297" s="107" t="s">
        <v>0</v>
      </c>
      <c r="C297" s="107" t="s">
        <v>212</v>
      </c>
      <c r="D297" s="107" t="s">
        <v>209</v>
      </c>
      <c r="E297" s="107" t="s">
        <v>213</v>
      </c>
      <c r="F297" s="76" t="s">
        <v>219</v>
      </c>
      <c r="G297" s="54" t="s">
        <v>140</v>
      </c>
      <c r="H297" s="54" t="s">
        <v>66</v>
      </c>
    </row>
    <row r="298" spans="1:8" x14ac:dyDescent="0.25">
      <c r="A298" s="28" t="str">
        <f>_xlfn.XLOOKUP(P!C280,'Banco de Dados'!$B$3:$B$274,'Banco de Dados'!$K$3:$K$274,"")</f>
        <v>Si</v>
      </c>
      <c r="B298" s="2" cm="1">
        <f t="array" ref="B298:E328">Dados!BO5:BR35</f>
        <v>14</v>
      </c>
      <c r="C298" s="2">
        <v>1740</v>
      </c>
      <c r="D298" s="2">
        <v>7268</v>
      </c>
      <c r="E298" s="2">
        <v>113</v>
      </c>
      <c r="F298" s="32">
        <f>(E298*100)/D298</f>
        <v>1.5547605943863512</v>
      </c>
      <c r="G298" s="3">
        <f t="shared" ref="G298:H325" si="23">D298*$E$296</f>
        <v>5406.4913544668589</v>
      </c>
      <c r="H298" s="3">
        <f t="shared" si="23"/>
        <v>84.057997118155626</v>
      </c>
    </row>
    <row r="299" spans="1:8" x14ac:dyDescent="0.25">
      <c r="A299" s="28" t="str">
        <f>_xlfn.XLOOKUP(P!C281,'Banco de Dados'!$B$3:$B$274,'Banco de Dados'!$K$3:$K$274,"")</f>
        <v>P</v>
      </c>
      <c r="B299" s="2">
        <v>15</v>
      </c>
      <c r="C299" s="2">
        <v>2013</v>
      </c>
      <c r="D299" s="2">
        <v>1144</v>
      </c>
      <c r="E299" s="2">
        <v>83</v>
      </c>
      <c r="F299" s="32">
        <f t="shared" ref="F299:F328" si="24">(E299*100)/D299</f>
        <v>7.255244755244755</v>
      </c>
      <c r="G299" s="3">
        <f t="shared" si="23"/>
        <v>850.99423631123921</v>
      </c>
      <c r="H299" s="3">
        <f t="shared" si="23"/>
        <v>61.741714697406344</v>
      </c>
    </row>
    <row r="300" spans="1:8" x14ac:dyDescent="0.25">
      <c r="A300" s="28" t="str">
        <f>_xlfn.XLOOKUP(P!C282,'Banco de Dados'!$B$3:$B$274,'Banco de Dados'!$K$3:$K$274,"")</f>
        <v>S</v>
      </c>
      <c r="B300" s="2">
        <v>16</v>
      </c>
      <c r="C300" s="2">
        <v>2307</v>
      </c>
      <c r="D300" s="2">
        <v>4134</v>
      </c>
      <c r="E300" s="2">
        <v>108</v>
      </c>
      <c r="F300" s="32">
        <f t="shared" si="24"/>
        <v>2.6124818577648767</v>
      </c>
      <c r="G300" s="3">
        <f t="shared" si="23"/>
        <v>3075.1837175792507</v>
      </c>
      <c r="H300" s="3">
        <f t="shared" si="23"/>
        <v>80.338616714697409</v>
      </c>
    </row>
    <row r="301" spans="1:8" x14ac:dyDescent="0.25">
      <c r="A301" s="28" t="str">
        <f>_xlfn.XLOOKUP(P!C283,'Banco de Dados'!$B$3:$B$274,'Banco de Dados'!$K$3:$K$274,"")</f>
        <v>Cl</v>
      </c>
      <c r="B301" s="2">
        <v>17</v>
      </c>
      <c r="C301" s="2">
        <v>2622</v>
      </c>
      <c r="D301" s="2">
        <v>12390</v>
      </c>
      <c r="E301" s="2">
        <v>180</v>
      </c>
      <c r="F301" s="32">
        <f t="shared" si="24"/>
        <v>1.4527845036319613</v>
      </c>
      <c r="G301" s="3">
        <f t="shared" si="23"/>
        <v>9216.6246397694522</v>
      </c>
      <c r="H301" s="3">
        <f t="shared" si="23"/>
        <v>133.89769452449568</v>
      </c>
    </row>
    <row r="302" spans="1:8" x14ac:dyDescent="0.25">
      <c r="A302" s="28" t="str">
        <f>_xlfn.XLOOKUP(P!C284,'Banco de Dados'!$B$3:$B$274,'Banco de Dados'!$K$3:$K$274,"")</f>
        <v>Ar</v>
      </c>
      <c r="B302" s="2">
        <v>18</v>
      </c>
      <c r="C302" s="2">
        <v>2957</v>
      </c>
      <c r="D302" s="2">
        <v>5552</v>
      </c>
      <c r="E302" s="2">
        <v>194</v>
      </c>
      <c r="F302" s="32">
        <f t="shared" si="24"/>
        <v>3.494236311239193</v>
      </c>
      <c r="G302" s="3">
        <f t="shared" si="23"/>
        <v>4130</v>
      </c>
      <c r="H302" s="3">
        <f t="shared" si="23"/>
        <v>144.31195965417868</v>
      </c>
    </row>
    <row r="303" spans="1:8" x14ac:dyDescent="0.25">
      <c r="A303" s="28" t="str">
        <f>_xlfn.XLOOKUP(P!C285,'Banco de Dados'!$B$3:$B$274,'Banco de Dados'!$K$3:$K$274,"")</f>
        <v>K</v>
      </c>
      <c r="B303" s="2">
        <v>19</v>
      </c>
      <c r="C303" s="2">
        <v>3313</v>
      </c>
      <c r="D303" s="2">
        <v>76728</v>
      </c>
      <c r="E303" s="2">
        <v>302</v>
      </c>
      <c r="F303" s="32">
        <f t="shared" si="24"/>
        <v>0.39359816494630384</v>
      </c>
      <c r="G303" s="3">
        <f t="shared" si="23"/>
        <v>57076.12391930836</v>
      </c>
      <c r="H303" s="3">
        <f t="shared" si="23"/>
        <v>224.6505763688761</v>
      </c>
    </row>
    <row r="304" spans="1:8" x14ac:dyDescent="0.25">
      <c r="A304" s="28" t="str">
        <f>_xlfn.XLOOKUP(P!C286,'Banco de Dados'!$B$3:$B$274,'Banco de Dados'!$K$3:$K$274,"")</f>
        <v>Ca</v>
      </c>
      <c r="B304" s="2">
        <v>20</v>
      </c>
      <c r="C304" s="2">
        <v>3691</v>
      </c>
      <c r="D304" s="2">
        <v>17562</v>
      </c>
      <c r="E304" s="2">
        <v>179</v>
      </c>
      <c r="F304" s="32">
        <f t="shared" si="24"/>
        <v>1.0192460995330828</v>
      </c>
      <c r="G304" s="3">
        <f t="shared" si="23"/>
        <v>13063.95172910663</v>
      </c>
      <c r="H304" s="3">
        <f t="shared" si="23"/>
        <v>133.15381844380403</v>
      </c>
    </row>
    <row r="305" spans="1:8" x14ac:dyDescent="0.25">
      <c r="A305" s="28" t="str">
        <f>_xlfn.XLOOKUP(P!C287,'Banco de Dados'!$B$3:$B$274,'Banco de Dados'!$K$3:$K$274,"")</f>
        <v>Ti</v>
      </c>
      <c r="B305" s="2">
        <v>22</v>
      </c>
      <c r="C305" s="2">
        <v>4509</v>
      </c>
      <c r="D305" s="2">
        <v>14440</v>
      </c>
      <c r="E305" s="2">
        <v>162</v>
      </c>
      <c r="F305" s="32">
        <f t="shared" si="24"/>
        <v>1.1218836565096952</v>
      </c>
      <c r="G305" s="3">
        <f t="shared" si="23"/>
        <v>10741.57060518732</v>
      </c>
      <c r="H305" s="3">
        <f t="shared" si="23"/>
        <v>120.50792507204612</v>
      </c>
    </row>
    <row r="306" spans="1:8" x14ac:dyDescent="0.25">
      <c r="A306" s="28" t="str">
        <f>_xlfn.XLOOKUP(P!C288,'Banco de Dados'!$B$3:$B$274,'Banco de Dados'!$K$3:$K$274,"")</f>
        <v>Cr</v>
      </c>
      <c r="B306" s="2">
        <v>24</v>
      </c>
      <c r="C306" s="2">
        <v>5412</v>
      </c>
      <c r="D306" s="2">
        <v>4493</v>
      </c>
      <c r="E306" s="2">
        <v>144</v>
      </c>
      <c r="F306" s="32">
        <f t="shared" si="24"/>
        <v>3.2049855330514134</v>
      </c>
      <c r="G306" s="3">
        <f t="shared" si="23"/>
        <v>3342.2352305475506</v>
      </c>
      <c r="H306" s="3">
        <f t="shared" si="23"/>
        <v>107.11815561959655</v>
      </c>
    </row>
    <row r="307" spans="1:8" x14ac:dyDescent="0.25">
      <c r="A307" s="28" t="str">
        <f>_xlfn.XLOOKUP(P!C289,'Banco de Dados'!$B$3:$B$274,'Banco de Dados'!$K$3:$K$274,"")</f>
        <v>Mn</v>
      </c>
      <c r="B307" s="2">
        <v>25</v>
      </c>
      <c r="C307" s="2">
        <v>5895</v>
      </c>
      <c r="D307" s="2">
        <v>6239</v>
      </c>
      <c r="E307" s="2">
        <v>163</v>
      </c>
      <c r="F307" s="32">
        <f t="shared" si="24"/>
        <v>2.6125981727841001</v>
      </c>
      <c r="G307" s="3">
        <f t="shared" si="23"/>
        <v>4641.0428674351588</v>
      </c>
      <c r="H307" s="3">
        <f t="shared" si="23"/>
        <v>121.25180115273776</v>
      </c>
    </row>
    <row r="308" spans="1:8" x14ac:dyDescent="0.25">
      <c r="A308" s="28" t="str">
        <f>_xlfn.XLOOKUP(P!C290,'Banco de Dados'!$B$3:$B$274,'Banco de Dados'!$K$3:$K$274,"")</f>
        <v>Fe</v>
      </c>
      <c r="B308" s="2">
        <v>26</v>
      </c>
      <c r="C308" s="2">
        <v>6399</v>
      </c>
      <c r="D308" s="2">
        <v>301647</v>
      </c>
      <c r="E308" s="2">
        <v>543</v>
      </c>
      <c r="F308" s="32">
        <f t="shared" si="24"/>
        <v>0.1800117355717113</v>
      </c>
      <c r="G308" s="3">
        <f t="shared" si="23"/>
        <v>224387.98811239193</v>
      </c>
      <c r="H308" s="3">
        <f t="shared" si="23"/>
        <v>403.92471181556198</v>
      </c>
    </row>
    <row r="309" spans="1:8" x14ac:dyDescent="0.25">
      <c r="A309" s="28" t="str">
        <f>_xlfn.XLOOKUP(P!C291,'Banco de Dados'!$B$3:$B$274,'Banco de Dados'!$K$3:$K$274,"")</f>
        <v>Ni</v>
      </c>
      <c r="B309" s="2">
        <v>28</v>
      </c>
      <c r="C309" s="2">
        <v>7472</v>
      </c>
      <c r="D309" s="2">
        <v>2181</v>
      </c>
      <c r="E309" s="2">
        <v>233</v>
      </c>
      <c r="F309" s="32">
        <f t="shared" si="24"/>
        <v>10.68317285648785</v>
      </c>
      <c r="G309" s="3">
        <f t="shared" si="23"/>
        <v>1622.3937319884726</v>
      </c>
      <c r="H309" s="3">
        <f t="shared" si="23"/>
        <v>173.32312680115274</v>
      </c>
    </row>
    <row r="310" spans="1:8" x14ac:dyDescent="0.25">
      <c r="A310" s="28" t="str">
        <f>_xlfn.XLOOKUP(P!C292,'Banco de Dados'!$B$3:$B$274,'Banco de Dados'!$K$3:$K$274,"")</f>
        <v>Cu</v>
      </c>
      <c r="B310" s="2">
        <v>29</v>
      </c>
      <c r="C310" s="2">
        <v>8041</v>
      </c>
      <c r="D310" s="2">
        <v>1803</v>
      </c>
      <c r="E310" s="2">
        <v>239</v>
      </c>
      <c r="F310" s="32">
        <f t="shared" si="24"/>
        <v>13.255684969495286</v>
      </c>
      <c r="G310" s="3">
        <f t="shared" si="23"/>
        <v>1341.2085734870318</v>
      </c>
      <c r="H310" s="3">
        <f t="shared" si="23"/>
        <v>177.78638328530261</v>
      </c>
    </row>
    <row r="311" spans="1:8" x14ac:dyDescent="0.25">
      <c r="A311" s="28" t="str">
        <f>_xlfn.XLOOKUP(P!C293,'Banco de Dados'!$B$3:$B$274,'Banco de Dados'!$K$3:$K$274,"")</f>
        <v>Zn</v>
      </c>
      <c r="B311" s="2">
        <v>30</v>
      </c>
      <c r="C311" s="2">
        <v>8631</v>
      </c>
      <c r="D311" s="2">
        <v>1511</v>
      </c>
      <c r="E311" s="2">
        <v>239</v>
      </c>
      <c r="F311" s="32">
        <f t="shared" si="24"/>
        <v>15.817339510258106</v>
      </c>
      <c r="G311" s="3">
        <f t="shared" si="23"/>
        <v>1123.9967579250722</v>
      </c>
      <c r="H311" s="3">
        <f t="shared" si="23"/>
        <v>177.78638328530261</v>
      </c>
    </row>
    <row r="312" spans="1:8" x14ac:dyDescent="0.25">
      <c r="A312" s="28" t="str">
        <f>_xlfn.XLOOKUP(P!C294,'Banco de Dados'!$B$3:$B$274,'Banco de Dados'!$K$3:$K$274,"")</f>
        <v>Rh</v>
      </c>
      <c r="B312" s="2">
        <v>45</v>
      </c>
      <c r="C312" s="2">
        <v>20167</v>
      </c>
      <c r="D312" s="2">
        <v>2177</v>
      </c>
      <c r="E312" s="2">
        <v>138</v>
      </c>
      <c r="F312" s="32">
        <f t="shared" si="24"/>
        <v>6.3389986219568213</v>
      </c>
      <c r="G312" s="3">
        <f t="shared" si="23"/>
        <v>1619.4182276657061</v>
      </c>
      <c r="H312" s="3">
        <f t="shared" si="23"/>
        <v>102.65489913544668</v>
      </c>
    </row>
    <row r="313" spans="1:8" x14ac:dyDescent="0.25">
      <c r="A313" s="28" t="str">
        <f>_xlfn.XLOOKUP(P!C295,'Banco de Dados'!$B$3:$B$274,'Banco de Dados'!$K$3:$K$274,"")</f>
        <v>Rh</v>
      </c>
      <c r="B313" s="2">
        <v>45</v>
      </c>
      <c r="C313" s="2">
        <v>2696</v>
      </c>
      <c r="D313" s="2">
        <v>16137</v>
      </c>
      <c r="E313" s="2">
        <v>150</v>
      </c>
      <c r="F313" s="32">
        <f t="shared" si="24"/>
        <v>0.92954080684142038</v>
      </c>
      <c r="G313" s="3">
        <f t="shared" si="23"/>
        <v>12003.928314121038</v>
      </c>
      <c r="H313" s="3">
        <f t="shared" si="23"/>
        <v>111.5814121037464</v>
      </c>
    </row>
    <row r="314" spans="1:8" x14ac:dyDescent="0.25">
      <c r="A314" s="28" t="str">
        <f>_xlfn.XLOOKUP(P!C296,'Banco de Dados'!$B$3:$B$274,'Banco de Dados'!$K$3:$K$274,"")</f>
        <v/>
      </c>
      <c r="B314" s="2">
        <v>0</v>
      </c>
      <c r="C314" s="2">
        <v>0</v>
      </c>
      <c r="D314" s="2">
        <v>0</v>
      </c>
      <c r="E314" s="2">
        <v>0</v>
      </c>
      <c r="F314" s="32" t="e">
        <f t="shared" si="24"/>
        <v>#DIV/0!</v>
      </c>
      <c r="G314" s="3">
        <f t="shared" si="23"/>
        <v>0</v>
      </c>
      <c r="H314" s="3">
        <f t="shared" si="23"/>
        <v>0</v>
      </c>
    </row>
    <row r="315" spans="1:8" x14ac:dyDescent="0.25">
      <c r="A315" s="28" t="str">
        <f>_xlfn.XLOOKUP(P!C297,'Banco de Dados'!$B$3:$B$274,'Banco de Dados'!$K$3:$K$274,"")</f>
        <v/>
      </c>
      <c r="B315" s="2">
        <v>0</v>
      </c>
      <c r="C315" s="2">
        <v>0</v>
      </c>
      <c r="D315" s="2">
        <v>0</v>
      </c>
      <c r="E315" s="2">
        <v>0</v>
      </c>
      <c r="F315" s="32" t="e">
        <f t="shared" si="24"/>
        <v>#DIV/0!</v>
      </c>
      <c r="G315" s="3">
        <f t="shared" si="23"/>
        <v>0</v>
      </c>
      <c r="H315" s="3">
        <f t="shared" si="23"/>
        <v>0</v>
      </c>
    </row>
    <row r="316" spans="1:8" x14ac:dyDescent="0.25">
      <c r="A316" s="28" t="str">
        <f>_xlfn.XLOOKUP(P!C298,'Banco de Dados'!$B$3:$B$274,'Banco de Dados'!$K$3:$K$274,"")</f>
        <v/>
      </c>
      <c r="B316" s="2">
        <v>0</v>
      </c>
      <c r="C316" s="2">
        <v>0</v>
      </c>
      <c r="D316" s="2">
        <v>0</v>
      </c>
      <c r="E316" s="2">
        <v>0</v>
      </c>
      <c r="F316" s="32" t="e">
        <f t="shared" si="24"/>
        <v>#DIV/0!</v>
      </c>
      <c r="G316" s="3">
        <f t="shared" si="23"/>
        <v>0</v>
      </c>
      <c r="H316" s="3">
        <f t="shared" si="23"/>
        <v>0</v>
      </c>
    </row>
    <row r="317" spans="1:8" x14ac:dyDescent="0.25">
      <c r="A317" s="28" t="str">
        <f>_xlfn.XLOOKUP(P!C299,'Banco de Dados'!$B$3:$B$274,'Banco de Dados'!$K$3:$K$274,"")</f>
        <v/>
      </c>
      <c r="B317" s="2">
        <v>0</v>
      </c>
      <c r="C317" s="2">
        <v>0</v>
      </c>
      <c r="D317" s="2">
        <v>0</v>
      </c>
      <c r="E317" s="2">
        <v>0</v>
      </c>
      <c r="F317" s="32" t="e">
        <f t="shared" si="24"/>
        <v>#DIV/0!</v>
      </c>
      <c r="G317" s="3">
        <f t="shared" si="23"/>
        <v>0</v>
      </c>
      <c r="H317" s="3">
        <f t="shared" si="23"/>
        <v>0</v>
      </c>
    </row>
    <row r="318" spans="1:8" x14ac:dyDescent="0.25">
      <c r="A318" s="28" t="str">
        <f>_xlfn.XLOOKUP(P!C300,'Banco de Dados'!$B$3:$B$274,'Banco de Dados'!$K$3:$K$274,"")</f>
        <v/>
      </c>
      <c r="B318" s="2">
        <v>0</v>
      </c>
      <c r="C318" s="2">
        <v>0</v>
      </c>
      <c r="D318" s="2">
        <v>0</v>
      </c>
      <c r="E318" s="17">
        <v>0</v>
      </c>
      <c r="F318" s="32" t="e">
        <f t="shared" si="24"/>
        <v>#DIV/0!</v>
      </c>
      <c r="G318" s="3">
        <f t="shared" si="23"/>
        <v>0</v>
      </c>
      <c r="H318" s="3">
        <f t="shared" si="23"/>
        <v>0</v>
      </c>
    </row>
    <row r="319" spans="1:8" x14ac:dyDescent="0.25">
      <c r="A319" s="28" t="str">
        <f>_xlfn.XLOOKUP(P!C301,'Banco de Dados'!$B$3:$B$274,'Banco de Dados'!$K$3:$K$274,"")</f>
        <v/>
      </c>
      <c r="B319" s="2">
        <v>0</v>
      </c>
      <c r="C319" s="2">
        <v>0</v>
      </c>
      <c r="D319" s="2">
        <v>0</v>
      </c>
      <c r="E319" s="2">
        <v>0</v>
      </c>
      <c r="F319" s="32" t="e">
        <f t="shared" si="24"/>
        <v>#DIV/0!</v>
      </c>
      <c r="G319" s="3">
        <f t="shared" si="23"/>
        <v>0</v>
      </c>
      <c r="H319" s="3">
        <f t="shared" si="23"/>
        <v>0</v>
      </c>
    </row>
    <row r="320" spans="1:8" x14ac:dyDescent="0.25">
      <c r="A320" s="28" t="str">
        <f>_xlfn.XLOOKUP(P!C302,'Banco de Dados'!$B$3:$B$274,'Banco de Dados'!$K$3:$K$274,"")</f>
        <v/>
      </c>
      <c r="B320" s="2">
        <v>0</v>
      </c>
      <c r="C320" s="2">
        <v>0</v>
      </c>
      <c r="D320" s="2">
        <v>0</v>
      </c>
      <c r="E320" s="2">
        <v>0</v>
      </c>
      <c r="F320" s="32" t="e">
        <f t="shared" si="24"/>
        <v>#DIV/0!</v>
      </c>
      <c r="G320" s="3">
        <f t="shared" si="23"/>
        <v>0</v>
      </c>
      <c r="H320" s="3">
        <f t="shared" si="23"/>
        <v>0</v>
      </c>
    </row>
    <row r="321" spans="1:8" x14ac:dyDescent="0.25">
      <c r="A321" s="28" t="str">
        <f>_xlfn.XLOOKUP(P!C303,'Banco de Dados'!$B$3:$B$274,'Banco de Dados'!$K$3:$K$274,"")</f>
        <v/>
      </c>
      <c r="B321" s="2">
        <v>0</v>
      </c>
      <c r="C321" s="2">
        <v>0</v>
      </c>
      <c r="D321" s="2">
        <v>0</v>
      </c>
      <c r="E321" s="2">
        <v>0</v>
      </c>
      <c r="F321" s="32" t="e">
        <f t="shared" si="24"/>
        <v>#DIV/0!</v>
      </c>
      <c r="G321" s="3">
        <f t="shared" si="23"/>
        <v>0</v>
      </c>
      <c r="H321" s="3">
        <f t="shared" si="23"/>
        <v>0</v>
      </c>
    </row>
    <row r="322" spans="1:8" x14ac:dyDescent="0.25">
      <c r="A322" s="28" t="str">
        <f>_xlfn.XLOOKUP(P!C304,'Banco de Dados'!$B$3:$B$274,'Banco de Dados'!$K$3:$K$274,"")</f>
        <v/>
      </c>
      <c r="B322" s="2">
        <v>0</v>
      </c>
      <c r="C322" s="2">
        <v>0</v>
      </c>
      <c r="D322" s="2">
        <v>0</v>
      </c>
      <c r="E322" s="2">
        <v>0</v>
      </c>
      <c r="F322" s="32" t="e">
        <f t="shared" si="24"/>
        <v>#DIV/0!</v>
      </c>
      <c r="G322" s="3">
        <f t="shared" si="23"/>
        <v>0</v>
      </c>
      <c r="H322" s="3">
        <f t="shared" si="23"/>
        <v>0</v>
      </c>
    </row>
    <row r="323" spans="1:8" x14ac:dyDescent="0.25">
      <c r="A323" s="28" t="str">
        <f>_xlfn.XLOOKUP(P!C305,'Banco de Dados'!$B$3:$B$274,'Banco de Dados'!$K$3:$K$274,"")</f>
        <v/>
      </c>
      <c r="B323" s="2">
        <v>0</v>
      </c>
      <c r="C323" s="2">
        <v>0</v>
      </c>
      <c r="D323" s="2">
        <v>0</v>
      </c>
      <c r="E323" s="2">
        <v>0</v>
      </c>
      <c r="F323" s="32" t="e">
        <f t="shared" si="24"/>
        <v>#DIV/0!</v>
      </c>
      <c r="G323" s="3">
        <f t="shared" si="23"/>
        <v>0</v>
      </c>
      <c r="H323" s="3">
        <f t="shared" si="23"/>
        <v>0</v>
      </c>
    </row>
    <row r="324" spans="1:8" x14ac:dyDescent="0.25">
      <c r="A324" s="28" t="str">
        <f>_xlfn.XLOOKUP(P!C306,'Banco de Dados'!$B$3:$B$274,'Banco de Dados'!$K$3:$K$274,"")</f>
        <v/>
      </c>
      <c r="B324" s="2">
        <v>0</v>
      </c>
      <c r="C324" s="2">
        <v>0</v>
      </c>
      <c r="D324" s="2">
        <v>0</v>
      </c>
      <c r="E324" s="2">
        <v>0</v>
      </c>
      <c r="F324" s="32" t="e">
        <f t="shared" si="24"/>
        <v>#DIV/0!</v>
      </c>
      <c r="G324" s="3">
        <f t="shared" si="23"/>
        <v>0</v>
      </c>
      <c r="H324" s="3">
        <f t="shared" si="23"/>
        <v>0</v>
      </c>
    </row>
    <row r="325" spans="1:8" x14ac:dyDescent="0.25">
      <c r="A325" s="28" t="str">
        <f>_xlfn.XLOOKUP(P!C307,'Banco de Dados'!$B$3:$B$274,'Banco de Dados'!$K$3:$K$274,"")</f>
        <v/>
      </c>
      <c r="B325" s="2">
        <v>0</v>
      </c>
      <c r="C325" s="2">
        <v>0</v>
      </c>
      <c r="D325" s="2">
        <v>0</v>
      </c>
      <c r="E325" s="2">
        <v>0</v>
      </c>
      <c r="F325" s="32" t="e">
        <f t="shared" si="24"/>
        <v>#DIV/0!</v>
      </c>
      <c r="G325" s="3">
        <f t="shared" si="23"/>
        <v>0</v>
      </c>
      <c r="H325" s="3">
        <f t="shared" si="23"/>
        <v>0</v>
      </c>
    </row>
    <row r="326" spans="1:8" x14ac:dyDescent="0.25">
      <c r="A326" s="28" t="str">
        <f>_xlfn.XLOOKUP(P!C308,'Banco de Dados'!$B$3:$B$274,'Banco de Dados'!$K$3:$K$274,"")</f>
        <v/>
      </c>
      <c r="B326" s="2">
        <v>0</v>
      </c>
      <c r="C326" s="2">
        <v>0</v>
      </c>
      <c r="D326" s="2">
        <v>0</v>
      </c>
      <c r="E326" s="2">
        <v>0</v>
      </c>
      <c r="F326" s="32" t="e">
        <f t="shared" si="24"/>
        <v>#DIV/0!</v>
      </c>
      <c r="G326" s="3">
        <f t="shared" ref="G326:H328" si="25">D326*$E$296</f>
        <v>0</v>
      </c>
      <c r="H326" s="3">
        <f t="shared" si="25"/>
        <v>0</v>
      </c>
    </row>
    <row r="327" spans="1:8" x14ac:dyDescent="0.25">
      <c r="A327" s="28" t="str">
        <f>_xlfn.XLOOKUP(P!C309,'Banco de Dados'!$B$3:$B$274,'Banco de Dados'!$K$3:$K$274,"")</f>
        <v/>
      </c>
      <c r="B327" s="2">
        <v>0</v>
      </c>
      <c r="C327" s="2">
        <v>0</v>
      </c>
      <c r="D327" s="2">
        <v>0</v>
      </c>
      <c r="E327" s="2">
        <v>0</v>
      </c>
      <c r="F327" s="32" t="e">
        <f t="shared" si="24"/>
        <v>#DIV/0!</v>
      </c>
      <c r="G327" s="3">
        <f t="shared" si="25"/>
        <v>0</v>
      </c>
      <c r="H327" s="3">
        <f t="shared" si="25"/>
        <v>0</v>
      </c>
    </row>
    <row r="328" spans="1:8" x14ac:dyDescent="0.25">
      <c r="A328" s="28" t="str">
        <f>_xlfn.XLOOKUP(P!C310,'Banco de Dados'!$B$3:$B$274,'Banco de Dados'!$K$3:$K$274,"")</f>
        <v/>
      </c>
      <c r="B328" s="2">
        <v>0</v>
      </c>
      <c r="C328" s="2">
        <v>0</v>
      </c>
      <c r="D328" s="2">
        <v>0</v>
      </c>
      <c r="E328" s="2">
        <v>0</v>
      </c>
      <c r="F328" s="32" t="e">
        <f t="shared" si="24"/>
        <v>#DIV/0!</v>
      </c>
      <c r="G328" s="3">
        <f t="shared" si="25"/>
        <v>0</v>
      </c>
      <c r="H328" s="3">
        <f t="shared" si="25"/>
        <v>0</v>
      </c>
    </row>
    <row r="329" spans="1:8" x14ac:dyDescent="0.25">
      <c r="A329" s="21"/>
      <c r="B329" s="21"/>
      <c r="C329" s="21"/>
      <c r="D329" s="21"/>
      <c r="E329" s="21"/>
      <c r="F329" s="77"/>
      <c r="G329" s="21"/>
      <c r="H329" s="21"/>
    </row>
    <row r="330" spans="1:8" ht="15.75" x14ac:dyDescent="0.25">
      <c r="A330" s="36" t="str">
        <f>'Nome das Amostras'!A13</f>
        <v>ak</v>
      </c>
      <c r="B330" s="164" t="str">
        <f>VLOOKUP(A330,'Nome das Amostras'!$A$3:$D$28,2,FALSE)</f>
        <v>R10</v>
      </c>
      <c r="C330" s="164"/>
      <c r="D330" s="51" t="s">
        <v>65</v>
      </c>
      <c r="E330" s="52">
        <f>'Banco de Dados'!$O$13/'Banco de Dados'!BZ13</f>
        <v>0.806640625</v>
      </c>
      <c r="F330" s="223" t="s">
        <v>309</v>
      </c>
      <c r="G330" s="223"/>
      <c r="H330" s="51">
        <f>(_xlfn.XLOOKUP('Banco de Dados'!$B$99,C332:C361,D332:D361," "))/(_xlfn.XLOOKUP('Banco de Dados'!$B$97,C332:C361,D332:D361))</f>
        <v>0.10027472527472528</v>
      </c>
    </row>
    <row r="331" spans="1:8" x14ac:dyDescent="0.25">
      <c r="A331" s="107" t="s">
        <v>1</v>
      </c>
      <c r="B331" s="107" t="s">
        <v>0</v>
      </c>
      <c r="C331" s="107" t="s">
        <v>212</v>
      </c>
      <c r="D331" s="107" t="s">
        <v>209</v>
      </c>
      <c r="E331" s="107" t="s">
        <v>213</v>
      </c>
      <c r="F331" s="76" t="s">
        <v>219</v>
      </c>
      <c r="G331" s="54" t="s">
        <v>140</v>
      </c>
      <c r="H331" s="54" t="s">
        <v>66</v>
      </c>
    </row>
    <row r="332" spans="1:8" x14ac:dyDescent="0.25">
      <c r="A332" s="28" t="str">
        <f>_xlfn.XLOOKUP(P!C314,'Banco de Dados'!$B$3:$B$274,'Banco de Dados'!$K$3:$K$274,"")</f>
        <v>Si</v>
      </c>
      <c r="B332" s="2" cm="1">
        <f t="array" ref="B332:E362">Dados!BV5:BY35</f>
        <v>14</v>
      </c>
      <c r="C332" s="2">
        <v>1740</v>
      </c>
      <c r="D332" s="2">
        <v>5318</v>
      </c>
      <c r="E332" s="2">
        <v>97</v>
      </c>
      <c r="F332" s="32">
        <f>(E332*100)/D332</f>
        <v>1.8239939827002634</v>
      </c>
      <c r="G332" s="3">
        <f t="shared" ref="G332:H359" si="26">D332*$E$330</f>
        <v>4289.71484375</v>
      </c>
      <c r="H332" s="3">
        <f t="shared" si="26"/>
        <v>78.244140625</v>
      </c>
    </row>
    <row r="333" spans="1:8" x14ac:dyDescent="0.25">
      <c r="A333" s="28" t="str">
        <f>_xlfn.XLOOKUP(P!C315,'Banco de Dados'!$B$3:$B$274,'Banco de Dados'!$K$3:$K$274,"")</f>
        <v>P</v>
      </c>
      <c r="B333" s="2">
        <v>15</v>
      </c>
      <c r="C333" s="2">
        <v>2013</v>
      </c>
      <c r="D333" s="2">
        <v>1154</v>
      </c>
      <c r="E333" s="2">
        <v>80</v>
      </c>
      <c r="F333" s="32">
        <f t="shared" ref="F333:F362" si="27">(E333*100)/D333</f>
        <v>6.9324090121317159</v>
      </c>
      <c r="G333" s="3">
        <f t="shared" si="26"/>
        <v>930.86328125</v>
      </c>
      <c r="H333" s="3">
        <f t="shared" si="26"/>
        <v>64.53125</v>
      </c>
    </row>
    <row r="334" spans="1:8" x14ac:dyDescent="0.25">
      <c r="A334" s="28" t="str">
        <f>_xlfn.XLOOKUP(P!C316,'Banco de Dados'!$B$3:$B$274,'Banco de Dados'!$K$3:$K$274,"")</f>
        <v>S</v>
      </c>
      <c r="B334" s="2">
        <v>16</v>
      </c>
      <c r="C334" s="2">
        <v>2307</v>
      </c>
      <c r="D334" s="2">
        <v>4221</v>
      </c>
      <c r="E334" s="2">
        <v>106</v>
      </c>
      <c r="F334" s="32">
        <f t="shared" si="27"/>
        <v>2.5112532575219144</v>
      </c>
      <c r="G334" s="3">
        <f t="shared" si="26"/>
        <v>3404.830078125</v>
      </c>
      <c r="H334" s="3">
        <f t="shared" si="26"/>
        <v>85.50390625</v>
      </c>
    </row>
    <row r="335" spans="1:8" x14ac:dyDescent="0.25">
      <c r="A335" s="28" t="str">
        <f>_xlfn.XLOOKUP(P!C317,'Banco de Dados'!$B$3:$B$274,'Banco de Dados'!$K$3:$K$274,"")</f>
        <v>Cl</v>
      </c>
      <c r="B335" s="2">
        <v>17</v>
      </c>
      <c r="C335" s="2">
        <v>2622</v>
      </c>
      <c r="D335" s="2">
        <v>8981</v>
      </c>
      <c r="E335" s="2">
        <v>165</v>
      </c>
      <c r="F335" s="32">
        <f t="shared" si="27"/>
        <v>1.8372118917715177</v>
      </c>
      <c r="G335" s="3">
        <f t="shared" si="26"/>
        <v>7244.439453125</v>
      </c>
      <c r="H335" s="3">
        <f t="shared" si="26"/>
        <v>133.095703125</v>
      </c>
    </row>
    <row r="336" spans="1:8" x14ac:dyDescent="0.25">
      <c r="A336" s="28" t="str">
        <f>_xlfn.XLOOKUP(P!C318,'Banco de Dados'!$B$3:$B$274,'Banco de Dados'!$K$3:$K$274,"")</f>
        <v>Ar</v>
      </c>
      <c r="B336" s="2">
        <v>18</v>
      </c>
      <c r="C336" s="2">
        <v>2957</v>
      </c>
      <c r="D336" s="2">
        <v>5120</v>
      </c>
      <c r="E336" s="2">
        <v>192</v>
      </c>
      <c r="F336" s="32">
        <f t="shared" si="27"/>
        <v>3.75</v>
      </c>
      <c r="G336" s="3">
        <f t="shared" si="26"/>
        <v>4130</v>
      </c>
      <c r="H336" s="3">
        <f t="shared" si="26"/>
        <v>154.875</v>
      </c>
    </row>
    <row r="337" spans="1:8" x14ac:dyDescent="0.25">
      <c r="A337" s="28" t="str">
        <f>_xlfn.XLOOKUP(P!C319,'Banco de Dados'!$B$3:$B$274,'Banco de Dados'!$K$3:$K$274,"")</f>
        <v>K</v>
      </c>
      <c r="B337" s="2">
        <v>19</v>
      </c>
      <c r="C337" s="2">
        <v>3313</v>
      </c>
      <c r="D337" s="2">
        <v>57180</v>
      </c>
      <c r="E337" s="2">
        <v>273</v>
      </c>
      <c r="F337" s="32">
        <f t="shared" si="27"/>
        <v>0.47743966421825812</v>
      </c>
      <c r="G337" s="3">
        <f t="shared" si="26"/>
        <v>46123.7109375</v>
      </c>
      <c r="H337" s="3">
        <f t="shared" si="26"/>
        <v>220.212890625</v>
      </c>
    </row>
    <row r="338" spans="1:8" x14ac:dyDescent="0.25">
      <c r="A338" s="28" t="str">
        <f>_xlfn.XLOOKUP(P!C320,'Banco de Dados'!$B$3:$B$274,'Banco de Dados'!$K$3:$K$274,"")</f>
        <v>Ca</v>
      </c>
      <c r="B338" s="2">
        <v>20</v>
      </c>
      <c r="C338" s="2">
        <v>3691</v>
      </c>
      <c r="D338" s="2">
        <v>24113</v>
      </c>
      <c r="E338" s="2">
        <v>198</v>
      </c>
      <c r="F338" s="32">
        <f t="shared" si="27"/>
        <v>0.82113382822543857</v>
      </c>
      <c r="G338" s="3">
        <f t="shared" si="26"/>
        <v>19450.525390625</v>
      </c>
      <c r="H338" s="3">
        <f t="shared" si="26"/>
        <v>159.71484375</v>
      </c>
    </row>
    <row r="339" spans="1:8" x14ac:dyDescent="0.25">
      <c r="A339" s="28" t="str">
        <f>_xlfn.XLOOKUP(P!C321,'Banco de Dados'!$B$3:$B$274,'Banco de Dados'!$K$3:$K$274,"")</f>
        <v>Ti</v>
      </c>
      <c r="B339" s="2">
        <v>22</v>
      </c>
      <c r="C339" s="2">
        <v>4509</v>
      </c>
      <c r="D339" s="2">
        <v>13847</v>
      </c>
      <c r="E339" s="2">
        <v>163</v>
      </c>
      <c r="F339" s="32">
        <f t="shared" si="27"/>
        <v>1.1771502852603453</v>
      </c>
      <c r="G339" s="3">
        <f t="shared" si="26"/>
        <v>11169.552734375</v>
      </c>
      <c r="H339" s="3">
        <f t="shared" si="26"/>
        <v>131.482421875</v>
      </c>
    </row>
    <row r="340" spans="1:8" x14ac:dyDescent="0.25">
      <c r="A340" s="28" t="str">
        <f>_xlfn.XLOOKUP(P!C322,'Banco de Dados'!$B$3:$B$274,'Banco de Dados'!$K$3:$K$274,"")</f>
        <v>Cr</v>
      </c>
      <c r="B340" s="2">
        <v>24</v>
      </c>
      <c r="C340" s="2">
        <v>5412</v>
      </c>
      <c r="D340" s="2">
        <v>5099</v>
      </c>
      <c r="E340" s="2">
        <v>152</v>
      </c>
      <c r="F340" s="32">
        <f t="shared" si="27"/>
        <v>2.980976662090606</v>
      </c>
      <c r="G340" s="3">
        <f t="shared" si="26"/>
        <v>4113.060546875</v>
      </c>
      <c r="H340" s="3">
        <f t="shared" si="26"/>
        <v>122.609375</v>
      </c>
    </row>
    <row r="341" spans="1:8" x14ac:dyDescent="0.25">
      <c r="A341" s="28" t="str">
        <f>_xlfn.XLOOKUP(P!C323,'Banco de Dados'!$B$3:$B$274,'Banco de Dados'!$K$3:$K$274,"")</f>
        <v>Mn</v>
      </c>
      <c r="B341" s="2">
        <v>25</v>
      </c>
      <c r="C341" s="2">
        <v>5895</v>
      </c>
      <c r="D341" s="2">
        <v>4912</v>
      </c>
      <c r="E341" s="2">
        <v>165</v>
      </c>
      <c r="F341" s="32">
        <f t="shared" si="27"/>
        <v>3.3591205211726383</v>
      </c>
      <c r="G341" s="3">
        <f t="shared" si="26"/>
        <v>3962.21875</v>
      </c>
      <c r="H341" s="3">
        <f t="shared" si="26"/>
        <v>133.095703125</v>
      </c>
    </row>
    <row r="342" spans="1:8" x14ac:dyDescent="0.25">
      <c r="A342" s="28" t="str">
        <f>_xlfn.XLOOKUP(P!C324,'Banco de Dados'!$B$3:$B$274,'Banco de Dados'!$K$3:$K$274,"")</f>
        <v>Fe</v>
      </c>
      <c r="B342" s="2">
        <v>26</v>
      </c>
      <c r="C342" s="2">
        <v>6399</v>
      </c>
      <c r="D342" s="2">
        <v>282641</v>
      </c>
      <c r="E342" s="2">
        <v>530</v>
      </c>
      <c r="F342" s="32">
        <f t="shared" si="27"/>
        <v>0.18751702689984823</v>
      </c>
      <c r="G342" s="3">
        <f t="shared" si="26"/>
        <v>227989.712890625</v>
      </c>
      <c r="H342" s="3">
        <f t="shared" si="26"/>
        <v>427.51953125</v>
      </c>
    </row>
    <row r="343" spans="1:8" x14ac:dyDescent="0.25">
      <c r="A343" s="28" t="str">
        <f>_xlfn.XLOOKUP(P!C325,'Banco de Dados'!$B$3:$B$274,'Banco de Dados'!$K$3:$K$274,"")</f>
        <v>Ni</v>
      </c>
      <c r="B343" s="2">
        <v>28</v>
      </c>
      <c r="C343" s="2">
        <v>7472</v>
      </c>
      <c r="D343" s="2">
        <v>2304</v>
      </c>
      <c r="E343" s="2">
        <v>245</v>
      </c>
      <c r="F343" s="32">
        <f t="shared" si="27"/>
        <v>10.633680555555555</v>
      </c>
      <c r="G343" s="3">
        <f t="shared" si="26"/>
        <v>1858.5</v>
      </c>
      <c r="H343" s="3">
        <f t="shared" si="26"/>
        <v>197.626953125</v>
      </c>
    </row>
    <row r="344" spans="1:8" x14ac:dyDescent="0.25">
      <c r="A344" s="28" t="str">
        <f>_xlfn.XLOOKUP(P!C326,'Banco de Dados'!$B$3:$B$274,'Banco de Dados'!$K$3:$K$274,"")</f>
        <v>Cu</v>
      </c>
      <c r="B344" s="2">
        <v>29</v>
      </c>
      <c r="C344" s="2">
        <v>8041</v>
      </c>
      <c r="D344" s="2">
        <v>738</v>
      </c>
      <c r="E344" s="2">
        <v>250</v>
      </c>
      <c r="F344" s="32">
        <f t="shared" si="27"/>
        <v>33.875338753387531</v>
      </c>
      <c r="G344" s="3">
        <f t="shared" si="26"/>
        <v>595.30078125</v>
      </c>
      <c r="H344" s="3">
        <f t="shared" si="26"/>
        <v>201.66015625</v>
      </c>
    </row>
    <row r="345" spans="1:8" x14ac:dyDescent="0.25">
      <c r="A345" s="28" t="str">
        <f>_xlfn.XLOOKUP(P!C327,'Banco de Dados'!$B$3:$B$274,'Banco de Dados'!$K$3:$K$274,"")</f>
        <v>Zn</v>
      </c>
      <c r="B345" s="2">
        <v>30</v>
      </c>
      <c r="C345" s="2">
        <v>8631</v>
      </c>
      <c r="D345" s="2">
        <v>1119</v>
      </c>
      <c r="E345" s="2">
        <v>247</v>
      </c>
      <c r="F345" s="32">
        <f t="shared" si="27"/>
        <v>22.073279714030384</v>
      </c>
      <c r="G345" s="3">
        <f t="shared" si="26"/>
        <v>902.630859375</v>
      </c>
      <c r="H345" s="3">
        <f t="shared" si="26"/>
        <v>199.240234375</v>
      </c>
    </row>
    <row r="346" spans="1:8" x14ac:dyDescent="0.25">
      <c r="A346" s="28" t="str">
        <f>_xlfn.XLOOKUP(P!C328,'Banco de Dados'!$B$3:$B$274,'Banco de Dados'!$K$3:$K$274,"")</f>
        <v>Rh</v>
      </c>
      <c r="B346" s="2">
        <v>45</v>
      </c>
      <c r="C346" s="2">
        <v>20167</v>
      </c>
      <c r="D346" s="2">
        <v>1752</v>
      </c>
      <c r="E346" s="2">
        <v>141</v>
      </c>
      <c r="F346" s="32">
        <f t="shared" si="27"/>
        <v>8.0479452054794525</v>
      </c>
      <c r="G346" s="3">
        <f t="shared" si="26"/>
        <v>1413.234375</v>
      </c>
      <c r="H346" s="3">
        <f t="shared" si="26"/>
        <v>113.736328125</v>
      </c>
    </row>
    <row r="347" spans="1:8" x14ac:dyDescent="0.25">
      <c r="A347" s="28" t="str">
        <f>_xlfn.XLOOKUP(P!C329,'Banco de Dados'!$B$3:$B$274,'Banco de Dados'!$K$3:$K$274,"")</f>
        <v>Rh</v>
      </c>
      <c r="B347" s="2">
        <v>45</v>
      </c>
      <c r="C347" s="2">
        <v>2696</v>
      </c>
      <c r="D347" s="2">
        <v>17472</v>
      </c>
      <c r="E347" s="2">
        <v>144</v>
      </c>
      <c r="F347" s="32">
        <f t="shared" si="27"/>
        <v>0.82417582417582413</v>
      </c>
      <c r="G347" s="3">
        <f t="shared" si="26"/>
        <v>14093.625</v>
      </c>
      <c r="H347" s="3">
        <f t="shared" si="26"/>
        <v>116.15625</v>
      </c>
    </row>
    <row r="348" spans="1:8" x14ac:dyDescent="0.25">
      <c r="A348" s="28" t="str">
        <f>_xlfn.XLOOKUP(P!C330,'Banco de Dados'!$B$3:$B$274,'Banco de Dados'!$K$3:$K$274,"")</f>
        <v/>
      </c>
      <c r="B348" s="2">
        <v>0</v>
      </c>
      <c r="C348" s="2">
        <v>0</v>
      </c>
      <c r="D348" s="2">
        <v>0</v>
      </c>
      <c r="E348" s="2">
        <v>0</v>
      </c>
      <c r="F348" s="32" t="e">
        <f t="shared" si="27"/>
        <v>#DIV/0!</v>
      </c>
      <c r="G348" s="3">
        <f t="shared" si="26"/>
        <v>0</v>
      </c>
      <c r="H348" s="3">
        <f t="shared" si="26"/>
        <v>0</v>
      </c>
    </row>
    <row r="349" spans="1:8" x14ac:dyDescent="0.25">
      <c r="A349" s="28" t="str">
        <f>_xlfn.XLOOKUP(P!C331,'Banco de Dados'!$B$3:$B$274,'Banco de Dados'!$K$3:$K$274,"")</f>
        <v/>
      </c>
      <c r="B349" s="2">
        <v>0</v>
      </c>
      <c r="C349" s="2">
        <v>0</v>
      </c>
      <c r="D349" s="2">
        <v>0</v>
      </c>
      <c r="E349" s="2">
        <v>0</v>
      </c>
      <c r="F349" s="32" t="e">
        <f t="shared" si="27"/>
        <v>#DIV/0!</v>
      </c>
      <c r="G349" s="3">
        <f t="shared" si="26"/>
        <v>0</v>
      </c>
      <c r="H349" s="3">
        <f t="shared" si="26"/>
        <v>0</v>
      </c>
    </row>
    <row r="350" spans="1:8" x14ac:dyDescent="0.25">
      <c r="A350" s="28" t="str">
        <f>_xlfn.XLOOKUP(P!C332,'Banco de Dados'!$B$3:$B$274,'Banco de Dados'!$K$3:$K$274,"")</f>
        <v/>
      </c>
      <c r="B350" s="2">
        <v>0</v>
      </c>
      <c r="C350" s="2">
        <v>0</v>
      </c>
      <c r="D350" s="2">
        <v>0</v>
      </c>
      <c r="E350" s="2">
        <v>0</v>
      </c>
      <c r="F350" s="32" t="e">
        <f t="shared" si="27"/>
        <v>#DIV/0!</v>
      </c>
      <c r="G350" s="3">
        <f t="shared" si="26"/>
        <v>0</v>
      </c>
      <c r="H350" s="3">
        <f t="shared" si="26"/>
        <v>0</v>
      </c>
    </row>
    <row r="351" spans="1:8" x14ac:dyDescent="0.25">
      <c r="A351" s="28" t="str">
        <f>_xlfn.XLOOKUP(P!C333,'Banco de Dados'!$B$3:$B$274,'Banco de Dados'!$K$3:$K$274,"")</f>
        <v/>
      </c>
      <c r="B351" s="2">
        <v>0</v>
      </c>
      <c r="C351" s="2">
        <v>0</v>
      </c>
      <c r="D351" s="2">
        <v>0</v>
      </c>
      <c r="E351" s="2">
        <v>0</v>
      </c>
      <c r="F351" s="32" t="e">
        <f t="shared" si="27"/>
        <v>#DIV/0!</v>
      </c>
      <c r="G351" s="3">
        <f t="shared" si="26"/>
        <v>0</v>
      </c>
      <c r="H351" s="3">
        <f t="shared" si="26"/>
        <v>0</v>
      </c>
    </row>
    <row r="352" spans="1:8" x14ac:dyDescent="0.25">
      <c r="A352" s="28" t="str">
        <f>_xlfn.XLOOKUP(P!C334,'Banco de Dados'!$B$3:$B$274,'Banco de Dados'!$K$3:$K$274,"")</f>
        <v/>
      </c>
      <c r="B352" s="2">
        <v>0</v>
      </c>
      <c r="C352" s="2">
        <v>0</v>
      </c>
      <c r="D352" s="2">
        <v>0</v>
      </c>
      <c r="E352" s="17">
        <v>0</v>
      </c>
      <c r="F352" s="32" t="e">
        <f t="shared" si="27"/>
        <v>#DIV/0!</v>
      </c>
      <c r="G352" s="3">
        <f t="shared" si="26"/>
        <v>0</v>
      </c>
      <c r="H352" s="3">
        <f t="shared" si="26"/>
        <v>0</v>
      </c>
    </row>
    <row r="353" spans="1:8" x14ac:dyDescent="0.25">
      <c r="A353" s="28" t="str">
        <f>_xlfn.XLOOKUP(P!C335,'Banco de Dados'!$B$3:$B$274,'Banco de Dados'!$K$3:$K$274,"")</f>
        <v/>
      </c>
      <c r="B353" s="2">
        <v>0</v>
      </c>
      <c r="C353" s="2">
        <v>0</v>
      </c>
      <c r="D353" s="2">
        <v>0</v>
      </c>
      <c r="E353" s="2">
        <v>0</v>
      </c>
      <c r="F353" s="32" t="e">
        <f t="shared" si="27"/>
        <v>#DIV/0!</v>
      </c>
      <c r="G353" s="3">
        <f t="shared" si="26"/>
        <v>0</v>
      </c>
      <c r="H353" s="3">
        <f t="shared" si="26"/>
        <v>0</v>
      </c>
    </row>
    <row r="354" spans="1:8" x14ac:dyDescent="0.25">
      <c r="A354" s="28" t="str">
        <f>_xlfn.XLOOKUP(P!C336,'Banco de Dados'!$B$3:$B$274,'Banco de Dados'!$K$3:$K$274,"")</f>
        <v/>
      </c>
      <c r="B354" s="2">
        <v>0</v>
      </c>
      <c r="C354" s="2">
        <v>0</v>
      </c>
      <c r="D354" s="2">
        <v>0</v>
      </c>
      <c r="E354" s="2">
        <v>0</v>
      </c>
      <c r="F354" s="32" t="e">
        <f t="shared" si="27"/>
        <v>#DIV/0!</v>
      </c>
      <c r="G354" s="3">
        <f t="shared" si="26"/>
        <v>0</v>
      </c>
      <c r="H354" s="3">
        <f t="shared" si="26"/>
        <v>0</v>
      </c>
    </row>
    <row r="355" spans="1:8" x14ac:dyDescent="0.25">
      <c r="A355" s="28" t="str">
        <f>_xlfn.XLOOKUP(P!C337,'Banco de Dados'!$B$3:$B$274,'Banco de Dados'!$K$3:$K$274,"")</f>
        <v/>
      </c>
      <c r="B355" s="2">
        <v>0</v>
      </c>
      <c r="C355" s="2">
        <v>0</v>
      </c>
      <c r="D355" s="2">
        <v>0</v>
      </c>
      <c r="E355" s="2">
        <v>0</v>
      </c>
      <c r="F355" s="32" t="e">
        <f t="shared" si="27"/>
        <v>#DIV/0!</v>
      </c>
      <c r="G355" s="3">
        <f t="shared" si="26"/>
        <v>0</v>
      </c>
      <c r="H355" s="3">
        <f t="shared" si="26"/>
        <v>0</v>
      </c>
    </row>
    <row r="356" spans="1:8" x14ac:dyDescent="0.25">
      <c r="A356" s="28" t="str">
        <f>_xlfn.XLOOKUP(P!C338,'Banco de Dados'!$B$3:$B$274,'Banco de Dados'!$K$3:$K$274,"")</f>
        <v/>
      </c>
      <c r="B356" s="2">
        <v>0</v>
      </c>
      <c r="C356" s="2">
        <v>0</v>
      </c>
      <c r="D356" s="2">
        <v>0</v>
      </c>
      <c r="E356" s="2">
        <v>0</v>
      </c>
      <c r="F356" s="32" t="e">
        <f t="shared" si="27"/>
        <v>#DIV/0!</v>
      </c>
      <c r="G356" s="3">
        <f t="shared" si="26"/>
        <v>0</v>
      </c>
      <c r="H356" s="3">
        <f t="shared" si="26"/>
        <v>0</v>
      </c>
    </row>
    <row r="357" spans="1:8" x14ac:dyDescent="0.25">
      <c r="A357" s="28" t="str">
        <f>_xlfn.XLOOKUP(P!C339,'Banco de Dados'!$B$3:$B$274,'Banco de Dados'!$K$3:$K$274,"")</f>
        <v/>
      </c>
      <c r="B357" s="2">
        <v>0</v>
      </c>
      <c r="C357" s="2">
        <v>0</v>
      </c>
      <c r="D357" s="2">
        <v>0</v>
      </c>
      <c r="E357" s="2">
        <v>0</v>
      </c>
      <c r="F357" s="32" t="e">
        <f t="shared" si="27"/>
        <v>#DIV/0!</v>
      </c>
      <c r="G357" s="3">
        <f t="shared" si="26"/>
        <v>0</v>
      </c>
      <c r="H357" s="3">
        <f t="shared" si="26"/>
        <v>0</v>
      </c>
    </row>
    <row r="358" spans="1:8" x14ac:dyDescent="0.25">
      <c r="A358" s="28" t="str">
        <f>_xlfn.XLOOKUP(P!C340,'Banco de Dados'!$B$3:$B$274,'Banco de Dados'!$K$3:$K$274,"")</f>
        <v/>
      </c>
      <c r="B358" s="2">
        <v>0</v>
      </c>
      <c r="C358" s="2">
        <v>0</v>
      </c>
      <c r="D358" s="2">
        <v>0</v>
      </c>
      <c r="E358" s="2">
        <v>0</v>
      </c>
      <c r="F358" s="32" t="e">
        <f t="shared" si="27"/>
        <v>#DIV/0!</v>
      </c>
      <c r="G358" s="3">
        <f t="shared" si="26"/>
        <v>0</v>
      </c>
      <c r="H358" s="3">
        <f t="shared" si="26"/>
        <v>0</v>
      </c>
    </row>
    <row r="359" spans="1:8" x14ac:dyDescent="0.25">
      <c r="A359" s="28" t="str">
        <f>_xlfn.XLOOKUP(P!C341,'Banco de Dados'!$B$3:$B$274,'Banco de Dados'!$K$3:$K$274,"")</f>
        <v/>
      </c>
      <c r="B359" s="2">
        <v>0</v>
      </c>
      <c r="C359" s="2">
        <v>0</v>
      </c>
      <c r="D359" s="2">
        <v>0</v>
      </c>
      <c r="E359" s="2">
        <v>0</v>
      </c>
      <c r="F359" s="32" t="e">
        <f t="shared" si="27"/>
        <v>#DIV/0!</v>
      </c>
      <c r="G359" s="3">
        <f t="shared" si="26"/>
        <v>0</v>
      </c>
      <c r="H359" s="3">
        <f t="shared" si="26"/>
        <v>0</v>
      </c>
    </row>
    <row r="360" spans="1:8" x14ac:dyDescent="0.25">
      <c r="A360" s="28" t="str">
        <f>_xlfn.XLOOKUP(P!C342,'Banco de Dados'!$B$3:$B$274,'Banco de Dados'!$K$3:$K$274,"")</f>
        <v/>
      </c>
      <c r="B360" s="2">
        <v>0</v>
      </c>
      <c r="C360" s="2">
        <v>0</v>
      </c>
      <c r="D360" s="2">
        <v>0</v>
      </c>
      <c r="E360" s="2">
        <v>0</v>
      </c>
      <c r="F360" s="32" t="e">
        <f t="shared" si="27"/>
        <v>#DIV/0!</v>
      </c>
      <c r="G360" s="3">
        <f t="shared" ref="G360:H362" si="28">D360*$E$330</f>
        <v>0</v>
      </c>
      <c r="H360" s="3">
        <f t="shared" si="28"/>
        <v>0</v>
      </c>
    </row>
    <row r="361" spans="1:8" x14ac:dyDescent="0.25">
      <c r="A361" s="28" t="str">
        <f>_xlfn.XLOOKUP(P!C343,'Banco de Dados'!$B$3:$B$274,'Banco de Dados'!$K$3:$K$274,"")</f>
        <v/>
      </c>
      <c r="B361" s="2">
        <v>0</v>
      </c>
      <c r="C361" s="2">
        <v>0</v>
      </c>
      <c r="D361" s="2">
        <v>0</v>
      </c>
      <c r="E361" s="2">
        <v>0</v>
      </c>
      <c r="F361" s="32" t="e">
        <f t="shared" si="27"/>
        <v>#DIV/0!</v>
      </c>
      <c r="G361" s="3">
        <f t="shared" si="28"/>
        <v>0</v>
      </c>
      <c r="H361" s="3">
        <f t="shared" si="28"/>
        <v>0</v>
      </c>
    </row>
    <row r="362" spans="1:8" x14ac:dyDescent="0.25">
      <c r="A362" s="28" t="str">
        <f>_xlfn.XLOOKUP(P!C344,'Banco de Dados'!$B$3:$B$274,'Banco de Dados'!$K$3:$K$274,"")</f>
        <v/>
      </c>
      <c r="B362" s="2">
        <v>0</v>
      </c>
      <c r="C362" s="2">
        <v>0</v>
      </c>
      <c r="D362" s="2">
        <v>0</v>
      </c>
      <c r="E362" s="2">
        <v>0</v>
      </c>
      <c r="F362" s="32" t="e">
        <f t="shared" si="27"/>
        <v>#DIV/0!</v>
      </c>
      <c r="G362" s="3">
        <f t="shared" si="28"/>
        <v>0</v>
      </c>
      <c r="H362" s="3">
        <f t="shared" si="28"/>
        <v>0</v>
      </c>
    </row>
    <row r="363" spans="1:8" x14ac:dyDescent="0.25">
      <c r="A363" s="21"/>
      <c r="B363" s="21"/>
      <c r="C363" s="21"/>
      <c r="D363" s="21"/>
      <c r="E363" s="21"/>
      <c r="F363" s="77"/>
      <c r="G363" s="21"/>
      <c r="H363" s="21"/>
    </row>
    <row r="364" spans="1:8" ht="15.75" x14ac:dyDescent="0.25">
      <c r="A364" s="36" t="str">
        <f>'Nome das Amostras'!A14</f>
        <v>al</v>
      </c>
      <c r="B364" s="164" t="str">
        <f>VLOOKUP(A364,'Nome das Amostras'!$A$3:$D$28,2,FALSE)</f>
        <v>R11</v>
      </c>
      <c r="C364" s="164"/>
      <c r="D364" s="51" t="s">
        <v>65</v>
      </c>
      <c r="E364" s="53">
        <f>'Banco de Dados'!$O$13/'Banco de Dados'!CG13</f>
        <v>0.75309992706053974</v>
      </c>
      <c r="F364" s="223" t="s">
        <v>309</v>
      </c>
      <c r="G364" s="223"/>
      <c r="H364" s="51">
        <f>(_xlfn.XLOOKUP('Banco de Dados'!$B$99,C366:C395,D366:D395," "))/(_xlfn.XLOOKUP('Banco de Dados'!$B$97,C366:C395,D366:D395))</f>
        <v>0.11818181818181818</v>
      </c>
    </row>
    <row r="365" spans="1:8" x14ac:dyDescent="0.25">
      <c r="A365" s="107" t="s">
        <v>1</v>
      </c>
      <c r="B365" s="107" t="s">
        <v>0</v>
      </c>
      <c r="C365" s="107" t="s">
        <v>212</v>
      </c>
      <c r="D365" s="107" t="s">
        <v>209</v>
      </c>
      <c r="E365" s="107" t="s">
        <v>213</v>
      </c>
      <c r="F365" s="76" t="s">
        <v>219</v>
      </c>
      <c r="G365" s="54" t="s">
        <v>140</v>
      </c>
      <c r="H365" s="54" t="s">
        <v>66</v>
      </c>
    </row>
    <row r="366" spans="1:8" x14ac:dyDescent="0.25">
      <c r="A366" s="28" t="str">
        <f>_xlfn.XLOOKUP(P!C348,'Banco de Dados'!$B$3:$B$274,'Banco de Dados'!$K$3:$K$274,"")</f>
        <v>Si</v>
      </c>
      <c r="B366" s="2" cm="1">
        <f t="array" ref="B366:E396">Dados!CC5:CF35</f>
        <v>14</v>
      </c>
      <c r="C366" s="2">
        <v>1740</v>
      </c>
      <c r="D366" s="2">
        <v>11218</v>
      </c>
      <c r="E366" s="2">
        <v>130</v>
      </c>
      <c r="F366" s="32">
        <f>(E366*100)/D366</f>
        <v>1.1588518452487073</v>
      </c>
      <c r="G366" s="3">
        <f t="shared" ref="G366:H393" si="29">D366*$E$364</f>
        <v>8448.2749817651347</v>
      </c>
      <c r="H366" s="3">
        <f t="shared" si="29"/>
        <v>97.902990517870165</v>
      </c>
    </row>
    <row r="367" spans="1:8" x14ac:dyDescent="0.25">
      <c r="A367" s="28" t="str">
        <f>_xlfn.XLOOKUP(P!C349,'Banco de Dados'!$B$3:$B$274,'Banco de Dados'!$K$3:$K$274,"")</f>
        <v>P</v>
      </c>
      <c r="B367" s="2">
        <v>15</v>
      </c>
      <c r="C367" s="2">
        <v>2013</v>
      </c>
      <c r="D367" s="2">
        <v>1186</v>
      </c>
      <c r="E367" s="2">
        <v>81</v>
      </c>
      <c r="F367" s="32">
        <f t="shared" ref="F367:F396" si="30">(E367*100)/D367</f>
        <v>6.8296795952782459</v>
      </c>
      <c r="G367" s="3">
        <f t="shared" si="29"/>
        <v>893.17651349380014</v>
      </c>
      <c r="H367" s="3">
        <f t="shared" si="29"/>
        <v>61.001094091903717</v>
      </c>
    </row>
    <row r="368" spans="1:8" x14ac:dyDescent="0.25">
      <c r="A368" s="28" t="str">
        <f>_xlfn.XLOOKUP(P!C350,'Banco de Dados'!$B$3:$B$274,'Banco de Dados'!$K$3:$K$274,"")</f>
        <v>S</v>
      </c>
      <c r="B368" s="2">
        <v>16</v>
      </c>
      <c r="C368" s="2">
        <v>2307</v>
      </c>
      <c r="D368" s="2">
        <v>2535</v>
      </c>
      <c r="E368" s="2">
        <v>95</v>
      </c>
      <c r="F368" s="32">
        <f t="shared" si="30"/>
        <v>3.747534516765286</v>
      </c>
      <c r="G368" s="3">
        <f t="shared" si="29"/>
        <v>1909.1083150984682</v>
      </c>
      <c r="H368" s="3">
        <f t="shared" si="29"/>
        <v>71.544493070751273</v>
      </c>
    </row>
    <row r="369" spans="1:8" x14ac:dyDescent="0.25">
      <c r="A369" s="28" t="str">
        <f>_xlfn.XLOOKUP(P!C351,'Banco de Dados'!$B$3:$B$274,'Banco de Dados'!$K$3:$K$274,"")</f>
        <v>Cl</v>
      </c>
      <c r="B369" s="2">
        <v>17</v>
      </c>
      <c r="C369" s="2">
        <v>2622</v>
      </c>
      <c r="D369" s="2">
        <v>6433</v>
      </c>
      <c r="E369" s="2">
        <v>150</v>
      </c>
      <c r="F369" s="32">
        <f t="shared" si="30"/>
        <v>2.3317270324887298</v>
      </c>
      <c r="G369" s="3">
        <f t="shared" si="29"/>
        <v>4844.6918307804517</v>
      </c>
      <c r="H369" s="3">
        <f t="shared" si="29"/>
        <v>112.96498905908096</v>
      </c>
    </row>
    <row r="370" spans="1:8" x14ac:dyDescent="0.25">
      <c r="A370" s="28" t="str">
        <f>_xlfn.XLOOKUP(P!C352,'Banco de Dados'!$B$3:$B$274,'Banco de Dados'!$K$3:$K$274,"")</f>
        <v>Ar</v>
      </c>
      <c r="B370" s="2">
        <v>18</v>
      </c>
      <c r="C370" s="2">
        <v>2957</v>
      </c>
      <c r="D370" s="2">
        <v>5484</v>
      </c>
      <c r="E370" s="2">
        <v>190</v>
      </c>
      <c r="F370" s="32">
        <f t="shared" si="30"/>
        <v>3.4646243617797228</v>
      </c>
      <c r="G370" s="3">
        <f t="shared" si="29"/>
        <v>4130</v>
      </c>
      <c r="H370" s="3">
        <f t="shared" si="29"/>
        <v>143.08898614150255</v>
      </c>
    </row>
    <row r="371" spans="1:8" x14ac:dyDescent="0.25">
      <c r="A371" s="28" t="str">
        <f>_xlfn.XLOOKUP(P!C353,'Banco de Dados'!$B$3:$B$274,'Banco de Dados'!$K$3:$K$274,"")</f>
        <v>K</v>
      </c>
      <c r="B371" s="2">
        <v>19</v>
      </c>
      <c r="C371" s="2">
        <v>3313</v>
      </c>
      <c r="D371" s="2">
        <v>44743</v>
      </c>
      <c r="E371" s="2">
        <v>248</v>
      </c>
      <c r="F371" s="32">
        <f t="shared" si="30"/>
        <v>0.55427664662628795</v>
      </c>
      <c r="G371" s="3">
        <f t="shared" si="29"/>
        <v>33695.950036469731</v>
      </c>
      <c r="H371" s="3">
        <f t="shared" si="29"/>
        <v>186.76878191101386</v>
      </c>
    </row>
    <row r="372" spans="1:8" x14ac:dyDescent="0.25">
      <c r="A372" s="28" t="str">
        <f>_xlfn.XLOOKUP(P!C354,'Banco de Dados'!$B$3:$B$274,'Banco de Dados'!$K$3:$K$274,"")</f>
        <v>Ca</v>
      </c>
      <c r="B372" s="2">
        <v>20</v>
      </c>
      <c r="C372" s="2">
        <v>3691</v>
      </c>
      <c r="D372" s="2">
        <v>19867</v>
      </c>
      <c r="E372" s="2">
        <v>183</v>
      </c>
      <c r="F372" s="32">
        <f t="shared" si="30"/>
        <v>0.92112548447173703</v>
      </c>
      <c r="G372" s="3">
        <f t="shared" si="29"/>
        <v>14961.836250911743</v>
      </c>
      <c r="H372" s="3">
        <f t="shared" si="29"/>
        <v>137.81728665207876</v>
      </c>
    </row>
    <row r="373" spans="1:8" x14ac:dyDescent="0.25">
      <c r="A373" s="28" t="str">
        <f>_xlfn.XLOOKUP(P!C355,'Banco de Dados'!$B$3:$B$274,'Banco de Dados'!$K$3:$K$274,"")</f>
        <v>Ti</v>
      </c>
      <c r="B373" s="2">
        <v>22</v>
      </c>
      <c r="C373" s="2">
        <v>4509</v>
      </c>
      <c r="D373" s="2">
        <v>17882</v>
      </c>
      <c r="E373" s="2">
        <v>172</v>
      </c>
      <c r="F373" s="32">
        <f t="shared" si="30"/>
        <v>0.96186108936360581</v>
      </c>
      <c r="G373" s="3">
        <f t="shared" si="29"/>
        <v>13466.932895696571</v>
      </c>
      <c r="H373" s="3">
        <f t="shared" si="29"/>
        <v>129.53318745441283</v>
      </c>
    </row>
    <row r="374" spans="1:8" x14ac:dyDescent="0.25">
      <c r="A374" s="28" t="str">
        <f>_xlfn.XLOOKUP(P!C356,'Banco de Dados'!$B$3:$B$274,'Banco de Dados'!$K$3:$K$274,"")</f>
        <v>Cr</v>
      </c>
      <c r="B374" s="2">
        <v>24</v>
      </c>
      <c r="C374" s="2">
        <v>5412</v>
      </c>
      <c r="D374" s="2">
        <v>6609</v>
      </c>
      <c r="E374" s="2">
        <v>155</v>
      </c>
      <c r="F374" s="32">
        <f t="shared" si="30"/>
        <v>2.3452867302163716</v>
      </c>
      <c r="G374" s="3">
        <f t="shared" si="29"/>
        <v>4977.2374179431072</v>
      </c>
      <c r="H374" s="3">
        <f t="shared" si="29"/>
        <v>116.73048869438367</v>
      </c>
    </row>
    <row r="375" spans="1:8" x14ac:dyDescent="0.25">
      <c r="A375" s="28" t="str">
        <f>_xlfn.XLOOKUP(P!C357,'Banco de Dados'!$B$3:$B$274,'Banco de Dados'!$K$3:$K$274,"")</f>
        <v>Mn</v>
      </c>
      <c r="B375" s="2">
        <v>25</v>
      </c>
      <c r="C375" s="2">
        <v>5895</v>
      </c>
      <c r="D375" s="2">
        <v>6042</v>
      </c>
      <c r="E375" s="2">
        <v>167</v>
      </c>
      <c r="F375" s="32">
        <f t="shared" si="30"/>
        <v>2.7639854352863291</v>
      </c>
      <c r="G375" s="3">
        <f t="shared" si="29"/>
        <v>4550.2297592997811</v>
      </c>
      <c r="H375" s="3">
        <f t="shared" si="29"/>
        <v>125.76768781911014</v>
      </c>
    </row>
    <row r="376" spans="1:8" x14ac:dyDescent="0.25">
      <c r="A376" s="28" t="str">
        <f>_xlfn.XLOOKUP(P!C358,'Banco de Dados'!$B$3:$B$274,'Banco de Dados'!$K$3:$K$274,"")</f>
        <v>Fe</v>
      </c>
      <c r="B376" s="2">
        <v>26</v>
      </c>
      <c r="C376" s="2">
        <v>6399</v>
      </c>
      <c r="D376" s="2">
        <v>351045</v>
      </c>
      <c r="E376" s="2">
        <v>583</v>
      </c>
      <c r="F376" s="32">
        <f t="shared" si="30"/>
        <v>0.16607557435656398</v>
      </c>
      <c r="G376" s="3">
        <f t="shared" si="29"/>
        <v>264371.96389496716</v>
      </c>
      <c r="H376" s="3">
        <f t="shared" si="29"/>
        <v>439.05725747629469</v>
      </c>
    </row>
    <row r="377" spans="1:8" x14ac:dyDescent="0.25">
      <c r="A377" s="28" t="str">
        <f>_xlfn.XLOOKUP(P!C359,'Banco de Dados'!$B$3:$B$274,'Banco de Dados'!$K$3:$K$274,"")</f>
        <v>Ni</v>
      </c>
      <c r="B377" s="2">
        <v>28</v>
      </c>
      <c r="C377" s="2">
        <v>7472</v>
      </c>
      <c r="D377" s="2">
        <v>3042</v>
      </c>
      <c r="E377" s="2">
        <v>240</v>
      </c>
      <c r="F377" s="32">
        <f t="shared" si="30"/>
        <v>7.8895463510848129</v>
      </c>
      <c r="G377" s="3">
        <f t="shared" si="29"/>
        <v>2290.9299781181617</v>
      </c>
      <c r="H377" s="3">
        <f t="shared" si="29"/>
        <v>180.74398249452955</v>
      </c>
    </row>
    <row r="378" spans="1:8" x14ac:dyDescent="0.25">
      <c r="A378" s="28" t="str">
        <f>_xlfn.XLOOKUP(P!C360,'Banco de Dados'!$B$3:$B$274,'Banco de Dados'!$K$3:$K$274,"")</f>
        <v>Cu</v>
      </c>
      <c r="B378" s="2">
        <v>29</v>
      </c>
      <c r="C378" s="2">
        <v>8041</v>
      </c>
      <c r="D378" s="2">
        <v>668</v>
      </c>
      <c r="E378" s="2">
        <v>242</v>
      </c>
      <c r="F378" s="32">
        <f t="shared" si="30"/>
        <v>36.227544910179638</v>
      </c>
      <c r="G378" s="3">
        <f t="shared" si="29"/>
        <v>503.07075127644055</v>
      </c>
      <c r="H378" s="3">
        <f t="shared" si="29"/>
        <v>182.25018234865061</v>
      </c>
    </row>
    <row r="379" spans="1:8" x14ac:dyDescent="0.25">
      <c r="A379" s="28" t="str">
        <f>_xlfn.XLOOKUP(P!C361,'Banco de Dados'!$B$3:$B$274,'Banco de Dados'!$K$3:$K$274,"")</f>
        <v>Zn</v>
      </c>
      <c r="B379" s="2">
        <v>30</v>
      </c>
      <c r="C379" s="2">
        <v>8631</v>
      </c>
      <c r="D379" s="2">
        <v>1510</v>
      </c>
      <c r="E379" s="2">
        <v>244</v>
      </c>
      <c r="F379" s="32">
        <f t="shared" si="30"/>
        <v>16.158940397350992</v>
      </c>
      <c r="G379" s="3">
        <f t="shared" si="29"/>
        <v>1137.1808898614149</v>
      </c>
      <c r="H379" s="3">
        <f t="shared" si="29"/>
        <v>183.7563822027717</v>
      </c>
    </row>
    <row r="380" spans="1:8" x14ac:dyDescent="0.25">
      <c r="A380" s="28" t="str">
        <f>_xlfn.XLOOKUP(P!C362,'Banco de Dados'!$B$3:$B$274,'Banco de Dados'!$K$3:$K$274,"")</f>
        <v>Zr</v>
      </c>
      <c r="B380" s="2">
        <v>40</v>
      </c>
      <c r="C380" s="2">
        <v>15746</v>
      </c>
      <c r="D380" s="2">
        <v>1010</v>
      </c>
      <c r="E380" s="2">
        <v>181</v>
      </c>
      <c r="F380" s="32">
        <f t="shared" si="30"/>
        <v>17.920792079207921</v>
      </c>
      <c r="G380" s="3">
        <f t="shared" si="29"/>
        <v>760.63092633114513</v>
      </c>
      <c r="H380" s="3">
        <f t="shared" si="29"/>
        <v>136.3110867979577</v>
      </c>
    </row>
    <row r="381" spans="1:8" x14ac:dyDescent="0.25">
      <c r="A381" s="28" t="str">
        <f>_xlfn.XLOOKUP(P!C363,'Banco de Dados'!$B$3:$B$274,'Banco de Dados'!$K$3:$K$274,"")</f>
        <v>Rh</v>
      </c>
      <c r="B381" s="2">
        <v>45</v>
      </c>
      <c r="C381" s="2">
        <v>20167</v>
      </c>
      <c r="D381" s="2">
        <v>2002</v>
      </c>
      <c r="E381" s="2">
        <v>144</v>
      </c>
      <c r="F381" s="32">
        <f t="shared" si="30"/>
        <v>7.1928071928071926</v>
      </c>
      <c r="G381" s="3">
        <f t="shared" si="29"/>
        <v>1507.7060539752006</v>
      </c>
      <c r="H381" s="3">
        <f t="shared" si="29"/>
        <v>108.44638949671773</v>
      </c>
    </row>
    <row r="382" spans="1:8" x14ac:dyDescent="0.25">
      <c r="A382" s="28" t="str">
        <f>_xlfn.XLOOKUP(P!C364,'Banco de Dados'!$B$3:$B$274,'Banco de Dados'!$K$3:$K$274,"")</f>
        <v>Rh</v>
      </c>
      <c r="B382" s="2">
        <v>45</v>
      </c>
      <c r="C382" s="2">
        <v>2696</v>
      </c>
      <c r="D382" s="2">
        <v>16940</v>
      </c>
      <c r="E382" s="2">
        <v>142</v>
      </c>
      <c r="F382" s="32">
        <f t="shared" si="30"/>
        <v>0.83825265643447466</v>
      </c>
      <c r="G382" s="3">
        <f t="shared" si="29"/>
        <v>12757.512764405543</v>
      </c>
      <c r="H382" s="3">
        <f t="shared" si="29"/>
        <v>106.94018964259665</v>
      </c>
    </row>
    <row r="383" spans="1:8" x14ac:dyDescent="0.25">
      <c r="A383" s="28" t="str">
        <f>_xlfn.XLOOKUP(P!C365,'Banco de Dados'!$B$3:$B$274,'Banco de Dados'!$K$3:$K$274,"")</f>
        <v/>
      </c>
      <c r="B383" s="2">
        <v>0</v>
      </c>
      <c r="C383" s="2">
        <v>0</v>
      </c>
      <c r="D383" s="2">
        <v>0</v>
      </c>
      <c r="E383" s="2">
        <v>0</v>
      </c>
      <c r="F383" s="32" t="e">
        <f t="shared" si="30"/>
        <v>#DIV/0!</v>
      </c>
      <c r="G383" s="3">
        <f t="shared" si="29"/>
        <v>0</v>
      </c>
      <c r="H383" s="3">
        <f t="shared" si="29"/>
        <v>0</v>
      </c>
    </row>
    <row r="384" spans="1:8" x14ac:dyDescent="0.25">
      <c r="A384" s="28" t="str">
        <f>_xlfn.XLOOKUP(P!C366,'Banco de Dados'!$B$3:$B$274,'Banco de Dados'!$K$3:$K$274,"")</f>
        <v/>
      </c>
      <c r="B384" s="2">
        <v>0</v>
      </c>
      <c r="C384" s="2">
        <v>0</v>
      </c>
      <c r="D384" s="2">
        <v>0</v>
      </c>
      <c r="E384" s="2">
        <v>0</v>
      </c>
      <c r="F384" s="32" t="e">
        <f t="shared" si="30"/>
        <v>#DIV/0!</v>
      </c>
      <c r="G384" s="3">
        <f t="shared" si="29"/>
        <v>0</v>
      </c>
      <c r="H384" s="3">
        <f t="shared" si="29"/>
        <v>0</v>
      </c>
    </row>
    <row r="385" spans="1:8" x14ac:dyDescent="0.25">
      <c r="A385" s="28" t="str">
        <f>_xlfn.XLOOKUP(P!C367,'Banco de Dados'!$B$3:$B$274,'Banco de Dados'!$K$3:$K$274,"")</f>
        <v/>
      </c>
      <c r="B385" s="2">
        <v>0</v>
      </c>
      <c r="C385" s="2">
        <v>0</v>
      </c>
      <c r="D385" s="2">
        <v>0</v>
      </c>
      <c r="E385" s="2">
        <v>0</v>
      </c>
      <c r="F385" s="32" t="e">
        <f t="shared" si="30"/>
        <v>#DIV/0!</v>
      </c>
      <c r="G385" s="3">
        <f t="shared" si="29"/>
        <v>0</v>
      </c>
      <c r="H385" s="3">
        <f t="shared" si="29"/>
        <v>0</v>
      </c>
    </row>
    <row r="386" spans="1:8" x14ac:dyDescent="0.25">
      <c r="A386" s="28" t="str">
        <f>_xlfn.XLOOKUP(P!C368,'Banco de Dados'!$B$3:$B$274,'Banco de Dados'!$K$3:$K$274,"")</f>
        <v/>
      </c>
      <c r="B386" s="2">
        <v>0</v>
      </c>
      <c r="C386" s="2">
        <v>0</v>
      </c>
      <c r="D386" s="2">
        <v>0</v>
      </c>
      <c r="E386" s="17">
        <v>0</v>
      </c>
      <c r="F386" s="32" t="e">
        <f t="shared" si="30"/>
        <v>#DIV/0!</v>
      </c>
      <c r="G386" s="3">
        <f t="shared" si="29"/>
        <v>0</v>
      </c>
      <c r="H386" s="3">
        <f t="shared" si="29"/>
        <v>0</v>
      </c>
    </row>
    <row r="387" spans="1:8" x14ac:dyDescent="0.25">
      <c r="A387" s="28" t="str">
        <f>_xlfn.XLOOKUP(P!C369,'Banco de Dados'!$B$3:$B$274,'Banco de Dados'!$K$3:$K$274,"")</f>
        <v/>
      </c>
      <c r="B387" s="2">
        <v>0</v>
      </c>
      <c r="C387" s="2">
        <v>0</v>
      </c>
      <c r="D387" s="2">
        <v>0</v>
      </c>
      <c r="E387" s="2">
        <v>0</v>
      </c>
      <c r="F387" s="32" t="e">
        <f t="shared" si="30"/>
        <v>#DIV/0!</v>
      </c>
      <c r="G387" s="3">
        <f t="shared" si="29"/>
        <v>0</v>
      </c>
      <c r="H387" s="3">
        <f t="shared" si="29"/>
        <v>0</v>
      </c>
    </row>
    <row r="388" spans="1:8" x14ac:dyDescent="0.25">
      <c r="A388" s="28" t="str">
        <f>_xlfn.XLOOKUP(P!C370,'Banco de Dados'!$B$3:$B$274,'Banco de Dados'!$K$3:$K$274,"")</f>
        <v/>
      </c>
      <c r="B388" s="2">
        <v>0</v>
      </c>
      <c r="C388" s="2">
        <v>0</v>
      </c>
      <c r="D388" s="2">
        <v>0</v>
      </c>
      <c r="E388" s="2">
        <v>0</v>
      </c>
      <c r="F388" s="32" t="e">
        <f t="shared" si="30"/>
        <v>#DIV/0!</v>
      </c>
      <c r="G388" s="3">
        <f t="shared" si="29"/>
        <v>0</v>
      </c>
      <c r="H388" s="3">
        <f t="shared" si="29"/>
        <v>0</v>
      </c>
    </row>
    <row r="389" spans="1:8" x14ac:dyDescent="0.25">
      <c r="A389" s="28" t="str">
        <f>_xlfn.XLOOKUP(P!C371,'Banco de Dados'!$B$3:$B$274,'Banco de Dados'!$K$3:$K$274,"")</f>
        <v/>
      </c>
      <c r="B389" s="2">
        <v>0</v>
      </c>
      <c r="C389" s="2">
        <v>0</v>
      </c>
      <c r="D389" s="2">
        <v>0</v>
      </c>
      <c r="E389" s="2">
        <v>0</v>
      </c>
      <c r="F389" s="32" t="e">
        <f t="shared" si="30"/>
        <v>#DIV/0!</v>
      </c>
      <c r="G389" s="3">
        <f t="shared" si="29"/>
        <v>0</v>
      </c>
      <c r="H389" s="3">
        <f t="shared" si="29"/>
        <v>0</v>
      </c>
    </row>
    <row r="390" spans="1:8" x14ac:dyDescent="0.25">
      <c r="A390" s="28" t="str">
        <f>_xlfn.XLOOKUP(P!C372,'Banco de Dados'!$B$3:$B$274,'Banco de Dados'!$K$3:$K$274,"")</f>
        <v/>
      </c>
      <c r="B390" s="2">
        <v>0</v>
      </c>
      <c r="C390" s="2">
        <v>0</v>
      </c>
      <c r="D390" s="2">
        <v>0</v>
      </c>
      <c r="E390" s="2">
        <v>0</v>
      </c>
      <c r="F390" s="32" t="e">
        <f t="shared" si="30"/>
        <v>#DIV/0!</v>
      </c>
      <c r="G390" s="3">
        <f t="shared" si="29"/>
        <v>0</v>
      </c>
      <c r="H390" s="3">
        <f t="shared" si="29"/>
        <v>0</v>
      </c>
    </row>
    <row r="391" spans="1:8" x14ac:dyDescent="0.25">
      <c r="A391" s="28" t="str">
        <f>_xlfn.XLOOKUP(P!C373,'Banco de Dados'!$B$3:$B$274,'Banco de Dados'!$K$3:$K$274,"")</f>
        <v/>
      </c>
      <c r="B391" s="2">
        <v>0</v>
      </c>
      <c r="C391" s="2">
        <v>0</v>
      </c>
      <c r="D391" s="2">
        <v>0</v>
      </c>
      <c r="E391" s="2">
        <v>0</v>
      </c>
      <c r="F391" s="32" t="e">
        <f t="shared" si="30"/>
        <v>#DIV/0!</v>
      </c>
      <c r="G391" s="3">
        <f t="shared" si="29"/>
        <v>0</v>
      </c>
      <c r="H391" s="3">
        <f t="shared" si="29"/>
        <v>0</v>
      </c>
    </row>
    <row r="392" spans="1:8" x14ac:dyDescent="0.25">
      <c r="A392" s="28" t="str">
        <f>_xlfn.XLOOKUP(P!C374,'Banco de Dados'!$B$3:$B$274,'Banco de Dados'!$K$3:$K$274,"")</f>
        <v/>
      </c>
      <c r="B392" s="2">
        <v>0</v>
      </c>
      <c r="C392" s="2">
        <v>0</v>
      </c>
      <c r="D392" s="2">
        <v>0</v>
      </c>
      <c r="E392" s="2">
        <v>0</v>
      </c>
      <c r="F392" s="32" t="e">
        <f t="shared" si="30"/>
        <v>#DIV/0!</v>
      </c>
      <c r="G392" s="3">
        <f t="shared" si="29"/>
        <v>0</v>
      </c>
      <c r="H392" s="3">
        <f t="shared" si="29"/>
        <v>0</v>
      </c>
    </row>
    <row r="393" spans="1:8" x14ac:dyDescent="0.25">
      <c r="A393" s="28" t="str">
        <f>_xlfn.XLOOKUP(P!C375,'Banco de Dados'!$B$3:$B$274,'Banco de Dados'!$K$3:$K$274,"")</f>
        <v/>
      </c>
      <c r="B393" s="2">
        <v>0</v>
      </c>
      <c r="C393" s="2">
        <v>0</v>
      </c>
      <c r="D393" s="2">
        <v>0</v>
      </c>
      <c r="E393" s="2">
        <v>0</v>
      </c>
      <c r="F393" s="32" t="e">
        <f t="shared" si="30"/>
        <v>#DIV/0!</v>
      </c>
      <c r="G393" s="3">
        <f t="shared" si="29"/>
        <v>0</v>
      </c>
      <c r="H393" s="3">
        <f t="shared" si="29"/>
        <v>0</v>
      </c>
    </row>
    <row r="394" spans="1:8" x14ac:dyDescent="0.25">
      <c r="A394" s="28" t="str">
        <f>_xlfn.XLOOKUP(P!C376,'Banco de Dados'!$B$3:$B$274,'Banco de Dados'!$K$3:$K$274,"")</f>
        <v/>
      </c>
      <c r="B394" s="2">
        <v>0</v>
      </c>
      <c r="C394" s="2">
        <v>0</v>
      </c>
      <c r="D394" s="2">
        <v>0</v>
      </c>
      <c r="E394" s="2">
        <v>0</v>
      </c>
      <c r="F394" s="32" t="e">
        <f t="shared" si="30"/>
        <v>#DIV/0!</v>
      </c>
      <c r="G394" s="3">
        <f t="shared" ref="G394:H396" si="31">D394*$E$364</f>
        <v>0</v>
      </c>
      <c r="H394" s="3">
        <f t="shared" si="31"/>
        <v>0</v>
      </c>
    </row>
    <row r="395" spans="1:8" x14ac:dyDescent="0.25">
      <c r="A395" s="28" t="str">
        <f>_xlfn.XLOOKUP(P!C377,'Banco de Dados'!$B$3:$B$274,'Banco de Dados'!$K$3:$K$274,"")</f>
        <v/>
      </c>
      <c r="B395" s="2">
        <v>0</v>
      </c>
      <c r="C395" s="2">
        <v>0</v>
      </c>
      <c r="D395" s="2">
        <v>0</v>
      </c>
      <c r="E395" s="2">
        <v>0</v>
      </c>
      <c r="F395" s="32" t="e">
        <f t="shared" si="30"/>
        <v>#DIV/0!</v>
      </c>
      <c r="G395" s="3">
        <f t="shared" si="31"/>
        <v>0</v>
      </c>
      <c r="H395" s="3">
        <f t="shared" si="31"/>
        <v>0</v>
      </c>
    </row>
    <row r="396" spans="1:8" x14ac:dyDescent="0.25">
      <c r="A396" s="28" t="str">
        <f>_xlfn.XLOOKUP(P!C378,'Banco de Dados'!$B$3:$B$274,'Banco de Dados'!$K$3:$K$274,"")</f>
        <v/>
      </c>
      <c r="B396" s="2">
        <v>0</v>
      </c>
      <c r="C396" s="2">
        <v>0</v>
      </c>
      <c r="D396" s="2">
        <v>0</v>
      </c>
      <c r="E396" s="2">
        <v>0</v>
      </c>
      <c r="F396" s="32" t="e">
        <f t="shared" si="30"/>
        <v>#DIV/0!</v>
      </c>
      <c r="G396" s="3">
        <f t="shared" si="31"/>
        <v>0</v>
      </c>
      <c r="H396" s="3">
        <f t="shared" si="31"/>
        <v>0</v>
      </c>
    </row>
    <row r="397" spans="1:8" x14ac:dyDescent="0.25">
      <c r="A397" s="21"/>
      <c r="B397" s="21"/>
      <c r="C397" s="21"/>
      <c r="D397" s="21"/>
      <c r="E397" s="21"/>
      <c r="F397" s="77"/>
      <c r="G397" s="21"/>
      <c r="H397" s="21"/>
    </row>
    <row r="398" spans="1:8" ht="15.75" x14ac:dyDescent="0.25">
      <c r="A398" s="36">
        <f>'Nome das Amostras'!A15</f>
        <v>0</v>
      </c>
      <c r="B398" s="164" t="e">
        <f>VLOOKUP(A398,'Nome das Amostras'!$A$3:$D$28,2,FALSE)</f>
        <v>#N/A</v>
      </c>
      <c r="C398" s="164"/>
      <c r="D398" s="51" t="s">
        <v>65</v>
      </c>
      <c r="E398" s="53" t="e">
        <f>'Banco de Dados'!$O$13/'Banco de Dados'!CN13</f>
        <v>#VALUE!</v>
      </c>
      <c r="F398" s="223" t="s">
        <v>309</v>
      </c>
      <c r="G398" s="223"/>
      <c r="H398" s="51" t="e">
        <f>(_xlfn.XLOOKUP('Banco de Dados'!$B$99,C400:C429,D400:D429," "))/(_xlfn.XLOOKUP('Banco de Dados'!$B$97,C400:C429,D400:D429))</f>
        <v>#VALUE!</v>
      </c>
    </row>
    <row r="399" spans="1:8" x14ac:dyDescent="0.25">
      <c r="A399" s="107" t="s">
        <v>1</v>
      </c>
      <c r="B399" s="107" t="s">
        <v>0</v>
      </c>
      <c r="C399" s="107" t="s">
        <v>212</v>
      </c>
      <c r="D399" s="107" t="s">
        <v>209</v>
      </c>
      <c r="E399" s="107" t="s">
        <v>213</v>
      </c>
      <c r="F399" s="76" t="s">
        <v>219</v>
      </c>
      <c r="G399" s="54" t="s">
        <v>140</v>
      </c>
      <c r="H399" s="54" t="s">
        <v>66</v>
      </c>
    </row>
    <row r="400" spans="1:8" x14ac:dyDescent="0.25">
      <c r="A400" s="28" t="str">
        <f>_xlfn.XLOOKUP(P!C382,'Banco de Dados'!$B$3:$B$274,'Banco de Dados'!$K$3:$K$274,"")</f>
        <v/>
      </c>
      <c r="B400" s="2" cm="1">
        <f t="array" ref="B400:E430">Dados!CJ5:CM35</f>
        <v>0</v>
      </c>
      <c r="C400" s="2">
        <v>0</v>
      </c>
      <c r="D400" s="2">
        <v>0</v>
      </c>
      <c r="E400" s="2">
        <v>0</v>
      </c>
      <c r="F400" s="32" t="e">
        <f>(E400*100)/D400</f>
        <v>#DIV/0!</v>
      </c>
      <c r="G400" s="3" t="e">
        <f t="shared" ref="G400:H427" si="32">D400*$E$398</f>
        <v>#VALUE!</v>
      </c>
      <c r="H400" s="3" t="e">
        <f t="shared" si="32"/>
        <v>#VALUE!</v>
      </c>
    </row>
    <row r="401" spans="1:8" x14ac:dyDescent="0.25">
      <c r="A401" s="28" t="str">
        <f>_xlfn.XLOOKUP(P!C383,'Banco de Dados'!$B$3:$B$274,'Banco de Dados'!$K$3:$K$274,"")</f>
        <v/>
      </c>
      <c r="B401" s="2">
        <v>0</v>
      </c>
      <c r="C401" s="2">
        <v>0</v>
      </c>
      <c r="D401" s="2">
        <v>0</v>
      </c>
      <c r="E401" s="2">
        <v>0</v>
      </c>
      <c r="F401" s="32" t="e">
        <f t="shared" ref="F401:F430" si="33">(E401*100)/D401</f>
        <v>#DIV/0!</v>
      </c>
      <c r="G401" s="3" t="e">
        <f t="shared" si="32"/>
        <v>#VALUE!</v>
      </c>
      <c r="H401" s="3" t="e">
        <f t="shared" si="32"/>
        <v>#VALUE!</v>
      </c>
    </row>
    <row r="402" spans="1:8" x14ac:dyDescent="0.25">
      <c r="A402" s="28" t="str">
        <f>_xlfn.XLOOKUP(P!C384,'Banco de Dados'!$B$3:$B$274,'Banco de Dados'!$K$3:$K$274,"")</f>
        <v/>
      </c>
      <c r="B402" s="2">
        <v>0</v>
      </c>
      <c r="C402" s="2">
        <v>0</v>
      </c>
      <c r="D402" s="2">
        <v>0</v>
      </c>
      <c r="E402" s="2">
        <v>0</v>
      </c>
      <c r="F402" s="32" t="e">
        <f t="shared" si="33"/>
        <v>#DIV/0!</v>
      </c>
      <c r="G402" s="3" t="e">
        <f t="shared" si="32"/>
        <v>#VALUE!</v>
      </c>
      <c r="H402" s="3" t="e">
        <f t="shared" si="32"/>
        <v>#VALUE!</v>
      </c>
    </row>
    <row r="403" spans="1:8" x14ac:dyDescent="0.25">
      <c r="A403" s="28" t="str">
        <f>_xlfn.XLOOKUP(P!C385,'Banco de Dados'!$B$3:$B$274,'Banco de Dados'!$K$3:$K$274,"")</f>
        <v/>
      </c>
      <c r="B403" s="2">
        <v>0</v>
      </c>
      <c r="C403" s="2">
        <v>0</v>
      </c>
      <c r="D403" s="2">
        <v>0</v>
      </c>
      <c r="E403" s="2">
        <v>0</v>
      </c>
      <c r="F403" s="32" t="e">
        <f t="shared" si="33"/>
        <v>#DIV/0!</v>
      </c>
      <c r="G403" s="3" t="e">
        <f t="shared" si="32"/>
        <v>#VALUE!</v>
      </c>
      <c r="H403" s="3" t="e">
        <f t="shared" si="32"/>
        <v>#VALUE!</v>
      </c>
    </row>
    <row r="404" spans="1:8" x14ac:dyDescent="0.25">
      <c r="A404" s="28" t="str">
        <f>_xlfn.XLOOKUP(P!C386,'Banco de Dados'!$B$3:$B$274,'Banco de Dados'!$K$3:$K$274,"")</f>
        <v/>
      </c>
      <c r="B404" s="2">
        <v>0</v>
      </c>
      <c r="C404" s="2">
        <v>0</v>
      </c>
      <c r="D404" s="2">
        <v>0</v>
      </c>
      <c r="E404" s="2">
        <v>0</v>
      </c>
      <c r="F404" s="32" t="e">
        <f t="shared" si="33"/>
        <v>#DIV/0!</v>
      </c>
      <c r="G404" s="3" t="e">
        <f t="shared" si="32"/>
        <v>#VALUE!</v>
      </c>
      <c r="H404" s="3" t="e">
        <f t="shared" si="32"/>
        <v>#VALUE!</v>
      </c>
    </row>
    <row r="405" spans="1:8" x14ac:dyDescent="0.25">
      <c r="A405" s="28" t="str">
        <f>_xlfn.XLOOKUP(P!C387,'Banco de Dados'!$B$3:$B$274,'Banco de Dados'!$K$3:$K$274,"")</f>
        <v/>
      </c>
      <c r="B405" s="2">
        <v>0</v>
      </c>
      <c r="C405" s="2">
        <v>0</v>
      </c>
      <c r="D405" s="2">
        <v>0</v>
      </c>
      <c r="E405" s="2">
        <v>0</v>
      </c>
      <c r="F405" s="32" t="e">
        <f t="shared" si="33"/>
        <v>#DIV/0!</v>
      </c>
      <c r="G405" s="3" t="e">
        <f t="shared" si="32"/>
        <v>#VALUE!</v>
      </c>
      <c r="H405" s="3" t="e">
        <f t="shared" si="32"/>
        <v>#VALUE!</v>
      </c>
    </row>
    <row r="406" spans="1:8" x14ac:dyDescent="0.25">
      <c r="A406" s="28" t="str">
        <f>_xlfn.XLOOKUP(P!C388,'Banco de Dados'!$B$3:$B$274,'Banco de Dados'!$K$3:$K$274,"")</f>
        <v/>
      </c>
      <c r="B406" s="2">
        <v>0</v>
      </c>
      <c r="C406" s="2">
        <v>0</v>
      </c>
      <c r="D406" s="2">
        <v>0</v>
      </c>
      <c r="E406" s="2">
        <v>0</v>
      </c>
      <c r="F406" s="32" t="e">
        <f t="shared" si="33"/>
        <v>#DIV/0!</v>
      </c>
      <c r="G406" s="3" t="e">
        <f t="shared" si="32"/>
        <v>#VALUE!</v>
      </c>
      <c r="H406" s="3" t="e">
        <f t="shared" si="32"/>
        <v>#VALUE!</v>
      </c>
    </row>
    <row r="407" spans="1:8" x14ac:dyDescent="0.25">
      <c r="A407" s="28" t="str">
        <f>_xlfn.XLOOKUP(P!C389,'Banco de Dados'!$B$3:$B$274,'Banco de Dados'!$K$3:$K$274,"")</f>
        <v/>
      </c>
      <c r="B407" s="2">
        <v>0</v>
      </c>
      <c r="C407" s="2">
        <v>0</v>
      </c>
      <c r="D407" s="2">
        <v>0</v>
      </c>
      <c r="E407" s="2">
        <v>0</v>
      </c>
      <c r="F407" s="32" t="e">
        <f t="shared" si="33"/>
        <v>#DIV/0!</v>
      </c>
      <c r="G407" s="3" t="e">
        <f t="shared" si="32"/>
        <v>#VALUE!</v>
      </c>
      <c r="H407" s="3" t="e">
        <f t="shared" si="32"/>
        <v>#VALUE!</v>
      </c>
    </row>
    <row r="408" spans="1:8" x14ac:dyDescent="0.25">
      <c r="A408" s="28" t="str">
        <f>_xlfn.XLOOKUP(P!C390,'Banco de Dados'!$B$3:$B$274,'Banco de Dados'!$K$3:$K$274,"")</f>
        <v/>
      </c>
      <c r="B408" s="2">
        <v>0</v>
      </c>
      <c r="C408" s="2">
        <v>0</v>
      </c>
      <c r="D408" s="2">
        <v>0</v>
      </c>
      <c r="E408" s="2">
        <v>0</v>
      </c>
      <c r="F408" s="32" t="e">
        <f t="shared" si="33"/>
        <v>#DIV/0!</v>
      </c>
      <c r="G408" s="3" t="e">
        <f t="shared" si="32"/>
        <v>#VALUE!</v>
      </c>
      <c r="H408" s="3" t="e">
        <f t="shared" si="32"/>
        <v>#VALUE!</v>
      </c>
    </row>
    <row r="409" spans="1:8" x14ac:dyDescent="0.25">
      <c r="A409" s="28" t="str">
        <f>_xlfn.XLOOKUP(P!C391,'Banco de Dados'!$B$3:$B$274,'Banco de Dados'!$K$3:$K$274,"")</f>
        <v/>
      </c>
      <c r="B409" s="2">
        <v>0</v>
      </c>
      <c r="C409" s="2">
        <v>0</v>
      </c>
      <c r="D409" s="2">
        <v>0</v>
      </c>
      <c r="E409" s="2">
        <v>0</v>
      </c>
      <c r="F409" s="32" t="e">
        <f t="shared" si="33"/>
        <v>#DIV/0!</v>
      </c>
      <c r="G409" s="3" t="e">
        <f t="shared" si="32"/>
        <v>#VALUE!</v>
      </c>
      <c r="H409" s="3" t="e">
        <f t="shared" si="32"/>
        <v>#VALUE!</v>
      </c>
    </row>
    <row r="410" spans="1:8" x14ac:dyDescent="0.25">
      <c r="A410" s="28" t="str">
        <f>_xlfn.XLOOKUP(P!C392,'Banco de Dados'!$B$3:$B$274,'Banco de Dados'!$K$3:$K$274,"")</f>
        <v/>
      </c>
      <c r="B410" s="2">
        <v>0</v>
      </c>
      <c r="C410" s="2">
        <v>0</v>
      </c>
      <c r="D410" s="2">
        <v>0</v>
      </c>
      <c r="E410" s="2">
        <v>0</v>
      </c>
      <c r="F410" s="32" t="e">
        <f t="shared" si="33"/>
        <v>#DIV/0!</v>
      </c>
      <c r="G410" s="3" t="e">
        <f t="shared" si="32"/>
        <v>#VALUE!</v>
      </c>
      <c r="H410" s="3" t="e">
        <f t="shared" si="32"/>
        <v>#VALUE!</v>
      </c>
    </row>
    <row r="411" spans="1:8" x14ac:dyDescent="0.25">
      <c r="A411" s="28" t="str">
        <f>_xlfn.XLOOKUP(P!C393,'Banco de Dados'!$B$3:$B$274,'Banco de Dados'!$K$3:$K$274,"")</f>
        <v/>
      </c>
      <c r="B411" s="2">
        <v>0</v>
      </c>
      <c r="C411" s="2">
        <v>0</v>
      </c>
      <c r="D411" s="2">
        <v>0</v>
      </c>
      <c r="E411" s="2">
        <v>0</v>
      </c>
      <c r="F411" s="32" t="e">
        <f t="shared" si="33"/>
        <v>#DIV/0!</v>
      </c>
      <c r="G411" s="3" t="e">
        <f t="shared" si="32"/>
        <v>#VALUE!</v>
      </c>
      <c r="H411" s="3" t="e">
        <f t="shared" si="32"/>
        <v>#VALUE!</v>
      </c>
    </row>
    <row r="412" spans="1:8" x14ac:dyDescent="0.25">
      <c r="A412" s="28" t="str">
        <f>_xlfn.XLOOKUP(P!C394,'Banco de Dados'!$B$3:$B$274,'Banco de Dados'!$K$3:$K$274,"")</f>
        <v/>
      </c>
      <c r="B412" s="2">
        <v>0</v>
      </c>
      <c r="C412" s="2">
        <v>0</v>
      </c>
      <c r="D412" s="2">
        <v>0</v>
      </c>
      <c r="E412" s="2">
        <v>0</v>
      </c>
      <c r="F412" s="32" t="e">
        <f t="shared" si="33"/>
        <v>#DIV/0!</v>
      </c>
      <c r="G412" s="3" t="e">
        <f t="shared" si="32"/>
        <v>#VALUE!</v>
      </c>
      <c r="H412" s="3" t="e">
        <f t="shared" si="32"/>
        <v>#VALUE!</v>
      </c>
    </row>
    <row r="413" spans="1:8" x14ac:dyDescent="0.25">
      <c r="A413" s="28" t="str">
        <f>_xlfn.XLOOKUP(P!C395,'Banco de Dados'!$B$3:$B$274,'Banco de Dados'!$K$3:$K$274,"")</f>
        <v/>
      </c>
      <c r="B413" s="2">
        <v>0</v>
      </c>
      <c r="C413" s="2">
        <v>0</v>
      </c>
      <c r="D413" s="2">
        <v>0</v>
      </c>
      <c r="E413" s="2">
        <v>0</v>
      </c>
      <c r="F413" s="32" t="e">
        <f t="shared" si="33"/>
        <v>#DIV/0!</v>
      </c>
      <c r="G413" s="3" t="e">
        <f t="shared" si="32"/>
        <v>#VALUE!</v>
      </c>
      <c r="H413" s="3" t="e">
        <f t="shared" si="32"/>
        <v>#VALUE!</v>
      </c>
    </row>
    <row r="414" spans="1:8" x14ac:dyDescent="0.25">
      <c r="A414" s="28" t="str">
        <f>_xlfn.XLOOKUP(P!C396,'Banco de Dados'!$B$3:$B$274,'Banco de Dados'!$K$3:$K$274,"")</f>
        <v/>
      </c>
      <c r="B414" s="2">
        <v>0</v>
      </c>
      <c r="C414" s="2">
        <v>0</v>
      </c>
      <c r="D414" s="2">
        <v>0</v>
      </c>
      <c r="E414" s="2">
        <v>0</v>
      </c>
      <c r="F414" s="32" t="e">
        <f t="shared" si="33"/>
        <v>#DIV/0!</v>
      </c>
      <c r="G414" s="3" t="e">
        <f t="shared" si="32"/>
        <v>#VALUE!</v>
      </c>
      <c r="H414" s="3" t="e">
        <f t="shared" si="32"/>
        <v>#VALUE!</v>
      </c>
    </row>
    <row r="415" spans="1:8" x14ac:dyDescent="0.25">
      <c r="A415" s="28" t="str">
        <f>_xlfn.XLOOKUP(P!C397,'Banco de Dados'!$B$3:$B$274,'Banco de Dados'!$K$3:$K$274,"")</f>
        <v/>
      </c>
      <c r="B415" s="2">
        <v>0</v>
      </c>
      <c r="C415" s="2">
        <v>0</v>
      </c>
      <c r="D415" s="2">
        <v>0</v>
      </c>
      <c r="E415" s="2">
        <v>0</v>
      </c>
      <c r="F415" s="32" t="e">
        <f t="shared" si="33"/>
        <v>#DIV/0!</v>
      </c>
      <c r="G415" s="3" t="e">
        <f t="shared" si="32"/>
        <v>#VALUE!</v>
      </c>
      <c r="H415" s="3" t="e">
        <f t="shared" si="32"/>
        <v>#VALUE!</v>
      </c>
    </row>
    <row r="416" spans="1:8" x14ac:dyDescent="0.25">
      <c r="A416" s="28" t="str">
        <f>_xlfn.XLOOKUP(P!C398,'Banco de Dados'!$B$3:$B$274,'Banco de Dados'!$K$3:$K$274,"")</f>
        <v/>
      </c>
      <c r="B416" s="2">
        <v>0</v>
      </c>
      <c r="C416" s="2">
        <v>0</v>
      </c>
      <c r="D416" s="2">
        <v>0</v>
      </c>
      <c r="E416" s="2">
        <v>0</v>
      </c>
      <c r="F416" s="32" t="e">
        <f t="shared" si="33"/>
        <v>#DIV/0!</v>
      </c>
      <c r="G416" s="3" t="e">
        <f t="shared" si="32"/>
        <v>#VALUE!</v>
      </c>
      <c r="H416" s="3" t="e">
        <f t="shared" si="32"/>
        <v>#VALUE!</v>
      </c>
    </row>
    <row r="417" spans="1:8" x14ac:dyDescent="0.25">
      <c r="A417" s="28" t="str">
        <f>_xlfn.XLOOKUP(P!C399,'Banco de Dados'!$B$3:$B$274,'Banco de Dados'!$K$3:$K$274,"")</f>
        <v/>
      </c>
      <c r="B417" s="2">
        <v>0</v>
      </c>
      <c r="C417" s="2">
        <v>0</v>
      </c>
      <c r="D417" s="2">
        <v>0</v>
      </c>
      <c r="E417" s="2">
        <v>0</v>
      </c>
      <c r="F417" s="32" t="e">
        <f t="shared" si="33"/>
        <v>#DIV/0!</v>
      </c>
      <c r="G417" s="3" t="e">
        <f t="shared" si="32"/>
        <v>#VALUE!</v>
      </c>
      <c r="H417" s="3" t="e">
        <f t="shared" si="32"/>
        <v>#VALUE!</v>
      </c>
    </row>
    <row r="418" spans="1:8" x14ac:dyDescent="0.25">
      <c r="A418" s="28" t="str">
        <f>_xlfn.XLOOKUP(P!C400,'Banco de Dados'!$B$3:$B$274,'Banco de Dados'!$K$3:$K$274,"")</f>
        <v/>
      </c>
      <c r="B418" s="2">
        <v>0</v>
      </c>
      <c r="C418" s="2">
        <v>0</v>
      </c>
      <c r="D418" s="2">
        <v>0</v>
      </c>
      <c r="E418" s="2">
        <v>0</v>
      </c>
      <c r="F418" s="32" t="e">
        <f t="shared" si="33"/>
        <v>#DIV/0!</v>
      </c>
      <c r="G418" s="3" t="e">
        <f t="shared" si="32"/>
        <v>#VALUE!</v>
      </c>
      <c r="H418" s="3" t="e">
        <f t="shared" si="32"/>
        <v>#VALUE!</v>
      </c>
    </row>
    <row r="419" spans="1:8" x14ac:dyDescent="0.25">
      <c r="A419" s="28" t="str">
        <f>_xlfn.XLOOKUP(P!C401,'Banco de Dados'!$B$3:$B$274,'Banco de Dados'!$K$3:$K$274,"")</f>
        <v/>
      </c>
      <c r="B419" s="2">
        <v>0</v>
      </c>
      <c r="C419" s="2">
        <v>0</v>
      </c>
      <c r="D419" s="2">
        <v>0</v>
      </c>
      <c r="E419" s="2">
        <v>0</v>
      </c>
      <c r="F419" s="32" t="e">
        <f t="shared" si="33"/>
        <v>#DIV/0!</v>
      </c>
      <c r="G419" s="3" t="e">
        <f t="shared" si="32"/>
        <v>#VALUE!</v>
      </c>
      <c r="H419" s="3" t="e">
        <f t="shared" si="32"/>
        <v>#VALUE!</v>
      </c>
    </row>
    <row r="420" spans="1:8" x14ac:dyDescent="0.25">
      <c r="A420" s="28" t="str">
        <f>_xlfn.XLOOKUP(P!C402,'Banco de Dados'!$B$3:$B$274,'Banco de Dados'!$K$3:$K$274,"")</f>
        <v/>
      </c>
      <c r="B420" s="2">
        <v>0</v>
      </c>
      <c r="C420" s="2">
        <v>0</v>
      </c>
      <c r="D420" s="2">
        <v>0</v>
      </c>
      <c r="E420" s="17">
        <v>0</v>
      </c>
      <c r="F420" s="32" t="e">
        <f t="shared" si="33"/>
        <v>#DIV/0!</v>
      </c>
      <c r="G420" s="3" t="e">
        <f t="shared" si="32"/>
        <v>#VALUE!</v>
      </c>
      <c r="H420" s="3" t="e">
        <f t="shared" si="32"/>
        <v>#VALUE!</v>
      </c>
    </row>
    <row r="421" spans="1:8" x14ac:dyDescent="0.25">
      <c r="A421" s="28" t="str">
        <f>_xlfn.XLOOKUP(P!C403,'Banco de Dados'!$B$3:$B$274,'Banco de Dados'!$K$3:$K$274,"")</f>
        <v/>
      </c>
      <c r="B421" s="2">
        <v>0</v>
      </c>
      <c r="C421" s="2">
        <v>0</v>
      </c>
      <c r="D421" s="2">
        <v>0</v>
      </c>
      <c r="E421" s="2">
        <v>0</v>
      </c>
      <c r="F421" s="32" t="e">
        <f t="shared" si="33"/>
        <v>#DIV/0!</v>
      </c>
      <c r="G421" s="3" t="e">
        <f t="shared" si="32"/>
        <v>#VALUE!</v>
      </c>
      <c r="H421" s="3" t="e">
        <f t="shared" si="32"/>
        <v>#VALUE!</v>
      </c>
    </row>
    <row r="422" spans="1:8" x14ac:dyDescent="0.25">
      <c r="A422" s="28" t="str">
        <f>_xlfn.XLOOKUP(P!C404,'Banco de Dados'!$B$3:$B$274,'Banco de Dados'!$K$3:$K$274,"")</f>
        <v/>
      </c>
      <c r="B422" s="2">
        <v>0</v>
      </c>
      <c r="C422" s="2">
        <v>0</v>
      </c>
      <c r="D422" s="2">
        <v>0</v>
      </c>
      <c r="E422" s="2">
        <v>0</v>
      </c>
      <c r="F422" s="32" t="e">
        <f t="shared" si="33"/>
        <v>#DIV/0!</v>
      </c>
      <c r="G422" s="3" t="e">
        <f t="shared" si="32"/>
        <v>#VALUE!</v>
      </c>
      <c r="H422" s="3" t="e">
        <f t="shared" si="32"/>
        <v>#VALUE!</v>
      </c>
    </row>
    <row r="423" spans="1:8" x14ac:dyDescent="0.25">
      <c r="A423" s="28" t="str">
        <f>_xlfn.XLOOKUP(P!C405,'Banco de Dados'!$B$3:$B$274,'Banco de Dados'!$K$3:$K$274,"")</f>
        <v/>
      </c>
      <c r="B423" s="2">
        <v>0</v>
      </c>
      <c r="C423" s="2">
        <v>0</v>
      </c>
      <c r="D423" s="2">
        <v>0</v>
      </c>
      <c r="E423" s="2">
        <v>0</v>
      </c>
      <c r="F423" s="32" t="e">
        <f t="shared" si="33"/>
        <v>#DIV/0!</v>
      </c>
      <c r="G423" s="3" t="e">
        <f t="shared" si="32"/>
        <v>#VALUE!</v>
      </c>
      <c r="H423" s="3" t="e">
        <f t="shared" si="32"/>
        <v>#VALUE!</v>
      </c>
    </row>
    <row r="424" spans="1:8" x14ac:dyDescent="0.25">
      <c r="A424" s="28" t="str">
        <f>_xlfn.XLOOKUP(P!C406,'Banco de Dados'!$B$3:$B$274,'Banco de Dados'!$K$3:$K$274,"")</f>
        <v/>
      </c>
      <c r="B424" s="2">
        <v>0</v>
      </c>
      <c r="C424" s="2">
        <v>0</v>
      </c>
      <c r="D424" s="2">
        <v>0</v>
      </c>
      <c r="E424" s="2">
        <v>0</v>
      </c>
      <c r="F424" s="32" t="e">
        <f t="shared" si="33"/>
        <v>#DIV/0!</v>
      </c>
      <c r="G424" s="3" t="e">
        <f t="shared" si="32"/>
        <v>#VALUE!</v>
      </c>
      <c r="H424" s="3" t="e">
        <f t="shared" si="32"/>
        <v>#VALUE!</v>
      </c>
    </row>
    <row r="425" spans="1:8" x14ac:dyDescent="0.25">
      <c r="A425" s="28" t="str">
        <f>_xlfn.XLOOKUP(P!C407,'Banco de Dados'!$B$3:$B$274,'Banco de Dados'!$K$3:$K$274,"")</f>
        <v/>
      </c>
      <c r="B425" s="2">
        <v>0</v>
      </c>
      <c r="C425" s="2">
        <v>0</v>
      </c>
      <c r="D425" s="2">
        <v>0</v>
      </c>
      <c r="E425" s="2">
        <v>0</v>
      </c>
      <c r="F425" s="32" t="e">
        <f t="shared" si="33"/>
        <v>#DIV/0!</v>
      </c>
      <c r="G425" s="3" t="e">
        <f t="shared" si="32"/>
        <v>#VALUE!</v>
      </c>
      <c r="H425" s="3" t="e">
        <f t="shared" si="32"/>
        <v>#VALUE!</v>
      </c>
    </row>
    <row r="426" spans="1:8" x14ac:dyDescent="0.25">
      <c r="A426" s="28" t="str">
        <f>_xlfn.XLOOKUP(P!C408,'Banco de Dados'!$B$3:$B$274,'Banco de Dados'!$K$3:$K$274,"")</f>
        <v/>
      </c>
      <c r="B426" s="2">
        <v>0</v>
      </c>
      <c r="C426" s="2">
        <v>0</v>
      </c>
      <c r="D426" s="2">
        <v>0</v>
      </c>
      <c r="E426" s="2">
        <v>0</v>
      </c>
      <c r="F426" s="32" t="e">
        <f t="shared" si="33"/>
        <v>#DIV/0!</v>
      </c>
      <c r="G426" s="3" t="e">
        <f t="shared" si="32"/>
        <v>#VALUE!</v>
      </c>
      <c r="H426" s="3" t="e">
        <f t="shared" si="32"/>
        <v>#VALUE!</v>
      </c>
    </row>
    <row r="427" spans="1:8" x14ac:dyDescent="0.25">
      <c r="A427" s="28" t="str">
        <f>_xlfn.XLOOKUP(P!C409,'Banco de Dados'!$B$3:$B$274,'Banco de Dados'!$K$3:$K$274,"")</f>
        <v/>
      </c>
      <c r="B427" s="2">
        <v>0</v>
      </c>
      <c r="C427" s="2">
        <v>0</v>
      </c>
      <c r="D427" s="2">
        <v>0</v>
      </c>
      <c r="E427" s="2">
        <v>0</v>
      </c>
      <c r="F427" s="32" t="e">
        <f t="shared" si="33"/>
        <v>#DIV/0!</v>
      </c>
      <c r="G427" s="3" t="e">
        <f t="shared" si="32"/>
        <v>#VALUE!</v>
      </c>
      <c r="H427" s="3" t="e">
        <f t="shared" si="32"/>
        <v>#VALUE!</v>
      </c>
    </row>
    <row r="428" spans="1:8" x14ac:dyDescent="0.25">
      <c r="A428" s="28" t="str">
        <f>_xlfn.XLOOKUP(P!C410,'Banco de Dados'!$B$3:$B$274,'Banco de Dados'!$K$3:$K$274,"")</f>
        <v/>
      </c>
      <c r="B428" s="2">
        <v>0</v>
      </c>
      <c r="C428" s="2">
        <v>0</v>
      </c>
      <c r="D428" s="2">
        <v>0</v>
      </c>
      <c r="E428" s="2">
        <v>0</v>
      </c>
      <c r="F428" s="32" t="e">
        <f t="shared" si="33"/>
        <v>#DIV/0!</v>
      </c>
      <c r="G428" s="3" t="e">
        <f t="shared" ref="G428:H430" si="34">D428*$E$398</f>
        <v>#VALUE!</v>
      </c>
      <c r="H428" s="3" t="e">
        <f t="shared" si="34"/>
        <v>#VALUE!</v>
      </c>
    </row>
    <row r="429" spans="1:8" x14ac:dyDescent="0.25">
      <c r="A429" s="28" t="str">
        <f>_xlfn.XLOOKUP(P!C411,'Banco de Dados'!$B$3:$B$274,'Banco de Dados'!$K$3:$K$274,"")</f>
        <v/>
      </c>
      <c r="B429" s="2">
        <v>0</v>
      </c>
      <c r="C429" s="2">
        <v>0</v>
      </c>
      <c r="D429" s="2">
        <v>0</v>
      </c>
      <c r="E429" s="2">
        <v>0</v>
      </c>
      <c r="F429" s="32" t="e">
        <f t="shared" si="33"/>
        <v>#DIV/0!</v>
      </c>
      <c r="G429" s="3" t="e">
        <f t="shared" si="34"/>
        <v>#VALUE!</v>
      </c>
      <c r="H429" s="3" t="e">
        <f t="shared" si="34"/>
        <v>#VALUE!</v>
      </c>
    </row>
    <row r="430" spans="1:8" x14ac:dyDescent="0.25">
      <c r="A430" s="28" t="str">
        <f>_xlfn.XLOOKUP(P!C412,'Banco de Dados'!$B$3:$B$274,'Banco de Dados'!$K$3:$K$274,"")</f>
        <v/>
      </c>
      <c r="B430" s="2">
        <v>0</v>
      </c>
      <c r="C430" s="2">
        <v>0</v>
      </c>
      <c r="D430" s="2">
        <v>0</v>
      </c>
      <c r="E430" s="2">
        <v>0</v>
      </c>
      <c r="F430" s="32" t="e">
        <f t="shared" si="33"/>
        <v>#DIV/0!</v>
      </c>
      <c r="G430" s="3" t="e">
        <f t="shared" si="34"/>
        <v>#VALUE!</v>
      </c>
      <c r="H430" s="3" t="e">
        <f t="shared" si="34"/>
        <v>#VALUE!</v>
      </c>
    </row>
    <row r="431" spans="1:8" x14ac:dyDescent="0.25">
      <c r="A431" s="21"/>
      <c r="B431" s="21"/>
      <c r="C431" s="21"/>
      <c r="D431" s="21"/>
      <c r="E431" s="21"/>
      <c r="F431" s="77"/>
      <c r="G431" s="21"/>
      <c r="H431" s="21"/>
    </row>
    <row r="432" spans="1:8" ht="15.75" x14ac:dyDescent="0.25">
      <c r="A432" s="36">
        <f>'Nome das Amostras'!A16</f>
        <v>0</v>
      </c>
      <c r="B432" s="164" t="e">
        <f>VLOOKUP(A432,'Nome das Amostras'!$A$3:$D$28,2,FALSE)</f>
        <v>#N/A</v>
      </c>
      <c r="C432" s="164"/>
      <c r="D432" s="51" t="s">
        <v>65</v>
      </c>
      <c r="E432" s="52" t="e">
        <f>'Banco de Dados'!$O$13/'Banco de Dados'!CU13</f>
        <v>#VALUE!</v>
      </c>
      <c r="F432" s="223" t="s">
        <v>309</v>
      </c>
      <c r="G432" s="223"/>
      <c r="H432" s="51" t="e">
        <f>(_xlfn.XLOOKUP('Banco de Dados'!$B$99,C434:C463,D434:D463," "))/(_xlfn.XLOOKUP('Banco de Dados'!$B$97,C434:C463,D434:D463))</f>
        <v>#VALUE!</v>
      </c>
    </row>
    <row r="433" spans="1:8" x14ac:dyDescent="0.25">
      <c r="A433" s="107" t="s">
        <v>1</v>
      </c>
      <c r="B433" s="107" t="s">
        <v>0</v>
      </c>
      <c r="C433" s="107" t="s">
        <v>212</v>
      </c>
      <c r="D433" s="107" t="s">
        <v>209</v>
      </c>
      <c r="E433" s="107" t="s">
        <v>213</v>
      </c>
      <c r="F433" s="76" t="s">
        <v>219</v>
      </c>
      <c r="G433" s="54" t="s">
        <v>140</v>
      </c>
      <c r="H433" s="54" t="s">
        <v>66</v>
      </c>
    </row>
    <row r="434" spans="1:8" x14ac:dyDescent="0.25">
      <c r="A434" s="28" t="str">
        <f>_xlfn.XLOOKUP(P!C416,'Banco de Dados'!$B$3:$B$274,'Banco de Dados'!$K$3:$K$274,"")</f>
        <v/>
      </c>
      <c r="B434" s="2" cm="1">
        <f t="array" ref="B434:E464">Dados!CQ5:CT35</f>
        <v>0</v>
      </c>
      <c r="C434" s="2">
        <v>0</v>
      </c>
      <c r="D434" s="2">
        <v>0</v>
      </c>
      <c r="E434" s="2">
        <v>0</v>
      </c>
      <c r="F434" s="32" t="e">
        <f>(E434*100)/D434</f>
        <v>#DIV/0!</v>
      </c>
      <c r="G434" s="3" t="e">
        <f t="shared" ref="G434:H461" si="35">D434*$E$432</f>
        <v>#VALUE!</v>
      </c>
      <c r="H434" s="3" t="e">
        <f t="shared" si="35"/>
        <v>#VALUE!</v>
      </c>
    </row>
    <row r="435" spans="1:8" x14ac:dyDescent="0.25">
      <c r="A435" s="28" t="str">
        <f>_xlfn.XLOOKUP(P!C417,'Banco de Dados'!$B$3:$B$274,'Banco de Dados'!$K$3:$K$274,"")</f>
        <v/>
      </c>
      <c r="B435" s="2">
        <v>0</v>
      </c>
      <c r="C435" s="2">
        <v>0</v>
      </c>
      <c r="D435" s="2">
        <v>0</v>
      </c>
      <c r="E435" s="2">
        <v>0</v>
      </c>
      <c r="F435" s="32" t="e">
        <f t="shared" ref="F435:F464" si="36">(E435*100)/D435</f>
        <v>#DIV/0!</v>
      </c>
      <c r="G435" s="3" t="e">
        <f t="shared" si="35"/>
        <v>#VALUE!</v>
      </c>
      <c r="H435" s="3" t="e">
        <f t="shared" si="35"/>
        <v>#VALUE!</v>
      </c>
    </row>
    <row r="436" spans="1:8" x14ac:dyDescent="0.25">
      <c r="A436" s="28" t="str">
        <f>_xlfn.XLOOKUP(P!C418,'Banco de Dados'!$B$3:$B$274,'Banco de Dados'!$K$3:$K$274,"")</f>
        <v/>
      </c>
      <c r="B436" s="2">
        <v>0</v>
      </c>
      <c r="C436" s="2">
        <v>0</v>
      </c>
      <c r="D436" s="2">
        <v>0</v>
      </c>
      <c r="E436" s="2">
        <v>0</v>
      </c>
      <c r="F436" s="32" t="e">
        <f t="shared" si="36"/>
        <v>#DIV/0!</v>
      </c>
      <c r="G436" s="3" t="e">
        <f t="shared" si="35"/>
        <v>#VALUE!</v>
      </c>
      <c r="H436" s="3" t="e">
        <f t="shared" si="35"/>
        <v>#VALUE!</v>
      </c>
    </row>
    <row r="437" spans="1:8" x14ac:dyDescent="0.25">
      <c r="A437" s="28" t="str">
        <f>_xlfn.XLOOKUP(P!C419,'Banco de Dados'!$B$3:$B$274,'Banco de Dados'!$K$3:$K$274,"")</f>
        <v/>
      </c>
      <c r="B437" s="2">
        <v>0</v>
      </c>
      <c r="C437" s="2">
        <v>0</v>
      </c>
      <c r="D437" s="2">
        <v>0</v>
      </c>
      <c r="E437" s="2">
        <v>0</v>
      </c>
      <c r="F437" s="32" t="e">
        <f t="shared" si="36"/>
        <v>#DIV/0!</v>
      </c>
      <c r="G437" s="3" t="e">
        <f t="shared" si="35"/>
        <v>#VALUE!</v>
      </c>
      <c r="H437" s="3" t="e">
        <f t="shared" si="35"/>
        <v>#VALUE!</v>
      </c>
    </row>
    <row r="438" spans="1:8" x14ac:dyDescent="0.25">
      <c r="A438" s="28" t="str">
        <f>_xlfn.XLOOKUP(P!C420,'Banco de Dados'!$B$3:$B$274,'Banco de Dados'!$K$3:$K$274,"")</f>
        <v/>
      </c>
      <c r="B438" s="2">
        <v>0</v>
      </c>
      <c r="C438" s="2">
        <v>0</v>
      </c>
      <c r="D438" s="2">
        <v>0</v>
      </c>
      <c r="E438" s="2">
        <v>0</v>
      </c>
      <c r="F438" s="32" t="e">
        <f t="shared" si="36"/>
        <v>#DIV/0!</v>
      </c>
      <c r="G438" s="3" t="e">
        <f t="shared" si="35"/>
        <v>#VALUE!</v>
      </c>
      <c r="H438" s="3" t="e">
        <f t="shared" si="35"/>
        <v>#VALUE!</v>
      </c>
    </row>
    <row r="439" spans="1:8" x14ac:dyDescent="0.25">
      <c r="A439" s="28" t="str">
        <f>_xlfn.XLOOKUP(P!C421,'Banco de Dados'!$B$3:$B$274,'Banco de Dados'!$K$3:$K$274,"")</f>
        <v/>
      </c>
      <c r="B439" s="2">
        <v>0</v>
      </c>
      <c r="C439" s="2">
        <v>0</v>
      </c>
      <c r="D439" s="2">
        <v>0</v>
      </c>
      <c r="E439" s="2">
        <v>0</v>
      </c>
      <c r="F439" s="32" t="e">
        <f t="shared" si="36"/>
        <v>#DIV/0!</v>
      </c>
      <c r="G439" s="3" t="e">
        <f t="shared" si="35"/>
        <v>#VALUE!</v>
      </c>
      <c r="H439" s="3" t="e">
        <f t="shared" si="35"/>
        <v>#VALUE!</v>
      </c>
    </row>
    <row r="440" spans="1:8" x14ac:dyDescent="0.25">
      <c r="A440" s="28" t="str">
        <f>_xlfn.XLOOKUP(P!C422,'Banco de Dados'!$B$3:$B$274,'Banco de Dados'!$K$3:$K$274,"")</f>
        <v/>
      </c>
      <c r="B440" s="2">
        <v>0</v>
      </c>
      <c r="C440" s="2">
        <v>0</v>
      </c>
      <c r="D440" s="2">
        <v>0</v>
      </c>
      <c r="E440" s="2">
        <v>0</v>
      </c>
      <c r="F440" s="32" t="e">
        <f t="shared" si="36"/>
        <v>#DIV/0!</v>
      </c>
      <c r="G440" s="3" t="e">
        <f t="shared" si="35"/>
        <v>#VALUE!</v>
      </c>
      <c r="H440" s="3" t="e">
        <f t="shared" si="35"/>
        <v>#VALUE!</v>
      </c>
    </row>
    <row r="441" spans="1:8" x14ac:dyDescent="0.25">
      <c r="A441" s="28" t="str">
        <f>_xlfn.XLOOKUP(P!C423,'Banco de Dados'!$B$3:$B$274,'Banco de Dados'!$K$3:$K$274,"")</f>
        <v/>
      </c>
      <c r="B441" s="2">
        <v>0</v>
      </c>
      <c r="C441" s="2">
        <v>0</v>
      </c>
      <c r="D441" s="2">
        <v>0</v>
      </c>
      <c r="E441" s="2">
        <v>0</v>
      </c>
      <c r="F441" s="32" t="e">
        <f t="shared" si="36"/>
        <v>#DIV/0!</v>
      </c>
      <c r="G441" s="3" t="e">
        <f t="shared" si="35"/>
        <v>#VALUE!</v>
      </c>
      <c r="H441" s="3" t="e">
        <f t="shared" si="35"/>
        <v>#VALUE!</v>
      </c>
    </row>
    <row r="442" spans="1:8" x14ac:dyDescent="0.25">
      <c r="A442" s="28" t="str">
        <f>_xlfn.XLOOKUP(P!C424,'Banco de Dados'!$B$3:$B$274,'Banco de Dados'!$K$3:$K$274,"")</f>
        <v/>
      </c>
      <c r="B442" s="2">
        <v>0</v>
      </c>
      <c r="C442" s="2">
        <v>0</v>
      </c>
      <c r="D442" s="2">
        <v>0</v>
      </c>
      <c r="E442" s="2">
        <v>0</v>
      </c>
      <c r="F442" s="32" t="e">
        <f t="shared" si="36"/>
        <v>#DIV/0!</v>
      </c>
      <c r="G442" s="3" t="e">
        <f t="shared" si="35"/>
        <v>#VALUE!</v>
      </c>
      <c r="H442" s="3" t="e">
        <f t="shared" si="35"/>
        <v>#VALUE!</v>
      </c>
    </row>
    <row r="443" spans="1:8" x14ac:dyDescent="0.25">
      <c r="A443" s="28" t="str">
        <f>_xlfn.XLOOKUP(P!C425,'Banco de Dados'!$B$3:$B$274,'Banco de Dados'!$K$3:$K$274,"")</f>
        <v/>
      </c>
      <c r="B443" s="2">
        <v>0</v>
      </c>
      <c r="C443" s="2">
        <v>0</v>
      </c>
      <c r="D443" s="2">
        <v>0</v>
      </c>
      <c r="E443" s="2">
        <v>0</v>
      </c>
      <c r="F443" s="32" t="e">
        <f t="shared" si="36"/>
        <v>#DIV/0!</v>
      </c>
      <c r="G443" s="3" t="e">
        <f t="shared" si="35"/>
        <v>#VALUE!</v>
      </c>
      <c r="H443" s="3" t="e">
        <f t="shared" si="35"/>
        <v>#VALUE!</v>
      </c>
    </row>
    <row r="444" spans="1:8" x14ac:dyDescent="0.25">
      <c r="A444" s="28" t="str">
        <f>_xlfn.XLOOKUP(P!C426,'Banco de Dados'!$B$3:$B$274,'Banco de Dados'!$K$3:$K$274,"")</f>
        <v/>
      </c>
      <c r="B444" s="2">
        <v>0</v>
      </c>
      <c r="C444" s="2">
        <v>0</v>
      </c>
      <c r="D444" s="2">
        <v>0</v>
      </c>
      <c r="E444" s="2">
        <v>0</v>
      </c>
      <c r="F444" s="32" t="e">
        <f t="shared" si="36"/>
        <v>#DIV/0!</v>
      </c>
      <c r="G444" s="3" t="e">
        <f t="shared" si="35"/>
        <v>#VALUE!</v>
      </c>
      <c r="H444" s="3" t="e">
        <f t="shared" si="35"/>
        <v>#VALUE!</v>
      </c>
    </row>
    <row r="445" spans="1:8" x14ac:dyDescent="0.25">
      <c r="A445" s="28" t="str">
        <f>_xlfn.XLOOKUP(P!C427,'Banco de Dados'!$B$3:$B$274,'Banco de Dados'!$K$3:$K$274,"")</f>
        <v/>
      </c>
      <c r="B445" s="2">
        <v>0</v>
      </c>
      <c r="C445" s="2">
        <v>0</v>
      </c>
      <c r="D445" s="2">
        <v>0</v>
      </c>
      <c r="E445" s="2">
        <v>0</v>
      </c>
      <c r="F445" s="32" t="e">
        <f t="shared" si="36"/>
        <v>#DIV/0!</v>
      </c>
      <c r="G445" s="3" t="e">
        <f t="shared" si="35"/>
        <v>#VALUE!</v>
      </c>
      <c r="H445" s="3" t="e">
        <f t="shared" si="35"/>
        <v>#VALUE!</v>
      </c>
    </row>
    <row r="446" spans="1:8" x14ac:dyDescent="0.25">
      <c r="A446" s="28" t="str">
        <f>_xlfn.XLOOKUP(P!C428,'Banco de Dados'!$B$3:$B$274,'Banco de Dados'!$K$3:$K$274,"")</f>
        <v/>
      </c>
      <c r="B446" s="2">
        <v>0</v>
      </c>
      <c r="C446" s="2">
        <v>0</v>
      </c>
      <c r="D446" s="2">
        <v>0</v>
      </c>
      <c r="E446" s="2">
        <v>0</v>
      </c>
      <c r="F446" s="32" t="e">
        <f t="shared" si="36"/>
        <v>#DIV/0!</v>
      </c>
      <c r="G446" s="3" t="e">
        <f t="shared" si="35"/>
        <v>#VALUE!</v>
      </c>
      <c r="H446" s="3" t="e">
        <f t="shared" si="35"/>
        <v>#VALUE!</v>
      </c>
    </row>
    <row r="447" spans="1:8" x14ac:dyDescent="0.25">
      <c r="A447" s="28" t="str">
        <f>_xlfn.XLOOKUP(P!C429,'Banco de Dados'!$B$3:$B$274,'Banco de Dados'!$K$3:$K$274,"")</f>
        <v/>
      </c>
      <c r="B447" s="2">
        <v>0</v>
      </c>
      <c r="C447" s="2">
        <v>0</v>
      </c>
      <c r="D447" s="2">
        <v>0</v>
      </c>
      <c r="E447" s="2">
        <v>0</v>
      </c>
      <c r="F447" s="32" t="e">
        <f t="shared" si="36"/>
        <v>#DIV/0!</v>
      </c>
      <c r="G447" s="3" t="e">
        <f t="shared" si="35"/>
        <v>#VALUE!</v>
      </c>
      <c r="H447" s="3" t="e">
        <f t="shared" si="35"/>
        <v>#VALUE!</v>
      </c>
    </row>
    <row r="448" spans="1:8" x14ac:dyDescent="0.25">
      <c r="A448" s="28" t="str">
        <f>_xlfn.XLOOKUP(P!C430,'Banco de Dados'!$B$3:$B$274,'Banco de Dados'!$K$3:$K$274,"")</f>
        <v/>
      </c>
      <c r="B448" s="2">
        <v>0</v>
      </c>
      <c r="C448" s="2">
        <v>0</v>
      </c>
      <c r="D448" s="2">
        <v>0</v>
      </c>
      <c r="E448" s="2">
        <v>0</v>
      </c>
      <c r="F448" s="32" t="e">
        <f t="shared" si="36"/>
        <v>#DIV/0!</v>
      </c>
      <c r="G448" s="3" t="e">
        <f t="shared" si="35"/>
        <v>#VALUE!</v>
      </c>
      <c r="H448" s="3" t="e">
        <f t="shared" si="35"/>
        <v>#VALUE!</v>
      </c>
    </row>
    <row r="449" spans="1:8" x14ac:dyDescent="0.25">
      <c r="A449" s="28" t="str">
        <f>_xlfn.XLOOKUP(P!C431,'Banco de Dados'!$B$3:$B$274,'Banco de Dados'!$K$3:$K$274,"")</f>
        <v/>
      </c>
      <c r="B449" s="2">
        <v>0</v>
      </c>
      <c r="C449" s="2">
        <v>0</v>
      </c>
      <c r="D449" s="2">
        <v>0</v>
      </c>
      <c r="E449" s="2">
        <v>0</v>
      </c>
      <c r="F449" s="32" t="e">
        <f t="shared" si="36"/>
        <v>#DIV/0!</v>
      </c>
      <c r="G449" s="3" t="e">
        <f t="shared" si="35"/>
        <v>#VALUE!</v>
      </c>
      <c r="H449" s="3" t="e">
        <f t="shared" si="35"/>
        <v>#VALUE!</v>
      </c>
    </row>
    <row r="450" spans="1:8" x14ac:dyDescent="0.25">
      <c r="A450" s="28" t="str">
        <f>_xlfn.XLOOKUP(P!C432,'Banco de Dados'!$B$3:$B$274,'Banco de Dados'!$K$3:$K$274,"")</f>
        <v/>
      </c>
      <c r="B450" s="2">
        <v>0</v>
      </c>
      <c r="C450" s="2">
        <v>0</v>
      </c>
      <c r="D450" s="2">
        <v>0</v>
      </c>
      <c r="E450" s="2">
        <v>0</v>
      </c>
      <c r="F450" s="32" t="e">
        <f t="shared" si="36"/>
        <v>#DIV/0!</v>
      </c>
      <c r="G450" s="3" t="e">
        <f t="shared" si="35"/>
        <v>#VALUE!</v>
      </c>
      <c r="H450" s="3" t="e">
        <f t="shared" si="35"/>
        <v>#VALUE!</v>
      </c>
    </row>
    <row r="451" spans="1:8" x14ac:dyDescent="0.25">
      <c r="A451" s="28" t="str">
        <f>_xlfn.XLOOKUP(P!C433,'Banco de Dados'!$B$3:$B$274,'Banco de Dados'!$K$3:$K$274,"")</f>
        <v/>
      </c>
      <c r="B451" s="2">
        <v>0</v>
      </c>
      <c r="C451" s="2">
        <v>0</v>
      </c>
      <c r="D451" s="2">
        <v>0</v>
      </c>
      <c r="E451" s="2">
        <v>0</v>
      </c>
      <c r="F451" s="32" t="e">
        <f t="shared" si="36"/>
        <v>#DIV/0!</v>
      </c>
      <c r="G451" s="3" t="e">
        <f t="shared" si="35"/>
        <v>#VALUE!</v>
      </c>
      <c r="H451" s="3" t="e">
        <f t="shared" si="35"/>
        <v>#VALUE!</v>
      </c>
    </row>
    <row r="452" spans="1:8" x14ac:dyDescent="0.25">
      <c r="A452" s="28" t="str">
        <f>_xlfn.XLOOKUP(P!C434,'Banco de Dados'!$B$3:$B$274,'Banco de Dados'!$K$3:$K$274,"")</f>
        <v/>
      </c>
      <c r="B452" s="2">
        <v>0</v>
      </c>
      <c r="C452" s="2">
        <v>0</v>
      </c>
      <c r="D452" s="2">
        <v>0</v>
      </c>
      <c r="E452" s="2">
        <v>0</v>
      </c>
      <c r="F452" s="32" t="e">
        <f t="shared" si="36"/>
        <v>#DIV/0!</v>
      </c>
      <c r="G452" s="3" t="e">
        <f t="shared" si="35"/>
        <v>#VALUE!</v>
      </c>
      <c r="H452" s="3" t="e">
        <f t="shared" si="35"/>
        <v>#VALUE!</v>
      </c>
    </row>
    <row r="453" spans="1:8" x14ac:dyDescent="0.25">
      <c r="A453" s="28" t="str">
        <f>_xlfn.XLOOKUP(P!C435,'Banco de Dados'!$B$3:$B$274,'Banco de Dados'!$K$3:$K$274,"")</f>
        <v/>
      </c>
      <c r="B453" s="2">
        <v>0</v>
      </c>
      <c r="C453" s="2">
        <v>0</v>
      </c>
      <c r="D453" s="2">
        <v>0</v>
      </c>
      <c r="E453" s="2">
        <v>0</v>
      </c>
      <c r="F453" s="32" t="e">
        <f t="shared" si="36"/>
        <v>#DIV/0!</v>
      </c>
      <c r="G453" s="3" t="e">
        <f t="shared" si="35"/>
        <v>#VALUE!</v>
      </c>
      <c r="H453" s="3" t="e">
        <f t="shared" si="35"/>
        <v>#VALUE!</v>
      </c>
    </row>
    <row r="454" spans="1:8" x14ac:dyDescent="0.25">
      <c r="A454" s="28" t="str">
        <f>_xlfn.XLOOKUP(P!C436,'Banco de Dados'!$B$3:$B$274,'Banco de Dados'!$K$3:$K$274,"")</f>
        <v/>
      </c>
      <c r="B454" s="2">
        <v>0</v>
      </c>
      <c r="C454" s="2">
        <v>0</v>
      </c>
      <c r="D454" s="2">
        <v>0</v>
      </c>
      <c r="E454" s="17">
        <v>0</v>
      </c>
      <c r="F454" s="32" t="e">
        <f t="shared" si="36"/>
        <v>#DIV/0!</v>
      </c>
      <c r="G454" s="3" t="e">
        <f t="shared" si="35"/>
        <v>#VALUE!</v>
      </c>
      <c r="H454" s="3" t="e">
        <f t="shared" si="35"/>
        <v>#VALUE!</v>
      </c>
    </row>
    <row r="455" spans="1:8" x14ac:dyDescent="0.25">
      <c r="A455" s="28" t="str">
        <f>_xlfn.XLOOKUP(P!C437,'Banco de Dados'!$B$3:$B$274,'Banco de Dados'!$K$3:$K$274,"")</f>
        <v/>
      </c>
      <c r="B455" s="2">
        <v>0</v>
      </c>
      <c r="C455" s="2">
        <v>0</v>
      </c>
      <c r="D455" s="2">
        <v>0</v>
      </c>
      <c r="E455" s="2">
        <v>0</v>
      </c>
      <c r="F455" s="32" t="e">
        <f t="shared" si="36"/>
        <v>#DIV/0!</v>
      </c>
      <c r="G455" s="3" t="e">
        <f t="shared" si="35"/>
        <v>#VALUE!</v>
      </c>
      <c r="H455" s="3" t="e">
        <f t="shared" si="35"/>
        <v>#VALUE!</v>
      </c>
    </row>
    <row r="456" spans="1:8" x14ac:dyDescent="0.25">
      <c r="A456" s="28" t="str">
        <f>_xlfn.XLOOKUP(P!C438,'Banco de Dados'!$B$3:$B$274,'Banco de Dados'!$K$3:$K$274,"")</f>
        <v/>
      </c>
      <c r="B456" s="2">
        <v>0</v>
      </c>
      <c r="C456" s="2">
        <v>0</v>
      </c>
      <c r="D456" s="2">
        <v>0</v>
      </c>
      <c r="E456" s="2">
        <v>0</v>
      </c>
      <c r="F456" s="32" t="e">
        <f t="shared" si="36"/>
        <v>#DIV/0!</v>
      </c>
      <c r="G456" s="3" t="e">
        <f t="shared" si="35"/>
        <v>#VALUE!</v>
      </c>
      <c r="H456" s="3" t="e">
        <f t="shared" si="35"/>
        <v>#VALUE!</v>
      </c>
    </row>
    <row r="457" spans="1:8" x14ac:dyDescent="0.25">
      <c r="A457" s="28" t="str">
        <f>_xlfn.XLOOKUP(P!C439,'Banco de Dados'!$B$3:$B$274,'Banco de Dados'!$K$3:$K$274,"")</f>
        <v/>
      </c>
      <c r="B457" s="2">
        <v>0</v>
      </c>
      <c r="C457" s="2">
        <v>0</v>
      </c>
      <c r="D457" s="2">
        <v>0</v>
      </c>
      <c r="E457" s="2">
        <v>0</v>
      </c>
      <c r="F457" s="32" t="e">
        <f t="shared" si="36"/>
        <v>#DIV/0!</v>
      </c>
      <c r="G457" s="3" t="e">
        <f t="shared" si="35"/>
        <v>#VALUE!</v>
      </c>
      <c r="H457" s="3" t="e">
        <f t="shared" si="35"/>
        <v>#VALUE!</v>
      </c>
    </row>
    <row r="458" spans="1:8" x14ac:dyDescent="0.25">
      <c r="A458" s="28" t="str">
        <f>_xlfn.XLOOKUP(P!C440,'Banco de Dados'!$B$3:$B$274,'Banco de Dados'!$K$3:$K$274,"")</f>
        <v/>
      </c>
      <c r="B458" s="2">
        <v>0</v>
      </c>
      <c r="C458" s="2">
        <v>0</v>
      </c>
      <c r="D458" s="2">
        <v>0</v>
      </c>
      <c r="E458" s="2">
        <v>0</v>
      </c>
      <c r="F458" s="32" t="e">
        <f t="shared" si="36"/>
        <v>#DIV/0!</v>
      </c>
      <c r="G458" s="3" t="e">
        <f t="shared" si="35"/>
        <v>#VALUE!</v>
      </c>
      <c r="H458" s="3" t="e">
        <f t="shared" si="35"/>
        <v>#VALUE!</v>
      </c>
    </row>
    <row r="459" spans="1:8" x14ac:dyDescent="0.25">
      <c r="A459" s="28" t="str">
        <f>_xlfn.XLOOKUP(P!C441,'Banco de Dados'!$B$3:$B$274,'Banco de Dados'!$K$3:$K$274,"")</f>
        <v/>
      </c>
      <c r="B459" s="2">
        <v>0</v>
      </c>
      <c r="C459" s="2">
        <v>0</v>
      </c>
      <c r="D459" s="2">
        <v>0</v>
      </c>
      <c r="E459" s="2">
        <v>0</v>
      </c>
      <c r="F459" s="32" t="e">
        <f t="shared" si="36"/>
        <v>#DIV/0!</v>
      </c>
      <c r="G459" s="3" t="e">
        <f t="shared" si="35"/>
        <v>#VALUE!</v>
      </c>
      <c r="H459" s="3" t="e">
        <f t="shared" si="35"/>
        <v>#VALUE!</v>
      </c>
    </row>
    <row r="460" spans="1:8" x14ac:dyDescent="0.25">
      <c r="A460" s="28" t="str">
        <f>_xlfn.XLOOKUP(P!C442,'Banco de Dados'!$B$3:$B$274,'Banco de Dados'!$K$3:$K$274,"")</f>
        <v/>
      </c>
      <c r="B460" s="2">
        <v>0</v>
      </c>
      <c r="C460" s="2">
        <v>0</v>
      </c>
      <c r="D460" s="2">
        <v>0</v>
      </c>
      <c r="E460" s="2">
        <v>0</v>
      </c>
      <c r="F460" s="32" t="e">
        <f t="shared" si="36"/>
        <v>#DIV/0!</v>
      </c>
      <c r="G460" s="3" t="e">
        <f t="shared" si="35"/>
        <v>#VALUE!</v>
      </c>
      <c r="H460" s="3" t="e">
        <f t="shared" si="35"/>
        <v>#VALUE!</v>
      </c>
    </row>
    <row r="461" spans="1:8" x14ac:dyDescent="0.25">
      <c r="A461" s="28" t="str">
        <f>_xlfn.XLOOKUP(P!C443,'Banco de Dados'!$B$3:$B$274,'Banco de Dados'!$K$3:$K$274,"")</f>
        <v/>
      </c>
      <c r="B461" s="2">
        <v>0</v>
      </c>
      <c r="C461" s="2">
        <v>0</v>
      </c>
      <c r="D461" s="2">
        <v>0</v>
      </c>
      <c r="E461" s="2">
        <v>0</v>
      </c>
      <c r="F461" s="32" t="e">
        <f t="shared" si="36"/>
        <v>#DIV/0!</v>
      </c>
      <c r="G461" s="3" t="e">
        <f t="shared" si="35"/>
        <v>#VALUE!</v>
      </c>
      <c r="H461" s="3" t="e">
        <f t="shared" si="35"/>
        <v>#VALUE!</v>
      </c>
    </row>
    <row r="462" spans="1:8" x14ac:dyDescent="0.25">
      <c r="A462" s="28" t="str">
        <f>_xlfn.XLOOKUP(P!C444,'Banco de Dados'!$B$3:$B$274,'Banco de Dados'!$K$3:$K$274,"")</f>
        <v/>
      </c>
      <c r="B462" s="2">
        <v>0</v>
      </c>
      <c r="C462" s="2">
        <v>0</v>
      </c>
      <c r="D462" s="2">
        <v>0</v>
      </c>
      <c r="E462" s="2">
        <v>0</v>
      </c>
      <c r="F462" s="32" t="e">
        <f t="shared" si="36"/>
        <v>#DIV/0!</v>
      </c>
      <c r="G462" s="3" t="e">
        <f t="shared" ref="G462:H464" si="37">D462*$E$432</f>
        <v>#VALUE!</v>
      </c>
      <c r="H462" s="3" t="e">
        <f t="shared" si="37"/>
        <v>#VALUE!</v>
      </c>
    </row>
    <row r="463" spans="1:8" x14ac:dyDescent="0.25">
      <c r="A463" s="28" t="str">
        <f>_xlfn.XLOOKUP(P!C445,'Banco de Dados'!$B$3:$B$274,'Banco de Dados'!$K$3:$K$274,"")</f>
        <v/>
      </c>
      <c r="B463" s="2">
        <v>0</v>
      </c>
      <c r="C463" s="2">
        <v>0</v>
      </c>
      <c r="D463" s="2">
        <v>0</v>
      </c>
      <c r="E463" s="2">
        <v>0</v>
      </c>
      <c r="F463" s="32" t="e">
        <f t="shared" si="36"/>
        <v>#DIV/0!</v>
      </c>
      <c r="G463" s="3" t="e">
        <f t="shared" si="37"/>
        <v>#VALUE!</v>
      </c>
      <c r="H463" s="3" t="e">
        <f t="shared" si="37"/>
        <v>#VALUE!</v>
      </c>
    </row>
    <row r="464" spans="1:8" x14ac:dyDescent="0.25">
      <c r="A464" s="28" t="str">
        <f>_xlfn.XLOOKUP(P!C446,'Banco de Dados'!$B$3:$B$274,'Banco de Dados'!$K$3:$K$274,"")</f>
        <v/>
      </c>
      <c r="B464" s="2">
        <v>0</v>
      </c>
      <c r="C464" s="2">
        <v>0</v>
      </c>
      <c r="D464" s="2">
        <v>0</v>
      </c>
      <c r="E464" s="2">
        <v>0</v>
      </c>
      <c r="F464" s="32" t="e">
        <f t="shared" si="36"/>
        <v>#DIV/0!</v>
      </c>
      <c r="G464" s="3" t="e">
        <f t="shared" si="37"/>
        <v>#VALUE!</v>
      </c>
      <c r="H464" s="3" t="e">
        <f t="shared" si="37"/>
        <v>#VALUE!</v>
      </c>
    </row>
    <row r="465" spans="1:8" x14ac:dyDescent="0.25">
      <c r="A465" s="21"/>
      <c r="B465" s="21"/>
      <c r="C465" s="21"/>
      <c r="D465" s="21"/>
      <c r="E465" s="21"/>
      <c r="F465" s="77"/>
      <c r="G465" s="21"/>
      <c r="H465" s="21"/>
    </row>
    <row r="466" spans="1:8" ht="15.75" x14ac:dyDescent="0.25">
      <c r="A466" s="36">
        <f>'Nome das Amostras'!A17</f>
        <v>0</v>
      </c>
      <c r="B466" s="164" t="e">
        <f>VLOOKUP(A466,'Nome das Amostras'!$A$3:$D$28,2,FALSE)</f>
        <v>#N/A</v>
      </c>
      <c r="C466" s="164"/>
      <c r="D466" s="51" t="s">
        <v>65</v>
      </c>
      <c r="E466" s="52" t="e">
        <f>'Banco de Dados'!$O$13/'Banco de Dados'!DB13</f>
        <v>#VALUE!</v>
      </c>
      <c r="F466" s="223" t="s">
        <v>309</v>
      </c>
      <c r="G466" s="223"/>
      <c r="H466" s="51" t="e">
        <f>(_xlfn.XLOOKUP('Banco de Dados'!$B$99,C468:C497,D468:D497," "))/(_xlfn.XLOOKUP('Banco de Dados'!$B$97,C468:C497,D468:D497))</f>
        <v>#VALUE!</v>
      </c>
    </row>
    <row r="467" spans="1:8" x14ac:dyDescent="0.25">
      <c r="A467" s="107" t="s">
        <v>1</v>
      </c>
      <c r="B467" s="107" t="s">
        <v>0</v>
      </c>
      <c r="C467" s="107" t="s">
        <v>212</v>
      </c>
      <c r="D467" s="107" t="s">
        <v>209</v>
      </c>
      <c r="E467" s="107" t="s">
        <v>213</v>
      </c>
      <c r="F467" s="76" t="s">
        <v>219</v>
      </c>
      <c r="G467" s="54" t="s">
        <v>140</v>
      </c>
      <c r="H467" s="54" t="s">
        <v>66</v>
      </c>
    </row>
    <row r="468" spans="1:8" x14ac:dyDescent="0.25">
      <c r="A468" s="28" t="str">
        <f>_xlfn.XLOOKUP(P!C450,'Banco de Dados'!$B$3:$B$274,'Banco de Dados'!$K$3:$K$274,"")</f>
        <v/>
      </c>
      <c r="B468" s="2" cm="1">
        <f t="array" ref="B468:E498">Dados!CX5:DA35</f>
        <v>0</v>
      </c>
      <c r="C468" s="2">
        <v>0</v>
      </c>
      <c r="D468" s="2">
        <v>0</v>
      </c>
      <c r="E468" s="2">
        <v>0</v>
      </c>
      <c r="F468" s="32" t="e">
        <f>(E468*100)/D468</f>
        <v>#DIV/0!</v>
      </c>
      <c r="G468" s="3" t="e">
        <f t="shared" ref="G468:H495" si="38">D468*$E$466</f>
        <v>#VALUE!</v>
      </c>
      <c r="H468" s="3" t="e">
        <f t="shared" si="38"/>
        <v>#VALUE!</v>
      </c>
    </row>
    <row r="469" spans="1:8" x14ac:dyDescent="0.25">
      <c r="A469" s="28" t="str">
        <f>_xlfn.XLOOKUP(P!C451,'Banco de Dados'!$B$3:$B$274,'Banco de Dados'!$K$3:$K$274,"")</f>
        <v/>
      </c>
      <c r="B469" s="2">
        <v>0</v>
      </c>
      <c r="C469" s="2">
        <v>0</v>
      </c>
      <c r="D469" s="2">
        <v>0</v>
      </c>
      <c r="E469" s="2">
        <v>0</v>
      </c>
      <c r="F469" s="32" t="e">
        <f t="shared" ref="F469:F498" si="39">(E469*100)/D469</f>
        <v>#DIV/0!</v>
      </c>
      <c r="G469" s="3" t="e">
        <f t="shared" si="38"/>
        <v>#VALUE!</v>
      </c>
      <c r="H469" s="3" t="e">
        <f t="shared" si="38"/>
        <v>#VALUE!</v>
      </c>
    </row>
    <row r="470" spans="1:8" x14ac:dyDescent="0.25">
      <c r="A470" s="28" t="str">
        <f>_xlfn.XLOOKUP(P!C452,'Banco de Dados'!$B$3:$B$274,'Banco de Dados'!$K$3:$K$274,"")</f>
        <v/>
      </c>
      <c r="B470" s="2">
        <v>0</v>
      </c>
      <c r="C470" s="2">
        <v>0</v>
      </c>
      <c r="D470" s="2">
        <v>0</v>
      </c>
      <c r="E470" s="2">
        <v>0</v>
      </c>
      <c r="F470" s="32" t="e">
        <f t="shared" si="39"/>
        <v>#DIV/0!</v>
      </c>
      <c r="G470" s="3" t="e">
        <f t="shared" si="38"/>
        <v>#VALUE!</v>
      </c>
      <c r="H470" s="3" t="e">
        <f t="shared" si="38"/>
        <v>#VALUE!</v>
      </c>
    </row>
    <row r="471" spans="1:8" x14ac:dyDescent="0.25">
      <c r="A471" s="28" t="str">
        <f>_xlfn.XLOOKUP(P!C453,'Banco de Dados'!$B$3:$B$274,'Banco de Dados'!$K$3:$K$274,"")</f>
        <v/>
      </c>
      <c r="B471" s="2">
        <v>0</v>
      </c>
      <c r="C471" s="2">
        <v>0</v>
      </c>
      <c r="D471" s="2">
        <v>0</v>
      </c>
      <c r="E471" s="2">
        <v>0</v>
      </c>
      <c r="F471" s="32" t="e">
        <f t="shared" si="39"/>
        <v>#DIV/0!</v>
      </c>
      <c r="G471" s="3" t="e">
        <f t="shared" si="38"/>
        <v>#VALUE!</v>
      </c>
      <c r="H471" s="3" t="e">
        <f t="shared" si="38"/>
        <v>#VALUE!</v>
      </c>
    </row>
    <row r="472" spans="1:8" x14ac:dyDescent="0.25">
      <c r="A472" s="28" t="str">
        <f>_xlfn.XLOOKUP(P!C454,'Banco de Dados'!$B$3:$B$274,'Banco de Dados'!$K$3:$K$274,"")</f>
        <v/>
      </c>
      <c r="B472" s="2">
        <v>0</v>
      </c>
      <c r="C472" s="2">
        <v>0</v>
      </c>
      <c r="D472" s="2">
        <v>0</v>
      </c>
      <c r="E472" s="2">
        <v>0</v>
      </c>
      <c r="F472" s="32" t="e">
        <f t="shared" si="39"/>
        <v>#DIV/0!</v>
      </c>
      <c r="G472" s="3" t="e">
        <f t="shared" si="38"/>
        <v>#VALUE!</v>
      </c>
      <c r="H472" s="3" t="e">
        <f t="shared" si="38"/>
        <v>#VALUE!</v>
      </c>
    </row>
    <row r="473" spans="1:8" x14ac:dyDescent="0.25">
      <c r="A473" s="28" t="str">
        <f>_xlfn.XLOOKUP(P!C455,'Banco de Dados'!$B$3:$B$274,'Banco de Dados'!$K$3:$K$274,"")</f>
        <v/>
      </c>
      <c r="B473" s="2">
        <v>0</v>
      </c>
      <c r="C473" s="2">
        <v>0</v>
      </c>
      <c r="D473" s="2">
        <v>0</v>
      </c>
      <c r="E473" s="2">
        <v>0</v>
      </c>
      <c r="F473" s="32" t="e">
        <f t="shared" si="39"/>
        <v>#DIV/0!</v>
      </c>
      <c r="G473" s="3" t="e">
        <f t="shared" si="38"/>
        <v>#VALUE!</v>
      </c>
      <c r="H473" s="3" t="e">
        <f t="shared" si="38"/>
        <v>#VALUE!</v>
      </c>
    </row>
    <row r="474" spans="1:8" x14ac:dyDescent="0.25">
      <c r="A474" s="28" t="str">
        <f>_xlfn.XLOOKUP(P!C456,'Banco de Dados'!$B$3:$B$274,'Banco de Dados'!$K$3:$K$274,"")</f>
        <v/>
      </c>
      <c r="B474" s="2">
        <v>0</v>
      </c>
      <c r="C474" s="2">
        <v>0</v>
      </c>
      <c r="D474" s="2">
        <v>0</v>
      </c>
      <c r="E474" s="2">
        <v>0</v>
      </c>
      <c r="F474" s="32" t="e">
        <f t="shared" si="39"/>
        <v>#DIV/0!</v>
      </c>
      <c r="G474" s="3" t="e">
        <f t="shared" si="38"/>
        <v>#VALUE!</v>
      </c>
      <c r="H474" s="3" t="e">
        <f t="shared" si="38"/>
        <v>#VALUE!</v>
      </c>
    </row>
    <row r="475" spans="1:8" x14ac:dyDescent="0.25">
      <c r="A475" s="28" t="str">
        <f>_xlfn.XLOOKUP(P!C457,'Banco de Dados'!$B$3:$B$274,'Banco de Dados'!$K$3:$K$274,"")</f>
        <v/>
      </c>
      <c r="B475" s="2">
        <v>0</v>
      </c>
      <c r="C475" s="2">
        <v>0</v>
      </c>
      <c r="D475" s="2">
        <v>0</v>
      </c>
      <c r="E475" s="2">
        <v>0</v>
      </c>
      <c r="F475" s="32" t="e">
        <f t="shared" si="39"/>
        <v>#DIV/0!</v>
      </c>
      <c r="G475" s="3" t="e">
        <f t="shared" si="38"/>
        <v>#VALUE!</v>
      </c>
      <c r="H475" s="3" t="e">
        <f t="shared" si="38"/>
        <v>#VALUE!</v>
      </c>
    </row>
    <row r="476" spans="1:8" x14ac:dyDescent="0.25">
      <c r="A476" s="28" t="str">
        <f>_xlfn.XLOOKUP(P!C458,'Banco de Dados'!$B$3:$B$274,'Banco de Dados'!$K$3:$K$274,"")</f>
        <v/>
      </c>
      <c r="B476" s="2">
        <v>0</v>
      </c>
      <c r="C476" s="2">
        <v>0</v>
      </c>
      <c r="D476" s="2">
        <v>0</v>
      </c>
      <c r="E476" s="2">
        <v>0</v>
      </c>
      <c r="F476" s="32" t="e">
        <f t="shared" si="39"/>
        <v>#DIV/0!</v>
      </c>
      <c r="G476" s="3" t="e">
        <f t="shared" si="38"/>
        <v>#VALUE!</v>
      </c>
      <c r="H476" s="3" t="e">
        <f t="shared" si="38"/>
        <v>#VALUE!</v>
      </c>
    </row>
    <row r="477" spans="1:8" x14ac:dyDescent="0.25">
      <c r="A477" s="28" t="str">
        <f>_xlfn.XLOOKUP(P!C459,'Banco de Dados'!$B$3:$B$274,'Banco de Dados'!$K$3:$K$274,"")</f>
        <v/>
      </c>
      <c r="B477" s="2">
        <v>0</v>
      </c>
      <c r="C477" s="2">
        <v>0</v>
      </c>
      <c r="D477" s="2">
        <v>0</v>
      </c>
      <c r="E477" s="2">
        <v>0</v>
      </c>
      <c r="F477" s="32" t="e">
        <f t="shared" si="39"/>
        <v>#DIV/0!</v>
      </c>
      <c r="G477" s="3" t="e">
        <f t="shared" si="38"/>
        <v>#VALUE!</v>
      </c>
      <c r="H477" s="3" t="e">
        <f t="shared" si="38"/>
        <v>#VALUE!</v>
      </c>
    </row>
    <row r="478" spans="1:8" x14ac:dyDescent="0.25">
      <c r="A478" s="28" t="str">
        <f>_xlfn.XLOOKUP(P!C460,'Banco de Dados'!$B$3:$B$274,'Banco de Dados'!$K$3:$K$274,"")</f>
        <v/>
      </c>
      <c r="B478" s="2">
        <v>0</v>
      </c>
      <c r="C478" s="2">
        <v>0</v>
      </c>
      <c r="D478" s="2">
        <v>0</v>
      </c>
      <c r="E478" s="2">
        <v>0</v>
      </c>
      <c r="F478" s="32" t="e">
        <f t="shared" si="39"/>
        <v>#DIV/0!</v>
      </c>
      <c r="G478" s="3" t="e">
        <f t="shared" si="38"/>
        <v>#VALUE!</v>
      </c>
      <c r="H478" s="3" t="e">
        <f t="shared" si="38"/>
        <v>#VALUE!</v>
      </c>
    </row>
    <row r="479" spans="1:8" x14ac:dyDescent="0.25">
      <c r="A479" s="28" t="str">
        <f>_xlfn.XLOOKUP(P!C461,'Banco de Dados'!$B$3:$B$274,'Banco de Dados'!$K$3:$K$274,"")</f>
        <v/>
      </c>
      <c r="B479" s="2">
        <v>0</v>
      </c>
      <c r="C479" s="2">
        <v>0</v>
      </c>
      <c r="D479" s="2">
        <v>0</v>
      </c>
      <c r="E479" s="2">
        <v>0</v>
      </c>
      <c r="F479" s="32" t="e">
        <f t="shared" si="39"/>
        <v>#DIV/0!</v>
      </c>
      <c r="G479" s="3" t="e">
        <f t="shared" si="38"/>
        <v>#VALUE!</v>
      </c>
      <c r="H479" s="3" t="e">
        <f t="shared" si="38"/>
        <v>#VALUE!</v>
      </c>
    </row>
    <row r="480" spans="1:8" x14ac:dyDescent="0.25">
      <c r="A480" s="28" t="str">
        <f>_xlfn.XLOOKUP(P!C462,'Banco de Dados'!$B$3:$B$274,'Banco de Dados'!$K$3:$K$274,"")</f>
        <v/>
      </c>
      <c r="B480" s="2">
        <v>0</v>
      </c>
      <c r="C480" s="2">
        <v>0</v>
      </c>
      <c r="D480" s="2">
        <v>0</v>
      </c>
      <c r="E480" s="2">
        <v>0</v>
      </c>
      <c r="F480" s="32" t="e">
        <f t="shared" si="39"/>
        <v>#DIV/0!</v>
      </c>
      <c r="G480" s="3" t="e">
        <f t="shared" si="38"/>
        <v>#VALUE!</v>
      </c>
      <c r="H480" s="3" t="e">
        <f t="shared" si="38"/>
        <v>#VALUE!</v>
      </c>
    </row>
    <row r="481" spans="1:8" x14ac:dyDescent="0.25">
      <c r="A481" s="28" t="str">
        <f>_xlfn.XLOOKUP(P!C463,'Banco de Dados'!$B$3:$B$274,'Banco de Dados'!$K$3:$K$274,"")</f>
        <v/>
      </c>
      <c r="B481" s="2">
        <v>0</v>
      </c>
      <c r="C481" s="2">
        <v>0</v>
      </c>
      <c r="D481" s="2">
        <v>0</v>
      </c>
      <c r="E481" s="2">
        <v>0</v>
      </c>
      <c r="F481" s="32" t="e">
        <f t="shared" si="39"/>
        <v>#DIV/0!</v>
      </c>
      <c r="G481" s="3" t="e">
        <f t="shared" si="38"/>
        <v>#VALUE!</v>
      </c>
      <c r="H481" s="3" t="e">
        <f t="shared" si="38"/>
        <v>#VALUE!</v>
      </c>
    </row>
    <row r="482" spans="1:8" x14ac:dyDescent="0.25">
      <c r="A482" s="28" t="str">
        <f>_xlfn.XLOOKUP(P!C464,'Banco de Dados'!$B$3:$B$274,'Banco de Dados'!$K$3:$K$274,"")</f>
        <v/>
      </c>
      <c r="B482" s="2">
        <v>0</v>
      </c>
      <c r="C482" s="2">
        <v>0</v>
      </c>
      <c r="D482" s="2">
        <v>0</v>
      </c>
      <c r="E482" s="2">
        <v>0</v>
      </c>
      <c r="F482" s="32" t="e">
        <f t="shared" si="39"/>
        <v>#DIV/0!</v>
      </c>
      <c r="G482" s="3" t="e">
        <f t="shared" si="38"/>
        <v>#VALUE!</v>
      </c>
      <c r="H482" s="3" t="e">
        <f t="shared" si="38"/>
        <v>#VALUE!</v>
      </c>
    </row>
    <row r="483" spans="1:8" x14ac:dyDescent="0.25">
      <c r="A483" s="28" t="str">
        <f>_xlfn.XLOOKUP(P!C465,'Banco de Dados'!$B$3:$B$274,'Banco de Dados'!$K$3:$K$274,"")</f>
        <v/>
      </c>
      <c r="B483" s="2">
        <v>0</v>
      </c>
      <c r="C483" s="2">
        <v>0</v>
      </c>
      <c r="D483" s="2">
        <v>0</v>
      </c>
      <c r="E483" s="2">
        <v>0</v>
      </c>
      <c r="F483" s="32" t="e">
        <f t="shared" si="39"/>
        <v>#DIV/0!</v>
      </c>
      <c r="G483" s="3" t="e">
        <f t="shared" si="38"/>
        <v>#VALUE!</v>
      </c>
      <c r="H483" s="3" t="e">
        <f t="shared" si="38"/>
        <v>#VALUE!</v>
      </c>
    </row>
    <row r="484" spans="1:8" x14ac:dyDescent="0.25">
      <c r="A484" s="28" t="str">
        <f>_xlfn.XLOOKUP(P!C466,'Banco de Dados'!$B$3:$B$274,'Banco de Dados'!$K$3:$K$274,"")</f>
        <v/>
      </c>
      <c r="B484" s="2">
        <v>0</v>
      </c>
      <c r="C484" s="2">
        <v>0</v>
      </c>
      <c r="D484" s="2">
        <v>0</v>
      </c>
      <c r="E484" s="2">
        <v>0</v>
      </c>
      <c r="F484" s="32" t="e">
        <f t="shared" si="39"/>
        <v>#DIV/0!</v>
      </c>
      <c r="G484" s="3" t="e">
        <f t="shared" si="38"/>
        <v>#VALUE!</v>
      </c>
      <c r="H484" s="3" t="e">
        <f t="shared" si="38"/>
        <v>#VALUE!</v>
      </c>
    </row>
    <row r="485" spans="1:8" x14ac:dyDescent="0.25">
      <c r="A485" s="28" t="str">
        <f>_xlfn.XLOOKUP(P!C467,'Banco de Dados'!$B$3:$B$274,'Banco de Dados'!$K$3:$K$274,"")</f>
        <v/>
      </c>
      <c r="B485" s="2">
        <v>0</v>
      </c>
      <c r="C485" s="2">
        <v>0</v>
      </c>
      <c r="D485" s="2">
        <v>0</v>
      </c>
      <c r="E485" s="2">
        <v>0</v>
      </c>
      <c r="F485" s="32" t="e">
        <f t="shared" si="39"/>
        <v>#DIV/0!</v>
      </c>
      <c r="G485" s="3" t="e">
        <f t="shared" si="38"/>
        <v>#VALUE!</v>
      </c>
      <c r="H485" s="3" t="e">
        <f t="shared" si="38"/>
        <v>#VALUE!</v>
      </c>
    </row>
    <row r="486" spans="1:8" x14ac:dyDescent="0.25">
      <c r="A486" s="28" t="str">
        <f>_xlfn.XLOOKUP(P!C468,'Banco de Dados'!$B$3:$B$274,'Banco de Dados'!$K$3:$K$274,"")</f>
        <v/>
      </c>
      <c r="B486" s="2">
        <v>0</v>
      </c>
      <c r="C486" s="2">
        <v>0</v>
      </c>
      <c r="D486" s="2">
        <v>0</v>
      </c>
      <c r="E486" s="2">
        <v>0</v>
      </c>
      <c r="F486" s="32" t="e">
        <f t="shared" si="39"/>
        <v>#DIV/0!</v>
      </c>
      <c r="G486" s="3" t="e">
        <f t="shared" si="38"/>
        <v>#VALUE!</v>
      </c>
      <c r="H486" s="3" t="e">
        <f t="shared" si="38"/>
        <v>#VALUE!</v>
      </c>
    </row>
    <row r="487" spans="1:8" x14ac:dyDescent="0.25">
      <c r="A487" s="28" t="str">
        <f>_xlfn.XLOOKUP(P!C469,'Banco de Dados'!$B$3:$B$274,'Banco de Dados'!$K$3:$K$274,"")</f>
        <v/>
      </c>
      <c r="B487" s="2">
        <v>0</v>
      </c>
      <c r="C487" s="2">
        <v>0</v>
      </c>
      <c r="D487" s="2">
        <v>0</v>
      </c>
      <c r="E487" s="2">
        <v>0</v>
      </c>
      <c r="F487" s="32" t="e">
        <f t="shared" si="39"/>
        <v>#DIV/0!</v>
      </c>
      <c r="G487" s="3" t="e">
        <f t="shared" si="38"/>
        <v>#VALUE!</v>
      </c>
      <c r="H487" s="3" t="e">
        <f t="shared" si="38"/>
        <v>#VALUE!</v>
      </c>
    </row>
    <row r="488" spans="1:8" x14ac:dyDescent="0.25">
      <c r="A488" s="28" t="str">
        <f>_xlfn.XLOOKUP(P!C470,'Banco de Dados'!$B$3:$B$274,'Banco de Dados'!$K$3:$K$274,"")</f>
        <v/>
      </c>
      <c r="B488" s="2">
        <v>0</v>
      </c>
      <c r="C488" s="2">
        <v>0</v>
      </c>
      <c r="D488" s="2">
        <v>0</v>
      </c>
      <c r="E488" s="17">
        <v>0</v>
      </c>
      <c r="F488" s="32" t="e">
        <f t="shared" si="39"/>
        <v>#DIV/0!</v>
      </c>
      <c r="G488" s="3" t="e">
        <f t="shared" si="38"/>
        <v>#VALUE!</v>
      </c>
      <c r="H488" s="3" t="e">
        <f t="shared" si="38"/>
        <v>#VALUE!</v>
      </c>
    </row>
    <row r="489" spans="1:8" x14ac:dyDescent="0.25">
      <c r="A489" s="28" t="str">
        <f>_xlfn.XLOOKUP(P!C471,'Banco de Dados'!$B$3:$B$274,'Banco de Dados'!$K$3:$K$274,"")</f>
        <v/>
      </c>
      <c r="B489" s="2">
        <v>0</v>
      </c>
      <c r="C489" s="2">
        <v>0</v>
      </c>
      <c r="D489" s="2">
        <v>0</v>
      </c>
      <c r="E489" s="2">
        <v>0</v>
      </c>
      <c r="F489" s="32" t="e">
        <f t="shared" si="39"/>
        <v>#DIV/0!</v>
      </c>
      <c r="G489" s="3" t="e">
        <f t="shared" si="38"/>
        <v>#VALUE!</v>
      </c>
      <c r="H489" s="3" t="e">
        <f t="shared" si="38"/>
        <v>#VALUE!</v>
      </c>
    </row>
    <row r="490" spans="1:8" x14ac:dyDescent="0.25">
      <c r="A490" s="28" t="str">
        <f>_xlfn.XLOOKUP(P!C472,'Banco de Dados'!$B$3:$B$274,'Banco de Dados'!$K$3:$K$274,"")</f>
        <v/>
      </c>
      <c r="B490" s="2">
        <v>0</v>
      </c>
      <c r="C490" s="2">
        <v>0</v>
      </c>
      <c r="D490" s="2">
        <v>0</v>
      </c>
      <c r="E490" s="2">
        <v>0</v>
      </c>
      <c r="F490" s="32" t="e">
        <f t="shared" si="39"/>
        <v>#DIV/0!</v>
      </c>
      <c r="G490" s="3" t="e">
        <f t="shared" si="38"/>
        <v>#VALUE!</v>
      </c>
      <c r="H490" s="3" t="e">
        <f t="shared" si="38"/>
        <v>#VALUE!</v>
      </c>
    </row>
    <row r="491" spans="1:8" x14ac:dyDescent="0.25">
      <c r="A491" s="28" t="str">
        <f>_xlfn.XLOOKUP(P!C473,'Banco de Dados'!$B$3:$B$274,'Banco de Dados'!$K$3:$K$274,"")</f>
        <v/>
      </c>
      <c r="B491" s="2">
        <v>0</v>
      </c>
      <c r="C491" s="2">
        <v>0</v>
      </c>
      <c r="D491" s="2">
        <v>0</v>
      </c>
      <c r="E491" s="2">
        <v>0</v>
      </c>
      <c r="F491" s="32" t="e">
        <f t="shared" si="39"/>
        <v>#DIV/0!</v>
      </c>
      <c r="G491" s="3" t="e">
        <f t="shared" si="38"/>
        <v>#VALUE!</v>
      </c>
      <c r="H491" s="3" t="e">
        <f t="shared" si="38"/>
        <v>#VALUE!</v>
      </c>
    </row>
    <row r="492" spans="1:8" x14ac:dyDescent="0.25">
      <c r="A492" s="28" t="str">
        <f>_xlfn.XLOOKUP(P!C474,'Banco de Dados'!$B$3:$B$274,'Banco de Dados'!$K$3:$K$274,"")</f>
        <v/>
      </c>
      <c r="B492" s="2">
        <v>0</v>
      </c>
      <c r="C492" s="2">
        <v>0</v>
      </c>
      <c r="D492" s="2">
        <v>0</v>
      </c>
      <c r="E492" s="2">
        <v>0</v>
      </c>
      <c r="F492" s="32" t="e">
        <f t="shared" si="39"/>
        <v>#DIV/0!</v>
      </c>
      <c r="G492" s="3" t="e">
        <f t="shared" si="38"/>
        <v>#VALUE!</v>
      </c>
      <c r="H492" s="3" t="e">
        <f t="shared" si="38"/>
        <v>#VALUE!</v>
      </c>
    </row>
    <row r="493" spans="1:8" x14ac:dyDescent="0.25">
      <c r="A493" s="28" t="str">
        <f>_xlfn.XLOOKUP(P!C475,'Banco de Dados'!$B$3:$B$274,'Banco de Dados'!$K$3:$K$274,"")</f>
        <v/>
      </c>
      <c r="B493" s="2">
        <v>0</v>
      </c>
      <c r="C493" s="2">
        <v>0</v>
      </c>
      <c r="D493" s="2">
        <v>0</v>
      </c>
      <c r="E493" s="2">
        <v>0</v>
      </c>
      <c r="F493" s="32" t="e">
        <f t="shared" si="39"/>
        <v>#DIV/0!</v>
      </c>
      <c r="G493" s="3" t="e">
        <f t="shared" si="38"/>
        <v>#VALUE!</v>
      </c>
      <c r="H493" s="3" t="e">
        <f t="shared" si="38"/>
        <v>#VALUE!</v>
      </c>
    </row>
    <row r="494" spans="1:8" x14ac:dyDescent="0.25">
      <c r="A494" s="28" t="str">
        <f>_xlfn.XLOOKUP(P!C476,'Banco de Dados'!$B$3:$B$274,'Banco de Dados'!$K$3:$K$274,"")</f>
        <v/>
      </c>
      <c r="B494" s="2">
        <v>0</v>
      </c>
      <c r="C494" s="2">
        <v>0</v>
      </c>
      <c r="D494" s="2">
        <v>0</v>
      </c>
      <c r="E494" s="2">
        <v>0</v>
      </c>
      <c r="F494" s="32" t="e">
        <f t="shared" si="39"/>
        <v>#DIV/0!</v>
      </c>
      <c r="G494" s="3" t="e">
        <f t="shared" si="38"/>
        <v>#VALUE!</v>
      </c>
      <c r="H494" s="3" t="e">
        <f t="shared" si="38"/>
        <v>#VALUE!</v>
      </c>
    </row>
    <row r="495" spans="1:8" x14ac:dyDescent="0.25">
      <c r="A495" s="28" t="str">
        <f>_xlfn.XLOOKUP(P!C477,'Banco de Dados'!$B$3:$B$274,'Banco de Dados'!$K$3:$K$274,"")</f>
        <v/>
      </c>
      <c r="B495" s="2">
        <v>0</v>
      </c>
      <c r="C495" s="2">
        <v>0</v>
      </c>
      <c r="D495" s="2">
        <v>0</v>
      </c>
      <c r="E495" s="2">
        <v>0</v>
      </c>
      <c r="F495" s="32" t="e">
        <f t="shared" si="39"/>
        <v>#DIV/0!</v>
      </c>
      <c r="G495" s="3" t="e">
        <f t="shared" si="38"/>
        <v>#VALUE!</v>
      </c>
      <c r="H495" s="3" t="e">
        <f t="shared" si="38"/>
        <v>#VALUE!</v>
      </c>
    </row>
    <row r="496" spans="1:8" x14ac:dyDescent="0.25">
      <c r="A496" s="28" t="str">
        <f>_xlfn.XLOOKUP(P!C478,'Banco de Dados'!$B$3:$B$274,'Banco de Dados'!$K$3:$K$274,"")</f>
        <v/>
      </c>
      <c r="B496" s="2">
        <v>0</v>
      </c>
      <c r="C496" s="2">
        <v>0</v>
      </c>
      <c r="D496" s="2">
        <v>0</v>
      </c>
      <c r="E496" s="2">
        <v>0</v>
      </c>
      <c r="F496" s="32" t="e">
        <f t="shared" si="39"/>
        <v>#DIV/0!</v>
      </c>
      <c r="G496" s="3" t="e">
        <f t="shared" ref="G496:H498" si="40">D496*$E$466</f>
        <v>#VALUE!</v>
      </c>
      <c r="H496" s="3" t="e">
        <f t="shared" si="40"/>
        <v>#VALUE!</v>
      </c>
    </row>
    <row r="497" spans="1:8" x14ac:dyDescent="0.25">
      <c r="A497" s="28" t="str">
        <f>_xlfn.XLOOKUP(P!C479,'Banco de Dados'!$B$3:$B$274,'Banco de Dados'!$K$3:$K$274,"")</f>
        <v/>
      </c>
      <c r="B497" s="2">
        <v>0</v>
      </c>
      <c r="C497" s="2">
        <v>0</v>
      </c>
      <c r="D497" s="2">
        <v>0</v>
      </c>
      <c r="E497" s="2">
        <v>0</v>
      </c>
      <c r="F497" s="32" t="e">
        <f t="shared" si="39"/>
        <v>#DIV/0!</v>
      </c>
      <c r="G497" s="3" t="e">
        <f t="shared" si="40"/>
        <v>#VALUE!</v>
      </c>
      <c r="H497" s="3" t="e">
        <f t="shared" si="40"/>
        <v>#VALUE!</v>
      </c>
    </row>
    <row r="498" spans="1:8" x14ac:dyDescent="0.25">
      <c r="A498" s="28" t="str">
        <f>_xlfn.XLOOKUP(P!C480,'Banco de Dados'!$B$3:$B$274,'Banco de Dados'!$K$3:$K$274,"")</f>
        <v/>
      </c>
      <c r="B498" s="2">
        <v>0</v>
      </c>
      <c r="C498" s="2">
        <v>0</v>
      </c>
      <c r="D498" s="2">
        <v>0</v>
      </c>
      <c r="E498" s="2">
        <v>0</v>
      </c>
      <c r="F498" s="32" t="e">
        <f t="shared" si="39"/>
        <v>#DIV/0!</v>
      </c>
      <c r="G498" s="3" t="e">
        <f t="shared" si="40"/>
        <v>#VALUE!</v>
      </c>
      <c r="H498" s="3" t="e">
        <f t="shared" si="40"/>
        <v>#VALUE!</v>
      </c>
    </row>
    <row r="499" spans="1:8" x14ac:dyDescent="0.25">
      <c r="A499" s="21"/>
      <c r="B499" s="21"/>
      <c r="C499" s="21"/>
      <c r="D499" s="21"/>
      <c r="E499" s="21"/>
      <c r="F499" s="77"/>
      <c r="G499" s="21"/>
      <c r="H499" s="21"/>
    </row>
    <row r="500" spans="1:8" ht="15.75" x14ac:dyDescent="0.25">
      <c r="A500" s="36">
        <f>'Nome das Amostras'!A18</f>
        <v>0</v>
      </c>
      <c r="B500" s="164" t="e">
        <f>VLOOKUP(A500,'Nome das Amostras'!$A$3:$D$28,2,FALSE)</f>
        <v>#N/A</v>
      </c>
      <c r="C500" s="164"/>
      <c r="D500" s="51" t="s">
        <v>65</v>
      </c>
      <c r="E500" s="52" t="e">
        <f>'Banco de Dados'!$O$13/'Banco de Dados'!DI13</f>
        <v>#VALUE!</v>
      </c>
      <c r="F500" s="223" t="s">
        <v>309</v>
      </c>
      <c r="G500" s="223"/>
      <c r="H500" s="51" t="e">
        <f>(_xlfn.XLOOKUP('Banco de Dados'!$B$99,C502:C531,D502:D531," "))/(_xlfn.XLOOKUP('Banco de Dados'!$B$97,C502:C531,D502:D531))</f>
        <v>#VALUE!</v>
      </c>
    </row>
    <row r="501" spans="1:8" x14ac:dyDescent="0.25">
      <c r="A501" s="107" t="s">
        <v>1</v>
      </c>
      <c r="B501" s="107" t="s">
        <v>0</v>
      </c>
      <c r="C501" s="107" t="s">
        <v>212</v>
      </c>
      <c r="D501" s="107" t="s">
        <v>209</v>
      </c>
      <c r="E501" s="107" t="s">
        <v>213</v>
      </c>
      <c r="F501" s="76" t="s">
        <v>219</v>
      </c>
      <c r="G501" s="54" t="s">
        <v>140</v>
      </c>
      <c r="H501" s="54" t="s">
        <v>66</v>
      </c>
    </row>
    <row r="502" spans="1:8" x14ac:dyDescent="0.25">
      <c r="A502" s="28" t="str">
        <f>_xlfn.XLOOKUP(P!C484,'Banco de Dados'!$B$3:$B$274,'Banco de Dados'!$K$3:$K$274,"")</f>
        <v/>
      </c>
      <c r="B502" s="2" cm="1">
        <f t="array" ref="B502:E532">Dados!DE5:DH35</f>
        <v>0</v>
      </c>
      <c r="C502" s="2">
        <v>0</v>
      </c>
      <c r="D502" s="2">
        <v>0</v>
      </c>
      <c r="E502" s="2">
        <v>0</v>
      </c>
      <c r="F502" s="32" t="e">
        <f>(E502*100)/D502</f>
        <v>#DIV/0!</v>
      </c>
      <c r="G502" s="3" t="e">
        <f t="shared" ref="G502:H529" si="41">D502*$E$500</f>
        <v>#VALUE!</v>
      </c>
      <c r="H502" s="3" t="e">
        <f t="shared" si="41"/>
        <v>#VALUE!</v>
      </c>
    </row>
    <row r="503" spans="1:8" x14ac:dyDescent="0.25">
      <c r="A503" s="28" t="str">
        <f>_xlfn.XLOOKUP(P!C485,'Banco de Dados'!$B$3:$B$274,'Banco de Dados'!$K$3:$K$274,"")</f>
        <v/>
      </c>
      <c r="B503" s="2">
        <v>0</v>
      </c>
      <c r="C503" s="2">
        <v>0</v>
      </c>
      <c r="D503" s="2">
        <v>0</v>
      </c>
      <c r="E503" s="2">
        <v>0</v>
      </c>
      <c r="F503" s="32" t="e">
        <f t="shared" ref="F503:F532" si="42">(E503*100)/D503</f>
        <v>#DIV/0!</v>
      </c>
      <c r="G503" s="3" t="e">
        <f t="shared" si="41"/>
        <v>#VALUE!</v>
      </c>
      <c r="H503" s="3" t="e">
        <f t="shared" si="41"/>
        <v>#VALUE!</v>
      </c>
    </row>
    <row r="504" spans="1:8" x14ac:dyDescent="0.25">
      <c r="A504" s="28" t="str">
        <f>_xlfn.XLOOKUP(P!C486,'Banco de Dados'!$B$3:$B$274,'Banco de Dados'!$K$3:$K$274,"")</f>
        <v/>
      </c>
      <c r="B504" s="2">
        <v>0</v>
      </c>
      <c r="C504" s="2">
        <v>0</v>
      </c>
      <c r="D504" s="2">
        <v>0</v>
      </c>
      <c r="E504" s="2">
        <v>0</v>
      </c>
      <c r="F504" s="32" t="e">
        <f t="shared" si="42"/>
        <v>#DIV/0!</v>
      </c>
      <c r="G504" s="3" t="e">
        <f t="shared" si="41"/>
        <v>#VALUE!</v>
      </c>
      <c r="H504" s="3" t="e">
        <f t="shared" si="41"/>
        <v>#VALUE!</v>
      </c>
    </row>
    <row r="505" spans="1:8" x14ac:dyDescent="0.25">
      <c r="A505" s="28" t="str">
        <f>_xlfn.XLOOKUP(P!C487,'Banco de Dados'!$B$3:$B$274,'Banco de Dados'!$K$3:$K$274,"")</f>
        <v/>
      </c>
      <c r="B505" s="2">
        <v>0</v>
      </c>
      <c r="C505" s="2">
        <v>0</v>
      </c>
      <c r="D505" s="2">
        <v>0</v>
      </c>
      <c r="E505" s="2">
        <v>0</v>
      </c>
      <c r="F505" s="32" t="e">
        <f t="shared" si="42"/>
        <v>#DIV/0!</v>
      </c>
      <c r="G505" s="3" t="e">
        <f t="shared" si="41"/>
        <v>#VALUE!</v>
      </c>
      <c r="H505" s="3" t="e">
        <f t="shared" si="41"/>
        <v>#VALUE!</v>
      </c>
    </row>
    <row r="506" spans="1:8" x14ac:dyDescent="0.25">
      <c r="A506" s="28" t="str">
        <f>_xlfn.XLOOKUP(P!C488,'Banco de Dados'!$B$3:$B$274,'Banco de Dados'!$K$3:$K$274,"")</f>
        <v/>
      </c>
      <c r="B506" s="2">
        <v>0</v>
      </c>
      <c r="C506" s="2">
        <v>0</v>
      </c>
      <c r="D506" s="2">
        <v>0</v>
      </c>
      <c r="E506" s="2">
        <v>0</v>
      </c>
      <c r="F506" s="32" t="e">
        <f t="shared" si="42"/>
        <v>#DIV/0!</v>
      </c>
      <c r="G506" s="3" t="e">
        <f t="shared" si="41"/>
        <v>#VALUE!</v>
      </c>
      <c r="H506" s="3" t="e">
        <f t="shared" si="41"/>
        <v>#VALUE!</v>
      </c>
    </row>
    <row r="507" spans="1:8" x14ac:dyDescent="0.25">
      <c r="A507" s="28" t="str">
        <f>_xlfn.XLOOKUP(P!C489,'Banco de Dados'!$B$3:$B$274,'Banco de Dados'!$K$3:$K$274,"")</f>
        <v/>
      </c>
      <c r="B507" s="2">
        <v>0</v>
      </c>
      <c r="C507" s="2">
        <v>0</v>
      </c>
      <c r="D507" s="2">
        <v>0</v>
      </c>
      <c r="E507" s="2">
        <v>0</v>
      </c>
      <c r="F507" s="32" t="e">
        <f t="shared" si="42"/>
        <v>#DIV/0!</v>
      </c>
      <c r="G507" s="3" t="e">
        <f t="shared" si="41"/>
        <v>#VALUE!</v>
      </c>
      <c r="H507" s="3" t="e">
        <f t="shared" si="41"/>
        <v>#VALUE!</v>
      </c>
    </row>
    <row r="508" spans="1:8" x14ac:dyDescent="0.25">
      <c r="A508" s="28" t="str">
        <f>_xlfn.XLOOKUP(P!C490,'Banco de Dados'!$B$3:$B$274,'Banco de Dados'!$K$3:$K$274,"")</f>
        <v/>
      </c>
      <c r="B508" s="2">
        <v>0</v>
      </c>
      <c r="C508" s="2">
        <v>0</v>
      </c>
      <c r="D508" s="2">
        <v>0</v>
      </c>
      <c r="E508" s="2">
        <v>0</v>
      </c>
      <c r="F508" s="32" t="e">
        <f t="shared" si="42"/>
        <v>#DIV/0!</v>
      </c>
      <c r="G508" s="3" t="e">
        <f t="shared" si="41"/>
        <v>#VALUE!</v>
      </c>
      <c r="H508" s="3" t="e">
        <f t="shared" si="41"/>
        <v>#VALUE!</v>
      </c>
    </row>
    <row r="509" spans="1:8" x14ac:dyDescent="0.25">
      <c r="A509" s="28" t="str">
        <f>_xlfn.XLOOKUP(P!C491,'Banco de Dados'!$B$3:$B$274,'Banco de Dados'!$K$3:$K$274,"")</f>
        <v/>
      </c>
      <c r="B509" s="2">
        <v>0</v>
      </c>
      <c r="C509" s="2">
        <v>0</v>
      </c>
      <c r="D509" s="2">
        <v>0</v>
      </c>
      <c r="E509" s="2">
        <v>0</v>
      </c>
      <c r="F509" s="32" t="e">
        <f t="shared" si="42"/>
        <v>#DIV/0!</v>
      </c>
      <c r="G509" s="3" t="e">
        <f t="shared" si="41"/>
        <v>#VALUE!</v>
      </c>
      <c r="H509" s="3" t="e">
        <f t="shared" si="41"/>
        <v>#VALUE!</v>
      </c>
    </row>
    <row r="510" spans="1:8" x14ac:dyDescent="0.25">
      <c r="A510" s="28" t="str">
        <f>_xlfn.XLOOKUP(P!C492,'Banco de Dados'!$B$3:$B$274,'Banco de Dados'!$K$3:$K$274,"")</f>
        <v/>
      </c>
      <c r="B510" s="2">
        <v>0</v>
      </c>
      <c r="C510" s="2">
        <v>0</v>
      </c>
      <c r="D510" s="2">
        <v>0</v>
      </c>
      <c r="E510" s="2">
        <v>0</v>
      </c>
      <c r="F510" s="32" t="e">
        <f t="shared" si="42"/>
        <v>#DIV/0!</v>
      </c>
      <c r="G510" s="3" t="e">
        <f t="shared" si="41"/>
        <v>#VALUE!</v>
      </c>
      <c r="H510" s="3" t="e">
        <f t="shared" si="41"/>
        <v>#VALUE!</v>
      </c>
    </row>
    <row r="511" spans="1:8" x14ac:dyDescent="0.25">
      <c r="A511" s="28" t="str">
        <f>_xlfn.XLOOKUP(P!C493,'Banco de Dados'!$B$3:$B$274,'Banco de Dados'!$K$3:$K$274,"")</f>
        <v/>
      </c>
      <c r="B511" s="2">
        <v>0</v>
      </c>
      <c r="C511" s="2">
        <v>0</v>
      </c>
      <c r="D511" s="2">
        <v>0</v>
      </c>
      <c r="E511" s="2">
        <v>0</v>
      </c>
      <c r="F511" s="32" t="e">
        <f t="shared" si="42"/>
        <v>#DIV/0!</v>
      </c>
      <c r="G511" s="3" t="e">
        <f t="shared" si="41"/>
        <v>#VALUE!</v>
      </c>
      <c r="H511" s="3" t="e">
        <f t="shared" si="41"/>
        <v>#VALUE!</v>
      </c>
    </row>
    <row r="512" spans="1:8" x14ac:dyDescent="0.25">
      <c r="A512" s="28" t="str">
        <f>_xlfn.XLOOKUP(P!C494,'Banco de Dados'!$B$3:$B$274,'Banco de Dados'!$K$3:$K$274,"")</f>
        <v/>
      </c>
      <c r="B512" s="2">
        <v>0</v>
      </c>
      <c r="C512" s="2">
        <v>0</v>
      </c>
      <c r="D512" s="2">
        <v>0</v>
      </c>
      <c r="E512" s="2">
        <v>0</v>
      </c>
      <c r="F512" s="32" t="e">
        <f t="shared" si="42"/>
        <v>#DIV/0!</v>
      </c>
      <c r="G512" s="3" t="e">
        <f t="shared" si="41"/>
        <v>#VALUE!</v>
      </c>
      <c r="H512" s="3" t="e">
        <f t="shared" si="41"/>
        <v>#VALUE!</v>
      </c>
    </row>
    <row r="513" spans="1:8" x14ac:dyDescent="0.25">
      <c r="A513" s="28" t="str">
        <f>_xlfn.XLOOKUP(P!C495,'Banco de Dados'!$B$3:$B$274,'Banco de Dados'!$K$3:$K$274,"")</f>
        <v/>
      </c>
      <c r="B513" s="2">
        <v>0</v>
      </c>
      <c r="C513" s="2">
        <v>0</v>
      </c>
      <c r="D513" s="2">
        <v>0</v>
      </c>
      <c r="E513" s="2">
        <v>0</v>
      </c>
      <c r="F513" s="32" t="e">
        <f t="shared" si="42"/>
        <v>#DIV/0!</v>
      </c>
      <c r="G513" s="3" t="e">
        <f t="shared" si="41"/>
        <v>#VALUE!</v>
      </c>
      <c r="H513" s="3" t="e">
        <f t="shared" si="41"/>
        <v>#VALUE!</v>
      </c>
    </row>
    <row r="514" spans="1:8" x14ac:dyDescent="0.25">
      <c r="A514" s="28" t="str">
        <f>_xlfn.XLOOKUP(P!C496,'Banco de Dados'!$B$3:$B$274,'Banco de Dados'!$K$3:$K$274,"")</f>
        <v/>
      </c>
      <c r="B514" s="2">
        <v>0</v>
      </c>
      <c r="C514" s="2">
        <v>0</v>
      </c>
      <c r="D514" s="2">
        <v>0</v>
      </c>
      <c r="E514" s="2">
        <v>0</v>
      </c>
      <c r="F514" s="32" t="e">
        <f t="shared" si="42"/>
        <v>#DIV/0!</v>
      </c>
      <c r="G514" s="3" t="e">
        <f t="shared" si="41"/>
        <v>#VALUE!</v>
      </c>
      <c r="H514" s="3" t="e">
        <f t="shared" si="41"/>
        <v>#VALUE!</v>
      </c>
    </row>
    <row r="515" spans="1:8" x14ac:dyDescent="0.25">
      <c r="A515" s="28" t="str">
        <f>_xlfn.XLOOKUP(P!C497,'Banco de Dados'!$B$3:$B$274,'Banco de Dados'!$K$3:$K$274,"")</f>
        <v/>
      </c>
      <c r="B515" s="2">
        <v>0</v>
      </c>
      <c r="C515" s="2">
        <v>0</v>
      </c>
      <c r="D515" s="2">
        <v>0</v>
      </c>
      <c r="E515" s="2">
        <v>0</v>
      </c>
      <c r="F515" s="32" t="e">
        <f t="shared" si="42"/>
        <v>#DIV/0!</v>
      </c>
      <c r="G515" s="3" t="e">
        <f t="shared" si="41"/>
        <v>#VALUE!</v>
      </c>
      <c r="H515" s="3" t="e">
        <f t="shared" si="41"/>
        <v>#VALUE!</v>
      </c>
    </row>
    <row r="516" spans="1:8" x14ac:dyDescent="0.25">
      <c r="A516" s="28" t="str">
        <f>_xlfn.XLOOKUP(P!C498,'Banco de Dados'!$B$3:$B$274,'Banco de Dados'!$K$3:$K$274,"")</f>
        <v/>
      </c>
      <c r="B516" s="2">
        <v>0</v>
      </c>
      <c r="C516" s="2">
        <v>0</v>
      </c>
      <c r="D516" s="2">
        <v>0</v>
      </c>
      <c r="E516" s="2">
        <v>0</v>
      </c>
      <c r="F516" s="32" t="e">
        <f t="shared" si="42"/>
        <v>#DIV/0!</v>
      </c>
      <c r="G516" s="3" t="e">
        <f t="shared" si="41"/>
        <v>#VALUE!</v>
      </c>
      <c r="H516" s="3" t="e">
        <f t="shared" si="41"/>
        <v>#VALUE!</v>
      </c>
    </row>
    <row r="517" spans="1:8" x14ac:dyDescent="0.25">
      <c r="A517" s="28" t="str">
        <f>_xlfn.XLOOKUP(P!C499,'Banco de Dados'!$B$3:$B$274,'Banco de Dados'!$K$3:$K$274,"")</f>
        <v/>
      </c>
      <c r="B517" s="2">
        <v>0</v>
      </c>
      <c r="C517" s="2">
        <v>0</v>
      </c>
      <c r="D517" s="2">
        <v>0</v>
      </c>
      <c r="E517" s="2">
        <v>0</v>
      </c>
      <c r="F517" s="32" t="e">
        <f t="shared" si="42"/>
        <v>#DIV/0!</v>
      </c>
      <c r="G517" s="3" t="e">
        <f t="shared" si="41"/>
        <v>#VALUE!</v>
      </c>
      <c r="H517" s="3" t="e">
        <f t="shared" si="41"/>
        <v>#VALUE!</v>
      </c>
    </row>
    <row r="518" spans="1:8" x14ac:dyDescent="0.25">
      <c r="A518" s="28" t="str">
        <f>_xlfn.XLOOKUP(P!C500,'Banco de Dados'!$B$3:$B$274,'Banco de Dados'!$K$3:$K$274,"")</f>
        <v/>
      </c>
      <c r="B518" s="2">
        <v>0</v>
      </c>
      <c r="C518" s="2">
        <v>0</v>
      </c>
      <c r="D518" s="2">
        <v>0</v>
      </c>
      <c r="E518" s="2">
        <v>0</v>
      </c>
      <c r="F518" s="32" t="e">
        <f t="shared" si="42"/>
        <v>#DIV/0!</v>
      </c>
      <c r="G518" s="3" t="e">
        <f t="shared" si="41"/>
        <v>#VALUE!</v>
      </c>
      <c r="H518" s="3" t="e">
        <f t="shared" si="41"/>
        <v>#VALUE!</v>
      </c>
    </row>
    <row r="519" spans="1:8" x14ac:dyDescent="0.25">
      <c r="A519" s="28" t="str">
        <f>_xlfn.XLOOKUP(P!C501,'Banco de Dados'!$B$3:$B$274,'Banco de Dados'!$K$3:$K$274,"")</f>
        <v/>
      </c>
      <c r="B519" s="2">
        <v>0</v>
      </c>
      <c r="C519" s="2">
        <v>0</v>
      </c>
      <c r="D519" s="2">
        <v>0</v>
      </c>
      <c r="E519" s="2">
        <v>0</v>
      </c>
      <c r="F519" s="32" t="e">
        <f t="shared" si="42"/>
        <v>#DIV/0!</v>
      </c>
      <c r="G519" s="3" t="e">
        <f t="shared" si="41"/>
        <v>#VALUE!</v>
      </c>
      <c r="H519" s="3" t="e">
        <f t="shared" si="41"/>
        <v>#VALUE!</v>
      </c>
    </row>
    <row r="520" spans="1:8" x14ac:dyDescent="0.25">
      <c r="A520" s="28" t="str">
        <f>_xlfn.XLOOKUP(P!C502,'Banco de Dados'!$B$3:$B$274,'Banco de Dados'!$K$3:$K$274,"")</f>
        <v/>
      </c>
      <c r="B520" s="2">
        <v>0</v>
      </c>
      <c r="C520" s="2">
        <v>0</v>
      </c>
      <c r="D520" s="2">
        <v>0</v>
      </c>
      <c r="E520" s="2">
        <v>0</v>
      </c>
      <c r="F520" s="32" t="e">
        <f t="shared" si="42"/>
        <v>#DIV/0!</v>
      </c>
      <c r="G520" s="3" t="e">
        <f t="shared" si="41"/>
        <v>#VALUE!</v>
      </c>
      <c r="H520" s="3" t="e">
        <f t="shared" si="41"/>
        <v>#VALUE!</v>
      </c>
    </row>
    <row r="521" spans="1:8" x14ac:dyDescent="0.25">
      <c r="A521" s="28" t="str">
        <f>_xlfn.XLOOKUP(P!C503,'Banco de Dados'!$B$3:$B$274,'Banco de Dados'!$K$3:$K$274,"")</f>
        <v/>
      </c>
      <c r="B521" s="2">
        <v>0</v>
      </c>
      <c r="C521" s="2">
        <v>0</v>
      </c>
      <c r="D521" s="2">
        <v>0</v>
      </c>
      <c r="E521" s="2">
        <v>0</v>
      </c>
      <c r="F521" s="32" t="e">
        <f t="shared" si="42"/>
        <v>#DIV/0!</v>
      </c>
      <c r="G521" s="3" t="e">
        <f t="shared" si="41"/>
        <v>#VALUE!</v>
      </c>
      <c r="H521" s="3" t="e">
        <f t="shared" si="41"/>
        <v>#VALUE!</v>
      </c>
    </row>
    <row r="522" spans="1:8" x14ac:dyDescent="0.25">
      <c r="A522" s="28" t="str">
        <f>_xlfn.XLOOKUP(P!C504,'Banco de Dados'!$B$3:$B$274,'Banco de Dados'!$K$3:$K$274,"")</f>
        <v/>
      </c>
      <c r="B522" s="2">
        <v>0</v>
      </c>
      <c r="C522" s="2">
        <v>0</v>
      </c>
      <c r="D522" s="2">
        <v>0</v>
      </c>
      <c r="E522" s="17">
        <v>0</v>
      </c>
      <c r="F522" s="32" t="e">
        <f t="shared" si="42"/>
        <v>#DIV/0!</v>
      </c>
      <c r="G522" s="3" t="e">
        <f t="shared" si="41"/>
        <v>#VALUE!</v>
      </c>
      <c r="H522" s="3" t="e">
        <f t="shared" si="41"/>
        <v>#VALUE!</v>
      </c>
    </row>
    <row r="523" spans="1:8" x14ac:dyDescent="0.25">
      <c r="A523" s="28" t="str">
        <f>_xlfn.XLOOKUP(P!C505,'Banco de Dados'!$B$3:$B$274,'Banco de Dados'!$K$3:$K$274,"")</f>
        <v/>
      </c>
      <c r="B523" s="2">
        <v>0</v>
      </c>
      <c r="C523" s="2">
        <v>0</v>
      </c>
      <c r="D523" s="2">
        <v>0</v>
      </c>
      <c r="E523" s="2">
        <v>0</v>
      </c>
      <c r="F523" s="32" t="e">
        <f t="shared" si="42"/>
        <v>#DIV/0!</v>
      </c>
      <c r="G523" s="3" t="e">
        <f t="shared" si="41"/>
        <v>#VALUE!</v>
      </c>
      <c r="H523" s="3" t="e">
        <f t="shared" si="41"/>
        <v>#VALUE!</v>
      </c>
    </row>
    <row r="524" spans="1:8" x14ac:dyDescent="0.25">
      <c r="A524" s="28" t="str">
        <f>_xlfn.XLOOKUP(P!C506,'Banco de Dados'!$B$3:$B$274,'Banco de Dados'!$K$3:$K$274,"")</f>
        <v/>
      </c>
      <c r="B524" s="2">
        <v>0</v>
      </c>
      <c r="C524" s="2">
        <v>0</v>
      </c>
      <c r="D524" s="2">
        <v>0</v>
      </c>
      <c r="E524" s="2">
        <v>0</v>
      </c>
      <c r="F524" s="32" t="e">
        <f t="shared" si="42"/>
        <v>#DIV/0!</v>
      </c>
      <c r="G524" s="3" t="e">
        <f t="shared" si="41"/>
        <v>#VALUE!</v>
      </c>
      <c r="H524" s="3" t="e">
        <f t="shared" si="41"/>
        <v>#VALUE!</v>
      </c>
    </row>
    <row r="525" spans="1:8" x14ac:dyDescent="0.25">
      <c r="A525" s="28" t="str">
        <f>_xlfn.XLOOKUP(P!C507,'Banco de Dados'!$B$3:$B$274,'Banco de Dados'!$K$3:$K$274,"")</f>
        <v/>
      </c>
      <c r="B525" s="2">
        <v>0</v>
      </c>
      <c r="C525" s="2">
        <v>0</v>
      </c>
      <c r="D525" s="2">
        <v>0</v>
      </c>
      <c r="E525" s="2">
        <v>0</v>
      </c>
      <c r="F525" s="32" t="e">
        <f t="shared" si="42"/>
        <v>#DIV/0!</v>
      </c>
      <c r="G525" s="3" t="e">
        <f t="shared" si="41"/>
        <v>#VALUE!</v>
      </c>
      <c r="H525" s="3" t="e">
        <f t="shared" si="41"/>
        <v>#VALUE!</v>
      </c>
    </row>
    <row r="526" spans="1:8" x14ac:dyDescent="0.25">
      <c r="A526" s="28" t="str">
        <f>_xlfn.XLOOKUP(P!C508,'Banco de Dados'!$B$3:$B$274,'Banco de Dados'!$K$3:$K$274,"")</f>
        <v/>
      </c>
      <c r="B526" s="2">
        <v>0</v>
      </c>
      <c r="C526" s="2">
        <v>0</v>
      </c>
      <c r="D526" s="2">
        <v>0</v>
      </c>
      <c r="E526" s="2">
        <v>0</v>
      </c>
      <c r="F526" s="32" t="e">
        <f t="shared" si="42"/>
        <v>#DIV/0!</v>
      </c>
      <c r="G526" s="3" t="e">
        <f t="shared" si="41"/>
        <v>#VALUE!</v>
      </c>
      <c r="H526" s="3" t="e">
        <f t="shared" si="41"/>
        <v>#VALUE!</v>
      </c>
    </row>
    <row r="527" spans="1:8" x14ac:dyDescent="0.25">
      <c r="A527" s="28" t="str">
        <f>_xlfn.XLOOKUP(P!C509,'Banco de Dados'!$B$3:$B$274,'Banco de Dados'!$K$3:$K$274,"")</f>
        <v/>
      </c>
      <c r="B527" s="2">
        <v>0</v>
      </c>
      <c r="C527" s="2">
        <v>0</v>
      </c>
      <c r="D527" s="2">
        <v>0</v>
      </c>
      <c r="E527" s="2">
        <v>0</v>
      </c>
      <c r="F527" s="32" t="e">
        <f t="shared" si="42"/>
        <v>#DIV/0!</v>
      </c>
      <c r="G527" s="3" t="e">
        <f t="shared" si="41"/>
        <v>#VALUE!</v>
      </c>
      <c r="H527" s="3" t="e">
        <f t="shared" si="41"/>
        <v>#VALUE!</v>
      </c>
    </row>
    <row r="528" spans="1:8" x14ac:dyDescent="0.25">
      <c r="A528" s="28" t="str">
        <f>_xlfn.XLOOKUP(P!C510,'Banco de Dados'!$B$3:$B$274,'Banco de Dados'!$K$3:$K$274,"")</f>
        <v/>
      </c>
      <c r="B528" s="2">
        <v>0</v>
      </c>
      <c r="C528" s="2">
        <v>0</v>
      </c>
      <c r="D528" s="2">
        <v>0</v>
      </c>
      <c r="E528" s="2">
        <v>0</v>
      </c>
      <c r="F528" s="32" t="e">
        <f t="shared" si="42"/>
        <v>#DIV/0!</v>
      </c>
      <c r="G528" s="3" t="e">
        <f t="shared" si="41"/>
        <v>#VALUE!</v>
      </c>
      <c r="H528" s="3" t="e">
        <f t="shared" si="41"/>
        <v>#VALUE!</v>
      </c>
    </row>
    <row r="529" spans="1:8" x14ac:dyDescent="0.25">
      <c r="A529" s="28" t="str">
        <f>_xlfn.XLOOKUP(P!C511,'Banco de Dados'!$B$3:$B$274,'Banco de Dados'!$K$3:$K$274,"")</f>
        <v/>
      </c>
      <c r="B529" s="2">
        <v>0</v>
      </c>
      <c r="C529" s="2">
        <v>0</v>
      </c>
      <c r="D529" s="2">
        <v>0</v>
      </c>
      <c r="E529" s="2">
        <v>0</v>
      </c>
      <c r="F529" s="32" t="e">
        <f t="shared" si="42"/>
        <v>#DIV/0!</v>
      </c>
      <c r="G529" s="3" t="e">
        <f t="shared" si="41"/>
        <v>#VALUE!</v>
      </c>
      <c r="H529" s="3" t="e">
        <f t="shared" si="41"/>
        <v>#VALUE!</v>
      </c>
    </row>
    <row r="530" spans="1:8" x14ac:dyDescent="0.25">
      <c r="A530" s="28" t="str">
        <f>_xlfn.XLOOKUP(P!C512,'Banco de Dados'!$B$3:$B$274,'Banco de Dados'!$K$3:$K$274,"")</f>
        <v/>
      </c>
      <c r="B530" s="2">
        <v>0</v>
      </c>
      <c r="C530" s="2">
        <v>0</v>
      </c>
      <c r="D530" s="2">
        <v>0</v>
      </c>
      <c r="E530" s="2">
        <v>0</v>
      </c>
      <c r="F530" s="32" t="e">
        <f t="shared" si="42"/>
        <v>#DIV/0!</v>
      </c>
      <c r="G530" s="3" t="e">
        <f t="shared" ref="G530:H532" si="43">D530*$E$500</f>
        <v>#VALUE!</v>
      </c>
      <c r="H530" s="3" t="e">
        <f t="shared" si="43"/>
        <v>#VALUE!</v>
      </c>
    </row>
    <row r="531" spans="1:8" x14ac:dyDescent="0.25">
      <c r="A531" s="28" t="str">
        <f>_xlfn.XLOOKUP(P!C513,'Banco de Dados'!$B$3:$B$274,'Banco de Dados'!$K$3:$K$274,"")</f>
        <v/>
      </c>
      <c r="B531" s="2">
        <v>0</v>
      </c>
      <c r="C531" s="2">
        <v>0</v>
      </c>
      <c r="D531" s="2">
        <v>0</v>
      </c>
      <c r="E531" s="2">
        <v>0</v>
      </c>
      <c r="F531" s="32" t="e">
        <f t="shared" si="42"/>
        <v>#DIV/0!</v>
      </c>
      <c r="G531" s="3" t="e">
        <f t="shared" si="43"/>
        <v>#VALUE!</v>
      </c>
      <c r="H531" s="3" t="e">
        <f t="shared" si="43"/>
        <v>#VALUE!</v>
      </c>
    </row>
    <row r="532" spans="1:8" x14ac:dyDescent="0.25">
      <c r="A532" s="28" t="str">
        <f>_xlfn.XLOOKUP(P!C514,'Banco de Dados'!$B$3:$B$274,'Banco de Dados'!$K$3:$K$274,"")</f>
        <v/>
      </c>
      <c r="B532" s="2">
        <v>0</v>
      </c>
      <c r="C532" s="2">
        <v>0</v>
      </c>
      <c r="D532" s="2">
        <v>0</v>
      </c>
      <c r="E532" s="2">
        <v>0</v>
      </c>
      <c r="F532" s="32" t="e">
        <f t="shared" si="42"/>
        <v>#DIV/0!</v>
      </c>
      <c r="G532" s="3" t="e">
        <f t="shared" si="43"/>
        <v>#VALUE!</v>
      </c>
      <c r="H532" s="3" t="e">
        <f t="shared" si="43"/>
        <v>#VALUE!</v>
      </c>
    </row>
    <row r="533" spans="1:8" x14ac:dyDescent="0.25">
      <c r="A533" s="21"/>
      <c r="B533" s="21"/>
      <c r="C533" s="21"/>
      <c r="D533" s="21"/>
      <c r="E533" s="21"/>
      <c r="F533" s="77"/>
      <c r="G533" s="21"/>
      <c r="H533" s="21"/>
    </row>
    <row r="534" spans="1:8" ht="15.75" x14ac:dyDescent="0.25">
      <c r="A534" s="36">
        <f>'Nome das Amostras'!A19</f>
        <v>0</v>
      </c>
      <c r="B534" s="164" t="e">
        <f>VLOOKUP(A534,'Nome das Amostras'!$A$3:$D$28,2,FALSE)</f>
        <v>#N/A</v>
      </c>
      <c r="C534" s="164"/>
      <c r="D534" s="51" t="s">
        <v>65</v>
      </c>
      <c r="E534" s="52" t="e">
        <f>'Banco de Dados'!$O$13/'Banco de Dados'!DP13</f>
        <v>#VALUE!</v>
      </c>
      <c r="F534" s="223" t="s">
        <v>309</v>
      </c>
      <c r="G534" s="223"/>
      <c r="H534" s="51" t="e" cm="1">
        <f t="array" ref="H534">(_xlfn.XLOOKUP('Banco de Dados'!$B$99,_xlfn.ANCHORARRAY(C536),D536:D566," "))/(_xlfn.XLOOKUP('Banco de Dados'!$B$97,_xlfn.ANCHORARRAY(C536),D536:D566))</f>
        <v>#REF!</v>
      </c>
    </row>
    <row r="535" spans="1:8" x14ac:dyDescent="0.25">
      <c r="A535" s="107" t="s">
        <v>1</v>
      </c>
      <c r="B535" s="107" t="s">
        <v>0</v>
      </c>
      <c r="C535" s="107" t="s">
        <v>212</v>
      </c>
      <c r="D535" s="107" t="s">
        <v>209</v>
      </c>
      <c r="E535" s="107" t="s">
        <v>213</v>
      </c>
      <c r="F535" s="76" t="s">
        <v>219</v>
      </c>
      <c r="G535" s="54" t="s">
        <v>140</v>
      </c>
      <c r="H535" s="54" t="s">
        <v>66</v>
      </c>
    </row>
    <row r="536" spans="1:8" x14ac:dyDescent="0.25">
      <c r="A536" s="28" t="str">
        <f>_xlfn.XLOOKUP(P!C518,'Banco de Dados'!$B$3:$B$274,'Banco de Dados'!$K$3:$K$274,"")</f>
        <v/>
      </c>
      <c r="B536" s="2" cm="1">
        <f t="array" ref="B536:E566">Dados!DL5:DO35</f>
        <v>0</v>
      </c>
      <c r="C536" s="2">
        <v>0</v>
      </c>
      <c r="D536" s="2">
        <v>0</v>
      </c>
      <c r="E536" s="2">
        <v>0</v>
      </c>
      <c r="F536" s="32" t="e">
        <f>(E536*100)/D536</f>
        <v>#DIV/0!</v>
      </c>
      <c r="G536" s="3" t="e">
        <f t="shared" ref="G536:H563" si="44">D536*$E$534</f>
        <v>#VALUE!</v>
      </c>
      <c r="H536" s="3" t="e">
        <f t="shared" si="44"/>
        <v>#VALUE!</v>
      </c>
    </row>
    <row r="537" spans="1:8" x14ac:dyDescent="0.25">
      <c r="A537" s="28" t="str">
        <f>_xlfn.XLOOKUP(P!C519,'Banco de Dados'!$B$3:$B$274,'Banco de Dados'!$K$3:$K$274,"")</f>
        <v/>
      </c>
      <c r="B537" s="2">
        <v>0</v>
      </c>
      <c r="C537" s="2">
        <v>0</v>
      </c>
      <c r="D537" s="2">
        <v>0</v>
      </c>
      <c r="E537" s="2">
        <v>0</v>
      </c>
      <c r="F537" s="32" t="e">
        <f t="shared" ref="F537:F566" si="45">(E537*100)/D537</f>
        <v>#DIV/0!</v>
      </c>
      <c r="G537" s="3" t="e">
        <f t="shared" si="44"/>
        <v>#VALUE!</v>
      </c>
      <c r="H537" s="3" t="e">
        <f t="shared" si="44"/>
        <v>#VALUE!</v>
      </c>
    </row>
    <row r="538" spans="1:8" x14ac:dyDescent="0.25">
      <c r="A538" s="28" t="str">
        <f>_xlfn.XLOOKUP(P!C520,'Banco de Dados'!$B$3:$B$274,'Banco de Dados'!$K$3:$K$274,"")</f>
        <v/>
      </c>
      <c r="B538" s="2">
        <v>0</v>
      </c>
      <c r="C538" s="2">
        <v>0</v>
      </c>
      <c r="D538" s="2">
        <v>0</v>
      </c>
      <c r="E538" s="2">
        <v>0</v>
      </c>
      <c r="F538" s="32" t="e">
        <f t="shared" si="45"/>
        <v>#DIV/0!</v>
      </c>
      <c r="G538" s="3" t="e">
        <f t="shared" si="44"/>
        <v>#VALUE!</v>
      </c>
      <c r="H538" s="3" t="e">
        <f t="shared" si="44"/>
        <v>#VALUE!</v>
      </c>
    </row>
    <row r="539" spans="1:8" x14ac:dyDescent="0.25">
      <c r="A539" s="28" t="str">
        <f>_xlfn.XLOOKUP(P!C521,'Banco de Dados'!$B$3:$B$274,'Banco de Dados'!$K$3:$K$274,"")</f>
        <v/>
      </c>
      <c r="B539" s="2">
        <v>0</v>
      </c>
      <c r="C539" s="2">
        <v>0</v>
      </c>
      <c r="D539" s="2">
        <v>0</v>
      </c>
      <c r="E539" s="2">
        <v>0</v>
      </c>
      <c r="F539" s="32" t="e">
        <f t="shared" si="45"/>
        <v>#DIV/0!</v>
      </c>
      <c r="G539" s="3" t="e">
        <f t="shared" si="44"/>
        <v>#VALUE!</v>
      </c>
      <c r="H539" s="3" t="e">
        <f t="shared" si="44"/>
        <v>#VALUE!</v>
      </c>
    </row>
    <row r="540" spans="1:8" x14ac:dyDescent="0.25">
      <c r="A540" s="28" t="str">
        <f>_xlfn.XLOOKUP(P!C522,'Banco de Dados'!$B$3:$B$274,'Banco de Dados'!$K$3:$K$274,"")</f>
        <v/>
      </c>
      <c r="B540" s="2">
        <v>0</v>
      </c>
      <c r="C540" s="2">
        <v>0</v>
      </c>
      <c r="D540" s="2">
        <v>0</v>
      </c>
      <c r="E540" s="2">
        <v>0</v>
      </c>
      <c r="F540" s="32" t="e">
        <f t="shared" si="45"/>
        <v>#DIV/0!</v>
      </c>
      <c r="G540" s="3" t="e">
        <f t="shared" si="44"/>
        <v>#VALUE!</v>
      </c>
      <c r="H540" s="3" t="e">
        <f t="shared" si="44"/>
        <v>#VALUE!</v>
      </c>
    </row>
    <row r="541" spans="1:8" x14ac:dyDescent="0.25">
      <c r="A541" s="28" t="str">
        <f>_xlfn.XLOOKUP(P!C523,'Banco de Dados'!$B$3:$B$274,'Banco de Dados'!$K$3:$K$274,"")</f>
        <v/>
      </c>
      <c r="B541" s="2">
        <v>0</v>
      </c>
      <c r="C541" s="2">
        <v>0</v>
      </c>
      <c r="D541" s="2">
        <v>0</v>
      </c>
      <c r="E541" s="2">
        <v>0</v>
      </c>
      <c r="F541" s="32" t="e">
        <f t="shared" si="45"/>
        <v>#DIV/0!</v>
      </c>
      <c r="G541" s="3" t="e">
        <f t="shared" si="44"/>
        <v>#VALUE!</v>
      </c>
      <c r="H541" s="3" t="e">
        <f t="shared" si="44"/>
        <v>#VALUE!</v>
      </c>
    </row>
    <row r="542" spans="1:8" x14ac:dyDescent="0.25">
      <c r="A542" s="28" t="str">
        <f>_xlfn.XLOOKUP(P!C524,'Banco de Dados'!$B$3:$B$274,'Banco de Dados'!$K$3:$K$274,"")</f>
        <v/>
      </c>
      <c r="B542" s="2">
        <v>0</v>
      </c>
      <c r="C542" s="2">
        <v>0</v>
      </c>
      <c r="D542" s="2">
        <v>0</v>
      </c>
      <c r="E542" s="2">
        <v>0</v>
      </c>
      <c r="F542" s="32" t="e">
        <f t="shared" si="45"/>
        <v>#DIV/0!</v>
      </c>
      <c r="G542" s="3" t="e">
        <f t="shared" si="44"/>
        <v>#VALUE!</v>
      </c>
      <c r="H542" s="3" t="e">
        <f t="shared" si="44"/>
        <v>#VALUE!</v>
      </c>
    </row>
    <row r="543" spans="1:8" x14ac:dyDescent="0.25">
      <c r="A543" s="28" t="str">
        <f>_xlfn.XLOOKUP(P!C525,'Banco de Dados'!$B$3:$B$274,'Banco de Dados'!$K$3:$K$274,"")</f>
        <v/>
      </c>
      <c r="B543" s="2">
        <v>0</v>
      </c>
      <c r="C543" s="2">
        <v>0</v>
      </c>
      <c r="D543" s="2">
        <v>0</v>
      </c>
      <c r="E543" s="2">
        <v>0</v>
      </c>
      <c r="F543" s="32" t="e">
        <f t="shared" si="45"/>
        <v>#DIV/0!</v>
      </c>
      <c r="G543" s="3" t="e">
        <f t="shared" si="44"/>
        <v>#VALUE!</v>
      </c>
      <c r="H543" s="3" t="e">
        <f t="shared" si="44"/>
        <v>#VALUE!</v>
      </c>
    </row>
    <row r="544" spans="1:8" x14ac:dyDescent="0.25">
      <c r="A544" s="28" t="str">
        <f>_xlfn.XLOOKUP(P!C526,'Banco de Dados'!$B$3:$B$274,'Banco de Dados'!$K$3:$K$274,"")</f>
        <v/>
      </c>
      <c r="B544" s="2">
        <v>0</v>
      </c>
      <c r="C544" s="2">
        <v>0</v>
      </c>
      <c r="D544" s="2">
        <v>0</v>
      </c>
      <c r="E544" s="2">
        <v>0</v>
      </c>
      <c r="F544" s="32" t="e">
        <f t="shared" si="45"/>
        <v>#DIV/0!</v>
      </c>
      <c r="G544" s="3" t="e">
        <f t="shared" si="44"/>
        <v>#VALUE!</v>
      </c>
      <c r="H544" s="3" t="e">
        <f t="shared" si="44"/>
        <v>#VALUE!</v>
      </c>
    </row>
    <row r="545" spans="1:8" x14ac:dyDescent="0.25">
      <c r="A545" s="28" t="str">
        <f>_xlfn.XLOOKUP(P!C527,'Banco de Dados'!$B$3:$B$274,'Banco de Dados'!$K$3:$K$274,"")</f>
        <v/>
      </c>
      <c r="B545" s="2">
        <v>0</v>
      </c>
      <c r="C545" s="2">
        <v>0</v>
      </c>
      <c r="D545" s="2">
        <v>0</v>
      </c>
      <c r="E545" s="2">
        <v>0</v>
      </c>
      <c r="F545" s="32" t="e">
        <f t="shared" si="45"/>
        <v>#DIV/0!</v>
      </c>
      <c r="G545" s="3" t="e">
        <f t="shared" si="44"/>
        <v>#VALUE!</v>
      </c>
      <c r="H545" s="3" t="e">
        <f t="shared" si="44"/>
        <v>#VALUE!</v>
      </c>
    </row>
    <row r="546" spans="1:8" x14ac:dyDescent="0.25">
      <c r="A546" s="28" t="str">
        <f>_xlfn.XLOOKUP(P!C528,'Banco de Dados'!$B$3:$B$274,'Banco de Dados'!$K$3:$K$274,"")</f>
        <v/>
      </c>
      <c r="B546" s="2">
        <v>0</v>
      </c>
      <c r="C546" s="2">
        <v>0</v>
      </c>
      <c r="D546" s="2">
        <v>0</v>
      </c>
      <c r="E546" s="2">
        <v>0</v>
      </c>
      <c r="F546" s="32" t="e">
        <f t="shared" si="45"/>
        <v>#DIV/0!</v>
      </c>
      <c r="G546" s="3" t="e">
        <f t="shared" si="44"/>
        <v>#VALUE!</v>
      </c>
      <c r="H546" s="3" t="e">
        <f t="shared" si="44"/>
        <v>#VALUE!</v>
      </c>
    </row>
    <row r="547" spans="1:8" x14ac:dyDescent="0.25">
      <c r="A547" s="28" t="str">
        <f>_xlfn.XLOOKUP(P!C529,'Banco de Dados'!$B$3:$B$274,'Banco de Dados'!$K$3:$K$274,"")</f>
        <v/>
      </c>
      <c r="B547" s="2">
        <v>0</v>
      </c>
      <c r="C547" s="2">
        <v>0</v>
      </c>
      <c r="D547" s="2">
        <v>0</v>
      </c>
      <c r="E547" s="2">
        <v>0</v>
      </c>
      <c r="F547" s="32" t="e">
        <f t="shared" si="45"/>
        <v>#DIV/0!</v>
      </c>
      <c r="G547" s="3" t="e">
        <f t="shared" si="44"/>
        <v>#VALUE!</v>
      </c>
      <c r="H547" s="3" t="e">
        <f t="shared" si="44"/>
        <v>#VALUE!</v>
      </c>
    </row>
    <row r="548" spans="1:8" x14ac:dyDescent="0.25">
      <c r="A548" s="28" t="str">
        <f>_xlfn.XLOOKUP(P!C530,'Banco de Dados'!$B$3:$B$274,'Banco de Dados'!$K$3:$K$274,"")</f>
        <v/>
      </c>
      <c r="B548" s="2">
        <v>0</v>
      </c>
      <c r="C548" s="2">
        <v>0</v>
      </c>
      <c r="D548" s="2">
        <v>0</v>
      </c>
      <c r="E548" s="2">
        <v>0</v>
      </c>
      <c r="F548" s="32" t="e">
        <f t="shared" si="45"/>
        <v>#DIV/0!</v>
      </c>
      <c r="G548" s="3" t="e">
        <f t="shared" si="44"/>
        <v>#VALUE!</v>
      </c>
      <c r="H548" s="3" t="e">
        <f t="shared" si="44"/>
        <v>#VALUE!</v>
      </c>
    </row>
    <row r="549" spans="1:8" x14ac:dyDescent="0.25">
      <c r="A549" s="28" t="str">
        <f>_xlfn.XLOOKUP(P!C531,'Banco de Dados'!$B$3:$B$274,'Banco de Dados'!$K$3:$K$274,"")</f>
        <v/>
      </c>
      <c r="B549" s="2">
        <v>0</v>
      </c>
      <c r="C549" s="2">
        <v>0</v>
      </c>
      <c r="D549" s="2">
        <v>0</v>
      </c>
      <c r="E549" s="2">
        <v>0</v>
      </c>
      <c r="F549" s="32" t="e">
        <f t="shared" si="45"/>
        <v>#DIV/0!</v>
      </c>
      <c r="G549" s="3" t="e">
        <f t="shared" si="44"/>
        <v>#VALUE!</v>
      </c>
      <c r="H549" s="3" t="e">
        <f t="shared" si="44"/>
        <v>#VALUE!</v>
      </c>
    </row>
    <row r="550" spans="1:8" x14ac:dyDescent="0.25">
      <c r="A550" s="28" t="str">
        <f>_xlfn.XLOOKUP(P!C532,'Banco de Dados'!$B$3:$B$274,'Banco de Dados'!$K$3:$K$274,"")</f>
        <v/>
      </c>
      <c r="B550" s="2">
        <v>0</v>
      </c>
      <c r="C550" s="2">
        <v>0</v>
      </c>
      <c r="D550" s="2">
        <v>0</v>
      </c>
      <c r="E550" s="2">
        <v>0</v>
      </c>
      <c r="F550" s="32" t="e">
        <f t="shared" si="45"/>
        <v>#DIV/0!</v>
      </c>
      <c r="G550" s="3" t="e">
        <f t="shared" si="44"/>
        <v>#VALUE!</v>
      </c>
      <c r="H550" s="3" t="e">
        <f t="shared" si="44"/>
        <v>#VALUE!</v>
      </c>
    </row>
    <row r="551" spans="1:8" x14ac:dyDescent="0.25">
      <c r="A551" s="28" t="str">
        <f>_xlfn.XLOOKUP(P!C533,'Banco de Dados'!$B$3:$B$274,'Banco de Dados'!$K$3:$K$274,"")</f>
        <v/>
      </c>
      <c r="B551" s="2">
        <v>0</v>
      </c>
      <c r="C551" s="2">
        <v>0</v>
      </c>
      <c r="D551" s="2">
        <v>0</v>
      </c>
      <c r="E551" s="2">
        <v>0</v>
      </c>
      <c r="F551" s="32" t="e">
        <f t="shared" si="45"/>
        <v>#DIV/0!</v>
      </c>
      <c r="G551" s="3" t="e">
        <f t="shared" si="44"/>
        <v>#VALUE!</v>
      </c>
      <c r="H551" s="3" t="e">
        <f t="shared" si="44"/>
        <v>#VALUE!</v>
      </c>
    </row>
    <row r="552" spans="1:8" x14ac:dyDescent="0.25">
      <c r="A552" s="28" t="str">
        <f>_xlfn.XLOOKUP(P!C534,'Banco de Dados'!$B$3:$B$274,'Banco de Dados'!$K$3:$K$274,"")</f>
        <v/>
      </c>
      <c r="B552" s="2">
        <v>0</v>
      </c>
      <c r="C552" s="2">
        <v>0</v>
      </c>
      <c r="D552" s="2">
        <v>0</v>
      </c>
      <c r="E552" s="2">
        <v>0</v>
      </c>
      <c r="F552" s="32" t="e">
        <f t="shared" si="45"/>
        <v>#DIV/0!</v>
      </c>
      <c r="G552" s="3" t="e">
        <f t="shared" si="44"/>
        <v>#VALUE!</v>
      </c>
      <c r="H552" s="3" t="e">
        <f t="shared" si="44"/>
        <v>#VALUE!</v>
      </c>
    </row>
    <row r="553" spans="1:8" x14ac:dyDescent="0.25">
      <c r="A553" s="28" t="str">
        <f>_xlfn.XLOOKUP(P!C535,'Banco de Dados'!$B$3:$B$274,'Banco de Dados'!$K$3:$K$274,"")</f>
        <v/>
      </c>
      <c r="B553" s="2">
        <v>0</v>
      </c>
      <c r="C553" s="2">
        <v>0</v>
      </c>
      <c r="D553" s="2">
        <v>0</v>
      </c>
      <c r="E553" s="2">
        <v>0</v>
      </c>
      <c r="F553" s="32" t="e">
        <f t="shared" si="45"/>
        <v>#DIV/0!</v>
      </c>
      <c r="G553" s="3" t="e">
        <f t="shared" si="44"/>
        <v>#VALUE!</v>
      </c>
      <c r="H553" s="3" t="e">
        <f t="shared" si="44"/>
        <v>#VALUE!</v>
      </c>
    </row>
    <row r="554" spans="1:8" x14ac:dyDescent="0.25">
      <c r="A554" s="28" t="str">
        <f>_xlfn.XLOOKUP(P!C536,'Banco de Dados'!$B$3:$B$274,'Banco de Dados'!$K$3:$K$274,"")</f>
        <v/>
      </c>
      <c r="B554" s="2">
        <v>0</v>
      </c>
      <c r="C554" s="2">
        <v>0</v>
      </c>
      <c r="D554" s="2">
        <v>0</v>
      </c>
      <c r="E554" s="2">
        <v>0</v>
      </c>
      <c r="F554" s="32" t="e">
        <f t="shared" si="45"/>
        <v>#DIV/0!</v>
      </c>
      <c r="G554" s="3" t="e">
        <f t="shared" si="44"/>
        <v>#VALUE!</v>
      </c>
      <c r="H554" s="3" t="e">
        <f t="shared" si="44"/>
        <v>#VALUE!</v>
      </c>
    </row>
    <row r="555" spans="1:8" x14ac:dyDescent="0.25">
      <c r="A555" s="28" t="str">
        <f>_xlfn.XLOOKUP(P!C537,'Banco de Dados'!$B$3:$B$274,'Banco de Dados'!$K$3:$K$274,"")</f>
        <v/>
      </c>
      <c r="B555" s="2">
        <v>0</v>
      </c>
      <c r="C555" s="2">
        <v>0</v>
      </c>
      <c r="D555" s="2">
        <v>0</v>
      </c>
      <c r="E555" s="2">
        <v>0</v>
      </c>
      <c r="F555" s="32" t="e">
        <f t="shared" si="45"/>
        <v>#DIV/0!</v>
      </c>
      <c r="G555" s="3" t="e">
        <f t="shared" si="44"/>
        <v>#VALUE!</v>
      </c>
      <c r="H555" s="3" t="e">
        <f t="shared" si="44"/>
        <v>#VALUE!</v>
      </c>
    </row>
    <row r="556" spans="1:8" x14ac:dyDescent="0.25">
      <c r="A556" s="28" t="str">
        <f>_xlfn.XLOOKUP(P!C538,'Banco de Dados'!$B$3:$B$274,'Banco de Dados'!$K$3:$K$274,"")</f>
        <v/>
      </c>
      <c r="B556" s="2">
        <v>0</v>
      </c>
      <c r="C556" s="2">
        <v>0</v>
      </c>
      <c r="D556" s="2">
        <v>0</v>
      </c>
      <c r="E556" s="17">
        <v>0</v>
      </c>
      <c r="F556" s="32" t="e">
        <f t="shared" si="45"/>
        <v>#DIV/0!</v>
      </c>
      <c r="G556" s="3" t="e">
        <f t="shared" si="44"/>
        <v>#VALUE!</v>
      </c>
      <c r="H556" s="3" t="e">
        <f t="shared" si="44"/>
        <v>#VALUE!</v>
      </c>
    </row>
    <row r="557" spans="1:8" x14ac:dyDescent="0.25">
      <c r="A557" s="28" t="str">
        <f>_xlfn.XLOOKUP(P!C539,'Banco de Dados'!$B$3:$B$274,'Banco de Dados'!$K$3:$K$274,"")</f>
        <v/>
      </c>
      <c r="B557" s="2">
        <v>0</v>
      </c>
      <c r="C557" s="2">
        <v>0</v>
      </c>
      <c r="D557" s="2">
        <v>0</v>
      </c>
      <c r="E557" s="2">
        <v>0</v>
      </c>
      <c r="F557" s="32" t="e">
        <f t="shared" si="45"/>
        <v>#DIV/0!</v>
      </c>
      <c r="G557" s="3" t="e">
        <f t="shared" si="44"/>
        <v>#VALUE!</v>
      </c>
      <c r="H557" s="3" t="e">
        <f t="shared" si="44"/>
        <v>#VALUE!</v>
      </c>
    </row>
    <row r="558" spans="1:8" x14ac:dyDescent="0.25">
      <c r="A558" s="28" t="str">
        <f>_xlfn.XLOOKUP(P!C540,'Banco de Dados'!$B$3:$B$274,'Banco de Dados'!$K$3:$K$274,"")</f>
        <v/>
      </c>
      <c r="B558" s="2">
        <v>0</v>
      </c>
      <c r="C558" s="2">
        <v>0</v>
      </c>
      <c r="D558" s="2">
        <v>0</v>
      </c>
      <c r="E558" s="2">
        <v>0</v>
      </c>
      <c r="F558" s="32" t="e">
        <f t="shared" si="45"/>
        <v>#DIV/0!</v>
      </c>
      <c r="G558" s="3" t="e">
        <f t="shared" si="44"/>
        <v>#VALUE!</v>
      </c>
      <c r="H558" s="3" t="e">
        <f t="shared" si="44"/>
        <v>#VALUE!</v>
      </c>
    </row>
    <row r="559" spans="1:8" x14ac:dyDescent="0.25">
      <c r="A559" s="28" t="str">
        <f>_xlfn.XLOOKUP(P!C541,'Banco de Dados'!$B$3:$B$274,'Banco de Dados'!$K$3:$K$274,"")</f>
        <v/>
      </c>
      <c r="B559" s="2">
        <v>0</v>
      </c>
      <c r="C559" s="2">
        <v>0</v>
      </c>
      <c r="D559" s="2">
        <v>0</v>
      </c>
      <c r="E559" s="2">
        <v>0</v>
      </c>
      <c r="F559" s="32" t="e">
        <f t="shared" si="45"/>
        <v>#DIV/0!</v>
      </c>
      <c r="G559" s="3" t="e">
        <f t="shared" si="44"/>
        <v>#VALUE!</v>
      </c>
      <c r="H559" s="3" t="e">
        <f t="shared" si="44"/>
        <v>#VALUE!</v>
      </c>
    </row>
    <row r="560" spans="1:8" x14ac:dyDescent="0.25">
      <c r="A560" s="28" t="str">
        <f>_xlfn.XLOOKUP(P!C542,'Banco de Dados'!$B$3:$B$274,'Banco de Dados'!$K$3:$K$274,"")</f>
        <v/>
      </c>
      <c r="B560" s="2">
        <v>0</v>
      </c>
      <c r="C560" s="2">
        <v>0</v>
      </c>
      <c r="D560" s="2">
        <v>0</v>
      </c>
      <c r="E560" s="2">
        <v>0</v>
      </c>
      <c r="F560" s="32" t="e">
        <f t="shared" si="45"/>
        <v>#DIV/0!</v>
      </c>
      <c r="G560" s="3" t="e">
        <f t="shared" si="44"/>
        <v>#VALUE!</v>
      </c>
      <c r="H560" s="3" t="e">
        <f t="shared" si="44"/>
        <v>#VALUE!</v>
      </c>
    </row>
    <row r="561" spans="1:8" x14ac:dyDescent="0.25">
      <c r="A561" s="28" t="str">
        <f>_xlfn.XLOOKUP(P!C543,'Banco de Dados'!$B$3:$B$274,'Banco de Dados'!$K$3:$K$274,"")</f>
        <v/>
      </c>
      <c r="B561" s="2">
        <v>0</v>
      </c>
      <c r="C561" s="2">
        <v>0</v>
      </c>
      <c r="D561" s="2">
        <v>0</v>
      </c>
      <c r="E561" s="2">
        <v>0</v>
      </c>
      <c r="F561" s="32" t="e">
        <f t="shared" si="45"/>
        <v>#DIV/0!</v>
      </c>
      <c r="G561" s="3" t="e">
        <f t="shared" si="44"/>
        <v>#VALUE!</v>
      </c>
      <c r="H561" s="3" t="e">
        <f t="shared" si="44"/>
        <v>#VALUE!</v>
      </c>
    </row>
    <row r="562" spans="1:8" x14ac:dyDescent="0.25">
      <c r="A562" s="28" t="str">
        <f>_xlfn.XLOOKUP(P!C544,'Banco de Dados'!$B$3:$B$274,'Banco de Dados'!$K$3:$K$274,"")</f>
        <v/>
      </c>
      <c r="B562" s="2">
        <v>0</v>
      </c>
      <c r="C562" s="2">
        <v>0</v>
      </c>
      <c r="D562" s="2">
        <v>0</v>
      </c>
      <c r="E562" s="2">
        <v>0</v>
      </c>
      <c r="F562" s="32" t="e">
        <f t="shared" si="45"/>
        <v>#DIV/0!</v>
      </c>
      <c r="G562" s="3" t="e">
        <f t="shared" si="44"/>
        <v>#VALUE!</v>
      </c>
      <c r="H562" s="3" t="e">
        <f t="shared" si="44"/>
        <v>#VALUE!</v>
      </c>
    </row>
    <row r="563" spans="1:8" x14ac:dyDescent="0.25">
      <c r="A563" s="28" t="str">
        <f>_xlfn.XLOOKUP(P!C545,'Banco de Dados'!$B$3:$B$274,'Banco de Dados'!$K$3:$K$274,"")</f>
        <v/>
      </c>
      <c r="B563" s="2">
        <v>0</v>
      </c>
      <c r="C563" s="2">
        <v>0</v>
      </c>
      <c r="D563" s="2">
        <v>0</v>
      </c>
      <c r="E563" s="2">
        <v>0</v>
      </c>
      <c r="F563" s="32" t="e">
        <f t="shared" si="45"/>
        <v>#DIV/0!</v>
      </c>
      <c r="G563" s="3" t="e">
        <f t="shared" si="44"/>
        <v>#VALUE!</v>
      </c>
      <c r="H563" s="3" t="e">
        <f t="shared" si="44"/>
        <v>#VALUE!</v>
      </c>
    </row>
    <row r="564" spans="1:8" x14ac:dyDescent="0.25">
      <c r="A564" s="28" t="str">
        <f>_xlfn.XLOOKUP(P!C546,'Banco de Dados'!$B$3:$B$274,'Banco de Dados'!$K$3:$K$274,"")</f>
        <v/>
      </c>
      <c r="B564" s="2">
        <v>0</v>
      </c>
      <c r="C564" s="2">
        <v>0</v>
      </c>
      <c r="D564" s="2">
        <v>0</v>
      </c>
      <c r="E564" s="2">
        <v>0</v>
      </c>
      <c r="F564" s="32" t="e">
        <f t="shared" si="45"/>
        <v>#DIV/0!</v>
      </c>
      <c r="G564" s="3" t="e">
        <f t="shared" ref="G564:H566" si="46">D564*$E$534</f>
        <v>#VALUE!</v>
      </c>
      <c r="H564" s="3" t="e">
        <f t="shared" si="46"/>
        <v>#VALUE!</v>
      </c>
    </row>
    <row r="565" spans="1:8" x14ac:dyDescent="0.25">
      <c r="A565" s="28" t="str">
        <f>_xlfn.XLOOKUP(P!C547,'Banco de Dados'!$B$3:$B$274,'Banco de Dados'!$K$3:$K$274,"")</f>
        <v/>
      </c>
      <c r="B565" s="2">
        <v>0</v>
      </c>
      <c r="C565" s="2">
        <v>0</v>
      </c>
      <c r="D565" s="2">
        <v>0</v>
      </c>
      <c r="E565" s="2">
        <v>0</v>
      </c>
      <c r="F565" s="32" t="e">
        <f t="shared" si="45"/>
        <v>#DIV/0!</v>
      </c>
      <c r="G565" s="3" t="e">
        <f t="shared" si="46"/>
        <v>#VALUE!</v>
      </c>
      <c r="H565" s="3" t="e">
        <f t="shared" si="46"/>
        <v>#VALUE!</v>
      </c>
    </row>
    <row r="566" spans="1:8" x14ac:dyDescent="0.25">
      <c r="A566" s="28" t="str">
        <f>_xlfn.XLOOKUP(P!C548,'Banco de Dados'!$B$3:$B$274,'Banco de Dados'!$K$3:$K$274,"")</f>
        <v/>
      </c>
      <c r="B566" s="2">
        <v>0</v>
      </c>
      <c r="C566" s="2">
        <v>0</v>
      </c>
      <c r="D566" s="2">
        <v>0</v>
      </c>
      <c r="E566" s="2">
        <v>0</v>
      </c>
      <c r="F566" s="32" t="e">
        <f t="shared" si="45"/>
        <v>#DIV/0!</v>
      </c>
      <c r="G566" s="3" t="e">
        <f t="shared" si="46"/>
        <v>#VALUE!</v>
      </c>
      <c r="H566" s="3" t="e">
        <f t="shared" si="46"/>
        <v>#VALUE!</v>
      </c>
    </row>
    <row r="567" spans="1:8" x14ac:dyDescent="0.25">
      <c r="A567" s="21"/>
      <c r="B567" s="21"/>
      <c r="C567" s="21"/>
      <c r="D567" s="21"/>
      <c r="E567" s="21"/>
      <c r="F567" s="77"/>
      <c r="G567" s="21"/>
      <c r="H567" s="21"/>
    </row>
    <row r="568" spans="1:8" ht="15.75" x14ac:dyDescent="0.25">
      <c r="A568" s="36">
        <f>'Nome das Amostras'!A20</f>
        <v>0</v>
      </c>
      <c r="B568" s="164" t="e">
        <f>VLOOKUP(A568,'Nome das Amostras'!$A$3:$D$28,2,FALSE)</f>
        <v>#N/A</v>
      </c>
      <c r="C568" s="164"/>
      <c r="D568" s="51" t="s">
        <v>65</v>
      </c>
      <c r="E568" s="52" t="e">
        <f>'Banco de Dados'!$O$13/'Banco de Dados'!DW13</f>
        <v>#VALUE!</v>
      </c>
      <c r="F568" s="223" t="s">
        <v>309</v>
      </c>
      <c r="G568" s="223"/>
      <c r="H568" s="51" t="e" cm="1">
        <f t="array" ref="H568">(_xlfn.XLOOKUP('Banco de Dados'!$B$99,_xlfn.ANCHORARRAY(C570),D570:D600," "))/(_xlfn.XLOOKUP('Banco de Dados'!$B$97,_xlfn.ANCHORARRAY(C570),D570:D600))</f>
        <v>#REF!</v>
      </c>
    </row>
    <row r="569" spans="1:8" x14ac:dyDescent="0.25">
      <c r="A569" s="107" t="s">
        <v>1</v>
      </c>
      <c r="B569" s="107" t="s">
        <v>0</v>
      </c>
      <c r="C569" s="107" t="s">
        <v>212</v>
      </c>
      <c r="D569" s="107" t="s">
        <v>209</v>
      </c>
      <c r="E569" s="107" t="s">
        <v>213</v>
      </c>
      <c r="F569" s="76" t="s">
        <v>219</v>
      </c>
      <c r="G569" s="54" t="s">
        <v>140</v>
      </c>
      <c r="H569" s="54" t="s">
        <v>66</v>
      </c>
    </row>
    <row r="570" spans="1:8" x14ac:dyDescent="0.25">
      <c r="A570" s="28" t="str">
        <f>_xlfn.XLOOKUP(P!C552,'Banco de Dados'!$B$3:$B$274,'Banco de Dados'!$K$3:$K$274,"")</f>
        <v/>
      </c>
      <c r="B570" s="2" cm="1">
        <f t="array" ref="B570:E600">Dados!DS5:DV35</f>
        <v>0</v>
      </c>
      <c r="C570" s="2">
        <v>0</v>
      </c>
      <c r="D570" s="2">
        <v>0</v>
      </c>
      <c r="E570" s="2">
        <v>0</v>
      </c>
      <c r="F570" s="32" t="e">
        <f>(E570*100)/D570</f>
        <v>#DIV/0!</v>
      </c>
      <c r="G570" s="3" t="e">
        <f t="shared" ref="G570:H597" si="47">D570*$E$568</f>
        <v>#VALUE!</v>
      </c>
      <c r="H570" s="3" t="e">
        <f t="shared" si="47"/>
        <v>#VALUE!</v>
      </c>
    </row>
    <row r="571" spans="1:8" x14ac:dyDescent="0.25">
      <c r="A571" s="28" t="str">
        <f>_xlfn.XLOOKUP(P!C553,'Banco de Dados'!$B$3:$B$274,'Banco de Dados'!$K$3:$K$274,"")</f>
        <v/>
      </c>
      <c r="B571" s="2">
        <v>0</v>
      </c>
      <c r="C571" s="2">
        <v>0</v>
      </c>
      <c r="D571" s="2">
        <v>0</v>
      </c>
      <c r="E571" s="2">
        <v>0</v>
      </c>
      <c r="F571" s="32" t="e">
        <f t="shared" ref="F571:F600" si="48">(E571*100)/D571</f>
        <v>#DIV/0!</v>
      </c>
      <c r="G571" s="3" t="e">
        <f t="shared" si="47"/>
        <v>#VALUE!</v>
      </c>
      <c r="H571" s="3" t="e">
        <f t="shared" si="47"/>
        <v>#VALUE!</v>
      </c>
    </row>
    <row r="572" spans="1:8" x14ac:dyDescent="0.25">
      <c r="A572" s="28" t="str">
        <f>_xlfn.XLOOKUP(P!C554,'Banco de Dados'!$B$3:$B$274,'Banco de Dados'!$K$3:$K$274,"")</f>
        <v/>
      </c>
      <c r="B572" s="2">
        <v>0</v>
      </c>
      <c r="C572" s="2">
        <v>0</v>
      </c>
      <c r="D572" s="2">
        <v>0</v>
      </c>
      <c r="E572" s="2">
        <v>0</v>
      </c>
      <c r="F572" s="32" t="e">
        <f t="shared" si="48"/>
        <v>#DIV/0!</v>
      </c>
      <c r="G572" s="3" t="e">
        <f t="shared" si="47"/>
        <v>#VALUE!</v>
      </c>
      <c r="H572" s="3" t="e">
        <f t="shared" si="47"/>
        <v>#VALUE!</v>
      </c>
    </row>
    <row r="573" spans="1:8" x14ac:dyDescent="0.25">
      <c r="A573" s="28" t="str">
        <f>_xlfn.XLOOKUP(P!C555,'Banco de Dados'!$B$3:$B$274,'Banco de Dados'!$K$3:$K$274,"")</f>
        <v/>
      </c>
      <c r="B573" s="2">
        <v>0</v>
      </c>
      <c r="C573" s="2">
        <v>0</v>
      </c>
      <c r="D573" s="2">
        <v>0</v>
      </c>
      <c r="E573" s="2">
        <v>0</v>
      </c>
      <c r="F573" s="32" t="e">
        <f t="shared" si="48"/>
        <v>#DIV/0!</v>
      </c>
      <c r="G573" s="3" t="e">
        <f t="shared" si="47"/>
        <v>#VALUE!</v>
      </c>
      <c r="H573" s="3" t="e">
        <f t="shared" si="47"/>
        <v>#VALUE!</v>
      </c>
    </row>
    <row r="574" spans="1:8" x14ac:dyDescent="0.25">
      <c r="A574" s="28" t="str">
        <f>_xlfn.XLOOKUP(P!C556,'Banco de Dados'!$B$3:$B$274,'Banco de Dados'!$K$3:$K$274,"")</f>
        <v/>
      </c>
      <c r="B574" s="2">
        <v>0</v>
      </c>
      <c r="C574" s="2">
        <v>0</v>
      </c>
      <c r="D574" s="2">
        <v>0</v>
      </c>
      <c r="E574" s="2">
        <v>0</v>
      </c>
      <c r="F574" s="32" t="e">
        <f t="shared" si="48"/>
        <v>#DIV/0!</v>
      </c>
      <c r="G574" s="3" t="e">
        <f t="shared" si="47"/>
        <v>#VALUE!</v>
      </c>
      <c r="H574" s="3" t="e">
        <f t="shared" si="47"/>
        <v>#VALUE!</v>
      </c>
    </row>
    <row r="575" spans="1:8" x14ac:dyDescent="0.25">
      <c r="A575" s="28" t="str">
        <f>_xlfn.XLOOKUP(P!C557,'Banco de Dados'!$B$3:$B$274,'Banco de Dados'!$K$3:$K$274,"")</f>
        <v/>
      </c>
      <c r="B575" s="2">
        <v>0</v>
      </c>
      <c r="C575" s="2">
        <v>0</v>
      </c>
      <c r="D575" s="2">
        <v>0</v>
      </c>
      <c r="E575" s="2">
        <v>0</v>
      </c>
      <c r="F575" s="32" t="e">
        <f t="shared" si="48"/>
        <v>#DIV/0!</v>
      </c>
      <c r="G575" s="3" t="e">
        <f t="shared" si="47"/>
        <v>#VALUE!</v>
      </c>
      <c r="H575" s="3" t="e">
        <f t="shared" si="47"/>
        <v>#VALUE!</v>
      </c>
    </row>
    <row r="576" spans="1:8" x14ac:dyDescent="0.25">
      <c r="A576" s="28" t="str">
        <f>_xlfn.XLOOKUP(P!C558,'Banco de Dados'!$B$3:$B$274,'Banco de Dados'!$K$3:$K$274,"")</f>
        <v/>
      </c>
      <c r="B576" s="2">
        <v>0</v>
      </c>
      <c r="C576" s="2">
        <v>0</v>
      </c>
      <c r="D576" s="2">
        <v>0</v>
      </c>
      <c r="E576" s="2">
        <v>0</v>
      </c>
      <c r="F576" s="32" t="e">
        <f t="shared" si="48"/>
        <v>#DIV/0!</v>
      </c>
      <c r="G576" s="3" t="e">
        <f t="shared" si="47"/>
        <v>#VALUE!</v>
      </c>
      <c r="H576" s="3" t="e">
        <f t="shared" si="47"/>
        <v>#VALUE!</v>
      </c>
    </row>
    <row r="577" spans="1:8" x14ac:dyDescent="0.25">
      <c r="A577" s="28" t="str">
        <f>_xlfn.XLOOKUP(P!C559,'Banco de Dados'!$B$3:$B$274,'Banco de Dados'!$K$3:$K$274,"")</f>
        <v/>
      </c>
      <c r="B577" s="2">
        <v>0</v>
      </c>
      <c r="C577" s="2">
        <v>0</v>
      </c>
      <c r="D577" s="2">
        <v>0</v>
      </c>
      <c r="E577" s="2">
        <v>0</v>
      </c>
      <c r="F577" s="32" t="e">
        <f t="shared" si="48"/>
        <v>#DIV/0!</v>
      </c>
      <c r="G577" s="3" t="e">
        <f t="shared" si="47"/>
        <v>#VALUE!</v>
      </c>
      <c r="H577" s="3" t="e">
        <f t="shared" si="47"/>
        <v>#VALUE!</v>
      </c>
    </row>
    <row r="578" spans="1:8" x14ac:dyDescent="0.25">
      <c r="A578" s="28" t="str">
        <f>_xlfn.XLOOKUP(P!C560,'Banco de Dados'!$B$3:$B$274,'Banco de Dados'!$K$3:$K$274,"")</f>
        <v/>
      </c>
      <c r="B578" s="2">
        <v>0</v>
      </c>
      <c r="C578" s="2">
        <v>0</v>
      </c>
      <c r="D578" s="2">
        <v>0</v>
      </c>
      <c r="E578" s="2">
        <v>0</v>
      </c>
      <c r="F578" s="32" t="e">
        <f t="shared" si="48"/>
        <v>#DIV/0!</v>
      </c>
      <c r="G578" s="3" t="e">
        <f t="shared" si="47"/>
        <v>#VALUE!</v>
      </c>
      <c r="H578" s="3" t="e">
        <f t="shared" si="47"/>
        <v>#VALUE!</v>
      </c>
    </row>
    <row r="579" spans="1:8" x14ac:dyDescent="0.25">
      <c r="A579" s="28" t="str">
        <f>_xlfn.XLOOKUP(P!C561,'Banco de Dados'!$B$3:$B$274,'Banco de Dados'!$K$3:$K$274,"")</f>
        <v/>
      </c>
      <c r="B579" s="2">
        <v>0</v>
      </c>
      <c r="C579" s="2">
        <v>0</v>
      </c>
      <c r="D579" s="2">
        <v>0</v>
      </c>
      <c r="E579" s="2">
        <v>0</v>
      </c>
      <c r="F579" s="32" t="e">
        <f t="shared" si="48"/>
        <v>#DIV/0!</v>
      </c>
      <c r="G579" s="3" t="e">
        <f t="shared" si="47"/>
        <v>#VALUE!</v>
      </c>
      <c r="H579" s="3" t="e">
        <f t="shared" si="47"/>
        <v>#VALUE!</v>
      </c>
    </row>
    <row r="580" spans="1:8" x14ac:dyDescent="0.25">
      <c r="A580" s="28" t="str">
        <f>_xlfn.XLOOKUP(P!C562,'Banco de Dados'!$B$3:$B$274,'Banco de Dados'!$K$3:$K$274,"")</f>
        <v/>
      </c>
      <c r="B580" s="2">
        <v>0</v>
      </c>
      <c r="C580" s="2">
        <v>0</v>
      </c>
      <c r="D580" s="2">
        <v>0</v>
      </c>
      <c r="E580" s="2">
        <v>0</v>
      </c>
      <c r="F580" s="32" t="e">
        <f t="shared" si="48"/>
        <v>#DIV/0!</v>
      </c>
      <c r="G580" s="3" t="e">
        <f t="shared" si="47"/>
        <v>#VALUE!</v>
      </c>
      <c r="H580" s="3" t="e">
        <f t="shared" si="47"/>
        <v>#VALUE!</v>
      </c>
    </row>
    <row r="581" spans="1:8" x14ac:dyDescent="0.25">
      <c r="A581" s="28" t="str">
        <f>_xlfn.XLOOKUP(P!C563,'Banco de Dados'!$B$3:$B$274,'Banco de Dados'!$K$3:$K$274,"")</f>
        <v/>
      </c>
      <c r="B581" s="2">
        <v>0</v>
      </c>
      <c r="C581" s="2">
        <v>0</v>
      </c>
      <c r="D581" s="2">
        <v>0</v>
      </c>
      <c r="E581" s="2">
        <v>0</v>
      </c>
      <c r="F581" s="32" t="e">
        <f t="shared" si="48"/>
        <v>#DIV/0!</v>
      </c>
      <c r="G581" s="3" t="e">
        <f t="shared" si="47"/>
        <v>#VALUE!</v>
      </c>
      <c r="H581" s="3" t="e">
        <f t="shared" si="47"/>
        <v>#VALUE!</v>
      </c>
    </row>
    <row r="582" spans="1:8" x14ac:dyDescent="0.25">
      <c r="A582" s="28" t="str">
        <f>_xlfn.XLOOKUP(P!C564,'Banco de Dados'!$B$3:$B$274,'Banco de Dados'!$K$3:$K$274,"")</f>
        <v/>
      </c>
      <c r="B582" s="2">
        <v>0</v>
      </c>
      <c r="C582" s="2">
        <v>0</v>
      </c>
      <c r="D582" s="2">
        <v>0</v>
      </c>
      <c r="E582" s="2">
        <v>0</v>
      </c>
      <c r="F582" s="32" t="e">
        <f t="shared" si="48"/>
        <v>#DIV/0!</v>
      </c>
      <c r="G582" s="3" t="e">
        <f t="shared" si="47"/>
        <v>#VALUE!</v>
      </c>
      <c r="H582" s="3" t="e">
        <f t="shared" si="47"/>
        <v>#VALUE!</v>
      </c>
    </row>
    <row r="583" spans="1:8" x14ac:dyDescent="0.25">
      <c r="A583" s="28" t="str">
        <f>_xlfn.XLOOKUP(P!C565,'Banco de Dados'!$B$3:$B$274,'Banco de Dados'!$K$3:$K$274,"")</f>
        <v/>
      </c>
      <c r="B583" s="2">
        <v>0</v>
      </c>
      <c r="C583" s="2">
        <v>0</v>
      </c>
      <c r="D583" s="2">
        <v>0</v>
      </c>
      <c r="E583" s="2">
        <v>0</v>
      </c>
      <c r="F583" s="32" t="e">
        <f t="shared" si="48"/>
        <v>#DIV/0!</v>
      </c>
      <c r="G583" s="3" t="e">
        <f t="shared" si="47"/>
        <v>#VALUE!</v>
      </c>
      <c r="H583" s="3" t="e">
        <f t="shared" si="47"/>
        <v>#VALUE!</v>
      </c>
    </row>
    <row r="584" spans="1:8" x14ac:dyDescent="0.25">
      <c r="A584" s="28" t="str">
        <f>_xlfn.XLOOKUP(P!C566,'Banco de Dados'!$B$3:$B$274,'Banco de Dados'!$K$3:$K$274,"")</f>
        <v/>
      </c>
      <c r="B584" s="2">
        <v>0</v>
      </c>
      <c r="C584" s="2">
        <v>0</v>
      </c>
      <c r="D584" s="2">
        <v>0</v>
      </c>
      <c r="E584" s="2">
        <v>0</v>
      </c>
      <c r="F584" s="32" t="e">
        <f t="shared" si="48"/>
        <v>#DIV/0!</v>
      </c>
      <c r="G584" s="3" t="e">
        <f t="shared" si="47"/>
        <v>#VALUE!</v>
      </c>
      <c r="H584" s="3" t="e">
        <f t="shared" si="47"/>
        <v>#VALUE!</v>
      </c>
    </row>
    <row r="585" spans="1:8" x14ac:dyDescent="0.25">
      <c r="A585" s="28" t="str">
        <f>_xlfn.XLOOKUP(P!C567,'Banco de Dados'!$B$3:$B$274,'Banco de Dados'!$K$3:$K$274,"")</f>
        <v/>
      </c>
      <c r="B585" s="2">
        <v>0</v>
      </c>
      <c r="C585" s="2">
        <v>0</v>
      </c>
      <c r="D585" s="2">
        <v>0</v>
      </c>
      <c r="E585" s="2">
        <v>0</v>
      </c>
      <c r="F585" s="32" t="e">
        <f t="shared" si="48"/>
        <v>#DIV/0!</v>
      </c>
      <c r="G585" s="3" t="e">
        <f t="shared" si="47"/>
        <v>#VALUE!</v>
      </c>
      <c r="H585" s="3" t="e">
        <f t="shared" si="47"/>
        <v>#VALUE!</v>
      </c>
    </row>
    <row r="586" spans="1:8" x14ac:dyDescent="0.25">
      <c r="A586" s="28" t="str">
        <f>_xlfn.XLOOKUP(P!C568,'Banco de Dados'!$B$3:$B$274,'Banco de Dados'!$K$3:$K$274,"")</f>
        <v/>
      </c>
      <c r="B586" s="2">
        <v>0</v>
      </c>
      <c r="C586" s="2">
        <v>0</v>
      </c>
      <c r="D586" s="2">
        <v>0</v>
      </c>
      <c r="E586" s="2">
        <v>0</v>
      </c>
      <c r="F586" s="32" t="e">
        <f t="shared" si="48"/>
        <v>#DIV/0!</v>
      </c>
      <c r="G586" s="3" t="e">
        <f t="shared" si="47"/>
        <v>#VALUE!</v>
      </c>
      <c r="H586" s="3" t="e">
        <f t="shared" si="47"/>
        <v>#VALUE!</v>
      </c>
    </row>
    <row r="587" spans="1:8" x14ac:dyDescent="0.25">
      <c r="A587" s="28" t="str">
        <f>_xlfn.XLOOKUP(P!C569,'Banco de Dados'!$B$3:$B$274,'Banco de Dados'!$K$3:$K$274,"")</f>
        <v/>
      </c>
      <c r="B587" s="2">
        <v>0</v>
      </c>
      <c r="C587" s="2">
        <v>0</v>
      </c>
      <c r="D587" s="2">
        <v>0</v>
      </c>
      <c r="E587" s="2">
        <v>0</v>
      </c>
      <c r="F587" s="32" t="e">
        <f t="shared" si="48"/>
        <v>#DIV/0!</v>
      </c>
      <c r="G587" s="3" t="e">
        <f t="shared" si="47"/>
        <v>#VALUE!</v>
      </c>
      <c r="H587" s="3" t="e">
        <f t="shared" si="47"/>
        <v>#VALUE!</v>
      </c>
    </row>
    <row r="588" spans="1:8" x14ac:dyDescent="0.25">
      <c r="A588" s="28" t="str">
        <f>_xlfn.XLOOKUP(P!C570,'Banco de Dados'!$B$3:$B$274,'Banco de Dados'!$K$3:$K$274,"")</f>
        <v/>
      </c>
      <c r="B588" s="2">
        <v>0</v>
      </c>
      <c r="C588" s="2">
        <v>0</v>
      </c>
      <c r="D588" s="2">
        <v>0</v>
      </c>
      <c r="E588" s="2">
        <v>0</v>
      </c>
      <c r="F588" s="32" t="e">
        <f t="shared" si="48"/>
        <v>#DIV/0!</v>
      </c>
      <c r="G588" s="3" t="e">
        <f t="shared" si="47"/>
        <v>#VALUE!</v>
      </c>
      <c r="H588" s="3" t="e">
        <f t="shared" si="47"/>
        <v>#VALUE!</v>
      </c>
    </row>
    <row r="589" spans="1:8" x14ac:dyDescent="0.25">
      <c r="A589" s="28" t="str">
        <f>_xlfn.XLOOKUP(P!C571,'Banco de Dados'!$B$3:$B$274,'Banco de Dados'!$K$3:$K$274,"")</f>
        <v/>
      </c>
      <c r="B589" s="2">
        <v>0</v>
      </c>
      <c r="C589" s="2">
        <v>0</v>
      </c>
      <c r="D589" s="2">
        <v>0</v>
      </c>
      <c r="E589" s="2">
        <v>0</v>
      </c>
      <c r="F589" s="32" t="e">
        <f t="shared" si="48"/>
        <v>#DIV/0!</v>
      </c>
      <c r="G589" s="3" t="e">
        <f t="shared" si="47"/>
        <v>#VALUE!</v>
      </c>
      <c r="H589" s="3" t="e">
        <f t="shared" si="47"/>
        <v>#VALUE!</v>
      </c>
    </row>
    <row r="590" spans="1:8" x14ac:dyDescent="0.25">
      <c r="A590" s="28" t="str">
        <f>_xlfn.XLOOKUP(P!C572,'Banco de Dados'!$B$3:$B$274,'Banco de Dados'!$K$3:$K$274,"")</f>
        <v/>
      </c>
      <c r="B590" s="2">
        <v>0</v>
      </c>
      <c r="C590" s="2">
        <v>0</v>
      </c>
      <c r="D590" s="2">
        <v>0</v>
      </c>
      <c r="E590" s="17">
        <v>0</v>
      </c>
      <c r="F590" s="32" t="e">
        <f t="shared" si="48"/>
        <v>#DIV/0!</v>
      </c>
      <c r="G590" s="3" t="e">
        <f t="shared" si="47"/>
        <v>#VALUE!</v>
      </c>
      <c r="H590" s="3" t="e">
        <f t="shared" si="47"/>
        <v>#VALUE!</v>
      </c>
    </row>
    <row r="591" spans="1:8" x14ac:dyDescent="0.25">
      <c r="A591" s="28" t="str">
        <f>_xlfn.XLOOKUP(P!C573,'Banco de Dados'!$B$3:$B$274,'Banco de Dados'!$K$3:$K$274,"")</f>
        <v/>
      </c>
      <c r="B591" s="2">
        <v>0</v>
      </c>
      <c r="C591" s="2">
        <v>0</v>
      </c>
      <c r="D591" s="2">
        <v>0</v>
      </c>
      <c r="E591" s="2">
        <v>0</v>
      </c>
      <c r="F591" s="32" t="e">
        <f t="shared" si="48"/>
        <v>#DIV/0!</v>
      </c>
      <c r="G591" s="3" t="e">
        <f t="shared" si="47"/>
        <v>#VALUE!</v>
      </c>
      <c r="H591" s="3" t="e">
        <f t="shared" si="47"/>
        <v>#VALUE!</v>
      </c>
    </row>
    <row r="592" spans="1:8" x14ac:dyDescent="0.25">
      <c r="A592" s="28" t="str">
        <f>_xlfn.XLOOKUP(P!C574,'Banco de Dados'!$B$3:$B$274,'Banco de Dados'!$K$3:$K$274,"")</f>
        <v/>
      </c>
      <c r="B592" s="2">
        <v>0</v>
      </c>
      <c r="C592" s="2">
        <v>0</v>
      </c>
      <c r="D592" s="2">
        <v>0</v>
      </c>
      <c r="E592" s="2">
        <v>0</v>
      </c>
      <c r="F592" s="32" t="e">
        <f t="shared" si="48"/>
        <v>#DIV/0!</v>
      </c>
      <c r="G592" s="3" t="e">
        <f t="shared" si="47"/>
        <v>#VALUE!</v>
      </c>
      <c r="H592" s="3" t="e">
        <f t="shared" si="47"/>
        <v>#VALUE!</v>
      </c>
    </row>
    <row r="593" spans="1:8" x14ac:dyDescent="0.25">
      <c r="A593" s="28" t="str">
        <f>_xlfn.XLOOKUP(P!C575,'Banco de Dados'!$B$3:$B$274,'Banco de Dados'!$K$3:$K$274,"")</f>
        <v/>
      </c>
      <c r="B593" s="2">
        <v>0</v>
      </c>
      <c r="C593" s="2">
        <v>0</v>
      </c>
      <c r="D593" s="2">
        <v>0</v>
      </c>
      <c r="E593" s="2">
        <v>0</v>
      </c>
      <c r="F593" s="32" t="e">
        <f t="shared" si="48"/>
        <v>#DIV/0!</v>
      </c>
      <c r="G593" s="3" t="e">
        <f t="shared" si="47"/>
        <v>#VALUE!</v>
      </c>
      <c r="H593" s="3" t="e">
        <f t="shared" si="47"/>
        <v>#VALUE!</v>
      </c>
    </row>
    <row r="594" spans="1:8" x14ac:dyDescent="0.25">
      <c r="A594" s="28" t="str">
        <f>_xlfn.XLOOKUP(P!C576,'Banco de Dados'!$B$3:$B$274,'Banco de Dados'!$K$3:$K$274,"")</f>
        <v/>
      </c>
      <c r="B594" s="2">
        <v>0</v>
      </c>
      <c r="C594" s="2">
        <v>0</v>
      </c>
      <c r="D594" s="2">
        <v>0</v>
      </c>
      <c r="E594" s="2">
        <v>0</v>
      </c>
      <c r="F594" s="32" t="e">
        <f t="shared" si="48"/>
        <v>#DIV/0!</v>
      </c>
      <c r="G594" s="3" t="e">
        <f t="shared" si="47"/>
        <v>#VALUE!</v>
      </c>
      <c r="H594" s="3" t="e">
        <f t="shared" si="47"/>
        <v>#VALUE!</v>
      </c>
    </row>
    <row r="595" spans="1:8" x14ac:dyDescent="0.25">
      <c r="A595" s="28" t="str">
        <f>_xlfn.XLOOKUP(P!C577,'Banco de Dados'!$B$3:$B$274,'Banco de Dados'!$K$3:$K$274,"")</f>
        <v/>
      </c>
      <c r="B595" s="2">
        <v>0</v>
      </c>
      <c r="C595" s="2">
        <v>0</v>
      </c>
      <c r="D595" s="2">
        <v>0</v>
      </c>
      <c r="E595" s="2">
        <v>0</v>
      </c>
      <c r="F595" s="32" t="e">
        <f t="shared" si="48"/>
        <v>#DIV/0!</v>
      </c>
      <c r="G595" s="3" t="e">
        <f t="shared" si="47"/>
        <v>#VALUE!</v>
      </c>
      <c r="H595" s="3" t="e">
        <f t="shared" si="47"/>
        <v>#VALUE!</v>
      </c>
    </row>
    <row r="596" spans="1:8" x14ac:dyDescent="0.25">
      <c r="A596" s="28" t="str">
        <f>_xlfn.XLOOKUP(P!C578,'Banco de Dados'!$B$3:$B$274,'Banco de Dados'!$K$3:$K$274,"")</f>
        <v/>
      </c>
      <c r="B596" s="2">
        <v>0</v>
      </c>
      <c r="C596" s="2">
        <v>0</v>
      </c>
      <c r="D596" s="2">
        <v>0</v>
      </c>
      <c r="E596" s="2">
        <v>0</v>
      </c>
      <c r="F596" s="32" t="e">
        <f t="shared" si="48"/>
        <v>#DIV/0!</v>
      </c>
      <c r="G596" s="3" t="e">
        <f t="shared" si="47"/>
        <v>#VALUE!</v>
      </c>
      <c r="H596" s="3" t="e">
        <f t="shared" si="47"/>
        <v>#VALUE!</v>
      </c>
    </row>
    <row r="597" spans="1:8" x14ac:dyDescent="0.25">
      <c r="A597" s="28" t="str">
        <f>_xlfn.XLOOKUP(P!C579,'Banco de Dados'!$B$3:$B$274,'Banco de Dados'!$K$3:$K$274,"")</f>
        <v/>
      </c>
      <c r="B597" s="2">
        <v>0</v>
      </c>
      <c r="C597" s="2">
        <v>0</v>
      </c>
      <c r="D597" s="2">
        <v>0</v>
      </c>
      <c r="E597" s="2">
        <v>0</v>
      </c>
      <c r="F597" s="32" t="e">
        <f t="shared" si="48"/>
        <v>#DIV/0!</v>
      </c>
      <c r="G597" s="3" t="e">
        <f t="shared" si="47"/>
        <v>#VALUE!</v>
      </c>
      <c r="H597" s="3" t="e">
        <f t="shared" si="47"/>
        <v>#VALUE!</v>
      </c>
    </row>
    <row r="598" spans="1:8" x14ac:dyDescent="0.25">
      <c r="A598" s="28" t="str">
        <f>_xlfn.XLOOKUP(P!C580,'Banco de Dados'!$B$3:$B$274,'Banco de Dados'!$K$3:$K$274,"")</f>
        <v/>
      </c>
      <c r="B598" s="2">
        <v>0</v>
      </c>
      <c r="C598" s="2">
        <v>0</v>
      </c>
      <c r="D598" s="2">
        <v>0</v>
      </c>
      <c r="E598" s="2">
        <v>0</v>
      </c>
      <c r="F598" s="32" t="e">
        <f t="shared" si="48"/>
        <v>#DIV/0!</v>
      </c>
      <c r="G598" s="3" t="e">
        <f t="shared" ref="G598:H600" si="49">D598*$E$568</f>
        <v>#VALUE!</v>
      </c>
      <c r="H598" s="3" t="e">
        <f t="shared" si="49"/>
        <v>#VALUE!</v>
      </c>
    </row>
    <row r="599" spans="1:8" x14ac:dyDescent="0.25">
      <c r="A599" s="28" t="str">
        <f>_xlfn.XLOOKUP(P!C581,'Banco de Dados'!$B$3:$B$274,'Banco de Dados'!$K$3:$K$274,"")</f>
        <v/>
      </c>
      <c r="B599" s="2">
        <v>0</v>
      </c>
      <c r="C599" s="2">
        <v>0</v>
      </c>
      <c r="D599" s="2">
        <v>0</v>
      </c>
      <c r="E599" s="2">
        <v>0</v>
      </c>
      <c r="F599" s="32" t="e">
        <f t="shared" si="48"/>
        <v>#DIV/0!</v>
      </c>
      <c r="G599" s="3" t="e">
        <f t="shared" si="49"/>
        <v>#VALUE!</v>
      </c>
      <c r="H599" s="3" t="e">
        <f t="shared" si="49"/>
        <v>#VALUE!</v>
      </c>
    </row>
    <row r="600" spans="1:8" x14ac:dyDescent="0.25">
      <c r="A600" s="28" t="str">
        <f>_xlfn.XLOOKUP(P!C582,'Banco de Dados'!$B$3:$B$274,'Banco de Dados'!$K$3:$K$274,"")</f>
        <v/>
      </c>
      <c r="B600" s="2">
        <v>0</v>
      </c>
      <c r="C600" s="2">
        <v>0</v>
      </c>
      <c r="D600" s="2">
        <v>0</v>
      </c>
      <c r="E600" s="2">
        <v>0</v>
      </c>
      <c r="F600" s="32" t="e">
        <f t="shared" si="48"/>
        <v>#DIV/0!</v>
      </c>
      <c r="G600" s="3" t="e">
        <f t="shared" si="49"/>
        <v>#VALUE!</v>
      </c>
      <c r="H600" s="3" t="e">
        <f t="shared" si="49"/>
        <v>#VALUE!</v>
      </c>
    </row>
    <row r="601" spans="1:8" x14ac:dyDescent="0.25">
      <c r="A601" s="21"/>
      <c r="B601" s="21"/>
      <c r="C601" s="21"/>
      <c r="D601" s="21"/>
      <c r="E601" s="21"/>
      <c r="F601" s="77"/>
      <c r="G601" s="21"/>
      <c r="H601" s="21"/>
    </row>
    <row r="602" spans="1:8" ht="15.75" x14ac:dyDescent="0.25">
      <c r="A602" s="36">
        <f>'Nome das Amostras'!A21</f>
        <v>0</v>
      </c>
      <c r="B602" s="164" t="e">
        <f>VLOOKUP(A602,'Nome das Amostras'!$A$3:$D$28,2,FALSE)</f>
        <v>#N/A</v>
      </c>
      <c r="C602" s="164"/>
      <c r="D602" s="51" t="s">
        <v>65</v>
      </c>
      <c r="E602" s="52" t="e">
        <f>'Banco de Dados'!$O$13/'Banco de Dados'!ED13</f>
        <v>#VALUE!</v>
      </c>
      <c r="F602" s="223" t="s">
        <v>309</v>
      </c>
      <c r="G602" s="223"/>
      <c r="H602" s="51" t="e" cm="1">
        <f t="array" ref="H602">(_xlfn.XLOOKUP('Banco de Dados'!$B$99,_xlfn.ANCHORARRAY(C604),D604:D634," "))/(_xlfn.XLOOKUP('Banco de Dados'!$B$97,_xlfn.ANCHORARRAY(C604),D604:D634))</f>
        <v>#REF!</v>
      </c>
    </row>
    <row r="603" spans="1:8" x14ac:dyDescent="0.25">
      <c r="A603" s="107" t="s">
        <v>1</v>
      </c>
      <c r="B603" s="107" t="s">
        <v>0</v>
      </c>
      <c r="C603" s="107" t="s">
        <v>212</v>
      </c>
      <c r="D603" s="107" t="s">
        <v>209</v>
      </c>
      <c r="E603" s="107" t="s">
        <v>213</v>
      </c>
      <c r="F603" s="76" t="s">
        <v>219</v>
      </c>
      <c r="G603" s="54" t="s">
        <v>140</v>
      </c>
      <c r="H603" s="54" t="s">
        <v>66</v>
      </c>
    </row>
    <row r="604" spans="1:8" x14ac:dyDescent="0.25">
      <c r="A604" s="28" t="str">
        <f>_xlfn.XLOOKUP(P!C586,'Banco de Dados'!$B$3:$B$274,'Banco de Dados'!$K$3:$K$274,"")</f>
        <v/>
      </c>
      <c r="B604" s="2" cm="1">
        <f t="array" ref="B604:E634">Dados!DZ5:EC35</f>
        <v>0</v>
      </c>
      <c r="C604" s="2">
        <v>0</v>
      </c>
      <c r="D604" s="2">
        <v>0</v>
      </c>
      <c r="E604" s="2">
        <v>0</v>
      </c>
      <c r="F604" s="32" t="e">
        <f>(E604*100)/D604</f>
        <v>#DIV/0!</v>
      </c>
      <c r="G604" s="3" t="e">
        <f t="shared" ref="G604:H631" si="50">D604*$E$602</f>
        <v>#VALUE!</v>
      </c>
      <c r="H604" s="3" t="e">
        <f t="shared" si="50"/>
        <v>#VALUE!</v>
      </c>
    </row>
    <row r="605" spans="1:8" x14ac:dyDescent="0.25">
      <c r="A605" s="28" t="str">
        <f>_xlfn.XLOOKUP(P!C587,'Banco de Dados'!$B$3:$B$274,'Banco de Dados'!$K$3:$K$274,"")</f>
        <v/>
      </c>
      <c r="B605" s="2">
        <v>0</v>
      </c>
      <c r="C605" s="2">
        <v>0</v>
      </c>
      <c r="D605" s="2">
        <v>0</v>
      </c>
      <c r="E605" s="2">
        <v>0</v>
      </c>
      <c r="F605" s="32" t="e">
        <f t="shared" ref="F605:F634" si="51">(E605*100)/D605</f>
        <v>#DIV/0!</v>
      </c>
      <c r="G605" s="3" t="e">
        <f t="shared" si="50"/>
        <v>#VALUE!</v>
      </c>
      <c r="H605" s="3" t="e">
        <f t="shared" si="50"/>
        <v>#VALUE!</v>
      </c>
    </row>
    <row r="606" spans="1:8" x14ac:dyDescent="0.25">
      <c r="A606" s="28" t="str">
        <f>_xlfn.XLOOKUP(P!C588,'Banco de Dados'!$B$3:$B$274,'Banco de Dados'!$K$3:$K$274,"")</f>
        <v/>
      </c>
      <c r="B606" s="2">
        <v>0</v>
      </c>
      <c r="C606" s="2">
        <v>0</v>
      </c>
      <c r="D606" s="2">
        <v>0</v>
      </c>
      <c r="E606" s="2">
        <v>0</v>
      </c>
      <c r="F606" s="32" t="e">
        <f t="shared" si="51"/>
        <v>#DIV/0!</v>
      </c>
      <c r="G606" s="3" t="e">
        <f t="shared" si="50"/>
        <v>#VALUE!</v>
      </c>
      <c r="H606" s="3" t="e">
        <f t="shared" si="50"/>
        <v>#VALUE!</v>
      </c>
    </row>
    <row r="607" spans="1:8" x14ac:dyDescent="0.25">
      <c r="A607" s="28" t="str">
        <f>_xlfn.XLOOKUP(P!C589,'Banco de Dados'!$B$3:$B$274,'Banco de Dados'!$K$3:$K$274,"")</f>
        <v/>
      </c>
      <c r="B607" s="2">
        <v>0</v>
      </c>
      <c r="C607" s="2">
        <v>0</v>
      </c>
      <c r="D607" s="2">
        <v>0</v>
      </c>
      <c r="E607" s="2">
        <v>0</v>
      </c>
      <c r="F607" s="32" t="e">
        <f t="shared" si="51"/>
        <v>#DIV/0!</v>
      </c>
      <c r="G607" s="3" t="e">
        <f t="shared" si="50"/>
        <v>#VALUE!</v>
      </c>
      <c r="H607" s="3" t="e">
        <f t="shared" si="50"/>
        <v>#VALUE!</v>
      </c>
    </row>
    <row r="608" spans="1:8" x14ac:dyDescent="0.25">
      <c r="A608" s="28" t="str">
        <f>_xlfn.XLOOKUP(P!C590,'Banco de Dados'!$B$3:$B$274,'Banco de Dados'!$K$3:$K$274,"")</f>
        <v/>
      </c>
      <c r="B608" s="2">
        <v>0</v>
      </c>
      <c r="C608" s="2">
        <v>0</v>
      </c>
      <c r="D608" s="2">
        <v>0</v>
      </c>
      <c r="E608" s="2">
        <v>0</v>
      </c>
      <c r="F608" s="32" t="e">
        <f t="shared" si="51"/>
        <v>#DIV/0!</v>
      </c>
      <c r="G608" s="3" t="e">
        <f t="shared" si="50"/>
        <v>#VALUE!</v>
      </c>
      <c r="H608" s="3" t="e">
        <f t="shared" si="50"/>
        <v>#VALUE!</v>
      </c>
    </row>
    <row r="609" spans="1:8" x14ac:dyDescent="0.25">
      <c r="A609" s="28" t="str">
        <f>_xlfn.XLOOKUP(P!C591,'Banco de Dados'!$B$3:$B$274,'Banco de Dados'!$K$3:$K$274,"")</f>
        <v/>
      </c>
      <c r="B609" s="2">
        <v>0</v>
      </c>
      <c r="C609" s="2">
        <v>0</v>
      </c>
      <c r="D609" s="2">
        <v>0</v>
      </c>
      <c r="E609" s="2">
        <v>0</v>
      </c>
      <c r="F609" s="32" t="e">
        <f t="shared" si="51"/>
        <v>#DIV/0!</v>
      </c>
      <c r="G609" s="3" t="e">
        <f t="shared" si="50"/>
        <v>#VALUE!</v>
      </c>
      <c r="H609" s="3" t="e">
        <f t="shared" si="50"/>
        <v>#VALUE!</v>
      </c>
    </row>
    <row r="610" spans="1:8" x14ac:dyDescent="0.25">
      <c r="A610" s="28" t="str">
        <f>_xlfn.XLOOKUP(P!C592,'Banco de Dados'!$B$3:$B$274,'Banco de Dados'!$K$3:$K$274,"")</f>
        <v/>
      </c>
      <c r="B610" s="2">
        <v>0</v>
      </c>
      <c r="C610" s="2">
        <v>0</v>
      </c>
      <c r="D610" s="2">
        <v>0</v>
      </c>
      <c r="E610" s="2">
        <v>0</v>
      </c>
      <c r="F610" s="32" t="e">
        <f t="shared" si="51"/>
        <v>#DIV/0!</v>
      </c>
      <c r="G610" s="3" t="e">
        <f t="shared" si="50"/>
        <v>#VALUE!</v>
      </c>
      <c r="H610" s="3" t="e">
        <f t="shared" si="50"/>
        <v>#VALUE!</v>
      </c>
    </row>
    <row r="611" spans="1:8" x14ac:dyDescent="0.25">
      <c r="A611" s="28" t="str">
        <f>_xlfn.XLOOKUP(P!C593,'Banco de Dados'!$B$3:$B$274,'Banco de Dados'!$K$3:$K$274,"")</f>
        <v/>
      </c>
      <c r="B611" s="2">
        <v>0</v>
      </c>
      <c r="C611" s="2">
        <v>0</v>
      </c>
      <c r="D611" s="2">
        <v>0</v>
      </c>
      <c r="E611" s="2">
        <v>0</v>
      </c>
      <c r="F611" s="32" t="e">
        <f t="shared" si="51"/>
        <v>#DIV/0!</v>
      </c>
      <c r="G611" s="3" t="e">
        <f t="shared" si="50"/>
        <v>#VALUE!</v>
      </c>
      <c r="H611" s="3" t="e">
        <f t="shared" si="50"/>
        <v>#VALUE!</v>
      </c>
    </row>
    <row r="612" spans="1:8" x14ac:dyDescent="0.25">
      <c r="A612" s="28" t="str">
        <f>_xlfn.XLOOKUP(P!C594,'Banco de Dados'!$B$3:$B$274,'Banco de Dados'!$K$3:$K$274,"")</f>
        <v/>
      </c>
      <c r="B612" s="2">
        <v>0</v>
      </c>
      <c r="C612" s="2">
        <v>0</v>
      </c>
      <c r="D612" s="2">
        <v>0</v>
      </c>
      <c r="E612" s="2">
        <v>0</v>
      </c>
      <c r="F612" s="32" t="e">
        <f t="shared" si="51"/>
        <v>#DIV/0!</v>
      </c>
      <c r="G612" s="3" t="e">
        <f t="shared" si="50"/>
        <v>#VALUE!</v>
      </c>
      <c r="H612" s="3" t="e">
        <f t="shared" si="50"/>
        <v>#VALUE!</v>
      </c>
    </row>
    <row r="613" spans="1:8" x14ac:dyDescent="0.25">
      <c r="A613" s="28" t="str">
        <f>_xlfn.XLOOKUP(P!C595,'Banco de Dados'!$B$3:$B$274,'Banco de Dados'!$K$3:$K$274,"")</f>
        <v/>
      </c>
      <c r="B613" s="2">
        <v>0</v>
      </c>
      <c r="C613" s="2">
        <v>0</v>
      </c>
      <c r="D613" s="2">
        <v>0</v>
      </c>
      <c r="E613" s="2">
        <v>0</v>
      </c>
      <c r="F613" s="32" t="e">
        <f t="shared" si="51"/>
        <v>#DIV/0!</v>
      </c>
      <c r="G613" s="3" t="e">
        <f t="shared" si="50"/>
        <v>#VALUE!</v>
      </c>
      <c r="H613" s="3" t="e">
        <f t="shared" si="50"/>
        <v>#VALUE!</v>
      </c>
    </row>
    <row r="614" spans="1:8" x14ac:dyDescent="0.25">
      <c r="A614" s="28" t="str">
        <f>_xlfn.XLOOKUP(P!C596,'Banco de Dados'!$B$3:$B$274,'Banco de Dados'!$K$3:$K$274,"")</f>
        <v/>
      </c>
      <c r="B614" s="2">
        <v>0</v>
      </c>
      <c r="C614" s="2">
        <v>0</v>
      </c>
      <c r="D614" s="2">
        <v>0</v>
      </c>
      <c r="E614" s="2">
        <v>0</v>
      </c>
      <c r="F614" s="32" t="e">
        <f t="shared" si="51"/>
        <v>#DIV/0!</v>
      </c>
      <c r="G614" s="3" t="e">
        <f t="shared" si="50"/>
        <v>#VALUE!</v>
      </c>
      <c r="H614" s="3" t="e">
        <f t="shared" si="50"/>
        <v>#VALUE!</v>
      </c>
    </row>
    <row r="615" spans="1:8" x14ac:dyDescent="0.25">
      <c r="A615" s="28" t="str">
        <f>_xlfn.XLOOKUP(P!C597,'Banco de Dados'!$B$3:$B$274,'Banco de Dados'!$K$3:$K$274,"")</f>
        <v/>
      </c>
      <c r="B615" s="2">
        <v>0</v>
      </c>
      <c r="C615" s="2">
        <v>0</v>
      </c>
      <c r="D615" s="2">
        <v>0</v>
      </c>
      <c r="E615" s="2">
        <v>0</v>
      </c>
      <c r="F615" s="32" t="e">
        <f t="shared" si="51"/>
        <v>#DIV/0!</v>
      </c>
      <c r="G615" s="3" t="e">
        <f t="shared" si="50"/>
        <v>#VALUE!</v>
      </c>
      <c r="H615" s="3" t="e">
        <f t="shared" si="50"/>
        <v>#VALUE!</v>
      </c>
    </row>
    <row r="616" spans="1:8" x14ac:dyDescent="0.25">
      <c r="A616" s="28" t="str">
        <f>_xlfn.XLOOKUP(P!C598,'Banco de Dados'!$B$3:$B$274,'Banco de Dados'!$K$3:$K$274,"")</f>
        <v/>
      </c>
      <c r="B616" s="2">
        <v>0</v>
      </c>
      <c r="C616" s="2">
        <v>0</v>
      </c>
      <c r="D616" s="2">
        <v>0</v>
      </c>
      <c r="E616" s="2">
        <v>0</v>
      </c>
      <c r="F616" s="32" t="e">
        <f t="shared" si="51"/>
        <v>#DIV/0!</v>
      </c>
      <c r="G616" s="3" t="e">
        <f t="shared" si="50"/>
        <v>#VALUE!</v>
      </c>
      <c r="H616" s="3" t="e">
        <f t="shared" si="50"/>
        <v>#VALUE!</v>
      </c>
    </row>
    <row r="617" spans="1:8" x14ac:dyDescent="0.25">
      <c r="A617" s="28" t="str">
        <f>_xlfn.XLOOKUP(P!C599,'Banco de Dados'!$B$3:$B$274,'Banco de Dados'!$K$3:$K$274,"")</f>
        <v/>
      </c>
      <c r="B617" s="2">
        <v>0</v>
      </c>
      <c r="C617" s="2">
        <v>0</v>
      </c>
      <c r="D617" s="2">
        <v>0</v>
      </c>
      <c r="E617" s="2">
        <v>0</v>
      </c>
      <c r="F617" s="32" t="e">
        <f t="shared" si="51"/>
        <v>#DIV/0!</v>
      </c>
      <c r="G617" s="3" t="e">
        <f t="shared" si="50"/>
        <v>#VALUE!</v>
      </c>
      <c r="H617" s="3" t="e">
        <f t="shared" si="50"/>
        <v>#VALUE!</v>
      </c>
    </row>
    <row r="618" spans="1:8" x14ac:dyDescent="0.25">
      <c r="A618" s="28" t="str">
        <f>_xlfn.XLOOKUP(P!C600,'Banco de Dados'!$B$3:$B$274,'Banco de Dados'!$K$3:$K$274,"")</f>
        <v/>
      </c>
      <c r="B618" s="2">
        <v>0</v>
      </c>
      <c r="C618" s="2">
        <v>0</v>
      </c>
      <c r="D618" s="2">
        <v>0</v>
      </c>
      <c r="E618" s="2">
        <v>0</v>
      </c>
      <c r="F618" s="32" t="e">
        <f t="shared" si="51"/>
        <v>#DIV/0!</v>
      </c>
      <c r="G618" s="3" t="e">
        <f t="shared" si="50"/>
        <v>#VALUE!</v>
      </c>
      <c r="H618" s="3" t="e">
        <f t="shared" si="50"/>
        <v>#VALUE!</v>
      </c>
    </row>
    <row r="619" spans="1:8" x14ac:dyDescent="0.25">
      <c r="A619" s="28" t="str">
        <f>_xlfn.XLOOKUP(P!C601,'Banco de Dados'!$B$3:$B$274,'Banco de Dados'!$K$3:$K$274,"")</f>
        <v/>
      </c>
      <c r="B619" s="2">
        <v>0</v>
      </c>
      <c r="C619" s="2">
        <v>0</v>
      </c>
      <c r="D619" s="2">
        <v>0</v>
      </c>
      <c r="E619" s="2">
        <v>0</v>
      </c>
      <c r="F619" s="32" t="e">
        <f t="shared" si="51"/>
        <v>#DIV/0!</v>
      </c>
      <c r="G619" s="3" t="e">
        <f t="shared" si="50"/>
        <v>#VALUE!</v>
      </c>
      <c r="H619" s="3" t="e">
        <f t="shared" si="50"/>
        <v>#VALUE!</v>
      </c>
    </row>
    <row r="620" spans="1:8" x14ac:dyDescent="0.25">
      <c r="A620" s="28" t="str">
        <f>_xlfn.XLOOKUP(P!C602,'Banco de Dados'!$B$3:$B$274,'Banco de Dados'!$K$3:$K$274,"")</f>
        <v/>
      </c>
      <c r="B620" s="2">
        <v>0</v>
      </c>
      <c r="C620" s="2">
        <v>0</v>
      </c>
      <c r="D620" s="2">
        <v>0</v>
      </c>
      <c r="E620" s="2">
        <v>0</v>
      </c>
      <c r="F620" s="32" t="e">
        <f t="shared" si="51"/>
        <v>#DIV/0!</v>
      </c>
      <c r="G620" s="3" t="e">
        <f t="shared" si="50"/>
        <v>#VALUE!</v>
      </c>
      <c r="H620" s="3" t="e">
        <f t="shared" si="50"/>
        <v>#VALUE!</v>
      </c>
    </row>
    <row r="621" spans="1:8" x14ac:dyDescent="0.25">
      <c r="A621" s="28" t="str">
        <f>_xlfn.XLOOKUP(P!C603,'Banco de Dados'!$B$3:$B$274,'Banco de Dados'!$K$3:$K$274,"")</f>
        <v/>
      </c>
      <c r="B621" s="2">
        <v>0</v>
      </c>
      <c r="C621" s="2">
        <v>0</v>
      </c>
      <c r="D621" s="2">
        <v>0</v>
      </c>
      <c r="E621" s="2">
        <v>0</v>
      </c>
      <c r="F621" s="32" t="e">
        <f t="shared" si="51"/>
        <v>#DIV/0!</v>
      </c>
      <c r="G621" s="3" t="e">
        <f t="shared" si="50"/>
        <v>#VALUE!</v>
      </c>
      <c r="H621" s="3" t="e">
        <f t="shared" si="50"/>
        <v>#VALUE!</v>
      </c>
    </row>
    <row r="622" spans="1:8" x14ac:dyDescent="0.25">
      <c r="A622" s="28" t="str">
        <f>_xlfn.XLOOKUP(P!C604,'Banco de Dados'!$B$3:$B$274,'Banco de Dados'!$K$3:$K$274,"")</f>
        <v/>
      </c>
      <c r="B622" s="2">
        <v>0</v>
      </c>
      <c r="C622" s="2">
        <v>0</v>
      </c>
      <c r="D622" s="2">
        <v>0</v>
      </c>
      <c r="E622" s="2">
        <v>0</v>
      </c>
      <c r="F622" s="32" t="e">
        <f t="shared" si="51"/>
        <v>#DIV/0!</v>
      </c>
      <c r="G622" s="3" t="e">
        <f t="shared" si="50"/>
        <v>#VALUE!</v>
      </c>
      <c r="H622" s="3" t="e">
        <f t="shared" si="50"/>
        <v>#VALUE!</v>
      </c>
    </row>
    <row r="623" spans="1:8" x14ac:dyDescent="0.25">
      <c r="A623" s="28" t="str">
        <f>_xlfn.XLOOKUP(P!C605,'Banco de Dados'!$B$3:$B$274,'Banco de Dados'!$K$3:$K$274,"")</f>
        <v/>
      </c>
      <c r="B623" s="2">
        <v>0</v>
      </c>
      <c r="C623" s="2">
        <v>0</v>
      </c>
      <c r="D623" s="2">
        <v>0</v>
      </c>
      <c r="E623" s="2">
        <v>0</v>
      </c>
      <c r="F623" s="32" t="e">
        <f t="shared" si="51"/>
        <v>#DIV/0!</v>
      </c>
      <c r="G623" s="3" t="e">
        <f t="shared" si="50"/>
        <v>#VALUE!</v>
      </c>
      <c r="H623" s="3" t="e">
        <f t="shared" si="50"/>
        <v>#VALUE!</v>
      </c>
    </row>
    <row r="624" spans="1:8" x14ac:dyDescent="0.25">
      <c r="A624" s="28" t="str">
        <f>_xlfn.XLOOKUP(P!C606,'Banco de Dados'!$B$3:$B$274,'Banco de Dados'!$K$3:$K$274,"")</f>
        <v/>
      </c>
      <c r="B624" s="2">
        <v>0</v>
      </c>
      <c r="C624" s="2">
        <v>0</v>
      </c>
      <c r="D624" s="2">
        <v>0</v>
      </c>
      <c r="E624" s="17">
        <v>0</v>
      </c>
      <c r="F624" s="32" t="e">
        <f t="shared" si="51"/>
        <v>#DIV/0!</v>
      </c>
      <c r="G624" s="3" t="e">
        <f t="shared" si="50"/>
        <v>#VALUE!</v>
      </c>
      <c r="H624" s="3" t="e">
        <f t="shared" si="50"/>
        <v>#VALUE!</v>
      </c>
    </row>
    <row r="625" spans="1:8" x14ac:dyDescent="0.25">
      <c r="A625" s="28" t="str">
        <f>_xlfn.XLOOKUP(P!C607,'Banco de Dados'!$B$3:$B$274,'Banco de Dados'!$K$3:$K$274,"")</f>
        <v/>
      </c>
      <c r="B625" s="2">
        <v>0</v>
      </c>
      <c r="C625" s="2">
        <v>0</v>
      </c>
      <c r="D625" s="2">
        <v>0</v>
      </c>
      <c r="E625" s="2">
        <v>0</v>
      </c>
      <c r="F625" s="32" t="e">
        <f t="shared" si="51"/>
        <v>#DIV/0!</v>
      </c>
      <c r="G625" s="3" t="e">
        <f t="shared" si="50"/>
        <v>#VALUE!</v>
      </c>
      <c r="H625" s="3" t="e">
        <f t="shared" si="50"/>
        <v>#VALUE!</v>
      </c>
    </row>
    <row r="626" spans="1:8" x14ac:dyDescent="0.25">
      <c r="A626" s="28" t="str">
        <f>_xlfn.XLOOKUP(P!C608,'Banco de Dados'!$B$3:$B$274,'Banco de Dados'!$K$3:$K$274,"")</f>
        <v/>
      </c>
      <c r="B626" s="2">
        <v>0</v>
      </c>
      <c r="C626" s="2">
        <v>0</v>
      </c>
      <c r="D626" s="2">
        <v>0</v>
      </c>
      <c r="E626" s="2">
        <v>0</v>
      </c>
      <c r="F626" s="32" t="e">
        <f t="shared" si="51"/>
        <v>#DIV/0!</v>
      </c>
      <c r="G626" s="3" t="e">
        <f t="shared" si="50"/>
        <v>#VALUE!</v>
      </c>
      <c r="H626" s="3" t="e">
        <f t="shared" si="50"/>
        <v>#VALUE!</v>
      </c>
    </row>
    <row r="627" spans="1:8" x14ac:dyDescent="0.25">
      <c r="A627" s="28" t="str">
        <f>_xlfn.XLOOKUP(P!C609,'Banco de Dados'!$B$3:$B$274,'Banco de Dados'!$K$3:$K$274,"")</f>
        <v/>
      </c>
      <c r="B627" s="2">
        <v>0</v>
      </c>
      <c r="C627" s="2">
        <v>0</v>
      </c>
      <c r="D627" s="2">
        <v>0</v>
      </c>
      <c r="E627" s="2">
        <v>0</v>
      </c>
      <c r="F627" s="32" t="e">
        <f t="shared" si="51"/>
        <v>#DIV/0!</v>
      </c>
      <c r="G627" s="3" t="e">
        <f t="shared" si="50"/>
        <v>#VALUE!</v>
      </c>
      <c r="H627" s="3" t="e">
        <f t="shared" si="50"/>
        <v>#VALUE!</v>
      </c>
    </row>
    <row r="628" spans="1:8" x14ac:dyDescent="0.25">
      <c r="A628" s="28" t="str">
        <f>_xlfn.XLOOKUP(P!C610,'Banco de Dados'!$B$3:$B$274,'Banco de Dados'!$K$3:$K$274,"")</f>
        <v/>
      </c>
      <c r="B628" s="2">
        <v>0</v>
      </c>
      <c r="C628" s="2">
        <v>0</v>
      </c>
      <c r="D628" s="2">
        <v>0</v>
      </c>
      <c r="E628" s="2">
        <v>0</v>
      </c>
      <c r="F628" s="32" t="e">
        <f t="shared" si="51"/>
        <v>#DIV/0!</v>
      </c>
      <c r="G628" s="3" t="e">
        <f t="shared" si="50"/>
        <v>#VALUE!</v>
      </c>
      <c r="H628" s="3" t="e">
        <f t="shared" si="50"/>
        <v>#VALUE!</v>
      </c>
    </row>
    <row r="629" spans="1:8" x14ac:dyDescent="0.25">
      <c r="A629" s="28" t="str">
        <f>_xlfn.XLOOKUP(P!C611,'Banco de Dados'!$B$3:$B$274,'Banco de Dados'!$K$3:$K$274,"")</f>
        <v/>
      </c>
      <c r="B629" s="2">
        <v>0</v>
      </c>
      <c r="C629" s="2">
        <v>0</v>
      </c>
      <c r="D629" s="2">
        <v>0</v>
      </c>
      <c r="E629" s="2">
        <v>0</v>
      </c>
      <c r="F629" s="32" t="e">
        <f t="shared" si="51"/>
        <v>#DIV/0!</v>
      </c>
      <c r="G629" s="3" t="e">
        <f t="shared" si="50"/>
        <v>#VALUE!</v>
      </c>
      <c r="H629" s="3" t="e">
        <f t="shared" si="50"/>
        <v>#VALUE!</v>
      </c>
    </row>
    <row r="630" spans="1:8" x14ac:dyDescent="0.25">
      <c r="A630" s="28" t="str">
        <f>_xlfn.XLOOKUP(P!C612,'Banco de Dados'!$B$3:$B$274,'Banco de Dados'!$K$3:$K$274,"")</f>
        <v/>
      </c>
      <c r="B630" s="2">
        <v>0</v>
      </c>
      <c r="C630" s="2">
        <v>0</v>
      </c>
      <c r="D630" s="2">
        <v>0</v>
      </c>
      <c r="E630" s="2">
        <v>0</v>
      </c>
      <c r="F630" s="32" t="e">
        <f t="shared" si="51"/>
        <v>#DIV/0!</v>
      </c>
      <c r="G630" s="3" t="e">
        <f t="shared" si="50"/>
        <v>#VALUE!</v>
      </c>
      <c r="H630" s="3" t="e">
        <f t="shared" si="50"/>
        <v>#VALUE!</v>
      </c>
    </row>
    <row r="631" spans="1:8" x14ac:dyDescent="0.25">
      <c r="A631" s="28" t="str">
        <f>_xlfn.XLOOKUP(P!C613,'Banco de Dados'!$B$3:$B$274,'Banco de Dados'!$K$3:$K$274,"")</f>
        <v/>
      </c>
      <c r="B631" s="2">
        <v>0</v>
      </c>
      <c r="C631" s="2">
        <v>0</v>
      </c>
      <c r="D631" s="2">
        <v>0</v>
      </c>
      <c r="E631" s="2">
        <v>0</v>
      </c>
      <c r="F631" s="32" t="e">
        <f t="shared" si="51"/>
        <v>#DIV/0!</v>
      </c>
      <c r="G631" s="3" t="e">
        <f t="shared" si="50"/>
        <v>#VALUE!</v>
      </c>
      <c r="H631" s="3" t="e">
        <f t="shared" si="50"/>
        <v>#VALUE!</v>
      </c>
    </row>
    <row r="632" spans="1:8" x14ac:dyDescent="0.25">
      <c r="A632" s="28" t="str">
        <f>_xlfn.XLOOKUP(P!C614,'Banco de Dados'!$B$3:$B$274,'Banco de Dados'!$K$3:$K$274,"")</f>
        <v/>
      </c>
      <c r="B632" s="2">
        <v>0</v>
      </c>
      <c r="C632" s="2">
        <v>0</v>
      </c>
      <c r="D632" s="2">
        <v>0</v>
      </c>
      <c r="E632" s="2">
        <v>0</v>
      </c>
      <c r="F632" s="32" t="e">
        <f t="shared" si="51"/>
        <v>#DIV/0!</v>
      </c>
      <c r="G632" s="3" t="e">
        <f t="shared" ref="G632:H634" si="52">D632*$E$602</f>
        <v>#VALUE!</v>
      </c>
      <c r="H632" s="3" t="e">
        <f t="shared" si="52"/>
        <v>#VALUE!</v>
      </c>
    </row>
    <row r="633" spans="1:8" x14ac:dyDescent="0.25">
      <c r="A633" s="28" t="str">
        <f>_xlfn.XLOOKUP(P!C615,'Banco de Dados'!$B$3:$B$274,'Banco de Dados'!$K$3:$K$274,"")</f>
        <v/>
      </c>
      <c r="B633" s="2">
        <v>0</v>
      </c>
      <c r="C633" s="2">
        <v>0</v>
      </c>
      <c r="D633" s="2">
        <v>0</v>
      </c>
      <c r="E633" s="2">
        <v>0</v>
      </c>
      <c r="F633" s="32" t="e">
        <f t="shared" si="51"/>
        <v>#DIV/0!</v>
      </c>
      <c r="G633" s="3" t="e">
        <f t="shared" si="52"/>
        <v>#VALUE!</v>
      </c>
      <c r="H633" s="3" t="e">
        <f t="shared" si="52"/>
        <v>#VALUE!</v>
      </c>
    </row>
    <row r="634" spans="1:8" x14ac:dyDescent="0.25">
      <c r="A634" s="28" t="str">
        <f>_xlfn.XLOOKUP(P!C616,'Banco de Dados'!$B$3:$B$274,'Banco de Dados'!$K$3:$K$274,"")</f>
        <v/>
      </c>
      <c r="B634" s="2">
        <v>0</v>
      </c>
      <c r="C634" s="2">
        <v>0</v>
      </c>
      <c r="D634" s="2">
        <v>0</v>
      </c>
      <c r="E634" s="2">
        <v>0</v>
      </c>
      <c r="F634" s="32" t="e">
        <f t="shared" si="51"/>
        <v>#DIV/0!</v>
      </c>
      <c r="G634" s="3" t="e">
        <f t="shared" si="52"/>
        <v>#VALUE!</v>
      </c>
      <c r="H634" s="3" t="e">
        <f t="shared" si="52"/>
        <v>#VALUE!</v>
      </c>
    </row>
    <row r="635" spans="1:8" x14ac:dyDescent="0.25">
      <c r="A635" s="21"/>
      <c r="B635" s="21"/>
      <c r="C635" s="21"/>
      <c r="D635" s="21"/>
      <c r="E635" s="21"/>
      <c r="F635" s="77"/>
      <c r="G635" s="21"/>
      <c r="H635" s="21"/>
    </row>
    <row r="636" spans="1:8" ht="15.75" x14ac:dyDescent="0.25">
      <c r="A636" s="36">
        <f>'Nome das Amostras'!A22</f>
        <v>0</v>
      </c>
      <c r="B636" s="164" t="e">
        <f>VLOOKUP(A636,'Nome das Amostras'!$A$3:$D$28,2,FALSE)</f>
        <v>#N/A</v>
      </c>
      <c r="C636" s="164"/>
      <c r="D636" s="51" t="s">
        <v>65</v>
      </c>
      <c r="E636" s="52" t="e">
        <f>'Banco de Dados'!$O$13/'Banco de Dados'!EK13</f>
        <v>#VALUE!</v>
      </c>
      <c r="F636" s="223" t="s">
        <v>309</v>
      </c>
      <c r="G636" s="223"/>
      <c r="H636" s="51" t="e" cm="1">
        <f t="array" ref="H636">(_xlfn.XLOOKUP('Banco de Dados'!$B$99,_xlfn.ANCHORARRAY(C638),D638:D668," "))/(_xlfn.XLOOKUP('Banco de Dados'!$B$97,_xlfn.ANCHORARRAY(C638),D638:D668))</f>
        <v>#REF!</v>
      </c>
    </row>
    <row r="637" spans="1:8" x14ac:dyDescent="0.25">
      <c r="A637" s="107" t="s">
        <v>1</v>
      </c>
      <c r="B637" s="107" t="s">
        <v>0</v>
      </c>
      <c r="C637" s="107" t="s">
        <v>212</v>
      </c>
      <c r="D637" s="107" t="s">
        <v>209</v>
      </c>
      <c r="E637" s="107" t="s">
        <v>213</v>
      </c>
      <c r="F637" s="76" t="s">
        <v>219</v>
      </c>
      <c r="G637" s="54" t="s">
        <v>140</v>
      </c>
      <c r="H637" s="54" t="s">
        <v>66</v>
      </c>
    </row>
    <row r="638" spans="1:8" x14ac:dyDescent="0.25">
      <c r="A638" s="28" t="str">
        <f>_xlfn.XLOOKUP(P!C620,'Banco de Dados'!$B$3:$B$274,'Banco de Dados'!$K$3:$K$274,"")</f>
        <v/>
      </c>
      <c r="B638" s="2" cm="1">
        <f t="array" ref="B638:E668">Dados!EG5:EJ35</f>
        <v>0</v>
      </c>
      <c r="C638" s="2">
        <v>0</v>
      </c>
      <c r="D638" s="2">
        <v>0</v>
      </c>
      <c r="E638" s="2">
        <v>0</v>
      </c>
      <c r="F638" s="32" t="e">
        <f>(E638*100)/D638</f>
        <v>#DIV/0!</v>
      </c>
      <c r="G638" s="3" t="e">
        <f t="shared" ref="G638:H665" si="53">D638*$E$636</f>
        <v>#VALUE!</v>
      </c>
      <c r="H638" s="3" t="e">
        <f t="shared" si="53"/>
        <v>#VALUE!</v>
      </c>
    </row>
    <row r="639" spans="1:8" x14ac:dyDescent="0.25">
      <c r="A639" s="28" t="str">
        <f>_xlfn.XLOOKUP(P!C621,'Banco de Dados'!$B$3:$B$274,'Banco de Dados'!$K$3:$K$274,"")</f>
        <v/>
      </c>
      <c r="B639" s="2">
        <v>0</v>
      </c>
      <c r="C639" s="2">
        <v>0</v>
      </c>
      <c r="D639" s="2">
        <v>0</v>
      </c>
      <c r="E639" s="2">
        <v>0</v>
      </c>
      <c r="F639" s="32" t="e">
        <f t="shared" ref="F639:F668" si="54">(E639*100)/D639</f>
        <v>#DIV/0!</v>
      </c>
      <c r="G639" s="3" t="e">
        <f t="shared" si="53"/>
        <v>#VALUE!</v>
      </c>
      <c r="H639" s="3" t="e">
        <f t="shared" si="53"/>
        <v>#VALUE!</v>
      </c>
    </row>
    <row r="640" spans="1:8" x14ac:dyDescent="0.25">
      <c r="A640" s="28" t="str">
        <f>_xlfn.XLOOKUP(P!C622,'Banco de Dados'!$B$3:$B$274,'Banco de Dados'!$K$3:$K$274,"")</f>
        <v/>
      </c>
      <c r="B640" s="2">
        <v>0</v>
      </c>
      <c r="C640" s="2">
        <v>0</v>
      </c>
      <c r="D640" s="2">
        <v>0</v>
      </c>
      <c r="E640" s="2">
        <v>0</v>
      </c>
      <c r="F640" s="32" t="e">
        <f t="shared" si="54"/>
        <v>#DIV/0!</v>
      </c>
      <c r="G640" s="3" t="e">
        <f t="shared" si="53"/>
        <v>#VALUE!</v>
      </c>
      <c r="H640" s="3" t="e">
        <f t="shared" si="53"/>
        <v>#VALUE!</v>
      </c>
    </row>
    <row r="641" spans="1:8" x14ac:dyDescent="0.25">
      <c r="A641" s="28" t="str">
        <f>_xlfn.XLOOKUP(P!C623,'Banco de Dados'!$B$3:$B$274,'Banco de Dados'!$K$3:$K$274,"")</f>
        <v/>
      </c>
      <c r="B641" s="2">
        <v>0</v>
      </c>
      <c r="C641" s="2">
        <v>0</v>
      </c>
      <c r="D641" s="2">
        <v>0</v>
      </c>
      <c r="E641" s="2">
        <v>0</v>
      </c>
      <c r="F641" s="32" t="e">
        <f t="shared" si="54"/>
        <v>#DIV/0!</v>
      </c>
      <c r="G641" s="3" t="e">
        <f t="shared" si="53"/>
        <v>#VALUE!</v>
      </c>
      <c r="H641" s="3" t="e">
        <f t="shared" si="53"/>
        <v>#VALUE!</v>
      </c>
    </row>
    <row r="642" spans="1:8" x14ac:dyDescent="0.25">
      <c r="A642" s="28" t="str">
        <f>_xlfn.XLOOKUP(P!C624,'Banco de Dados'!$B$3:$B$274,'Banco de Dados'!$K$3:$K$274,"")</f>
        <v/>
      </c>
      <c r="B642" s="2">
        <v>0</v>
      </c>
      <c r="C642" s="2">
        <v>0</v>
      </c>
      <c r="D642" s="2">
        <v>0</v>
      </c>
      <c r="E642" s="2">
        <v>0</v>
      </c>
      <c r="F642" s="32" t="e">
        <f t="shared" si="54"/>
        <v>#DIV/0!</v>
      </c>
      <c r="G642" s="3" t="e">
        <f t="shared" si="53"/>
        <v>#VALUE!</v>
      </c>
      <c r="H642" s="3" t="e">
        <f t="shared" si="53"/>
        <v>#VALUE!</v>
      </c>
    </row>
    <row r="643" spans="1:8" x14ac:dyDescent="0.25">
      <c r="A643" s="28" t="str">
        <f>_xlfn.XLOOKUP(P!C625,'Banco de Dados'!$B$3:$B$274,'Banco de Dados'!$K$3:$K$274,"")</f>
        <v/>
      </c>
      <c r="B643" s="2">
        <v>0</v>
      </c>
      <c r="C643" s="2">
        <v>0</v>
      </c>
      <c r="D643" s="2">
        <v>0</v>
      </c>
      <c r="E643" s="2">
        <v>0</v>
      </c>
      <c r="F643" s="32" t="e">
        <f t="shared" si="54"/>
        <v>#DIV/0!</v>
      </c>
      <c r="G643" s="3" t="e">
        <f t="shared" si="53"/>
        <v>#VALUE!</v>
      </c>
      <c r="H643" s="3" t="e">
        <f t="shared" si="53"/>
        <v>#VALUE!</v>
      </c>
    </row>
    <row r="644" spans="1:8" x14ac:dyDescent="0.25">
      <c r="A644" s="28" t="str">
        <f>_xlfn.XLOOKUP(P!C626,'Banco de Dados'!$B$3:$B$274,'Banco de Dados'!$K$3:$K$274,"")</f>
        <v/>
      </c>
      <c r="B644" s="2">
        <v>0</v>
      </c>
      <c r="C644" s="2">
        <v>0</v>
      </c>
      <c r="D644" s="2">
        <v>0</v>
      </c>
      <c r="E644" s="2">
        <v>0</v>
      </c>
      <c r="F644" s="32" t="e">
        <f t="shared" si="54"/>
        <v>#DIV/0!</v>
      </c>
      <c r="G644" s="3" t="e">
        <f t="shared" si="53"/>
        <v>#VALUE!</v>
      </c>
      <c r="H644" s="3" t="e">
        <f t="shared" si="53"/>
        <v>#VALUE!</v>
      </c>
    </row>
    <row r="645" spans="1:8" x14ac:dyDescent="0.25">
      <c r="A645" s="28" t="str">
        <f>_xlfn.XLOOKUP(P!C627,'Banco de Dados'!$B$3:$B$274,'Banco de Dados'!$K$3:$K$274,"")</f>
        <v/>
      </c>
      <c r="B645" s="2">
        <v>0</v>
      </c>
      <c r="C645" s="2">
        <v>0</v>
      </c>
      <c r="D645" s="2">
        <v>0</v>
      </c>
      <c r="E645" s="2">
        <v>0</v>
      </c>
      <c r="F645" s="32" t="e">
        <f t="shared" si="54"/>
        <v>#DIV/0!</v>
      </c>
      <c r="G645" s="3" t="e">
        <f t="shared" si="53"/>
        <v>#VALUE!</v>
      </c>
      <c r="H645" s="3" t="e">
        <f t="shared" si="53"/>
        <v>#VALUE!</v>
      </c>
    </row>
    <row r="646" spans="1:8" x14ac:dyDescent="0.25">
      <c r="A646" s="28" t="str">
        <f>_xlfn.XLOOKUP(P!C628,'Banco de Dados'!$B$3:$B$274,'Banco de Dados'!$K$3:$K$274,"")</f>
        <v/>
      </c>
      <c r="B646" s="2">
        <v>0</v>
      </c>
      <c r="C646" s="2">
        <v>0</v>
      </c>
      <c r="D646" s="2">
        <v>0</v>
      </c>
      <c r="E646" s="2">
        <v>0</v>
      </c>
      <c r="F646" s="32" t="e">
        <f t="shared" si="54"/>
        <v>#DIV/0!</v>
      </c>
      <c r="G646" s="3" t="e">
        <f t="shared" si="53"/>
        <v>#VALUE!</v>
      </c>
      <c r="H646" s="3" t="e">
        <f t="shared" si="53"/>
        <v>#VALUE!</v>
      </c>
    </row>
    <row r="647" spans="1:8" x14ac:dyDescent="0.25">
      <c r="A647" s="28" t="str">
        <f>_xlfn.XLOOKUP(P!C629,'Banco de Dados'!$B$3:$B$274,'Banco de Dados'!$K$3:$K$274,"")</f>
        <v/>
      </c>
      <c r="B647" s="2">
        <v>0</v>
      </c>
      <c r="C647" s="2">
        <v>0</v>
      </c>
      <c r="D647" s="2">
        <v>0</v>
      </c>
      <c r="E647" s="2">
        <v>0</v>
      </c>
      <c r="F647" s="32" t="e">
        <f t="shared" si="54"/>
        <v>#DIV/0!</v>
      </c>
      <c r="G647" s="3" t="e">
        <f t="shared" si="53"/>
        <v>#VALUE!</v>
      </c>
      <c r="H647" s="3" t="e">
        <f t="shared" si="53"/>
        <v>#VALUE!</v>
      </c>
    </row>
    <row r="648" spans="1:8" x14ac:dyDescent="0.25">
      <c r="A648" s="28" t="str">
        <f>_xlfn.XLOOKUP(P!C630,'Banco de Dados'!$B$3:$B$274,'Banco de Dados'!$K$3:$K$274,"")</f>
        <v/>
      </c>
      <c r="B648" s="2">
        <v>0</v>
      </c>
      <c r="C648" s="2">
        <v>0</v>
      </c>
      <c r="D648" s="2">
        <v>0</v>
      </c>
      <c r="E648" s="2">
        <v>0</v>
      </c>
      <c r="F648" s="32" t="e">
        <f t="shared" si="54"/>
        <v>#DIV/0!</v>
      </c>
      <c r="G648" s="3" t="e">
        <f t="shared" si="53"/>
        <v>#VALUE!</v>
      </c>
      <c r="H648" s="3" t="e">
        <f t="shared" si="53"/>
        <v>#VALUE!</v>
      </c>
    </row>
    <row r="649" spans="1:8" x14ac:dyDescent="0.25">
      <c r="A649" s="28" t="str">
        <f>_xlfn.XLOOKUP(P!C631,'Banco de Dados'!$B$3:$B$274,'Banco de Dados'!$K$3:$K$274,"")</f>
        <v/>
      </c>
      <c r="B649" s="2">
        <v>0</v>
      </c>
      <c r="C649" s="2">
        <v>0</v>
      </c>
      <c r="D649" s="2">
        <v>0</v>
      </c>
      <c r="E649" s="2">
        <v>0</v>
      </c>
      <c r="F649" s="32" t="e">
        <f t="shared" si="54"/>
        <v>#DIV/0!</v>
      </c>
      <c r="G649" s="3" t="e">
        <f t="shared" si="53"/>
        <v>#VALUE!</v>
      </c>
      <c r="H649" s="3" t="e">
        <f t="shared" si="53"/>
        <v>#VALUE!</v>
      </c>
    </row>
    <row r="650" spans="1:8" x14ac:dyDescent="0.25">
      <c r="A650" s="28" t="str">
        <f>_xlfn.XLOOKUP(P!C632,'Banco de Dados'!$B$3:$B$274,'Banco de Dados'!$K$3:$K$274,"")</f>
        <v/>
      </c>
      <c r="B650" s="2">
        <v>0</v>
      </c>
      <c r="C650" s="2">
        <v>0</v>
      </c>
      <c r="D650" s="2">
        <v>0</v>
      </c>
      <c r="E650" s="2">
        <v>0</v>
      </c>
      <c r="F650" s="32" t="e">
        <f t="shared" si="54"/>
        <v>#DIV/0!</v>
      </c>
      <c r="G650" s="3" t="e">
        <f t="shared" si="53"/>
        <v>#VALUE!</v>
      </c>
      <c r="H650" s="3" t="e">
        <f t="shared" si="53"/>
        <v>#VALUE!</v>
      </c>
    </row>
    <row r="651" spans="1:8" x14ac:dyDescent="0.25">
      <c r="A651" s="28" t="str">
        <f>_xlfn.XLOOKUP(P!C633,'Banco de Dados'!$B$3:$B$274,'Banco de Dados'!$K$3:$K$274,"")</f>
        <v/>
      </c>
      <c r="B651" s="2">
        <v>0</v>
      </c>
      <c r="C651" s="2">
        <v>0</v>
      </c>
      <c r="D651" s="2">
        <v>0</v>
      </c>
      <c r="E651" s="2">
        <v>0</v>
      </c>
      <c r="F651" s="32" t="e">
        <f t="shared" si="54"/>
        <v>#DIV/0!</v>
      </c>
      <c r="G651" s="3" t="e">
        <f t="shared" si="53"/>
        <v>#VALUE!</v>
      </c>
      <c r="H651" s="3" t="e">
        <f t="shared" si="53"/>
        <v>#VALUE!</v>
      </c>
    </row>
    <row r="652" spans="1:8" x14ac:dyDescent="0.25">
      <c r="A652" s="28" t="str">
        <f>_xlfn.XLOOKUP(P!C634,'Banco de Dados'!$B$3:$B$274,'Banco de Dados'!$K$3:$K$274,"")</f>
        <v/>
      </c>
      <c r="B652" s="2">
        <v>0</v>
      </c>
      <c r="C652" s="2">
        <v>0</v>
      </c>
      <c r="D652" s="2">
        <v>0</v>
      </c>
      <c r="E652" s="2">
        <v>0</v>
      </c>
      <c r="F652" s="32" t="e">
        <f t="shared" si="54"/>
        <v>#DIV/0!</v>
      </c>
      <c r="G652" s="3" t="e">
        <f t="shared" si="53"/>
        <v>#VALUE!</v>
      </c>
      <c r="H652" s="3" t="e">
        <f t="shared" si="53"/>
        <v>#VALUE!</v>
      </c>
    </row>
    <row r="653" spans="1:8" x14ac:dyDescent="0.25">
      <c r="A653" s="28" t="str">
        <f>_xlfn.XLOOKUP(P!C635,'Banco de Dados'!$B$3:$B$274,'Banco de Dados'!$K$3:$K$274,"")</f>
        <v/>
      </c>
      <c r="B653" s="2">
        <v>0</v>
      </c>
      <c r="C653" s="2">
        <v>0</v>
      </c>
      <c r="D653" s="2">
        <v>0</v>
      </c>
      <c r="E653" s="2">
        <v>0</v>
      </c>
      <c r="F653" s="32" t="e">
        <f t="shared" si="54"/>
        <v>#DIV/0!</v>
      </c>
      <c r="G653" s="3" t="e">
        <f t="shared" si="53"/>
        <v>#VALUE!</v>
      </c>
      <c r="H653" s="3" t="e">
        <f t="shared" si="53"/>
        <v>#VALUE!</v>
      </c>
    </row>
    <row r="654" spans="1:8" x14ac:dyDescent="0.25">
      <c r="A654" s="28" t="str">
        <f>_xlfn.XLOOKUP(P!C636,'Banco de Dados'!$B$3:$B$274,'Banco de Dados'!$K$3:$K$274,"")</f>
        <v/>
      </c>
      <c r="B654" s="2">
        <v>0</v>
      </c>
      <c r="C654" s="2">
        <v>0</v>
      </c>
      <c r="D654" s="2">
        <v>0</v>
      </c>
      <c r="E654" s="2">
        <v>0</v>
      </c>
      <c r="F654" s="32" t="e">
        <f t="shared" si="54"/>
        <v>#DIV/0!</v>
      </c>
      <c r="G654" s="3" t="e">
        <f t="shared" si="53"/>
        <v>#VALUE!</v>
      </c>
      <c r="H654" s="3" t="e">
        <f t="shared" si="53"/>
        <v>#VALUE!</v>
      </c>
    </row>
    <row r="655" spans="1:8" x14ac:dyDescent="0.25">
      <c r="A655" s="28" t="str">
        <f>_xlfn.XLOOKUP(P!C637,'Banco de Dados'!$B$3:$B$274,'Banco de Dados'!$K$3:$K$274,"")</f>
        <v/>
      </c>
      <c r="B655" s="2">
        <v>0</v>
      </c>
      <c r="C655" s="2">
        <v>0</v>
      </c>
      <c r="D655" s="2">
        <v>0</v>
      </c>
      <c r="E655" s="2">
        <v>0</v>
      </c>
      <c r="F655" s="32" t="e">
        <f t="shared" si="54"/>
        <v>#DIV/0!</v>
      </c>
      <c r="G655" s="3" t="e">
        <f t="shared" si="53"/>
        <v>#VALUE!</v>
      </c>
      <c r="H655" s="3" t="e">
        <f t="shared" si="53"/>
        <v>#VALUE!</v>
      </c>
    </row>
    <row r="656" spans="1:8" x14ac:dyDescent="0.25">
      <c r="A656" s="28" t="str">
        <f>_xlfn.XLOOKUP(P!C638,'Banco de Dados'!$B$3:$B$274,'Banco de Dados'!$K$3:$K$274,"")</f>
        <v/>
      </c>
      <c r="B656" s="2">
        <v>0</v>
      </c>
      <c r="C656" s="2">
        <v>0</v>
      </c>
      <c r="D656" s="2">
        <v>0</v>
      </c>
      <c r="E656" s="2">
        <v>0</v>
      </c>
      <c r="F656" s="32" t="e">
        <f t="shared" si="54"/>
        <v>#DIV/0!</v>
      </c>
      <c r="G656" s="3" t="e">
        <f t="shared" si="53"/>
        <v>#VALUE!</v>
      </c>
      <c r="H656" s="3" t="e">
        <f t="shared" si="53"/>
        <v>#VALUE!</v>
      </c>
    </row>
    <row r="657" spans="1:8" x14ac:dyDescent="0.25">
      <c r="A657" s="28" t="str">
        <f>_xlfn.XLOOKUP(P!C639,'Banco de Dados'!$B$3:$B$274,'Banco de Dados'!$K$3:$K$274,"")</f>
        <v/>
      </c>
      <c r="B657" s="2">
        <v>0</v>
      </c>
      <c r="C657" s="2">
        <v>0</v>
      </c>
      <c r="D657" s="2">
        <v>0</v>
      </c>
      <c r="E657" s="2">
        <v>0</v>
      </c>
      <c r="F657" s="32" t="e">
        <f t="shared" si="54"/>
        <v>#DIV/0!</v>
      </c>
      <c r="G657" s="3" t="e">
        <f t="shared" si="53"/>
        <v>#VALUE!</v>
      </c>
      <c r="H657" s="3" t="e">
        <f t="shared" si="53"/>
        <v>#VALUE!</v>
      </c>
    </row>
    <row r="658" spans="1:8" x14ac:dyDescent="0.25">
      <c r="A658" s="28" t="str">
        <f>_xlfn.XLOOKUP(P!C640,'Banco de Dados'!$B$3:$B$274,'Banco de Dados'!$K$3:$K$274,"")</f>
        <v/>
      </c>
      <c r="B658" s="2">
        <v>0</v>
      </c>
      <c r="C658" s="2">
        <v>0</v>
      </c>
      <c r="D658" s="2">
        <v>0</v>
      </c>
      <c r="E658" s="17">
        <v>0</v>
      </c>
      <c r="F658" s="32" t="e">
        <f t="shared" si="54"/>
        <v>#DIV/0!</v>
      </c>
      <c r="G658" s="3" t="e">
        <f t="shared" si="53"/>
        <v>#VALUE!</v>
      </c>
      <c r="H658" s="3" t="e">
        <f t="shared" si="53"/>
        <v>#VALUE!</v>
      </c>
    </row>
    <row r="659" spans="1:8" x14ac:dyDescent="0.25">
      <c r="A659" s="28" t="str">
        <f>_xlfn.XLOOKUP(P!C641,'Banco de Dados'!$B$3:$B$274,'Banco de Dados'!$K$3:$K$274,"")</f>
        <v/>
      </c>
      <c r="B659" s="2">
        <v>0</v>
      </c>
      <c r="C659" s="2">
        <v>0</v>
      </c>
      <c r="D659" s="2">
        <v>0</v>
      </c>
      <c r="E659" s="2">
        <v>0</v>
      </c>
      <c r="F659" s="32" t="e">
        <f t="shared" si="54"/>
        <v>#DIV/0!</v>
      </c>
      <c r="G659" s="3" t="e">
        <f t="shared" si="53"/>
        <v>#VALUE!</v>
      </c>
      <c r="H659" s="3" t="e">
        <f t="shared" si="53"/>
        <v>#VALUE!</v>
      </c>
    </row>
    <row r="660" spans="1:8" x14ac:dyDescent="0.25">
      <c r="A660" s="28" t="str">
        <f>_xlfn.XLOOKUP(P!C642,'Banco de Dados'!$B$3:$B$274,'Banco de Dados'!$K$3:$K$274,"")</f>
        <v/>
      </c>
      <c r="B660" s="2">
        <v>0</v>
      </c>
      <c r="C660" s="2">
        <v>0</v>
      </c>
      <c r="D660" s="2">
        <v>0</v>
      </c>
      <c r="E660" s="2">
        <v>0</v>
      </c>
      <c r="F660" s="32" t="e">
        <f t="shared" si="54"/>
        <v>#DIV/0!</v>
      </c>
      <c r="G660" s="3" t="e">
        <f t="shared" si="53"/>
        <v>#VALUE!</v>
      </c>
      <c r="H660" s="3" t="e">
        <f t="shared" si="53"/>
        <v>#VALUE!</v>
      </c>
    </row>
    <row r="661" spans="1:8" x14ac:dyDescent="0.25">
      <c r="A661" s="28" t="str">
        <f>_xlfn.XLOOKUP(P!C643,'Banco de Dados'!$B$3:$B$274,'Banco de Dados'!$K$3:$K$274,"")</f>
        <v/>
      </c>
      <c r="B661" s="2">
        <v>0</v>
      </c>
      <c r="C661" s="2">
        <v>0</v>
      </c>
      <c r="D661" s="2">
        <v>0</v>
      </c>
      <c r="E661" s="2">
        <v>0</v>
      </c>
      <c r="F661" s="32" t="e">
        <f t="shared" si="54"/>
        <v>#DIV/0!</v>
      </c>
      <c r="G661" s="3" t="e">
        <f t="shared" si="53"/>
        <v>#VALUE!</v>
      </c>
      <c r="H661" s="3" t="e">
        <f t="shared" si="53"/>
        <v>#VALUE!</v>
      </c>
    </row>
    <row r="662" spans="1:8" x14ac:dyDescent="0.25">
      <c r="A662" s="28" t="str">
        <f>_xlfn.XLOOKUP(P!C644,'Banco de Dados'!$B$3:$B$274,'Banco de Dados'!$K$3:$K$274,"")</f>
        <v/>
      </c>
      <c r="B662" s="2">
        <v>0</v>
      </c>
      <c r="C662" s="2">
        <v>0</v>
      </c>
      <c r="D662" s="2">
        <v>0</v>
      </c>
      <c r="E662" s="2">
        <v>0</v>
      </c>
      <c r="F662" s="32" t="e">
        <f t="shared" si="54"/>
        <v>#DIV/0!</v>
      </c>
      <c r="G662" s="3" t="e">
        <f t="shared" si="53"/>
        <v>#VALUE!</v>
      </c>
      <c r="H662" s="3" t="e">
        <f t="shared" si="53"/>
        <v>#VALUE!</v>
      </c>
    </row>
    <row r="663" spans="1:8" x14ac:dyDescent="0.25">
      <c r="A663" s="28" t="str">
        <f>_xlfn.XLOOKUP(P!C645,'Banco de Dados'!$B$3:$B$274,'Banco de Dados'!$K$3:$K$274,"")</f>
        <v/>
      </c>
      <c r="B663" s="2">
        <v>0</v>
      </c>
      <c r="C663" s="2">
        <v>0</v>
      </c>
      <c r="D663" s="2">
        <v>0</v>
      </c>
      <c r="E663" s="2">
        <v>0</v>
      </c>
      <c r="F663" s="32" t="e">
        <f t="shared" si="54"/>
        <v>#DIV/0!</v>
      </c>
      <c r="G663" s="3" t="e">
        <f t="shared" si="53"/>
        <v>#VALUE!</v>
      </c>
      <c r="H663" s="3" t="e">
        <f t="shared" si="53"/>
        <v>#VALUE!</v>
      </c>
    </row>
    <row r="664" spans="1:8" x14ac:dyDescent="0.25">
      <c r="A664" s="28" t="str">
        <f>_xlfn.XLOOKUP(P!C646,'Banco de Dados'!$B$3:$B$274,'Banco de Dados'!$K$3:$K$274,"")</f>
        <v/>
      </c>
      <c r="B664" s="2">
        <v>0</v>
      </c>
      <c r="C664" s="2">
        <v>0</v>
      </c>
      <c r="D664" s="2">
        <v>0</v>
      </c>
      <c r="E664" s="2">
        <v>0</v>
      </c>
      <c r="F664" s="32" t="e">
        <f t="shared" si="54"/>
        <v>#DIV/0!</v>
      </c>
      <c r="G664" s="3" t="e">
        <f t="shared" si="53"/>
        <v>#VALUE!</v>
      </c>
      <c r="H664" s="3" t="e">
        <f t="shared" si="53"/>
        <v>#VALUE!</v>
      </c>
    </row>
    <row r="665" spans="1:8" x14ac:dyDescent="0.25">
      <c r="A665" s="28" t="str">
        <f>_xlfn.XLOOKUP(P!C647,'Banco de Dados'!$B$3:$B$274,'Banco de Dados'!$K$3:$K$274,"")</f>
        <v/>
      </c>
      <c r="B665" s="2">
        <v>0</v>
      </c>
      <c r="C665" s="2">
        <v>0</v>
      </c>
      <c r="D665" s="2">
        <v>0</v>
      </c>
      <c r="E665" s="2">
        <v>0</v>
      </c>
      <c r="F665" s="32" t="e">
        <f t="shared" si="54"/>
        <v>#DIV/0!</v>
      </c>
      <c r="G665" s="3" t="e">
        <f t="shared" si="53"/>
        <v>#VALUE!</v>
      </c>
      <c r="H665" s="3" t="e">
        <f t="shared" si="53"/>
        <v>#VALUE!</v>
      </c>
    </row>
    <row r="666" spans="1:8" x14ac:dyDescent="0.25">
      <c r="A666" s="28" t="str">
        <f>_xlfn.XLOOKUP(P!C648,'Banco de Dados'!$B$3:$B$274,'Banco de Dados'!$K$3:$K$274,"")</f>
        <v/>
      </c>
      <c r="B666" s="2">
        <v>0</v>
      </c>
      <c r="C666" s="2">
        <v>0</v>
      </c>
      <c r="D666" s="2">
        <v>0</v>
      </c>
      <c r="E666" s="2">
        <v>0</v>
      </c>
      <c r="F666" s="32" t="e">
        <f t="shared" si="54"/>
        <v>#DIV/0!</v>
      </c>
      <c r="G666" s="3" t="e">
        <f t="shared" ref="G666:H668" si="55">D666*$E$636</f>
        <v>#VALUE!</v>
      </c>
      <c r="H666" s="3" t="e">
        <f t="shared" si="55"/>
        <v>#VALUE!</v>
      </c>
    </row>
    <row r="667" spans="1:8" x14ac:dyDescent="0.25">
      <c r="A667" s="28" t="str">
        <f>_xlfn.XLOOKUP(P!C649,'Banco de Dados'!$B$3:$B$274,'Banco de Dados'!$K$3:$K$274,"")</f>
        <v/>
      </c>
      <c r="B667" s="2">
        <v>0</v>
      </c>
      <c r="C667" s="2">
        <v>0</v>
      </c>
      <c r="D667" s="2">
        <v>0</v>
      </c>
      <c r="E667" s="2">
        <v>0</v>
      </c>
      <c r="F667" s="32" t="e">
        <f t="shared" si="54"/>
        <v>#DIV/0!</v>
      </c>
      <c r="G667" s="3" t="e">
        <f t="shared" si="55"/>
        <v>#VALUE!</v>
      </c>
      <c r="H667" s="3" t="e">
        <f t="shared" si="55"/>
        <v>#VALUE!</v>
      </c>
    </row>
    <row r="668" spans="1:8" x14ac:dyDescent="0.25">
      <c r="A668" s="28" t="str">
        <f>_xlfn.XLOOKUP(P!C650,'Banco de Dados'!$B$3:$B$274,'Banco de Dados'!$K$3:$K$274,"")</f>
        <v/>
      </c>
      <c r="B668" s="2">
        <v>0</v>
      </c>
      <c r="C668" s="2">
        <v>0</v>
      </c>
      <c r="D668" s="2">
        <v>0</v>
      </c>
      <c r="E668" s="2">
        <v>0</v>
      </c>
      <c r="F668" s="32" t="e">
        <f t="shared" si="54"/>
        <v>#DIV/0!</v>
      </c>
      <c r="G668" s="3" t="e">
        <f t="shared" si="55"/>
        <v>#VALUE!</v>
      </c>
      <c r="H668" s="3" t="e">
        <f t="shared" si="55"/>
        <v>#VALUE!</v>
      </c>
    </row>
    <row r="669" spans="1:8" x14ac:dyDescent="0.25">
      <c r="A669" s="21"/>
      <c r="B669" s="21"/>
      <c r="C669" s="21"/>
      <c r="D669" s="21"/>
      <c r="E669" s="21"/>
      <c r="F669" s="77"/>
      <c r="G669" s="21"/>
      <c r="H669" s="21"/>
    </row>
    <row r="670" spans="1:8" ht="15.75" x14ac:dyDescent="0.25">
      <c r="A670" s="36">
        <f>'Nome das Amostras'!A23</f>
        <v>0</v>
      </c>
      <c r="B670" s="164" t="e">
        <f>VLOOKUP(A670,'Nome das Amostras'!$A$3:$D$28,2,FALSE)</f>
        <v>#N/A</v>
      </c>
      <c r="C670" s="164"/>
      <c r="D670" s="51" t="s">
        <v>65</v>
      </c>
      <c r="E670" s="52" t="e">
        <f>'Banco de Dados'!$O$13/'Banco de Dados'!ER13</f>
        <v>#VALUE!</v>
      </c>
      <c r="F670" s="223" t="s">
        <v>309</v>
      </c>
      <c r="G670" s="223"/>
      <c r="H670" s="51" t="e" cm="1">
        <f t="array" ref="H670">(_xlfn.XLOOKUP('Banco de Dados'!$B$99,_xlfn.ANCHORARRAY(C672),D672:D702," "))/(_xlfn.XLOOKUP('Banco de Dados'!$B$97,_xlfn.ANCHORARRAY(C672),D672:D702))</f>
        <v>#REF!</v>
      </c>
    </row>
    <row r="671" spans="1:8" x14ac:dyDescent="0.25">
      <c r="A671" s="107" t="s">
        <v>1</v>
      </c>
      <c r="B671" s="107" t="s">
        <v>0</v>
      </c>
      <c r="C671" s="107" t="s">
        <v>212</v>
      </c>
      <c r="D671" s="107" t="s">
        <v>209</v>
      </c>
      <c r="E671" s="107" t="s">
        <v>213</v>
      </c>
      <c r="F671" s="76" t="s">
        <v>219</v>
      </c>
      <c r="G671" s="54" t="s">
        <v>140</v>
      </c>
      <c r="H671" s="54" t="s">
        <v>66</v>
      </c>
    </row>
    <row r="672" spans="1:8" x14ac:dyDescent="0.25">
      <c r="A672" s="28" t="str">
        <f>_xlfn.XLOOKUP(P!C654,'Banco de Dados'!$B$3:$B$274,'Banco de Dados'!$K$3:$K$274,"")</f>
        <v/>
      </c>
      <c r="B672" s="2" cm="1">
        <f t="array" ref="B672:E702">Dados!EN5:EQ35</f>
        <v>0</v>
      </c>
      <c r="C672" s="2">
        <v>0</v>
      </c>
      <c r="D672" s="2">
        <v>0</v>
      </c>
      <c r="E672" s="2">
        <v>0</v>
      </c>
      <c r="F672" s="32" t="e">
        <f>(E672*100)/D672</f>
        <v>#DIV/0!</v>
      </c>
      <c r="G672" s="3" t="e">
        <f t="shared" ref="G672:H699" si="56">D672*$E$670</f>
        <v>#VALUE!</v>
      </c>
      <c r="H672" s="3" t="e">
        <f t="shared" si="56"/>
        <v>#VALUE!</v>
      </c>
    </row>
    <row r="673" spans="1:8" x14ac:dyDescent="0.25">
      <c r="A673" s="28" t="str">
        <f>_xlfn.XLOOKUP(P!C655,'Banco de Dados'!$B$3:$B$274,'Banco de Dados'!$K$3:$K$274,"")</f>
        <v/>
      </c>
      <c r="B673" s="2">
        <v>0</v>
      </c>
      <c r="C673" s="2">
        <v>0</v>
      </c>
      <c r="D673" s="2">
        <v>0</v>
      </c>
      <c r="E673" s="2">
        <v>0</v>
      </c>
      <c r="F673" s="32" t="e">
        <f t="shared" ref="F673:F702" si="57">(E673*100)/D673</f>
        <v>#DIV/0!</v>
      </c>
      <c r="G673" s="3" t="e">
        <f t="shared" si="56"/>
        <v>#VALUE!</v>
      </c>
      <c r="H673" s="3" t="e">
        <f t="shared" si="56"/>
        <v>#VALUE!</v>
      </c>
    </row>
    <row r="674" spans="1:8" x14ac:dyDescent="0.25">
      <c r="A674" s="28" t="str">
        <f>_xlfn.XLOOKUP(P!C656,'Banco de Dados'!$B$3:$B$274,'Banco de Dados'!$K$3:$K$274,"")</f>
        <v/>
      </c>
      <c r="B674" s="2">
        <v>0</v>
      </c>
      <c r="C674" s="2">
        <v>0</v>
      </c>
      <c r="D674" s="2">
        <v>0</v>
      </c>
      <c r="E674" s="2">
        <v>0</v>
      </c>
      <c r="F674" s="32" t="e">
        <f t="shared" si="57"/>
        <v>#DIV/0!</v>
      </c>
      <c r="G674" s="3" t="e">
        <f t="shared" si="56"/>
        <v>#VALUE!</v>
      </c>
      <c r="H674" s="3" t="e">
        <f t="shared" si="56"/>
        <v>#VALUE!</v>
      </c>
    </row>
    <row r="675" spans="1:8" x14ac:dyDescent="0.25">
      <c r="A675" s="28" t="str">
        <f>_xlfn.XLOOKUP(P!C657,'Banco de Dados'!$B$3:$B$274,'Banco de Dados'!$K$3:$K$274,"")</f>
        <v/>
      </c>
      <c r="B675" s="2">
        <v>0</v>
      </c>
      <c r="C675" s="2">
        <v>0</v>
      </c>
      <c r="D675" s="2">
        <v>0</v>
      </c>
      <c r="E675" s="2">
        <v>0</v>
      </c>
      <c r="F675" s="32" t="e">
        <f t="shared" si="57"/>
        <v>#DIV/0!</v>
      </c>
      <c r="G675" s="3" t="e">
        <f t="shared" si="56"/>
        <v>#VALUE!</v>
      </c>
      <c r="H675" s="3" t="e">
        <f t="shared" si="56"/>
        <v>#VALUE!</v>
      </c>
    </row>
    <row r="676" spans="1:8" x14ac:dyDescent="0.25">
      <c r="A676" s="28" t="str">
        <f>_xlfn.XLOOKUP(P!C658,'Banco de Dados'!$B$3:$B$274,'Banco de Dados'!$K$3:$K$274,"")</f>
        <v/>
      </c>
      <c r="B676" s="2">
        <v>0</v>
      </c>
      <c r="C676" s="2">
        <v>0</v>
      </c>
      <c r="D676" s="2">
        <v>0</v>
      </c>
      <c r="E676" s="2">
        <v>0</v>
      </c>
      <c r="F676" s="32" t="e">
        <f t="shared" si="57"/>
        <v>#DIV/0!</v>
      </c>
      <c r="G676" s="3" t="e">
        <f t="shared" si="56"/>
        <v>#VALUE!</v>
      </c>
      <c r="H676" s="3" t="e">
        <f t="shared" si="56"/>
        <v>#VALUE!</v>
      </c>
    </row>
    <row r="677" spans="1:8" x14ac:dyDescent="0.25">
      <c r="A677" s="28" t="str">
        <f>_xlfn.XLOOKUP(P!C659,'Banco de Dados'!$B$3:$B$274,'Banco de Dados'!$K$3:$K$274,"")</f>
        <v/>
      </c>
      <c r="B677" s="2">
        <v>0</v>
      </c>
      <c r="C677" s="2">
        <v>0</v>
      </c>
      <c r="D677" s="2">
        <v>0</v>
      </c>
      <c r="E677" s="2">
        <v>0</v>
      </c>
      <c r="F677" s="32" t="e">
        <f t="shared" si="57"/>
        <v>#DIV/0!</v>
      </c>
      <c r="G677" s="3" t="e">
        <f t="shared" si="56"/>
        <v>#VALUE!</v>
      </c>
      <c r="H677" s="3" t="e">
        <f t="shared" si="56"/>
        <v>#VALUE!</v>
      </c>
    </row>
    <row r="678" spans="1:8" x14ac:dyDescent="0.25">
      <c r="A678" s="28" t="str">
        <f>_xlfn.XLOOKUP(P!C660,'Banco de Dados'!$B$3:$B$274,'Banco de Dados'!$K$3:$K$274,"")</f>
        <v/>
      </c>
      <c r="B678" s="2">
        <v>0</v>
      </c>
      <c r="C678" s="2">
        <v>0</v>
      </c>
      <c r="D678" s="2">
        <v>0</v>
      </c>
      <c r="E678" s="2">
        <v>0</v>
      </c>
      <c r="F678" s="32" t="e">
        <f t="shared" si="57"/>
        <v>#DIV/0!</v>
      </c>
      <c r="G678" s="3" t="e">
        <f t="shared" si="56"/>
        <v>#VALUE!</v>
      </c>
      <c r="H678" s="3" t="e">
        <f t="shared" si="56"/>
        <v>#VALUE!</v>
      </c>
    </row>
    <row r="679" spans="1:8" x14ac:dyDescent="0.25">
      <c r="A679" s="28" t="str">
        <f>_xlfn.XLOOKUP(P!C661,'Banco de Dados'!$B$3:$B$274,'Banco de Dados'!$K$3:$K$274,"")</f>
        <v/>
      </c>
      <c r="B679" s="2">
        <v>0</v>
      </c>
      <c r="C679" s="2">
        <v>0</v>
      </c>
      <c r="D679" s="2">
        <v>0</v>
      </c>
      <c r="E679" s="2">
        <v>0</v>
      </c>
      <c r="F679" s="32" t="e">
        <f t="shared" si="57"/>
        <v>#DIV/0!</v>
      </c>
      <c r="G679" s="3" t="e">
        <f t="shared" si="56"/>
        <v>#VALUE!</v>
      </c>
      <c r="H679" s="3" t="e">
        <f t="shared" si="56"/>
        <v>#VALUE!</v>
      </c>
    </row>
    <row r="680" spans="1:8" x14ac:dyDescent="0.25">
      <c r="A680" s="28" t="str">
        <f>_xlfn.XLOOKUP(P!C662,'Banco de Dados'!$B$3:$B$274,'Banco de Dados'!$K$3:$K$274,"")</f>
        <v/>
      </c>
      <c r="B680" s="2">
        <v>0</v>
      </c>
      <c r="C680" s="2">
        <v>0</v>
      </c>
      <c r="D680" s="2">
        <v>0</v>
      </c>
      <c r="E680" s="2">
        <v>0</v>
      </c>
      <c r="F680" s="32" t="e">
        <f t="shared" si="57"/>
        <v>#DIV/0!</v>
      </c>
      <c r="G680" s="3" t="e">
        <f t="shared" si="56"/>
        <v>#VALUE!</v>
      </c>
      <c r="H680" s="3" t="e">
        <f t="shared" si="56"/>
        <v>#VALUE!</v>
      </c>
    </row>
    <row r="681" spans="1:8" x14ac:dyDescent="0.25">
      <c r="A681" s="28" t="str">
        <f>_xlfn.XLOOKUP(P!C663,'Banco de Dados'!$B$3:$B$274,'Banco de Dados'!$K$3:$K$274,"")</f>
        <v/>
      </c>
      <c r="B681" s="2">
        <v>0</v>
      </c>
      <c r="C681" s="2">
        <v>0</v>
      </c>
      <c r="D681" s="2">
        <v>0</v>
      </c>
      <c r="E681" s="2">
        <v>0</v>
      </c>
      <c r="F681" s="32" t="e">
        <f t="shared" si="57"/>
        <v>#DIV/0!</v>
      </c>
      <c r="G681" s="3" t="e">
        <f t="shared" si="56"/>
        <v>#VALUE!</v>
      </c>
      <c r="H681" s="3" t="e">
        <f t="shared" si="56"/>
        <v>#VALUE!</v>
      </c>
    </row>
    <row r="682" spans="1:8" x14ac:dyDescent="0.25">
      <c r="A682" s="28" t="str">
        <f>_xlfn.XLOOKUP(P!C664,'Banco de Dados'!$B$3:$B$274,'Banco de Dados'!$K$3:$K$274,"")</f>
        <v/>
      </c>
      <c r="B682" s="2">
        <v>0</v>
      </c>
      <c r="C682" s="2">
        <v>0</v>
      </c>
      <c r="D682" s="2">
        <v>0</v>
      </c>
      <c r="E682" s="2">
        <v>0</v>
      </c>
      <c r="F682" s="32" t="e">
        <f t="shared" si="57"/>
        <v>#DIV/0!</v>
      </c>
      <c r="G682" s="3" t="e">
        <f t="shared" si="56"/>
        <v>#VALUE!</v>
      </c>
      <c r="H682" s="3" t="e">
        <f t="shared" si="56"/>
        <v>#VALUE!</v>
      </c>
    </row>
    <row r="683" spans="1:8" x14ac:dyDescent="0.25">
      <c r="A683" s="28" t="str">
        <f>_xlfn.XLOOKUP(P!C665,'Banco de Dados'!$B$3:$B$274,'Banco de Dados'!$K$3:$K$274,"")</f>
        <v/>
      </c>
      <c r="B683" s="2">
        <v>0</v>
      </c>
      <c r="C683" s="2">
        <v>0</v>
      </c>
      <c r="D683" s="2">
        <v>0</v>
      </c>
      <c r="E683" s="2">
        <v>0</v>
      </c>
      <c r="F683" s="32" t="e">
        <f t="shared" si="57"/>
        <v>#DIV/0!</v>
      </c>
      <c r="G683" s="3" t="e">
        <f t="shared" si="56"/>
        <v>#VALUE!</v>
      </c>
      <c r="H683" s="3" t="e">
        <f t="shared" si="56"/>
        <v>#VALUE!</v>
      </c>
    </row>
    <row r="684" spans="1:8" x14ac:dyDescent="0.25">
      <c r="A684" s="28" t="str">
        <f>_xlfn.XLOOKUP(P!C666,'Banco de Dados'!$B$3:$B$274,'Banco de Dados'!$K$3:$K$274,"")</f>
        <v/>
      </c>
      <c r="B684" s="2">
        <v>0</v>
      </c>
      <c r="C684" s="2">
        <v>0</v>
      </c>
      <c r="D684" s="2">
        <v>0</v>
      </c>
      <c r="E684" s="2">
        <v>0</v>
      </c>
      <c r="F684" s="32" t="e">
        <f t="shared" si="57"/>
        <v>#DIV/0!</v>
      </c>
      <c r="G684" s="3" t="e">
        <f t="shared" si="56"/>
        <v>#VALUE!</v>
      </c>
      <c r="H684" s="3" t="e">
        <f t="shared" si="56"/>
        <v>#VALUE!</v>
      </c>
    </row>
    <row r="685" spans="1:8" x14ac:dyDescent="0.25">
      <c r="A685" s="28" t="str">
        <f>_xlfn.XLOOKUP(P!C667,'Banco de Dados'!$B$3:$B$274,'Banco de Dados'!$K$3:$K$274,"")</f>
        <v/>
      </c>
      <c r="B685" s="2">
        <v>0</v>
      </c>
      <c r="C685" s="2">
        <v>0</v>
      </c>
      <c r="D685" s="2">
        <v>0</v>
      </c>
      <c r="E685" s="2">
        <v>0</v>
      </c>
      <c r="F685" s="32" t="e">
        <f t="shared" si="57"/>
        <v>#DIV/0!</v>
      </c>
      <c r="G685" s="3" t="e">
        <f t="shared" si="56"/>
        <v>#VALUE!</v>
      </c>
      <c r="H685" s="3" t="e">
        <f t="shared" si="56"/>
        <v>#VALUE!</v>
      </c>
    </row>
    <row r="686" spans="1:8" x14ac:dyDescent="0.25">
      <c r="A686" s="28" t="str">
        <f>_xlfn.XLOOKUP(P!C668,'Banco de Dados'!$B$3:$B$274,'Banco de Dados'!$K$3:$K$274,"")</f>
        <v/>
      </c>
      <c r="B686" s="2">
        <v>0</v>
      </c>
      <c r="C686" s="2">
        <v>0</v>
      </c>
      <c r="D686" s="2">
        <v>0</v>
      </c>
      <c r="E686" s="2">
        <v>0</v>
      </c>
      <c r="F686" s="32" t="e">
        <f t="shared" si="57"/>
        <v>#DIV/0!</v>
      </c>
      <c r="G686" s="3" t="e">
        <f t="shared" si="56"/>
        <v>#VALUE!</v>
      </c>
      <c r="H686" s="3" t="e">
        <f t="shared" si="56"/>
        <v>#VALUE!</v>
      </c>
    </row>
    <row r="687" spans="1:8" x14ac:dyDescent="0.25">
      <c r="A687" s="28" t="str">
        <f>_xlfn.XLOOKUP(P!C669,'Banco de Dados'!$B$3:$B$274,'Banco de Dados'!$K$3:$K$274,"")</f>
        <v/>
      </c>
      <c r="B687" s="2">
        <v>0</v>
      </c>
      <c r="C687" s="2">
        <v>0</v>
      </c>
      <c r="D687" s="2">
        <v>0</v>
      </c>
      <c r="E687" s="2">
        <v>0</v>
      </c>
      <c r="F687" s="32" t="e">
        <f t="shared" si="57"/>
        <v>#DIV/0!</v>
      </c>
      <c r="G687" s="3" t="e">
        <f t="shared" si="56"/>
        <v>#VALUE!</v>
      </c>
      <c r="H687" s="3" t="e">
        <f t="shared" si="56"/>
        <v>#VALUE!</v>
      </c>
    </row>
    <row r="688" spans="1:8" x14ac:dyDescent="0.25">
      <c r="A688" s="28" t="str">
        <f>_xlfn.XLOOKUP(P!C670,'Banco de Dados'!$B$3:$B$274,'Banco de Dados'!$K$3:$K$274,"")</f>
        <v/>
      </c>
      <c r="B688" s="2">
        <v>0</v>
      </c>
      <c r="C688" s="2">
        <v>0</v>
      </c>
      <c r="D688" s="2">
        <v>0</v>
      </c>
      <c r="E688" s="2">
        <v>0</v>
      </c>
      <c r="F688" s="32" t="e">
        <f t="shared" si="57"/>
        <v>#DIV/0!</v>
      </c>
      <c r="G688" s="3" t="e">
        <f t="shared" si="56"/>
        <v>#VALUE!</v>
      </c>
      <c r="H688" s="3" t="e">
        <f t="shared" si="56"/>
        <v>#VALUE!</v>
      </c>
    </row>
    <row r="689" spans="1:8" x14ac:dyDescent="0.25">
      <c r="A689" s="28" t="str">
        <f>_xlfn.XLOOKUP(P!C671,'Banco de Dados'!$B$3:$B$274,'Banco de Dados'!$K$3:$K$274,"")</f>
        <v/>
      </c>
      <c r="B689" s="2">
        <v>0</v>
      </c>
      <c r="C689" s="2">
        <v>0</v>
      </c>
      <c r="D689" s="2">
        <v>0</v>
      </c>
      <c r="E689" s="2">
        <v>0</v>
      </c>
      <c r="F689" s="32" t="e">
        <f t="shared" si="57"/>
        <v>#DIV/0!</v>
      </c>
      <c r="G689" s="3" t="e">
        <f t="shared" si="56"/>
        <v>#VALUE!</v>
      </c>
      <c r="H689" s="3" t="e">
        <f t="shared" si="56"/>
        <v>#VALUE!</v>
      </c>
    </row>
    <row r="690" spans="1:8" x14ac:dyDescent="0.25">
      <c r="A690" s="28" t="str">
        <f>_xlfn.XLOOKUP(P!C672,'Banco de Dados'!$B$3:$B$274,'Banco de Dados'!$K$3:$K$274,"")</f>
        <v/>
      </c>
      <c r="B690" s="2">
        <v>0</v>
      </c>
      <c r="C690" s="2">
        <v>0</v>
      </c>
      <c r="D690" s="2">
        <v>0</v>
      </c>
      <c r="E690" s="2">
        <v>0</v>
      </c>
      <c r="F690" s="32" t="e">
        <f t="shared" si="57"/>
        <v>#DIV/0!</v>
      </c>
      <c r="G690" s="3" t="e">
        <f t="shared" si="56"/>
        <v>#VALUE!</v>
      </c>
      <c r="H690" s="3" t="e">
        <f t="shared" si="56"/>
        <v>#VALUE!</v>
      </c>
    </row>
    <row r="691" spans="1:8" x14ac:dyDescent="0.25">
      <c r="A691" s="28" t="str">
        <f>_xlfn.XLOOKUP(P!C673,'Banco de Dados'!$B$3:$B$274,'Banco de Dados'!$K$3:$K$274,"")</f>
        <v/>
      </c>
      <c r="B691" s="2">
        <v>0</v>
      </c>
      <c r="C691" s="2">
        <v>0</v>
      </c>
      <c r="D691" s="2">
        <v>0</v>
      </c>
      <c r="E691" s="2">
        <v>0</v>
      </c>
      <c r="F691" s="32" t="e">
        <f t="shared" si="57"/>
        <v>#DIV/0!</v>
      </c>
      <c r="G691" s="3" t="e">
        <f t="shared" si="56"/>
        <v>#VALUE!</v>
      </c>
      <c r="H691" s="3" t="e">
        <f t="shared" si="56"/>
        <v>#VALUE!</v>
      </c>
    </row>
    <row r="692" spans="1:8" x14ac:dyDescent="0.25">
      <c r="A692" s="28" t="str">
        <f>_xlfn.XLOOKUP(P!C674,'Banco de Dados'!$B$3:$B$274,'Banco de Dados'!$K$3:$K$274,"")</f>
        <v/>
      </c>
      <c r="B692" s="2">
        <v>0</v>
      </c>
      <c r="C692" s="2">
        <v>0</v>
      </c>
      <c r="D692" s="2">
        <v>0</v>
      </c>
      <c r="E692" s="17">
        <v>0</v>
      </c>
      <c r="F692" s="32" t="e">
        <f t="shared" si="57"/>
        <v>#DIV/0!</v>
      </c>
      <c r="G692" s="3" t="e">
        <f t="shared" si="56"/>
        <v>#VALUE!</v>
      </c>
      <c r="H692" s="3" t="e">
        <f t="shared" si="56"/>
        <v>#VALUE!</v>
      </c>
    </row>
    <row r="693" spans="1:8" x14ac:dyDescent="0.25">
      <c r="A693" s="28" t="str">
        <f>_xlfn.XLOOKUP(P!C675,'Banco de Dados'!$B$3:$B$274,'Banco de Dados'!$K$3:$K$274,"")</f>
        <v/>
      </c>
      <c r="B693" s="2">
        <v>0</v>
      </c>
      <c r="C693" s="2">
        <v>0</v>
      </c>
      <c r="D693" s="2">
        <v>0</v>
      </c>
      <c r="E693" s="2">
        <v>0</v>
      </c>
      <c r="F693" s="32" t="e">
        <f t="shared" si="57"/>
        <v>#DIV/0!</v>
      </c>
      <c r="G693" s="3" t="e">
        <f t="shared" si="56"/>
        <v>#VALUE!</v>
      </c>
      <c r="H693" s="3" t="e">
        <f t="shared" si="56"/>
        <v>#VALUE!</v>
      </c>
    </row>
    <row r="694" spans="1:8" x14ac:dyDescent="0.25">
      <c r="A694" s="28" t="str">
        <f>_xlfn.XLOOKUP(P!C676,'Banco de Dados'!$B$3:$B$274,'Banco de Dados'!$K$3:$K$274,"")</f>
        <v/>
      </c>
      <c r="B694" s="2">
        <v>0</v>
      </c>
      <c r="C694" s="2">
        <v>0</v>
      </c>
      <c r="D694" s="2">
        <v>0</v>
      </c>
      <c r="E694" s="2">
        <v>0</v>
      </c>
      <c r="F694" s="32" t="e">
        <f t="shared" si="57"/>
        <v>#DIV/0!</v>
      </c>
      <c r="G694" s="3" t="e">
        <f t="shared" si="56"/>
        <v>#VALUE!</v>
      </c>
      <c r="H694" s="3" t="e">
        <f t="shared" si="56"/>
        <v>#VALUE!</v>
      </c>
    </row>
    <row r="695" spans="1:8" x14ac:dyDescent="0.25">
      <c r="A695" s="28" t="str">
        <f>_xlfn.XLOOKUP(P!C677,'Banco de Dados'!$B$3:$B$274,'Banco de Dados'!$K$3:$K$274,"")</f>
        <v/>
      </c>
      <c r="B695" s="2">
        <v>0</v>
      </c>
      <c r="C695" s="2">
        <v>0</v>
      </c>
      <c r="D695" s="2">
        <v>0</v>
      </c>
      <c r="E695" s="2">
        <v>0</v>
      </c>
      <c r="F695" s="32" t="e">
        <f t="shared" si="57"/>
        <v>#DIV/0!</v>
      </c>
      <c r="G695" s="3" t="e">
        <f t="shared" si="56"/>
        <v>#VALUE!</v>
      </c>
      <c r="H695" s="3" t="e">
        <f t="shared" si="56"/>
        <v>#VALUE!</v>
      </c>
    </row>
    <row r="696" spans="1:8" x14ac:dyDescent="0.25">
      <c r="A696" s="28" t="str">
        <f>_xlfn.XLOOKUP(P!C678,'Banco de Dados'!$B$3:$B$274,'Banco de Dados'!$K$3:$K$274,"")</f>
        <v/>
      </c>
      <c r="B696" s="2">
        <v>0</v>
      </c>
      <c r="C696" s="2">
        <v>0</v>
      </c>
      <c r="D696" s="2">
        <v>0</v>
      </c>
      <c r="E696" s="2">
        <v>0</v>
      </c>
      <c r="F696" s="32" t="e">
        <f t="shared" si="57"/>
        <v>#DIV/0!</v>
      </c>
      <c r="G696" s="3" t="e">
        <f t="shared" si="56"/>
        <v>#VALUE!</v>
      </c>
      <c r="H696" s="3" t="e">
        <f t="shared" si="56"/>
        <v>#VALUE!</v>
      </c>
    </row>
    <row r="697" spans="1:8" x14ac:dyDescent="0.25">
      <c r="A697" s="28" t="str">
        <f>_xlfn.XLOOKUP(P!C679,'Banco de Dados'!$B$3:$B$274,'Banco de Dados'!$K$3:$K$274,"")</f>
        <v/>
      </c>
      <c r="B697" s="2">
        <v>0</v>
      </c>
      <c r="C697" s="2">
        <v>0</v>
      </c>
      <c r="D697" s="2">
        <v>0</v>
      </c>
      <c r="E697" s="2">
        <v>0</v>
      </c>
      <c r="F697" s="32" t="e">
        <f t="shared" si="57"/>
        <v>#DIV/0!</v>
      </c>
      <c r="G697" s="3" t="e">
        <f t="shared" si="56"/>
        <v>#VALUE!</v>
      </c>
      <c r="H697" s="3" t="e">
        <f t="shared" si="56"/>
        <v>#VALUE!</v>
      </c>
    </row>
    <row r="698" spans="1:8" x14ac:dyDescent="0.25">
      <c r="A698" s="28" t="str">
        <f>_xlfn.XLOOKUP(P!C680,'Banco de Dados'!$B$3:$B$274,'Banco de Dados'!$K$3:$K$274,"")</f>
        <v/>
      </c>
      <c r="B698" s="2">
        <v>0</v>
      </c>
      <c r="C698" s="2">
        <v>0</v>
      </c>
      <c r="D698" s="2">
        <v>0</v>
      </c>
      <c r="E698" s="2">
        <v>0</v>
      </c>
      <c r="F698" s="32" t="e">
        <f t="shared" si="57"/>
        <v>#DIV/0!</v>
      </c>
      <c r="G698" s="3" t="e">
        <f t="shared" si="56"/>
        <v>#VALUE!</v>
      </c>
      <c r="H698" s="3" t="e">
        <f t="shared" si="56"/>
        <v>#VALUE!</v>
      </c>
    </row>
    <row r="699" spans="1:8" x14ac:dyDescent="0.25">
      <c r="A699" s="28" t="str">
        <f>_xlfn.XLOOKUP(P!C681,'Banco de Dados'!$B$3:$B$274,'Banco de Dados'!$K$3:$K$274,"")</f>
        <v/>
      </c>
      <c r="B699" s="2">
        <v>0</v>
      </c>
      <c r="C699" s="2">
        <v>0</v>
      </c>
      <c r="D699" s="2">
        <v>0</v>
      </c>
      <c r="E699" s="2">
        <v>0</v>
      </c>
      <c r="F699" s="32" t="e">
        <f t="shared" si="57"/>
        <v>#DIV/0!</v>
      </c>
      <c r="G699" s="3" t="e">
        <f t="shared" si="56"/>
        <v>#VALUE!</v>
      </c>
      <c r="H699" s="3" t="e">
        <f t="shared" si="56"/>
        <v>#VALUE!</v>
      </c>
    </row>
    <row r="700" spans="1:8" x14ac:dyDescent="0.25">
      <c r="A700" s="28" t="str">
        <f>_xlfn.XLOOKUP(P!C682,'Banco de Dados'!$B$3:$B$274,'Banco de Dados'!$K$3:$K$274,"")</f>
        <v/>
      </c>
      <c r="B700" s="2">
        <v>0</v>
      </c>
      <c r="C700" s="2">
        <v>0</v>
      </c>
      <c r="D700" s="2">
        <v>0</v>
      </c>
      <c r="E700" s="2">
        <v>0</v>
      </c>
      <c r="F700" s="32" t="e">
        <f t="shared" si="57"/>
        <v>#DIV/0!</v>
      </c>
      <c r="G700" s="3" t="e">
        <f t="shared" ref="G700:H702" si="58">D700*$E$670</f>
        <v>#VALUE!</v>
      </c>
      <c r="H700" s="3" t="e">
        <f t="shared" si="58"/>
        <v>#VALUE!</v>
      </c>
    </row>
    <row r="701" spans="1:8" x14ac:dyDescent="0.25">
      <c r="A701" s="28" t="str">
        <f>_xlfn.XLOOKUP(P!C683,'Banco de Dados'!$B$3:$B$274,'Banco de Dados'!$K$3:$K$274,"")</f>
        <v/>
      </c>
      <c r="B701" s="2">
        <v>0</v>
      </c>
      <c r="C701" s="2">
        <v>0</v>
      </c>
      <c r="D701" s="2">
        <v>0</v>
      </c>
      <c r="E701" s="2">
        <v>0</v>
      </c>
      <c r="F701" s="32" t="e">
        <f t="shared" si="57"/>
        <v>#DIV/0!</v>
      </c>
      <c r="G701" s="3" t="e">
        <f t="shared" si="58"/>
        <v>#VALUE!</v>
      </c>
      <c r="H701" s="3" t="e">
        <f t="shared" si="58"/>
        <v>#VALUE!</v>
      </c>
    </row>
    <row r="702" spans="1:8" x14ac:dyDescent="0.25">
      <c r="A702" s="28" t="str">
        <f>_xlfn.XLOOKUP(P!C684,'Banco de Dados'!$B$3:$B$274,'Banco de Dados'!$K$3:$K$274,"")</f>
        <v/>
      </c>
      <c r="B702" s="2">
        <v>0</v>
      </c>
      <c r="C702" s="2">
        <v>0</v>
      </c>
      <c r="D702" s="2">
        <v>0</v>
      </c>
      <c r="E702" s="2">
        <v>0</v>
      </c>
      <c r="F702" s="32" t="e">
        <f t="shared" si="57"/>
        <v>#DIV/0!</v>
      </c>
      <c r="G702" s="3" t="e">
        <f t="shared" si="58"/>
        <v>#VALUE!</v>
      </c>
      <c r="H702" s="3" t="e">
        <f t="shared" si="58"/>
        <v>#VALUE!</v>
      </c>
    </row>
    <row r="703" spans="1:8" x14ac:dyDescent="0.25">
      <c r="A703" s="21"/>
      <c r="B703" s="21"/>
      <c r="C703" s="21"/>
      <c r="D703" s="21"/>
      <c r="E703" s="21"/>
      <c r="F703" s="77"/>
      <c r="G703" s="21"/>
      <c r="H703" s="21"/>
    </row>
    <row r="704" spans="1:8" ht="15.75" x14ac:dyDescent="0.25">
      <c r="A704" s="36">
        <f>'Nome das Amostras'!A24</f>
        <v>0</v>
      </c>
      <c r="B704" s="164" t="e">
        <f>VLOOKUP(A704,'Nome das Amostras'!$A$3:$D$28,2,FALSE)</f>
        <v>#N/A</v>
      </c>
      <c r="C704" s="164"/>
      <c r="D704" s="51" t="s">
        <v>65</v>
      </c>
      <c r="E704" s="52" t="e">
        <f>'Banco de Dados'!$O$13/'Banco de Dados'!EY13</f>
        <v>#VALUE!</v>
      </c>
      <c r="F704" s="223" t="s">
        <v>309</v>
      </c>
      <c r="G704" s="223"/>
      <c r="H704" s="51" t="e" cm="1">
        <f t="array" ref="H704">(_xlfn.XLOOKUP('Banco de Dados'!$B$99,_xlfn.ANCHORARRAY(C706),D706:D736," "))/(_xlfn.XLOOKUP('Banco de Dados'!$B$97,_xlfn.ANCHORARRAY(C706),D706:D736))</f>
        <v>#REF!</v>
      </c>
    </row>
    <row r="705" spans="1:8" x14ac:dyDescent="0.25">
      <c r="A705" s="107" t="s">
        <v>1</v>
      </c>
      <c r="B705" s="107" t="s">
        <v>0</v>
      </c>
      <c r="C705" s="107" t="s">
        <v>212</v>
      </c>
      <c r="D705" s="107" t="s">
        <v>209</v>
      </c>
      <c r="E705" s="107" t="s">
        <v>213</v>
      </c>
      <c r="F705" s="76" t="s">
        <v>219</v>
      </c>
      <c r="G705" s="54" t="s">
        <v>140</v>
      </c>
      <c r="H705" s="54" t="s">
        <v>66</v>
      </c>
    </row>
    <row r="706" spans="1:8" x14ac:dyDescent="0.25">
      <c r="A706" s="28" t="str">
        <f>_xlfn.XLOOKUP(P!C688,'Banco de Dados'!$B$3:$B$274,'Banco de Dados'!$K$3:$K$274,"")</f>
        <v/>
      </c>
      <c r="B706" s="2" cm="1">
        <f t="array" ref="B706:E736">Dados!EU5:EX35</f>
        <v>0</v>
      </c>
      <c r="C706" s="2">
        <v>0</v>
      </c>
      <c r="D706" s="2">
        <v>0</v>
      </c>
      <c r="E706" s="2">
        <v>0</v>
      </c>
      <c r="F706" s="32" t="e">
        <f>(E706*100)/D706</f>
        <v>#DIV/0!</v>
      </c>
      <c r="G706" s="3" t="e">
        <f t="shared" ref="G706:H733" si="59">D706*$E$704</f>
        <v>#VALUE!</v>
      </c>
      <c r="H706" s="3" t="e">
        <f t="shared" si="59"/>
        <v>#VALUE!</v>
      </c>
    </row>
    <row r="707" spans="1:8" x14ac:dyDescent="0.25">
      <c r="A707" s="28" t="str">
        <f>_xlfn.XLOOKUP(P!C689,'Banco de Dados'!$B$3:$B$274,'Banco de Dados'!$K$3:$K$274,"")</f>
        <v/>
      </c>
      <c r="B707" s="2">
        <v>0</v>
      </c>
      <c r="C707" s="2">
        <v>0</v>
      </c>
      <c r="D707" s="2">
        <v>0</v>
      </c>
      <c r="E707" s="2">
        <v>0</v>
      </c>
      <c r="F707" s="32" t="e">
        <f t="shared" ref="F707:F736" si="60">(E707*100)/D707</f>
        <v>#DIV/0!</v>
      </c>
      <c r="G707" s="3" t="e">
        <f t="shared" si="59"/>
        <v>#VALUE!</v>
      </c>
      <c r="H707" s="3" t="e">
        <f t="shared" si="59"/>
        <v>#VALUE!</v>
      </c>
    </row>
    <row r="708" spans="1:8" x14ac:dyDescent="0.25">
      <c r="A708" s="28" t="str">
        <f>_xlfn.XLOOKUP(P!C690,'Banco de Dados'!$B$3:$B$274,'Banco de Dados'!$K$3:$K$274,"")</f>
        <v/>
      </c>
      <c r="B708" s="2">
        <v>0</v>
      </c>
      <c r="C708" s="2">
        <v>0</v>
      </c>
      <c r="D708" s="2">
        <v>0</v>
      </c>
      <c r="E708" s="2">
        <v>0</v>
      </c>
      <c r="F708" s="32" t="e">
        <f t="shared" si="60"/>
        <v>#DIV/0!</v>
      </c>
      <c r="G708" s="3" t="e">
        <f t="shared" si="59"/>
        <v>#VALUE!</v>
      </c>
      <c r="H708" s="3" t="e">
        <f t="shared" si="59"/>
        <v>#VALUE!</v>
      </c>
    </row>
    <row r="709" spans="1:8" x14ac:dyDescent="0.25">
      <c r="A709" s="28" t="str">
        <f>_xlfn.XLOOKUP(P!C691,'Banco de Dados'!$B$3:$B$274,'Banco de Dados'!$K$3:$K$274,"")</f>
        <v/>
      </c>
      <c r="B709" s="2">
        <v>0</v>
      </c>
      <c r="C709" s="2">
        <v>0</v>
      </c>
      <c r="D709" s="2">
        <v>0</v>
      </c>
      <c r="E709" s="2">
        <v>0</v>
      </c>
      <c r="F709" s="32" t="e">
        <f t="shared" si="60"/>
        <v>#DIV/0!</v>
      </c>
      <c r="G709" s="3" t="e">
        <f t="shared" si="59"/>
        <v>#VALUE!</v>
      </c>
      <c r="H709" s="3" t="e">
        <f t="shared" si="59"/>
        <v>#VALUE!</v>
      </c>
    </row>
    <row r="710" spans="1:8" x14ac:dyDescent="0.25">
      <c r="A710" s="28" t="str">
        <f>_xlfn.XLOOKUP(P!C692,'Banco de Dados'!$B$3:$B$274,'Banco de Dados'!$K$3:$K$274,"")</f>
        <v/>
      </c>
      <c r="B710" s="2">
        <v>0</v>
      </c>
      <c r="C710" s="2">
        <v>0</v>
      </c>
      <c r="D710" s="2">
        <v>0</v>
      </c>
      <c r="E710" s="2">
        <v>0</v>
      </c>
      <c r="F710" s="32" t="e">
        <f t="shared" si="60"/>
        <v>#DIV/0!</v>
      </c>
      <c r="G710" s="3" t="e">
        <f t="shared" si="59"/>
        <v>#VALUE!</v>
      </c>
      <c r="H710" s="3" t="e">
        <f t="shared" si="59"/>
        <v>#VALUE!</v>
      </c>
    </row>
    <row r="711" spans="1:8" x14ac:dyDescent="0.25">
      <c r="A711" s="28" t="str">
        <f>_xlfn.XLOOKUP(P!C693,'Banco de Dados'!$B$3:$B$274,'Banco de Dados'!$K$3:$K$274,"")</f>
        <v/>
      </c>
      <c r="B711" s="2">
        <v>0</v>
      </c>
      <c r="C711" s="2">
        <v>0</v>
      </c>
      <c r="D711" s="2">
        <v>0</v>
      </c>
      <c r="E711" s="2">
        <v>0</v>
      </c>
      <c r="F711" s="32" t="e">
        <f t="shared" si="60"/>
        <v>#DIV/0!</v>
      </c>
      <c r="G711" s="3" t="e">
        <f t="shared" si="59"/>
        <v>#VALUE!</v>
      </c>
      <c r="H711" s="3" t="e">
        <f t="shared" si="59"/>
        <v>#VALUE!</v>
      </c>
    </row>
    <row r="712" spans="1:8" x14ac:dyDescent="0.25">
      <c r="A712" s="28" t="str">
        <f>_xlfn.XLOOKUP(P!C694,'Banco de Dados'!$B$3:$B$274,'Banco de Dados'!$K$3:$K$274,"")</f>
        <v/>
      </c>
      <c r="B712" s="2">
        <v>0</v>
      </c>
      <c r="C712" s="2">
        <v>0</v>
      </c>
      <c r="D712" s="2">
        <v>0</v>
      </c>
      <c r="E712" s="2">
        <v>0</v>
      </c>
      <c r="F712" s="32" t="e">
        <f t="shared" si="60"/>
        <v>#DIV/0!</v>
      </c>
      <c r="G712" s="3" t="e">
        <f t="shared" si="59"/>
        <v>#VALUE!</v>
      </c>
      <c r="H712" s="3" t="e">
        <f t="shared" si="59"/>
        <v>#VALUE!</v>
      </c>
    </row>
    <row r="713" spans="1:8" x14ac:dyDescent="0.25">
      <c r="A713" s="28" t="str">
        <f>_xlfn.XLOOKUP(P!C695,'Banco de Dados'!$B$3:$B$274,'Banco de Dados'!$K$3:$K$274,"")</f>
        <v/>
      </c>
      <c r="B713" s="2">
        <v>0</v>
      </c>
      <c r="C713" s="2">
        <v>0</v>
      </c>
      <c r="D713" s="2">
        <v>0</v>
      </c>
      <c r="E713" s="2">
        <v>0</v>
      </c>
      <c r="F713" s="32" t="e">
        <f t="shared" si="60"/>
        <v>#DIV/0!</v>
      </c>
      <c r="G713" s="3" t="e">
        <f t="shared" si="59"/>
        <v>#VALUE!</v>
      </c>
      <c r="H713" s="3" t="e">
        <f t="shared" si="59"/>
        <v>#VALUE!</v>
      </c>
    </row>
    <row r="714" spans="1:8" x14ac:dyDescent="0.25">
      <c r="A714" s="28" t="str">
        <f>_xlfn.XLOOKUP(P!C696,'Banco de Dados'!$B$3:$B$274,'Banco de Dados'!$K$3:$K$274,"")</f>
        <v/>
      </c>
      <c r="B714" s="2">
        <v>0</v>
      </c>
      <c r="C714" s="2">
        <v>0</v>
      </c>
      <c r="D714" s="2">
        <v>0</v>
      </c>
      <c r="E714" s="2">
        <v>0</v>
      </c>
      <c r="F714" s="32" t="e">
        <f t="shared" si="60"/>
        <v>#DIV/0!</v>
      </c>
      <c r="G714" s="3" t="e">
        <f t="shared" si="59"/>
        <v>#VALUE!</v>
      </c>
      <c r="H714" s="3" t="e">
        <f t="shared" si="59"/>
        <v>#VALUE!</v>
      </c>
    </row>
    <row r="715" spans="1:8" x14ac:dyDescent="0.25">
      <c r="A715" s="28" t="str">
        <f>_xlfn.XLOOKUP(P!C697,'Banco de Dados'!$B$3:$B$274,'Banco de Dados'!$K$3:$K$274,"")</f>
        <v/>
      </c>
      <c r="B715" s="2">
        <v>0</v>
      </c>
      <c r="C715" s="2">
        <v>0</v>
      </c>
      <c r="D715" s="2">
        <v>0</v>
      </c>
      <c r="E715" s="2">
        <v>0</v>
      </c>
      <c r="F715" s="32" t="e">
        <f t="shared" si="60"/>
        <v>#DIV/0!</v>
      </c>
      <c r="G715" s="3" t="e">
        <f t="shared" si="59"/>
        <v>#VALUE!</v>
      </c>
      <c r="H715" s="3" t="e">
        <f t="shared" si="59"/>
        <v>#VALUE!</v>
      </c>
    </row>
    <row r="716" spans="1:8" x14ac:dyDescent="0.25">
      <c r="A716" s="28" t="str">
        <f>_xlfn.XLOOKUP(P!C698,'Banco de Dados'!$B$3:$B$274,'Banco de Dados'!$K$3:$K$274,"")</f>
        <v/>
      </c>
      <c r="B716" s="2">
        <v>0</v>
      </c>
      <c r="C716" s="2">
        <v>0</v>
      </c>
      <c r="D716" s="2">
        <v>0</v>
      </c>
      <c r="E716" s="2">
        <v>0</v>
      </c>
      <c r="F716" s="32" t="e">
        <f t="shared" si="60"/>
        <v>#DIV/0!</v>
      </c>
      <c r="G716" s="3" t="e">
        <f t="shared" si="59"/>
        <v>#VALUE!</v>
      </c>
      <c r="H716" s="3" t="e">
        <f t="shared" si="59"/>
        <v>#VALUE!</v>
      </c>
    </row>
    <row r="717" spans="1:8" x14ac:dyDescent="0.25">
      <c r="A717" s="28" t="str">
        <f>_xlfn.XLOOKUP(P!C699,'Banco de Dados'!$B$3:$B$274,'Banco de Dados'!$K$3:$K$274,"")</f>
        <v/>
      </c>
      <c r="B717" s="2">
        <v>0</v>
      </c>
      <c r="C717" s="2">
        <v>0</v>
      </c>
      <c r="D717" s="2">
        <v>0</v>
      </c>
      <c r="E717" s="2">
        <v>0</v>
      </c>
      <c r="F717" s="32" t="e">
        <f t="shared" si="60"/>
        <v>#DIV/0!</v>
      </c>
      <c r="G717" s="3" t="e">
        <f t="shared" si="59"/>
        <v>#VALUE!</v>
      </c>
      <c r="H717" s="3" t="e">
        <f t="shared" si="59"/>
        <v>#VALUE!</v>
      </c>
    </row>
    <row r="718" spans="1:8" x14ac:dyDescent="0.25">
      <c r="A718" s="28" t="str">
        <f>_xlfn.XLOOKUP(P!C700,'Banco de Dados'!$B$3:$B$274,'Banco de Dados'!$K$3:$K$274,"")</f>
        <v/>
      </c>
      <c r="B718" s="2">
        <v>0</v>
      </c>
      <c r="C718" s="2">
        <v>0</v>
      </c>
      <c r="D718" s="2">
        <v>0</v>
      </c>
      <c r="E718" s="2">
        <v>0</v>
      </c>
      <c r="F718" s="32" t="e">
        <f t="shared" si="60"/>
        <v>#DIV/0!</v>
      </c>
      <c r="G718" s="3" t="e">
        <f t="shared" si="59"/>
        <v>#VALUE!</v>
      </c>
      <c r="H718" s="3" t="e">
        <f t="shared" si="59"/>
        <v>#VALUE!</v>
      </c>
    </row>
    <row r="719" spans="1:8" x14ac:dyDescent="0.25">
      <c r="A719" s="28" t="str">
        <f>_xlfn.XLOOKUP(P!C701,'Banco de Dados'!$B$3:$B$274,'Banco de Dados'!$K$3:$K$274,"")</f>
        <v/>
      </c>
      <c r="B719" s="2">
        <v>0</v>
      </c>
      <c r="C719" s="2">
        <v>0</v>
      </c>
      <c r="D719" s="2">
        <v>0</v>
      </c>
      <c r="E719" s="2">
        <v>0</v>
      </c>
      <c r="F719" s="32" t="e">
        <f t="shared" si="60"/>
        <v>#DIV/0!</v>
      </c>
      <c r="G719" s="3" t="e">
        <f t="shared" si="59"/>
        <v>#VALUE!</v>
      </c>
      <c r="H719" s="3" t="e">
        <f t="shared" si="59"/>
        <v>#VALUE!</v>
      </c>
    </row>
    <row r="720" spans="1:8" x14ac:dyDescent="0.25">
      <c r="A720" s="28" t="str">
        <f>_xlfn.XLOOKUP(P!C702,'Banco de Dados'!$B$3:$B$274,'Banco de Dados'!$K$3:$K$274,"")</f>
        <v/>
      </c>
      <c r="B720" s="2">
        <v>0</v>
      </c>
      <c r="C720" s="2">
        <v>0</v>
      </c>
      <c r="D720" s="2">
        <v>0</v>
      </c>
      <c r="E720" s="2">
        <v>0</v>
      </c>
      <c r="F720" s="32" t="e">
        <f t="shared" si="60"/>
        <v>#DIV/0!</v>
      </c>
      <c r="G720" s="3" t="e">
        <f t="shared" si="59"/>
        <v>#VALUE!</v>
      </c>
      <c r="H720" s="3" t="e">
        <f t="shared" si="59"/>
        <v>#VALUE!</v>
      </c>
    </row>
    <row r="721" spans="1:8" x14ac:dyDescent="0.25">
      <c r="A721" s="28" t="str">
        <f>_xlfn.XLOOKUP(P!C703,'Banco de Dados'!$B$3:$B$274,'Banco de Dados'!$K$3:$K$274,"")</f>
        <v/>
      </c>
      <c r="B721" s="2">
        <v>0</v>
      </c>
      <c r="C721" s="2">
        <v>0</v>
      </c>
      <c r="D721" s="2">
        <v>0</v>
      </c>
      <c r="E721" s="2">
        <v>0</v>
      </c>
      <c r="F721" s="32" t="e">
        <f t="shared" si="60"/>
        <v>#DIV/0!</v>
      </c>
      <c r="G721" s="3" t="e">
        <f t="shared" si="59"/>
        <v>#VALUE!</v>
      </c>
      <c r="H721" s="3" t="e">
        <f t="shared" si="59"/>
        <v>#VALUE!</v>
      </c>
    </row>
    <row r="722" spans="1:8" x14ac:dyDescent="0.25">
      <c r="A722" s="28" t="str">
        <f>_xlfn.XLOOKUP(P!C704,'Banco de Dados'!$B$3:$B$274,'Banco de Dados'!$K$3:$K$274,"")</f>
        <v/>
      </c>
      <c r="B722" s="2">
        <v>0</v>
      </c>
      <c r="C722" s="2">
        <v>0</v>
      </c>
      <c r="D722" s="2">
        <v>0</v>
      </c>
      <c r="E722" s="2">
        <v>0</v>
      </c>
      <c r="F722" s="32" t="e">
        <f t="shared" si="60"/>
        <v>#DIV/0!</v>
      </c>
      <c r="G722" s="3" t="e">
        <f t="shared" si="59"/>
        <v>#VALUE!</v>
      </c>
      <c r="H722" s="3" t="e">
        <f t="shared" si="59"/>
        <v>#VALUE!</v>
      </c>
    </row>
    <row r="723" spans="1:8" x14ac:dyDescent="0.25">
      <c r="A723" s="28" t="str">
        <f>_xlfn.XLOOKUP(P!C705,'Banco de Dados'!$B$3:$B$274,'Banco de Dados'!$K$3:$K$274,"")</f>
        <v/>
      </c>
      <c r="B723" s="2">
        <v>0</v>
      </c>
      <c r="C723" s="2">
        <v>0</v>
      </c>
      <c r="D723" s="2">
        <v>0</v>
      </c>
      <c r="E723" s="2">
        <v>0</v>
      </c>
      <c r="F723" s="32" t="e">
        <f t="shared" si="60"/>
        <v>#DIV/0!</v>
      </c>
      <c r="G723" s="3" t="e">
        <f t="shared" si="59"/>
        <v>#VALUE!</v>
      </c>
      <c r="H723" s="3" t="e">
        <f t="shared" si="59"/>
        <v>#VALUE!</v>
      </c>
    </row>
    <row r="724" spans="1:8" x14ac:dyDescent="0.25">
      <c r="A724" s="28" t="str">
        <f>_xlfn.XLOOKUP(P!C706,'Banco de Dados'!$B$3:$B$274,'Banco de Dados'!$K$3:$K$274,"")</f>
        <v/>
      </c>
      <c r="B724" s="2">
        <v>0</v>
      </c>
      <c r="C724" s="2">
        <v>0</v>
      </c>
      <c r="D724" s="2">
        <v>0</v>
      </c>
      <c r="E724" s="2">
        <v>0</v>
      </c>
      <c r="F724" s="32" t="e">
        <f t="shared" si="60"/>
        <v>#DIV/0!</v>
      </c>
      <c r="G724" s="3" t="e">
        <f t="shared" si="59"/>
        <v>#VALUE!</v>
      </c>
      <c r="H724" s="3" t="e">
        <f t="shared" si="59"/>
        <v>#VALUE!</v>
      </c>
    </row>
    <row r="725" spans="1:8" x14ac:dyDescent="0.25">
      <c r="A725" s="28" t="str">
        <f>_xlfn.XLOOKUP(P!C707,'Banco de Dados'!$B$3:$B$274,'Banco de Dados'!$K$3:$K$274,"")</f>
        <v/>
      </c>
      <c r="B725" s="2">
        <v>0</v>
      </c>
      <c r="C725" s="2">
        <v>0</v>
      </c>
      <c r="D725" s="2">
        <v>0</v>
      </c>
      <c r="E725" s="2">
        <v>0</v>
      </c>
      <c r="F725" s="32" t="e">
        <f t="shared" si="60"/>
        <v>#DIV/0!</v>
      </c>
      <c r="G725" s="3" t="e">
        <f t="shared" si="59"/>
        <v>#VALUE!</v>
      </c>
      <c r="H725" s="3" t="e">
        <f t="shared" si="59"/>
        <v>#VALUE!</v>
      </c>
    </row>
    <row r="726" spans="1:8" x14ac:dyDescent="0.25">
      <c r="A726" s="28" t="str">
        <f>_xlfn.XLOOKUP(P!C708,'Banco de Dados'!$B$3:$B$274,'Banco de Dados'!$K$3:$K$274,"")</f>
        <v/>
      </c>
      <c r="B726" s="2">
        <v>0</v>
      </c>
      <c r="C726" s="2">
        <v>0</v>
      </c>
      <c r="D726" s="2">
        <v>0</v>
      </c>
      <c r="E726" s="17">
        <v>0</v>
      </c>
      <c r="F726" s="32" t="e">
        <f t="shared" si="60"/>
        <v>#DIV/0!</v>
      </c>
      <c r="G726" s="3" t="e">
        <f t="shared" si="59"/>
        <v>#VALUE!</v>
      </c>
      <c r="H726" s="3" t="e">
        <f t="shared" si="59"/>
        <v>#VALUE!</v>
      </c>
    </row>
    <row r="727" spans="1:8" x14ac:dyDescent="0.25">
      <c r="A727" s="28" t="str">
        <f>_xlfn.XLOOKUP(P!C709,'Banco de Dados'!$B$3:$B$274,'Banco de Dados'!$K$3:$K$274,"")</f>
        <v/>
      </c>
      <c r="B727" s="2">
        <v>0</v>
      </c>
      <c r="C727" s="2">
        <v>0</v>
      </c>
      <c r="D727" s="2">
        <v>0</v>
      </c>
      <c r="E727" s="2">
        <v>0</v>
      </c>
      <c r="F727" s="32" t="e">
        <f t="shared" si="60"/>
        <v>#DIV/0!</v>
      </c>
      <c r="G727" s="3" t="e">
        <f t="shared" si="59"/>
        <v>#VALUE!</v>
      </c>
      <c r="H727" s="3" t="e">
        <f t="shared" si="59"/>
        <v>#VALUE!</v>
      </c>
    </row>
    <row r="728" spans="1:8" x14ac:dyDescent="0.25">
      <c r="A728" s="28" t="str">
        <f>_xlfn.XLOOKUP(P!C710,'Banco de Dados'!$B$3:$B$274,'Banco de Dados'!$K$3:$K$274,"")</f>
        <v/>
      </c>
      <c r="B728" s="2">
        <v>0</v>
      </c>
      <c r="C728" s="2">
        <v>0</v>
      </c>
      <c r="D728" s="2">
        <v>0</v>
      </c>
      <c r="E728" s="2">
        <v>0</v>
      </c>
      <c r="F728" s="32" t="e">
        <f t="shared" si="60"/>
        <v>#DIV/0!</v>
      </c>
      <c r="G728" s="3" t="e">
        <f t="shared" si="59"/>
        <v>#VALUE!</v>
      </c>
      <c r="H728" s="3" t="e">
        <f t="shared" si="59"/>
        <v>#VALUE!</v>
      </c>
    </row>
    <row r="729" spans="1:8" x14ac:dyDescent="0.25">
      <c r="A729" s="28" t="str">
        <f>_xlfn.XLOOKUP(P!C711,'Banco de Dados'!$B$3:$B$274,'Banco de Dados'!$K$3:$K$274,"")</f>
        <v/>
      </c>
      <c r="B729" s="2">
        <v>0</v>
      </c>
      <c r="C729" s="2">
        <v>0</v>
      </c>
      <c r="D729" s="2">
        <v>0</v>
      </c>
      <c r="E729" s="2">
        <v>0</v>
      </c>
      <c r="F729" s="32" t="e">
        <f t="shared" si="60"/>
        <v>#DIV/0!</v>
      </c>
      <c r="G729" s="3" t="e">
        <f t="shared" si="59"/>
        <v>#VALUE!</v>
      </c>
      <c r="H729" s="3" t="e">
        <f t="shared" si="59"/>
        <v>#VALUE!</v>
      </c>
    </row>
    <row r="730" spans="1:8" x14ac:dyDescent="0.25">
      <c r="A730" s="28" t="str">
        <f>_xlfn.XLOOKUP(P!C712,'Banco de Dados'!$B$3:$B$274,'Banco de Dados'!$K$3:$K$274,"")</f>
        <v/>
      </c>
      <c r="B730" s="2">
        <v>0</v>
      </c>
      <c r="C730" s="2">
        <v>0</v>
      </c>
      <c r="D730" s="2">
        <v>0</v>
      </c>
      <c r="E730" s="2">
        <v>0</v>
      </c>
      <c r="F730" s="32" t="e">
        <f t="shared" si="60"/>
        <v>#DIV/0!</v>
      </c>
      <c r="G730" s="3" t="e">
        <f t="shared" si="59"/>
        <v>#VALUE!</v>
      </c>
      <c r="H730" s="3" t="e">
        <f t="shared" si="59"/>
        <v>#VALUE!</v>
      </c>
    </row>
    <row r="731" spans="1:8" x14ac:dyDescent="0.25">
      <c r="A731" s="28" t="str">
        <f>_xlfn.XLOOKUP(P!C713,'Banco de Dados'!$B$3:$B$274,'Banco de Dados'!$K$3:$K$274,"")</f>
        <v/>
      </c>
      <c r="B731" s="2">
        <v>0</v>
      </c>
      <c r="C731" s="2">
        <v>0</v>
      </c>
      <c r="D731" s="2">
        <v>0</v>
      </c>
      <c r="E731" s="2">
        <v>0</v>
      </c>
      <c r="F731" s="32" t="e">
        <f t="shared" si="60"/>
        <v>#DIV/0!</v>
      </c>
      <c r="G731" s="3" t="e">
        <f t="shared" si="59"/>
        <v>#VALUE!</v>
      </c>
      <c r="H731" s="3" t="e">
        <f t="shared" si="59"/>
        <v>#VALUE!</v>
      </c>
    </row>
    <row r="732" spans="1:8" x14ac:dyDescent="0.25">
      <c r="A732" s="28" t="str">
        <f>_xlfn.XLOOKUP(P!C714,'Banco de Dados'!$B$3:$B$274,'Banco de Dados'!$K$3:$K$274,"")</f>
        <v/>
      </c>
      <c r="B732" s="2">
        <v>0</v>
      </c>
      <c r="C732" s="2">
        <v>0</v>
      </c>
      <c r="D732" s="2">
        <v>0</v>
      </c>
      <c r="E732" s="2">
        <v>0</v>
      </c>
      <c r="F732" s="32" t="e">
        <f t="shared" si="60"/>
        <v>#DIV/0!</v>
      </c>
      <c r="G732" s="3" t="e">
        <f t="shared" si="59"/>
        <v>#VALUE!</v>
      </c>
      <c r="H732" s="3" t="e">
        <f t="shared" si="59"/>
        <v>#VALUE!</v>
      </c>
    </row>
    <row r="733" spans="1:8" x14ac:dyDescent="0.25">
      <c r="A733" s="28" t="str">
        <f>_xlfn.XLOOKUP(P!C715,'Banco de Dados'!$B$3:$B$274,'Banco de Dados'!$K$3:$K$274,"")</f>
        <v/>
      </c>
      <c r="B733" s="2">
        <v>0</v>
      </c>
      <c r="C733" s="2">
        <v>0</v>
      </c>
      <c r="D733" s="2">
        <v>0</v>
      </c>
      <c r="E733" s="2">
        <v>0</v>
      </c>
      <c r="F733" s="32" t="e">
        <f t="shared" si="60"/>
        <v>#DIV/0!</v>
      </c>
      <c r="G733" s="3" t="e">
        <f t="shared" si="59"/>
        <v>#VALUE!</v>
      </c>
      <c r="H733" s="3" t="e">
        <f t="shared" si="59"/>
        <v>#VALUE!</v>
      </c>
    </row>
    <row r="734" spans="1:8" x14ac:dyDescent="0.25">
      <c r="A734" s="28" t="str">
        <f>_xlfn.XLOOKUP(P!C716,'Banco de Dados'!$B$3:$B$274,'Banco de Dados'!$K$3:$K$274,"")</f>
        <v/>
      </c>
      <c r="B734" s="2">
        <v>0</v>
      </c>
      <c r="C734" s="2">
        <v>0</v>
      </c>
      <c r="D734" s="2">
        <v>0</v>
      </c>
      <c r="E734" s="2">
        <v>0</v>
      </c>
      <c r="F734" s="32" t="e">
        <f t="shared" si="60"/>
        <v>#DIV/0!</v>
      </c>
      <c r="G734" s="3" t="e">
        <f t="shared" ref="G734:H736" si="61">D734*$E$704</f>
        <v>#VALUE!</v>
      </c>
      <c r="H734" s="3" t="e">
        <f t="shared" si="61"/>
        <v>#VALUE!</v>
      </c>
    </row>
    <row r="735" spans="1:8" x14ac:dyDescent="0.25">
      <c r="A735" s="28" t="str">
        <f>_xlfn.XLOOKUP(P!C717,'Banco de Dados'!$B$3:$B$274,'Banco de Dados'!$K$3:$K$274,"")</f>
        <v/>
      </c>
      <c r="B735" s="2">
        <v>0</v>
      </c>
      <c r="C735" s="2">
        <v>0</v>
      </c>
      <c r="D735" s="2">
        <v>0</v>
      </c>
      <c r="E735" s="2">
        <v>0</v>
      </c>
      <c r="F735" s="32" t="e">
        <f t="shared" si="60"/>
        <v>#DIV/0!</v>
      </c>
      <c r="G735" s="3" t="e">
        <f t="shared" si="61"/>
        <v>#VALUE!</v>
      </c>
      <c r="H735" s="3" t="e">
        <f t="shared" si="61"/>
        <v>#VALUE!</v>
      </c>
    </row>
    <row r="736" spans="1:8" x14ac:dyDescent="0.25">
      <c r="A736" s="28" t="str">
        <f>_xlfn.XLOOKUP(P!C718,'Banco de Dados'!$B$3:$B$274,'Banco de Dados'!$K$3:$K$274,"")</f>
        <v/>
      </c>
      <c r="B736" s="2">
        <v>0</v>
      </c>
      <c r="C736" s="2">
        <v>0</v>
      </c>
      <c r="D736" s="2">
        <v>0</v>
      </c>
      <c r="E736" s="2">
        <v>0</v>
      </c>
      <c r="F736" s="32" t="e">
        <f t="shared" si="60"/>
        <v>#DIV/0!</v>
      </c>
      <c r="G736" s="3" t="e">
        <f t="shared" si="61"/>
        <v>#VALUE!</v>
      </c>
      <c r="H736" s="3" t="e">
        <f t="shared" si="61"/>
        <v>#VALUE!</v>
      </c>
    </row>
    <row r="737" spans="1:8" x14ac:dyDescent="0.25">
      <c r="A737" s="21"/>
      <c r="B737" s="21"/>
      <c r="C737" s="21"/>
      <c r="D737" s="21"/>
      <c r="E737" s="21"/>
      <c r="F737" s="77"/>
      <c r="G737" s="21"/>
      <c r="H737" s="21"/>
    </row>
    <row r="738" spans="1:8" ht="15.75" x14ac:dyDescent="0.25">
      <c r="A738" s="36">
        <f>'Nome das Amostras'!A25</f>
        <v>0</v>
      </c>
      <c r="B738" s="164" t="e">
        <f>VLOOKUP(A738,'Nome das Amostras'!$A$3:$D$28,2,FALSE)</f>
        <v>#N/A</v>
      </c>
      <c r="C738" s="164"/>
      <c r="D738" s="51" t="s">
        <v>65</v>
      </c>
      <c r="E738" s="52" t="e">
        <f>'Banco de Dados'!$O$13/'Banco de Dados'!FF13</f>
        <v>#VALUE!</v>
      </c>
      <c r="F738" s="223" t="s">
        <v>309</v>
      </c>
      <c r="G738" s="223"/>
      <c r="H738" s="51" t="e" cm="1">
        <f t="array" ref="H738">(_xlfn.XLOOKUP('Banco de Dados'!$B$99,_xlfn.ANCHORARRAY(C740),D740:D770," "))/(_xlfn.XLOOKUP('Banco de Dados'!$B$97,_xlfn.ANCHORARRAY(C740),D740:D770))</f>
        <v>#REF!</v>
      </c>
    </row>
    <row r="739" spans="1:8" x14ac:dyDescent="0.25">
      <c r="A739" s="107" t="s">
        <v>1</v>
      </c>
      <c r="B739" s="107" t="s">
        <v>0</v>
      </c>
      <c r="C739" s="107" t="s">
        <v>212</v>
      </c>
      <c r="D739" s="107" t="s">
        <v>209</v>
      </c>
      <c r="E739" s="107" t="s">
        <v>213</v>
      </c>
      <c r="F739" s="76" t="s">
        <v>219</v>
      </c>
      <c r="G739" s="54" t="s">
        <v>140</v>
      </c>
      <c r="H739" s="54" t="s">
        <v>66</v>
      </c>
    </row>
    <row r="740" spans="1:8" x14ac:dyDescent="0.25">
      <c r="A740" s="28" t="str">
        <f>_xlfn.XLOOKUP(P!C722,'Banco de Dados'!$B$3:$B$274,'Banco de Dados'!$K$3:$K$274,"")</f>
        <v/>
      </c>
      <c r="B740" s="2" cm="1">
        <f t="array" ref="B740:E770">Dados!FB5:FE35</f>
        <v>0</v>
      </c>
      <c r="C740" s="2">
        <v>0</v>
      </c>
      <c r="D740" s="2">
        <v>0</v>
      </c>
      <c r="E740" s="2">
        <v>0</v>
      </c>
      <c r="F740" s="32" t="e">
        <f>(E740*100)/D740</f>
        <v>#DIV/0!</v>
      </c>
      <c r="G740" s="3" t="e">
        <f t="shared" ref="G740:H767" si="62">D740*$E$738</f>
        <v>#VALUE!</v>
      </c>
      <c r="H740" s="3" t="e">
        <f t="shared" si="62"/>
        <v>#VALUE!</v>
      </c>
    </row>
    <row r="741" spans="1:8" x14ac:dyDescent="0.25">
      <c r="A741" s="28" t="str">
        <f>_xlfn.XLOOKUP(P!C723,'Banco de Dados'!$B$3:$B$274,'Banco de Dados'!$K$3:$K$274,"")</f>
        <v/>
      </c>
      <c r="B741" s="2">
        <v>0</v>
      </c>
      <c r="C741" s="2">
        <v>0</v>
      </c>
      <c r="D741" s="2">
        <v>0</v>
      </c>
      <c r="E741" s="2">
        <v>0</v>
      </c>
      <c r="F741" s="32" t="e">
        <f t="shared" ref="F741:F770" si="63">(E741*100)/D741</f>
        <v>#DIV/0!</v>
      </c>
      <c r="G741" s="3" t="e">
        <f t="shared" si="62"/>
        <v>#VALUE!</v>
      </c>
      <c r="H741" s="3" t="e">
        <f t="shared" si="62"/>
        <v>#VALUE!</v>
      </c>
    </row>
    <row r="742" spans="1:8" x14ac:dyDescent="0.25">
      <c r="A742" s="28" t="str">
        <f>_xlfn.XLOOKUP(P!C724,'Banco de Dados'!$B$3:$B$274,'Banco de Dados'!$K$3:$K$274,"")</f>
        <v/>
      </c>
      <c r="B742" s="2">
        <v>0</v>
      </c>
      <c r="C742" s="2">
        <v>0</v>
      </c>
      <c r="D742" s="2">
        <v>0</v>
      </c>
      <c r="E742" s="2">
        <v>0</v>
      </c>
      <c r="F742" s="32" t="e">
        <f t="shared" si="63"/>
        <v>#DIV/0!</v>
      </c>
      <c r="G742" s="3" t="e">
        <f t="shared" si="62"/>
        <v>#VALUE!</v>
      </c>
      <c r="H742" s="3" t="e">
        <f t="shared" si="62"/>
        <v>#VALUE!</v>
      </c>
    </row>
    <row r="743" spans="1:8" x14ac:dyDescent="0.25">
      <c r="A743" s="28" t="str">
        <f>_xlfn.XLOOKUP(P!C725,'Banco de Dados'!$B$3:$B$274,'Banco de Dados'!$K$3:$K$274,"")</f>
        <v/>
      </c>
      <c r="B743" s="2">
        <v>0</v>
      </c>
      <c r="C743" s="2">
        <v>0</v>
      </c>
      <c r="D743" s="2">
        <v>0</v>
      </c>
      <c r="E743" s="2">
        <v>0</v>
      </c>
      <c r="F743" s="32" t="e">
        <f t="shared" si="63"/>
        <v>#DIV/0!</v>
      </c>
      <c r="G743" s="3" t="e">
        <f t="shared" si="62"/>
        <v>#VALUE!</v>
      </c>
      <c r="H743" s="3" t="e">
        <f t="shared" si="62"/>
        <v>#VALUE!</v>
      </c>
    </row>
    <row r="744" spans="1:8" x14ac:dyDescent="0.25">
      <c r="A744" s="28" t="str">
        <f>_xlfn.XLOOKUP(P!C726,'Banco de Dados'!$B$3:$B$274,'Banco de Dados'!$K$3:$K$274,"")</f>
        <v/>
      </c>
      <c r="B744" s="2">
        <v>0</v>
      </c>
      <c r="C744" s="2">
        <v>0</v>
      </c>
      <c r="D744" s="2">
        <v>0</v>
      </c>
      <c r="E744" s="2">
        <v>0</v>
      </c>
      <c r="F744" s="32" t="e">
        <f t="shared" si="63"/>
        <v>#DIV/0!</v>
      </c>
      <c r="G744" s="3" t="e">
        <f t="shared" si="62"/>
        <v>#VALUE!</v>
      </c>
      <c r="H744" s="3" t="e">
        <f t="shared" si="62"/>
        <v>#VALUE!</v>
      </c>
    </row>
    <row r="745" spans="1:8" x14ac:dyDescent="0.25">
      <c r="A745" s="28" t="str">
        <f>_xlfn.XLOOKUP(P!C727,'Banco de Dados'!$B$3:$B$274,'Banco de Dados'!$K$3:$K$274,"")</f>
        <v/>
      </c>
      <c r="B745" s="2">
        <v>0</v>
      </c>
      <c r="C745" s="2">
        <v>0</v>
      </c>
      <c r="D745" s="2">
        <v>0</v>
      </c>
      <c r="E745" s="2">
        <v>0</v>
      </c>
      <c r="F745" s="32" t="e">
        <f t="shared" si="63"/>
        <v>#DIV/0!</v>
      </c>
      <c r="G745" s="3" t="e">
        <f t="shared" si="62"/>
        <v>#VALUE!</v>
      </c>
      <c r="H745" s="3" t="e">
        <f t="shared" si="62"/>
        <v>#VALUE!</v>
      </c>
    </row>
    <row r="746" spans="1:8" x14ac:dyDescent="0.25">
      <c r="A746" s="28" t="str">
        <f>_xlfn.XLOOKUP(P!C728,'Banco de Dados'!$B$3:$B$274,'Banco de Dados'!$K$3:$K$274,"")</f>
        <v/>
      </c>
      <c r="B746" s="2">
        <v>0</v>
      </c>
      <c r="C746" s="2">
        <v>0</v>
      </c>
      <c r="D746" s="2">
        <v>0</v>
      </c>
      <c r="E746" s="2">
        <v>0</v>
      </c>
      <c r="F746" s="32" t="e">
        <f t="shared" si="63"/>
        <v>#DIV/0!</v>
      </c>
      <c r="G746" s="3" t="e">
        <f t="shared" si="62"/>
        <v>#VALUE!</v>
      </c>
      <c r="H746" s="3" t="e">
        <f t="shared" si="62"/>
        <v>#VALUE!</v>
      </c>
    </row>
    <row r="747" spans="1:8" x14ac:dyDescent="0.25">
      <c r="A747" s="28" t="str">
        <f>_xlfn.XLOOKUP(P!C729,'Banco de Dados'!$B$3:$B$274,'Banco de Dados'!$K$3:$K$274,"")</f>
        <v/>
      </c>
      <c r="B747" s="2">
        <v>0</v>
      </c>
      <c r="C747" s="2">
        <v>0</v>
      </c>
      <c r="D747" s="2">
        <v>0</v>
      </c>
      <c r="E747" s="2">
        <v>0</v>
      </c>
      <c r="F747" s="32" t="e">
        <f t="shared" si="63"/>
        <v>#DIV/0!</v>
      </c>
      <c r="G747" s="3" t="e">
        <f t="shared" si="62"/>
        <v>#VALUE!</v>
      </c>
      <c r="H747" s="3" t="e">
        <f t="shared" si="62"/>
        <v>#VALUE!</v>
      </c>
    </row>
    <row r="748" spans="1:8" x14ac:dyDescent="0.25">
      <c r="A748" s="28" t="str">
        <f>_xlfn.XLOOKUP(P!C730,'Banco de Dados'!$B$3:$B$274,'Banco de Dados'!$K$3:$K$274,"")</f>
        <v/>
      </c>
      <c r="B748" s="2">
        <v>0</v>
      </c>
      <c r="C748" s="2">
        <v>0</v>
      </c>
      <c r="D748" s="2">
        <v>0</v>
      </c>
      <c r="E748" s="2">
        <v>0</v>
      </c>
      <c r="F748" s="32" t="e">
        <f t="shared" si="63"/>
        <v>#DIV/0!</v>
      </c>
      <c r="G748" s="3" t="e">
        <f t="shared" si="62"/>
        <v>#VALUE!</v>
      </c>
      <c r="H748" s="3" t="e">
        <f t="shared" si="62"/>
        <v>#VALUE!</v>
      </c>
    </row>
    <row r="749" spans="1:8" x14ac:dyDescent="0.25">
      <c r="A749" s="28" t="str">
        <f>_xlfn.XLOOKUP(P!C731,'Banco de Dados'!$B$3:$B$274,'Banco de Dados'!$K$3:$K$274,"")</f>
        <v/>
      </c>
      <c r="B749" s="2">
        <v>0</v>
      </c>
      <c r="C749" s="2">
        <v>0</v>
      </c>
      <c r="D749" s="2">
        <v>0</v>
      </c>
      <c r="E749" s="2">
        <v>0</v>
      </c>
      <c r="F749" s="32" t="e">
        <f t="shared" si="63"/>
        <v>#DIV/0!</v>
      </c>
      <c r="G749" s="3" t="e">
        <f t="shared" si="62"/>
        <v>#VALUE!</v>
      </c>
      <c r="H749" s="3" t="e">
        <f t="shared" si="62"/>
        <v>#VALUE!</v>
      </c>
    </row>
    <row r="750" spans="1:8" x14ac:dyDescent="0.25">
      <c r="A750" s="28" t="str">
        <f>_xlfn.XLOOKUP(P!C732,'Banco de Dados'!$B$3:$B$274,'Banco de Dados'!$K$3:$K$274,"")</f>
        <v/>
      </c>
      <c r="B750" s="2">
        <v>0</v>
      </c>
      <c r="C750" s="2">
        <v>0</v>
      </c>
      <c r="D750" s="2">
        <v>0</v>
      </c>
      <c r="E750" s="2">
        <v>0</v>
      </c>
      <c r="F750" s="32" t="e">
        <f t="shared" si="63"/>
        <v>#DIV/0!</v>
      </c>
      <c r="G750" s="3" t="e">
        <f t="shared" si="62"/>
        <v>#VALUE!</v>
      </c>
      <c r="H750" s="3" t="e">
        <f t="shared" si="62"/>
        <v>#VALUE!</v>
      </c>
    </row>
    <row r="751" spans="1:8" x14ac:dyDescent="0.25">
      <c r="A751" s="28" t="str">
        <f>_xlfn.XLOOKUP(P!C733,'Banco de Dados'!$B$3:$B$274,'Banco de Dados'!$K$3:$K$274,"")</f>
        <v/>
      </c>
      <c r="B751" s="2">
        <v>0</v>
      </c>
      <c r="C751" s="2">
        <v>0</v>
      </c>
      <c r="D751" s="2">
        <v>0</v>
      </c>
      <c r="E751" s="2">
        <v>0</v>
      </c>
      <c r="F751" s="32" t="e">
        <f t="shared" si="63"/>
        <v>#DIV/0!</v>
      </c>
      <c r="G751" s="3" t="e">
        <f t="shared" si="62"/>
        <v>#VALUE!</v>
      </c>
      <c r="H751" s="3" t="e">
        <f t="shared" si="62"/>
        <v>#VALUE!</v>
      </c>
    </row>
    <row r="752" spans="1:8" x14ac:dyDescent="0.25">
      <c r="A752" s="28" t="str">
        <f>_xlfn.XLOOKUP(P!C734,'Banco de Dados'!$B$3:$B$274,'Banco de Dados'!$K$3:$K$274,"")</f>
        <v/>
      </c>
      <c r="B752" s="2">
        <v>0</v>
      </c>
      <c r="C752" s="2">
        <v>0</v>
      </c>
      <c r="D752" s="2">
        <v>0</v>
      </c>
      <c r="E752" s="2">
        <v>0</v>
      </c>
      <c r="F752" s="32" t="e">
        <f t="shared" si="63"/>
        <v>#DIV/0!</v>
      </c>
      <c r="G752" s="3" t="e">
        <f t="shared" si="62"/>
        <v>#VALUE!</v>
      </c>
      <c r="H752" s="3" t="e">
        <f t="shared" si="62"/>
        <v>#VALUE!</v>
      </c>
    </row>
    <row r="753" spans="1:8" x14ac:dyDescent="0.25">
      <c r="A753" s="28" t="str">
        <f>_xlfn.XLOOKUP(P!C735,'Banco de Dados'!$B$3:$B$274,'Banco de Dados'!$K$3:$K$274,"")</f>
        <v/>
      </c>
      <c r="B753" s="2">
        <v>0</v>
      </c>
      <c r="C753" s="2">
        <v>0</v>
      </c>
      <c r="D753" s="2">
        <v>0</v>
      </c>
      <c r="E753" s="2">
        <v>0</v>
      </c>
      <c r="F753" s="32" t="e">
        <f t="shared" si="63"/>
        <v>#DIV/0!</v>
      </c>
      <c r="G753" s="3" t="e">
        <f t="shared" si="62"/>
        <v>#VALUE!</v>
      </c>
      <c r="H753" s="3" t="e">
        <f t="shared" si="62"/>
        <v>#VALUE!</v>
      </c>
    </row>
    <row r="754" spans="1:8" x14ac:dyDescent="0.25">
      <c r="A754" s="28" t="str">
        <f>_xlfn.XLOOKUP(P!C736,'Banco de Dados'!$B$3:$B$274,'Banco de Dados'!$K$3:$K$274,"")</f>
        <v/>
      </c>
      <c r="B754" s="2">
        <v>0</v>
      </c>
      <c r="C754" s="2">
        <v>0</v>
      </c>
      <c r="D754" s="2">
        <v>0</v>
      </c>
      <c r="E754" s="2">
        <v>0</v>
      </c>
      <c r="F754" s="32" t="e">
        <f t="shared" si="63"/>
        <v>#DIV/0!</v>
      </c>
      <c r="G754" s="3" t="e">
        <f t="shared" si="62"/>
        <v>#VALUE!</v>
      </c>
      <c r="H754" s="3" t="e">
        <f t="shared" si="62"/>
        <v>#VALUE!</v>
      </c>
    </row>
    <row r="755" spans="1:8" x14ac:dyDescent="0.25">
      <c r="A755" s="28" t="str">
        <f>_xlfn.XLOOKUP(P!C737,'Banco de Dados'!$B$3:$B$274,'Banco de Dados'!$K$3:$K$274,"")</f>
        <v/>
      </c>
      <c r="B755" s="2">
        <v>0</v>
      </c>
      <c r="C755" s="2">
        <v>0</v>
      </c>
      <c r="D755" s="2">
        <v>0</v>
      </c>
      <c r="E755" s="2">
        <v>0</v>
      </c>
      <c r="F755" s="32" t="e">
        <f t="shared" si="63"/>
        <v>#DIV/0!</v>
      </c>
      <c r="G755" s="3" t="e">
        <f t="shared" si="62"/>
        <v>#VALUE!</v>
      </c>
      <c r="H755" s="3" t="e">
        <f t="shared" si="62"/>
        <v>#VALUE!</v>
      </c>
    </row>
    <row r="756" spans="1:8" x14ac:dyDescent="0.25">
      <c r="A756" s="28" t="str">
        <f>_xlfn.XLOOKUP(P!C738,'Banco de Dados'!$B$3:$B$274,'Banco de Dados'!$K$3:$K$274,"")</f>
        <v/>
      </c>
      <c r="B756" s="2">
        <v>0</v>
      </c>
      <c r="C756" s="2">
        <v>0</v>
      </c>
      <c r="D756" s="2">
        <v>0</v>
      </c>
      <c r="E756" s="2">
        <v>0</v>
      </c>
      <c r="F756" s="32" t="e">
        <f t="shared" si="63"/>
        <v>#DIV/0!</v>
      </c>
      <c r="G756" s="3" t="e">
        <f t="shared" si="62"/>
        <v>#VALUE!</v>
      </c>
      <c r="H756" s="3" t="e">
        <f t="shared" si="62"/>
        <v>#VALUE!</v>
      </c>
    </row>
    <row r="757" spans="1:8" x14ac:dyDescent="0.25">
      <c r="A757" s="28" t="str">
        <f>_xlfn.XLOOKUP(P!C739,'Banco de Dados'!$B$3:$B$274,'Banco de Dados'!$K$3:$K$274,"")</f>
        <v/>
      </c>
      <c r="B757" s="2">
        <v>0</v>
      </c>
      <c r="C757" s="2">
        <v>0</v>
      </c>
      <c r="D757" s="2">
        <v>0</v>
      </c>
      <c r="E757" s="2">
        <v>0</v>
      </c>
      <c r="F757" s="32" t="e">
        <f t="shared" si="63"/>
        <v>#DIV/0!</v>
      </c>
      <c r="G757" s="3" t="e">
        <f t="shared" si="62"/>
        <v>#VALUE!</v>
      </c>
      <c r="H757" s="3" t="e">
        <f t="shared" si="62"/>
        <v>#VALUE!</v>
      </c>
    </row>
    <row r="758" spans="1:8" x14ac:dyDescent="0.25">
      <c r="A758" s="28" t="str">
        <f>_xlfn.XLOOKUP(P!C740,'Banco de Dados'!$B$3:$B$274,'Banco de Dados'!$K$3:$K$274,"")</f>
        <v/>
      </c>
      <c r="B758" s="2">
        <v>0</v>
      </c>
      <c r="C758" s="2">
        <v>0</v>
      </c>
      <c r="D758" s="2">
        <v>0</v>
      </c>
      <c r="E758" s="2">
        <v>0</v>
      </c>
      <c r="F758" s="32" t="e">
        <f t="shared" si="63"/>
        <v>#DIV/0!</v>
      </c>
      <c r="G758" s="3" t="e">
        <f t="shared" si="62"/>
        <v>#VALUE!</v>
      </c>
      <c r="H758" s="3" t="e">
        <f t="shared" si="62"/>
        <v>#VALUE!</v>
      </c>
    </row>
    <row r="759" spans="1:8" x14ac:dyDescent="0.25">
      <c r="A759" s="28" t="str">
        <f>_xlfn.XLOOKUP(P!C741,'Banco de Dados'!$B$3:$B$274,'Banco de Dados'!$K$3:$K$274,"")</f>
        <v/>
      </c>
      <c r="B759" s="2">
        <v>0</v>
      </c>
      <c r="C759" s="2">
        <v>0</v>
      </c>
      <c r="D759" s="2">
        <v>0</v>
      </c>
      <c r="E759" s="2">
        <v>0</v>
      </c>
      <c r="F759" s="32" t="e">
        <f t="shared" si="63"/>
        <v>#DIV/0!</v>
      </c>
      <c r="G759" s="3" t="e">
        <f t="shared" si="62"/>
        <v>#VALUE!</v>
      </c>
      <c r="H759" s="3" t="e">
        <f t="shared" si="62"/>
        <v>#VALUE!</v>
      </c>
    </row>
    <row r="760" spans="1:8" x14ac:dyDescent="0.25">
      <c r="A760" s="28" t="str">
        <f>_xlfn.XLOOKUP(P!C742,'Banco de Dados'!$B$3:$B$274,'Banco de Dados'!$K$3:$K$274,"")</f>
        <v/>
      </c>
      <c r="B760" s="2">
        <v>0</v>
      </c>
      <c r="C760" s="2">
        <v>0</v>
      </c>
      <c r="D760" s="2">
        <v>0</v>
      </c>
      <c r="E760" s="17">
        <v>0</v>
      </c>
      <c r="F760" s="32" t="e">
        <f t="shared" si="63"/>
        <v>#DIV/0!</v>
      </c>
      <c r="G760" s="3" t="e">
        <f t="shared" si="62"/>
        <v>#VALUE!</v>
      </c>
      <c r="H760" s="3" t="e">
        <f t="shared" si="62"/>
        <v>#VALUE!</v>
      </c>
    </row>
    <row r="761" spans="1:8" x14ac:dyDescent="0.25">
      <c r="A761" s="28" t="str">
        <f>_xlfn.XLOOKUP(P!C743,'Banco de Dados'!$B$3:$B$274,'Banco de Dados'!$K$3:$K$274,"")</f>
        <v/>
      </c>
      <c r="B761" s="2">
        <v>0</v>
      </c>
      <c r="C761" s="2">
        <v>0</v>
      </c>
      <c r="D761" s="2">
        <v>0</v>
      </c>
      <c r="E761" s="2">
        <v>0</v>
      </c>
      <c r="F761" s="32" t="e">
        <f t="shared" si="63"/>
        <v>#DIV/0!</v>
      </c>
      <c r="G761" s="3" t="e">
        <f t="shared" si="62"/>
        <v>#VALUE!</v>
      </c>
      <c r="H761" s="3" t="e">
        <f t="shared" si="62"/>
        <v>#VALUE!</v>
      </c>
    </row>
    <row r="762" spans="1:8" x14ac:dyDescent="0.25">
      <c r="A762" s="28" t="str">
        <f>_xlfn.XLOOKUP(P!C744,'Banco de Dados'!$B$3:$B$274,'Banco de Dados'!$K$3:$K$274,"")</f>
        <v/>
      </c>
      <c r="B762" s="2">
        <v>0</v>
      </c>
      <c r="C762" s="2">
        <v>0</v>
      </c>
      <c r="D762" s="2">
        <v>0</v>
      </c>
      <c r="E762" s="2">
        <v>0</v>
      </c>
      <c r="F762" s="32" t="e">
        <f t="shared" si="63"/>
        <v>#DIV/0!</v>
      </c>
      <c r="G762" s="3" t="e">
        <f t="shared" si="62"/>
        <v>#VALUE!</v>
      </c>
      <c r="H762" s="3" t="e">
        <f t="shared" si="62"/>
        <v>#VALUE!</v>
      </c>
    </row>
    <row r="763" spans="1:8" x14ac:dyDescent="0.25">
      <c r="A763" s="28" t="str">
        <f>_xlfn.XLOOKUP(P!C745,'Banco de Dados'!$B$3:$B$274,'Banco de Dados'!$K$3:$K$274,"")</f>
        <v/>
      </c>
      <c r="B763" s="2">
        <v>0</v>
      </c>
      <c r="C763" s="2">
        <v>0</v>
      </c>
      <c r="D763" s="2">
        <v>0</v>
      </c>
      <c r="E763" s="2">
        <v>0</v>
      </c>
      <c r="F763" s="32" t="e">
        <f t="shared" si="63"/>
        <v>#DIV/0!</v>
      </c>
      <c r="G763" s="3" t="e">
        <f t="shared" si="62"/>
        <v>#VALUE!</v>
      </c>
      <c r="H763" s="3" t="e">
        <f t="shared" si="62"/>
        <v>#VALUE!</v>
      </c>
    </row>
    <row r="764" spans="1:8" x14ac:dyDescent="0.25">
      <c r="A764" s="28" t="str">
        <f>_xlfn.XLOOKUP(P!C746,'Banco de Dados'!$B$3:$B$274,'Banco de Dados'!$K$3:$K$274,"")</f>
        <v/>
      </c>
      <c r="B764" s="2">
        <v>0</v>
      </c>
      <c r="C764" s="2">
        <v>0</v>
      </c>
      <c r="D764" s="2">
        <v>0</v>
      </c>
      <c r="E764" s="2">
        <v>0</v>
      </c>
      <c r="F764" s="32" t="e">
        <f t="shared" si="63"/>
        <v>#DIV/0!</v>
      </c>
      <c r="G764" s="3" t="e">
        <f t="shared" si="62"/>
        <v>#VALUE!</v>
      </c>
      <c r="H764" s="3" t="e">
        <f t="shared" si="62"/>
        <v>#VALUE!</v>
      </c>
    </row>
    <row r="765" spans="1:8" x14ac:dyDescent="0.25">
      <c r="A765" s="28" t="str">
        <f>_xlfn.XLOOKUP(P!C747,'Banco de Dados'!$B$3:$B$274,'Banco de Dados'!$K$3:$K$274,"")</f>
        <v/>
      </c>
      <c r="B765" s="2">
        <v>0</v>
      </c>
      <c r="C765" s="2">
        <v>0</v>
      </c>
      <c r="D765" s="2">
        <v>0</v>
      </c>
      <c r="E765" s="2">
        <v>0</v>
      </c>
      <c r="F765" s="32" t="e">
        <f t="shared" si="63"/>
        <v>#DIV/0!</v>
      </c>
      <c r="G765" s="3" t="e">
        <f t="shared" si="62"/>
        <v>#VALUE!</v>
      </c>
      <c r="H765" s="3" t="e">
        <f t="shared" si="62"/>
        <v>#VALUE!</v>
      </c>
    </row>
    <row r="766" spans="1:8" x14ac:dyDescent="0.25">
      <c r="A766" s="28" t="str">
        <f>_xlfn.XLOOKUP(P!C748,'Banco de Dados'!$B$3:$B$274,'Banco de Dados'!$K$3:$K$274,"")</f>
        <v/>
      </c>
      <c r="B766" s="2">
        <v>0</v>
      </c>
      <c r="C766" s="2">
        <v>0</v>
      </c>
      <c r="D766" s="2">
        <v>0</v>
      </c>
      <c r="E766" s="2">
        <v>0</v>
      </c>
      <c r="F766" s="32" t="e">
        <f t="shared" si="63"/>
        <v>#DIV/0!</v>
      </c>
      <c r="G766" s="3" t="e">
        <f t="shared" si="62"/>
        <v>#VALUE!</v>
      </c>
      <c r="H766" s="3" t="e">
        <f t="shared" si="62"/>
        <v>#VALUE!</v>
      </c>
    </row>
    <row r="767" spans="1:8" x14ac:dyDescent="0.25">
      <c r="A767" s="28" t="str">
        <f>_xlfn.XLOOKUP(P!C749,'Banco de Dados'!$B$3:$B$274,'Banco de Dados'!$K$3:$K$274,"")</f>
        <v/>
      </c>
      <c r="B767" s="2">
        <v>0</v>
      </c>
      <c r="C767" s="2">
        <v>0</v>
      </c>
      <c r="D767" s="2">
        <v>0</v>
      </c>
      <c r="E767" s="2">
        <v>0</v>
      </c>
      <c r="F767" s="32" t="e">
        <f t="shared" si="63"/>
        <v>#DIV/0!</v>
      </c>
      <c r="G767" s="3" t="e">
        <f t="shared" si="62"/>
        <v>#VALUE!</v>
      </c>
      <c r="H767" s="3" t="e">
        <f t="shared" si="62"/>
        <v>#VALUE!</v>
      </c>
    </row>
    <row r="768" spans="1:8" x14ac:dyDescent="0.25">
      <c r="A768" s="28" t="str">
        <f>_xlfn.XLOOKUP(P!C750,'Banco de Dados'!$B$3:$B$274,'Banco de Dados'!$K$3:$K$274,"")</f>
        <v/>
      </c>
      <c r="B768" s="2">
        <v>0</v>
      </c>
      <c r="C768" s="2">
        <v>0</v>
      </c>
      <c r="D768" s="2">
        <v>0</v>
      </c>
      <c r="E768" s="2">
        <v>0</v>
      </c>
      <c r="F768" s="32" t="e">
        <f t="shared" si="63"/>
        <v>#DIV/0!</v>
      </c>
      <c r="G768" s="3" t="e">
        <f t="shared" ref="G768:H770" si="64">D768*$E$738</f>
        <v>#VALUE!</v>
      </c>
      <c r="H768" s="3" t="e">
        <f t="shared" si="64"/>
        <v>#VALUE!</v>
      </c>
    </row>
    <row r="769" spans="1:8" x14ac:dyDescent="0.25">
      <c r="A769" s="28" t="str">
        <f>_xlfn.XLOOKUP(P!C751,'Banco de Dados'!$B$3:$B$274,'Banco de Dados'!$K$3:$K$274,"")</f>
        <v/>
      </c>
      <c r="B769" s="2">
        <v>0</v>
      </c>
      <c r="C769" s="2">
        <v>0</v>
      </c>
      <c r="D769" s="2">
        <v>0</v>
      </c>
      <c r="E769" s="2">
        <v>0</v>
      </c>
      <c r="F769" s="32" t="e">
        <f t="shared" si="63"/>
        <v>#DIV/0!</v>
      </c>
      <c r="G769" s="3" t="e">
        <f t="shared" si="64"/>
        <v>#VALUE!</v>
      </c>
      <c r="H769" s="3" t="e">
        <f t="shared" si="64"/>
        <v>#VALUE!</v>
      </c>
    </row>
    <row r="770" spans="1:8" x14ac:dyDescent="0.25">
      <c r="A770" s="28" t="str">
        <f>_xlfn.XLOOKUP(P!C752,'Banco de Dados'!$B$3:$B$274,'Banco de Dados'!$K$3:$K$274,"")</f>
        <v/>
      </c>
      <c r="B770" s="2">
        <v>0</v>
      </c>
      <c r="C770" s="2">
        <v>0</v>
      </c>
      <c r="D770" s="2">
        <v>0</v>
      </c>
      <c r="E770" s="2">
        <v>0</v>
      </c>
      <c r="F770" s="32" t="e">
        <f t="shared" si="63"/>
        <v>#DIV/0!</v>
      </c>
      <c r="G770" s="3" t="e">
        <f t="shared" si="64"/>
        <v>#VALUE!</v>
      </c>
      <c r="H770" s="3" t="e">
        <f t="shared" si="64"/>
        <v>#VALUE!</v>
      </c>
    </row>
    <row r="771" spans="1:8" x14ac:dyDescent="0.25">
      <c r="A771" s="21"/>
      <c r="B771" s="21"/>
      <c r="C771" s="21"/>
      <c r="D771" s="21"/>
      <c r="E771" s="21"/>
      <c r="F771" s="77"/>
      <c r="G771" s="21"/>
      <c r="H771" s="21"/>
    </row>
    <row r="772" spans="1:8" ht="15.75" x14ac:dyDescent="0.25">
      <c r="A772" s="36">
        <f>'Nome das Amostras'!A26</f>
        <v>0</v>
      </c>
      <c r="B772" s="164" t="e">
        <f>VLOOKUP(A772,'Nome das Amostras'!$A$3:$D$28,2,FALSE)</f>
        <v>#N/A</v>
      </c>
      <c r="C772" s="164"/>
      <c r="D772" s="51" t="s">
        <v>65</v>
      </c>
      <c r="E772" s="52" t="e">
        <f>'Banco de Dados'!$O$13/'Banco de Dados'!FM13</f>
        <v>#VALUE!</v>
      </c>
      <c r="F772" s="223" t="s">
        <v>309</v>
      </c>
      <c r="G772" s="223"/>
      <c r="H772" s="51" t="e" cm="1">
        <f t="array" ref="H772">(_xlfn.XLOOKUP('Banco de Dados'!$B$99,_xlfn.ANCHORARRAY(C774),D774:D804," "))/(_xlfn.XLOOKUP('Banco de Dados'!$B$97,_xlfn.ANCHORARRAY(C774),D774:D804))</f>
        <v>#REF!</v>
      </c>
    </row>
    <row r="773" spans="1:8" x14ac:dyDescent="0.25">
      <c r="A773" s="107" t="s">
        <v>1</v>
      </c>
      <c r="B773" s="107" t="s">
        <v>0</v>
      </c>
      <c r="C773" s="107" t="s">
        <v>212</v>
      </c>
      <c r="D773" s="107" t="s">
        <v>209</v>
      </c>
      <c r="E773" s="107" t="s">
        <v>213</v>
      </c>
      <c r="F773" s="76" t="s">
        <v>219</v>
      </c>
      <c r="G773" s="54" t="s">
        <v>140</v>
      </c>
      <c r="H773" s="54" t="s">
        <v>66</v>
      </c>
    </row>
    <row r="774" spans="1:8" x14ac:dyDescent="0.25">
      <c r="A774" s="28" t="str">
        <f>_xlfn.XLOOKUP(P!C756,'Banco de Dados'!$B$3:$B$274,'Banco de Dados'!$K$3:$K$274,"")</f>
        <v/>
      </c>
      <c r="B774" s="2" cm="1">
        <f t="array" ref="B774:E804">Dados!FI5:FL35</f>
        <v>0</v>
      </c>
      <c r="C774" s="2">
        <v>0</v>
      </c>
      <c r="D774" s="2">
        <v>0</v>
      </c>
      <c r="E774" s="2">
        <v>0</v>
      </c>
      <c r="F774" s="32" t="e">
        <f>(E774*100)/D774</f>
        <v>#DIV/0!</v>
      </c>
      <c r="G774" s="3" t="e">
        <f t="shared" ref="G774:H801" si="65">D774*$E$772</f>
        <v>#VALUE!</v>
      </c>
      <c r="H774" s="3" t="e">
        <f t="shared" si="65"/>
        <v>#VALUE!</v>
      </c>
    </row>
    <row r="775" spans="1:8" x14ac:dyDescent="0.25">
      <c r="A775" s="28" t="str">
        <f>_xlfn.XLOOKUP(P!C757,'Banco de Dados'!$B$3:$B$274,'Banco de Dados'!$K$3:$K$274,"")</f>
        <v/>
      </c>
      <c r="B775" s="2">
        <v>0</v>
      </c>
      <c r="C775" s="2">
        <v>0</v>
      </c>
      <c r="D775" s="2">
        <v>0</v>
      </c>
      <c r="E775" s="2">
        <v>0</v>
      </c>
      <c r="F775" s="32" t="e">
        <f t="shared" ref="F775:F804" si="66">(E775*100)/D775</f>
        <v>#DIV/0!</v>
      </c>
      <c r="G775" s="3" t="e">
        <f t="shared" si="65"/>
        <v>#VALUE!</v>
      </c>
      <c r="H775" s="3" t="e">
        <f t="shared" si="65"/>
        <v>#VALUE!</v>
      </c>
    </row>
    <row r="776" spans="1:8" x14ac:dyDescent="0.25">
      <c r="A776" s="28" t="str">
        <f>_xlfn.XLOOKUP(P!C758,'Banco de Dados'!$B$3:$B$274,'Banco de Dados'!$K$3:$K$274,"")</f>
        <v/>
      </c>
      <c r="B776" s="2">
        <v>0</v>
      </c>
      <c r="C776" s="2">
        <v>0</v>
      </c>
      <c r="D776" s="2">
        <v>0</v>
      </c>
      <c r="E776" s="2">
        <v>0</v>
      </c>
      <c r="F776" s="32" t="e">
        <f t="shared" si="66"/>
        <v>#DIV/0!</v>
      </c>
      <c r="G776" s="3" t="e">
        <f t="shared" si="65"/>
        <v>#VALUE!</v>
      </c>
      <c r="H776" s="3" t="e">
        <f t="shared" si="65"/>
        <v>#VALUE!</v>
      </c>
    </row>
    <row r="777" spans="1:8" x14ac:dyDescent="0.25">
      <c r="A777" s="28" t="str">
        <f>_xlfn.XLOOKUP(P!C759,'Banco de Dados'!$B$3:$B$274,'Banco de Dados'!$K$3:$K$274,"")</f>
        <v/>
      </c>
      <c r="B777" s="2">
        <v>0</v>
      </c>
      <c r="C777" s="2">
        <v>0</v>
      </c>
      <c r="D777" s="2">
        <v>0</v>
      </c>
      <c r="E777" s="2">
        <v>0</v>
      </c>
      <c r="F777" s="32" t="e">
        <f t="shared" si="66"/>
        <v>#DIV/0!</v>
      </c>
      <c r="G777" s="3" t="e">
        <f t="shared" si="65"/>
        <v>#VALUE!</v>
      </c>
      <c r="H777" s="3" t="e">
        <f t="shared" si="65"/>
        <v>#VALUE!</v>
      </c>
    </row>
    <row r="778" spans="1:8" x14ac:dyDescent="0.25">
      <c r="A778" s="28" t="str">
        <f>_xlfn.XLOOKUP(P!C760,'Banco de Dados'!$B$3:$B$274,'Banco de Dados'!$K$3:$K$274,"")</f>
        <v/>
      </c>
      <c r="B778" s="2">
        <v>0</v>
      </c>
      <c r="C778" s="2">
        <v>0</v>
      </c>
      <c r="D778" s="2">
        <v>0</v>
      </c>
      <c r="E778" s="2">
        <v>0</v>
      </c>
      <c r="F778" s="32" t="e">
        <f t="shared" si="66"/>
        <v>#DIV/0!</v>
      </c>
      <c r="G778" s="3" t="e">
        <f t="shared" si="65"/>
        <v>#VALUE!</v>
      </c>
      <c r="H778" s="3" t="e">
        <f t="shared" si="65"/>
        <v>#VALUE!</v>
      </c>
    </row>
    <row r="779" spans="1:8" x14ac:dyDescent="0.25">
      <c r="A779" s="28" t="str">
        <f>_xlfn.XLOOKUP(P!C761,'Banco de Dados'!$B$3:$B$274,'Banco de Dados'!$K$3:$K$274,"")</f>
        <v/>
      </c>
      <c r="B779" s="2">
        <v>0</v>
      </c>
      <c r="C779" s="2">
        <v>0</v>
      </c>
      <c r="D779" s="2">
        <v>0</v>
      </c>
      <c r="E779" s="2">
        <v>0</v>
      </c>
      <c r="F779" s="32" t="e">
        <f t="shared" si="66"/>
        <v>#DIV/0!</v>
      </c>
      <c r="G779" s="3" t="e">
        <f t="shared" si="65"/>
        <v>#VALUE!</v>
      </c>
      <c r="H779" s="3" t="e">
        <f t="shared" si="65"/>
        <v>#VALUE!</v>
      </c>
    </row>
    <row r="780" spans="1:8" x14ac:dyDescent="0.25">
      <c r="A780" s="28" t="str">
        <f>_xlfn.XLOOKUP(P!C762,'Banco de Dados'!$B$3:$B$274,'Banco de Dados'!$K$3:$K$274,"")</f>
        <v/>
      </c>
      <c r="B780" s="2">
        <v>0</v>
      </c>
      <c r="C780" s="2">
        <v>0</v>
      </c>
      <c r="D780" s="2">
        <v>0</v>
      </c>
      <c r="E780" s="2">
        <v>0</v>
      </c>
      <c r="F780" s="32" t="e">
        <f t="shared" si="66"/>
        <v>#DIV/0!</v>
      </c>
      <c r="G780" s="3" t="e">
        <f t="shared" si="65"/>
        <v>#VALUE!</v>
      </c>
      <c r="H780" s="3" t="e">
        <f t="shared" si="65"/>
        <v>#VALUE!</v>
      </c>
    </row>
    <row r="781" spans="1:8" x14ac:dyDescent="0.25">
      <c r="A781" s="28" t="str">
        <f>_xlfn.XLOOKUP(P!C763,'Banco de Dados'!$B$3:$B$274,'Banco de Dados'!$K$3:$K$274,"")</f>
        <v/>
      </c>
      <c r="B781" s="2">
        <v>0</v>
      </c>
      <c r="C781" s="2">
        <v>0</v>
      </c>
      <c r="D781" s="2">
        <v>0</v>
      </c>
      <c r="E781" s="2">
        <v>0</v>
      </c>
      <c r="F781" s="32" t="e">
        <f t="shared" si="66"/>
        <v>#DIV/0!</v>
      </c>
      <c r="G781" s="3" t="e">
        <f t="shared" si="65"/>
        <v>#VALUE!</v>
      </c>
      <c r="H781" s="3" t="e">
        <f t="shared" si="65"/>
        <v>#VALUE!</v>
      </c>
    </row>
    <row r="782" spans="1:8" x14ac:dyDescent="0.25">
      <c r="A782" s="28" t="str">
        <f>_xlfn.XLOOKUP(P!C764,'Banco de Dados'!$B$3:$B$274,'Banco de Dados'!$K$3:$K$274,"")</f>
        <v/>
      </c>
      <c r="B782" s="2">
        <v>0</v>
      </c>
      <c r="C782" s="2">
        <v>0</v>
      </c>
      <c r="D782" s="2">
        <v>0</v>
      </c>
      <c r="E782" s="2">
        <v>0</v>
      </c>
      <c r="F782" s="32" t="e">
        <f t="shared" si="66"/>
        <v>#DIV/0!</v>
      </c>
      <c r="G782" s="3" t="e">
        <f t="shared" si="65"/>
        <v>#VALUE!</v>
      </c>
      <c r="H782" s="3" t="e">
        <f t="shared" si="65"/>
        <v>#VALUE!</v>
      </c>
    </row>
    <row r="783" spans="1:8" x14ac:dyDescent="0.25">
      <c r="A783" s="28" t="str">
        <f>_xlfn.XLOOKUP(P!C765,'Banco de Dados'!$B$3:$B$274,'Banco de Dados'!$K$3:$K$274,"")</f>
        <v/>
      </c>
      <c r="B783" s="2">
        <v>0</v>
      </c>
      <c r="C783" s="2">
        <v>0</v>
      </c>
      <c r="D783" s="2">
        <v>0</v>
      </c>
      <c r="E783" s="2">
        <v>0</v>
      </c>
      <c r="F783" s="32" t="e">
        <f t="shared" si="66"/>
        <v>#DIV/0!</v>
      </c>
      <c r="G783" s="3" t="e">
        <f t="shared" si="65"/>
        <v>#VALUE!</v>
      </c>
      <c r="H783" s="3" t="e">
        <f t="shared" si="65"/>
        <v>#VALUE!</v>
      </c>
    </row>
    <row r="784" spans="1:8" x14ac:dyDescent="0.25">
      <c r="A784" s="28" t="str">
        <f>_xlfn.XLOOKUP(P!C766,'Banco de Dados'!$B$3:$B$274,'Banco de Dados'!$K$3:$K$274,"")</f>
        <v/>
      </c>
      <c r="B784" s="2">
        <v>0</v>
      </c>
      <c r="C784" s="2">
        <v>0</v>
      </c>
      <c r="D784" s="2">
        <v>0</v>
      </c>
      <c r="E784" s="2">
        <v>0</v>
      </c>
      <c r="F784" s="32" t="e">
        <f t="shared" si="66"/>
        <v>#DIV/0!</v>
      </c>
      <c r="G784" s="3" t="e">
        <f t="shared" si="65"/>
        <v>#VALUE!</v>
      </c>
      <c r="H784" s="3" t="e">
        <f t="shared" si="65"/>
        <v>#VALUE!</v>
      </c>
    </row>
    <row r="785" spans="1:8" x14ac:dyDescent="0.25">
      <c r="A785" s="28" t="str">
        <f>_xlfn.XLOOKUP(P!C767,'Banco de Dados'!$B$3:$B$274,'Banco de Dados'!$K$3:$K$274,"")</f>
        <v/>
      </c>
      <c r="B785" s="2">
        <v>0</v>
      </c>
      <c r="C785" s="2">
        <v>0</v>
      </c>
      <c r="D785" s="2">
        <v>0</v>
      </c>
      <c r="E785" s="2">
        <v>0</v>
      </c>
      <c r="F785" s="32" t="e">
        <f t="shared" si="66"/>
        <v>#DIV/0!</v>
      </c>
      <c r="G785" s="3" t="e">
        <f t="shared" si="65"/>
        <v>#VALUE!</v>
      </c>
      <c r="H785" s="3" t="e">
        <f t="shared" si="65"/>
        <v>#VALUE!</v>
      </c>
    </row>
    <row r="786" spans="1:8" x14ac:dyDescent="0.25">
      <c r="A786" s="28" t="str">
        <f>_xlfn.XLOOKUP(P!C768,'Banco de Dados'!$B$3:$B$274,'Banco de Dados'!$K$3:$K$274,"")</f>
        <v/>
      </c>
      <c r="B786" s="2">
        <v>0</v>
      </c>
      <c r="C786" s="2">
        <v>0</v>
      </c>
      <c r="D786" s="2">
        <v>0</v>
      </c>
      <c r="E786" s="2">
        <v>0</v>
      </c>
      <c r="F786" s="32" t="e">
        <f t="shared" si="66"/>
        <v>#DIV/0!</v>
      </c>
      <c r="G786" s="3" t="e">
        <f t="shared" si="65"/>
        <v>#VALUE!</v>
      </c>
      <c r="H786" s="3" t="e">
        <f t="shared" si="65"/>
        <v>#VALUE!</v>
      </c>
    </row>
    <row r="787" spans="1:8" x14ac:dyDescent="0.25">
      <c r="A787" s="28" t="str">
        <f>_xlfn.XLOOKUP(P!C769,'Banco de Dados'!$B$3:$B$274,'Banco de Dados'!$K$3:$K$274,"")</f>
        <v/>
      </c>
      <c r="B787" s="2">
        <v>0</v>
      </c>
      <c r="C787" s="2">
        <v>0</v>
      </c>
      <c r="D787" s="2">
        <v>0</v>
      </c>
      <c r="E787" s="2">
        <v>0</v>
      </c>
      <c r="F787" s="32" t="e">
        <f t="shared" si="66"/>
        <v>#DIV/0!</v>
      </c>
      <c r="G787" s="3" t="e">
        <f t="shared" si="65"/>
        <v>#VALUE!</v>
      </c>
      <c r="H787" s="3" t="e">
        <f t="shared" si="65"/>
        <v>#VALUE!</v>
      </c>
    </row>
    <row r="788" spans="1:8" x14ac:dyDescent="0.25">
      <c r="A788" s="28" t="str">
        <f>_xlfn.XLOOKUP(P!C770,'Banco de Dados'!$B$3:$B$274,'Banco de Dados'!$K$3:$K$274,"")</f>
        <v/>
      </c>
      <c r="B788" s="2">
        <v>0</v>
      </c>
      <c r="C788" s="2">
        <v>0</v>
      </c>
      <c r="D788" s="2">
        <v>0</v>
      </c>
      <c r="E788" s="2">
        <v>0</v>
      </c>
      <c r="F788" s="32" t="e">
        <f t="shared" si="66"/>
        <v>#DIV/0!</v>
      </c>
      <c r="G788" s="3" t="e">
        <f t="shared" si="65"/>
        <v>#VALUE!</v>
      </c>
      <c r="H788" s="3" t="e">
        <f t="shared" si="65"/>
        <v>#VALUE!</v>
      </c>
    </row>
    <row r="789" spans="1:8" x14ac:dyDescent="0.25">
      <c r="A789" s="28" t="str">
        <f>_xlfn.XLOOKUP(P!C771,'Banco de Dados'!$B$3:$B$274,'Banco de Dados'!$K$3:$K$274,"")</f>
        <v/>
      </c>
      <c r="B789" s="2">
        <v>0</v>
      </c>
      <c r="C789" s="2">
        <v>0</v>
      </c>
      <c r="D789" s="2">
        <v>0</v>
      </c>
      <c r="E789" s="2">
        <v>0</v>
      </c>
      <c r="F789" s="32" t="e">
        <f t="shared" si="66"/>
        <v>#DIV/0!</v>
      </c>
      <c r="G789" s="3" t="e">
        <f t="shared" si="65"/>
        <v>#VALUE!</v>
      </c>
      <c r="H789" s="3" t="e">
        <f t="shared" si="65"/>
        <v>#VALUE!</v>
      </c>
    </row>
    <row r="790" spans="1:8" x14ac:dyDescent="0.25">
      <c r="A790" s="28" t="str">
        <f>_xlfn.XLOOKUP(P!C772,'Banco de Dados'!$B$3:$B$274,'Banco de Dados'!$K$3:$K$274,"")</f>
        <v/>
      </c>
      <c r="B790" s="2">
        <v>0</v>
      </c>
      <c r="C790" s="2">
        <v>0</v>
      </c>
      <c r="D790" s="2">
        <v>0</v>
      </c>
      <c r="E790" s="2">
        <v>0</v>
      </c>
      <c r="F790" s="32" t="e">
        <f t="shared" si="66"/>
        <v>#DIV/0!</v>
      </c>
      <c r="G790" s="3" t="e">
        <f t="shared" si="65"/>
        <v>#VALUE!</v>
      </c>
      <c r="H790" s="3" t="e">
        <f t="shared" si="65"/>
        <v>#VALUE!</v>
      </c>
    </row>
    <row r="791" spans="1:8" x14ac:dyDescent="0.25">
      <c r="A791" s="28" t="str">
        <f>_xlfn.XLOOKUP(P!C773,'Banco de Dados'!$B$3:$B$274,'Banco de Dados'!$K$3:$K$274,"")</f>
        <v/>
      </c>
      <c r="B791" s="2">
        <v>0</v>
      </c>
      <c r="C791" s="2">
        <v>0</v>
      </c>
      <c r="D791" s="2">
        <v>0</v>
      </c>
      <c r="E791" s="2">
        <v>0</v>
      </c>
      <c r="F791" s="32" t="e">
        <f t="shared" si="66"/>
        <v>#DIV/0!</v>
      </c>
      <c r="G791" s="3" t="e">
        <f t="shared" si="65"/>
        <v>#VALUE!</v>
      </c>
      <c r="H791" s="3" t="e">
        <f t="shared" si="65"/>
        <v>#VALUE!</v>
      </c>
    </row>
    <row r="792" spans="1:8" x14ac:dyDescent="0.25">
      <c r="A792" s="28" t="str">
        <f>_xlfn.XLOOKUP(P!C774,'Banco de Dados'!$B$3:$B$274,'Banco de Dados'!$K$3:$K$274,"")</f>
        <v/>
      </c>
      <c r="B792" s="2">
        <v>0</v>
      </c>
      <c r="C792" s="2">
        <v>0</v>
      </c>
      <c r="D792" s="2">
        <v>0</v>
      </c>
      <c r="E792" s="2">
        <v>0</v>
      </c>
      <c r="F792" s="32" t="e">
        <f t="shared" si="66"/>
        <v>#DIV/0!</v>
      </c>
      <c r="G792" s="3" t="e">
        <f t="shared" si="65"/>
        <v>#VALUE!</v>
      </c>
      <c r="H792" s="3" t="e">
        <f t="shared" si="65"/>
        <v>#VALUE!</v>
      </c>
    </row>
    <row r="793" spans="1:8" x14ac:dyDescent="0.25">
      <c r="A793" s="28" t="str">
        <f>_xlfn.XLOOKUP(P!C775,'Banco de Dados'!$B$3:$B$274,'Banco de Dados'!$K$3:$K$274,"")</f>
        <v/>
      </c>
      <c r="B793" s="2">
        <v>0</v>
      </c>
      <c r="C793" s="2">
        <v>0</v>
      </c>
      <c r="D793" s="2">
        <v>0</v>
      </c>
      <c r="E793" s="2">
        <v>0</v>
      </c>
      <c r="F793" s="32" t="e">
        <f t="shared" si="66"/>
        <v>#DIV/0!</v>
      </c>
      <c r="G793" s="3" t="e">
        <f t="shared" si="65"/>
        <v>#VALUE!</v>
      </c>
      <c r="H793" s="3" t="e">
        <f t="shared" si="65"/>
        <v>#VALUE!</v>
      </c>
    </row>
    <row r="794" spans="1:8" x14ac:dyDescent="0.25">
      <c r="A794" s="28" t="str">
        <f>_xlfn.XLOOKUP(P!C776,'Banco de Dados'!$B$3:$B$274,'Banco de Dados'!$K$3:$K$274,"")</f>
        <v/>
      </c>
      <c r="B794" s="2">
        <v>0</v>
      </c>
      <c r="C794" s="2">
        <v>0</v>
      </c>
      <c r="D794" s="2">
        <v>0</v>
      </c>
      <c r="E794" s="17">
        <v>0</v>
      </c>
      <c r="F794" s="32" t="e">
        <f t="shared" si="66"/>
        <v>#DIV/0!</v>
      </c>
      <c r="G794" s="3" t="e">
        <f t="shared" si="65"/>
        <v>#VALUE!</v>
      </c>
      <c r="H794" s="3" t="e">
        <f t="shared" si="65"/>
        <v>#VALUE!</v>
      </c>
    </row>
    <row r="795" spans="1:8" x14ac:dyDescent="0.25">
      <c r="A795" s="28" t="str">
        <f>_xlfn.XLOOKUP(P!C777,'Banco de Dados'!$B$3:$B$274,'Banco de Dados'!$K$3:$K$274,"")</f>
        <v/>
      </c>
      <c r="B795" s="2">
        <v>0</v>
      </c>
      <c r="C795" s="2">
        <v>0</v>
      </c>
      <c r="D795" s="2">
        <v>0</v>
      </c>
      <c r="E795" s="2">
        <v>0</v>
      </c>
      <c r="F795" s="32" t="e">
        <f t="shared" si="66"/>
        <v>#DIV/0!</v>
      </c>
      <c r="G795" s="3" t="e">
        <f t="shared" si="65"/>
        <v>#VALUE!</v>
      </c>
      <c r="H795" s="3" t="e">
        <f t="shared" si="65"/>
        <v>#VALUE!</v>
      </c>
    </row>
    <row r="796" spans="1:8" x14ac:dyDescent="0.25">
      <c r="A796" s="28" t="str">
        <f>_xlfn.XLOOKUP(P!C778,'Banco de Dados'!$B$3:$B$274,'Banco de Dados'!$K$3:$K$274,"")</f>
        <v/>
      </c>
      <c r="B796" s="2">
        <v>0</v>
      </c>
      <c r="C796" s="2">
        <v>0</v>
      </c>
      <c r="D796" s="2">
        <v>0</v>
      </c>
      <c r="E796" s="2">
        <v>0</v>
      </c>
      <c r="F796" s="32" t="e">
        <f t="shared" si="66"/>
        <v>#DIV/0!</v>
      </c>
      <c r="G796" s="3" t="e">
        <f t="shared" si="65"/>
        <v>#VALUE!</v>
      </c>
      <c r="H796" s="3" t="e">
        <f t="shared" si="65"/>
        <v>#VALUE!</v>
      </c>
    </row>
    <row r="797" spans="1:8" x14ac:dyDescent="0.25">
      <c r="A797" s="28" t="str">
        <f>_xlfn.XLOOKUP(P!C779,'Banco de Dados'!$B$3:$B$274,'Banco de Dados'!$K$3:$K$274,"")</f>
        <v/>
      </c>
      <c r="B797" s="2">
        <v>0</v>
      </c>
      <c r="C797" s="2">
        <v>0</v>
      </c>
      <c r="D797" s="2">
        <v>0</v>
      </c>
      <c r="E797" s="2">
        <v>0</v>
      </c>
      <c r="F797" s="32" t="e">
        <f t="shared" si="66"/>
        <v>#DIV/0!</v>
      </c>
      <c r="G797" s="3" t="e">
        <f t="shared" si="65"/>
        <v>#VALUE!</v>
      </c>
      <c r="H797" s="3" t="e">
        <f t="shared" si="65"/>
        <v>#VALUE!</v>
      </c>
    </row>
    <row r="798" spans="1:8" x14ac:dyDescent="0.25">
      <c r="A798" s="28" t="str">
        <f>_xlfn.XLOOKUP(P!C780,'Banco de Dados'!$B$3:$B$274,'Banco de Dados'!$K$3:$K$274,"")</f>
        <v/>
      </c>
      <c r="B798" s="2">
        <v>0</v>
      </c>
      <c r="C798" s="2">
        <v>0</v>
      </c>
      <c r="D798" s="2">
        <v>0</v>
      </c>
      <c r="E798" s="2">
        <v>0</v>
      </c>
      <c r="F798" s="32" t="e">
        <f t="shared" si="66"/>
        <v>#DIV/0!</v>
      </c>
      <c r="G798" s="3" t="e">
        <f t="shared" si="65"/>
        <v>#VALUE!</v>
      </c>
      <c r="H798" s="3" t="e">
        <f t="shared" si="65"/>
        <v>#VALUE!</v>
      </c>
    </row>
    <row r="799" spans="1:8" x14ac:dyDescent="0.25">
      <c r="A799" s="28" t="str">
        <f>_xlfn.XLOOKUP(P!C781,'Banco de Dados'!$B$3:$B$274,'Banco de Dados'!$K$3:$K$274,"")</f>
        <v/>
      </c>
      <c r="B799" s="2">
        <v>0</v>
      </c>
      <c r="C799" s="2">
        <v>0</v>
      </c>
      <c r="D799" s="2">
        <v>0</v>
      </c>
      <c r="E799" s="2">
        <v>0</v>
      </c>
      <c r="F799" s="32" t="e">
        <f t="shared" si="66"/>
        <v>#DIV/0!</v>
      </c>
      <c r="G799" s="3" t="e">
        <f t="shared" si="65"/>
        <v>#VALUE!</v>
      </c>
      <c r="H799" s="3" t="e">
        <f t="shared" si="65"/>
        <v>#VALUE!</v>
      </c>
    </row>
    <row r="800" spans="1:8" x14ac:dyDescent="0.25">
      <c r="A800" s="28" t="str">
        <f>_xlfn.XLOOKUP(P!C782,'Banco de Dados'!$B$3:$B$274,'Banco de Dados'!$K$3:$K$274,"")</f>
        <v/>
      </c>
      <c r="B800" s="2">
        <v>0</v>
      </c>
      <c r="C800" s="2">
        <v>0</v>
      </c>
      <c r="D800" s="2">
        <v>0</v>
      </c>
      <c r="E800" s="2">
        <v>0</v>
      </c>
      <c r="F800" s="32" t="e">
        <f t="shared" si="66"/>
        <v>#DIV/0!</v>
      </c>
      <c r="G800" s="3" t="e">
        <f t="shared" si="65"/>
        <v>#VALUE!</v>
      </c>
      <c r="H800" s="3" t="e">
        <f t="shared" si="65"/>
        <v>#VALUE!</v>
      </c>
    </row>
    <row r="801" spans="1:8" x14ac:dyDescent="0.25">
      <c r="A801" s="28" t="str">
        <f>_xlfn.XLOOKUP(P!C783,'Banco de Dados'!$B$3:$B$274,'Banco de Dados'!$K$3:$K$274,"")</f>
        <v/>
      </c>
      <c r="B801" s="2">
        <v>0</v>
      </c>
      <c r="C801" s="2">
        <v>0</v>
      </c>
      <c r="D801" s="2">
        <v>0</v>
      </c>
      <c r="E801" s="2">
        <v>0</v>
      </c>
      <c r="F801" s="32" t="e">
        <f t="shared" si="66"/>
        <v>#DIV/0!</v>
      </c>
      <c r="G801" s="3" t="e">
        <f t="shared" si="65"/>
        <v>#VALUE!</v>
      </c>
      <c r="H801" s="3" t="e">
        <f t="shared" si="65"/>
        <v>#VALUE!</v>
      </c>
    </row>
    <row r="802" spans="1:8" x14ac:dyDescent="0.25">
      <c r="A802" s="28" t="str">
        <f>_xlfn.XLOOKUP(P!C784,'Banco de Dados'!$B$3:$B$274,'Banco de Dados'!$K$3:$K$274,"")</f>
        <v/>
      </c>
      <c r="B802" s="2">
        <v>0</v>
      </c>
      <c r="C802" s="2">
        <v>0</v>
      </c>
      <c r="D802" s="2">
        <v>0</v>
      </c>
      <c r="E802" s="2">
        <v>0</v>
      </c>
      <c r="F802" s="32" t="e">
        <f t="shared" si="66"/>
        <v>#DIV/0!</v>
      </c>
      <c r="G802" s="3" t="e">
        <f t="shared" ref="G802:H804" si="67">D802*$E$772</f>
        <v>#VALUE!</v>
      </c>
      <c r="H802" s="3" t="e">
        <f t="shared" si="67"/>
        <v>#VALUE!</v>
      </c>
    </row>
    <row r="803" spans="1:8" x14ac:dyDescent="0.25">
      <c r="A803" s="28" t="str">
        <f>_xlfn.XLOOKUP(P!C785,'Banco de Dados'!$B$3:$B$274,'Banco de Dados'!$K$3:$K$274,"")</f>
        <v/>
      </c>
      <c r="B803" s="2">
        <v>0</v>
      </c>
      <c r="C803" s="2">
        <v>0</v>
      </c>
      <c r="D803" s="2">
        <v>0</v>
      </c>
      <c r="E803" s="2">
        <v>0</v>
      </c>
      <c r="F803" s="32" t="e">
        <f t="shared" si="66"/>
        <v>#DIV/0!</v>
      </c>
      <c r="G803" s="3" t="e">
        <f t="shared" si="67"/>
        <v>#VALUE!</v>
      </c>
      <c r="H803" s="3" t="e">
        <f t="shared" si="67"/>
        <v>#VALUE!</v>
      </c>
    </row>
    <row r="804" spans="1:8" x14ac:dyDescent="0.25">
      <c r="A804" s="28" t="str">
        <f>_xlfn.XLOOKUP(P!C786,'Banco de Dados'!$B$3:$B$274,'Banco de Dados'!$K$3:$K$274,"")</f>
        <v/>
      </c>
      <c r="B804" s="2">
        <v>0</v>
      </c>
      <c r="C804" s="2">
        <v>0</v>
      </c>
      <c r="D804" s="2">
        <v>0</v>
      </c>
      <c r="E804" s="2">
        <v>0</v>
      </c>
      <c r="F804" s="32" t="e">
        <f t="shared" si="66"/>
        <v>#DIV/0!</v>
      </c>
      <c r="G804" s="3" t="e">
        <f t="shared" si="67"/>
        <v>#VALUE!</v>
      </c>
      <c r="H804" s="3" t="e">
        <f t="shared" si="67"/>
        <v>#VALUE!</v>
      </c>
    </row>
    <row r="805" spans="1:8" x14ac:dyDescent="0.25">
      <c r="A805" s="21"/>
      <c r="B805" s="21"/>
      <c r="C805" s="21"/>
      <c r="D805" s="21"/>
      <c r="E805" s="21"/>
      <c r="F805" s="77"/>
      <c r="G805" s="21"/>
      <c r="H805" s="21"/>
    </row>
    <row r="806" spans="1:8" ht="15.75" x14ac:dyDescent="0.25">
      <c r="A806" s="36">
        <f>'Nome das Amostras'!A27</f>
        <v>0</v>
      </c>
      <c r="B806" s="164" t="e">
        <f>VLOOKUP(A806,'Nome das Amostras'!$A$3:$D$28,2,FALSE)</f>
        <v>#N/A</v>
      </c>
      <c r="C806" s="164"/>
      <c r="D806" s="51" t="s">
        <v>65</v>
      </c>
      <c r="E806" s="52" t="e">
        <f>'Banco de Dados'!$O$13/'Banco de Dados'!FT13</f>
        <v>#VALUE!</v>
      </c>
      <c r="F806" s="223" t="s">
        <v>309</v>
      </c>
      <c r="G806" s="223"/>
      <c r="H806" s="51" t="e" cm="1">
        <f t="array" ref="H806">(_xlfn.XLOOKUP('Banco de Dados'!$B$99,_xlfn.ANCHORARRAY(C808),D808:D838," "))/(_xlfn.XLOOKUP('Banco de Dados'!$B$97,_xlfn.ANCHORARRAY(C808),D808:D838))</f>
        <v>#REF!</v>
      </c>
    </row>
    <row r="807" spans="1:8" x14ac:dyDescent="0.25">
      <c r="A807" s="107" t="s">
        <v>1</v>
      </c>
      <c r="B807" s="107" t="s">
        <v>0</v>
      </c>
      <c r="C807" s="107" t="s">
        <v>212</v>
      </c>
      <c r="D807" s="107" t="s">
        <v>209</v>
      </c>
      <c r="E807" s="107" t="s">
        <v>213</v>
      </c>
      <c r="F807" s="76" t="s">
        <v>219</v>
      </c>
      <c r="G807" s="54" t="s">
        <v>140</v>
      </c>
      <c r="H807" s="54" t="s">
        <v>66</v>
      </c>
    </row>
    <row r="808" spans="1:8" x14ac:dyDescent="0.25">
      <c r="A808" s="28" t="str">
        <f>_xlfn.XLOOKUP(P!C790,'Banco de Dados'!$B$3:$B$274,'Banco de Dados'!$K$3:$K$274,"")</f>
        <v/>
      </c>
      <c r="B808" s="2" cm="1">
        <f t="array" ref="B808:E838">Dados!FP5:FS35</f>
        <v>0</v>
      </c>
      <c r="C808" s="2">
        <v>0</v>
      </c>
      <c r="D808" s="2">
        <v>0</v>
      </c>
      <c r="E808" s="2">
        <v>0</v>
      </c>
      <c r="F808" s="32" t="e">
        <f>(E808*100)/D808</f>
        <v>#DIV/0!</v>
      </c>
      <c r="G808" s="3" t="e">
        <f t="shared" ref="G808:H835" si="68">D808*$E$806</f>
        <v>#VALUE!</v>
      </c>
      <c r="H808" s="3" t="e">
        <f t="shared" si="68"/>
        <v>#VALUE!</v>
      </c>
    </row>
    <row r="809" spans="1:8" x14ac:dyDescent="0.25">
      <c r="A809" s="28" t="str">
        <f>_xlfn.XLOOKUP(P!C791,'Banco de Dados'!$B$3:$B$274,'Banco de Dados'!$K$3:$K$274,"")</f>
        <v/>
      </c>
      <c r="B809" s="2">
        <v>0</v>
      </c>
      <c r="C809" s="2">
        <v>0</v>
      </c>
      <c r="D809" s="2">
        <v>0</v>
      </c>
      <c r="E809" s="2">
        <v>0</v>
      </c>
      <c r="F809" s="32" t="e">
        <f t="shared" ref="F809:F838" si="69">(E809*100)/D809</f>
        <v>#DIV/0!</v>
      </c>
      <c r="G809" s="3" t="e">
        <f t="shared" si="68"/>
        <v>#VALUE!</v>
      </c>
      <c r="H809" s="3" t="e">
        <f t="shared" si="68"/>
        <v>#VALUE!</v>
      </c>
    </row>
    <row r="810" spans="1:8" x14ac:dyDescent="0.25">
      <c r="A810" s="28" t="str">
        <f>_xlfn.XLOOKUP(P!C792,'Banco de Dados'!$B$3:$B$274,'Banco de Dados'!$K$3:$K$274,"")</f>
        <v/>
      </c>
      <c r="B810" s="2">
        <v>0</v>
      </c>
      <c r="C810" s="2">
        <v>0</v>
      </c>
      <c r="D810" s="2">
        <v>0</v>
      </c>
      <c r="E810" s="2">
        <v>0</v>
      </c>
      <c r="F810" s="32" t="e">
        <f t="shared" si="69"/>
        <v>#DIV/0!</v>
      </c>
      <c r="G810" s="3" t="e">
        <f t="shared" si="68"/>
        <v>#VALUE!</v>
      </c>
      <c r="H810" s="3" t="e">
        <f t="shared" si="68"/>
        <v>#VALUE!</v>
      </c>
    </row>
    <row r="811" spans="1:8" x14ac:dyDescent="0.25">
      <c r="A811" s="28" t="str">
        <f>_xlfn.XLOOKUP(P!C793,'Banco de Dados'!$B$3:$B$274,'Banco de Dados'!$K$3:$K$274,"")</f>
        <v/>
      </c>
      <c r="B811" s="2">
        <v>0</v>
      </c>
      <c r="C811" s="2">
        <v>0</v>
      </c>
      <c r="D811" s="2">
        <v>0</v>
      </c>
      <c r="E811" s="2">
        <v>0</v>
      </c>
      <c r="F811" s="32" t="e">
        <f t="shared" si="69"/>
        <v>#DIV/0!</v>
      </c>
      <c r="G811" s="3" t="e">
        <f t="shared" si="68"/>
        <v>#VALUE!</v>
      </c>
      <c r="H811" s="3" t="e">
        <f t="shared" si="68"/>
        <v>#VALUE!</v>
      </c>
    </row>
    <row r="812" spans="1:8" x14ac:dyDescent="0.25">
      <c r="A812" s="28" t="str">
        <f>_xlfn.XLOOKUP(P!C794,'Banco de Dados'!$B$3:$B$274,'Banco de Dados'!$K$3:$K$274,"")</f>
        <v/>
      </c>
      <c r="B812" s="2">
        <v>0</v>
      </c>
      <c r="C812" s="2">
        <v>0</v>
      </c>
      <c r="D812" s="2">
        <v>0</v>
      </c>
      <c r="E812" s="2">
        <v>0</v>
      </c>
      <c r="F812" s="32" t="e">
        <f t="shared" si="69"/>
        <v>#DIV/0!</v>
      </c>
      <c r="G812" s="3" t="e">
        <f t="shared" si="68"/>
        <v>#VALUE!</v>
      </c>
      <c r="H812" s="3" t="e">
        <f t="shared" si="68"/>
        <v>#VALUE!</v>
      </c>
    </row>
    <row r="813" spans="1:8" x14ac:dyDescent="0.25">
      <c r="A813" s="28" t="str">
        <f>_xlfn.XLOOKUP(P!C795,'Banco de Dados'!$B$3:$B$274,'Banco de Dados'!$K$3:$K$274,"")</f>
        <v/>
      </c>
      <c r="B813" s="2">
        <v>0</v>
      </c>
      <c r="C813" s="2">
        <v>0</v>
      </c>
      <c r="D813" s="2">
        <v>0</v>
      </c>
      <c r="E813" s="2">
        <v>0</v>
      </c>
      <c r="F813" s="32" t="e">
        <f t="shared" si="69"/>
        <v>#DIV/0!</v>
      </c>
      <c r="G813" s="3" t="e">
        <f t="shared" si="68"/>
        <v>#VALUE!</v>
      </c>
      <c r="H813" s="3" t="e">
        <f t="shared" si="68"/>
        <v>#VALUE!</v>
      </c>
    </row>
    <row r="814" spans="1:8" x14ac:dyDescent="0.25">
      <c r="A814" s="28" t="str">
        <f>_xlfn.XLOOKUP(P!C796,'Banco de Dados'!$B$3:$B$274,'Banco de Dados'!$K$3:$K$274,"")</f>
        <v/>
      </c>
      <c r="B814" s="2">
        <v>0</v>
      </c>
      <c r="C814" s="2">
        <v>0</v>
      </c>
      <c r="D814" s="2">
        <v>0</v>
      </c>
      <c r="E814" s="2">
        <v>0</v>
      </c>
      <c r="F814" s="32" t="e">
        <f t="shared" si="69"/>
        <v>#DIV/0!</v>
      </c>
      <c r="G814" s="3" t="e">
        <f t="shared" si="68"/>
        <v>#VALUE!</v>
      </c>
      <c r="H814" s="3" t="e">
        <f t="shared" si="68"/>
        <v>#VALUE!</v>
      </c>
    </row>
    <row r="815" spans="1:8" x14ac:dyDescent="0.25">
      <c r="A815" s="28" t="str">
        <f>_xlfn.XLOOKUP(P!C797,'Banco de Dados'!$B$3:$B$274,'Banco de Dados'!$K$3:$K$274,"")</f>
        <v/>
      </c>
      <c r="B815" s="2">
        <v>0</v>
      </c>
      <c r="C815" s="2">
        <v>0</v>
      </c>
      <c r="D815" s="2">
        <v>0</v>
      </c>
      <c r="E815" s="2">
        <v>0</v>
      </c>
      <c r="F815" s="32" t="e">
        <f t="shared" si="69"/>
        <v>#DIV/0!</v>
      </c>
      <c r="G815" s="3" t="e">
        <f t="shared" si="68"/>
        <v>#VALUE!</v>
      </c>
      <c r="H815" s="3" t="e">
        <f t="shared" si="68"/>
        <v>#VALUE!</v>
      </c>
    </row>
    <row r="816" spans="1:8" x14ac:dyDescent="0.25">
      <c r="A816" s="28" t="str">
        <f>_xlfn.XLOOKUP(P!C798,'Banco de Dados'!$B$3:$B$274,'Banco de Dados'!$K$3:$K$274,"")</f>
        <v/>
      </c>
      <c r="B816" s="2">
        <v>0</v>
      </c>
      <c r="C816" s="2">
        <v>0</v>
      </c>
      <c r="D816" s="2">
        <v>0</v>
      </c>
      <c r="E816" s="2">
        <v>0</v>
      </c>
      <c r="F816" s="32" t="e">
        <f t="shared" si="69"/>
        <v>#DIV/0!</v>
      </c>
      <c r="G816" s="3" t="e">
        <f t="shared" si="68"/>
        <v>#VALUE!</v>
      </c>
      <c r="H816" s="3" t="e">
        <f t="shared" si="68"/>
        <v>#VALUE!</v>
      </c>
    </row>
    <row r="817" spans="1:8" x14ac:dyDescent="0.25">
      <c r="A817" s="28" t="str">
        <f>_xlfn.XLOOKUP(P!C799,'Banco de Dados'!$B$3:$B$274,'Banco de Dados'!$K$3:$K$274,"")</f>
        <v/>
      </c>
      <c r="B817" s="2">
        <v>0</v>
      </c>
      <c r="C817" s="2">
        <v>0</v>
      </c>
      <c r="D817" s="2">
        <v>0</v>
      </c>
      <c r="E817" s="2">
        <v>0</v>
      </c>
      <c r="F817" s="32" t="e">
        <f t="shared" si="69"/>
        <v>#DIV/0!</v>
      </c>
      <c r="G817" s="3" t="e">
        <f t="shared" si="68"/>
        <v>#VALUE!</v>
      </c>
      <c r="H817" s="3" t="e">
        <f t="shared" si="68"/>
        <v>#VALUE!</v>
      </c>
    </row>
    <row r="818" spans="1:8" x14ac:dyDescent="0.25">
      <c r="A818" s="28" t="str">
        <f>_xlfn.XLOOKUP(P!C800,'Banco de Dados'!$B$3:$B$274,'Banco de Dados'!$K$3:$K$274,"")</f>
        <v/>
      </c>
      <c r="B818" s="2">
        <v>0</v>
      </c>
      <c r="C818" s="2">
        <v>0</v>
      </c>
      <c r="D818" s="2">
        <v>0</v>
      </c>
      <c r="E818" s="2">
        <v>0</v>
      </c>
      <c r="F818" s="32" t="e">
        <f t="shared" si="69"/>
        <v>#DIV/0!</v>
      </c>
      <c r="G818" s="3" t="e">
        <f t="shared" si="68"/>
        <v>#VALUE!</v>
      </c>
      <c r="H818" s="3" t="e">
        <f t="shared" si="68"/>
        <v>#VALUE!</v>
      </c>
    </row>
    <row r="819" spans="1:8" x14ac:dyDescent="0.25">
      <c r="A819" s="28" t="str">
        <f>_xlfn.XLOOKUP(P!C801,'Banco de Dados'!$B$3:$B$274,'Banco de Dados'!$K$3:$K$274,"")</f>
        <v/>
      </c>
      <c r="B819" s="2">
        <v>0</v>
      </c>
      <c r="C819" s="2">
        <v>0</v>
      </c>
      <c r="D819" s="2">
        <v>0</v>
      </c>
      <c r="E819" s="2">
        <v>0</v>
      </c>
      <c r="F819" s="32" t="e">
        <f t="shared" si="69"/>
        <v>#DIV/0!</v>
      </c>
      <c r="G819" s="3" t="e">
        <f t="shared" si="68"/>
        <v>#VALUE!</v>
      </c>
      <c r="H819" s="3" t="e">
        <f t="shared" si="68"/>
        <v>#VALUE!</v>
      </c>
    </row>
    <row r="820" spans="1:8" x14ac:dyDescent="0.25">
      <c r="A820" s="28" t="str">
        <f>_xlfn.XLOOKUP(P!C802,'Banco de Dados'!$B$3:$B$274,'Banco de Dados'!$K$3:$K$274,"")</f>
        <v/>
      </c>
      <c r="B820" s="2">
        <v>0</v>
      </c>
      <c r="C820" s="2">
        <v>0</v>
      </c>
      <c r="D820" s="2">
        <v>0</v>
      </c>
      <c r="E820" s="2">
        <v>0</v>
      </c>
      <c r="F820" s="32" t="e">
        <f t="shared" si="69"/>
        <v>#DIV/0!</v>
      </c>
      <c r="G820" s="3" t="e">
        <f t="shared" si="68"/>
        <v>#VALUE!</v>
      </c>
      <c r="H820" s="3" t="e">
        <f t="shared" si="68"/>
        <v>#VALUE!</v>
      </c>
    </row>
    <row r="821" spans="1:8" x14ac:dyDescent="0.25">
      <c r="A821" s="28" t="str">
        <f>_xlfn.XLOOKUP(P!C803,'Banco de Dados'!$B$3:$B$274,'Banco de Dados'!$K$3:$K$274,"")</f>
        <v/>
      </c>
      <c r="B821" s="2">
        <v>0</v>
      </c>
      <c r="C821" s="2">
        <v>0</v>
      </c>
      <c r="D821" s="2">
        <v>0</v>
      </c>
      <c r="E821" s="2">
        <v>0</v>
      </c>
      <c r="F821" s="32" t="e">
        <f t="shared" si="69"/>
        <v>#DIV/0!</v>
      </c>
      <c r="G821" s="3" t="e">
        <f t="shared" si="68"/>
        <v>#VALUE!</v>
      </c>
      <c r="H821" s="3" t="e">
        <f t="shared" si="68"/>
        <v>#VALUE!</v>
      </c>
    </row>
    <row r="822" spans="1:8" x14ac:dyDescent="0.25">
      <c r="A822" s="28" t="str">
        <f>_xlfn.XLOOKUP(P!C804,'Banco de Dados'!$B$3:$B$274,'Banco de Dados'!$K$3:$K$274,"")</f>
        <v/>
      </c>
      <c r="B822" s="2">
        <v>0</v>
      </c>
      <c r="C822" s="2">
        <v>0</v>
      </c>
      <c r="D822" s="2">
        <v>0</v>
      </c>
      <c r="E822" s="2">
        <v>0</v>
      </c>
      <c r="F822" s="32" t="e">
        <f t="shared" si="69"/>
        <v>#DIV/0!</v>
      </c>
      <c r="G822" s="3" t="e">
        <f t="shared" si="68"/>
        <v>#VALUE!</v>
      </c>
      <c r="H822" s="3" t="e">
        <f t="shared" si="68"/>
        <v>#VALUE!</v>
      </c>
    </row>
    <row r="823" spans="1:8" x14ac:dyDescent="0.25">
      <c r="A823" s="28" t="str">
        <f>_xlfn.XLOOKUP(P!C805,'Banco de Dados'!$B$3:$B$274,'Banco de Dados'!$K$3:$K$274,"")</f>
        <v/>
      </c>
      <c r="B823" s="2">
        <v>0</v>
      </c>
      <c r="C823" s="2">
        <v>0</v>
      </c>
      <c r="D823" s="2">
        <v>0</v>
      </c>
      <c r="E823" s="2">
        <v>0</v>
      </c>
      <c r="F823" s="32" t="e">
        <f t="shared" si="69"/>
        <v>#DIV/0!</v>
      </c>
      <c r="G823" s="3" t="e">
        <f t="shared" si="68"/>
        <v>#VALUE!</v>
      </c>
      <c r="H823" s="3" t="e">
        <f t="shared" si="68"/>
        <v>#VALUE!</v>
      </c>
    </row>
    <row r="824" spans="1:8" x14ac:dyDescent="0.25">
      <c r="A824" s="28" t="str">
        <f>_xlfn.XLOOKUP(P!C806,'Banco de Dados'!$B$3:$B$274,'Banco de Dados'!$K$3:$K$274,"")</f>
        <v/>
      </c>
      <c r="B824" s="2">
        <v>0</v>
      </c>
      <c r="C824" s="2">
        <v>0</v>
      </c>
      <c r="D824" s="2">
        <v>0</v>
      </c>
      <c r="E824" s="2">
        <v>0</v>
      </c>
      <c r="F824" s="32" t="e">
        <f t="shared" si="69"/>
        <v>#DIV/0!</v>
      </c>
      <c r="G824" s="3" t="e">
        <f t="shared" si="68"/>
        <v>#VALUE!</v>
      </c>
      <c r="H824" s="3" t="e">
        <f t="shared" si="68"/>
        <v>#VALUE!</v>
      </c>
    </row>
    <row r="825" spans="1:8" x14ac:dyDescent="0.25">
      <c r="A825" s="28" t="str">
        <f>_xlfn.XLOOKUP(P!C807,'Banco de Dados'!$B$3:$B$274,'Banco de Dados'!$K$3:$K$274,"")</f>
        <v/>
      </c>
      <c r="B825" s="2">
        <v>0</v>
      </c>
      <c r="C825" s="2">
        <v>0</v>
      </c>
      <c r="D825" s="2">
        <v>0</v>
      </c>
      <c r="E825" s="2">
        <v>0</v>
      </c>
      <c r="F825" s="32" t="e">
        <f t="shared" si="69"/>
        <v>#DIV/0!</v>
      </c>
      <c r="G825" s="3" t="e">
        <f t="shared" si="68"/>
        <v>#VALUE!</v>
      </c>
      <c r="H825" s="3" t="e">
        <f t="shared" si="68"/>
        <v>#VALUE!</v>
      </c>
    </row>
    <row r="826" spans="1:8" x14ac:dyDescent="0.25">
      <c r="A826" s="28" t="str">
        <f>_xlfn.XLOOKUP(P!C808,'Banco de Dados'!$B$3:$B$274,'Banco de Dados'!$K$3:$K$274,"")</f>
        <v/>
      </c>
      <c r="B826" s="2">
        <v>0</v>
      </c>
      <c r="C826" s="2">
        <v>0</v>
      </c>
      <c r="D826" s="2">
        <v>0</v>
      </c>
      <c r="E826" s="2">
        <v>0</v>
      </c>
      <c r="F826" s="32" t="e">
        <f t="shared" si="69"/>
        <v>#DIV/0!</v>
      </c>
      <c r="G826" s="3" t="e">
        <f t="shared" si="68"/>
        <v>#VALUE!</v>
      </c>
      <c r="H826" s="3" t="e">
        <f t="shared" si="68"/>
        <v>#VALUE!</v>
      </c>
    </row>
    <row r="827" spans="1:8" x14ac:dyDescent="0.25">
      <c r="A827" s="28" t="str">
        <f>_xlfn.XLOOKUP(P!C809,'Banco de Dados'!$B$3:$B$274,'Banco de Dados'!$K$3:$K$274,"")</f>
        <v/>
      </c>
      <c r="B827" s="2">
        <v>0</v>
      </c>
      <c r="C827" s="2">
        <v>0</v>
      </c>
      <c r="D827" s="2">
        <v>0</v>
      </c>
      <c r="E827" s="2">
        <v>0</v>
      </c>
      <c r="F827" s="32" t="e">
        <f t="shared" si="69"/>
        <v>#DIV/0!</v>
      </c>
      <c r="G827" s="3" t="e">
        <f t="shared" si="68"/>
        <v>#VALUE!</v>
      </c>
      <c r="H827" s="3" t="e">
        <f t="shared" si="68"/>
        <v>#VALUE!</v>
      </c>
    </row>
    <row r="828" spans="1:8" x14ac:dyDescent="0.25">
      <c r="A828" s="28" t="str">
        <f>_xlfn.XLOOKUP(P!C810,'Banco de Dados'!$B$3:$B$274,'Banco de Dados'!$K$3:$K$274,"")</f>
        <v/>
      </c>
      <c r="B828" s="2">
        <v>0</v>
      </c>
      <c r="C828" s="2">
        <v>0</v>
      </c>
      <c r="D828" s="2">
        <v>0</v>
      </c>
      <c r="E828" s="17">
        <v>0</v>
      </c>
      <c r="F828" s="32" t="e">
        <f t="shared" si="69"/>
        <v>#DIV/0!</v>
      </c>
      <c r="G828" s="3" t="e">
        <f t="shared" si="68"/>
        <v>#VALUE!</v>
      </c>
      <c r="H828" s="3" t="e">
        <f t="shared" si="68"/>
        <v>#VALUE!</v>
      </c>
    </row>
    <row r="829" spans="1:8" x14ac:dyDescent="0.25">
      <c r="A829" s="28" t="str">
        <f>_xlfn.XLOOKUP(P!C811,'Banco de Dados'!$B$3:$B$274,'Banco de Dados'!$K$3:$K$274,"")</f>
        <v/>
      </c>
      <c r="B829" s="2">
        <v>0</v>
      </c>
      <c r="C829" s="2">
        <v>0</v>
      </c>
      <c r="D829" s="2">
        <v>0</v>
      </c>
      <c r="E829" s="2">
        <v>0</v>
      </c>
      <c r="F829" s="32" t="e">
        <f t="shared" si="69"/>
        <v>#DIV/0!</v>
      </c>
      <c r="G829" s="3" t="e">
        <f t="shared" si="68"/>
        <v>#VALUE!</v>
      </c>
      <c r="H829" s="3" t="e">
        <f t="shared" si="68"/>
        <v>#VALUE!</v>
      </c>
    </row>
    <row r="830" spans="1:8" x14ac:dyDescent="0.25">
      <c r="A830" s="28" t="str">
        <f>_xlfn.XLOOKUP(P!C812,'Banco de Dados'!$B$3:$B$274,'Banco de Dados'!$K$3:$K$274,"")</f>
        <v/>
      </c>
      <c r="B830" s="2">
        <v>0</v>
      </c>
      <c r="C830" s="2">
        <v>0</v>
      </c>
      <c r="D830" s="2">
        <v>0</v>
      </c>
      <c r="E830" s="2">
        <v>0</v>
      </c>
      <c r="F830" s="32" t="e">
        <f t="shared" si="69"/>
        <v>#DIV/0!</v>
      </c>
      <c r="G830" s="3" t="e">
        <f t="shared" si="68"/>
        <v>#VALUE!</v>
      </c>
      <c r="H830" s="3" t="e">
        <f t="shared" si="68"/>
        <v>#VALUE!</v>
      </c>
    </row>
    <row r="831" spans="1:8" x14ac:dyDescent="0.25">
      <c r="A831" s="28" t="str">
        <f>_xlfn.XLOOKUP(P!C813,'Banco de Dados'!$B$3:$B$274,'Banco de Dados'!$K$3:$K$274,"")</f>
        <v/>
      </c>
      <c r="B831" s="2">
        <v>0</v>
      </c>
      <c r="C831" s="2">
        <v>0</v>
      </c>
      <c r="D831" s="2">
        <v>0</v>
      </c>
      <c r="E831" s="2">
        <v>0</v>
      </c>
      <c r="F831" s="32" t="e">
        <f t="shared" si="69"/>
        <v>#DIV/0!</v>
      </c>
      <c r="G831" s="3" t="e">
        <f t="shared" si="68"/>
        <v>#VALUE!</v>
      </c>
      <c r="H831" s="3" t="e">
        <f t="shared" si="68"/>
        <v>#VALUE!</v>
      </c>
    </row>
    <row r="832" spans="1:8" x14ac:dyDescent="0.25">
      <c r="A832" s="28" t="str">
        <f>_xlfn.XLOOKUP(P!C814,'Banco de Dados'!$B$3:$B$274,'Banco de Dados'!$K$3:$K$274,"")</f>
        <v/>
      </c>
      <c r="B832" s="2">
        <v>0</v>
      </c>
      <c r="C832" s="2">
        <v>0</v>
      </c>
      <c r="D832" s="2">
        <v>0</v>
      </c>
      <c r="E832" s="2">
        <v>0</v>
      </c>
      <c r="F832" s="32" t="e">
        <f t="shared" si="69"/>
        <v>#DIV/0!</v>
      </c>
      <c r="G832" s="3" t="e">
        <f t="shared" si="68"/>
        <v>#VALUE!</v>
      </c>
      <c r="H832" s="3" t="e">
        <f t="shared" si="68"/>
        <v>#VALUE!</v>
      </c>
    </row>
    <row r="833" spans="1:8" x14ac:dyDescent="0.25">
      <c r="A833" s="28" t="str">
        <f>_xlfn.XLOOKUP(P!C815,'Banco de Dados'!$B$3:$B$274,'Banco de Dados'!$K$3:$K$274,"")</f>
        <v/>
      </c>
      <c r="B833" s="2">
        <v>0</v>
      </c>
      <c r="C833" s="2">
        <v>0</v>
      </c>
      <c r="D833" s="2">
        <v>0</v>
      </c>
      <c r="E833" s="2">
        <v>0</v>
      </c>
      <c r="F833" s="32" t="e">
        <f t="shared" si="69"/>
        <v>#DIV/0!</v>
      </c>
      <c r="G833" s="3" t="e">
        <f t="shared" si="68"/>
        <v>#VALUE!</v>
      </c>
      <c r="H833" s="3" t="e">
        <f t="shared" si="68"/>
        <v>#VALUE!</v>
      </c>
    </row>
    <row r="834" spans="1:8" x14ac:dyDescent="0.25">
      <c r="A834" s="28" t="str">
        <f>_xlfn.XLOOKUP(P!C816,'Banco de Dados'!$B$3:$B$274,'Banco de Dados'!$K$3:$K$274,"")</f>
        <v/>
      </c>
      <c r="B834" s="2">
        <v>0</v>
      </c>
      <c r="C834" s="2">
        <v>0</v>
      </c>
      <c r="D834" s="2">
        <v>0</v>
      </c>
      <c r="E834" s="2">
        <v>0</v>
      </c>
      <c r="F834" s="32" t="e">
        <f t="shared" si="69"/>
        <v>#DIV/0!</v>
      </c>
      <c r="G834" s="3" t="e">
        <f t="shared" si="68"/>
        <v>#VALUE!</v>
      </c>
      <c r="H834" s="3" t="e">
        <f t="shared" si="68"/>
        <v>#VALUE!</v>
      </c>
    </row>
    <row r="835" spans="1:8" x14ac:dyDescent="0.25">
      <c r="A835" s="28" t="str">
        <f>_xlfn.XLOOKUP(P!C817,'Banco de Dados'!$B$3:$B$274,'Banco de Dados'!$K$3:$K$274,"")</f>
        <v/>
      </c>
      <c r="B835" s="2">
        <v>0</v>
      </c>
      <c r="C835" s="2">
        <v>0</v>
      </c>
      <c r="D835" s="2">
        <v>0</v>
      </c>
      <c r="E835" s="2">
        <v>0</v>
      </c>
      <c r="F835" s="32" t="e">
        <f t="shared" si="69"/>
        <v>#DIV/0!</v>
      </c>
      <c r="G835" s="3" t="e">
        <f t="shared" si="68"/>
        <v>#VALUE!</v>
      </c>
      <c r="H835" s="3" t="e">
        <f t="shared" si="68"/>
        <v>#VALUE!</v>
      </c>
    </row>
    <row r="836" spans="1:8" x14ac:dyDescent="0.25">
      <c r="A836" s="28" t="str">
        <f>_xlfn.XLOOKUP(P!C818,'Banco de Dados'!$B$3:$B$274,'Banco de Dados'!$K$3:$K$274,"")</f>
        <v/>
      </c>
      <c r="B836" s="2">
        <v>0</v>
      </c>
      <c r="C836" s="2">
        <v>0</v>
      </c>
      <c r="D836" s="2">
        <v>0</v>
      </c>
      <c r="E836" s="2">
        <v>0</v>
      </c>
      <c r="F836" s="32" t="e">
        <f t="shared" si="69"/>
        <v>#DIV/0!</v>
      </c>
      <c r="G836" s="3" t="e">
        <f t="shared" ref="G836:H838" si="70">D836*$E$806</f>
        <v>#VALUE!</v>
      </c>
      <c r="H836" s="3" t="e">
        <f t="shared" si="70"/>
        <v>#VALUE!</v>
      </c>
    </row>
    <row r="837" spans="1:8" x14ac:dyDescent="0.25">
      <c r="A837" s="28" t="str">
        <f>_xlfn.XLOOKUP(P!C819,'Banco de Dados'!$B$3:$B$274,'Banco de Dados'!$K$3:$K$274,"")</f>
        <v/>
      </c>
      <c r="B837" s="2">
        <v>0</v>
      </c>
      <c r="C837" s="2">
        <v>0</v>
      </c>
      <c r="D837" s="2">
        <v>0</v>
      </c>
      <c r="E837" s="2">
        <v>0</v>
      </c>
      <c r="F837" s="32" t="e">
        <f t="shared" si="69"/>
        <v>#DIV/0!</v>
      </c>
      <c r="G837" s="3" t="e">
        <f t="shared" si="70"/>
        <v>#VALUE!</v>
      </c>
      <c r="H837" s="3" t="e">
        <f t="shared" si="70"/>
        <v>#VALUE!</v>
      </c>
    </row>
    <row r="838" spans="1:8" x14ac:dyDescent="0.25">
      <c r="A838" s="28" t="str">
        <f>_xlfn.XLOOKUP(P!C820,'Banco de Dados'!$B$3:$B$274,'Banco de Dados'!$K$3:$K$274,"")</f>
        <v/>
      </c>
      <c r="B838" s="2">
        <v>0</v>
      </c>
      <c r="C838" s="2">
        <v>0</v>
      </c>
      <c r="D838" s="2">
        <v>0</v>
      </c>
      <c r="E838" s="2">
        <v>0</v>
      </c>
      <c r="F838" s="32" t="e">
        <f t="shared" si="69"/>
        <v>#DIV/0!</v>
      </c>
      <c r="G838" s="3" t="e">
        <f t="shared" si="70"/>
        <v>#VALUE!</v>
      </c>
      <c r="H838" s="3" t="e">
        <f t="shared" si="70"/>
        <v>#VALUE!</v>
      </c>
    </row>
    <row r="839" spans="1:8" x14ac:dyDescent="0.25">
      <c r="A839" s="21"/>
      <c r="B839" s="21"/>
      <c r="C839" s="21"/>
      <c r="D839" s="21"/>
      <c r="E839" s="21"/>
      <c r="F839" s="77"/>
      <c r="G839" s="21"/>
      <c r="H839" s="21"/>
    </row>
    <row r="840" spans="1:8" ht="15.75" x14ac:dyDescent="0.25">
      <c r="A840" s="36">
        <f>'Nome das Amostras'!A28</f>
        <v>0</v>
      </c>
      <c r="B840" s="164" t="e">
        <f>VLOOKUP(A840,'Nome das Amostras'!$A$3:$D$28,2,FALSE)</f>
        <v>#N/A</v>
      </c>
      <c r="C840" s="164"/>
      <c r="D840" s="51" t="s">
        <v>65</v>
      </c>
      <c r="E840" s="52" t="e">
        <f>'Banco de Dados'!$O$13/'Banco de Dados'!GA13</f>
        <v>#VALUE!</v>
      </c>
      <c r="F840" s="223" t="s">
        <v>309</v>
      </c>
      <c r="G840" s="223"/>
      <c r="H840" s="51" t="e" cm="1">
        <f t="array" ref="H840">(_xlfn.XLOOKUP('Banco de Dados'!$B$99,_xlfn.ANCHORARRAY(C842),D842:D872," "))/(_xlfn.XLOOKUP('Banco de Dados'!$B$97,_xlfn.ANCHORARRAY(C842),D842:D872))</f>
        <v>#REF!</v>
      </c>
    </row>
    <row r="841" spans="1:8" x14ac:dyDescent="0.25">
      <c r="A841" s="107" t="s">
        <v>1</v>
      </c>
      <c r="B841" s="107" t="s">
        <v>0</v>
      </c>
      <c r="C841" s="107" t="s">
        <v>212</v>
      </c>
      <c r="D841" s="107" t="s">
        <v>209</v>
      </c>
      <c r="E841" s="107" t="s">
        <v>213</v>
      </c>
      <c r="F841" s="76" t="s">
        <v>219</v>
      </c>
      <c r="G841" s="54" t="s">
        <v>140</v>
      </c>
      <c r="H841" s="54" t="s">
        <v>66</v>
      </c>
    </row>
    <row r="842" spans="1:8" x14ac:dyDescent="0.25">
      <c r="A842" s="28" t="str">
        <f>_xlfn.XLOOKUP(P!C824,'Banco de Dados'!$B$3:$B$274,'Banco de Dados'!$K$3:$K$274,"")</f>
        <v/>
      </c>
      <c r="B842" s="2" cm="1">
        <f t="array" ref="B842:E872">Dados!FW5:FZ35</f>
        <v>0</v>
      </c>
      <c r="C842" s="2">
        <v>0</v>
      </c>
      <c r="D842" s="2">
        <v>0</v>
      </c>
      <c r="E842" s="2">
        <v>0</v>
      </c>
      <c r="F842" s="32" t="e">
        <f>(E842*100)/D842</f>
        <v>#DIV/0!</v>
      </c>
      <c r="G842" s="3" t="e">
        <f t="shared" ref="G842:H869" si="71">D842*$E$840</f>
        <v>#VALUE!</v>
      </c>
      <c r="H842" s="3" t="e">
        <f t="shared" si="71"/>
        <v>#VALUE!</v>
      </c>
    </row>
    <row r="843" spans="1:8" x14ac:dyDescent="0.25">
      <c r="A843" s="28" t="str">
        <f>_xlfn.XLOOKUP(P!C825,'Banco de Dados'!$B$3:$B$274,'Banco de Dados'!$K$3:$K$274,"")</f>
        <v/>
      </c>
      <c r="B843" s="2">
        <v>0</v>
      </c>
      <c r="C843" s="2">
        <v>0</v>
      </c>
      <c r="D843" s="2">
        <v>0</v>
      </c>
      <c r="E843" s="2">
        <v>0</v>
      </c>
      <c r="F843" s="32" t="e">
        <f t="shared" ref="F843:F872" si="72">(E843*100)/D843</f>
        <v>#DIV/0!</v>
      </c>
      <c r="G843" s="3" t="e">
        <f t="shared" si="71"/>
        <v>#VALUE!</v>
      </c>
      <c r="H843" s="3" t="e">
        <f t="shared" si="71"/>
        <v>#VALUE!</v>
      </c>
    </row>
    <row r="844" spans="1:8" x14ac:dyDescent="0.25">
      <c r="A844" s="28" t="str">
        <f>_xlfn.XLOOKUP(P!C826,'Banco de Dados'!$B$3:$B$274,'Banco de Dados'!$K$3:$K$274,"")</f>
        <v/>
      </c>
      <c r="B844" s="2">
        <v>0</v>
      </c>
      <c r="C844" s="2">
        <v>0</v>
      </c>
      <c r="D844" s="2">
        <v>0</v>
      </c>
      <c r="E844" s="2">
        <v>0</v>
      </c>
      <c r="F844" s="32" t="e">
        <f t="shared" si="72"/>
        <v>#DIV/0!</v>
      </c>
      <c r="G844" s="3" t="e">
        <f t="shared" si="71"/>
        <v>#VALUE!</v>
      </c>
      <c r="H844" s="3" t="e">
        <f t="shared" si="71"/>
        <v>#VALUE!</v>
      </c>
    </row>
    <row r="845" spans="1:8" x14ac:dyDescent="0.25">
      <c r="A845" s="28" t="str">
        <f>_xlfn.XLOOKUP(P!C827,'Banco de Dados'!$B$3:$B$274,'Banco de Dados'!$K$3:$K$274,"")</f>
        <v/>
      </c>
      <c r="B845" s="2">
        <v>0</v>
      </c>
      <c r="C845" s="2">
        <v>0</v>
      </c>
      <c r="D845" s="2">
        <v>0</v>
      </c>
      <c r="E845" s="2">
        <v>0</v>
      </c>
      <c r="F845" s="32" t="e">
        <f t="shared" si="72"/>
        <v>#DIV/0!</v>
      </c>
      <c r="G845" s="3" t="e">
        <f t="shared" si="71"/>
        <v>#VALUE!</v>
      </c>
      <c r="H845" s="3" t="e">
        <f t="shared" si="71"/>
        <v>#VALUE!</v>
      </c>
    </row>
    <row r="846" spans="1:8" x14ac:dyDescent="0.25">
      <c r="A846" s="28" t="str">
        <f>_xlfn.XLOOKUP(P!C828,'Banco de Dados'!$B$3:$B$274,'Banco de Dados'!$K$3:$K$274,"")</f>
        <v/>
      </c>
      <c r="B846" s="2">
        <v>0</v>
      </c>
      <c r="C846" s="2">
        <v>0</v>
      </c>
      <c r="D846" s="2">
        <v>0</v>
      </c>
      <c r="E846" s="2">
        <v>0</v>
      </c>
      <c r="F846" s="32" t="e">
        <f t="shared" si="72"/>
        <v>#DIV/0!</v>
      </c>
      <c r="G846" s="3" t="e">
        <f t="shared" si="71"/>
        <v>#VALUE!</v>
      </c>
      <c r="H846" s="3" t="e">
        <f t="shared" si="71"/>
        <v>#VALUE!</v>
      </c>
    </row>
    <row r="847" spans="1:8" x14ac:dyDescent="0.25">
      <c r="A847" s="28" t="str">
        <f>_xlfn.XLOOKUP(P!C829,'Banco de Dados'!$B$3:$B$274,'Banco de Dados'!$K$3:$K$274,"")</f>
        <v/>
      </c>
      <c r="B847" s="2">
        <v>0</v>
      </c>
      <c r="C847" s="2">
        <v>0</v>
      </c>
      <c r="D847" s="2">
        <v>0</v>
      </c>
      <c r="E847" s="2">
        <v>0</v>
      </c>
      <c r="F847" s="32" t="e">
        <f t="shared" si="72"/>
        <v>#DIV/0!</v>
      </c>
      <c r="G847" s="3" t="e">
        <f t="shared" si="71"/>
        <v>#VALUE!</v>
      </c>
      <c r="H847" s="3" t="e">
        <f t="shared" si="71"/>
        <v>#VALUE!</v>
      </c>
    </row>
    <row r="848" spans="1:8" x14ac:dyDescent="0.25">
      <c r="A848" s="28" t="str">
        <f>_xlfn.XLOOKUP(P!C830,'Banco de Dados'!$B$3:$B$274,'Banco de Dados'!$K$3:$K$274,"")</f>
        <v/>
      </c>
      <c r="B848" s="2">
        <v>0</v>
      </c>
      <c r="C848" s="2">
        <v>0</v>
      </c>
      <c r="D848" s="2">
        <v>0</v>
      </c>
      <c r="E848" s="2">
        <v>0</v>
      </c>
      <c r="F848" s="32" t="e">
        <f t="shared" si="72"/>
        <v>#DIV/0!</v>
      </c>
      <c r="G848" s="3" t="e">
        <f t="shared" si="71"/>
        <v>#VALUE!</v>
      </c>
      <c r="H848" s="3" t="e">
        <f t="shared" si="71"/>
        <v>#VALUE!</v>
      </c>
    </row>
    <row r="849" spans="1:8" x14ac:dyDescent="0.25">
      <c r="A849" s="28" t="str">
        <f>_xlfn.XLOOKUP(P!C831,'Banco de Dados'!$B$3:$B$274,'Banco de Dados'!$K$3:$K$274,"")</f>
        <v/>
      </c>
      <c r="B849" s="2">
        <v>0</v>
      </c>
      <c r="C849" s="2">
        <v>0</v>
      </c>
      <c r="D849" s="2">
        <v>0</v>
      </c>
      <c r="E849" s="2">
        <v>0</v>
      </c>
      <c r="F849" s="32" t="e">
        <f t="shared" si="72"/>
        <v>#DIV/0!</v>
      </c>
      <c r="G849" s="3" t="e">
        <f t="shared" si="71"/>
        <v>#VALUE!</v>
      </c>
      <c r="H849" s="3" t="e">
        <f t="shared" si="71"/>
        <v>#VALUE!</v>
      </c>
    </row>
    <row r="850" spans="1:8" x14ac:dyDescent="0.25">
      <c r="A850" s="28" t="str">
        <f>_xlfn.XLOOKUP(P!C832,'Banco de Dados'!$B$3:$B$274,'Banco de Dados'!$K$3:$K$274,"")</f>
        <v/>
      </c>
      <c r="B850" s="2">
        <v>0</v>
      </c>
      <c r="C850" s="2">
        <v>0</v>
      </c>
      <c r="D850" s="2">
        <v>0</v>
      </c>
      <c r="E850" s="2">
        <v>0</v>
      </c>
      <c r="F850" s="32" t="e">
        <f t="shared" si="72"/>
        <v>#DIV/0!</v>
      </c>
      <c r="G850" s="3" t="e">
        <f t="shared" si="71"/>
        <v>#VALUE!</v>
      </c>
      <c r="H850" s="3" t="e">
        <f t="shared" si="71"/>
        <v>#VALUE!</v>
      </c>
    </row>
    <row r="851" spans="1:8" x14ac:dyDescent="0.25">
      <c r="A851" s="28" t="str">
        <f>_xlfn.XLOOKUP(P!C833,'Banco de Dados'!$B$3:$B$274,'Banco de Dados'!$K$3:$K$274,"")</f>
        <v/>
      </c>
      <c r="B851" s="2">
        <v>0</v>
      </c>
      <c r="C851" s="2">
        <v>0</v>
      </c>
      <c r="D851" s="2">
        <v>0</v>
      </c>
      <c r="E851" s="2">
        <v>0</v>
      </c>
      <c r="F851" s="32" t="e">
        <f t="shared" si="72"/>
        <v>#DIV/0!</v>
      </c>
      <c r="G851" s="3" t="e">
        <f t="shared" si="71"/>
        <v>#VALUE!</v>
      </c>
      <c r="H851" s="3" t="e">
        <f t="shared" si="71"/>
        <v>#VALUE!</v>
      </c>
    </row>
    <row r="852" spans="1:8" x14ac:dyDescent="0.25">
      <c r="A852" s="28" t="str">
        <f>_xlfn.XLOOKUP(P!C834,'Banco de Dados'!$B$3:$B$274,'Banco de Dados'!$K$3:$K$274,"")</f>
        <v/>
      </c>
      <c r="B852" s="2">
        <v>0</v>
      </c>
      <c r="C852" s="2">
        <v>0</v>
      </c>
      <c r="D852" s="2">
        <v>0</v>
      </c>
      <c r="E852" s="2">
        <v>0</v>
      </c>
      <c r="F852" s="32" t="e">
        <f t="shared" si="72"/>
        <v>#DIV/0!</v>
      </c>
      <c r="G852" s="3" t="e">
        <f t="shared" si="71"/>
        <v>#VALUE!</v>
      </c>
      <c r="H852" s="3" t="e">
        <f t="shared" si="71"/>
        <v>#VALUE!</v>
      </c>
    </row>
    <row r="853" spans="1:8" x14ac:dyDescent="0.25">
      <c r="A853" s="28" t="str">
        <f>_xlfn.XLOOKUP(P!C835,'Banco de Dados'!$B$3:$B$274,'Banco de Dados'!$K$3:$K$274,"")</f>
        <v/>
      </c>
      <c r="B853" s="2">
        <v>0</v>
      </c>
      <c r="C853" s="2">
        <v>0</v>
      </c>
      <c r="D853" s="2">
        <v>0</v>
      </c>
      <c r="E853" s="2">
        <v>0</v>
      </c>
      <c r="F853" s="32" t="e">
        <f t="shared" si="72"/>
        <v>#DIV/0!</v>
      </c>
      <c r="G853" s="3" t="e">
        <f t="shared" si="71"/>
        <v>#VALUE!</v>
      </c>
      <c r="H853" s="3" t="e">
        <f t="shared" si="71"/>
        <v>#VALUE!</v>
      </c>
    </row>
    <row r="854" spans="1:8" x14ac:dyDescent="0.25">
      <c r="A854" s="28" t="str">
        <f>_xlfn.XLOOKUP(P!C836,'Banco de Dados'!$B$3:$B$274,'Banco de Dados'!$K$3:$K$274,"")</f>
        <v/>
      </c>
      <c r="B854" s="2">
        <v>0</v>
      </c>
      <c r="C854" s="2">
        <v>0</v>
      </c>
      <c r="D854" s="2">
        <v>0</v>
      </c>
      <c r="E854" s="2">
        <v>0</v>
      </c>
      <c r="F854" s="32" t="e">
        <f t="shared" si="72"/>
        <v>#DIV/0!</v>
      </c>
      <c r="G854" s="3" t="e">
        <f t="shared" si="71"/>
        <v>#VALUE!</v>
      </c>
      <c r="H854" s="3" t="e">
        <f t="shared" si="71"/>
        <v>#VALUE!</v>
      </c>
    </row>
    <row r="855" spans="1:8" x14ac:dyDescent="0.25">
      <c r="A855" s="28" t="str">
        <f>_xlfn.XLOOKUP(P!C837,'Banco de Dados'!$B$3:$B$274,'Banco de Dados'!$K$3:$K$274,"")</f>
        <v/>
      </c>
      <c r="B855" s="2">
        <v>0</v>
      </c>
      <c r="C855" s="2">
        <v>0</v>
      </c>
      <c r="D855" s="2">
        <v>0</v>
      </c>
      <c r="E855" s="2">
        <v>0</v>
      </c>
      <c r="F855" s="32" t="e">
        <f t="shared" si="72"/>
        <v>#DIV/0!</v>
      </c>
      <c r="G855" s="3" t="e">
        <f t="shared" si="71"/>
        <v>#VALUE!</v>
      </c>
      <c r="H855" s="3" t="e">
        <f t="shared" si="71"/>
        <v>#VALUE!</v>
      </c>
    </row>
    <row r="856" spans="1:8" x14ac:dyDescent="0.25">
      <c r="A856" s="28" t="str">
        <f>_xlfn.XLOOKUP(P!C838,'Banco de Dados'!$B$3:$B$274,'Banco de Dados'!$K$3:$K$274,"")</f>
        <v/>
      </c>
      <c r="B856" s="2">
        <v>0</v>
      </c>
      <c r="C856" s="2">
        <v>0</v>
      </c>
      <c r="D856" s="2">
        <v>0</v>
      </c>
      <c r="E856" s="2">
        <v>0</v>
      </c>
      <c r="F856" s="32" t="e">
        <f t="shared" si="72"/>
        <v>#DIV/0!</v>
      </c>
      <c r="G856" s="3" t="e">
        <f t="shared" si="71"/>
        <v>#VALUE!</v>
      </c>
      <c r="H856" s="3" t="e">
        <f t="shared" si="71"/>
        <v>#VALUE!</v>
      </c>
    </row>
    <row r="857" spans="1:8" x14ac:dyDescent="0.25">
      <c r="A857" s="28" t="str">
        <f>_xlfn.XLOOKUP(P!C839,'Banco de Dados'!$B$3:$B$274,'Banco de Dados'!$K$3:$K$274,"")</f>
        <v/>
      </c>
      <c r="B857" s="2">
        <v>0</v>
      </c>
      <c r="C857" s="2">
        <v>0</v>
      </c>
      <c r="D857" s="2">
        <v>0</v>
      </c>
      <c r="E857" s="2">
        <v>0</v>
      </c>
      <c r="F857" s="32" t="e">
        <f t="shared" si="72"/>
        <v>#DIV/0!</v>
      </c>
      <c r="G857" s="3" t="e">
        <f t="shared" si="71"/>
        <v>#VALUE!</v>
      </c>
      <c r="H857" s="3" t="e">
        <f t="shared" si="71"/>
        <v>#VALUE!</v>
      </c>
    </row>
    <row r="858" spans="1:8" x14ac:dyDescent="0.25">
      <c r="A858" s="28" t="str">
        <f>_xlfn.XLOOKUP(P!C840,'Banco de Dados'!$B$3:$B$274,'Banco de Dados'!$K$3:$K$274,"")</f>
        <v/>
      </c>
      <c r="B858" s="2">
        <v>0</v>
      </c>
      <c r="C858" s="2">
        <v>0</v>
      </c>
      <c r="D858" s="2">
        <v>0</v>
      </c>
      <c r="E858" s="2">
        <v>0</v>
      </c>
      <c r="F858" s="32" t="e">
        <f t="shared" si="72"/>
        <v>#DIV/0!</v>
      </c>
      <c r="G858" s="3" t="e">
        <f t="shared" si="71"/>
        <v>#VALUE!</v>
      </c>
      <c r="H858" s="3" t="e">
        <f t="shared" si="71"/>
        <v>#VALUE!</v>
      </c>
    </row>
    <row r="859" spans="1:8" x14ac:dyDescent="0.25">
      <c r="A859" s="28" t="str">
        <f>_xlfn.XLOOKUP(P!C841,'Banco de Dados'!$B$3:$B$274,'Banco de Dados'!$K$3:$K$274,"")</f>
        <v/>
      </c>
      <c r="B859" s="2">
        <v>0</v>
      </c>
      <c r="C859" s="2">
        <v>0</v>
      </c>
      <c r="D859" s="2">
        <v>0</v>
      </c>
      <c r="E859" s="2">
        <v>0</v>
      </c>
      <c r="F859" s="32" t="e">
        <f t="shared" si="72"/>
        <v>#DIV/0!</v>
      </c>
      <c r="G859" s="3" t="e">
        <f t="shared" si="71"/>
        <v>#VALUE!</v>
      </c>
      <c r="H859" s="3" t="e">
        <f t="shared" si="71"/>
        <v>#VALUE!</v>
      </c>
    </row>
    <row r="860" spans="1:8" x14ac:dyDescent="0.25">
      <c r="A860" s="28" t="str">
        <f>_xlfn.XLOOKUP(P!C842,'Banco de Dados'!$B$3:$B$274,'Banco de Dados'!$K$3:$K$274,"")</f>
        <v/>
      </c>
      <c r="B860" s="2">
        <v>0</v>
      </c>
      <c r="C860" s="2">
        <v>0</v>
      </c>
      <c r="D860" s="2">
        <v>0</v>
      </c>
      <c r="E860" s="2">
        <v>0</v>
      </c>
      <c r="F860" s="32" t="e">
        <f t="shared" si="72"/>
        <v>#DIV/0!</v>
      </c>
      <c r="G860" s="3" t="e">
        <f t="shared" si="71"/>
        <v>#VALUE!</v>
      </c>
      <c r="H860" s="3" t="e">
        <f t="shared" si="71"/>
        <v>#VALUE!</v>
      </c>
    </row>
    <row r="861" spans="1:8" x14ac:dyDescent="0.25">
      <c r="A861" s="28" t="str">
        <f>_xlfn.XLOOKUP(P!C843,'Banco de Dados'!$B$3:$B$274,'Banco de Dados'!$K$3:$K$274,"")</f>
        <v/>
      </c>
      <c r="B861" s="2">
        <v>0</v>
      </c>
      <c r="C861" s="2">
        <v>0</v>
      </c>
      <c r="D861" s="2">
        <v>0</v>
      </c>
      <c r="E861" s="2">
        <v>0</v>
      </c>
      <c r="F861" s="32" t="e">
        <f t="shared" si="72"/>
        <v>#DIV/0!</v>
      </c>
      <c r="G861" s="3" t="e">
        <f t="shared" si="71"/>
        <v>#VALUE!</v>
      </c>
      <c r="H861" s="3" t="e">
        <f t="shared" si="71"/>
        <v>#VALUE!</v>
      </c>
    </row>
    <row r="862" spans="1:8" x14ac:dyDescent="0.25">
      <c r="A862" s="28" t="str">
        <f>_xlfn.XLOOKUP(P!C844,'Banco de Dados'!$B$3:$B$274,'Banco de Dados'!$K$3:$K$274,"")</f>
        <v/>
      </c>
      <c r="B862" s="2">
        <v>0</v>
      </c>
      <c r="C862" s="2">
        <v>0</v>
      </c>
      <c r="D862" s="2">
        <v>0</v>
      </c>
      <c r="E862" s="17">
        <v>0</v>
      </c>
      <c r="F862" s="32" t="e">
        <f t="shared" si="72"/>
        <v>#DIV/0!</v>
      </c>
      <c r="G862" s="3" t="e">
        <f t="shared" si="71"/>
        <v>#VALUE!</v>
      </c>
      <c r="H862" s="3" t="e">
        <f t="shared" si="71"/>
        <v>#VALUE!</v>
      </c>
    </row>
    <row r="863" spans="1:8" x14ac:dyDescent="0.25">
      <c r="A863" s="28" t="str">
        <f>_xlfn.XLOOKUP(P!C845,'Banco de Dados'!$B$3:$B$274,'Banco de Dados'!$K$3:$K$274,"")</f>
        <v/>
      </c>
      <c r="B863" s="2">
        <v>0</v>
      </c>
      <c r="C863" s="2">
        <v>0</v>
      </c>
      <c r="D863" s="2">
        <v>0</v>
      </c>
      <c r="E863" s="2">
        <v>0</v>
      </c>
      <c r="F863" s="32" t="e">
        <f t="shared" si="72"/>
        <v>#DIV/0!</v>
      </c>
      <c r="G863" s="3" t="e">
        <f t="shared" si="71"/>
        <v>#VALUE!</v>
      </c>
      <c r="H863" s="3" t="e">
        <f t="shared" si="71"/>
        <v>#VALUE!</v>
      </c>
    </row>
    <row r="864" spans="1:8" x14ac:dyDescent="0.25">
      <c r="A864" s="28" t="str">
        <f>_xlfn.XLOOKUP(P!C846,'Banco de Dados'!$B$3:$B$274,'Banco de Dados'!$K$3:$K$274,"")</f>
        <v/>
      </c>
      <c r="B864" s="2">
        <v>0</v>
      </c>
      <c r="C864" s="2">
        <v>0</v>
      </c>
      <c r="D864" s="2">
        <v>0</v>
      </c>
      <c r="E864" s="2">
        <v>0</v>
      </c>
      <c r="F864" s="32" t="e">
        <f t="shared" si="72"/>
        <v>#DIV/0!</v>
      </c>
      <c r="G864" s="3" t="e">
        <f t="shared" si="71"/>
        <v>#VALUE!</v>
      </c>
      <c r="H864" s="3" t="e">
        <f t="shared" si="71"/>
        <v>#VALUE!</v>
      </c>
    </row>
    <row r="865" spans="1:8" x14ac:dyDescent="0.25">
      <c r="A865" s="28" t="str">
        <f>_xlfn.XLOOKUP(P!C847,'Banco de Dados'!$B$3:$B$274,'Banco de Dados'!$K$3:$K$274,"")</f>
        <v/>
      </c>
      <c r="B865" s="2">
        <v>0</v>
      </c>
      <c r="C865" s="2">
        <v>0</v>
      </c>
      <c r="D865" s="2">
        <v>0</v>
      </c>
      <c r="E865" s="2">
        <v>0</v>
      </c>
      <c r="F865" s="32" t="e">
        <f t="shared" si="72"/>
        <v>#DIV/0!</v>
      </c>
      <c r="G865" s="3" t="e">
        <f t="shared" si="71"/>
        <v>#VALUE!</v>
      </c>
      <c r="H865" s="3" t="e">
        <f t="shared" si="71"/>
        <v>#VALUE!</v>
      </c>
    </row>
    <row r="866" spans="1:8" x14ac:dyDescent="0.25">
      <c r="A866" s="28" t="str">
        <f>_xlfn.XLOOKUP(P!C848,'Banco de Dados'!$B$3:$B$274,'Banco de Dados'!$K$3:$K$274,"")</f>
        <v/>
      </c>
      <c r="B866" s="2">
        <v>0</v>
      </c>
      <c r="C866" s="2">
        <v>0</v>
      </c>
      <c r="D866" s="2">
        <v>0</v>
      </c>
      <c r="E866" s="2">
        <v>0</v>
      </c>
      <c r="F866" s="32" t="e">
        <f t="shared" si="72"/>
        <v>#DIV/0!</v>
      </c>
      <c r="G866" s="3" t="e">
        <f t="shared" si="71"/>
        <v>#VALUE!</v>
      </c>
      <c r="H866" s="3" t="e">
        <f t="shared" si="71"/>
        <v>#VALUE!</v>
      </c>
    </row>
    <row r="867" spans="1:8" x14ac:dyDescent="0.25">
      <c r="A867" s="28" t="str">
        <f>_xlfn.XLOOKUP(P!C849,'Banco de Dados'!$B$3:$B$274,'Banco de Dados'!$K$3:$K$274,"")</f>
        <v/>
      </c>
      <c r="B867" s="2">
        <v>0</v>
      </c>
      <c r="C867" s="2">
        <v>0</v>
      </c>
      <c r="D867" s="2">
        <v>0</v>
      </c>
      <c r="E867" s="2">
        <v>0</v>
      </c>
      <c r="F867" s="32" t="e">
        <f t="shared" si="72"/>
        <v>#DIV/0!</v>
      </c>
      <c r="G867" s="3" t="e">
        <f t="shared" si="71"/>
        <v>#VALUE!</v>
      </c>
      <c r="H867" s="3" t="e">
        <f t="shared" si="71"/>
        <v>#VALUE!</v>
      </c>
    </row>
    <row r="868" spans="1:8" x14ac:dyDescent="0.25">
      <c r="A868" s="28" t="str">
        <f>_xlfn.XLOOKUP(P!C850,'Banco de Dados'!$B$3:$B$274,'Banco de Dados'!$K$3:$K$274,"")</f>
        <v/>
      </c>
      <c r="B868" s="2">
        <v>0</v>
      </c>
      <c r="C868" s="2">
        <v>0</v>
      </c>
      <c r="D868" s="2">
        <v>0</v>
      </c>
      <c r="E868" s="2">
        <v>0</v>
      </c>
      <c r="F868" s="32" t="e">
        <f t="shared" si="72"/>
        <v>#DIV/0!</v>
      </c>
      <c r="G868" s="3" t="e">
        <f t="shared" si="71"/>
        <v>#VALUE!</v>
      </c>
      <c r="H868" s="3" t="e">
        <f t="shared" si="71"/>
        <v>#VALUE!</v>
      </c>
    </row>
    <row r="869" spans="1:8" x14ac:dyDescent="0.25">
      <c r="A869" s="28" t="str">
        <f>_xlfn.XLOOKUP(P!C851,'Banco de Dados'!$B$3:$B$274,'Banco de Dados'!$K$3:$K$274,"")</f>
        <v/>
      </c>
      <c r="B869" s="2">
        <v>0</v>
      </c>
      <c r="C869" s="2">
        <v>0</v>
      </c>
      <c r="D869" s="2">
        <v>0</v>
      </c>
      <c r="E869" s="2">
        <v>0</v>
      </c>
      <c r="F869" s="32" t="e">
        <f t="shared" si="72"/>
        <v>#DIV/0!</v>
      </c>
      <c r="G869" s="3" t="e">
        <f t="shared" si="71"/>
        <v>#VALUE!</v>
      </c>
      <c r="H869" s="3" t="e">
        <f t="shared" si="71"/>
        <v>#VALUE!</v>
      </c>
    </row>
    <row r="870" spans="1:8" x14ac:dyDescent="0.25">
      <c r="A870" s="28" t="str">
        <f>_xlfn.XLOOKUP(P!C852,'Banco de Dados'!$B$3:$B$274,'Banco de Dados'!$K$3:$K$274,"")</f>
        <v/>
      </c>
      <c r="B870" s="2">
        <v>0</v>
      </c>
      <c r="C870" s="2">
        <v>0</v>
      </c>
      <c r="D870" s="2">
        <v>0</v>
      </c>
      <c r="E870" s="2">
        <v>0</v>
      </c>
      <c r="F870" s="32" t="e">
        <f t="shared" si="72"/>
        <v>#DIV/0!</v>
      </c>
      <c r="G870" s="3" t="e">
        <f t="shared" ref="G870:H872" si="73">D870*$E$840</f>
        <v>#VALUE!</v>
      </c>
      <c r="H870" s="3" t="e">
        <f t="shared" si="73"/>
        <v>#VALUE!</v>
      </c>
    </row>
    <row r="871" spans="1:8" x14ac:dyDescent="0.25">
      <c r="A871" s="28" t="str">
        <f>_xlfn.XLOOKUP(P!C853,'Banco de Dados'!$B$3:$B$274,'Banco de Dados'!$K$3:$K$274,"")</f>
        <v/>
      </c>
      <c r="B871" s="2">
        <v>0</v>
      </c>
      <c r="C871" s="2">
        <v>0</v>
      </c>
      <c r="D871" s="2">
        <v>0</v>
      </c>
      <c r="E871" s="2">
        <v>0</v>
      </c>
      <c r="F871" s="32" t="e">
        <f t="shared" si="72"/>
        <v>#DIV/0!</v>
      </c>
      <c r="G871" s="3" t="e">
        <f t="shared" si="73"/>
        <v>#VALUE!</v>
      </c>
      <c r="H871" s="3" t="e">
        <f t="shared" si="73"/>
        <v>#VALUE!</v>
      </c>
    </row>
    <row r="872" spans="1:8" x14ac:dyDescent="0.25">
      <c r="A872" s="28" t="str">
        <f>_xlfn.XLOOKUP(P!C854,'Banco de Dados'!$B$3:$B$274,'Banco de Dados'!$K$3:$K$274,"")</f>
        <v/>
      </c>
      <c r="B872" s="2">
        <v>0</v>
      </c>
      <c r="C872" s="2">
        <v>0</v>
      </c>
      <c r="D872" s="2">
        <v>0</v>
      </c>
      <c r="E872" s="2">
        <v>0</v>
      </c>
      <c r="F872" s="32" t="e">
        <f t="shared" si="72"/>
        <v>#DIV/0!</v>
      </c>
      <c r="G872" s="3" t="e">
        <f t="shared" si="73"/>
        <v>#VALUE!</v>
      </c>
      <c r="H872" s="3" t="e">
        <f t="shared" si="73"/>
        <v>#VALUE!</v>
      </c>
    </row>
    <row r="873" spans="1:8" x14ac:dyDescent="0.25">
      <c r="A873" s="21"/>
      <c r="B873" s="21"/>
      <c r="C873" s="21"/>
      <c r="D873" s="21"/>
      <c r="E873" s="21"/>
      <c r="F873" s="77"/>
      <c r="G873" s="21"/>
      <c r="H873" s="21"/>
    </row>
  </sheetData>
  <mergeCells count="54">
    <mergeCell ref="B840:C840"/>
    <mergeCell ref="B466:C466"/>
    <mergeCell ref="B500:C500"/>
    <mergeCell ref="B534:C534"/>
    <mergeCell ref="B568:C568"/>
    <mergeCell ref="B602:C602"/>
    <mergeCell ref="B636:C636"/>
    <mergeCell ref="B670:C670"/>
    <mergeCell ref="B704:C704"/>
    <mergeCell ref="B738:C738"/>
    <mergeCell ref="B772:C772"/>
    <mergeCell ref="B806:C806"/>
    <mergeCell ref="B432:C432"/>
    <mergeCell ref="B58:C58"/>
    <mergeCell ref="B92:C92"/>
    <mergeCell ref="B126:C126"/>
    <mergeCell ref="B160:C160"/>
    <mergeCell ref="B194:C194"/>
    <mergeCell ref="B228:C228"/>
    <mergeCell ref="B262:C262"/>
    <mergeCell ref="B296:C296"/>
    <mergeCell ref="B330:C330"/>
    <mergeCell ref="B364:C364"/>
    <mergeCell ref="B398:C398"/>
    <mergeCell ref="F772:G772"/>
    <mergeCell ref="F806:G806"/>
    <mergeCell ref="F840:G840"/>
    <mergeCell ref="F670:G670"/>
    <mergeCell ref="F704:G704"/>
    <mergeCell ref="F738:G738"/>
    <mergeCell ref="F568:G568"/>
    <mergeCell ref="F602:G602"/>
    <mergeCell ref="F636:G636"/>
    <mergeCell ref="F466:G466"/>
    <mergeCell ref="F500:G500"/>
    <mergeCell ref="F534:G534"/>
    <mergeCell ref="F364:G364"/>
    <mergeCell ref="F398:G398"/>
    <mergeCell ref="F432:G432"/>
    <mergeCell ref="F262:G262"/>
    <mergeCell ref="F296:G296"/>
    <mergeCell ref="F330:G330"/>
    <mergeCell ref="F160:G160"/>
    <mergeCell ref="F194:G194"/>
    <mergeCell ref="F228:G228"/>
    <mergeCell ref="A1:I3"/>
    <mergeCell ref="J3:L3"/>
    <mergeCell ref="J4:L8"/>
    <mergeCell ref="B24:C24"/>
    <mergeCell ref="B6:F6"/>
    <mergeCell ref="F24:G24"/>
    <mergeCell ref="F58:G58"/>
    <mergeCell ref="F92:G92"/>
    <mergeCell ref="F126:G12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"/>
  <sheetViews>
    <sheetView zoomScale="130" zoomScaleNormal="130" workbookViewId="0">
      <selection activeCell="B2" sqref="B2"/>
    </sheetView>
  </sheetViews>
  <sheetFormatPr defaultRowHeight="15" x14ac:dyDescent="0.25"/>
  <cols>
    <col min="1" max="1" width="12.28515625" style="2" bestFit="1" customWidth="1"/>
    <col min="2" max="2" width="13" style="2" bestFit="1" customWidth="1"/>
    <col min="3" max="3" width="46" style="2" bestFit="1" customWidth="1"/>
    <col min="4" max="4" width="1.42578125" style="67" customWidth="1"/>
    <col min="5" max="5" width="13.140625" bestFit="1" customWidth="1"/>
    <col min="7" max="7" width="13.140625" bestFit="1" customWidth="1"/>
  </cols>
  <sheetData>
    <row r="1" spans="1:13" ht="19.5" thickBot="1" x14ac:dyDescent="0.35">
      <c r="A1" s="156">
        <v>46092</v>
      </c>
      <c r="B1" s="226" t="s">
        <v>330</v>
      </c>
      <c r="C1" s="227"/>
      <c r="D1" s="92"/>
    </row>
    <row r="2" spans="1:13" ht="16.5" thickBot="1" x14ac:dyDescent="0.3">
      <c r="A2" s="87" t="s">
        <v>159</v>
      </c>
      <c r="B2" s="88" t="s">
        <v>207</v>
      </c>
      <c r="C2" s="89" t="s">
        <v>156</v>
      </c>
      <c r="D2" s="93"/>
      <c r="E2" s="84" t="s">
        <v>228</v>
      </c>
      <c r="F2" s="50"/>
    </row>
    <row r="3" spans="1:13" ht="15" customHeight="1" x14ac:dyDescent="0.25">
      <c r="A3" s="65" t="s">
        <v>36</v>
      </c>
      <c r="B3" s="28" t="s">
        <v>138</v>
      </c>
      <c r="C3" s="66" t="s">
        <v>37</v>
      </c>
      <c r="D3" s="94"/>
      <c r="E3" s="187" t="s">
        <v>230</v>
      </c>
      <c r="F3" s="188"/>
      <c r="G3" s="188"/>
      <c r="H3" s="189"/>
      <c r="I3" s="83"/>
      <c r="J3" s="83"/>
    </row>
    <row r="4" spans="1:13" x14ac:dyDescent="0.25">
      <c r="A4" s="18" t="s">
        <v>39</v>
      </c>
      <c r="B4" s="2" t="s">
        <v>34</v>
      </c>
      <c r="C4" s="19" t="s">
        <v>153</v>
      </c>
      <c r="D4" s="94"/>
      <c r="E4" s="190"/>
      <c r="F4" s="191"/>
      <c r="G4" s="191"/>
      <c r="H4" s="192"/>
      <c r="I4" s="83"/>
      <c r="J4" s="83"/>
    </row>
    <row r="5" spans="1:13" x14ac:dyDescent="0.25">
      <c r="A5" s="18" t="s">
        <v>41</v>
      </c>
      <c r="B5" s="2" t="s">
        <v>310</v>
      </c>
      <c r="C5" s="19" t="s">
        <v>311</v>
      </c>
      <c r="D5" s="94"/>
      <c r="E5" s="190"/>
      <c r="F5" s="191"/>
      <c r="G5" s="191"/>
      <c r="H5" s="192"/>
      <c r="I5" s="83"/>
      <c r="J5" s="83"/>
    </row>
    <row r="6" spans="1:13" x14ac:dyDescent="0.25">
      <c r="A6" s="18" t="s">
        <v>42</v>
      </c>
      <c r="B6" s="2" t="s">
        <v>312</v>
      </c>
      <c r="C6" s="19" t="s">
        <v>313</v>
      </c>
      <c r="D6" s="94"/>
      <c r="E6" s="190"/>
      <c r="F6" s="191"/>
      <c r="G6" s="191"/>
      <c r="H6" s="192"/>
      <c r="I6" s="83"/>
      <c r="J6" s="83"/>
    </row>
    <row r="7" spans="1:13" x14ac:dyDescent="0.25">
      <c r="A7" s="18" t="s">
        <v>43</v>
      </c>
      <c r="B7" s="2" t="s">
        <v>314</v>
      </c>
      <c r="C7" s="19" t="s">
        <v>315</v>
      </c>
      <c r="D7" s="94"/>
      <c r="E7" s="190"/>
      <c r="F7" s="191"/>
      <c r="G7" s="191"/>
      <c r="H7" s="192"/>
      <c r="I7" s="83"/>
      <c r="J7" s="83"/>
      <c r="M7" s="2"/>
    </row>
    <row r="8" spans="1:13" x14ac:dyDescent="0.25">
      <c r="A8" s="18" t="s">
        <v>44</v>
      </c>
      <c r="B8" s="2" t="s">
        <v>316</v>
      </c>
      <c r="C8" s="19" t="s">
        <v>317</v>
      </c>
      <c r="D8" s="94"/>
      <c r="E8" s="190"/>
      <c r="F8" s="191"/>
      <c r="G8" s="191"/>
      <c r="H8" s="192"/>
      <c r="I8" s="83"/>
      <c r="J8" s="83"/>
      <c r="M8" s="2"/>
    </row>
    <row r="9" spans="1:13" ht="15.75" thickBot="1" x14ac:dyDescent="0.3">
      <c r="A9" s="18" t="s">
        <v>45</v>
      </c>
      <c r="B9" s="2" t="s">
        <v>318</v>
      </c>
      <c r="C9" s="19" t="s">
        <v>319</v>
      </c>
      <c r="D9" s="94"/>
      <c r="E9" s="193"/>
      <c r="F9" s="194"/>
      <c r="G9" s="194"/>
      <c r="H9" s="195"/>
      <c r="I9" s="83"/>
      <c r="J9" s="83"/>
      <c r="M9" s="2"/>
    </row>
    <row r="10" spans="1:13" x14ac:dyDescent="0.25">
      <c r="A10" s="18" t="s">
        <v>46</v>
      </c>
      <c r="B10" s="2" t="s">
        <v>320</v>
      </c>
      <c r="C10" s="19" t="s">
        <v>321</v>
      </c>
      <c r="D10" s="94"/>
      <c r="M10" s="2"/>
    </row>
    <row r="11" spans="1:13" x14ac:dyDescent="0.25">
      <c r="A11" s="18" t="s">
        <v>47</v>
      </c>
      <c r="B11" s="2" t="s">
        <v>322</v>
      </c>
      <c r="C11" s="19" t="s">
        <v>323</v>
      </c>
      <c r="D11" s="94"/>
      <c r="M11" s="2"/>
    </row>
    <row r="12" spans="1:13" x14ac:dyDescent="0.25">
      <c r="A12" s="18" t="s">
        <v>48</v>
      </c>
      <c r="B12" s="2" t="s">
        <v>324</v>
      </c>
      <c r="C12" s="19" t="s">
        <v>325</v>
      </c>
      <c r="D12" s="94"/>
    </row>
    <row r="13" spans="1:13" x14ac:dyDescent="0.25">
      <c r="A13" s="18" t="s">
        <v>49</v>
      </c>
      <c r="B13" s="2" t="s">
        <v>326</v>
      </c>
      <c r="C13" s="19" t="s">
        <v>327</v>
      </c>
      <c r="D13" s="94"/>
    </row>
    <row r="14" spans="1:13" x14ac:dyDescent="0.25">
      <c r="A14" s="18" t="s">
        <v>50</v>
      </c>
      <c r="B14" s="2" t="s">
        <v>328</v>
      </c>
      <c r="C14" s="19" t="s">
        <v>329</v>
      </c>
      <c r="D14" s="94"/>
    </row>
    <row r="15" spans="1:13" x14ac:dyDescent="0.25">
      <c r="A15" s="18"/>
      <c r="C15" s="19"/>
      <c r="D15" s="94"/>
    </row>
    <row r="16" spans="1:13" x14ac:dyDescent="0.25">
      <c r="A16" s="18"/>
      <c r="C16" s="19"/>
    </row>
    <row r="17" spans="1:3" x14ac:dyDescent="0.25">
      <c r="A17" s="18"/>
      <c r="C17" s="19"/>
    </row>
    <row r="18" spans="1:3" x14ac:dyDescent="0.25">
      <c r="A18" s="18"/>
      <c r="C18" s="19"/>
    </row>
    <row r="19" spans="1:3" x14ac:dyDescent="0.25">
      <c r="A19" s="18"/>
      <c r="C19" s="19"/>
    </row>
    <row r="20" spans="1:3" x14ac:dyDescent="0.25">
      <c r="A20" s="18"/>
      <c r="C20" s="19"/>
    </row>
    <row r="21" spans="1:3" x14ac:dyDescent="0.25">
      <c r="A21" s="18"/>
      <c r="C21" s="19"/>
    </row>
    <row r="22" spans="1:3" x14ac:dyDescent="0.25">
      <c r="A22" s="18"/>
      <c r="C22" s="19"/>
    </row>
    <row r="23" spans="1:3" x14ac:dyDescent="0.25">
      <c r="A23" s="18"/>
      <c r="C23" s="19"/>
    </row>
    <row r="24" spans="1:3" x14ac:dyDescent="0.25">
      <c r="A24" s="18"/>
      <c r="C24" s="19"/>
    </row>
    <row r="25" spans="1:3" x14ac:dyDescent="0.25">
      <c r="A25" s="18"/>
      <c r="C25" s="19"/>
    </row>
    <row r="26" spans="1:3" x14ac:dyDescent="0.25">
      <c r="A26" s="18"/>
      <c r="C26" s="19"/>
    </row>
    <row r="27" spans="1:3" x14ac:dyDescent="0.25">
      <c r="A27" s="18"/>
      <c r="C27" s="19"/>
    </row>
    <row r="28" spans="1:3" x14ac:dyDescent="0.25">
      <c r="A28" s="20"/>
      <c r="B28" s="24"/>
      <c r="C28" s="23"/>
    </row>
  </sheetData>
  <mergeCells count="2">
    <mergeCell ref="B1:C1"/>
    <mergeCell ref="E3:H9"/>
  </mergeCells>
  <phoneticPr fontId="4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2"/>
  <dimension ref="A1:FZ458"/>
  <sheetViews>
    <sheetView zoomScaleNormal="100" workbookViewId="0">
      <selection activeCell="G11" sqref="G11"/>
    </sheetView>
  </sheetViews>
  <sheetFormatPr defaultRowHeight="15" x14ac:dyDescent="0.25"/>
  <cols>
    <col min="1" max="1" width="4" style="67" customWidth="1"/>
    <col min="2" max="2" width="12.140625" style="7" bestFit="1" customWidth="1"/>
    <col min="3" max="3" width="13.28515625" style="7" customWidth="1"/>
    <col min="4" max="4" width="9.140625" style="7"/>
    <col min="5" max="5" width="11.85546875" style="7" bestFit="1" customWidth="1"/>
    <col min="6" max="6" width="9.140625" style="7"/>
    <col min="7" max="7" width="16.140625" style="7" customWidth="1"/>
    <col min="8" max="8" width="9.140625" style="7"/>
    <col min="9" max="9" width="13.140625" style="7" bestFit="1" customWidth="1"/>
    <col min="10" max="10" width="12.7109375" style="7" bestFit="1" customWidth="1"/>
    <col min="11" max="11" width="9.140625" style="7" customWidth="1"/>
    <col min="12" max="12" width="11.85546875" style="7" bestFit="1" customWidth="1"/>
    <col min="13" max="13" width="9.5703125" style="7" bestFit="1" customWidth="1"/>
    <col min="14" max="14" width="18.140625" style="7" customWidth="1"/>
    <col min="15" max="16" width="9.140625" style="7"/>
    <col min="17" max="17" width="9.28515625" style="7" bestFit="1" customWidth="1"/>
    <col min="18" max="18" width="10.28515625" style="7" customWidth="1"/>
    <col min="19" max="19" width="12.85546875" style="7" bestFit="1" customWidth="1"/>
    <col min="20" max="20" width="14.5703125" style="7" customWidth="1"/>
    <col min="21" max="21" width="14.28515625" style="7" customWidth="1"/>
    <col min="22" max="25" width="9.140625" style="7"/>
    <col min="26" max="26" width="12.85546875" style="7" bestFit="1" customWidth="1"/>
    <col min="27" max="40" width="9.140625" style="7"/>
    <col min="41" max="41" width="10.85546875" style="7" bestFit="1" customWidth="1"/>
    <col min="42" max="42" width="12.85546875" style="7" bestFit="1" customWidth="1"/>
    <col min="43" max="52" width="9.140625" style="7"/>
    <col min="53" max="53" width="9.140625" style="7" customWidth="1"/>
    <col min="54" max="55" width="9.140625" style="7"/>
    <col min="56" max="56" width="9.140625" style="7" customWidth="1"/>
    <col min="57" max="158" width="9.140625" style="7"/>
  </cols>
  <sheetData>
    <row r="1" spans="2:182" ht="23.45" customHeight="1" thickBot="1" x14ac:dyDescent="0.3">
      <c r="B1" s="157">
        <f>'Nome das Amostras'!A1</f>
        <v>46092</v>
      </c>
      <c r="C1" s="228" t="str">
        <f>_xlfn.TEXTJOIN(,,'Nome das Amostras'!B1:C1)</f>
        <v>Raíz de cana - Remedidas</v>
      </c>
      <c r="D1" s="228"/>
      <c r="E1" s="228"/>
      <c r="F1" s="228"/>
      <c r="G1" s="228"/>
      <c r="I1" s="86" t="s">
        <v>228</v>
      </c>
      <c r="J1" s="187" t="s">
        <v>239</v>
      </c>
      <c r="K1" s="188"/>
      <c r="L1" s="188"/>
      <c r="M1" s="188"/>
      <c r="N1" s="189"/>
    </row>
    <row r="2" spans="2:182" ht="15.75" thickBot="1" x14ac:dyDescent="0.3">
      <c r="B2" s="153" t="s">
        <v>64</v>
      </c>
      <c r="C2" s="7" t="s">
        <v>227</v>
      </c>
      <c r="J2" s="193"/>
      <c r="K2" s="194"/>
      <c r="L2" s="194"/>
      <c r="M2" s="194"/>
      <c r="N2" s="195"/>
    </row>
    <row r="3" spans="2:182" ht="15.75" x14ac:dyDescent="0.25">
      <c r="B3" s="35" t="s">
        <v>36</v>
      </c>
      <c r="C3" s="35" t="s">
        <v>138</v>
      </c>
      <c r="D3" s="229" t="s">
        <v>37</v>
      </c>
      <c r="E3" s="229"/>
      <c r="F3" s="229"/>
      <c r="G3" s="229"/>
      <c r="I3" s="35" t="str">
        <f>'Nome das Amostras'!$A4</f>
        <v>ab</v>
      </c>
      <c r="J3" s="35" t="str">
        <f>'Nome das Amostras'!B4</f>
        <v>Pd</v>
      </c>
      <c r="K3" s="229" t="str">
        <f>'Nome das Amostras'!C4</f>
        <v>Folha de Tomate</v>
      </c>
      <c r="L3" s="229"/>
      <c r="M3" s="229"/>
      <c r="N3" s="229"/>
      <c r="P3" s="35" t="str">
        <f>'Nome das Amostras'!A5</f>
        <v>ac</v>
      </c>
      <c r="Q3" s="35" t="str">
        <f>'Nome das Amostras'!B5</f>
        <v>R2</v>
      </c>
      <c r="R3" s="229" t="str">
        <f>'Nome das Amostras'!C5</f>
        <v>Raiz 2</v>
      </c>
      <c r="S3" s="229"/>
      <c r="T3" s="229"/>
      <c r="U3" s="229"/>
      <c r="W3" s="40" t="str">
        <f>'Nome das Amostras'!A6</f>
        <v>ad</v>
      </c>
      <c r="X3" s="40" t="str">
        <f>'Nome das Amostras'!B6</f>
        <v>R3</v>
      </c>
      <c r="Y3" s="230" t="str">
        <f>'Nome das Amostras'!C6</f>
        <v>Raiz 3</v>
      </c>
      <c r="Z3" s="230"/>
      <c r="AA3" s="230"/>
      <c r="AB3" s="230"/>
      <c r="AC3" s="14"/>
      <c r="AD3" s="40" t="str">
        <f>'Nome das Amostras'!A7</f>
        <v>ae</v>
      </c>
      <c r="AE3" s="40" t="str">
        <f>'Nome das Amostras'!B7</f>
        <v>R4</v>
      </c>
      <c r="AF3" s="230" t="str">
        <f>'Nome das Amostras'!C7</f>
        <v>Raiz 4</v>
      </c>
      <c r="AG3" s="230"/>
      <c r="AH3" s="230"/>
      <c r="AI3" s="230"/>
      <c r="AJ3" s="14"/>
      <c r="AK3" s="40" t="str">
        <f>'Nome das Amostras'!A8</f>
        <v>af</v>
      </c>
      <c r="AL3" s="40" t="str">
        <f>'Nome das Amostras'!B8</f>
        <v>R5</v>
      </c>
      <c r="AM3" s="230" t="str">
        <f>'Nome das Amostras'!C8</f>
        <v>Raiz 5</v>
      </c>
      <c r="AN3" s="230"/>
      <c r="AO3" s="230"/>
      <c r="AP3" s="230"/>
      <c r="AQ3" s="14"/>
      <c r="AR3" s="40" t="str">
        <f>'Nome das Amostras'!A9</f>
        <v>ag</v>
      </c>
      <c r="AS3" s="40" t="str">
        <f>'Nome das Amostras'!B9</f>
        <v>R6</v>
      </c>
      <c r="AT3" s="230" t="str">
        <f>'Nome das Amostras'!C9</f>
        <v>Raiz 6</v>
      </c>
      <c r="AU3" s="230"/>
      <c r="AV3" s="230"/>
      <c r="AW3" s="230"/>
      <c r="AX3" s="14"/>
      <c r="AY3" s="40" t="str">
        <f>'Nome das Amostras'!A10</f>
        <v>ah</v>
      </c>
      <c r="AZ3" s="40" t="str">
        <f>'Nome das Amostras'!B10</f>
        <v>R7</v>
      </c>
      <c r="BA3" s="230" t="str">
        <f>'Nome das Amostras'!C10</f>
        <v>Raiz 7</v>
      </c>
      <c r="BB3" s="230"/>
      <c r="BC3" s="230"/>
      <c r="BD3" s="230"/>
      <c r="BF3" s="40" t="str">
        <f>'Nome das Amostras'!A11</f>
        <v>ai</v>
      </c>
      <c r="BG3" s="40" t="str">
        <f>'Nome das Amostras'!B11</f>
        <v>R8</v>
      </c>
      <c r="BH3" s="230" t="str">
        <f>'Nome das Amostras'!C11</f>
        <v>Raiz 8</v>
      </c>
      <c r="BI3" s="230"/>
      <c r="BJ3" s="230"/>
      <c r="BK3" s="230"/>
      <c r="BL3" s="46"/>
      <c r="BM3" s="40" t="str">
        <f>'Nome das Amostras'!A12</f>
        <v>aj</v>
      </c>
      <c r="BN3" s="40" t="str">
        <f>'Nome das Amostras'!B12</f>
        <v>R9</v>
      </c>
      <c r="BO3" s="230" t="str">
        <f>'Nome das Amostras'!C12</f>
        <v>Raiz 9</v>
      </c>
      <c r="BP3" s="230"/>
      <c r="BQ3" s="230"/>
      <c r="BR3" s="230"/>
      <c r="BS3" s="47"/>
      <c r="BT3" s="40" t="str">
        <f>'Nome das Amostras'!A13</f>
        <v>ak</v>
      </c>
      <c r="BU3" s="40" t="str">
        <f>'Nome das Amostras'!B13</f>
        <v>R10</v>
      </c>
      <c r="BV3" s="230" t="str">
        <f>'Nome das Amostras'!C13</f>
        <v>Raiz 10</v>
      </c>
      <c r="BW3" s="230"/>
      <c r="BX3" s="230"/>
      <c r="BY3" s="230"/>
      <c r="BZ3" s="47"/>
      <c r="CA3" s="40" t="str">
        <f>'Nome das Amostras'!A14</f>
        <v>al</v>
      </c>
      <c r="CB3" s="40" t="str">
        <f>'Nome das Amostras'!B14</f>
        <v>R11</v>
      </c>
      <c r="CC3" s="230" t="str">
        <f>'Nome das Amostras'!C14</f>
        <v>Raiz 11</v>
      </c>
      <c r="CD3" s="230"/>
      <c r="CE3" s="230"/>
      <c r="CF3" s="230"/>
      <c r="CG3" s="47"/>
      <c r="CH3" s="40">
        <f>'Nome das Amostras'!A15</f>
        <v>0</v>
      </c>
      <c r="CI3" s="40">
        <f>'Nome das Amostras'!B15</f>
        <v>0</v>
      </c>
      <c r="CJ3" s="230">
        <f>'Nome das Amostras'!C15</f>
        <v>0</v>
      </c>
      <c r="CK3" s="230"/>
      <c r="CL3" s="230"/>
      <c r="CM3" s="230"/>
      <c r="CN3" s="47"/>
      <c r="CO3" s="40">
        <f>'Nome das Amostras'!A16</f>
        <v>0</v>
      </c>
      <c r="CP3" s="40">
        <f>'Nome das Amostras'!B16</f>
        <v>0</v>
      </c>
      <c r="CQ3" s="230">
        <f>'Nome das Amostras'!C16</f>
        <v>0</v>
      </c>
      <c r="CR3" s="230"/>
      <c r="CS3" s="230"/>
      <c r="CT3" s="230"/>
      <c r="CU3" s="46"/>
      <c r="CV3" s="40">
        <f>'Nome das Amostras'!A17</f>
        <v>0</v>
      </c>
      <c r="CW3" s="40">
        <f>'Nome das Amostras'!B17</f>
        <v>0</v>
      </c>
      <c r="CX3" s="230">
        <f>'Nome das Amostras'!C17</f>
        <v>0</v>
      </c>
      <c r="CY3" s="230"/>
      <c r="CZ3" s="230"/>
      <c r="DA3" s="230"/>
      <c r="DB3" s="46"/>
      <c r="DC3" s="40">
        <f>'Nome das Amostras'!A18</f>
        <v>0</v>
      </c>
      <c r="DD3" s="40">
        <f>'Nome das Amostras'!B18</f>
        <v>0</v>
      </c>
      <c r="DE3" s="230">
        <f>'Nome das Amostras'!C18</f>
        <v>0</v>
      </c>
      <c r="DF3" s="230"/>
      <c r="DG3" s="230"/>
      <c r="DH3" s="230"/>
      <c r="DI3" s="47"/>
      <c r="DJ3" s="40">
        <f>'Nome das Amostras'!A19</f>
        <v>0</v>
      </c>
      <c r="DK3" s="40">
        <f>'Nome das Amostras'!B19</f>
        <v>0</v>
      </c>
      <c r="DL3" s="230">
        <f>'Nome das Amostras'!C19</f>
        <v>0</v>
      </c>
      <c r="DM3" s="230"/>
      <c r="DN3" s="230"/>
      <c r="DO3" s="230"/>
      <c r="DP3" s="47"/>
      <c r="DQ3" s="40">
        <f>'Nome das Amostras'!A20</f>
        <v>0</v>
      </c>
      <c r="DR3" s="40">
        <f>'Nome das Amostras'!B20</f>
        <v>0</v>
      </c>
      <c r="DS3" s="230">
        <f>'Nome das Amostras'!C20</f>
        <v>0</v>
      </c>
      <c r="DT3" s="230"/>
      <c r="DU3" s="230"/>
      <c r="DV3" s="230"/>
      <c r="DW3" s="47"/>
      <c r="DX3" s="40">
        <f>'Nome das Amostras'!A21</f>
        <v>0</v>
      </c>
      <c r="DY3" s="40">
        <f>'Nome das Amostras'!B21</f>
        <v>0</v>
      </c>
      <c r="DZ3" s="230">
        <f>'Nome das Amostras'!C21</f>
        <v>0</v>
      </c>
      <c r="EA3" s="230"/>
      <c r="EB3" s="230"/>
      <c r="EC3" s="230"/>
      <c r="ED3" s="47"/>
      <c r="EE3" s="40">
        <f>'Nome das Amostras'!A22</f>
        <v>0</v>
      </c>
      <c r="EF3" s="40">
        <f>'Nome das Amostras'!B22</f>
        <v>0</v>
      </c>
      <c r="EG3" s="230">
        <f>'Nome das Amostras'!C22</f>
        <v>0</v>
      </c>
      <c r="EH3" s="230"/>
      <c r="EI3" s="230"/>
      <c r="EJ3" s="230"/>
      <c r="EK3" s="46"/>
      <c r="EL3" s="40">
        <f>'Nome das Amostras'!A23</f>
        <v>0</v>
      </c>
      <c r="EM3" s="40">
        <f>'Nome das Amostras'!B23</f>
        <v>0</v>
      </c>
      <c r="EN3" s="230">
        <f>'Nome das Amostras'!C23</f>
        <v>0</v>
      </c>
      <c r="EO3" s="230"/>
      <c r="EP3" s="230"/>
      <c r="EQ3" s="230"/>
      <c r="ER3" s="46"/>
      <c r="ES3" s="40">
        <f>'Nome das Amostras'!A24</f>
        <v>0</v>
      </c>
      <c r="ET3" s="40">
        <f>'Nome das Amostras'!B24</f>
        <v>0</v>
      </c>
      <c r="EU3" s="230">
        <f>'Nome das Amostras'!C24</f>
        <v>0</v>
      </c>
      <c r="EV3" s="230"/>
      <c r="EW3" s="230"/>
      <c r="EX3" s="230"/>
      <c r="EY3" s="47"/>
      <c r="EZ3" s="40">
        <f>'Nome das Amostras'!A25</f>
        <v>0</v>
      </c>
      <c r="FA3" s="40">
        <f>'Nome das Amostras'!B25</f>
        <v>0</v>
      </c>
      <c r="FB3" s="230">
        <f>'Nome das Amostras'!C25</f>
        <v>0</v>
      </c>
      <c r="FC3" s="230"/>
      <c r="FD3" s="230"/>
      <c r="FE3" s="230"/>
      <c r="FF3" s="48"/>
      <c r="FG3" s="40">
        <f>'Nome das Amostras'!A26</f>
        <v>0</v>
      </c>
      <c r="FH3" s="40">
        <f>'Nome das Amostras'!B26</f>
        <v>0</v>
      </c>
      <c r="FI3" s="230">
        <f>'Nome das Amostras'!C26</f>
        <v>0</v>
      </c>
      <c r="FJ3" s="230"/>
      <c r="FK3" s="230"/>
      <c r="FL3" s="230"/>
      <c r="FM3" s="48"/>
      <c r="FN3" s="40">
        <f>'Nome das Amostras'!A27</f>
        <v>0</v>
      </c>
      <c r="FO3" s="40">
        <f>'Nome das Amostras'!B27</f>
        <v>0</v>
      </c>
      <c r="FP3" s="230">
        <f>'Nome das Amostras'!C27</f>
        <v>0</v>
      </c>
      <c r="FQ3" s="230"/>
      <c r="FR3" s="230"/>
      <c r="FS3" s="230"/>
      <c r="FT3" s="48"/>
      <c r="FU3" s="40">
        <f>'Nome das Amostras'!A28</f>
        <v>0</v>
      </c>
      <c r="FV3" s="40">
        <f>'Nome das Amostras'!B28</f>
        <v>0</v>
      </c>
      <c r="FW3" s="230">
        <f>'Nome das Amostras'!C28</f>
        <v>0</v>
      </c>
      <c r="FX3" s="230"/>
      <c r="FY3" s="230"/>
      <c r="FZ3" s="230"/>
    </row>
    <row r="4" spans="2:182" x14ac:dyDescent="0.25">
      <c r="B4" s="26" t="s">
        <v>1</v>
      </c>
      <c r="C4" s="26" t="s">
        <v>139</v>
      </c>
      <c r="D4" s="26" t="s">
        <v>0</v>
      </c>
      <c r="E4" s="26" t="s">
        <v>212</v>
      </c>
      <c r="F4" s="26" t="s">
        <v>209</v>
      </c>
      <c r="G4" s="26" t="s">
        <v>213</v>
      </c>
      <c r="I4" s="26" t="s">
        <v>1</v>
      </c>
      <c r="J4" s="26" t="s">
        <v>139</v>
      </c>
      <c r="K4" s="26" t="s">
        <v>0</v>
      </c>
      <c r="L4" s="26" t="s">
        <v>212</v>
      </c>
      <c r="M4" s="26" t="s">
        <v>209</v>
      </c>
      <c r="N4" s="26" t="s">
        <v>213</v>
      </c>
      <c r="P4" s="26" t="s">
        <v>1</v>
      </c>
      <c r="Q4" s="26" t="s">
        <v>139</v>
      </c>
      <c r="R4" s="26" t="s">
        <v>0</v>
      </c>
      <c r="S4" s="26" t="s">
        <v>212</v>
      </c>
      <c r="T4" s="26" t="s">
        <v>209</v>
      </c>
      <c r="U4" s="26" t="s">
        <v>213</v>
      </c>
      <c r="W4" s="26" t="s">
        <v>1</v>
      </c>
      <c r="X4" s="26" t="s">
        <v>139</v>
      </c>
      <c r="Y4" s="26" t="s">
        <v>0</v>
      </c>
      <c r="Z4" s="26" t="s">
        <v>212</v>
      </c>
      <c r="AA4" s="26" t="s">
        <v>209</v>
      </c>
      <c r="AB4" s="26" t="s">
        <v>213</v>
      </c>
      <c r="AD4" s="26" t="s">
        <v>1</v>
      </c>
      <c r="AE4" s="26" t="s">
        <v>139</v>
      </c>
      <c r="AF4" s="26" t="s">
        <v>0</v>
      </c>
      <c r="AG4" s="26" t="s">
        <v>212</v>
      </c>
      <c r="AH4" s="26" t="s">
        <v>209</v>
      </c>
      <c r="AI4" s="26" t="s">
        <v>213</v>
      </c>
      <c r="AK4" s="26" t="s">
        <v>1</v>
      </c>
      <c r="AL4" s="26" t="s">
        <v>139</v>
      </c>
      <c r="AM4" s="26" t="s">
        <v>0</v>
      </c>
      <c r="AN4" s="26" t="s">
        <v>212</v>
      </c>
      <c r="AO4" s="26" t="s">
        <v>209</v>
      </c>
      <c r="AP4" s="26" t="s">
        <v>213</v>
      </c>
      <c r="AR4" s="26" t="s">
        <v>1</v>
      </c>
      <c r="AS4" s="26" t="s">
        <v>139</v>
      </c>
      <c r="AT4" s="26" t="s">
        <v>0</v>
      </c>
      <c r="AU4" s="26" t="s">
        <v>212</v>
      </c>
      <c r="AV4" s="26" t="s">
        <v>209</v>
      </c>
      <c r="AW4" s="26" t="s">
        <v>213</v>
      </c>
      <c r="AY4" s="26" t="s">
        <v>1</v>
      </c>
      <c r="AZ4" s="26" t="s">
        <v>139</v>
      </c>
      <c r="BA4" s="26" t="s">
        <v>0</v>
      </c>
      <c r="BB4" s="26" t="s">
        <v>212</v>
      </c>
      <c r="BC4" s="26" t="s">
        <v>209</v>
      </c>
      <c r="BD4" s="26" t="s">
        <v>213</v>
      </c>
      <c r="BF4" s="26" t="s">
        <v>1</v>
      </c>
      <c r="BG4" s="26" t="s">
        <v>139</v>
      </c>
      <c r="BH4" s="26" t="s">
        <v>0</v>
      </c>
      <c r="BI4" s="26" t="s">
        <v>212</v>
      </c>
      <c r="BJ4" s="26" t="s">
        <v>209</v>
      </c>
      <c r="BK4" s="26" t="s">
        <v>213</v>
      </c>
      <c r="BM4" s="26" t="s">
        <v>1</v>
      </c>
      <c r="BN4" s="26" t="s">
        <v>139</v>
      </c>
      <c r="BO4" s="26" t="s">
        <v>0</v>
      </c>
      <c r="BP4" s="26" t="s">
        <v>212</v>
      </c>
      <c r="BQ4" s="26" t="s">
        <v>209</v>
      </c>
      <c r="BR4" s="26" t="s">
        <v>213</v>
      </c>
      <c r="BT4" s="26" t="s">
        <v>1</v>
      </c>
      <c r="BU4" s="26" t="s">
        <v>139</v>
      </c>
      <c r="BV4" s="26" t="s">
        <v>0</v>
      </c>
      <c r="BW4" s="26" t="s">
        <v>212</v>
      </c>
      <c r="BX4" s="26" t="s">
        <v>209</v>
      </c>
      <c r="BY4" s="26" t="s">
        <v>213</v>
      </c>
      <c r="CA4" s="26" t="s">
        <v>1</v>
      </c>
      <c r="CB4" s="26" t="s">
        <v>139</v>
      </c>
      <c r="CC4" s="26" t="s">
        <v>0</v>
      </c>
      <c r="CD4" s="26" t="s">
        <v>212</v>
      </c>
      <c r="CE4" s="26" t="s">
        <v>209</v>
      </c>
      <c r="CF4" s="26" t="s">
        <v>213</v>
      </c>
      <c r="CH4" s="26" t="s">
        <v>1</v>
      </c>
      <c r="CI4" s="26" t="s">
        <v>139</v>
      </c>
      <c r="CJ4" s="26" t="s">
        <v>0</v>
      </c>
      <c r="CK4" s="26" t="s">
        <v>212</v>
      </c>
      <c r="CL4" s="26" t="s">
        <v>209</v>
      </c>
      <c r="CM4" s="26" t="s">
        <v>213</v>
      </c>
      <c r="CO4" s="26" t="s">
        <v>1</v>
      </c>
      <c r="CP4" s="26" t="s">
        <v>139</v>
      </c>
      <c r="CQ4" s="26" t="s">
        <v>0</v>
      </c>
      <c r="CR4" s="26" t="s">
        <v>212</v>
      </c>
      <c r="CS4" s="26" t="s">
        <v>209</v>
      </c>
      <c r="CT4" s="26" t="s">
        <v>213</v>
      </c>
      <c r="CV4" s="26" t="s">
        <v>1</v>
      </c>
      <c r="CW4" s="26" t="s">
        <v>139</v>
      </c>
      <c r="CX4" s="26" t="s">
        <v>0</v>
      </c>
      <c r="CY4" s="26" t="s">
        <v>212</v>
      </c>
      <c r="CZ4" s="26" t="s">
        <v>209</v>
      </c>
      <c r="DA4" s="26" t="s">
        <v>213</v>
      </c>
      <c r="DC4" s="26" t="s">
        <v>1</v>
      </c>
      <c r="DD4" s="26" t="s">
        <v>139</v>
      </c>
      <c r="DE4" s="26" t="s">
        <v>0</v>
      </c>
      <c r="DF4" s="26" t="s">
        <v>212</v>
      </c>
      <c r="DG4" s="26" t="s">
        <v>209</v>
      </c>
      <c r="DH4" s="26" t="s">
        <v>213</v>
      </c>
      <c r="DJ4" s="26" t="s">
        <v>1</v>
      </c>
      <c r="DK4" s="26" t="s">
        <v>139</v>
      </c>
      <c r="DL4" s="26" t="s">
        <v>0</v>
      </c>
      <c r="DM4" s="26" t="s">
        <v>212</v>
      </c>
      <c r="DN4" s="26" t="s">
        <v>209</v>
      </c>
      <c r="DO4" s="26" t="s">
        <v>213</v>
      </c>
      <c r="DQ4" s="26" t="s">
        <v>1</v>
      </c>
      <c r="DR4" s="26" t="s">
        <v>139</v>
      </c>
      <c r="DS4" s="26" t="s">
        <v>0</v>
      </c>
      <c r="DT4" s="26" t="s">
        <v>212</v>
      </c>
      <c r="DU4" s="26" t="s">
        <v>209</v>
      </c>
      <c r="DV4" s="26" t="s">
        <v>213</v>
      </c>
      <c r="DX4" s="26" t="s">
        <v>1</v>
      </c>
      <c r="DY4" s="26" t="s">
        <v>139</v>
      </c>
      <c r="DZ4" s="26" t="s">
        <v>0</v>
      </c>
      <c r="EA4" s="26" t="s">
        <v>212</v>
      </c>
      <c r="EB4" s="26" t="s">
        <v>209</v>
      </c>
      <c r="EC4" s="26" t="s">
        <v>213</v>
      </c>
      <c r="EE4" s="26" t="s">
        <v>1</v>
      </c>
      <c r="EF4" s="26" t="s">
        <v>139</v>
      </c>
      <c r="EG4" s="26" t="s">
        <v>0</v>
      </c>
      <c r="EH4" s="26" t="s">
        <v>212</v>
      </c>
      <c r="EI4" s="26" t="s">
        <v>209</v>
      </c>
      <c r="EJ4" s="26" t="s">
        <v>213</v>
      </c>
      <c r="EL4" s="26" t="s">
        <v>1</v>
      </c>
      <c r="EM4" s="26" t="s">
        <v>139</v>
      </c>
      <c r="EN4" s="26" t="s">
        <v>0</v>
      </c>
      <c r="EO4" s="26" t="s">
        <v>212</v>
      </c>
      <c r="EP4" s="26" t="s">
        <v>209</v>
      </c>
      <c r="EQ4" s="26" t="s">
        <v>213</v>
      </c>
      <c r="ES4" s="26" t="s">
        <v>1</v>
      </c>
      <c r="ET4" s="26" t="s">
        <v>139</v>
      </c>
      <c r="EU4" s="26" t="s">
        <v>0</v>
      </c>
      <c r="EV4" s="26" t="s">
        <v>212</v>
      </c>
      <c r="EW4" s="26" t="s">
        <v>209</v>
      </c>
      <c r="EX4" s="26" t="s">
        <v>213</v>
      </c>
      <c r="EZ4" s="26" t="s">
        <v>1</v>
      </c>
      <c r="FA4" s="26" t="s">
        <v>139</v>
      </c>
      <c r="FB4" s="26" t="s">
        <v>0</v>
      </c>
      <c r="FC4" s="26" t="s">
        <v>212</v>
      </c>
      <c r="FD4" s="26" t="s">
        <v>209</v>
      </c>
      <c r="FE4" s="26" t="s">
        <v>213</v>
      </c>
      <c r="FG4" s="26" t="s">
        <v>1</v>
      </c>
      <c r="FH4" s="26" t="s">
        <v>139</v>
      </c>
      <c r="FI4" s="26" t="s">
        <v>0</v>
      </c>
      <c r="FJ4" s="26" t="s">
        <v>212</v>
      </c>
      <c r="FK4" s="26" t="s">
        <v>209</v>
      </c>
      <c r="FL4" s="26" t="s">
        <v>213</v>
      </c>
      <c r="FN4" s="26" t="s">
        <v>1</v>
      </c>
      <c r="FO4" s="26" t="s">
        <v>139</v>
      </c>
      <c r="FP4" s="26" t="s">
        <v>0</v>
      </c>
      <c r="FQ4" s="26" t="s">
        <v>212</v>
      </c>
      <c r="FR4" s="26" t="s">
        <v>209</v>
      </c>
      <c r="FS4" s="26" t="s">
        <v>213</v>
      </c>
      <c r="FU4" s="26" t="s">
        <v>1</v>
      </c>
      <c r="FV4" s="26" t="s">
        <v>139</v>
      </c>
      <c r="FW4" s="26" t="s">
        <v>0</v>
      </c>
      <c r="FX4" s="26" t="s">
        <v>212</v>
      </c>
      <c r="FY4" s="26" t="s">
        <v>209</v>
      </c>
      <c r="FZ4" s="26" t="s">
        <v>213</v>
      </c>
    </row>
    <row r="5" spans="2:182" x14ac:dyDescent="0.25">
      <c r="B5" s="27" t="str">
        <f>_xlfn.XLOOKUP(E5,'Banco de Dados'!$B$3:$B$274,'Banco de Dados'!$C$3:$C$274,"")</f>
        <v/>
      </c>
      <c r="C5" s="27" t="str">
        <f>IFERROR(VLOOKUP(E5,'Banco de Dados'!$B$3:$H$274,5,FALSE)," ")</f>
        <v xml:space="preserve"> </v>
      </c>
      <c r="E5" s="15"/>
      <c r="I5" s="27" t="str">
        <f>_xlfn.XLOOKUP(L5,'Banco de Dados'!$B$3:$B$274,'Banco de Dados'!$C$3:$C$274,"")</f>
        <v>P</v>
      </c>
      <c r="J5" s="27" t="str">
        <f>IFERROR(VLOOKUP(L5,'Banco de Dados'!$B$3:$H$274,5,FALSE)," ")</f>
        <v>Kα</v>
      </c>
      <c r="K5" s="7">
        <v>15</v>
      </c>
      <c r="L5" s="17">
        <v>2013</v>
      </c>
      <c r="M5" s="7">
        <v>968</v>
      </c>
      <c r="N5" s="7">
        <v>104</v>
      </c>
      <c r="P5" s="27" t="str">
        <f>_xlfn.XLOOKUP(S5,'Banco de Dados'!$B$3:$B$274,'Banco de Dados'!$C$3:$C$274,"")</f>
        <v>Si</v>
      </c>
      <c r="Q5" s="27" t="str">
        <f>IFERROR(VLOOKUP(S5,'Banco de Dados'!$B$3:$H$274,5,FALSE)," ")</f>
        <v>Kα</v>
      </c>
      <c r="R5" s="7">
        <v>14</v>
      </c>
      <c r="S5" s="17">
        <v>1740</v>
      </c>
      <c r="T5" s="7">
        <v>4158</v>
      </c>
      <c r="U5" s="7">
        <v>86</v>
      </c>
      <c r="W5" s="27" t="str">
        <f>_xlfn.XLOOKUP(Z5,'Banco de Dados'!$B$3:$B$274,'Banco de Dados'!$C$3:$C$274,"")</f>
        <v>Si</v>
      </c>
      <c r="X5" s="27" t="str">
        <f>IFERROR(VLOOKUP(Z5,'Banco de Dados'!$B$3:$H$274,5,FALSE)," ")</f>
        <v>Kα</v>
      </c>
      <c r="Y5" s="7">
        <v>14</v>
      </c>
      <c r="Z5" s="17">
        <v>1740</v>
      </c>
      <c r="AA5" s="7">
        <v>3391</v>
      </c>
      <c r="AB5" s="7">
        <v>79</v>
      </c>
      <c r="AD5" s="27" t="str">
        <f>_xlfn.XLOOKUP(AG5,'Banco de Dados'!$B$3:$B$274,'Banco de Dados'!$C$3:$C$274,"")</f>
        <v>Si</v>
      </c>
      <c r="AE5" s="27" t="str">
        <f>IFERROR(VLOOKUP(AG5,'Banco de Dados'!$B$3:$H$274,5,FALSE)," ")</f>
        <v>Kα</v>
      </c>
      <c r="AF5" s="7">
        <v>14</v>
      </c>
      <c r="AG5" s="17">
        <v>1740</v>
      </c>
      <c r="AH5" s="7">
        <v>4643</v>
      </c>
      <c r="AI5" s="7">
        <v>90</v>
      </c>
      <c r="AJ5" s="15"/>
      <c r="AK5" s="27" t="str">
        <f>_xlfn.XLOOKUP(AN5,'Banco de Dados'!$B$3:$B$274,'Banco de Dados'!$C$3:$C$274,"")</f>
        <v>Si</v>
      </c>
      <c r="AL5" s="27" t="str">
        <f>IFERROR(VLOOKUP(AN5,'Banco de Dados'!$B$3:$H$274,5,FALSE)," ")</f>
        <v>Kα</v>
      </c>
      <c r="AM5" s="7">
        <v>14</v>
      </c>
      <c r="AN5" s="17">
        <v>1740</v>
      </c>
      <c r="AO5" s="7">
        <v>6800</v>
      </c>
      <c r="AP5" s="7">
        <v>107</v>
      </c>
      <c r="AR5" s="27" t="str">
        <f>_xlfn.XLOOKUP(AU5,'Banco de Dados'!$B$3:$B$274,'Banco de Dados'!$C$3:$C$274,"")</f>
        <v>Si</v>
      </c>
      <c r="AS5" s="27" t="str">
        <f>IFERROR(VLOOKUP(AU5,'Banco de Dados'!$B$3:$H$274,5,FALSE)," ")</f>
        <v>Kα</v>
      </c>
      <c r="AT5" s="7">
        <v>14</v>
      </c>
      <c r="AU5" s="17">
        <v>1740</v>
      </c>
      <c r="AV5" s="7">
        <v>4273</v>
      </c>
      <c r="AW5" s="7">
        <v>70</v>
      </c>
      <c r="AY5" s="27" t="str">
        <f>_xlfn.XLOOKUP(BB5,'Banco de Dados'!$B$3:$B$274,'Banco de Dados'!$C$3:$C$274,"")</f>
        <v>Si</v>
      </c>
      <c r="AZ5" s="27" t="str">
        <f>IFERROR(VLOOKUP(BB5,'Banco de Dados'!$B$3:$H$274,5,FALSE)," ")</f>
        <v>Kα</v>
      </c>
      <c r="BA5" s="7">
        <v>14</v>
      </c>
      <c r="BB5" s="17">
        <v>1740</v>
      </c>
      <c r="BC5" s="7">
        <v>3929</v>
      </c>
      <c r="BD5" s="7">
        <v>86</v>
      </c>
      <c r="BF5" s="27" t="str">
        <f>_xlfn.XLOOKUP(BI5,'Banco de Dados'!$B$3:$B$274,'Banco de Dados'!$C$3:$C$274,"")</f>
        <v>Si</v>
      </c>
      <c r="BG5" s="27" t="str">
        <f>IFERROR(VLOOKUP(BI5,'Banco de Dados'!$B$3:$H$274,5,FALSE)," ")</f>
        <v>Kα</v>
      </c>
      <c r="BH5" s="7">
        <v>14</v>
      </c>
      <c r="BI5" s="17">
        <v>1740</v>
      </c>
      <c r="BJ5" s="7">
        <v>5428</v>
      </c>
      <c r="BK5" s="7">
        <v>100</v>
      </c>
      <c r="BM5" s="27" t="str">
        <f>_xlfn.XLOOKUP(BP5,'Banco de Dados'!$B$3:$B$274,'Banco de Dados'!$C$3:$C$274,"")</f>
        <v>Si</v>
      </c>
      <c r="BN5" s="27" t="str">
        <f>IFERROR(VLOOKUP(BP5,'Banco de Dados'!$B$3:$H$274,5,FALSE)," ")</f>
        <v>Kα</v>
      </c>
      <c r="BO5" s="7">
        <v>14</v>
      </c>
      <c r="BP5" s="17">
        <v>1740</v>
      </c>
      <c r="BQ5" s="7">
        <v>7268</v>
      </c>
      <c r="BR5" s="7">
        <v>113</v>
      </c>
      <c r="BT5" s="27" t="str">
        <f>_xlfn.XLOOKUP(BW5,'Banco de Dados'!$B$3:$B$274,'Banco de Dados'!$C$3:$C$274,"")</f>
        <v>Si</v>
      </c>
      <c r="BU5" s="27" t="str">
        <f>IFERROR(VLOOKUP(BW5,'Banco de Dados'!$B$3:$H$274,5,FALSE)," ")</f>
        <v>Kα</v>
      </c>
      <c r="BV5" s="7">
        <v>14</v>
      </c>
      <c r="BW5" s="17">
        <v>1740</v>
      </c>
      <c r="BX5" s="7">
        <v>5318</v>
      </c>
      <c r="BY5" s="7">
        <v>97</v>
      </c>
      <c r="BZ5" s="15"/>
      <c r="CA5" s="27" t="str">
        <f>_xlfn.XLOOKUP(CD5,'Banco de Dados'!$B$3:$B$274,'Banco de Dados'!$C$3:$C$274,"")</f>
        <v>Si</v>
      </c>
      <c r="CB5" s="27" t="str">
        <f>IFERROR(VLOOKUP(CD5,'Banco de Dados'!$B$3:$H$274,5,FALSE)," ")</f>
        <v>Kα</v>
      </c>
      <c r="CC5" s="7">
        <v>14</v>
      </c>
      <c r="CD5" s="17">
        <v>1740</v>
      </c>
      <c r="CE5" s="7">
        <v>11218</v>
      </c>
      <c r="CF5" s="7">
        <v>130</v>
      </c>
      <c r="CH5" s="27" t="str">
        <f>_xlfn.XLOOKUP(CK5,'Banco de Dados'!$B$3:$B$274,'Banco de Dados'!$C$3:$C$274,"")</f>
        <v/>
      </c>
      <c r="CI5" s="27" t="str">
        <f>IFERROR(VLOOKUP(CK5,'Banco de Dados'!$B$3:$H$274,5,FALSE)," ")</f>
        <v xml:space="preserve"> </v>
      </c>
      <c r="CK5" s="17"/>
      <c r="CO5" s="27" t="str">
        <f>_xlfn.XLOOKUP(CR5,'Banco de Dados'!$B$3:$B$274,'Banco de Dados'!$C$3:$C$274,"")</f>
        <v/>
      </c>
      <c r="CP5" s="27" t="str">
        <f>IFERROR(VLOOKUP(CR5,'Banco de Dados'!$B$3:$H$274,5,FALSE)," ")</f>
        <v xml:space="preserve"> </v>
      </c>
      <c r="CR5" s="17"/>
      <c r="CV5" s="27" t="str">
        <f>_xlfn.XLOOKUP(CY5,'Banco de Dados'!$B$3:$B$274,'Banco de Dados'!$C$3:$C$274,"")</f>
        <v/>
      </c>
      <c r="CW5" s="27" t="str">
        <f>IFERROR(VLOOKUP(CY5,'Banco de Dados'!$B$3:$H$274,5,FALSE)," ")</f>
        <v xml:space="preserve"> </v>
      </c>
      <c r="CY5" s="17"/>
      <c r="DC5" s="27" t="str">
        <f>_xlfn.XLOOKUP(DF5,'Banco de Dados'!$B$3:$B$274,'Banco de Dados'!$C$3:$C$274,"")</f>
        <v/>
      </c>
      <c r="DD5" s="27" t="str">
        <f>IFERROR(VLOOKUP(DF5,'Banco de Dados'!$B$3:$H$274,5,FALSE)," ")</f>
        <v xml:space="preserve"> </v>
      </c>
      <c r="DF5" s="17"/>
      <c r="DJ5" s="27" t="str">
        <f>_xlfn.XLOOKUP(DM5,'Banco de Dados'!$B$3:$B$274,'Banco de Dados'!$C$3:$C$274,"")</f>
        <v/>
      </c>
      <c r="DK5" s="27" t="str">
        <f>IFERROR(VLOOKUP(DM5,'Banco de Dados'!$B$3:$H$274,5,FALSE)," ")</f>
        <v xml:space="preserve"> </v>
      </c>
      <c r="DM5" s="17"/>
      <c r="DP5" s="15"/>
      <c r="DQ5" s="27" t="str">
        <f>_xlfn.XLOOKUP(DT5,'Banco de Dados'!$B$3:$B$274,'Banco de Dados'!$C$3:$C$274,"")</f>
        <v/>
      </c>
      <c r="DR5" s="27" t="str">
        <f>IFERROR(VLOOKUP(DT5,'Banco de Dados'!$B$3:$H$274,5,FALSE)," ")</f>
        <v xml:space="preserve"> </v>
      </c>
      <c r="DT5" s="17"/>
      <c r="DX5" s="27" t="str">
        <f>_xlfn.XLOOKUP(EA5,'Banco de Dados'!$B$3:$B$274,'Banco de Dados'!$C$3:$C$274,"")</f>
        <v/>
      </c>
      <c r="DY5" s="27" t="str">
        <f>IFERROR(VLOOKUP(EA5,'Banco de Dados'!$B$3:$H$274,5,FALSE)," ")</f>
        <v xml:space="preserve"> </v>
      </c>
      <c r="EA5" s="17"/>
      <c r="EE5" s="27" t="str">
        <f>_xlfn.XLOOKUP(EH5,'Banco de Dados'!$B$3:$B$274,'Banco de Dados'!$C$3:$C$274,"")</f>
        <v/>
      </c>
      <c r="EF5" s="27" t="str">
        <f>IFERROR(VLOOKUP(EH5,'Banco de Dados'!$B$3:$H$274,5,FALSE)," ")</f>
        <v xml:space="preserve"> </v>
      </c>
      <c r="EH5" s="17"/>
      <c r="EL5" s="27" t="str">
        <f>_xlfn.XLOOKUP(EO5,'Banco de Dados'!$B$3:$B$274,'Banco de Dados'!$C$3:$C$274,"")</f>
        <v/>
      </c>
      <c r="EM5" s="27" t="str">
        <f>IFERROR(VLOOKUP(EO5,'Banco de Dados'!$B$3:$H$274,5,FALSE)," ")</f>
        <v xml:space="preserve"> </v>
      </c>
      <c r="EO5" s="17"/>
      <c r="ES5" s="27" t="str">
        <f>_xlfn.XLOOKUP(EV5,'Banco de Dados'!$B$3:$B$274,'Banco de Dados'!$C$3:$C$274,"")</f>
        <v/>
      </c>
      <c r="ET5" s="27" t="str">
        <f>IFERROR(VLOOKUP(EV5,'Banco de Dados'!$B$3:$H$274,5,FALSE)," ")</f>
        <v xml:space="preserve"> </v>
      </c>
      <c r="EV5" s="17"/>
      <c r="EZ5" s="27" t="str">
        <f>_xlfn.XLOOKUP(FC5,'Banco de Dados'!$B$3:$B$274,'Banco de Dados'!$C$3:$C$274,"")</f>
        <v/>
      </c>
      <c r="FA5" s="27" t="str">
        <f>IFERROR(VLOOKUP(FC5,'Banco de Dados'!$B$3:$H$274,5,FALSE)," ")</f>
        <v xml:space="preserve"> </v>
      </c>
      <c r="FC5" s="17"/>
      <c r="FD5" s="7"/>
      <c r="FE5" s="7"/>
      <c r="FG5" s="27" t="str">
        <f>_xlfn.XLOOKUP(FJ5,'Banco de Dados'!$B$3:$B$274,'Banco de Dados'!$C$3:$C$274,"")</f>
        <v/>
      </c>
      <c r="FH5" s="27" t="str">
        <f>IFERROR(VLOOKUP(FJ5,'Banco de Dados'!$B$3:$H$274,5,FALSE)," ")</f>
        <v xml:space="preserve"> </v>
      </c>
      <c r="FI5" s="7"/>
      <c r="FJ5" s="17"/>
      <c r="FK5" s="7"/>
      <c r="FL5" s="7"/>
      <c r="FN5" s="27" t="str">
        <f>_xlfn.XLOOKUP(FQ5,'Banco de Dados'!$B$3:$B$274,'Banco de Dados'!$C$3:$C$274,"")</f>
        <v/>
      </c>
      <c r="FO5" s="27" t="str">
        <f>IFERROR(VLOOKUP(FQ5,'Banco de Dados'!$B$3:$H$274,5,FALSE)," ")</f>
        <v xml:space="preserve"> </v>
      </c>
      <c r="FP5" s="7"/>
      <c r="FQ5" s="17"/>
      <c r="FR5" s="7"/>
      <c r="FS5" s="7"/>
      <c r="FU5" s="27" t="str">
        <f>_xlfn.XLOOKUP(FX5,'Banco de Dados'!$B$3:$B$274,'Banco de Dados'!$C$3:$C$274,"")</f>
        <v/>
      </c>
      <c r="FV5" s="27" t="str">
        <f>IFERROR(VLOOKUP(FX5,'Banco de Dados'!$B$3:$H$274,5,FALSE)," ")</f>
        <v xml:space="preserve"> </v>
      </c>
      <c r="FW5" s="7"/>
      <c r="FX5" s="17"/>
      <c r="FY5" s="7"/>
      <c r="FZ5" s="7"/>
    </row>
    <row r="6" spans="2:182" x14ac:dyDescent="0.25">
      <c r="B6" s="27" t="str">
        <f>_xlfn.XLOOKUP(E6,'Banco de Dados'!$B$3:$B$274,'Banco de Dados'!$C$3:$C$274,"")</f>
        <v/>
      </c>
      <c r="C6" s="27" t="str">
        <f>IFERROR(VLOOKUP(E6,'Banco de Dados'!$B$3:$H$274,5,FALSE)," ")</f>
        <v xml:space="preserve"> </v>
      </c>
      <c r="E6" s="15"/>
      <c r="I6" s="27" t="str">
        <f>_xlfn.XLOOKUP(L6,'Banco de Dados'!$B$3:$B$274,'Banco de Dados'!$C$3:$C$274,"")</f>
        <v>S</v>
      </c>
      <c r="J6" s="27" t="str">
        <f>IFERROR(VLOOKUP(L6,'Banco de Dados'!$B$3:$H$274,5,FALSE)," ")</f>
        <v>Kα</v>
      </c>
      <c r="K6" s="7">
        <v>16</v>
      </c>
      <c r="L6" s="17">
        <v>2307</v>
      </c>
      <c r="M6" s="7">
        <v>19589</v>
      </c>
      <c r="N6" s="7">
        <v>183</v>
      </c>
      <c r="P6" s="27" t="str">
        <f>_xlfn.XLOOKUP(S6,'Banco de Dados'!$B$3:$B$274,'Banco de Dados'!$C$3:$C$274,"")</f>
        <v>P</v>
      </c>
      <c r="Q6" s="27" t="str">
        <f>IFERROR(VLOOKUP(S6,'Banco de Dados'!$B$3:$H$274,5,FALSE)," ")</f>
        <v>Kα</v>
      </c>
      <c r="R6" s="7">
        <v>15</v>
      </c>
      <c r="S6" s="17">
        <v>2013</v>
      </c>
      <c r="T6" s="7">
        <v>831</v>
      </c>
      <c r="U6" s="7">
        <v>71</v>
      </c>
      <c r="W6" s="27" t="str">
        <f>_xlfn.XLOOKUP(Z6,'Banco de Dados'!$B$3:$B$274,'Banco de Dados'!$C$3:$C$274,"")</f>
        <v>P</v>
      </c>
      <c r="X6" s="27" t="str">
        <f>IFERROR(VLOOKUP(Z6,'Banco de Dados'!$B$3:$H$274,5,FALSE)," ")</f>
        <v>Kα</v>
      </c>
      <c r="Y6" s="7">
        <v>15</v>
      </c>
      <c r="Z6" s="17">
        <v>2013</v>
      </c>
      <c r="AA6" s="7">
        <v>630</v>
      </c>
      <c r="AB6" s="7">
        <v>71</v>
      </c>
      <c r="AD6" s="27" t="str">
        <f>_xlfn.XLOOKUP(AG6,'Banco de Dados'!$B$3:$B$274,'Banco de Dados'!$C$3:$C$274,"")</f>
        <v>P</v>
      </c>
      <c r="AE6" s="27" t="str">
        <f>IFERROR(VLOOKUP(AG6,'Banco de Dados'!$B$3:$H$274,5,FALSE)," ")</f>
        <v>Kα</v>
      </c>
      <c r="AF6" s="7">
        <v>15</v>
      </c>
      <c r="AG6" s="17">
        <v>2013</v>
      </c>
      <c r="AH6" s="7">
        <v>767</v>
      </c>
      <c r="AI6" s="7">
        <v>72</v>
      </c>
      <c r="AJ6" s="15"/>
      <c r="AK6" s="27" t="str">
        <f>_xlfn.XLOOKUP(AN6,'Banco de Dados'!$B$3:$B$274,'Banco de Dados'!$C$3:$C$274,"")</f>
        <v>P</v>
      </c>
      <c r="AL6" s="27" t="str">
        <f>IFERROR(VLOOKUP(AN6,'Banco de Dados'!$B$3:$H$274,5,FALSE)," ")</f>
        <v>Kα</v>
      </c>
      <c r="AM6" s="7">
        <v>15</v>
      </c>
      <c r="AN6" s="17">
        <v>2013</v>
      </c>
      <c r="AO6" s="7">
        <v>602</v>
      </c>
      <c r="AP6" s="7">
        <v>74</v>
      </c>
      <c r="AR6" s="27" t="str">
        <f>_xlfn.XLOOKUP(AU6,'Banco de Dados'!$B$3:$B$274,'Banco de Dados'!$C$3:$C$274,"")</f>
        <v>P</v>
      </c>
      <c r="AS6" s="27" t="str">
        <f>IFERROR(VLOOKUP(AU6,'Banco de Dados'!$B$3:$H$274,5,FALSE)," ")</f>
        <v>Kα</v>
      </c>
      <c r="AT6" s="7">
        <v>15</v>
      </c>
      <c r="AU6" s="17">
        <v>2013</v>
      </c>
      <c r="AV6" s="7">
        <v>476</v>
      </c>
      <c r="AW6" s="7">
        <v>36</v>
      </c>
      <c r="AY6" s="27" t="str">
        <f>_xlfn.XLOOKUP(BB6,'Banco de Dados'!$B$3:$B$274,'Banco de Dados'!$C$3:$C$274,"")</f>
        <v>P</v>
      </c>
      <c r="AZ6" s="27" t="str">
        <f>IFERROR(VLOOKUP(BB6,'Banco de Dados'!$B$3:$H$274,5,FALSE)," ")</f>
        <v>Kα</v>
      </c>
      <c r="BA6" s="7">
        <v>15</v>
      </c>
      <c r="BB6" s="17">
        <v>2013</v>
      </c>
      <c r="BC6" s="7">
        <v>981</v>
      </c>
      <c r="BD6" s="7">
        <v>77</v>
      </c>
      <c r="BF6" s="27" t="str">
        <f>_xlfn.XLOOKUP(BI6,'Banco de Dados'!$B$3:$B$274,'Banco de Dados'!$C$3:$C$274,"")</f>
        <v>P</v>
      </c>
      <c r="BG6" s="27" t="str">
        <f>IFERROR(VLOOKUP(BI6,'Banco de Dados'!$B$3:$H$274,5,FALSE)," ")</f>
        <v>Kα</v>
      </c>
      <c r="BH6" s="7">
        <v>15</v>
      </c>
      <c r="BI6" s="17">
        <v>2013</v>
      </c>
      <c r="BJ6" s="7">
        <v>731</v>
      </c>
      <c r="BK6" s="7">
        <v>76</v>
      </c>
      <c r="BM6" s="27" t="str">
        <f>_xlfn.XLOOKUP(BP6,'Banco de Dados'!$B$3:$B$274,'Banco de Dados'!$C$3:$C$274,"")</f>
        <v>P</v>
      </c>
      <c r="BN6" s="27" t="str">
        <f>IFERROR(VLOOKUP(BP6,'Banco de Dados'!$B$3:$H$274,5,FALSE)," ")</f>
        <v>Kα</v>
      </c>
      <c r="BO6" s="7">
        <v>15</v>
      </c>
      <c r="BP6" s="17">
        <v>2013</v>
      </c>
      <c r="BQ6" s="7">
        <v>1144</v>
      </c>
      <c r="BR6" s="7">
        <v>83</v>
      </c>
      <c r="BT6" s="27" t="str">
        <f>_xlfn.XLOOKUP(BW6,'Banco de Dados'!$B$3:$B$274,'Banco de Dados'!$C$3:$C$274,"")</f>
        <v>P</v>
      </c>
      <c r="BU6" s="27" t="str">
        <f>IFERROR(VLOOKUP(BW6,'Banco de Dados'!$B$3:$H$274,5,FALSE)," ")</f>
        <v>Kα</v>
      </c>
      <c r="BV6" s="7">
        <v>15</v>
      </c>
      <c r="BW6" s="17">
        <v>2013</v>
      </c>
      <c r="BX6" s="7">
        <v>1154</v>
      </c>
      <c r="BY6" s="7">
        <v>80</v>
      </c>
      <c r="BZ6" s="15"/>
      <c r="CA6" s="27" t="str">
        <f>_xlfn.XLOOKUP(CD6,'Banco de Dados'!$B$3:$B$274,'Banco de Dados'!$C$3:$C$274,"")</f>
        <v>P</v>
      </c>
      <c r="CB6" s="27" t="str">
        <f>IFERROR(VLOOKUP(CD6,'Banco de Dados'!$B$3:$H$274,5,FALSE)," ")</f>
        <v>Kα</v>
      </c>
      <c r="CC6" s="7">
        <v>15</v>
      </c>
      <c r="CD6" s="17">
        <v>2013</v>
      </c>
      <c r="CE6" s="7">
        <v>1186</v>
      </c>
      <c r="CF6" s="7">
        <v>81</v>
      </c>
      <c r="CH6" s="27" t="str">
        <f>_xlfn.XLOOKUP(CK6,'Banco de Dados'!$B$3:$B$274,'Banco de Dados'!$C$3:$C$274,"")</f>
        <v/>
      </c>
      <c r="CI6" s="27" t="str">
        <f>IFERROR(VLOOKUP(CK6,'Banco de Dados'!$B$3:$H$274,5,FALSE)," ")</f>
        <v xml:space="preserve"> </v>
      </c>
      <c r="CK6" s="17"/>
      <c r="CO6" s="27" t="str">
        <f>_xlfn.XLOOKUP(CR6,'Banco de Dados'!$B$3:$B$274,'Banco de Dados'!$C$3:$C$274,"")</f>
        <v/>
      </c>
      <c r="CP6" s="27" t="str">
        <f>IFERROR(VLOOKUP(CR6,'Banco de Dados'!$B$3:$H$274,5,FALSE)," ")</f>
        <v xml:space="preserve"> </v>
      </c>
      <c r="CR6" s="17"/>
      <c r="CV6" s="27" t="str">
        <f>_xlfn.XLOOKUP(CY6,'Banco de Dados'!$B$3:$B$274,'Banco de Dados'!$C$3:$C$274,"")</f>
        <v/>
      </c>
      <c r="CW6" s="27" t="str">
        <f>IFERROR(VLOOKUP(CY6,'Banco de Dados'!$B$3:$H$274,5,FALSE)," ")</f>
        <v xml:space="preserve"> </v>
      </c>
      <c r="CY6" s="17"/>
      <c r="DC6" s="27" t="str">
        <f>_xlfn.XLOOKUP(DF6,'Banco de Dados'!$B$3:$B$274,'Banco de Dados'!$C$3:$C$274,"")</f>
        <v/>
      </c>
      <c r="DD6" s="27" t="str">
        <f>IFERROR(VLOOKUP(DF6,'Banco de Dados'!$B$3:$H$274,5,FALSE)," ")</f>
        <v xml:space="preserve"> </v>
      </c>
      <c r="DF6" s="17"/>
      <c r="DJ6" s="27" t="str">
        <f>_xlfn.XLOOKUP(DM6,'Banco de Dados'!$B$3:$B$274,'Banco de Dados'!$C$3:$C$274,"")</f>
        <v/>
      </c>
      <c r="DK6" s="27" t="str">
        <f>IFERROR(VLOOKUP(DM6,'Banco de Dados'!$B$3:$H$274,5,FALSE)," ")</f>
        <v xml:space="preserve"> </v>
      </c>
      <c r="DM6" s="17"/>
      <c r="DP6" s="15"/>
      <c r="DQ6" s="27" t="str">
        <f>_xlfn.XLOOKUP(DT6,'Banco de Dados'!$B$3:$B$274,'Banco de Dados'!$C$3:$C$274,"")</f>
        <v/>
      </c>
      <c r="DR6" s="27" t="str">
        <f>IFERROR(VLOOKUP(DT6,'Banco de Dados'!$B$3:$H$274,5,FALSE)," ")</f>
        <v xml:space="preserve"> </v>
      </c>
      <c r="DT6" s="17"/>
      <c r="DX6" s="27" t="str">
        <f>_xlfn.XLOOKUP(EA6,'Banco de Dados'!$B$3:$B$274,'Banco de Dados'!$C$3:$C$274,"")</f>
        <v/>
      </c>
      <c r="DY6" s="27" t="str">
        <f>IFERROR(VLOOKUP(EA6,'Banco de Dados'!$B$3:$H$274,5,FALSE)," ")</f>
        <v xml:space="preserve"> </v>
      </c>
      <c r="EA6" s="17"/>
      <c r="EE6" s="27" t="str">
        <f>_xlfn.XLOOKUP(EH6,'Banco de Dados'!$B$3:$B$274,'Banco de Dados'!$C$3:$C$274,"")</f>
        <v/>
      </c>
      <c r="EF6" s="27" t="str">
        <f>IFERROR(VLOOKUP(EH6,'Banco de Dados'!$B$3:$H$274,5,FALSE)," ")</f>
        <v xml:space="preserve"> </v>
      </c>
      <c r="EH6" s="17"/>
      <c r="EL6" s="27" t="str">
        <f>_xlfn.XLOOKUP(EO6,'Banco de Dados'!$B$3:$B$274,'Banco de Dados'!$C$3:$C$274,"")</f>
        <v/>
      </c>
      <c r="EM6" s="27" t="str">
        <f>IFERROR(VLOOKUP(EO6,'Banco de Dados'!$B$3:$H$274,5,FALSE)," ")</f>
        <v xml:space="preserve"> </v>
      </c>
      <c r="EO6" s="17"/>
      <c r="ES6" s="27" t="str">
        <f>_xlfn.XLOOKUP(EV6,'Banco de Dados'!$B$3:$B$274,'Banco de Dados'!$C$3:$C$274,"")</f>
        <v/>
      </c>
      <c r="ET6" s="27" t="str">
        <f>IFERROR(VLOOKUP(EV6,'Banco de Dados'!$B$3:$H$274,5,FALSE)," ")</f>
        <v xml:space="preserve"> </v>
      </c>
      <c r="EV6" s="17"/>
      <c r="EZ6" s="27" t="str">
        <f>_xlfn.XLOOKUP(FC6,'Banco de Dados'!$B$3:$B$274,'Banco de Dados'!$C$3:$C$274,"")</f>
        <v/>
      </c>
      <c r="FA6" s="27" t="str">
        <f>IFERROR(VLOOKUP(FC6,'Banco de Dados'!$B$3:$H$274,5,FALSE)," ")</f>
        <v xml:space="preserve"> </v>
      </c>
      <c r="FC6" s="17"/>
      <c r="FD6" s="7"/>
      <c r="FE6" s="7"/>
      <c r="FG6" s="27" t="str">
        <f>_xlfn.XLOOKUP(FJ6,'Banco de Dados'!$B$3:$B$274,'Banco de Dados'!$C$3:$C$274,"")</f>
        <v/>
      </c>
      <c r="FH6" s="27" t="str">
        <f>IFERROR(VLOOKUP(FJ6,'Banco de Dados'!$B$3:$H$274,5,FALSE)," ")</f>
        <v xml:space="preserve"> </v>
      </c>
      <c r="FI6" s="7"/>
      <c r="FJ6" s="17"/>
      <c r="FK6" s="7"/>
      <c r="FL6" s="7"/>
      <c r="FN6" s="27" t="str">
        <f>_xlfn.XLOOKUP(FQ6,'Banco de Dados'!$B$3:$B$274,'Banco de Dados'!$C$3:$C$274,"")</f>
        <v/>
      </c>
      <c r="FO6" s="27" t="str">
        <f>IFERROR(VLOOKUP(FQ6,'Banco de Dados'!$B$3:$H$274,5,FALSE)," ")</f>
        <v xml:space="preserve"> </v>
      </c>
      <c r="FP6" s="7"/>
      <c r="FQ6" s="17"/>
      <c r="FR6" s="7"/>
      <c r="FS6" s="7"/>
      <c r="FU6" s="27" t="str">
        <f>_xlfn.XLOOKUP(FX6,'Banco de Dados'!$B$3:$B$274,'Banco de Dados'!$C$3:$C$274,"")</f>
        <v/>
      </c>
      <c r="FV6" s="27" t="str">
        <f>IFERROR(VLOOKUP(FX6,'Banco de Dados'!$B$3:$H$274,5,FALSE)," ")</f>
        <v xml:space="preserve"> </v>
      </c>
      <c r="FW6" s="7"/>
      <c r="FX6" s="17"/>
      <c r="FY6" s="7"/>
      <c r="FZ6" s="7"/>
    </row>
    <row r="7" spans="2:182" x14ac:dyDescent="0.25">
      <c r="B7" s="27" t="str">
        <f>_xlfn.XLOOKUP(E7,'Banco de Dados'!$B$3:$B$274,'Banco de Dados'!$C$3:$C$274,"")</f>
        <v/>
      </c>
      <c r="C7" s="27" t="str">
        <f>IFERROR(VLOOKUP(E7,'Banco de Dados'!$B$3:$H$274,5,FALSE)," ")</f>
        <v xml:space="preserve"> </v>
      </c>
      <c r="E7" s="15"/>
      <c r="I7" s="27" t="str">
        <f>_xlfn.XLOOKUP(L7,'Banco de Dados'!$B$3:$B$274,'Banco de Dados'!$C$3:$C$274,"")</f>
        <v>Cl</v>
      </c>
      <c r="J7" s="27" t="str">
        <f>IFERROR(VLOOKUP(L7,'Banco de Dados'!$B$3:$H$274,5,FALSE)," ")</f>
        <v>Kα</v>
      </c>
      <c r="K7" s="7">
        <v>17</v>
      </c>
      <c r="L7" s="17">
        <v>2622</v>
      </c>
      <c r="M7" s="7">
        <v>29684</v>
      </c>
      <c r="N7" s="7">
        <v>255</v>
      </c>
      <c r="P7" s="27" t="str">
        <f>_xlfn.XLOOKUP(S7,'Banco de Dados'!$B$3:$B$274,'Banco de Dados'!$C$3:$C$274,"")</f>
        <v>S</v>
      </c>
      <c r="Q7" s="27" t="str">
        <f>IFERROR(VLOOKUP(S7,'Banco de Dados'!$B$3:$H$274,5,FALSE)," ")</f>
        <v>Kα</v>
      </c>
      <c r="R7" s="7">
        <v>16</v>
      </c>
      <c r="S7" s="17">
        <v>2307</v>
      </c>
      <c r="T7" s="7">
        <v>3751</v>
      </c>
      <c r="U7" s="7">
        <v>99</v>
      </c>
      <c r="W7" s="27" t="str">
        <f>_xlfn.XLOOKUP(Z7,'Banco de Dados'!$B$3:$B$274,'Banco de Dados'!$C$3:$C$274,"")</f>
        <v>S</v>
      </c>
      <c r="X7" s="27" t="str">
        <f>IFERROR(VLOOKUP(Z7,'Banco de Dados'!$B$3:$H$274,5,FALSE)," ")</f>
        <v>Kα</v>
      </c>
      <c r="Y7" s="7">
        <v>16</v>
      </c>
      <c r="Z7" s="17">
        <v>2307</v>
      </c>
      <c r="AA7" s="7">
        <v>3279</v>
      </c>
      <c r="AB7" s="7">
        <v>99</v>
      </c>
      <c r="AD7" s="27" t="str">
        <f>_xlfn.XLOOKUP(AG7,'Banco de Dados'!$B$3:$B$274,'Banco de Dados'!$C$3:$C$274,"")</f>
        <v>S</v>
      </c>
      <c r="AE7" s="27" t="str">
        <f>IFERROR(VLOOKUP(AG7,'Banco de Dados'!$B$3:$H$274,5,FALSE)," ")</f>
        <v>Kα</v>
      </c>
      <c r="AF7" s="7">
        <v>16</v>
      </c>
      <c r="AG7" s="17">
        <v>2307</v>
      </c>
      <c r="AH7" s="7">
        <v>2989</v>
      </c>
      <c r="AI7" s="7">
        <v>96</v>
      </c>
      <c r="AJ7" s="15"/>
      <c r="AK7" s="27" t="str">
        <f>_xlfn.XLOOKUP(AN7,'Banco de Dados'!$B$3:$B$274,'Banco de Dados'!$C$3:$C$274,"")</f>
        <v>S</v>
      </c>
      <c r="AL7" s="27" t="str">
        <f>IFERROR(VLOOKUP(AN7,'Banco de Dados'!$B$3:$H$274,5,FALSE)," ")</f>
        <v>Kα</v>
      </c>
      <c r="AM7" s="7">
        <v>16</v>
      </c>
      <c r="AN7" s="17">
        <v>2307</v>
      </c>
      <c r="AO7" s="7">
        <v>4373</v>
      </c>
      <c r="AP7" s="7">
        <v>106</v>
      </c>
      <c r="AR7" s="27" t="str">
        <f>_xlfn.XLOOKUP(AU7,'Banco de Dados'!$B$3:$B$274,'Banco de Dados'!$C$3:$C$274,"")</f>
        <v>S</v>
      </c>
      <c r="AS7" s="27" t="str">
        <f>IFERROR(VLOOKUP(AU7,'Banco de Dados'!$B$3:$H$274,5,FALSE)," ")</f>
        <v>Kα</v>
      </c>
      <c r="AT7" s="7">
        <v>16</v>
      </c>
      <c r="AU7" s="17">
        <v>2307</v>
      </c>
      <c r="AV7" s="7">
        <v>2592</v>
      </c>
      <c r="AW7" s="7">
        <v>72</v>
      </c>
      <c r="AY7" s="27" t="str">
        <f>_xlfn.XLOOKUP(BB7,'Banco de Dados'!$B$3:$B$274,'Banco de Dados'!$C$3:$C$274,"")</f>
        <v>S</v>
      </c>
      <c r="AZ7" s="27" t="str">
        <f>IFERROR(VLOOKUP(BB7,'Banco de Dados'!$B$3:$H$274,5,FALSE)," ")</f>
        <v>Kα</v>
      </c>
      <c r="BA7" s="7">
        <v>16</v>
      </c>
      <c r="BB7" s="17">
        <v>2307</v>
      </c>
      <c r="BC7" s="7">
        <v>4039</v>
      </c>
      <c r="BD7" s="7">
        <v>105</v>
      </c>
      <c r="BF7" s="27" t="str">
        <f>_xlfn.XLOOKUP(BI7,'Banco de Dados'!$B$3:$B$274,'Banco de Dados'!$C$3:$C$274,"")</f>
        <v>S</v>
      </c>
      <c r="BG7" s="27" t="str">
        <f>IFERROR(VLOOKUP(BI7,'Banco de Dados'!$B$3:$H$274,5,FALSE)," ")</f>
        <v>Kα</v>
      </c>
      <c r="BH7" s="7">
        <v>16</v>
      </c>
      <c r="BI7" s="17">
        <v>2307</v>
      </c>
      <c r="BJ7" s="7">
        <v>3350</v>
      </c>
      <c r="BK7" s="7">
        <v>101</v>
      </c>
      <c r="BM7" s="27" t="str">
        <f>_xlfn.XLOOKUP(BP7,'Banco de Dados'!$B$3:$B$274,'Banco de Dados'!$C$3:$C$274,"")</f>
        <v>S</v>
      </c>
      <c r="BN7" s="27" t="str">
        <f>IFERROR(VLOOKUP(BP7,'Banco de Dados'!$B$3:$H$274,5,FALSE)," ")</f>
        <v>Kα</v>
      </c>
      <c r="BO7" s="7">
        <v>16</v>
      </c>
      <c r="BP7" s="17">
        <v>2307</v>
      </c>
      <c r="BQ7" s="7">
        <v>4134</v>
      </c>
      <c r="BR7" s="7">
        <v>108</v>
      </c>
      <c r="BT7" s="27" t="str">
        <f>_xlfn.XLOOKUP(BW7,'Banco de Dados'!$B$3:$B$274,'Banco de Dados'!$C$3:$C$274,"")</f>
        <v>S</v>
      </c>
      <c r="BU7" s="27" t="str">
        <f>IFERROR(VLOOKUP(BW7,'Banco de Dados'!$B$3:$H$274,5,FALSE)," ")</f>
        <v>Kα</v>
      </c>
      <c r="BV7" s="7">
        <v>16</v>
      </c>
      <c r="BW7" s="17">
        <v>2307</v>
      </c>
      <c r="BX7" s="7">
        <v>4221</v>
      </c>
      <c r="BY7" s="7">
        <v>106</v>
      </c>
      <c r="BZ7" s="15"/>
      <c r="CA7" s="27" t="str">
        <f>_xlfn.XLOOKUP(CD7,'Banco de Dados'!$B$3:$B$274,'Banco de Dados'!$C$3:$C$274,"")</f>
        <v>S</v>
      </c>
      <c r="CB7" s="27" t="str">
        <f>IFERROR(VLOOKUP(CD7,'Banco de Dados'!$B$3:$H$274,5,FALSE)," ")</f>
        <v>Kα</v>
      </c>
      <c r="CC7" s="7">
        <v>16</v>
      </c>
      <c r="CD7" s="17">
        <v>2307</v>
      </c>
      <c r="CE7" s="7">
        <v>2535</v>
      </c>
      <c r="CF7" s="7">
        <v>95</v>
      </c>
      <c r="CH7" s="27" t="str">
        <f>_xlfn.XLOOKUP(CK7,'Banco de Dados'!$B$3:$B$274,'Banco de Dados'!$C$3:$C$274,"")</f>
        <v/>
      </c>
      <c r="CI7" s="27" t="str">
        <f>IFERROR(VLOOKUP(CK7,'Banco de Dados'!$B$3:$H$274,5,FALSE)," ")</f>
        <v xml:space="preserve"> </v>
      </c>
      <c r="CK7" s="17"/>
      <c r="CO7" s="27" t="str">
        <f>_xlfn.XLOOKUP(CR7,'Banco de Dados'!$B$3:$B$274,'Banco de Dados'!$C$3:$C$274,"")</f>
        <v/>
      </c>
      <c r="CP7" s="27" t="str">
        <f>IFERROR(VLOOKUP(CR7,'Banco de Dados'!$B$3:$H$274,5,FALSE)," ")</f>
        <v xml:space="preserve"> </v>
      </c>
      <c r="CR7" s="17"/>
      <c r="CV7" s="27" t="str">
        <f>_xlfn.XLOOKUP(CY7,'Banco de Dados'!$B$3:$B$274,'Banco de Dados'!$C$3:$C$274,"")</f>
        <v/>
      </c>
      <c r="CW7" s="27" t="str">
        <f>IFERROR(VLOOKUP(CY7,'Banco de Dados'!$B$3:$H$274,5,FALSE)," ")</f>
        <v xml:space="preserve"> </v>
      </c>
      <c r="CY7" s="17"/>
      <c r="DC7" s="27" t="str">
        <f>_xlfn.XLOOKUP(DF7,'Banco de Dados'!$B$3:$B$274,'Banco de Dados'!$C$3:$C$274,"")</f>
        <v/>
      </c>
      <c r="DD7" s="27" t="str">
        <f>IFERROR(VLOOKUP(DF7,'Banco de Dados'!$B$3:$H$274,5,FALSE)," ")</f>
        <v xml:space="preserve"> </v>
      </c>
      <c r="DF7" s="17"/>
      <c r="DJ7" s="27" t="str">
        <f>_xlfn.XLOOKUP(DM7,'Banco de Dados'!$B$3:$B$274,'Banco de Dados'!$C$3:$C$274,"")</f>
        <v/>
      </c>
      <c r="DK7" s="27" t="str">
        <f>IFERROR(VLOOKUP(DM7,'Banco de Dados'!$B$3:$H$274,5,FALSE)," ")</f>
        <v xml:space="preserve"> </v>
      </c>
      <c r="DM7" s="17"/>
      <c r="DP7" s="15"/>
      <c r="DQ7" s="27" t="str">
        <f>_xlfn.XLOOKUP(DT7,'Banco de Dados'!$B$3:$B$274,'Banco de Dados'!$C$3:$C$274,"")</f>
        <v/>
      </c>
      <c r="DR7" s="27" t="str">
        <f>IFERROR(VLOOKUP(DT7,'Banco de Dados'!$B$3:$H$274,5,FALSE)," ")</f>
        <v xml:space="preserve"> </v>
      </c>
      <c r="DT7" s="17"/>
      <c r="DX7" s="27" t="str">
        <f>_xlfn.XLOOKUP(EA7,'Banco de Dados'!$B$3:$B$274,'Banco de Dados'!$C$3:$C$274,"")</f>
        <v/>
      </c>
      <c r="DY7" s="27" t="str">
        <f>IFERROR(VLOOKUP(EA7,'Banco de Dados'!$B$3:$H$274,5,FALSE)," ")</f>
        <v xml:space="preserve"> </v>
      </c>
      <c r="EA7" s="17"/>
      <c r="EE7" s="27" t="str">
        <f>_xlfn.XLOOKUP(EH7,'Banco de Dados'!$B$3:$B$274,'Banco de Dados'!$C$3:$C$274,"")</f>
        <v/>
      </c>
      <c r="EF7" s="27" t="str">
        <f>IFERROR(VLOOKUP(EH7,'Banco de Dados'!$B$3:$H$274,5,FALSE)," ")</f>
        <v xml:space="preserve"> </v>
      </c>
      <c r="EH7" s="17"/>
      <c r="EL7" s="27" t="str">
        <f>_xlfn.XLOOKUP(EO7,'Banco de Dados'!$B$3:$B$274,'Banco de Dados'!$C$3:$C$274,"")</f>
        <v/>
      </c>
      <c r="EM7" s="27" t="str">
        <f>IFERROR(VLOOKUP(EO7,'Banco de Dados'!$B$3:$H$274,5,FALSE)," ")</f>
        <v xml:space="preserve"> </v>
      </c>
      <c r="EO7" s="17"/>
      <c r="ES7" s="27" t="str">
        <f>_xlfn.XLOOKUP(EV7,'Banco de Dados'!$B$3:$B$274,'Banco de Dados'!$C$3:$C$274,"")</f>
        <v/>
      </c>
      <c r="ET7" s="27" t="str">
        <f>IFERROR(VLOOKUP(EV7,'Banco de Dados'!$B$3:$H$274,5,FALSE)," ")</f>
        <v xml:space="preserve"> </v>
      </c>
      <c r="EV7" s="17"/>
      <c r="EZ7" s="27" t="str">
        <f>_xlfn.XLOOKUP(FC7,'Banco de Dados'!$B$3:$B$274,'Banco de Dados'!$C$3:$C$274,"")</f>
        <v/>
      </c>
      <c r="FA7" s="27" t="str">
        <f>IFERROR(VLOOKUP(FC7,'Banco de Dados'!$B$3:$H$274,5,FALSE)," ")</f>
        <v xml:space="preserve"> </v>
      </c>
      <c r="FC7" s="17"/>
      <c r="FD7" s="7"/>
      <c r="FE7" s="7"/>
      <c r="FG7" s="27" t="str">
        <f>_xlfn.XLOOKUP(FJ7,'Banco de Dados'!$B$3:$B$274,'Banco de Dados'!$C$3:$C$274,"")</f>
        <v/>
      </c>
      <c r="FH7" s="27" t="str">
        <f>IFERROR(VLOOKUP(FJ7,'Banco de Dados'!$B$3:$H$274,5,FALSE)," ")</f>
        <v xml:space="preserve"> </v>
      </c>
      <c r="FI7" s="7"/>
      <c r="FJ7" s="17"/>
      <c r="FK7" s="7"/>
      <c r="FL7" s="7"/>
      <c r="FN7" s="27" t="str">
        <f>_xlfn.XLOOKUP(FQ7,'Banco de Dados'!$B$3:$B$274,'Banco de Dados'!$C$3:$C$274,"")</f>
        <v/>
      </c>
      <c r="FO7" s="27" t="str">
        <f>IFERROR(VLOOKUP(FQ7,'Banco de Dados'!$B$3:$H$274,5,FALSE)," ")</f>
        <v xml:space="preserve"> </v>
      </c>
      <c r="FP7" s="7"/>
      <c r="FQ7" s="17"/>
      <c r="FR7" s="7"/>
      <c r="FS7" s="7"/>
      <c r="FU7" s="27" t="str">
        <f>_xlfn.XLOOKUP(FX7,'Banco de Dados'!$B$3:$B$274,'Banco de Dados'!$C$3:$C$274,"")</f>
        <v/>
      </c>
      <c r="FV7" s="27" t="str">
        <f>IFERROR(VLOOKUP(FX7,'Banco de Dados'!$B$3:$H$274,5,FALSE)," ")</f>
        <v xml:space="preserve"> </v>
      </c>
      <c r="FW7" s="7"/>
      <c r="FX7" s="17"/>
      <c r="FY7" s="7"/>
      <c r="FZ7" s="7"/>
    </row>
    <row r="8" spans="2:182" x14ac:dyDescent="0.25">
      <c r="B8" s="27" t="str">
        <f>_xlfn.XLOOKUP(E8,'Banco de Dados'!$B$3:$B$274,'Banco de Dados'!$C$3:$C$274,"")</f>
        <v/>
      </c>
      <c r="C8" s="27" t="str">
        <f>IFERROR(VLOOKUP(E8,'Banco de Dados'!$B$3:$H$274,5,FALSE)," ")</f>
        <v xml:space="preserve"> </v>
      </c>
      <c r="E8" s="15"/>
      <c r="I8" s="27" t="str">
        <f>_xlfn.XLOOKUP(L8,'Banco de Dados'!$B$3:$B$274,'Banco de Dados'!$C$3:$C$274,"")</f>
        <v>Ar</v>
      </c>
      <c r="J8" s="27" t="str">
        <f>IFERROR(VLOOKUP(L8,'Banco de Dados'!$B$3:$H$274,5,FALSE)," ")</f>
        <v>Kα</v>
      </c>
      <c r="K8" s="7">
        <v>18</v>
      </c>
      <c r="L8" s="17">
        <v>2957</v>
      </c>
      <c r="M8" s="7">
        <v>4130</v>
      </c>
      <c r="N8" s="7">
        <v>229</v>
      </c>
      <c r="P8" s="27" t="str">
        <f>_xlfn.XLOOKUP(S8,'Banco de Dados'!$B$3:$B$274,'Banco de Dados'!$C$3:$C$274,"")</f>
        <v>Cl</v>
      </c>
      <c r="Q8" s="27" t="str">
        <f>IFERROR(VLOOKUP(S8,'Banco de Dados'!$B$3:$H$274,5,FALSE)," ")</f>
        <v>Kα</v>
      </c>
      <c r="R8" s="7">
        <v>17</v>
      </c>
      <c r="S8" s="17">
        <v>2622</v>
      </c>
      <c r="T8" s="7">
        <v>8237</v>
      </c>
      <c r="U8" s="7">
        <v>160</v>
      </c>
      <c r="W8" s="27" t="str">
        <f>_xlfn.XLOOKUP(Z8,'Banco de Dados'!$B$3:$B$274,'Banco de Dados'!$C$3:$C$274,"")</f>
        <v>Cl</v>
      </c>
      <c r="X8" s="27" t="str">
        <f>IFERROR(VLOOKUP(Z8,'Banco de Dados'!$B$3:$H$274,5,FALSE)," ")</f>
        <v>Kα</v>
      </c>
      <c r="Y8" s="7">
        <v>17</v>
      </c>
      <c r="Z8" s="17">
        <v>2622</v>
      </c>
      <c r="AA8" s="7">
        <v>11608</v>
      </c>
      <c r="AB8" s="7">
        <v>176</v>
      </c>
      <c r="AD8" s="27" t="str">
        <f>_xlfn.XLOOKUP(AG8,'Banco de Dados'!$B$3:$B$274,'Banco de Dados'!$C$3:$C$274,"")</f>
        <v>Cl</v>
      </c>
      <c r="AE8" s="27" t="str">
        <f>IFERROR(VLOOKUP(AG8,'Banco de Dados'!$B$3:$H$274,5,FALSE)," ")</f>
        <v>Kα</v>
      </c>
      <c r="AF8" s="7">
        <v>17</v>
      </c>
      <c r="AG8" s="17">
        <v>2622</v>
      </c>
      <c r="AH8" s="7">
        <v>9237</v>
      </c>
      <c r="AI8" s="7">
        <v>164</v>
      </c>
      <c r="AJ8" s="15"/>
      <c r="AK8" s="27" t="str">
        <f>_xlfn.XLOOKUP(AN8,'Banco de Dados'!$B$3:$B$274,'Banco de Dados'!$C$3:$C$274,"")</f>
        <v>Cl</v>
      </c>
      <c r="AL8" s="27" t="str">
        <f>IFERROR(VLOOKUP(AN8,'Banco de Dados'!$B$3:$H$274,5,FALSE)," ")</f>
        <v>Kα</v>
      </c>
      <c r="AM8" s="7">
        <v>17</v>
      </c>
      <c r="AN8" s="17">
        <v>2622</v>
      </c>
      <c r="AO8" s="7">
        <v>8287</v>
      </c>
      <c r="AP8" s="7">
        <v>161</v>
      </c>
      <c r="AR8" s="27" t="str">
        <f>_xlfn.XLOOKUP(AU8,'Banco de Dados'!$B$3:$B$274,'Banco de Dados'!$C$3:$C$274,"")</f>
        <v>Cl</v>
      </c>
      <c r="AS8" s="27" t="str">
        <f>IFERROR(VLOOKUP(AU8,'Banco de Dados'!$B$3:$H$274,5,FALSE)," ")</f>
        <v>Kα</v>
      </c>
      <c r="AT8" s="7">
        <v>17</v>
      </c>
      <c r="AU8" s="17">
        <v>2622</v>
      </c>
      <c r="AV8" s="7">
        <v>9118</v>
      </c>
      <c r="AW8" s="7">
        <v>127</v>
      </c>
      <c r="AY8" s="27" t="str">
        <f>_xlfn.XLOOKUP(BB8,'Banco de Dados'!$B$3:$B$274,'Banco de Dados'!$C$3:$C$274,"")</f>
        <v>Cl</v>
      </c>
      <c r="AZ8" s="27" t="str">
        <f>IFERROR(VLOOKUP(BB8,'Banco de Dados'!$B$3:$H$274,5,FALSE)," ")</f>
        <v>Kα</v>
      </c>
      <c r="BA8" s="7">
        <v>17</v>
      </c>
      <c r="BB8" s="17">
        <v>2622</v>
      </c>
      <c r="BC8" s="7">
        <v>12017</v>
      </c>
      <c r="BD8" s="7">
        <v>179</v>
      </c>
      <c r="BF8" s="27" t="str">
        <f>_xlfn.XLOOKUP(BI8,'Banco de Dados'!$B$3:$B$274,'Banco de Dados'!$C$3:$C$274,"")</f>
        <v>Cl</v>
      </c>
      <c r="BG8" s="27" t="str">
        <f>IFERROR(VLOOKUP(BI8,'Banco de Dados'!$B$3:$H$274,5,FALSE)," ")</f>
        <v>Kα</v>
      </c>
      <c r="BH8" s="7">
        <v>17</v>
      </c>
      <c r="BI8" s="17">
        <v>2622</v>
      </c>
      <c r="BJ8" s="7">
        <v>9250</v>
      </c>
      <c r="BK8" s="7">
        <v>166</v>
      </c>
      <c r="BM8" s="27" t="str">
        <f>_xlfn.XLOOKUP(BP8,'Banco de Dados'!$B$3:$B$274,'Banco de Dados'!$C$3:$C$274,"")</f>
        <v>Cl</v>
      </c>
      <c r="BN8" s="27" t="str">
        <f>IFERROR(VLOOKUP(BP8,'Banco de Dados'!$B$3:$H$274,5,FALSE)," ")</f>
        <v>Kα</v>
      </c>
      <c r="BO8" s="7">
        <v>17</v>
      </c>
      <c r="BP8" s="17">
        <v>2622</v>
      </c>
      <c r="BQ8" s="7">
        <v>12390</v>
      </c>
      <c r="BR8" s="7">
        <v>180</v>
      </c>
      <c r="BT8" s="27" t="str">
        <f>_xlfn.XLOOKUP(BW8,'Banco de Dados'!$B$3:$B$274,'Banco de Dados'!$C$3:$C$274,"")</f>
        <v>Cl</v>
      </c>
      <c r="BU8" s="27" t="str">
        <f>IFERROR(VLOOKUP(BW8,'Banco de Dados'!$B$3:$H$274,5,FALSE)," ")</f>
        <v>Kα</v>
      </c>
      <c r="BV8" s="7">
        <v>17</v>
      </c>
      <c r="BW8" s="17">
        <v>2622</v>
      </c>
      <c r="BX8" s="7">
        <v>8981</v>
      </c>
      <c r="BY8" s="7">
        <v>165</v>
      </c>
      <c r="BZ8" s="15"/>
      <c r="CA8" s="27" t="str">
        <f>_xlfn.XLOOKUP(CD8,'Banco de Dados'!$B$3:$B$274,'Banco de Dados'!$C$3:$C$274,"")</f>
        <v>Cl</v>
      </c>
      <c r="CB8" s="27" t="str">
        <f>IFERROR(VLOOKUP(CD8,'Banco de Dados'!$B$3:$H$274,5,FALSE)," ")</f>
        <v>Kα</v>
      </c>
      <c r="CC8" s="7">
        <v>17</v>
      </c>
      <c r="CD8" s="17">
        <v>2622</v>
      </c>
      <c r="CE8" s="7">
        <v>6433</v>
      </c>
      <c r="CF8" s="7">
        <v>150</v>
      </c>
      <c r="CH8" s="27" t="str">
        <f>_xlfn.XLOOKUP(CK8,'Banco de Dados'!$B$3:$B$274,'Banco de Dados'!$C$3:$C$274,"")</f>
        <v/>
      </c>
      <c r="CI8" s="27" t="str">
        <f>IFERROR(VLOOKUP(CK8,'Banco de Dados'!$B$3:$H$274,5,FALSE)," ")</f>
        <v xml:space="preserve"> </v>
      </c>
      <c r="CK8" s="17"/>
      <c r="CO8" s="27" t="str">
        <f>_xlfn.XLOOKUP(CR8,'Banco de Dados'!$B$3:$B$274,'Banco de Dados'!$C$3:$C$274,"")</f>
        <v/>
      </c>
      <c r="CP8" s="27" t="str">
        <f>IFERROR(VLOOKUP(CR8,'Banco de Dados'!$B$3:$H$274,5,FALSE)," ")</f>
        <v xml:space="preserve"> </v>
      </c>
      <c r="CR8" s="17"/>
      <c r="CV8" s="27" t="str">
        <f>_xlfn.XLOOKUP(CY8,'Banco de Dados'!$B$3:$B$274,'Banco de Dados'!$C$3:$C$274,"")</f>
        <v/>
      </c>
      <c r="CW8" s="27" t="str">
        <f>IFERROR(VLOOKUP(CY8,'Banco de Dados'!$B$3:$H$274,5,FALSE)," ")</f>
        <v xml:space="preserve"> </v>
      </c>
      <c r="CY8" s="17"/>
      <c r="DC8" s="27" t="str">
        <f>_xlfn.XLOOKUP(DF8,'Banco de Dados'!$B$3:$B$274,'Banco de Dados'!$C$3:$C$274,"")</f>
        <v/>
      </c>
      <c r="DD8" s="27" t="str">
        <f>IFERROR(VLOOKUP(DF8,'Banco de Dados'!$B$3:$H$274,5,FALSE)," ")</f>
        <v xml:space="preserve"> </v>
      </c>
      <c r="DF8" s="17"/>
      <c r="DJ8" s="27" t="str">
        <f>_xlfn.XLOOKUP(DM8,'Banco de Dados'!$B$3:$B$274,'Banco de Dados'!$C$3:$C$274,"")</f>
        <v/>
      </c>
      <c r="DK8" s="27" t="str">
        <f>IFERROR(VLOOKUP(DM8,'Banco de Dados'!$B$3:$H$274,5,FALSE)," ")</f>
        <v xml:space="preserve"> </v>
      </c>
      <c r="DM8" s="17"/>
      <c r="DP8" s="15"/>
      <c r="DQ8" s="27" t="str">
        <f>_xlfn.XLOOKUP(DT8,'Banco de Dados'!$B$3:$B$274,'Banco de Dados'!$C$3:$C$274,"")</f>
        <v/>
      </c>
      <c r="DR8" s="27" t="str">
        <f>IFERROR(VLOOKUP(DT8,'Banco de Dados'!$B$3:$H$274,5,FALSE)," ")</f>
        <v xml:space="preserve"> </v>
      </c>
      <c r="DT8" s="17"/>
      <c r="DX8" s="27" t="str">
        <f>_xlfn.XLOOKUP(EA8,'Banco de Dados'!$B$3:$B$274,'Banco de Dados'!$C$3:$C$274,"")</f>
        <v/>
      </c>
      <c r="DY8" s="27" t="str">
        <f>IFERROR(VLOOKUP(EA8,'Banco de Dados'!$B$3:$H$274,5,FALSE)," ")</f>
        <v xml:space="preserve"> </v>
      </c>
      <c r="EA8" s="17"/>
      <c r="EE8" s="27" t="str">
        <f>_xlfn.XLOOKUP(EH8,'Banco de Dados'!$B$3:$B$274,'Banco de Dados'!$C$3:$C$274,"")</f>
        <v/>
      </c>
      <c r="EF8" s="27" t="str">
        <f>IFERROR(VLOOKUP(EH8,'Banco de Dados'!$B$3:$H$274,5,FALSE)," ")</f>
        <v xml:space="preserve"> </v>
      </c>
      <c r="EH8" s="17"/>
      <c r="EL8" s="27" t="str">
        <f>_xlfn.XLOOKUP(EO8,'Banco de Dados'!$B$3:$B$274,'Banco de Dados'!$C$3:$C$274,"")</f>
        <v/>
      </c>
      <c r="EM8" s="27" t="str">
        <f>IFERROR(VLOOKUP(EO8,'Banco de Dados'!$B$3:$H$274,5,FALSE)," ")</f>
        <v xml:space="preserve"> </v>
      </c>
      <c r="EO8" s="17"/>
      <c r="ES8" s="27" t="str">
        <f>_xlfn.XLOOKUP(EV8,'Banco de Dados'!$B$3:$B$274,'Banco de Dados'!$C$3:$C$274,"")</f>
        <v/>
      </c>
      <c r="ET8" s="27" t="str">
        <f>IFERROR(VLOOKUP(EV8,'Banco de Dados'!$B$3:$H$274,5,FALSE)," ")</f>
        <v xml:space="preserve"> </v>
      </c>
      <c r="EV8" s="17"/>
      <c r="EZ8" s="27" t="str">
        <f>_xlfn.XLOOKUP(FC8,'Banco de Dados'!$B$3:$B$274,'Banco de Dados'!$C$3:$C$274,"")</f>
        <v/>
      </c>
      <c r="FA8" s="27" t="str">
        <f>IFERROR(VLOOKUP(FC8,'Banco de Dados'!$B$3:$H$274,5,FALSE)," ")</f>
        <v xml:space="preserve"> </v>
      </c>
      <c r="FC8" s="17"/>
      <c r="FD8" s="7"/>
      <c r="FE8" s="7"/>
      <c r="FG8" s="27" t="str">
        <f>_xlfn.XLOOKUP(FJ8,'Banco de Dados'!$B$3:$B$274,'Banco de Dados'!$C$3:$C$274,"")</f>
        <v/>
      </c>
      <c r="FH8" s="27" t="str">
        <f>IFERROR(VLOOKUP(FJ8,'Banco de Dados'!$B$3:$H$274,5,FALSE)," ")</f>
        <v xml:space="preserve"> </v>
      </c>
      <c r="FI8" s="7"/>
      <c r="FJ8" s="17"/>
      <c r="FK8" s="7"/>
      <c r="FL8" s="7"/>
      <c r="FN8" s="27" t="str">
        <f>_xlfn.XLOOKUP(FQ8,'Banco de Dados'!$B$3:$B$274,'Banco de Dados'!$C$3:$C$274,"")</f>
        <v/>
      </c>
      <c r="FO8" s="27" t="str">
        <f>IFERROR(VLOOKUP(FQ8,'Banco de Dados'!$B$3:$H$274,5,FALSE)," ")</f>
        <v xml:space="preserve"> </v>
      </c>
      <c r="FP8" s="7"/>
      <c r="FQ8" s="17"/>
      <c r="FR8" s="7"/>
      <c r="FS8" s="7"/>
      <c r="FU8" s="27" t="str">
        <f>_xlfn.XLOOKUP(FX8,'Banco de Dados'!$B$3:$B$274,'Banco de Dados'!$C$3:$C$274,"")</f>
        <v/>
      </c>
      <c r="FV8" s="27" t="str">
        <f>IFERROR(VLOOKUP(FX8,'Banco de Dados'!$B$3:$H$274,5,FALSE)," ")</f>
        <v xml:space="preserve"> </v>
      </c>
      <c r="FW8" s="7"/>
      <c r="FX8" s="17"/>
      <c r="FY8" s="7"/>
      <c r="FZ8" s="7"/>
    </row>
    <row r="9" spans="2:182" x14ac:dyDescent="0.25">
      <c r="B9" s="27" t="str">
        <f>_xlfn.XLOOKUP(E9,'Banco de Dados'!$B$3:$B$274,'Banco de Dados'!$C$3:$C$274,"")</f>
        <v/>
      </c>
      <c r="C9" s="27" t="str">
        <f>IFERROR(VLOOKUP(E9,'Banco de Dados'!$B$3:$H$274,5,FALSE)," ")</f>
        <v xml:space="preserve"> </v>
      </c>
      <c r="E9" s="15"/>
      <c r="I9" s="27" t="str">
        <f>_xlfn.XLOOKUP(L9,'Banco de Dados'!$B$3:$B$274,'Banco de Dados'!$C$3:$C$274,"")</f>
        <v>K</v>
      </c>
      <c r="J9" s="27" t="str">
        <f>IFERROR(VLOOKUP(L9,'Banco de Dados'!$B$3:$H$274,5,FALSE)," ")</f>
        <v>Kα</v>
      </c>
      <c r="K9" s="7">
        <v>19</v>
      </c>
      <c r="L9" s="17">
        <v>3313</v>
      </c>
      <c r="M9" s="7">
        <v>169151</v>
      </c>
      <c r="N9" s="7">
        <v>441</v>
      </c>
      <c r="P9" s="27" t="str">
        <f>_xlfn.XLOOKUP(S9,'Banco de Dados'!$B$3:$B$274,'Banco de Dados'!$C$3:$C$274,"")</f>
        <v>Ar</v>
      </c>
      <c r="Q9" s="27" t="str">
        <f>IFERROR(VLOOKUP(S9,'Banco de Dados'!$B$3:$H$274,5,FALSE)," ")</f>
        <v>Kα</v>
      </c>
      <c r="R9" s="7">
        <v>18</v>
      </c>
      <c r="S9" s="17">
        <v>2957</v>
      </c>
      <c r="T9" s="7">
        <v>5943</v>
      </c>
      <c r="U9" s="7">
        <v>190</v>
      </c>
      <c r="W9" s="27" t="str">
        <f>_xlfn.XLOOKUP(Z9,'Banco de Dados'!$B$3:$B$274,'Banco de Dados'!$C$3:$C$274,"")</f>
        <v>Ar</v>
      </c>
      <c r="X9" s="27" t="str">
        <f>IFERROR(VLOOKUP(Z9,'Banco de Dados'!$B$3:$H$274,5,FALSE)," ")</f>
        <v>Kα</v>
      </c>
      <c r="Y9" s="7">
        <v>18</v>
      </c>
      <c r="Z9" s="17">
        <v>2957</v>
      </c>
      <c r="AA9" s="7">
        <v>6238</v>
      </c>
      <c r="AB9" s="7">
        <v>192</v>
      </c>
      <c r="AD9" s="27" t="str">
        <f>_xlfn.XLOOKUP(AG9,'Banco de Dados'!$B$3:$B$274,'Banco de Dados'!$C$3:$C$274,"")</f>
        <v>Ar</v>
      </c>
      <c r="AE9" s="27" t="str">
        <f>IFERROR(VLOOKUP(AG9,'Banco de Dados'!$B$3:$H$274,5,FALSE)," ")</f>
        <v>Kα</v>
      </c>
      <c r="AF9" s="7">
        <v>18</v>
      </c>
      <c r="AG9" s="17">
        <v>2957</v>
      </c>
      <c r="AH9" s="7">
        <v>6081</v>
      </c>
      <c r="AI9" s="7">
        <v>191</v>
      </c>
      <c r="AJ9" s="15"/>
      <c r="AK9" s="27" t="str">
        <f>_xlfn.XLOOKUP(AN9,'Banco de Dados'!$B$3:$B$274,'Banco de Dados'!$C$3:$C$274,"")</f>
        <v>Ar</v>
      </c>
      <c r="AL9" s="27" t="str">
        <f>IFERROR(VLOOKUP(AN9,'Banco de Dados'!$B$3:$H$274,5,FALSE)," ")</f>
        <v>Kα</v>
      </c>
      <c r="AM9" s="7">
        <v>18</v>
      </c>
      <c r="AN9" s="17">
        <v>2957</v>
      </c>
      <c r="AO9" s="7">
        <v>5556</v>
      </c>
      <c r="AP9" s="7">
        <v>193</v>
      </c>
      <c r="AR9" s="27" t="str">
        <f>_xlfn.XLOOKUP(AU9,'Banco de Dados'!$B$3:$B$274,'Banco de Dados'!$C$3:$C$274,"")</f>
        <v>Ar</v>
      </c>
      <c r="AS9" s="27" t="str">
        <f>IFERROR(VLOOKUP(AU9,'Banco de Dados'!$B$3:$H$274,5,FALSE)," ")</f>
        <v>Kα</v>
      </c>
      <c r="AT9" s="7">
        <v>18</v>
      </c>
      <c r="AU9" s="17">
        <v>2957</v>
      </c>
      <c r="AV9" s="7">
        <v>7259</v>
      </c>
      <c r="AW9" s="7">
        <v>158</v>
      </c>
      <c r="AY9" s="27" t="str">
        <f>_xlfn.XLOOKUP(BB9,'Banco de Dados'!$B$3:$B$274,'Banco de Dados'!$C$3:$C$274,"")</f>
        <v>Ar</v>
      </c>
      <c r="AZ9" s="27" t="str">
        <f>IFERROR(VLOOKUP(BB9,'Banco de Dados'!$B$3:$H$274,5,FALSE)," ")</f>
        <v>Kα</v>
      </c>
      <c r="BA9" s="7">
        <v>18</v>
      </c>
      <c r="BB9" s="17">
        <v>2957</v>
      </c>
      <c r="BC9" s="7">
        <v>5818</v>
      </c>
      <c r="BD9" s="7">
        <v>195</v>
      </c>
      <c r="BF9" s="27" t="str">
        <f>_xlfn.XLOOKUP(BI9,'Banco de Dados'!$B$3:$B$274,'Banco de Dados'!$C$3:$C$274,"")</f>
        <v>Ar</v>
      </c>
      <c r="BG9" s="27" t="str">
        <f>IFERROR(VLOOKUP(BI9,'Banco de Dados'!$B$3:$H$274,5,FALSE)," ")</f>
        <v>Kα</v>
      </c>
      <c r="BH9" s="7">
        <v>18</v>
      </c>
      <c r="BI9" s="17">
        <v>2957</v>
      </c>
      <c r="BJ9" s="7">
        <v>6279</v>
      </c>
      <c r="BK9" s="7">
        <v>192</v>
      </c>
      <c r="BM9" s="27" t="str">
        <f>_xlfn.XLOOKUP(BP9,'Banco de Dados'!$B$3:$B$274,'Banco de Dados'!$C$3:$C$274,"")</f>
        <v>Ar</v>
      </c>
      <c r="BN9" s="27" t="str">
        <f>IFERROR(VLOOKUP(BP9,'Banco de Dados'!$B$3:$H$274,5,FALSE)," ")</f>
        <v>Kα</v>
      </c>
      <c r="BO9" s="7">
        <v>18</v>
      </c>
      <c r="BP9" s="17">
        <v>2957</v>
      </c>
      <c r="BQ9" s="7">
        <v>5552</v>
      </c>
      <c r="BR9" s="7">
        <v>194</v>
      </c>
      <c r="BT9" s="27" t="str">
        <f>_xlfn.XLOOKUP(BW9,'Banco de Dados'!$B$3:$B$274,'Banco de Dados'!$C$3:$C$274,"")</f>
        <v>Ar</v>
      </c>
      <c r="BU9" s="27" t="str">
        <f>IFERROR(VLOOKUP(BW9,'Banco de Dados'!$B$3:$H$274,5,FALSE)," ")</f>
        <v>Kα</v>
      </c>
      <c r="BV9" s="7">
        <v>18</v>
      </c>
      <c r="BW9" s="17">
        <v>2957</v>
      </c>
      <c r="BX9" s="7">
        <v>5120</v>
      </c>
      <c r="BY9" s="7">
        <v>192</v>
      </c>
      <c r="BZ9" s="15"/>
      <c r="CA9" s="27" t="str">
        <f>_xlfn.XLOOKUP(CD9,'Banco de Dados'!$B$3:$B$274,'Banco de Dados'!$C$3:$C$274,"")</f>
        <v>Ar</v>
      </c>
      <c r="CB9" s="27" t="str">
        <f>IFERROR(VLOOKUP(CD9,'Banco de Dados'!$B$3:$H$274,5,FALSE)," ")</f>
        <v>Kα</v>
      </c>
      <c r="CC9" s="7">
        <v>18</v>
      </c>
      <c r="CD9" s="17">
        <v>2957</v>
      </c>
      <c r="CE9" s="7">
        <v>5484</v>
      </c>
      <c r="CF9" s="7">
        <v>190</v>
      </c>
      <c r="CH9" s="27" t="str">
        <f>_xlfn.XLOOKUP(CK9,'Banco de Dados'!$B$3:$B$274,'Banco de Dados'!$C$3:$C$274,"")</f>
        <v/>
      </c>
      <c r="CI9" s="27" t="str">
        <f>IFERROR(VLOOKUP(CK9,'Banco de Dados'!$B$3:$H$274,5,FALSE)," ")</f>
        <v xml:space="preserve"> </v>
      </c>
      <c r="CK9" s="17"/>
      <c r="CO9" s="27" t="str">
        <f>_xlfn.XLOOKUP(CR9,'Banco de Dados'!$B$3:$B$274,'Banco de Dados'!$C$3:$C$274,"")</f>
        <v/>
      </c>
      <c r="CP9" s="27" t="str">
        <f>IFERROR(VLOOKUP(CR9,'Banco de Dados'!$B$3:$H$274,5,FALSE)," ")</f>
        <v xml:space="preserve"> </v>
      </c>
      <c r="CR9" s="17"/>
      <c r="CV9" s="27" t="str">
        <f>_xlfn.XLOOKUP(CY9,'Banco de Dados'!$B$3:$B$274,'Banco de Dados'!$C$3:$C$274,"")</f>
        <v/>
      </c>
      <c r="CW9" s="27" t="str">
        <f>IFERROR(VLOOKUP(CY9,'Banco de Dados'!$B$3:$H$274,5,FALSE)," ")</f>
        <v xml:space="preserve"> </v>
      </c>
      <c r="CY9" s="17"/>
      <c r="DC9" s="27" t="str">
        <f>_xlfn.XLOOKUP(DF9,'Banco de Dados'!$B$3:$B$274,'Banco de Dados'!$C$3:$C$274,"")</f>
        <v/>
      </c>
      <c r="DD9" s="27" t="str">
        <f>IFERROR(VLOOKUP(DF9,'Banco de Dados'!$B$3:$H$274,5,FALSE)," ")</f>
        <v xml:space="preserve"> </v>
      </c>
      <c r="DF9" s="17"/>
      <c r="DJ9" s="27" t="str">
        <f>_xlfn.XLOOKUP(DM9,'Banco de Dados'!$B$3:$B$274,'Banco de Dados'!$C$3:$C$274,"")</f>
        <v/>
      </c>
      <c r="DK9" s="27" t="str">
        <f>IFERROR(VLOOKUP(DM9,'Banco de Dados'!$B$3:$H$274,5,FALSE)," ")</f>
        <v xml:space="preserve"> </v>
      </c>
      <c r="DM9" s="17"/>
      <c r="DP9" s="15"/>
      <c r="DQ9" s="27" t="str">
        <f>_xlfn.XLOOKUP(DT9,'Banco de Dados'!$B$3:$B$274,'Banco de Dados'!$C$3:$C$274,"")</f>
        <v/>
      </c>
      <c r="DR9" s="27" t="str">
        <f>IFERROR(VLOOKUP(DT9,'Banco de Dados'!$B$3:$H$274,5,FALSE)," ")</f>
        <v xml:space="preserve"> </v>
      </c>
      <c r="DT9" s="17"/>
      <c r="DX9" s="27" t="str">
        <f>_xlfn.XLOOKUP(EA9,'Banco de Dados'!$B$3:$B$274,'Banco de Dados'!$C$3:$C$274,"")</f>
        <v/>
      </c>
      <c r="DY9" s="27" t="str">
        <f>IFERROR(VLOOKUP(EA9,'Banco de Dados'!$B$3:$H$274,5,FALSE)," ")</f>
        <v xml:space="preserve"> </v>
      </c>
      <c r="EA9" s="17"/>
      <c r="EE9" s="27" t="str">
        <f>_xlfn.XLOOKUP(EH9,'Banco de Dados'!$B$3:$B$274,'Banco de Dados'!$C$3:$C$274,"")</f>
        <v/>
      </c>
      <c r="EF9" s="27" t="str">
        <f>IFERROR(VLOOKUP(EH9,'Banco de Dados'!$B$3:$H$274,5,FALSE)," ")</f>
        <v xml:space="preserve"> </v>
      </c>
      <c r="EH9" s="17"/>
      <c r="EL9" s="27" t="str">
        <f>_xlfn.XLOOKUP(EO9,'Banco de Dados'!$B$3:$B$274,'Banco de Dados'!$C$3:$C$274,"")</f>
        <v/>
      </c>
      <c r="EM9" s="27" t="str">
        <f>IFERROR(VLOOKUP(EO9,'Banco de Dados'!$B$3:$H$274,5,FALSE)," ")</f>
        <v xml:space="preserve"> </v>
      </c>
      <c r="EO9" s="17"/>
      <c r="ES9" s="27" t="str">
        <f>_xlfn.XLOOKUP(EV9,'Banco de Dados'!$B$3:$B$274,'Banco de Dados'!$C$3:$C$274,"")</f>
        <v/>
      </c>
      <c r="ET9" s="27" t="str">
        <f>IFERROR(VLOOKUP(EV9,'Banco de Dados'!$B$3:$H$274,5,FALSE)," ")</f>
        <v xml:space="preserve"> </v>
      </c>
      <c r="EV9" s="17"/>
      <c r="EZ9" s="27" t="str">
        <f>_xlfn.XLOOKUP(FC9,'Banco de Dados'!$B$3:$B$274,'Banco de Dados'!$C$3:$C$274,"")</f>
        <v/>
      </c>
      <c r="FA9" s="27" t="str">
        <f>IFERROR(VLOOKUP(FC9,'Banco de Dados'!$B$3:$H$274,5,FALSE)," ")</f>
        <v xml:space="preserve"> </v>
      </c>
      <c r="FC9" s="17"/>
      <c r="FD9" s="7"/>
      <c r="FE9" s="7"/>
      <c r="FG9" s="27" t="str">
        <f>_xlfn.XLOOKUP(FJ9,'Banco de Dados'!$B$3:$B$274,'Banco de Dados'!$C$3:$C$274,"")</f>
        <v/>
      </c>
      <c r="FH9" s="27" t="str">
        <f>IFERROR(VLOOKUP(FJ9,'Banco de Dados'!$B$3:$H$274,5,FALSE)," ")</f>
        <v xml:space="preserve"> </v>
      </c>
      <c r="FI9" s="7"/>
      <c r="FJ9" s="17"/>
      <c r="FK9" s="7"/>
      <c r="FL9" s="7"/>
      <c r="FN9" s="27" t="str">
        <f>_xlfn.XLOOKUP(FQ9,'Banco de Dados'!$B$3:$B$274,'Banco de Dados'!$C$3:$C$274,"")</f>
        <v/>
      </c>
      <c r="FO9" s="27" t="str">
        <f>IFERROR(VLOOKUP(FQ9,'Banco de Dados'!$B$3:$H$274,5,FALSE)," ")</f>
        <v xml:space="preserve"> </v>
      </c>
      <c r="FP9" s="7"/>
      <c r="FQ9" s="17"/>
      <c r="FR9" s="7"/>
      <c r="FS9" s="7"/>
      <c r="FU9" s="27" t="str">
        <f>_xlfn.XLOOKUP(FX9,'Banco de Dados'!$B$3:$B$274,'Banco de Dados'!$C$3:$C$274,"")</f>
        <v/>
      </c>
      <c r="FV9" s="27" t="str">
        <f>IFERROR(VLOOKUP(FX9,'Banco de Dados'!$B$3:$H$274,5,FALSE)," ")</f>
        <v xml:space="preserve"> </v>
      </c>
      <c r="FW9" s="7"/>
      <c r="FX9" s="17"/>
      <c r="FY9" s="7"/>
      <c r="FZ9" s="7"/>
    </row>
    <row r="10" spans="2:182" x14ac:dyDescent="0.25">
      <c r="B10" s="27" t="str">
        <f>_xlfn.XLOOKUP(E10,'Banco de Dados'!$B$3:$B$274,'Banco de Dados'!$C$3:$C$274,"")</f>
        <v/>
      </c>
      <c r="C10" s="27" t="str">
        <f>IFERROR(VLOOKUP(E10,'Banco de Dados'!$B$3:$H$274,5,FALSE)," ")</f>
        <v xml:space="preserve"> </v>
      </c>
      <c r="E10" s="15"/>
      <c r="I10" s="27" t="str">
        <f>_xlfn.XLOOKUP(L10,'Banco de Dados'!$B$3:$B$274,'Banco de Dados'!$C$3:$C$274,"")</f>
        <v>Ca</v>
      </c>
      <c r="J10" s="27" t="str">
        <f>IFERROR(VLOOKUP(L10,'Banco de Dados'!$B$3:$H$274,5,FALSE)," ")</f>
        <v>Kα</v>
      </c>
      <c r="K10" s="7">
        <v>20</v>
      </c>
      <c r="L10" s="17">
        <v>3691</v>
      </c>
      <c r="M10" s="7">
        <v>427317</v>
      </c>
      <c r="N10" s="7">
        <v>637</v>
      </c>
      <c r="P10" s="27" t="str">
        <f>_xlfn.XLOOKUP(S10,'Banco de Dados'!$B$3:$B$274,'Banco de Dados'!$C$3:$C$274,"")</f>
        <v>K</v>
      </c>
      <c r="Q10" s="27" t="str">
        <f>IFERROR(VLOOKUP(S10,'Banco de Dados'!$B$3:$H$274,5,FALSE)," ")</f>
        <v>Kα</v>
      </c>
      <c r="R10" s="7">
        <v>19</v>
      </c>
      <c r="S10" s="17">
        <v>3313</v>
      </c>
      <c r="T10" s="7">
        <v>43735</v>
      </c>
      <c r="U10" s="7">
        <v>246</v>
      </c>
      <c r="W10" s="27" t="str">
        <f>_xlfn.XLOOKUP(Z10,'Banco de Dados'!$B$3:$B$274,'Banco de Dados'!$C$3:$C$274,"")</f>
        <v>K</v>
      </c>
      <c r="X10" s="27" t="str">
        <f>IFERROR(VLOOKUP(Z10,'Banco de Dados'!$B$3:$H$274,5,FALSE)," ")</f>
        <v>Kα</v>
      </c>
      <c r="Y10" s="7">
        <v>19</v>
      </c>
      <c r="Z10" s="17">
        <v>3313</v>
      </c>
      <c r="AA10" s="7">
        <v>37860</v>
      </c>
      <c r="AB10" s="7">
        <v>236</v>
      </c>
      <c r="AD10" s="27" t="str">
        <f>_xlfn.XLOOKUP(AG10,'Banco de Dados'!$B$3:$B$274,'Banco de Dados'!$C$3:$C$274,"")</f>
        <v>K</v>
      </c>
      <c r="AE10" s="27" t="str">
        <f>IFERROR(VLOOKUP(AG10,'Banco de Dados'!$B$3:$H$274,5,FALSE)," ")</f>
        <v>Kα</v>
      </c>
      <c r="AF10" s="7">
        <v>19</v>
      </c>
      <c r="AG10" s="17">
        <v>3313</v>
      </c>
      <c r="AH10" s="7">
        <v>52986</v>
      </c>
      <c r="AI10" s="7">
        <v>263</v>
      </c>
      <c r="AJ10" s="15"/>
      <c r="AK10" s="27" t="str">
        <f>_xlfn.XLOOKUP(AN10,'Banco de Dados'!$B$3:$B$274,'Banco de Dados'!$C$3:$C$274,"")</f>
        <v>K</v>
      </c>
      <c r="AL10" s="27" t="str">
        <f>IFERROR(VLOOKUP(AN10,'Banco de Dados'!$B$3:$H$274,5,FALSE)," ")</f>
        <v>Kα</v>
      </c>
      <c r="AM10" s="7">
        <v>19</v>
      </c>
      <c r="AN10" s="17">
        <v>3313</v>
      </c>
      <c r="AO10" s="7">
        <v>63702</v>
      </c>
      <c r="AP10" s="7">
        <v>282</v>
      </c>
      <c r="AR10" s="27" t="str">
        <f>_xlfn.XLOOKUP(AU10,'Banco de Dados'!$B$3:$B$274,'Banco de Dados'!$C$3:$C$274,"")</f>
        <v>K</v>
      </c>
      <c r="AS10" s="27" t="str">
        <f>IFERROR(VLOOKUP(AU10,'Banco de Dados'!$B$3:$H$274,5,FALSE)," ")</f>
        <v>Kα</v>
      </c>
      <c r="AT10" s="7">
        <v>19</v>
      </c>
      <c r="AU10" s="17">
        <v>3313</v>
      </c>
      <c r="AV10" s="7">
        <v>61476</v>
      </c>
      <c r="AW10" s="7">
        <v>263</v>
      </c>
      <c r="AY10" s="27" t="str">
        <f>_xlfn.XLOOKUP(BB10,'Banco de Dados'!$B$3:$B$274,'Banco de Dados'!$C$3:$C$274,"")</f>
        <v>K</v>
      </c>
      <c r="AZ10" s="27" t="str">
        <f>IFERROR(VLOOKUP(BB10,'Banco de Dados'!$B$3:$H$274,5,FALSE)," ")</f>
        <v>Kα</v>
      </c>
      <c r="BA10" s="7">
        <v>19</v>
      </c>
      <c r="BB10" s="17">
        <v>3313</v>
      </c>
      <c r="BC10" s="7">
        <v>53117</v>
      </c>
      <c r="BD10" s="7">
        <v>266</v>
      </c>
      <c r="BF10" s="27" t="str">
        <f>_xlfn.XLOOKUP(BI10,'Banco de Dados'!$B$3:$B$274,'Banco de Dados'!$C$3:$C$274,"")</f>
        <v>K</v>
      </c>
      <c r="BG10" s="27" t="str">
        <f>IFERROR(VLOOKUP(BI10,'Banco de Dados'!$B$3:$H$274,5,FALSE)," ")</f>
        <v>Kα</v>
      </c>
      <c r="BH10" s="7">
        <v>19</v>
      </c>
      <c r="BI10" s="17">
        <v>3313</v>
      </c>
      <c r="BJ10" s="7">
        <v>48230</v>
      </c>
      <c r="BK10" s="7">
        <v>255</v>
      </c>
      <c r="BM10" s="27" t="str">
        <f>_xlfn.XLOOKUP(BP10,'Banco de Dados'!$B$3:$B$274,'Banco de Dados'!$C$3:$C$274,"")</f>
        <v>K</v>
      </c>
      <c r="BN10" s="27" t="str">
        <f>IFERROR(VLOOKUP(BP10,'Banco de Dados'!$B$3:$H$274,5,FALSE)," ")</f>
        <v>Kα</v>
      </c>
      <c r="BO10" s="7">
        <v>19</v>
      </c>
      <c r="BP10" s="17">
        <v>3313</v>
      </c>
      <c r="BQ10" s="7">
        <v>76728</v>
      </c>
      <c r="BR10" s="7">
        <v>302</v>
      </c>
      <c r="BT10" s="27" t="str">
        <f>_xlfn.XLOOKUP(BW10,'Banco de Dados'!$B$3:$B$274,'Banco de Dados'!$C$3:$C$274,"")</f>
        <v>K</v>
      </c>
      <c r="BU10" s="27" t="str">
        <f>IFERROR(VLOOKUP(BW10,'Banco de Dados'!$B$3:$H$274,5,FALSE)," ")</f>
        <v>Kα</v>
      </c>
      <c r="BV10" s="7">
        <v>19</v>
      </c>
      <c r="BW10" s="17">
        <v>3313</v>
      </c>
      <c r="BX10" s="7">
        <v>57180</v>
      </c>
      <c r="BY10" s="7">
        <v>273</v>
      </c>
      <c r="BZ10" s="15"/>
      <c r="CA10" s="27" t="str">
        <f>_xlfn.XLOOKUP(CD10,'Banco de Dados'!$B$3:$B$274,'Banco de Dados'!$C$3:$C$274,"")</f>
        <v>K</v>
      </c>
      <c r="CB10" s="27" t="str">
        <f>IFERROR(VLOOKUP(CD10,'Banco de Dados'!$B$3:$H$274,5,FALSE)," ")</f>
        <v>Kα</v>
      </c>
      <c r="CC10" s="7">
        <v>19</v>
      </c>
      <c r="CD10" s="17">
        <v>3313</v>
      </c>
      <c r="CE10" s="7">
        <v>44743</v>
      </c>
      <c r="CF10" s="7">
        <v>248</v>
      </c>
      <c r="CH10" s="27" t="str">
        <f>_xlfn.XLOOKUP(CK10,'Banco de Dados'!$B$3:$B$274,'Banco de Dados'!$C$3:$C$274,"")</f>
        <v/>
      </c>
      <c r="CI10" s="27" t="str">
        <f>IFERROR(VLOOKUP(CK10,'Banco de Dados'!$B$3:$H$274,5,FALSE)," ")</f>
        <v xml:space="preserve"> </v>
      </c>
      <c r="CK10" s="17"/>
      <c r="CO10" s="27" t="str">
        <f>_xlfn.XLOOKUP(CR10,'Banco de Dados'!$B$3:$B$274,'Banco de Dados'!$C$3:$C$274,"")</f>
        <v/>
      </c>
      <c r="CP10" s="27" t="str">
        <f>IFERROR(VLOOKUP(CR10,'Banco de Dados'!$B$3:$H$274,5,FALSE)," ")</f>
        <v xml:space="preserve"> </v>
      </c>
      <c r="CR10" s="17"/>
      <c r="CV10" s="27" t="str">
        <f>_xlfn.XLOOKUP(CY10,'Banco de Dados'!$B$3:$B$274,'Banco de Dados'!$C$3:$C$274,"")</f>
        <v/>
      </c>
      <c r="CW10" s="27" t="str">
        <f>IFERROR(VLOOKUP(CY10,'Banco de Dados'!$B$3:$H$274,5,FALSE)," ")</f>
        <v xml:space="preserve"> </v>
      </c>
      <c r="CY10" s="17"/>
      <c r="DC10" s="27" t="str">
        <f>_xlfn.XLOOKUP(DF10,'Banco de Dados'!$B$3:$B$274,'Banco de Dados'!$C$3:$C$274,"")</f>
        <v/>
      </c>
      <c r="DD10" s="27" t="str">
        <f>IFERROR(VLOOKUP(DF10,'Banco de Dados'!$B$3:$H$274,5,FALSE)," ")</f>
        <v xml:space="preserve"> </v>
      </c>
      <c r="DF10" s="17"/>
      <c r="DJ10" s="27" t="str">
        <f>_xlfn.XLOOKUP(DM10,'Banco de Dados'!$B$3:$B$274,'Banco de Dados'!$C$3:$C$274,"")</f>
        <v/>
      </c>
      <c r="DK10" s="27" t="str">
        <f>IFERROR(VLOOKUP(DM10,'Banco de Dados'!$B$3:$H$274,5,FALSE)," ")</f>
        <v xml:space="preserve"> </v>
      </c>
      <c r="DM10" s="17"/>
      <c r="DP10" s="15"/>
      <c r="DQ10" s="27" t="str">
        <f>_xlfn.XLOOKUP(DT10,'Banco de Dados'!$B$3:$B$274,'Banco de Dados'!$C$3:$C$274,"")</f>
        <v/>
      </c>
      <c r="DR10" s="27" t="str">
        <f>IFERROR(VLOOKUP(DT10,'Banco de Dados'!$B$3:$H$274,5,FALSE)," ")</f>
        <v xml:space="preserve"> </v>
      </c>
      <c r="DT10" s="17"/>
      <c r="DX10" s="27" t="str">
        <f>_xlfn.XLOOKUP(EA10,'Banco de Dados'!$B$3:$B$274,'Banco de Dados'!$C$3:$C$274,"")</f>
        <v/>
      </c>
      <c r="DY10" s="27" t="str">
        <f>IFERROR(VLOOKUP(EA10,'Banco de Dados'!$B$3:$H$274,5,FALSE)," ")</f>
        <v xml:space="preserve"> </v>
      </c>
      <c r="EA10" s="17"/>
      <c r="EE10" s="27" t="str">
        <f>_xlfn.XLOOKUP(EH10,'Banco de Dados'!$B$3:$B$274,'Banco de Dados'!$C$3:$C$274,"")</f>
        <v/>
      </c>
      <c r="EF10" s="27" t="str">
        <f>IFERROR(VLOOKUP(EH10,'Banco de Dados'!$B$3:$H$274,5,FALSE)," ")</f>
        <v xml:space="preserve"> </v>
      </c>
      <c r="EH10" s="17"/>
      <c r="EL10" s="27" t="str">
        <f>_xlfn.XLOOKUP(EO10,'Banco de Dados'!$B$3:$B$274,'Banco de Dados'!$C$3:$C$274,"")</f>
        <v/>
      </c>
      <c r="EM10" s="27" t="str">
        <f>IFERROR(VLOOKUP(EO10,'Banco de Dados'!$B$3:$H$274,5,FALSE)," ")</f>
        <v xml:space="preserve"> </v>
      </c>
      <c r="EO10" s="17"/>
      <c r="ES10" s="27" t="str">
        <f>_xlfn.XLOOKUP(EV10,'Banco de Dados'!$B$3:$B$274,'Banco de Dados'!$C$3:$C$274,"")</f>
        <v/>
      </c>
      <c r="ET10" s="27" t="str">
        <f>IFERROR(VLOOKUP(EV10,'Banco de Dados'!$B$3:$H$274,5,FALSE)," ")</f>
        <v xml:space="preserve"> </v>
      </c>
      <c r="EV10" s="17"/>
      <c r="EZ10" s="27" t="str">
        <f>_xlfn.XLOOKUP(FC10,'Banco de Dados'!$B$3:$B$274,'Banco de Dados'!$C$3:$C$274,"")</f>
        <v/>
      </c>
      <c r="FA10" s="27" t="str">
        <f>IFERROR(VLOOKUP(FC10,'Banco de Dados'!$B$3:$H$274,5,FALSE)," ")</f>
        <v xml:space="preserve"> </v>
      </c>
      <c r="FC10" s="17"/>
      <c r="FD10" s="7"/>
      <c r="FE10" s="7"/>
      <c r="FG10" s="27" t="str">
        <f>_xlfn.XLOOKUP(FJ10,'Banco de Dados'!$B$3:$B$274,'Banco de Dados'!$C$3:$C$274,"")</f>
        <v/>
      </c>
      <c r="FH10" s="27" t="str">
        <f>IFERROR(VLOOKUP(FJ10,'Banco de Dados'!$B$3:$H$274,5,FALSE)," ")</f>
        <v xml:space="preserve"> </v>
      </c>
      <c r="FI10" s="7"/>
      <c r="FJ10" s="17"/>
      <c r="FK10" s="7"/>
      <c r="FL10" s="7"/>
      <c r="FN10" s="27" t="str">
        <f>_xlfn.XLOOKUP(FQ10,'Banco de Dados'!$B$3:$B$274,'Banco de Dados'!$C$3:$C$274,"")</f>
        <v/>
      </c>
      <c r="FO10" s="27" t="str">
        <f>IFERROR(VLOOKUP(FQ10,'Banco de Dados'!$B$3:$H$274,5,FALSE)," ")</f>
        <v xml:space="preserve"> </v>
      </c>
      <c r="FP10" s="7"/>
      <c r="FQ10" s="17"/>
      <c r="FR10" s="7"/>
      <c r="FS10" s="7"/>
      <c r="FU10" s="27" t="str">
        <f>_xlfn.XLOOKUP(FX10,'Banco de Dados'!$B$3:$B$274,'Banco de Dados'!$C$3:$C$274,"")</f>
        <v/>
      </c>
      <c r="FV10" s="27" t="str">
        <f>IFERROR(VLOOKUP(FX10,'Banco de Dados'!$B$3:$H$274,5,FALSE)," ")</f>
        <v xml:space="preserve"> </v>
      </c>
      <c r="FW10" s="7"/>
      <c r="FX10" s="17"/>
      <c r="FY10" s="7"/>
      <c r="FZ10" s="7"/>
    </row>
    <row r="11" spans="2:182" x14ac:dyDescent="0.25">
      <c r="B11" s="27" t="str">
        <f>_xlfn.XLOOKUP(E11,'Banco de Dados'!$B$3:$B$274,'Banco de Dados'!$C$3:$C$274,"")</f>
        <v/>
      </c>
      <c r="C11" s="27" t="str">
        <f>IFERROR(VLOOKUP(E11,'Banco de Dados'!$B$3:$H$274,5,FALSE)," ")</f>
        <v xml:space="preserve"> </v>
      </c>
      <c r="E11" s="15"/>
      <c r="I11" s="27" t="str">
        <f>_xlfn.XLOOKUP(L11,'Banco de Dados'!$B$3:$B$274,'Banco de Dados'!$C$3:$C$274,"")</f>
        <v>Ti</v>
      </c>
      <c r="J11" s="27" t="str">
        <f>IFERROR(VLOOKUP(L11,'Banco de Dados'!$B$3:$H$274,5,FALSE)," ")</f>
        <v>Kα</v>
      </c>
      <c r="K11" s="7">
        <v>22</v>
      </c>
      <c r="L11" s="17">
        <v>4509</v>
      </c>
      <c r="M11" s="7">
        <v>4625</v>
      </c>
      <c r="N11" s="7">
        <v>122</v>
      </c>
      <c r="P11" s="27" t="str">
        <f>_xlfn.XLOOKUP(S11,'Banco de Dados'!$B$3:$B$274,'Banco de Dados'!$C$3:$C$274,"")</f>
        <v>Ca</v>
      </c>
      <c r="Q11" s="27" t="str">
        <f>IFERROR(VLOOKUP(S11,'Banco de Dados'!$B$3:$H$274,5,FALSE)," ")</f>
        <v>Kα</v>
      </c>
      <c r="R11" s="7">
        <v>20</v>
      </c>
      <c r="S11" s="17">
        <v>3691</v>
      </c>
      <c r="T11" s="7">
        <v>16457</v>
      </c>
      <c r="U11" s="7">
        <v>173</v>
      </c>
      <c r="W11" s="27" t="str">
        <f>_xlfn.XLOOKUP(Z11,'Banco de Dados'!$B$3:$B$274,'Banco de Dados'!$C$3:$C$274,"")</f>
        <v>Ca</v>
      </c>
      <c r="X11" s="27" t="str">
        <f>IFERROR(VLOOKUP(Z11,'Banco de Dados'!$B$3:$H$274,5,FALSE)," ")</f>
        <v>Kα</v>
      </c>
      <c r="Y11" s="7">
        <v>20</v>
      </c>
      <c r="Z11" s="17">
        <v>3691</v>
      </c>
      <c r="AA11" s="7">
        <v>18873</v>
      </c>
      <c r="AB11" s="7">
        <v>180</v>
      </c>
      <c r="AD11" s="27" t="str">
        <f>_xlfn.XLOOKUP(AG11,'Banco de Dados'!$B$3:$B$274,'Banco de Dados'!$C$3:$C$274,"")</f>
        <v>Ca</v>
      </c>
      <c r="AE11" s="27" t="str">
        <f>IFERROR(VLOOKUP(AG11,'Banco de Dados'!$B$3:$H$274,5,FALSE)," ")</f>
        <v>Kα</v>
      </c>
      <c r="AF11" s="7">
        <v>20</v>
      </c>
      <c r="AG11" s="17">
        <v>3691</v>
      </c>
      <c r="AH11" s="7">
        <v>17823</v>
      </c>
      <c r="AI11" s="7">
        <v>178</v>
      </c>
      <c r="AJ11" s="15"/>
      <c r="AK11" s="27" t="str">
        <f>_xlfn.XLOOKUP(AN11,'Banco de Dados'!$B$3:$B$274,'Banco de Dados'!$C$3:$C$274,"")</f>
        <v>Ca</v>
      </c>
      <c r="AL11" s="27" t="str">
        <f>IFERROR(VLOOKUP(AN11,'Banco de Dados'!$B$3:$H$274,5,FALSE)," ")</f>
        <v>Kα</v>
      </c>
      <c r="AM11" s="7">
        <v>20</v>
      </c>
      <c r="AN11" s="17">
        <v>3691</v>
      </c>
      <c r="AO11" s="7">
        <v>20379</v>
      </c>
      <c r="AP11" s="7">
        <v>188</v>
      </c>
      <c r="AR11" s="27" t="str">
        <f>_xlfn.XLOOKUP(AU11,'Banco de Dados'!$B$3:$B$274,'Banco de Dados'!$C$3:$C$274,"")</f>
        <v>Ca</v>
      </c>
      <c r="AS11" s="27" t="str">
        <f>IFERROR(VLOOKUP(AU11,'Banco de Dados'!$B$3:$H$274,5,FALSE)," ")</f>
        <v>Kα</v>
      </c>
      <c r="AT11" s="7">
        <v>20</v>
      </c>
      <c r="AU11" s="17">
        <v>3691</v>
      </c>
      <c r="AV11" s="7">
        <v>20178</v>
      </c>
      <c r="AW11" s="7">
        <v>179</v>
      </c>
      <c r="AY11" s="27" t="str">
        <f>_xlfn.XLOOKUP(BB11,'Banco de Dados'!$B$3:$B$274,'Banco de Dados'!$C$3:$C$274,"")</f>
        <v>Ca</v>
      </c>
      <c r="AZ11" s="27" t="str">
        <f>IFERROR(VLOOKUP(BB11,'Banco de Dados'!$B$3:$H$274,5,FALSE)," ")</f>
        <v>Kα</v>
      </c>
      <c r="BA11" s="7">
        <v>20</v>
      </c>
      <c r="BB11" s="17">
        <v>3691</v>
      </c>
      <c r="BC11" s="7">
        <v>20558</v>
      </c>
      <c r="BD11" s="7">
        <v>188</v>
      </c>
      <c r="BF11" s="27" t="str">
        <f>_xlfn.XLOOKUP(BI11,'Banco de Dados'!$B$3:$B$274,'Banco de Dados'!$C$3:$C$274,"")</f>
        <v>Ca</v>
      </c>
      <c r="BG11" s="27" t="str">
        <f>IFERROR(VLOOKUP(BI11,'Banco de Dados'!$B$3:$H$274,5,FALSE)," ")</f>
        <v>Kα</v>
      </c>
      <c r="BH11" s="7">
        <v>20</v>
      </c>
      <c r="BI11" s="17">
        <v>3691</v>
      </c>
      <c r="BJ11" s="7">
        <v>16352</v>
      </c>
      <c r="BK11" s="7">
        <v>173</v>
      </c>
      <c r="BM11" s="27" t="str">
        <f>_xlfn.XLOOKUP(BP11,'Banco de Dados'!$B$3:$B$274,'Banco de Dados'!$C$3:$C$274,"")</f>
        <v>Ca</v>
      </c>
      <c r="BN11" s="27" t="str">
        <f>IFERROR(VLOOKUP(BP11,'Banco de Dados'!$B$3:$H$274,5,FALSE)," ")</f>
        <v>Kα</v>
      </c>
      <c r="BO11" s="7">
        <v>20</v>
      </c>
      <c r="BP11" s="17">
        <v>3691</v>
      </c>
      <c r="BQ11" s="7">
        <v>17562</v>
      </c>
      <c r="BR11" s="7">
        <v>179</v>
      </c>
      <c r="BT11" s="27" t="str">
        <f>_xlfn.XLOOKUP(BW11,'Banco de Dados'!$B$3:$B$274,'Banco de Dados'!$C$3:$C$274,"")</f>
        <v>Ca</v>
      </c>
      <c r="BU11" s="27" t="str">
        <f>IFERROR(VLOOKUP(BW11,'Banco de Dados'!$B$3:$H$274,5,FALSE)," ")</f>
        <v>Kα</v>
      </c>
      <c r="BV11" s="7">
        <v>20</v>
      </c>
      <c r="BW11" s="17">
        <v>3691</v>
      </c>
      <c r="BX11" s="7">
        <v>24113</v>
      </c>
      <c r="BY11" s="7">
        <v>198</v>
      </c>
      <c r="BZ11" s="15"/>
      <c r="CA11" s="27" t="str">
        <f>_xlfn.XLOOKUP(CD11,'Banco de Dados'!$B$3:$B$274,'Banco de Dados'!$C$3:$C$274,"")</f>
        <v>Ca</v>
      </c>
      <c r="CB11" s="27" t="str">
        <f>IFERROR(VLOOKUP(CD11,'Banco de Dados'!$B$3:$H$274,5,FALSE)," ")</f>
        <v>Kα</v>
      </c>
      <c r="CC11" s="7">
        <v>20</v>
      </c>
      <c r="CD11" s="17">
        <v>3691</v>
      </c>
      <c r="CE11" s="7">
        <v>19867</v>
      </c>
      <c r="CF11" s="7">
        <v>183</v>
      </c>
      <c r="CH11" s="27" t="str">
        <f>_xlfn.XLOOKUP(CK11,'Banco de Dados'!$B$3:$B$274,'Banco de Dados'!$C$3:$C$274,"")</f>
        <v/>
      </c>
      <c r="CI11" s="27" t="str">
        <f>IFERROR(VLOOKUP(CK11,'Banco de Dados'!$B$3:$H$274,5,FALSE)," ")</f>
        <v xml:space="preserve"> </v>
      </c>
      <c r="CK11" s="17"/>
      <c r="CO11" s="27" t="str">
        <f>_xlfn.XLOOKUP(CR11,'Banco de Dados'!$B$3:$B$274,'Banco de Dados'!$C$3:$C$274,"")</f>
        <v/>
      </c>
      <c r="CP11" s="27" t="str">
        <f>IFERROR(VLOOKUP(CR11,'Banco de Dados'!$B$3:$H$274,5,FALSE)," ")</f>
        <v xml:space="preserve"> </v>
      </c>
      <c r="CR11" s="17"/>
      <c r="CV11" s="27" t="str">
        <f>_xlfn.XLOOKUP(CY11,'Banco de Dados'!$B$3:$B$274,'Banco de Dados'!$C$3:$C$274,"")</f>
        <v/>
      </c>
      <c r="CW11" s="27" t="str">
        <f>IFERROR(VLOOKUP(CY11,'Banco de Dados'!$B$3:$H$274,5,FALSE)," ")</f>
        <v xml:space="preserve"> </v>
      </c>
      <c r="CY11" s="17"/>
      <c r="DC11" s="27" t="str">
        <f>_xlfn.XLOOKUP(DF11,'Banco de Dados'!$B$3:$B$274,'Banco de Dados'!$C$3:$C$274,"")</f>
        <v/>
      </c>
      <c r="DD11" s="27" t="str">
        <f>IFERROR(VLOOKUP(DF11,'Banco de Dados'!$B$3:$H$274,5,FALSE)," ")</f>
        <v xml:space="preserve"> </v>
      </c>
      <c r="DF11" s="17"/>
      <c r="DJ11" s="27" t="str">
        <f>_xlfn.XLOOKUP(DM11,'Banco de Dados'!$B$3:$B$274,'Banco de Dados'!$C$3:$C$274,"")</f>
        <v/>
      </c>
      <c r="DK11" s="27" t="str">
        <f>IFERROR(VLOOKUP(DM11,'Banco de Dados'!$B$3:$H$274,5,FALSE)," ")</f>
        <v xml:space="preserve"> </v>
      </c>
      <c r="DM11" s="17"/>
      <c r="DP11" s="15"/>
      <c r="DQ11" s="27" t="str">
        <f>_xlfn.XLOOKUP(DT11,'Banco de Dados'!$B$3:$B$274,'Banco de Dados'!$C$3:$C$274,"")</f>
        <v/>
      </c>
      <c r="DR11" s="27" t="str">
        <f>IFERROR(VLOOKUP(DT11,'Banco de Dados'!$B$3:$H$274,5,FALSE)," ")</f>
        <v xml:space="preserve"> </v>
      </c>
      <c r="DT11" s="17"/>
      <c r="DX11" s="27" t="str">
        <f>_xlfn.XLOOKUP(EA11,'Banco de Dados'!$B$3:$B$274,'Banco de Dados'!$C$3:$C$274,"")</f>
        <v/>
      </c>
      <c r="DY11" s="27" t="str">
        <f>IFERROR(VLOOKUP(EA11,'Banco de Dados'!$B$3:$H$274,5,FALSE)," ")</f>
        <v xml:space="preserve"> </v>
      </c>
      <c r="EA11" s="17"/>
      <c r="EE11" s="27" t="str">
        <f>_xlfn.XLOOKUP(EH11,'Banco de Dados'!$B$3:$B$274,'Banco de Dados'!$C$3:$C$274,"")</f>
        <v/>
      </c>
      <c r="EF11" s="27" t="str">
        <f>IFERROR(VLOOKUP(EH11,'Banco de Dados'!$B$3:$H$274,5,FALSE)," ")</f>
        <v xml:space="preserve"> </v>
      </c>
      <c r="EH11" s="17"/>
      <c r="EL11" s="27" t="str">
        <f>_xlfn.XLOOKUP(EO11,'Banco de Dados'!$B$3:$B$274,'Banco de Dados'!$C$3:$C$274,"")</f>
        <v/>
      </c>
      <c r="EM11" s="27" t="str">
        <f>IFERROR(VLOOKUP(EO11,'Banco de Dados'!$B$3:$H$274,5,FALSE)," ")</f>
        <v xml:space="preserve"> </v>
      </c>
      <c r="EO11" s="17"/>
      <c r="ES11" s="27" t="str">
        <f>_xlfn.XLOOKUP(EV11,'Banco de Dados'!$B$3:$B$274,'Banco de Dados'!$C$3:$C$274,"")</f>
        <v/>
      </c>
      <c r="ET11" s="27" t="str">
        <f>IFERROR(VLOOKUP(EV11,'Banco de Dados'!$B$3:$H$274,5,FALSE)," ")</f>
        <v xml:space="preserve"> </v>
      </c>
      <c r="EV11" s="17"/>
      <c r="EZ11" s="27" t="str">
        <f>_xlfn.XLOOKUP(FC11,'Banco de Dados'!$B$3:$B$274,'Banco de Dados'!$C$3:$C$274,"")</f>
        <v/>
      </c>
      <c r="FA11" s="27" t="str">
        <f>IFERROR(VLOOKUP(FC11,'Banco de Dados'!$B$3:$H$274,5,FALSE)," ")</f>
        <v xml:space="preserve"> </v>
      </c>
      <c r="FC11" s="17"/>
      <c r="FD11" s="7"/>
      <c r="FE11" s="7"/>
      <c r="FG11" s="27" t="str">
        <f>_xlfn.XLOOKUP(FJ11,'Banco de Dados'!$B$3:$B$274,'Banco de Dados'!$C$3:$C$274,"")</f>
        <v/>
      </c>
      <c r="FH11" s="27" t="str">
        <f>IFERROR(VLOOKUP(FJ11,'Banco de Dados'!$B$3:$H$274,5,FALSE)," ")</f>
        <v xml:space="preserve"> </v>
      </c>
      <c r="FI11" s="7"/>
      <c r="FJ11" s="17"/>
      <c r="FK11" s="7"/>
      <c r="FL11" s="7"/>
      <c r="FN11" s="27" t="str">
        <f>_xlfn.XLOOKUP(FQ11,'Banco de Dados'!$B$3:$B$274,'Banco de Dados'!$C$3:$C$274,"")</f>
        <v/>
      </c>
      <c r="FO11" s="27" t="str">
        <f>IFERROR(VLOOKUP(FQ11,'Banco de Dados'!$B$3:$H$274,5,FALSE)," ")</f>
        <v xml:space="preserve"> </v>
      </c>
      <c r="FP11" s="7"/>
      <c r="FQ11" s="17"/>
      <c r="FR11" s="7"/>
      <c r="FS11" s="7"/>
      <c r="FU11" s="27" t="str">
        <f>_xlfn.XLOOKUP(FX11,'Banco de Dados'!$B$3:$B$274,'Banco de Dados'!$C$3:$C$274,"")</f>
        <v/>
      </c>
      <c r="FV11" s="27" t="str">
        <f>IFERROR(VLOOKUP(FX11,'Banco de Dados'!$B$3:$H$274,5,FALSE)," ")</f>
        <v xml:space="preserve"> </v>
      </c>
      <c r="FW11" s="7"/>
      <c r="FX11" s="17"/>
      <c r="FY11" s="7"/>
      <c r="FZ11" s="7"/>
    </row>
    <row r="12" spans="2:182" x14ac:dyDescent="0.25">
      <c r="B12" s="27" t="str">
        <f>_xlfn.XLOOKUP(E12,'Banco de Dados'!$B$3:$B$274,'Banco de Dados'!$C$3:$C$274,"")</f>
        <v/>
      </c>
      <c r="C12" s="27" t="str">
        <f>IFERROR(VLOOKUP(E12,'Banco de Dados'!$B$3:$H$274,5,FALSE)," ")</f>
        <v xml:space="preserve"> </v>
      </c>
      <c r="E12" s="15"/>
      <c r="I12" s="27" t="str">
        <f>_xlfn.XLOOKUP(L12,'Banco de Dados'!$B$3:$B$274,'Banco de Dados'!$C$3:$C$274,"")</f>
        <v>Cr</v>
      </c>
      <c r="J12" s="27" t="str">
        <f>IFERROR(VLOOKUP(L12,'Banco de Dados'!$B$3:$H$274,5,FALSE)," ")</f>
        <v>Kα</v>
      </c>
      <c r="K12" s="7">
        <v>24</v>
      </c>
      <c r="L12" s="17">
        <v>5412</v>
      </c>
      <c r="M12" s="7">
        <v>1257</v>
      </c>
      <c r="N12" s="7">
        <v>118</v>
      </c>
      <c r="P12" s="27" t="str">
        <f>_xlfn.XLOOKUP(S12,'Banco de Dados'!$B$3:$B$274,'Banco de Dados'!$C$3:$C$274,"")</f>
        <v>Ti</v>
      </c>
      <c r="Q12" s="27" t="str">
        <f>IFERROR(VLOOKUP(S12,'Banco de Dados'!$B$3:$H$274,5,FALSE)," ")</f>
        <v>Kα</v>
      </c>
      <c r="R12" s="7">
        <v>22</v>
      </c>
      <c r="S12" s="17">
        <v>4509</v>
      </c>
      <c r="T12" s="7">
        <v>14874</v>
      </c>
      <c r="U12" s="7">
        <v>165</v>
      </c>
      <c r="W12" s="27" t="str">
        <f>_xlfn.XLOOKUP(Z12,'Banco de Dados'!$B$3:$B$274,'Banco de Dados'!$C$3:$C$274,"")</f>
        <v>Ti</v>
      </c>
      <c r="X12" s="27" t="str">
        <f>IFERROR(VLOOKUP(Z12,'Banco de Dados'!$B$3:$H$274,5,FALSE)," ")</f>
        <v>Kα</v>
      </c>
      <c r="Y12" s="7">
        <v>22</v>
      </c>
      <c r="Z12" s="17">
        <v>4509</v>
      </c>
      <c r="AA12" s="7">
        <v>8976</v>
      </c>
      <c r="AB12" s="7">
        <v>146</v>
      </c>
      <c r="AD12" s="27" t="str">
        <f>_xlfn.XLOOKUP(AG12,'Banco de Dados'!$B$3:$B$274,'Banco de Dados'!$C$3:$C$274,"")</f>
        <v>Ti</v>
      </c>
      <c r="AE12" s="27" t="str">
        <f>IFERROR(VLOOKUP(AG12,'Banco de Dados'!$B$3:$H$274,5,FALSE)," ")</f>
        <v>Kα</v>
      </c>
      <c r="AF12" s="7">
        <v>22</v>
      </c>
      <c r="AG12" s="17">
        <v>4509</v>
      </c>
      <c r="AH12" s="7">
        <v>11180</v>
      </c>
      <c r="AI12" s="7">
        <v>156</v>
      </c>
      <c r="AJ12" s="15"/>
      <c r="AK12" s="27" t="str">
        <f>_xlfn.XLOOKUP(AN12,'Banco de Dados'!$B$3:$B$274,'Banco de Dados'!$C$3:$C$274,"")</f>
        <v>Ti</v>
      </c>
      <c r="AL12" s="27" t="str">
        <f>IFERROR(VLOOKUP(AN12,'Banco de Dados'!$B$3:$H$274,5,FALSE)," ")</f>
        <v>Kα</v>
      </c>
      <c r="AM12" s="7">
        <v>22</v>
      </c>
      <c r="AN12" s="17">
        <v>4509</v>
      </c>
      <c r="AO12" s="7">
        <v>13100</v>
      </c>
      <c r="AP12" s="7">
        <v>160</v>
      </c>
      <c r="AR12" s="27" t="str">
        <f>_xlfn.XLOOKUP(AU12,'Banco de Dados'!$B$3:$B$274,'Banco de Dados'!$C$3:$C$274,"")</f>
        <v>Ti</v>
      </c>
      <c r="AS12" s="27" t="str">
        <f>IFERROR(VLOOKUP(AU12,'Banco de Dados'!$B$3:$H$274,5,FALSE)," ")</f>
        <v>Kα</v>
      </c>
      <c r="AT12" s="7">
        <v>22</v>
      </c>
      <c r="AU12" s="17">
        <v>4509</v>
      </c>
      <c r="AV12" s="7">
        <v>12309</v>
      </c>
      <c r="AW12" s="7">
        <v>156</v>
      </c>
      <c r="AY12" s="27" t="str">
        <f>_xlfn.XLOOKUP(BB12,'Banco de Dados'!$B$3:$B$274,'Banco de Dados'!$C$3:$C$274,"")</f>
        <v>Ti</v>
      </c>
      <c r="AZ12" s="27" t="str">
        <f>IFERROR(VLOOKUP(BB12,'Banco de Dados'!$B$3:$H$274,5,FALSE)," ")</f>
        <v>Kα</v>
      </c>
      <c r="BA12" s="7">
        <v>22</v>
      </c>
      <c r="BB12" s="17">
        <v>4509</v>
      </c>
      <c r="BC12" s="7">
        <v>12661</v>
      </c>
      <c r="BD12" s="7">
        <v>161</v>
      </c>
      <c r="BF12" s="27" t="str">
        <f>_xlfn.XLOOKUP(BI12,'Banco de Dados'!$B$3:$B$274,'Banco de Dados'!$C$3:$C$274,"")</f>
        <v>Ti</v>
      </c>
      <c r="BG12" s="27" t="str">
        <f>IFERROR(VLOOKUP(BI12,'Banco de Dados'!$B$3:$H$274,5,FALSE)," ")</f>
        <v>Kα</v>
      </c>
      <c r="BH12" s="7">
        <v>22</v>
      </c>
      <c r="BI12" s="17">
        <v>4509</v>
      </c>
      <c r="BJ12" s="7">
        <v>13878</v>
      </c>
      <c r="BK12" s="7">
        <v>162</v>
      </c>
      <c r="BM12" s="27" t="str">
        <f>_xlfn.XLOOKUP(BP12,'Banco de Dados'!$B$3:$B$274,'Banco de Dados'!$C$3:$C$274,"")</f>
        <v>Ti</v>
      </c>
      <c r="BN12" s="27" t="str">
        <f>IFERROR(VLOOKUP(BP12,'Banco de Dados'!$B$3:$H$274,5,FALSE)," ")</f>
        <v>Kα</v>
      </c>
      <c r="BO12" s="7">
        <v>22</v>
      </c>
      <c r="BP12" s="17">
        <v>4509</v>
      </c>
      <c r="BQ12" s="7">
        <v>14440</v>
      </c>
      <c r="BR12" s="7">
        <v>162</v>
      </c>
      <c r="BT12" s="27" t="str">
        <f>_xlfn.XLOOKUP(BW12,'Banco de Dados'!$B$3:$B$274,'Banco de Dados'!$C$3:$C$274,"")</f>
        <v>Ti</v>
      </c>
      <c r="BU12" s="27" t="str">
        <f>IFERROR(VLOOKUP(BW12,'Banco de Dados'!$B$3:$H$274,5,FALSE)," ")</f>
        <v>Kα</v>
      </c>
      <c r="BV12" s="7">
        <v>22</v>
      </c>
      <c r="BW12" s="17">
        <v>4509</v>
      </c>
      <c r="BX12" s="7">
        <v>13847</v>
      </c>
      <c r="BY12" s="7">
        <v>163</v>
      </c>
      <c r="BZ12" s="15"/>
      <c r="CA12" s="27" t="str">
        <f>_xlfn.XLOOKUP(CD12,'Banco de Dados'!$B$3:$B$274,'Banco de Dados'!$C$3:$C$274,"")</f>
        <v>Ti</v>
      </c>
      <c r="CB12" s="27" t="str">
        <f>IFERROR(VLOOKUP(CD12,'Banco de Dados'!$B$3:$H$274,5,FALSE)," ")</f>
        <v>Kα</v>
      </c>
      <c r="CC12" s="7">
        <v>22</v>
      </c>
      <c r="CD12" s="17">
        <v>4509</v>
      </c>
      <c r="CE12" s="7">
        <v>17882</v>
      </c>
      <c r="CF12" s="7">
        <v>172</v>
      </c>
      <c r="CH12" s="27" t="str">
        <f>_xlfn.XLOOKUP(CK12,'Banco de Dados'!$B$3:$B$274,'Banco de Dados'!$C$3:$C$274,"")</f>
        <v/>
      </c>
      <c r="CI12" s="27" t="str">
        <f>IFERROR(VLOOKUP(CK12,'Banco de Dados'!$B$3:$H$274,5,FALSE)," ")</f>
        <v xml:space="preserve"> </v>
      </c>
      <c r="CK12" s="17"/>
      <c r="CO12" s="27" t="str">
        <f>_xlfn.XLOOKUP(CR12,'Banco de Dados'!$B$3:$B$274,'Banco de Dados'!$C$3:$C$274,"")</f>
        <v/>
      </c>
      <c r="CP12" s="27" t="str">
        <f>IFERROR(VLOOKUP(CR12,'Banco de Dados'!$B$3:$H$274,5,FALSE)," ")</f>
        <v xml:space="preserve"> </v>
      </c>
      <c r="CR12" s="17"/>
      <c r="CV12" s="27" t="str">
        <f>_xlfn.XLOOKUP(CY12,'Banco de Dados'!$B$3:$B$274,'Banco de Dados'!$C$3:$C$274,"")</f>
        <v/>
      </c>
      <c r="CW12" s="27" t="str">
        <f>IFERROR(VLOOKUP(CY12,'Banco de Dados'!$B$3:$H$274,5,FALSE)," ")</f>
        <v xml:space="preserve"> </v>
      </c>
      <c r="CY12" s="17"/>
      <c r="DC12" s="27" t="str">
        <f>_xlfn.XLOOKUP(DF12,'Banco de Dados'!$B$3:$B$274,'Banco de Dados'!$C$3:$C$274,"")</f>
        <v/>
      </c>
      <c r="DD12" s="27" t="str">
        <f>IFERROR(VLOOKUP(DF12,'Banco de Dados'!$B$3:$H$274,5,FALSE)," ")</f>
        <v xml:space="preserve"> </v>
      </c>
      <c r="DF12" s="17"/>
      <c r="DJ12" s="27" t="str">
        <f>_xlfn.XLOOKUP(DM12,'Banco de Dados'!$B$3:$B$274,'Banco de Dados'!$C$3:$C$274,"")</f>
        <v/>
      </c>
      <c r="DK12" s="27" t="str">
        <f>IFERROR(VLOOKUP(DM12,'Banco de Dados'!$B$3:$H$274,5,FALSE)," ")</f>
        <v xml:space="preserve"> </v>
      </c>
      <c r="DM12" s="17"/>
      <c r="DP12" s="15"/>
      <c r="DQ12" s="27" t="str">
        <f>_xlfn.XLOOKUP(DT12,'Banco de Dados'!$B$3:$B$274,'Banco de Dados'!$C$3:$C$274,"")</f>
        <v/>
      </c>
      <c r="DR12" s="27" t="str">
        <f>IFERROR(VLOOKUP(DT12,'Banco de Dados'!$B$3:$H$274,5,FALSE)," ")</f>
        <v xml:space="preserve"> </v>
      </c>
      <c r="DT12" s="17"/>
      <c r="DX12" s="27" t="str">
        <f>_xlfn.XLOOKUP(EA12,'Banco de Dados'!$B$3:$B$274,'Banco de Dados'!$C$3:$C$274,"")</f>
        <v/>
      </c>
      <c r="DY12" s="27" t="str">
        <f>IFERROR(VLOOKUP(EA12,'Banco de Dados'!$B$3:$H$274,5,FALSE)," ")</f>
        <v xml:space="preserve"> </v>
      </c>
      <c r="EA12" s="17"/>
      <c r="EE12" s="27" t="str">
        <f>_xlfn.XLOOKUP(EH12,'Banco de Dados'!$B$3:$B$274,'Banco de Dados'!$C$3:$C$274,"")</f>
        <v/>
      </c>
      <c r="EF12" s="27" t="str">
        <f>IFERROR(VLOOKUP(EH12,'Banco de Dados'!$B$3:$H$274,5,FALSE)," ")</f>
        <v xml:space="preserve"> </v>
      </c>
      <c r="EH12" s="17"/>
      <c r="EL12" s="27" t="str">
        <f>_xlfn.XLOOKUP(EO12,'Banco de Dados'!$B$3:$B$274,'Banco de Dados'!$C$3:$C$274,"")</f>
        <v/>
      </c>
      <c r="EM12" s="27" t="str">
        <f>IFERROR(VLOOKUP(EO12,'Banco de Dados'!$B$3:$H$274,5,FALSE)," ")</f>
        <v xml:space="preserve"> </v>
      </c>
      <c r="EO12" s="17"/>
      <c r="ES12" s="27" t="str">
        <f>_xlfn.XLOOKUP(EV12,'Banco de Dados'!$B$3:$B$274,'Banco de Dados'!$C$3:$C$274,"")</f>
        <v/>
      </c>
      <c r="ET12" s="27" t="str">
        <f>IFERROR(VLOOKUP(EV12,'Banco de Dados'!$B$3:$H$274,5,FALSE)," ")</f>
        <v xml:space="preserve"> </v>
      </c>
      <c r="EV12" s="17"/>
      <c r="EZ12" s="27" t="str">
        <f>_xlfn.XLOOKUP(FC12,'Banco de Dados'!$B$3:$B$274,'Banco de Dados'!$C$3:$C$274,"")</f>
        <v/>
      </c>
      <c r="FA12" s="27" t="str">
        <f>IFERROR(VLOOKUP(FC12,'Banco de Dados'!$B$3:$H$274,5,FALSE)," ")</f>
        <v xml:space="preserve"> </v>
      </c>
      <c r="FC12" s="17"/>
      <c r="FD12" s="7"/>
      <c r="FE12" s="7"/>
      <c r="FG12" s="27" t="str">
        <f>_xlfn.XLOOKUP(FJ12,'Banco de Dados'!$B$3:$B$274,'Banco de Dados'!$C$3:$C$274,"")</f>
        <v/>
      </c>
      <c r="FH12" s="27" t="str">
        <f>IFERROR(VLOOKUP(FJ12,'Banco de Dados'!$B$3:$H$274,5,FALSE)," ")</f>
        <v xml:space="preserve"> </v>
      </c>
      <c r="FI12" s="7"/>
      <c r="FJ12" s="17"/>
      <c r="FK12" s="7"/>
      <c r="FL12" s="7"/>
      <c r="FN12" s="27" t="str">
        <f>_xlfn.XLOOKUP(FQ12,'Banco de Dados'!$B$3:$B$274,'Banco de Dados'!$C$3:$C$274,"")</f>
        <v/>
      </c>
      <c r="FO12" s="27" t="str">
        <f>IFERROR(VLOOKUP(FQ12,'Banco de Dados'!$B$3:$H$274,5,FALSE)," ")</f>
        <v xml:space="preserve"> </v>
      </c>
      <c r="FP12" s="7"/>
      <c r="FQ12" s="17"/>
      <c r="FR12" s="7"/>
      <c r="FS12" s="7"/>
      <c r="FU12" s="27" t="str">
        <f>_xlfn.XLOOKUP(FX12,'Banco de Dados'!$B$3:$B$274,'Banco de Dados'!$C$3:$C$274,"")</f>
        <v/>
      </c>
      <c r="FV12" s="27" t="str">
        <f>IFERROR(VLOOKUP(FX12,'Banco de Dados'!$B$3:$H$274,5,FALSE)," ")</f>
        <v xml:space="preserve"> </v>
      </c>
      <c r="FW12" s="7"/>
      <c r="FX12" s="17"/>
      <c r="FY12" s="7"/>
      <c r="FZ12" s="7"/>
    </row>
    <row r="13" spans="2:182" x14ac:dyDescent="0.25">
      <c r="B13" s="27" t="str">
        <f>_xlfn.XLOOKUP(E13,'Banco de Dados'!$B$3:$B$274,'Banco de Dados'!$C$3:$C$274,"")</f>
        <v/>
      </c>
      <c r="C13" s="27" t="str">
        <f>IFERROR(VLOOKUP(E13,'Banco de Dados'!$B$3:$H$274,5,FALSE)," ")</f>
        <v xml:space="preserve"> </v>
      </c>
      <c r="E13" s="15"/>
      <c r="I13" s="27" t="str">
        <f>_xlfn.XLOOKUP(L13,'Banco de Dados'!$B$3:$B$274,'Banco de Dados'!$C$3:$C$274,"")</f>
        <v>Mn</v>
      </c>
      <c r="J13" s="27" t="str">
        <f>IFERROR(VLOOKUP(L13,'Banco de Dados'!$B$3:$H$274,5,FALSE)," ")</f>
        <v>Kα</v>
      </c>
      <c r="K13" s="7">
        <v>25</v>
      </c>
      <c r="L13" s="17">
        <v>5895</v>
      </c>
      <c r="M13" s="7">
        <v>6728</v>
      </c>
      <c r="N13" s="7">
        <v>153</v>
      </c>
      <c r="P13" s="27" t="str">
        <f>_xlfn.XLOOKUP(S13,'Banco de Dados'!$B$3:$B$274,'Banco de Dados'!$C$3:$C$274,"")</f>
        <v>Cr</v>
      </c>
      <c r="Q13" s="27" t="str">
        <f>IFERROR(VLOOKUP(S13,'Banco de Dados'!$B$3:$H$274,5,FALSE)," ")</f>
        <v>Kα</v>
      </c>
      <c r="R13" s="7">
        <v>24</v>
      </c>
      <c r="S13" s="17">
        <v>5412</v>
      </c>
      <c r="T13" s="7">
        <v>2809</v>
      </c>
      <c r="U13" s="7">
        <v>137</v>
      </c>
      <c r="W13" s="27" t="str">
        <f>_xlfn.XLOOKUP(Z13,'Banco de Dados'!$B$3:$B$274,'Banco de Dados'!$C$3:$C$274,"")</f>
        <v>Cr</v>
      </c>
      <c r="X13" s="27" t="str">
        <f>IFERROR(VLOOKUP(Z13,'Banco de Dados'!$B$3:$H$274,5,FALSE)," ")</f>
        <v>Kα</v>
      </c>
      <c r="Y13" s="7">
        <v>24</v>
      </c>
      <c r="Z13" s="17">
        <v>5412</v>
      </c>
      <c r="AA13" s="7">
        <v>4568</v>
      </c>
      <c r="AB13" s="7">
        <v>143</v>
      </c>
      <c r="AD13" s="27" t="str">
        <f>_xlfn.XLOOKUP(AG13,'Banco de Dados'!$B$3:$B$274,'Banco de Dados'!$C$3:$C$274,"")</f>
        <v>Cr</v>
      </c>
      <c r="AE13" s="27" t="str">
        <f>IFERROR(VLOOKUP(AG13,'Banco de Dados'!$B$3:$H$274,5,FALSE)," ")</f>
        <v>Kα</v>
      </c>
      <c r="AF13" s="7">
        <v>24</v>
      </c>
      <c r="AG13" s="17">
        <v>5412</v>
      </c>
      <c r="AH13" s="7">
        <v>1576</v>
      </c>
      <c r="AI13" s="7">
        <v>131</v>
      </c>
      <c r="AJ13" s="15"/>
      <c r="AK13" s="27" t="str">
        <f>_xlfn.XLOOKUP(AN13,'Banco de Dados'!$B$3:$B$274,'Banco de Dados'!$C$3:$C$274,"")</f>
        <v>Cr</v>
      </c>
      <c r="AL13" s="27" t="str">
        <f>IFERROR(VLOOKUP(AN13,'Banco de Dados'!$B$3:$H$274,5,FALSE)," ")</f>
        <v>Kα</v>
      </c>
      <c r="AM13" s="7">
        <v>24</v>
      </c>
      <c r="AN13" s="17">
        <v>5412</v>
      </c>
      <c r="AO13" s="7">
        <v>4120</v>
      </c>
      <c r="AP13" s="7">
        <v>142</v>
      </c>
      <c r="AR13" s="27" t="str">
        <f>_xlfn.XLOOKUP(AU13,'Banco de Dados'!$B$3:$B$274,'Banco de Dados'!$C$3:$C$274,"")</f>
        <v>Cr</v>
      </c>
      <c r="AS13" s="27" t="str">
        <f>IFERROR(VLOOKUP(AU13,'Banco de Dados'!$B$3:$H$274,5,FALSE)," ")</f>
        <v>Kα</v>
      </c>
      <c r="AT13" s="7">
        <v>24</v>
      </c>
      <c r="AU13" s="17">
        <v>5412</v>
      </c>
      <c r="AV13" s="7">
        <v>2957</v>
      </c>
      <c r="AW13" s="7">
        <v>138</v>
      </c>
      <c r="AY13" s="27" t="str">
        <f>_xlfn.XLOOKUP(BB13,'Banco de Dados'!$B$3:$B$274,'Banco de Dados'!$C$3:$C$274,"")</f>
        <v>Cr</v>
      </c>
      <c r="AZ13" s="27" t="str">
        <f>IFERROR(VLOOKUP(BB13,'Banco de Dados'!$B$3:$H$274,5,FALSE)," ")</f>
        <v>Kα</v>
      </c>
      <c r="BA13" s="7">
        <v>24</v>
      </c>
      <c r="BB13" s="17">
        <v>5412</v>
      </c>
      <c r="BC13" s="7">
        <v>3744</v>
      </c>
      <c r="BD13" s="7">
        <v>146</v>
      </c>
      <c r="BF13" s="27" t="str">
        <f>_xlfn.XLOOKUP(BI13,'Banco de Dados'!$B$3:$B$274,'Banco de Dados'!$C$3:$C$274,"")</f>
        <v>Cr</v>
      </c>
      <c r="BG13" s="27" t="str">
        <f>IFERROR(VLOOKUP(BI13,'Banco de Dados'!$B$3:$H$274,5,FALSE)," ")</f>
        <v>Kα</v>
      </c>
      <c r="BH13" s="7">
        <v>24</v>
      </c>
      <c r="BI13" s="17">
        <v>5412</v>
      </c>
      <c r="BJ13" s="7">
        <v>4464</v>
      </c>
      <c r="BK13" s="7">
        <v>147</v>
      </c>
      <c r="BM13" s="27" t="str">
        <f>_xlfn.XLOOKUP(BP13,'Banco de Dados'!$B$3:$B$274,'Banco de Dados'!$C$3:$C$274,"")</f>
        <v>Cr</v>
      </c>
      <c r="BN13" s="27" t="str">
        <f>IFERROR(VLOOKUP(BP13,'Banco de Dados'!$B$3:$H$274,5,FALSE)," ")</f>
        <v>Kα</v>
      </c>
      <c r="BO13" s="7">
        <v>24</v>
      </c>
      <c r="BP13" s="17">
        <v>5412</v>
      </c>
      <c r="BQ13" s="7">
        <v>4493</v>
      </c>
      <c r="BR13" s="7">
        <v>144</v>
      </c>
      <c r="BT13" s="27" t="str">
        <f>_xlfn.XLOOKUP(BW13,'Banco de Dados'!$B$3:$B$274,'Banco de Dados'!$C$3:$C$274,"")</f>
        <v>Cr</v>
      </c>
      <c r="BU13" s="27" t="str">
        <f>IFERROR(VLOOKUP(BW13,'Banco de Dados'!$B$3:$H$274,5,FALSE)," ")</f>
        <v>Kα</v>
      </c>
      <c r="BV13" s="7">
        <v>24</v>
      </c>
      <c r="BW13" s="17">
        <v>5412</v>
      </c>
      <c r="BX13" s="7">
        <v>5099</v>
      </c>
      <c r="BY13" s="7">
        <v>152</v>
      </c>
      <c r="BZ13" s="15"/>
      <c r="CA13" s="27" t="str">
        <f>_xlfn.XLOOKUP(CD13,'Banco de Dados'!$B$3:$B$274,'Banco de Dados'!$C$3:$C$274,"")</f>
        <v>Cr</v>
      </c>
      <c r="CB13" s="27" t="str">
        <f>IFERROR(VLOOKUP(CD13,'Banco de Dados'!$B$3:$H$274,5,FALSE)," ")</f>
        <v>Kα</v>
      </c>
      <c r="CC13" s="7">
        <v>24</v>
      </c>
      <c r="CD13" s="17">
        <v>5412</v>
      </c>
      <c r="CE13" s="7">
        <v>6609</v>
      </c>
      <c r="CF13" s="7">
        <v>155</v>
      </c>
      <c r="CH13" s="27" t="str">
        <f>_xlfn.XLOOKUP(CK13,'Banco de Dados'!$B$3:$B$274,'Banco de Dados'!$C$3:$C$274,"")</f>
        <v/>
      </c>
      <c r="CI13" s="27" t="str">
        <f>IFERROR(VLOOKUP(CK13,'Banco de Dados'!$B$3:$H$274,5,FALSE)," ")</f>
        <v xml:space="preserve"> </v>
      </c>
      <c r="CK13" s="17"/>
      <c r="CO13" s="27" t="str">
        <f>_xlfn.XLOOKUP(CR13,'Banco de Dados'!$B$3:$B$274,'Banco de Dados'!$C$3:$C$274,"")</f>
        <v/>
      </c>
      <c r="CP13" s="27" t="str">
        <f>IFERROR(VLOOKUP(CR13,'Banco de Dados'!$B$3:$H$274,5,FALSE)," ")</f>
        <v xml:space="preserve"> </v>
      </c>
      <c r="CR13" s="17"/>
      <c r="CV13" s="27" t="str">
        <f>_xlfn.XLOOKUP(CY13,'Banco de Dados'!$B$3:$B$274,'Banco de Dados'!$C$3:$C$274,"")</f>
        <v/>
      </c>
      <c r="CW13" s="27" t="str">
        <f>IFERROR(VLOOKUP(CY13,'Banco de Dados'!$B$3:$H$274,5,FALSE)," ")</f>
        <v xml:space="preserve"> </v>
      </c>
      <c r="CY13" s="17"/>
      <c r="DC13" s="27" t="str">
        <f>_xlfn.XLOOKUP(DF13,'Banco de Dados'!$B$3:$B$274,'Banco de Dados'!$C$3:$C$274,"")</f>
        <v/>
      </c>
      <c r="DD13" s="27" t="str">
        <f>IFERROR(VLOOKUP(DF13,'Banco de Dados'!$B$3:$H$274,5,FALSE)," ")</f>
        <v xml:space="preserve"> </v>
      </c>
      <c r="DF13" s="17"/>
      <c r="DJ13" s="27" t="str">
        <f>_xlfn.XLOOKUP(DM13,'Banco de Dados'!$B$3:$B$274,'Banco de Dados'!$C$3:$C$274,"")</f>
        <v/>
      </c>
      <c r="DK13" s="27" t="str">
        <f>IFERROR(VLOOKUP(DM13,'Banco de Dados'!$B$3:$H$274,5,FALSE)," ")</f>
        <v xml:space="preserve"> </v>
      </c>
      <c r="DM13" s="17"/>
      <c r="DP13" s="15"/>
      <c r="DQ13" s="27" t="str">
        <f>_xlfn.XLOOKUP(DT13,'Banco de Dados'!$B$3:$B$274,'Banco de Dados'!$C$3:$C$274,"")</f>
        <v/>
      </c>
      <c r="DR13" s="27" t="str">
        <f>IFERROR(VLOOKUP(DT13,'Banco de Dados'!$B$3:$H$274,5,FALSE)," ")</f>
        <v xml:space="preserve"> </v>
      </c>
      <c r="DT13" s="17"/>
      <c r="DX13" s="27" t="str">
        <f>_xlfn.XLOOKUP(EA13,'Banco de Dados'!$B$3:$B$274,'Banco de Dados'!$C$3:$C$274,"")</f>
        <v/>
      </c>
      <c r="DY13" s="27" t="str">
        <f>IFERROR(VLOOKUP(EA13,'Banco de Dados'!$B$3:$H$274,5,FALSE)," ")</f>
        <v xml:space="preserve"> </v>
      </c>
      <c r="EA13" s="17"/>
      <c r="EE13" s="27" t="str">
        <f>_xlfn.XLOOKUP(EH13,'Banco de Dados'!$B$3:$B$274,'Banco de Dados'!$C$3:$C$274,"")</f>
        <v/>
      </c>
      <c r="EF13" s="27" t="str">
        <f>IFERROR(VLOOKUP(EH13,'Banco de Dados'!$B$3:$H$274,5,FALSE)," ")</f>
        <v xml:space="preserve"> </v>
      </c>
      <c r="EH13" s="17"/>
      <c r="EL13" s="27" t="str">
        <f>_xlfn.XLOOKUP(EO13,'Banco de Dados'!$B$3:$B$274,'Banco de Dados'!$C$3:$C$274,"")</f>
        <v/>
      </c>
      <c r="EM13" s="27" t="str">
        <f>IFERROR(VLOOKUP(EO13,'Banco de Dados'!$B$3:$H$274,5,FALSE)," ")</f>
        <v xml:space="preserve"> </v>
      </c>
      <c r="EO13" s="17"/>
      <c r="ES13" s="27" t="str">
        <f>_xlfn.XLOOKUP(EV13,'Banco de Dados'!$B$3:$B$274,'Banco de Dados'!$C$3:$C$274,"")</f>
        <v/>
      </c>
      <c r="ET13" s="27" t="str">
        <f>IFERROR(VLOOKUP(EV13,'Banco de Dados'!$B$3:$H$274,5,FALSE)," ")</f>
        <v xml:space="preserve"> </v>
      </c>
      <c r="EV13" s="17"/>
      <c r="EZ13" s="27" t="str">
        <f>_xlfn.XLOOKUP(FC13,'Banco de Dados'!$B$3:$B$274,'Banco de Dados'!$C$3:$C$274,"")</f>
        <v/>
      </c>
      <c r="FA13" s="27" t="str">
        <f>IFERROR(VLOOKUP(FC13,'Banco de Dados'!$B$3:$H$274,5,FALSE)," ")</f>
        <v xml:space="preserve"> </v>
      </c>
      <c r="FC13" s="17"/>
      <c r="FD13" s="7"/>
      <c r="FE13" s="7"/>
      <c r="FG13" s="27" t="str">
        <f>_xlfn.XLOOKUP(FJ13,'Banco de Dados'!$B$3:$B$274,'Banco de Dados'!$C$3:$C$274,"")</f>
        <v/>
      </c>
      <c r="FH13" s="27" t="str">
        <f>IFERROR(VLOOKUP(FJ13,'Banco de Dados'!$B$3:$H$274,5,FALSE)," ")</f>
        <v xml:space="preserve"> </v>
      </c>
      <c r="FI13" s="7"/>
      <c r="FJ13" s="17"/>
      <c r="FK13" s="7"/>
      <c r="FL13" s="7"/>
      <c r="FN13" s="27" t="str">
        <f>_xlfn.XLOOKUP(FQ13,'Banco de Dados'!$B$3:$B$274,'Banco de Dados'!$C$3:$C$274,"")</f>
        <v/>
      </c>
      <c r="FO13" s="27" t="str">
        <f>IFERROR(VLOOKUP(FQ13,'Banco de Dados'!$B$3:$H$274,5,FALSE)," ")</f>
        <v xml:space="preserve"> </v>
      </c>
      <c r="FP13" s="7"/>
      <c r="FQ13" s="17"/>
      <c r="FR13" s="7"/>
      <c r="FS13" s="7"/>
      <c r="FU13" s="27" t="str">
        <f>_xlfn.XLOOKUP(FX13,'Banco de Dados'!$B$3:$B$274,'Banco de Dados'!$C$3:$C$274,"")</f>
        <v/>
      </c>
      <c r="FV13" s="27" t="str">
        <f>IFERROR(VLOOKUP(FX13,'Banco de Dados'!$B$3:$H$274,5,FALSE)," ")</f>
        <v xml:space="preserve"> </v>
      </c>
      <c r="FW13" s="7"/>
      <c r="FX13" s="17"/>
      <c r="FY13" s="7"/>
      <c r="FZ13" s="7"/>
    </row>
    <row r="14" spans="2:182" x14ac:dyDescent="0.25">
      <c r="B14" s="27" t="str">
        <f>_xlfn.XLOOKUP(E14,'Banco de Dados'!$B$3:$B$274,'Banco de Dados'!$C$3:$C$274,"")</f>
        <v/>
      </c>
      <c r="C14" s="27" t="str">
        <f>IFERROR(VLOOKUP(E14,'Banco de Dados'!$B$3:$H$274,5,FALSE)," ")</f>
        <v xml:space="preserve"> </v>
      </c>
      <c r="E14" s="15"/>
      <c r="I14" s="27" t="str">
        <f>_xlfn.XLOOKUP(L14,'Banco de Dados'!$B$3:$B$274,'Banco de Dados'!$C$3:$C$274,"")</f>
        <v>Fe</v>
      </c>
      <c r="J14" s="27" t="str">
        <f>IFERROR(VLOOKUP(L14,'Banco de Dados'!$B$3:$H$274,5,FALSE)," ")</f>
        <v>Kα</v>
      </c>
      <c r="K14" s="7">
        <v>26</v>
      </c>
      <c r="L14" s="17">
        <v>6399</v>
      </c>
      <c r="M14" s="7">
        <v>17564</v>
      </c>
      <c r="N14" s="7">
        <v>189</v>
      </c>
      <c r="P14" s="27" t="str">
        <f>_xlfn.XLOOKUP(S14,'Banco de Dados'!$B$3:$B$274,'Banco de Dados'!$C$3:$C$274,"")</f>
        <v>Mn</v>
      </c>
      <c r="Q14" s="27" t="str">
        <f>IFERROR(VLOOKUP(S14,'Banco de Dados'!$B$3:$H$274,5,FALSE)," ")</f>
        <v>Kα</v>
      </c>
      <c r="R14" s="7">
        <v>25</v>
      </c>
      <c r="S14" s="17">
        <v>5895</v>
      </c>
      <c r="T14" s="7">
        <v>3233</v>
      </c>
      <c r="U14" s="7">
        <v>151</v>
      </c>
      <c r="W14" s="27" t="str">
        <f>_xlfn.XLOOKUP(Z14,'Banco de Dados'!$B$3:$B$274,'Banco de Dados'!$C$3:$C$274,"")</f>
        <v>Mn</v>
      </c>
      <c r="X14" s="27" t="str">
        <f>IFERROR(VLOOKUP(Z14,'Banco de Dados'!$B$3:$H$274,5,FALSE)," ")</f>
        <v>Kα</v>
      </c>
      <c r="Y14" s="7">
        <v>25</v>
      </c>
      <c r="Z14" s="17">
        <v>5895</v>
      </c>
      <c r="AA14" s="7">
        <v>3721</v>
      </c>
      <c r="AB14" s="7">
        <v>152</v>
      </c>
      <c r="AD14" s="27" t="str">
        <f>_xlfn.XLOOKUP(AG14,'Banco de Dados'!$B$3:$B$274,'Banco de Dados'!$C$3:$C$274,"")</f>
        <v>Mn</v>
      </c>
      <c r="AE14" s="27" t="str">
        <f>IFERROR(VLOOKUP(AG14,'Banco de Dados'!$B$3:$H$274,5,FALSE)," ")</f>
        <v>Kα</v>
      </c>
      <c r="AF14" s="7">
        <v>25</v>
      </c>
      <c r="AG14" s="17">
        <v>5895</v>
      </c>
      <c r="AH14" s="7">
        <v>3199</v>
      </c>
      <c r="AI14" s="7">
        <v>149</v>
      </c>
      <c r="AJ14" s="15"/>
      <c r="AK14" s="27" t="str">
        <f>_xlfn.XLOOKUP(AN14,'Banco de Dados'!$B$3:$B$274,'Banco de Dados'!$C$3:$C$274,"")</f>
        <v>Mn</v>
      </c>
      <c r="AL14" s="27" t="str">
        <f>IFERROR(VLOOKUP(AN14,'Banco de Dados'!$B$3:$H$274,5,FALSE)," ")</f>
        <v>Kα</v>
      </c>
      <c r="AM14" s="7">
        <v>25</v>
      </c>
      <c r="AN14" s="17">
        <v>5895</v>
      </c>
      <c r="AO14" s="7">
        <v>4802</v>
      </c>
      <c r="AP14" s="7">
        <v>157</v>
      </c>
      <c r="AR14" s="27" t="str">
        <f>_xlfn.XLOOKUP(AU14,'Banco de Dados'!$B$3:$B$274,'Banco de Dados'!$C$3:$C$274,"")</f>
        <v>Mn</v>
      </c>
      <c r="AS14" s="27" t="str">
        <f>IFERROR(VLOOKUP(AU14,'Banco de Dados'!$B$3:$H$274,5,FALSE)," ")</f>
        <v>Kα</v>
      </c>
      <c r="AT14" s="7">
        <v>25</v>
      </c>
      <c r="AU14" s="17">
        <v>5895</v>
      </c>
      <c r="AV14" s="7">
        <v>5316</v>
      </c>
      <c r="AW14" s="7">
        <v>160</v>
      </c>
      <c r="AY14" s="27" t="str">
        <f>_xlfn.XLOOKUP(BB14,'Banco de Dados'!$B$3:$B$274,'Banco de Dados'!$C$3:$C$274,"")</f>
        <v>Mn</v>
      </c>
      <c r="AZ14" s="27" t="str">
        <f>IFERROR(VLOOKUP(BB14,'Banco de Dados'!$B$3:$H$274,5,FALSE)," ")</f>
        <v>Kα</v>
      </c>
      <c r="BA14" s="7">
        <v>25</v>
      </c>
      <c r="BB14" s="17">
        <v>5895</v>
      </c>
      <c r="BC14" s="7">
        <v>6323</v>
      </c>
      <c r="BD14" s="7">
        <v>168</v>
      </c>
      <c r="BF14" s="27" t="str">
        <f>_xlfn.XLOOKUP(BI14,'Banco de Dados'!$B$3:$B$274,'Banco de Dados'!$C$3:$C$274,"")</f>
        <v>Mn</v>
      </c>
      <c r="BG14" s="27" t="str">
        <f>IFERROR(VLOOKUP(BI14,'Banco de Dados'!$B$3:$H$274,5,FALSE)," ")</f>
        <v>Kα</v>
      </c>
      <c r="BH14" s="7">
        <v>25</v>
      </c>
      <c r="BI14" s="17">
        <v>5895</v>
      </c>
      <c r="BJ14" s="7">
        <v>5466</v>
      </c>
      <c r="BK14" s="7">
        <v>165</v>
      </c>
      <c r="BM14" s="27" t="str">
        <f>_xlfn.XLOOKUP(BP14,'Banco de Dados'!$B$3:$B$274,'Banco de Dados'!$C$3:$C$274,"")</f>
        <v>Mn</v>
      </c>
      <c r="BN14" s="27" t="str">
        <f>IFERROR(VLOOKUP(BP14,'Banco de Dados'!$B$3:$H$274,5,FALSE)," ")</f>
        <v>Kα</v>
      </c>
      <c r="BO14" s="7">
        <v>25</v>
      </c>
      <c r="BP14" s="17">
        <v>5895</v>
      </c>
      <c r="BQ14" s="7">
        <v>6239</v>
      </c>
      <c r="BR14" s="7">
        <v>163</v>
      </c>
      <c r="BT14" s="27" t="str">
        <f>_xlfn.XLOOKUP(BW14,'Banco de Dados'!$B$3:$B$274,'Banco de Dados'!$C$3:$C$274,"")</f>
        <v>Mn</v>
      </c>
      <c r="BU14" s="27" t="str">
        <f>IFERROR(VLOOKUP(BW14,'Banco de Dados'!$B$3:$H$274,5,FALSE)," ")</f>
        <v>Kα</v>
      </c>
      <c r="BV14" s="7">
        <v>25</v>
      </c>
      <c r="BW14" s="17">
        <v>5895</v>
      </c>
      <c r="BX14" s="7">
        <v>4912</v>
      </c>
      <c r="BY14" s="7">
        <v>165</v>
      </c>
      <c r="BZ14" s="15"/>
      <c r="CA14" s="27" t="str">
        <f>_xlfn.XLOOKUP(CD14,'Banco de Dados'!$B$3:$B$274,'Banco de Dados'!$C$3:$C$274,"")</f>
        <v>Mn</v>
      </c>
      <c r="CB14" s="27" t="str">
        <f>IFERROR(VLOOKUP(CD14,'Banco de Dados'!$B$3:$H$274,5,FALSE)," ")</f>
        <v>Kα</v>
      </c>
      <c r="CC14" s="7">
        <v>25</v>
      </c>
      <c r="CD14" s="17">
        <v>5895</v>
      </c>
      <c r="CE14" s="7">
        <v>6042</v>
      </c>
      <c r="CF14" s="7">
        <v>167</v>
      </c>
      <c r="CH14" s="27" t="str">
        <f>_xlfn.XLOOKUP(CK14,'Banco de Dados'!$B$3:$B$274,'Banco de Dados'!$C$3:$C$274,"")</f>
        <v/>
      </c>
      <c r="CI14" s="27" t="str">
        <f>IFERROR(VLOOKUP(CK14,'Banco de Dados'!$B$3:$H$274,5,FALSE)," ")</f>
        <v xml:space="preserve"> </v>
      </c>
      <c r="CK14" s="17"/>
      <c r="CO14" s="27" t="str">
        <f>_xlfn.XLOOKUP(CR14,'Banco de Dados'!$B$3:$B$274,'Banco de Dados'!$C$3:$C$274,"")</f>
        <v/>
      </c>
      <c r="CP14" s="27" t="str">
        <f>IFERROR(VLOOKUP(CR14,'Banco de Dados'!$B$3:$H$274,5,FALSE)," ")</f>
        <v xml:space="preserve"> </v>
      </c>
      <c r="CR14" s="17"/>
      <c r="CV14" s="27" t="str">
        <f>_xlfn.XLOOKUP(CY14,'Banco de Dados'!$B$3:$B$274,'Banco de Dados'!$C$3:$C$274,"")</f>
        <v/>
      </c>
      <c r="CW14" s="27" t="str">
        <f>IFERROR(VLOOKUP(CY14,'Banco de Dados'!$B$3:$H$274,5,FALSE)," ")</f>
        <v xml:space="preserve"> </v>
      </c>
      <c r="CY14" s="17"/>
      <c r="DC14" s="27" t="str">
        <f>_xlfn.XLOOKUP(DF14,'Banco de Dados'!$B$3:$B$274,'Banco de Dados'!$C$3:$C$274,"")</f>
        <v/>
      </c>
      <c r="DD14" s="27" t="str">
        <f>IFERROR(VLOOKUP(DF14,'Banco de Dados'!$B$3:$H$274,5,FALSE)," ")</f>
        <v xml:space="preserve"> </v>
      </c>
      <c r="DF14" s="17"/>
      <c r="DJ14" s="27" t="str">
        <f>_xlfn.XLOOKUP(DM14,'Banco de Dados'!$B$3:$B$274,'Banco de Dados'!$C$3:$C$274,"")</f>
        <v/>
      </c>
      <c r="DK14" s="27" t="str">
        <f>IFERROR(VLOOKUP(DM14,'Banco de Dados'!$B$3:$H$274,5,FALSE)," ")</f>
        <v xml:space="preserve"> </v>
      </c>
      <c r="DM14" s="17"/>
      <c r="DP14" s="15"/>
      <c r="DQ14" s="27" t="str">
        <f>_xlfn.XLOOKUP(DT14,'Banco de Dados'!$B$3:$B$274,'Banco de Dados'!$C$3:$C$274,"")</f>
        <v/>
      </c>
      <c r="DR14" s="27" t="str">
        <f>IFERROR(VLOOKUP(DT14,'Banco de Dados'!$B$3:$H$274,5,FALSE)," ")</f>
        <v xml:space="preserve"> </v>
      </c>
      <c r="DT14" s="17"/>
      <c r="DX14" s="27" t="str">
        <f>_xlfn.XLOOKUP(EA14,'Banco de Dados'!$B$3:$B$274,'Banco de Dados'!$C$3:$C$274,"")</f>
        <v/>
      </c>
      <c r="DY14" s="27" t="str">
        <f>IFERROR(VLOOKUP(EA14,'Banco de Dados'!$B$3:$H$274,5,FALSE)," ")</f>
        <v xml:space="preserve"> </v>
      </c>
      <c r="EA14" s="17"/>
      <c r="EE14" s="27" t="str">
        <f>_xlfn.XLOOKUP(EH14,'Banco de Dados'!$B$3:$B$274,'Banco de Dados'!$C$3:$C$274,"")</f>
        <v/>
      </c>
      <c r="EF14" s="27" t="str">
        <f>IFERROR(VLOOKUP(EH14,'Banco de Dados'!$B$3:$H$274,5,FALSE)," ")</f>
        <v xml:space="preserve"> </v>
      </c>
      <c r="EH14" s="17"/>
      <c r="EL14" s="27" t="str">
        <f>_xlfn.XLOOKUP(EO14,'Banco de Dados'!$B$3:$B$274,'Banco de Dados'!$C$3:$C$274,"")</f>
        <v/>
      </c>
      <c r="EM14" s="27" t="str">
        <f>IFERROR(VLOOKUP(EO14,'Banco de Dados'!$B$3:$H$274,5,FALSE)," ")</f>
        <v xml:space="preserve"> </v>
      </c>
      <c r="EO14" s="17"/>
      <c r="ES14" s="27" t="str">
        <f>_xlfn.XLOOKUP(EV14,'Banco de Dados'!$B$3:$B$274,'Banco de Dados'!$C$3:$C$274,"")</f>
        <v/>
      </c>
      <c r="ET14" s="27" t="str">
        <f>IFERROR(VLOOKUP(EV14,'Banco de Dados'!$B$3:$H$274,5,FALSE)," ")</f>
        <v xml:space="preserve"> </v>
      </c>
      <c r="EV14" s="17"/>
      <c r="EZ14" s="27" t="str">
        <f>_xlfn.XLOOKUP(FC14,'Banco de Dados'!$B$3:$B$274,'Banco de Dados'!$C$3:$C$274,"")</f>
        <v/>
      </c>
      <c r="FA14" s="27" t="str">
        <f>IFERROR(VLOOKUP(FC14,'Banco de Dados'!$B$3:$H$274,5,FALSE)," ")</f>
        <v xml:space="preserve"> </v>
      </c>
      <c r="FC14" s="17"/>
      <c r="FD14" s="7"/>
      <c r="FE14" s="7"/>
      <c r="FG14" s="27" t="str">
        <f>_xlfn.XLOOKUP(FJ14,'Banco de Dados'!$B$3:$B$274,'Banco de Dados'!$C$3:$C$274,"")</f>
        <v/>
      </c>
      <c r="FH14" s="27" t="str">
        <f>IFERROR(VLOOKUP(FJ14,'Banco de Dados'!$B$3:$H$274,5,FALSE)," ")</f>
        <v xml:space="preserve"> </v>
      </c>
      <c r="FI14" s="7"/>
      <c r="FJ14" s="17"/>
      <c r="FK14" s="7"/>
      <c r="FL14" s="7"/>
      <c r="FN14" s="27" t="str">
        <f>_xlfn.XLOOKUP(FQ14,'Banco de Dados'!$B$3:$B$274,'Banco de Dados'!$C$3:$C$274,"")</f>
        <v/>
      </c>
      <c r="FO14" s="27" t="str">
        <f>IFERROR(VLOOKUP(FQ14,'Banco de Dados'!$B$3:$H$274,5,FALSE)," ")</f>
        <v xml:space="preserve"> </v>
      </c>
      <c r="FP14" s="7"/>
      <c r="FQ14" s="17"/>
      <c r="FR14" s="7"/>
      <c r="FS14" s="7"/>
      <c r="FU14" s="27" t="str">
        <f>_xlfn.XLOOKUP(FX14,'Banco de Dados'!$B$3:$B$274,'Banco de Dados'!$C$3:$C$274,"")</f>
        <v/>
      </c>
      <c r="FV14" s="27" t="str">
        <f>IFERROR(VLOOKUP(FX14,'Banco de Dados'!$B$3:$H$274,5,FALSE)," ")</f>
        <v xml:space="preserve"> </v>
      </c>
      <c r="FW14" s="7"/>
      <c r="FX14" s="17"/>
      <c r="FY14" s="7"/>
      <c r="FZ14" s="7"/>
    </row>
    <row r="15" spans="2:182" x14ac:dyDescent="0.25">
      <c r="B15" s="27" t="str">
        <f>_xlfn.XLOOKUP(E15,'Banco de Dados'!$B$3:$B$274,'Banco de Dados'!$C$3:$C$274,"")</f>
        <v/>
      </c>
      <c r="C15" s="27" t="str">
        <f>IFERROR(VLOOKUP(E15,'Banco de Dados'!$B$3:$H$274,5,FALSE)," ")</f>
        <v xml:space="preserve"> </v>
      </c>
      <c r="E15" s="15"/>
      <c r="I15" s="27" t="str">
        <f>_xlfn.XLOOKUP(L15,'Banco de Dados'!$B$3:$B$274,'Banco de Dados'!$C$3:$C$274,"")</f>
        <v>Ni</v>
      </c>
      <c r="J15" s="27" t="str">
        <f>IFERROR(VLOOKUP(L15,'Banco de Dados'!$B$3:$H$274,5,FALSE)," ")</f>
        <v>Kα</v>
      </c>
      <c r="K15" s="7">
        <v>28</v>
      </c>
      <c r="L15" s="17">
        <v>7472</v>
      </c>
      <c r="M15" s="7">
        <v>1329</v>
      </c>
      <c r="N15" s="7">
        <v>231</v>
      </c>
      <c r="P15" s="27" t="str">
        <f>_xlfn.XLOOKUP(S15,'Banco de Dados'!$B$3:$B$274,'Banco de Dados'!$C$3:$C$274,"")</f>
        <v>Fe</v>
      </c>
      <c r="Q15" s="27" t="str">
        <f>IFERROR(VLOOKUP(S15,'Banco de Dados'!$B$3:$H$274,5,FALSE)," ")</f>
        <v>Kα</v>
      </c>
      <c r="R15" s="7">
        <v>26</v>
      </c>
      <c r="S15" s="17">
        <v>6399</v>
      </c>
      <c r="T15" s="7">
        <v>156134</v>
      </c>
      <c r="U15" s="7">
        <v>407</v>
      </c>
      <c r="W15" s="27" t="str">
        <f>_xlfn.XLOOKUP(Z15,'Banco de Dados'!$B$3:$B$274,'Banco de Dados'!$C$3:$C$274,"")</f>
        <v>Fe</v>
      </c>
      <c r="X15" s="27" t="str">
        <f>IFERROR(VLOOKUP(Z15,'Banco de Dados'!$B$3:$H$274,5,FALSE)," ")</f>
        <v>Kα</v>
      </c>
      <c r="Y15" s="7">
        <v>26</v>
      </c>
      <c r="Z15" s="17">
        <v>6399</v>
      </c>
      <c r="AA15" s="7">
        <v>142422</v>
      </c>
      <c r="AB15" s="7">
        <v>391</v>
      </c>
      <c r="AD15" s="27" t="str">
        <f>_xlfn.XLOOKUP(AG15,'Banco de Dados'!$B$3:$B$274,'Banco de Dados'!$C$3:$C$274,"")</f>
        <v>Fe</v>
      </c>
      <c r="AE15" s="27" t="str">
        <f>IFERROR(VLOOKUP(AG15,'Banco de Dados'!$B$3:$H$274,5,FALSE)," ")</f>
        <v>Kα</v>
      </c>
      <c r="AF15" s="7">
        <v>26</v>
      </c>
      <c r="AG15" s="17">
        <v>6399</v>
      </c>
      <c r="AH15" s="7">
        <v>119664</v>
      </c>
      <c r="AI15" s="7">
        <v>365</v>
      </c>
      <c r="AJ15" s="15"/>
      <c r="AK15" s="27" t="str">
        <f>_xlfn.XLOOKUP(AN15,'Banco de Dados'!$B$3:$B$274,'Banco de Dados'!$C$3:$C$274,"")</f>
        <v>Fe</v>
      </c>
      <c r="AL15" s="27" t="str">
        <f>IFERROR(VLOOKUP(AN15,'Banco de Dados'!$B$3:$H$274,5,FALSE)," ")</f>
        <v>Kα</v>
      </c>
      <c r="AM15" s="7">
        <v>26</v>
      </c>
      <c r="AN15" s="17">
        <v>6399</v>
      </c>
      <c r="AO15" s="7">
        <v>215285</v>
      </c>
      <c r="AP15" s="7">
        <v>467</v>
      </c>
      <c r="AR15" s="27" t="str">
        <f>_xlfn.XLOOKUP(AU15,'Banco de Dados'!$B$3:$B$274,'Banco de Dados'!$C$3:$C$274,"")</f>
        <v>Fe</v>
      </c>
      <c r="AS15" s="27" t="str">
        <f>IFERROR(VLOOKUP(AU15,'Banco de Dados'!$B$3:$H$274,5,FALSE)," ")</f>
        <v>Kα</v>
      </c>
      <c r="AT15" s="7">
        <v>26</v>
      </c>
      <c r="AU15" s="17">
        <v>6399</v>
      </c>
      <c r="AV15" s="7">
        <v>229224</v>
      </c>
      <c r="AW15" s="7">
        <v>478</v>
      </c>
      <c r="AY15" s="27" t="str">
        <f>_xlfn.XLOOKUP(BB15,'Banco de Dados'!$B$3:$B$274,'Banco de Dados'!$C$3:$C$274,"")</f>
        <v>Fe</v>
      </c>
      <c r="AZ15" s="27" t="str">
        <f>IFERROR(VLOOKUP(BB15,'Banco de Dados'!$B$3:$H$274,5,FALSE)," ")</f>
        <v>Kα</v>
      </c>
      <c r="BA15" s="7">
        <v>26</v>
      </c>
      <c r="BB15" s="17">
        <v>6399</v>
      </c>
      <c r="BC15" s="7">
        <v>196988</v>
      </c>
      <c r="BD15" s="7">
        <v>454</v>
      </c>
      <c r="BF15" s="27" t="str">
        <f>_xlfn.XLOOKUP(BI15,'Banco de Dados'!$B$3:$B$274,'Banco de Dados'!$C$3:$C$274,"")</f>
        <v>Fe</v>
      </c>
      <c r="BG15" s="27" t="str">
        <f>IFERROR(VLOOKUP(BI15,'Banco de Dados'!$B$3:$H$274,5,FALSE)," ")</f>
        <v>Kα</v>
      </c>
      <c r="BH15" s="7">
        <v>26</v>
      </c>
      <c r="BI15" s="17">
        <v>6399</v>
      </c>
      <c r="BJ15" s="7">
        <v>229435</v>
      </c>
      <c r="BK15" s="7">
        <v>484</v>
      </c>
      <c r="BM15" s="27" t="str">
        <f>_xlfn.XLOOKUP(BP15,'Banco de Dados'!$B$3:$B$274,'Banco de Dados'!$C$3:$C$274,"")</f>
        <v>Fe</v>
      </c>
      <c r="BN15" s="27" t="str">
        <f>IFERROR(VLOOKUP(BP15,'Banco de Dados'!$B$3:$H$274,5,FALSE)," ")</f>
        <v>Kα</v>
      </c>
      <c r="BO15" s="7">
        <v>26</v>
      </c>
      <c r="BP15" s="17">
        <v>6399</v>
      </c>
      <c r="BQ15" s="7">
        <v>301647</v>
      </c>
      <c r="BR15" s="7">
        <v>543</v>
      </c>
      <c r="BT15" s="27" t="str">
        <f>_xlfn.XLOOKUP(BW15,'Banco de Dados'!$B$3:$B$274,'Banco de Dados'!$C$3:$C$274,"")</f>
        <v>Fe</v>
      </c>
      <c r="BU15" s="27" t="str">
        <f>IFERROR(VLOOKUP(BW15,'Banco de Dados'!$B$3:$H$274,5,FALSE)," ")</f>
        <v>Kα</v>
      </c>
      <c r="BV15" s="7">
        <v>26</v>
      </c>
      <c r="BW15" s="17">
        <v>6399</v>
      </c>
      <c r="BX15" s="7">
        <v>282641</v>
      </c>
      <c r="BY15" s="7">
        <v>530</v>
      </c>
      <c r="BZ15" s="15"/>
      <c r="CA15" s="27" t="str">
        <f>_xlfn.XLOOKUP(CD15,'Banco de Dados'!$B$3:$B$274,'Banco de Dados'!$C$3:$C$274,"")</f>
        <v>Fe</v>
      </c>
      <c r="CB15" s="27" t="str">
        <f>IFERROR(VLOOKUP(CD15,'Banco de Dados'!$B$3:$H$274,5,FALSE)," ")</f>
        <v>Kα</v>
      </c>
      <c r="CC15" s="7">
        <v>26</v>
      </c>
      <c r="CD15" s="17">
        <v>6399</v>
      </c>
      <c r="CE15" s="7">
        <v>351045</v>
      </c>
      <c r="CF15" s="7">
        <v>583</v>
      </c>
      <c r="CH15" s="27" t="str">
        <f>_xlfn.XLOOKUP(CK15,'Banco de Dados'!$B$3:$B$274,'Banco de Dados'!$C$3:$C$274,"")</f>
        <v/>
      </c>
      <c r="CI15" s="27" t="str">
        <f>IFERROR(VLOOKUP(CK15,'Banco de Dados'!$B$3:$H$274,5,FALSE)," ")</f>
        <v xml:space="preserve"> </v>
      </c>
      <c r="CK15" s="17"/>
      <c r="CO15" s="27" t="str">
        <f>_xlfn.XLOOKUP(CR15,'Banco de Dados'!$B$3:$B$274,'Banco de Dados'!$C$3:$C$274,"")</f>
        <v/>
      </c>
      <c r="CP15" s="27" t="str">
        <f>IFERROR(VLOOKUP(CR15,'Banco de Dados'!$B$3:$H$274,5,FALSE)," ")</f>
        <v xml:space="preserve"> </v>
      </c>
      <c r="CR15" s="17"/>
      <c r="CV15" s="27" t="str">
        <f>_xlfn.XLOOKUP(CY15,'Banco de Dados'!$B$3:$B$274,'Banco de Dados'!$C$3:$C$274,"")</f>
        <v/>
      </c>
      <c r="CW15" s="27" t="str">
        <f>IFERROR(VLOOKUP(CY15,'Banco de Dados'!$B$3:$H$274,5,FALSE)," ")</f>
        <v xml:space="preserve"> </v>
      </c>
      <c r="CY15" s="17"/>
      <c r="DC15" s="27" t="str">
        <f>_xlfn.XLOOKUP(DF15,'Banco de Dados'!$B$3:$B$274,'Banco de Dados'!$C$3:$C$274,"")</f>
        <v/>
      </c>
      <c r="DD15" s="27" t="str">
        <f>IFERROR(VLOOKUP(DF15,'Banco de Dados'!$B$3:$H$274,5,FALSE)," ")</f>
        <v xml:space="preserve"> </v>
      </c>
      <c r="DF15" s="17"/>
      <c r="DJ15" s="27" t="str">
        <f>_xlfn.XLOOKUP(DM15,'Banco de Dados'!$B$3:$B$274,'Banco de Dados'!$C$3:$C$274,"")</f>
        <v/>
      </c>
      <c r="DK15" s="27" t="str">
        <f>IFERROR(VLOOKUP(DM15,'Banco de Dados'!$B$3:$H$274,5,FALSE)," ")</f>
        <v xml:space="preserve"> </v>
      </c>
      <c r="DM15" s="17"/>
      <c r="DP15" s="15"/>
      <c r="DQ15" s="27" t="str">
        <f>_xlfn.XLOOKUP(DT15,'Banco de Dados'!$B$3:$B$274,'Banco de Dados'!$C$3:$C$274,"")</f>
        <v/>
      </c>
      <c r="DR15" s="27" t="str">
        <f>IFERROR(VLOOKUP(DT15,'Banco de Dados'!$B$3:$H$274,5,FALSE)," ")</f>
        <v xml:space="preserve"> </v>
      </c>
      <c r="DT15" s="17"/>
      <c r="DX15" s="27" t="str">
        <f>_xlfn.XLOOKUP(EA15,'Banco de Dados'!$B$3:$B$274,'Banco de Dados'!$C$3:$C$274,"")</f>
        <v/>
      </c>
      <c r="DY15" s="27" t="str">
        <f>IFERROR(VLOOKUP(EA15,'Banco de Dados'!$B$3:$H$274,5,FALSE)," ")</f>
        <v xml:space="preserve"> </v>
      </c>
      <c r="EA15" s="17"/>
      <c r="EE15" s="27" t="str">
        <f>_xlfn.XLOOKUP(EH15,'Banco de Dados'!$B$3:$B$274,'Banco de Dados'!$C$3:$C$274,"")</f>
        <v/>
      </c>
      <c r="EF15" s="27" t="str">
        <f>IFERROR(VLOOKUP(EH15,'Banco de Dados'!$B$3:$H$274,5,FALSE)," ")</f>
        <v xml:space="preserve"> </v>
      </c>
      <c r="EH15" s="17"/>
      <c r="EL15" s="27" t="str">
        <f>_xlfn.XLOOKUP(EO15,'Banco de Dados'!$B$3:$B$274,'Banco de Dados'!$C$3:$C$274,"")</f>
        <v/>
      </c>
      <c r="EM15" s="27" t="str">
        <f>IFERROR(VLOOKUP(EO15,'Banco de Dados'!$B$3:$H$274,5,FALSE)," ")</f>
        <v xml:space="preserve"> </v>
      </c>
      <c r="EO15" s="17"/>
      <c r="ES15" s="27" t="str">
        <f>_xlfn.XLOOKUP(EV15,'Banco de Dados'!$B$3:$B$274,'Banco de Dados'!$C$3:$C$274,"")</f>
        <v/>
      </c>
      <c r="ET15" s="27" t="str">
        <f>IFERROR(VLOOKUP(EV15,'Banco de Dados'!$B$3:$H$274,5,FALSE)," ")</f>
        <v xml:space="preserve"> </v>
      </c>
      <c r="EV15" s="17"/>
      <c r="EZ15" s="27" t="str">
        <f>_xlfn.XLOOKUP(FC15,'Banco de Dados'!$B$3:$B$274,'Banco de Dados'!$C$3:$C$274,"")</f>
        <v/>
      </c>
      <c r="FA15" s="27" t="str">
        <f>IFERROR(VLOOKUP(FC15,'Banco de Dados'!$B$3:$H$274,5,FALSE)," ")</f>
        <v xml:space="preserve"> </v>
      </c>
      <c r="FC15" s="17"/>
      <c r="FD15" s="7"/>
      <c r="FE15" s="7"/>
      <c r="FG15" s="27" t="str">
        <f>_xlfn.XLOOKUP(FJ15,'Banco de Dados'!$B$3:$B$274,'Banco de Dados'!$C$3:$C$274,"")</f>
        <v/>
      </c>
      <c r="FH15" s="27" t="str">
        <f>IFERROR(VLOOKUP(FJ15,'Banco de Dados'!$B$3:$H$274,5,FALSE)," ")</f>
        <v xml:space="preserve"> </v>
      </c>
      <c r="FI15" s="7"/>
      <c r="FJ15" s="17"/>
      <c r="FK15" s="7"/>
      <c r="FL15" s="7"/>
      <c r="FN15" s="27" t="str">
        <f>_xlfn.XLOOKUP(FQ15,'Banco de Dados'!$B$3:$B$274,'Banco de Dados'!$C$3:$C$274,"")</f>
        <v/>
      </c>
      <c r="FO15" s="27" t="str">
        <f>IFERROR(VLOOKUP(FQ15,'Banco de Dados'!$B$3:$H$274,5,FALSE)," ")</f>
        <v xml:space="preserve"> </v>
      </c>
      <c r="FP15" s="7"/>
      <c r="FQ15" s="17"/>
      <c r="FR15" s="7"/>
      <c r="FS15" s="7"/>
      <c r="FU15" s="27" t="str">
        <f>_xlfn.XLOOKUP(FX15,'Banco de Dados'!$B$3:$B$274,'Banco de Dados'!$C$3:$C$274,"")</f>
        <v/>
      </c>
      <c r="FV15" s="27" t="str">
        <f>IFERROR(VLOOKUP(FX15,'Banco de Dados'!$B$3:$H$274,5,FALSE)," ")</f>
        <v xml:space="preserve"> </v>
      </c>
      <c r="FW15" s="7"/>
      <c r="FX15" s="17"/>
      <c r="FY15" s="7"/>
      <c r="FZ15" s="7"/>
    </row>
    <row r="16" spans="2:182" x14ac:dyDescent="0.25">
      <c r="B16" s="27" t="str">
        <f>_xlfn.XLOOKUP(E16,'Banco de Dados'!$B$3:$B$274,'Banco de Dados'!$C$3:$C$274,"")</f>
        <v/>
      </c>
      <c r="C16" s="27" t="str">
        <f>IFERROR(VLOOKUP(E16,'Banco de Dados'!$B$3:$H$274,5,FALSE)," ")</f>
        <v xml:space="preserve"> </v>
      </c>
      <c r="E16" s="15"/>
      <c r="I16" s="27" t="str">
        <f>_xlfn.XLOOKUP(L16,'Banco de Dados'!$B$3:$B$274,'Banco de Dados'!$C$3:$C$274,"")</f>
        <v>Cu</v>
      </c>
      <c r="J16" s="27" t="str">
        <f>IFERROR(VLOOKUP(L16,'Banco de Dados'!$B$3:$H$274,5,FALSE)," ")</f>
        <v>Kα</v>
      </c>
      <c r="K16" s="7">
        <v>29</v>
      </c>
      <c r="L16" s="17">
        <v>8041</v>
      </c>
      <c r="M16" s="7">
        <v>520</v>
      </c>
      <c r="N16" s="7">
        <v>245</v>
      </c>
      <c r="P16" s="27" t="str">
        <f>_xlfn.XLOOKUP(S16,'Banco de Dados'!$B$3:$B$274,'Banco de Dados'!$C$3:$C$274,"")</f>
        <v>Ni</v>
      </c>
      <c r="Q16" s="27" t="str">
        <f>IFERROR(VLOOKUP(S16,'Banco de Dados'!$B$3:$H$274,5,FALSE)," ")</f>
        <v>Kα</v>
      </c>
      <c r="R16" s="7">
        <v>28</v>
      </c>
      <c r="S16" s="17">
        <v>7472</v>
      </c>
      <c r="T16" s="7">
        <v>1151</v>
      </c>
      <c r="U16" s="7">
        <v>225</v>
      </c>
      <c r="W16" s="27" t="str">
        <f>_xlfn.XLOOKUP(Z16,'Banco de Dados'!$B$3:$B$274,'Banco de Dados'!$C$3:$C$274,"")</f>
        <v>Ni</v>
      </c>
      <c r="X16" s="27" t="str">
        <f>IFERROR(VLOOKUP(Z16,'Banco de Dados'!$B$3:$H$274,5,FALSE)," ")</f>
        <v>Kα</v>
      </c>
      <c r="Y16" s="7">
        <v>28</v>
      </c>
      <c r="Z16" s="17">
        <v>7472</v>
      </c>
      <c r="AA16" s="7">
        <v>1694</v>
      </c>
      <c r="AB16" s="7">
        <v>224</v>
      </c>
      <c r="AD16" s="27" t="str">
        <f>_xlfn.XLOOKUP(AG16,'Banco de Dados'!$B$3:$B$274,'Banco de Dados'!$C$3:$C$274,"")</f>
        <v>Ni</v>
      </c>
      <c r="AE16" s="27" t="str">
        <f>IFERROR(VLOOKUP(AG16,'Banco de Dados'!$B$3:$H$274,5,FALSE)," ")</f>
        <v>Kα</v>
      </c>
      <c r="AF16" s="7">
        <v>28</v>
      </c>
      <c r="AG16" s="17">
        <v>7472</v>
      </c>
      <c r="AH16" s="7">
        <v>802</v>
      </c>
      <c r="AI16" s="7">
        <v>229</v>
      </c>
      <c r="AJ16" s="15"/>
      <c r="AK16" s="27" t="str">
        <f>_xlfn.XLOOKUP(AN16,'Banco de Dados'!$B$3:$B$274,'Banco de Dados'!$C$3:$C$274,"")</f>
        <v>Ni</v>
      </c>
      <c r="AL16" s="27" t="str">
        <f>IFERROR(VLOOKUP(AN16,'Banco de Dados'!$B$3:$H$274,5,FALSE)," ")</f>
        <v>Kα</v>
      </c>
      <c r="AM16" s="7">
        <v>28</v>
      </c>
      <c r="AN16" s="17">
        <v>7472</v>
      </c>
      <c r="AO16" s="7">
        <v>1739</v>
      </c>
      <c r="AP16" s="7">
        <v>225</v>
      </c>
      <c r="AR16" s="27" t="str">
        <f>_xlfn.XLOOKUP(AU16,'Banco de Dados'!$B$3:$B$274,'Banco de Dados'!$C$3:$C$274,"")</f>
        <v>Ni</v>
      </c>
      <c r="AS16" s="27" t="str">
        <f>IFERROR(VLOOKUP(AU16,'Banco de Dados'!$B$3:$H$274,5,FALSE)," ")</f>
        <v>Kα</v>
      </c>
      <c r="AT16" s="7">
        <v>28</v>
      </c>
      <c r="AU16" s="17">
        <v>7472</v>
      </c>
      <c r="AV16" s="7">
        <v>977</v>
      </c>
      <c r="AW16" s="7">
        <v>240</v>
      </c>
      <c r="AY16" s="27" t="str">
        <f>_xlfn.XLOOKUP(BB16,'Banco de Dados'!$B$3:$B$274,'Banco de Dados'!$C$3:$C$274,"")</f>
        <v>Ni</v>
      </c>
      <c r="AZ16" s="27" t="str">
        <f>IFERROR(VLOOKUP(BB16,'Banco de Dados'!$B$3:$H$274,5,FALSE)," ")</f>
        <v>Kα</v>
      </c>
      <c r="BA16" s="7">
        <v>28</v>
      </c>
      <c r="BB16" s="17">
        <v>7472</v>
      </c>
      <c r="BC16" s="7">
        <v>1594</v>
      </c>
      <c r="BD16" s="7">
        <v>243</v>
      </c>
      <c r="BF16" s="27" t="str">
        <f>_xlfn.XLOOKUP(BI16,'Banco de Dados'!$B$3:$B$274,'Banco de Dados'!$C$3:$C$274,"")</f>
        <v>Ni</v>
      </c>
      <c r="BG16" s="27" t="str">
        <f>IFERROR(VLOOKUP(BI16,'Banco de Dados'!$B$3:$H$274,5,FALSE)," ")</f>
        <v>Kα</v>
      </c>
      <c r="BH16" s="7">
        <v>28</v>
      </c>
      <c r="BI16" s="17">
        <v>7472</v>
      </c>
      <c r="BJ16" s="7">
        <v>2164</v>
      </c>
      <c r="BK16" s="7">
        <v>249</v>
      </c>
      <c r="BM16" s="27" t="str">
        <f>_xlfn.XLOOKUP(BP16,'Banco de Dados'!$B$3:$B$274,'Banco de Dados'!$C$3:$C$274,"")</f>
        <v>Ni</v>
      </c>
      <c r="BN16" s="27" t="str">
        <f>IFERROR(VLOOKUP(BP16,'Banco de Dados'!$B$3:$H$274,5,FALSE)," ")</f>
        <v>Kα</v>
      </c>
      <c r="BO16" s="7">
        <v>28</v>
      </c>
      <c r="BP16" s="17">
        <v>7472</v>
      </c>
      <c r="BQ16" s="7">
        <v>2181</v>
      </c>
      <c r="BR16" s="7">
        <v>233</v>
      </c>
      <c r="BT16" s="27" t="str">
        <f>_xlfn.XLOOKUP(BW16,'Banco de Dados'!$B$3:$B$274,'Banco de Dados'!$C$3:$C$274,"")</f>
        <v>Ni</v>
      </c>
      <c r="BU16" s="27" t="str">
        <f>IFERROR(VLOOKUP(BW16,'Banco de Dados'!$B$3:$H$274,5,FALSE)," ")</f>
        <v>Kα</v>
      </c>
      <c r="BV16" s="7">
        <v>28</v>
      </c>
      <c r="BW16" s="17">
        <v>7472</v>
      </c>
      <c r="BX16" s="7">
        <v>2304</v>
      </c>
      <c r="BY16" s="7">
        <v>245</v>
      </c>
      <c r="BZ16" s="15"/>
      <c r="CA16" s="27" t="str">
        <f>_xlfn.XLOOKUP(CD16,'Banco de Dados'!$B$3:$B$274,'Banco de Dados'!$C$3:$C$274,"")</f>
        <v>Ni</v>
      </c>
      <c r="CB16" s="27" t="str">
        <f>IFERROR(VLOOKUP(CD16,'Banco de Dados'!$B$3:$H$274,5,FALSE)," ")</f>
        <v>Kα</v>
      </c>
      <c r="CC16" s="7">
        <v>28</v>
      </c>
      <c r="CD16" s="17">
        <v>7472</v>
      </c>
      <c r="CE16" s="7">
        <v>3042</v>
      </c>
      <c r="CF16" s="7">
        <v>240</v>
      </c>
      <c r="CH16" s="27" t="str">
        <f>_xlfn.XLOOKUP(CK16,'Banco de Dados'!$B$3:$B$274,'Banco de Dados'!$C$3:$C$274,"")</f>
        <v/>
      </c>
      <c r="CI16" s="27" t="str">
        <f>IFERROR(VLOOKUP(CK16,'Banco de Dados'!$B$3:$H$274,5,FALSE)," ")</f>
        <v xml:space="preserve"> </v>
      </c>
      <c r="CK16" s="17"/>
      <c r="CO16" s="27" t="str">
        <f>_xlfn.XLOOKUP(CR16,'Banco de Dados'!$B$3:$B$274,'Banco de Dados'!$C$3:$C$274,"")</f>
        <v/>
      </c>
      <c r="CP16" s="27" t="str">
        <f>IFERROR(VLOOKUP(CR16,'Banco de Dados'!$B$3:$H$274,5,FALSE)," ")</f>
        <v xml:space="preserve"> </v>
      </c>
      <c r="CR16" s="17"/>
      <c r="CV16" s="27" t="str">
        <f>_xlfn.XLOOKUP(CY16,'Banco de Dados'!$B$3:$B$274,'Banco de Dados'!$C$3:$C$274,"")</f>
        <v/>
      </c>
      <c r="CW16" s="27" t="str">
        <f>IFERROR(VLOOKUP(CY16,'Banco de Dados'!$B$3:$H$274,5,FALSE)," ")</f>
        <v xml:space="preserve"> </v>
      </c>
      <c r="CY16" s="17"/>
      <c r="DC16" s="27" t="str">
        <f>_xlfn.XLOOKUP(DF16,'Banco de Dados'!$B$3:$B$274,'Banco de Dados'!$C$3:$C$274,"")</f>
        <v/>
      </c>
      <c r="DD16" s="27" t="str">
        <f>IFERROR(VLOOKUP(DF16,'Banco de Dados'!$B$3:$H$274,5,FALSE)," ")</f>
        <v xml:space="preserve"> </v>
      </c>
      <c r="DF16" s="17"/>
      <c r="DJ16" s="27" t="str">
        <f>_xlfn.XLOOKUP(DM16,'Banco de Dados'!$B$3:$B$274,'Banco de Dados'!$C$3:$C$274,"")</f>
        <v/>
      </c>
      <c r="DK16" s="27" t="str">
        <f>IFERROR(VLOOKUP(DM16,'Banco de Dados'!$B$3:$H$274,5,FALSE)," ")</f>
        <v xml:space="preserve"> </v>
      </c>
      <c r="DM16" s="17"/>
      <c r="DP16" s="15"/>
      <c r="DQ16" s="27" t="str">
        <f>_xlfn.XLOOKUP(DT16,'Banco de Dados'!$B$3:$B$274,'Banco de Dados'!$C$3:$C$274,"")</f>
        <v/>
      </c>
      <c r="DR16" s="27" t="str">
        <f>IFERROR(VLOOKUP(DT16,'Banco de Dados'!$B$3:$H$274,5,FALSE)," ")</f>
        <v xml:space="preserve"> </v>
      </c>
      <c r="DT16" s="17"/>
      <c r="DX16" s="27" t="str">
        <f>_xlfn.XLOOKUP(EA16,'Banco de Dados'!$B$3:$B$274,'Banco de Dados'!$C$3:$C$274,"")</f>
        <v/>
      </c>
      <c r="DY16" s="27" t="str">
        <f>IFERROR(VLOOKUP(EA16,'Banco de Dados'!$B$3:$H$274,5,FALSE)," ")</f>
        <v xml:space="preserve"> </v>
      </c>
      <c r="EA16" s="17"/>
      <c r="EE16" s="27" t="str">
        <f>_xlfn.XLOOKUP(EH16,'Banco de Dados'!$B$3:$B$274,'Banco de Dados'!$C$3:$C$274,"")</f>
        <v/>
      </c>
      <c r="EF16" s="27" t="str">
        <f>IFERROR(VLOOKUP(EH16,'Banco de Dados'!$B$3:$H$274,5,FALSE)," ")</f>
        <v xml:space="preserve"> </v>
      </c>
      <c r="EH16" s="17"/>
      <c r="EL16" s="27" t="str">
        <f>_xlfn.XLOOKUP(EO16,'Banco de Dados'!$B$3:$B$274,'Banco de Dados'!$C$3:$C$274,"")</f>
        <v/>
      </c>
      <c r="EM16" s="27" t="str">
        <f>IFERROR(VLOOKUP(EO16,'Banco de Dados'!$B$3:$H$274,5,FALSE)," ")</f>
        <v xml:space="preserve"> </v>
      </c>
      <c r="EO16" s="17"/>
      <c r="ES16" s="27" t="str">
        <f>_xlfn.XLOOKUP(EV16,'Banco de Dados'!$B$3:$B$274,'Banco de Dados'!$C$3:$C$274,"")</f>
        <v/>
      </c>
      <c r="ET16" s="27" t="str">
        <f>IFERROR(VLOOKUP(EV16,'Banco de Dados'!$B$3:$H$274,5,FALSE)," ")</f>
        <v xml:space="preserve"> </v>
      </c>
      <c r="EV16" s="17"/>
      <c r="EZ16" s="27" t="str">
        <f>_xlfn.XLOOKUP(FC16,'Banco de Dados'!$B$3:$B$274,'Banco de Dados'!$C$3:$C$274,"")</f>
        <v/>
      </c>
      <c r="FA16" s="27" t="str">
        <f>IFERROR(VLOOKUP(FC16,'Banco de Dados'!$B$3:$H$274,5,FALSE)," ")</f>
        <v xml:space="preserve"> </v>
      </c>
      <c r="FC16" s="17"/>
      <c r="FD16" s="7"/>
      <c r="FE16" s="7"/>
      <c r="FG16" s="27" t="str">
        <f>_xlfn.XLOOKUP(FJ16,'Banco de Dados'!$B$3:$B$274,'Banco de Dados'!$C$3:$C$274,"")</f>
        <v/>
      </c>
      <c r="FH16" s="27" t="str">
        <f>IFERROR(VLOOKUP(FJ16,'Banco de Dados'!$B$3:$H$274,5,FALSE)," ")</f>
        <v xml:space="preserve"> </v>
      </c>
      <c r="FI16" s="7"/>
      <c r="FJ16" s="17"/>
      <c r="FK16" s="7"/>
      <c r="FL16" s="7"/>
      <c r="FN16" s="27" t="str">
        <f>_xlfn.XLOOKUP(FQ16,'Banco de Dados'!$B$3:$B$274,'Banco de Dados'!$C$3:$C$274,"")</f>
        <v/>
      </c>
      <c r="FO16" s="27" t="str">
        <f>IFERROR(VLOOKUP(FQ16,'Banco de Dados'!$B$3:$H$274,5,FALSE)," ")</f>
        <v xml:space="preserve"> </v>
      </c>
      <c r="FP16" s="7"/>
      <c r="FQ16" s="17"/>
      <c r="FR16" s="7"/>
      <c r="FS16" s="7"/>
      <c r="FU16" s="27" t="str">
        <f>_xlfn.XLOOKUP(FX16,'Banco de Dados'!$B$3:$B$274,'Banco de Dados'!$C$3:$C$274,"")</f>
        <v/>
      </c>
      <c r="FV16" s="27" t="str">
        <f>IFERROR(VLOOKUP(FX16,'Banco de Dados'!$B$3:$H$274,5,FALSE)," ")</f>
        <v xml:space="preserve"> </v>
      </c>
      <c r="FW16" s="7"/>
      <c r="FX16" s="17"/>
      <c r="FY16" s="7"/>
      <c r="FZ16" s="7"/>
    </row>
    <row r="17" spans="2:182" x14ac:dyDescent="0.25">
      <c r="B17" s="27" t="str">
        <f>_xlfn.XLOOKUP(E17,'Banco de Dados'!$B$3:$B$274,'Banco de Dados'!$C$3:$C$274,"")</f>
        <v/>
      </c>
      <c r="C17" s="27" t="str">
        <f>IFERROR(VLOOKUP(E17,'Banco de Dados'!$B$3:$H$274,5,FALSE)," ")</f>
        <v xml:space="preserve"> </v>
      </c>
      <c r="E17" s="15"/>
      <c r="I17" s="27" t="str">
        <f>_xlfn.XLOOKUP(L17,'Banco de Dados'!$B$3:$B$274,'Banco de Dados'!$C$3:$C$274,"")</f>
        <v>Zn</v>
      </c>
      <c r="J17" s="27" t="str">
        <f>IFERROR(VLOOKUP(L17,'Banco de Dados'!$B$3:$H$274,5,FALSE)," ")</f>
        <v>Kα</v>
      </c>
      <c r="K17" s="7">
        <v>30</v>
      </c>
      <c r="L17" s="17">
        <v>8631</v>
      </c>
      <c r="M17" s="7">
        <v>1363</v>
      </c>
      <c r="N17" s="7">
        <v>248</v>
      </c>
      <c r="P17" s="27" t="str">
        <f>_xlfn.XLOOKUP(S17,'Banco de Dados'!$B$3:$B$274,'Banco de Dados'!$C$3:$C$274,"")</f>
        <v>Cu</v>
      </c>
      <c r="Q17" s="27" t="str">
        <f>IFERROR(VLOOKUP(S17,'Banco de Dados'!$B$3:$H$274,5,FALSE)," ")</f>
        <v>Kα</v>
      </c>
      <c r="R17" s="7">
        <v>29</v>
      </c>
      <c r="S17" s="17">
        <v>8041</v>
      </c>
      <c r="T17" s="7">
        <v>646</v>
      </c>
      <c r="U17" s="7">
        <v>230</v>
      </c>
      <c r="W17" s="27" t="str">
        <f>_xlfn.XLOOKUP(Z17,'Banco de Dados'!$B$3:$B$274,'Banco de Dados'!$C$3:$C$274,"")</f>
        <v>Zn</v>
      </c>
      <c r="X17" s="27" t="str">
        <f>IFERROR(VLOOKUP(Z17,'Banco de Dados'!$B$3:$H$274,5,FALSE)," ")</f>
        <v>Kα</v>
      </c>
      <c r="Y17" s="7">
        <v>30</v>
      </c>
      <c r="Z17" s="17">
        <v>8631</v>
      </c>
      <c r="AA17" s="7">
        <v>2596</v>
      </c>
      <c r="AB17" s="7">
        <v>226</v>
      </c>
      <c r="AD17" s="27" t="str">
        <f>_xlfn.XLOOKUP(AG17,'Banco de Dados'!$B$3:$B$274,'Banco de Dados'!$C$3:$C$274,"")</f>
        <v>Zn</v>
      </c>
      <c r="AE17" s="27" t="str">
        <f>IFERROR(VLOOKUP(AG17,'Banco de Dados'!$B$3:$H$274,5,FALSE)," ")</f>
        <v>Kα</v>
      </c>
      <c r="AF17" s="7">
        <v>30</v>
      </c>
      <c r="AG17" s="17">
        <v>8631</v>
      </c>
      <c r="AH17" s="7">
        <v>960</v>
      </c>
      <c r="AI17" s="7">
        <v>235</v>
      </c>
      <c r="AJ17" s="15"/>
      <c r="AK17" s="27" t="str">
        <f>_xlfn.XLOOKUP(AN17,'Banco de Dados'!$B$3:$B$274,'Banco de Dados'!$C$3:$C$274,"")</f>
        <v>Zn</v>
      </c>
      <c r="AL17" s="27" t="str">
        <f>IFERROR(VLOOKUP(AN17,'Banco de Dados'!$B$3:$H$274,5,FALSE)," ")</f>
        <v>Kα</v>
      </c>
      <c r="AM17" s="7">
        <v>30</v>
      </c>
      <c r="AN17" s="17">
        <v>8631</v>
      </c>
      <c r="AO17" s="7">
        <v>867</v>
      </c>
      <c r="AP17" s="7">
        <v>225</v>
      </c>
      <c r="AR17" s="27" t="str">
        <f>_xlfn.XLOOKUP(AU17,'Banco de Dados'!$B$3:$B$274,'Banco de Dados'!$C$3:$C$274,"")</f>
        <v>Cu</v>
      </c>
      <c r="AS17" s="27" t="str">
        <f>IFERROR(VLOOKUP(AU17,'Banco de Dados'!$B$3:$H$274,5,FALSE)," ")</f>
        <v>Kα</v>
      </c>
      <c r="AT17" s="7">
        <v>29</v>
      </c>
      <c r="AU17" s="17">
        <v>8041</v>
      </c>
      <c r="AV17" s="7">
        <v>908</v>
      </c>
      <c r="AW17" s="7">
        <v>235</v>
      </c>
      <c r="AY17" s="27" t="str">
        <f>_xlfn.XLOOKUP(BB17,'Banco de Dados'!$B$3:$B$274,'Banco de Dados'!$C$3:$C$274,"")</f>
        <v>Cu</v>
      </c>
      <c r="AZ17" s="27" t="str">
        <f>IFERROR(VLOOKUP(BB17,'Banco de Dados'!$B$3:$H$274,5,FALSE)," ")</f>
        <v>Kα</v>
      </c>
      <c r="BA17" s="7">
        <v>29</v>
      </c>
      <c r="BB17" s="17">
        <v>8041</v>
      </c>
      <c r="BC17" s="7">
        <v>711</v>
      </c>
      <c r="BD17" s="7">
        <v>251</v>
      </c>
      <c r="BF17" s="27" t="str">
        <f>_xlfn.XLOOKUP(BI17,'Banco de Dados'!$B$3:$B$274,'Banco de Dados'!$C$3:$C$274,"")</f>
        <v>Cu</v>
      </c>
      <c r="BG17" s="27" t="str">
        <f>IFERROR(VLOOKUP(BI17,'Banco de Dados'!$B$3:$H$274,5,FALSE)," ")</f>
        <v>Kα</v>
      </c>
      <c r="BH17" s="7">
        <v>29</v>
      </c>
      <c r="BI17" s="17">
        <v>8041</v>
      </c>
      <c r="BJ17" s="7">
        <v>803</v>
      </c>
      <c r="BK17" s="7">
        <v>257</v>
      </c>
      <c r="BM17" s="27" t="str">
        <f>_xlfn.XLOOKUP(BP17,'Banco de Dados'!$B$3:$B$274,'Banco de Dados'!$C$3:$C$274,"")</f>
        <v>Cu</v>
      </c>
      <c r="BN17" s="27" t="str">
        <f>IFERROR(VLOOKUP(BP17,'Banco de Dados'!$B$3:$H$274,5,FALSE)," ")</f>
        <v>Kα</v>
      </c>
      <c r="BO17" s="7">
        <v>29</v>
      </c>
      <c r="BP17" s="17">
        <v>8041</v>
      </c>
      <c r="BQ17" s="7">
        <v>1803</v>
      </c>
      <c r="BR17" s="7">
        <v>239</v>
      </c>
      <c r="BT17" s="27" t="str">
        <f>_xlfn.XLOOKUP(BW17,'Banco de Dados'!$B$3:$B$274,'Banco de Dados'!$C$3:$C$274,"")</f>
        <v>Cu</v>
      </c>
      <c r="BU17" s="27" t="str">
        <f>IFERROR(VLOOKUP(BW17,'Banco de Dados'!$B$3:$H$274,5,FALSE)," ")</f>
        <v>Kα</v>
      </c>
      <c r="BV17" s="7">
        <v>29</v>
      </c>
      <c r="BW17" s="17">
        <v>8041</v>
      </c>
      <c r="BX17" s="7">
        <v>738</v>
      </c>
      <c r="BY17" s="7">
        <v>250</v>
      </c>
      <c r="BZ17" s="15"/>
      <c r="CA17" s="27" t="str">
        <f>_xlfn.XLOOKUP(CD17,'Banco de Dados'!$B$3:$B$274,'Banco de Dados'!$C$3:$C$274,"")</f>
        <v>Cu</v>
      </c>
      <c r="CB17" s="27" t="str">
        <f>IFERROR(VLOOKUP(CD17,'Banco de Dados'!$B$3:$H$274,5,FALSE)," ")</f>
        <v>Kα</v>
      </c>
      <c r="CC17" s="7">
        <v>29</v>
      </c>
      <c r="CD17" s="17">
        <v>8041</v>
      </c>
      <c r="CE17" s="7">
        <v>668</v>
      </c>
      <c r="CF17" s="7">
        <v>242</v>
      </c>
      <c r="CH17" s="27" t="str">
        <f>_xlfn.XLOOKUP(CK17,'Banco de Dados'!$B$3:$B$274,'Banco de Dados'!$C$3:$C$274,"")</f>
        <v/>
      </c>
      <c r="CI17" s="27" t="str">
        <f>IFERROR(VLOOKUP(CK17,'Banco de Dados'!$B$3:$H$274,5,FALSE)," ")</f>
        <v xml:space="preserve"> </v>
      </c>
      <c r="CK17" s="17"/>
      <c r="CO17" s="27" t="str">
        <f>_xlfn.XLOOKUP(CR17,'Banco de Dados'!$B$3:$B$274,'Banco de Dados'!$C$3:$C$274,"")</f>
        <v/>
      </c>
      <c r="CP17" s="27" t="str">
        <f>IFERROR(VLOOKUP(CR17,'Banco de Dados'!$B$3:$H$274,5,FALSE)," ")</f>
        <v xml:space="preserve"> </v>
      </c>
      <c r="CR17" s="17"/>
      <c r="CV17" s="27" t="str">
        <f>_xlfn.XLOOKUP(CY17,'Banco de Dados'!$B$3:$B$274,'Banco de Dados'!$C$3:$C$274,"")</f>
        <v/>
      </c>
      <c r="CW17" s="27" t="str">
        <f>IFERROR(VLOOKUP(CY17,'Banco de Dados'!$B$3:$H$274,5,FALSE)," ")</f>
        <v xml:space="preserve"> </v>
      </c>
      <c r="CY17" s="17"/>
      <c r="DC17" s="27" t="str">
        <f>_xlfn.XLOOKUP(DF17,'Banco de Dados'!$B$3:$B$274,'Banco de Dados'!$C$3:$C$274,"")</f>
        <v/>
      </c>
      <c r="DD17" s="27" t="str">
        <f>IFERROR(VLOOKUP(DF17,'Banco de Dados'!$B$3:$H$274,5,FALSE)," ")</f>
        <v xml:space="preserve"> </v>
      </c>
      <c r="DF17" s="17"/>
      <c r="DJ17" s="27" t="str">
        <f>_xlfn.XLOOKUP(DM17,'Banco de Dados'!$B$3:$B$274,'Banco de Dados'!$C$3:$C$274,"")</f>
        <v/>
      </c>
      <c r="DK17" s="27" t="str">
        <f>IFERROR(VLOOKUP(DM17,'Banco de Dados'!$B$3:$H$274,5,FALSE)," ")</f>
        <v xml:space="preserve"> </v>
      </c>
      <c r="DM17" s="17"/>
      <c r="DP17" s="15"/>
      <c r="DQ17" s="27" t="str">
        <f>_xlfn.XLOOKUP(DT17,'Banco de Dados'!$B$3:$B$274,'Banco de Dados'!$C$3:$C$274,"")</f>
        <v/>
      </c>
      <c r="DR17" s="27" t="str">
        <f>IFERROR(VLOOKUP(DT17,'Banco de Dados'!$B$3:$H$274,5,FALSE)," ")</f>
        <v xml:space="preserve"> </v>
      </c>
      <c r="DT17" s="17"/>
      <c r="DX17" s="27" t="str">
        <f>_xlfn.XLOOKUP(EA17,'Banco de Dados'!$B$3:$B$274,'Banco de Dados'!$C$3:$C$274,"")</f>
        <v/>
      </c>
      <c r="DY17" s="27" t="str">
        <f>IFERROR(VLOOKUP(EA17,'Banco de Dados'!$B$3:$H$274,5,FALSE)," ")</f>
        <v xml:space="preserve"> </v>
      </c>
      <c r="EA17" s="17"/>
      <c r="EE17" s="27" t="str">
        <f>_xlfn.XLOOKUP(EH17,'Banco de Dados'!$B$3:$B$274,'Banco de Dados'!$C$3:$C$274,"")</f>
        <v/>
      </c>
      <c r="EF17" s="27" t="str">
        <f>IFERROR(VLOOKUP(EH17,'Banco de Dados'!$B$3:$H$274,5,FALSE)," ")</f>
        <v xml:space="preserve"> </v>
      </c>
      <c r="EH17" s="17"/>
      <c r="EL17" s="27" t="str">
        <f>_xlfn.XLOOKUP(EO17,'Banco de Dados'!$B$3:$B$274,'Banco de Dados'!$C$3:$C$274,"")</f>
        <v/>
      </c>
      <c r="EM17" s="27" t="str">
        <f>IFERROR(VLOOKUP(EO17,'Banco de Dados'!$B$3:$H$274,5,FALSE)," ")</f>
        <v xml:space="preserve"> </v>
      </c>
      <c r="EO17" s="17"/>
      <c r="ES17" s="27" t="str">
        <f>_xlfn.XLOOKUP(EV17,'Banco de Dados'!$B$3:$B$274,'Banco de Dados'!$C$3:$C$274,"")</f>
        <v/>
      </c>
      <c r="ET17" s="27" t="str">
        <f>IFERROR(VLOOKUP(EV17,'Banco de Dados'!$B$3:$H$274,5,FALSE)," ")</f>
        <v xml:space="preserve"> </v>
      </c>
      <c r="EV17" s="17"/>
      <c r="EZ17" s="27" t="str">
        <f>_xlfn.XLOOKUP(FC17,'Banco de Dados'!$B$3:$B$274,'Banco de Dados'!$C$3:$C$274,"")</f>
        <v/>
      </c>
      <c r="FA17" s="27" t="str">
        <f>IFERROR(VLOOKUP(FC17,'Banco de Dados'!$B$3:$H$274,5,FALSE)," ")</f>
        <v xml:space="preserve"> </v>
      </c>
      <c r="FC17" s="17"/>
      <c r="FD17" s="7"/>
      <c r="FE17" s="7"/>
      <c r="FG17" s="27" t="str">
        <f>_xlfn.XLOOKUP(FJ17,'Banco de Dados'!$B$3:$B$274,'Banco de Dados'!$C$3:$C$274,"")</f>
        <v/>
      </c>
      <c r="FH17" s="27" t="str">
        <f>IFERROR(VLOOKUP(FJ17,'Banco de Dados'!$B$3:$H$274,5,FALSE)," ")</f>
        <v xml:space="preserve"> </v>
      </c>
      <c r="FI17" s="7"/>
      <c r="FJ17" s="17"/>
      <c r="FK17" s="7"/>
      <c r="FL17" s="7"/>
      <c r="FN17" s="27" t="str">
        <f>_xlfn.XLOOKUP(FQ17,'Banco de Dados'!$B$3:$B$274,'Banco de Dados'!$C$3:$C$274,"")</f>
        <v/>
      </c>
      <c r="FO17" s="27" t="str">
        <f>IFERROR(VLOOKUP(FQ17,'Banco de Dados'!$B$3:$H$274,5,FALSE)," ")</f>
        <v xml:space="preserve"> </v>
      </c>
      <c r="FP17" s="7"/>
      <c r="FQ17" s="17"/>
      <c r="FR17" s="7"/>
      <c r="FS17" s="7"/>
      <c r="FU17" s="27" t="str">
        <f>_xlfn.XLOOKUP(FX17,'Banco de Dados'!$B$3:$B$274,'Banco de Dados'!$C$3:$C$274,"")</f>
        <v/>
      </c>
      <c r="FV17" s="27" t="str">
        <f>IFERROR(VLOOKUP(FX17,'Banco de Dados'!$B$3:$H$274,5,FALSE)," ")</f>
        <v xml:space="preserve"> </v>
      </c>
      <c r="FW17" s="7"/>
      <c r="FX17" s="17"/>
      <c r="FY17" s="7"/>
      <c r="FZ17" s="7"/>
    </row>
    <row r="18" spans="2:182" x14ac:dyDescent="0.25">
      <c r="B18" s="27" t="str">
        <f>_xlfn.XLOOKUP(E18,'Banco de Dados'!$B$3:$B$274,'Banco de Dados'!$C$3:$C$274,"")</f>
        <v/>
      </c>
      <c r="C18" s="27" t="str">
        <f>IFERROR(VLOOKUP(E18,'Banco de Dados'!$B$3:$H$274,5,FALSE)," ")</f>
        <v xml:space="preserve"> </v>
      </c>
      <c r="E18" s="15"/>
      <c r="I18" s="27" t="str">
        <f>_xlfn.XLOOKUP(L18,'Banco de Dados'!$B$3:$B$274,'Banco de Dados'!$C$3:$C$274,"")</f>
        <v>Br</v>
      </c>
      <c r="J18" s="27" t="str">
        <f>IFERROR(VLOOKUP(L18,'Banco de Dados'!$B$3:$H$274,5,FALSE)," ")</f>
        <v>Kα</v>
      </c>
      <c r="K18" s="7">
        <v>35</v>
      </c>
      <c r="L18" s="17">
        <v>11908</v>
      </c>
      <c r="M18" s="7">
        <v>38434</v>
      </c>
      <c r="N18" s="7">
        <v>312</v>
      </c>
      <c r="P18" s="27" t="str">
        <f>_xlfn.XLOOKUP(S18,'Banco de Dados'!$B$3:$B$274,'Banco de Dados'!$C$3:$C$274,"")</f>
        <v>Zn</v>
      </c>
      <c r="Q18" s="27" t="str">
        <f>IFERROR(VLOOKUP(S18,'Banco de Dados'!$B$3:$H$274,5,FALSE)," ")</f>
        <v>Kα</v>
      </c>
      <c r="R18" s="7">
        <v>30</v>
      </c>
      <c r="S18" s="17">
        <v>8631</v>
      </c>
      <c r="T18" s="7">
        <v>1093</v>
      </c>
      <c r="U18" s="7">
        <v>226</v>
      </c>
      <c r="W18" s="27" t="str">
        <f>_xlfn.XLOOKUP(Z18,'Banco de Dados'!$B$3:$B$274,'Banco de Dados'!$C$3:$C$274,"")</f>
        <v>Rh</v>
      </c>
      <c r="X18" s="27" t="str">
        <f>IFERROR(VLOOKUP(Z18,'Banco de Dados'!$B$3:$H$274,5,FALSE)," ")</f>
        <v>Kα</v>
      </c>
      <c r="Y18" s="7">
        <v>45</v>
      </c>
      <c r="Z18" s="17">
        <v>20167</v>
      </c>
      <c r="AA18" s="7">
        <v>1353</v>
      </c>
      <c r="AB18" s="7">
        <v>123</v>
      </c>
      <c r="AD18" s="27" t="str">
        <f>_xlfn.XLOOKUP(AG18,'Banco de Dados'!$B$3:$B$274,'Banco de Dados'!$C$3:$C$274,"")</f>
        <v>Zr</v>
      </c>
      <c r="AE18" s="27" t="str">
        <f>IFERROR(VLOOKUP(AG18,'Banco de Dados'!$B$3:$H$274,5,FALSE)," ")</f>
        <v>Kα</v>
      </c>
      <c r="AF18" s="7">
        <v>40</v>
      </c>
      <c r="AG18" s="17">
        <v>15746</v>
      </c>
      <c r="AH18" s="7">
        <v>1921</v>
      </c>
      <c r="AI18" s="7">
        <v>175</v>
      </c>
      <c r="AJ18" s="15"/>
      <c r="AK18" s="27" t="str">
        <f>_xlfn.XLOOKUP(AN18,'Banco de Dados'!$B$3:$B$274,'Banco de Dados'!$C$3:$C$274,"")</f>
        <v>Rh</v>
      </c>
      <c r="AL18" s="27" t="str">
        <f>IFERROR(VLOOKUP(AN18,'Banco de Dados'!$B$3:$H$274,5,FALSE)," ")</f>
        <v>Kα</v>
      </c>
      <c r="AM18" s="7">
        <v>45</v>
      </c>
      <c r="AN18" s="17">
        <v>20167</v>
      </c>
      <c r="AO18" s="7">
        <v>1533</v>
      </c>
      <c r="AP18" s="7">
        <v>126</v>
      </c>
      <c r="AR18" s="27" t="str">
        <f>_xlfn.XLOOKUP(AU18,'Banco de Dados'!$B$3:$B$274,'Banco de Dados'!$C$3:$C$274,"")</f>
        <v>Zn</v>
      </c>
      <c r="AS18" s="27" t="str">
        <f>IFERROR(VLOOKUP(AU18,'Banco de Dados'!$B$3:$H$274,5,FALSE)," ")</f>
        <v>Kα</v>
      </c>
      <c r="AT18" s="7">
        <v>30</v>
      </c>
      <c r="AU18" s="17">
        <v>8631</v>
      </c>
      <c r="AV18" s="7">
        <v>984</v>
      </c>
      <c r="AW18" s="7">
        <v>243</v>
      </c>
      <c r="AY18" s="27" t="str">
        <f>_xlfn.XLOOKUP(BB18,'Banco de Dados'!$B$3:$B$274,'Banco de Dados'!$C$3:$C$274,"")</f>
        <v>Zn</v>
      </c>
      <c r="AZ18" s="27" t="str">
        <f>IFERROR(VLOOKUP(BB18,'Banco de Dados'!$B$3:$H$274,5,FALSE)," ")</f>
        <v>Kα</v>
      </c>
      <c r="BA18" s="7">
        <v>30</v>
      </c>
      <c r="BB18" s="17">
        <v>8631</v>
      </c>
      <c r="BC18" s="7">
        <v>1543</v>
      </c>
      <c r="BD18" s="7">
        <v>248</v>
      </c>
      <c r="BF18" s="27" t="str">
        <f>_xlfn.XLOOKUP(BI18,'Banco de Dados'!$B$3:$B$274,'Banco de Dados'!$C$3:$C$274,"")</f>
        <v>Zn</v>
      </c>
      <c r="BG18" s="27" t="str">
        <f>IFERROR(VLOOKUP(BI18,'Banco de Dados'!$B$3:$H$274,5,FALSE)," ")</f>
        <v>Kα</v>
      </c>
      <c r="BH18" s="7">
        <v>30</v>
      </c>
      <c r="BI18" s="17">
        <v>8631</v>
      </c>
      <c r="BJ18" s="7">
        <v>1379</v>
      </c>
      <c r="BK18" s="7">
        <v>257</v>
      </c>
      <c r="BM18" s="27" t="str">
        <f>_xlfn.XLOOKUP(BP18,'Banco de Dados'!$B$3:$B$274,'Banco de Dados'!$C$3:$C$274,"")</f>
        <v>Zn</v>
      </c>
      <c r="BN18" s="27" t="str">
        <f>IFERROR(VLOOKUP(BP18,'Banco de Dados'!$B$3:$H$274,5,FALSE)," ")</f>
        <v>Kα</v>
      </c>
      <c r="BO18" s="7">
        <v>30</v>
      </c>
      <c r="BP18" s="17">
        <v>8631</v>
      </c>
      <c r="BQ18" s="7">
        <v>1511</v>
      </c>
      <c r="BR18" s="7">
        <v>239</v>
      </c>
      <c r="BT18" s="27" t="str">
        <f>_xlfn.XLOOKUP(BW18,'Banco de Dados'!$B$3:$B$274,'Banco de Dados'!$C$3:$C$274,"")</f>
        <v>Zn</v>
      </c>
      <c r="BU18" s="27" t="str">
        <f>IFERROR(VLOOKUP(BW18,'Banco de Dados'!$B$3:$H$274,5,FALSE)," ")</f>
        <v>Kα</v>
      </c>
      <c r="BV18" s="7">
        <v>30</v>
      </c>
      <c r="BW18" s="17">
        <v>8631</v>
      </c>
      <c r="BX18" s="7">
        <v>1119</v>
      </c>
      <c r="BY18" s="7">
        <v>247</v>
      </c>
      <c r="BZ18" s="15"/>
      <c r="CA18" s="27" t="str">
        <f>_xlfn.XLOOKUP(CD18,'Banco de Dados'!$B$3:$B$274,'Banco de Dados'!$C$3:$C$274,"")</f>
        <v>Zn</v>
      </c>
      <c r="CB18" s="27" t="str">
        <f>IFERROR(VLOOKUP(CD18,'Banco de Dados'!$B$3:$H$274,5,FALSE)," ")</f>
        <v>Kα</v>
      </c>
      <c r="CC18" s="7">
        <v>30</v>
      </c>
      <c r="CD18" s="17">
        <v>8631</v>
      </c>
      <c r="CE18" s="7">
        <v>1510</v>
      </c>
      <c r="CF18" s="7">
        <v>244</v>
      </c>
      <c r="CH18" s="27" t="str">
        <f>_xlfn.XLOOKUP(CK18,'Banco de Dados'!$B$3:$B$274,'Banco de Dados'!$C$3:$C$274,"")</f>
        <v/>
      </c>
      <c r="CI18" s="27" t="str">
        <f>IFERROR(VLOOKUP(CK18,'Banco de Dados'!$B$3:$H$274,5,FALSE)," ")</f>
        <v xml:space="preserve"> </v>
      </c>
      <c r="CK18" s="17"/>
      <c r="CO18" s="27" t="str">
        <f>_xlfn.XLOOKUP(CR18,'Banco de Dados'!$B$3:$B$274,'Banco de Dados'!$C$3:$C$274,"")</f>
        <v/>
      </c>
      <c r="CP18" s="27" t="str">
        <f>IFERROR(VLOOKUP(CR18,'Banco de Dados'!$B$3:$H$274,5,FALSE)," ")</f>
        <v xml:space="preserve"> </v>
      </c>
      <c r="CR18" s="17"/>
      <c r="CV18" s="27" t="str">
        <f>_xlfn.XLOOKUP(CY18,'Banco de Dados'!$B$3:$B$274,'Banco de Dados'!$C$3:$C$274,"")</f>
        <v/>
      </c>
      <c r="CW18" s="27" t="str">
        <f>IFERROR(VLOOKUP(CY18,'Banco de Dados'!$B$3:$H$274,5,FALSE)," ")</f>
        <v xml:space="preserve"> </v>
      </c>
      <c r="CY18" s="17"/>
      <c r="DC18" s="27" t="str">
        <f>_xlfn.XLOOKUP(DF18,'Banco de Dados'!$B$3:$B$274,'Banco de Dados'!$C$3:$C$274,"")</f>
        <v/>
      </c>
      <c r="DD18" s="27" t="str">
        <f>IFERROR(VLOOKUP(DF18,'Banco de Dados'!$B$3:$H$274,5,FALSE)," ")</f>
        <v xml:space="preserve"> </v>
      </c>
      <c r="DF18" s="17"/>
      <c r="DJ18" s="27" t="str">
        <f>_xlfn.XLOOKUP(DM18,'Banco de Dados'!$B$3:$B$274,'Banco de Dados'!$C$3:$C$274,"")</f>
        <v/>
      </c>
      <c r="DK18" s="27" t="str">
        <f>IFERROR(VLOOKUP(DM18,'Banco de Dados'!$B$3:$H$274,5,FALSE)," ")</f>
        <v xml:space="preserve"> </v>
      </c>
      <c r="DM18" s="17"/>
      <c r="DP18" s="15"/>
      <c r="DQ18" s="27" t="str">
        <f>_xlfn.XLOOKUP(DT18,'Banco de Dados'!$B$3:$B$274,'Banco de Dados'!$C$3:$C$274,"")</f>
        <v/>
      </c>
      <c r="DR18" s="27" t="str">
        <f>IFERROR(VLOOKUP(DT18,'Banco de Dados'!$B$3:$H$274,5,FALSE)," ")</f>
        <v xml:space="preserve"> </v>
      </c>
      <c r="DT18" s="17"/>
      <c r="DX18" s="27" t="str">
        <f>_xlfn.XLOOKUP(EA18,'Banco de Dados'!$B$3:$B$274,'Banco de Dados'!$C$3:$C$274,"")</f>
        <v/>
      </c>
      <c r="DY18" s="27" t="str">
        <f>IFERROR(VLOOKUP(EA18,'Banco de Dados'!$B$3:$H$274,5,FALSE)," ")</f>
        <v xml:space="preserve"> </v>
      </c>
      <c r="EA18" s="17"/>
      <c r="EE18" s="27" t="str">
        <f>_xlfn.XLOOKUP(EH18,'Banco de Dados'!$B$3:$B$274,'Banco de Dados'!$C$3:$C$274,"")</f>
        <v/>
      </c>
      <c r="EF18" s="27" t="str">
        <f>IFERROR(VLOOKUP(EH18,'Banco de Dados'!$B$3:$H$274,5,FALSE)," ")</f>
        <v xml:space="preserve"> </v>
      </c>
      <c r="EH18" s="17"/>
      <c r="EL18" s="27" t="str">
        <f>_xlfn.XLOOKUP(EO18,'Banco de Dados'!$B$3:$B$274,'Banco de Dados'!$C$3:$C$274,"")</f>
        <v/>
      </c>
      <c r="EM18" s="27" t="str">
        <f>IFERROR(VLOOKUP(EO18,'Banco de Dados'!$B$3:$H$274,5,FALSE)," ")</f>
        <v xml:space="preserve"> </v>
      </c>
      <c r="EO18" s="17"/>
      <c r="ES18" s="27" t="str">
        <f>_xlfn.XLOOKUP(EV18,'Banco de Dados'!$B$3:$B$274,'Banco de Dados'!$C$3:$C$274,"")</f>
        <v/>
      </c>
      <c r="ET18" s="27" t="str">
        <f>IFERROR(VLOOKUP(EV18,'Banco de Dados'!$B$3:$H$274,5,FALSE)," ")</f>
        <v xml:space="preserve"> </v>
      </c>
      <c r="EV18" s="17"/>
      <c r="EZ18" s="27" t="str">
        <f>_xlfn.XLOOKUP(FC18,'Banco de Dados'!$B$3:$B$274,'Banco de Dados'!$C$3:$C$274,"")</f>
        <v/>
      </c>
      <c r="FA18" s="27" t="str">
        <f>IFERROR(VLOOKUP(FC18,'Banco de Dados'!$B$3:$H$274,5,FALSE)," ")</f>
        <v xml:space="preserve"> </v>
      </c>
      <c r="FC18" s="17"/>
      <c r="FD18" s="7"/>
      <c r="FE18" s="7"/>
      <c r="FG18" s="27" t="str">
        <f>_xlfn.XLOOKUP(FJ18,'Banco de Dados'!$B$3:$B$274,'Banco de Dados'!$C$3:$C$274,"")</f>
        <v/>
      </c>
      <c r="FH18" s="27" t="str">
        <f>IFERROR(VLOOKUP(FJ18,'Banco de Dados'!$B$3:$H$274,5,FALSE)," ")</f>
        <v xml:space="preserve"> </v>
      </c>
      <c r="FI18" s="7"/>
      <c r="FJ18" s="17"/>
      <c r="FK18" s="7"/>
      <c r="FL18" s="7"/>
      <c r="FN18" s="27" t="str">
        <f>_xlfn.XLOOKUP(FQ18,'Banco de Dados'!$B$3:$B$274,'Banco de Dados'!$C$3:$C$274,"")</f>
        <v/>
      </c>
      <c r="FO18" s="27" t="str">
        <f>IFERROR(VLOOKUP(FQ18,'Banco de Dados'!$B$3:$H$274,5,FALSE)," ")</f>
        <v xml:space="preserve"> </v>
      </c>
      <c r="FP18" s="7"/>
      <c r="FQ18" s="17"/>
      <c r="FR18" s="7"/>
      <c r="FS18" s="7"/>
      <c r="FU18" s="27" t="str">
        <f>_xlfn.XLOOKUP(FX18,'Banco de Dados'!$B$3:$B$274,'Banco de Dados'!$C$3:$C$274,"")</f>
        <v/>
      </c>
      <c r="FV18" s="27" t="str">
        <f>IFERROR(VLOOKUP(FX18,'Banco de Dados'!$B$3:$H$274,5,FALSE)," ")</f>
        <v xml:space="preserve"> </v>
      </c>
      <c r="FW18" s="7"/>
      <c r="FX18" s="17"/>
      <c r="FY18" s="7"/>
      <c r="FZ18" s="7"/>
    </row>
    <row r="19" spans="2:182" x14ac:dyDescent="0.25">
      <c r="B19" s="27" t="str">
        <f>_xlfn.XLOOKUP(E19,'Banco de Dados'!$B$3:$B$274,'Banco de Dados'!$C$3:$C$274,"")</f>
        <v/>
      </c>
      <c r="C19" s="27" t="str">
        <f>IFERROR(VLOOKUP(E19,'Banco de Dados'!$B$3:$H$274,5,FALSE)," ")</f>
        <v xml:space="preserve"> </v>
      </c>
      <c r="E19" s="15"/>
      <c r="I19" s="27" t="str">
        <f>_xlfn.XLOOKUP(L19,'Banco de Dados'!$B$3:$B$274,'Banco de Dados'!$C$3:$C$274,"")</f>
        <v>Sr</v>
      </c>
      <c r="J19" s="27" t="str">
        <f>IFERROR(VLOOKUP(L19,'Banco de Dados'!$B$3:$H$274,5,FALSE)," ")</f>
        <v>Kα</v>
      </c>
      <c r="K19" s="7">
        <v>38</v>
      </c>
      <c r="L19" s="17">
        <v>14142</v>
      </c>
      <c r="M19" s="7">
        <v>1873</v>
      </c>
      <c r="N19" s="7">
        <v>219</v>
      </c>
      <c r="P19" s="27" t="str">
        <f>_xlfn.XLOOKUP(S19,'Banco de Dados'!$B$3:$B$274,'Banco de Dados'!$C$3:$C$274,"")</f>
        <v>Rh</v>
      </c>
      <c r="Q19" s="27" t="str">
        <f>IFERROR(VLOOKUP(S19,'Banco de Dados'!$B$3:$H$274,5,FALSE)," ")</f>
        <v>Kα</v>
      </c>
      <c r="R19" s="7">
        <v>45</v>
      </c>
      <c r="S19" s="17">
        <v>20167</v>
      </c>
      <c r="T19" s="7">
        <v>1391</v>
      </c>
      <c r="U19" s="7">
        <v>125</v>
      </c>
      <c r="W19" s="27" t="str">
        <f>_xlfn.XLOOKUP(Z19,'Banco de Dados'!$B$3:$B$274,'Banco de Dados'!$C$3:$C$274,"")</f>
        <v>Rh</v>
      </c>
      <c r="X19" s="27" t="str">
        <f>IFERROR(VLOOKUP(Z19,'Banco de Dados'!$B$3:$H$274,5,FALSE)," ")</f>
        <v xml:space="preserve">Lα </v>
      </c>
      <c r="Y19" s="7">
        <v>45</v>
      </c>
      <c r="Z19" s="17">
        <v>2696</v>
      </c>
      <c r="AA19" s="7">
        <v>17503</v>
      </c>
      <c r="AB19" s="7">
        <v>144</v>
      </c>
      <c r="AD19" s="27" t="str">
        <f>_xlfn.XLOOKUP(AG19,'Banco de Dados'!$B$3:$B$274,'Banco de Dados'!$C$3:$C$274,"")</f>
        <v>Rh</v>
      </c>
      <c r="AE19" s="27" t="str">
        <f>IFERROR(VLOOKUP(AG19,'Banco de Dados'!$B$3:$H$274,5,FALSE)," ")</f>
        <v>Kα</v>
      </c>
      <c r="AF19" s="7">
        <v>45</v>
      </c>
      <c r="AG19" s="17">
        <v>20167</v>
      </c>
      <c r="AH19" s="7">
        <v>1567</v>
      </c>
      <c r="AI19" s="7">
        <v>132</v>
      </c>
      <c r="AJ19" s="15"/>
      <c r="AK19" s="27" t="str">
        <f>_xlfn.XLOOKUP(AN19,'Banco de Dados'!$B$3:$B$274,'Banco de Dados'!$C$3:$C$274,"")</f>
        <v>Rh</v>
      </c>
      <c r="AL19" s="27" t="str">
        <f>IFERROR(VLOOKUP(AN19,'Banco de Dados'!$B$3:$H$274,5,FALSE)," ")</f>
        <v xml:space="preserve">Lα </v>
      </c>
      <c r="AM19" s="7">
        <v>45</v>
      </c>
      <c r="AN19" s="17">
        <v>2696</v>
      </c>
      <c r="AO19" s="7">
        <v>16888</v>
      </c>
      <c r="AP19" s="7">
        <v>146</v>
      </c>
      <c r="AR19" s="27" t="str">
        <f>_xlfn.XLOOKUP(AU19,'Banco de Dados'!$B$3:$B$274,'Banco de Dados'!$C$3:$C$274,"")</f>
        <v>Rh</v>
      </c>
      <c r="AS19" s="27" t="str">
        <f>IFERROR(VLOOKUP(AU19,'Banco de Dados'!$B$3:$H$274,5,FALSE)," ")</f>
        <v>Kα</v>
      </c>
      <c r="AT19" s="7">
        <v>45</v>
      </c>
      <c r="AU19" s="17">
        <v>20167</v>
      </c>
      <c r="AV19" s="7">
        <v>1547</v>
      </c>
      <c r="AW19" s="7">
        <v>139</v>
      </c>
      <c r="AY19" s="27" t="str">
        <f>_xlfn.XLOOKUP(BB19,'Banco de Dados'!$B$3:$B$274,'Banco de Dados'!$C$3:$C$274,"")</f>
        <v>As</v>
      </c>
      <c r="AZ19" s="27" t="str">
        <f>IFERROR(VLOOKUP(BB19,'Banco de Dados'!$B$3:$H$274,5,FALSE)," ")</f>
        <v>Kα</v>
      </c>
      <c r="BA19" s="7">
        <v>33</v>
      </c>
      <c r="BB19" s="17">
        <v>10532</v>
      </c>
      <c r="BC19" s="7">
        <v>1815</v>
      </c>
      <c r="BD19" s="7">
        <v>244</v>
      </c>
      <c r="BF19" s="27" t="str">
        <f>_xlfn.XLOOKUP(BI19,'Banco de Dados'!$B$3:$B$274,'Banco de Dados'!$C$3:$C$274,"")</f>
        <v>Rh</v>
      </c>
      <c r="BG19" s="27" t="str">
        <f>IFERROR(VLOOKUP(BI19,'Banco de Dados'!$B$3:$H$274,5,FALSE)," ")</f>
        <v>Kα</v>
      </c>
      <c r="BH19" s="7">
        <v>45</v>
      </c>
      <c r="BI19" s="17">
        <v>20167</v>
      </c>
      <c r="BJ19" s="7">
        <v>1943</v>
      </c>
      <c r="BK19" s="7">
        <v>156</v>
      </c>
      <c r="BM19" s="27" t="str">
        <f>_xlfn.XLOOKUP(BP19,'Banco de Dados'!$B$3:$B$274,'Banco de Dados'!$C$3:$C$274,"")</f>
        <v>Rh</v>
      </c>
      <c r="BN19" s="27" t="str">
        <f>IFERROR(VLOOKUP(BP19,'Banco de Dados'!$B$3:$H$274,5,FALSE)," ")</f>
        <v>Kα</v>
      </c>
      <c r="BO19" s="7">
        <v>45</v>
      </c>
      <c r="BP19" s="17">
        <v>20167</v>
      </c>
      <c r="BQ19" s="7">
        <v>2177</v>
      </c>
      <c r="BR19" s="7">
        <v>138</v>
      </c>
      <c r="BT19" s="27" t="str">
        <f>_xlfn.XLOOKUP(BW19,'Banco de Dados'!$B$3:$B$274,'Banco de Dados'!$C$3:$C$274,"")</f>
        <v>Rh</v>
      </c>
      <c r="BU19" s="27" t="str">
        <f>IFERROR(VLOOKUP(BW19,'Banco de Dados'!$B$3:$H$274,5,FALSE)," ")</f>
        <v>Kα</v>
      </c>
      <c r="BV19" s="7">
        <v>45</v>
      </c>
      <c r="BW19" s="17">
        <v>20167</v>
      </c>
      <c r="BX19" s="7">
        <v>1752</v>
      </c>
      <c r="BY19" s="7">
        <v>141</v>
      </c>
      <c r="BZ19" s="15"/>
      <c r="CA19" s="27" t="str">
        <f>_xlfn.XLOOKUP(CD19,'Banco de Dados'!$B$3:$B$274,'Banco de Dados'!$C$3:$C$274,"")</f>
        <v>Zr</v>
      </c>
      <c r="CB19" s="27" t="str">
        <f>IFERROR(VLOOKUP(CD19,'Banco de Dados'!$B$3:$H$274,5,FALSE)," ")</f>
        <v>Kα</v>
      </c>
      <c r="CC19" s="7">
        <v>40</v>
      </c>
      <c r="CD19" s="17">
        <v>15746</v>
      </c>
      <c r="CE19" s="7">
        <v>1010</v>
      </c>
      <c r="CF19" s="7">
        <v>181</v>
      </c>
      <c r="CH19" s="27" t="str">
        <f>_xlfn.XLOOKUP(CK19,'Banco de Dados'!$B$3:$B$274,'Banco de Dados'!$C$3:$C$274,"")</f>
        <v/>
      </c>
      <c r="CI19" s="27" t="str">
        <f>IFERROR(VLOOKUP(CK19,'Banco de Dados'!$B$3:$H$274,5,FALSE)," ")</f>
        <v xml:space="preserve"> </v>
      </c>
      <c r="CK19" s="17"/>
      <c r="CO19" s="27" t="str">
        <f>_xlfn.XLOOKUP(CR19,'Banco de Dados'!$B$3:$B$274,'Banco de Dados'!$C$3:$C$274,"")</f>
        <v/>
      </c>
      <c r="CP19" s="27" t="str">
        <f>IFERROR(VLOOKUP(CR19,'Banco de Dados'!$B$3:$H$274,5,FALSE)," ")</f>
        <v xml:space="preserve"> </v>
      </c>
      <c r="CR19" s="17"/>
      <c r="CV19" s="27" t="str">
        <f>_xlfn.XLOOKUP(CY19,'Banco de Dados'!$B$3:$B$274,'Banco de Dados'!$C$3:$C$274,"")</f>
        <v/>
      </c>
      <c r="CW19" s="27" t="str">
        <f>IFERROR(VLOOKUP(CY19,'Banco de Dados'!$B$3:$H$274,5,FALSE)," ")</f>
        <v xml:space="preserve"> </v>
      </c>
      <c r="CY19" s="17"/>
      <c r="DC19" s="27" t="str">
        <f>_xlfn.XLOOKUP(DF19,'Banco de Dados'!$B$3:$B$274,'Banco de Dados'!$C$3:$C$274,"")</f>
        <v/>
      </c>
      <c r="DD19" s="27" t="str">
        <f>IFERROR(VLOOKUP(DF19,'Banco de Dados'!$B$3:$H$274,5,FALSE)," ")</f>
        <v xml:space="preserve"> </v>
      </c>
      <c r="DF19" s="17"/>
      <c r="DJ19" s="27" t="str">
        <f>_xlfn.XLOOKUP(DM19,'Banco de Dados'!$B$3:$B$274,'Banco de Dados'!$C$3:$C$274,"")</f>
        <v/>
      </c>
      <c r="DK19" s="27" t="str">
        <f>IFERROR(VLOOKUP(DM19,'Banco de Dados'!$B$3:$H$274,5,FALSE)," ")</f>
        <v xml:space="preserve"> </v>
      </c>
      <c r="DM19" s="17"/>
      <c r="DP19" s="15"/>
      <c r="DQ19" s="27" t="str">
        <f>_xlfn.XLOOKUP(DT19,'Banco de Dados'!$B$3:$B$274,'Banco de Dados'!$C$3:$C$274,"")</f>
        <v/>
      </c>
      <c r="DR19" s="27" t="str">
        <f>IFERROR(VLOOKUP(DT19,'Banco de Dados'!$B$3:$H$274,5,FALSE)," ")</f>
        <v xml:space="preserve"> </v>
      </c>
      <c r="DT19" s="17"/>
      <c r="DX19" s="27" t="str">
        <f>_xlfn.XLOOKUP(EA19,'Banco de Dados'!$B$3:$B$274,'Banco de Dados'!$C$3:$C$274,"")</f>
        <v/>
      </c>
      <c r="DY19" s="27" t="str">
        <f>IFERROR(VLOOKUP(EA19,'Banco de Dados'!$B$3:$H$274,5,FALSE)," ")</f>
        <v xml:space="preserve"> </v>
      </c>
      <c r="EA19" s="17"/>
      <c r="EE19" s="27" t="str">
        <f>_xlfn.XLOOKUP(EH19,'Banco de Dados'!$B$3:$B$274,'Banco de Dados'!$C$3:$C$274,"")</f>
        <v/>
      </c>
      <c r="EF19" s="27" t="str">
        <f>IFERROR(VLOOKUP(EH19,'Banco de Dados'!$B$3:$H$274,5,FALSE)," ")</f>
        <v xml:space="preserve"> </v>
      </c>
      <c r="EH19" s="17"/>
      <c r="EL19" s="27" t="str">
        <f>_xlfn.XLOOKUP(EO19,'Banco de Dados'!$B$3:$B$274,'Banco de Dados'!$C$3:$C$274,"")</f>
        <v/>
      </c>
      <c r="EM19" s="27" t="str">
        <f>IFERROR(VLOOKUP(EO19,'Banco de Dados'!$B$3:$H$274,5,FALSE)," ")</f>
        <v xml:space="preserve"> </v>
      </c>
      <c r="EO19" s="17"/>
      <c r="ES19" s="27" t="str">
        <f>_xlfn.XLOOKUP(EV19,'Banco de Dados'!$B$3:$B$274,'Banco de Dados'!$C$3:$C$274,"")</f>
        <v/>
      </c>
      <c r="ET19" s="27" t="str">
        <f>IFERROR(VLOOKUP(EV19,'Banco de Dados'!$B$3:$H$274,5,FALSE)," ")</f>
        <v xml:space="preserve"> </v>
      </c>
      <c r="EV19" s="17"/>
      <c r="EZ19" s="27" t="str">
        <f>_xlfn.XLOOKUP(FC19,'Banco de Dados'!$B$3:$B$274,'Banco de Dados'!$C$3:$C$274,"")</f>
        <v/>
      </c>
      <c r="FA19" s="27" t="str">
        <f>IFERROR(VLOOKUP(FC19,'Banco de Dados'!$B$3:$H$274,5,FALSE)," ")</f>
        <v xml:space="preserve"> </v>
      </c>
      <c r="FC19" s="17"/>
      <c r="FD19" s="7"/>
      <c r="FE19" s="7"/>
      <c r="FG19" s="27" t="str">
        <f>_xlfn.XLOOKUP(FJ19,'Banco de Dados'!$B$3:$B$274,'Banco de Dados'!$C$3:$C$274,"")</f>
        <v/>
      </c>
      <c r="FH19" s="27" t="str">
        <f>IFERROR(VLOOKUP(FJ19,'Banco de Dados'!$B$3:$H$274,5,FALSE)," ")</f>
        <v xml:space="preserve"> </v>
      </c>
      <c r="FI19" s="7"/>
      <c r="FJ19" s="17"/>
      <c r="FK19" s="7"/>
      <c r="FL19" s="7"/>
      <c r="FN19" s="27" t="str">
        <f>_xlfn.XLOOKUP(FQ19,'Banco de Dados'!$B$3:$B$274,'Banco de Dados'!$C$3:$C$274,"")</f>
        <v/>
      </c>
      <c r="FO19" s="27" t="str">
        <f>IFERROR(VLOOKUP(FQ19,'Banco de Dados'!$B$3:$H$274,5,FALSE)," ")</f>
        <v xml:space="preserve"> </v>
      </c>
      <c r="FP19" s="7"/>
      <c r="FQ19" s="17"/>
      <c r="FR19" s="7"/>
      <c r="FS19" s="7"/>
      <c r="FU19" s="27" t="str">
        <f>_xlfn.XLOOKUP(FX19,'Banco de Dados'!$B$3:$B$274,'Banco de Dados'!$C$3:$C$274,"")</f>
        <v/>
      </c>
      <c r="FV19" s="27" t="str">
        <f>IFERROR(VLOOKUP(FX19,'Banco de Dados'!$B$3:$H$274,5,FALSE)," ")</f>
        <v xml:space="preserve"> </v>
      </c>
      <c r="FW19" s="7"/>
      <c r="FX19" s="17"/>
      <c r="FY19" s="7"/>
      <c r="FZ19" s="7"/>
    </row>
    <row r="20" spans="2:182" x14ac:dyDescent="0.25">
      <c r="B20" s="27" t="str">
        <f>_xlfn.XLOOKUP(E20,'Banco de Dados'!$B$3:$B$274,'Banco de Dados'!$C$3:$C$274,"")</f>
        <v/>
      </c>
      <c r="C20" s="27" t="str">
        <f>IFERROR(VLOOKUP(E20,'Banco de Dados'!$B$3:$H$274,5,FALSE)," ")</f>
        <v xml:space="preserve"> </v>
      </c>
      <c r="E20" s="15"/>
      <c r="I20" s="27" t="str">
        <f>_xlfn.XLOOKUP(L20,'Banco de Dados'!$B$3:$B$274,'Banco de Dados'!$C$3:$C$274,"")</f>
        <v>Rh</v>
      </c>
      <c r="J20" s="27" t="str">
        <f>IFERROR(VLOOKUP(L20,'Banco de Dados'!$B$3:$H$274,5,FALSE)," ")</f>
        <v>Kα</v>
      </c>
      <c r="K20" s="7">
        <v>45</v>
      </c>
      <c r="L20" s="17">
        <v>20167</v>
      </c>
      <c r="M20" s="7">
        <v>2210</v>
      </c>
      <c r="N20" s="7">
        <v>152</v>
      </c>
      <c r="P20" s="27" t="str">
        <f>_xlfn.XLOOKUP(S20,'Banco de Dados'!$B$3:$B$274,'Banco de Dados'!$C$3:$C$274,"")</f>
        <v>Rh</v>
      </c>
      <c r="Q20" s="27" t="str">
        <f>IFERROR(VLOOKUP(S20,'Banco de Dados'!$B$3:$H$274,5,FALSE)," ")</f>
        <v xml:space="preserve">Lα </v>
      </c>
      <c r="R20" s="7">
        <v>45</v>
      </c>
      <c r="S20" s="17">
        <v>2696</v>
      </c>
      <c r="T20" s="7">
        <v>17638</v>
      </c>
      <c r="U20" s="7">
        <v>140</v>
      </c>
      <c r="W20" s="27" t="str">
        <f>_xlfn.XLOOKUP(Z20,'Banco de Dados'!$B$3:$B$274,'Banco de Dados'!$C$3:$C$274,"")</f>
        <v/>
      </c>
      <c r="X20" s="27" t="str">
        <f>IFERROR(VLOOKUP(Z20,'Banco de Dados'!$B$3:$H$274,5,FALSE)," ")</f>
        <v xml:space="preserve"> </v>
      </c>
      <c r="Z20" s="17"/>
      <c r="AD20" s="27" t="str">
        <f>_xlfn.XLOOKUP(AG20,'Banco de Dados'!$B$3:$B$274,'Banco de Dados'!$C$3:$C$274,"")</f>
        <v>Rh</v>
      </c>
      <c r="AE20" s="27" t="str">
        <f>IFERROR(VLOOKUP(AG20,'Banco de Dados'!$B$3:$H$274,5,FALSE)," ")</f>
        <v xml:space="preserve">Lα </v>
      </c>
      <c r="AF20" s="7">
        <v>45</v>
      </c>
      <c r="AG20" s="17">
        <v>2696</v>
      </c>
      <c r="AH20" s="7">
        <v>16881</v>
      </c>
      <c r="AI20" s="7">
        <v>140</v>
      </c>
      <c r="AK20" s="27" t="str">
        <f>_xlfn.XLOOKUP(AN20,'Banco de Dados'!$B$3:$B$274,'Banco de Dados'!$C$3:$C$274,"")</f>
        <v/>
      </c>
      <c r="AL20" s="27" t="str">
        <f>IFERROR(VLOOKUP(AN20,'Banco de Dados'!$B$3:$H$274,5,FALSE)," ")</f>
        <v xml:space="preserve"> </v>
      </c>
      <c r="AN20" s="17"/>
      <c r="AR20" s="27" t="str">
        <f>_xlfn.XLOOKUP(AU20,'Banco de Dados'!$B$3:$B$274,'Banco de Dados'!$C$3:$C$274,"")</f>
        <v>Rh</v>
      </c>
      <c r="AS20" s="27" t="str">
        <f>IFERROR(VLOOKUP(AU20,'Banco de Dados'!$B$3:$H$274,5,FALSE)," ")</f>
        <v xml:space="preserve">Lα </v>
      </c>
      <c r="AT20" s="7">
        <v>45</v>
      </c>
      <c r="AU20" s="17">
        <v>2696</v>
      </c>
      <c r="AV20" s="7">
        <v>15937</v>
      </c>
      <c r="AW20" s="7">
        <v>116</v>
      </c>
      <c r="AY20" s="27" t="str">
        <f>_xlfn.XLOOKUP(BB20,'Banco de Dados'!$B$3:$B$274,'Banco de Dados'!$C$3:$C$274,"")</f>
        <v>Rh</v>
      </c>
      <c r="AZ20" s="27" t="str">
        <f>IFERROR(VLOOKUP(BB20,'Banco de Dados'!$B$3:$H$274,5,FALSE)," ")</f>
        <v>Kα</v>
      </c>
      <c r="BA20" s="7">
        <v>45</v>
      </c>
      <c r="BB20" s="17">
        <v>20167</v>
      </c>
      <c r="BC20" s="7">
        <v>1939</v>
      </c>
      <c r="BD20" s="7">
        <v>138</v>
      </c>
      <c r="BF20" s="27" t="str">
        <f>_xlfn.XLOOKUP(BI20,'Banco de Dados'!$B$3:$B$274,'Banco de Dados'!$C$3:$C$274,"")</f>
        <v>Rh</v>
      </c>
      <c r="BG20" s="27" t="str">
        <f>IFERROR(VLOOKUP(BI20,'Banco de Dados'!$B$3:$H$274,5,FALSE)," ")</f>
        <v xml:space="preserve">Lα </v>
      </c>
      <c r="BH20" s="7">
        <v>45</v>
      </c>
      <c r="BI20" s="17">
        <v>2696</v>
      </c>
      <c r="BJ20" s="7">
        <v>16941</v>
      </c>
      <c r="BK20" s="7">
        <v>142</v>
      </c>
      <c r="BM20" s="27" t="str">
        <f>_xlfn.XLOOKUP(BP20,'Banco de Dados'!$B$3:$B$274,'Banco de Dados'!$C$3:$C$274,"")</f>
        <v>Rh</v>
      </c>
      <c r="BN20" s="27" t="str">
        <f>IFERROR(VLOOKUP(BP20,'Banco de Dados'!$B$3:$H$274,5,FALSE)," ")</f>
        <v xml:space="preserve">Lα </v>
      </c>
      <c r="BO20" s="7">
        <v>45</v>
      </c>
      <c r="BP20" s="17">
        <v>2696</v>
      </c>
      <c r="BQ20" s="7">
        <v>16137</v>
      </c>
      <c r="BR20" s="7">
        <v>150</v>
      </c>
      <c r="BT20" s="27" t="str">
        <f>_xlfn.XLOOKUP(BW20,'Banco de Dados'!$B$3:$B$274,'Banco de Dados'!$C$3:$C$274,"")</f>
        <v>Rh</v>
      </c>
      <c r="BU20" s="27" t="str">
        <f>IFERROR(VLOOKUP(BW20,'Banco de Dados'!$B$3:$H$274,5,FALSE)," ")</f>
        <v xml:space="preserve">Lα </v>
      </c>
      <c r="BV20" s="7">
        <v>45</v>
      </c>
      <c r="BW20" s="17">
        <v>2696</v>
      </c>
      <c r="BX20" s="7">
        <v>17472</v>
      </c>
      <c r="BY20" s="7">
        <v>144</v>
      </c>
      <c r="CA20" s="27" t="str">
        <f>_xlfn.XLOOKUP(CD20,'Banco de Dados'!$B$3:$B$274,'Banco de Dados'!$C$3:$C$274,"")</f>
        <v>Rh</v>
      </c>
      <c r="CB20" s="27" t="str">
        <f>IFERROR(VLOOKUP(CD20,'Banco de Dados'!$B$3:$H$274,5,FALSE)," ")</f>
        <v>Kα</v>
      </c>
      <c r="CC20" s="7">
        <v>45</v>
      </c>
      <c r="CD20" s="17">
        <v>20167</v>
      </c>
      <c r="CE20" s="7">
        <v>2002</v>
      </c>
      <c r="CF20" s="7">
        <v>144</v>
      </c>
      <c r="CH20" s="27" t="str">
        <f>_xlfn.XLOOKUP(CK20,'Banco de Dados'!$B$3:$B$274,'Banco de Dados'!$C$3:$C$274,"")</f>
        <v/>
      </c>
      <c r="CI20" s="27" t="str">
        <f>IFERROR(VLOOKUP(CK20,'Banco de Dados'!$B$3:$H$274,5,FALSE)," ")</f>
        <v xml:space="preserve"> </v>
      </c>
      <c r="CK20" s="17"/>
      <c r="CO20" s="27" t="str">
        <f>_xlfn.XLOOKUP(CR20,'Banco de Dados'!$B$3:$B$274,'Banco de Dados'!$C$3:$C$274,"")</f>
        <v/>
      </c>
      <c r="CP20" s="27" t="str">
        <f>IFERROR(VLOOKUP(CR20,'Banco de Dados'!$B$3:$H$274,5,FALSE)," ")</f>
        <v xml:space="preserve"> </v>
      </c>
      <c r="CR20" s="17"/>
      <c r="CV20" s="27" t="str">
        <f>_xlfn.XLOOKUP(CY20,'Banco de Dados'!$B$3:$B$274,'Banco de Dados'!$C$3:$C$274,"")</f>
        <v/>
      </c>
      <c r="CW20" s="27" t="str">
        <f>IFERROR(VLOOKUP(CY20,'Banco de Dados'!$B$3:$H$274,5,FALSE)," ")</f>
        <v xml:space="preserve"> </v>
      </c>
      <c r="CY20" s="17"/>
      <c r="DC20" s="27" t="str">
        <f>_xlfn.XLOOKUP(DF20,'Banco de Dados'!$B$3:$B$274,'Banco de Dados'!$C$3:$C$274,"")</f>
        <v/>
      </c>
      <c r="DD20" s="27" t="str">
        <f>IFERROR(VLOOKUP(DF20,'Banco de Dados'!$B$3:$H$274,5,FALSE)," ")</f>
        <v xml:space="preserve"> </v>
      </c>
      <c r="DF20" s="17"/>
      <c r="DJ20" s="27" t="str">
        <f>_xlfn.XLOOKUP(DM20,'Banco de Dados'!$B$3:$B$274,'Banco de Dados'!$C$3:$C$274,"")</f>
        <v/>
      </c>
      <c r="DK20" s="27" t="str">
        <f>IFERROR(VLOOKUP(DM20,'Banco de Dados'!$B$3:$H$274,5,FALSE)," ")</f>
        <v xml:space="preserve"> </v>
      </c>
      <c r="DM20" s="17"/>
      <c r="DQ20" s="27" t="str">
        <f>_xlfn.XLOOKUP(DT20,'Banco de Dados'!$B$3:$B$274,'Banco de Dados'!$C$3:$C$274,"")</f>
        <v/>
      </c>
      <c r="DR20" s="27" t="str">
        <f>IFERROR(VLOOKUP(DT20,'Banco de Dados'!$B$3:$H$274,5,FALSE)," ")</f>
        <v xml:space="preserve"> </v>
      </c>
      <c r="DT20" s="17"/>
      <c r="DX20" s="27" t="str">
        <f>_xlfn.XLOOKUP(EA20,'Banco de Dados'!$B$3:$B$274,'Banco de Dados'!$C$3:$C$274,"")</f>
        <v/>
      </c>
      <c r="DY20" s="27" t="str">
        <f>IFERROR(VLOOKUP(EA20,'Banco de Dados'!$B$3:$H$274,5,FALSE)," ")</f>
        <v xml:space="preserve"> </v>
      </c>
      <c r="EA20" s="17"/>
      <c r="EE20" s="27" t="str">
        <f>_xlfn.XLOOKUP(EH20,'Banco de Dados'!$B$3:$B$274,'Banco de Dados'!$C$3:$C$274,"")</f>
        <v/>
      </c>
      <c r="EF20" s="27" t="str">
        <f>IFERROR(VLOOKUP(EH20,'Banco de Dados'!$B$3:$H$274,5,FALSE)," ")</f>
        <v xml:space="preserve"> </v>
      </c>
      <c r="EH20" s="17"/>
      <c r="EL20" s="27" t="str">
        <f>_xlfn.XLOOKUP(EO20,'Banco de Dados'!$B$3:$B$274,'Banco de Dados'!$C$3:$C$274,"")</f>
        <v/>
      </c>
      <c r="EM20" s="27" t="str">
        <f>IFERROR(VLOOKUP(EO20,'Banco de Dados'!$B$3:$H$274,5,FALSE)," ")</f>
        <v xml:space="preserve"> </v>
      </c>
      <c r="EO20" s="17"/>
      <c r="ES20" s="27" t="str">
        <f>_xlfn.XLOOKUP(EV20,'Banco de Dados'!$B$3:$B$274,'Banco de Dados'!$C$3:$C$274,"")</f>
        <v/>
      </c>
      <c r="ET20" s="27" t="str">
        <f>IFERROR(VLOOKUP(EV20,'Banco de Dados'!$B$3:$H$274,5,FALSE)," ")</f>
        <v xml:space="preserve"> </v>
      </c>
      <c r="EV20" s="17"/>
      <c r="EZ20" s="27" t="str">
        <f>_xlfn.XLOOKUP(FC20,'Banco de Dados'!$B$3:$B$274,'Banco de Dados'!$C$3:$C$274,"")</f>
        <v/>
      </c>
      <c r="FA20" s="27" t="str">
        <f>IFERROR(VLOOKUP(FC20,'Banco de Dados'!$B$3:$H$274,5,FALSE)," ")</f>
        <v xml:space="preserve"> </v>
      </c>
      <c r="FC20" s="17"/>
      <c r="FD20" s="7"/>
      <c r="FE20" s="7"/>
      <c r="FG20" s="27" t="str">
        <f>_xlfn.XLOOKUP(FJ20,'Banco de Dados'!$B$3:$B$274,'Banco de Dados'!$C$3:$C$274,"")</f>
        <v/>
      </c>
      <c r="FH20" s="27" t="str">
        <f>IFERROR(VLOOKUP(FJ20,'Banco de Dados'!$B$3:$H$274,5,FALSE)," ")</f>
        <v xml:space="preserve"> </v>
      </c>
      <c r="FI20" s="7"/>
      <c r="FJ20" s="17"/>
      <c r="FK20" s="7"/>
      <c r="FL20" s="7"/>
      <c r="FN20" s="27" t="str">
        <f>_xlfn.XLOOKUP(FQ20,'Banco de Dados'!$B$3:$B$274,'Banco de Dados'!$C$3:$C$274,"")</f>
        <v/>
      </c>
      <c r="FO20" s="27" t="str">
        <f>IFERROR(VLOOKUP(FQ20,'Banco de Dados'!$B$3:$H$274,5,FALSE)," ")</f>
        <v xml:space="preserve"> </v>
      </c>
      <c r="FP20" s="7"/>
      <c r="FQ20" s="17"/>
      <c r="FR20" s="7"/>
      <c r="FS20" s="7"/>
      <c r="FU20" s="27" t="str">
        <f>_xlfn.XLOOKUP(FX20,'Banco de Dados'!$B$3:$B$274,'Banco de Dados'!$C$3:$C$274,"")</f>
        <v/>
      </c>
      <c r="FV20" s="27" t="str">
        <f>IFERROR(VLOOKUP(FX20,'Banco de Dados'!$B$3:$H$274,5,FALSE)," ")</f>
        <v xml:space="preserve"> </v>
      </c>
      <c r="FW20" s="7"/>
      <c r="FX20" s="17"/>
      <c r="FY20" s="7"/>
      <c r="FZ20" s="7"/>
    </row>
    <row r="21" spans="2:182" x14ac:dyDescent="0.25">
      <c r="B21" s="27" t="str">
        <f>_xlfn.XLOOKUP(E21,'Banco de Dados'!$B$3:$B$274,'Banco de Dados'!$C$3:$C$274,"")</f>
        <v/>
      </c>
      <c r="C21" s="27" t="str">
        <f>IFERROR(VLOOKUP(E21,'Banco de Dados'!$B$3:$H$274,5,FALSE)," ")</f>
        <v xml:space="preserve"> </v>
      </c>
      <c r="E21" s="15"/>
      <c r="I21" s="27" t="str">
        <f>_xlfn.XLOOKUP(L21,'Banco de Dados'!$B$3:$B$274,'Banco de Dados'!$C$3:$C$274,"")</f>
        <v>Rh</v>
      </c>
      <c r="J21" s="27" t="str">
        <f>IFERROR(VLOOKUP(L21,'Banco de Dados'!$B$3:$H$274,5,FALSE)," ")</f>
        <v xml:space="preserve">Lα </v>
      </c>
      <c r="K21" s="7">
        <v>45</v>
      </c>
      <c r="L21" s="17">
        <v>2696</v>
      </c>
      <c r="M21" s="7">
        <v>16370</v>
      </c>
      <c r="N21" s="7">
        <v>184</v>
      </c>
      <c r="O21" s="15"/>
      <c r="P21" s="27" t="str">
        <f>_xlfn.XLOOKUP(S21,'Banco de Dados'!$B$3:$B$274,'Banco de Dados'!$C$3:$C$274,"")</f>
        <v/>
      </c>
      <c r="Q21" s="27" t="str">
        <f>IFERROR(VLOOKUP(S21,'Banco de Dados'!$B$3:$H$274,5,FALSE)," ")</f>
        <v xml:space="preserve"> </v>
      </c>
      <c r="S21" s="17"/>
      <c r="W21" s="27" t="str">
        <f>_xlfn.XLOOKUP(Z21,'Banco de Dados'!$B$3:$B$274,'Banco de Dados'!$C$3:$C$274,"")</f>
        <v/>
      </c>
      <c r="X21" s="27" t="str">
        <f>IFERROR(VLOOKUP(Z21,'Banco de Dados'!$B$3:$H$274,5,FALSE)," ")</f>
        <v xml:space="preserve"> </v>
      </c>
      <c r="Z21" s="17"/>
      <c r="AD21" s="27" t="str">
        <f>_xlfn.XLOOKUP(AG21,'Banco de Dados'!$B$3:$B$274,'Banco de Dados'!$C$3:$C$274,"")</f>
        <v/>
      </c>
      <c r="AE21" s="27" t="str">
        <f>IFERROR(VLOOKUP(AG21,'Banco de Dados'!$B$3:$H$274,5,FALSE)," ")</f>
        <v xml:space="preserve"> </v>
      </c>
      <c r="AG21" s="17"/>
      <c r="AK21" s="27" t="str">
        <f>_xlfn.XLOOKUP(AN21,'Banco de Dados'!$B$3:$B$274,'Banco de Dados'!$C$3:$C$274,"")</f>
        <v/>
      </c>
      <c r="AL21" s="27" t="str">
        <f>IFERROR(VLOOKUP(AN21,'Banco de Dados'!$B$3:$H$274,5,FALSE)," ")</f>
        <v xml:space="preserve"> </v>
      </c>
      <c r="AN21" s="17"/>
      <c r="AR21" s="27" t="str">
        <f>_xlfn.XLOOKUP(AU21,'Banco de Dados'!$B$3:$B$274,'Banco de Dados'!$C$3:$C$274,"")</f>
        <v/>
      </c>
      <c r="AS21" s="27" t="str">
        <f>IFERROR(VLOOKUP(AU21,'Banco de Dados'!$B$3:$H$274,5,FALSE)," ")</f>
        <v xml:space="preserve"> </v>
      </c>
      <c r="AU21" s="17"/>
      <c r="AY21" s="27" t="str">
        <f>_xlfn.XLOOKUP(BB21,'Banco de Dados'!$B$3:$B$274,'Banco de Dados'!$C$3:$C$274,"")</f>
        <v>Rh</v>
      </c>
      <c r="AZ21" s="27" t="str">
        <f>IFERROR(VLOOKUP(BB21,'Banco de Dados'!$B$3:$H$274,5,FALSE)," ")</f>
        <v xml:space="preserve">Lα </v>
      </c>
      <c r="BA21" s="7">
        <v>45</v>
      </c>
      <c r="BB21" s="17">
        <v>2696</v>
      </c>
      <c r="BC21" s="7">
        <v>17608</v>
      </c>
      <c r="BD21" s="7">
        <v>147</v>
      </c>
      <c r="BF21" s="27" t="str">
        <f>_xlfn.XLOOKUP(BI21,'Banco de Dados'!$B$3:$B$274,'Banco de Dados'!$C$3:$C$274,"")</f>
        <v/>
      </c>
      <c r="BG21" s="27" t="str">
        <f>IFERROR(VLOOKUP(BI21,'Banco de Dados'!$B$3:$H$274,5,FALSE)," ")</f>
        <v xml:space="preserve"> </v>
      </c>
      <c r="BI21" s="17"/>
      <c r="BM21" s="27" t="str">
        <f>_xlfn.XLOOKUP(BP21,'Banco de Dados'!$B$3:$B$274,'Banco de Dados'!$C$3:$C$274,"")</f>
        <v/>
      </c>
      <c r="BN21" s="27" t="str">
        <f>IFERROR(VLOOKUP(BP21,'Banco de Dados'!$B$3:$H$274,5,FALSE)," ")</f>
        <v xml:space="preserve"> </v>
      </c>
      <c r="BP21" s="17"/>
      <c r="BT21" s="27" t="str">
        <f>_xlfn.XLOOKUP(BW21,'Banco de Dados'!$B$3:$B$274,'Banco de Dados'!$C$3:$C$274,"")</f>
        <v/>
      </c>
      <c r="BU21" s="27" t="str">
        <f>IFERROR(VLOOKUP(BW21,'Banco de Dados'!$B$3:$H$274,5,FALSE)," ")</f>
        <v xml:space="preserve"> </v>
      </c>
      <c r="BW21" s="17"/>
      <c r="CA21" s="27" t="str">
        <f>_xlfn.XLOOKUP(CD21,'Banco de Dados'!$B$3:$B$274,'Banco de Dados'!$C$3:$C$274,"")</f>
        <v>Rh</v>
      </c>
      <c r="CB21" s="27" t="str">
        <f>IFERROR(VLOOKUP(CD21,'Banco de Dados'!$B$3:$H$274,5,FALSE)," ")</f>
        <v xml:space="preserve">Lα </v>
      </c>
      <c r="CC21" s="7">
        <v>45</v>
      </c>
      <c r="CD21" s="17">
        <v>2696</v>
      </c>
      <c r="CE21" s="7">
        <v>16940</v>
      </c>
      <c r="CF21" s="7">
        <v>142</v>
      </c>
      <c r="CH21" s="27" t="str">
        <f>_xlfn.XLOOKUP(CK21,'Banco de Dados'!$B$3:$B$274,'Banco de Dados'!$C$3:$C$274,"")</f>
        <v/>
      </c>
      <c r="CI21" s="27" t="str">
        <f>IFERROR(VLOOKUP(CK21,'Banco de Dados'!$B$3:$H$274,5,FALSE)," ")</f>
        <v xml:space="preserve"> </v>
      </c>
      <c r="CK21" s="17"/>
      <c r="CO21" s="27" t="str">
        <f>_xlfn.XLOOKUP(CR21,'Banco de Dados'!$B$3:$B$274,'Banco de Dados'!$C$3:$C$274,"")</f>
        <v/>
      </c>
      <c r="CP21" s="27" t="str">
        <f>IFERROR(VLOOKUP(CR21,'Banco de Dados'!$B$3:$H$274,5,FALSE)," ")</f>
        <v xml:space="preserve"> </v>
      </c>
      <c r="CR21" s="17"/>
      <c r="CV21" s="27" t="str">
        <f>_xlfn.XLOOKUP(CY21,'Banco de Dados'!$B$3:$B$274,'Banco de Dados'!$C$3:$C$274,"")</f>
        <v/>
      </c>
      <c r="CW21" s="27" t="str">
        <f>IFERROR(VLOOKUP(CY21,'Banco de Dados'!$B$3:$H$274,5,FALSE)," ")</f>
        <v xml:space="preserve"> </v>
      </c>
      <c r="CY21" s="17"/>
      <c r="DC21" s="27" t="str">
        <f>_xlfn.XLOOKUP(DF21,'Banco de Dados'!$B$3:$B$274,'Banco de Dados'!$C$3:$C$274,"")</f>
        <v/>
      </c>
      <c r="DD21" s="27" t="str">
        <f>IFERROR(VLOOKUP(DF21,'Banco de Dados'!$B$3:$H$274,5,FALSE)," ")</f>
        <v xml:space="preserve"> </v>
      </c>
      <c r="DF21" s="17"/>
      <c r="DJ21" s="27" t="str">
        <f>_xlfn.XLOOKUP(DM21,'Banco de Dados'!$B$3:$B$274,'Banco de Dados'!$C$3:$C$274,"")</f>
        <v/>
      </c>
      <c r="DK21" s="27" t="str">
        <f>IFERROR(VLOOKUP(DM21,'Banco de Dados'!$B$3:$H$274,5,FALSE)," ")</f>
        <v xml:space="preserve"> </v>
      </c>
      <c r="DM21" s="17"/>
      <c r="DQ21" s="27" t="str">
        <f>_xlfn.XLOOKUP(DT21,'Banco de Dados'!$B$3:$B$274,'Banco de Dados'!$C$3:$C$274,"")</f>
        <v/>
      </c>
      <c r="DR21" s="27" t="str">
        <f>IFERROR(VLOOKUP(DT21,'Banco de Dados'!$B$3:$H$274,5,FALSE)," ")</f>
        <v xml:space="preserve"> </v>
      </c>
      <c r="DT21" s="17"/>
      <c r="DX21" s="27" t="str">
        <f>_xlfn.XLOOKUP(EA21,'Banco de Dados'!$B$3:$B$274,'Banco de Dados'!$C$3:$C$274,"")</f>
        <v/>
      </c>
      <c r="DY21" s="27" t="str">
        <f>IFERROR(VLOOKUP(EA21,'Banco de Dados'!$B$3:$H$274,5,FALSE)," ")</f>
        <v xml:space="preserve"> </v>
      </c>
      <c r="EA21" s="17"/>
      <c r="EE21" s="27" t="str">
        <f>_xlfn.XLOOKUP(EH21,'Banco de Dados'!$B$3:$B$274,'Banco de Dados'!$C$3:$C$274,"")</f>
        <v/>
      </c>
      <c r="EF21" s="27" t="str">
        <f>IFERROR(VLOOKUP(EH21,'Banco de Dados'!$B$3:$H$274,5,FALSE)," ")</f>
        <v xml:space="preserve"> </v>
      </c>
      <c r="EH21" s="17"/>
      <c r="EL21" s="27" t="str">
        <f>_xlfn.XLOOKUP(EO21,'Banco de Dados'!$B$3:$B$274,'Banco de Dados'!$C$3:$C$274,"")</f>
        <v/>
      </c>
      <c r="EM21" s="27" t="str">
        <f>IFERROR(VLOOKUP(EO21,'Banco de Dados'!$B$3:$H$274,5,FALSE)," ")</f>
        <v xml:space="preserve"> </v>
      </c>
      <c r="EO21" s="17"/>
      <c r="ES21" s="27" t="str">
        <f>_xlfn.XLOOKUP(EV21,'Banco de Dados'!$B$3:$B$274,'Banco de Dados'!$C$3:$C$274,"")</f>
        <v/>
      </c>
      <c r="ET21" s="27" t="str">
        <f>IFERROR(VLOOKUP(EV21,'Banco de Dados'!$B$3:$H$274,5,FALSE)," ")</f>
        <v xml:space="preserve"> </v>
      </c>
      <c r="EV21" s="17"/>
      <c r="EZ21" s="27" t="str">
        <f>_xlfn.XLOOKUP(FC21,'Banco de Dados'!$B$3:$B$274,'Banco de Dados'!$C$3:$C$274,"")</f>
        <v/>
      </c>
      <c r="FA21" s="27" t="str">
        <f>IFERROR(VLOOKUP(FC21,'Banco de Dados'!$B$3:$H$274,5,FALSE)," ")</f>
        <v xml:space="preserve"> </v>
      </c>
      <c r="FC21" s="17"/>
      <c r="FD21" s="7"/>
      <c r="FE21" s="7"/>
      <c r="FG21" s="27" t="str">
        <f>_xlfn.XLOOKUP(FJ21,'Banco de Dados'!$B$3:$B$274,'Banco de Dados'!$C$3:$C$274,"")</f>
        <v/>
      </c>
      <c r="FH21" s="27" t="str">
        <f>IFERROR(VLOOKUP(FJ21,'Banco de Dados'!$B$3:$H$274,5,FALSE)," ")</f>
        <v xml:space="preserve"> </v>
      </c>
      <c r="FI21" s="7"/>
      <c r="FJ21" s="17"/>
      <c r="FK21" s="7"/>
      <c r="FL21" s="7"/>
      <c r="FN21" s="27" t="str">
        <f>_xlfn.XLOOKUP(FQ21,'Banco de Dados'!$B$3:$B$274,'Banco de Dados'!$C$3:$C$274,"")</f>
        <v/>
      </c>
      <c r="FO21" s="27" t="str">
        <f>IFERROR(VLOOKUP(FQ21,'Banco de Dados'!$B$3:$H$274,5,FALSE)," ")</f>
        <v xml:space="preserve"> </v>
      </c>
      <c r="FP21" s="7"/>
      <c r="FQ21" s="17"/>
      <c r="FR21" s="7"/>
      <c r="FS21" s="7"/>
      <c r="FU21" s="27" t="str">
        <f>_xlfn.XLOOKUP(FX21,'Banco de Dados'!$B$3:$B$274,'Banco de Dados'!$C$3:$C$274,"")</f>
        <v/>
      </c>
      <c r="FV21" s="27" t="str">
        <f>IFERROR(VLOOKUP(FX21,'Banco de Dados'!$B$3:$H$274,5,FALSE)," ")</f>
        <v xml:space="preserve"> </v>
      </c>
      <c r="FW21" s="7"/>
      <c r="FX21" s="17"/>
      <c r="FY21" s="7"/>
      <c r="FZ21" s="7"/>
    </row>
    <row r="22" spans="2:182" x14ac:dyDescent="0.25">
      <c r="B22" s="27" t="str">
        <f>_xlfn.XLOOKUP(E22,'Banco de Dados'!$B$3:$B$274,'Banco de Dados'!$C$3:$C$274,"")</f>
        <v/>
      </c>
      <c r="C22" s="27" t="str">
        <f>IFERROR(VLOOKUP(E22,'Banco de Dados'!$B$3:$H$274,5,FALSE)," ")</f>
        <v xml:space="preserve"> </v>
      </c>
      <c r="E22" s="15"/>
      <c r="I22" s="27" t="str">
        <f>_xlfn.XLOOKUP(L22,'Banco de Dados'!$B$3:$B$274,'Banco de Dados'!$C$3:$C$274,"")</f>
        <v/>
      </c>
      <c r="J22" s="27" t="str">
        <f>IFERROR(VLOOKUP(L22,'Banco de Dados'!$B$3:$H$274,5,FALSE)," ")</f>
        <v xml:space="preserve"> </v>
      </c>
      <c r="L22" s="17"/>
      <c r="O22" s="15"/>
      <c r="P22" s="27" t="str">
        <f>_xlfn.XLOOKUP(S22,'Banco de Dados'!$B$3:$B$274,'Banco de Dados'!$C$3:$C$274,"")</f>
        <v/>
      </c>
      <c r="Q22" s="27" t="str">
        <f>IFERROR(VLOOKUP(S22,'Banco de Dados'!$B$3:$H$274,5,FALSE)," ")</f>
        <v xml:space="preserve"> </v>
      </c>
      <c r="S22" s="17"/>
      <c r="W22" s="27" t="str">
        <f>_xlfn.XLOOKUP(Z22,'Banco de Dados'!$B$3:$B$274,'Banco de Dados'!$C$3:$C$274,"")</f>
        <v/>
      </c>
      <c r="X22" s="27" t="str">
        <f>IFERROR(VLOOKUP(Z22,'Banco de Dados'!$B$3:$H$274,5,FALSE)," ")</f>
        <v xml:space="preserve"> </v>
      </c>
      <c r="Z22" s="17"/>
      <c r="AD22" s="27" t="str">
        <f>_xlfn.XLOOKUP(AG22,'Banco de Dados'!$B$3:$B$274,'Banco de Dados'!$C$3:$C$274,"")</f>
        <v/>
      </c>
      <c r="AE22" s="27" t="str">
        <f>IFERROR(VLOOKUP(AG22,'Banco de Dados'!$B$3:$H$274,5,FALSE)," ")</f>
        <v xml:space="preserve"> </v>
      </c>
      <c r="AG22" s="17"/>
      <c r="AK22" s="27" t="str">
        <f>_xlfn.XLOOKUP(AN22,'Banco de Dados'!$B$3:$B$274,'Banco de Dados'!$C$3:$C$274,"")</f>
        <v/>
      </c>
      <c r="AL22" s="27" t="str">
        <f>IFERROR(VLOOKUP(AN22,'Banco de Dados'!$B$3:$H$274,5,FALSE)," ")</f>
        <v xml:space="preserve"> </v>
      </c>
      <c r="AN22" s="17"/>
      <c r="AR22" s="27" t="str">
        <f>_xlfn.XLOOKUP(AU22,'Banco de Dados'!$B$3:$B$274,'Banco de Dados'!$C$3:$C$274,"")</f>
        <v/>
      </c>
      <c r="AS22" s="27" t="str">
        <f>IFERROR(VLOOKUP(AU22,'Banco de Dados'!$B$3:$H$274,5,FALSE)," ")</f>
        <v xml:space="preserve"> </v>
      </c>
      <c r="AU22" s="17"/>
      <c r="AY22" s="27" t="str">
        <f>_xlfn.XLOOKUP(BB22,'Banco de Dados'!$B$3:$B$274,'Banco de Dados'!$C$3:$C$274,"")</f>
        <v/>
      </c>
      <c r="AZ22" s="27" t="str">
        <f>IFERROR(VLOOKUP(BB22,'Banco de Dados'!$B$3:$H$274,5,FALSE)," ")</f>
        <v xml:space="preserve"> </v>
      </c>
      <c r="BB22" s="17"/>
      <c r="BF22" s="27" t="str">
        <f>_xlfn.XLOOKUP(BI22,'Banco de Dados'!$B$3:$B$274,'Banco de Dados'!$C$3:$C$274,"")</f>
        <v/>
      </c>
      <c r="BG22" s="27" t="str">
        <f>IFERROR(VLOOKUP(BI22,'Banco de Dados'!$B$3:$H$274,5,FALSE)," ")</f>
        <v xml:space="preserve"> </v>
      </c>
      <c r="BI22" s="17"/>
      <c r="BM22" s="27" t="str">
        <f>_xlfn.XLOOKUP(BP22,'Banco de Dados'!$B$3:$B$274,'Banco de Dados'!$C$3:$C$274,"")</f>
        <v/>
      </c>
      <c r="BN22" s="27" t="str">
        <f>IFERROR(VLOOKUP(BP22,'Banco de Dados'!$B$3:$H$274,5,FALSE)," ")</f>
        <v xml:space="preserve"> </v>
      </c>
      <c r="BP22" s="17"/>
      <c r="BT22" s="27" t="str">
        <f>_xlfn.XLOOKUP(BW22,'Banco de Dados'!$B$3:$B$274,'Banco de Dados'!$C$3:$C$274,"")</f>
        <v/>
      </c>
      <c r="BU22" s="27" t="str">
        <f>IFERROR(VLOOKUP(BW22,'Banco de Dados'!$B$3:$H$274,5,FALSE)," ")</f>
        <v xml:space="preserve"> </v>
      </c>
      <c r="BW22" s="17"/>
      <c r="CA22" s="27" t="str">
        <f>_xlfn.XLOOKUP(CD22,'Banco de Dados'!$B$3:$B$274,'Banco de Dados'!$C$3:$C$274,"")</f>
        <v/>
      </c>
      <c r="CB22" s="27" t="str">
        <f>IFERROR(VLOOKUP(CD22,'Banco de Dados'!$B$3:$H$274,5,FALSE)," ")</f>
        <v xml:space="preserve"> </v>
      </c>
      <c r="CD22" s="17"/>
      <c r="CH22" s="27" t="str">
        <f>_xlfn.XLOOKUP(CK22,'Banco de Dados'!$B$3:$B$274,'Banco de Dados'!$C$3:$C$274,"")</f>
        <v/>
      </c>
      <c r="CI22" s="27" t="str">
        <f>IFERROR(VLOOKUP(CK22,'Banco de Dados'!$B$3:$H$274,5,FALSE)," ")</f>
        <v xml:space="preserve"> </v>
      </c>
      <c r="CK22" s="17"/>
      <c r="CO22" s="27" t="str">
        <f>_xlfn.XLOOKUP(CR22,'Banco de Dados'!$B$3:$B$274,'Banco de Dados'!$C$3:$C$274,"")</f>
        <v/>
      </c>
      <c r="CP22" s="27" t="str">
        <f>IFERROR(VLOOKUP(CR22,'Banco de Dados'!$B$3:$H$274,5,FALSE)," ")</f>
        <v xml:space="preserve"> </v>
      </c>
      <c r="CR22" s="17"/>
      <c r="CV22" s="27" t="str">
        <f>_xlfn.XLOOKUP(CY22,'Banco de Dados'!$B$3:$B$274,'Banco de Dados'!$C$3:$C$274,"")</f>
        <v/>
      </c>
      <c r="CW22" s="27" t="str">
        <f>IFERROR(VLOOKUP(CY22,'Banco de Dados'!$B$3:$H$274,5,FALSE)," ")</f>
        <v xml:space="preserve"> </v>
      </c>
      <c r="CY22" s="17"/>
      <c r="DC22" s="27" t="str">
        <f>_xlfn.XLOOKUP(DF22,'Banco de Dados'!$B$3:$B$274,'Banco de Dados'!$C$3:$C$274,"")</f>
        <v/>
      </c>
      <c r="DD22" s="27" t="str">
        <f>IFERROR(VLOOKUP(DF22,'Banco de Dados'!$B$3:$H$274,5,FALSE)," ")</f>
        <v xml:space="preserve"> </v>
      </c>
      <c r="DF22" s="17"/>
      <c r="DJ22" s="27" t="str">
        <f>_xlfn.XLOOKUP(DM22,'Banco de Dados'!$B$3:$B$274,'Banco de Dados'!$C$3:$C$274,"")</f>
        <v/>
      </c>
      <c r="DK22" s="27" t="str">
        <f>IFERROR(VLOOKUP(DM22,'Banco de Dados'!$B$3:$H$274,5,FALSE)," ")</f>
        <v xml:space="preserve"> </v>
      </c>
      <c r="DM22" s="17"/>
      <c r="DQ22" s="27" t="str">
        <f>_xlfn.XLOOKUP(DT22,'Banco de Dados'!$B$3:$B$274,'Banco de Dados'!$C$3:$C$274,"")</f>
        <v/>
      </c>
      <c r="DR22" s="27" t="str">
        <f>IFERROR(VLOOKUP(DT22,'Banco de Dados'!$B$3:$H$274,5,FALSE)," ")</f>
        <v xml:space="preserve"> </v>
      </c>
      <c r="DT22" s="17"/>
      <c r="DX22" s="27" t="str">
        <f>_xlfn.XLOOKUP(EA22,'Banco de Dados'!$B$3:$B$274,'Banco de Dados'!$C$3:$C$274,"")</f>
        <v/>
      </c>
      <c r="DY22" s="27" t="str">
        <f>IFERROR(VLOOKUP(EA22,'Banco de Dados'!$B$3:$H$274,5,FALSE)," ")</f>
        <v xml:space="preserve"> </v>
      </c>
      <c r="EA22" s="17"/>
      <c r="EE22" s="27" t="str">
        <f>_xlfn.XLOOKUP(EH22,'Banco de Dados'!$B$3:$B$274,'Banco de Dados'!$C$3:$C$274,"")</f>
        <v/>
      </c>
      <c r="EF22" s="27" t="str">
        <f>IFERROR(VLOOKUP(EH22,'Banco de Dados'!$B$3:$H$274,5,FALSE)," ")</f>
        <v xml:space="preserve"> </v>
      </c>
      <c r="EH22" s="17"/>
      <c r="EL22" s="27" t="str">
        <f>_xlfn.XLOOKUP(EO22,'Banco de Dados'!$B$3:$B$274,'Banco de Dados'!$C$3:$C$274,"")</f>
        <v/>
      </c>
      <c r="EM22" s="27" t="str">
        <f>IFERROR(VLOOKUP(EO22,'Banco de Dados'!$B$3:$H$274,5,FALSE)," ")</f>
        <v xml:space="preserve"> </v>
      </c>
      <c r="EO22" s="17"/>
      <c r="ES22" s="27" t="str">
        <f>_xlfn.XLOOKUP(EV22,'Banco de Dados'!$B$3:$B$274,'Banco de Dados'!$C$3:$C$274,"")</f>
        <v/>
      </c>
      <c r="ET22" s="27" t="str">
        <f>IFERROR(VLOOKUP(EV22,'Banco de Dados'!$B$3:$H$274,5,FALSE)," ")</f>
        <v xml:space="preserve"> </v>
      </c>
      <c r="EV22" s="17"/>
      <c r="EZ22" s="27" t="str">
        <f>_xlfn.XLOOKUP(FC22,'Banco de Dados'!$B$3:$B$274,'Banco de Dados'!$C$3:$C$274,"")</f>
        <v/>
      </c>
      <c r="FA22" s="27" t="str">
        <f>IFERROR(VLOOKUP(FC22,'Banco de Dados'!$B$3:$H$274,5,FALSE)," ")</f>
        <v xml:space="preserve"> </v>
      </c>
      <c r="FC22" s="17"/>
      <c r="FD22" s="7"/>
      <c r="FE22" s="7"/>
      <c r="FG22" s="27" t="str">
        <f>_xlfn.XLOOKUP(FJ22,'Banco de Dados'!$B$3:$B$274,'Banco de Dados'!$C$3:$C$274,"")</f>
        <v/>
      </c>
      <c r="FH22" s="27" t="str">
        <f>IFERROR(VLOOKUP(FJ22,'Banco de Dados'!$B$3:$H$274,5,FALSE)," ")</f>
        <v xml:space="preserve"> </v>
      </c>
      <c r="FI22" s="7"/>
      <c r="FJ22" s="17"/>
      <c r="FK22" s="7"/>
      <c r="FL22" s="7"/>
      <c r="FN22" s="27" t="str">
        <f>_xlfn.XLOOKUP(FQ22,'Banco de Dados'!$B$3:$B$274,'Banco de Dados'!$C$3:$C$274,"")</f>
        <v/>
      </c>
      <c r="FO22" s="27" t="str">
        <f>IFERROR(VLOOKUP(FQ22,'Banco de Dados'!$B$3:$H$274,5,FALSE)," ")</f>
        <v xml:space="preserve"> </v>
      </c>
      <c r="FP22" s="7"/>
      <c r="FQ22" s="17"/>
      <c r="FR22" s="7"/>
      <c r="FS22" s="7"/>
      <c r="FU22" s="27" t="str">
        <f>_xlfn.XLOOKUP(FX22,'Banco de Dados'!$B$3:$B$274,'Banco de Dados'!$C$3:$C$274,"")</f>
        <v/>
      </c>
      <c r="FV22" s="27" t="str">
        <f>IFERROR(VLOOKUP(FX22,'Banco de Dados'!$B$3:$H$274,5,FALSE)," ")</f>
        <v xml:space="preserve"> </v>
      </c>
      <c r="FW22" s="7"/>
      <c r="FX22" s="17"/>
      <c r="FY22" s="7"/>
      <c r="FZ22" s="7"/>
    </row>
    <row r="23" spans="2:182" x14ac:dyDescent="0.25">
      <c r="B23" s="27" t="str">
        <f>_xlfn.XLOOKUP(E23,'Banco de Dados'!$B$3:$B$274,'Banco de Dados'!$C$3:$C$274,"")</f>
        <v/>
      </c>
      <c r="C23" s="27" t="str">
        <f>IFERROR(VLOOKUP(E23,'Banco de Dados'!$B$3:$H$274,5,FALSE)," ")</f>
        <v xml:space="preserve"> </v>
      </c>
      <c r="E23" s="15"/>
      <c r="I23" s="27" t="str">
        <f>_xlfn.XLOOKUP(L23,'Banco de Dados'!$B$3:$B$274,'Banco de Dados'!$C$3:$C$274,"")</f>
        <v/>
      </c>
      <c r="J23" s="27" t="str">
        <f>IFERROR(VLOOKUP(L23,'Banco de Dados'!$B$3:$H$274,5,FALSE)," ")</f>
        <v xml:space="preserve"> </v>
      </c>
      <c r="L23" s="17"/>
      <c r="O23" s="15"/>
      <c r="P23" s="27" t="str">
        <f>_xlfn.XLOOKUP(S23,'Banco de Dados'!$B$3:$B$274,'Banco de Dados'!$C$3:$C$274,"")</f>
        <v/>
      </c>
      <c r="Q23" s="27" t="str">
        <f>IFERROR(VLOOKUP(S23,'Banco de Dados'!$B$3:$H$274,5,FALSE)," ")</f>
        <v xml:space="preserve"> </v>
      </c>
      <c r="S23" s="17"/>
      <c r="W23" s="27" t="str">
        <f>_xlfn.XLOOKUP(Z23,'Banco de Dados'!$B$3:$B$274,'Banco de Dados'!$C$3:$C$274,"")</f>
        <v/>
      </c>
      <c r="X23" s="27" t="str">
        <f>IFERROR(VLOOKUP(Z23,'Banco de Dados'!$B$3:$H$274,5,FALSE)," ")</f>
        <v xml:space="preserve"> </v>
      </c>
      <c r="Z23" s="17"/>
      <c r="AD23" s="27" t="str">
        <f>_xlfn.XLOOKUP(AG23,'Banco de Dados'!$B$3:$B$274,'Banco de Dados'!$C$3:$C$274,"")</f>
        <v/>
      </c>
      <c r="AE23" s="27" t="str">
        <f>IFERROR(VLOOKUP(AG23,'Banco de Dados'!$B$3:$H$274,5,FALSE)," ")</f>
        <v xml:space="preserve"> </v>
      </c>
      <c r="AG23" s="17"/>
      <c r="AK23" s="27" t="str">
        <f>_xlfn.XLOOKUP(AN23,'Banco de Dados'!$B$3:$B$274,'Banco de Dados'!$C$3:$C$274,"")</f>
        <v/>
      </c>
      <c r="AL23" s="27" t="str">
        <f>IFERROR(VLOOKUP(AN23,'Banco de Dados'!$B$3:$H$274,5,FALSE)," ")</f>
        <v xml:space="preserve"> </v>
      </c>
      <c r="AN23" s="17"/>
      <c r="AR23" s="27" t="str">
        <f>_xlfn.XLOOKUP(AU23,'Banco de Dados'!$B$3:$B$274,'Banco de Dados'!$C$3:$C$274,"")</f>
        <v/>
      </c>
      <c r="AS23" s="27" t="str">
        <f>IFERROR(VLOOKUP(AU23,'Banco de Dados'!$B$3:$H$274,5,FALSE)," ")</f>
        <v xml:space="preserve"> </v>
      </c>
      <c r="AU23" s="17"/>
      <c r="AY23" s="27" t="str">
        <f>_xlfn.XLOOKUP(BB23,'Banco de Dados'!$B$3:$B$274,'Banco de Dados'!$C$3:$C$274,"")</f>
        <v/>
      </c>
      <c r="AZ23" s="27" t="str">
        <f>IFERROR(VLOOKUP(BB23,'Banco de Dados'!$B$3:$H$274,5,FALSE)," ")</f>
        <v xml:space="preserve"> </v>
      </c>
      <c r="BB23" s="17"/>
      <c r="BF23" s="27" t="str">
        <f>_xlfn.XLOOKUP(BI23,'Banco de Dados'!$B$3:$B$274,'Banco de Dados'!$C$3:$C$274,"")</f>
        <v/>
      </c>
      <c r="BG23" s="27" t="str">
        <f>IFERROR(VLOOKUP(BI23,'Banco de Dados'!$B$3:$H$274,5,FALSE)," ")</f>
        <v xml:space="preserve"> </v>
      </c>
      <c r="BI23" s="17"/>
      <c r="BM23" s="27" t="str">
        <f>_xlfn.XLOOKUP(BP23,'Banco de Dados'!$B$3:$B$274,'Banco de Dados'!$C$3:$C$274,"")</f>
        <v/>
      </c>
      <c r="BN23" s="27" t="str">
        <f>IFERROR(VLOOKUP(BP23,'Banco de Dados'!$B$3:$H$274,5,FALSE)," ")</f>
        <v xml:space="preserve"> </v>
      </c>
      <c r="BP23" s="17"/>
      <c r="BT23" s="27" t="str">
        <f>_xlfn.XLOOKUP(BW23,'Banco de Dados'!$B$3:$B$274,'Banco de Dados'!$C$3:$C$274,"")</f>
        <v/>
      </c>
      <c r="BU23" s="27" t="str">
        <f>IFERROR(VLOOKUP(BW23,'Banco de Dados'!$B$3:$H$274,5,FALSE)," ")</f>
        <v xml:space="preserve"> </v>
      </c>
      <c r="BW23" s="17"/>
      <c r="CA23" s="27" t="str">
        <f>_xlfn.XLOOKUP(CD23,'Banco de Dados'!$B$3:$B$274,'Banco de Dados'!$C$3:$C$274,"")</f>
        <v/>
      </c>
      <c r="CB23" s="27" t="str">
        <f>IFERROR(VLOOKUP(CD23,'Banco de Dados'!$B$3:$H$274,5,FALSE)," ")</f>
        <v xml:space="preserve"> </v>
      </c>
      <c r="CD23" s="17"/>
      <c r="CH23" s="27" t="str">
        <f>_xlfn.XLOOKUP(CK23,'Banco de Dados'!$B$3:$B$274,'Banco de Dados'!$C$3:$C$274,"")</f>
        <v/>
      </c>
      <c r="CI23" s="27" t="str">
        <f>IFERROR(VLOOKUP(CK23,'Banco de Dados'!$B$3:$H$274,5,FALSE)," ")</f>
        <v xml:space="preserve"> </v>
      </c>
      <c r="CK23" s="17"/>
      <c r="CO23" s="27" t="str">
        <f>_xlfn.XLOOKUP(CR23,'Banco de Dados'!$B$3:$B$274,'Banco de Dados'!$C$3:$C$274,"")</f>
        <v/>
      </c>
      <c r="CP23" s="27" t="str">
        <f>IFERROR(VLOOKUP(CR23,'Banco de Dados'!$B$3:$H$274,5,FALSE)," ")</f>
        <v xml:space="preserve"> </v>
      </c>
      <c r="CR23" s="17"/>
      <c r="CV23" s="27" t="str">
        <f>_xlfn.XLOOKUP(CY23,'Banco de Dados'!$B$3:$B$274,'Banco de Dados'!$C$3:$C$274,"")</f>
        <v/>
      </c>
      <c r="CW23" s="27" t="str">
        <f>IFERROR(VLOOKUP(CY23,'Banco de Dados'!$B$3:$H$274,5,FALSE)," ")</f>
        <v xml:space="preserve"> </v>
      </c>
      <c r="CY23" s="17"/>
      <c r="DC23" s="27" t="str">
        <f>_xlfn.XLOOKUP(DF23,'Banco de Dados'!$B$3:$B$274,'Banco de Dados'!$C$3:$C$274,"")</f>
        <v/>
      </c>
      <c r="DD23" s="27" t="str">
        <f>IFERROR(VLOOKUP(DF23,'Banco de Dados'!$B$3:$H$274,5,FALSE)," ")</f>
        <v xml:space="preserve"> </v>
      </c>
      <c r="DF23" s="17"/>
      <c r="DJ23" s="27" t="str">
        <f>_xlfn.XLOOKUP(DM23,'Banco de Dados'!$B$3:$B$274,'Banco de Dados'!$C$3:$C$274,"")</f>
        <v/>
      </c>
      <c r="DK23" s="27" t="str">
        <f>IFERROR(VLOOKUP(DM23,'Banco de Dados'!$B$3:$H$274,5,FALSE)," ")</f>
        <v xml:space="preserve"> </v>
      </c>
      <c r="DM23" s="17"/>
      <c r="DQ23" s="27" t="str">
        <f>_xlfn.XLOOKUP(DT23,'Banco de Dados'!$B$3:$B$274,'Banco de Dados'!$C$3:$C$274,"")</f>
        <v/>
      </c>
      <c r="DR23" s="27" t="str">
        <f>IFERROR(VLOOKUP(DT23,'Banco de Dados'!$B$3:$H$274,5,FALSE)," ")</f>
        <v xml:space="preserve"> </v>
      </c>
      <c r="DT23" s="17"/>
      <c r="DX23" s="27" t="str">
        <f>_xlfn.XLOOKUP(EA23,'Banco de Dados'!$B$3:$B$274,'Banco de Dados'!$C$3:$C$274,"")</f>
        <v/>
      </c>
      <c r="DY23" s="27" t="str">
        <f>IFERROR(VLOOKUP(EA23,'Banco de Dados'!$B$3:$H$274,5,FALSE)," ")</f>
        <v xml:space="preserve"> </v>
      </c>
      <c r="EA23" s="17"/>
      <c r="EE23" s="27" t="str">
        <f>_xlfn.XLOOKUP(EH23,'Banco de Dados'!$B$3:$B$274,'Banco de Dados'!$C$3:$C$274,"")</f>
        <v/>
      </c>
      <c r="EF23" s="27" t="str">
        <f>IFERROR(VLOOKUP(EH23,'Banco de Dados'!$B$3:$H$274,5,FALSE)," ")</f>
        <v xml:space="preserve"> </v>
      </c>
      <c r="EH23" s="17"/>
      <c r="EL23" s="27" t="str">
        <f>_xlfn.XLOOKUP(EO23,'Banco de Dados'!$B$3:$B$274,'Banco de Dados'!$C$3:$C$274,"")</f>
        <v/>
      </c>
      <c r="EM23" s="27" t="str">
        <f>IFERROR(VLOOKUP(EO23,'Banco de Dados'!$B$3:$H$274,5,FALSE)," ")</f>
        <v xml:space="preserve"> </v>
      </c>
      <c r="EO23" s="17"/>
      <c r="ES23" s="27" t="str">
        <f>_xlfn.XLOOKUP(EV23,'Banco de Dados'!$B$3:$B$274,'Banco de Dados'!$C$3:$C$274,"")</f>
        <v/>
      </c>
      <c r="ET23" s="27" t="str">
        <f>IFERROR(VLOOKUP(EV23,'Banco de Dados'!$B$3:$H$274,5,FALSE)," ")</f>
        <v xml:space="preserve"> </v>
      </c>
      <c r="EV23" s="17"/>
      <c r="EZ23" s="27" t="str">
        <f>_xlfn.XLOOKUP(FC23,'Banco de Dados'!$B$3:$B$274,'Banco de Dados'!$C$3:$C$274,"")</f>
        <v/>
      </c>
      <c r="FA23" s="27" t="str">
        <f>IFERROR(VLOOKUP(FC23,'Banco de Dados'!$B$3:$H$274,5,FALSE)," ")</f>
        <v xml:space="preserve"> </v>
      </c>
      <c r="FC23" s="17"/>
      <c r="FD23" s="7"/>
      <c r="FE23" s="7"/>
      <c r="FG23" s="27" t="str">
        <f>_xlfn.XLOOKUP(FJ23,'Banco de Dados'!$B$3:$B$274,'Banco de Dados'!$C$3:$C$274,"")</f>
        <v/>
      </c>
      <c r="FH23" s="27" t="str">
        <f>IFERROR(VLOOKUP(FJ23,'Banco de Dados'!$B$3:$H$274,5,FALSE)," ")</f>
        <v xml:space="preserve"> </v>
      </c>
      <c r="FI23" s="7"/>
      <c r="FJ23" s="17"/>
      <c r="FK23" s="7"/>
      <c r="FL23" s="7"/>
      <c r="FN23" s="27" t="str">
        <f>_xlfn.XLOOKUP(FQ23,'Banco de Dados'!$B$3:$B$274,'Banco de Dados'!$C$3:$C$274,"")</f>
        <v/>
      </c>
      <c r="FO23" s="27" t="str">
        <f>IFERROR(VLOOKUP(FQ23,'Banco de Dados'!$B$3:$H$274,5,FALSE)," ")</f>
        <v xml:space="preserve"> </v>
      </c>
      <c r="FP23" s="7"/>
      <c r="FQ23" s="17"/>
      <c r="FR23" s="7"/>
      <c r="FS23" s="7"/>
      <c r="FU23" s="27" t="str">
        <f>_xlfn.XLOOKUP(FX23,'Banco de Dados'!$B$3:$B$274,'Banco de Dados'!$C$3:$C$274,"")</f>
        <v/>
      </c>
      <c r="FV23" s="27" t="str">
        <f>IFERROR(VLOOKUP(FX23,'Banco de Dados'!$B$3:$H$274,5,FALSE)," ")</f>
        <v xml:space="preserve"> </v>
      </c>
      <c r="FW23" s="7"/>
      <c r="FX23" s="17"/>
      <c r="FY23" s="7"/>
      <c r="FZ23" s="7"/>
    </row>
    <row r="24" spans="2:182" x14ac:dyDescent="0.25">
      <c r="B24" s="27" t="str">
        <f>_xlfn.XLOOKUP(E24,'Banco de Dados'!$B$3:$B$274,'Banco de Dados'!$C$3:$C$274,"")</f>
        <v/>
      </c>
      <c r="C24" s="27" t="str">
        <f>IFERROR(VLOOKUP(E24,'Banco de Dados'!$B$3:$H$274,5,FALSE)," ")</f>
        <v xml:space="preserve"> </v>
      </c>
      <c r="E24" s="15"/>
      <c r="I24" s="27" t="str">
        <f>_xlfn.XLOOKUP(L24,'Banco de Dados'!$B$3:$B$274,'Banco de Dados'!$C$3:$C$274,"")</f>
        <v/>
      </c>
      <c r="J24" s="27" t="str">
        <f>IFERROR(VLOOKUP(L24,'Banco de Dados'!$B$3:$H$274,5,FALSE)," ")</f>
        <v xml:space="preserve"> </v>
      </c>
      <c r="L24" s="17"/>
      <c r="O24" s="15"/>
      <c r="P24" s="27" t="str">
        <f>_xlfn.XLOOKUP(S24,'Banco de Dados'!$B$3:$B$274,'Banco de Dados'!$C$3:$C$274,"")</f>
        <v/>
      </c>
      <c r="Q24" s="27" t="str">
        <f>IFERROR(VLOOKUP(S24,'Banco de Dados'!$B$3:$H$274,5,FALSE)," ")</f>
        <v xml:space="preserve"> </v>
      </c>
      <c r="S24" s="17"/>
      <c r="W24" s="27" t="str">
        <f>_xlfn.XLOOKUP(Z24,'Banco de Dados'!$B$3:$B$274,'Banco de Dados'!$C$3:$C$274,"")</f>
        <v/>
      </c>
      <c r="X24" s="27" t="str">
        <f>IFERROR(VLOOKUP(Z24,'Banco de Dados'!$B$3:$H$274,5,FALSE)," ")</f>
        <v xml:space="preserve"> </v>
      </c>
      <c r="Z24" s="17"/>
      <c r="AD24" s="27" t="str">
        <f>_xlfn.XLOOKUP(AG24,'Banco de Dados'!$B$3:$B$274,'Banco de Dados'!$C$3:$C$274,"")</f>
        <v/>
      </c>
      <c r="AE24" s="27" t="str">
        <f>IFERROR(VLOOKUP(AG24,'Banco de Dados'!$B$3:$H$274,5,FALSE)," ")</f>
        <v xml:space="preserve"> </v>
      </c>
      <c r="AG24" s="17"/>
      <c r="AK24" s="27" t="str">
        <f>_xlfn.XLOOKUP(AN24,'Banco de Dados'!$B$3:$B$274,'Banco de Dados'!$C$3:$C$274,"")</f>
        <v/>
      </c>
      <c r="AL24" s="27" t="str">
        <f>IFERROR(VLOOKUP(AN24,'Banco de Dados'!$B$3:$H$274,5,FALSE)," ")</f>
        <v xml:space="preserve"> </v>
      </c>
      <c r="AN24" s="17"/>
      <c r="AR24" s="27" t="str">
        <f>_xlfn.XLOOKUP(AU24,'Banco de Dados'!$B$3:$B$274,'Banco de Dados'!$C$3:$C$274,"")</f>
        <v/>
      </c>
      <c r="AS24" s="27" t="str">
        <f>IFERROR(VLOOKUP(AU24,'Banco de Dados'!$B$3:$H$274,5,FALSE)," ")</f>
        <v xml:space="preserve"> </v>
      </c>
      <c r="AU24" s="17"/>
      <c r="AY24" s="27" t="str">
        <f>_xlfn.XLOOKUP(BB24,'Banco de Dados'!$B$3:$B$274,'Banco de Dados'!$C$3:$C$274,"")</f>
        <v/>
      </c>
      <c r="AZ24" s="27" t="str">
        <f>IFERROR(VLOOKUP(BB24,'Banco de Dados'!$B$3:$H$274,5,FALSE)," ")</f>
        <v xml:space="preserve"> </v>
      </c>
      <c r="BB24" s="17"/>
      <c r="BF24" s="27" t="str">
        <f>_xlfn.XLOOKUP(BI24,'Banco de Dados'!$B$3:$B$274,'Banco de Dados'!$C$3:$C$274,"")</f>
        <v/>
      </c>
      <c r="BG24" s="27" t="str">
        <f>IFERROR(VLOOKUP(BI24,'Banco de Dados'!$B$3:$H$274,5,FALSE)," ")</f>
        <v xml:space="preserve"> </v>
      </c>
      <c r="BI24" s="17"/>
      <c r="BM24" s="27" t="str">
        <f>_xlfn.XLOOKUP(BP24,'Banco de Dados'!$B$3:$B$274,'Banco de Dados'!$C$3:$C$274,"")</f>
        <v/>
      </c>
      <c r="BN24" s="27" t="str">
        <f>IFERROR(VLOOKUP(BP24,'Banco de Dados'!$B$3:$H$274,5,FALSE)," ")</f>
        <v xml:space="preserve"> </v>
      </c>
      <c r="BP24" s="17"/>
      <c r="BT24" s="27" t="str">
        <f>_xlfn.XLOOKUP(BW24,'Banco de Dados'!$B$3:$B$274,'Banco de Dados'!$C$3:$C$274,"")</f>
        <v/>
      </c>
      <c r="BU24" s="27" t="str">
        <f>IFERROR(VLOOKUP(BW24,'Banco de Dados'!$B$3:$H$274,5,FALSE)," ")</f>
        <v xml:space="preserve"> </v>
      </c>
      <c r="BW24" s="17"/>
      <c r="CA24" s="27" t="str">
        <f>_xlfn.XLOOKUP(CD24,'Banco de Dados'!$B$3:$B$274,'Banco de Dados'!$C$3:$C$274,"")</f>
        <v/>
      </c>
      <c r="CB24" s="27" t="str">
        <f>IFERROR(VLOOKUP(CD24,'Banco de Dados'!$B$3:$H$274,5,FALSE)," ")</f>
        <v xml:space="preserve"> </v>
      </c>
      <c r="CD24" s="17"/>
      <c r="CH24" s="27" t="str">
        <f>_xlfn.XLOOKUP(CK24,'Banco de Dados'!$B$3:$B$274,'Banco de Dados'!$C$3:$C$274,"")</f>
        <v/>
      </c>
      <c r="CI24" s="27" t="str">
        <f>IFERROR(VLOOKUP(CK24,'Banco de Dados'!$B$3:$H$274,5,FALSE)," ")</f>
        <v xml:space="preserve"> </v>
      </c>
      <c r="CK24" s="17"/>
      <c r="CO24" s="27" t="str">
        <f>_xlfn.XLOOKUP(CR24,'Banco de Dados'!$B$3:$B$274,'Banco de Dados'!$C$3:$C$274,"")</f>
        <v/>
      </c>
      <c r="CP24" s="27" t="str">
        <f>IFERROR(VLOOKUP(CR24,'Banco de Dados'!$B$3:$H$274,5,FALSE)," ")</f>
        <v xml:space="preserve"> </v>
      </c>
      <c r="CR24" s="17"/>
      <c r="CV24" s="27" t="str">
        <f>_xlfn.XLOOKUP(CY24,'Banco de Dados'!$B$3:$B$274,'Banco de Dados'!$C$3:$C$274,"")</f>
        <v/>
      </c>
      <c r="CW24" s="27" t="str">
        <f>IFERROR(VLOOKUP(CY24,'Banco de Dados'!$B$3:$H$274,5,FALSE)," ")</f>
        <v xml:space="preserve"> </v>
      </c>
      <c r="CY24" s="17"/>
      <c r="DC24" s="27" t="str">
        <f>_xlfn.XLOOKUP(DF24,'Banco de Dados'!$B$3:$B$274,'Banco de Dados'!$C$3:$C$274,"")</f>
        <v/>
      </c>
      <c r="DD24" s="27" t="str">
        <f>IFERROR(VLOOKUP(DF24,'Banco de Dados'!$B$3:$H$274,5,FALSE)," ")</f>
        <v xml:space="preserve"> </v>
      </c>
      <c r="DF24" s="17"/>
      <c r="DJ24" s="27" t="str">
        <f>_xlfn.XLOOKUP(DM24,'Banco de Dados'!$B$3:$B$274,'Banco de Dados'!$C$3:$C$274,"")</f>
        <v/>
      </c>
      <c r="DK24" s="27" t="str">
        <f>IFERROR(VLOOKUP(DM24,'Banco de Dados'!$B$3:$H$274,5,FALSE)," ")</f>
        <v xml:space="preserve"> </v>
      </c>
      <c r="DM24" s="17"/>
      <c r="DQ24" s="27" t="str">
        <f>_xlfn.XLOOKUP(DT24,'Banco de Dados'!$B$3:$B$274,'Banco de Dados'!$C$3:$C$274,"")</f>
        <v/>
      </c>
      <c r="DR24" s="27" t="str">
        <f>IFERROR(VLOOKUP(DT24,'Banco de Dados'!$B$3:$H$274,5,FALSE)," ")</f>
        <v xml:space="preserve"> </v>
      </c>
      <c r="DT24" s="17"/>
      <c r="DX24" s="27" t="str">
        <f>_xlfn.XLOOKUP(EA24,'Banco de Dados'!$B$3:$B$274,'Banco de Dados'!$C$3:$C$274,"")</f>
        <v/>
      </c>
      <c r="DY24" s="27" t="str">
        <f>IFERROR(VLOOKUP(EA24,'Banco de Dados'!$B$3:$H$274,5,FALSE)," ")</f>
        <v xml:space="preserve"> </v>
      </c>
      <c r="EA24" s="17"/>
      <c r="EE24" s="27" t="str">
        <f>_xlfn.XLOOKUP(EH24,'Banco de Dados'!$B$3:$B$274,'Banco de Dados'!$C$3:$C$274,"")</f>
        <v/>
      </c>
      <c r="EF24" s="27" t="str">
        <f>IFERROR(VLOOKUP(EH24,'Banco de Dados'!$B$3:$H$274,5,FALSE)," ")</f>
        <v xml:space="preserve"> </v>
      </c>
      <c r="EH24" s="17"/>
      <c r="EL24" s="27" t="str">
        <f>_xlfn.XLOOKUP(EO24,'Banco de Dados'!$B$3:$B$274,'Banco de Dados'!$C$3:$C$274,"")</f>
        <v/>
      </c>
      <c r="EM24" s="27" t="str">
        <f>IFERROR(VLOOKUP(EO24,'Banco de Dados'!$B$3:$H$274,5,FALSE)," ")</f>
        <v xml:space="preserve"> </v>
      </c>
      <c r="EO24" s="17"/>
      <c r="ES24" s="27" t="str">
        <f>_xlfn.XLOOKUP(EV24,'Banco de Dados'!$B$3:$B$274,'Banco de Dados'!$C$3:$C$274,"")</f>
        <v/>
      </c>
      <c r="ET24" s="27" t="str">
        <f>IFERROR(VLOOKUP(EV24,'Banco de Dados'!$B$3:$H$274,5,FALSE)," ")</f>
        <v xml:space="preserve"> </v>
      </c>
      <c r="EV24" s="17"/>
      <c r="EZ24" s="27" t="str">
        <f>_xlfn.XLOOKUP(FC24,'Banco de Dados'!$B$3:$B$274,'Banco de Dados'!$C$3:$C$274,"")</f>
        <v/>
      </c>
      <c r="FA24" s="27" t="str">
        <f>IFERROR(VLOOKUP(FC24,'Banco de Dados'!$B$3:$H$274,5,FALSE)," ")</f>
        <v xml:space="preserve"> </v>
      </c>
      <c r="FC24" s="17"/>
      <c r="FD24" s="7"/>
      <c r="FE24" s="7"/>
      <c r="FG24" s="27" t="str">
        <f>_xlfn.XLOOKUP(FJ24,'Banco de Dados'!$B$3:$B$274,'Banco de Dados'!$C$3:$C$274,"")</f>
        <v/>
      </c>
      <c r="FH24" s="27" t="str">
        <f>IFERROR(VLOOKUP(FJ24,'Banco de Dados'!$B$3:$H$274,5,FALSE)," ")</f>
        <v xml:space="preserve"> </v>
      </c>
      <c r="FI24" s="7"/>
      <c r="FJ24" s="17"/>
      <c r="FK24" s="7"/>
      <c r="FL24" s="7"/>
      <c r="FN24" s="27" t="str">
        <f>_xlfn.XLOOKUP(FQ24,'Banco de Dados'!$B$3:$B$274,'Banco de Dados'!$C$3:$C$274,"")</f>
        <v/>
      </c>
      <c r="FO24" s="27" t="str">
        <f>IFERROR(VLOOKUP(FQ24,'Banco de Dados'!$B$3:$H$274,5,FALSE)," ")</f>
        <v xml:space="preserve"> </v>
      </c>
      <c r="FP24" s="7"/>
      <c r="FQ24" s="17"/>
      <c r="FR24" s="7"/>
      <c r="FS24" s="7"/>
      <c r="FU24" s="27" t="str">
        <f>_xlfn.XLOOKUP(FX24,'Banco de Dados'!$B$3:$B$274,'Banco de Dados'!$C$3:$C$274,"")</f>
        <v/>
      </c>
      <c r="FV24" s="27" t="str">
        <f>IFERROR(VLOOKUP(FX24,'Banco de Dados'!$B$3:$H$274,5,FALSE)," ")</f>
        <v xml:space="preserve"> </v>
      </c>
      <c r="FW24" s="7"/>
      <c r="FX24" s="17"/>
      <c r="FY24" s="7"/>
      <c r="FZ24" s="7"/>
    </row>
    <row r="25" spans="2:182" x14ac:dyDescent="0.25">
      <c r="B25" s="27" t="str">
        <f>_xlfn.XLOOKUP(E25,'Banco de Dados'!$B$3:$B$274,'Banco de Dados'!$C$3:$C$274,"")</f>
        <v/>
      </c>
      <c r="C25" s="27" t="str">
        <f>IFERROR(VLOOKUP(E25,'Banco de Dados'!$B$3:$H$274,5,FALSE)," ")</f>
        <v xml:space="preserve"> </v>
      </c>
      <c r="E25" s="15"/>
      <c r="I25" s="27" t="str">
        <f>_xlfn.XLOOKUP(L25,'Banco de Dados'!$B$3:$B$274,'Banco de Dados'!$C$3:$C$274,"")</f>
        <v/>
      </c>
      <c r="J25" s="27" t="str">
        <f>IFERROR(VLOOKUP(L25,'Banco de Dados'!$B$3:$H$274,5,FALSE)," ")</f>
        <v xml:space="preserve"> </v>
      </c>
      <c r="L25" s="17"/>
      <c r="O25" s="15"/>
      <c r="P25" s="27" t="str">
        <f>_xlfn.XLOOKUP(S25,'Banco de Dados'!$B$3:$B$274,'Banco de Dados'!$C$3:$C$274,"")</f>
        <v/>
      </c>
      <c r="Q25" s="27" t="str">
        <f>IFERROR(VLOOKUP(S25,'Banco de Dados'!$B$3:$H$274,5,FALSE)," ")</f>
        <v xml:space="preserve"> </v>
      </c>
      <c r="S25" s="17"/>
      <c r="W25" s="27" t="str">
        <f>_xlfn.XLOOKUP(Z25,'Banco de Dados'!$B$3:$B$274,'Banco de Dados'!$C$3:$C$274,"")</f>
        <v/>
      </c>
      <c r="X25" s="27" t="str">
        <f>IFERROR(VLOOKUP(Z25,'Banco de Dados'!$B$3:$H$274,5,FALSE)," ")</f>
        <v xml:space="preserve"> </v>
      </c>
      <c r="Z25" s="17"/>
      <c r="AD25" s="27" t="str">
        <f>_xlfn.XLOOKUP(AG25,'Banco de Dados'!$B$3:$B$274,'Banco de Dados'!$C$3:$C$274,"")</f>
        <v/>
      </c>
      <c r="AE25" s="27" t="str">
        <f>IFERROR(VLOOKUP(AG25,'Banco de Dados'!$B$3:$H$274,5,FALSE)," ")</f>
        <v xml:space="preserve"> </v>
      </c>
      <c r="AG25" s="17"/>
      <c r="AK25" s="27" t="str">
        <f>_xlfn.XLOOKUP(AN25,'Banco de Dados'!$B$3:$B$274,'Banco de Dados'!$C$3:$C$274,"")</f>
        <v/>
      </c>
      <c r="AL25" s="27" t="str">
        <f>IFERROR(VLOOKUP(AN25,'Banco de Dados'!$B$3:$H$274,5,FALSE)," ")</f>
        <v xml:space="preserve"> </v>
      </c>
      <c r="AN25" s="17"/>
      <c r="AR25" s="27" t="str">
        <f>_xlfn.XLOOKUP(AU25,'Banco de Dados'!$B$3:$B$274,'Banco de Dados'!$C$3:$C$274,"")</f>
        <v/>
      </c>
      <c r="AS25" s="27" t="str">
        <f>IFERROR(VLOOKUP(AU25,'Banco de Dados'!$B$3:$H$274,5,FALSE)," ")</f>
        <v xml:space="preserve"> </v>
      </c>
      <c r="AU25" s="17"/>
      <c r="AY25" s="27" t="str">
        <f>_xlfn.XLOOKUP(BB25,'Banco de Dados'!$B$3:$B$274,'Banco de Dados'!$C$3:$C$274,"")</f>
        <v/>
      </c>
      <c r="AZ25" s="27" t="str">
        <f>IFERROR(VLOOKUP(BB25,'Banco de Dados'!$B$3:$H$274,5,FALSE)," ")</f>
        <v xml:space="preserve"> </v>
      </c>
      <c r="BB25" s="17"/>
      <c r="BF25" s="27" t="str">
        <f>_xlfn.XLOOKUP(BI25,'Banco de Dados'!$B$3:$B$274,'Banco de Dados'!$C$3:$C$274,"")</f>
        <v/>
      </c>
      <c r="BG25" s="27" t="str">
        <f>IFERROR(VLOOKUP(BI25,'Banco de Dados'!$B$3:$H$274,5,FALSE)," ")</f>
        <v xml:space="preserve"> </v>
      </c>
      <c r="BI25" s="17"/>
      <c r="BM25" s="27" t="str">
        <f>_xlfn.XLOOKUP(BP25,'Banco de Dados'!$B$3:$B$274,'Banco de Dados'!$C$3:$C$274,"")</f>
        <v/>
      </c>
      <c r="BN25" s="27" t="str">
        <f>IFERROR(VLOOKUP(BP25,'Banco de Dados'!$B$3:$H$274,5,FALSE)," ")</f>
        <v xml:space="preserve"> </v>
      </c>
      <c r="BP25" s="17"/>
      <c r="BT25" s="27" t="str">
        <f>_xlfn.XLOOKUP(BW25,'Banco de Dados'!$B$3:$B$274,'Banco de Dados'!$C$3:$C$274,"")</f>
        <v/>
      </c>
      <c r="BU25" s="27" t="str">
        <f>IFERROR(VLOOKUP(BW25,'Banco de Dados'!$B$3:$H$274,5,FALSE)," ")</f>
        <v xml:space="preserve"> </v>
      </c>
      <c r="BW25" s="17"/>
      <c r="CA25" s="27" t="str">
        <f>_xlfn.XLOOKUP(CD25,'Banco de Dados'!$B$3:$B$274,'Banco de Dados'!$C$3:$C$274,"")</f>
        <v/>
      </c>
      <c r="CB25" s="27" t="str">
        <f>IFERROR(VLOOKUP(CD25,'Banco de Dados'!$B$3:$H$274,5,FALSE)," ")</f>
        <v xml:space="preserve"> </v>
      </c>
      <c r="CD25" s="17"/>
      <c r="CH25" s="27" t="str">
        <f>_xlfn.XLOOKUP(CK25,'Banco de Dados'!$B$3:$B$274,'Banco de Dados'!$C$3:$C$274,"")</f>
        <v/>
      </c>
      <c r="CI25" s="27" t="str">
        <f>IFERROR(VLOOKUP(CK25,'Banco de Dados'!$B$3:$H$274,5,FALSE)," ")</f>
        <v xml:space="preserve"> </v>
      </c>
      <c r="CK25" s="17"/>
      <c r="CO25" s="27" t="str">
        <f>_xlfn.XLOOKUP(CR25,'Banco de Dados'!$B$3:$B$274,'Banco de Dados'!$C$3:$C$274,"")</f>
        <v/>
      </c>
      <c r="CP25" s="27" t="str">
        <f>IFERROR(VLOOKUP(CR25,'Banco de Dados'!$B$3:$H$274,5,FALSE)," ")</f>
        <v xml:space="preserve"> </v>
      </c>
      <c r="CR25" s="17"/>
      <c r="CV25" s="27" t="str">
        <f>_xlfn.XLOOKUP(CY25,'Banco de Dados'!$B$3:$B$274,'Banco de Dados'!$C$3:$C$274,"")</f>
        <v/>
      </c>
      <c r="CW25" s="27" t="str">
        <f>IFERROR(VLOOKUP(CY25,'Banco de Dados'!$B$3:$H$274,5,FALSE)," ")</f>
        <v xml:space="preserve"> </v>
      </c>
      <c r="CY25" s="17"/>
      <c r="DC25" s="27" t="str">
        <f>_xlfn.XLOOKUP(DF25,'Banco de Dados'!$B$3:$B$274,'Banco de Dados'!$C$3:$C$274,"")</f>
        <v/>
      </c>
      <c r="DD25" s="27" t="str">
        <f>IFERROR(VLOOKUP(DF25,'Banco de Dados'!$B$3:$H$274,5,FALSE)," ")</f>
        <v xml:space="preserve"> </v>
      </c>
      <c r="DF25" s="17"/>
      <c r="DJ25" s="27" t="str">
        <f>_xlfn.XLOOKUP(DM25,'Banco de Dados'!$B$3:$B$274,'Banco de Dados'!$C$3:$C$274,"")</f>
        <v/>
      </c>
      <c r="DK25" s="27" t="str">
        <f>IFERROR(VLOOKUP(DM25,'Banco de Dados'!$B$3:$H$274,5,FALSE)," ")</f>
        <v xml:space="preserve"> </v>
      </c>
      <c r="DM25" s="17"/>
      <c r="DQ25" s="27" t="str">
        <f>_xlfn.XLOOKUP(DT25,'Banco de Dados'!$B$3:$B$274,'Banco de Dados'!$C$3:$C$274,"")</f>
        <v/>
      </c>
      <c r="DR25" s="27" t="str">
        <f>IFERROR(VLOOKUP(DT25,'Banco de Dados'!$B$3:$H$274,5,FALSE)," ")</f>
        <v xml:space="preserve"> </v>
      </c>
      <c r="DT25" s="17"/>
      <c r="DX25" s="27" t="str">
        <f>_xlfn.XLOOKUP(EA25,'Banco de Dados'!$B$3:$B$274,'Banco de Dados'!$C$3:$C$274,"")</f>
        <v/>
      </c>
      <c r="DY25" s="27" t="str">
        <f>IFERROR(VLOOKUP(EA25,'Banco de Dados'!$B$3:$H$274,5,FALSE)," ")</f>
        <v xml:space="preserve"> </v>
      </c>
      <c r="EA25" s="17"/>
      <c r="EE25" s="27" t="str">
        <f>_xlfn.XLOOKUP(EH25,'Banco de Dados'!$B$3:$B$274,'Banco de Dados'!$C$3:$C$274,"")</f>
        <v/>
      </c>
      <c r="EF25" s="27" t="str">
        <f>IFERROR(VLOOKUP(EH25,'Banco de Dados'!$B$3:$H$274,5,FALSE)," ")</f>
        <v xml:space="preserve"> </v>
      </c>
      <c r="EH25" s="17"/>
      <c r="EL25" s="27" t="str">
        <f>_xlfn.XLOOKUP(EO25,'Banco de Dados'!$B$3:$B$274,'Banco de Dados'!$C$3:$C$274,"")</f>
        <v/>
      </c>
      <c r="EM25" s="27" t="str">
        <f>IFERROR(VLOOKUP(EO25,'Banco de Dados'!$B$3:$H$274,5,FALSE)," ")</f>
        <v xml:space="preserve"> </v>
      </c>
      <c r="EO25" s="17"/>
      <c r="ES25" s="27" t="str">
        <f>_xlfn.XLOOKUP(EV25,'Banco de Dados'!$B$3:$B$274,'Banco de Dados'!$C$3:$C$274,"")</f>
        <v/>
      </c>
      <c r="ET25" s="27" t="str">
        <f>IFERROR(VLOOKUP(EV25,'Banco de Dados'!$B$3:$H$274,5,FALSE)," ")</f>
        <v xml:space="preserve"> </v>
      </c>
      <c r="EV25" s="17"/>
      <c r="EZ25" s="27" t="str">
        <f>_xlfn.XLOOKUP(FC25,'Banco de Dados'!$B$3:$B$274,'Banco de Dados'!$C$3:$C$274,"")</f>
        <v/>
      </c>
      <c r="FA25" s="27" t="str">
        <f>IFERROR(VLOOKUP(FC25,'Banco de Dados'!$B$3:$H$274,5,FALSE)," ")</f>
        <v xml:space="preserve"> </v>
      </c>
      <c r="FC25" s="17"/>
      <c r="FD25" s="7"/>
      <c r="FE25" s="7"/>
      <c r="FG25" s="27" t="str">
        <f>_xlfn.XLOOKUP(FJ25,'Banco de Dados'!$B$3:$B$274,'Banco de Dados'!$C$3:$C$274,"")</f>
        <v/>
      </c>
      <c r="FH25" s="27" t="str">
        <f>IFERROR(VLOOKUP(FJ25,'Banco de Dados'!$B$3:$H$274,5,FALSE)," ")</f>
        <v xml:space="preserve"> </v>
      </c>
      <c r="FI25" s="7"/>
      <c r="FJ25" s="17"/>
      <c r="FK25" s="7"/>
      <c r="FL25" s="7"/>
      <c r="FN25" s="27" t="str">
        <f>_xlfn.XLOOKUP(FQ25,'Banco de Dados'!$B$3:$B$274,'Banco de Dados'!$C$3:$C$274,"")</f>
        <v/>
      </c>
      <c r="FO25" s="27" t="str">
        <f>IFERROR(VLOOKUP(FQ25,'Banco de Dados'!$B$3:$H$274,5,FALSE)," ")</f>
        <v xml:space="preserve"> </v>
      </c>
      <c r="FP25" s="7"/>
      <c r="FQ25" s="17"/>
      <c r="FR25" s="7"/>
      <c r="FS25" s="7"/>
      <c r="FU25" s="27" t="str">
        <f>_xlfn.XLOOKUP(FX25,'Banco de Dados'!$B$3:$B$274,'Banco de Dados'!$C$3:$C$274,"")</f>
        <v/>
      </c>
      <c r="FV25" s="27" t="str">
        <f>IFERROR(VLOOKUP(FX25,'Banco de Dados'!$B$3:$H$274,5,FALSE)," ")</f>
        <v xml:space="preserve"> </v>
      </c>
      <c r="FW25" s="7"/>
      <c r="FX25" s="17"/>
      <c r="FY25" s="7"/>
      <c r="FZ25" s="7"/>
    </row>
    <row r="26" spans="2:182" x14ac:dyDescent="0.25">
      <c r="B26" s="27" t="str">
        <f>_xlfn.XLOOKUP(E26,'Banco de Dados'!$B$3:$B$274,'Banco de Dados'!$C$3:$C$274,"")</f>
        <v/>
      </c>
      <c r="C26" s="27" t="str">
        <f>IFERROR(VLOOKUP(E26,'Banco de Dados'!$B$3:$H$274,5,FALSE)," ")</f>
        <v xml:space="preserve"> </v>
      </c>
      <c r="E26" s="15"/>
      <c r="I26" s="27" t="str">
        <f>_xlfn.XLOOKUP(L26,'Banco de Dados'!$B$3:$B$274,'Banco de Dados'!$C$3:$C$274,"")</f>
        <v/>
      </c>
      <c r="J26" s="27" t="str">
        <f>IFERROR(VLOOKUP(L26,'Banco de Dados'!$B$3:$H$274,5,FALSE)," ")</f>
        <v xml:space="preserve"> </v>
      </c>
      <c r="L26" s="17"/>
      <c r="O26" s="15"/>
      <c r="P26" s="27" t="str">
        <f>_xlfn.XLOOKUP(S26,'Banco de Dados'!$B$3:$B$274,'Banco de Dados'!$C$3:$C$274,"")</f>
        <v/>
      </c>
      <c r="Q26" s="27" t="str">
        <f>IFERROR(VLOOKUP(S26,'Banco de Dados'!$B$3:$H$274,5,FALSE)," ")</f>
        <v xml:space="preserve"> </v>
      </c>
      <c r="S26" s="17"/>
      <c r="W26" s="27" t="str">
        <f>_xlfn.XLOOKUP(Z26,'Banco de Dados'!$B$3:$B$274,'Banco de Dados'!$C$3:$C$274,"")</f>
        <v/>
      </c>
      <c r="X26" s="27" t="str">
        <f>IFERROR(VLOOKUP(Z26,'Banco de Dados'!$B$3:$H$274,5,FALSE)," ")</f>
        <v xml:space="preserve"> </v>
      </c>
      <c r="Z26" s="17"/>
      <c r="AD26" s="27" t="str">
        <f>_xlfn.XLOOKUP(AG26,'Banco de Dados'!$B$3:$B$274,'Banco de Dados'!$C$3:$C$274,"")</f>
        <v/>
      </c>
      <c r="AE26" s="27" t="str">
        <f>IFERROR(VLOOKUP(AG26,'Banco de Dados'!$B$3:$H$274,5,FALSE)," ")</f>
        <v xml:space="preserve"> </v>
      </c>
      <c r="AG26" s="17"/>
      <c r="AK26" s="27" t="str">
        <f>_xlfn.XLOOKUP(AN26,'Banco de Dados'!$B$3:$B$274,'Banco de Dados'!$C$3:$C$274,"")</f>
        <v/>
      </c>
      <c r="AL26" s="27" t="str">
        <f>IFERROR(VLOOKUP(AN26,'Banco de Dados'!$B$3:$H$274,5,FALSE)," ")</f>
        <v xml:space="preserve"> </v>
      </c>
      <c r="AN26" s="17"/>
      <c r="AR26" s="27" t="str">
        <f>_xlfn.XLOOKUP(AU26,'Banco de Dados'!$B$3:$B$274,'Banco de Dados'!$C$3:$C$274,"")</f>
        <v/>
      </c>
      <c r="AS26" s="27" t="str">
        <f>IFERROR(VLOOKUP(AU26,'Banco de Dados'!$B$3:$H$274,5,FALSE)," ")</f>
        <v xml:space="preserve"> </v>
      </c>
      <c r="AU26" s="17"/>
      <c r="AY26" s="27" t="str">
        <f>_xlfn.XLOOKUP(BB26,'Banco de Dados'!$B$3:$B$274,'Banco de Dados'!$C$3:$C$274,"")</f>
        <v/>
      </c>
      <c r="AZ26" s="27" t="str">
        <f>IFERROR(VLOOKUP(BB26,'Banco de Dados'!$B$3:$H$274,5,FALSE)," ")</f>
        <v xml:space="preserve"> </v>
      </c>
      <c r="BB26" s="17"/>
      <c r="BF26" s="27" t="str">
        <f>_xlfn.XLOOKUP(BI26,'Banco de Dados'!$B$3:$B$274,'Banco de Dados'!$C$3:$C$274,"")</f>
        <v/>
      </c>
      <c r="BG26" s="27" t="str">
        <f>IFERROR(VLOOKUP(BI26,'Banco de Dados'!$B$3:$H$274,5,FALSE)," ")</f>
        <v xml:space="preserve"> </v>
      </c>
      <c r="BI26" s="17"/>
      <c r="BM26" s="27" t="str">
        <f>_xlfn.XLOOKUP(BP26,'Banco de Dados'!$B$3:$B$274,'Banco de Dados'!$C$3:$C$274,"")</f>
        <v/>
      </c>
      <c r="BN26" s="27" t="str">
        <f>IFERROR(VLOOKUP(BP26,'Banco de Dados'!$B$3:$H$274,5,FALSE)," ")</f>
        <v xml:space="preserve"> </v>
      </c>
      <c r="BP26" s="17"/>
      <c r="BT26" s="27" t="str">
        <f>_xlfn.XLOOKUP(BW26,'Banco de Dados'!$B$3:$B$274,'Banco de Dados'!$C$3:$C$274,"")</f>
        <v/>
      </c>
      <c r="BU26" s="27" t="str">
        <f>IFERROR(VLOOKUP(BW26,'Banco de Dados'!$B$3:$H$274,5,FALSE)," ")</f>
        <v xml:space="preserve"> </v>
      </c>
      <c r="BW26" s="17"/>
      <c r="CA26" s="27" t="str">
        <f>_xlfn.XLOOKUP(CD26,'Banco de Dados'!$B$3:$B$274,'Banco de Dados'!$C$3:$C$274,"")</f>
        <v/>
      </c>
      <c r="CB26" s="27" t="str">
        <f>IFERROR(VLOOKUP(CD26,'Banco de Dados'!$B$3:$H$274,5,FALSE)," ")</f>
        <v xml:space="preserve"> </v>
      </c>
      <c r="CD26" s="17"/>
      <c r="CH26" s="27" t="str">
        <f>_xlfn.XLOOKUP(CK26,'Banco de Dados'!$B$3:$B$274,'Banco de Dados'!$C$3:$C$274,"")</f>
        <v/>
      </c>
      <c r="CI26" s="27" t="str">
        <f>IFERROR(VLOOKUP(CK26,'Banco de Dados'!$B$3:$H$274,5,FALSE)," ")</f>
        <v xml:space="preserve"> </v>
      </c>
      <c r="CK26" s="17"/>
      <c r="CO26" s="27" t="str">
        <f>_xlfn.XLOOKUP(CR26,'Banco de Dados'!$B$3:$B$274,'Banco de Dados'!$C$3:$C$274,"")</f>
        <v/>
      </c>
      <c r="CP26" s="27" t="str">
        <f>IFERROR(VLOOKUP(CR26,'Banco de Dados'!$B$3:$H$274,5,FALSE)," ")</f>
        <v xml:space="preserve"> </v>
      </c>
      <c r="CR26" s="17"/>
      <c r="CV26" s="27" t="str">
        <f>_xlfn.XLOOKUP(CY26,'Banco de Dados'!$B$3:$B$274,'Banco de Dados'!$C$3:$C$274,"")</f>
        <v/>
      </c>
      <c r="CW26" s="27" t="str">
        <f>IFERROR(VLOOKUP(CY26,'Banco de Dados'!$B$3:$H$274,5,FALSE)," ")</f>
        <v xml:space="preserve"> </v>
      </c>
      <c r="CY26" s="17"/>
      <c r="DC26" s="27" t="str">
        <f>_xlfn.XLOOKUP(DF26,'Banco de Dados'!$B$3:$B$274,'Banco de Dados'!$C$3:$C$274,"")</f>
        <v/>
      </c>
      <c r="DD26" s="27" t="str">
        <f>IFERROR(VLOOKUP(DF26,'Banco de Dados'!$B$3:$H$274,5,FALSE)," ")</f>
        <v xml:space="preserve"> </v>
      </c>
      <c r="DF26" s="17"/>
      <c r="DJ26" s="27" t="str">
        <f>_xlfn.XLOOKUP(DM26,'Banco de Dados'!$B$3:$B$274,'Banco de Dados'!$C$3:$C$274,"")</f>
        <v/>
      </c>
      <c r="DK26" s="27" t="str">
        <f>IFERROR(VLOOKUP(DM26,'Banco de Dados'!$B$3:$H$274,5,FALSE)," ")</f>
        <v xml:space="preserve"> </v>
      </c>
      <c r="DM26" s="17"/>
      <c r="DQ26" s="27" t="str">
        <f>_xlfn.XLOOKUP(DT26,'Banco de Dados'!$B$3:$B$274,'Banco de Dados'!$C$3:$C$274,"")</f>
        <v/>
      </c>
      <c r="DR26" s="27" t="str">
        <f>IFERROR(VLOOKUP(DT26,'Banco de Dados'!$B$3:$H$274,5,FALSE)," ")</f>
        <v xml:space="preserve"> </v>
      </c>
      <c r="DT26" s="17"/>
      <c r="DX26" s="27" t="str">
        <f>_xlfn.XLOOKUP(EA26,'Banco de Dados'!$B$3:$B$274,'Banco de Dados'!$C$3:$C$274,"")</f>
        <v/>
      </c>
      <c r="DY26" s="27" t="str">
        <f>IFERROR(VLOOKUP(EA26,'Banco de Dados'!$B$3:$H$274,5,FALSE)," ")</f>
        <v xml:space="preserve"> </v>
      </c>
      <c r="EA26" s="17"/>
      <c r="EE26" s="27" t="str">
        <f>_xlfn.XLOOKUP(EH26,'Banco de Dados'!$B$3:$B$274,'Banco de Dados'!$C$3:$C$274,"")</f>
        <v/>
      </c>
      <c r="EF26" s="27" t="str">
        <f>IFERROR(VLOOKUP(EH26,'Banco de Dados'!$B$3:$H$274,5,FALSE)," ")</f>
        <v xml:space="preserve"> </v>
      </c>
      <c r="EH26" s="17"/>
      <c r="EL26" s="27" t="str">
        <f>_xlfn.XLOOKUP(EO26,'Banco de Dados'!$B$3:$B$274,'Banco de Dados'!$C$3:$C$274,"")</f>
        <v/>
      </c>
      <c r="EM26" s="27" t="str">
        <f>IFERROR(VLOOKUP(EO26,'Banco de Dados'!$B$3:$H$274,5,FALSE)," ")</f>
        <v xml:space="preserve"> </v>
      </c>
      <c r="EO26" s="17"/>
      <c r="ES26" s="27" t="str">
        <f>_xlfn.XLOOKUP(EV26,'Banco de Dados'!$B$3:$B$274,'Banco de Dados'!$C$3:$C$274,"")</f>
        <v/>
      </c>
      <c r="ET26" s="27" t="str">
        <f>IFERROR(VLOOKUP(EV26,'Banco de Dados'!$B$3:$H$274,5,FALSE)," ")</f>
        <v xml:space="preserve"> </v>
      </c>
      <c r="EV26" s="17"/>
      <c r="EZ26" s="27" t="str">
        <f>_xlfn.XLOOKUP(FC26,'Banco de Dados'!$B$3:$B$274,'Banco de Dados'!$C$3:$C$274,"")</f>
        <v/>
      </c>
      <c r="FA26" s="27" t="str">
        <f>IFERROR(VLOOKUP(FC26,'Banco de Dados'!$B$3:$H$274,5,FALSE)," ")</f>
        <v xml:space="preserve"> </v>
      </c>
      <c r="FC26" s="17"/>
      <c r="FD26" s="7"/>
      <c r="FE26" s="7"/>
      <c r="FG26" s="27" t="str">
        <f>_xlfn.XLOOKUP(FJ26,'Banco de Dados'!$B$3:$B$274,'Banco de Dados'!$C$3:$C$274,"")</f>
        <v/>
      </c>
      <c r="FH26" s="27" t="str">
        <f>IFERROR(VLOOKUP(FJ26,'Banco de Dados'!$B$3:$H$274,5,FALSE)," ")</f>
        <v xml:space="preserve"> </v>
      </c>
      <c r="FI26" s="7"/>
      <c r="FJ26" s="17"/>
      <c r="FK26" s="7"/>
      <c r="FL26" s="7"/>
      <c r="FN26" s="27" t="str">
        <f>_xlfn.XLOOKUP(FQ26,'Banco de Dados'!$B$3:$B$274,'Banco de Dados'!$C$3:$C$274,"")</f>
        <v/>
      </c>
      <c r="FO26" s="27" t="str">
        <f>IFERROR(VLOOKUP(FQ26,'Banco de Dados'!$B$3:$H$274,5,FALSE)," ")</f>
        <v xml:space="preserve"> </v>
      </c>
      <c r="FP26" s="7"/>
      <c r="FQ26" s="17"/>
      <c r="FR26" s="7"/>
      <c r="FS26" s="7"/>
      <c r="FU26" s="27" t="str">
        <f>_xlfn.XLOOKUP(FX26,'Banco de Dados'!$B$3:$B$274,'Banco de Dados'!$C$3:$C$274,"")</f>
        <v/>
      </c>
      <c r="FV26" s="27" t="str">
        <f>IFERROR(VLOOKUP(FX26,'Banco de Dados'!$B$3:$H$274,5,FALSE)," ")</f>
        <v xml:space="preserve"> </v>
      </c>
      <c r="FW26" s="7"/>
      <c r="FX26" s="17"/>
      <c r="FY26" s="7"/>
      <c r="FZ26" s="7"/>
    </row>
    <row r="27" spans="2:182" x14ac:dyDescent="0.25">
      <c r="B27" s="27" t="str">
        <f>_xlfn.XLOOKUP(E27,'Banco de Dados'!$B$3:$B$274,'Banco de Dados'!$C$3:$C$274,"")</f>
        <v/>
      </c>
      <c r="C27" s="27" t="str">
        <f>IFERROR(VLOOKUP(E27,'Banco de Dados'!$B$3:$H$274,5,FALSE)," ")</f>
        <v xml:space="preserve"> </v>
      </c>
      <c r="E27" s="15"/>
      <c r="I27" s="27" t="str">
        <f>_xlfn.XLOOKUP(L27,'Banco de Dados'!$B$3:$B$274,'Banco de Dados'!$C$3:$C$274,"")</f>
        <v/>
      </c>
      <c r="J27" s="27" t="str">
        <f>IFERROR(VLOOKUP(L27,'Banco de Dados'!$B$3:$H$274,5,FALSE)," ")</f>
        <v xml:space="preserve"> </v>
      </c>
      <c r="L27" s="17"/>
      <c r="O27" s="15"/>
      <c r="P27" s="27" t="str">
        <f>_xlfn.XLOOKUP(S27,'Banco de Dados'!$B$3:$B$274,'Banco de Dados'!$C$3:$C$274,"")</f>
        <v/>
      </c>
      <c r="Q27" s="27" t="str">
        <f>IFERROR(VLOOKUP(S27,'Banco de Dados'!$B$3:$H$274,5,FALSE)," ")</f>
        <v xml:space="preserve"> </v>
      </c>
      <c r="S27" s="17"/>
      <c r="W27" s="27" t="str">
        <f>_xlfn.XLOOKUP(Z27,'Banco de Dados'!$B$3:$B$274,'Banco de Dados'!$C$3:$C$274,"")</f>
        <v/>
      </c>
      <c r="X27" s="27" t="str">
        <f>IFERROR(VLOOKUP(Z27,'Banco de Dados'!$B$3:$H$274,5,FALSE)," ")</f>
        <v xml:space="preserve"> </v>
      </c>
      <c r="Z27" s="17"/>
      <c r="AD27" s="27" t="str">
        <f>_xlfn.XLOOKUP(AG27,'Banco de Dados'!$B$3:$B$274,'Banco de Dados'!$C$3:$C$274,"")</f>
        <v/>
      </c>
      <c r="AE27" s="27" t="str">
        <f>IFERROR(VLOOKUP(AG27,'Banco de Dados'!$B$3:$H$274,5,FALSE)," ")</f>
        <v xml:space="preserve"> </v>
      </c>
      <c r="AG27" s="17"/>
      <c r="AK27" s="27" t="str">
        <f>_xlfn.XLOOKUP(AN27,'Banco de Dados'!$B$3:$B$274,'Banco de Dados'!$C$3:$C$274,"")</f>
        <v/>
      </c>
      <c r="AL27" s="27" t="str">
        <f>IFERROR(VLOOKUP(AN27,'Banco de Dados'!$B$3:$H$274,5,FALSE)," ")</f>
        <v xml:space="preserve"> </v>
      </c>
      <c r="AN27" s="17"/>
      <c r="AR27" s="27" t="str">
        <f>_xlfn.XLOOKUP(AU27,'Banco de Dados'!$B$3:$B$274,'Banco de Dados'!$C$3:$C$274,"")</f>
        <v/>
      </c>
      <c r="AS27" s="27" t="str">
        <f>IFERROR(VLOOKUP(AU27,'Banco de Dados'!$B$3:$H$274,5,FALSE)," ")</f>
        <v xml:space="preserve"> </v>
      </c>
      <c r="AU27" s="17"/>
      <c r="AY27" s="27" t="str">
        <f>_xlfn.XLOOKUP(BB27,'Banco de Dados'!$B$3:$B$274,'Banco de Dados'!$C$3:$C$274,"")</f>
        <v/>
      </c>
      <c r="AZ27" s="27" t="str">
        <f>IFERROR(VLOOKUP(BB27,'Banco de Dados'!$B$3:$H$274,5,FALSE)," ")</f>
        <v xml:space="preserve"> </v>
      </c>
      <c r="BB27" s="17"/>
      <c r="BF27" s="27" t="str">
        <f>_xlfn.XLOOKUP(BI27,'Banco de Dados'!$B$3:$B$274,'Banco de Dados'!$C$3:$C$274,"")</f>
        <v/>
      </c>
      <c r="BG27" s="27" t="str">
        <f>IFERROR(VLOOKUP(BI27,'Banco de Dados'!$B$3:$H$274,5,FALSE)," ")</f>
        <v xml:space="preserve"> </v>
      </c>
      <c r="BI27" s="17"/>
      <c r="BM27" s="27" t="str">
        <f>_xlfn.XLOOKUP(BP27,'Banco de Dados'!$B$3:$B$274,'Banco de Dados'!$C$3:$C$274,"")</f>
        <v/>
      </c>
      <c r="BN27" s="27" t="str">
        <f>IFERROR(VLOOKUP(BP27,'Banco de Dados'!$B$3:$H$274,5,FALSE)," ")</f>
        <v xml:space="preserve"> </v>
      </c>
      <c r="BP27" s="17"/>
      <c r="BT27" s="27" t="str">
        <f>_xlfn.XLOOKUP(BW27,'Banco de Dados'!$B$3:$B$274,'Banco de Dados'!$C$3:$C$274,"")</f>
        <v/>
      </c>
      <c r="BU27" s="27" t="str">
        <f>IFERROR(VLOOKUP(BW27,'Banco de Dados'!$B$3:$H$274,5,FALSE)," ")</f>
        <v xml:space="preserve"> </v>
      </c>
      <c r="BW27" s="17"/>
      <c r="CA27" s="27" t="str">
        <f>_xlfn.XLOOKUP(CD27,'Banco de Dados'!$B$3:$B$274,'Banco de Dados'!$C$3:$C$274,"")</f>
        <v/>
      </c>
      <c r="CB27" s="27" t="str">
        <f>IFERROR(VLOOKUP(CD27,'Banco de Dados'!$B$3:$H$274,5,FALSE)," ")</f>
        <v xml:space="preserve"> </v>
      </c>
      <c r="CD27" s="17"/>
      <c r="CH27" s="27" t="str">
        <f>_xlfn.XLOOKUP(CK27,'Banco de Dados'!$B$3:$B$274,'Banco de Dados'!$C$3:$C$274,"")</f>
        <v/>
      </c>
      <c r="CI27" s="27" t="str">
        <f>IFERROR(VLOOKUP(CK27,'Banco de Dados'!$B$3:$H$274,5,FALSE)," ")</f>
        <v xml:space="preserve"> </v>
      </c>
      <c r="CK27" s="17"/>
      <c r="CO27" s="27" t="str">
        <f>_xlfn.XLOOKUP(CR27,'Banco de Dados'!$B$3:$B$274,'Banco de Dados'!$C$3:$C$274,"")</f>
        <v/>
      </c>
      <c r="CP27" s="27" t="str">
        <f>IFERROR(VLOOKUP(CR27,'Banco de Dados'!$B$3:$H$274,5,FALSE)," ")</f>
        <v xml:space="preserve"> </v>
      </c>
      <c r="CR27" s="17"/>
      <c r="CV27" s="27" t="str">
        <f>_xlfn.XLOOKUP(CY27,'Banco de Dados'!$B$3:$B$274,'Banco de Dados'!$C$3:$C$274,"")</f>
        <v/>
      </c>
      <c r="CW27" s="27" t="str">
        <f>IFERROR(VLOOKUP(CY27,'Banco de Dados'!$B$3:$H$274,5,FALSE)," ")</f>
        <v xml:space="preserve"> </v>
      </c>
      <c r="CY27" s="17"/>
      <c r="DC27" s="27" t="str">
        <f>_xlfn.XLOOKUP(DF27,'Banco de Dados'!$B$3:$B$274,'Banco de Dados'!$C$3:$C$274,"")</f>
        <v/>
      </c>
      <c r="DD27" s="27" t="str">
        <f>IFERROR(VLOOKUP(DF27,'Banco de Dados'!$B$3:$H$274,5,FALSE)," ")</f>
        <v xml:space="preserve"> </v>
      </c>
      <c r="DF27" s="17"/>
      <c r="DJ27" s="27" t="str">
        <f>_xlfn.XLOOKUP(DM27,'Banco de Dados'!$B$3:$B$274,'Banco de Dados'!$C$3:$C$274,"")</f>
        <v/>
      </c>
      <c r="DK27" s="27" t="str">
        <f>IFERROR(VLOOKUP(DM27,'Banco de Dados'!$B$3:$H$274,5,FALSE)," ")</f>
        <v xml:space="preserve"> </v>
      </c>
      <c r="DM27" s="17"/>
      <c r="DQ27" s="27" t="str">
        <f>_xlfn.XLOOKUP(DT27,'Banco de Dados'!$B$3:$B$274,'Banco de Dados'!$C$3:$C$274,"")</f>
        <v/>
      </c>
      <c r="DR27" s="27" t="str">
        <f>IFERROR(VLOOKUP(DT27,'Banco de Dados'!$B$3:$H$274,5,FALSE)," ")</f>
        <v xml:space="preserve"> </v>
      </c>
      <c r="DT27" s="17"/>
      <c r="DX27" s="27" t="str">
        <f>_xlfn.XLOOKUP(EA27,'Banco de Dados'!$B$3:$B$274,'Banco de Dados'!$C$3:$C$274,"")</f>
        <v/>
      </c>
      <c r="DY27" s="27" t="str">
        <f>IFERROR(VLOOKUP(EA27,'Banco de Dados'!$B$3:$H$274,5,FALSE)," ")</f>
        <v xml:space="preserve"> </v>
      </c>
      <c r="EA27" s="17"/>
      <c r="EE27" s="27" t="str">
        <f>_xlfn.XLOOKUP(EH27,'Banco de Dados'!$B$3:$B$274,'Banco de Dados'!$C$3:$C$274,"")</f>
        <v/>
      </c>
      <c r="EF27" s="27" t="str">
        <f>IFERROR(VLOOKUP(EH27,'Banco de Dados'!$B$3:$H$274,5,FALSE)," ")</f>
        <v xml:space="preserve"> </v>
      </c>
      <c r="EH27" s="17"/>
      <c r="EL27" s="27" t="str">
        <f>_xlfn.XLOOKUP(EO27,'Banco de Dados'!$B$3:$B$274,'Banco de Dados'!$C$3:$C$274,"")</f>
        <v/>
      </c>
      <c r="EM27" s="27" t="str">
        <f>IFERROR(VLOOKUP(EO27,'Banco de Dados'!$B$3:$H$274,5,FALSE)," ")</f>
        <v xml:space="preserve"> </v>
      </c>
      <c r="EO27" s="17"/>
      <c r="ES27" s="27" t="str">
        <f>_xlfn.XLOOKUP(EV27,'Banco de Dados'!$B$3:$B$274,'Banco de Dados'!$C$3:$C$274,"")</f>
        <v/>
      </c>
      <c r="ET27" s="27" t="str">
        <f>IFERROR(VLOOKUP(EV27,'Banco de Dados'!$B$3:$H$274,5,FALSE)," ")</f>
        <v xml:space="preserve"> </v>
      </c>
      <c r="EV27" s="17"/>
      <c r="EZ27" s="27" t="str">
        <f>_xlfn.XLOOKUP(FC27,'Banco de Dados'!$B$3:$B$274,'Banco de Dados'!$C$3:$C$274,"")</f>
        <v/>
      </c>
      <c r="FA27" s="27" t="str">
        <f>IFERROR(VLOOKUP(FC27,'Banco de Dados'!$B$3:$H$274,5,FALSE)," ")</f>
        <v xml:space="preserve"> </v>
      </c>
      <c r="FC27" s="17"/>
      <c r="FD27" s="7"/>
      <c r="FE27" s="7"/>
      <c r="FG27" s="27" t="str">
        <f>_xlfn.XLOOKUP(FJ27,'Banco de Dados'!$B$3:$B$274,'Banco de Dados'!$C$3:$C$274,"")</f>
        <v/>
      </c>
      <c r="FH27" s="27" t="str">
        <f>IFERROR(VLOOKUP(FJ27,'Banco de Dados'!$B$3:$H$274,5,FALSE)," ")</f>
        <v xml:space="preserve"> </v>
      </c>
      <c r="FI27" s="7"/>
      <c r="FJ27" s="17"/>
      <c r="FK27" s="7"/>
      <c r="FL27" s="7"/>
      <c r="FN27" s="27" t="str">
        <f>_xlfn.XLOOKUP(FQ27,'Banco de Dados'!$B$3:$B$274,'Banco de Dados'!$C$3:$C$274,"")</f>
        <v/>
      </c>
      <c r="FO27" s="27" t="str">
        <f>IFERROR(VLOOKUP(FQ27,'Banco de Dados'!$B$3:$H$274,5,FALSE)," ")</f>
        <v xml:space="preserve"> </v>
      </c>
      <c r="FP27" s="7"/>
      <c r="FQ27" s="17"/>
      <c r="FR27" s="7"/>
      <c r="FS27" s="7"/>
      <c r="FU27" s="27" t="str">
        <f>_xlfn.XLOOKUP(FX27,'Banco de Dados'!$B$3:$B$274,'Banco de Dados'!$C$3:$C$274,"")</f>
        <v/>
      </c>
      <c r="FV27" s="27" t="str">
        <f>IFERROR(VLOOKUP(FX27,'Banco de Dados'!$B$3:$H$274,5,FALSE)," ")</f>
        <v xml:space="preserve"> </v>
      </c>
      <c r="FW27" s="7"/>
      <c r="FX27" s="17"/>
      <c r="FY27" s="7"/>
      <c r="FZ27" s="7"/>
    </row>
    <row r="28" spans="2:182" x14ac:dyDescent="0.25">
      <c r="B28" s="27" t="str">
        <f>_xlfn.XLOOKUP(E28,'Banco de Dados'!$B$3:$B$274,'Banco de Dados'!$C$3:$C$274,"")</f>
        <v/>
      </c>
      <c r="C28" s="27" t="str">
        <f>IFERROR(VLOOKUP(E28,'Banco de Dados'!$B$3:$H$274,5,FALSE)," ")</f>
        <v xml:space="preserve"> </v>
      </c>
      <c r="E28" s="15"/>
      <c r="I28" s="27" t="str">
        <f>_xlfn.XLOOKUP(L28,'Banco de Dados'!$B$3:$B$274,'Banco de Dados'!$C$3:$C$274,"")</f>
        <v/>
      </c>
      <c r="J28" s="27" t="str">
        <f>IFERROR(VLOOKUP(L28,'Banco de Dados'!$B$3:$H$274,5,FALSE)," ")</f>
        <v xml:space="preserve"> </v>
      </c>
      <c r="L28" s="31"/>
      <c r="O28" s="15"/>
      <c r="P28" s="27" t="str">
        <f>_xlfn.XLOOKUP(S28,'Banco de Dados'!$B$3:$B$274,'Banco de Dados'!$C$3:$C$274,"")</f>
        <v/>
      </c>
      <c r="Q28" s="27" t="str">
        <f>IFERROR(VLOOKUP(S28,'Banco de Dados'!$B$3:$H$274,5,FALSE)," ")</f>
        <v xml:space="preserve"> </v>
      </c>
      <c r="S28" s="15"/>
      <c r="W28" s="27" t="str">
        <f>_xlfn.XLOOKUP(Z28,'Banco de Dados'!$B$3:$B$274,'Banco de Dados'!$C$3:$C$274,"")</f>
        <v/>
      </c>
      <c r="X28" s="27" t="str">
        <f>IFERROR(VLOOKUP(Z28,'Banco de Dados'!$B$3:$H$274,5,FALSE)," ")</f>
        <v xml:space="preserve"> </v>
      </c>
      <c r="Z28" s="15"/>
      <c r="AD28" s="27" t="str">
        <f>_xlfn.XLOOKUP(AG28,'Banco de Dados'!$B$3:$B$274,'Banco de Dados'!$C$3:$C$274,"")</f>
        <v/>
      </c>
      <c r="AE28" s="27" t="str">
        <f>IFERROR(VLOOKUP(AG28,'Banco de Dados'!$B$3:$H$274,5,FALSE)," ")</f>
        <v xml:space="preserve"> </v>
      </c>
      <c r="AK28" s="27" t="str">
        <f>_xlfn.XLOOKUP(AN28,'Banco de Dados'!$B$3:$B$274,'Banco de Dados'!$C$3:$C$274,"")</f>
        <v/>
      </c>
      <c r="AL28" s="27" t="str">
        <f>IFERROR(VLOOKUP(AN28,'Banco de Dados'!$B$3:$H$274,5,FALSE)," ")</f>
        <v xml:space="preserve"> </v>
      </c>
      <c r="AN28" s="15"/>
      <c r="AR28" s="27" t="str">
        <f>_xlfn.XLOOKUP(AU28,'Banco de Dados'!$B$3:$B$274,'Banco de Dados'!$C$3:$C$274,"")</f>
        <v/>
      </c>
      <c r="AS28" s="27" t="str">
        <f>IFERROR(VLOOKUP(AU28,'Banco de Dados'!$B$3:$H$274,5,FALSE)," ")</f>
        <v xml:space="preserve"> </v>
      </c>
      <c r="AU28" s="15"/>
      <c r="AY28" s="27" t="str">
        <f>_xlfn.XLOOKUP(BB28,'Banco de Dados'!$B$3:$B$274,'Banco de Dados'!$C$3:$C$274,"")</f>
        <v/>
      </c>
      <c r="AZ28" s="27" t="str">
        <f>IFERROR(VLOOKUP(BB28,'Banco de Dados'!$B$3:$H$274,5,FALSE)," ")</f>
        <v xml:space="preserve"> </v>
      </c>
      <c r="BB28" s="15"/>
      <c r="BF28" s="27" t="str">
        <f>_xlfn.XLOOKUP(BI28,'Banco de Dados'!$B$3:$B$274,'Banco de Dados'!$C$3:$C$274,"")</f>
        <v/>
      </c>
      <c r="BG28" s="27" t="str">
        <f>IFERROR(VLOOKUP(BI28,'Banco de Dados'!$B$3:$H$274,5,FALSE)," ")</f>
        <v xml:space="preserve"> </v>
      </c>
      <c r="BM28" s="27" t="str">
        <f>_xlfn.XLOOKUP(BP28,'Banco de Dados'!$B$3:$B$274,'Banco de Dados'!$C$3:$C$274,"")</f>
        <v/>
      </c>
      <c r="BN28" s="27" t="str">
        <f>IFERROR(VLOOKUP(BP28,'Banco de Dados'!$B$3:$H$274,5,FALSE)," ")</f>
        <v xml:space="preserve"> </v>
      </c>
      <c r="BP28" s="15"/>
      <c r="BT28" s="27" t="str">
        <f>_xlfn.XLOOKUP(BW28,'Banco de Dados'!$B$3:$B$274,'Banco de Dados'!$C$3:$C$274,"")</f>
        <v/>
      </c>
      <c r="BU28" s="27" t="str">
        <f>IFERROR(VLOOKUP(BW28,'Banco de Dados'!$B$3:$H$274,5,FALSE)," ")</f>
        <v xml:space="preserve"> </v>
      </c>
      <c r="CA28" s="27" t="str">
        <f>_xlfn.XLOOKUP(CD28,'Banco de Dados'!$B$3:$B$274,'Banco de Dados'!$C$3:$C$274,"")</f>
        <v/>
      </c>
      <c r="CB28" s="27" t="str">
        <f>IFERROR(VLOOKUP(CD28,'Banco de Dados'!$B$3:$H$274,5,FALSE)," ")</f>
        <v xml:space="preserve"> </v>
      </c>
      <c r="CD28" s="15"/>
      <c r="CH28" s="27" t="str">
        <f>_xlfn.XLOOKUP(CK28,'Banco de Dados'!$B$3:$B$274,'Banco de Dados'!$C$3:$C$274,"")</f>
        <v/>
      </c>
      <c r="CI28" s="27" t="str">
        <f>IFERROR(VLOOKUP(CK28,'Banco de Dados'!$B$3:$H$274,5,FALSE)," ")</f>
        <v xml:space="preserve"> </v>
      </c>
      <c r="CO28" s="27" t="str">
        <f>_xlfn.XLOOKUP(CR28,'Banco de Dados'!$B$3:$B$274,'Banco de Dados'!$C$3:$C$274,"")</f>
        <v/>
      </c>
      <c r="CP28" s="27" t="str">
        <f>IFERROR(VLOOKUP(CR28,'Banco de Dados'!$B$3:$H$274,5,FALSE)," ")</f>
        <v xml:space="preserve"> </v>
      </c>
      <c r="CV28" s="27" t="str">
        <f>_xlfn.XLOOKUP(CY28,'Banco de Dados'!$B$3:$B$274,'Banco de Dados'!$C$3:$C$274,"")</f>
        <v/>
      </c>
      <c r="CW28" s="27" t="str">
        <f>IFERROR(VLOOKUP(CY28,'Banco de Dados'!$B$3:$H$274,5,FALSE)," ")</f>
        <v xml:space="preserve"> </v>
      </c>
      <c r="DC28" s="27" t="str">
        <f>_xlfn.XLOOKUP(DF28,'Banco de Dados'!$B$3:$B$274,'Banco de Dados'!$C$3:$C$274,"")</f>
        <v/>
      </c>
      <c r="DD28" s="27" t="str">
        <f>IFERROR(VLOOKUP(DF28,'Banco de Dados'!$B$3:$H$274,5,FALSE)," ")</f>
        <v xml:space="preserve"> </v>
      </c>
      <c r="DJ28" s="27" t="str">
        <f>_xlfn.XLOOKUP(DM28,'Banco de Dados'!$B$3:$B$274,'Banco de Dados'!$C$3:$C$274,"")</f>
        <v/>
      </c>
      <c r="DK28" s="27" t="str">
        <f>IFERROR(VLOOKUP(DM28,'Banco de Dados'!$B$3:$H$274,5,FALSE)," ")</f>
        <v xml:space="preserve"> </v>
      </c>
      <c r="DQ28" s="27" t="str">
        <f>_xlfn.XLOOKUP(DT28,'Banco de Dados'!$B$3:$B$274,'Banco de Dados'!$C$3:$C$274,"")</f>
        <v/>
      </c>
      <c r="DR28" s="27" t="str">
        <f>IFERROR(VLOOKUP(DT28,'Banco de Dados'!$B$3:$H$274,5,FALSE)," ")</f>
        <v xml:space="preserve"> </v>
      </c>
      <c r="DX28" s="27" t="str">
        <f>_xlfn.XLOOKUP(EA28,'Banco de Dados'!$B$3:$B$274,'Banco de Dados'!$C$3:$C$274,"")</f>
        <v/>
      </c>
      <c r="DY28" s="27" t="str">
        <f>IFERROR(VLOOKUP(EA28,'Banco de Dados'!$B$3:$H$274,5,FALSE)," ")</f>
        <v xml:space="preserve"> </v>
      </c>
      <c r="EE28" s="27" t="str">
        <f>_xlfn.XLOOKUP(EH28,'Banco de Dados'!$B$3:$B$274,'Banco de Dados'!$C$3:$C$274,"")</f>
        <v/>
      </c>
      <c r="EF28" s="27" t="str">
        <f>IFERROR(VLOOKUP(EH28,'Banco de Dados'!$B$3:$H$274,5,FALSE)," ")</f>
        <v xml:space="preserve"> </v>
      </c>
      <c r="EL28" s="27" t="str">
        <f>_xlfn.XLOOKUP(EO28,'Banco de Dados'!$B$3:$B$274,'Banco de Dados'!$C$3:$C$274,"")</f>
        <v/>
      </c>
      <c r="EM28" s="27" t="str">
        <f>IFERROR(VLOOKUP(EO28,'Banco de Dados'!$B$3:$H$274,5,FALSE)," ")</f>
        <v xml:space="preserve"> </v>
      </c>
      <c r="ES28" s="27" t="str">
        <f>_xlfn.XLOOKUP(EV28,'Banco de Dados'!$B$3:$B$274,'Banco de Dados'!$C$3:$C$274,"")</f>
        <v/>
      </c>
      <c r="ET28" s="27" t="str">
        <f>IFERROR(VLOOKUP(EV28,'Banco de Dados'!$B$3:$H$274,5,FALSE)," ")</f>
        <v xml:space="preserve"> </v>
      </c>
      <c r="EZ28" s="27" t="str">
        <f>_xlfn.XLOOKUP(FC28,'Banco de Dados'!$B$3:$B$274,'Banco de Dados'!$C$3:$C$274,"")</f>
        <v/>
      </c>
      <c r="FA28" s="27" t="str">
        <f>IFERROR(VLOOKUP(FC28,'Banco de Dados'!$B$3:$H$274,5,FALSE)," ")</f>
        <v xml:space="preserve"> </v>
      </c>
      <c r="FC28" s="7"/>
      <c r="FD28" s="7"/>
      <c r="FE28" s="7"/>
      <c r="FG28" s="27" t="str">
        <f>_xlfn.XLOOKUP(FJ28,'Banco de Dados'!$B$3:$B$274,'Banco de Dados'!$C$3:$C$274,"")</f>
        <v/>
      </c>
      <c r="FH28" s="27" t="str">
        <f>IFERROR(VLOOKUP(FJ28,'Banco de Dados'!$B$3:$H$274,5,FALSE)," ")</f>
        <v xml:space="preserve"> </v>
      </c>
      <c r="FI28" s="7"/>
      <c r="FJ28" s="7"/>
      <c r="FK28" s="7"/>
      <c r="FL28" s="7"/>
      <c r="FN28" s="27" t="str">
        <f>_xlfn.XLOOKUP(FQ28,'Banco de Dados'!$B$3:$B$274,'Banco de Dados'!$C$3:$C$274,"")</f>
        <v/>
      </c>
      <c r="FO28" s="27" t="str">
        <f>IFERROR(VLOOKUP(FQ28,'Banco de Dados'!$B$3:$H$274,5,FALSE)," ")</f>
        <v xml:space="preserve"> </v>
      </c>
      <c r="FP28" s="7"/>
      <c r="FQ28" s="7"/>
      <c r="FR28" s="7"/>
      <c r="FS28" s="7"/>
      <c r="FU28" s="27" t="str">
        <f>_xlfn.XLOOKUP(FX28,'Banco de Dados'!$B$3:$B$274,'Banco de Dados'!$C$3:$C$274,"")</f>
        <v/>
      </c>
      <c r="FV28" s="27" t="str">
        <f>IFERROR(VLOOKUP(FX28,'Banco de Dados'!$B$3:$H$274,5,FALSE)," ")</f>
        <v xml:space="preserve"> </v>
      </c>
      <c r="FW28" s="7"/>
      <c r="FX28" s="7"/>
      <c r="FY28" s="7"/>
      <c r="FZ28" s="7"/>
    </row>
    <row r="29" spans="2:182" x14ac:dyDescent="0.25">
      <c r="B29" s="27" t="str">
        <f>_xlfn.XLOOKUP(E29,'Banco de Dados'!$B$3:$B$274,'Banco de Dados'!$C$3:$C$274,"")</f>
        <v/>
      </c>
      <c r="C29" s="27" t="str">
        <f>IFERROR(VLOOKUP(E29,'Banco de Dados'!$B$3:$H$274,5,FALSE)," ")</f>
        <v xml:space="preserve"> </v>
      </c>
      <c r="E29" s="15"/>
      <c r="I29" s="27" t="str">
        <f>_xlfn.XLOOKUP(L29,'Banco de Dados'!$B$3:$B$274,'Banco de Dados'!$C$3:$C$274,"")</f>
        <v/>
      </c>
      <c r="J29" s="27" t="str">
        <f>IFERROR(VLOOKUP(L29,'Banco de Dados'!$B$3:$H$274,5,FALSE)," ")</f>
        <v xml:space="preserve"> </v>
      </c>
      <c r="L29" s="15"/>
      <c r="O29" s="15"/>
      <c r="P29" s="27" t="str">
        <f>_xlfn.XLOOKUP(S29,'Banco de Dados'!$B$3:$B$274,'Banco de Dados'!$C$3:$C$274,"")</f>
        <v/>
      </c>
      <c r="Q29" s="27" t="str">
        <f>IFERROR(VLOOKUP(S29,'Banco de Dados'!$B$3:$H$274,5,FALSE)," ")</f>
        <v xml:space="preserve"> </v>
      </c>
      <c r="S29" s="15"/>
      <c r="W29" s="27" t="str">
        <f>_xlfn.XLOOKUP(Z29,'Banco de Dados'!$B$3:$B$274,'Banco de Dados'!$C$3:$C$274,"")</f>
        <v/>
      </c>
      <c r="X29" s="27" t="str">
        <f>IFERROR(VLOOKUP(Z29,'Banco de Dados'!$B$3:$H$274,5,FALSE)," ")</f>
        <v xml:space="preserve"> </v>
      </c>
      <c r="Z29" s="15"/>
      <c r="AD29" s="27" t="str">
        <f>_xlfn.XLOOKUP(AG29,'Banco de Dados'!$B$3:$B$274,'Banco de Dados'!$C$3:$C$274,"")</f>
        <v/>
      </c>
      <c r="AE29" s="27" t="str">
        <f>IFERROR(VLOOKUP(AG29,'Banco de Dados'!$B$3:$H$274,5,FALSE)," ")</f>
        <v xml:space="preserve"> </v>
      </c>
      <c r="AK29" s="27" t="str">
        <f>_xlfn.XLOOKUP(AN29,'Banco de Dados'!$B$3:$B$274,'Banco de Dados'!$C$3:$C$274,"")</f>
        <v/>
      </c>
      <c r="AL29" s="27" t="str">
        <f>IFERROR(VLOOKUP(AN29,'Banco de Dados'!$B$3:$H$274,5,FALSE)," ")</f>
        <v xml:space="preserve"> </v>
      </c>
      <c r="AR29" s="27" t="str">
        <f>_xlfn.XLOOKUP(AU29,'Banco de Dados'!$B$3:$B$274,'Banco de Dados'!$C$3:$C$274,"")</f>
        <v/>
      </c>
      <c r="AS29" s="27" t="str">
        <f>IFERROR(VLOOKUP(AU29,'Banco de Dados'!$B$3:$H$274,5,FALSE)," ")</f>
        <v xml:space="preserve"> </v>
      </c>
      <c r="AU29" s="15"/>
      <c r="AY29" s="27" t="str">
        <f>_xlfn.XLOOKUP(BB29,'Banco de Dados'!$B$3:$B$274,'Banco de Dados'!$C$3:$C$274,"")</f>
        <v/>
      </c>
      <c r="AZ29" s="27" t="str">
        <f>IFERROR(VLOOKUP(BB29,'Banco de Dados'!$B$3:$H$274,5,FALSE)," ")</f>
        <v xml:space="preserve"> </v>
      </c>
      <c r="BF29" s="27" t="str">
        <f>_xlfn.XLOOKUP(BI29,'Banco de Dados'!$B$3:$B$274,'Banco de Dados'!$C$3:$C$274,"")</f>
        <v/>
      </c>
      <c r="BG29" s="27" t="str">
        <f>IFERROR(VLOOKUP(BI29,'Banco de Dados'!$B$3:$H$274,5,FALSE)," ")</f>
        <v xml:space="preserve"> </v>
      </c>
      <c r="BM29" s="27" t="str">
        <f>_xlfn.XLOOKUP(BP29,'Banco de Dados'!$B$3:$B$274,'Banco de Dados'!$C$3:$C$274,"")</f>
        <v/>
      </c>
      <c r="BN29" s="27" t="str">
        <f>IFERROR(VLOOKUP(BP29,'Banco de Dados'!$B$3:$H$274,5,FALSE)," ")</f>
        <v xml:space="preserve"> </v>
      </c>
      <c r="BT29" s="27" t="str">
        <f>_xlfn.XLOOKUP(BW29,'Banco de Dados'!$B$3:$B$274,'Banco de Dados'!$C$3:$C$274,"")</f>
        <v/>
      </c>
      <c r="BU29" s="27" t="str">
        <f>IFERROR(VLOOKUP(BW29,'Banco de Dados'!$B$3:$H$274,5,FALSE)," ")</f>
        <v xml:space="preserve"> </v>
      </c>
      <c r="CA29" s="27" t="str">
        <f>_xlfn.XLOOKUP(CD29,'Banco de Dados'!$B$3:$B$274,'Banco de Dados'!$C$3:$C$274,"")</f>
        <v/>
      </c>
      <c r="CB29" s="27" t="str">
        <f>IFERROR(VLOOKUP(CD29,'Banco de Dados'!$B$3:$H$274,5,FALSE)," ")</f>
        <v xml:space="preserve"> </v>
      </c>
      <c r="CH29" s="27" t="str">
        <f>_xlfn.XLOOKUP(CK29,'Banco de Dados'!$B$3:$B$274,'Banco de Dados'!$C$3:$C$274,"")</f>
        <v/>
      </c>
      <c r="CI29" s="27" t="str">
        <f>IFERROR(VLOOKUP(CK29,'Banco de Dados'!$B$3:$H$274,5,FALSE)," ")</f>
        <v xml:space="preserve"> </v>
      </c>
      <c r="CO29" s="27" t="str">
        <f>_xlfn.XLOOKUP(CR29,'Banco de Dados'!$B$3:$B$274,'Banco de Dados'!$C$3:$C$274,"")</f>
        <v/>
      </c>
      <c r="CP29" s="27" t="str">
        <f>IFERROR(VLOOKUP(CR29,'Banco de Dados'!$B$3:$H$274,5,FALSE)," ")</f>
        <v xml:space="preserve"> </v>
      </c>
      <c r="CV29" s="27" t="str">
        <f>_xlfn.XLOOKUP(CY29,'Banco de Dados'!$B$3:$B$274,'Banco de Dados'!$C$3:$C$274,"")</f>
        <v/>
      </c>
      <c r="CW29" s="27" t="str">
        <f>IFERROR(VLOOKUP(CY29,'Banco de Dados'!$B$3:$H$274,5,FALSE)," ")</f>
        <v xml:space="preserve"> </v>
      </c>
      <c r="DC29" s="27" t="str">
        <f>_xlfn.XLOOKUP(DF29,'Banco de Dados'!$B$3:$B$274,'Banco de Dados'!$C$3:$C$274,"")</f>
        <v/>
      </c>
      <c r="DD29" s="27" t="str">
        <f>IFERROR(VLOOKUP(DF29,'Banco de Dados'!$B$3:$H$274,5,FALSE)," ")</f>
        <v xml:space="preserve"> </v>
      </c>
      <c r="DJ29" s="27" t="str">
        <f>_xlfn.XLOOKUP(DM29,'Banco de Dados'!$B$3:$B$274,'Banco de Dados'!$C$3:$C$274,"")</f>
        <v/>
      </c>
      <c r="DK29" s="27" t="str">
        <f>IFERROR(VLOOKUP(DM29,'Banco de Dados'!$B$3:$H$274,5,FALSE)," ")</f>
        <v xml:space="preserve"> </v>
      </c>
      <c r="DQ29" s="27" t="str">
        <f>_xlfn.XLOOKUP(DT29,'Banco de Dados'!$B$3:$B$274,'Banco de Dados'!$C$3:$C$274,"")</f>
        <v/>
      </c>
      <c r="DR29" s="27" t="str">
        <f>IFERROR(VLOOKUP(DT29,'Banco de Dados'!$B$3:$H$274,5,FALSE)," ")</f>
        <v xml:space="preserve"> </v>
      </c>
      <c r="DX29" s="27" t="str">
        <f>_xlfn.XLOOKUP(EA29,'Banco de Dados'!$B$3:$B$274,'Banco de Dados'!$C$3:$C$274,"")</f>
        <v/>
      </c>
      <c r="DY29" s="27" t="str">
        <f>IFERROR(VLOOKUP(EA29,'Banco de Dados'!$B$3:$H$274,5,FALSE)," ")</f>
        <v xml:space="preserve"> </v>
      </c>
      <c r="EE29" s="27" t="str">
        <f>_xlfn.XLOOKUP(EH29,'Banco de Dados'!$B$3:$B$274,'Banco de Dados'!$C$3:$C$274,"")</f>
        <v/>
      </c>
      <c r="EF29" s="27" t="str">
        <f>IFERROR(VLOOKUP(EH29,'Banco de Dados'!$B$3:$H$274,5,FALSE)," ")</f>
        <v xml:space="preserve"> </v>
      </c>
      <c r="EL29" s="27" t="str">
        <f>_xlfn.XLOOKUP(EO29,'Banco de Dados'!$B$3:$B$274,'Banco de Dados'!$C$3:$C$274,"")</f>
        <v/>
      </c>
      <c r="EM29" s="27" t="str">
        <f>IFERROR(VLOOKUP(EO29,'Banco de Dados'!$B$3:$H$274,5,FALSE)," ")</f>
        <v xml:space="preserve"> </v>
      </c>
      <c r="ES29" s="27" t="str">
        <f>_xlfn.XLOOKUP(EV29,'Banco de Dados'!$B$3:$B$274,'Banco de Dados'!$C$3:$C$274,"")</f>
        <v/>
      </c>
      <c r="ET29" s="27" t="str">
        <f>IFERROR(VLOOKUP(EV29,'Banco de Dados'!$B$3:$H$274,5,FALSE)," ")</f>
        <v xml:space="preserve"> </v>
      </c>
      <c r="EZ29" s="27" t="str">
        <f>_xlfn.XLOOKUP(FC29,'Banco de Dados'!$B$3:$B$274,'Banco de Dados'!$C$3:$C$274,"")</f>
        <v/>
      </c>
      <c r="FA29" s="27" t="str">
        <f>IFERROR(VLOOKUP(FC29,'Banco de Dados'!$B$3:$H$274,5,FALSE)," ")</f>
        <v xml:space="preserve"> </v>
      </c>
      <c r="FC29" s="7"/>
      <c r="FD29" s="7"/>
      <c r="FE29" s="7"/>
      <c r="FG29" s="27" t="str">
        <f>_xlfn.XLOOKUP(FJ29,'Banco de Dados'!$B$3:$B$274,'Banco de Dados'!$C$3:$C$274,"")</f>
        <v/>
      </c>
      <c r="FH29" s="27" t="str">
        <f>IFERROR(VLOOKUP(FJ29,'Banco de Dados'!$B$3:$H$274,5,FALSE)," ")</f>
        <v xml:space="preserve"> </v>
      </c>
      <c r="FI29" s="7"/>
      <c r="FJ29" s="7"/>
      <c r="FK29" s="7"/>
      <c r="FL29" s="7"/>
      <c r="FN29" s="27" t="str">
        <f>_xlfn.XLOOKUP(FQ29,'Banco de Dados'!$B$3:$B$274,'Banco de Dados'!$C$3:$C$274,"")</f>
        <v/>
      </c>
      <c r="FO29" s="27" t="str">
        <f>IFERROR(VLOOKUP(FQ29,'Banco de Dados'!$B$3:$H$274,5,FALSE)," ")</f>
        <v xml:space="preserve"> </v>
      </c>
      <c r="FP29" s="7"/>
      <c r="FQ29" s="7"/>
      <c r="FR29" s="7"/>
      <c r="FS29" s="7"/>
      <c r="FU29" s="27" t="str">
        <f>_xlfn.XLOOKUP(FX29,'Banco de Dados'!$B$3:$B$274,'Banco de Dados'!$C$3:$C$274,"")</f>
        <v/>
      </c>
      <c r="FV29" s="27" t="str">
        <f>IFERROR(VLOOKUP(FX29,'Banco de Dados'!$B$3:$H$274,5,FALSE)," ")</f>
        <v xml:space="preserve"> </v>
      </c>
      <c r="FW29" s="7"/>
      <c r="FX29" s="7"/>
      <c r="FY29" s="7"/>
      <c r="FZ29" s="7"/>
    </row>
    <row r="30" spans="2:182" x14ac:dyDescent="0.25">
      <c r="B30" s="27" t="str">
        <f>_xlfn.XLOOKUP(E30,'Banco de Dados'!$B$3:$B$274,'Banco de Dados'!$C$3:$C$274,"")</f>
        <v/>
      </c>
      <c r="C30" s="27" t="str">
        <f>IFERROR(VLOOKUP(E30,'Banco de Dados'!$B$3:$H$274,5,FALSE)," ")</f>
        <v xml:space="preserve"> </v>
      </c>
      <c r="E30" s="15"/>
      <c r="I30" s="27" t="str">
        <f>_xlfn.XLOOKUP(L30,'Banco de Dados'!$B$3:$B$274,'Banco de Dados'!$C$3:$C$274,"")</f>
        <v/>
      </c>
      <c r="J30" s="27" t="str">
        <f>IFERROR(VLOOKUP(L30,'Banco de Dados'!$B$3:$H$274,5,FALSE)," ")</f>
        <v xml:space="preserve"> </v>
      </c>
      <c r="O30" s="15"/>
      <c r="P30" s="27" t="str">
        <f>_xlfn.XLOOKUP(S30,'Banco de Dados'!$B$3:$B$274,'Banco de Dados'!$C$3:$C$274,"")</f>
        <v/>
      </c>
      <c r="Q30" s="27" t="str">
        <f>IFERROR(VLOOKUP(S30,'Banco de Dados'!$B$3:$H$274,5,FALSE)," ")</f>
        <v xml:space="preserve"> </v>
      </c>
      <c r="W30" s="27" t="str">
        <f>_xlfn.XLOOKUP(Z30,'Banco de Dados'!$B$3:$B$274,'Banco de Dados'!$C$3:$C$274,"")</f>
        <v/>
      </c>
      <c r="X30" s="27" t="str">
        <f>IFERROR(VLOOKUP(Z30,'Banco de Dados'!$B$3:$H$274,5,FALSE)," ")</f>
        <v xml:space="preserve"> </v>
      </c>
      <c r="AD30" s="27" t="str">
        <f>_xlfn.XLOOKUP(AG30,'Banco de Dados'!$B$3:$B$274,'Banco de Dados'!$C$3:$C$274,"")</f>
        <v/>
      </c>
      <c r="AE30" s="27" t="str">
        <f>IFERROR(VLOOKUP(AG30,'Banco de Dados'!$B$3:$H$274,5,FALSE)," ")</f>
        <v xml:space="preserve"> </v>
      </c>
      <c r="AK30" s="27" t="str">
        <f>_xlfn.XLOOKUP(AN30,'Banco de Dados'!$B$3:$B$274,'Banco de Dados'!$C$3:$C$274,"")</f>
        <v/>
      </c>
      <c r="AL30" s="27" t="str">
        <f>IFERROR(VLOOKUP(AN30,'Banco de Dados'!$B$3:$H$274,5,FALSE)," ")</f>
        <v xml:space="preserve"> </v>
      </c>
      <c r="AR30" s="27" t="str">
        <f>_xlfn.XLOOKUP(AU30,'Banco de Dados'!$B$3:$B$274,'Banco de Dados'!$C$3:$C$274,"")</f>
        <v/>
      </c>
      <c r="AS30" s="27" t="str">
        <f>IFERROR(VLOOKUP(AU30,'Banco de Dados'!$B$3:$H$274,5,FALSE)," ")</f>
        <v xml:space="preserve"> </v>
      </c>
      <c r="AY30" s="27" t="str">
        <f>_xlfn.XLOOKUP(BB30,'Banco de Dados'!$B$3:$B$274,'Banco de Dados'!$C$3:$C$274,"")</f>
        <v/>
      </c>
      <c r="AZ30" s="27" t="str">
        <f>IFERROR(VLOOKUP(BB30,'Banco de Dados'!$B$3:$H$274,5,FALSE)," ")</f>
        <v xml:space="preserve"> </v>
      </c>
      <c r="BF30" s="27" t="str">
        <f>_xlfn.XLOOKUP(BI30,'Banco de Dados'!$B$3:$B$274,'Banco de Dados'!$C$3:$C$274,"")</f>
        <v/>
      </c>
      <c r="BG30" s="27" t="str">
        <f>IFERROR(VLOOKUP(BI30,'Banco de Dados'!$B$3:$H$274,5,FALSE)," ")</f>
        <v xml:space="preserve"> </v>
      </c>
      <c r="BM30" s="27" t="str">
        <f>_xlfn.XLOOKUP(BP30,'Banco de Dados'!$B$3:$B$274,'Banco de Dados'!$C$3:$C$274,"")</f>
        <v/>
      </c>
      <c r="BN30" s="27" t="str">
        <f>IFERROR(VLOOKUP(BP30,'Banco de Dados'!$B$3:$H$274,5,FALSE)," ")</f>
        <v xml:space="preserve"> </v>
      </c>
      <c r="BT30" s="27" t="str">
        <f>_xlfn.XLOOKUP(BW30,'Banco de Dados'!$B$3:$B$274,'Banco de Dados'!$C$3:$C$274,"")</f>
        <v/>
      </c>
      <c r="BU30" s="27" t="str">
        <f>IFERROR(VLOOKUP(BW30,'Banco de Dados'!$B$3:$H$274,5,FALSE)," ")</f>
        <v xml:space="preserve"> </v>
      </c>
      <c r="CA30" s="27" t="str">
        <f>_xlfn.XLOOKUP(CD30,'Banco de Dados'!$B$3:$B$274,'Banco de Dados'!$C$3:$C$274,"")</f>
        <v/>
      </c>
      <c r="CB30" s="27" t="str">
        <f>IFERROR(VLOOKUP(CD30,'Banco de Dados'!$B$3:$H$274,5,FALSE)," ")</f>
        <v xml:space="preserve"> </v>
      </c>
      <c r="CH30" s="27" t="str">
        <f>_xlfn.XLOOKUP(CK30,'Banco de Dados'!$B$3:$B$274,'Banco de Dados'!$C$3:$C$274,"")</f>
        <v/>
      </c>
      <c r="CI30" s="27" t="str">
        <f>IFERROR(VLOOKUP(CK30,'Banco de Dados'!$B$3:$H$274,5,FALSE)," ")</f>
        <v xml:space="preserve"> </v>
      </c>
      <c r="CO30" s="27" t="str">
        <f>_xlfn.XLOOKUP(CR30,'Banco de Dados'!$B$3:$B$274,'Banco de Dados'!$C$3:$C$274,"")</f>
        <v/>
      </c>
      <c r="CP30" s="27" t="str">
        <f>IFERROR(VLOOKUP(CR30,'Banco de Dados'!$B$3:$H$274,5,FALSE)," ")</f>
        <v xml:space="preserve"> </v>
      </c>
      <c r="CV30" s="27" t="str">
        <f>_xlfn.XLOOKUP(CY30,'Banco de Dados'!$B$3:$B$274,'Banco de Dados'!$C$3:$C$274,"")</f>
        <v/>
      </c>
      <c r="CW30" s="27" t="str">
        <f>IFERROR(VLOOKUP(CY30,'Banco de Dados'!$B$3:$H$274,5,FALSE)," ")</f>
        <v xml:space="preserve"> </v>
      </c>
      <c r="DC30" s="27" t="str">
        <f>_xlfn.XLOOKUP(DF30,'Banco de Dados'!$B$3:$B$274,'Banco de Dados'!$C$3:$C$274,"")</f>
        <v/>
      </c>
      <c r="DD30" s="27" t="str">
        <f>IFERROR(VLOOKUP(DF30,'Banco de Dados'!$B$3:$H$274,5,FALSE)," ")</f>
        <v xml:space="preserve"> </v>
      </c>
      <c r="DJ30" s="27" t="str">
        <f>_xlfn.XLOOKUP(DM30,'Banco de Dados'!$B$3:$B$274,'Banco de Dados'!$C$3:$C$274,"")</f>
        <v/>
      </c>
      <c r="DK30" s="27" t="str">
        <f>IFERROR(VLOOKUP(DM30,'Banco de Dados'!$B$3:$H$274,5,FALSE)," ")</f>
        <v xml:space="preserve"> </v>
      </c>
      <c r="DQ30" s="27" t="str">
        <f>_xlfn.XLOOKUP(DT30,'Banco de Dados'!$B$3:$B$274,'Banco de Dados'!$C$3:$C$274,"")</f>
        <v/>
      </c>
      <c r="DR30" s="27" t="str">
        <f>IFERROR(VLOOKUP(DT30,'Banco de Dados'!$B$3:$H$274,5,FALSE)," ")</f>
        <v xml:space="preserve"> </v>
      </c>
      <c r="DX30" s="27" t="str">
        <f>_xlfn.XLOOKUP(EA30,'Banco de Dados'!$B$3:$B$274,'Banco de Dados'!$C$3:$C$274,"")</f>
        <v/>
      </c>
      <c r="DY30" s="27" t="str">
        <f>IFERROR(VLOOKUP(EA30,'Banco de Dados'!$B$3:$H$274,5,FALSE)," ")</f>
        <v xml:space="preserve"> </v>
      </c>
      <c r="EE30" s="27" t="str">
        <f>_xlfn.XLOOKUP(EH30,'Banco de Dados'!$B$3:$B$274,'Banco de Dados'!$C$3:$C$274,"")</f>
        <v/>
      </c>
      <c r="EF30" s="27" t="str">
        <f>IFERROR(VLOOKUP(EH30,'Banco de Dados'!$B$3:$H$274,5,FALSE)," ")</f>
        <v xml:space="preserve"> </v>
      </c>
      <c r="EL30" s="27" t="str">
        <f>_xlfn.XLOOKUP(EO30,'Banco de Dados'!$B$3:$B$274,'Banco de Dados'!$C$3:$C$274,"")</f>
        <v/>
      </c>
      <c r="EM30" s="27" t="str">
        <f>IFERROR(VLOOKUP(EO30,'Banco de Dados'!$B$3:$H$274,5,FALSE)," ")</f>
        <v xml:space="preserve"> </v>
      </c>
      <c r="ES30" s="27" t="str">
        <f>_xlfn.XLOOKUP(EV30,'Banco de Dados'!$B$3:$B$274,'Banco de Dados'!$C$3:$C$274,"")</f>
        <v/>
      </c>
      <c r="ET30" s="27" t="str">
        <f>IFERROR(VLOOKUP(EV30,'Banco de Dados'!$B$3:$H$274,5,FALSE)," ")</f>
        <v xml:space="preserve"> </v>
      </c>
      <c r="EZ30" s="27" t="str">
        <f>_xlfn.XLOOKUP(FC30,'Banco de Dados'!$B$3:$B$274,'Banco de Dados'!$C$3:$C$274,"")</f>
        <v/>
      </c>
      <c r="FA30" s="27" t="str">
        <f>IFERROR(VLOOKUP(FC30,'Banco de Dados'!$B$3:$H$274,5,FALSE)," ")</f>
        <v xml:space="preserve"> </v>
      </c>
      <c r="FC30" s="7"/>
      <c r="FD30" s="7"/>
      <c r="FE30" s="7"/>
      <c r="FG30" s="27" t="str">
        <f>_xlfn.XLOOKUP(FJ30,'Banco de Dados'!$B$3:$B$274,'Banco de Dados'!$C$3:$C$274,"")</f>
        <v/>
      </c>
      <c r="FH30" s="27" t="str">
        <f>IFERROR(VLOOKUP(FJ30,'Banco de Dados'!$B$3:$H$274,5,FALSE)," ")</f>
        <v xml:space="preserve"> </v>
      </c>
      <c r="FI30" s="7"/>
      <c r="FJ30" s="7"/>
      <c r="FK30" s="7"/>
      <c r="FL30" s="7"/>
      <c r="FN30" s="27" t="str">
        <f>_xlfn.XLOOKUP(FQ30,'Banco de Dados'!$B$3:$B$274,'Banco de Dados'!$C$3:$C$274,"")</f>
        <v/>
      </c>
      <c r="FO30" s="27" t="str">
        <f>IFERROR(VLOOKUP(FQ30,'Banco de Dados'!$B$3:$H$274,5,FALSE)," ")</f>
        <v xml:space="preserve"> </v>
      </c>
      <c r="FP30" s="7"/>
      <c r="FQ30" s="7"/>
      <c r="FR30" s="7"/>
      <c r="FS30" s="7"/>
      <c r="FU30" s="27" t="str">
        <f>_xlfn.XLOOKUP(FX30,'Banco de Dados'!$B$3:$B$274,'Banco de Dados'!$C$3:$C$274,"")</f>
        <v/>
      </c>
      <c r="FV30" s="27" t="str">
        <f>IFERROR(VLOOKUP(FX30,'Banco de Dados'!$B$3:$H$274,5,FALSE)," ")</f>
        <v xml:space="preserve"> </v>
      </c>
      <c r="FW30" s="7"/>
      <c r="FX30" s="7"/>
      <c r="FY30" s="7"/>
      <c r="FZ30" s="7"/>
    </row>
    <row r="31" spans="2:182" x14ac:dyDescent="0.25">
      <c r="B31" s="27" t="str">
        <f>_xlfn.XLOOKUP(E31,'Banco de Dados'!$B$3:$B$274,'Banco de Dados'!$C$3:$C$274,"")</f>
        <v/>
      </c>
      <c r="C31" s="27" t="str">
        <f>IFERROR(VLOOKUP(E31,'Banco de Dados'!$B$3:$H$274,5,FALSE)," ")</f>
        <v xml:space="preserve"> </v>
      </c>
      <c r="E31" s="15"/>
      <c r="I31" s="27" t="str">
        <f>_xlfn.XLOOKUP(L31,'Banco de Dados'!$B$3:$B$274,'Banco de Dados'!$C$3:$C$274,"")</f>
        <v/>
      </c>
      <c r="J31" s="27" t="str">
        <f>IFERROR(VLOOKUP(L31,'Banco de Dados'!$B$3:$H$274,5,FALSE)," ")</f>
        <v xml:space="preserve"> </v>
      </c>
      <c r="O31" s="15"/>
      <c r="P31" s="27" t="str">
        <f>_xlfn.XLOOKUP(S31,'Banco de Dados'!$B$3:$B$274,'Banco de Dados'!$C$3:$C$274,"")</f>
        <v/>
      </c>
      <c r="Q31" s="27" t="str">
        <f>IFERROR(VLOOKUP(S31,'Banco de Dados'!$B$3:$H$274,5,FALSE)," ")</f>
        <v xml:space="preserve"> </v>
      </c>
      <c r="W31" s="27" t="str">
        <f>_xlfn.XLOOKUP(Z31,'Banco de Dados'!$B$3:$B$274,'Banco de Dados'!$C$3:$C$274,"")</f>
        <v/>
      </c>
      <c r="X31" s="27" t="str">
        <f>IFERROR(VLOOKUP(Z31,'Banco de Dados'!$B$3:$H$274,5,FALSE)," ")</f>
        <v xml:space="preserve"> </v>
      </c>
      <c r="AD31" s="27" t="str">
        <f>_xlfn.XLOOKUP(AG31,'Banco de Dados'!$B$3:$B$274,'Banco de Dados'!$C$3:$C$274,"")</f>
        <v/>
      </c>
      <c r="AE31" s="27" t="str">
        <f>IFERROR(VLOOKUP(AG31,'Banco de Dados'!$B$3:$H$274,5,FALSE)," ")</f>
        <v xml:space="preserve"> </v>
      </c>
      <c r="AK31" s="27" t="str">
        <f>_xlfn.XLOOKUP(AN31,'Banco de Dados'!$B$3:$B$274,'Banco de Dados'!$C$3:$C$274,"")</f>
        <v/>
      </c>
      <c r="AL31" s="27" t="str">
        <f>IFERROR(VLOOKUP(AN31,'Banco de Dados'!$B$3:$H$274,5,FALSE)," ")</f>
        <v xml:space="preserve"> </v>
      </c>
      <c r="AR31" s="27" t="str">
        <f>_xlfn.XLOOKUP(AU31,'Banco de Dados'!$B$3:$B$274,'Banco de Dados'!$C$3:$C$274,"")</f>
        <v/>
      </c>
      <c r="AS31" s="27" t="str">
        <f>IFERROR(VLOOKUP(AU31,'Banco de Dados'!$B$3:$H$274,5,FALSE)," ")</f>
        <v xml:space="preserve"> </v>
      </c>
      <c r="AY31" s="27" t="str">
        <f>_xlfn.XLOOKUP(BB31,'Banco de Dados'!$B$3:$B$274,'Banco de Dados'!$C$3:$C$274,"")</f>
        <v/>
      </c>
      <c r="AZ31" s="27" t="str">
        <f>IFERROR(VLOOKUP(BB31,'Banco de Dados'!$B$3:$H$274,5,FALSE)," ")</f>
        <v xml:space="preserve"> </v>
      </c>
      <c r="BF31" s="27" t="str">
        <f>_xlfn.XLOOKUP(BI31,'Banco de Dados'!$B$3:$B$274,'Banco de Dados'!$C$3:$C$274,"")</f>
        <v/>
      </c>
      <c r="BG31" s="27" t="str">
        <f>IFERROR(VLOOKUP(BI31,'Banco de Dados'!$B$3:$H$274,5,FALSE)," ")</f>
        <v xml:space="preserve"> </v>
      </c>
      <c r="BM31" s="27" t="str">
        <f>_xlfn.XLOOKUP(BP31,'Banco de Dados'!$B$3:$B$274,'Banco de Dados'!$C$3:$C$274,"")</f>
        <v/>
      </c>
      <c r="BN31" s="27" t="str">
        <f>IFERROR(VLOOKUP(BP31,'Banco de Dados'!$B$3:$H$274,5,FALSE)," ")</f>
        <v xml:space="preserve"> </v>
      </c>
      <c r="BT31" s="27" t="str">
        <f>_xlfn.XLOOKUP(BW31,'Banco de Dados'!$B$3:$B$274,'Banco de Dados'!$C$3:$C$274,"")</f>
        <v/>
      </c>
      <c r="BU31" s="27" t="str">
        <f>IFERROR(VLOOKUP(BW31,'Banco de Dados'!$B$3:$H$274,5,FALSE)," ")</f>
        <v xml:space="preserve"> </v>
      </c>
      <c r="CA31" s="27" t="str">
        <f>_xlfn.XLOOKUP(CD31,'Banco de Dados'!$B$3:$B$274,'Banco de Dados'!$C$3:$C$274,"")</f>
        <v/>
      </c>
      <c r="CB31" s="27" t="str">
        <f>IFERROR(VLOOKUP(CD31,'Banco de Dados'!$B$3:$H$274,5,FALSE)," ")</f>
        <v xml:space="preserve"> </v>
      </c>
      <c r="CH31" s="27" t="str">
        <f>_xlfn.XLOOKUP(CK31,'Banco de Dados'!$B$3:$B$274,'Banco de Dados'!$C$3:$C$274,"")</f>
        <v/>
      </c>
      <c r="CI31" s="27" t="str">
        <f>IFERROR(VLOOKUP(CK31,'Banco de Dados'!$B$3:$H$274,5,FALSE)," ")</f>
        <v xml:space="preserve"> </v>
      </c>
      <c r="CO31" s="27" t="str">
        <f>_xlfn.XLOOKUP(CR31,'Banco de Dados'!$B$3:$B$274,'Banco de Dados'!$C$3:$C$274,"")</f>
        <v/>
      </c>
      <c r="CP31" s="27" t="str">
        <f>IFERROR(VLOOKUP(CR31,'Banco de Dados'!$B$3:$H$274,5,FALSE)," ")</f>
        <v xml:space="preserve"> </v>
      </c>
      <c r="CV31" s="27" t="str">
        <f>_xlfn.XLOOKUP(CY31,'Banco de Dados'!$B$3:$B$274,'Banco de Dados'!$C$3:$C$274,"")</f>
        <v/>
      </c>
      <c r="CW31" s="27" t="str">
        <f>IFERROR(VLOOKUP(CY31,'Banco de Dados'!$B$3:$H$274,5,FALSE)," ")</f>
        <v xml:space="preserve"> </v>
      </c>
      <c r="DC31" s="27" t="str">
        <f>_xlfn.XLOOKUP(DF31,'Banco de Dados'!$B$3:$B$274,'Banco de Dados'!$C$3:$C$274,"")</f>
        <v/>
      </c>
      <c r="DD31" s="27" t="str">
        <f>IFERROR(VLOOKUP(DF31,'Banco de Dados'!$B$3:$H$274,5,FALSE)," ")</f>
        <v xml:space="preserve"> </v>
      </c>
      <c r="DJ31" s="27" t="str">
        <f>_xlfn.XLOOKUP(DM31,'Banco de Dados'!$B$3:$B$274,'Banco de Dados'!$C$3:$C$274,"")</f>
        <v/>
      </c>
      <c r="DK31" s="27" t="str">
        <f>IFERROR(VLOOKUP(DM31,'Banco de Dados'!$B$3:$H$274,5,FALSE)," ")</f>
        <v xml:space="preserve"> </v>
      </c>
      <c r="DQ31" s="27" t="str">
        <f>_xlfn.XLOOKUP(DT31,'Banco de Dados'!$B$3:$B$274,'Banco de Dados'!$C$3:$C$274,"")</f>
        <v/>
      </c>
      <c r="DR31" s="27" t="str">
        <f>IFERROR(VLOOKUP(DT31,'Banco de Dados'!$B$3:$H$274,5,FALSE)," ")</f>
        <v xml:space="preserve"> </v>
      </c>
      <c r="DX31" s="27" t="str">
        <f>_xlfn.XLOOKUP(EA31,'Banco de Dados'!$B$3:$B$274,'Banco de Dados'!$C$3:$C$274,"")</f>
        <v/>
      </c>
      <c r="DY31" s="27" t="str">
        <f>IFERROR(VLOOKUP(EA31,'Banco de Dados'!$B$3:$H$274,5,FALSE)," ")</f>
        <v xml:space="preserve"> </v>
      </c>
      <c r="EE31" s="27" t="str">
        <f>_xlfn.XLOOKUP(EH31,'Banco de Dados'!$B$3:$B$274,'Banco de Dados'!$C$3:$C$274,"")</f>
        <v/>
      </c>
      <c r="EF31" s="27" t="str">
        <f>IFERROR(VLOOKUP(EH31,'Banco de Dados'!$B$3:$H$274,5,FALSE)," ")</f>
        <v xml:space="preserve"> </v>
      </c>
      <c r="EL31" s="27" t="str">
        <f>_xlfn.XLOOKUP(EO31,'Banco de Dados'!$B$3:$B$274,'Banco de Dados'!$C$3:$C$274,"")</f>
        <v/>
      </c>
      <c r="EM31" s="27" t="str">
        <f>IFERROR(VLOOKUP(EO31,'Banco de Dados'!$B$3:$H$274,5,FALSE)," ")</f>
        <v xml:space="preserve"> </v>
      </c>
      <c r="ES31" s="27" t="str">
        <f>_xlfn.XLOOKUP(EV31,'Banco de Dados'!$B$3:$B$274,'Banco de Dados'!$C$3:$C$274,"")</f>
        <v/>
      </c>
      <c r="ET31" s="27" t="str">
        <f>IFERROR(VLOOKUP(EV31,'Banco de Dados'!$B$3:$H$274,5,FALSE)," ")</f>
        <v xml:space="preserve"> </v>
      </c>
      <c r="EZ31" s="27" t="str">
        <f>_xlfn.XLOOKUP(FC31,'Banco de Dados'!$B$3:$B$274,'Banco de Dados'!$C$3:$C$274,"")</f>
        <v/>
      </c>
      <c r="FA31" s="27" t="str">
        <f>IFERROR(VLOOKUP(FC31,'Banco de Dados'!$B$3:$H$274,5,FALSE)," ")</f>
        <v xml:space="preserve"> </v>
      </c>
      <c r="FC31" s="7"/>
      <c r="FD31" s="7"/>
      <c r="FE31" s="7"/>
      <c r="FG31" s="27" t="str">
        <f>_xlfn.XLOOKUP(FJ31,'Banco de Dados'!$B$3:$B$274,'Banco de Dados'!$C$3:$C$274,"")</f>
        <v/>
      </c>
      <c r="FH31" s="27" t="str">
        <f>IFERROR(VLOOKUP(FJ31,'Banco de Dados'!$B$3:$H$274,5,FALSE)," ")</f>
        <v xml:space="preserve"> </v>
      </c>
      <c r="FI31" s="7"/>
      <c r="FJ31" s="7"/>
      <c r="FK31" s="7"/>
      <c r="FL31" s="7"/>
      <c r="FN31" s="27" t="str">
        <f>_xlfn.XLOOKUP(FQ31,'Banco de Dados'!$B$3:$B$274,'Banco de Dados'!$C$3:$C$274,"")</f>
        <v/>
      </c>
      <c r="FO31" s="27" t="str">
        <f>IFERROR(VLOOKUP(FQ31,'Banco de Dados'!$B$3:$H$274,5,FALSE)," ")</f>
        <v xml:space="preserve"> </v>
      </c>
      <c r="FP31" s="7"/>
      <c r="FQ31" s="7"/>
      <c r="FR31" s="7"/>
      <c r="FS31" s="7"/>
      <c r="FU31" s="27" t="str">
        <f>_xlfn.XLOOKUP(FX31,'Banco de Dados'!$B$3:$B$274,'Banco de Dados'!$C$3:$C$274,"")</f>
        <v/>
      </c>
      <c r="FV31" s="27" t="str">
        <f>IFERROR(VLOOKUP(FX31,'Banco de Dados'!$B$3:$H$274,5,FALSE)," ")</f>
        <v xml:space="preserve"> </v>
      </c>
      <c r="FW31" s="7"/>
      <c r="FX31" s="7"/>
      <c r="FY31" s="7"/>
      <c r="FZ31" s="7"/>
    </row>
    <row r="32" spans="2:182" x14ac:dyDescent="0.25">
      <c r="B32" s="27" t="str">
        <f>_xlfn.XLOOKUP(E32,'Banco de Dados'!$B$3:$B$274,'Banco de Dados'!$C$3:$C$274,"")</f>
        <v/>
      </c>
      <c r="C32" s="27" t="str">
        <f>IFERROR(VLOOKUP(E32,'Banco de Dados'!$B$3:$H$274,5,FALSE)," ")</f>
        <v xml:space="preserve"> </v>
      </c>
      <c r="E32" s="15"/>
      <c r="I32" s="27" t="str">
        <f>_xlfn.XLOOKUP(L32,'Banco de Dados'!$B$3:$B$274,'Banco de Dados'!$C$3:$C$274,"")</f>
        <v/>
      </c>
      <c r="J32" s="27" t="str">
        <f>IFERROR(VLOOKUP(L32,'Banco de Dados'!$B$3:$H$274,5,FALSE)," ")</f>
        <v xml:space="preserve"> </v>
      </c>
      <c r="O32" s="15"/>
      <c r="P32" s="27" t="str">
        <f>_xlfn.XLOOKUP(S32,'Banco de Dados'!$B$3:$B$274,'Banco de Dados'!$C$3:$C$274,"")</f>
        <v/>
      </c>
      <c r="Q32" s="27" t="str">
        <f>IFERROR(VLOOKUP(S32,'Banco de Dados'!$B$3:$H$274,5,FALSE)," ")</f>
        <v xml:space="preserve"> </v>
      </c>
      <c r="W32" s="27" t="str">
        <f>_xlfn.XLOOKUP(Z32,'Banco de Dados'!$B$3:$B$274,'Banco de Dados'!$C$3:$C$274,"")</f>
        <v/>
      </c>
      <c r="X32" s="27" t="str">
        <f>IFERROR(VLOOKUP(Z32,'Banco de Dados'!$B$3:$H$274,5,FALSE)," ")</f>
        <v xml:space="preserve"> </v>
      </c>
      <c r="AD32" s="27" t="str">
        <f>_xlfn.XLOOKUP(AG32,'Banco de Dados'!$B$3:$B$274,'Banco de Dados'!$C$3:$C$274,"")</f>
        <v/>
      </c>
      <c r="AE32" s="27" t="str">
        <f>IFERROR(VLOOKUP(AG32,'Banco de Dados'!$B$3:$H$274,5,FALSE)," ")</f>
        <v xml:space="preserve"> </v>
      </c>
      <c r="AK32" s="27" t="str">
        <f>_xlfn.XLOOKUP(AN32,'Banco de Dados'!$B$3:$B$274,'Banco de Dados'!$C$3:$C$274,"")</f>
        <v/>
      </c>
      <c r="AL32" s="27" t="str">
        <f>IFERROR(VLOOKUP(AN32,'Banco de Dados'!$B$3:$H$274,5,FALSE)," ")</f>
        <v xml:space="preserve"> </v>
      </c>
      <c r="AR32" s="27" t="str">
        <f>_xlfn.XLOOKUP(AU32,'Banco de Dados'!$B$3:$B$274,'Banco de Dados'!$C$3:$C$274,"")</f>
        <v/>
      </c>
      <c r="AS32" s="27" t="str">
        <f>IFERROR(VLOOKUP(AU32,'Banco de Dados'!$B$3:$H$274,5,FALSE)," ")</f>
        <v xml:space="preserve"> </v>
      </c>
      <c r="AY32" s="27" t="str">
        <f>_xlfn.XLOOKUP(BB32,'Banco de Dados'!$B$3:$B$274,'Banco de Dados'!$C$3:$C$274,"")</f>
        <v/>
      </c>
      <c r="AZ32" s="27" t="str">
        <f>IFERROR(VLOOKUP(BB32,'Banco de Dados'!$B$3:$H$274,5,FALSE)," ")</f>
        <v xml:space="preserve"> </v>
      </c>
      <c r="BF32" s="27" t="str">
        <f>_xlfn.XLOOKUP(BI32,'Banco de Dados'!$B$3:$B$274,'Banco de Dados'!$C$3:$C$274,"")</f>
        <v/>
      </c>
      <c r="BG32" s="27" t="str">
        <f>IFERROR(VLOOKUP(BI32,'Banco de Dados'!$B$3:$H$274,5,FALSE)," ")</f>
        <v xml:space="preserve"> </v>
      </c>
      <c r="BM32" s="27" t="str">
        <f>_xlfn.XLOOKUP(BP32,'Banco de Dados'!$B$3:$B$274,'Banco de Dados'!$C$3:$C$274,"")</f>
        <v/>
      </c>
      <c r="BN32" s="27" t="str">
        <f>IFERROR(VLOOKUP(BP32,'Banco de Dados'!$B$3:$H$274,5,FALSE)," ")</f>
        <v xml:space="preserve"> </v>
      </c>
      <c r="BT32" s="27" t="str">
        <f>_xlfn.XLOOKUP(BW32,'Banco de Dados'!$B$3:$B$274,'Banco de Dados'!$C$3:$C$274,"")</f>
        <v/>
      </c>
      <c r="BU32" s="27" t="str">
        <f>IFERROR(VLOOKUP(BW32,'Banco de Dados'!$B$3:$H$274,5,FALSE)," ")</f>
        <v xml:space="preserve"> </v>
      </c>
      <c r="CA32" s="27" t="str">
        <f>_xlfn.XLOOKUP(CD32,'Banco de Dados'!$B$3:$B$274,'Banco de Dados'!$C$3:$C$274,"")</f>
        <v/>
      </c>
      <c r="CB32" s="27" t="str">
        <f>IFERROR(VLOOKUP(CD32,'Banco de Dados'!$B$3:$H$274,5,FALSE)," ")</f>
        <v xml:space="preserve"> </v>
      </c>
      <c r="CH32" s="27" t="str">
        <f>_xlfn.XLOOKUP(CK32,'Banco de Dados'!$B$3:$B$274,'Banco de Dados'!$C$3:$C$274,"")</f>
        <v/>
      </c>
      <c r="CI32" s="27" t="str">
        <f>IFERROR(VLOOKUP(CK32,'Banco de Dados'!$B$3:$H$274,5,FALSE)," ")</f>
        <v xml:space="preserve"> </v>
      </c>
      <c r="CO32" s="27" t="str">
        <f>_xlfn.XLOOKUP(CR32,'Banco de Dados'!$B$3:$B$274,'Banco de Dados'!$C$3:$C$274,"")</f>
        <v/>
      </c>
      <c r="CP32" s="27" t="str">
        <f>IFERROR(VLOOKUP(CR32,'Banco de Dados'!$B$3:$H$274,5,FALSE)," ")</f>
        <v xml:space="preserve"> </v>
      </c>
      <c r="CV32" s="27" t="str">
        <f>_xlfn.XLOOKUP(CY32,'Banco de Dados'!$B$3:$B$274,'Banco de Dados'!$C$3:$C$274,"")</f>
        <v/>
      </c>
      <c r="CW32" s="27" t="str">
        <f>IFERROR(VLOOKUP(CY32,'Banco de Dados'!$B$3:$H$274,5,FALSE)," ")</f>
        <v xml:space="preserve"> </v>
      </c>
      <c r="DC32" s="27" t="str">
        <f>_xlfn.XLOOKUP(DF32,'Banco de Dados'!$B$3:$B$274,'Banco de Dados'!$C$3:$C$274,"")</f>
        <v/>
      </c>
      <c r="DD32" s="27" t="str">
        <f>IFERROR(VLOOKUP(DF32,'Banco de Dados'!$B$3:$H$274,5,FALSE)," ")</f>
        <v xml:space="preserve"> </v>
      </c>
      <c r="DJ32" s="27" t="str">
        <f>_xlfn.XLOOKUP(DM32,'Banco de Dados'!$B$3:$B$274,'Banco de Dados'!$C$3:$C$274,"")</f>
        <v/>
      </c>
      <c r="DK32" s="27" t="str">
        <f>IFERROR(VLOOKUP(DM32,'Banco de Dados'!$B$3:$H$274,5,FALSE)," ")</f>
        <v xml:space="preserve"> </v>
      </c>
      <c r="DQ32" s="27" t="str">
        <f>_xlfn.XLOOKUP(DT32,'Banco de Dados'!$B$3:$B$274,'Banco de Dados'!$C$3:$C$274,"")</f>
        <v/>
      </c>
      <c r="DR32" s="27" t="str">
        <f>IFERROR(VLOOKUP(DT32,'Banco de Dados'!$B$3:$H$274,5,FALSE)," ")</f>
        <v xml:space="preserve"> </v>
      </c>
      <c r="DX32" s="27" t="str">
        <f>_xlfn.XLOOKUP(EA32,'Banco de Dados'!$B$3:$B$274,'Banco de Dados'!$C$3:$C$274,"")</f>
        <v/>
      </c>
      <c r="DY32" s="27" t="str">
        <f>IFERROR(VLOOKUP(EA32,'Banco de Dados'!$B$3:$H$274,5,FALSE)," ")</f>
        <v xml:space="preserve"> </v>
      </c>
      <c r="EE32" s="27" t="str">
        <f>_xlfn.XLOOKUP(EH32,'Banco de Dados'!$B$3:$B$274,'Banco de Dados'!$C$3:$C$274,"")</f>
        <v/>
      </c>
      <c r="EF32" s="27" t="str">
        <f>IFERROR(VLOOKUP(EH32,'Banco de Dados'!$B$3:$H$274,5,FALSE)," ")</f>
        <v xml:space="preserve"> </v>
      </c>
      <c r="EL32" s="27" t="str">
        <f>_xlfn.XLOOKUP(EO32,'Banco de Dados'!$B$3:$B$274,'Banco de Dados'!$C$3:$C$274,"")</f>
        <v/>
      </c>
      <c r="EM32" s="27" t="str">
        <f>IFERROR(VLOOKUP(EO32,'Banco de Dados'!$B$3:$H$274,5,FALSE)," ")</f>
        <v xml:space="preserve"> </v>
      </c>
      <c r="ES32" s="27" t="str">
        <f>_xlfn.XLOOKUP(EV32,'Banco de Dados'!$B$3:$B$274,'Banco de Dados'!$C$3:$C$274,"")</f>
        <v/>
      </c>
      <c r="ET32" s="27" t="str">
        <f>IFERROR(VLOOKUP(EV32,'Banco de Dados'!$B$3:$H$274,5,FALSE)," ")</f>
        <v xml:space="preserve"> </v>
      </c>
      <c r="EZ32" s="27" t="str">
        <f>_xlfn.XLOOKUP(FC32,'Banco de Dados'!$B$3:$B$274,'Banco de Dados'!$C$3:$C$274,"")</f>
        <v/>
      </c>
      <c r="FA32" s="27" t="str">
        <f>IFERROR(VLOOKUP(FC32,'Banco de Dados'!$B$3:$H$274,5,FALSE)," ")</f>
        <v xml:space="preserve"> </v>
      </c>
      <c r="FC32" s="7"/>
      <c r="FD32" s="7"/>
      <c r="FE32" s="7"/>
      <c r="FG32" s="27" t="str">
        <f>_xlfn.XLOOKUP(FJ32,'Banco de Dados'!$B$3:$B$274,'Banco de Dados'!$C$3:$C$274,"")</f>
        <v/>
      </c>
      <c r="FH32" s="27" t="str">
        <f>IFERROR(VLOOKUP(FJ32,'Banco de Dados'!$B$3:$H$274,5,FALSE)," ")</f>
        <v xml:space="preserve"> </v>
      </c>
      <c r="FI32" s="7"/>
      <c r="FJ32" s="7"/>
      <c r="FK32" s="7"/>
      <c r="FL32" s="7"/>
      <c r="FN32" s="27" t="str">
        <f>_xlfn.XLOOKUP(FQ32,'Banco de Dados'!$B$3:$B$274,'Banco de Dados'!$C$3:$C$274,"")</f>
        <v/>
      </c>
      <c r="FO32" s="27" t="str">
        <f>IFERROR(VLOOKUP(FQ32,'Banco de Dados'!$B$3:$H$274,5,FALSE)," ")</f>
        <v xml:space="preserve"> </v>
      </c>
      <c r="FP32" s="7"/>
      <c r="FQ32" s="7"/>
      <c r="FR32" s="7"/>
      <c r="FS32" s="7"/>
      <c r="FU32" s="27" t="str">
        <f>_xlfn.XLOOKUP(FX32,'Banco de Dados'!$B$3:$B$274,'Banco de Dados'!$C$3:$C$274,"")</f>
        <v/>
      </c>
      <c r="FV32" s="27" t="str">
        <f>IFERROR(VLOOKUP(FX32,'Banco de Dados'!$B$3:$H$274,5,FALSE)," ")</f>
        <v xml:space="preserve"> </v>
      </c>
      <c r="FW32" s="7"/>
      <c r="FX32" s="7"/>
      <c r="FY32" s="7"/>
      <c r="FZ32" s="7"/>
    </row>
    <row r="33" spans="2:182" x14ac:dyDescent="0.25">
      <c r="B33" s="27" t="str">
        <f>_xlfn.XLOOKUP(E33,'Banco de Dados'!$B$3:$B$274,'Banco de Dados'!$C$3:$C$274,"")</f>
        <v/>
      </c>
      <c r="C33" s="27" t="str">
        <f>IFERROR(VLOOKUP(E33,'Banco de Dados'!$B$3:$H$274,5,FALSE)," ")</f>
        <v xml:space="preserve"> </v>
      </c>
      <c r="I33" s="27" t="str">
        <f>_xlfn.XLOOKUP(L33,'Banco de Dados'!$B$3:$B$274,'Banco de Dados'!$C$3:$C$274,"")</f>
        <v/>
      </c>
      <c r="J33" s="27" t="str">
        <f>IFERROR(VLOOKUP(L33,'Banco de Dados'!$B$3:$H$274,5,FALSE)," ")</f>
        <v xml:space="preserve"> </v>
      </c>
      <c r="O33" s="15"/>
      <c r="P33" s="27" t="str">
        <f>_xlfn.XLOOKUP(S33,'Banco de Dados'!$B$3:$B$274,'Banco de Dados'!$C$3:$C$274,"")</f>
        <v/>
      </c>
      <c r="Q33" s="27" t="str">
        <f>IFERROR(VLOOKUP(S33,'Banco de Dados'!$B$3:$H$274,5,FALSE)," ")</f>
        <v xml:space="preserve"> </v>
      </c>
      <c r="W33" s="27" t="str">
        <f>_xlfn.XLOOKUP(Z33,'Banco de Dados'!$B$3:$B$274,'Banco de Dados'!$C$3:$C$274,"")</f>
        <v/>
      </c>
      <c r="X33" s="27" t="str">
        <f>IFERROR(VLOOKUP(Z33,'Banco de Dados'!$B$3:$H$274,5,FALSE)," ")</f>
        <v xml:space="preserve"> </v>
      </c>
      <c r="AD33" s="27" t="str">
        <f>_xlfn.XLOOKUP(AG33,'Banco de Dados'!$B$3:$B$274,'Banco de Dados'!$C$3:$C$274,"")</f>
        <v/>
      </c>
      <c r="AE33" s="27" t="str">
        <f>IFERROR(VLOOKUP(AG33,'Banco de Dados'!$B$3:$H$274,5,FALSE)," ")</f>
        <v xml:space="preserve"> </v>
      </c>
      <c r="AK33" s="27" t="str">
        <f>_xlfn.XLOOKUP(AN33,'Banco de Dados'!$B$3:$B$274,'Banco de Dados'!$C$3:$C$274,"")</f>
        <v/>
      </c>
      <c r="AL33" s="27" t="str">
        <f>IFERROR(VLOOKUP(AN33,'Banco de Dados'!$B$3:$H$274,5,FALSE)," ")</f>
        <v xml:space="preserve"> </v>
      </c>
      <c r="AR33" s="27" t="str">
        <f>_xlfn.XLOOKUP(AU33,'Banco de Dados'!$B$3:$B$274,'Banco de Dados'!$C$3:$C$274,"")</f>
        <v/>
      </c>
      <c r="AS33" s="27" t="str">
        <f>IFERROR(VLOOKUP(AU33,'Banco de Dados'!$B$3:$H$274,5,FALSE)," ")</f>
        <v xml:space="preserve"> </v>
      </c>
      <c r="AY33" s="27" t="str">
        <f>_xlfn.XLOOKUP(BB33,'Banco de Dados'!$B$3:$B$274,'Banco de Dados'!$C$3:$C$274,"")</f>
        <v/>
      </c>
      <c r="AZ33" s="27" t="str">
        <f>IFERROR(VLOOKUP(BB33,'Banco de Dados'!$B$3:$H$274,5,FALSE)," ")</f>
        <v xml:space="preserve"> </v>
      </c>
      <c r="BF33" s="27" t="str">
        <f>_xlfn.XLOOKUP(BI33,'Banco de Dados'!$B$3:$B$274,'Banco de Dados'!$C$3:$C$274,"")</f>
        <v/>
      </c>
      <c r="BG33" s="27" t="str">
        <f>IFERROR(VLOOKUP(BI33,'Banco de Dados'!$B$3:$H$274,5,FALSE)," ")</f>
        <v xml:space="preserve"> </v>
      </c>
      <c r="BM33" s="27" t="str">
        <f>_xlfn.XLOOKUP(BP33,'Banco de Dados'!$B$3:$B$274,'Banco de Dados'!$C$3:$C$274,"")</f>
        <v/>
      </c>
      <c r="BN33" s="27" t="str">
        <f>IFERROR(VLOOKUP(BP33,'Banco de Dados'!$B$3:$H$274,5,FALSE)," ")</f>
        <v xml:space="preserve"> </v>
      </c>
      <c r="BT33" s="27" t="str">
        <f>_xlfn.XLOOKUP(BW33,'Banco de Dados'!$B$3:$B$274,'Banco de Dados'!$C$3:$C$274,"")</f>
        <v/>
      </c>
      <c r="BU33" s="27" t="str">
        <f>IFERROR(VLOOKUP(BW33,'Banco de Dados'!$B$3:$H$274,5,FALSE)," ")</f>
        <v xml:space="preserve"> </v>
      </c>
      <c r="CA33" s="27" t="str">
        <f>_xlfn.XLOOKUP(CD33,'Banco de Dados'!$B$3:$B$274,'Banco de Dados'!$C$3:$C$274,"")</f>
        <v/>
      </c>
      <c r="CB33" s="27" t="str">
        <f>IFERROR(VLOOKUP(CD33,'Banco de Dados'!$B$3:$H$274,5,FALSE)," ")</f>
        <v xml:space="preserve"> </v>
      </c>
      <c r="CH33" s="27" t="str">
        <f>_xlfn.XLOOKUP(CK33,'Banco de Dados'!$B$3:$B$274,'Banco de Dados'!$C$3:$C$274,"")</f>
        <v/>
      </c>
      <c r="CI33" s="27" t="str">
        <f>IFERROR(VLOOKUP(CK33,'Banco de Dados'!$B$3:$H$274,5,FALSE)," ")</f>
        <v xml:space="preserve"> </v>
      </c>
      <c r="CO33" s="27" t="str">
        <f>_xlfn.XLOOKUP(CR33,'Banco de Dados'!$B$3:$B$274,'Banco de Dados'!$C$3:$C$274,"")</f>
        <v/>
      </c>
      <c r="CP33" s="27" t="str">
        <f>IFERROR(VLOOKUP(CR33,'Banco de Dados'!$B$3:$H$274,5,FALSE)," ")</f>
        <v xml:space="preserve"> </v>
      </c>
      <c r="CV33" s="27" t="str">
        <f>_xlfn.XLOOKUP(CY33,'Banco de Dados'!$B$3:$B$274,'Banco de Dados'!$C$3:$C$274,"")</f>
        <v/>
      </c>
      <c r="CW33" s="27" t="str">
        <f>IFERROR(VLOOKUP(CY33,'Banco de Dados'!$B$3:$H$274,5,FALSE)," ")</f>
        <v xml:space="preserve"> </v>
      </c>
      <c r="DC33" s="27" t="str">
        <f>_xlfn.XLOOKUP(DF33,'Banco de Dados'!$B$3:$B$274,'Banco de Dados'!$C$3:$C$274,"")</f>
        <v/>
      </c>
      <c r="DD33" s="27" t="str">
        <f>IFERROR(VLOOKUP(DF33,'Banco de Dados'!$B$3:$H$274,5,FALSE)," ")</f>
        <v xml:space="preserve"> </v>
      </c>
      <c r="DJ33" s="27" t="str">
        <f>_xlfn.XLOOKUP(DM33,'Banco de Dados'!$B$3:$B$274,'Banco de Dados'!$C$3:$C$274,"")</f>
        <v/>
      </c>
      <c r="DK33" s="27" t="str">
        <f>IFERROR(VLOOKUP(DM33,'Banco de Dados'!$B$3:$H$274,5,FALSE)," ")</f>
        <v xml:space="preserve"> </v>
      </c>
      <c r="DQ33" s="27" t="str">
        <f>_xlfn.XLOOKUP(DT33,'Banco de Dados'!$B$3:$B$274,'Banco de Dados'!$C$3:$C$274,"")</f>
        <v/>
      </c>
      <c r="DR33" s="27" t="str">
        <f>IFERROR(VLOOKUP(DT33,'Banco de Dados'!$B$3:$H$274,5,FALSE)," ")</f>
        <v xml:space="preserve"> </v>
      </c>
      <c r="DX33" s="27" t="str">
        <f>_xlfn.XLOOKUP(EA33,'Banco de Dados'!$B$3:$B$274,'Banco de Dados'!$C$3:$C$274,"")</f>
        <v/>
      </c>
      <c r="DY33" s="27" t="str">
        <f>IFERROR(VLOOKUP(EA33,'Banco de Dados'!$B$3:$H$274,5,FALSE)," ")</f>
        <v xml:space="preserve"> </v>
      </c>
      <c r="EE33" s="27" t="str">
        <f>_xlfn.XLOOKUP(EH33,'Banco de Dados'!$B$3:$B$274,'Banco de Dados'!$C$3:$C$274,"")</f>
        <v/>
      </c>
      <c r="EF33" s="27" t="str">
        <f>IFERROR(VLOOKUP(EH33,'Banco de Dados'!$B$3:$H$274,5,FALSE)," ")</f>
        <v xml:space="preserve"> </v>
      </c>
      <c r="EL33" s="27" t="str">
        <f>_xlfn.XLOOKUP(EO33,'Banco de Dados'!$B$3:$B$274,'Banco de Dados'!$C$3:$C$274,"")</f>
        <v/>
      </c>
      <c r="EM33" s="27" t="str">
        <f>IFERROR(VLOOKUP(EO33,'Banco de Dados'!$B$3:$H$274,5,FALSE)," ")</f>
        <v xml:space="preserve"> </v>
      </c>
      <c r="ES33" s="27" t="str">
        <f>_xlfn.XLOOKUP(EV33,'Banco de Dados'!$B$3:$B$274,'Banco de Dados'!$C$3:$C$274,"")</f>
        <v/>
      </c>
      <c r="ET33" s="27" t="str">
        <f>IFERROR(VLOOKUP(EV33,'Banco de Dados'!$B$3:$H$274,5,FALSE)," ")</f>
        <v xml:space="preserve"> </v>
      </c>
      <c r="EZ33" s="27" t="str">
        <f>_xlfn.XLOOKUP(FC33,'Banco de Dados'!$B$3:$B$274,'Banco de Dados'!$C$3:$C$274,"")</f>
        <v/>
      </c>
      <c r="FA33" s="27" t="str">
        <f>IFERROR(VLOOKUP(FC33,'Banco de Dados'!$B$3:$H$274,5,FALSE)," ")</f>
        <v xml:space="preserve"> </v>
      </c>
      <c r="FC33" s="7"/>
      <c r="FD33" s="7"/>
      <c r="FE33" s="7"/>
      <c r="FG33" s="27" t="str">
        <f>_xlfn.XLOOKUP(FJ33,'Banco de Dados'!$B$3:$B$274,'Banco de Dados'!$C$3:$C$274,"")</f>
        <v/>
      </c>
      <c r="FH33" s="27" t="str">
        <f>IFERROR(VLOOKUP(FJ33,'Banco de Dados'!$B$3:$H$274,5,FALSE)," ")</f>
        <v xml:space="preserve"> </v>
      </c>
      <c r="FI33" s="7"/>
      <c r="FJ33" s="7"/>
      <c r="FK33" s="7"/>
      <c r="FL33" s="7"/>
      <c r="FN33" s="27" t="str">
        <f>_xlfn.XLOOKUP(FQ33,'Banco de Dados'!$B$3:$B$274,'Banco de Dados'!$C$3:$C$274,"")</f>
        <v/>
      </c>
      <c r="FO33" s="27" t="str">
        <f>IFERROR(VLOOKUP(FQ33,'Banco de Dados'!$B$3:$H$274,5,FALSE)," ")</f>
        <v xml:space="preserve"> </v>
      </c>
      <c r="FP33" s="7"/>
      <c r="FQ33" s="7"/>
      <c r="FR33" s="7"/>
      <c r="FS33" s="7"/>
      <c r="FU33" s="27" t="str">
        <f>_xlfn.XLOOKUP(FX33,'Banco de Dados'!$B$3:$B$274,'Banco de Dados'!$C$3:$C$274,"")</f>
        <v/>
      </c>
      <c r="FV33" s="27" t="str">
        <f>IFERROR(VLOOKUP(FX33,'Banco de Dados'!$B$3:$H$274,5,FALSE)," ")</f>
        <v xml:space="preserve"> </v>
      </c>
      <c r="FW33" s="7"/>
      <c r="FX33" s="7"/>
      <c r="FY33" s="7"/>
      <c r="FZ33" s="7"/>
    </row>
    <row r="34" spans="2:182" x14ac:dyDescent="0.25">
      <c r="B34" s="27" t="str">
        <f>_xlfn.XLOOKUP(E34,'Banco de Dados'!$B$3:$B$274,'Banco de Dados'!$C$3:$C$274,"")</f>
        <v/>
      </c>
      <c r="C34" s="27" t="str">
        <f>IFERROR(VLOOKUP(E34,'Banco de Dados'!$B$3:$H$274,5,FALSE)," ")</f>
        <v xml:space="preserve"> </v>
      </c>
      <c r="I34" s="27" t="str">
        <f>_xlfn.XLOOKUP(L34,'Banco de Dados'!$B$3:$B$274,'Banco de Dados'!$C$3:$C$274,"")</f>
        <v/>
      </c>
      <c r="J34" s="27" t="str">
        <f>IFERROR(VLOOKUP(L34,'Banco de Dados'!$B$3:$H$274,5,FALSE)," ")</f>
        <v xml:space="preserve"> </v>
      </c>
      <c r="O34" s="15"/>
      <c r="P34" s="27" t="str">
        <f>_xlfn.XLOOKUP(S34,'Banco de Dados'!$B$3:$B$274,'Banco de Dados'!$C$3:$C$274,"")</f>
        <v/>
      </c>
      <c r="Q34" s="27" t="str">
        <f>IFERROR(VLOOKUP(S34,'Banco de Dados'!$B$3:$H$274,5,FALSE)," ")</f>
        <v xml:space="preserve"> </v>
      </c>
      <c r="W34" s="27" t="str">
        <f>_xlfn.XLOOKUP(Z34,'Banco de Dados'!$B$3:$B$274,'Banco de Dados'!$C$3:$C$274,"")</f>
        <v/>
      </c>
      <c r="X34" s="27" t="str">
        <f>IFERROR(VLOOKUP(Z34,'Banco de Dados'!$B$3:$H$274,5,FALSE)," ")</f>
        <v xml:space="preserve"> </v>
      </c>
      <c r="AD34" s="27" t="str">
        <f>_xlfn.XLOOKUP(AG34,'Banco de Dados'!$B$3:$B$274,'Banco de Dados'!$C$3:$C$274,"")</f>
        <v/>
      </c>
      <c r="AE34" s="27" t="str">
        <f>IFERROR(VLOOKUP(AG34,'Banco de Dados'!$B$3:$H$274,5,FALSE)," ")</f>
        <v xml:space="preserve"> </v>
      </c>
      <c r="AK34" s="27" t="str">
        <f>_xlfn.XLOOKUP(AN34,'Banco de Dados'!$B$3:$B$274,'Banco de Dados'!$C$3:$C$274,"")</f>
        <v/>
      </c>
      <c r="AL34" s="27" t="str">
        <f>IFERROR(VLOOKUP(AN34,'Banco de Dados'!$B$3:$H$274,5,FALSE)," ")</f>
        <v xml:space="preserve"> </v>
      </c>
      <c r="AR34" s="27" t="str">
        <f>_xlfn.XLOOKUP(AU34,'Banco de Dados'!$B$3:$B$274,'Banco de Dados'!$C$3:$C$274,"")</f>
        <v/>
      </c>
      <c r="AS34" s="27" t="str">
        <f>IFERROR(VLOOKUP(AU34,'Banco de Dados'!$B$3:$H$274,5,FALSE)," ")</f>
        <v xml:space="preserve"> </v>
      </c>
      <c r="AY34" s="27" t="str">
        <f>_xlfn.XLOOKUP(BB34,'Banco de Dados'!$B$3:$B$274,'Banco de Dados'!$C$3:$C$274,"")</f>
        <v/>
      </c>
      <c r="AZ34" s="27" t="str">
        <f>IFERROR(VLOOKUP(BB34,'Banco de Dados'!$B$3:$H$274,5,FALSE)," ")</f>
        <v xml:space="preserve"> </v>
      </c>
      <c r="BF34" s="27" t="str">
        <f>_xlfn.XLOOKUP(BI34,'Banco de Dados'!$B$3:$B$274,'Banco de Dados'!$C$3:$C$274,"")</f>
        <v/>
      </c>
      <c r="BG34" s="27" t="str">
        <f>IFERROR(VLOOKUP(BI34,'Banco de Dados'!$B$3:$H$274,5,FALSE)," ")</f>
        <v xml:space="preserve"> </v>
      </c>
      <c r="BM34" s="27" t="str">
        <f>_xlfn.XLOOKUP(BP34,'Banco de Dados'!$B$3:$B$274,'Banco de Dados'!$C$3:$C$274,"")</f>
        <v/>
      </c>
      <c r="BN34" s="27" t="str">
        <f>IFERROR(VLOOKUP(BP34,'Banco de Dados'!$B$3:$H$274,5,FALSE)," ")</f>
        <v xml:space="preserve"> </v>
      </c>
      <c r="BT34" s="27" t="str">
        <f>_xlfn.XLOOKUP(BW34,'Banco de Dados'!$B$3:$B$274,'Banco de Dados'!$C$3:$C$274,"")</f>
        <v/>
      </c>
      <c r="BU34" s="27" t="str">
        <f>IFERROR(VLOOKUP(BW34,'Banco de Dados'!$B$3:$H$274,5,FALSE)," ")</f>
        <v xml:space="preserve"> </v>
      </c>
      <c r="CA34" s="27" t="str">
        <f>_xlfn.XLOOKUP(CD34,'Banco de Dados'!$B$3:$B$274,'Banco de Dados'!$C$3:$C$274,"")</f>
        <v/>
      </c>
      <c r="CB34" s="27" t="str">
        <f>IFERROR(VLOOKUP(CD34,'Banco de Dados'!$B$3:$H$274,5,FALSE)," ")</f>
        <v xml:space="preserve"> </v>
      </c>
      <c r="CH34" s="27" t="str">
        <f>_xlfn.XLOOKUP(CK34,'Banco de Dados'!$B$3:$B$274,'Banco de Dados'!$C$3:$C$274,"")</f>
        <v/>
      </c>
      <c r="CI34" s="27" t="str">
        <f>IFERROR(VLOOKUP(CK34,'Banco de Dados'!$B$3:$H$274,5,FALSE)," ")</f>
        <v xml:space="preserve"> </v>
      </c>
      <c r="CO34" s="27" t="str">
        <f>_xlfn.XLOOKUP(CR34,'Banco de Dados'!$B$3:$B$274,'Banco de Dados'!$C$3:$C$274,"")</f>
        <v/>
      </c>
      <c r="CP34" s="27" t="str">
        <f>IFERROR(VLOOKUP(CR34,'Banco de Dados'!$B$3:$H$274,5,FALSE)," ")</f>
        <v xml:space="preserve"> </v>
      </c>
      <c r="CV34" s="27" t="str">
        <f>_xlfn.XLOOKUP(CY34,'Banco de Dados'!$B$3:$B$274,'Banco de Dados'!$C$3:$C$274,"")</f>
        <v/>
      </c>
      <c r="CW34" s="27" t="str">
        <f>IFERROR(VLOOKUP(CY34,'Banco de Dados'!$B$3:$H$274,5,FALSE)," ")</f>
        <v xml:space="preserve"> </v>
      </c>
      <c r="DC34" s="27" t="str">
        <f>_xlfn.XLOOKUP(DF34,'Banco de Dados'!$B$3:$B$274,'Banco de Dados'!$C$3:$C$274,"")</f>
        <v/>
      </c>
      <c r="DD34" s="27" t="str">
        <f>IFERROR(VLOOKUP(DF34,'Banco de Dados'!$B$3:$H$274,5,FALSE)," ")</f>
        <v xml:space="preserve"> </v>
      </c>
      <c r="DJ34" s="27" t="str">
        <f>_xlfn.XLOOKUP(DM34,'Banco de Dados'!$B$3:$B$274,'Banco de Dados'!$C$3:$C$274,"")</f>
        <v/>
      </c>
      <c r="DK34" s="27" t="str">
        <f>IFERROR(VLOOKUP(DM34,'Banco de Dados'!$B$3:$H$274,5,FALSE)," ")</f>
        <v xml:space="preserve"> </v>
      </c>
      <c r="DQ34" s="27" t="str">
        <f>_xlfn.XLOOKUP(DT34,'Banco de Dados'!$B$3:$B$274,'Banco de Dados'!$C$3:$C$274,"")</f>
        <v/>
      </c>
      <c r="DR34" s="27" t="str">
        <f>IFERROR(VLOOKUP(DT34,'Banco de Dados'!$B$3:$H$274,5,FALSE)," ")</f>
        <v xml:space="preserve"> </v>
      </c>
      <c r="DX34" s="27" t="str">
        <f>_xlfn.XLOOKUP(EA34,'Banco de Dados'!$B$3:$B$274,'Banco de Dados'!$C$3:$C$274,"")</f>
        <v/>
      </c>
      <c r="DY34" s="27" t="str">
        <f>IFERROR(VLOOKUP(EA34,'Banco de Dados'!$B$3:$H$274,5,FALSE)," ")</f>
        <v xml:space="preserve"> </v>
      </c>
      <c r="EE34" s="27" t="str">
        <f>_xlfn.XLOOKUP(EH34,'Banco de Dados'!$B$3:$B$274,'Banco de Dados'!$C$3:$C$274,"")</f>
        <v/>
      </c>
      <c r="EF34" s="27" t="str">
        <f>IFERROR(VLOOKUP(EH34,'Banco de Dados'!$B$3:$H$274,5,FALSE)," ")</f>
        <v xml:space="preserve"> </v>
      </c>
      <c r="EL34" s="27" t="str">
        <f>_xlfn.XLOOKUP(EO34,'Banco de Dados'!$B$3:$B$274,'Banco de Dados'!$C$3:$C$274,"")</f>
        <v/>
      </c>
      <c r="EM34" s="27" t="str">
        <f>IFERROR(VLOOKUP(EO34,'Banco de Dados'!$B$3:$H$274,5,FALSE)," ")</f>
        <v xml:space="preserve"> </v>
      </c>
      <c r="ES34" s="27" t="str">
        <f>_xlfn.XLOOKUP(EV34,'Banco de Dados'!$B$3:$B$274,'Banco de Dados'!$C$3:$C$274,"")</f>
        <v/>
      </c>
      <c r="ET34" s="27" t="str">
        <f>IFERROR(VLOOKUP(EV34,'Banco de Dados'!$B$3:$H$274,5,FALSE)," ")</f>
        <v xml:space="preserve"> </v>
      </c>
      <c r="EZ34" s="27" t="str">
        <f>_xlfn.XLOOKUP(FC34,'Banco de Dados'!$B$3:$B$274,'Banco de Dados'!$C$3:$C$274,"")</f>
        <v/>
      </c>
      <c r="FA34" s="27" t="str">
        <f>IFERROR(VLOOKUP(FC34,'Banco de Dados'!$B$3:$H$274,5,FALSE)," ")</f>
        <v xml:space="preserve"> </v>
      </c>
      <c r="FC34" s="7"/>
      <c r="FD34" s="7"/>
      <c r="FE34" s="7"/>
      <c r="FG34" s="27" t="str">
        <f>_xlfn.XLOOKUP(FJ34,'Banco de Dados'!$B$3:$B$274,'Banco de Dados'!$C$3:$C$274,"")</f>
        <v/>
      </c>
      <c r="FH34" s="27" t="str">
        <f>IFERROR(VLOOKUP(FJ34,'Banco de Dados'!$B$3:$H$274,5,FALSE)," ")</f>
        <v xml:space="preserve"> </v>
      </c>
      <c r="FI34" s="7"/>
      <c r="FJ34" s="7"/>
      <c r="FK34" s="7"/>
      <c r="FL34" s="7"/>
      <c r="FN34" s="27" t="str">
        <f>_xlfn.XLOOKUP(FQ34,'Banco de Dados'!$B$3:$B$274,'Banco de Dados'!$C$3:$C$274,"")</f>
        <v/>
      </c>
      <c r="FO34" s="27" t="str">
        <f>IFERROR(VLOOKUP(FQ34,'Banco de Dados'!$B$3:$H$274,5,FALSE)," ")</f>
        <v xml:space="preserve"> </v>
      </c>
      <c r="FP34" s="7"/>
      <c r="FQ34" s="7"/>
      <c r="FR34" s="7"/>
      <c r="FS34" s="7"/>
      <c r="FU34" s="27" t="str">
        <f>_xlfn.XLOOKUP(FX34,'Banco de Dados'!$B$3:$B$274,'Banco de Dados'!$C$3:$C$274,"")</f>
        <v/>
      </c>
      <c r="FV34" s="27" t="str">
        <f>IFERROR(VLOOKUP(FX34,'Banco de Dados'!$B$3:$H$274,5,FALSE)," ")</f>
        <v xml:space="preserve"> </v>
      </c>
      <c r="FW34" s="7"/>
      <c r="FX34" s="7"/>
      <c r="FY34" s="7"/>
      <c r="FZ34" s="7"/>
    </row>
    <row r="35" spans="2:182" x14ac:dyDescent="0.25">
      <c r="B35" s="27" t="str">
        <f>_xlfn.XLOOKUP(E35,'Banco de Dados'!$B$3:$B$274,'Banco de Dados'!$C$3:$C$274,"")</f>
        <v/>
      </c>
      <c r="C35" s="27" t="str">
        <f>IFERROR(VLOOKUP(E35,'Banco de Dados'!$B$3:$H$274,5,FALSE)," ")</f>
        <v xml:space="preserve"> </v>
      </c>
      <c r="I35" s="27" t="str">
        <f>_xlfn.XLOOKUP(L35,'Banco de Dados'!$B$3:$B$274,'Banco de Dados'!$C$3:$C$274,"")</f>
        <v/>
      </c>
      <c r="J35" s="27" t="str">
        <f>IFERROR(VLOOKUP(L35,'Banco de Dados'!$B$3:$H$274,5,FALSE)," ")</f>
        <v xml:space="preserve"> </v>
      </c>
      <c r="O35" s="15"/>
      <c r="P35" s="27" t="str">
        <f>_xlfn.XLOOKUP(S35,'Banco de Dados'!$B$3:$B$274,'Banco de Dados'!$C$3:$C$274,"")</f>
        <v/>
      </c>
      <c r="Q35" s="27" t="str">
        <f>IFERROR(VLOOKUP(S35,'Banco de Dados'!$B$3:$H$274,5,FALSE)," ")</f>
        <v xml:space="preserve"> </v>
      </c>
      <c r="W35" s="27" t="str">
        <f>_xlfn.XLOOKUP(Z35,'Banco de Dados'!$B$3:$B$274,'Banco de Dados'!$C$3:$C$274,"")</f>
        <v/>
      </c>
      <c r="X35" s="27" t="str">
        <f>IFERROR(VLOOKUP(Z35,'Banco de Dados'!$B$3:$H$274,5,FALSE)," ")</f>
        <v xml:space="preserve"> </v>
      </c>
      <c r="AD35" s="27" t="str">
        <f>_xlfn.XLOOKUP(AG35,'Banco de Dados'!$B$3:$B$274,'Banco de Dados'!$C$3:$C$274,"")</f>
        <v/>
      </c>
      <c r="AE35" s="27" t="str">
        <f>IFERROR(VLOOKUP(AG35,'Banco de Dados'!$B$3:$H$274,5,FALSE)," ")</f>
        <v xml:space="preserve"> </v>
      </c>
      <c r="AK35" s="27" t="str">
        <f>_xlfn.XLOOKUP(AN35,'Banco de Dados'!$B$3:$B$274,'Banco de Dados'!$C$3:$C$274,"")</f>
        <v/>
      </c>
      <c r="AL35" s="27" t="str">
        <f>IFERROR(VLOOKUP(AN35,'Banco de Dados'!$B$3:$H$274,5,FALSE)," ")</f>
        <v xml:space="preserve"> </v>
      </c>
      <c r="AR35" s="27" t="str">
        <f>_xlfn.XLOOKUP(AU35,'Banco de Dados'!$B$3:$B$274,'Banco de Dados'!$C$3:$C$274,"")</f>
        <v/>
      </c>
      <c r="AS35" s="27" t="str">
        <f>IFERROR(VLOOKUP(AU35,'Banco de Dados'!$B$3:$H$274,5,FALSE)," ")</f>
        <v xml:space="preserve"> </v>
      </c>
      <c r="AY35" s="27" t="str">
        <f>_xlfn.XLOOKUP(BB35,'Banco de Dados'!$B$3:$B$274,'Banco de Dados'!$C$3:$C$274,"")</f>
        <v/>
      </c>
      <c r="AZ35" s="27" t="str">
        <f>IFERROR(VLOOKUP(BB35,'Banco de Dados'!$B$3:$H$274,5,FALSE)," ")</f>
        <v xml:space="preserve"> </v>
      </c>
      <c r="BF35" s="27" t="str">
        <f>_xlfn.XLOOKUP(BI35,'Banco de Dados'!$B$3:$B$274,'Banco de Dados'!$C$3:$C$274,"")</f>
        <v/>
      </c>
      <c r="BG35" s="27" t="str">
        <f>IFERROR(VLOOKUP(BI35,'Banco de Dados'!$B$3:$H$274,5,FALSE)," ")</f>
        <v xml:space="preserve"> </v>
      </c>
      <c r="BM35" s="27" t="str">
        <f>_xlfn.XLOOKUP(BP35,'Banco de Dados'!$B$3:$B$274,'Banco de Dados'!$C$3:$C$274,"")</f>
        <v/>
      </c>
      <c r="BN35" s="27" t="str">
        <f>IFERROR(VLOOKUP(BP35,'Banco de Dados'!$B$3:$H$274,5,FALSE)," ")</f>
        <v xml:space="preserve"> </v>
      </c>
      <c r="BT35" s="27" t="str">
        <f>_xlfn.XLOOKUP(BW35,'Banco de Dados'!$B$3:$B$274,'Banco de Dados'!$C$3:$C$274,"")</f>
        <v/>
      </c>
      <c r="BU35" s="27" t="str">
        <f>IFERROR(VLOOKUP(BW35,'Banco de Dados'!$B$3:$H$274,5,FALSE)," ")</f>
        <v xml:space="preserve"> </v>
      </c>
      <c r="CA35" s="27" t="str">
        <f>_xlfn.XLOOKUP(CD35,'Banco de Dados'!$B$3:$B$274,'Banco de Dados'!$C$3:$C$274,"")</f>
        <v/>
      </c>
      <c r="CB35" s="27" t="str">
        <f>IFERROR(VLOOKUP(CD35,'Banco de Dados'!$B$3:$H$274,5,FALSE)," ")</f>
        <v xml:space="preserve"> </v>
      </c>
      <c r="CH35" s="27" t="str">
        <f>_xlfn.XLOOKUP(CK35,'Banco de Dados'!$B$3:$B$274,'Banco de Dados'!$C$3:$C$274,"")</f>
        <v/>
      </c>
      <c r="CI35" s="27" t="str">
        <f>IFERROR(VLOOKUP(CK35,'Banco de Dados'!$B$3:$H$274,5,FALSE)," ")</f>
        <v xml:space="preserve"> </v>
      </c>
      <c r="CO35" s="27" t="str">
        <f>_xlfn.XLOOKUP(CR35,'Banco de Dados'!$B$3:$B$274,'Banco de Dados'!$C$3:$C$274,"")</f>
        <v/>
      </c>
      <c r="CP35" s="27" t="str">
        <f>IFERROR(VLOOKUP(CR35,'Banco de Dados'!$B$3:$H$274,5,FALSE)," ")</f>
        <v xml:space="preserve"> </v>
      </c>
      <c r="CV35" s="27" t="str">
        <f>_xlfn.XLOOKUP(CY35,'Banco de Dados'!$B$3:$B$274,'Banco de Dados'!$C$3:$C$274,"")</f>
        <v/>
      </c>
      <c r="CW35" s="27" t="str">
        <f>IFERROR(VLOOKUP(CY35,'Banco de Dados'!$B$3:$H$274,5,FALSE)," ")</f>
        <v xml:space="preserve"> </v>
      </c>
      <c r="DC35" s="27" t="str">
        <f>_xlfn.XLOOKUP(DF35,'Banco de Dados'!$B$3:$B$274,'Banco de Dados'!$C$3:$C$274,"")</f>
        <v/>
      </c>
      <c r="DD35" s="27" t="str">
        <f>IFERROR(VLOOKUP(DF35,'Banco de Dados'!$B$3:$H$274,5,FALSE)," ")</f>
        <v xml:space="preserve"> </v>
      </c>
      <c r="DJ35" s="27" t="str">
        <f>_xlfn.XLOOKUP(DM35,'Banco de Dados'!$B$3:$B$274,'Banco de Dados'!$C$3:$C$274,"")</f>
        <v/>
      </c>
      <c r="DK35" s="27" t="str">
        <f>IFERROR(VLOOKUP(DM35,'Banco de Dados'!$B$3:$H$274,5,FALSE)," ")</f>
        <v xml:space="preserve"> </v>
      </c>
      <c r="DQ35" s="27" t="str">
        <f>_xlfn.XLOOKUP(DT35,'Banco de Dados'!$B$3:$B$274,'Banco de Dados'!$C$3:$C$274,"")</f>
        <v/>
      </c>
      <c r="DR35" s="27" t="str">
        <f>IFERROR(VLOOKUP(DT35,'Banco de Dados'!$B$3:$H$274,5,FALSE)," ")</f>
        <v xml:space="preserve"> </v>
      </c>
      <c r="DX35" s="27" t="str">
        <f>_xlfn.XLOOKUP(EA35,'Banco de Dados'!$B$3:$B$274,'Banco de Dados'!$C$3:$C$274,"")</f>
        <v/>
      </c>
      <c r="DY35" s="27" t="str">
        <f>IFERROR(VLOOKUP(EA35,'Banco de Dados'!$B$3:$H$274,5,FALSE)," ")</f>
        <v xml:space="preserve"> </v>
      </c>
      <c r="EE35" s="27" t="str">
        <f>_xlfn.XLOOKUP(EH35,'Banco de Dados'!$B$3:$B$274,'Banco de Dados'!$C$3:$C$274,"")</f>
        <v/>
      </c>
      <c r="EF35" s="27" t="str">
        <f>IFERROR(VLOOKUP(EH35,'Banco de Dados'!$B$3:$H$274,5,FALSE)," ")</f>
        <v xml:space="preserve"> </v>
      </c>
      <c r="EL35" s="27" t="str">
        <f>_xlfn.XLOOKUP(EO35,'Banco de Dados'!$B$3:$B$274,'Banco de Dados'!$C$3:$C$274,"")</f>
        <v/>
      </c>
      <c r="EM35" s="27" t="str">
        <f>IFERROR(VLOOKUP(EO35,'Banco de Dados'!$B$3:$H$274,5,FALSE)," ")</f>
        <v xml:space="preserve"> </v>
      </c>
      <c r="ES35" s="27" t="str">
        <f>_xlfn.XLOOKUP(EV35,'Banco de Dados'!$B$3:$B$274,'Banco de Dados'!$C$3:$C$274,"")</f>
        <v/>
      </c>
      <c r="ET35" s="27" t="str">
        <f>IFERROR(VLOOKUP(EV35,'Banco de Dados'!$B$3:$H$274,5,FALSE)," ")</f>
        <v xml:space="preserve"> </v>
      </c>
      <c r="EZ35" s="27" t="str">
        <f>_xlfn.XLOOKUP(FC35,'Banco de Dados'!$B$3:$B$274,'Banco de Dados'!$C$3:$C$274,"")</f>
        <v/>
      </c>
      <c r="FA35" s="27" t="str">
        <f>IFERROR(VLOOKUP(FC35,'Banco de Dados'!$B$3:$H$274,5,FALSE)," ")</f>
        <v xml:space="preserve"> </v>
      </c>
      <c r="FC35" s="7"/>
      <c r="FD35" s="7"/>
      <c r="FE35" s="7"/>
      <c r="FG35" s="27" t="str">
        <f>_xlfn.XLOOKUP(FJ35,'Banco de Dados'!$B$3:$B$274,'Banco de Dados'!$C$3:$C$274,"")</f>
        <v/>
      </c>
      <c r="FH35" s="27" t="str">
        <f>IFERROR(VLOOKUP(FJ35,'Banco de Dados'!$B$3:$H$274,5,FALSE)," ")</f>
        <v xml:space="preserve"> </v>
      </c>
      <c r="FI35" s="7"/>
      <c r="FJ35" s="7"/>
      <c r="FK35" s="7"/>
      <c r="FL35" s="7"/>
      <c r="FN35" s="27" t="str">
        <f>_xlfn.XLOOKUP(FQ35,'Banco de Dados'!$B$3:$B$274,'Banco de Dados'!$C$3:$C$274,"")</f>
        <v/>
      </c>
      <c r="FO35" s="27" t="str">
        <f>IFERROR(VLOOKUP(FQ35,'Banco de Dados'!$B$3:$H$274,5,FALSE)," ")</f>
        <v xml:space="preserve"> </v>
      </c>
      <c r="FP35" s="7"/>
      <c r="FQ35" s="7"/>
      <c r="FR35" s="7"/>
      <c r="FS35" s="7"/>
      <c r="FU35" s="27" t="str">
        <f>_xlfn.XLOOKUP(FX35,'Banco de Dados'!$B$3:$B$274,'Banco de Dados'!$C$3:$C$274,"")</f>
        <v/>
      </c>
      <c r="FV35" s="27" t="str">
        <f>IFERROR(VLOOKUP(FX35,'Banco de Dados'!$B$3:$H$274,5,FALSE)," ")</f>
        <v xml:space="preserve"> </v>
      </c>
      <c r="FW35" s="7"/>
      <c r="FX35" s="7"/>
      <c r="FY35" s="7"/>
      <c r="FZ35" s="7"/>
    </row>
    <row r="36" spans="2:182" x14ac:dyDescent="0.25">
      <c r="B36" s="27" t="str">
        <f>_xlfn.XLOOKUP(E36,'Banco de Dados'!$B$3:$B$274,'Banco de Dados'!$C$3:$C$274,"")</f>
        <v/>
      </c>
      <c r="C36" s="27" t="str">
        <f>IFERROR(VLOOKUP(E36,'Banco de Dados'!$B$3:$H$274,5,FALSE)," ")</f>
        <v xml:space="preserve"> </v>
      </c>
      <c r="I36" s="27" t="str">
        <f>_xlfn.XLOOKUP(L36,'Banco de Dados'!$B$3:$B$274,'Banco de Dados'!$C$3:$C$274,"")</f>
        <v/>
      </c>
      <c r="J36" s="27" t="str">
        <f>IFERROR(VLOOKUP(L36,'Banco de Dados'!$B$3:$H$274,5,FALSE)," ")</f>
        <v xml:space="preserve"> </v>
      </c>
      <c r="P36" s="27" t="str">
        <f>_xlfn.XLOOKUP(S36,'Banco de Dados'!$B$3:$B$274,'Banco de Dados'!$C$3:$C$274,"")</f>
        <v/>
      </c>
      <c r="Q36" s="27" t="str">
        <f>IFERROR(VLOOKUP(S36,'Banco de Dados'!$B$3:$H$274,5,FALSE)," ")</f>
        <v xml:space="preserve"> </v>
      </c>
      <c r="W36" s="27" t="str">
        <f>_xlfn.XLOOKUP(Z36,'Banco de Dados'!$B$3:$B$274,'Banco de Dados'!$C$3:$C$274,"")</f>
        <v/>
      </c>
      <c r="X36" s="27" t="str">
        <f>IFERROR(VLOOKUP(Z36,'Banco de Dados'!$B$3:$H$274,5,FALSE)," ")</f>
        <v xml:space="preserve"> </v>
      </c>
      <c r="AD36" s="27" t="str">
        <f>_xlfn.XLOOKUP(AG36,'Banco de Dados'!$B$3:$B$274,'Banco de Dados'!$C$3:$C$274,"")</f>
        <v/>
      </c>
      <c r="AE36" s="27" t="str">
        <f>IFERROR(VLOOKUP(AG36,'Banco de Dados'!$B$3:$H$274,5,FALSE)," ")</f>
        <v xml:space="preserve"> </v>
      </c>
      <c r="AK36" s="27" t="str">
        <f>_xlfn.XLOOKUP(AN36,'Banco de Dados'!$B$3:$B$274,'Banco de Dados'!$C$3:$C$274,"")</f>
        <v/>
      </c>
      <c r="AL36" s="27" t="str">
        <f>IFERROR(VLOOKUP(AN36,'Banco de Dados'!$B$3:$H$274,5,FALSE)," ")</f>
        <v xml:space="preserve"> </v>
      </c>
      <c r="AR36" s="27" t="str">
        <f>_xlfn.XLOOKUP(AU36,'Banco de Dados'!$B$3:$B$274,'Banco de Dados'!$C$3:$C$274,"")</f>
        <v/>
      </c>
      <c r="AS36" s="27" t="str">
        <f>IFERROR(VLOOKUP(AU36,'Banco de Dados'!$B$3:$H$274,5,FALSE)," ")</f>
        <v xml:space="preserve"> </v>
      </c>
      <c r="AY36" s="27" t="str">
        <f>_xlfn.XLOOKUP(BB36,'Banco de Dados'!$B$3:$B$274,'Banco de Dados'!$C$3:$C$274,"")</f>
        <v/>
      </c>
      <c r="AZ36" s="27" t="str">
        <f>IFERROR(VLOOKUP(BB36,'Banco de Dados'!$B$3:$H$274,5,FALSE)," ")</f>
        <v xml:space="preserve"> </v>
      </c>
      <c r="BF36" s="27" t="str">
        <f>_xlfn.XLOOKUP(BI36,'Banco de Dados'!$B$3:$B$274,'Banco de Dados'!$C$3:$C$274,"")</f>
        <v/>
      </c>
      <c r="BG36" s="27" t="str">
        <f>IFERROR(VLOOKUP(BI36,'Banco de Dados'!$B$3:$H$274,5,FALSE)," ")</f>
        <v xml:space="preserve"> </v>
      </c>
      <c r="BM36" s="27" t="str">
        <f>_xlfn.XLOOKUP(BP36,'Banco de Dados'!$B$3:$B$274,'Banco de Dados'!$C$3:$C$274,"")</f>
        <v/>
      </c>
      <c r="BN36" s="27" t="str">
        <f>IFERROR(VLOOKUP(BP36,'Banco de Dados'!$B$3:$H$274,5,FALSE)," ")</f>
        <v xml:space="preserve"> </v>
      </c>
      <c r="BT36" s="27" t="str">
        <f>_xlfn.XLOOKUP(BW36,'Banco de Dados'!$B$3:$B$274,'Banco de Dados'!$C$3:$C$274,"")</f>
        <v/>
      </c>
      <c r="BU36" s="27" t="str">
        <f>IFERROR(VLOOKUP(BW36,'Banco de Dados'!$B$3:$H$274,5,FALSE)," ")</f>
        <v xml:space="preserve"> </v>
      </c>
      <c r="CA36" s="27" t="str">
        <f>_xlfn.XLOOKUP(CD36,'Banco de Dados'!$B$3:$B$274,'Banco de Dados'!$C$3:$C$274,"")</f>
        <v/>
      </c>
      <c r="CB36" s="27" t="str">
        <f>IFERROR(VLOOKUP(CD36,'Banco de Dados'!$B$3:$H$274,5,FALSE)," ")</f>
        <v xml:space="preserve"> </v>
      </c>
      <c r="CH36" s="27" t="str">
        <f>_xlfn.XLOOKUP(CK36,'Banco de Dados'!$B$3:$B$274,'Banco de Dados'!$C$3:$C$274,"")</f>
        <v/>
      </c>
      <c r="CI36" s="27" t="str">
        <f>IFERROR(VLOOKUP(CK36,'Banco de Dados'!$B$3:$H$274,5,FALSE)," ")</f>
        <v xml:space="preserve"> </v>
      </c>
      <c r="CO36" s="27" t="str">
        <f>_xlfn.XLOOKUP(CR36,'Banco de Dados'!$B$3:$B$274,'Banco de Dados'!$C$3:$C$274,"")</f>
        <v/>
      </c>
      <c r="CP36" s="27" t="str">
        <f>IFERROR(VLOOKUP(CR36,'Banco de Dados'!$B$3:$H$274,5,FALSE)," ")</f>
        <v xml:space="preserve"> </v>
      </c>
      <c r="CV36" s="27" t="str">
        <f>_xlfn.XLOOKUP(CY36,'Banco de Dados'!$B$3:$B$274,'Banco de Dados'!$C$3:$C$274,"")</f>
        <v/>
      </c>
      <c r="CW36" s="27" t="str">
        <f>IFERROR(VLOOKUP(CY36,'Banco de Dados'!$B$3:$H$274,5,FALSE)," ")</f>
        <v xml:space="preserve"> </v>
      </c>
      <c r="DC36" s="27" t="str">
        <f>_xlfn.XLOOKUP(DF36,'Banco de Dados'!$B$3:$B$274,'Banco de Dados'!$C$3:$C$274,"")</f>
        <v/>
      </c>
      <c r="DD36" s="27" t="str">
        <f>IFERROR(VLOOKUP(DF36,'Banco de Dados'!$B$3:$H$274,5,FALSE)," ")</f>
        <v xml:space="preserve"> </v>
      </c>
      <c r="DJ36" s="27" t="str">
        <f>_xlfn.XLOOKUP(DM36,'Banco de Dados'!$B$3:$B$274,'Banco de Dados'!$C$3:$C$274,"")</f>
        <v/>
      </c>
      <c r="DK36" s="27" t="str">
        <f>IFERROR(VLOOKUP(DM36,'Banco de Dados'!$B$3:$H$274,5,FALSE)," ")</f>
        <v xml:space="preserve"> </v>
      </c>
      <c r="DQ36" s="27" t="str">
        <f>_xlfn.XLOOKUP(DT36,'Banco de Dados'!$B$3:$B$274,'Banco de Dados'!$C$3:$C$274,"")</f>
        <v/>
      </c>
      <c r="DR36" s="27" t="str">
        <f>IFERROR(VLOOKUP(DT36,'Banco de Dados'!$B$3:$H$274,5,FALSE)," ")</f>
        <v xml:space="preserve"> </v>
      </c>
      <c r="DX36" s="27" t="str">
        <f>_xlfn.XLOOKUP(EA36,'Banco de Dados'!$B$3:$B$274,'Banco de Dados'!$C$3:$C$274,"")</f>
        <v/>
      </c>
      <c r="DY36" s="27" t="str">
        <f>IFERROR(VLOOKUP(EA36,'Banco de Dados'!$B$3:$H$274,5,FALSE)," ")</f>
        <v xml:space="preserve"> </v>
      </c>
      <c r="EE36" s="27" t="str">
        <f>_xlfn.XLOOKUP(EH36,'Banco de Dados'!$B$3:$B$274,'Banco de Dados'!$C$3:$C$274,"")</f>
        <v/>
      </c>
      <c r="EF36" s="27" t="str">
        <f>IFERROR(VLOOKUP(EH36,'Banco de Dados'!$B$3:$H$274,5,FALSE)," ")</f>
        <v xml:space="preserve"> </v>
      </c>
      <c r="EL36" s="27" t="str">
        <f>_xlfn.XLOOKUP(EO36,'Banco de Dados'!$B$3:$B$274,'Banco de Dados'!$C$3:$C$274,"")</f>
        <v/>
      </c>
      <c r="EM36" s="27" t="str">
        <f>IFERROR(VLOOKUP(EO36,'Banco de Dados'!$B$3:$H$274,5,FALSE)," ")</f>
        <v xml:space="preserve"> </v>
      </c>
      <c r="ES36" s="27" t="str">
        <f>_xlfn.XLOOKUP(EV36,'Banco de Dados'!$B$3:$B$274,'Banco de Dados'!$C$3:$C$274,"")</f>
        <v/>
      </c>
      <c r="ET36" s="27" t="str">
        <f>IFERROR(VLOOKUP(EV36,'Banco de Dados'!$B$3:$H$274,5,FALSE)," ")</f>
        <v xml:space="preserve"> </v>
      </c>
      <c r="EZ36" s="27" t="str">
        <f>_xlfn.XLOOKUP(FC36,'Banco de Dados'!$B$3:$B$274,'Banco de Dados'!$C$3:$C$274,"")</f>
        <v/>
      </c>
      <c r="FA36" s="27" t="str">
        <f>IFERROR(VLOOKUP(FC36,'Banco de Dados'!$B$3:$H$274,5,FALSE)," ")</f>
        <v xml:space="preserve"> </v>
      </c>
      <c r="FC36" s="7"/>
      <c r="FD36" s="7"/>
      <c r="FE36" s="7"/>
      <c r="FG36" s="27" t="str">
        <f>_xlfn.XLOOKUP(FJ36,'Banco de Dados'!$B$3:$B$274,'Banco de Dados'!$C$3:$C$274,"")</f>
        <v/>
      </c>
      <c r="FH36" s="27" t="str">
        <f>IFERROR(VLOOKUP(FJ36,'Banco de Dados'!$B$3:$H$274,5,FALSE)," ")</f>
        <v xml:space="preserve"> </v>
      </c>
      <c r="FI36" s="7"/>
      <c r="FJ36" s="7"/>
      <c r="FK36" s="7"/>
      <c r="FL36" s="7"/>
      <c r="FN36" s="27" t="str">
        <f>_xlfn.XLOOKUP(FQ36,'Banco de Dados'!$B$3:$B$274,'Banco de Dados'!$C$3:$C$274,"")</f>
        <v/>
      </c>
      <c r="FO36" s="27" t="str">
        <f>IFERROR(VLOOKUP(FQ36,'Banco de Dados'!$B$3:$H$274,5,FALSE)," ")</f>
        <v xml:space="preserve"> </v>
      </c>
      <c r="FP36" s="7"/>
      <c r="FQ36" s="7"/>
      <c r="FR36" s="7"/>
      <c r="FS36" s="7"/>
      <c r="FU36" s="27" t="str">
        <f>_xlfn.XLOOKUP(FX36,'Banco de Dados'!$B$3:$B$274,'Banco de Dados'!$C$3:$C$274,"")</f>
        <v/>
      </c>
      <c r="FV36" s="27" t="str">
        <f>IFERROR(VLOOKUP(FX36,'Banco de Dados'!$B$3:$H$274,5,FALSE)," ")</f>
        <v xml:space="preserve"> </v>
      </c>
      <c r="FW36" s="7"/>
      <c r="FX36" s="7"/>
      <c r="FY36" s="7"/>
      <c r="FZ36" s="7"/>
    </row>
    <row r="37" spans="2:182" x14ac:dyDescent="0.25">
      <c r="B37" s="27" t="str">
        <f>_xlfn.XLOOKUP(E37,'Banco de Dados'!$B$3:$B$274,'Banco de Dados'!$C$3:$C$274,"")</f>
        <v/>
      </c>
      <c r="C37" s="27" t="str">
        <f>IFERROR(VLOOKUP(E37,'Banco de Dados'!$B$3:$H$274,5,FALSE)," ")</f>
        <v xml:space="preserve"> </v>
      </c>
      <c r="I37" s="27" t="str">
        <f>_xlfn.XLOOKUP(L37,'Banco de Dados'!$B$3:$B$274,'Banco de Dados'!$C$3:$C$274,"")</f>
        <v/>
      </c>
      <c r="J37" s="27" t="str">
        <f>IFERROR(VLOOKUP(L37,'Banco de Dados'!$B$3:$H$274,5,FALSE)," ")</f>
        <v xml:space="preserve"> </v>
      </c>
      <c r="P37" s="27" t="str">
        <f>_xlfn.XLOOKUP(S37,'Banco de Dados'!$B$3:$B$274,'Banco de Dados'!$C$3:$C$274,"")</f>
        <v/>
      </c>
      <c r="Q37" s="27" t="str">
        <f>IFERROR(VLOOKUP(S37,'Banco de Dados'!$B$3:$H$274,5,FALSE)," ")</f>
        <v xml:space="preserve"> </v>
      </c>
      <c r="W37" s="27" t="str">
        <f>_xlfn.XLOOKUP(Z37,'Banco de Dados'!$B$3:$B$274,'Banco de Dados'!$C$3:$C$274,"")</f>
        <v/>
      </c>
      <c r="X37" s="27" t="str">
        <f>IFERROR(VLOOKUP(Z37,'Banco de Dados'!$B$3:$H$274,5,FALSE)," ")</f>
        <v xml:space="preserve"> </v>
      </c>
      <c r="AD37" s="27" t="str">
        <f>_xlfn.XLOOKUP(AG37,'Banco de Dados'!$B$3:$B$274,'Banco de Dados'!$C$3:$C$274,"")</f>
        <v/>
      </c>
      <c r="AE37" s="27" t="str">
        <f>IFERROR(VLOOKUP(AG37,'Banco de Dados'!$B$3:$H$274,5,FALSE)," ")</f>
        <v xml:space="preserve"> </v>
      </c>
      <c r="AK37" s="27" t="str">
        <f>_xlfn.XLOOKUP(AN37,'Banco de Dados'!$B$3:$B$274,'Banco de Dados'!$C$3:$C$274,"")</f>
        <v/>
      </c>
      <c r="AL37" s="27" t="str">
        <f>IFERROR(VLOOKUP(AN37,'Banco de Dados'!$B$3:$H$274,5,FALSE)," ")</f>
        <v xml:space="preserve"> </v>
      </c>
      <c r="AR37" s="27" t="str">
        <f>_xlfn.XLOOKUP(AU37,'Banco de Dados'!$B$3:$B$274,'Banco de Dados'!$C$3:$C$274,"")</f>
        <v/>
      </c>
      <c r="AS37" s="27" t="str">
        <f>IFERROR(VLOOKUP(AU37,'Banco de Dados'!$B$3:$H$274,5,FALSE)," ")</f>
        <v xml:space="preserve"> </v>
      </c>
      <c r="AY37" s="27" t="str">
        <f>_xlfn.XLOOKUP(BB37,'Banco de Dados'!$B$3:$B$274,'Banco de Dados'!$C$3:$C$274,"")</f>
        <v/>
      </c>
      <c r="AZ37" s="27" t="str">
        <f>IFERROR(VLOOKUP(BB37,'Banco de Dados'!$B$3:$H$274,5,FALSE)," ")</f>
        <v xml:space="preserve"> </v>
      </c>
      <c r="BF37" s="27" t="str">
        <f>_xlfn.XLOOKUP(BI37,'Banco de Dados'!$B$3:$B$274,'Banco de Dados'!$C$3:$C$274,"")</f>
        <v/>
      </c>
      <c r="BG37" s="27" t="str">
        <f>IFERROR(VLOOKUP(BI37,'Banco de Dados'!$B$3:$H$274,5,FALSE)," ")</f>
        <v xml:space="preserve"> </v>
      </c>
      <c r="BM37" s="27" t="str">
        <f>_xlfn.XLOOKUP(BP37,'Banco de Dados'!$B$3:$B$274,'Banco de Dados'!$C$3:$C$274,"")</f>
        <v/>
      </c>
      <c r="BN37" s="27" t="str">
        <f>IFERROR(VLOOKUP(BP37,'Banco de Dados'!$B$3:$H$274,5,FALSE)," ")</f>
        <v xml:space="preserve"> </v>
      </c>
      <c r="BT37" s="27" t="str">
        <f>_xlfn.XLOOKUP(BW37,'Banco de Dados'!$B$3:$B$274,'Banco de Dados'!$C$3:$C$274,"")</f>
        <v/>
      </c>
      <c r="BU37" s="27" t="str">
        <f>IFERROR(VLOOKUP(BW37,'Banco de Dados'!$B$3:$H$274,5,FALSE)," ")</f>
        <v xml:space="preserve"> </v>
      </c>
      <c r="CA37" s="27" t="str">
        <f>_xlfn.XLOOKUP(CD37,'Banco de Dados'!$B$3:$B$274,'Banco de Dados'!$C$3:$C$274,"")</f>
        <v/>
      </c>
      <c r="CB37" s="27" t="str">
        <f>IFERROR(VLOOKUP(CD37,'Banco de Dados'!$B$3:$H$274,5,FALSE)," ")</f>
        <v xml:space="preserve"> </v>
      </c>
      <c r="CH37" s="27" t="str">
        <f>_xlfn.XLOOKUP(CK37,'Banco de Dados'!$B$3:$B$274,'Banco de Dados'!$C$3:$C$274,"")</f>
        <v/>
      </c>
      <c r="CI37" s="27" t="str">
        <f>IFERROR(VLOOKUP(CK37,'Banco de Dados'!$B$3:$H$274,5,FALSE)," ")</f>
        <v xml:space="preserve"> </v>
      </c>
      <c r="CO37" s="27" t="str">
        <f>_xlfn.XLOOKUP(CR37,'Banco de Dados'!$B$3:$B$274,'Banco de Dados'!$C$3:$C$274,"")</f>
        <v/>
      </c>
      <c r="CP37" s="27" t="str">
        <f>IFERROR(VLOOKUP(CR37,'Banco de Dados'!$B$3:$H$274,5,FALSE)," ")</f>
        <v xml:space="preserve"> </v>
      </c>
      <c r="CV37" s="27" t="str">
        <f>_xlfn.XLOOKUP(CY37,'Banco de Dados'!$B$3:$B$274,'Banco de Dados'!$C$3:$C$274,"")</f>
        <v/>
      </c>
      <c r="CW37" s="27" t="str">
        <f>IFERROR(VLOOKUP(CY37,'Banco de Dados'!$B$3:$H$274,5,FALSE)," ")</f>
        <v xml:space="preserve"> </v>
      </c>
      <c r="DC37" s="27" t="str">
        <f>_xlfn.XLOOKUP(DF37,'Banco de Dados'!$B$3:$B$274,'Banco de Dados'!$C$3:$C$274,"")</f>
        <v/>
      </c>
      <c r="DD37" s="27" t="str">
        <f>IFERROR(VLOOKUP(DF37,'Banco de Dados'!$B$3:$H$274,5,FALSE)," ")</f>
        <v xml:space="preserve"> </v>
      </c>
      <c r="DJ37" s="27" t="str">
        <f>_xlfn.XLOOKUP(DM37,'Banco de Dados'!$B$3:$B$274,'Banco de Dados'!$C$3:$C$274,"")</f>
        <v/>
      </c>
      <c r="DK37" s="27" t="str">
        <f>IFERROR(VLOOKUP(DM37,'Banco de Dados'!$B$3:$H$274,5,FALSE)," ")</f>
        <v xml:space="preserve"> </v>
      </c>
      <c r="DQ37" s="27" t="str">
        <f>_xlfn.XLOOKUP(DT37,'Banco de Dados'!$B$3:$B$274,'Banco de Dados'!$C$3:$C$274,"")</f>
        <v/>
      </c>
      <c r="DR37" s="27" t="str">
        <f>IFERROR(VLOOKUP(DT37,'Banco de Dados'!$B$3:$H$274,5,FALSE)," ")</f>
        <v xml:space="preserve"> </v>
      </c>
      <c r="DX37" s="27" t="str">
        <f>_xlfn.XLOOKUP(EA37,'Banco de Dados'!$B$3:$B$274,'Banco de Dados'!$C$3:$C$274,"")</f>
        <v/>
      </c>
      <c r="DY37" s="27" t="str">
        <f>IFERROR(VLOOKUP(EA37,'Banco de Dados'!$B$3:$H$274,5,FALSE)," ")</f>
        <v xml:space="preserve"> </v>
      </c>
      <c r="EE37" s="27" t="str">
        <f>_xlfn.XLOOKUP(EH37,'Banco de Dados'!$B$3:$B$274,'Banco de Dados'!$C$3:$C$274,"")</f>
        <v/>
      </c>
      <c r="EF37" s="27" t="str">
        <f>IFERROR(VLOOKUP(EH37,'Banco de Dados'!$B$3:$H$274,5,FALSE)," ")</f>
        <v xml:space="preserve"> </v>
      </c>
      <c r="EL37" s="27" t="str">
        <f>_xlfn.XLOOKUP(EO37,'Banco de Dados'!$B$3:$B$274,'Banco de Dados'!$C$3:$C$274,"")</f>
        <v/>
      </c>
      <c r="EM37" s="27" t="str">
        <f>IFERROR(VLOOKUP(EO37,'Banco de Dados'!$B$3:$H$274,5,FALSE)," ")</f>
        <v xml:space="preserve"> </v>
      </c>
      <c r="ES37" s="27" t="str">
        <f>_xlfn.XLOOKUP(EV37,'Banco de Dados'!$B$3:$B$274,'Banco de Dados'!$C$3:$C$274,"")</f>
        <v/>
      </c>
      <c r="ET37" s="27" t="str">
        <f>IFERROR(VLOOKUP(EV37,'Banco de Dados'!$B$3:$H$274,5,FALSE)," ")</f>
        <v xml:space="preserve"> </v>
      </c>
      <c r="EZ37" s="27" t="str">
        <f>_xlfn.XLOOKUP(FC37,'Banco de Dados'!$B$3:$B$274,'Banco de Dados'!$C$3:$C$274,"")</f>
        <v/>
      </c>
      <c r="FA37" s="27" t="str">
        <f>IFERROR(VLOOKUP(FC37,'Banco de Dados'!$B$3:$H$274,5,FALSE)," ")</f>
        <v xml:space="preserve"> </v>
      </c>
      <c r="FC37" s="7"/>
      <c r="FD37" s="7"/>
      <c r="FE37" s="7"/>
      <c r="FG37" s="27" t="str">
        <f>_xlfn.XLOOKUP(FJ37,'Banco de Dados'!$B$3:$B$274,'Banco de Dados'!$C$3:$C$274,"")</f>
        <v/>
      </c>
      <c r="FH37" s="27" t="str">
        <f>IFERROR(VLOOKUP(FJ37,'Banco de Dados'!$B$3:$H$274,5,FALSE)," ")</f>
        <v xml:space="preserve"> </v>
      </c>
      <c r="FI37" s="7"/>
      <c r="FJ37" s="7"/>
      <c r="FK37" s="7"/>
      <c r="FL37" s="7"/>
      <c r="FN37" s="27" t="str">
        <f>_xlfn.XLOOKUP(FQ37,'Banco de Dados'!$B$3:$B$274,'Banco de Dados'!$C$3:$C$274,"")</f>
        <v/>
      </c>
      <c r="FO37" s="27" t="str">
        <f>IFERROR(VLOOKUP(FQ37,'Banco de Dados'!$B$3:$H$274,5,FALSE)," ")</f>
        <v xml:space="preserve"> </v>
      </c>
      <c r="FP37" s="7"/>
      <c r="FQ37" s="7"/>
      <c r="FR37" s="7"/>
      <c r="FS37" s="7"/>
      <c r="FU37" s="27" t="str">
        <f>_xlfn.XLOOKUP(FX37,'Banco de Dados'!$B$3:$B$274,'Banco de Dados'!$C$3:$C$274,"")</f>
        <v/>
      </c>
      <c r="FV37" s="27" t="str">
        <f>IFERROR(VLOOKUP(FX37,'Banco de Dados'!$B$3:$H$274,5,FALSE)," ")</f>
        <v xml:space="preserve"> </v>
      </c>
      <c r="FW37" s="7"/>
      <c r="FX37" s="7"/>
      <c r="FY37" s="7"/>
      <c r="FZ37" s="7"/>
    </row>
    <row r="38" spans="2:182" x14ac:dyDescent="0.25">
      <c r="B38" s="27" t="str">
        <f>_xlfn.XLOOKUP(E38,'Banco de Dados'!$B$3:$B$274,'Banco de Dados'!$C$3:$C$274,"")</f>
        <v/>
      </c>
      <c r="C38" s="27" t="str">
        <f>IFERROR(VLOOKUP(E38,'Banco de Dados'!$B$3:$H$274,5,FALSE)," ")</f>
        <v xml:space="preserve"> </v>
      </c>
      <c r="I38" s="27" t="str">
        <f>_xlfn.XLOOKUP(L38,'Banco de Dados'!$B$3:$B$274,'Banco de Dados'!$C$3:$C$274,"")</f>
        <v/>
      </c>
      <c r="J38" s="27" t="str">
        <f>IFERROR(VLOOKUP(L38,'Banco de Dados'!$B$3:$H$274,5,FALSE)," ")</f>
        <v xml:space="preserve"> </v>
      </c>
      <c r="P38" s="27" t="str">
        <f>_xlfn.XLOOKUP(S38,'Banco de Dados'!$B$3:$B$274,'Banco de Dados'!$C$3:$C$274,"")</f>
        <v/>
      </c>
      <c r="Q38" s="27" t="str">
        <f>IFERROR(VLOOKUP(S38,'Banco de Dados'!$B$3:$H$274,5,FALSE)," ")</f>
        <v xml:space="preserve"> </v>
      </c>
      <c r="W38" s="27" t="str">
        <f>_xlfn.XLOOKUP(Z38,'Banco de Dados'!$B$3:$B$274,'Banco de Dados'!$C$3:$C$274,"")</f>
        <v/>
      </c>
      <c r="X38" s="27" t="str">
        <f>IFERROR(VLOOKUP(Z38,'Banco de Dados'!$B$3:$H$274,5,FALSE)," ")</f>
        <v xml:space="preserve"> </v>
      </c>
      <c r="AD38" s="27" t="str">
        <f>_xlfn.XLOOKUP(AG38,'Banco de Dados'!$B$3:$B$274,'Banco de Dados'!$C$3:$C$274,"")</f>
        <v/>
      </c>
      <c r="AE38" s="27" t="str">
        <f>IFERROR(VLOOKUP(AG38,'Banco de Dados'!$B$3:$H$274,5,FALSE)," ")</f>
        <v xml:space="preserve"> </v>
      </c>
      <c r="AK38" s="27" t="str">
        <f>_xlfn.XLOOKUP(AN38,'Banco de Dados'!$B$3:$B$274,'Banco de Dados'!$C$3:$C$274,"")</f>
        <v/>
      </c>
      <c r="AL38" s="27" t="str">
        <f>IFERROR(VLOOKUP(AN38,'Banco de Dados'!$B$3:$H$274,5,FALSE)," ")</f>
        <v xml:space="preserve"> </v>
      </c>
      <c r="AR38" s="27" t="str">
        <f>_xlfn.XLOOKUP(AU38,'Banco de Dados'!$B$3:$B$274,'Banco de Dados'!$C$3:$C$274,"")</f>
        <v/>
      </c>
      <c r="AS38" s="27" t="str">
        <f>IFERROR(VLOOKUP(AU38,'Banco de Dados'!$B$3:$H$274,5,FALSE)," ")</f>
        <v xml:space="preserve"> </v>
      </c>
      <c r="AY38" s="27" t="str">
        <f>_xlfn.XLOOKUP(BB38,'Banco de Dados'!$B$3:$B$274,'Banco de Dados'!$C$3:$C$274,"")</f>
        <v/>
      </c>
      <c r="AZ38" s="27" t="str">
        <f>IFERROR(VLOOKUP(BB38,'Banco de Dados'!$B$3:$H$274,5,FALSE)," ")</f>
        <v xml:space="preserve"> </v>
      </c>
      <c r="BF38" s="27" t="str">
        <f>_xlfn.XLOOKUP(BI38,'Banco de Dados'!$B$3:$B$274,'Banco de Dados'!$C$3:$C$274,"")</f>
        <v/>
      </c>
      <c r="BG38" s="27" t="str">
        <f>IFERROR(VLOOKUP(BI38,'Banco de Dados'!$B$3:$H$274,5,FALSE)," ")</f>
        <v xml:space="preserve"> </v>
      </c>
      <c r="BM38" s="27" t="str">
        <f>_xlfn.XLOOKUP(BP38,'Banco de Dados'!$B$3:$B$274,'Banco de Dados'!$C$3:$C$274,"")</f>
        <v/>
      </c>
      <c r="BN38" s="27" t="str">
        <f>IFERROR(VLOOKUP(BP38,'Banco de Dados'!$B$3:$H$274,5,FALSE)," ")</f>
        <v xml:space="preserve"> </v>
      </c>
      <c r="BT38" s="27" t="str">
        <f>_xlfn.XLOOKUP(BW38,'Banco de Dados'!$B$3:$B$274,'Banco de Dados'!$C$3:$C$274,"")</f>
        <v/>
      </c>
      <c r="BU38" s="27" t="str">
        <f>IFERROR(VLOOKUP(BW38,'Banco de Dados'!$B$3:$H$274,5,FALSE)," ")</f>
        <v xml:space="preserve"> </v>
      </c>
      <c r="CA38" s="27" t="str">
        <f>_xlfn.XLOOKUP(CD38,'Banco de Dados'!$B$3:$B$274,'Banco de Dados'!$C$3:$C$274,"")</f>
        <v/>
      </c>
      <c r="CB38" s="27" t="str">
        <f>IFERROR(VLOOKUP(CD38,'Banco de Dados'!$B$3:$H$274,5,FALSE)," ")</f>
        <v xml:space="preserve"> </v>
      </c>
      <c r="CH38" s="27" t="str">
        <f>_xlfn.XLOOKUP(CK38,'Banco de Dados'!$B$3:$B$274,'Banco de Dados'!$C$3:$C$274,"")</f>
        <v/>
      </c>
      <c r="CI38" s="27" t="str">
        <f>IFERROR(VLOOKUP(CK38,'Banco de Dados'!$B$3:$H$274,5,FALSE)," ")</f>
        <v xml:space="preserve"> </v>
      </c>
      <c r="CO38" s="27" t="str">
        <f>_xlfn.XLOOKUP(CR38,'Banco de Dados'!$B$3:$B$274,'Banco de Dados'!$C$3:$C$274,"")</f>
        <v/>
      </c>
      <c r="CP38" s="27" t="str">
        <f>IFERROR(VLOOKUP(CR38,'Banco de Dados'!$B$3:$H$274,5,FALSE)," ")</f>
        <v xml:space="preserve"> </v>
      </c>
      <c r="CV38" s="27" t="str">
        <f>_xlfn.XLOOKUP(CY38,'Banco de Dados'!$B$3:$B$274,'Banco de Dados'!$C$3:$C$274,"")</f>
        <v/>
      </c>
      <c r="CW38" s="27" t="str">
        <f>IFERROR(VLOOKUP(CY38,'Banco de Dados'!$B$3:$H$274,5,FALSE)," ")</f>
        <v xml:space="preserve"> </v>
      </c>
      <c r="DC38" s="27" t="str">
        <f>_xlfn.XLOOKUP(DF38,'Banco de Dados'!$B$3:$B$274,'Banco de Dados'!$C$3:$C$274,"")</f>
        <v/>
      </c>
      <c r="DD38" s="27" t="str">
        <f>IFERROR(VLOOKUP(DF38,'Banco de Dados'!$B$3:$H$274,5,FALSE)," ")</f>
        <v xml:space="preserve"> </v>
      </c>
      <c r="DJ38" s="27" t="str">
        <f>_xlfn.XLOOKUP(DM38,'Banco de Dados'!$B$3:$B$274,'Banco de Dados'!$C$3:$C$274,"")</f>
        <v/>
      </c>
      <c r="DK38" s="27" t="str">
        <f>IFERROR(VLOOKUP(DM38,'Banco de Dados'!$B$3:$H$274,5,FALSE)," ")</f>
        <v xml:space="preserve"> </v>
      </c>
      <c r="DQ38" s="27" t="str">
        <f>_xlfn.XLOOKUP(DT38,'Banco de Dados'!$B$3:$B$274,'Banco de Dados'!$C$3:$C$274,"")</f>
        <v/>
      </c>
      <c r="DR38" s="27" t="str">
        <f>IFERROR(VLOOKUP(DT38,'Banco de Dados'!$B$3:$H$274,5,FALSE)," ")</f>
        <v xml:space="preserve"> </v>
      </c>
      <c r="DX38" s="27" t="str">
        <f>_xlfn.XLOOKUP(EA38,'Banco de Dados'!$B$3:$B$274,'Banco de Dados'!$C$3:$C$274,"")</f>
        <v/>
      </c>
      <c r="DY38" s="27" t="str">
        <f>IFERROR(VLOOKUP(EA38,'Banco de Dados'!$B$3:$H$274,5,FALSE)," ")</f>
        <v xml:space="preserve"> </v>
      </c>
      <c r="EE38" s="27" t="str">
        <f>_xlfn.XLOOKUP(EH38,'Banco de Dados'!$B$3:$B$274,'Banco de Dados'!$C$3:$C$274,"")</f>
        <v/>
      </c>
      <c r="EF38" s="27" t="str">
        <f>IFERROR(VLOOKUP(EH38,'Banco de Dados'!$B$3:$H$274,5,FALSE)," ")</f>
        <v xml:space="preserve"> </v>
      </c>
      <c r="EL38" s="27" t="str">
        <f>_xlfn.XLOOKUP(EO38,'Banco de Dados'!$B$3:$B$274,'Banco de Dados'!$C$3:$C$274,"")</f>
        <v/>
      </c>
      <c r="EM38" s="27" t="str">
        <f>IFERROR(VLOOKUP(EO38,'Banco de Dados'!$B$3:$H$274,5,FALSE)," ")</f>
        <v xml:space="preserve"> </v>
      </c>
      <c r="ES38" s="27" t="str">
        <f>_xlfn.XLOOKUP(EV38,'Banco de Dados'!$B$3:$B$274,'Banco de Dados'!$C$3:$C$274,"")</f>
        <v/>
      </c>
      <c r="ET38" s="27" t="str">
        <f>IFERROR(VLOOKUP(EV38,'Banco de Dados'!$B$3:$H$274,5,FALSE)," ")</f>
        <v xml:space="preserve"> </v>
      </c>
      <c r="EZ38" s="27" t="str">
        <f>_xlfn.XLOOKUP(FC38,'Banco de Dados'!$B$3:$B$274,'Banco de Dados'!$C$3:$C$274,"")</f>
        <v/>
      </c>
      <c r="FA38" s="27" t="str">
        <f>IFERROR(VLOOKUP(FC38,'Banco de Dados'!$B$3:$H$274,5,FALSE)," ")</f>
        <v xml:space="preserve"> </v>
      </c>
      <c r="FC38" s="7"/>
      <c r="FD38" s="7"/>
      <c r="FE38" s="7"/>
      <c r="FG38" s="27" t="str">
        <f>_xlfn.XLOOKUP(FJ38,'Banco de Dados'!$B$3:$B$274,'Banco de Dados'!$C$3:$C$274,"")</f>
        <v/>
      </c>
      <c r="FH38" s="27" t="str">
        <f>IFERROR(VLOOKUP(FJ38,'Banco de Dados'!$B$3:$H$274,5,FALSE)," ")</f>
        <v xml:space="preserve"> </v>
      </c>
      <c r="FI38" s="7"/>
      <c r="FJ38" s="7"/>
      <c r="FK38" s="7"/>
      <c r="FL38" s="7"/>
      <c r="FN38" s="27" t="str">
        <f>_xlfn.XLOOKUP(FQ38,'Banco de Dados'!$B$3:$B$274,'Banco de Dados'!$C$3:$C$274,"")</f>
        <v/>
      </c>
      <c r="FO38" s="27" t="str">
        <f>IFERROR(VLOOKUP(FQ38,'Banco de Dados'!$B$3:$H$274,5,FALSE)," ")</f>
        <v xml:space="preserve"> </v>
      </c>
      <c r="FP38" s="7"/>
      <c r="FQ38" s="7"/>
      <c r="FR38" s="7"/>
      <c r="FS38" s="7"/>
      <c r="FU38" s="27" t="str">
        <f>_xlfn.XLOOKUP(FX38,'Banco de Dados'!$B$3:$B$274,'Banco de Dados'!$C$3:$C$274,"")</f>
        <v/>
      </c>
      <c r="FV38" s="27" t="str">
        <f>IFERROR(VLOOKUP(FX38,'Banco de Dados'!$B$3:$H$274,5,FALSE)," ")</f>
        <v xml:space="preserve"> </v>
      </c>
      <c r="FW38" s="7"/>
      <c r="FX38" s="7"/>
      <c r="FY38" s="7"/>
      <c r="FZ38" s="7"/>
    </row>
    <row r="39" spans="2:182" x14ac:dyDescent="0.25">
      <c r="B39" s="27" t="str">
        <f>_xlfn.XLOOKUP(E39,'Banco de Dados'!$B$3:$B$274,'Banco de Dados'!$C$3:$C$274,"")</f>
        <v/>
      </c>
      <c r="C39" s="27" t="str">
        <f>IFERROR(VLOOKUP(E39,'Banco de Dados'!$B$3:$H$274,5,FALSE)," ")</f>
        <v xml:space="preserve"> </v>
      </c>
      <c r="I39" s="27" t="str">
        <f>_xlfn.XLOOKUP(L39,'Banco de Dados'!$B$3:$B$274,'Banco de Dados'!$C$3:$C$274,"")</f>
        <v/>
      </c>
      <c r="J39" s="27" t="str">
        <f>IFERROR(VLOOKUP(L39,'Banco de Dados'!$B$3:$H$274,5,FALSE)," ")</f>
        <v xml:space="preserve"> </v>
      </c>
      <c r="P39" s="27" t="str">
        <f>_xlfn.XLOOKUP(S39,'Banco de Dados'!$B$3:$B$274,'Banco de Dados'!$C$3:$C$274,"")</f>
        <v/>
      </c>
      <c r="Q39" s="27" t="str">
        <f>IFERROR(VLOOKUP(S39,'Banco de Dados'!$B$3:$H$274,5,FALSE)," ")</f>
        <v xml:space="preserve"> </v>
      </c>
      <c r="W39" s="27" t="str">
        <f>_xlfn.XLOOKUP(Z39,'Banco de Dados'!$B$3:$B$274,'Banco de Dados'!$C$3:$C$274,"")</f>
        <v/>
      </c>
      <c r="X39" s="27" t="str">
        <f>IFERROR(VLOOKUP(Z39,'Banco de Dados'!$B$3:$H$274,5,FALSE)," ")</f>
        <v xml:space="preserve"> </v>
      </c>
      <c r="AD39" s="27" t="str">
        <f>_xlfn.XLOOKUP(AG39,'Banco de Dados'!$B$3:$B$274,'Banco de Dados'!$C$3:$C$274,"")</f>
        <v/>
      </c>
      <c r="AE39" s="27" t="str">
        <f>IFERROR(VLOOKUP(AG39,'Banco de Dados'!$B$3:$H$274,5,FALSE)," ")</f>
        <v xml:space="preserve"> </v>
      </c>
      <c r="AK39" s="27" t="str">
        <f>_xlfn.XLOOKUP(AN39,'Banco de Dados'!$B$3:$B$274,'Banco de Dados'!$C$3:$C$274,"")</f>
        <v/>
      </c>
      <c r="AL39" s="27" t="str">
        <f>IFERROR(VLOOKUP(AN39,'Banco de Dados'!$B$3:$H$274,5,FALSE)," ")</f>
        <v xml:space="preserve"> </v>
      </c>
      <c r="AR39" s="27" t="str">
        <f>_xlfn.XLOOKUP(AU39,'Banco de Dados'!$B$3:$B$274,'Banco de Dados'!$C$3:$C$274,"")</f>
        <v/>
      </c>
      <c r="AS39" s="27" t="str">
        <f>IFERROR(VLOOKUP(AU39,'Banco de Dados'!$B$3:$H$274,5,FALSE)," ")</f>
        <v xml:space="preserve"> </v>
      </c>
      <c r="AY39" s="27" t="str">
        <f>_xlfn.XLOOKUP(BB39,'Banco de Dados'!$B$3:$B$274,'Banco de Dados'!$C$3:$C$274,"")</f>
        <v/>
      </c>
      <c r="AZ39" s="27" t="str">
        <f>IFERROR(VLOOKUP(BB39,'Banco de Dados'!$B$3:$H$274,5,FALSE)," ")</f>
        <v xml:space="preserve"> </v>
      </c>
      <c r="BF39" s="27" t="str">
        <f>_xlfn.XLOOKUP(BI39,'Banco de Dados'!$B$3:$B$274,'Banco de Dados'!$C$3:$C$274,"")</f>
        <v/>
      </c>
      <c r="BG39" s="27" t="str">
        <f>IFERROR(VLOOKUP(BI39,'Banco de Dados'!$B$3:$H$274,5,FALSE)," ")</f>
        <v xml:space="preserve"> </v>
      </c>
      <c r="BM39" s="27" t="str">
        <f>_xlfn.XLOOKUP(BP39,'Banco de Dados'!$B$3:$B$274,'Banco de Dados'!$C$3:$C$274,"")</f>
        <v/>
      </c>
      <c r="BN39" s="27" t="str">
        <f>IFERROR(VLOOKUP(BP39,'Banco de Dados'!$B$3:$H$274,5,FALSE)," ")</f>
        <v xml:space="preserve"> </v>
      </c>
      <c r="BT39" s="27" t="str">
        <f>_xlfn.XLOOKUP(BW39,'Banco de Dados'!$B$3:$B$274,'Banco de Dados'!$C$3:$C$274,"")</f>
        <v/>
      </c>
      <c r="BU39" s="27" t="str">
        <f>IFERROR(VLOOKUP(BW39,'Banco de Dados'!$B$3:$H$274,5,FALSE)," ")</f>
        <v xml:space="preserve"> </v>
      </c>
      <c r="CA39" s="27" t="str">
        <f>_xlfn.XLOOKUP(CD39,'Banco de Dados'!$B$3:$B$274,'Banco de Dados'!$C$3:$C$274,"")</f>
        <v/>
      </c>
      <c r="CB39" s="27" t="str">
        <f>IFERROR(VLOOKUP(CD39,'Banco de Dados'!$B$3:$H$274,5,FALSE)," ")</f>
        <v xml:space="preserve"> </v>
      </c>
      <c r="CH39" s="27" t="str">
        <f>_xlfn.XLOOKUP(CK39,'Banco de Dados'!$B$3:$B$274,'Banco de Dados'!$C$3:$C$274,"")</f>
        <v/>
      </c>
      <c r="CI39" s="27" t="str">
        <f>IFERROR(VLOOKUP(CK39,'Banco de Dados'!$B$3:$H$274,5,FALSE)," ")</f>
        <v xml:space="preserve"> </v>
      </c>
      <c r="CO39" s="27" t="str">
        <f>_xlfn.XLOOKUP(CR39,'Banco de Dados'!$B$3:$B$274,'Banco de Dados'!$C$3:$C$274,"")</f>
        <v/>
      </c>
      <c r="CP39" s="27" t="str">
        <f>IFERROR(VLOOKUP(CR39,'Banco de Dados'!$B$3:$H$274,5,FALSE)," ")</f>
        <v xml:space="preserve"> </v>
      </c>
      <c r="CV39" s="27" t="str">
        <f>_xlfn.XLOOKUP(CY39,'Banco de Dados'!$B$3:$B$274,'Banco de Dados'!$C$3:$C$274,"")</f>
        <v/>
      </c>
      <c r="CW39" s="27" t="str">
        <f>IFERROR(VLOOKUP(CY39,'Banco de Dados'!$B$3:$H$274,5,FALSE)," ")</f>
        <v xml:space="preserve"> </v>
      </c>
      <c r="DC39" s="27" t="str">
        <f>_xlfn.XLOOKUP(DF39,'Banco de Dados'!$B$3:$B$274,'Banco de Dados'!$C$3:$C$274,"")</f>
        <v/>
      </c>
      <c r="DD39" s="27" t="str">
        <f>IFERROR(VLOOKUP(DF39,'Banco de Dados'!$B$3:$H$274,5,FALSE)," ")</f>
        <v xml:space="preserve"> </v>
      </c>
      <c r="DJ39" s="27" t="str">
        <f>_xlfn.XLOOKUP(DM39,'Banco de Dados'!$B$3:$B$274,'Banco de Dados'!$C$3:$C$274,"")</f>
        <v/>
      </c>
      <c r="DK39" s="27" t="str">
        <f>IFERROR(VLOOKUP(DM39,'Banco de Dados'!$B$3:$H$274,5,FALSE)," ")</f>
        <v xml:space="preserve"> </v>
      </c>
      <c r="DQ39" s="27" t="str">
        <f>_xlfn.XLOOKUP(DT39,'Banco de Dados'!$B$3:$B$274,'Banco de Dados'!$C$3:$C$274,"")</f>
        <v/>
      </c>
      <c r="DR39" s="27" t="str">
        <f>IFERROR(VLOOKUP(DT39,'Banco de Dados'!$B$3:$H$274,5,FALSE)," ")</f>
        <v xml:space="preserve"> </v>
      </c>
      <c r="DX39" s="27" t="str">
        <f>_xlfn.XLOOKUP(EA39,'Banco de Dados'!$B$3:$B$274,'Banco de Dados'!$C$3:$C$274,"")</f>
        <v/>
      </c>
      <c r="DY39" s="27" t="str">
        <f>IFERROR(VLOOKUP(EA39,'Banco de Dados'!$B$3:$H$274,5,FALSE)," ")</f>
        <v xml:space="preserve"> </v>
      </c>
      <c r="EE39" s="27" t="str">
        <f>_xlfn.XLOOKUP(EH39,'Banco de Dados'!$B$3:$B$274,'Banco de Dados'!$C$3:$C$274,"")</f>
        <v/>
      </c>
      <c r="EF39" s="27" t="str">
        <f>IFERROR(VLOOKUP(EH39,'Banco de Dados'!$B$3:$H$274,5,FALSE)," ")</f>
        <v xml:space="preserve"> </v>
      </c>
      <c r="EL39" s="27" t="str">
        <f>_xlfn.XLOOKUP(EO39,'Banco de Dados'!$B$3:$B$274,'Banco de Dados'!$C$3:$C$274,"")</f>
        <v/>
      </c>
      <c r="EM39" s="27" t="str">
        <f>IFERROR(VLOOKUP(EO39,'Banco de Dados'!$B$3:$H$274,5,FALSE)," ")</f>
        <v xml:space="preserve"> </v>
      </c>
      <c r="ES39" s="27" t="str">
        <f>_xlfn.XLOOKUP(EV39,'Banco de Dados'!$B$3:$B$274,'Banco de Dados'!$C$3:$C$274,"")</f>
        <v/>
      </c>
      <c r="ET39" s="27" t="str">
        <f>IFERROR(VLOOKUP(EV39,'Banco de Dados'!$B$3:$H$274,5,FALSE)," ")</f>
        <v xml:space="preserve"> </v>
      </c>
      <c r="EZ39" s="27" t="str">
        <f>_xlfn.XLOOKUP(FC39,'Banco de Dados'!$B$3:$B$274,'Banco de Dados'!$C$3:$C$274,"")</f>
        <v/>
      </c>
      <c r="FA39" s="27" t="str">
        <f>IFERROR(VLOOKUP(FC39,'Banco de Dados'!$B$3:$H$274,5,FALSE)," ")</f>
        <v xml:space="preserve"> </v>
      </c>
      <c r="FC39" s="7"/>
      <c r="FD39" s="7"/>
      <c r="FE39" s="7"/>
      <c r="FG39" s="27" t="str">
        <f>_xlfn.XLOOKUP(FJ39,'Banco de Dados'!$B$3:$B$274,'Banco de Dados'!$C$3:$C$274,"")</f>
        <v/>
      </c>
      <c r="FH39" s="27" t="str">
        <f>IFERROR(VLOOKUP(FJ39,'Banco de Dados'!$B$3:$H$274,5,FALSE)," ")</f>
        <v xml:space="preserve"> </v>
      </c>
      <c r="FI39" s="7"/>
      <c r="FJ39" s="7"/>
      <c r="FK39" s="7"/>
      <c r="FL39" s="7"/>
      <c r="FN39" s="27" t="str">
        <f>_xlfn.XLOOKUP(FQ39,'Banco de Dados'!$B$3:$B$274,'Banco de Dados'!$C$3:$C$274,"")</f>
        <v/>
      </c>
      <c r="FO39" s="27" t="str">
        <f>IFERROR(VLOOKUP(FQ39,'Banco de Dados'!$B$3:$H$274,5,FALSE)," ")</f>
        <v xml:space="preserve"> </v>
      </c>
      <c r="FP39" s="7"/>
      <c r="FQ39" s="7"/>
      <c r="FR39" s="7"/>
      <c r="FS39" s="7"/>
      <c r="FU39" s="27" t="str">
        <f>_xlfn.XLOOKUP(FX39,'Banco de Dados'!$B$3:$B$274,'Banco de Dados'!$C$3:$C$274,"")</f>
        <v/>
      </c>
      <c r="FV39" s="27" t="str">
        <f>IFERROR(VLOOKUP(FX39,'Banco de Dados'!$B$3:$H$274,5,FALSE)," ")</f>
        <v xml:space="preserve"> </v>
      </c>
      <c r="FW39" s="7"/>
      <c r="FX39" s="7"/>
      <c r="FY39" s="7"/>
      <c r="FZ39" s="7"/>
    </row>
    <row r="40" spans="2:182" x14ac:dyDescent="0.25">
      <c r="B40" s="27" t="str">
        <f>_xlfn.XLOOKUP(E40,'Banco de Dados'!$B$3:$B$274,'Banco de Dados'!$C$3:$C$274,"")</f>
        <v/>
      </c>
      <c r="C40" s="27" t="str">
        <f>IFERROR(VLOOKUP(E40,'Banco de Dados'!$B$3:$H$274,5,FALSE)," ")</f>
        <v xml:space="preserve"> </v>
      </c>
      <c r="I40" s="27" t="str">
        <f>_xlfn.XLOOKUP(L40,'Banco de Dados'!$B$3:$B$274,'Banco de Dados'!$C$3:$C$274,"")</f>
        <v/>
      </c>
      <c r="J40" s="27" t="str">
        <f>IFERROR(VLOOKUP(L40,'Banco de Dados'!$B$3:$H$274,5,FALSE)," ")</f>
        <v xml:space="preserve"> </v>
      </c>
      <c r="P40" s="27" t="str">
        <f>_xlfn.XLOOKUP(S40,'Banco de Dados'!$B$3:$B$274,'Banco de Dados'!$C$3:$C$274,"")</f>
        <v/>
      </c>
      <c r="Q40" s="27" t="str">
        <f>IFERROR(VLOOKUP(S40,'Banco de Dados'!$B$3:$H$274,5,FALSE)," ")</f>
        <v xml:space="preserve"> </v>
      </c>
      <c r="W40" s="27" t="str">
        <f>_xlfn.XLOOKUP(Z40,'Banco de Dados'!$B$3:$B$274,'Banco de Dados'!$C$3:$C$274,"")</f>
        <v/>
      </c>
      <c r="X40" s="27" t="str">
        <f>IFERROR(VLOOKUP(Z40,'Banco de Dados'!$B$3:$H$274,5,FALSE)," ")</f>
        <v xml:space="preserve"> </v>
      </c>
      <c r="AD40" s="27" t="str">
        <f>_xlfn.XLOOKUP(AG40,'Banco de Dados'!$B$3:$B$274,'Banco de Dados'!$C$3:$C$274,"")</f>
        <v/>
      </c>
      <c r="AE40" s="27" t="str">
        <f>IFERROR(VLOOKUP(AG40,'Banco de Dados'!$B$3:$H$274,5,FALSE)," ")</f>
        <v xml:space="preserve"> </v>
      </c>
      <c r="AK40" s="27" t="str">
        <f>_xlfn.XLOOKUP(AN40,'Banco de Dados'!$B$3:$B$274,'Banco de Dados'!$C$3:$C$274,"")</f>
        <v/>
      </c>
      <c r="AL40" s="27" t="str">
        <f>IFERROR(VLOOKUP(AN40,'Banco de Dados'!$B$3:$H$274,5,FALSE)," ")</f>
        <v xml:space="preserve"> </v>
      </c>
      <c r="AR40" s="27" t="str">
        <f>_xlfn.XLOOKUP(AU40,'Banco de Dados'!$B$3:$B$274,'Banco de Dados'!$C$3:$C$274,"")</f>
        <v/>
      </c>
      <c r="AS40" s="27" t="str">
        <f>IFERROR(VLOOKUP(AU40,'Banco de Dados'!$B$3:$H$274,5,FALSE)," ")</f>
        <v xml:space="preserve"> </v>
      </c>
      <c r="AY40" s="27" t="str">
        <f>_xlfn.XLOOKUP(BB40,'Banco de Dados'!$B$3:$B$274,'Banco de Dados'!$C$3:$C$274,"")</f>
        <v/>
      </c>
      <c r="AZ40" s="27" t="str">
        <f>IFERROR(VLOOKUP(BB40,'Banco de Dados'!$B$3:$H$274,5,FALSE)," ")</f>
        <v xml:space="preserve"> </v>
      </c>
      <c r="BF40" s="27" t="str">
        <f>_xlfn.XLOOKUP(BI40,'Banco de Dados'!$B$3:$B$274,'Banco de Dados'!$C$3:$C$274,"")</f>
        <v/>
      </c>
      <c r="BG40" s="27" t="str">
        <f>IFERROR(VLOOKUP(BI40,'Banco de Dados'!$B$3:$H$274,5,FALSE)," ")</f>
        <v xml:space="preserve"> </v>
      </c>
      <c r="BM40" s="27" t="str">
        <f>_xlfn.XLOOKUP(BP40,'Banco de Dados'!$B$3:$B$274,'Banco de Dados'!$C$3:$C$274,"")</f>
        <v/>
      </c>
      <c r="BN40" s="27" t="str">
        <f>IFERROR(VLOOKUP(BP40,'Banco de Dados'!$B$3:$H$274,5,FALSE)," ")</f>
        <v xml:space="preserve"> </v>
      </c>
      <c r="BT40" s="27" t="str">
        <f>_xlfn.XLOOKUP(BW40,'Banco de Dados'!$B$3:$B$274,'Banco de Dados'!$C$3:$C$274,"")</f>
        <v/>
      </c>
      <c r="BU40" s="27" t="str">
        <f>IFERROR(VLOOKUP(BW40,'Banco de Dados'!$B$3:$H$274,5,FALSE)," ")</f>
        <v xml:space="preserve"> </v>
      </c>
      <c r="CA40" s="27" t="str">
        <f>_xlfn.XLOOKUP(CD40,'Banco de Dados'!$B$3:$B$274,'Banco de Dados'!$C$3:$C$274,"")</f>
        <v/>
      </c>
      <c r="CB40" s="27" t="str">
        <f>IFERROR(VLOOKUP(CD40,'Banco de Dados'!$B$3:$H$274,5,FALSE)," ")</f>
        <v xml:space="preserve"> </v>
      </c>
      <c r="CH40" s="27" t="str">
        <f>_xlfn.XLOOKUP(CK40,'Banco de Dados'!$B$3:$B$274,'Banco de Dados'!$C$3:$C$274,"")</f>
        <v/>
      </c>
      <c r="CI40" s="27" t="str">
        <f>IFERROR(VLOOKUP(CK40,'Banco de Dados'!$B$3:$H$274,5,FALSE)," ")</f>
        <v xml:space="preserve"> </v>
      </c>
      <c r="CO40" s="27" t="str">
        <f>_xlfn.XLOOKUP(CR40,'Banco de Dados'!$B$3:$B$274,'Banco de Dados'!$C$3:$C$274,"")</f>
        <v/>
      </c>
      <c r="CP40" s="27" t="str">
        <f>IFERROR(VLOOKUP(CR40,'Banco de Dados'!$B$3:$H$274,5,FALSE)," ")</f>
        <v xml:space="preserve"> </v>
      </c>
      <c r="CV40" s="27" t="str">
        <f>_xlfn.XLOOKUP(CY40,'Banco de Dados'!$B$3:$B$274,'Banco de Dados'!$C$3:$C$274,"")</f>
        <v/>
      </c>
      <c r="CW40" s="27" t="str">
        <f>IFERROR(VLOOKUP(CY40,'Banco de Dados'!$B$3:$H$274,5,FALSE)," ")</f>
        <v xml:space="preserve"> </v>
      </c>
      <c r="DC40" s="27" t="str">
        <f>_xlfn.XLOOKUP(DF40,'Banco de Dados'!$B$3:$B$274,'Banco de Dados'!$C$3:$C$274,"")</f>
        <v/>
      </c>
      <c r="DD40" s="27" t="str">
        <f>IFERROR(VLOOKUP(DF40,'Banco de Dados'!$B$3:$H$274,5,FALSE)," ")</f>
        <v xml:space="preserve"> </v>
      </c>
      <c r="DJ40" s="27" t="str">
        <f>_xlfn.XLOOKUP(DM40,'Banco de Dados'!$B$3:$B$274,'Banco de Dados'!$C$3:$C$274,"")</f>
        <v/>
      </c>
      <c r="DK40" s="27" t="str">
        <f>IFERROR(VLOOKUP(DM40,'Banco de Dados'!$B$3:$H$274,5,FALSE)," ")</f>
        <v xml:space="preserve"> </v>
      </c>
      <c r="DQ40" s="27" t="str">
        <f>_xlfn.XLOOKUP(DT40,'Banco de Dados'!$B$3:$B$274,'Banco de Dados'!$C$3:$C$274,"")</f>
        <v/>
      </c>
      <c r="DR40" s="27" t="str">
        <f>IFERROR(VLOOKUP(DT40,'Banco de Dados'!$B$3:$H$274,5,FALSE)," ")</f>
        <v xml:space="preserve"> </v>
      </c>
      <c r="DX40" s="27" t="str">
        <f>_xlfn.XLOOKUP(EA40,'Banco de Dados'!$B$3:$B$274,'Banco de Dados'!$C$3:$C$274,"")</f>
        <v/>
      </c>
      <c r="DY40" s="27" t="str">
        <f>IFERROR(VLOOKUP(EA40,'Banco de Dados'!$B$3:$H$274,5,FALSE)," ")</f>
        <v xml:space="preserve"> </v>
      </c>
      <c r="EE40" s="27" t="str">
        <f>_xlfn.XLOOKUP(EH40,'Banco de Dados'!$B$3:$B$274,'Banco de Dados'!$C$3:$C$274,"")</f>
        <v/>
      </c>
      <c r="EF40" s="27" t="str">
        <f>IFERROR(VLOOKUP(EH40,'Banco de Dados'!$B$3:$H$274,5,FALSE)," ")</f>
        <v xml:space="preserve"> </v>
      </c>
      <c r="EL40" s="27" t="str">
        <f>_xlfn.XLOOKUP(EO40,'Banco de Dados'!$B$3:$B$274,'Banco de Dados'!$C$3:$C$274,"")</f>
        <v/>
      </c>
      <c r="EM40" s="27" t="str">
        <f>IFERROR(VLOOKUP(EO40,'Banco de Dados'!$B$3:$H$274,5,FALSE)," ")</f>
        <v xml:space="preserve"> </v>
      </c>
      <c r="ES40" s="27" t="str">
        <f>_xlfn.XLOOKUP(EV40,'Banco de Dados'!$B$3:$B$274,'Banco de Dados'!$C$3:$C$274,"")</f>
        <v/>
      </c>
      <c r="ET40" s="27" t="str">
        <f>IFERROR(VLOOKUP(EV40,'Banco de Dados'!$B$3:$H$274,5,FALSE)," ")</f>
        <v xml:space="preserve"> </v>
      </c>
      <c r="EZ40" s="27" t="str">
        <f>_xlfn.XLOOKUP(FC40,'Banco de Dados'!$B$3:$B$274,'Banco de Dados'!$C$3:$C$274,"")</f>
        <v/>
      </c>
      <c r="FA40" s="27" t="str">
        <f>IFERROR(VLOOKUP(FC40,'Banco de Dados'!$B$3:$H$274,5,FALSE)," ")</f>
        <v xml:space="preserve"> </v>
      </c>
      <c r="FC40" s="7"/>
      <c r="FD40" s="7"/>
      <c r="FE40" s="7"/>
      <c r="FG40" s="27" t="str">
        <f>_xlfn.XLOOKUP(FJ40,'Banco de Dados'!$B$3:$B$274,'Banco de Dados'!$C$3:$C$274,"")</f>
        <v/>
      </c>
      <c r="FH40" s="27" t="str">
        <f>IFERROR(VLOOKUP(FJ40,'Banco de Dados'!$B$3:$H$274,5,FALSE)," ")</f>
        <v xml:space="preserve"> </v>
      </c>
      <c r="FI40" s="7"/>
      <c r="FJ40" s="7"/>
      <c r="FK40" s="7"/>
      <c r="FL40" s="7"/>
      <c r="FN40" s="27" t="str">
        <f>_xlfn.XLOOKUP(FQ40,'Banco de Dados'!$B$3:$B$274,'Banco de Dados'!$C$3:$C$274,"")</f>
        <v/>
      </c>
      <c r="FO40" s="27" t="str">
        <f>IFERROR(VLOOKUP(FQ40,'Banco de Dados'!$B$3:$H$274,5,FALSE)," ")</f>
        <v xml:space="preserve"> </v>
      </c>
      <c r="FP40" s="7"/>
      <c r="FQ40" s="7"/>
      <c r="FR40" s="7"/>
      <c r="FS40" s="7"/>
      <c r="FU40" s="27" t="str">
        <f>_xlfn.XLOOKUP(FX40,'Banco de Dados'!$B$3:$B$274,'Banco de Dados'!$C$3:$C$274,"")</f>
        <v/>
      </c>
      <c r="FV40" s="27" t="str">
        <f>IFERROR(VLOOKUP(FX40,'Banco de Dados'!$B$3:$H$274,5,FALSE)," ")</f>
        <v xml:space="preserve"> </v>
      </c>
      <c r="FW40" s="7"/>
      <c r="FX40" s="7"/>
      <c r="FY40" s="7"/>
      <c r="FZ40" s="7"/>
    </row>
    <row r="41" spans="2:182" x14ac:dyDescent="0.25">
      <c r="B41" s="27" t="str">
        <f>_xlfn.XLOOKUP(E41,'Banco de Dados'!$B$3:$B$274,'Banco de Dados'!$C$3:$C$274,"")</f>
        <v/>
      </c>
      <c r="C41" s="27" t="str">
        <f>IFERROR(VLOOKUP(E41,'Banco de Dados'!$B$3:$H$274,5,FALSE)," ")</f>
        <v xml:space="preserve"> </v>
      </c>
      <c r="I41" s="27" t="str">
        <f>_xlfn.XLOOKUP(L41,'Banco de Dados'!$B$3:$B$274,'Banco de Dados'!$C$3:$C$274,"")</f>
        <v/>
      </c>
      <c r="J41" s="27" t="str">
        <f>IFERROR(VLOOKUP(L41,'Banco de Dados'!$B$3:$H$274,5,FALSE)," ")</f>
        <v xml:space="preserve"> </v>
      </c>
      <c r="P41" s="27" t="str">
        <f>_xlfn.XLOOKUP(S41,'Banco de Dados'!$B$3:$B$274,'Banco de Dados'!$C$3:$C$274,"")</f>
        <v/>
      </c>
      <c r="Q41" s="27" t="str">
        <f>IFERROR(VLOOKUP(S41,'Banco de Dados'!$B$3:$H$274,5,FALSE)," ")</f>
        <v xml:space="preserve"> </v>
      </c>
      <c r="W41" s="27" t="str">
        <f>_xlfn.XLOOKUP(Z41,'Banco de Dados'!$B$3:$B$274,'Banco de Dados'!$C$3:$C$274,"")</f>
        <v/>
      </c>
      <c r="X41" s="27" t="str">
        <f>IFERROR(VLOOKUP(Z41,'Banco de Dados'!$B$3:$H$274,5,FALSE)," ")</f>
        <v xml:space="preserve"> </v>
      </c>
      <c r="AD41" s="27" t="str">
        <f>_xlfn.XLOOKUP(AG41,'Banco de Dados'!$B$3:$B$274,'Banco de Dados'!$C$3:$C$274,"")</f>
        <v/>
      </c>
      <c r="AE41" s="27" t="str">
        <f>IFERROR(VLOOKUP(AG41,'Banco de Dados'!$B$3:$H$274,5,FALSE)," ")</f>
        <v xml:space="preserve"> </v>
      </c>
      <c r="AK41" s="27" t="str">
        <f>_xlfn.XLOOKUP(AN41,'Banco de Dados'!$B$3:$B$274,'Banco de Dados'!$C$3:$C$274,"")</f>
        <v/>
      </c>
      <c r="AL41" s="27" t="str">
        <f>IFERROR(VLOOKUP(AN41,'Banco de Dados'!$B$3:$H$274,5,FALSE)," ")</f>
        <v xml:space="preserve"> </v>
      </c>
      <c r="AR41" s="27" t="str">
        <f>_xlfn.XLOOKUP(AU41,'Banco de Dados'!$B$3:$B$274,'Banco de Dados'!$C$3:$C$274,"")</f>
        <v/>
      </c>
      <c r="AS41" s="27" t="str">
        <f>IFERROR(VLOOKUP(AU41,'Banco de Dados'!$B$3:$H$274,5,FALSE)," ")</f>
        <v xml:space="preserve"> </v>
      </c>
      <c r="AY41" s="27" t="str">
        <f>_xlfn.XLOOKUP(BB41,'Banco de Dados'!$B$3:$B$274,'Banco de Dados'!$C$3:$C$274,"")</f>
        <v/>
      </c>
      <c r="AZ41" s="27" t="str">
        <f>IFERROR(VLOOKUP(BB41,'Banco de Dados'!$B$3:$H$274,5,FALSE)," ")</f>
        <v xml:space="preserve"> </v>
      </c>
      <c r="BF41" s="27" t="str">
        <f>_xlfn.XLOOKUP(BI41,'Banco de Dados'!$B$3:$B$274,'Banco de Dados'!$C$3:$C$274,"")</f>
        <v/>
      </c>
      <c r="BG41" s="27" t="str">
        <f>IFERROR(VLOOKUP(BI41,'Banco de Dados'!$B$3:$H$274,5,FALSE)," ")</f>
        <v xml:space="preserve"> </v>
      </c>
      <c r="BM41" s="27" t="str">
        <f>_xlfn.XLOOKUP(BP41,'Banco de Dados'!$B$3:$B$274,'Banco de Dados'!$C$3:$C$274,"")</f>
        <v/>
      </c>
      <c r="BN41" s="27" t="str">
        <f>IFERROR(VLOOKUP(BP41,'Banco de Dados'!$B$3:$H$274,5,FALSE)," ")</f>
        <v xml:space="preserve"> </v>
      </c>
      <c r="BT41" s="27" t="str">
        <f>_xlfn.XLOOKUP(BW41,'Banco de Dados'!$B$3:$B$274,'Banco de Dados'!$C$3:$C$274,"")</f>
        <v/>
      </c>
      <c r="BU41" s="27" t="str">
        <f>IFERROR(VLOOKUP(BW41,'Banco de Dados'!$B$3:$H$274,5,FALSE)," ")</f>
        <v xml:space="preserve"> </v>
      </c>
      <c r="CA41" s="27" t="str">
        <f>_xlfn.XLOOKUP(CD41,'Banco de Dados'!$B$3:$B$274,'Banco de Dados'!$C$3:$C$274,"")</f>
        <v/>
      </c>
      <c r="CB41" s="27" t="str">
        <f>IFERROR(VLOOKUP(CD41,'Banco de Dados'!$B$3:$H$274,5,FALSE)," ")</f>
        <v xml:space="preserve"> </v>
      </c>
      <c r="CH41" s="27" t="str">
        <f>_xlfn.XLOOKUP(CK41,'Banco de Dados'!$B$3:$B$274,'Banco de Dados'!$C$3:$C$274,"")</f>
        <v/>
      </c>
      <c r="CI41" s="27" t="str">
        <f>IFERROR(VLOOKUP(CK41,'Banco de Dados'!$B$3:$H$274,5,FALSE)," ")</f>
        <v xml:space="preserve"> </v>
      </c>
      <c r="CO41" s="27" t="str">
        <f>_xlfn.XLOOKUP(CR41,'Banco de Dados'!$B$3:$B$274,'Banco de Dados'!$C$3:$C$274,"")</f>
        <v/>
      </c>
      <c r="CP41" s="27" t="str">
        <f>IFERROR(VLOOKUP(CR41,'Banco de Dados'!$B$3:$H$274,5,FALSE)," ")</f>
        <v xml:space="preserve"> </v>
      </c>
      <c r="CV41" s="27" t="str">
        <f>_xlfn.XLOOKUP(CY41,'Banco de Dados'!$B$3:$B$274,'Banco de Dados'!$C$3:$C$274,"")</f>
        <v/>
      </c>
      <c r="CW41" s="27" t="str">
        <f>IFERROR(VLOOKUP(CY41,'Banco de Dados'!$B$3:$H$274,5,FALSE)," ")</f>
        <v xml:space="preserve"> </v>
      </c>
      <c r="DC41" s="27" t="str">
        <f>_xlfn.XLOOKUP(DF41,'Banco de Dados'!$B$3:$B$274,'Banco de Dados'!$C$3:$C$274,"")</f>
        <v/>
      </c>
      <c r="DD41" s="27" t="str">
        <f>IFERROR(VLOOKUP(DF41,'Banco de Dados'!$B$3:$H$274,5,FALSE)," ")</f>
        <v xml:space="preserve"> </v>
      </c>
      <c r="DJ41" s="27" t="str">
        <f>_xlfn.XLOOKUP(DM41,'Banco de Dados'!$B$3:$B$274,'Banco de Dados'!$C$3:$C$274,"")</f>
        <v/>
      </c>
      <c r="DK41" s="27" t="str">
        <f>IFERROR(VLOOKUP(DM41,'Banco de Dados'!$B$3:$H$274,5,FALSE)," ")</f>
        <v xml:space="preserve"> </v>
      </c>
      <c r="DQ41" s="27" t="str">
        <f>_xlfn.XLOOKUP(DT41,'Banco de Dados'!$B$3:$B$274,'Banco de Dados'!$C$3:$C$274,"")</f>
        <v/>
      </c>
      <c r="DR41" s="27" t="str">
        <f>IFERROR(VLOOKUP(DT41,'Banco de Dados'!$B$3:$H$274,5,FALSE)," ")</f>
        <v xml:space="preserve"> </v>
      </c>
      <c r="DX41" s="27" t="str">
        <f>_xlfn.XLOOKUP(EA41,'Banco de Dados'!$B$3:$B$274,'Banco de Dados'!$C$3:$C$274,"")</f>
        <v/>
      </c>
      <c r="DY41" s="27" t="str">
        <f>IFERROR(VLOOKUP(EA41,'Banco de Dados'!$B$3:$H$274,5,FALSE)," ")</f>
        <v xml:space="preserve"> </v>
      </c>
      <c r="EE41" s="27" t="str">
        <f>_xlfn.XLOOKUP(EH41,'Banco de Dados'!$B$3:$B$274,'Banco de Dados'!$C$3:$C$274,"")</f>
        <v/>
      </c>
      <c r="EF41" s="27" t="str">
        <f>IFERROR(VLOOKUP(EH41,'Banco de Dados'!$B$3:$H$274,5,FALSE)," ")</f>
        <v xml:space="preserve"> </v>
      </c>
      <c r="EL41" s="27" t="str">
        <f>_xlfn.XLOOKUP(EO41,'Banco de Dados'!$B$3:$B$274,'Banco de Dados'!$C$3:$C$274,"")</f>
        <v/>
      </c>
      <c r="EM41" s="27" t="str">
        <f>IFERROR(VLOOKUP(EO41,'Banco de Dados'!$B$3:$H$274,5,FALSE)," ")</f>
        <v xml:space="preserve"> </v>
      </c>
      <c r="ES41" s="27" t="str">
        <f>_xlfn.XLOOKUP(EV41,'Banco de Dados'!$B$3:$B$274,'Banco de Dados'!$C$3:$C$274,"")</f>
        <v/>
      </c>
      <c r="ET41" s="27" t="str">
        <f>IFERROR(VLOOKUP(EV41,'Banco de Dados'!$B$3:$H$274,5,FALSE)," ")</f>
        <v xml:space="preserve"> </v>
      </c>
      <c r="EZ41" s="27" t="str">
        <f>_xlfn.XLOOKUP(FC41,'Banco de Dados'!$B$3:$B$274,'Banco de Dados'!$C$3:$C$274,"")</f>
        <v/>
      </c>
      <c r="FA41" s="27" t="str">
        <f>IFERROR(VLOOKUP(FC41,'Banco de Dados'!$B$3:$H$274,5,FALSE)," ")</f>
        <v xml:space="preserve"> </v>
      </c>
      <c r="FC41" s="7"/>
      <c r="FD41" s="7"/>
      <c r="FE41" s="7"/>
      <c r="FG41" s="27" t="str">
        <f>_xlfn.XLOOKUP(FJ41,'Banco de Dados'!$B$3:$B$274,'Banco de Dados'!$C$3:$C$274,"")</f>
        <v/>
      </c>
      <c r="FH41" s="27" t="str">
        <f>IFERROR(VLOOKUP(FJ41,'Banco de Dados'!$B$3:$H$274,5,FALSE)," ")</f>
        <v xml:space="preserve"> </v>
      </c>
      <c r="FI41" s="7"/>
      <c r="FJ41" s="7"/>
      <c r="FK41" s="7"/>
      <c r="FL41" s="7"/>
      <c r="FN41" s="27" t="str">
        <f>_xlfn.XLOOKUP(FQ41,'Banco de Dados'!$B$3:$B$274,'Banco de Dados'!$C$3:$C$274,"")</f>
        <v/>
      </c>
      <c r="FO41" s="27" t="str">
        <f>IFERROR(VLOOKUP(FQ41,'Banco de Dados'!$B$3:$H$274,5,FALSE)," ")</f>
        <v xml:space="preserve"> </v>
      </c>
      <c r="FP41" s="7"/>
      <c r="FQ41" s="7"/>
      <c r="FR41" s="7"/>
      <c r="FS41" s="7"/>
      <c r="FU41" s="27" t="str">
        <f>_xlfn.XLOOKUP(FX41,'Banco de Dados'!$B$3:$B$274,'Banco de Dados'!$C$3:$C$274,"")</f>
        <v/>
      </c>
      <c r="FV41" s="27" t="str">
        <f>IFERROR(VLOOKUP(FX41,'Banco de Dados'!$B$3:$H$274,5,FALSE)," ")</f>
        <v xml:space="preserve"> </v>
      </c>
      <c r="FW41" s="7"/>
      <c r="FX41" s="7"/>
      <c r="FY41" s="7"/>
      <c r="FZ41" s="7"/>
    </row>
    <row r="42" spans="2:182" x14ac:dyDescent="0.25">
      <c r="B42" s="27" t="str">
        <f>_xlfn.XLOOKUP(E42,'Banco de Dados'!$B$3:$B$274,'Banco de Dados'!$C$3:$C$274,"")</f>
        <v/>
      </c>
      <c r="C42" s="27" t="str">
        <f>IFERROR(VLOOKUP(E42,'Banco de Dados'!$B$3:$H$274,5,FALSE)," ")</f>
        <v xml:space="preserve"> </v>
      </c>
      <c r="I42" s="27" t="str">
        <f>_xlfn.XLOOKUP(L42,'Banco de Dados'!$B$3:$B$274,'Banco de Dados'!$C$3:$C$274,"")</f>
        <v/>
      </c>
      <c r="J42" s="27" t="str">
        <f>IFERROR(VLOOKUP(L42,'Banco de Dados'!$B$3:$H$274,5,FALSE)," ")</f>
        <v xml:space="preserve"> </v>
      </c>
      <c r="P42" s="27" t="str">
        <f>_xlfn.XLOOKUP(S42,'Banco de Dados'!$B$3:$B$274,'Banco de Dados'!$C$3:$C$274,"")</f>
        <v/>
      </c>
      <c r="Q42" s="27" t="str">
        <f>IFERROR(VLOOKUP(S42,'Banco de Dados'!$B$3:$H$274,5,FALSE)," ")</f>
        <v xml:space="preserve"> </v>
      </c>
      <c r="W42" s="27" t="str">
        <f>_xlfn.XLOOKUP(Z42,'Banco de Dados'!$B$3:$B$274,'Banco de Dados'!$C$3:$C$274,"")</f>
        <v/>
      </c>
      <c r="X42" s="27" t="str">
        <f>IFERROR(VLOOKUP(Z42,'Banco de Dados'!$B$3:$H$274,5,FALSE)," ")</f>
        <v xml:space="preserve"> </v>
      </c>
      <c r="AD42" s="27" t="str">
        <f>_xlfn.XLOOKUP(AG42,'Banco de Dados'!$B$3:$B$274,'Banco de Dados'!$C$3:$C$274,"")</f>
        <v/>
      </c>
      <c r="AE42" s="27" t="str">
        <f>IFERROR(VLOOKUP(AG42,'Banco de Dados'!$B$3:$H$274,5,FALSE)," ")</f>
        <v xml:space="preserve"> </v>
      </c>
      <c r="AK42" s="27" t="str">
        <f>_xlfn.XLOOKUP(AN42,'Banco de Dados'!$B$3:$B$274,'Banco de Dados'!$C$3:$C$274,"")</f>
        <v/>
      </c>
      <c r="AL42" s="27" t="str">
        <f>IFERROR(VLOOKUP(AN42,'Banco de Dados'!$B$3:$H$274,5,FALSE)," ")</f>
        <v xml:space="preserve"> </v>
      </c>
      <c r="AR42" s="27" t="str">
        <f>_xlfn.XLOOKUP(AU42,'Banco de Dados'!$B$3:$B$274,'Banco de Dados'!$C$3:$C$274,"")</f>
        <v/>
      </c>
      <c r="AS42" s="27" t="str">
        <f>IFERROR(VLOOKUP(AU42,'Banco de Dados'!$B$3:$H$274,5,FALSE)," ")</f>
        <v xml:space="preserve"> </v>
      </c>
      <c r="AY42" s="27" t="str">
        <f>_xlfn.XLOOKUP(BB42,'Banco de Dados'!$B$3:$B$274,'Banco de Dados'!$C$3:$C$274,"")</f>
        <v/>
      </c>
      <c r="AZ42" s="27" t="str">
        <f>IFERROR(VLOOKUP(BB42,'Banco de Dados'!$B$3:$H$274,5,FALSE)," ")</f>
        <v xml:space="preserve"> </v>
      </c>
      <c r="BF42" s="27" t="str">
        <f>_xlfn.XLOOKUP(BI42,'Banco de Dados'!$B$3:$B$274,'Banco de Dados'!$C$3:$C$274,"")</f>
        <v/>
      </c>
      <c r="BG42" s="27" t="str">
        <f>IFERROR(VLOOKUP(BI42,'Banco de Dados'!$B$3:$H$274,5,FALSE)," ")</f>
        <v xml:space="preserve"> </v>
      </c>
      <c r="BM42" s="27" t="str">
        <f>_xlfn.XLOOKUP(BP42,'Banco de Dados'!$B$3:$B$274,'Banco de Dados'!$C$3:$C$274,"")</f>
        <v/>
      </c>
      <c r="BN42" s="27" t="str">
        <f>IFERROR(VLOOKUP(BP42,'Banco de Dados'!$B$3:$H$274,5,FALSE)," ")</f>
        <v xml:space="preserve"> </v>
      </c>
      <c r="BT42" s="27" t="str">
        <f>_xlfn.XLOOKUP(BW42,'Banco de Dados'!$B$3:$B$274,'Banco de Dados'!$C$3:$C$274,"")</f>
        <v/>
      </c>
      <c r="BU42" s="27" t="str">
        <f>IFERROR(VLOOKUP(BW42,'Banco de Dados'!$B$3:$H$274,5,FALSE)," ")</f>
        <v xml:space="preserve"> </v>
      </c>
      <c r="CA42" s="27" t="str">
        <f>_xlfn.XLOOKUP(CD42,'Banco de Dados'!$B$3:$B$274,'Banco de Dados'!$C$3:$C$274,"")</f>
        <v/>
      </c>
      <c r="CB42" s="27" t="str">
        <f>IFERROR(VLOOKUP(CD42,'Banco de Dados'!$B$3:$H$274,5,FALSE)," ")</f>
        <v xml:space="preserve"> </v>
      </c>
      <c r="CH42" s="27" t="str">
        <f>_xlfn.XLOOKUP(CK42,'Banco de Dados'!$B$3:$B$274,'Banco de Dados'!$C$3:$C$274,"")</f>
        <v/>
      </c>
      <c r="CI42" s="27" t="str">
        <f>IFERROR(VLOOKUP(CK42,'Banco de Dados'!$B$3:$H$274,5,FALSE)," ")</f>
        <v xml:space="preserve"> </v>
      </c>
      <c r="CO42" s="27" t="str">
        <f>_xlfn.XLOOKUP(CR42,'Banco de Dados'!$B$3:$B$274,'Banco de Dados'!$C$3:$C$274,"")</f>
        <v/>
      </c>
      <c r="CP42" s="27" t="str">
        <f>IFERROR(VLOOKUP(CR42,'Banco de Dados'!$B$3:$H$274,5,FALSE)," ")</f>
        <v xml:space="preserve"> </v>
      </c>
      <c r="CV42" s="27" t="str">
        <f>_xlfn.XLOOKUP(CY42,'Banco de Dados'!$B$3:$B$274,'Banco de Dados'!$C$3:$C$274,"")</f>
        <v/>
      </c>
      <c r="CW42" s="27" t="str">
        <f>IFERROR(VLOOKUP(CY42,'Banco de Dados'!$B$3:$H$274,5,FALSE)," ")</f>
        <v xml:space="preserve"> </v>
      </c>
      <c r="DC42" s="27" t="str">
        <f>_xlfn.XLOOKUP(DF42,'Banco de Dados'!$B$3:$B$274,'Banco de Dados'!$C$3:$C$274,"")</f>
        <v/>
      </c>
      <c r="DD42" s="27" t="str">
        <f>IFERROR(VLOOKUP(DF42,'Banco de Dados'!$B$3:$H$274,5,FALSE)," ")</f>
        <v xml:space="preserve"> </v>
      </c>
      <c r="DJ42" s="27" t="str">
        <f>_xlfn.XLOOKUP(DM42,'Banco de Dados'!$B$3:$B$274,'Banco de Dados'!$C$3:$C$274,"")</f>
        <v/>
      </c>
      <c r="DK42" s="27" t="str">
        <f>IFERROR(VLOOKUP(DM42,'Banco de Dados'!$B$3:$H$274,5,FALSE)," ")</f>
        <v xml:space="preserve"> </v>
      </c>
      <c r="DQ42" s="27" t="str">
        <f>_xlfn.XLOOKUP(DT42,'Banco de Dados'!$B$3:$B$274,'Banco de Dados'!$C$3:$C$274,"")</f>
        <v/>
      </c>
      <c r="DR42" s="27" t="str">
        <f>IFERROR(VLOOKUP(DT42,'Banco de Dados'!$B$3:$H$274,5,FALSE)," ")</f>
        <v xml:space="preserve"> </v>
      </c>
      <c r="DX42" s="27" t="str">
        <f>_xlfn.XLOOKUP(EA42,'Banco de Dados'!$B$3:$B$274,'Banco de Dados'!$C$3:$C$274,"")</f>
        <v/>
      </c>
      <c r="DY42" s="27" t="str">
        <f>IFERROR(VLOOKUP(EA42,'Banco de Dados'!$B$3:$H$274,5,FALSE)," ")</f>
        <v xml:space="preserve"> </v>
      </c>
      <c r="EE42" s="27" t="str">
        <f>_xlfn.XLOOKUP(EH42,'Banco de Dados'!$B$3:$B$274,'Banco de Dados'!$C$3:$C$274,"")</f>
        <v/>
      </c>
      <c r="EF42" s="27" t="str">
        <f>IFERROR(VLOOKUP(EH42,'Banco de Dados'!$B$3:$H$274,5,FALSE)," ")</f>
        <v xml:space="preserve"> </v>
      </c>
      <c r="EL42" s="27" t="str">
        <f>_xlfn.XLOOKUP(EO42,'Banco de Dados'!$B$3:$B$274,'Banco de Dados'!$C$3:$C$274,"")</f>
        <v/>
      </c>
      <c r="EM42" s="27" t="str">
        <f>IFERROR(VLOOKUP(EO42,'Banco de Dados'!$B$3:$H$274,5,FALSE)," ")</f>
        <v xml:space="preserve"> </v>
      </c>
      <c r="ES42" s="27" t="str">
        <f>_xlfn.XLOOKUP(EV42,'Banco de Dados'!$B$3:$B$274,'Banco de Dados'!$C$3:$C$274,"")</f>
        <v/>
      </c>
      <c r="ET42" s="27" t="str">
        <f>IFERROR(VLOOKUP(EV42,'Banco de Dados'!$B$3:$H$274,5,FALSE)," ")</f>
        <v xml:space="preserve"> </v>
      </c>
      <c r="EZ42" s="27" t="str">
        <f>_xlfn.XLOOKUP(FC42,'Banco de Dados'!$B$3:$B$274,'Banco de Dados'!$C$3:$C$274,"")</f>
        <v/>
      </c>
      <c r="FA42" s="27" t="str">
        <f>IFERROR(VLOOKUP(FC42,'Banco de Dados'!$B$3:$H$274,5,FALSE)," ")</f>
        <v xml:space="preserve"> </v>
      </c>
      <c r="FC42" s="7"/>
      <c r="FD42" s="7"/>
      <c r="FE42" s="7"/>
      <c r="FG42" s="27" t="str">
        <f>_xlfn.XLOOKUP(FJ42,'Banco de Dados'!$B$3:$B$274,'Banco de Dados'!$C$3:$C$274,"")</f>
        <v/>
      </c>
      <c r="FH42" s="27" t="str">
        <f>IFERROR(VLOOKUP(FJ42,'Banco de Dados'!$B$3:$H$274,5,FALSE)," ")</f>
        <v xml:space="preserve"> </v>
      </c>
      <c r="FI42" s="7"/>
      <c r="FJ42" s="7"/>
      <c r="FK42" s="7"/>
      <c r="FL42" s="7"/>
      <c r="FN42" s="27" t="str">
        <f>_xlfn.XLOOKUP(FQ42,'Banco de Dados'!$B$3:$B$274,'Banco de Dados'!$C$3:$C$274,"")</f>
        <v/>
      </c>
      <c r="FO42" s="27" t="str">
        <f>IFERROR(VLOOKUP(FQ42,'Banco de Dados'!$B$3:$H$274,5,FALSE)," ")</f>
        <v xml:space="preserve"> </v>
      </c>
      <c r="FP42" s="7"/>
      <c r="FQ42" s="7"/>
      <c r="FR42" s="7"/>
      <c r="FS42" s="7"/>
      <c r="FU42" s="27" t="str">
        <f>_xlfn.XLOOKUP(FX42,'Banco de Dados'!$B$3:$B$274,'Banco de Dados'!$C$3:$C$274,"")</f>
        <v/>
      </c>
      <c r="FV42" s="27" t="str">
        <f>IFERROR(VLOOKUP(FX42,'Banco de Dados'!$B$3:$H$274,5,FALSE)," ")</f>
        <v xml:space="preserve"> </v>
      </c>
      <c r="FW42" s="7"/>
      <c r="FX42" s="7"/>
      <c r="FY42" s="7"/>
      <c r="FZ42" s="7"/>
    </row>
    <row r="43" spans="2:182" x14ac:dyDescent="0.25">
      <c r="B43" s="27" t="str">
        <f>_xlfn.XLOOKUP(E43,'Banco de Dados'!$B$3:$B$274,'Banco de Dados'!$C$3:$C$274,"")</f>
        <v/>
      </c>
      <c r="C43" s="27" t="str">
        <f>IFERROR(VLOOKUP(E43,'Banco de Dados'!$B$3:$H$274,5,FALSE)," ")</f>
        <v xml:space="preserve"> </v>
      </c>
      <c r="I43" s="27" t="str">
        <f>_xlfn.XLOOKUP(L43,'Banco de Dados'!$B$3:$B$274,'Banco de Dados'!$C$3:$C$274,"")</f>
        <v/>
      </c>
      <c r="J43" s="27" t="str">
        <f>IFERROR(VLOOKUP(L43,'Banco de Dados'!$B$3:$H$274,5,FALSE)," ")</f>
        <v xml:space="preserve"> </v>
      </c>
      <c r="P43" s="27" t="str">
        <f>_xlfn.XLOOKUP(S43,'Banco de Dados'!$B$3:$B$274,'Banco de Dados'!$C$3:$C$274,"")</f>
        <v/>
      </c>
      <c r="Q43" s="27" t="str">
        <f>IFERROR(VLOOKUP(S43,'Banco de Dados'!$B$3:$H$274,5,FALSE)," ")</f>
        <v xml:space="preserve"> </v>
      </c>
      <c r="W43" s="27" t="str">
        <f>_xlfn.XLOOKUP(Z43,'Banco de Dados'!$B$3:$B$274,'Banco de Dados'!$C$3:$C$274,"")</f>
        <v/>
      </c>
      <c r="X43" s="27" t="str">
        <f>IFERROR(VLOOKUP(Z43,'Banco de Dados'!$B$3:$H$274,5,FALSE)," ")</f>
        <v xml:space="preserve"> </v>
      </c>
      <c r="AD43" s="27" t="str">
        <f>_xlfn.XLOOKUP(AG43,'Banco de Dados'!$B$3:$B$274,'Banco de Dados'!$C$3:$C$274,"")</f>
        <v/>
      </c>
      <c r="AE43" s="27" t="str">
        <f>IFERROR(VLOOKUP(AG43,'Banco de Dados'!$B$3:$H$274,5,FALSE)," ")</f>
        <v xml:space="preserve"> </v>
      </c>
      <c r="AK43" s="27" t="str">
        <f>_xlfn.XLOOKUP(AN43,'Banco de Dados'!$B$3:$B$274,'Banco de Dados'!$C$3:$C$274,"")</f>
        <v/>
      </c>
      <c r="AL43" s="27" t="str">
        <f>IFERROR(VLOOKUP(AN43,'Banco de Dados'!$B$3:$H$274,5,FALSE)," ")</f>
        <v xml:space="preserve"> </v>
      </c>
      <c r="AR43" s="27" t="str">
        <f>_xlfn.XLOOKUP(AU43,'Banco de Dados'!$B$3:$B$274,'Banco de Dados'!$C$3:$C$274,"")</f>
        <v/>
      </c>
      <c r="AS43" s="27" t="str">
        <f>IFERROR(VLOOKUP(AU43,'Banco de Dados'!$B$3:$H$274,5,FALSE)," ")</f>
        <v xml:space="preserve"> </v>
      </c>
      <c r="AY43" s="27" t="str">
        <f>_xlfn.XLOOKUP(BB43,'Banco de Dados'!$B$3:$B$274,'Banco de Dados'!$C$3:$C$274,"")</f>
        <v/>
      </c>
      <c r="AZ43" s="27" t="str">
        <f>IFERROR(VLOOKUP(BB43,'Banco de Dados'!$B$3:$H$274,5,FALSE)," ")</f>
        <v xml:space="preserve"> </v>
      </c>
      <c r="BF43" s="27" t="str">
        <f>_xlfn.XLOOKUP(BI43,'Banco de Dados'!$B$3:$B$274,'Banco de Dados'!$C$3:$C$274,"")</f>
        <v/>
      </c>
      <c r="BG43" s="27" t="str">
        <f>IFERROR(VLOOKUP(BI43,'Banco de Dados'!$B$3:$H$274,5,FALSE)," ")</f>
        <v xml:space="preserve"> </v>
      </c>
      <c r="BM43" s="27" t="str">
        <f>_xlfn.XLOOKUP(BP43,'Banco de Dados'!$B$3:$B$274,'Banco de Dados'!$C$3:$C$274,"")</f>
        <v/>
      </c>
      <c r="BN43" s="27" t="str">
        <f>IFERROR(VLOOKUP(BP43,'Banco de Dados'!$B$3:$H$274,5,FALSE)," ")</f>
        <v xml:space="preserve"> </v>
      </c>
      <c r="BT43" s="27" t="str">
        <f>_xlfn.XLOOKUP(BW43,'Banco de Dados'!$B$3:$B$274,'Banco de Dados'!$C$3:$C$274,"")</f>
        <v/>
      </c>
      <c r="BU43" s="27" t="str">
        <f>IFERROR(VLOOKUP(BW43,'Banco de Dados'!$B$3:$H$274,5,FALSE)," ")</f>
        <v xml:space="preserve"> </v>
      </c>
      <c r="CA43" s="27" t="str">
        <f>_xlfn.XLOOKUP(CD43,'Banco de Dados'!$B$3:$B$274,'Banco de Dados'!$C$3:$C$274,"")</f>
        <v/>
      </c>
      <c r="CB43" s="27" t="str">
        <f>IFERROR(VLOOKUP(CD43,'Banco de Dados'!$B$3:$H$274,5,FALSE)," ")</f>
        <v xml:space="preserve"> </v>
      </c>
      <c r="CH43" s="27" t="str">
        <f>_xlfn.XLOOKUP(CK43,'Banco de Dados'!$B$3:$B$274,'Banco de Dados'!$C$3:$C$274,"")</f>
        <v/>
      </c>
      <c r="CI43" s="27" t="str">
        <f>IFERROR(VLOOKUP(CK43,'Banco de Dados'!$B$3:$H$274,5,FALSE)," ")</f>
        <v xml:space="preserve"> </v>
      </c>
      <c r="CO43" s="27" t="str">
        <f>_xlfn.XLOOKUP(CR43,'Banco de Dados'!$B$3:$B$274,'Banco de Dados'!$C$3:$C$274,"")</f>
        <v/>
      </c>
      <c r="CP43" s="27" t="str">
        <f>IFERROR(VLOOKUP(CR43,'Banco de Dados'!$B$3:$H$274,5,FALSE)," ")</f>
        <v xml:space="preserve"> </v>
      </c>
      <c r="CV43" s="27" t="str">
        <f>_xlfn.XLOOKUP(CY43,'Banco de Dados'!$B$3:$B$274,'Banco de Dados'!$C$3:$C$274,"")</f>
        <v/>
      </c>
      <c r="CW43" s="27" t="str">
        <f>IFERROR(VLOOKUP(CY43,'Banco de Dados'!$B$3:$H$274,5,FALSE)," ")</f>
        <v xml:space="preserve"> </v>
      </c>
      <c r="DC43" s="27" t="str">
        <f>_xlfn.XLOOKUP(DF43,'Banco de Dados'!$B$3:$B$274,'Banco de Dados'!$C$3:$C$274,"")</f>
        <v/>
      </c>
      <c r="DD43" s="27" t="str">
        <f>IFERROR(VLOOKUP(DF43,'Banco de Dados'!$B$3:$H$274,5,FALSE)," ")</f>
        <v xml:space="preserve"> </v>
      </c>
      <c r="DJ43" s="27" t="str">
        <f>_xlfn.XLOOKUP(DM43,'Banco de Dados'!$B$3:$B$274,'Banco de Dados'!$C$3:$C$274,"")</f>
        <v/>
      </c>
      <c r="DK43" s="27" t="str">
        <f>IFERROR(VLOOKUP(DM43,'Banco de Dados'!$B$3:$H$274,5,FALSE)," ")</f>
        <v xml:space="preserve"> </v>
      </c>
      <c r="DQ43" s="27" t="str">
        <f>_xlfn.XLOOKUP(DT43,'Banco de Dados'!$B$3:$B$274,'Banco de Dados'!$C$3:$C$274,"")</f>
        <v/>
      </c>
      <c r="DR43" s="27" t="str">
        <f>IFERROR(VLOOKUP(DT43,'Banco de Dados'!$B$3:$H$274,5,FALSE)," ")</f>
        <v xml:space="preserve"> </v>
      </c>
      <c r="DX43" s="27" t="str">
        <f>_xlfn.XLOOKUP(EA43,'Banco de Dados'!$B$3:$B$274,'Banco de Dados'!$C$3:$C$274,"")</f>
        <v/>
      </c>
      <c r="DY43" s="27" t="str">
        <f>IFERROR(VLOOKUP(EA43,'Banco de Dados'!$B$3:$H$274,5,FALSE)," ")</f>
        <v xml:space="preserve"> </v>
      </c>
      <c r="EE43" s="27" t="str">
        <f>_xlfn.XLOOKUP(EH43,'Banco de Dados'!$B$3:$B$274,'Banco de Dados'!$C$3:$C$274,"")</f>
        <v/>
      </c>
      <c r="EF43" s="27" t="str">
        <f>IFERROR(VLOOKUP(EH43,'Banco de Dados'!$B$3:$H$274,5,FALSE)," ")</f>
        <v xml:space="preserve"> </v>
      </c>
      <c r="EL43" s="27" t="str">
        <f>_xlfn.XLOOKUP(EO43,'Banco de Dados'!$B$3:$B$274,'Banco de Dados'!$C$3:$C$274,"")</f>
        <v/>
      </c>
      <c r="EM43" s="27" t="str">
        <f>IFERROR(VLOOKUP(EO43,'Banco de Dados'!$B$3:$H$274,5,FALSE)," ")</f>
        <v xml:space="preserve"> </v>
      </c>
      <c r="ES43" s="27" t="str">
        <f>_xlfn.XLOOKUP(EV43,'Banco de Dados'!$B$3:$B$274,'Banco de Dados'!$C$3:$C$274,"")</f>
        <v/>
      </c>
      <c r="ET43" s="27" t="str">
        <f>IFERROR(VLOOKUP(EV43,'Banco de Dados'!$B$3:$H$274,5,FALSE)," ")</f>
        <v xml:space="preserve"> </v>
      </c>
      <c r="EZ43" s="27" t="str">
        <f>_xlfn.XLOOKUP(FC43,'Banco de Dados'!$B$3:$B$274,'Banco de Dados'!$C$3:$C$274,"")</f>
        <v/>
      </c>
      <c r="FA43" s="27" t="str">
        <f>IFERROR(VLOOKUP(FC43,'Banco de Dados'!$B$3:$H$274,5,FALSE)," ")</f>
        <v xml:space="preserve"> </v>
      </c>
      <c r="FC43" s="7"/>
      <c r="FD43" s="7"/>
      <c r="FE43" s="7"/>
      <c r="FG43" s="27" t="str">
        <f>_xlfn.XLOOKUP(FJ43,'Banco de Dados'!$B$3:$B$274,'Banco de Dados'!$C$3:$C$274,"")</f>
        <v/>
      </c>
      <c r="FH43" s="27" t="str">
        <f>IFERROR(VLOOKUP(FJ43,'Banco de Dados'!$B$3:$H$274,5,FALSE)," ")</f>
        <v xml:space="preserve"> </v>
      </c>
      <c r="FI43" s="7"/>
      <c r="FJ43" s="7"/>
      <c r="FK43" s="7"/>
      <c r="FL43" s="7"/>
      <c r="FN43" s="27" t="str">
        <f>_xlfn.XLOOKUP(FQ43,'Banco de Dados'!$B$3:$B$274,'Banco de Dados'!$C$3:$C$274,"")</f>
        <v/>
      </c>
      <c r="FO43" s="27" t="str">
        <f>IFERROR(VLOOKUP(FQ43,'Banco de Dados'!$B$3:$H$274,5,FALSE)," ")</f>
        <v xml:space="preserve"> </v>
      </c>
      <c r="FP43" s="7"/>
      <c r="FQ43" s="7"/>
      <c r="FR43" s="7"/>
      <c r="FS43" s="7"/>
      <c r="FU43" s="27" t="str">
        <f>_xlfn.XLOOKUP(FX43,'Banco de Dados'!$B$3:$B$274,'Banco de Dados'!$C$3:$C$274,"")</f>
        <v/>
      </c>
      <c r="FV43" s="27" t="str">
        <f>IFERROR(VLOOKUP(FX43,'Banco de Dados'!$B$3:$H$274,5,FALSE)," ")</f>
        <v xml:space="preserve"> </v>
      </c>
      <c r="FW43" s="7"/>
      <c r="FX43" s="7"/>
      <c r="FY43" s="7"/>
      <c r="FZ43" s="7"/>
    </row>
    <row r="44" spans="2:182" x14ac:dyDescent="0.25">
      <c r="B44" s="27" t="str">
        <f>_xlfn.XLOOKUP(E44,'Banco de Dados'!$B$3:$B$274,'Banco de Dados'!$C$3:$C$274,"")</f>
        <v/>
      </c>
      <c r="C44" s="27" t="str">
        <f>IFERROR(VLOOKUP(E44,'Banco de Dados'!$B$3:$H$274,5,FALSE)," ")</f>
        <v xml:space="preserve"> </v>
      </c>
      <c r="I44" s="27" t="str">
        <f>_xlfn.XLOOKUP(L44,'Banco de Dados'!$B$3:$B$274,'Banco de Dados'!$C$3:$C$274,"")</f>
        <v/>
      </c>
      <c r="J44" s="27" t="str">
        <f>IFERROR(VLOOKUP(L44,'Banco de Dados'!$B$3:$H$274,5,FALSE)," ")</f>
        <v xml:space="preserve"> </v>
      </c>
      <c r="P44" s="27" t="str">
        <f>_xlfn.XLOOKUP(S44,'Banco de Dados'!$B$3:$B$274,'Banco de Dados'!$C$3:$C$274,"")</f>
        <v/>
      </c>
      <c r="Q44" s="27" t="str">
        <f>IFERROR(VLOOKUP(S44,'Banco de Dados'!$B$3:$H$274,5,FALSE)," ")</f>
        <v xml:space="preserve"> </v>
      </c>
      <c r="W44" s="27" t="str">
        <f>_xlfn.XLOOKUP(Z44,'Banco de Dados'!$B$3:$B$274,'Banco de Dados'!$C$3:$C$274,"")</f>
        <v/>
      </c>
      <c r="X44" s="27" t="str">
        <f>IFERROR(VLOOKUP(Z44,'Banco de Dados'!$B$3:$H$274,5,FALSE)," ")</f>
        <v xml:space="preserve"> </v>
      </c>
      <c r="AD44" s="27" t="str">
        <f>_xlfn.XLOOKUP(AG44,'Banco de Dados'!$B$3:$B$274,'Banco de Dados'!$C$3:$C$274,"")</f>
        <v/>
      </c>
      <c r="AE44" s="27" t="str">
        <f>IFERROR(VLOOKUP(AG44,'Banco de Dados'!$B$3:$H$274,5,FALSE)," ")</f>
        <v xml:space="preserve"> </v>
      </c>
      <c r="AK44" s="27" t="str">
        <f>_xlfn.XLOOKUP(AN44,'Banco de Dados'!$B$3:$B$274,'Banco de Dados'!$C$3:$C$274,"")</f>
        <v/>
      </c>
      <c r="AL44" s="27" t="str">
        <f>IFERROR(VLOOKUP(AN44,'Banco de Dados'!$B$3:$H$274,5,FALSE)," ")</f>
        <v xml:space="preserve"> </v>
      </c>
      <c r="AR44" s="27" t="str">
        <f>_xlfn.XLOOKUP(AU44,'Banco de Dados'!$B$3:$B$274,'Banco de Dados'!$C$3:$C$274,"")</f>
        <v/>
      </c>
      <c r="AS44" s="27" t="str">
        <f>IFERROR(VLOOKUP(AU44,'Banco de Dados'!$B$3:$H$274,5,FALSE)," ")</f>
        <v xml:space="preserve"> </v>
      </c>
      <c r="AY44" s="27" t="str">
        <f>_xlfn.XLOOKUP(BB44,'Banco de Dados'!$B$3:$B$274,'Banco de Dados'!$C$3:$C$274,"")</f>
        <v/>
      </c>
      <c r="AZ44" s="27" t="str">
        <f>IFERROR(VLOOKUP(BB44,'Banco de Dados'!$B$3:$H$274,5,FALSE)," ")</f>
        <v xml:space="preserve"> </v>
      </c>
      <c r="BF44" s="27" t="str">
        <f>_xlfn.XLOOKUP(BI44,'Banco de Dados'!$B$3:$B$274,'Banco de Dados'!$C$3:$C$274,"")</f>
        <v/>
      </c>
      <c r="BG44" s="27" t="str">
        <f>IFERROR(VLOOKUP(BI44,'Banco de Dados'!$B$3:$H$274,5,FALSE)," ")</f>
        <v xml:space="preserve"> </v>
      </c>
      <c r="BM44" s="27" t="str">
        <f>_xlfn.XLOOKUP(BP44,'Banco de Dados'!$B$3:$B$274,'Banco de Dados'!$C$3:$C$274,"")</f>
        <v/>
      </c>
      <c r="BN44" s="27" t="str">
        <f>IFERROR(VLOOKUP(BP44,'Banco de Dados'!$B$3:$H$274,5,FALSE)," ")</f>
        <v xml:space="preserve"> </v>
      </c>
      <c r="BT44" s="27" t="str">
        <f>_xlfn.XLOOKUP(BW44,'Banco de Dados'!$B$3:$B$274,'Banco de Dados'!$C$3:$C$274,"")</f>
        <v/>
      </c>
      <c r="BU44" s="27" t="str">
        <f>IFERROR(VLOOKUP(BW44,'Banco de Dados'!$B$3:$H$274,5,FALSE)," ")</f>
        <v xml:space="preserve"> </v>
      </c>
      <c r="CA44" s="27" t="str">
        <f>_xlfn.XLOOKUP(CD44,'Banco de Dados'!$B$3:$B$274,'Banco de Dados'!$C$3:$C$274,"")</f>
        <v/>
      </c>
      <c r="CB44" s="27" t="str">
        <f>IFERROR(VLOOKUP(CD44,'Banco de Dados'!$B$3:$H$274,5,FALSE)," ")</f>
        <v xml:space="preserve"> </v>
      </c>
      <c r="CH44" s="27" t="str">
        <f>_xlfn.XLOOKUP(CK44,'Banco de Dados'!$B$3:$B$274,'Banco de Dados'!$C$3:$C$274,"")</f>
        <v/>
      </c>
      <c r="CI44" s="27" t="str">
        <f>IFERROR(VLOOKUP(CK44,'Banco de Dados'!$B$3:$H$274,5,FALSE)," ")</f>
        <v xml:space="preserve"> </v>
      </c>
      <c r="CO44" s="27" t="str">
        <f>_xlfn.XLOOKUP(CR44,'Banco de Dados'!$B$3:$B$274,'Banco de Dados'!$C$3:$C$274,"")</f>
        <v/>
      </c>
      <c r="CP44" s="27" t="str">
        <f>IFERROR(VLOOKUP(CR44,'Banco de Dados'!$B$3:$H$274,5,FALSE)," ")</f>
        <v xml:space="preserve"> </v>
      </c>
      <c r="CV44" s="27" t="str">
        <f>_xlfn.XLOOKUP(CY44,'Banco de Dados'!$B$3:$B$274,'Banco de Dados'!$C$3:$C$274,"")</f>
        <v/>
      </c>
      <c r="CW44" s="27" t="str">
        <f>IFERROR(VLOOKUP(CY44,'Banco de Dados'!$B$3:$H$274,5,FALSE)," ")</f>
        <v xml:space="preserve"> </v>
      </c>
      <c r="DC44" s="27" t="str">
        <f>_xlfn.XLOOKUP(DF44,'Banco de Dados'!$B$3:$B$274,'Banco de Dados'!$C$3:$C$274,"")</f>
        <v/>
      </c>
      <c r="DD44" s="27" t="str">
        <f>IFERROR(VLOOKUP(DF44,'Banco de Dados'!$B$3:$H$274,5,FALSE)," ")</f>
        <v xml:space="preserve"> </v>
      </c>
      <c r="DJ44" s="27" t="str">
        <f>_xlfn.XLOOKUP(DM44,'Banco de Dados'!$B$3:$B$274,'Banco de Dados'!$C$3:$C$274,"")</f>
        <v/>
      </c>
      <c r="DK44" s="27" t="str">
        <f>IFERROR(VLOOKUP(DM44,'Banco de Dados'!$B$3:$H$274,5,FALSE)," ")</f>
        <v xml:space="preserve"> </v>
      </c>
      <c r="DQ44" s="27" t="str">
        <f>_xlfn.XLOOKUP(DT44,'Banco de Dados'!$B$3:$B$274,'Banco de Dados'!$C$3:$C$274,"")</f>
        <v/>
      </c>
      <c r="DR44" s="27" t="str">
        <f>IFERROR(VLOOKUP(DT44,'Banco de Dados'!$B$3:$H$274,5,FALSE)," ")</f>
        <v xml:space="preserve"> </v>
      </c>
      <c r="DX44" s="27" t="str">
        <f>_xlfn.XLOOKUP(EA44,'Banco de Dados'!$B$3:$B$274,'Banco de Dados'!$C$3:$C$274,"")</f>
        <v/>
      </c>
      <c r="DY44" s="27" t="str">
        <f>IFERROR(VLOOKUP(EA44,'Banco de Dados'!$B$3:$H$274,5,FALSE)," ")</f>
        <v xml:space="preserve"> </v>
      </c>
      <c r="EE44" s="27" t="str">
        <f>_xlfn.XLOOKUP(EH44,'Banco de Dados'!$B$3:$B$274,'Banco de Dados'!$C$3:$C$274,"")</f>
        <v/>
      </c>
      <c r="EF44" s="27" t="str">
        <f>IFERROR(VLOOKUP(EH44,'Banco de Dados'!$B$3:$H$274,5,FALSE)," ")</f>
        <v xml:space="preserve"> </v>
      </c>
      <c r="EL44" s="27" t="str">
        <f>_xlfn.XLOOKUP(EO44,'Banco de Dados'!$B$3:$B$274,'Banco de Dados'!$C$3:$C$274,"")</f>
        <v/>
      </c>
      <c r="EM44" s="27" t="str">
        <f>IFERROR(VLOOKUP(EO44,'Banco de Dados'!$B$3:$H$274,5,FALSE)," ")</f>
        <v xml:space="preserve"> </v>
      </c>
      <c r="ES44" s="27" t="str">
        <f>_xlfn.XLOOKUP(EV44,'Banco de Dados'!$B$3:$B$274,'Banco de Dados'!$C$3:$C$274,"")</f>
        <v/>
      </c>
      <c r="ET44" s="27" t="str">
        <f>IFERROR(VLOOKUP(EV44,'Banco de Dados'!$B$3:$H$274,5,FALSE)," ")</f>
        <v xml:space="preserve"> </v>
      </c>
      <c r="EZ44" s="27" t="str">
        <f>_xlfn.XLOOKUP(FC44,'Banco de Dados'!$B$3:$B$274,'Banco de Dados'!$C$3:$C$274,"")</f>
        <v/>
      </c>
      <c r="FA44" s="27" t="str">
        <f>IFERROR(VLOOKUP(FC44,'Banco de Dados'!$B$3:$H$274,5,FALSE)," ")</f>
        <v xml:space="preserve"> </v>
      </c>
      <c r="FC44" s="7"/>
      <c r="FD44" s="7"/>
      <c r="FE44" s="7"/>
      <c r="FG44" s="27" t="str">
        <f>_xlfn.XLOOKUP(FJ44,'Banco de Dados'!$B$3:$B$274,'Banco de Dados'!$C$3:$C$274,"")</f>
        <v/>
      </c>
      <c r="FH44" s="27" t="str">
        <f>IFERROR(VLOOKUP(FJ44,'Banco de Dados'!$B$3:$H$274,5,FALSE)," ")</f>
        <v xml:space="preserve"> </v>
      </c>
      <c r="FI44" s="7"/>
      <c r="FJ44" s="7"/>
      <c r="FK44" s="7"/>
      <c r="FL44" s="7"/>
      <c r="FN44" s="27" t="str">
        <f>_xlfn.XLOOKUP(FQ44,'Banco de Dados'!$B$3:$B$274,'Banco de Dados'!$C$3:$C$274,"")</f>
        <v/>
      </c>
      <c r="FO44" s="27" t="str">
        <f>IFERROR(VLOOKUP(FQ44,'Banco de Dados'!$B$3:$H$274,5,FALSE)," ")</f>
        <v xml:space="preserve"> </v>
      </c>
      <c r="FP44" s="7"/>
      <c r="FQ44" s="7"/>
      <c r="FR44" s="7"/>
      <c r="FS44" s="7"/>
      <c r="FU44" s="27" t="str">
        <f>_xlfn.XLOOKUP(FX44,'Banco de Dados'!$B$3:$B$274,'Banco de Dados'!$C$3:$C$274,"")</f>
        <v/>
      </c>
      <c r="FV44" s="27" t="str">
        <f>IFERROR(VLOOKUP(FX44,'Banco de Dados'!$B$3:$H$274,5,FALSE)," ")</f>
        <v xml:space="preserve"> </v>
      </c>
      <c r="FW44" s="7"/>
      <c r="FX44" s="7"/>
      <c r="FY44" s="7"/>
      <c r="FZ44" s="7"/>
    </row>
    <row r="45" spans="2:182" x14ac:dyDescent="0.25">
      <c r="B45" s="27" t="str">
        <f>_xlfn.XLOOKUP(E45,'Banco de Dados'!$B$3:$B$274,'Banco de Dados'!$C$3:$C$274,"")</f>
        <v/>
      </c>
      <c r="C45" s="27" t="str">
        <f>IFERROR(VLOOKUP(E45,'Banco de Dados'!$B$3:$H$274,5,FALSE)," ")</f>
        <v xml:space="preserve"> </v>
      </c>
      <c r="I45" s="27" t="str">
        <f>_xlfn.XLOOKUP(L45,'Banco de Dados'!$B$3:$B$274,'Banco de Dados'!$C$3:$C$274,"")</f>
        <v/>
      </c>
      <c r="J45" s="27" t="str">
        <f>IFERROR(VLOOKUP(L45,'Banco de Dados'!$B$3:$H$274,5,FALSE)," ")</f>
        <v xml:space="preserve"> </v>
      </c>
      <c r="P45" s="27" t="str">
        <f>_xlfn.XLOOKUP(S45,'Banco de Dados'!$B$3:$B$274,'Banco de Dados'!$C$3:$C$274,"")</f>
        <v/>
      </c>
      <c r="Q45" s="27" t="str">
        <f>IFERROR(VLOOKUP(S45,'Banco de Dados'!$B$3:$H$274,5,FALSE)," ")</f>
        <v xml:space="preserve"> </v>
      </c>
      <c r="W45" s="27" t="str">
        <f>_xlfn.XLOOKUP(Z45,'Banco de Dados'!$B$3:$B$274,'Banco de Dados'!$C$3:$C$274,"")</f>
        <v/>
      </c>
      <c r="X45" s="27" t="str">
        <f>IFERROR(VLOOKUP(Z45,'Banco de Dados'!$B$3:$H$274,5,FALSE)," ")</f>
        <v xml:space="preserve"> </v>
      </c>
      <c r="AD45" s="27" t="str">
        <f>_xlfn.XLOOKUP(AG45,'Banco de Dados'!$B$3:$B$274,'Banco de Dados'!$C$3:$C$274,"")</f>
        <v/>
      </c>
      <c r="AE45" s="27" t="str">
        <f>IFERROR(VLOOKUP(AG45,'Banco de Dados'!$B$3:$H$274,5,FALSE)," ")</f>
        <v xml:space="preserve"> </v>
      </c>
      <c r="AK45" s="27" t="str">
        <f>_xlfn.XLOOKUP(AN45,'Banco de Dados'!$B$3:$B$274,'Banco de Dados'!$C$3:$C$274,"")</f>
        <v/>
      </c>
      <c r="AL45" s="27" t="str">
        <f>IFERROR(VLOOKUP(AN45,'Banco de Dados'!$B$3:$H$274,5,FALSE)," ")</f>
        <v xml:space="preserve"> </v>
      </c>
      <c r="AR45" s="27" t="str">
        <f>_xlfn.XLOOKUP(AU45,'Banco de Dados'!$B$3:$B$274,'Banco de Dados'!$C$3:$C$274,"")</f>
        <v/>
      </c>
      <c r="AS45" s="27" t="str">
        <f>IFERROR(VLOOKUP(AU45,'Banco de Dados'!$B$3:$H$274,5,FALSE)," ")</f>
        <v xml:space="preserve"> </v>
      </c>
      <c r="AY45" s="27" t="str">
        <f>_xlfn.XLOOKUP(BB45,'Banco de Dados'!$B$3:$B$274,'Banco de Dados'!$C$3:$C$274,"")</f>
        <v/>
      </c>
      <c r="AZ45" s="27" t="str">
        <f>IFERROR(VLOOKUP(BB45,'Banco de Dados'!$B$3:$H$274,5,FALSE)," ")</f>
        <v xml:space="preserve"> </v>
      </c>
      <c r="BF45" s="27" t="str">
        <f>_xlfn.XLOOKUP(BI45,'Banco de Dados'!$B$3:$B$274,'Banco de Dados'!$C$3:$C$274,"")</f>
        <v/>
      </c>
      <c r="BG45" s="27" t="str">
        <f>IFERROR(VLOOKUP(BI45,'Banco de Dados'!$B$3:$H$274,5,FALSE)," ")</f>
        <v xml:space="preserve"> </v>
      </c>
      <c r="BM45" s="27" t="str">
        <f>_xlfn.XLOOKUP(BP45,'Banco de Dados'!$B$3:$B$274,'Banco de Dados'!$C$3:$C$274,"")</f>
        <v/>
      </c>
      <c r="BN45" s="27" t="str">
        <f>IFERROR(VLOOKUP(BP45,'Banco de Dados'!$B$3:$H$274,5,FALSE)," ")</f>
        <v xml:space="preserve"> </v>
      </c>
      <c r="BT45" s="27" t="str">
        <f>_xlfn.XLOOKUP(BW45,'Banco de Dados'!$B$3:$B$274,'Banco de Dados'!$C$3:$C$274,"")</f>
        <v/>
      </c>
      <c r="BU45" s="27" t="str">
        <f>IFERROR(VLOOKUP(BW45,'Banco de Dados'!$B$3:$H$274,5,FALSE)," ")</f>
        <v xml:space="preserve"> </v>
      </c>
      <c r="CA45" s="27" t="str">
        <f>_xlfn.XLOOKUP(CD45,'Banco de Dados'!$B$3:$B$274,'Banco de Dados'!$C$3:$C$274,"")</f>
        <v/>
      </c>
      <c r="CB45" s="27" t="str">
        <f>IFERROR(VLOOKUP(CD45,'Banco de Dados'!$B$3:$H$274,5,FALSE)," ")</f>
        <v xml:space="preserve"> </v>
      </c>
      <c r="CH45" s="27" t="str">
        <f>_xlfn.XLOOKUP(CK45,'Banco de Dados'!$B$3:$B$274,'Banco de Dados'!$C$3:$C$274,"")</f>
        <v/>
      </c>
      <c r="CI45" s="27" t="str">
        <f>IFERROR(VLOOKUP(CK45,'Banco de Dados'!$B$3:$H$274,5,FALSE)," ")</f>
        <v xml:space="preserve"> </v>
      </c>
      <c r="CO45" s="27" t="str">
        <f>_xlfn.XLOOKUP(CR45,'Banco de Dados'!$B$3:$B$274,'Banco de Dados'!$C$3:$C$274,"")</f>
        <v/>
      </c>
      <c r="CP45" s="27" t="str">
        <f>IFERROR(VLOOKUP(CR45,'Banco de Dados'!$B$3:$H$274,5,FALSE)," ")</f>
        <v xml:space="preserve"> </v>
      </c>
      <c r="CV45" s="27" t="str">
        <f>_xlfn.XLOOKUP(CY45,'Banco de Dados'!$B$3:$B$274,'Banco de Dados'!$C$3:$C$274,"")</f>
        <v/>
      </c>
      <c r="CW45" s="27" t="str">
        <f>IFERROR(VLOOKUP(CY45,'Banco de Dados'!$B$3:$H$274,5,FALSE)," ")</f>
        <v xml:space="preserve"> </v>
      </c>
      <c r="DC45" s="27" t="str">
        <f>_xlfn.XLOOKUP(DF45,'Banco de Dados'!$B$3:$B$274,'Banco de Dados'!$C$3:$C$274,"")</f>
        <v/>
      </c>
      <c r="DD45" s="27" t="str">
        <f>IFERROR(VLOOKUP(DF45,'Banco de Dados'!$B$3:$H$274,5,FALSE)," ")</f>
        <v xml:space="preserve"> </v>
      </c>
      <c r="DJ45" s="27" t="str">
        <f>_xlfn.XLOOKUP(DM45,'Banco de Dados'!$B$3:$B$274,'Banco de Dados'!$C$3:$C$274,"")</f>
        <v/>
      </c>
      <c r="DK45" s="27" t="str">
        <f>IFERROR(VLOOKUP(DM45,'Banco de Dados'!$B$3:$H$274,5,FALSE)," ")</f>
        <v xml:space="preserve"> </v>
      </c>
      <c r="DQ45" s="27" t="str">
        <f>_xlfn.XLOOKUP(DT45,'Banco de Dados'!$B$3:$B$274,'Banco de Dados'!$C$3:$C$274,"")</f>
        <v/>
      </c>
      <c r="DR45" s="27" t="str">
        <f>IFERROR(VLOOKUP(DT45,'Banco de Dados'!$B$3:$H$274,5,FALSE)," ")</f>
        <v xml:space="preserve"> </v>
      </c>
      <c r="DX45" s="27" t="str">
        <f>_xlfn.XLOOKUP(EA45,'Banco de Dados'!$B$3:$B$274,'Banco de Dados'!$C$3:$C$274,"")</f>
        <v/>
      </c>
      <c r="DY45" s="27" t="str">
        <f>IFERROR(VLOOKUP(EA45,'Banco de Dados'!$B$3:$H$274,5,FALSE)," ")</f>
        <v xml:space="preserve"> </v>
      </c>
      <c r="EE45" s="27" t="str">
        <f>_xlfn.XLOOKUP(EH45,'Banco de Dados'!$B$3:$B$274,'Banco de Dados'!$C$3:$C$274,"")</f>
        <v/>
      </c>
      <c r="EF45" s="27" t="str">
        <f>IFERROR(VLOOKUP(EH45,'Banco de Dados'!$B$3:$H$274,5,FALSE)," ")</f>
        <v xml:space="preserve"> </v>
      </c>
      <c r="EL45" s="27" t="str">
        <f>_xlfn.XLOOKUP(EO45,'Banco de Dados'!$B$3:$B$274,'Banco de Dados'!$C$3:$C$274,"")</f>
        <v/>
      </c>
      <c r="EM45" s="27" t="str">
        <f>IFERROR(VLOOKUP(EO45,'Banco de Dados'!$B$3:$H$274,5,FALSE)," ")</f>
        <v xml:space="preserve"> </v>
      </c>
      <c r="ES45" s="27" t="str">
        <f>_xlfn.XLOOKUP(EV45,'Banco de Dados'!$B$3:$B$274,'Banco de Dados'!$C$3:$C$274,"")</f>
        <v/>
      </c>
      <c r="ET45" s="27" t="str">
        <f>IFERROR(VLOOKUP(EV45,'Banco de Dados'!$B$3:$H$274,5,FALSE)," ")</f>
        <v xml:space="preserve"> </v>
      </c>
      <c r="EZ45" s="27" t="str">
        <f>_xlfn.XLOOKUP(FC45,'Banco de Dados'!$B$3:$B$274,'Banco de Dados'!$C$3:$C$274,"")</f>
        <v/>
      </c>
      <c r="FA45" s="27" t="str">
        <f>IFERROR(VLOOKUP(FC45,'Banco de Dados'!$B$3:$H$274,5,FALSE)," ")</f>
        <v xml:space="preserve"> </v>
      </c>
      <c r="FC45" s="7"/>
      <c r="FD45" s="7"/>
      <c r="FE45" s="7"/>
      <c r="FG45" s="27" t="str">
        <f>_xlfn.XLOOKUP(FJ45,'Banco de Dados'!$B$3:$B$274,'Banco de Dados'!$C$3:$C$274,"")</f>
        <v/>
      </c>
      <c r="FH45" s="27" t="str">
        <f>IFERROR(VLOOKUP(FJ45,'Banco de Dados'!$B$3:$H$274,5,FALSE)," ")</f>
        <v xml:space="preserve"> </v>
      </c>
      <c r="FI45" s="7"/>
      <c r="FJ45" s="7"/>
      <c r="FK45" s="7"/>
      <c r="FL45" s="7"/>
      <c r="FN45" s="27" t="str">
        <f>_xlfn.XLOOKUP(FQ45,'Banco de Dados'!$B$3:$B$274,'Banco de Dados'!$C$3:$C$274,"")</f>
        <v/>
      </c>
      <c r="FO45" s="27" t="str">
        <f>IFERROR(VLOOKUP(FQ45,'Banco de Dados'!$B$3:$H$274,5,FALSE)," ")</f>
        <v xml:space="preserve"> </v>
      </c>
      <c r="FP45" s="7"/>
      <c r="FQ45" s="7"/>
      <c r="FR45" s="7"/>
      <c r="FS45" s="7"/>
      <c r="FU45" s="27" t="str">
        <f>_xlfn.XLOOKUP(FX45,'Banco de Dados'!$B$3:$B$274,'Banco de Dados'!$C$3:$C$274,"")</f>
        <v/>
      </c>
      <c r="FV45" s="27" t="str">
        <f>IFERROR(VLOOKUP(FX45,'Banco de Dados'!$B$3:$H$274,5,FALSE)," ")</f>
        <v xml:space="preserve"> </v>
      </c>
      <c r="FW45" s="7"/>
      <c r="FX45" s="7"/>
      <c r="FY45" s="7"/>
      <c r="FZ45" s="7"/>
    </row>
    <row r="46" spans="2:182" x14ac:dyDescent="0.25">
      <c r="B46" s="27" t="str">
        <f>_xlfn.XLOOKUP(E46,'Banco de Dados'!$B$3:$B$274,'Banco de Dados'!$C$3:$C$274,"")</f>
        <v/>
      </c>
      <c r="C46" s="27" t="str">
        <f>IFERROR(VLOOKUP(E46,'Banco de Dados'!$B$3:$H$274,5,FALSE)," ")</f>
        <v xml:space="preserve"> </v>
      </c>
      <c r="I46" s="27" t="str">
        <f>_xlfn.XLOOKUP(L46,'Banco de Dados'!$B$3:$B$274,'Banco de Dados'!$C$3:$C$274,"")</f>
        <v/>
      </c>
      <c r="J46" s="27" t="str">
        <f>IFERROR(VLOOKUP(L46,'Banco de Dados'!$B$3:$H$274,5,FALSE)," ")</f>
        <v xml:space="preserve"> </v>
      </c>
      <c r="P46" s="27" t="str">
        <f>_xlfn.XLOOKUP(S46,'Banco de Dados'!$B$3:$B$274,'Banco de Dados'!$C$3:$C$274,"")</f>
        <v/>
      </c>
      <c r="Q46" s="27" t="str">
        <f>IFERROR(VLOOKUP(S46,'Banco de Dados'!$B$3:$H$274,5,FALSE)," ")</f>
        <v xml:space="preserve"> </v>
      </c>
      <c r="W46" s="27" t="str">
        <f>_xlfn.XLOOKUP(Z46,'Banco de Dados'!$B$3:$B$274,'Banco de Dados'!$C$3:$C$274,"")</f>
        <v/>
      </c>
      <c r="X46" s="27" t="str">
        <f>IFERROR(VLOOKUP(Z46,'Banco de Dados'!$B$3:$H$274,5,FALSE)," ")</f>
        <v xml:space="preserve"> </v>
      </c>
      <c r="AD46" s="27" t="str">
        <f>_xlfn.XLOOKUP(AG46,'Banco de Dados'!$B$3:$B$274,'Banco de Dados'!$C$3:$C$274,"")</f>
        <v/>
      </c>
      <c r="AE46" s="27" t="str">
        <f>IFERROR(VLOOKUP(AG46,'Banco de Dados'!$B$3:$H$274,5,FALSE)," ")</f>
        <v xml:space="preserve"> </v>
      </c>
      <c r="AK46" s="27" t="str">
        <f>_xlfn.XLOOKUP(AN46,'Banco de Dados'!$B$3:$B$274,'Banco de Dados'!$C$3:$C$274,"")</f>
        <v/>
      </c>
      <c r="AL46" s="27" t="str">
        <f>IFERROR(VLOOKUP(AN46,'Banco de Dados'!$B$3:$H$274,5,FALSE)," ")</f>
        <v xml:space="preserve"> </v>
      </c>
      <c r="AR46" s="27" t="str">
        <f>_xlfn.XLOOKUP(AU46,'Banco de Dados'!$B$3:$B$274,'Banco de Dados'!$C$3:$C$274,"")</f>
        <v/>
      </c>
      <c r="AS46" s="27" t="str">
        <f>IFERROR(VLOOKUP(AU46,'Banco de Dados'!$B$3:$H$274,5,FALSE)," ")</f>
        <v xml:space="preserve"> </v>
      </c>
      <c r="AY46" s="27" t="str">
        <f>_xlfn.XLOOKUP(BB46,'Banco de Dados'!$B$3:$B$274,'Banco de Dados'!$C$3:$C$274,"")</f>
        <v/>
      </c>
      <c r="AZ46" s="27" t="str">
        <f>IFERROR(VLOOKUP(BB46,'Banco de Dados'!$B$3:$H$274,5,FALSE)," ")</f>
        <v xml:space="preserve"> </v>
      </c>
      <c r="BF46" s="27" t="str">
        <f>_xlfn.XLOOKUP(BI46,'Banco de Dados'!$B$3:$B$274,'Banco de Dados'!$C$3:$C$274,"")</f>
        <v/>
      </c>
      <c r="BG46" s="27" t="str">
        <f>IFERROR(VLOOKUP(BI46,'Banco de Dados'!$B$3:$H$274,5,FALSE)," ")</f>
        <v xml:space="preserve"> </v>
      </c>
      <c r="BM46" s="27" t="str">
        <f>_xlfn.XLOOKUP(BP46,'Banco de Dados'!$B$3:$B$274,'Banco de Dados'!$C$3:$C$274,"")</f>
        <v/>
      </c>
      <c r="BN46" s="27" t="str">
        <f>IFERROR(VLOOKUP(BP46,'Banco de Dados'!$B$3:$H$274,5,FALSE)," ")</f>
        <v xml:space="preserve"> </v>
      </c>
      <c r="BT46" s="27" t="str">
        <f>_xlfn.XLOOKUP(BW46,'Banco de Dados'!$B$3:$B$274,'Banco de Dados'!$C$3:$C$274,"")</f>
        <v/>
      </c>
      <c r="BU46" s="27" t="str">
        <f>IFERROR(VLOOKUP(BW46,'Banco de Dados'!$B$3:$H$274,5,FALSE)," ")</f>
        <v xml:space="preserve"> </v>
      </c>
      <c r="CA46" s="27" t="str">
        <f>_xlfn.XLOOKUP(CD46,'Banco de Dados'!$B$3:$B$274,'Banco de Dados'!$C$3:$C$274,"")</f>
        <v/>
      </c>
      <c r="CB46" s="27" t="str">
        <f>IFERROR(VLOOKUP(CD46,'Banco de Dados'!$B$3:$H$274,5,FALSE)," ")</f>
        <v xml:space="preserve"> </v>
      </c>
      <c r="CH46" s="27" t="str">
        <f>_xlfn.XLOOKUP(CK46,'Banco de Dados'!$B$3:$B$274,'Banco de Dados'!$C$3:$C$274,"")</f>
        <v/>
      </c>
      <c r="CI46" s="27" t="str">
        <f>IFERROR(VLOOKUP(CK46,'Banco de Dados'!$B$3:$H$274,5,FALSE)," ")</f>
        <v xml:space="preserve"> </v>
      </c>
      <c r="CO46" s="27" t="str">
        <f>_xlfn.XLOOKUP(CR46,'Banco de Dados'!$B$3:$B$274,'Banco de Dados'!$C$3:$C$274,"")</f>
        <v/>
      </c>
      <c r="CP46" s="27" t="str">
        <f>IFERROR(VLOOKUP(CR46,'Banco de Dados'!$B$3:$H$274,5,FALSE)," ")</f>
        <v xml:space="preserve"> </v>
      </c>
      <c r="CV46" s="27" t="str">
        <f>_xlfn.XLOOKUP(CY46,'Banco de Dados'!$B$3:$B$274,'Banco de Dados'!$C$3:$C$274,"")</f>
        <v/>
      </c>
      <c r="CW46" s="27" t="str">
        <f>IFERROR(VLOOKUP(CY46,'Banco de Dados'!$B$3:$H$274,5,FALSE)," ")</f>
        <v xml:space="preserve"> </v>
      </c>
      <c r="DC46" s="27" t="str">
        <f>_xlfn.XLOOKUP(DF46,'Banco de Dados'!$B$3:$B$274,'Banco de Dados'!$C$3:$C$274,"")</f>
        <v/>
      </c>
      <c r="DD46" s="27" t="str">
        <f>IFERROR(VLOOKUP(DF46,'Banco de Dados'!$B$3:$H$274,5,FALSE)," ")</f>
        <v xml:space="preserve"> </v>
      </c>
      <c r="DJ46" s="27" t="str">
        <f>_xlfn.XLOOKUP(DM46,'Banco de Dados'!$B$3:$B$274,'Banco de Dados'!$C$3:$C$274,"")</f>
        <v/>
      </c>
      <c r="DK46" s="27" t="str">
        <f>IFERROR(VLOOKUP(DM46,'Banco de Dados'!$B$3:$H$274,5,FALSE)," ")</f>
        <v xml:space="preserve"> </v>
      </c>
      <c r="DQ46" s="27" t="str">
        <f>_xlfn.XLOOKUP(DT46,'Banco de Dados'!$B$3:$B$274,'Banco de Dados'!$C$3:$C$274,"")</f>
        <v/>
      </c>
      <c r="DR46" s="27" t="str">
        <f>IFERROR(VLOOKUP(DT46,'Banco de Dados'!$B$3:$H$274,5,FALSE)," ")</f>
        <v xml:space="preserve"> </v>
      </c>
      <c r="DX46" s="27" t="str">
        <f>_xlfn.XLOOKUP(EA46,'Banco de Dados'!$B$3:$B$274,'Banco de Dados'!$C$3:$C$274,"")</f>
        <v/>
      </c>
      <c r="DY46" s="27" t="str">
        <f>IFERROR(VLOOKUP(EA46,'Banco de Dados'!$B$3:$H$274,5,FALSE)," ")</f>
        <v xml:space="preserve"> </v>
      </c>
      <c r="EE46" s="27" t="str">
        <f>_xlfn.XLOOKUP(EH46,'Banco de Dados'!$B$3:$B$274,'Banco de Dados'!$C$3:$C$274,"")</f>
        <v/>
      </c>
      <c r="EF46" s="27" t="str">
        <f>IFERROR(VLOOKUP(EH46,'Banco de Dados'!$B$3:$H$274,5,FALSE)," ")</f>
        <v xml:space="preserve"> </v>
      </c>
      <c r="EL46" s="27" t="str">
        <f>_xlfn.XLOOKUP(EO46,'Banco de Dados'!$B$3:$B$274,'Banco de Dados'!$C$3:$C$274,"")</f>
        <v/>
      </c>
      <c r="EM46" s="27" t="str">
        <f>IFERROR(VLOOKUP(EO46,'Banco de Dados'!$B$3:$H$274,5,FALSE)," ")</f>
        <v xml:space="preserve"> </v>
      </c>
      <c r="ES46" s="27" t="str">
        <f>_xlfn.XLOOKUP(EV46,'Banco de Dados'!$B$3:$B$274,'Banco de Dados'!$C$3:$C$274,"")</f>
        <v/>
      </c>
      <c r="ET46" s="27" t="str">
        <f>IFERROR(VLOOKUP(EV46,'Banco de Dados'!$B$3:$H$274,5,FALSE)," ")</f>
        <v xml:space="preserve"> </v>
      </c>
      <c r="EZ46" s="27" t="str">
        <f>_xlfn.XLOOKUP(FC46,'Banco de Dados'!$B$3:$B$274,'Banco de Dados'!$C$3:$C$274,"")</f>
        <v/>
      </c>
      <c r="FA46" s="27" t="str">
        <f>IFERROR(VLOOKUP(FC46,'Banco de Dados'!$B$3:$H$274,5,FALSE)," ")</f>
        <v xml:space="preserve"> </v>
      </c>
      <c r="FC46" s="7"/>
      <c r="FD46" s="7"/>
      <c r="FE46" s="7"/>
      <c r="FG46" s="27" t="str">
        <f>_xlfn.XLOOKUP(FJ46,'Banco de Dados'!$B$3:$B$274,'Banco de Dados'!$C$3:$C$274,"")</f>
        <v/>
      </c>
      <c r="FH46" s="27" t="str">
        <f>IFERROR(VLOOKUP(FJ46,'Banco de Dados'!$B$3:$H$274,5,FALSE)," ")</f>
        <v xml:space="preserve"> </v>
      </c>
      <c r="FI46" s="7"/>
      <c r="FJ46" s="7"/>
      <c r="FK46" s="7"/>
      <c r="FL46" s="7"/>
      <c r="FN46" s="27" t="str">
        <f>_xlfn.XLOOKUP(FQ46,'Banco de Dados'!$B$3:$B$274,'Banco de Dados'!$C$3:$C$274,"")</f>
        <v/>
      </c>
      <c r="FO46" s="27" t="str">
        <f>IFERROR(VLOOKUP(FQ46,'Banco de Dados'!$B$3:$H$274,5,FALSE)," ")</f>
        <v xml:space="preserve"> </v>
      </c>
      <c r="FP46" s="7"/>
      <c r="FQ46" s="7"/>
      <c r="FR46" s="7"/>
      <c r="FS46" s="7"/>
      <c r="FU46" s="27" t="str">
        <f>_xlfn.XLOOKUP(FX46,'Banco de Dados'!$B$3:$B$274,'Banco de Dados'!$C$3:$C$274,"")</f>
        <v/>
      </c>
      <c r="FV46" s="27" t="str">
        <f>IFERROR(VLOOKUP(FX46,'Banco de Dados'!$B$3:$H$274,5,FALSE)," ")</f>
        <v xml:space="preserve"> </v>
      </c>
      <c r="FW46" s="7"/>
      <c r="FX46" s="7"/>
      <c r="FY46" s="7"/>
      <c r="FZ46" s="7"/>
    </row>
    <row r="47" spans="2:182" x14ac:dyDescent="0.25">
      <c r="B47" s="27" t="str">
        <f>_xlfn.XLOOKUP(E47,'Banco de Dados'!$B$3:$B$274,'Banco de Dados'!$C$3:$C$274,"")</f>
        <v/>
      </c>
      <c r="C47" s="27" t="str">
        <f>IFERROR(VLOOKUP(E47,'Banco de Dados'!$B$3:$H$274,5,FALSE)," ")</f>
        <v xml:space="preserve"> </v>
      </c>
      <c r="I47" s="27" t="str">
        <f>_xlfn.XLOOKUP(L47,'Banco de Dados'!$B$3:$B$274,'Banco de Dados'!$C$3:$C$274,"")</f>
        <v/>
      </c>
      <c r="J47" s="27" t="str">
        <f>IFERROR(VLOOKUP(L47,'Banco de Dados'!$B$3:$H$274,5,FALSE)," ")</f>
        <v xml:space="preserve"> </v>
      </c>
      <c r="P47" s="27" t="str">
        <f>_xlfn.XLOOKUP(S47,'Banco de Dados'!$B$3:$B$274,'Banco de Dados'!$C$3:$C$274,"")</f>
        <v/>
      </c>
      <c r="Q47" s="27" t="str">
        <f>IFERROR(VLOOKUP(S47,'Banco de Dados'!$B$3:$H$274,5,FALSE)," ")</f>
        <v xml:space="preserve"> </v>
      </c>
      <c r="W47" s="27" t="str">
        <f>_xlfn.XLOOKUP(Z47,'Banco de Dados'!$B$3:$B$274,'Banco de Dados'!$C$3:$C$274,"")</f>
        <v/>
      </c>
      <c r="X47" s="27" t="str">
        <f>IFERROR(VLOOKUP(Z47,'Banco de Dados'!$B$3:$H$274,5,FALSE)," ")</f>
        <v xml:space="preserve"> </v>
      </c>
      <c r="AD47" s="27" t="str">
        <f>_xlfn.XLOOKUP(AG47,'Banco de Dados'!$B$3:$B$274,'Banco de Dados'!$C$3:$C$274,"")</f>
        <v/>
      </c>
      <c r="AE47" s="27" t="str">
        <f>IFERROR(VLOOKUP(AG47,'Banco de Dados'!$B$3:$H$274,5,FALSE)," ")</f>
        <v xml:space="preserve"> </v>
      </c>
      <c r="AK47" s="27" t="str">
        <f>_xlfn.XLOOKUP(AN47,'Banco de Dados'!$B$3:$B$274,'Banco de Dados'!$C$3:$C$274,"")</f>
        <v/>
      </c>
      <c r="AL47" s="27" t="str">
        <f>IFERROR(VLOOKUP(AN47,'Banco de Dados'!$B$3:$H$274,5,FALSE)," ")</f>
        <v xml:space="preserve"> </v>
      </c>
      <c r="AR47" s="27" t="str">
        <f>_xlfn.XLOOKUP(AU47,'Banco de Dados'!$B$3:$B$274,'Banco de Dados'!$C$3:$C$274,"")</f>
        <v/>
      </c>
      <c r="AS47" s="27" t="str">
        <f>IFERROR(VLOOKUP(AU47,'Banco de Dados'!$B$3:$H$274,5,FALSE)," ")</f>
        <v xml:space="preserve"> </v>
      </c>
      <c r="AY47" s="27" t="str">
        <f>_xlfn.XLOOKUP(BB47,'Banco de Dados'!$B$3:$B$274,'Banco de Dados'!$C$3:$C$274,"")</f>
        <v/>
      </c>
      <c r="AZ47" s="27" t="str">
        <f>IFERROR(VLOOKUP(BB47,'Banco de Dados'!$B$3:$H$274,5,FALSE)," ")</f>
        <v xml:space="preserve"> </v>
      </c>
      <c r="BF47" s="27" t="str">
        <f>_xlfn.XLOOKUP(BI47,'Banco de Dados'!$B$3:$B$274,'Banco de Dados'!$C$3:$C$274,"")</f>
        <v/>
      </c>
      <c r="BG47" s="27" t="str">
        <f>IFERROR(VLOOKUP(BI47,'Banco de Dados'!$B$3:$H$274,5,FALSE)," ")</f>
        <v xml:space="preserve"> </v>
      </c>
      <c r="BM47" s="27" t="str">
        <f>_xlfn.XLOOKUP(BP47,'Banco de Dados'!$B$3:$B$274,'Banco de Dados'!$C$3:$C$274,"")</f>
        <v/>
      </c>
      <c r="BN47" s="27" t="str">
        <f>IFERROR(VLOOKUP(BP47,'Banco de Dados'!$B$3:$H$274,5,FALSE)," ")</f>
        <v xml:space="preserve"> </v>
      </c>
      <c r="BT47" s="27" t="str">
        <f>_xlfn.XLOOKUP(BW47,'Banco de Dados'!$B$3:$B$274,'Banco de Dados'!$C$3:$C$274,"")</f>
        <v/>
      </c>
      <c r="BU47" s="27" t="str">
        <f>IFERROR(VLOOKUP(BW47,'Banco de Dados'!$B$3:$H$274,5,FALSE)," ")</f>
        <v xml:space="preserve"> </v>
      </c>
      <c r="CA47" s="27" t="str">
        <f>_xlfn.XLOOKUP(CD47,'Banco de Dados'!$B$3:$B$274,'Banco de Dados'!$C$3:$C$274,"")</f>
        <v/>
      </c>
      <c r="CB47" s="27" t="str">
        <f>IFERROR(VLOOKUP(CD47,'Banco de Dados'!$B$3:$H$274,5,FALSE)," ")</f>
        <v xml:space="preserve"> </v>
      </c>
      <c r="CH47" s="27" t="str">
        <f>_xlfn.XLOOKUP(CK47,'Banco de Dados'!$B$3:$B$274,'Banco de Dados'!$C$3:$C$274,"")</f>
        <v/>
      </c>
      <c r="CI47" s="27" t="str">
        <f>IFERROR(VLOOKUP(CK47,'Banco de Dados'!$B$3:$H$274,5,FALSE)," ")</f>
        <v xml:space="preserve"> </v>
      </c>
      <c r="CO47" s="27" t="str">
        <f>_xlfn.XLOOKUP(CR47,'Banco de Dados'!$B$3:$B$274,'Banco de Dados'!$C$3:$C$274,"")</f>
        <v/>
      </c>
      <c r="CP47" s="27" t="str">
        <f>IFERROR(VLOOKUP(CR47,'Banco de Dados'!$B$3:$H$274,5,FALSE)," ")</f>
        <v xml:space="preserve"> </v>
      </c>
      <c r="CV47" s="27" t="str">
        <f>_xlfn.XLOOKUP(CY47,'Banco de Dados'!$B$3:$B$274,'Banco de Dados'!$C$3:$C$274,"")</f>
        <v/>
      </c>
      <c r="CW47" s="27" t="str">
        <f>IFERROR(VLOOKUP(CY47,'Banco de Dados'!$B$3:$H$274,5,FALSE)," ")</f>
        <v xml:space="preserve"> </v>
      </c>
      <c r="DC47" s="27" t="str">
        <f>_xlfn.XLOOKUP(DF47,'Banco de Dados'!$B$3:$B$274,'Banco de Dados'!$C$3:$C$274,"")</f>
        <v/>
      </c>
      <c r="DD47" s="27" t="str">
        <f>IFERROR(VLOOKUP(DF47,'Banco de Dados'!$B$3:$H$274,5,FALSE)," ")</f>
        <v xml:space="preserve"> </v>
      </c>
      <c r="DJ47" s="27" t="str">
        <f>_xlfn.XLOOKUP(DM47,'Banco de Dados'!$B$3:$B$274,'Banco de Dados'!$C$3:$C$274,"")</f>
        <v/>
      </c>
      <c r="DK47" s="27" t="str">
        <f>IFERROR(VLOOKUP(DM47,'Banco de Dados'!$B$3:$H$274,5,FALSE)," ")</f>
        <v xml:space="preserve"> </v>
      </c>
      <c r="DQ47" s="27" t="str">
        <f>_xlfn.XLOOKUP(DT47,'Banco de Dados'!$B$3:$B$274,'Banco de Dados'!$C$3:$C$274,"")</f>
        <v/>
      </c>
      <c r="DR47" s="27" t="str">
        <f>IFERROR(VLOOKUP(DT47,'Banco de Dados'!$B$3:$H$274,5,FALSE)," ")</f>
        <v xml:space="preserve"> </v>
      </c>
      <c r="DX47" s="27" t="str">
        <f>_xlfn.XLOOKUP(EA47,'Banco de Dados'!$B$3:$B$274,'Banco de Dados'!$C$3:$C$274,"")</f>
        <v/>
      </c>
      <c r="DY47" s="27" t="str">
        <f>IFERROR(VLOOKUP(EA47,'Banco de Dados'!$B$3:$H$274,5,FALSE)," ")</f>
        <v xml:space="preserve"> </v>
      </c>
      <c r="EE47" s="27" t="str">
        <f>_xlfn.XLOOKUP(EH47,'Banco de Dados'!$B$3:$B$274,'Banco de Dados'!$C$3:$C$274,"")</f>
        <v/>
      </c>
      <c r="EF47" s="27" t="str">
        <f>IFERROR(VLOOKUP(EH47,'Banco de Dados'!$B$3:$H$274,5,FALSE)," ")</f>
        <v xml:space="preserve"> </v>
      </c>
      <c r="EL47" s="27" t="str">
        <f>_xlfn.XLOOKUP(EO47,'Banco de Dados'!$B$3:$B$274,'Banco de Dados'!$C$3:$C$274,"")</f>
        <v/>
      </c>
      <c r="EM47" s="27" t="str">
        <f>IFERROR(VLOOKUP(EO47,'Banco de Dados'!$B$3:$H$274,5,FALSE)," ")</f>
        <v xml:space="preserve"> </v>
      </c>
      <c r="ES47" s="27" t="str">
        <f>_xlfn.XLOOKUP(EV47,'Banco de Dados'!$B$3:$B$274,'Banco de Dados'!$C$3:$C$274,"")</f>
        <v/>
      </c>
      <c r="ET47" s="27" t="str">
        <f>IFERROR(VLOOKUP(EV47,'Banco de Dados'!$B$3:$H$274,5,FALSE)," ")</f>
        <v xml:space="preserve"> </v>
      </c>
      <c r="EZ47" s="27" t="str">
        <f>_xlfn.XLOOKUP(FC47,'Banco de Dados'!$B$3:$B$274,'Banco de Dados'!$C$3:$C$274,"")</f>
        <v/>
      </c>
      <c r="FA47" s="27" t="str">
        <f>IFERROR(VLOOKUP(FC47,'Banco de Dados'!$B$3:$H$274,5,FALSE)," ")</f>
        <v xml:space="preserve"> </v>
      </c>
      <c r="FC47" s="7"/>
      <c r="FD47" s="7"/>
      <c r="FE47" s="7"/>
      <c r="FG47" s="27" t="str">
        <f>_xlfn.XLOOKUP(FJ47,'Banco de Dados'!$B$3:$B$274,'Banco de Dados'!$C$3:$C$274,"")</f>
        <v/>
      </c>
      <c r="FH47" s="27" t="str">
        <f>IFERROR(VLOOKUP(FJ47,'Banco de Dados'!$B$3:$H$274,5,FALSE)," ")</f>
        <v xml:space="preserve"> </v>
      </c>
      <c r="FI47" s="7"/>
      <c r="FJ47" s="7"/>
      <c r="FK47" s="7"/>
      <c r="FL47" s="7"/>
      <c r="FN47" s="27" t="str">
        <f>_xlfn.XLOOKUP(FQ47,'Banco de Dados'!$B$3:$B$274,'Banco de Dados'!$C$3:$C$274,"")</f>
        <v/>
      </c>
      <c r="FO47" s="27" t="str">
        <f>IFERROR(VLOOKUP(FQ47,'Banco de Dados'!$B$3:$H$274,5,FALSE)," ")</f>
        <v xml:space="preserve"> </v>
      </c>
      <c r="FP47" s="7"/>
      <c r="FQ47" s="7"/>
      <c r="FR47" s="7"/>
      <c r="FS47" s="7"/>
      <c r="FU47" s="27" t="str">
        <f>_xlfn.XLOOKUP(FX47,'Banco de Dados'!$B$3:$B$274,'Banco de Dados'!$C$3:$C$274,"")</f>
        <v/>
      </c>
      <c r="FV47" s="27" t="str">
        <f>IFERROR(VLOOKUP(FX47,'Banco de Dados'!$B$3:$H$274,5,FALSE)," ")</f>
        <v xml:space="preserve"> </v>
      </c>
      <c r="FW47" s="7"/>
      <c r="FX47" s="7"/>
      <c r="FY47" s="7"/>
      <c r="FZ47" s="7"/>
    </row>
    <row r="48" spans="2:182" x14ac:dyDescent="0.25">
      <c r="B48" s="27" t="str">
        <f>_xlfn.XLOOKUP(E48,'Banco de Dados'!$B$3:$B$274,'Banco de Dados'!$C$3:$C$274,"")</f>
        <v/>
      </c>
      <c r="C48" s="27" t="str">
        <f>IFERROR(VLOOKUP(E48,'Banco de Dados'!$B$3:$H$274,5,FALSE)," ")</f>
        <v xml:space="preserve"> </v>
      </c>
      <c r="I48" s="27" t="str">
        <f>_xlfn.XLOOKUP(L48,'Banco de Dados'!$B$3:$B$274,'Banco de Dados'!$C$3:$C$274,"")</f>
        <v/>
      </c>
      <c r="J48" s="27" t="str">
        <f>IFERROR(VLOOKUP(L48,'Banco de Dados'!$B$3:$H$274,5,FALSE)," ")</f>
        <v xml:space="preserve"> </v>
      </c>
      <c r="P48" s="27" t="str">
        <f>_xlfn.XLOOKUP(S48,'Banco de Dados'!$B$3:$B$274,'Banco de Dados'!$C$3:$C$274,"")</f>
        <v/>
      </c>
      <c r="Q48" s="27" t="str">
        <f>IFERROR(VLOOKUP(S48,'Banco de Dados'!$B$3:$H$274,5,FALSE)," ")</f>
        <v xml:space="preserve"> </v>
      </c>
      <c r="W48" s="27" t="str">
        <f>_xlfn.XLOOKUP(Z48,'Banco de Dados'!$B$3:$B$274,'Banco de Dados'!$C$3:$C$274,"")</f>
        <v/>
      </c>
      <c r="X48" s="27" t="str">
        <f>IFERROR(VLOOKUP(Z48,'Banco de Dados'!$B$3:$H$274,5,FALSE)," ")</f>
        <v xml:space="preserve"> </v>
      </c>
      <c r="AD48" s="27" t="str">
        <f>_xlfn.XLOOKUP(AG48,'Banco de Dados'!$B$3:$B$274,'Banco de Dados'!$C$3:$C$274,"")</f>
        <v/>
      </c>
      <c r="AE48" s="27" t="str">
        <f>IFERROR(VLOOKUP(AG48,'Banco de Dados'!$B$3:$H$274,5,FALSE)," ")</f>
        <v xml:space="preserve"> </v>
      </c>
      <c r="AK48" s="27" t="str">
        <f>_xlfn.XLOOKUP(AN48,'Banco de Dados'!$B$3:$B$274,'Banco de Dados'!$C$3:$C$274,"")</f>
        <v/>
      </c>
      <c r="AL48" s="27" t="str">
        <f>IFERROR(VLOOKUP(AN48,'Banco de Dados'!$B$3:$H$274,5,FALSE)," ")</f>
        <v xml:space="preserve"> </v>
      </c>
      <c r="AR48" s="27" t="str">
        <f>_xlfn.XLOOKUP(AU48,'Banco de Dados'!$B$3:$B$274,'Banco de Dados'!$C$3:$C$274,"")</f>
        <v/>
      </c>
      <c r="AS48" s="27" t="str">
        <f>IFERROR(VLOOKUP(AU48,'Banco de Dados'!$B$3:$H$274,5,FALSE)," ")</f>
        <v xml:space="preserve"> </v>
      </c>
      <c r="AY48" s="27" t="str">
        <f>_xlfn.XLOOKUP(BB48,'Banco de Dados'!$B$3:$B$274,'Banco de Dados'!$C$3:$C$274,"")</f>
        <v/>
      </c>
      <c r="AZ48" s="27" t="str">
        <f>IFERROR(VLOOKUP(BB48,'Banco de Dados'!$B$3:$H$274,5,FALSE)," ")</f>
        <v xml:space="preserve"> </v>
      </c>
      <c r="BF48" s="27" t="str">
        <f>_xlfn.XLOOKUP(BI48,'Banco de Dados'!$B$3:$B$274,'Banco de Dados'!$C$3:$C$274,"")</f>
        <v/>
      </c>
      <c r="BG48" s="27" t="str">
        <f>IFERROR(VLOOKUP(BI48,'Banco de Dados'!$B$3:$H$274,5,FALSE)," ")</f>
        <v xml:space="preserve"> </v>
      </c>
      <c r="BM48" s="27" t="str">
        <f>_xlfn.XLOOKUP(BP48,'Banco de Dados'!$B$3:$B$274,'Banco de Dados'!$C$3:$C$274,"")</f>
        <v/>
      </c>
      <c r="BN48" s="27" t="str">
        <f>IFERROR(VLOOKUP(BP48,'Banco de Dados'!$B$3:$H$274,5,FALSE)," ")</f>
        <v xml:space="preserve"> </v>
      </c>
      <c r="BT48" s="27" t="str">
        <f>_xlfn.XLOOKUP(BW48,'Banco de Dados'!$B$3:$B$274,'Banco de Dados'!$C$3:$C$274,"")</f>
        <v/>
      </c>
      <c r="BU48" s="27" t="str">
        <f>IFERROR(VLOOKUP(BW48,'Banco de Dados'!$B$3:$H$274,5,FALSE)," ")</f>
        <v xml:space="preserve"> </v>
      </c>
      <c r="CA48" s="27" t="str">
        <f>_xlfn.XLOOKUP(CD48,'Banco de Dados'!$B$3:$B$274,'Banco de Dados'!$C$3:$C$274,"")</f>
        <v/>
      </c>
      <c r="CB48" s="27" t="str">
        <f>IFERROR(VLOOKUP(CD48,'Banco de Dados'!$B$3:$H$274,5,FALSE)," ")</f>
        <v xml:space="preserve"> </v>
      </c>
      <c r="CH48" s="27" t="str">
        <f>_xlfn.XLOOKUP(CK48,'Banco de Dados'!$B$3:$B$274,'Banco de Dados'!$C$3:$C$274,"")</f>
        <v/>
      </c>
      <c r="CI48" s="27" t="str">
        <f>IFERROR(VLOOKUP(CK48,'Banco de Dados'!$B$3:$H$274,5,FALSE)," ")</f>
        <v xml:space="preserve"> </v>
      </c>
      <c r="CO48" s="27" t="str">
        <f>_xlfn.XLOOKUP(CR48,'Banco de Dados'!$B$3:$B$274,'Banco de Dados'!$C$3:$C$274,"")</f>
        <v/>
      </c>
      <c r="CP48" s="27" t="str">
        <f>IFERROR(VLOOKUP(CR48,'Banco de Dados'!$B$3:$H$274,5,FALSE)," ")</f>
        <v xml:space="preserve"> </v>
      </c>
      <c r="CV48" s="27" t="str">
        <f>_xlfn.XLOOKUP(CY48,'Banco de Dados'!$B$3:$B$274,'Banco de Dados'!$C$3:$C$274,"")</f>
        <v/>
      </c>
      <c r="CW48" s="27" t="str">
        <f>IFERROR(VLOOKUP(CY48,'Banco de Dados'!$B$3:$H$274,5,FALSE)," ")</f>
        <v xml:space="preserve"> </v>
      </c>
      <c r="DC48" s="27" t="str">
        <f>_xlfn.XLOOKUP(DF48,'Banco de Dados'!$B$3:$B$274,'Banco de Dados'!$C$3:$C$274,"")</f>
        <v/>
      </c>
      <c r="DD48" s="27" t="str">
        <f>IFERROR(VLOOKUP(DF48,'Banco de Dados'!$B$3:$H$274,5,FALSE)," ")</f>
        <v xml:space="preserve"> </v>
      </c>
      <c r="DJ48" s="27" t="str">
        <f>_xlfn.XLOOKUP(DM48,'Banco de Dados'!$B$3:$B$274,'Banco de Dados'!$C$3:$C$274,"")</f>
        <v/>
      </c>
      <c r="DK48" s="27" t="str">
        <f>IFERROR(VLOOKUP(DM48,'Banco de Dados'!$B$3:$H$274,5,FALSE)," ")</f>
        <v xml:space="preserve"> </v>
      </c>
      <c r="DQ48" s="27" t="str">
        <f>_xlfn.XLOOKUP(DT48,'Banco de Dados'!$B$3:$B$274,'Banco de Dados'!$C$3:$C$274,"")</f>
        <v/>
      </c>
      <c r="DR48" s="27" t="str">
        <f>IFERROR(VLOOKUP(DT48,'Banco de Dados'!$B$3:$H$274,5,FALSE)," ")</f>
        <v xml:space="preserve"> </v>
      </c>
      <c r="DX48" s="27" t="str">
        <f>_xlfn.XLOOKUP(EA48,'Banco de Dados'!$B$3:$B$274,'Banco de Dados'!$C$3:$C$274,"")</f>
        <v/>
      </c>
      <c r="DY48" s="27" t="str">
        <f>IFERROR(VLOOKUP(EA48,'Banco de Dados'!$B$3:$H$274,5,FALSE)," ")</f>
        <v xml:space="preserve"> </v>
      </c>
      <c r="EE48" s="27" t="str">
        <f>_xlfn.XLOOKUP(EH48,'Banco de Dados'!$B$3:$B$274,'Banco de Dados'!$C$3:$C$274,"")</f>
        <v/>
      </c>
      <c r="EF48" s="27" t="str">
        <f>IFERROR(VLOOKUP(EH48,'Banco de Dados'!$B$3:$H$274,5,FALSE)," ")</f>
        <v xml:space="preserve"> </v>
      </c>
      <c r="EL48" s="27" t="str">
        <f>_xlfn.XLOOKUP(EO48,'Banco de Dados'!$B$3:$B$274,'Banco de Dados'!$C$3:$C$274,"")</f>
        <v/>
      </c>
      <c r="EM48" s="27" t="str">
        <f>IFERROR(VLOOKUP(EO48,'Banco de Dados'!$B$3:$H$274,5,FALSE)," ")</f>
        <v xml:space="preserve"> </v>
      </c>
      <c r="ES48" s="27" t="str">
        <f>_xlfn.XLOOKUP(EV48,'Banco de Dados'!$B$3:$B$274,'Banco de Dados'!$C$3:$C$274,"")</f>
        <v/>
      </c>
      <c r="ET48" s="27" t="str">
        <f>IFERROR(VLOOKUP(EV48,'Banco de Dados'!$B$3:$H$274,5,FALSE)," ")</f>
        <v xml:space="preserve"> </v>
      </c>
      <c r="EZ48" s="27" t="str">
        <f>_xlfn.XLOOKUP(FC48,'Banco de Dados'!$B$3:$B$274,'Banco de Dados'!$C$3:$C$274,"")</f>
        <v/>
      </c>
      <c r="FA48" s="27" t="str">
        <f>IFERROR(VLOOKUP(FC48,'Banco de Dados'!$B$3:$H$274,5,FALSE)," ")</f>
        <v xml:space="preserve"> </v>
      </c>
      <c r="FC48" s="7"/>
      <c r="FD48" s="7"/>
      <c r="FE48" s="7"/>
      <c r="FG48" s="27" t="str">
        <f>_xlfn.XLOOKUP(FJ48,'Banco de Dados'!$B$3:$B$274,'Banco de Dados'!$C$3:$C$274,"")</f>
        <v/>
      </c>
      <c r="FH48" s="27" t="str">
        <f>IFERROR(VLOOKUP(FJ48,'Banco de Dados'!$B$3:$H$274,5,FALSE)," ")</f>
        <v xml:space="preserve"> </v>
      </c>
      <c r="FI48" s="7"/>
      <c r="FJ48" s="7"/>
      <c r="FK48" s="7"/>
      <c r="FL48" s="7"/>
      <c r="FN48" s="27" t="str">
        <f>_xlfn.XLOOKUP(FQ48,'Banco de Dados'!$B$3:$B$274,'Banco de Dados'!$C$3:$C$274,"")</f>
        <v/>
      </c>
      <c r="FO48" s="27" t="str">
        <f>IFERROR(VLOOKUP(FQ48,'Banco de Dados'!$B$3:$H$274,5,FALSE)," ")</f>
        <v xml:space="preserve"> </v>
      </c>
      <c r="FP48" s="7"/>
      <c r="FQ48" s="7"/>
      <c r="FR48" s="7"/>
      <c r="FS48" s="7"/>
      <c r="FU48" s="27" t="str">
        <f>_xlfn.XLOOKUP(FX48,'Banco de Dados'!$B$3:$B$274,'Banco de Dados'!$C$3:$C$274,"")</f>
        <v/>
      </c>
      <c r="FV48" s="27" t="str">
        <f>IFERROR(VLOOKUP(FX48,'Banco de Dados'!$B$3:$H$274,5,FALSE)," ")</f>
        <v xml:space="preserve"> </v>
      </c>
      <c r="FW48" s="7"/>
      <c r="FX48" s="7"/>
      <c r="FY48" s="7"/>
      <c r="FZ48" s="7"/>
    </row>
    <row r="49" spans="2:182" x14ac:dyDescent="0.25">
      <c r="B49" s="27" t="str">
        <f>_xlfn.XLOOKUP(E49,'Banco de Dados'!$B$3:$B$274,'Banco de Dados'!$C$3:$C$274,"")</f>
        <v/>
      </c>
      <c r="C49" s="27" t="str">
        <f>IFERROR(VLOOKUP(E49,'Banco de Dados'!$B$3:$H$274,5,FALSE)," ")</f>
        <v xml:space="preserve"> </v>
      </c>
      <c r="I49" s="27" t="str">
        <f>_xlfn.XLOOKUP(L49,'Banco de Dados'!$B$3:$B$274,'Banco de Dados'!$C$3:$C$274,"")</f>
        <v/>
      </c>
      <c r="J49" s="27" t="str">
        <f>IFERROR(VLOOKUP(L49,'Banco de Dados'!$B$3:$H$274,5,FALSE)," ")</f>
        <v xml:space="preserve"> </v>
      </c>
      <c r="P49" s="27" t="str">
        <f>_xlfn.XLOOKUP(S49,'Banco de Dados'!$B$3:$B$274,'Banco de Dados'!$C$3:$C$274,"")</f>
        <v/>
      </c>
      <c r="Q49" s="27" t="str">
        <f>IFERROR(VLOOKUP(S49,'Banco de Dados'!$B$3:$H$274,5,FALSE)," ")</f>
        <v xml:space="preserve"> </v>
      </c>
      <c r="W49" s="27" t="str">
        <f>_xlfn.XLOOKUP(Z49,'Banco de Dados'!$B$3:$B$274,'Banco de Dados'!$C$3:$C$274,"")</f>
        <v/>
      </c>
      <c r="X49" s="27" t="str">
        <f>IFERROR(VLOOKUP(Z49,'Banco de Dados'!$B$3:$H$274,5,FALSE)," ")</f>
        <v xml:space="preserve"> </v>
      </c>
      <c r="AD49" s="27" t="str">
        <f>_xlfn.XLOOKUP(AG49,'Banco de Dados'!$B$3:$B$274,'Banco de Dados'!$C$3:$C$274,"")</f>
        <v/>
      </c>
      <c r="AE49" s="27" t="str">
        <f>IFERROR(VLOOKUP(AG49,'Banco de Dados'!$B$3:$H$274,5,FALSE)," ")</f>
        <v xml:space="preserve"> </v>
      </c>
      <c r="AK49" s="27" t="str">
        <f>_xlfn.XLOOKUP(AN49,'Banco de Dados'!$B$3:$B$274,'Banco de Dados'!$C$3:$C$274,"")</f>
        <v/>
      </c>
      <c r="AL49" s="27" t="str">
        <f>IFERROR(VLOOKUP(AN49,'Banco de Dados'!$B$3:$H$274,5,FALSE)," ")</f>
        <v xml:space="preserve"> </v>
      </c>
      <c r="AR49" s="27" t="str">
        <f>_xlfn.XLOOKUP(AU49,'Banco de Dados'!$B$3:$B$274,'Banco de Dados'!$C$3:$C$274,"")</f>
        <v/>
      </c>
      <c r="AS49" s="27" t="str">
        <f>IFERROR(VLOOKUP(AU49,'Banco de Dados'!$B$3:$H$274,5,FALSE)," ")</f>
        <v xml:space="preserve"> </v>
      </c>
      <c r="AY49" s="27" t="str">
        <f>_xlfn.XLOOKUP(BB49,'Banco de Dados'!$B$3:$B$274,'Banco de Dados'!$C$3:$C$274,"")</f>
        <v/>
      </c>
      <c r="AZ49" s="27" t="str">
        <f>IFERROR(VLOOKUP(BB49,'Banco de Dados'!$B$3:$H$274,5,FALSE)," ")</f>
        <v xml:space="preserve"> </v>
      </c>
      <c r="BF49" s="27" t="str">
        <f>_xlfn.XLOOKUP(BI49,'Banco de Dados'!$B$3:$B$274,'Banco de Dados'!$C$3:$C$274,"")</f>
        <v/>
      </c>
      <c r="BG49" s="27" t="str">
        <f>IFERROR(VLOOKUP(BI49,'Banco de Dados'!$B$3:$H$274,5,FALSE)," ")</f>
        <v xml:space="preserve"> </v>
      </c>
      <c r="BM49" s="27" t="str">
        <f>_xlfn.XLOOKUP(BP49,'Banco de Dados'!$B$3:$B$274,'Banco de Dados'!$C$3:$C$274,"")</f>
        <v/>
      </c>
      <c r="BN49" s="27" t="str">
        <f>IFERROR(VLOOKUP(BP49,'Banco de Dados'!$B$3:$H$274,5,FALSE)," ")</f>
        <v xml:space="preserve"> </v>
      </c>
      <c r="BT49" s="27" t="str">
        <f>_xlfn.XLOOKUP(BW49,'Banco de Dados'!$B$3:$B$274,'Banco de Dados'!$C$3:$C$274,"")</f>
        <v/>
      </c>
      <c r="BU49" s="27" t="str">
        <f>IFERROR(VLOOKUP(BW49,'Banco de Dados'!$B$3:$H$274,5,FALSE)," ")</f>
        <v xml:space="preserve"> </v>
      </c>
      <c r="CA49" s="27" t="str">
        <f>_xlfn.XLOOKUP(CD49,'Banco de Dados'!$B$3:$B$274,'Banco de Dados'!$C$3:$C$274,"")</f>
        <v/>
      </c>
      <c r="CB49" s="27" t="str">
        <f>IFERROR(VLOOKUP(CD49,'Banco de Dados'!$B$3:$H$274,5,FALSE)," ")</f>
        <v xml:space="preserve"> </v>
      </c>
      <c r="CH49" s="27" t="str">
        <f>_xlfn.XLOOKUP(CK49,'Banco de Dados'!$B$3:$B$274,'Banco de Dados'!$C$3:$C$274,"")</f>
        <v/>
      </c>
      <c r="CI49" s="27" t="str">
        <f>IFERROR(VLOOKUP(CK49,'Banco de Dados'!$B$3:$H$274,5,FALSE)," ")</f>
        <v xml:space="preserve"> </v>
      </c>
      <c r="CO49" s="27" t="str">
        <f>_xlfn.XLOOKUP(CR49,'Banco de Dados'!$B$3:$B$274,'Banco de Dados'!$C$3:$C$274,"")</f>
        <v/>
      </c>
      <c r="CP49" s="27" t="str">
        <f>IFERROR(VLOOKUP(CR49,'Banco de Dados'!$B$3:$H$274,5,FALSE)," ")</f>
        <v xml:space="preserve"> </v>
      </c>
      <c r="CV49" s="27" t="str">
        <f>_xlfn.XLOOKUP(CY49,'Banco de Dados'!$B$3:$B$274,'Banco de Dados'!$C$3:$C$274,"")</f>
        <v/>
      </c>
      <c r="CW49" s="27" t="str">
        <f>IFERROR(VLOOKUP(CY49,'Banco de Dados'!$B$3:$H$274,5,FALSE)," ")</f>
        <v xml:space="preserve"> </v>
      </c>
      <c r="DC49" s="27" t="str">
        <f>_xlfn.XLOOKUP(DF49,'Banco de Dados'!$B$3:$B$274,'Banco de Dados'!$C$3:$C$274,"")</f>
        <v/>
      </c>
      <c r="DD49" s="27" t="str">
        <f>IFERROR(VLOOKUP(DF49,'Banco de Dados'!$B$3:$H$274,5,FALSE)," ")</f>
        <v xml:space="preserve"> </v>
      </c>
      <c r="DJ49" s="27" t="str">
        <f>_xlfn.XLOOKUP(DM49,'Banco de Dados'!$B$3:$B$274,'Banco de Dados'!$C$3:$C$274,"")</f>
        <v/>
      </c>
      <c r="DK49" s="27" t="str">
        <f>IFERROR(VLOOKUP(DM49,'Banco de Dados'!$B$3:$H$274,5,FALSE)," ")</f>
        <v xml:space="preserve"> </v>
      </c>
      <c r="DQ49" s="27" t="str">
        <f>_xlfn.XLOOKUP(DT49,'Banco de Dados'!$B$3:$B$274,'Banco de Dados'!$C$3:$C$274,"")</f>
        <v/>
      </c>
      <c r="DR49" s="27" t="str">
        <f>IFERROR(VLOOKUP(DT49,'Banco de Dados'!$B$3:$H$274,5,FALSE)," ")</f>
        <v xml:space="preserve"> </v>
      </c>
      <c r="DX49" s="27" t="str">
        <f>_xlfn.XLOOKUP(EA49,'Banco de Dados'!$B$3:$B$274,'Banco de Dados'!$C$3:$C$274,"")</f>
        <v/>
      </c>
      <c r="DY49" s="27" t="str">
        <f>IFERROR(VLOOKUP(EA49,'Banco de Dados'!$B$3:$H$274,5,FALSE)," ")</f>
        <v xml:space="preserve"> </v>
      </c>
      <c r="EE49" s="27" t="str">
        <f>_xlfn.XLOOKUP(EH49,'Banco de Dados'!$B$3:$B$274,'Banco de Dados'!$C$3:$C$274,"")</f>
        <v/>
      </c>
      <c r="EF49" s="27" t="str">
        <f>IFERROR(VLOOKUP(EH49,'Banco de Dados'!$B$3:$H$274,5,FALSE)," ")</f>
        <v xml:space="preserve"> </v>
      </c>
      <c r="EL49" s="27" t="str">
        <f>_xlfn.XLOOKUP(EO49,'Banco de Dados'!$B$3:$B$274,'Banco de Dados'!$C$3:$C$274,"")</f>
        <v/>
      </c>
      <c r="EM49" s="27" t="str">
        <f>IFERROR(VLOOKUP(EO49,'Banco de Dados'!$B$3:$H$274,5,FALSE)," ")</f>
        <v xml:space="preserve"> </v>
      </c>
      <c r="ES49" s="27" t="str">
        <f>_xlfn.XLOOKUP(EV49,'Banco de Dados'!$B$3:$B$274,'Banco de Dados'!$C$3:$C$274,"")</f>
        <v/>
      </c>
      <c r="ET49" s="27" t="str">
        <f>IFERROR(VLOOKUP(EV49,'Banco de Dados'!$B$3:$H$274,5,FALSE)," ")</f>
        <v xml:space="preserve"> </v>
      </c>
      <c r="EZ49" s="27" t="str">
        <f>_xlfn.XLOOKUP(FC49,'Banco de Dados'!$B$3:$B$274,'Banco de Dados'!$C$3:$C$274,"")</f>
        <v/>
      </c>
      <c r="FA49" s="27" t="str">
        <f>IFERROR(VLOOKUP(FC49,'Banco de Dados'!$B$3:$H$274,5,FALSE)," ")</f>
        <v xml:space="preserve"> </v>
      </c>
      <c r="FC49" s="7"/>
      <c r="FD49" s="7"/>
      <c r="FE49" s="7"/>
      <c r="FG49" s="27" t="str">
        <f>_xlfn.XLOOKUP(FJ49,'Banco de Dados'!$B$3:$B$274,'Banco de Dados'!$C$3:$C$274,"")</f>
        <v/>
      </c>
      <c r="FH49" s="27" t="str">
        <f>IFERROR(VLOOKUP(FJ49,'Banco de Dados'!$B$3:$H$274,5,FALSE)," ")</f>
        <v xml:space="preserve"> </v>
      </c>
      <c r="FI49" s="7"/>
      <c r="FJ49" s="7"/>
      <c r="FK49" s="7"/>
      <c r="FL49" s="7"/>
      <c r="FN49" s="27" t="str">
        <f>_xlfn.XLOOKUP(FQ49,'Banco de Dados'!$B$3:$B$274,'Banco de Dados'!$C$3:$C$274,"")</f>
        <v/>
      </c>
      <c r="FO49" s="27" t="str">
        <f>IFERROR(VLOOKUP(FQ49,'Banco de Dados'!$B$3:$H$274,5,FALSE)," ")</f>
        <v xml:space="preserve"> </v>
      </c>
      <c r="FP49" s="7"/>
      <c r="FQ49" s="7"/>
      <c r="FR49" s="7"/>
      <c r="FS49" s="7"/>
      <c r="FU49" s="27" t="str">
        <f>_xlfn.XLOOKUP(FX49,'Banco de Dados'!$B$3:$B$274,'Banco de Dados'!$C$3:$C$274,"")</f>
        <v/>
      </c>
      <c r="FV49" s="27" t="str">
        <f>IFERROR(VLOOKUP(FX49,'Banco de Dados'!$B$3:$H$274,5,FALSE)," ")</f>
        <v xml:space="preserve"> </v>
      </c>
      <c r="FW49" s="7"/>
      <c r="FX49" s="7"/>
      <c r="FY49" s="7"/>
      <c r="FZ49" s="7"/>
    </row>
    <row r="50" spans="2:182" x14ac:dyDescent="0.25">
      <c r="B50" s="27" t="str">
        <f>_xlfn.XLOOKUP(E50,'Banco de Dados'!$B$3:$B$274,'Banco de Dados'!$C$3:$C$274,"")</f>
        <v/>
      </c>
      <c r="C50" s="27" t="str">
        <f>IFERROR(VLOOKUP(E50,'Banco de Dados'!$B$3:$H$274,5,FALSE)," ")</f>
        <v xml:space="preserve"> </v>
      </c>
      <c r="I50" s="27" t="str">
        <f>_xlfn.XLOOKUP(L50,'Banco de Dados'!$B$3:$B$274,'Banco de Dados'!$C$3:$C$274,"")</f>
        <v/>
      </c>
      <c r="J50" s="27" t="str">
        <f>IFERROR(VLOOKUP(L50,'Banco de Dados'!$B$3:$H$274,5,FALSE)," ")</f>
        <v xml:space="preserve"> </v>
      </c>
      <c r="P50" s="27" t="str">
        <f>_xlfn.XLOOKUP(S50,'Banco de Dados'!$B$3:$B$274,'Banco de Dados'!$C$3:$C$274,"")</f>
        <v/>
      </c>
      <c r="Q50" s="27" t="str">
        <f>IFERROR(VLOOKUP(S50,'Banco de Dados'!$B$3:$H$274,5,FALSE)," ")</f>
        <v xml:space="preserve"> </v>
      </c>
      <c r="W50" s="27" t="str">
        <f>_xlfn.XLOOKUP(Z50,'Banco de Dados'!$B$3:$B$274,'Banco de Dados'!$C$3:$C$274,"")</f>
        <v/>
      </c>
      <c r="X50" s="27" t="str">
        <f>IFERROR(VLOOKUP(Z50,'Banco de Dados'!$B$3:$H$274,5,FALSE)," ")</f>
        <v xml:space="preserve"> </v>
      </c>
      <c r="AD50" s="27" t="str">
        <f>_xlfn.XLOOKUP(AG50,'Banco de Dados'!$B$3:$B$274,'Banco de Dados'!$C$3:$C$274,"")</f>
        <v/>
      </c>
      <c r="AE50" s="27" t="str">
        <f>IFERROR(VLOOKUP(AG50,'Banco de Dados'!$B$3:$H$274,5,FALSE)," ")</f>
        <v xml:space="preserve"> </v>
      </c>
      <c r="AK50" s="27" t="str">
        <f>_xlfn.XLOOKUP(AN50,'Banco de Dados'!$B$3:$B$274,'Banco de Dados'!$C$3:$C$274,"")</f>
        <v/>
      </c>
      <c r="AL50" s="27" t="str">
        <f>IFERROR(VLOOKUP(AN50,'Banco de Dados'!$B$3:$H$274,5,FALSE)," ")</f>
        <v xml:space="preserve"> </v>
      </c>
      <c r="AR50" s="27" t="str">
        <f>_xlfn.XLOOKUP(AU50,'Banco de Dados'!$B$3:$B$274,'Banco de Dados'!$C$3:$C$274,"")</f>
        <v/>
      </c>
      <c r="AS50" s="27" t="str">
        <f>IFERROR(VLOOKUP(AU50,'Banco de Dados'!$B$3:$H$274,5,FALSE)," ")</f>
        <v xml:space="preserve"> </v>
      </c>
      <c r="AY50" s="27" t="str">
        <f>_xlfn.XLOOKUP(BB50,'Banco de Dados'!$B$3:$B$274,'Banco de Dados'!$C$3:$C$274,"")</f>
        <v/>
      </c>
      <c r="AZ50" s="27" t="str">
        <f>IFERROR(VLOOKUP(BB50,'Banco de Dados'!$B$3:$H$274,5,FALSE)," ")</f>
        <v xml:space="preserve"> </v>
      </c>
      <c r="BF50" s="27" t="str">
        <f>_xlfn.XLOOKUP(BI50,'Banco de Dados'!$B$3:$B$274,'Banco de Dados'!$C$3:$C$274,"")</f>
        <v/>
      </c>
      <c r="BG50" s="27" t="str">
        <f>IFERROR(VLOOKUP(BI50,'Banco de Dados'!$B$3:$H$274,5,FALSE)," ")</f>
        <v xml:space="preserve"> </v>
      </c>
      <c r="BM50" s="27" t="str">
        <f>_xlfn.XLOOKUP(BP50,'Banco de Dados'!$B$3:$B$274,'Banco de Dados'!$C$3:$C$274,"")</f>
        <v/>
      </c>
      <c r="BN50" s="27" t="str">
        <f>IFERROR(VLOOKUP(BP50,'Banco de Dados'!$B$3:$H$274,5,FALSE)," ")</f>
        <v xml:space="preserve"> </v>
      </c>
      <c r="BT50" s="27" t="str">
        <f>_xlfn.XLOOKUP(BW50,'Banco de Dados'!$B$3:$B$274,'Banco de Dados'!$C$3:$C$274,"")</f>
        <v/>
      </c>
      <c r="BU50" s="27" t="str">
        <f>IFERROR(VLOOKUP(BW50,'Banco de Dados'!$B$3:$H$274,5,FALSE)," ")</f>
        <v xml:space="preserve"> </v>
      </c>
      <c r="CA50" s="27" t="str">
        <f>_xlfn.XLOOKUP(CD50,'Banco de Dados'!$B$3:$B$274,'Banco de Dados'!$C$3:$C$274,"")</f>
        <v/>
      </c>
      <c r="CB50" s="27" t="str">
        <f>IFERROR(VLOOKUP(CD50,'Banco de Dados'!$B$3:$H$274,5,FALSE)," ")</f>
        <v xml:space="preserve"> </v>
      </c>
      <c r="CH50" s="27" t="str">
        <f>_xlfn.XLOOKUP(CK50,'Banco de Dados'!$B$3:$B$274,'Banco de Dados'!$C$3:$C$274,"")</f>
        <v/>
      </c>
      <c r="CI50" s="27" t="str">
        <f>IFERROR(VLOOKUP(CK50,'Banco de Dados'!$B$3:$H$274,5,FALSE)," ")</f>
        <v xml:space="preserve"> </v>
      </c>
      <c r="CO50" s="27" t="str">
        <f>_xlfn.XLOOKUP(CR50,'Banco de Dados'!$B$3:$B$274,'Banco de Dados'!$C$3:$C$274,"")</f>
        <v/>
      </c>
      <c r="CP50" s="27" t="str">
        <f>IFERROR(VLOOKUP(CR50,'Banco de Dados'!$B$3:$H$274,5,FALSE)," ")</f>
        <v xml:space="preserve"> </v>
      </c>
      <c r="CV50" s="27" t="str">
        <f>_xlfn.XLOOKUP(CY50,'Banco de Dados'!$B$3:$B$274,'Banco de Dados'!$C$3:$C$274,"")</f>
        <v/>
      </c>
      <c r="CW50" s="27" t="str">
        <f>IFERROR(VLOOKUP(CY50,'Banco de Dados'!$B$3:$H$274,5,FALSE)," ")</f>
        <v xml:space="preserve"> </v>
      </c>
      <c r="DC50" s="27" t="str">
        <f>_xlfn.XLOOKUP(DF50,'Banco de Dados'!$B$3:$B$274,'Banco de Dados'!$C$3:$C$274,"")</f>
        <v/>
      </c>
      <c r="DD50" s="27" t="str">
        <f>IFERROR(VLOOKUP(DF50,'Banco de Dados'!$B$3:$H$274,5,FALSE)," ")</f>
        <v xml:space="preserve"> </v>
      </c>
      <c r="DJ50" s="27" t="str">
        <f>_xlfn.XLOOKUP(DM50,'Banco de Dados'!$B$3:$B$274,'Banco de Dados'!$C$3:$C$274,"")</f>
        <v/>
      </c>
      <c r="DK50" s="27" t="str">
        <f>IFERROR(VLOOKUP(DM50,'Banco de Dados'!$B$3:$H$274,5,FALSE)," ")</f>
        <v xml:space="preserve"> </v>
      </c>
      <c r="DQ50" s="27" t="str">
        <f>_xlfn.XLOOKUP(DT50,'Banco de Dados'!$B$3:$B$274,'Banco de Dados'!$C$3:$C$274,"")</f>
        <v/>
      </c>
      <c r="DR50" s="27" t="str">
        <f>IFERROR(VLOOKUP(DT50,'Banco de Dados'!$B$3:$H$274,5,FALSE)," ")</f>
        <v xml:space="preserve"> </v>
      </c>
      <c r="DX50" s="27" t="str">
        <f>_xlfn.XLOOKUP(EA50,'Banco de Dados'!$B$3:$B$274,'Banco de Dados'!$C$3:$C$274,"")</f>
        <v/>
      </c>
      <c r="DY50" s="27" t="str">
        <f>IFERROR(VLOOKUP(EA50,'Banco de Dados'!$B$3:$H$274,5,FALSE)," ")</f>
        <v xml:space="preserve"> </v>
      </c>
      <c r="EE50" s="27" t="str">
        <f>_xlfn.XLOOKUP(EH50,'Banco de Dados'!$B$3:$B$274,'Banco de Dados'!$C$3:$C$274,"")</f>
        <v/>
      </c>
      <c r="EF50" s="27" t="str">
        <f>IFERROR(VLOOKUP(EH50,'Banco de Dados'!$B$3:$H$274,5,FALSE)," ")</f>
        <v xml:space="preserve"> </v>
      </c>
      <c r="EL50" s="27" t="str">
        <f>_xlfn.XLOOKUP(EO50,'Banco de Dados'!$B$3:$B$274,'Banco de Dados'!$C$3:$C$274,"")</f>
        <v/>
      </c>
      <c r="EM50" s="27" t="str">
        <f>IFERROR(VLOOKUP(EO50,'Banco de Dados'!$B$3:$H$274,5,FALSE)," ")</f>
        <v xml:space="preserve"> </v>
      </c>
      <c r="ES50" s="27" t="str">
        <f>_xlfn.XLOOKUP(EV50,'Banco de Dados'!$B$3:$B$274,'Banco de Dados'!$C$3:$C$274,"")</f>
        <v/>
      </c>
      <c r="ET50" s="27" t="str">
        <f>IFERROR(VLOOKUP(EV50,'Banco de Dados'!$B$3:$H$274,5,FALSE)," ")</f>
        <v xml:space="preserve"> </v>
      </c>
      <c r="EZ50" s="27" t="str">
        <f>_xlfn.XLOOKUP(FC50,'Banco de Dados'!$B$3:$B$274,'Banco de Dados'!$C$3:$C$274,"")</f>
        <v/>
      </c>
      <c r="FA50" s="27" t="str">
        <f>IFERROR(VLOOKUP(FC50,'Banco de Dados'!$B$3:$H$274,5,FALSE)," ")</f>
        <v xml:space="preserve"> </v>
      </c>
      <c r="FC50" s="7"/>
      <c r="FD50" s="7"/>
      <c r="FE50" s="7"/>
      <c r="FG50" s="27" t="str">
        <f>_xlfn.XLOOKUP(FJ50,'Banco de Dados'!$B$3:$B$274,'Banco de Dados'!$C$3:$C$274,"")</f>
        <v/>
      </c>
      <c r="FH50" s="27" t="str">
        <f>IFERROR(VLOOKUP(FJ50,'Banco de Dados'!$B$3:$H$274,5,FALSE)," ")</f>
        <v xml:space="preserve"> </v>
      </c>
      <c r="FI50" s="7"/>
      <c r="FJ50" s="7"/>
      <c r="FK50" s="7"/>
      <c r="FL50" s="7"/>
      <c r="FN50" s="27" t="str">
        <f>_xlfn.XLOOKUP(FQ50,'Banco de Dados'!$B$3:$B$274,'Banco de Dados'!$C$3:$C$274,"")</f>
        <v/>
      </c>
      <c r="FO50" s="27" t="str">
        <f>IFERROR(VLOOKUP(FQ50,'Banco de Dados'!$B$3:$H$274,5,FALSE)," ")</f>
        <v xml:space="preserve"> </v>
      </c>
      <c r="FP50" s="7"/>
      <c r="FQ50" s="7"/>
      <c r="FR50" s="7"/>
      <c r="FS50" s="7"/>
      <c r="FU50" s="27" t="str">
        <f>_xlfn.XLOOKUP(FX50,'Banco de Dados'!$B$3:$B$274,'Banco de Dados'!$C$3:$C$274,"")</f>
        <v/>
      </c>
      <c r="FV50" s="27" t="str">
        <f>IFERROR(VLOOKUP(FX50,'Banco de Dados'!$B$3:$H$274,5,FALSE)," ")</f>
        <v xml:space="preserve"> </v>
      </c>
      <c r="FW50" s="7"/>
      <c r="FX50" s="7"/>
      <c r="FY50" s="7"/>
      <c r="FZ50" s="7"/>
    </row>
    <row r="51" spans="2:182" x14ac:dyDescent="0.25">
      <c r="B51" s="27" t="str">
        <f>_xlfn.XLOOKUP(E51,'Banco de Dados'!$B$3:$B$274,'Banco de Dados'!$C$3:$C$274,"")</f>
        <v/>
      </c>
      <c r="C51" s="27" t="str">
        <f>IFERROR(VLOOKUP(E51,'Banco de Dados'!$B$3:$H$274,5,FALSE)," ")</f>
        <v xml:space="preserve"> </v>
      </c>
      <c r="I51" s="27" t="str">
        <f>_xlfn.XLOOKUP(L51,'Banco de Dados'!$B$3:$B$274,'Banco de Dados'!$C$3:$C$274,"")</f>
        <v/>
      </c>
      <c r="J51" s="27" t="str">
        <f>IFERROR(VLOOKUP(L51,'Banco de Dados'!$B$3:$H$274,5,FALSE)," ")</f>
        <v xml:space="preserve"> </v>
      </c>
      <c r="P51" s="27" t="str">
        <f>_xlfn.XLOOKUP(S51,'Banco de Dados'!$B$3:$B$274,'Banco de Dados'!$C$3:$C$274,"")</f>
        <v/>
      </c>
      <c r="Q51" s="27" t="str">
        <f>IFERROR(VLOOKUP(S51,'Banco de Dados'!$B$3:$H$274,5,FALSE)," ")</f>
        <v xml:space="preserve"> </v>
      </c>
      <c r="W51" s="27" t="str">
        <f>_xlfn.XLOOKUP(Z51,'Banco de Dados'!$B$3:$B$274,'Banco de Dados'!$C$3:$C$274,"")</f>
        <v/>
      </c>
      <c r="X51" s="27" t="str">
        <f>IFERROR(VLOOKUP(Z51,'Banco de Dados'!$B$3:$H$274,5,FALSE)," ")</f>
        <v xml:space="preserve"> </v>
      </c>
      <c r="AD51" s="27" t="str">
        <f>_xlfn.XLOOKUP(AG51,'Banco de Dados'!$B$3:$B$274,'Banco de Dados'!$C$3:$C$274,"")</f>
        <v/>
      </c>
      <c r="AE51" s="27" t="str">
        <f>IFERROR(VLOOKUP(AG51,'Banco de Dados'!$B$3:$H$274,5,FALSE)," ")</f>
        <v xml:space="preserve"> </v>
      </c>
      <c r="AK51" s="27" t="str">
        <f>_xlfn.XLOOKUP(AN51,'Banco de Dados'!$B$3:$B$274,'Banco de Dados'!$C$3:$C$274,"")</f>
        <v/>
      </c>
      <c r="AL51" s="27" t="str">
        <f>IFERROR(VLOOKUP(AN51,'Banco de Dados'!$B$3:$H$274,5,FALSE)," ")</f>
        <v xml:space="preserve"> </v>
      </c>
      <c r="AR51" s="27" t="str">
        <f>_xlfn.XLOOKUP(AU51,'Banco de Dados'!$B$3:$B$274,'Banco de Dados'!$C$3:$C$274,"")</f>
        <v/>
      </c>
      <c r="AS51" s="27" t="str">
        <f>IFERROR(VLOOKUP(AU51,'Banco de Dados'!$B$3:$H$274,5,FALSE)," ")</f>
        <v xml:space="preserve"> </v>
      </c>
      <c r="AY51" s="27" t="str">
        <f>_xlfn.XLOOKUP(BB51,'Banco de Dados'!$B$3:$B$274,'Banco de Dados'!$C$3:$C$274,"")</f>
        <v/>
      </c>
      <c r="AZ51" s="27" t="str">
        <f>IFERROR(VLOOKUP(BB51,'Banco de Dados'!$B$3:$H$274,5,FALSE)," ")</f>
        <v xml:space="preserve"> </v>
      </c>
      <c r="BF51" s="27" t="str">
        <f>_xlfn.XLOOKUP(BI51,'Banco de Dados'!$B$3:$B$274,'Banco de Dados'!$C$3:$C$274,"")</f>
        <v/>
      </c>
      <c r="BG51" s="27" t="str">
        <f>IFERROR(VLOOKUP(BI51,'Banco de Dados'!$B$3:$H$274,5,FALSE)," ")</f>
        <v xml:space="preserve"> </v>
      </c>
      <c r="BM51" s="27" t="str">
        <f>_xlfn.XLOOKUP(BP51,'Banco de Dados'!$B$3:$B$274,'Banco de Dados'!$C$3:$C$274,"")</f>
        <v/>
      </c>
      <c r="BN51" s="27" t="str">
        <f>IFERROR(VLOOKUP(BP51,'Banco de Dados'!$B$3:$H$274,5,FALSE)," ")</f>
        <v xml:space="preserve"> </v>
      </c>
      <c r="BT51" s="27" t="str">
        <f>_xlfn.XLOOKUP(BW51,'Banco de Dados'!$B$3:$B$274,'Banco de Dados'!$C$3:$C$274,"")</f>
        <v/>
      </c>
      <c r="BU51" s="27" t="str">
        <f>IFERROR(VLOOKUP(BW51,'Banco de Dados'!$B$3:$H$274,5,FALSE)," ")</f>
        <v xml:space="preserve"> </v>
      </c>
      <c r="CA51" s="27" t="str">
        <f>_xlfn.XLOOKUP(CD51,'Banco de Dados'!$B$3:$B$274,'Banco de Dados'!$C$3:$C$274,"")</f>
        <v/>
      </c>
      <c r="CB51" s="27" t="str">
        <f>IFERROR(VLOOKUP(CD51,'Banco de Dados'!$B$3:$H$274,5,FALSE)," ")</f>
        <v xml:space="preserve"> </v>
      </c>
      <c r="CH51" s="27" t="str">
        <f>_xlfn.XLOOKUP(CK51,'Banco de Dados'!$B$3:$B$274,'Banco de Dados'!$C$3:$C$274,"")</f>
        <v/>
      </c>
      <c r="CI51" s="27" t="str">
        <f>IFERROR(VLOOKUP(CK51,'Banco de Dados'!$B$3:$H$274,5,FALSE)," ")</f>
        <v xml:space="preserve"> </v>
      </c>
      <c r="CO51" s="27" t="str">
        <f>_xlfn.XLOOKUP(CR51,'Banco de Dados'!$B$3:$B$274,'Banco de Dados'!$C$3:$C$274,"")</f>
        <v/>
      </c>
      <c r="CP51" s="27" t="str">
        <f>IFERROR(VLOOKUP(CR51,'Banco de Dados'!$B$3:$H$274,5,FALSE)," ")</f>
        <v xml:space="preserve"> </v>
      </c>
      <c r="CV51" s="27" t="str">
        <f>_xlfn.XLOOKUP(CY51,'Banco de Dados'!$B$3:$B$274,'Banco de Dados'!$C$3:$C$274,"")</f>
        <v/>
      </c>
      <c r="CW51" s="27" t="str">
        <f>IFERROR(VLOOKUP(CY51,'Banco de Dados'!$B$3:$H$274,5,FALSE)," ")</f>
        <v xml:space="preserve"> </v>
      </c>
      <c r="DC51" s="27" t="str">
        <f>_xlfn.XLOOKUP(DF51,'Banco de Dados'!$B$3:$B$274,'Banco de Dados'!$C$3:$C$274,"")</f>
        <v/>
      </c>
      <c r="DD51" s="27" t="str">
        <f>IFERROR(VLOOKUP(DF51,'Banco de Dados'!$B$3:$H$274,5,FALSE)," ")</f>
        <v xml:space="preserve"> </v>
      </c>
      <c r="DJ51" s="27" t="str">
        <f>_xlfn.XLOOKUP(DM51,'Banco de Dados'!$B$3:$B$274,'Banco de Dados'!$C$3:$C$274,"")</f>
        <v/>
      </c>
      <c r="DK51" s="27" t="str">
        <f>IFERROR(VLOOKUP(DM51,'Banco de Dados'!$B$3:$H$274,5,FALSE)," ")</f>
        <v xml:space="preserve"> </v>
      </c>
      <c r="DQ51" s="27" t="str">
        <f>_xlfn.XLOOKUP(DT51,'Banco de Dados'!$B$3:$B$274,'Banco de Dados'!$C$3:$C$274,"")</f>
        <v/>
      </c>
      <c r="DR51" s="27" t="str">
        <f>IFERROR(VLOOKUP(DT51,'Banco de Dados'!$B$3:$H$274,5,FALSE)," ")</f>
        <v xml:space="preserve"> </v>
      </c>
      <c r="DX51" s="27" t="str">
        <f>_xlfn.XLOOKUP(EA51,'Banco de Dados'!$B$3:$B$274,'Banco de Dados'!$C$3:$C$274,"")</f>
        <v/>
      </c>
      <c r="DY51" s="27" t="str">
        <f>IFERROR(VLOOKUP(EA51,'Banco de Dados'!$B$3:$H$274,5,FALSE)," ")</f>
        <v xml:space="preserve"> </v>
      </c>
      <c r="EE51" s="27" t="str">
        <f>_xlfn.XLOOKUP(EH51,'Banco de Dados'!$B$3:$B$274,'Banco de Dados'!$C$3:$C$274,"")</f>
        <v/>
      </c>
      <c r="EF51" s="27" t="str">
        <f>IFERROR(VLOOKUP(EH51,'Banco de Dados'!$B$3:$H$274,5,FALSE)," ")</f>
        <v xml:space="preserve"> </v>
      </c>
      <c r="EL51" s="27" t="str">
        <f>_xlfn.XLOOKUP(EO51,'Banco de Dados'!$B$3:$B$274,'Banco de Dados'!$C$3:$C$274,"")</f>
        <v/>
      </c>
      <c r="EM51" s="27" t="str">
        <f>IFERROR(VLOOKUP(EO51,'Banco de Dados'!$B$3:$H$274,5,FALSE)," ")</f>
        <v xml:space="preserve"> </v>
      </c>
      <c r="ES51" s="27" t="str">
        <f>_xlfn.XLOOKUP(EV51,'Banco de Dados'!$B$3:$B$274,'Banco de Dados'!$C$3:$C$274,"")</f>
        <v/>
      </c>
      <c r="ET51" s="27" t="str">
        <f>IFERROR(VLOOKUP(EV51,'Banco de Dados'!$B$3:$H$274,5,FALSE)," ")</f>
        <v xml:space="preserve"> </v>
      </c>
      <c r="EZ51" s="27" t="str">
        <f>_xlfn.XLOOKUP(FC51,'Banco de Dados'!$B$3:$B$274,'Banco de Dados'!$C$3:$C$274,"")</f>
        <v/>
      </c>
      <c r="FA51" s="27" t="str">
        <f>IFERROR(VLOOKUP(FC51,'Banco de Dados'!$B$3:$H$274,5,FALSE)," ")</f>
        <v xml:space="preserve"> </v>
      </c>
      <c r="FC51" s="7"/>
      <c r="FD51" s="7"/>
      <c r="FE51" s="7"/>
      <c r="FG51" s="27" t="str">
        <f>_xlfn.XLOOKUP(FJ51,'Banco de Dados'!$B$3:$B$274,'Banco de Dados'!$C$3:$C$274,"")</f>
        <v/>
      </c>
      <c r="FH51" s="27" t="str">
        <f>IFERROR(VLOOKUP(FJ51,'Banco de Dados'!$B$3:$H$274,5,FALSE)," ")</f>
        <v xml:space="preserve"> </v>
      </c>
      <c r="FI51" s="7"/>
      <c r="FJ51" s="7"/>
      <c r="FK51" s="7"/>
      <c r="FL51" s="7"/>
      <c r="FN51" s="27" t="str">
        <f>_xlfn.XLOOKUP(FQ51,'Banco de Dados'!$B$3:$B$274,'Banco de Dados'!$C$3:$C$274,"")</f>
        <v/>
      </c>
      <c r="FO51" s="27" t="str">
        <f>IFERROR(VLOOKUP(FQ51,'Banco de Dados'!$B$3:$H$274,5,FALSE)," ")</f>
        <v xml:space="preserve"> </v>
      </c>
      <c r="FP51" s="7"/>
      <c r="FQ51" s="7"/>
      <c r="FR51" s="7"/>
      <c r="FS51" s="7"/>
      <c r="FU51" s="27" t="str">
        <f>_xlfn.XLOOKUP(FX51,'Banco de Dados'!$B$3:$B$274,'Banco de Dados'!$C$3:$C$274,"")</f>
        <v/>
      </c>
      <c r="FV51" s="27" t="str">
        <f>IFERROR(VLOOKUP(FX51,'Banco de Dados'!$B$3:$H$274,5,FALSE)," ")</f>
        <v xml:space="preserve"> </v>
      </c>
      <c r="FW51" s="7"/>
      <c r="FX51" s="7"/>
      <c r="FY51" s="7"/>
      <c r="FZ51" s="7"/>
    </row>
    <row r="52" spans="2:182" x14ac:dyDescent="0.25">
      <c r="B52" s="27" t="str">
        <f>_xlfn.XLOOKUP(E52,'Banco de Dados'!$B$3:$B$274,'Banco de Dados'!$C$3:$C$274,"")</f>
        <v/>
      </c>
      <c r="C52" s="27" t="str">
        <f>IFERROR(VLOOKUP(E52,'Banco de Dados'!$B$3:$H$274,5,FALSE)," ")</f>
        <v xml:space="preserve"> </v>
      </c>
      <c r="I52" s="27" t="str">
        <f>_xlfn.XLOOKUP(L52,'Banco de Dados'!$B$3:$B$274,'Banco de Dados'!$C$3:$C$274,"")</f>
        <v/>
      </c>
      <c r="J52" s="27" t="str">
        <f>IFERROR(VLOOKUP(L52,'Banco de Dados'!$B$3:$H$274,5,FALSE)," ")</f>
        <v xml:space="preserve"> </v>
      </c>
      <c r="P52" s="27" t="str">
        <f>_xlfn.XLOOKUP(S52,'Banco de Dados'!$B$3:$B$274,'Banco de Dados'!$C$3:$C$274,"")</f>
        <v/>
      </c>
      <c r="Q52" s="27" t="str">
        <f>IFERROR(VLOOKUP(S52,'Banco de Dados'!$B$3:$H$274,5,FALSE)," ")</f>
        <v xml:space="preserve"> </v>
      </c>
      <c r="W52" s="27" t="str">
        <f>_xlfn.XLOOKUP(Z52,'Banco de Dados'!$B$3:$B$274,'Banco de Dados'!$C$3:$C$274,"")</f>
        <v/>
      </c>
      <c r="X52" s="27" t="str">
        <f>IFERROR(VLOOKUP(Z52,'Banco de Dados'!$B$3:$H$274,5,FALSE)," ")</f>
        <v xml:space="preserve"> </v>
      </c>
      <c r="AD52" s="27" t="str">
        <f>_xlfn.XLOOKUP(AG52,'Banco de Dados'!$B$3:$B$274,'Banco de Dados'!$C$3:$C$274,"")</f>
        <v/>
      </c>
      <c r="AE52" s="27" t="str">
        <f>IFERROR(VLOOKUP(AG52,'Banco de Dados'!$B$3:$H$274,5,FALSE)," ")</f>
        <v xml:space="preserve"> </v>
      </c>
      <c r="AK52" s="27" t="str">
        <f>_xlfn.XLOOKUP(AN52,'Banco de Dados'!$B$3:$B$274,'Banco de Dados'!$C$3:$C$274,"")</f>
        <v/>
      </c>
      <c r="AL52" s="27" t="str">
        <f>IFERROR(VLOOKUP(AN52,'Banco de Dados'!$B$3:$H$274,5,FALSE)," ")</f>
        <v xml:space="preserve"> </v>
      </c>
      <c r="AR52" s="27" t="str">
        <f>_xlfn.XLOOKUP(AU52,'Banco de Dados'!$B$3:$B$274,'Banco de Dados'!$C$3:$C$274,"")</f>
        <v/>
      </c>
      <c r="AS52" s="27" t="str">
        <f>IFERROR(VLOOKUP(AU52,'Banco de Dados'!$B$3:$H$274,5,FALSE)," ")</f>
        <v xml:space="preserve"> </v>
      </c>
      <c r="AY52" s="27" t="str">
        <f>_xlfn.XLOOKUP(BB52,'Banco de Dados'!$B$3:$B$274,'Banco de Dados'!$C$3:$C$274,"")</f>
        <v/>
      </c>
      <c r="AZ52" s="27" t="str">
        <f>IFERROR(VLOOKUP(BB52,'Banco de Dados'!$B$3:$H$274,5,FALSE)," ")</f>
        <v xml:space="preserve"> </v>
      </c>
      <c r="BF52" s="27" t="str">
        <f>_xlfn.XLOOKUP(BI52,'Banco de Dados'!$B$3:$B$274,'Banco de Dados'!$C$3:$C$274,"")</f>
        <v/>
      </c>
      <c r="BG52" s="27" t="str">
        <f>IFERROR(VLOOKUP(BI52,'Banco de Dados'!$B$3:$H$274,5,FALSE)," ")</f>
        <v xml:space="preserve"> </v>
      </c>
      <c r="BM52" s="27" t="str">
        <f>_xlfn.XLOOKUP(BP52,'Banco de Dados'!$B$3:$B$274,'Banco de Dados'!$C$3:$C$274,"")</f>
        <v/>
      </c>
      <c r="BN52" s="27" t="str">
        <f>IFERROR(VLOOKUP(BP52,'Banco de Dados'!$B$3:$H$274,5,FALSE)," ")</f>
        <v xml:space="preserve"> </v>
      </c>
      <c r="BT52" s="27" t="str">
        <f>_xlfn.XLOOKUP(BW52,'Banco de Dados'!$B$3:$B$274,'Banco de Dados'!$C$3:$C$274,"")</f>
        <v/>
      </c>
      <c r="BU52" s="27" t="str">
        <f>IFERROR(VLOOKUP(BW52,'Banco de Dados'!$B$3:$H$274,5,FALSE)," ")</f>
        <v xml:space="preserve"> </v>
      </c>
      <c r="CA52" s="27" t="str">
        <f>_xlfn.XLOOKUP(CD52,'Banco de Dados'!$B$3:$B$274,'Banco de Dados'!$C$3:$C$274,"")</f>
        <v/>
      </c>
      <c r="CB52" s="27" t="str">
        <f>IFERROR(VLOOKUP(CD52,'Banco de Dados'!$B$3:$H$274,5,FALSE)," ")</f>
        <v xml:space="preserve"> </v>
      </c>
      <c r="CH52" s="27" t="str">
        <f>_xlfn.XLOOKUP(CK52,'Banco de Dados'!$B$3:$B$274,'Banco de Dados'!$C$3:$C$274,"")</f>
        <v/>
      </c>
      <c r="CI52" s="27" t="str">
        <f>IFERROR(VLOOKUP(CK52,'Banco de Dados'!$B$3:$H$274,5,FALSE)," ")</f>
        <v xml:space="preserve"> </v>
      </c>
      <c r="CO52" s="27" t="str">
        <f>_xlfn.XLOOKUP(CR52,'Banco de Dados'!$B$3:$B$274,'Banco de Dados'!$C$3:$C$274,"")</f>
        <v/>
      </c>
      <c r="CP52" s="27" t="str">
        <f>IFERROR(VLOOKUP(CR52,'Banco de Dados'!$B$3:$H$274,5,FALSE)," ")</f>
        <v xml:space="preserve"> </v>
      </c>
      <c r="CV52" s="27" t="str">
        <f>_xlfn.XLOOKUP(CY52,'Banco de Dados'!$B$3:$B$274,'Banco de Dados'!$C$3:$C$274,"")</f>
        <v/>
      </c>
      <c r="CW52" s="27" t="str">
        <f>IFERROR(VLOOKUP(CY52,'Banco de Dados'!$B$3:$H$274,5,FALSE)," ")</f>
        <v xml:space="preserve"> </v>
      </c>
      <c r="DC52" s="27" t="str">
        <f>_xlfn.XLOOKUP(DF52,'Banco de Dados'!$B$3:$B$274,'Banco de Dados'!$C$3:$C$274,"")</f>
        <v/>
      </c>
      <c r="DD52" s="27" t="str">
        <f>IFERROR(VLOOKUP(DF52,'Banco de Dados'!$B$3:$H$274,5,FALSE)," ")</f>
        <v xml:space="preserve"> </v>
      </c>
      <c r="DJ52" s="27" t="str">
        <f>_xlfn.XLOOKUP(DM52,'Banco de Dados'!$B$3:$B$274,'Banco de Dados'!$C$3:$C$274,"")</f>
        <v/>
      </c>
      <c r="DK52" s="27" t="str">
        <f>IFERROR(VLOOKUP(DM52,'Banco de Dados'!$B$3:$H$274,5,FALSE)," ")</f>
        <v xml:space="preserve"> </v>
      </c>
      <c r="DQ52" s="27" t="str">
        <f>_xlfn.XLOOKUP(DT52,'Banco de Dados'!$B$3:$B$274,'Banco de Dados'!$C$3:$C$274,"")</f>
        <v/>
      </c>
      <c r="DR52" s="27" t="str">
        <f>IFERROR(VLOOKUP(DT52,'Banco de Dados'!$B$3:$H$274,5,FALSE)," ")</f>
        <v xml:space="preserve"> </v>
      </c>
      <c r="DX52" s="27" t="str">
        <f>_xlfn.XLOOKUP(EA52,'Banco de Dados'!$B$3:$B$274,'Banco de Dados'!$C$3:$C$274,"")</f>
        <v/>
      </c>
      <c r="DY52" s="27" t="str">
        <f>IFERROR(VLOOKUP(EA52,'Banco de Dados'!$B$3:$H$274,5,FALSE)," ")</f>
        <v xml:space="preserve"> </v>
      </c>
      <c r="EE52" s="27" t="str">
        <f>_xlfn.XLOOKUP(EH52,'Banco de Dados'!$B$3:$B$274,'Banco de Dados'!$C$3:$C$274,"")</f>
        <v/>
      </c>
      <c r="EF52" s="27" t="str">
        <f>IFERROR(VLOOKUP(EH52,'Banco de Dados'!$B$3:$H$274,5,FALSE)," ")</f>
        <v xml:space="preserve"> </v>
      </c>
      <c r="EL52" s="27" t="str">
        <f>_xlfn.XLOOKUP(EO52,'Banco de Dados'!$B$3:$B$274,'Banco de Dados'!$C$3:$C$274,"")</f>
        <v/>
      </c>
      <c r="EM52" s="27" t="str">
        <f>IFERROR(VLOOKUP(EO52,'Banco de Dados'!$B$3:$H$274,5,FALSE)," ")</f>
        <v xml:space="preserve"> </v>
      </c>
      <c r="ES52" s="27" t="str">
        <f>_xlfn.XLOOKUP(EV52,'Banco de Dados'!$B$3:$B$274,'Banco de Dados'!$C$3:$C$274,"")</f>
        <v/>
      </c>
      <c r="ET52" s="27" t="str">
        <f>IFERROR(VLOOKUP(EV52,'Banco de Dados'!$B$3:$H$274,5,FALSE)," ")</f>
        <v xml:space="preserve"> </v>
      </c>
      <c r="EZ52" s="27" t="str">
        <f>_xlfn.XLOOKUP(FC52,'Banco de Dados'!$B$3:$B$274,'Banco de Dados'!$C$3:$C$274,"")</f>
        <v/>
      </c>
      <c r="FA52" s="27" t="str">
        <f>IFERROR(VLOOKUP(FC52,'Banco de Dados'!$B$3:$H$274,5,FALSE)," ")</f>
        <v xml:space="preserve"> </v>
      </c>
      <c r="FC52" s="7"/>
      <c r="FD52" s="7"/>
      <c r="FE52" s="7"/>
      <c r="FG52" s="27" t="str">
        <f>_xlfn.XLOOKUP(FJ52,'Banco de Dados'!$B$3:$B$274,'Banco de Dados'!$C$3:$C$274,"")</f>
        <v/>
      </c>
      <c r="FH52" s="27" t="str">
        <f>IFERROR(VLOOKUP(FJ52,'Banco de Dados'!$B$3:$H$274,5,FALSE)," ")</f>
        <v xml:space="preserve"> </v>
      </c>
      <c r="FI52" s="7"/>
      <c r="FJ52" s="7"/>
      <c r="FK52" s="7"/>
      <c r="FL52" s="7"/>
      <c r="FN52" s="27" t="str">
        <f>_xlfn.XLOOKUP(FQ52,'Banco de Dados'!$B$3:$B$274,'Banco de Dados'!$C$3:$C$274,"")</f>
        <v/>
      </c>
      <c r="FO52" s="27" t="str">
        <f>IFERROR(VLOOKUP(FQ52,'Banco de Dados'!$B$3:$H$274,5,FALSE)," ")</f>
        <v xml:space="preserve"> </v>
      </c>
      <c r="FP52" s="7"/>
      <c r="FQ52" s="7"/>
      <c r="FR52" s="7"/>
      <c r="FS52" s="7"/>
      <c r="FU52" s="27" t="str">
        <f>_xlfn.XLOOKUP(FX52,'Banco de Dados'!$B$3:$B$274,'Banco de Dados'!$C$3:$C$274,"")</f>
        <v/>
      </c>
      <c r="FV52" s="27" t="str">
        <f>IFERROR(VLOOKUP(FX52,'Banco de Dados'!$B$3:$H$274,5,FALSE)," ")</f>
        <v xml:space="preserve"> </v>
      </c>
      <c r="FW52" s="7"/>
      <c r="FX52" s="7"/>
      <c r="FY52" s="7"/>
      <c r="FZ52" s="7"/>
    </row>
    <row r="53" spans="2:182" x14ac:dyDescent="0.25">
      <c r="B53" s="27" t="str">
        <f>_xlfn.XLOOKUP(E53,'Banco de Dados'!$B$3:$B$274,'Banco de Dados'!$C$3:$C$274,"")</f>
        <v/>
      </c>
      <c r="C53" s="27" t="str">
        <f>IFERROR(VLOOKUP(E53,'Banco de Dados'!$B$3:$H$274,5,FALSE)," ")</f>
        <v xml:space="preserve"> </v>
      </c>
      <c r="I53" s="27" t="str">
        <f>_xlfn.XLOOKUP(L53,'Banco de Dados'!$B$3:$B$274,'Banco de Dados'!$C$3:$C$274,"")</f>
        <v/>
      </c>
      <c r="J53" s="27" t="str">
        <f>IFERROR(VLOOKUP(L53,'Banco de Dados'!$B$3:$H$274,5,FALSE)," ")</f>
        <v xml:space="preserve"> </v>
      </c>
      <c r="P53" s="27" t="str">
        <f>_xlfn.XLOOKUP(S53,'Banco de Dados'!$B$3:$B$274,'Banco de Dados'!$C$3:$C$274,"")</f>
        <v/>
      </c>
      <c r="Q53" s="27" t="str">
        <f>IFERROR(VLOOKUP(S53,'Banco de Dados'!$B$3:$H$274,5,FALSE)," ")</f>
        <v xml:space="preserve"> </v>
      </c>
      <c r="W53" s="27" t="str">
        <f>_xlfn.XLOOKUP(Z53,'Banco de Dados'!$B$3:$B$274,'Banco de Dados'!$C$3:$C$274,"")</f>
        <v/>
      </c>
      <c r="X53" s="27" t="str">
        <f>IFERROR(VLOOKUP(Z53,'Banco de Dados'!$B$3:$H$274,5,FALSE)," ")</f>
        <v xml:space="preserve"> </v>
      </c>
      <c r="AD53" s="27" t="str">
        <f>_xlfn.XLOOKUP(AG53,'Banco de Dados'!$B$3:$B$274,'Banco de Dados'!$C$3:$C$274,"")</f>
        <v/>
      </c>
      <c r="AE53" s="27" t="str">
        <f>IFERROR(VLOOKUP(AG53,'Banco de Dados'!$B$3:$H$274,5,FALSE)," ")</f>
        <v xml:space="preserve"> </v>
      </c>
      <c r="AK53" s="27" t="str">
        <f>_xlfn.XLOOKUP(AN53,'Banco de Dados'!$B$3:$B$274,'Banco de Dados'!$C$3:$C$274,"")</f>
        <v/>
      </c>
      <c r="AL53" s="27" t="str">
        <f>IFERROR(VLOOKUP(AN53,'Banco de Dados'!$B$3:$H$274,5,FALSE)," ")</f>
        <v xml:space="preserve"> </v>
      </c>
      <c r="AR53" s="27" t="str">
        <f>_xlfn.XLOOKUP(AU53,'Banco de Dados'!$B$3:$B$274,'Banco de Dados'!$C$3:$C$274,"")</f>
        <v/>
      </c>
      <c r="AS53" s="27" t="str">
        <f>IFERROR(VLOOKUP(AU53,'Banco de Dados'!$B$3:$H$274,5,FALSE)," ")</f>
        <v xml:space="preserve"> </v>
      </c>
      <c r="AY53" s="27" t="str">
        <f>_xlfn.XLOOKUP(BB53,'Banco de Dados'!$B$3:$B$274,'Banco de Dados'!$C$3:$C$274,"")</f>
        <v/>
      </c>
      <c r="AZ53" s="27" t="str">
        <f>IFERROR(VLOOKUP(BB53,'Banco de Dados'!$B$3:$H$274,5,FALSE)," ")</f>
        <v xml:space="preserve"> </v>
      </c>
      <c r="BF53" s="27" t="str">
        <f>_xlfn.XLOOKUP(BI53,'Banco de Dados'!$B$3:$B$274,'Banco de Dados'!$C$3:$C$274,"")</f>
        <v/>
      </c>
      <c r="BG53" s="27" t="str">
        <f>IFERROR(VLOOKUP(BI53,'Banco de Dados'!$B$3:$H$274,5,FALSE)," ")</f>
        <v xml:space="preserve"> </v>
      </c>
      <c r="BM53" s="27" t="str">
        <f>_xlfn.XLOOKUP(BP53,'Banco de Dados'!$B$3:$B$274,'Banco de Dados'!$C$3:$C$274,"")</f>
        <v/>
      </c>
      <c r="BN53" s="27" t="str">
        <f>IFERROR(VLOOKUP(BP53,'Banco de Dados'!$B$3:$H$274,5,FALSE)," ")</f>
        <v xml:space="preserve"> </v>
      </c>
      <c r="BT53" s="27" t="str">
        <f>_xlfn.XLOOKUP(BW53,'Banco de Dados'!$B$3:$B$274,'Banco de Dados'!$C$3:$C$274,"")</f>
        <v/>
      </c>
      <c r="BU53" s="27" t="str">
        <f>IFERROR(VLOOKUP(BW53,'Banco de Dados'!$B$3:$H$274,5,FALSE)," ")</f>
        <v xml:space="preserve"> </v>
      </c>
      <c r="CA53" s="27" t="str">
        <f>_xlfn.XLOOKUP(CD53,'Banco de Dados'!$B$3:$B$274,'Banco de Dados'!$C$3:$C$274,"")</f>
        <v/>
      </c>
      <c r="CB53" s="27" t="str">
        <f>IFERROR(VLOOKUP(CD53,'Banco de Dados'!$B$3:$H$274,5,FALSE)," ")</f>
        <v xml:space="preserve"> </v>
      </c>
      <c r="CH53" s="27" t="str">
        <f>_xlfn.XLOOKUP(CK53,'Banco de Dados'!$B$3:$B$274,'Banco de Dados'!$C$3:$C$274,"")</f>
        <v/>
      </c>
      <c r="CI53" s="27" t="str">
        <f>IFERROR(VLOOKUP(CK53,'Banco de Dados'!$B$3:$H$274,5,FALSE)," ")</f>
        <v xml:space="preserve"> </v>
      </c>
      <c r="CO53" s="27" t="str">
        <f>_xlfn.XLOOKUP(CR53,'Banco de Dados'!$B$3:$B$274,'Banco de Dados'!$C$3:$C$274,"")</f>
        <v/>
      </c>
      <c r="CP53" s="27" t="str">
        <f>IFERROR(VLOOKUP(CR53,'Banco de Dados'!$B$3:$H$274,5,FALSE)," ")</f>
        <v xml:space="preserve"> </v>
      </c>
      <c r="CV53" s="27" t="str">
        <f>_xlfn.XLOOKUP(CY53,'Banco de Dados'!$B$3:$B$274,'Banco de Dados'!$C$3:$C$274,"")</f>
        <v/>
      </c>
      <c r="CW53" s="27" t="str">
        <f>IFERROR(VLOOKUP(CY53,'Banco de Dados'!$B$3:$H$274,5,FALSE)," ")</f>
        <v xml:space="preserve"> </v>
      </c>
      <c r="DC53" s="27" t="str">
        <f>_xlfn.XLOOKUP(DF53,'Banco de Dados'!$B$3:$B$274,'Banco de Dados'!$C$3:$C$274,"")</f>
        <v/>
      </c>
      <c r="DD53" s="27" t="str">
        <f>IFERROR(VLOOKUP(DF53,'Banco de Dados'!$B$3:$H$274,5,FALSE)," ")</f>
        <v xml:space="preserve"> </v>
      </c>
      <c r="DJ53" s="27" t="str">
        <f>_xlfn.XLOOKUP(DM53,'Banco de Dados'!$B$3:$B$274,'Banco de Dados'!$C$3:$C$274,"")</f>
        <v/>
      </c>
      <c r="DK53" s="27" t="str">
        <f>IFERROR(VLOOKUP(DM53,'Banco de Dados'!$B$3:$H$274,5,FALSE)," ")</f>
        <v xml:space="preserve"> </v>
      </c>
      <c r="DQ53" s="27" t="str">
        <f>_xlfn.XLOOKUP(DT53,'Banco de Dados'!$B$3:$B$274,'Banco de Dados'!$C$3:$C$274,"")</f>
        <v/>
      </c>
      <c r="DR53" s="27" t="str">
        <f>IFERROR(VLOOKUP(DT53,'Banco de Dados'!$B$3:$H$274,5,FALSE)," ")</f>
        <v xml:space="preserve"> </v>
      </c>
      <c r="DX53" s="27" t="str">
        <f>_xlfn.XLOOKUP(EA53,'Banco de Dados'!$B$3:$B$274,'Banco de Dados'!$C$3:$C$274,"")</f>
        <v/>
      </c>
      <c r="DY53" s="27" t="str">
        <f>IFERROR(VLOOKUP(EA53,'Banco de Dados'!$B$3:$H$274,5,FALSE)," ")</f>
        <v xml:space="preserve"> </v>
      </c>
      <c r="EE53" s="27" t="str">
        <f>_xlfn.XLOOKUP(EH53,'Banco de Dados'!$B$3:$B$274,'Banco de Dados'!$C$3:$C$274,"")</f>
        <v/>
      </c>
      <c r="EF53" s="27" t="str">
        <f>IFERROR(VLOOKUP(EH53,'Banco de Dados'!$B$3:$H$274,5,FALSE)," ")</f>
        <v xml:space="preserve"> </v>
      </c>
      <c r="EL53" s="27" t="str">
        <f>_xlfn.XLOOKUP(EO53,'Banco de Dados'!$B$3:$B$274,'Banco de Dados'!$C$3:$C$274,"")</f>
        <v/>
      </c>
      <c r="EM53" s="27" t="str">
        <f>IFERROR(VLOOKUP(EO53,'Banco de Dados'!$B$3:$H$274,5,FALSE)," ")</f>
        <v xml:space="preserve"> </v>
      </c>
      <c r="ES53" s="27" t="str">
        <f>_xlfn.XLOOKUP(EV53,'Banco de Dados'!$B$3:$B$274,'Banco de Dados'!$C$3:$C$274,"")</f>
        <v/>
      </c>
      <c r="ET53" s="27" t="str">
        <f>IFERROR(VLOOKUP(EV53,'Banco de Dados'!$B$3:$H$274,5,FALSE)," ")</f>
        <v xml:space="preserve"> </v>
      </c>
      <c r="EZ53" s="27" t="str">
        <f>_xlfn.XLOOKUP(FC53,'Banco de Dados'!$B$3:$B$274,'Banco de Dados'!$C$3:$C$274,"")</f>
        <v/>
      </c>
      <c r="FA53" s="27" t="str">
        <f>IFERROR(VLOOKUP(FC53,'Banco de Dados'!$B$3:$H$274,5,FALSE)," ")</f>
        <v xml:space="preserve"> </v>
      </c>
      <c r="FC53" s="7"/>
      <c r="FD53" s="7"/>
      <c r="FE53" s="7"/>
      <c r="FG53" s="27" t="str">
        <f>_xlfn.XLOOKUP(FJ53,'Banco de Dados'!$B$3:$B$274,'Banco de Dados'!$C$3:$C$274,"")</f>
        <v/>
      </c>
      <c r="FH53" s="27" t="str">
        <f>IFERROR(VLOOKUP(FJ53,'Banco de Dados'!$B$3:$H$274,5,FALSE)," ")</f>
        <v xml:space="preserve"> </v>
      </c>
      <c r="FI53" s="7"/>
      <c r="FJ53" s="7"/>
      <c r="FK53" s="7"/>
      <c r="FL53" s="7"/>
      <c r="FN53" s="27" t="str">
        <f>_xlfn.XLOOKUP(FQ53,'Banco de Dados'!$B$3:$B$274,'Banco de Dados'!$C$3:$C$274,"")</f>
        <v/>
      </c>
      <c r="FO53" s="27" t="str">
        <f>IFERROR(VLOOKUP(FQ53,'Banco de Dados'!$B$3:$H$274,5,FALSE)," ")</f>
        <v xml:space="preserve"> </v>
      </c>
      <c r="FP53" s="7"/>
      <c r="FQ53" s="7"/>
      <c r="FR53" s="7"/>
      <c r="FS53" s="7"/>
      <c r="FU53" s="27" t="str">
        <f>_xlfn.XLOOKUP(FX53,'Banco de Dados'!$B$3:$B$274,'Banco de Dados'!$C$3:$C$274,"")</f>
        <v/>
      </c>
      <c r="FV53" s="27" t="str">
        <f>IFERROR(VLOOKUP(FX53,'Banco de Dados'!$B$3:$H$274,5,FALSE)," ")</f>
        <v xml:space="preserve"> </v>
      </c>
      <c r="FW53" s="7"/>
      <c r="FX53" s="7"/>
      <c r="FY53" s="7"/>
      <c r="FZ53" s="7"/>
    </row>
    <row r="54" spans="2:182" x14ac:dyDescent="0.25">
      <c r="B54" s="27" t="str">
        <f>_xlfn.XLOOKUP(E54,'Banco de Dados'!$B$3:$B$274,'Banco de Dados'!$C$3:$C$274,"")</f>
        <v/>
      </c>
      <c r="C54" s="27" t="str">
        <f>IFERROR(VLOOKUP(E54,'Banco de Dados'!$B$3:$H$274,5,FALSE)," ")</f>
        <v xml:space="preserve"> </v>
      </c>
      <c r="I54" s="27" t="str">
        <f>_xlfn.XLOOKUP(L54,'Banco de Dados'!$B$3:$B$274,'Banco de Dados'!$C$3:$C$274,"")</f>
        <v/>
      </c>
      <c r="J54" s="27" t="str">
        <f>IFERROR(VLOOKUP(L54,'Banco de Dados'!$B$3:$H$274,5,FALSE)," ")</f>
        <v xml:space="preserve"> </v>
      </c>
      <c r="P54" s="27" t="str">
        <f>_xlfn.XLOOKUP(S54,'Banco de Dados'!$B$3:$B$274,'Banco de Dados'!$C$3:$C$274,"")</f>
        <v/>
      </c>
      <c r="Q54" s="27" t="str">
        <f>IFERROR(VLOOKUP(S54,'Banco de Dados'!$B$3:$H$274,5,FALSE)," ")</f>
        <v xml:space="preserve"> </v>
      </c>
      <c r="W54" s="27" t="str">
        <f>_xlfn.XLOOKUP(Z54,'Banco de Dados'!$B$3:$B$274,'Banco de Dados'!$C$3:$C$274,"")</f>
        <v/>
      </c>
      <c r="X54" s="27" t="str">
        <f>IFERROR(VLOOKUP(Z54,'Banco de Dados'!$B$3:$H$274,5,FALSE)," ")</f>
        <v xml:space="preserve"> </v>
      </c>
      <c r="AD54" s="27" t="str">
        <f>_xlfn.XLOOKUP(AG54,'Banco de Dados'!$B$3:$B$274,'Banco de Dados'!$C$3:$C$274,"")</f>
        <v/>
      </c>
      <c r="AE54" s="27" t="str">
        <f>IFERROR(VLOOKUP(AG54,'Banco de Dados'!$B$3:$H$274,5,FALSE)," ")</f>
        <v xml:space="preserve"> </v>
      </c>
      <c r="AK54" s="27" t="str">
        <f>_xlfn.XLOOKUP(AN54,'Banco de Dados'!$B$3:$B$274,'Banco de Dados'!$C$3:$C$274,"")</f>
        <v/>
      </c>
      <c r="AL54" s="27" t="str">
        <f>IFERROR(VLOOKUP(AN54,'Banco de Dados'!$B$3:$H$274,5,FALSE)," ")</f>
        <v xml:space="preserve"> </v>
      </c>
      <c r="AR54" s="27" t="str">
        <f>_xlfn.XLOOKUP(AU54,'Banco de Dados'!$B$3:$B$274,'Banco de Dados'!$C$3:$C$274,"")</f>
        <v/>
      </c>
      <c r="AS54" s="27" t="str">
        <f>IFERROR(VLOOKUP(AU54,'Banco de Dados'!$B$3:$H$274,5,FALSE)," ")</f>
        <v xml:space="preserve"> </v>
      </c>
      <c r="AY54" s="27" t="str">
        <f>_xlfn.XLOOKUP(BB54,'Banco de Dados'!$B$3:$B$274,'Banco de Dados'!$C$3:$C$274,"")</f>
        <v/>
      </c>
      <c r="AZ54" s="27" t="str">
        <f>IFERROR(VLOOKUP(BB54,'Banco de Dados'!$B$3:$H$274,5,FALSE)," ")</f>
        <v xml:space="preserve"> </v>
      </c>
      <c r="BF54" s="27" t="str">
        <f>_xlfn.XLOOKUP(BI54,'Banco de Dados'!$B$3:$B$274,'Banco de Dados'!$C$3:$C$274,"")</f>
        <v/>
      </c>
      <c r="BG54" s="27" t="str">
        <f>IFERROR(VLOOKUP(BI54,'Banco de Dados'!$B$3:$H$274,5,FALSE)," ")</f>
        <v xml:space="preserve"> </v>
      </c>
      <c r="BM54" s="27" t="str">
        <f>_xlfn.XLOOKUP(BP54,'Banco de Dados'!$B$3:$B$274,'Banco de Dados'!$C$3:$C$274,"")</f>
        <v/>
      </c>
      <c r="BN54" s="27" t="str">
        <f>IFERROR(VLOOKUP(BP54,'Banco de Dados'!$B$3:$H$274,5,FALSE)," ")</f>
        <v xml:space="preserve"> </v>
      </c>
      <c r="BT54" s="27" t="str">
        <f>_xlfn.XLOOKUP(BW54,'Banco de Dados'!$B$3:$B$274,'Banco de Dados'!$C$3:$C$274,"")</f>
        <v/>
      </c>
      <c r="BU54" s="27" t="str">
        <f>IFERROR(VLOOKUP(BW54,'Banco de Dados'!$B$3:$H$274,5,FALSE)," ")</f>
        <v xml:space="preserve"> </v>
      </c>
      <c r="CA54" s="27" t="str">
        <f>_xlfn.XLOOKUP(CD54,'Banco de Dados'!$B$3:$B$274,'Banco de Dados'!$C$3:$C$274,"")</f>
        <v/>
      </c>
      <c r="CB54" s="27" t="str">
        <f>IFERROR(VLOOKUP(CD54,'Banco de Dados'!$B$3:$H$274,5,FALSE)," ")</f>
        <v xml:space="preserve"> </v>
      </c>
      <c r="CH54" s="27" t="str">
        <f>_xlfn.XLOOKUP(CK54,'Banco de Dados'!$B$3:$B$274,'Banco de Dados'!$C$3:$C$274,"")</f>
        <v/>
      </c>
      <c r="CI54" s="27" t="str">
        <f>IFERROR(VLOOKUP(CK54,'Banco de Dados'!$B$3:$H$274,5,FALSE)," ")</f>
        <v xml:space="preserve"> </v>
      </c>
      <c r="CO54" s="27" t="str">
        <f>_xlfn.XLOOKUP(CR54,'Banco de Dados'!$B$3:$B$274,'Banco de Dados'!$C$3:$C$274,"")</f>
        <v/>
      </c>
      <c r="CP54" s="27" t="str">
        <f>IFERROR(VLOOKUP(CR54,'Banco de Dados'!$B$3:$H$274,5,FALSE)," ")</f>
        <v xml:space="preserve"> </v>
      </c>
      <c r="CV54" s="27" t="str">
        <f>_xlfn.XLOOKUP(CY54,'Banco de Dados'!$B$3:$B$274,'Banco de Dados'!$C$3:$C$274,"")</f>
        <v/>
      </c>
      <c r="CW54" s="27" t="str">
        <f>IFERROR(VLOOKUP(CY54,'Banco de Dados'!$B$3:$H$274,5,FALSE)," ")</f>
        <v xml:space="preserve"> </v>
      </c>
      <c r="DC54" s="27" t="str">
        <f>_xlfn.XLOOKUP(DF54,'Banco de Dados'!$B$3:$B$274,'Banco de Dados'!$C$3:$C$274,"")</f>
        <v/>
      </c>
      <c r="DD54" s="27" t="str">
        <f>IFERROR(VLOOKUP(DF54,'Banco de Dados'!$B$3:$H$274,5,FALSE)," ")</f>
        <v xml:space="preserve"> </v>
      </c>
      <c r="DJ54" s="27" t="str">
        <f>_xlfn.XLOOKUP(DM54,'Banco de Dados'!$B$3:$B$274,'Banco de Dados'!$C$3:$C$274,"")</f>
        <v/>
      </c>
      <c r="DK54" s="27" t="str">
        <f>IFERROR(VLOOKUP(DM54,'Banco de Dados'!$B$3:$H$274,5,FALSE)," ")</f>
        <v xml:space="preserve"> </v>
      </c>
      <c r="DQ54" s="27" t="str">
        <f>_xlfn.XLOOKUP(DT54,'Banco de Dados'!$B$3:$B$274,'Banco de Dados'!$C$3:$C$274,"")</f>
        <v/>
      </c>
      <c r="DR54" s="27" t="str">
        <f>IFERROR(VLOOKUP(DT54,'Banco de Dados'!$B$3:$H$274,5,FALSE)," ")</f>
        <v xml:space="preserve"> </v>
      </c>
      <c r="DX54" s="27" t="str">
        <f>_xlfn.XLOOKUP(EA54,'Banco de Dados'!$B$3:$B$274,'Banco de Dados'!$C$3:$C$274,"")</f>
        <v/>
      </c>
      <c r="DY54" s="27" t="str">
        <f>IFERROR(VLOOKUP(EA54,'Banco de Dados'!$B$3:$H$274,5,FALSE)," ")</f>
        <v xml:space="preserve"> </v>
      </c>
      <c r="EE54" s="27" t="str">
        <f>_xlfn.XLOOKUP(EH54,'Banco de Dados'!$B$3:$B$274,'Banco de Dados'!$C$3:$C$274,"")</f>
        <v/>
      </c>
      <c r="EF54" s="27" t="str">
        <f>IFERROR(VLOOKUP(EH54,'Banco de Dados'!$B$3:$H$274,5,FALSE)," ")</f>
        <v xml:space="preserve"> </v>
      </c>
      <c r="EL54" s="27" t="str">
        <f>_xlfn.XLOOKUP(EO54,'Banco de Dados'!$B$3:$B$274,'Banco de Dados'!$C$3:$C$274,"")</f>
        <v/>
      </c>
      <c r="EM54" s="27" t="str">
        <f>IFERROR(VLOOKUP(EO54,'Banco de Dados'!$B$3:$H$274,5,FALSE)," ")</f>
        <v xml:space="preserve"> </v>
      </c>
      <c r="ES54" s="27" t="str">
        <f>_xlfn.XLOOKUP(EV54,'Banco de Dados'!$B$3:$B$274,'Banco de Dados'!$C$3:$C$274,"")</f>
        <v/>
      </c>
      <c r="ET54" s="27" t="str">
        <f>IFERROR(VLOOKUP(EV54,'Banco de Dados'!$B$3:$H$274,5,FALSE)," ")</f>
        <v xml:space="preserve"> </v>
      </c>
      <c r="EZ54" s="27" t="str">
        <f>_xlfn.XLOOKUP(FC54,'Banco de Dados'!$B$3:$B$274,'Banco de Dados'!$C$3:$C$274,"")</f>
        <v/>
      </c>
      <c r="FA54" s="27" t="str">
        <f>IFERROR(VLOOKUP(FC54,'Banco de Dados'!$B$3:$H$274,5,FALSE)," ")</f>
        <v xml:space="preserve"> </v>
      </c>
      <c r="FC54" s="7"/>
      <c r="FD54" s="7"/>
      <c r="FE54" s="7"/>
      <c r="FG54" s="27" t="str">
        <f>_xlfn.XLOOKUP(FJ54,'Banco de Dados'!$B$3:$B$274,'Banco de Dados'!$C$3:$C$274,"")</f>
        <v/>
      </c>
      <c r="FH54" s="27" t="str">
        <f>IFERROR(VLOOKUP(FJ54,'Banco de Dados'!$B$3:$H$274,5,FALSE)," ")</f>
        <v xml:space="preserve"> </v>
      </c>
      <c r="FI54" s="7"/>
      <c r="FJ54" s="7"/>
      <c r="FK54" s="7"/>
      <c r="FL54" s="7"/>
      <c r="FN54" s="27" t="str">
        <f>_xlfn.XLOOKUP(FQ54,'Banco de Dados'!$B$3:$B$274,'Banco de Dados'!$C$3:$C$274,"")</f>
        <v/>
      </c>
      <c r="FO54" s="27" t="str">
        <f>IFERROR(VLOOKUP(FQ54,'Banco de Dados'!$B$3:$H$274,5,FALSE)," ")</f>
        <v xml:space="preserve"> </v>
      </c>
      <c r="FP54" s="7"/>
      <c r="FQ54" s="7"/>
      <c r="FR54" s="7"/>
      <c r="FS54" s="7"/>
      <c r="FU54" s="27" t="str">
        <f>_xlfn.XLOOKUP(FX54,'Banco de Dados'!$B$3:$B$274,'Banco de Dados'!$C$3:$C$274,"")</f>
        <v/>
      </c>
      <c r="FV54" s="27" t="str">
        <f>IFERROR(VLOOKUP(FX54,'Banco de Dados'!$B$3:$H$274,5,FALSE)," ")</f>
        <v xml:space="preserve"> </v>
      </c>
      <c r="FW54" s="7"/>
      <c r="FX54" s="7"/>
      <c r="FY54" s="7"/>
      <c r="FZ54" s="7"/>
    </row>
    <row r="55" spans="2:182" x14ac:dyDescent="0.25">
      <c r="B55" s="27" t="str">
        <f>_xlfn.XLOOKUP(E55,'Banco de Dados'!$B$3:$B$274,'Banco de Dados'!$C$3:$C$274,"")</f>
        <v/>
      </c>
      <c r="C55" s="27" t="str">
        <f>IFERROR(VLOOKUP(E55,'Banco de Dados'!$B$3:$H$274,5,FALSE)," ")</f>
        <v xml:space="preserve"> </v>
      </c>
      <c r="I55" s="27" t="str">
        <f>_xlfn.XLOOKUP(L55,'Banco de Dados'!$B$3:$B$274,'Banco de Dados'!$C$3:$C$274,"")</f>
        <v/>
      </c>
      <c r="J55" s="27" t="str">
        <f>IFERROR(VLOOKUP(L55,'Banco de Dados'!$B$3:$H$274,5,FALSE)," ")</f>
        <v xml:space="preserve"> </v>
      </c>
      <c r="P55" s="27" t="str">
        <f>_xlfn.XLOOKUP(S55,'Banco de Dados'!$B$3:$B$274,'Banco de Dados'!$C$3:$C$274,"")</f>
        <v/>
      </c>
      <c r="Q55" s="27" t="str">
        <f>IFERROR(VLOOKUP(S55,'Banco de Dados'!$B$3:$H$274,5,FALSE)," ")</f>
        <v xml:space="preserve"> </v>
      </c>
      <c r="W55" s="27" t="str">
        <f>_xlfn.XLOOKUP(Z55,'Banco de Dados'!$B$3:$B$274,'Banco de Dados'!$C$3:$C$274,"")</f>
        <v/>
      </c>
      <c r="X55" s="27" t="str">
        <f>IFERROR(VLOOKUP(Z55,'Banco de Dados'!$B$3:$H$274,5,FALSE)," ")</f>
        <v xml:space="preserve"> </v>
      </c>
      <c r="AD55" s="27" t="str">
        <f>_xlfn.XLOOKUP(AG55,'Banco de Dados'!$B$3:$B$274,'Banco de Dados'!$C$3:$C$274,"")</f>
        <v/>
      </c>
      <c r="AE55" s="27" t="str">
        <f>IFERROR(VLOOKUP(AG55,'Banco de Dados'!$B$3:$H$274,5,FALSE)," ")</f>
        <v xml:space="preserve"> </v>
      </c>
      <c r="AK55" s="27" t="str">
        <f>_xlfn.XLOOKUP(AN55,'Banco de Dados'!$B$3:$B$274,'Banco de Dados'!$C$3:$C$274,"")</f>
        <v/>
      </c>
      <c r="AL55" s="27" t="str">
        <f>IFERROR(VLOOKUP(AN55,'Banco de Dados'!$B$3:$H$274,5,FALSE)," ")</f>
        <v xml:space="preserve"> </v>
      </c>
      <c r="AR55" s="27" t="str">
        <f>_xlfn.XLOOKUP(AU55,'Banco de Dados'!$B$3:$B$274,'Banco de Dados'!$C$3:$C$274,"")</f>
        <v/>
      </c>
      <c r="AS55" s="27" t="str">
        <f>IFERROR(VLOOKUP(AU55,'Banco de Dados'!$B$3:$H$274,5,FALSE)," ")</f>
        <v xml:space="preserve"> </v>
      </c>
      <c r="AY55" s="27" t="str">
        <f>_xlfn.XLOOKUP(BB55,'Banco de Dados'!$B$3:$B$274,'Banco de Dados'!$C$3:$C$274,"")</f>
        <v/>
      </c>
      <c r="AZ55" s="27" t="str">
        <f>IFERROR(VLOOKUP(BB55,'Banco de Dados'!$B$3:$H$274,5,FALSE)," ")</f>
        <v xml:space="preserve"> </v>
      </c>
      <c r="BF55" s="27" t="str">
        <f>_xlfn.XLOOKUP(BI55,'Banco de Dados'!$B$3:$B$274,'Banco de Dados'!$C$3:$C$274,"")</f>
        <v/>
      </c>
      <c r="BG55" s="27" t="str">
        <f>IFERROR(VLOOKUP(BI55,'Banco de Dados'!$B$3:$H$274,5,FALSE)," ")</f>
        <v xml:space="preserve"> </v>
      </c>
      <c r="BM55" s="27" t="str">
        <f>_xlfn.XLOOKUP(BP55,'Banco de Dados'!$B$3:$B$274,'Banco de Dados'!$C$3:$C$274,"")</f>
        <v/>
      </c>
      <c r="BN55" s="27" t="str">
        <f>IFERROR(VLOOKUP(BP55,'Banco de Dados'!$B$3:$H$274,5,FALSE)," ")</f>
        <v xml:space="preserve"> </v>
      </c>
      <c r="BT55" s="27" t="str">
        <f>_xlfn.XLOOKUP(BW55,'Banco de Dados'!$B$3:$B$274,'Banco de Dados'!$C$3:$C$274,"")</f>
        <v/>
      </c>
      <c r="BU55" s="27" t="str">
        <f>IFERROR(VLOOKUP(BW55,'Banco de Dados'!$B$3:$H$274,5,FALSE)," ")</f>
        <v xml:space="preserve"> </v>
      </c>
      <c r="CA55" s="27" t="str">
        <f>_xlfn.XLOOKUP(CD55,'Banco de Dados'!$B$3:$B$274,'Banco de Dados'!$C$3:$C$274,"")</f>
        <v/>
      </c>
      <c r="CB55" s="27" t="str">
        <f>IFERROR(VLOOKUP(CD55,'Banco de Dados'!$B$3:$H$274,5,FALSE)," ")</f>
        <v xml:space="preserve"> </v>
      </c>
      <c r="CH55" s="27" t="str">
        <f>_xlfn.XLOOKUP(CK55,'Banco de Dados'!$B$3:$B$274,'Banco de Dados'!$C$3:$C$274,"")</f>
        <v/>
      </c>
      <c r="CI55" s="27" t="str">
        <f>IFERROR(VLOOKUP(CK55,'Banco de Dados'!$B$3:$H$274,5,FALSE)," ")</f>
        <v xml:space="preserve"> </v>
      </c>
      <c r="CO55" s="27" t="str">
        <f>_xlfn.XLOOKUP(CR55,'Banco de Dados'!$B$3:$B$274,'Banco de Dados'!$C$3:$C$274,"")</f>
        <v/>
      </c>
      <c r="CP55" s="27" t="str">
        <f>IFERROR(VLOOKUP(CR55,'Banco de Dados'!$B$3:$H$274,5,FALSE)," ")</f>
        <v xml:space="preserve"> </v>
      </c>
      <c r="CV55" s="27" t="str">
        <f>_xlfn.XLOOKUP(CY55,'Banco de Dados'!$B$3:$B$274,'Banco de Dados'!$C$3:$C$274,"")</f>
        <v/>
      </c>
      <c r="CW55" s="27" t="str">
        <f>IFERROR(VLOOKUP(CY55,'Banco de Dados'!$B$3:$H$274,5,FALSE)," ")</f>
        <v xml:space="preserve"> </v>
      </c>
      <c r="DC55" s="27" t="str">
        <f>_xlfn.XLOOKUP(DF55,'Banco de Dados'!$B$3:$B$274,'Banco de Dados'!$C$3:$C$274,"")</f>
        <v/>
      </c>
      <c r="DD55" s="27" t="str">
        <f>IFERROR(VLOOKUP(DF55,'Banco de Dados'!$B$3:$H$274,5,FALSE)," ")</f>
        <v xml:space="preserve"> </v>
      </c>
      <c r="DJ55" s="27" t="str">
        <f>_xlfn.XLOOKUP(DM55,'Banco de Dados'!$B$3:$B$274,'Banco de Dados'!$C$3:$C$274,"")</f>
        <v/>
      </c>
      <c r="DK55" s="27" t="str">
        <f>IFERROR(VLOOKUP(DM55,'Banco de Dados'!$B$3:$H$274,5,FALSE)," ")</f>
        <v xml:space="preserve"> </v>
      </c>
      <c r="DQ55" s="27" t="str">
        <f>_xlfn.XLOOKUP(DT55,'Banco de Dados'!$B$3:$B$274,'Banco de Dados'!$C$3:$C$274,"")</f>
        <v/>
      </c>
      <c r="DR55" s="27" t="str">
        <f>IFERROR(VLOOKUP(DT55,'Banco de Dados'!$B$3:$H$274,5,FALSE)," ")</f>
        <v xml:space="preserve"> </v>
      </c>
      <c r="DX55" s="27" t="str">
        <f>_xlfn.XLOOKUP(EA55,'Banco de Dados'!$B$3:$B$274,'Banco de Dados'!$C$3:$C$274,"")</f>
        <v/>
      </c>
      <c r="DY55" s="27" t="str">
        <f>IFERROR(VLOOKUP(EA55,'Banco de Dados'!$B$3:$H$274,5,FALSE)," ")</f>
        <v xml:space="preserve"> </v>
      </c>
      <c r="EE55" s="27" t="str">
        <f>_xlfn.XLOOKUP(EH55,'Banco de Dados'!$B$3:$B$274,'Banco de Dados'!$C$3:$C$274,"")</f>
        <v/>
      </c>
      <c r="EF55" s="27" t="str">
        <f>IFERROR(VLOOKUP(EH55,'Banco de Dados'!$B$3:$H$274,5,FALSE)," ")</f>
        <v xml:space="preserve"> </v>
      </c>
      <c r="EL55" s="27" t="str">
        <f>_xlfn.XLOOKUP(EO55,'Banco de Dados'!$B$3:$B$274,'Banco de Dados'!$C$3:$C$274,"")</f>
        <v/>
      </c>
      <c r="EM55" s="27" t="str">
        <f>IFERROR(VLOOKUP(EO55,'Banco de Dados'!$B$3:$H$274,5,FALSE)," ")</f>
        <v xml:space="preserve"> </v>
      </c>
      <c r="ES55" s="27" t="str">
        <f>_xlfn.XLOOKUP(EV55,'Banco de Dados'!$B$3:$B$274,'Banco de Dados'!$C$3:$C$274,"")</f>
        <v/>
      </c>
      <c r="ET55" s="27" t="str">
        <f>IFERROR(VLOOKUP(EV55,'Banco de Dados'!$B$3:$H$274,5,FALSE)," ")</f>
        <v xml:space="preserve"> </v>
      </c>
      <c r="EZ55" s="27" t="str">
        <f>_xlfn.XLOOKUP(FC55,'Banco de Dados'!$B$3:$B$274,'Banco de Dados'!$C$3:$C$274,"")</f>
        <v/>
      </c>
      <c r="FA55" s="27" t="str">
        <f>IFERROR(VLOOKUP(FC55,'Banco de Dados'!$B$3:$H$274,5,FALSE)," ")</f>
        <v xml:space="preserve"> </v>
      </c>
      <c r="FC55" s="7"/>
      <c r="FD55" s="7"/>
      <c r="FE55" s="7"/>
      <c r="FG55" s="27" t="str">
        <f>_xlfn.XLOOKUP(FJ55,'Banco de Dados'!$B$3:$B$274,'Banco de Dados'!$C$3:$C$274,"")</f>
        <v/>
      </c>
      <c r="FH55" s="27" t="str">
        <f>IFERROR(VLOOKUP(FJ55,'Banco de Dados'!$B$3:$H$274,5,FALSE)," ")</f>
        <v xml:space="preserve"> </v>
      </c>
      <c r="FI55" s="7"/>
      <c r="FJ55" s="7"/>
      <c r="FK55" s="7"/>
      <c r="FL55" s="7"/>
      <c r="FN55" s="27" t="str">
        <f>_xlfn.XLOOKUP(FQ55,'Banco de Dados'!$B$3:$B$274,'Banco de Dados'!$C$3:$C$274,"")</f>
        <v/>
      </c>
      <c r="FO55" s="27" t="str">
        <f>IFERROR(VLOOKUP(FQ55,'Banco de Dados'!$B$3:$H$274,5,FALSE)," ")</f>
        <v xml:space="preserve"> </v>
      </c>
      <c r="FP55" s="7"/>
      <c r="FQ55" s="7"/>
      <c r="FR55" s="7"/>
      <c r="FS55" s="7"/>
      <c r="FU55" s="27" t="str">
        <f>_xlfn.XLOOKUP(FX55,'Banco de Dados'!$B$3:$B$274,'Banco de Dados'!$C$3:$C$274,"")</f>
        <v/>
      </c>
      <c r="FV55" s="27" t="str">
        <f>IFERROR(VLOOKUP(FX55,'Banco de Dados'!$B$3:$H$274,5,FALSE)," ")</f>
        <v xml:space="preserve"> </v>
      </c>
      <c r="FW55" s="7"/>
      <c r="FX55" s="7"/>
      <c r="FY55" s="7"/>
      <c r="FZ55" s="7"/>
    </row>
    <row r="56" spans="2:182" x14ac:dyDescent="0.25">
      <c r="B56" s="27" t="str">
        <f>_xlfn.XLOOKUP(E56,'Banco de Dados'!$B$3:$B$274,'Banco de Dados'!$C$3:$C$274,"")</f>
        <v/>
      </c>
      <c r="C56" s="27" t="str">
        <f>IFERROR(VLOOKUP(E56,'Banco de Dados'!$B$3:$H$274,5,FALSE)," ")</f>
        <v xml:space="preserve"> </v>
      </c>
      <c r="I56" s="27" t="str">
        <f>_xlfn.XLOOKUP(L56,'Banco de Dados'!$B$3:$B$274,'Banco de Dados'!$C$3:$C$274,"")</f>
        <v/>
      </c>
      <c r="J56" s="27" t="str">
        <f>IFERROR(VLOOKUP(L56,'Banco de Dados'!$B$3:$H$274,5,FALSE)," ")</f>
        <v xml:space="preserve"> </v>
      </c>
      <c r="P56" s="27" t="str">
        <f>_xlfn.XLOOKUP(S56,'Banco de Dados'!$B$3:$B$274,'Banco de Dados'!$C$3:$C$274,"")</f>
        <v/>
      </c>
      <c r="Q56" s="27" t="str">
        <f>IFERROR(VLOOKUP(S56,'Banco de Dados'!$B$3:$H$274,5,FALSE)," ")</f>
        <v xml:space="preserve"> </v>
      </c>
      <c r="W56" s="27" t="str">
        <f>_xlfn.XLOOKUP(Z56,'Banco de Dados'!$B$3:$B$274,'Banco de Dados'!$C$3:$C$274,"")</f>
        <v/>
      </c>
      <c r="X56" s="27" t="str">
        <f>IFERROR(VLOOKUP(Z56,'Banco de Dados'!$B$3:$H$274,5,FALSE)," ")</f>
        <v xml:space="preserve"> </v>
      </c>
      <c r="AD56" s="27" t="str">
        <f>_xlfn.XLOOKUP(AG56,'Banco de Dados'!$B$3:$B$274,'Banco de Dados'!$C$3:$C$274,"")</f>
        <v/>
      </c>
      <c r="AE56" s="27" t="str">
        <f>IFERROR(VLOOKUP(AG56,'Banco de Dados'!$B$3:$H$274,5,FALSE)," ")</f>
        <v xml:space="preserve"> </v>
      </c>
      <c r="AK56" s="27" t="str">
        <f>_xlfn.XLOOKUP(AN56,'Banco de Dados'!$B$3:$B$274,'Banco de Dados'!$C$3:$C$274,"")</f>
        <v/>
      </c>
      <c r="AL56" s="27" t="str">
        <f>IFERROR(VLOOKUP(AN56,'Banco de Dados'!$B$3:$H$274,5,FALSE)," ")</f>
        <v xml:space="preserve"> </v>
      </c>
      <c r="AR56" s="27" t="str">
        <f>_xlfn.XLOOKUP(AU56,'Banco de Dados'!$B$3:$B$274,'Banco de Dados'!$C$3:$C$274,"")</f>
        <v/>
      </c>
      <c r="AS56" s="27" t="str">
        <f>IFERROR(VLOOKUP(AU56,'Banco de Dados'!$B$3:$H$274,5,FALSE)," ")</f>
        <v xml:space="preserve"> </v>
      </c>
      <c r="AY56" s="27" t="str">
        <f>_xlfn.XLOOKUP(BB56,'Banco de Dados'!$B$3:$B$274,'Banco de Dados'!$C$3:$C$274,"")</f>
        <v/>
      </c>
      <c r="AZ56" s="27" t="str">
        <f>IFERROR(VLOOKUP(BB56,'Banco de Dados'!$B$3:$H$274,5,FALSE)," ")</f>
        <v xml:space="preserve"> </v>
      </c>
      <c r="BF56" s="27" t="str">
        <f>_xlfn.XLOOKUP(BI56,'Banco de Dados'!$B$3:$B$274,'Banco de Dados'!$C$3:$C$274,"")</f>
        <v/>
      </c>
      <c r="BG56" s="27" t="str">
        <f>IFERROR(VLOOKUP(BI56,'Banco de Dados'!$B$3:$H$274,5,FALSE)," ")</f>
        <v xml:space="preserve"> </v>
      </c>
      <c r="BM56" s="27" t="str">
        <f>_xlfn.XLOOKUP(BP56,'Banco de Dados'!$B$3:$B$274,'Banco de Dados'!$C$3:$C$274,"")</f>
        <v/>
      </c>
      <c r="BN56" s="27" t="str">
        <f>IFERROR(VLOOKUP(BP56,'Banco de Dados'!$B$3:$H$274,5,FALSE)," ")</f>
        <v xml:space="preserve"> </v>
      </c>
      <c r="BT56" s="27" t="str">
        <f>_xlfn.XLOOKUP(BW56,'Banco de Dados'!$B$3:$B$274,'Banco de Dados'!$C$3:$C$274,"")</f>
        <v/>
      </c>
      <c r="BU56" s="27" t="str">
        <f>IFERROR(VLOOKUP(BW56,'Banco de Dados'!$B$3:$H$274,5,FALSE)," ")</f>
        <v xml:space="preserve"> </v>
      </c>
      <c r="CA56" s="27" t="str">
        <f>_xlfn.XLOOKUP(CD56,'Banco de Dados'!$B$3:$B$274,'Banco de Dados'!$C$3:$C$274,"")</f>
        <v/>
      </c>
      <c r="CB56" s="27" t="str">
        <f>IFERROR(VLOOKUP(CD56,'Banco de Dados'!$B$3:$H$274,5,FALSE)," ")</f>
        <v xml:space="preserve"> </v>
      </c>
      <c r="CH56" s="27" t="str">
        <f>_xlfn.XLOOKUP(CK56,'Banco de Dados'!$B$3:$B$274,'Banco de Dados'!$C$3:$C$274,"")</f>
        <v/>
      </c>
      <c r="CI56" s="27" t="str">
        <f>IFERROR(VLOOKUP(CK56,'Banco de Dados'!$B$3:$H$274,5,FALSE)," ")</f>
        <v xml:space="preserve"> </v>
      </c>
      <c r="CO56" s="27" t="str">
        <f>_xlfn.XLOOKUP(CR56,'Banco de Dados'!$B$3:$B$274,'Banco de Dados'!$C$3:$C$274,"")</f>
        <v/>
      </c>
      <c r="CP56" s="27" t="str">
        <f>IFERROR(VLOOKUP(CR56,'Banco de Dados'!$B$3:$H$274,5,FALSE)," ")</f>
        <v xml:space="preserve"> </v>
      </c>
      <c r="CV56" s="27" t="str">
        <f>_xlfn.XLOOKUP(CY56,'Banco de Dados'!$B$3:$B$274,'Banco de Dados'!$C$3:$C$274,"")</f>
        <v/>
      </c>
      <c r="CW56" s="27" t="str">
        <f>IFERROR(VLOOKUP(CY56,'Banco de Dados'!$B$3:$H$274,5,FALSE)," ")</f>
        <v xml:space="preserve"> </v>
      </c>
      <c r="DC56" s="27" t="str">
        <f>_xlfn.XLOOKUP(DF56,'Banco de Dados'!$B$3:$B$274,'Banco de Dados'!$C$3:$C$274,"")</f>
        <v/>
      </c>
      <c r="DD56" s="27" t="str">
        <f>IFERROR(VLOOKUP(DF56,'Banco de Dados'!$B$3:$H$274,5,FALSE)," ")</f>
        <v xml:space="preserve"> </v>
      </c>
      <c r="DJ56" s="27" t="str">
        <f>_xlfn.XLOOKUP(DM56,'Banco de Dados'!$B$3:$B$274,'Banco de Dados'!$C$3:$C$274,"")</f>
        <v/>
      </c>
      <c r="DK56" s="27" t="str">
        <f>IFERROR(VLOOKUP(DM56,'Banco de Dados'!$B$3:$H$274,5,FALSE)," ")</f>
        <v xml:space="preserve"> </v>
      </c>
      <c r="DQ56" s="27" t="str">
        <f>_xlfn.XLOOKUP(DT56,'Banco de Dados'!$B$3:$B$274,'Banco de Dados'!$C$3:$C$274,"")</f>
        <v/>
      </c>
      <c r="DR56" s="27" t="str">
        <f>IFERROR(VLOOKUP(DT56,'Banco de Dados'!$B$3:$H$274,5,FALSE)," ")</f>
        <v xml:space="preserve"> </v>
      </c>
      <c r="DX56" s="27" t="str">
        <f>_xlfn.XLOOKUP(EA56,'Banco de Dados'!$B$3:$B$274,'Banco de Dados'!$C$3:$C$274,"")</f>
        <v/>
      </c>
      <c r="DY56" s="27" t="str">
        <f>IFERROR(VLOOKUP(EA56,'Banco de Dados'!$B$3:$H$274,5,FALSE)," ")</f>
        <v xml:space="preserve"> </v>
      </c>
      <c r="EE56" s="27" t="str">
        <f>_xlfn.XLOOKUP(EH56,'Banco de Dados'!$B$3:$B$274,'Banco de Dados'!$C$3:$C$274,"")</f>
        <v/>
      </c>
      <c r="EF56" s="27" t="str">
        <f>IFERROR(VLOOKUP(EH56,'Banco de Dados'!$B$3:$H$274,5,FALSE)," ")</f>
        <v xml:space="preserve"> </v>
      </c>
      <c r="EL56" s="27" t="str">
        <f>_xlfn.XLOOKUP(EO56,'Banco de Dados'!$B$3:$B$274,'Banco de Dados'!$C$3:$C$274,"")</f>
        <v/>
      </c>
      <c r="EM56" s="27" t="str">
        <f>IFERROR(VLOOKUP(EO56,'Banco de Dados'!$B$3:$H$274,5,FALSE)," ")</f>
        <v xml:space="preserve"> </v>
      </c>
      <c r="ES56" s="27" t="str">
        <f>_xlfn.XLOOKUP(EV56,'Banco de Dados'!$B$3:$B$274,'Banco de Dados'!$C$3:$C$274,"")</f>
        <v/>
      </c>
      <c r="ET56" s="27" t="str">
        <f>IFERROR(VLOOKUP(EV56,'Banco de Dados'!$B$3:$H$274,5,FALSE)," ")</f>
        <v xml:space="preserve"> </v>
      </c>
      <c r="EZ56" s="27" t="str">
        <f>_xlfn.XLOOKUP(FC56,'Banco de Dados'!$B$3:$B$274,'Banco de Dados'!$C$3:$C$274,"")</f>
        <v/>
      </c>
      <c r="FA56" s="27" t="str">
        <f>IFERROR(VLOOKUP(FC56,'Banco de Dados'!$B$3:$H$274,5,FALSE)," ")</f>
        <v xml:space="preserve"> </v>
      </c>
      <c r="FC56" s="7"/>
      <c r="FD56" s="7"/>
      <c r="FE56" s="7"/>
      <c r="FG56" s="27" t="str">
        <f>_xlfn.XLOOKUP(FJ56,'Banco de Dados'!$B$3:$B$274,'Banco de Dados'!$C$3:$C$274,"")</f>
        <v/>
      </c>
      <c r="FH56" s="27" t="str">
        <f>IFERROR(VLOOKUP(FJ56,'Banco de Dados'!$B$3:$H$274,5,FALSE)," ")</f>
        <v xml:space="preserve"> </v>
      </c>
      <c r="FI56" s="7"/>
      <c r="FJ56" s="7"/>
      <c r="FK56" s="7"/>
      <c r="FL56" s="7"/>
      <c r="FN56" s="27" t="str">
        <f>_xlfn.XLOOKUP(FQ56,'Banco de Dados'!$B$3:$B$274,'Banco de Dados'!$C$3:$C$274,"")</f>
        <v/>
      </c>
      <c r="FO56" s="27" t="str">
        <f>IFERROR(VLOOKUP(FQ56,'Banco de Dados'!$B$3:$H$274,5,FALSE)," ")</f>
        <v xml:space="preserve"> </v>
      </c>
      <c r="FP56" s="7"/>
      <c r="FQ56" s="7"/>
      <c r="FR56" s="7"/>
      <c r="FS56" s="7"/>
      <c r="FU56" s="27" t="str">
        <f>_xlfn.XLOOKUP(FX56,'Banco de Dados'!$B$3:$B$274,'Banco de Dados'!$C$3:$C$274,"")</f>
        <v/>
      </c>
      <c r="FV56" s="27" t="str">
        <f>IFERROR(VLOOKUP(FX56,'Banco de Dados'!$B$3:$H$274,5,FALSE)," ")</f>
        <v xml:space="preserve"> </v>
      </c>
      <c r="FW56" s="7"/>
      <c r="FX56" s="7"/>
      <c r="FY56" s="7"/>
      <c r="FZ56" s="7"/>
    </row>
    <row r="57" spans="2:182" x14ac:dyDescent="0.25">
      <c r="B57" s="27" t="str">
        <f>_xlfn.XLOOKUP(E57,'Banco de Dados'!$B$3:$B$274,'Banco de Dados'!$C$3:$C$274,"")</f>
        <v/>
      </c>
      <c r="C57" s="27" t="str">
        <f>IFERROR(VLOOKUP(E57,'Banco de Dados'!$B$3:$H$274,5,FALSE)," ")</f>
        <v xml:space="preserve"> </v>
      </c>
      <c r="I57" s="27" t="str">
        <f>_xlfn.XLOOKUP(L57,'Banco de Dados'!$B$3:$B$274,'Banco de Dados'!$C$3:$C$274,"")</f>
        <v/>
      </c>
      <c r="J57" s="27" t="str">
        <f>IFERROR(VLOOKUP(L57,'Banco de Dados'!$B$3:$H$274,5,FALSE)," ")</f>
        <v xml:space="preserve"> </v>
      </c>
      <c r="P57" s="27" t="str">
        <f>_xlfn.XLOOKUP(S57,'Banco de Dados'!$B$3:$B$274,'Banco de Dados'!$C$3:$C$274,"")</f>
        <v/>
      </c>
      <c r="Q57" s="27" t="str">
        <f>IFERROR(VLOOKUP(S57,'Banco de Dados'!$B$3:$H$274,5,FALSE)," ")</f>
        <v xml:space="preserve"> </v>
      </c>
      <c r="W57" s="27" t="str">
        <f>_xlfn.XLOOKUP(Z57,'Banco de Dados'!$B$3:$B$274,'Banco de Dados'!$C$3:$C$274,"")</f>
        <v/>
      </c>
      <c r="X57" s="27" t="str">
        <f>IFERROR(VLOOKUP(Z57,'Banco de Dados'!$B$3:$H$274,5,FALSE)," ")</f>
        <v xml:space="preserve"> </v>
      </c>
      <c r="AD57" s="27" t="str">
        <f>_xlfn.XLOOKUP(AG57,'Banco de Dados'!$B$3:$B$274,'Banco de Dados'!$C$3:$C$274,"")</f>
        <v/>
      </c>
      <c r="AE57" s="27" t="str">
        <f>IFERROR(VLOOKUP(AG57,'Banco de Dados'!$B$3:$H$274,5,FALSE)," ")</f>
        <v xml:space="preserve"> </v>
      </c>
      <c r="AK57" s="27" t="str">
        <f>_xlfn.XLOOKUP(AN57,'Banco de Dados'!$B$3:$B$274,'Banco de Dados'!$C$3:$C$274,"")</f>
        <v/>
      </c>
      <c r="AL57" s="27" t="str">
        <f>IFERROR(VLOOKUP(AN57,'Banco de Dados'!$B$3:$H$274,5,FALSE)," ")</f>
        <v xml:space="preserve"> </v>
      </c>
      <c r="AR57" s="27" t="str">
        <f>_xlfn.XLOOKUP(AU57,'Banco de Dados'!$B$3:$B$274,'Banco de Dados'!$C$3:$C$274,"")</f>
        <v/>
      </c>
      <c r="AS57" s="27" t="str">
        <f>IFERROR(VLOOKUP(AU57,'Banco de Dados'!$B$3:$H$274,5,FALSE)," ")</f>
        <v xml:space="preserve"> </v>
      </c>
      <c r="AY57" s="27" t="str">
        <f>_xlfn.XLOOKUP(BB57,'Banco de Dados'!$B$3:$B$274,'Banco de Dados'!$C$3:$C$274,"")</f>
        <v/>
      </c>
      <c r="AZ57" s="27" t="str">
        <f>IFERROR(VLOOKUP(BB57,'Banco de Dados'!$B$3:$H$274,5,FALSE)," ")</f>
        <v xml:space="preserve"> </v>
      </c>
      <c r="BF57" s="27" t="str">
        <f>_xlfn.XLOOKUP(BI57,'Banco de Dados'!$B$3:$B$274,'Banco de Dados'!$C$3:$C$274,"")</f>
        <v/>
      </c>
      <c r="BG57" s="27" t="str">
        <f>IFERROR(VLOOKUP(BI57,'Banco de Dados'!$B$3:$H$274,5,FALSE)," ")</f>
        <v xml:space="preserve"> </v>
      </c>
      <c r="BM57" s="27" t="str">
        <f>_xlfn.XLOOKUP(BP57,'Banco de Dados'!$B$3:$B$274,'Banco de Dados'!$C$3:$C$274,"")</f>
        <v/>
      </c>
      <c r="BN57" s="27" t="str">
        <f>IFERROR(VLOOKUP(BP57,'Banco de Dados'!$B$3:$H$274,5,FALSE)," ")</f>
        <v xml:space="preserve"> </v>
      </c>
      <c r="BT57" s="27" t="str">
        <f>_xlfn.XLOOKUP(BW57,'Banco de Dados'!$B$3:$B$274,'Banco de Dados'!$C$3:$C$274,"")</f>
        <v/>
      </c>
      <c r="BU57" s="27" t="str">
        <f>IFERROR(VLOOKUP(BW57,'Banco de Dados'!$B$3:$H$274,5,FALSE)," ")</f>
        <v xml:space="preserve"> </v>
      </c>
      <c r="CA57" s="27" t="str">
        <f>_xlfn.XLOOKUP(CD57,'Banco de Dados'!$B$3:$B$274,'Banco de Dados'!$C$3:$C$274,"")</f>
        <v/>
      </c>
      <c r="CB57" s="27" t="str">
        <f>IFERROR(VLOOKUP(CD57,'Banco de Dados'!$B$3:$H$274,5,FALSE)," ")</f>
        <v xml:space="preserve"> </v>
      </c>
      <c r="CH57" s="27" t="str">
        <f>_xlfn.XLOOKUP(CK57,'Banco de Dados'!$B$3:$B$274,'Banco de Dados'!$C$3:$C$274,"")</f>
        <v/>
      </c>
      <c r="CI57" s="27" t="str">
        <f>IFERROR(VLOOKUP(CK57,'Banco de Dados'!$B$3:$H$274,5,FALSE)," ")</f>
        <v xml:space="preserve"> </v>
      </c>
      <c r="CO57" s="27" t="str">
        <f>_xlfn.XLOOKUP(CR57,'Banco de Dados'!$B$3:$B$274,'Banco de Dados'!$C$3:$C$274,"")</f>
        <v/>
      </c>
      <c r="CP57" s="27" t="str">
        <f>IFERROR(VLOOKUP(CR57,'Banco de Dados'!$B$3:$H$274,5,FALSE)," ")</f>
        <v xml:space="preserve"> </v>
      </c>
      <c r="CV57" s="27" t="str">
        <f>_xlfn.XLOOKUP(CY57,'Banco de Dados'!$B$3:$B$274,'Banco de Dados'!$C$3:$C$274,"")</f>
        <v/>
      </c>
      <c r="CW57" s="27" t="str">
        <f>IFERROR(VLOOKUP(CY57,'Banco de Dados'!$B$3:$H$274,5,FALSE)," ")</f>
        <v xml:space="preserve"> </v>
      </c>
      <c r="DC57" s="27" t="str">
        <f>_xlfn.XLOOKUP(DF57,'Banco de Dados'!$B$3:$B$274,'Banco de Dados'!$C$3:$C$274,"")</f>
        <v/>
      </c>
      <c r="DD57" s="27" t="str">
        <f>IFERROR(VLOOKUP(DF57,'Banco de Dados'!$B$3:$H$274,5,FALSE)," ")</f>
        <v xml:space="preserve"> </v>
      </c>
      <c r="DJ57" s="27" t="str">
        <f>_xlfn.XLOOKUP(DM57,'Banco de Dados'!$B$3:$B$274,'Banco de Dados'!$C$3:$C$274,"")</f>
        <v/>
      </c>
      <c r="DK57" s="27" t="str">
        <f>IFERROR(VLOOKUP(DM57,'Banco de Dados'!$B$3:$H$274,5,FALSE)," ")</f>
        <v xml:space="preserve"> </v>
      </c>
      <c r="DQ57" s="27" t="str">
        <f>_xlfn.XLOOKUP(DT57,'Banco de Dados'!$B$3:$B$274,'Banco de Dados'!$C$3:$C$274,"")</f>
        <v/>
      </c>
      <c r="DR57" s="27" t="str">
        <f>IFERROR(VLOOKUP(DT57,'Banco de Dados'!$B$3:$H$274,5,FALSE)," ")</f>
        <v xml:space="preserve"> </v>
      </c>
      <c r="DX57" s="27" t="str">
        <f>_xlfn.XLOOKUP(EA57,'Banco de Dados'!$B$3:$B$274,'Banco de Dados'!$C$3:$C$274,"")</f>
        <v/>
      </c>
      <c r="DY57" s="27" t="str">
        <f>IFERROR(VLOOKUP(EA57,'Banco de Dados'!$B$3:$H$274,5,FALSE)," ")</f>
        <v xml:space="preserve"> </v>
      </c>
      <c r="EE57" s="27" t="str">
        <f>_xlfn.XLOOKUP(EH57,'Banco de Dados'!$B$3:$B$274,'Banco de Dados'!$C$3:$C$274,"")</f>
        <v/>
      </c>
      <c r="EF57" s="27" t="str">
        <f>IFERROR(VLOOKUP(EH57,'Banco de Dados'!$B$3:$H$274,5,FALSE)," ")</f>
        <v xml:space="preserve"> </v>
      </c>
      <c r="EL57" s="27" t="str">
        <f>_xlfn.XLOOKUP(EO57,'Banco de Dados'!$B$3:$B$274,'Banco de Dados'!$C$3:$C$274,"")</f>
        <v/>
      </c>
      <c r="EM57" s="27" t="str">
        <f>IFERROR(VLOOKUP(EO57,'Banco de Dados'!$B$3:$H$274,5,FALSE)," ")</f>
        <v xml:space="preserve"> </v>
      </c>
      <c r="ES57" s="27" t="str">
        <f>_xlfn.XLOOKUP(EV57,'Banco de Dados'!$B$3:$B$274,'Banco de Dados'!$C$3:$C$274,"")</f>
        <v/>
      </c>
      <c r="ET57" s="27" t="str">
        <f>IFERROR(VLOOKUP(EV57,'Banco de Dados'!$B$3:$H$274,5,FALSE)," ")</f>
        <v xml:space="preserve"> </v>
      </c>
      <c r="EZ57" s="27" t="str">
        <f>_xlfn.XLOOKUP(FC57,'Banco de Dados'!$B$3:$B$274,'Banco de Dados'!$C$3:$C$274,"")</f>
        <v/>
      </c>
      <c r="FA57" s="27" t="str">
        <f>IFERROR(VLOOKUP(FC57,'Banco de Dados'!$B$3:$H$274,5,FALSE)," ")</f>
        <v xml:space="preserve"> </v>
      </c>
      <c r="FC57" s="7"/>
      <c r="FD57" s="7"/>
      <c r="FE57" s="7"/>
      <c r="FG57" s="27" t="str">
        <f>_xlfn.XLOOKUP(FJ57,'Banco de Dados'!$B$3:$B$274,'Banco de Dados'!$C$3:$C$274,"")</f>
        <v/>
      </c>
      <c r="FH57" s="27" t="str">
        <f>IFERROR(VLOOKUP(FJ57,'Banco de Dados'!$B$3:$H$274,5,FALSE)," ")</f>
        <v xml:space="preserve"> </v>
      </c>
      <c r="FI57" s="7"/>
      <c r="FJ57" s="7"/>
      <c r="FK57" s="7"/>
      <c r="FL57" s="7"/>
      <c r="FN57" s="27" t="str">
        <f>_xlfn.XLOOKUP(FQ57,'Banco de Dados'!$B$3:$B$274,'Banco de Dados'!$C$3:$C$274,"")</f>
        <v/>
      </c>
      <c r="FO57" s="27" t="str">
        <f>IFERROR(VLOOKUP(FQ57,'Banco de Dados'!$B$3:$H$274,5,FALSE)," ")</f>
        <v xml:space="preserve"> </v>
      </c>
      <c r="FP57" s="7"/>
      <c r="FQ57" s="7"/>
      <c r="FR57" s="7"/>
      <c r="FS57" s="7"/>
      <c r="FU57" s="27" t="str">
        <f>_xlfn.XLOOKUP(FX57,'Banco de Dados'!$B$3:$B$274,'Banco de Dados'!$C$3:$C$274,"")</f>
        <v/>
      </c>
      <c r="FV57" s="27" t="str">
        <f>IFERROR(VLOOKUP(FX57,'Banco de Dados'!$B$3:$H$274,5,FALSE)," ")</f>
        <v xml:space="preserve"> </v>
      </c>
      <c r="FW57" s="7"/>
      <c r="FX57" s="7"/>
      <c r="FY57" s="7"/>
      <c r="FZ57" s="7"/>
    </row>
    <row r="58" spans="2:182" x14ac:dyDescent="0.25">
      <c r="B58" s="27" t="str">
        <f>_xlfn.XLOOKUP(E58,'Banco de Dados'!$B$3:$B$274,'Banco de Dados'!$C$3:$C$274,"")</f>
        <v/>
      </c>
      <c r="C58" s="27" t="str">
        <f>IFERROR(VLOOKUP(E58,'Banco de Dados'!$B$3:$H$274,5,FALSE)," ")</f>
        <v xml:space="preserve"> </v>
      </c>
      <c r="I58" s="27" t="str">
        <f>_xlfn.XLOOKUP(L58,'Banco de Dados'!$B$3:$B$274,'Banco de Dados'!$C$3:$C$274,"")</f>
        <v/>
      </c>
      <c r="J58" s="27" t="str">
        <f>IFERROR(VLOOKUP(L58,'Banco de Dados'!$B$3:$H$274,5,FALSE)," ")</f>
        <v xml:space="preserve"> </v>
      </c>
      <c r="P58" s="27" t="str">
        <f>_xlfn.XLOOKUP(S58,'Banco de Dados'!$B$3:$B$274,'Banco de Dados'!$C$3:$C$274,"")</f>
        <v/>
      </c>
      <c r="Q58" s="27" t="str">
        <f>IFERROR(VLOOKUP(S58,'Banco de Dados'!$B$3:$H$274,5,FALSE)," ")</f>
        <v xml:space="preserve"> </v>
      </c>
      <c r="W58" s="27" t="str">
        <f>_xlfn.XLOOKUP(Z58,'Banco de Dados'!$B$3:$B$274,'Banco de Dados'!$C$3:$C$274,"")</f>
        <v/>
      </c>
      <c r="X58" s="27" t="str">
        <f>IFERROR(VLOOKUP(Z58,'Banco de Dados'!$B$3:$H$274,5,FALSE)," ")</f>
        <v xml:space="preserve"> </v>
      </c>
      <c r="AD58" s="27" t="str">
        <f>_xlfn.XLOOKUP(AG58,'Banco de Dados'!$B$3:$B$274,'Banco de Dados'!$C$3:$C$274,"")</f>
        <v/>
      </c>
      <c r="AE58" s="27" t="str">
        <f>IFERROR(VLOOKUP(AG58,'Banco de Dados'!$B$3:$H$274,5,FALSE)," ")</f>
        <v xml:space="preserve"> </v>
      </c>
      <c r="AK58" s="27" t="str">
        <f>_xlfn.XLOOKUP(AN58,'Banco de Dados'!$B$3:$B$274,'Banco de Dados'!$C$3:$C$274,"")</f>
        <v/>
      </c>
      <c r="AL58" s="27" t="str">
        <f>IFERROR(VLOOKUP(AN58,'Banco de Dados'!$B$3:$H$274,5,FALSE)," ")</f>
        <v xml:space="preserve"> </v>
      </c>
      <c r="AR58" s="27" t="str">
        <f>_xlfn.XLOOKUP(AU58,'Banco de Dados'!$B$3:$B$274,'Banco de Dados'!$C$3:$C$274,"")</f>
        <v/>
      </c>
      <c r="AS58" s="27" t="str">
        <f>IFERROR(VLOOKUP(AU58,'Banco de Dados'!$B$3:$H$274,5,FALSE)," ")</f>
        <v xml:space="preserve"> </v>
      </c>
      <c r="AY58" s="27" t="str">
        <f>_xlfn.XLOOKUP(BB58,'Banco de Dados'!$B$3:$B$274,'Banco de Dados'!$C$3:$C$274,"")</f>
        <v/>
      </c>
      <c r="AZ58" s="27" t="str">
        <f>IFERROR(VLOOKUP(BB58,'Banco de Dados'!$B$3:$H$274,5,FALSE)," ")</f>
        <v xml:space="preserve"> </v>
      </c>
      <c r="BF58" s="27" t="str">
        <f>_xlfn.XLOOKUP(BI58,'Banco de Dados'!$B$3:$B$274,'Banco de Dados'!$C$3:$C$274,"")</f>
        <v/>
      </c>
      <c r="BG58" s="27" t="str">
        <f>IFERROR(VLOOKUP(BI58,'Banco de Dados'!$B$3:$H$274,5,FALSE)," ")</f>
        <v xml:space="preserve"> </v>
      </c>
      <c r="BM58" s="27" t="str">
        <f>_xlfn.XLOOKUP(BP58,'Banco de Dados'!$B$3:$B$274,'Banco de Dados'!$C$3:$C$274,"")</f>
        <v/>
      </c>
      <c r="BN58" s="27" t="str">
        <f>IFERROR(VLOOKUP(BP58,'Banco de Dados'!$B$3:$H$274,5,FALSE)," ")</f>
        <v xml:space="preserve"> </v>
      </c>
      <c r="BT58" s="27" t="str">
        <f>_xlfn.XLOOKUP(BW58,'Banco de Dados'!$B$3:$B$274,'Banco de Dados'!$C$3:$C$274,"")</f>
        <v/>
      </c>
      <c r="BU58" s="27" t="str">
        <f>IFERROR(VLOOKUP(BW58,'Banco de Dados'!$B$3:$H$274,5,FALSE)," ")</f>
        <v xml:space="preserve"> </v>
      </c>
      <c r="CA58" s="27" t="str">
        <f>_xlfn.XLOOKUP(CD58,'Banco de Dados'!$B$3:$B$274,'Banco de Dados'!$C$3:$C$274,"")</f>
        <v/>
      </c>
      <c r="CB58" s="27" t="str">
        <f>IFERROR(VLOOKUP(CD58,'Banco de Dados'!$B$3:$H$274,5,FALSE)," ")</f>
        <v xml:space="preserve"> </v>
      </c>
      <c r="CH58" s="27" t="str">
        <f>_xlfn.XLOOKUP(CK58,'Banco de Dados'!$B$3:$B$274,'Banco de Dados'!$C$3:$C$274,"")</f>
        <v/>
      </c>
      <c r="CI58" s="27" t="str">
        <f>IFERROR(VLOOKUP(CK58,'Banco de Dados'!$B$3:$H$274,5,FALSE)," ")</f>
        <v xml:space="preserve"> </v>
      </c>
      <c r="CO58" s="27" t="str">
        <f>_xlfn.XLOOKUP(CR58,'Banco de Dados'!$B$3:$B$274,'Banco de Dados'!$C$3:$C$274,"")</f>
        <v/>
      </c>
      <c r="CP58" s="27" t="str">
        <f>IFERROR(VLOOKUP(CR58,'Banco de Dados'!$B$3:$H$274,5,FALSE)," ")</f>
        <v xml:space="preserve"> </v>
      </c>
      <c r="CV58" s="27" t="str">
        <f>_xlfn.XLOOKUP(CY58,'Banco de Dados'!$B$3:$B$274,'Banco de Dados'!$C$3:$C$274,"")</f>
        <v/>
      </c>
      <c r="CW58" s="27" t="str">
        <f>IFERROR(VLOOKUP(CY58,'Banco de Dados'!$B$3:$H$274,5,FALSE)," ")</f>
        <v xml:space="preserve"> </v>
      </c>
      <c r="DC58" s="27" t="str">
        <f>_xlfn.XLOOKUP(DF58,'Banco de Dados'!$B$3:$B$274,'Banco de Dados'!$C$3:$C$274,"")</f>
        <v/>
      </c>
      <c r="DD58" s="27" t="str">
        <f>IFERROR(VLOOKUP(DF58,'Banco de Dados'!$B$3:$H$274,5,FALSE)," ")</f>
        <v xml:space="preserve"> </v>
      </c>
      <c r="DJ58" s="27" t="str">
        <f>_xlfn.XLOOKUP(DM58,'Banco de Dados'!$B$3:$B$274,'Banco de Dados'!$C$3:$C$274,"")</f>
        <v/>
      </c>
      <c r="DK58" s="27" t="str">
        <f>IFERROR(VLOOKUP(DM58,'Banco de Dados'!$B$3:$H$274,5,FALSE)," ")</f>
        <v xml:space="preserve"> </v>
      </c>
      <c r="DQ58" s="27" t="str">
        <f>_xlfn.XLOOKUP(DT58,'Banco de Dados'!$B$3:$B$274,'Banco de Dados'!$C$3:$C$274,"")</f>
        <v/>
      </c>
      <c r="DR58" s="27" t="str">
        <f>IFERROR(VLOOKUP(DT58,'Banco de Dados'!$B$3:$H$274,5,FALSE)," ")</f>
        <v xml:space="preserve"> </v>
      </c>
      <c r="DX58" s="27" t="str">
        <f>_xlfn.XLOOKUP(EA58,'Banco de Dados'!$B$3:$B$274,'Banco de Dados'!$C$3:$C$274,"")</f>
        <v/>
      </c>
      <c r="DY58" s="27" t="str">
        <f>IFERROR(VLOOKUP(EA58,'Banco de Dados'!$B$3:$H$274,5,FALSE)," ")</f>
        <v xml:space="preserve"> </v>
      </c>
      <c r="EE58" s="27" t="str">
        <f>_xlfn.XLOOKUP(EH58,'Banco de Dados'!$B$3:$B$274,'Banco de Dados'!$C$3:$C$274,"")</f>
        <v/>
      </c>
      <c r="EF58" s="27" t="str">
        <f>IFERROR(VLOOKUP(EH58,'Banco de Dados'!$B$3:$H$274,5,FALSE)," ")</f>
        <v xml:space="preserve"> </v>
      </c>
      <c r="EL58" s="27" t="str">
        <f>_xlfn.XLOOKUP(EO58,'Banco de Dados'!$B$3:$B$274,'Banco de Dados'!$C$3:$C$274,"")</f>
        <v/>
      </c>
      <c r="EM58" s="27" t="str">
        <f>IFERROR(VLOOKUP(EO58,'Banco de Dados'!$B$3:$H$274,5,FALSE)," ")</f>
        <v xml:space="preserve"> </v>
      </c>
      <c r="ES58" s="27" t="str">
        <f>_xlfn.XLOOKUP(EV58,'Banco de Dados'!$B$3:$B$274,'Banco de Dados'!$C$3:$C$274,"")</f>
        <v/>
      </c>
      <c r="ET58" s="27" t="str">
        <f>IFERROR(VLOOKUP(EV58,'Banco de Dados'!$B$3:$H$274,5,FALSE)," ")</f>
        <v xml:space="preserve"> </v>
      </c>
      <c r="EZ58" s="27" t="str">
        <f>_xlfn.XLOOKUP(FC58,'Banco de Dados'!$B$3:$B$274,'Banco de Dados'!$C$3:$C$274,"")</f>
        <v/>
      </c>
      <c r="FA58" s="27" t="str">
        <f>IFERROR(VLOOKUP(FC58,'Banco de Dados'!$B$3:$H$274,5,FALSE)," ")</f>
        <v xml:space="preserve"> </v>
      </c>
      <c r="FC58" s="7"/>
      <c r="FD58" s="7"/>
      <c r="FE58" s="7"/>
      <c r="FG58" s="27" t="str">
        <f>_xlfn.XLOOKUP(FJ58,'Banco de Dados'!$B$3:$B$274,'Banco de Dados'!$C$3:$C$274,"")</f>
        <v/>
      </c>
      <c r="FH58" s="27" t="str">
        <f>IFERROR(VLOOKUP(FJ58,'Banco de Dados'!$B$3:$H$274,5,FALSE)," ")</f>
        <v xml:space="preserve"> </v>
      </c>
      <c r="FI58" s="7"/>
      <c r="FJ58" s="7"/>
      <c r="FK58" s="7"/>
      <c r="FL58" s="7"/>
      <c r="FN58" s="27" t="str">
        <f>_xlfn.XLOOKUP(FQ58,'Banco de Dados'!$B$3:$B$274,'Banco de Dados'!$C$3:$C$274,"")</f>
        <v/>
      </c>
      <c r="FO58" s="27" t="str">
        <f>IFERROR(VLOOKUP(FQ58,'Banco de Dados'!$B$3:$H$274,5,FALSE)," ")</f>
        <v xml:space="preserve"> </v>
      </c>
      <c r="FP58" s="7"/>
      <c r="FQ58" s="7"/>
      <c r="FR58" s="7"/>
      <c r="FS58" s="7"/>
      <c r="FU58" s="27" t="str">
        <f>_xlfn.XLOOKUP(FX58,'Banco de Dados'!$B$3:$B$274,'Banco de Dados'!$C$3:$C$274,"")</f>
        <v/>
      </c>
      <c r="FV58" s="27" t="str">
        <f>IFERROR(VLOOKUP(FX58,'Banco de Dados'!$B$3:$H$274,5,FALSE)," ")</f>
        <v xml:space="preserve"> </v>
      </c>
      <c r="FW58" s="7"/>
      <c r="FX58" s="7"/>
      <c r="FY58" s="7"/>
      <c r="FZ58" s="7"/>
    </row>
    <row r="59" spans="2:182" x14ac:dyDescent="0.25">
      <c r="B59" s="27" t="str">
        <f>_xlfn.XLOOKUP(E59,'Banco de Dados'!$B$3:$B$274,'Banco de Dados'!$C$3:$C$274,"")</f>
        <v/>
      </c>
      <c r="C59" s="27" t="str">
        <f>IFERROR(VLOOKUP(E59,'Banco de Dados'!$B$3:$H$274,5,FALSE)," ")</f>
        <v xml:space="preserve"> </v>
      </c>
      <c r="I59" s="27" t="str">
        <f>_xlfn.XLOOKUP(L59,'Banco de Dados'!$B$3:$B$274,'Banco de Dados'!$C$3:$C$274,"")</f>
        <v/>
      </c>
      <c r="J59" s="27" t="str">
        <f>IFERROR(VLOOKUP(L59,'Banco de Dados'!$B$3:$H$274,5,FALSE)," ")</f>
        <v xml:space="preserve"> </v>
      </c>
      <c r="P59" s="27" t="str">
        <f>_xlfn.XLOOKUP(S59,'Banco de Dados'!$B$3:$B$274,'Banco de Dados'!$C$3:$C$274,"")</f>
        <v/>
      </c>
      <c r="Q59" s="27" t="str">
        <f>IFERROR(VLOOKUP(S59,'Banco de Dados'!$B$3:$H$274,5,FALSE)," ")</f>
        <v xml:space="preserve"> </v>
      </c>
      <c r="W59" s="27" t="str">
        <f>_xlfn.XLOOKUP(Z59,'Banco de Dados'!$B$3:$B$274,'Banco de Dados'!$C$3:$C$274,"")</f>
        <v/>
      </c>
      <c r="X59" s="27" t="str">
        <f>IFERROR(VLOOKUP(Z59,'Banco de Dados'!$B$3:$H$274,5,FALSE)," ")</f>
        <v xml:space="preserve"> </v>
      </c>
      <c r="AD59" s="27" t="str">
        <f>_xlfn.XLOOKUP(AG59,'Banco de Dados'!$B$3:$B$274,'Banco de Dados'!$C$3:$C$274,"")</f>
        <v/>
      </c>
      <c r="AE59" s="27" t="str">
        <f>IFERROR(VLOOKUP(AG59,'Banco de Dados'!$B$3:$H$274,5,FALSE)," ")</f>
        <v xml:space="preserve"> </v>
      </c>
      <c r="AK59" s="27" t="str">
        <f>_xlfn.XLOOKUP(AN59,'Banco de Dados'!$B$3:$B$274,'Banco de Dados'!$C$3:$C$274,"")</f>
        <v/>
      </c>
      <c r="AL59" s="27" t="str">
        <f>IFERROR(VLOOKUP(AN59,'Banco de Dados'!$B$3:$H$274,5,FALSE)," ")</f>
        <v xml:space="preserve"> </v>
      </c>
      <c r="AR59" s="27" t="str">
        <f>_xlfn.XLOOKUP(AU59,'Banco de Dados'!$B$3:$B$274,'Banco de Dados'!$C$3:$C$274,"")</f>
        <v/>
      </c>
      <c r="AS59" s="27" t="str">
        <f>IFERROR(VLOOKUP(AU59,'Banco de Dados'!$B$3:$H$274,5,FALSE)," ")</f>
        <v xml:space="preserve"> </v>
      </c>
      <c r="AY59" s="27" t="str">
        <f>_xlfn.XLOOKUP(BB59,'Banco de Dados'!$B$3:$B$274,'Banco de Dados'!$C$3:$C$274,"")</f>
        <v/>
      </c>
      <c r="AZ59" s="27" t="str">
        <f>IFERROR(VLOOKUP(BB59,'Banco de Dados'!$B$3:$H$274,5,FALSE)," ")</f>
        <v xml:space="preserve"> </v>
      </c>
      <c r="BF59" s="27" t="str">
        <f>_xlfn.XLOOKUP(BI59,'Banco de Dados'!$B$3:$B$274,'Banco de Dados'!$C$3:$C$274,"")</f>
        <v/>
      </c>
      <c r="BG59" s="27" t="str">
        <f>IFERROR(VLOOKUP(BI59,'Banco de Dados'!$B$3:$H$274,5,FALSE)," ")</f>
        <v xml:space="preserve"> </v>
      </c>
      <c r="BM59" s="27" t="str">
        <f>_xlfn.XLOOKUP(BP59,'Banco de Dados'!$B$3:$B$274,'Banco de Dados'!$C$3:$C$274,"")</f>
        <v/>
      </c>
      <c r="BN59" s="27" t="str">
        <f>IFERROR(VLOOKUP(BP59,'Banco de Dados'!$B$3:$H$274,5,FALSE)," ")</f>
        <v xml:space="preserve"> </v>
      </c>
      <c r="BT59" s="27" t="str">
        <f>_xlfn.XLOOKUP(BW59,'Banco de Dados'!$B$3:$B$274,'Banco de Dados'!$C$3:$C$274,"")</f>
        <v/>
      </c>
      <c r="BU59" s="27" t="str">
        <f>IFERROR(VLOOKUP(BW59,'Banco de Dados'!$B$3:$H$274,5,FALSE)," ")</f>
        <v xml:space="preserve"> </v>
      </c>
      <c r="CA59" s="27" t="str">
        <f>_xlfn.XLOOKUP(CD59,'Banco de Dados'!$B$3:$B$274,'Banco de Dados'!$C$3:$C$274,"")</f>
        <v/>
      </c>
      <c r="CB59" s="27" t="str">
        <f>IFERROR(VLOOKUP(CD59,'Banco de Dados'!$B$3:$H$274,5,FALSE)," ")</f>
        <v xml:space="preserve"> </v>
      </c>
      <c r="CH59" s="27" t="str">
        <f>_xlfn.XLOOKUP(CK59,'Banco de Dados'!$B$3:$B$274,'Banco de Dados'!$C$3:$C$274,"")</f>
        <v/>
      </c>
      <c r="CI59" s="27" t="str">
        <f>IFERROR(VLOOKUP(CK59,'Banco de Dados'!$B$3:$H$274,5,FALSE)," ")</f>
        <v xml:space="preserve"> </v>
      </c>
      <c r="CO59" s="27" t="str">
        <f>_xlfn.XLOOKUP(CR59,'Banco de Dados'!$B$3:$B$274,'Banco de Dados'!$C$3:$C$274,"")</f>
        <v/>
      </c>
      <c r="CP59" s="27" t="str">
        <f>IFERROR(VLOOKUP(CR59,'Banco de Dados'!$B$3:$H$274,5,FALSE)," ")</f>
        <v xml:space="preserve"> </v>
      </c>
      <c r="CV59" s="27" t="str">
        <f>_xlfn.XLOOKUP(CY59,'Banco de Dados'!$B$3:$B$274,'Banco de Dados'!$C$3:$C$274,"")</f>
        <v/>
      </c>
      <c r="CW59" s="27" t="str">
        <f>IFERROR(VLOOKUP(CY59,'Banco de Dados'!$B$3:$H$274,5,FALSE)," ")</f>
        <v xml:space="preserve"> </v>
      </c>
      <c r="DC59" s="27" t="str">
        <f>_xlfn.XLOOKUP(DF59,'Banco de Dados'!$B$3:$B$274,'Banco de Dados'!$C$3:$C$274,"")</f>
        <v/>
      </c>
      <c r="DD59" s="27" t="str">
        <f>IFERROR(VLOOKUP(DF59,'Banco de Dados'!$B$3:$H$274,5,FALSE)," ")</f>
        <v xml:space="preserve"> </v>
      </c>
      <c r="DJ59" s="27" t="str">
        <f>_xlfn.XLOOKUP(DM59,'Banco de Dados'!$B$3:$B$274,'Banco de Dados'!$C$3:$C$274,"")</f>
        <v/>
      </c>
      <c r="DK59" s="27" t="str">
        <f>IFERROR(VLOOKUP(DM59,'Banco de Dados'!$B$3:$H$274,5,FALSE)," ")</f>
        <v xml:space="preserve"> </v>
      </c>
      <c r="DQ59" s="27" t="str">
        <f>_xlfn.XLOOKUP(DT59,'Banco de Dados'!$B$3:$B$274,'Banco de Dados'!$C$3:$C$274,"")</f>
        <v/>
      </c>
      <c r="DR59" s="27" t="str">
        <f>IFERROR(VLOOKUP(DT59,'Banco de Dados'!$B$3:$H$274,5,FALSE)," ")</f>
        <v xml:space="preserve"> </v>
      </c>
      <c r="DX59" s="27" t="str">
        <f>_xlfn.XLOOKUP(EA59,'Banco de Dados'!$B$3:$B$274,'Banco de Dados'!$C$3:$C$274,"")</f>
        <v/>
      </c>
      <c r="DY59" s="27" t="str">
        <f>IFERROR(VLOOKUP(EA59,'Banco de Dados'!$B$3:$H$274,5,FALSE)," ")</f>
        <v xml:space="preserve"> </v>
      </c>
      <c r="EE59" s="27" t="str">
        <f>_xlfn.XLOOKUP(EH59,'Banco de Dados'!$B$3:$B$274,'Banco de Dados'!$C$3:$C$274,"")</f>
        <v/>
      </c>
      <c r="EF59" s="27" t="str">
        <f>IFERROR(VLOOKUP(EH59,'Banco de Dados'!$B$3:$H$274,5,FALSE)," ")</f>
        <v xml:space="preserve"> </v>
      </c>
      <c r="EL59" s="27" t="str">
        <f>_xlfn.XLOOKUP(EO59,'Banco de Dados'!$B$3:$B$274,'Banco de Dados'!$C$3:$C$274,"")</f>
        <v/>
      </c>
      <c r="EM59" s="27" t="str">
        <f>IFERROR(VLOOKUP(EO59,'Banco de Dados'!$B$3:$H$274,5,FALSE)," ")</f>
        <v xml:space="preserve"> </v>
      </c>
      <c r="ES59" s="27" t="str">
        <f>_xlfn.XLOOKUP(EV59,'Banco de Dados'!$B$3:$B$274,'Banco de Dados'!$C$3:$C$274,"")</f>
        <v/>
      </c>
      <c r="ET59" s="27" t="str">
        <f>IFERROR(VLOOKUP(EV59,'Banco de Dados'!$B$3:$H$274,5,FALSE)," ")</f>
        <v xml:space="preserve"> </v>
      </c>
      <c r="EZ59" s="27" t="str">
        <f>_xlfn.XLOOKUP(FC59,'Banco de Dados'!$B$3:$B$274,'Banco de Dados'!$C$3:$C$274,"")</f>
        <v/>
      </c>
      <c r="FA59" s="27" t="str">
        <f>IFERROR(VLOOKUP(FC59,'Banco de Dados'!$B$3:$H$274,5,FALSE)," ")</f>
        <v xml:space="preserve"> </v>
      </c>
      <c r="FC59" s="7"/>
      <c r="FD59" s="7"/>
      <c r="FE59" s="7"/>
      <c r="FG59" s="27" t="str">
        <f>_xlfn.XLOOKUP(FJ59,'Banco de Dados'!$B$3:$B$274,'Banco de Dados'!$C$3:$C$274,"")</f>
        <v/>
      </c>
      <c r="FH59" s="27" t="str">
        <f>IFERROR(VLOOKUP(FJ59,'Banco de Dados'!$B$3:$H$274,5,FALSE)," ")</f>
        <v xml:space="preserve"> </v>
      </c>
      <c r="FI59" s="7"/>
      <c r="FJ59" s="7"/>
      <c r="FK59" s="7"/>
      <c r="FL59" s="7"/>
      <c r="FN59" s="27" t="str">
        <f>_xlfn.XLOOKUP(FQ59,'Banco de Dados'!$B$3:$B$274,'Banco de Dados'!$C$3:$C$274,"")</f>
        <v/>
      </c>
      <c r="FO59" s="27" t="str">
        <f>IFERROR(VLOOKUP(FQ59,'Banco de Dados'!$B$3:$H$274,5,FALSE)," ")</f>
        <v xml:space="preserve"> </v>
      </c>
      <c r="FP59" s="7"/>
      <c r="FQ59" s="7"/>
      <c r="FR59" s="7"/>
      <c r="FS59" s="7"/>
      <c r="FU59" s="27" t="str">
        <f>_xlfn.XLOOKUP(FX59,'Banco de Dados'!$B$3:$B$274,'Banco de Dados'!$C$3:$C$274,"")</f>
        <v/>
      </c>
      <c r="FV59" s="27" t="str">
        <f>IFERROR(VLOOKUP(FX59,'Banco de Dados'!$B$3:$H$274,5,FALSE)," ")</f>
        <v xml:space="preserve"> </v>
      </c>
      <c r="FW59" s="7"/>
      <c r="FX59" s="7"/>
      <c r="FY59" s="7"/>
      <c r="FZ59" s="7"/>
    </row>
    <row r="60" spans="2:182" x14ac:dyDescent="0.25">
      <c r="B60" s="27" t="str">
        <f>_xlfn.XLOOKUP(E60,'Banco de Dados'!$B$3:$B$274,'Banco de Dados'!$C$3:$C$274,"")</f>
        <v/>
      </c>
      <c r="C60" s="27" t="str">
        <f>IFERROR(VLOOKUP(E60,'Banco de Dados'!$B$3:$H$274,5,FALSE)," ")</f>
        <v xml:space="preserve"> </v>
      </c>
      <c r="I60" s="27" t="str">
        <f>_xlfn.XLOOKUP(L60,'Banco de Dados'!$B$3:$B$274,'Banco de Dados'!$C$3:$C$274,"")</f>
        <v/>
      </c>
      <c r="J60" s="27" t="str">
        <f>IFERROR(VLOOKUP(L60,'Banco de Dados'!$B$3:$H$274,5,FALSE)," ")</f>
        <v xml:space="preserve"> </v>
      </c>
      <c r="P60" s="27" t="str">
        <f>_xlfn.XLOOKUP(S60,'Banco de Dados'!$B$3:$B$274,'Banco de Dados'!$C$3:$C$274,"")</f>
        <v/>
      </c>
      <c r="Q60" s="27" t="str">
        <f>IFERROR(VLOOKUP(S60,'Banco de Dados'!$B$3:$H$274,5,FALSE)," ")</f>
        <v xml:space="preserve"> </v>
      </c>
      <c r="W60" s="27" t="str">
        <f>_xlfn.XLOOKUP(Z60,'Banco de Dados'!$B$3:$B$274,'Banco de Dados'!$C$3:$C$274,"")</f>
        <v/>
      </c>
      <c r="X60" s="27" t="str">
        <f>IFERROR(VLOOKUP(Z60,'Banco de Dados'!$B$3:$H$274,5,FALSE)," ")</f>
        <v xml:space="preserve"> </v>
      </c>
      <c r="AD60" s="27" t="str">
        <f>_xlfn.XLOOKUP(AG60,'Banco de Dados'!$B$3:$B$274,'Banco de Dados'!$C$3:$C$274,"")</f>
        <v/>
      </c>
      <c r="AE60" s="27" t="str">
        <f>IFERROR(VLOOKUP(AG60,'Banco de Dados'!$B$3:$H$274,5,FALSE)," ")</f>
        <v xml:space="preserve"> </v>
      </c>
      <c r="AK60" s="27" t="str">
        <f>_xlfn.XLOOKUP(AN60,'Banco de Dados'!$B$3:$B$274,'Banco de Dados'!$C$3:$C$274,"")</f>
        <v/>
      </c>
      <c r="AL60" s="27" t="str">
        <f>IFERROR(VLOOKUP(AN60,'Banco de Dados'!$B$3:$H$274,5,FALSE)," ")</f>
        <v xml:space="preserve"> </v>
      </c>
      <c r="AR60" s="27" t="str">
        <f>_xlfn.XLOOKUP(AU60,'Banco de Dados'!$B$3:$B$274,'Banco de Dados'!$C$3:$C$274,"")</f>
        <v/>
      </c>
      <c r="AS60" s="27" t="str">
        <f>IFERROR(VLOOKUP(AU60,'Banco de Dados'!$B$3:$H$274,5,FALSE)," ")</f>
        <v xml:space="preserve"> </v>
      </c>
      <c r="AY60" s="27" t="str">
        <f>_xlfn.XLOOKUP(BB60,'Banco de Dados'!$B$3:$B$274,'Banco de Dados'!$C$3:$C$274,"")</f>
        <v/>
      </c>
      <c r="AZ60" s="27" t="str">
        <f>IFERROR(VLOOKUP(BB60,'Banco de Dados'!$B$3:$H$274,5,FALSE)," ")</f>
        <v xml:space="preserve"> </v>
      </c>
      <c r="BF60" s="27" t="str">
        <f>_xlfn.XLOOKUP(BI60,'Banco de Dados'!$B$3:$B$274,'Banco de Dados'!$C$3:$C$274,"")</f>
        <v/>
      </c>
      <c r="BG60" s="27" t="str">
        <f>IFERROR(VLOOKUP(BI60,'Banco de Dados'!$B$3:$H$274,5,FALSE)," ")</f>
        <v xml:space="preserve"> </v>
      </c>
      <c r="BM60" s="27" t="str">
        <f>_xlfn.XLOOKUP(BP60,'Banco de Dados'!$B$3:$B$274,'Banco de Dados'!$C$3:$C$274,"")</f>
        <v/>
      </c>
      <c r="BN60" s="27" t="str">
        <f>IFERROR(VLOOKUP(BP60,'Banco de Dados'!$B$3:$H$274,5,FALSE)," ")</f>
        <v xml:space="preserve"> </v>
      </c>
      <c r="BT60" s="27" t="str">
        <f>_xlfn.XLOOKUP(BW60,'Banco de Dados'!$B$3:$B$274,'Banco de Dados'!$C$3:$C$274,"")</f>
        <v/>
      </c>
      <c r="BU60" s="27" t="str">
        <f>IFERROR(VLOOKUP(BW60,'Banco de Dados'!$B$3:$H$274,5,FALSE)," ")</f>
        <v xml:space="preserve"> </v>
      </c>
      <c r="CA60" s="27" t="str">
        <f>_xlfn.XLOOKUP(CD60,'Banco de Dados'!$B$3:$B$274,'Banco de Dados'!$C$3:$C$274,"")</f>
        <v/>
      </c>
      <c r="CB60" s="27" t="str">
        <f>IFERROR(VLOOKUP(CD60,'Banco de Dados'!$B$3:$H$274,5,FALSE)," ")</f>
        <v xml:space="preserve"> </v>
      </c>
      <c r="CH60" s="27" t="str">
        <f>_xlfn.XLOOKUP(CK60,'Banco de Dados'!$B$3:$B$274,'Banco de Dados'!$C$3:$C$274,"")</f>
        <v/>
      </c>
      <c r="CI60" s="27" t="str">
        <f>IFERROR(VLOOKUP(CK60,'Banco de Dados'!$B$3:$H$274,5,FALSE)," ")</f>
        <v xml:space="preserve"> </v>
      </c>
      <c r="CO60" s="27" t="str">
        <f>_xlfn.XLOOKUP(CR60,'Banco de Dados'!$B$3:$B$274,'Banco de Dados'!$C$3:$C$274,"")</f>
        <v/>
      </c>
      <c r="CP60" s="27" t="str">
        <f>IFERROR(VLOOKUP(CR60,'Banco de Dados'!$B$3:$H$274,5,FALSE)," ")</f>
        <v xml:space="preserve"> </v>
      </c>
      <c r="CV60" s="27" t="str">
        <f>_xlfn.XLOOKUP(CY60,'Banco de Dados'!$B$3:$B$274,'Banco de Dados'!$C$3:$C$274,"")</f>
        <v/>
      </c>
      <c r="CW60" s="27" t="str">
        <f>IFERROR(VLOOKUP(CY60,'Banco de Dados'!$B$3:$H$274,5,FALSE)," ")</f>
        <v xml:space="preserve"> </v>
      </c>
      <c r="DC60" s="27" t="str">
        <f>_xlfn.XLOOKUP(DF60,'Banco de Dados'!$B$3:$B$274,'Banco de Dados'!$C$3:$C$274,"")</f>
        <v/>
      </c>
      <c r="DD60" s="27" t="str">
        <f>IFERROR(VLOOKUP(DF60,'Banco de Dados'!$B$3:$H$274,5,FALSE)," ")</f>
        <v xml:space="preserve"> </v>
      </c>
      <c r="DJ60" s="27" t="str">
        <f>_xlfn.XLOOKUP(DM60,'Banco de Dados'!$B$3:$B$274,'Banco de Dados'!$C$3:$C$274,"")</f>
        <v/>
      </c>
      <c r="DK60" s="27" t="str">
        <f>IFERROR(VLOOKUP(DM60,'Banco de Dados'!$B$3:$H$274,5,FALSE)," ")</f>
        <v xml:space="preserve"> </v>
      </c>
      <c r="DQ60" s="27" t="str">
        <f>_xlfn.XLOOKUP(DT60,'Banco de Dados'!$B$3:$B$274,'Banco de Dados'!$C$3:$C$274,"")</f>
        <v/>
      </c>
      <c r="DR60" s="27" t="str">
        <f>IFERROR(VLOOKUP(DT60,'Banco de Dados'!$B$3:$H$274,5,FALSE)," ")</f>
        <v xml:space="preserve"> </v>
      </c>
      <c r="DX60" s="27" t="str">
        <f>_xlfn.XLOOKUP(EA60,'Banco de Dados'!$B$3:$B$274,'Banco de Dados'!$C$3:$C$274,"")</f>
        <v/>
      </c>
      <c r="DY60" s="27" t="str">
        <f>IFERROR(VLOOKUP(EA60,'Banco de Dados'!$B$3:$H$274,5,FALSE)," ")</f>
        <v xml:space="preserve"> </v>
      </c>
      <c r="EE60" s="27" t="str">
        <f>_xlfn.XLOOKUP(EH60,'Banco de Dados'!$B$3:$B$274,'Banco de Dados'!$C$3:$C$274,"")</f>
        <v/>
      </c>
      <c r="EF60" s="27" t="str">
        <f>IFERROR(VLOOKUP(EH60,'Banco de Dados'!$B$3:$H$274,5,FALSE)," ")</f>
        <v xml:space="preserve"> </v>
      </c>
      <c r="EL60" s="27" t="str">
        <f>_xlfn.XLOOKUP(EO60,'Banco de Dados'!$B$3:$B$274,'Banco de Dados'!$C$3:$C$274,"")</f>
        <v/>
      </c>
      <c r="EM60" s="27" t="str">
        <f>IFERROR(VLOOKUP(EO60,'Banco de Dados'!$B$3:$H$274,5,FALSE)," ")</f>
        <v xml:space="preserve"> </v>
      </c>
      <c r="ES60" s="27" t="str">
        <f>_xlfn.XLOOKUP(EV60,'Banco de Dados'!$B$3:$B$274,'Banco de Dados'!$C$3:$C$274,"")</f>
        <v/>
      </c>
      <c r="ET60" s="27" t="str">
        <f>IFERROR(VLOOKUP(EV60,'Banco de Dados'!$B$3:$H$274,5,FALSE)," ")</f>
        <v xml:space="preserve"> </v>
      </c>
      <c r="EZ60" s="27" t="str">
        <f>_xlfn.XLOOKUP(FC60,'Banco de Dados'!$B$3:$B$274,'Banco de Dados'!$C$3:$C$274,"")</f>
        <v/>
      </c>
      <c r="FA60" s="27" t="str">
        <f>IFERROR(VLOOKUP(FC60,'Banco de Dados'!$B$3:$H$274,5,FALSE)," ")</f>
        <v xml:space="preserve"> </v>
      </c>
      <c r="FC60" s="7"/>
      <c r="FD60" s="7"/>
      <c r="FE60" s="7"/>
      <c r="FG60" s="27" t="str">
        <f>_xlfn.XLOOKUP(FJ60,'Banco de Dados'!$B$3:$B$274,'Banco de Dados'!$C$3:$C$274,"")</f>
        <v/>
      </c>
      <c r="FH60" s="27" t="str">
        <f>IFERROR(VLOOKUP(FJ60,'Banco de Dados'!$B$3:$H$274,5,FALSE)," ")</f>
        <v xml:space="preserve"> </v>
      </c>
      <c r="FI60" s="7"/>
      <c r="FJ60" s="7"/>
      <c r="FK60" s="7"/>
      <c r="FL60" s="7"/>
      <c r="FN60" s="27" t="str">
        <f>_xlfn.XLOOKUP(FQ60,'Banco de Dados'!$B$3:$B$274,'Banco de Dados'!$C$3:$C$274,"")</f>
        <v/>
      </c>
      <c r="FO60" s="27" t="str">
        <f>IFERROR(VLOOKUP(FQ60,'Banco de Dados'!$B$3:$H$274,5,FALSE)," ")</f>
        <v xml:space="preserve"> </v>
      </c>
      <c r="FP60" s="7"/>
      <c r="FQ60" s="7"/>
      <c r="FR60" s="7"/>
      <c r="FS60" s="7"/>
      <c r="FU60" s="27" t="str">
        <f>_xlfn.XLOOKUP(FX60,'Banco de Dados'!$B$3:$B$274,'Banco de Dados'!$C$3:$C$274,"")</f>
        <v/>
      </c>
      <c r="FV60" s="27" t="str">
        <f>IFERROR(VLOOKUP(FX60,'Banco de Dados'!$B$3:$H$274,5,FALSE)," ")</f>
        <v xml:space="preserve"> </v>
      </c>
      <c r="FW60" s="7"/>
      <c r="FX60" s="7"/>
      <c r="FY60" s="7"/>
      <c r="FZ60" s="7"/>
    </row>
    <row r="61" spans="2:182" x14ac:dyDescent="0.25">
      <c r="B61" s="27" t="str">
        <f>_xlfn.XLOOKUP(E61,'Banco de Dados'!$B$3:$B$274,'Banco de Dados'!$C$3:$C$274,"")</f>
        <v/>
      </c>
      <c r="C61" s="27" t="str">
        <f>IFERROR(VLOOKUP(E61,'Banco de Dados'!$B$3:$H$274,5,FALSE)," ")</f>
        <v xml:space="preserve"> </v>
      </c>
      <c r="I61" s="27" t="str">
        <f>_xlfn.XLOOKUP(L61,'Banco de Dados'!$B$3:$B$274,'Banco de Dados'!$C$3:$C$274,"")</f>
        <v/>
      </c>
      <c r="J61" s="27" t="str">
        <f>IFERROR(VLOOKUP(L61,'Banco de Dados'!$B$3:$H$274,5,FALSE)," ")</f>
        <v xml:space="preserve"> </v>
      </c>
      <c r="P61" s="27" t="str">
        <f>_xlfn.XLOOKUP(S61,'Banco de Dados'!$B$3:$B$274,'Banco de Dados'!$C$3:$C$274,"")</f>
        <v/>
      </c>
      <c r="Q61" s="27" t="str">
        <f>IFERROR(VLOOKUP(S61,'Banco de Dados'!$B$3:$H$274,5,FALSE)," ")</f>
        <v xml:space="preserve"> </v>
      </c>
      <c r="W61" s="27" t="str">
        <f>_xlfn.XLOOKUP(Z61,'Banco de Dados'!$B$3:$B$274,'Banco de Dados'!$C$3:$C$274,"")</f>
        <v/>
      </c>
      <c r="X61" s="27" t="str">
        <f>IFERROR(VLOOKUP(Z61,'Banco de Dados'!$B$3:$H$274,5,FALSE)," ")</f>
        <v xml:space="preserve"> </v>
      </c>
      <c r="AD61" s="27" t="str">
        <f>_xlfn.XLOOKUP(AG61,'Banco de Dados'!$B$3:$B$274,'Banco de Dados'!$C$3:$C$274,"")</f>
        <v/>
      </c>
      <c r="AE61" s="27" t="str">
        <f>IFERROR(VLOOKUP(AG61,'Banco de Dados'!$B$3:$H$274,5,FALSE)," ")</f>
        <v xml:space="preserve"> </v>
      </c>
      <c r="AK61" s="27" t="str">
        <f>_xlfn.XLOOKUP(AN61,'Banco de Dados'!$B$3:$B$274,'Banco de Dados'!$C$3:$C$274,"")</f>
        <v/>
      </c>
      <c r="AL61" s="27" t="str">
        <f>IFERROR(VLOOKUP(AN61,'Banco de Dados'!$B$3:$H$274,5,FALSE)," ")</f>
        <v xml:space="preserve"> </v>
      </c>
      <c r="AR61" s="27" t="str">
        <f>_xlfn.XLOOKUP(AU61,'Banco de Dados'!$B$3:$B$274,'Banco de Dados'!$C$3:$C$274,"")</f>
        <v/>
      </c>
      <c r="AS61" s="27" t="str">
        <f>IFERROR(VLOOKUP(AU61,'Banco de Dados'!$B$3:$H$274,5,FALSE)," ")</f>
        <v xml:space="preserve"> </v>
      </c>
      <c r="AY61" s="27" t="str">
        <f>_xlfn.XLOOKUP(BB61,'Banco de Dados'!$B$3:$B$274,'Banco de Dados'!$C$3:$C$274,"")</f>
        <v/>
      </c>
      <c r="AZ61" s="27" t="str">
        <f>IFERROR(VLOOKUP(BB61,'Banco de Dados'!$B$3:$H$274,5,FALSE)," ")</f>
        <v xml:space="preserve"> </v>
      </c>
      <c r="BF61" s="27" t="str">
        <f>_xlfn.XLOOKUP(BI61,'Banco de Dados'!$B$3:$B$274,'Banco de Dados'!$C$3:$C$274,"")</f>
        <v/>
      </c>
      <c r="BG61" s="27" t="str">
        <f>IFERROR(VLOOKUP(BI61,'Banco de Dados'!$B$3:$H$274,5,FALSE)," ")</f>
        <v xml:space="preserve"> </v>
      </c>
      <c r="BM61" s="27" t="str">
        <f>_xlfn.XLOOKUP(BP61,'Banco de Dados'!$B$3:$B$274,'Banco de Dados'!$C$3:$C$274,"")</f>
        <v/>
      </c>
      <c r="BN61" s="27" t="str">
        <f>IFERROR(VLOOKUP(BP61,'Banco de Dados'!$B$3:$H$274,5,FALSE)," ")</f>
        <v xml:space="preserve"> </v>
      </c>
      <c r="BT61" s="27" t="str">
        <f>_xlfn.XLOOKUP(BW61,'Banco de Dados'!$B$3:$B$274,'Banco de Dados'!$C$3:$C$274,"")</f>
        <v/>
      </c>
      <c r="BU61" s="27" t="str">
        <f>IFERROR(VLOOKUP(BW61,'Banco de Dados'!$B$3:$H$274,5,FALSE)," ")</f>
        <v xml:space="preserve"> </v>
      </c>
      <c r="CA61" s="27" t="str">
        <f>_xlfn.XLOOKUP(CD61,'Banco de Dados'!$B$3:$B$274,'Banco de Dados'!$C$3:$C$274,"")</f>
        <v/>
      </c>
      <c r="CB61" s="27" t="str">
        <f>IFERROR(VLOOKUP(CD61,'Banco de Dados'!$B$3:$H$274,5,FALSE)," ")</f>
        <v xml:space="preserve"> </v>
      </c>
      <c r="CH61" s="27" t="str">
        <f>_xlfn.XLOOKUP(CK61,'Banco de Dados'!$B$3:$B$274,'Banco de Dados'!$C$3:$C$274,"")</f>
        <v/>
      </c>
      <c r="CI61" s="27" t="str">
        <f>IFERROR(VLOOKUP(CK61,'Banco de Dados'!$B$3:$H$274,5,FALSE)," ")</f>
        <v xml:space="preserve"> </v>
      </c>
      <c r="CO61" s="27" t="str">
        <f>_xlfn.XLOOKUP(CR61,'Banco de Dados'!$B$3:$B$274,'Banco de Dados'!$C$3:$C$274,"")</f>
        <v/>
      </c>
      <c r="CP61" s="27" t="str">
        <f>IFERROR(VLOOKUP(CR61,'Banco de Dados'!$B$3:$H$274,5,FALSE)," ")</f>
        <v xml:space="preserve"> </v>
      </c>
      <c r="CV61" s="27" t="str">
        <f>_xlfn.XLOOKUP(CY61,'Banco de Dados'!$B$3:$B$274,'Banco de Dados'!$C$3:$C$274,"")</f>
        <v/>
      </c>
      <c r="CW61" s="27" t="str">
        <f>IFERROR(VLOOKUP(CY61,'Banco de Dados'!$B$3:$H$274,5,FALSE)," ")</f>
        <v xml:space="preserve"> </v>
      </c>
      <c r="DC61" s="27" t="str">
        <f>_xlfn.XLOOKUP(DF61,'Banco de Dados'!$B$3:$B$274,'Banco de Dados'!$C$3:$C$274,"")</f>
        <v/>
      </c>
      <c r="DD61" s="27" t="str">
        <f>IFERROR(VLOOKUP(DF61,'Banco de Dados'!$B$3:$H$274,5,FALSE)," ")</f>
        <v xml:space="preserve"> </v>
      </c>
      <c r="DJ61" s="27" t="str">
        <f>_xlfn.XLOOKUP(DM61,'Banco de Dados'!$B$3:$B$274,'Banco de Dados'!$C$3:$C$274,"")</f>
        <v/>
      </c>
      <c r="DK61" s="27" t="str">
        <f>IFERROR(VLOOKUP(DM61,'Banco de Dados'!$B$3:$H$274,5,FALSE)," ")</f>
        <v xml:space="preserve"> </v>
      </c>
      <c r="DQ61" s="27" t="str">
        <f>_xlfn.XLOOKUP(DT61,'Banco de Dados'!$B$3:$B$274,'Banco de Dados'!$C$3:$C$274,"")</f>
        <v/>
      </c>
      <c r="DR61" s="27" t="str">
        <f>IFERROR(VLOOKUP(DT61,'Banco de Dados'!$B$3:$H$274,5,FALSE)," ")</f>
        <v xml:space="preserve"> </v>
      </c>
      <c r="DX61" s="27" t="str">
        <f>_xlfn.XLOOKUP(EA61,'Banco de Dados'!$B$3:$B$274,'Banco de Dados'!$C$3:$C$274,"")</f>
        <v/>
      </c>
      <c r="DY61" s="27" t="str">
        <f>IFERROR(VLOOKUP(EA61,'Banco de Dados'!$B$3:$H$274,5,FALSE)," ")</f>
        <v xml:space="preserve"> </v>
      </c>
      <c r="EE61" s="27" t="str">
        <f>_xlfn.XLOOKUP(EH61,'Banco de Dados'!$B$3:$B$274,'Banco de Dados'!$C$3:$C$274,"")</f>
        <v/>
      </c>
      <c r="EF61" s="27" t="str">
        <f>IFERROR(VLOOKUP(EH61,'Banco de Dados'!$B$3:$H$274,5,FALSE)," ")</f>
        <v xml:space="preserve"> </v>
      </c>
      <c r="EL61" s="27" t="str">
        <f>_xlfn.XLOOKUP(EO61,'Banco de Dados'!$B$3:$B$274,'Banco de Dados'!$C$3:$C$274,"")</f>
        <v/>
      </c>
      <c r="EM61" s="27" t="str">
        <f>IFERROR(VLOOKUP(EO61,'Banco de Dados'!$B$3:$H$274,5,FALSE)," ")</f>
        <v xml:space="preserve"> </v>
      </c>
      <c r="ES61" s="27" t="str">
        <f>_xlfn.XLOOKUP(EV61,'Banco de Dados'!$B$3:$B$274,'Banco de Dados'!$C$3:$C$274,"")</f>
        <v/>
      </c>
      <c r="ET61" s="27" t="str">
        <f>IFERROR(VLOOKUP(EV61,'Banco de Dados'!$B$3:$H$274,5,FALSE)," ")</f>
        <v xml:space="preserve"> </v>
      </c>
      <c r="EZ61" s="27" t="str">
        <f>_xlfn.XLOOKUP(FC61,'Banco de Dados'!$B$3:$B$274,'Banco de Dados'!$C$3:$C$274,"")</f>
        <v/>
      </c>
      <c r="FA61" s="27" t="str">
        <f>IFERROR(VLOOKUP(FC61,'Banco de Dados'!$B$3:$H$274,5,FALSE)," ")</f>
        <v xml:space="preserve"> </v>
      </c>
      <c r="FC61" s="7"/>
      <c r="FD61" s="7"/>
      <c r="FE61" s="7"/>
      <c r="FG61" s="27" t="str">
        <f>_xlfn.XLOOKUP(FJ61,'Banco de Dados'!$B$3:$B$274,'Banco de Dados'!$C$3:$C$274,"")</f>
        <v/>
      </c>
      <c r="FH61" s="27" t="str">
        <f>IFERROR(VLOOKUP(FJ61,'Banco de Dados'!$B$3:$H$274,5,FALSE)," ")</f>
        <v xml:space="preserve"> </v>
      </c>
      <c r="FI61" s="7"/>
      <c r="FJ61" s="7"/>
      <c r="FK61" s="7"/>
      <c r="FL61" s="7"/>
      <c r="FN61" s="27" t="str">
        <f>_xlfn.XLOOKUP(FQ61,'Banco de Dados'!$B$3:$B$274,'Banco de Dados'!$C$3:$C$274,"")</f>
        <v/>
      </c>
      <c r="FO61" s="27" t="str">
        <f>IFERROR(VLOOKUP(FQ61,'Banco de Dados'!$B$3:$H$274,5,FALSE)," ")</f>
        <v xml:space="preserve"> </v>
      </c>
      <c r="FP61" s="7"/>
      <c r="FQ61" s="7"/>
      <c r="FR61" s="7"/>
      <c r="FS61" s="7"/>
      <c r="FU61" s="27" t="str">
        <f>_xlfn.XLOOKUP(FX61,'Banco de Dados'!$B$3:$B$274,'Banco de Dados'!$C$3:$C$274,"")</f>
        <v/>
      </c>
      <c r="FV61" s="27" t="str">
        <f>IFERROR(VLOOKUP(FX61,'Banco de Dados'!$B$3:$H$274,5,FALSE)," ")</f>
        <v xml:space="preserve"> </v>
      </c>
      <c r="FW61" s="7"/>
      <c r="FX61" s="7"/>
      <c r="FY61" s="7"/>
      <c r="FZ61" s="7"/>
    </row>
    <row r="62" spans="2:182" x14ac:dyDescent="0.25">
      <c r="B62" s="27" t="str">
        <f>_xlfn.XLOOKUP(E62,'Banco de Dados'!$B$3:$B$274,'Banco de Dados'!$C$3:$C$274,"")</f>
        <v/>
      </c>
      <c r="C62" s="27" t="str">
        <f>IFERROR(VLOOKUP(E62,'Banco de Dados'!$B$3:$H$274,5,FALSE)," ")</f>
        <v xml:space="preserve"> </v>
      </c>
      <c r="I62" s="27" t="str">
        <f>_xlfn.XLOOKUP(L62,'Banco de Dados'!$B$3:$B$274,'Banco de Dados'!$C$3:$C$274,"")</f>
        <v/>
      </c>
      <c r="J62" s="27" t="str">
        <f>IFERROR(VLOOKUP(L62,'Banco de Dados'!$B$3:$H$274,5,FALSE)," ")</f>
        <v xml:space="preserve"> </v>
      </c>
      <c r="P62" s="27" t="str">
        <f>_xlfn.XLOOKUP(S62,'Banco de Dados'!$B$3:$B$274,'Banco de Dados'!$C$3:$C$274,"")</f>
        <v/>
      </c>
      <c r="Q62" s="27" t="str">
        <f>IFERROR(VLOOKUP(S62,'Banco de Dados'!$B$3:$H$274,5,FALSE)," ")</f>
        <v xml:space="preserve"> </v>
      </c>
      <c r="W62" s="27" t="str">
        <f>_xlfn.XLOOKUP(Z62,'Banco de Dados'!$B$3:$B$274,'Banco de Dados'!$C$3:$C$274,"")</f>
        <v/>
      </c>
      <c r="X62" s="27" t="str">
        <f>IFERROR(VLOOKUP(Z62,'Banco de Dados'!$B$3:$H$274,5,FALSE)," ")</f>
        <v xml:space="preserve"> </v>
      </c>
      <c r="AD62" s="27" t="str">
        <f>_xlfn.XLOOKUP(AG62,'Banco de Dados'!$B$3:$B$274,'Banco de Dados'!$C$3:$C$274,"")</f>
        <v/>
      </c>
      <c r="AE62" s="27" t="str">
        <f>IFERROR(VLOOKUP(AG62,'Banco de Dados'!$B$3:$H$274,5,FALSE)," ")</f>
        <v xml:space="preserve"> </v>
      </c>
      <c r="AK62" s="27" t="str">
        <f>_xlfn.XLOOKUP(AN62,'Banco de Dados'!$B$3:$B$274,'Banco de Dados'!$C$3:$C$274,"")</f>
        <v/>
      </c>
      <c r="AL62" s="27" t="str">
        <f>IFERROR(VLOOKUP(AN62,'Banco de Dados'!$B$3:$H$274,5,FALSE)," ")</f>
        <v xml:space="preserve"> </v>
      </c>
      <c r="AR62" s="27" t="str">
        <f>_xlfn.XLOOKUP(AU62,'Banco de Dados'!$B$3:$B$274,'Banco de Dados'!$C$3:$C$274,"")</f>
        <v/>
      </c>
      <c r="AS62" s="27" t="str">
        <f>IFERROR(VLOOKUP(AU62,'Banco de Dados'!$B$3:$H$274,5,FALSE)," ")</f>
        <v xml:space="preserve"> </v>
      </c>
      <c r="AY62" s="27" t="str">
        <f>_xlfn.XLOOKUP(BB62,'Banco de Dados'!$B$3:$B$274,'Banco de Dados'!$C$3:$C$274,"")</f>
        <v/>
      </c>
      <c r="AZ62" s="27" t="str">
        <f>IFERROR(VLOOKUP(BB62,'Banco de Dados'!$B$3:$H$274,5,FALSE)," ")</f>
        <v xml:space="preserve"> </v>
      </c>
      <c r="BF62" s="27" t="str">
        <f>_xlfn.XLOOKUP(BI62,'Banco de Dados'!$B$3:$B$274,'Banco de Dados'!$C$3:$C$274,"")</f>
        <v/>
      </c>
      <c r="BG62" s="27" t="str">
        <f>IFERROR(VLOOKUP(BI62,'Banco de Dados'!$B$3:$H$274,5,FALSE)," ")</f>
        <v xml:space="preserve"> </v>
      </c>
      <c r="BM62" s="27" t="str">
        <f>_xlfn.XLOOKUP(BP62,'Banco de Dados'!$B$3:$B$274,'Banco de Dados'!$C$3:$C$274,"")</f>
        <v/>
      </c>
      <c r="BN62" s="27" t="str">
        <f>IFERROR(VLOOKUP(BP62,'Banco de Dados'!$B$3:$H$274,5,FALSE)," ")</f>
        <v xml:space="preserve"> </v>
      </c>
      <c r="BT62" s="27" t="str">
        <f>_xlfn.XLOOKUP(BW62,'Banco de Dados'!$B$3:$B$274,'Banco de Dados'!$C$3:$C$274,"")</f>
        <v/>
      </c>
      <c r="BU62" s="27" t="str">
        <f>IFERROR(VLOOKUP(BW62,'Banco de Dados'!$B$3:$H$274,5,FALSE)," ")</f>
        <v xml:space="preserve"> </v>
      </c>
      <c r="CA62" s="27" t="str">
        <f>_xlfn.XLOOKUP(CD62,'Banco de Dados'!$B$3:$B$274,'Banco de Dados'!$C$3:$C$274,"")</f>
        <v/>
      </c>
      <c r="CB62" s="27" t="str">
        <f>IFERROR(VLOOKUP(CD62,'Banco de Dados'!$B$3:$H$274,5,FALSE)," ")</f>
        <v xml:space="preserve"> </v>
      </c>
      <c r="CH62" s="27" t="str">
        <f>_xlfn.XLOOKUP(CK62,'Banco de Dados'!$B$3:$B$274,'Banco de Dados'!$C$3:$C$274,"")</f>
        <v/>
      </c>
      <c r="CI62" s="27" t="str">
        <f>IFERROR(VLOOKUP(CK62,'Banco de Dados'!$B$3:$H$274,5,FALSE)," ")</f>
        <v xml:space="preserve"> </v>
      </c>
      <c r="CO62" s="27" t="str">
        <f>_xlfn.XLOOKUP(CR62,'Banco de Dados'!$B$3:$B$274,'Banco de Dados'!$C$3:$C$274,"")</f>
        <v/>
      </c>
      <c r="CP62" s="27" t="str">
        <f>IFERROR(VLOOKUP(CR62,'Banco de Dados'!$B$3:$H$274,5,FALSE)," ")</f>
        <v xml:space="preserve"> </v>
      </c>
      <c r="CV62" s="27" t="str">
        <f>_xlfn.XLOOKUP(CY62,'Banco de Dados'!$B$3:$B$274,'Banco de Dados'!$C$3:$C$274,"")</f>
        <v/>
      </c>
      <c r="CW62" s="27" t="str">
        <f>IFERROR(VLOOKUP(CY62,'Banco de Dados'!$B$3:$H$274,5,FALSE)," ")</f>
        <v xml:space="preserve"> </v>
      </c>
      <c r="DC62" s="27" t="str">
        <f>_xlfn.XLOOKUP(DF62,'Banco de Dados'!$B$3:$B$274,'Banco de Dados'!$C$3:$C$274,"")</f>
        <v/>
      </c>
      <c r="DD62" s="27" t="str">
        <f>IFERROR(VLOOKUP(DF62,'Banco de Dados'!$B$3:$H$274,5,FALSE)," ")</f>
        <v xml:space="preserve"> </v>
      </c>
      <c r="DJ62" s="27" t="str">
        <f>_xlfn.XLOOKUP(DM62,'Banco de Dados'!$B$3:$B$274,'Banco de Dados'!$C$3:$C$274,"")</f>
        <v/>
      </c>
      <c r="DK62" s="27" t="str">
        <f>IFERROR(VLOOKUP(DM62,'Banco de Dados'!$B$3:$H$274,5,FALSE)," ")</f>
        <v xml:space="preserve"> </v>
      </c>
      <c r="DQ62" s="27" t="str">
        <f>_xlfn.XLOOKUP(DT62,'Banco de Dados'!$B$3:$B$274,'Banco de Dados'!$C$3:$C$274,"")</f>
        <v/>
      </c>
      <c r="DR62" s="27" t="str">
        <f>IFERROR(VLOOKUP(DT62,'Banco de Dados'!$B$3:$H$274,5,FALSE)," ")</f>
        <v xml:space="preserve"> </v>
      </c>
      <c r="DX62" s="27" t="str">
        <f>_xlfn.XLOOKUP(EA62,'Banco de Dados'!$B$3:$B$274,'Banco de Dados'!$C$3:$C$274,"")</f>
        <v/>
      </c>
      <c r="DY62" s="27" t="str">
        <f>IFERROR(VLOOKUP(EA62,'Banco de Dados'!$B$3:$H$274,5,FALSE)," ")</f>
        <v xml:space="preserve"> </v>
      </c>
      <c r="EE62" s="27" t="str">
        <f>_xlfn.XLOOKUP(EH62,'Banco de Dados'!$B$3:$B$274,'Banco de Dados'!$C$3:$C$274,"")</f>
        <v/>
      </c>
      <c r="EF62" s="27" t="str">
        <f>IFERROR(VLOOKUP(EH62,'Banco de Dados'!$B$3:$H$274,5,FALSE)," ")</f>
        <v xml:space="preserve"> </v>
      </c>
      <c r="EL62" s="27" t="str">
        <f>_xlfn.XLOOKUP(EO62,'Banco de Dados'!$B$3:$B$274,'Banco de Dados'!$C$3:$C$274,"")</f>
        <v/>
      </c>
      <c r="EM62" s="27" t="str">
        <f>IFERROR(VLOOKUP(EO62,'Banco de Dados'!$B$3:$H$274,5,FALSE)," ")</f>
        <v xml:space="preserve"> </v>
      </c>
      <c r="ES62" s="27" t="str">
        <f>_xlfn.XLOOKUP(EV62,'Banco de Dados'!$B$3:$B$274,'Banco de Dados'!$C$3:$C$274,"")</f>
        <v/>
      </c>
      <c r="ET62" s="27" t="str">
        <f>IFERROR(VLOOKUP(EV62,'Banco de Dados'!$B$3:$H$274,5,FALSE)," ")</f>
        <v xml:space="preserve"> </v>
      </c>
      <c r="EZ62" s="27" t="str">
        <f>_xlfn.XLOOKUP(FC62,'Banco de Dados'!$B$3:$B$274,'Banco de Dados'!$C$3:$C$274,"")</f>
        <v/>
      </c>
      <c r="FA62" s="27" t="str">
        <f>IFERROR(VLOOKUP(FC62,'Banco de Dados'!$B$3:$H$274,5,FALSE)," ")</f>
        <v xml:space="preserve"> </v>
      </c>
      <c r="FC62" s="7"/>
      <c r="FD62" s="7"/>
      <c r="FE62" s="7"/>
      <c r="FG62" s="27" t="str">
        <f>_xlfn.XLOOKUP(FJ62,'Banco de Dados'!$B$3:$B$274,'Banco de Dados'!$C$3:$C$274,"")</f>
        <v/>
      </c>
      <c r="FH62" s="27" t="str">
        <f>IFERROR(VLOOKUP(FJ62,'Banco de Dados'!$B$3:$H$274,5,FALSE)," ")</f>
        <v xml:space="preserve"> </v>
      </c>
      <c r="FI62" s="7"/>
      <c r="FJ62" s="7"/>
      <c r="FK62" s="7"/>
      <c r="FL62" s="7"/>
      <c r="FN62" s="27" t="str">
        <f>_xlfn.XLOOKUP(FQ62,'Banco de Dados'!$B$3:$B$274,'Banco de Dados'!$C$3:$C$274,"")</f>
        <v/>
      </c>
      <c r="FO62" s="27" t="str">
        <f>IFERROR(VLOOKUP(FQ62,'Banco de Dados'!$B$3:$H$274,5,FALSE)," ")</f>
        <v xml:space="preserve"> </v>
      </c>
      <c r="FP62" s="7"/>
      <c r="FQ62" s="7"/>
      <c r="FR62" s="7"/>
      <c r="FS62" s="7"/>
      <c r="FU62" s="27" t="str">
        <f>_xlfn.XLOOKUP(FX62,'Banco de Dados'!$B$3:$B$274,'Banco de Dados'!$C$3:$C$274,"")</f>
        <v/>
      </c>
      <c r="FV62" s="27" t="str">
        <f>IFERROR(VLOOKUP(FX62,'Banco de Dados'!$B$3:$H$274,5,FALSE)," ")</f>
        <v xml:space="preserve"> </v>
      </c>
      <c r="FW62" s="7"/>
      <c r="FX62" s="7"/>
      <c r="FY62" s="7"/>
      <c r="FZ62" s="7"/>
    </row>
    <row r="63" spans="2:182" x14ac:dyDescent="0.25">
      <c r="B63" s="27" t="str">
        <f>_xlfn.XLOOKUP(E63,'Banco de Dados'!$B$3:$B$274,'Banco de Dados'!$C$3:$C$274,"")</f>
        <v/>
      </c>
      <c r="C63" s="27" t="str">
        <f>IFERROR(VLOOKUP(E63,'Banco de Dados'!$B$3:$H$274,5,FALSE)," ")</f>
        <v xml:space="preserve"> </v>
      </c>
      <c r="I63" s="27" t="str">
        <f>_xlfn.XLOOKUP(L63,'Banco de Dados'!$B$3:$B$274,'Banco de Dados'!$C$3:$C$274,"")</f>
        <v/>
      </c>
      <c r="J63" s="27" t="str">
        <f>IFERROR(VLOOKUP(L63,'Banco de Dados'!$B$3:$H$274,5,FALSE)," ")</f>
        <v xml:space="preserve"> </v>
      </c>
      <c r="P63" s="27" t="str">
        <f>_xlfn.XLOOKUP(S63,'Banco de Dados'!$B$3:$B$274,'Banco de Dados'!$C$3:$C$274,"")</f>
        <v/>
      </c>
      <c r="Q63" s="27" t="str">
        <f>IFERROR(VLOOKUP(S63,'Banco de Dados'!$B$3:$H$274,5,FALSE)," ")</f>
        <v xml:space="preserve"> </v>
      </c>
      <c r="W63" s="27" t="str">
        <f>_xlfn.XLOOKUP(Z63,'Banco de Dados'!$B$3:$B$274,'Banco de Dados'!$C$3:$C$274,"")</f>
        <v/>
      </c>
      <c r="X63" s="27" t="str">
        <f>IFERROR(VLOOKUP(Z63,'Banco de Dados'!$B$3:$H$274,5,FALSE)," ")</f>
        <v xml:space="preserve"> </v>
      </c>
      <c r="AD63" s="27" t="str">
        <f>_xlfn.XLOOKUP(AG63,'Banco de Dados'!$B$3:$B$274,'Banco de Dados'!$C$3:$C$274,"")</f>
        <v/>
      </c>
      <c r="AE63" s="27" t="str">
        <f>IFERROR(VLOOKUP(AG63,'Banco de Dados'!$B$3:$H$274,5,FALSE)," ")</f>
        <v xml:space="preserve"> </v>
      </c>
      <c r="AK63" s="27" t="str">
        <f>_xlfn.XLOOKUP(AN63,'Banco de Dados'!$B$3:$B$274,'Banco de Dados'!$C$3:$C$274,"")</f>
        <v/>
      </c>
      <c r="AL63" s="27" t="str">
        <f>IFERROR(VLOOKUP(AN63,'Banco de Dados'!$B$3:$H$274,5,FALSE)," ")</f>
        <v xml:space="preserve"> </v>
      </c>
      <c r="AR63" s="27" t="str">
        <f>_xlfn.XLOOKUP(AU63,'Banco de Dados'!$B$3:$B$274,'Banco de Dados'!$C$3:$C$274,"")</f>
        <v/>
      </c>
      <c r="AS63" s="27" t="str">
        <f>IFERROR(VLOOKUP(AU63,'Banco de Dados'!$B$3:$H$274,5,FALSE)," ")</f>
        <v xml:space="preserve"> </v>
      </c>
      <c r="AY63" s="27" t="str">
        <f>_xlfn.XLOOKUP(BB63,'Banco de Dados'!$B$3:$B$274,'Banco de Dados'!$C$3:$C$274,"")</f>
        <v/>
      </c>
      <c r="AZ63" s="27" t="str">
        <f>IFERROR(VLOOKUP(BB63,'Banco de Dados'!$B$3:$H$274,5,FALSE)," ")</f>
        <v xml:space="preserve"> </v>
      </c>
      <c r="BF63" s="27" t="str">
        <f>_xlfn.XLOOKUP(BI63,'Banco de Dados'!$B$3:$B$274,'Banco de Dados'!$C$3:$C$274,"")</f>
        <v/>
      </c>
      <c r="BG63" s="27" t="str">
        <f>IFERROR(VLOOKUP(BI63,'Banco de Dados'!$B$3:$H$274,5,FALSE)," ")</f>
        <v xml:space="preserve"> </v>
      </c>
      <c r="BM63" s="27" t="str">
        <f>_xlfn.XLOOKUP(BP63,'Banco de Dados'!$B$3:$B$274,'Banco de Dados'!$C$3:$C$274,"")</f>
        <v/>
      </c>
      <c r="BN63" s="27" t="str">
        <f>IFERROR(VLOOKUP(BP63,'Banco de Dados'!$B$3:$H$274,5,FALSE)," ")</f>
        <v xml:space="preserve"> </v>
      </c>
      <c r="BT63" s="27" t="str">
        <f>_xlfn.XLOOKUP(BW63,'Banco de Dados'!$B$3:$B$274,'Banco de Dados'!$C$3:$C$274,"")</f>
        <v/>
      </c>
      <c r="BU63" s="27" t="str">
        <f>IFERROR(VLOOKUP(BW63,'Banco de Dados'!$B$3:$H$274,5,FALSE)," ")</f>
        <v xml:space="preserve"> </v>
      </c>
      <c r="CA63" s="27" t="str">
        <f>_xlfn.XLOOKUP(CD63,'Banco de Dados'!$B$3:$B$274,'Banco de Dados'!$C$3:$C$274,"")</f>
        <v/>
      </c>
      <c r="CB63" s="27" t="str">
        <f>IFERROR(VLOOKUP(CD63,'Banco de Dados'!$B$3:$H$274,5,FALSE)," ")</f>
        <v xml:space="preserve"> </v>
      </c>
      <c r="CH63" s="27" t="str">
        <f>_xlfn.XLOOKUP(CK63,'Banco de Dados'!$B$3:$B$274,'Banco de Dados'!$C$3:$C$274,"")</f>
        <v/>
      </c>
      <c r="CI63" s="27" t="str">
        <f>IFERROR(VLOOKUP(CK63,'Banco de Dados'!$B$3:$H$274,5,FALSE)," ")</f>
        <v xml:space="preserve"> </v>
      </c>
      <c r="CO63" s="27" t="str">
        <f>_xlfn.XLOOKUP(CR63,'Banco de Dados'!$B$3:$B$274,'Banco de Dados'!$C$3:$C$274,"")</f>
        <v/>
      </c>
      <c r="CP63" s="27" t="str">
        <f>IFERROR(VLOOKUP(CR63,'Banco de Dados'!$B$3:$H$274,5,FALSE)," ")</f>
        <v xml:space="preserve"> </v>
      </c>
      <c r="CV63" s="27" t="str">
        <f>_xlfn.XLOOKUP(CY63,'Banco de Dados'!$B$3:$B$274,'Banco de Dados'!$C$3:$C$274,"")</f>
        <v/>
      </c>
      <c r="CW63" s="27" t="str">
        <f>IFERROR(VLOOKUP(CY63,'Banco de Dados'!$B$3:$H$274,5,FALSE)," ")</f>
        <v xml:space="preserve"> </v>
      </c>
      <c r="DC63" s="27" t="str">
        <f>_xlfn.XLOOKUP(DF63,'Banco de Dados'!$B$3:$B$274,'Banco de Dados'!$C$3:$C$274,"")</f>
        <v/>
      </c>
      <c r="DD63" s="27" t="str">
        <f>IFERROR(VLOOKUP(DF63,'Banco de Dados'!$B$3:$H$274,5,FALSE)," ")</f>
        <v xml:space="preserve"> </v>
      </c>
      <c r="DJ63" s="27" t="str">
        <f>_xlfn.XLOOKUP(DM63,'Banco de Dados'!$B$3:$B$274,'Banco de Dados'!$C$3:$C$274,"")</f>
        <v/>
      </c>
      <c r="DK63" s="27" t="str">
        <f>IFERROR(VLOOKUP(DM63,'Banco de Dados'!$B$3:$H$274,5,FALSE)," ")</f>
        <v xml:space="preserve"> </v>
      </c>
      <c r="DQ63" s="27" t="str">
        <f>_xlfn.XLOOKUP(DT63,'Banco de Dados'!$B$3:$B$274,'Banco de Dados'!$C$3:$C$274,"")</f>
        <v/>
      </c>
      <c r="DR63" s="27" t="str">
        <f>IFERROR(VLOOKUP(DT63,'Banco de Dados'!$B$3:$H$274,5,FALSE)," ")</f>
        <v xml:space="preserve"> </v>
      </c>
      <c r="DX63" s="27" t="str">
        <f>_xlfn.XLOOKUP(EA63,'Banco de Dados'!$B$3:$B$274,'Banco de Dados'!$C$3:$C$274,"")</f>
        <v/>
      </c>
      <c r="DY63" s="27" t="str">
        <f>IFERROR(VLOOKUP(EA63,'Banco de Dados'!$B$3:$H$274,5,FALSE)," ")</f>
        <v xml:space="preserve"> </v>
      </c>
      <c r="EE63" s="27" t="str">
        <f>_xlfn.XLOOKUP(EH63,'Banco de Dados'!$B$3:$B$274,'Banco de Dados'!$C$3:$C$274,"")</f>
        <v/>
      </c>
      <c r="EF63" s="27" t="str">
        <f>IFERROR(VLOOKUP(EH63,'Banco de Dados'!$B$3:$H$274,5,FALSE)," ")</f>
        <v xml:space="preserve"> </v>
      </c>
      <c r="EL63" s="27" t="str">
        <f>_xlfn.XLOOKUP(EO63,'Banco de Dados'!$B$3:$B$274,'Banco de Dados'!$C$3:$C$274,"")</f>
        <v/>
      </c>
      <c r="EM63" s="27" t="str">
        <f>IFERROR(VLOOKUP(EO63,'Banco de Dados'!$B$3:$H$274,5,FALSE)," ")</f>
        <v xml:space="preserve"> </v>
      </c>
      <c r="ES63" s="27" t="str">
        <f>_xlfn.XLOOKUP(EV63,'Banco de Dados'!$B$3:$B$274,'Banco de Dados'!$C$3:$C$274,"")</f>
        <v/>
      </c>
      <c r="ET63" s="27" t="str">
        <f>IFERROR(VLOOKUP(EV63,'Banco de Dados'!$B$3:$H$274,5,FALSE)," ")</f>
        <v xml:space="preserve"> </v>
      </c>
      <c r="EZ63" s="27" t="str">
        <f>_xlfn.XLOOKUP(FC63,'Banco de Dados'!$B$3:$B$274,'Banco de Dados'!$C$3:$C$274,"")</f>
        <v/>
      </c>
      <c r="FA63" s="27" t="str">
        <f>IFERROR(VLOOKUP(FC63,'Banco de Dados'!$B$3:$H$274,5,FALSE)," ")</f>
        <v xml:space="preserve"> </v>
      </c>
      <c r="FC63" s="7"/>
      <c r="FD63" s="7"/>
      <c r="FE63" s="7"/>
      <c r="FG63" s="27" t="str">
        <f>_xlfn.XLOOKUP(FJ63,'Banco de Dados'!$B$3:$B$274,'Banco de Dados'!$C$3:$C$274,"")</f>
        <v/>
      </c>
      <c r="FH63" s="27" t="str">
        <f>IFERROR(VLOOKUP(FJ63,'Banco de Dados'!$B$3:$H$274,5,FALSE)," ")</f>
        <v xml:space="preserve"> </v>
      </c>
      <c r="FI63" s="7"/>
      <c r="FJ63" s="7"/>
      <c r="FK63" s="7"/>
      <c r="FL63" s="7"/>
      <c r="FN63" s="27" t="str">
        <f>_xlfn.XLOOKUP(FQ63,'Banco de Dados'!$B$3:$B$274,'Banco de Dados'!$C$3:$C$274,"")</f>
        <v/>
      </c>
      <c r="FO63" s="27" t="str">
        <f>IFERROR(VLOOKUP(FQ63,'Banco de Dados'!$B$3:$H$274,5,FALSE)," ")</f>
        <v xml:space="preserve"> </v>
      </c>
      <c r="FP63" s="7"/>
      <c r="FQ63" s="7"/>
      <c r="FR63" s="7"/>
      <c r="FS63" s="7"/>
      <c r="FU63" s="27" t="str">
        <f>_xlfn.XLOOKUP(FX63,'Banco de Dados'!$B$3:$B$274,'Banco de Dados'!$C$3:$C$274,"")</f>
        <v/>
      </c>
      <c r="FV63" s="27" t="str">
        <f>IFERROR(VLOOKUP(FX63,'Banco de Dados'!$B$3:$H$274,5,FALSE)," ")</f>
        <v xml:space="preserve"> </v>
      </c>
      <c r="FW63" s="7"/>
      <c r="FX63" s="7"/>
      <c r="FY63" s="7"/>
      <c r="FZ63" s="7"/>
    </row>
    <row r="64" spans="2:182" x14ac:dyDescent="0.25">
      <c r="B64" s="27" t="str">
        <f>_xlfn.XLOOKUP(E64,'Banco de Dados'!$B$3:$B$274,'Banco de Dados'!$C$3:$C$274,"")</f>
        <v/>
      </c>
      <c r="C64" s="27" t="str">
        <f>IFERROR(VLOOKUP(E64,'Banco de Dados'!$B$3:$H$274,5,FALSE)," ")</f>
        <v xml:space="preserve"> </v>
      </c>
      <c r="I64" s="27" t="str">
        <f>_xlfn.XLOOKUP(L64,'Banco de Dados'!$B$3:$B$274,'Banco de Dados'!$C$3:$C$274,"")</f>
        <v/>
      </c>
      <c r="J64" s="27" t="str">
        <f>IFERROR(VLOOKUP(L64,'Banco de Dados'!$B$3:$H$274,5,FALSE)," ")</f>
        <v xml:space="preserve"> </v>
      </c>
      <c r="P64" s="27" t="str">
        <f>_xlfn.XLOOKUP(S64,'Banco de Dados'!$B$3:$B$274,'Banco de Dados'!$C$3:$C$274,"")</f>
        <v/>
      </c>
      <c r="Q64" s="27" t="str">
        <f>IFERROR(VLOOKUP(S64,'Banco de Dados'!$B$3:$H$274,5,FALSE)," ")</f>
        <v xml:space="preserve"> </v>
      </c>
      <c r="W64" s="27" t="str">
        <f>_xlfn.XLOOKUP(Z64,'Banco de Dados'!$B$3:$B$274,'Banco de Dados'!$C$3:$C$274,"")</f>
        <v/>
      </c>
      <c r="X64" s="27" t="str">
        <f>IFERROR(VLOOKUP(Z64,'Banco de Dados'!$B$3:$H$274,5,FALSE)," ")</f>
        <v xml:space="preserve"> </v>
      </c>
      <c r="AD64" s="27" t="str">
        <f>_xlfn.XLOOKUP(AG64,'Banco de Dados'!$B$3:$B$274,'Banco de Dados'!$C$3:$C$274,"")</f>
        <v/>
      </c>
      <c r="AE64" s="27" t="str">
        <f>IFERROR(VLOOKUP(AG64,'Banco de Dados'!$B$3:$H$274,5,FALSE)," ")</f>
        <v xml:space="preserve"> </v>
      </c>
      <c r="AK64" s="27" t="str">
        <f>_xlfn.XLOOKUP(AN64,'Banco de Dados'!$B$3:$B$274,'Banco de Dados'!$C$3:$C$274,"")</f>
        <v/>
      </c>
      <c r="AL64" s="27" t="str">
        <f>IFERROR(VLOOKUP(AN64,'Banco de Dados'!$B$3:$H$274,5,FALSE)," ")</f>
        <v xml:space="preserve"> </v>
      </c>
      <c r="AR64" s="27" t="str">
        <f>_xlfn.XLOOKUP(AU64,'Banco de Dados'!$B$3:$B$274,'Banco de Dados'!$C$3:$C$274,"")</f>
        <v/>
      </c>
      <c r="AS64" s="27" t="str">
        <f>IFERROR(VLOOKUP(AU64,'Banco de Dados'!$B$3:$H$274,5,FALSE)," ")</f>
        <v xml:space="preserve"> </v>
      </c>
      <c r="AY64" s="27" t="str">
        <f>_xlfn.XLOOKUP(BB64,'Banco de Dados'!$B$3:$B$274,'Banco de Dados'!$C$3:$C$274,"")</f>
        <v/>
      </c>
      <c r="AZ64" s="27" t="str">
        <f>IFERROR(VLOOKUP(BB64,'Banco de Dados'!$B$3:$H$274,5,FALSE)," ")</f>
        <v xml:space="preserve"> </v>
      </c>
      <c r="BF64" s="27" t="str">
        <f>_xlfn.XLOOKUP(BI64,'Banco de Dados'!$B$3:$B$274,'Banco de Dados'!$C$3:$C$274,"")</f>
        <v/>
      </c>
      <c r="BG64" s="27" t="str">
        <f>IFERROR(VLOOKUP(BI64,'Banco de Dados'!$B$3:$H$274,5,FALSE)," ")</f>
        <v xml:space="preserve"> </v>
      </c>
      <c r="BM64" s="27" t="str">
        <f>_xlfn.XLOOKUP(BP64,'Banco de Dados'!$B$3:$B$274,'Banco de Dados'!$C$3:$C$274,"")</f>
        <v/>
      </c>
      <c r="BN64" s="27" t="str">
        <f>IFERROR(VLOOKUP(BP64,'Banco de Dados'!$B$3:$H$274,5,FALSE)," ")</f>
        <v xml:space="preserve"> </v>
      </c>
      <c r="BT64" s="27" t="str">
        <f>_xlfn.XLOOKUP(BW64,'Banco de Dados'!$B$3:$B$274,'Banco de Dados'!$C$3:$C$274,"")</f>
        <v/>
      </c>
      <c r="BU64" s="27" t="str">
        <f>IFERROR(VLOOKUP(BW64,'Banco de Dados'!$B$3:$H$274,5,FALSE)," ")</f>
        <v xml:space="preserve"> </v>
      </c>
      <c r="CA64" s="27" t="str">
        <f>_xlfn.XLOOKUP(CD64,'Banco de Dados'!$B$3:$B$274,'Banco de Dados'!$C$3:$C$274,"")</f>
        <v/>
      </c>
      <c r="CB64" s="27" t="str">
        <f>IFERROR(VLOOKUP(CD64,'Banco de Dados'!$B$3:$H$274,5,FALSE)," ")</f>
        <v xml:space="preserve"> </v>
      </c>
      <c r="CH64" s="27" t="str">
        <f>_xlfn.XLOOKUP(CK64,'Banco de Dados'!$B$3:$B$274,'Banco de Dados'!$C$3:$C$274,"")</f>
        <v/>
      </c>
      <c r="CI64" s="27" t="str">
        <f>IFERROR(VLOOKUP(CK64,'Banco de Dados'!$B$3:$H$274,5,FALSE)," ")</f>
        <v xml:space="preserve"> </v>
      </c>
      <c r="CO64" s="27" t="str">
        <f>_xlfn.XLOOKUP(CR64,'Banco de Dados'!$B$3:$B$274,'Banco de Dados'!$C$3:$C$274,"")</f>
        <v/>
      </c>
      <c r="CP64" s="27" t="str">
        <f>IFERROR(VLOOKUP(CR64,'Banco de Dados'!$B$3:$H$274,5,FALSE)," ")</f>
        <v xml:space="preserve"> </v>
      </c>
      <c r="CV64" s="27" t="str">
        <f>_xlfn.XLOOKUP(CY64,'Banco de Dados'!$B$3:$B$274,'Banco de Dados'!$C$3:$C$274,"")</f>
        <v/>
      </c>
      <c r="CW64" s="27" t="str">
        <f>IFERROR(VLOOKUP(CY64,'Banco de Dados'!$B$3:$H$274,5,FALSE)," ")</f>
        <v xml:space="preserve"> </v>
      </c>
      <c r="DC64" s="27" t="str">
        <f>_xlfn.XLOOKUP(DF64,'Banco de Dados'!$B$3:$B$274,'Banco de Dados'!$C$3:$C$274,"")</f>
        <v/>
      </c>
      <c r="DD64" s="27" t="str">
        <f>IFERROR(VLOOKUP(DF64,'Banco de Dados'!$B$3:$H$274,5,FALSE)," ")</f>
        <v xml:space="preserve"> </v>
      </c>
      <c r="DJ64" s="27" t="str">
        <f>_xlfn.XLOOKUP(DM64,'Banco de Dados'!$B$3:$B$274,'Banco de Dados'!$C$3:$C$274,"")</f>
        <v/>
      </c>
      <c r="DK64" s="27" t="str">
        <f>IFERROR(VLOOKUP(DM64,'Banco de Dados'!$B$3:$H$274,5,FALSE)," ")</f>
        <v xml:space="preserve"> </v>
      </c>
      <c r="DQ64" s="27" t="str">
        <f>_xlfn.XLOOKUP(DT64,'Banco de Dados'!$B$3:$B$274,'Banco de Dados'!$C$3:$C$274,"")</f>
        <v/>
      </c>
      <c r="DR64" s="27" t="str">
        <f>IFERROR(VLOOKUP(DT64,'Banco de Dados'!$B$3:$H$274,5,FALSE)," ")</f>
        <v xml:space="preserve"> </v>
      </c>
      <c r="DX64" s="27" t="str">
        <f>_xlfn.XLOOKUP(EA64,'Banco de Dados'!$B$3:$B$274,'Banco de Dados'!$C$3:$C$274,"")</f>
        <v/>
      </c>
      <c r="DY64" s="27" t="str">
        <f>IFERROR(VLOOKUP(EA64,'Banco de Dados'!$B$3:$H$274,5,FALSE)," ")</f>
        <v xml:space="preserve"> </v>
      </c>
      <c r="EE64" s="27" t="str">
        <f>_xlfn.XLOOKUP(EH64,'Banco de Dados'!$B$3:$B$274,'Banco de Dados'!$C$3:$C$274,"")</f>
        <v/>
      </c>
      <c r="EF64" s="27" t="str">
        <f>IFERROR(VLOOKUP(EH64,'Banco de Dados'!$B$3:$H$274,5,FALSE)," ")</f>
        <v xml:space="preserve"> </v>
      </c>
      <c r="EL64" s="27" t="str">
        <f>_xlfn.XLOOKUP(EO64,'Banco de Dados'!$B$3:$B$274,'Banco de Dados'!$C$3:$C$274,"")</f>
        <v/>
      </c>
      <c r="EM64" s="27" t="str">
        <f>IFERROR(VLOOKUP(EO64,'Banco de Dados'!$B$3:$H$274,5,FALSE)," ")</f>
        <v xml:space="preserve"> </v>
      </c>
      <c r="ES64" s="27" t="str">
        <f>_xlfn.XLOOKUP(EV64,'Banco de Dados'!$B$3:$B$274,'Banco de Dados'!$C$3:$C$274,"")</f>
        <v/>
      </c>
      <c r="ET64" s="27" t="str">
        <f>IFERROR(VLOOKUP(EV64,'Banco de Dados'!$B$3:$H$274,5,FALSE)," ")</f>
        <v xml:space="preserve"> </v>
      </c>
      <c r="EZ64" s="27" t="str">
        <f>_xlfn.XLOOKUP(FC64,'Banco de Dados'!$B$3:$B$274,'Banco de Dados'!$C$3:$C$274,"")</f>
        <v/>
      </c>
      <c r="FA64" s="27" t="str">
        <f>IFERROR(VLOOKUP(FC64,'Banco de Dados'!$B$3:$H$274,5,FALSE)," ")</f>
        <v xml:space="preserve"> </v>
      </c>
      <c r="FC64" s="7"/>
      <c r="FD64" s="7"/>
      <c r="FE64" s="7"/>
      <c r="FG64" s="27" t="str">
        <f>_xlfn.XLOOKUP(FJ64,'Banco de Dados'!$B$3:$B$274,'Banco de Dados'!$C$3:$C$274,"")</f>
        <v/>
      </c>
      <c r="FH64" s="27" t="str">
        <f>IFERROR(VLOOKUP(FJ64,'Banco de Dados'!$B$3:$H$274,5,FALSE)," ")</f>
        <v xml:space="preserve"> </v>
      </c>
      <c r="FI64" s="7"/>
      <c r="FJ64" s="7"/>
      <c r="FK64" s="7"/>
      <c r="FL64" s="7"/>
      <c r="FN64" s="27" t="str">
        <f>_xlfn.XLOOKUP(FQ64,'Banco de Dados'!$B$3:$B$274,'Banco de Dados'!$C$3:$C$274,"")</f>
        <v/>
      </c>
      <c r="FO64" s="27" t="str">
        <f>IFERROR(VLOOKUP(FQ64,'Banco de Dados'!$B$3:$H$274,5,FALSE)," ")</f>
        <v xml:space="preserve"> </v>
      </c>
      <c r="FP64" s="7"/>
      <c r="FQ64" s="7"/>
      <c r="FR64" s="7"/>
      <c r="FS64" s="7"/>
      <c r="FU64" s="27" t="str">
        <f>_xlfn.XLOOKUP(FX64,'Banco de Dados'!$B$3:$B$274,'Banco de Dados'!$C$3:$C$274,"")</f>
        <v/>
      </c>
      <c r="FV64" s="27" t="str">
        <f>IFERROR(VLOOKUP(FX64,'Banco de Dados'!$B$3:$H$274,5,FALSE)," ")</f>
        <v xml:space="preserve"> </v>
      </c>
      <c r="FW64" s="7"/>
      <c r="FX64" s="7"/>
      <c r="FY64" s="7"/>
      <c r="FZ64" s="7"/>
    </row>
    <row r="65" spans="2:182" x14ac:dyDescent="0.25">
      <c r="B65" s="27" t="str">
        <f>_xlfn.XLOOKUP(E65,'Banco de Dados'!$B$3:$B$274,'Banco de Dados'!$C$3:$C$274,"")</f>
        <v/>
      </c>
      <c r="C65" s="27" t="str">
        <f>IFERROR(VLOOKUP(E65,'Banco de Dados'!$B$3:$H$274,5,FALSE)," ")</f>
        <v xml:space="preserve"> </v>
      </c>
      <c r="I65" s="27" t="str">
        <f>_xlfn.XLOOKUP(L65,'Banco de Dados'!$B$3:$B$274,'Banco de Dados'!$C$3:$C$274,"")</f>
        <v/>
      </c>
      <c r="J65" s="27" t="str">
        <f>IFERROR(VLOOKUP(L65,'Banco de Dados'!$B$3:$H$274,5,FALSE)," ")</f>
        <v xml:space="preserve"> </v>
      </c>
      <c r="P65" s="27" t="str">
        <f>_xlfn.XLOOKUP(S65,'Banco de Dados'!$B$3:$B$274,'Banco de Dados'!$C$3:$C$274,"")</f>
        <v/>
      </c>
      <c r="Q65" s="27" t="str">
        <f>IFERROR(VLOOKUP(S65,'Banco de Dados'!$B$3:$H$274,5,FALSE)," ")</f>
        <v xml:space="preserve"> </v>
      </c>
      <c r="W65" s="27" t="str">
        <f>_xlfn.XLOOKUP(Z65,'Banco de Dados'!$B$3:$B$274,'Banco de Dados'!$C$3:$C$274,"")</f>
        <v/>
      </c>
      <c r="X65" s="27" t="str">
        <f>IFERROR(VLOOKUP(Z65,'Banco de Dados'!$B$3:$H$274,5,FALSE)," ")</f>
        <v xml:space="preserve"> </v>
      </c>
      <c r="AD65" s="27" t="str">
        <f>_xlfn.XLOOKUP(AG65,'Banco de Dados'!$B$3:$B$274,'Banco de Dados'!$C$3:$C$274,"")</f>
        <v/>
      </c>
      <c r="AE65" s="27" t="str">
        <f>IFERROR(VLOOKUP(AG65,'Banco de Dados'!$B$3:$H$274,5,FALSE)," ")</f>
        <v xml:space="preserve"> </v>
      </c>
      <c r="AK65" s="27" t="str">
        <f>_xlfn.XLOOKUP(AN65,'Banco de Dados'!$B$3:$B$274,'Banco de Dados'!$C$3:$C$274,"")</f>
        <v/>
      </c>
      <c r="AL65" s="27" t="str">
        <f>IFERROR(VLOOKUP(AN65,'Banco de Dados'!$B$3:$H$274,5,FALSE)," ")</f>
        <v xml:space="preserve"> </v>
      </c>
      <c r="AR65" s="27" t="str">
        <f>_xlfn.XLOOKUP(AU65,'Banco de Dados'!$B$3:$B$274,'Banco de Dados'!$C$3:$C$274,"")</f>
        <v/>
      </c>
      <c r="AS65" s="27" t="str">
        <f>IFERROR(VLOOKUP(AU65,'Banco de Dados'!$B$3:$H$274,5,FALSE)," ")</f>
        <v xml:space="preserve"> </v>
      </c>
      <c r="AY65" s="27" t="str">
        <f>_xlfn.XLOOKUP(BB65,'Banco de Dados'!$B$3:$B$274,'Banco de Dados'!$C$3:$C$274,"")</f>
        <v/>
      </c>
      <c r="AZ65" s="27" t="str">
        <f>IFERROR(VLOOKUP(BB65,'Banco de Dados'!$B$3:$H$274,5,FALSE)," ")</f>
        <v xml:space="preserve"> </v>
      </c>
      <c r="BF65" s="27" t="str">
        <f>_xlfn.XLOOKUP(BI65,'Banco de Dados'!$B$3:$B$274,'Banco de Dados'!$C$3:$C$274,"")</f>
        <v/>
      </c>
      <c r="BG65" s="27" t="str">
        <f>IFERROR(VLOOKUP(BI65,'Banco de Dados'!$B$3:$H$274,5,FALSE)," ")</f>
        <v xml:space="preserve"> </v>
      </c>
      <c r="BM65" s="27" t="str">
        <f>_xlfn.XLOOKUP(BP65,'Banco de Dados'!$B$3:$B$274,'Banco de Dados'!$C$3:$C$274,"")</f>
        <v/>
      </c>
      <c r="BN65" s="27" t="str">
        <f>IFERROR(VLOOKUP(BP65,'Banco de Dados'!$B$3:$H$274,5,FALSE)," ")</f>
        <v xml:space="preserve"> </v>
      </c>
      <c r="BT65" s="27" t="str">
        <f>_xlfn.XLOOKUP(BW65,'Banco de Dados'!$B$3:$B$274,'Banco de Dados'!$C$3:$C$274,"")</f>
        <v/>
      </c>
      <c r="BU65" s="27" t="str">
        <f>IFERROR(VLOOKUP(BW65,'Banco de Dados'!$B$3:$H$274,5,FALSE)," ")</f>
        <v xml:space="preserve"> </v>
      </c>
      <c r="CA65" s="27" t="str">
        <f>_xlfn.XLOOKUP(CD65,'Banco de Dados'!$B$3:$B$274,'Banco de Dados'!$C$3:$C$274,"")</f>
        <v/>
      </c>
      <c r="CB65" s="27" t="str">
        <f>IFERROR(VLOOKUP(CD65,'Banco de Dados'!$B$3:$H$274,5,FALSE)," ")</f>
        <v xml:space="preserve"> </v>
      </c>
      <c r="CH65" s="27" t="str">
        <f>_xlfn.XLOOKUP(CK65,'Banco de Dados'!$B$3:$B$274,'Banco de Dados'!$C$3:$C$274,"")</f>
        <v/>
      </c>
      <c r="CI65" s="27" t="str">
        <f>IFERROR(VLOOKUP(CK65,'Banco de Dados'!$B$3:$H$274,5,FALSE)," ")</f>
        <v xml:space="preserve"> </v>
      </c>
      <c r="CO65" s="27" t="str">
        <f>_xlfn.XLOOKUP(CR65,'Banco de Dados'!$B$3:$B$274,'Banco de Dados'!$C$3:$C$274,"")</f>
        <v/>
      </c>
      <c r="CP65" s="27" t="str">
        <f>IFERROR(VLOOKUP(CR65,'Banco de Dados'!$B$3:$H$274,5,FALSE)," ")</f>
        <v xml:space="preserve"> </v>
      </c>
      <c r="CV65" s="27" t="str">
        <f>_xlfn.XLOOKUP(CY65,'Banco de Dados'!$B$3:$B$274,'Banco de Dados'!$C$3:$C$274,"")</f>
        <v/>
      </c>
      <c r="CW65" s="27" t="str">
        <f>IFERROR(VLOOKUP(CY65,'Banco de Dados'!$B$3:$H$274,5,FALSE)," ")</f>
        <v xml:space="preserve"> </v>
      </c>
      <c r="DC65" s="27" t="str">
        <f>_xlfn.XLOOKUP(DF65,'Banco de Dados'!$B$3:$B$274,'Banco de Dados'!$C$3:$C$274,"")</f>
        <v/>
      </c>
      <c r="DD65" s="27" t="str">
        <f>IFERROR(VLOOKUP(DF65,'Banco de Dados'!$B$3:$H$274,5,FALSE)," ")</f>
        <v xml:space="preserve"> </v>
      </c>
      <c r="DJ65" s="27" t="str">
        <f>_xlfn.XLOOKUP(DM65,'Banco de Dados'!$B$3:$B$274,'Banco de Dados'!$C$3:$C$274,"")</f>
        <v/>
      </c>
      <c r="DK65" s="27" t="str">
        <f>IFERROR(VLOOKUP(DM65,'Banco de Dados'!$B$3:$H$274,5,FALSE)," ")</f>
        <v xml:space="preserve"> </v>
      </c>
      <c r="DQ65" s="27" t="str">
        <f>_xlfn.XLOOKUP(DT65,'Banco de Dados'!$B$3:$B$274,'Banco de Dados'!$C$3:$C$274,"")</f>
        <v/>
      </c>
      <c r="DR65" s="27" t="str">
        <f>IFERROR(VLOOKUP(DT65,'Banco de Dados'!$B$3:$H$274,5,FALSE)," ")</f>
        <v xml:space="preserve"> </v>
      </c>
      <c r="DX65" s="27" t="str">
        <f>_xlfn.XLOOKUP(EA65,'Banco de Dados'!$B$3:$B$274,'Banco de Dados'!$C$3:$C$274,"")</f>
        <v/>
      </c>
      <c r="DY65" s="27" t="str">
        <f>IFERROR(VLOOKUP(EA65,'Banco de Dados'!$B$3:$H$274,5,FALSE)," ")</f>
        <v xml:space="preserve"> </v>
      </c>
      <c r="EE65" s="27" t="str">
        <f>_xlfn.XLOOKUP(EH65,'Banco de Dados'!$B$3:$B$274,'Banco de Dados'!$C$3:$C$274,"")</f>
        <v/>
      </c>
      <c r="EF65" s="27" t="str">
        <f>IFERROR(VLOOKUP(EH65,'Banco de Dados'!$B$3:$H$274,5,FALSE)," ")</f>
        <v xml:space="preserve"> </v>
      </c>
      <c r="EL65" s="27" t="str">
        <f>_xlfn.XLOOKUP(EO65,'Banco de Dados'!$B$3:$B$274,'Banco de Dados'!$C$3:$C$274,"")</f>
        <v/>
      </c>
      <c r="EM65" s="27" t="str">
        <f>IFERROR(VLOOKUP(EO65,'Banco de Dados'!$B$3:$H$274,5,FALSE)," ")</f>
        <v xml:space="preserve"> </v>
      </c>
      <c r="ES65" s="27" t="str">
        <f>_xlfn.XLOOKUP(EV65,'Banco de Dados'!$B$3:$B$274,'Banco de Dados'!$C$3:$C$274,"")</f>
        <v/>
      </c>
      <c r="ET65" s="27" t="str">
        <f>IFERROR(VLOOKUP(EV65,'Banco de Dados'!$B$3:$H$274,5,FALSE)," ")</f>
        <v xml:space="preserve"> </v>
      </c>
      <c r="EZ65" s="27" t="str">
        <f>_xlfn.XLOOKUP(FC65,'Banco de Dados'!$B$3:$B$274,'Banco de Dados'!$C$3:$C$274,"")</f>
        <v/>
      </c>
      <c r="FA65" s="27" t="str">
        <f>IFERROR(VLOOKUP(FC65,'Banco de Dados'!$B$3:$H$274,5,FALSE)," ")</f>
        <v xml:space="preserve"> </v>
      </c>
      <c r="FC65" s="7"/>
      <c r="FD65" s="7"/>
      <c r="FE65" s="7"/>
      <c r="FG65" s="27" t="str">
        <f>_xlfn.XLOOKUP(FJ65,'Banco de Dados'!$B$3:$B$274,'Banco de Dados'!$C$3:$C$274,"")</f>
        <v/>
      </c>
      <c r="FH65" s="27" t="str">
        <f>IFERROR(VLOOKUP(FJ65,'Banco de Dados'!$B$3:$H$274,5,FALSE)," ")</f>
        <v xml:space="preserve"> </v>
      </c>
      <c r="FI65" s="7"/>
      <c r="FJ65" s="7"/>
      <c r="FK65" s="7"/>
      <c r="FL65" s="7"/>
      <c r="FN65" s="27" t="str">
        <f>_xlfn.XLOOKUP(FQ65,'Banco de Dados'!$B$3:$B$274,'Banco de Dados'!$C$3:$C$274,"")</f>
        <v/>
      </c>
      <c r="FO65" s="27" t="str">
        <f>IFERROR(VLOOKUP(FQ65,'Banco de Dados'!$B$3:$H$274,5,FALSE)," ")</f>
        <v xml:space="preserve"> </v>
      </c>
      <c r="FP65" s="7"/>
      <c r="FQ65" s="7"/>
      <c r="FR65" s="7"/>
      <c r="FS65" s="7"/>
      <c r="FU65" s="27" t="str">
        <f>_xlfn.XLOOKUP(FX65,'Banco de Dados'!$B$3:$B$274,'Banco de Dados'!$C$3:$C$274,"")</f>
        <v/>
      </c>
      <c r="FV65" s="27" t="str">
        <f>IFERROR(VLOOKUP(FX65,'Banco de Dados'!$B$3:$H$274,5,FALSE)," ")</f>
        <v xml:space="preserve"> </v>
      </c>
      <c r="FW65" s="7"/>
      <c r="FX65" s="7"/>
      <c r="FY65" s="7"/>
      <c r="FZ65" s="7"/>
    </row>
    <row r="66" spans="2:182" x14ac:dyDescent="0.25">
      <c r="B66" s="27" t="str">
        <f>_xlfn.XLOOKUP(E66,'Banco de Dados'!$B$3:$B$274,'Banco de Dados'!$C$3:$C$274,"")</f>
        <v/>
      </c>
      <c r="C66" s="27" t="str">
        <f>IFERROR(VLOOKUP(E66,'Banco de Dados'!$B$3:$H$274,5,FALSE)," ")</f>
        <v xml:space="preserve"> </v>
      </c>
      <c r="I66" s="27" t="str">
        <f>_xlfn.XLOOKUP(L66,'Banco de Dados'!$B$3:$B$274,'Banco de Dados'!$C$3:$C$274,"")</f>
        <v/>
      </c>
      <c r="J66" s="27" t="str">
        <f>IFERROR(VLOOKUP(L66,'Banco de Dados'!$B$3:$H$274,5,FALSE)," ")</f>
        <v xml:space="preserve"> </v>
      </c>
      <c r="P66" s="27" t="str">
        <f>_xlfn.XLOOKUP(S66,'Banco de Dados'!$B$3:$B$274,'Banco de Dados'!$C$3:$C$274,"")</f>
        <v/>
      </c>
      <c r="Q66" s="27" t="str">
        <f>IFERROR(VLOOKUP(S66,'Banco de Dados'!$B$3:$H$274,5,FALSE)," ")</f>
        <v xml:space="preserve"> </v>
      </c>
      <c r="W66" s="27" t="str">
        <f>_xlfn.XLOOKUP(Z66,'Banco de Dados'!$B$3:$B$274,'Banco de Dados'!$C$3:$C$274,"")</f>
        <v/>
      </c>
      <c r="X66" s="27" t="str">
        <f>IFERROR(VLOOKUP(Z66,'Banco de Dados'!$B$3:$H$274,5,FALSE)," ")</f>
        <v xml:space="preserve"> </v>
      </c>
      <c r="AD66" s="27" t="str">
        <f>_xlfn.XLOOKUP(AG66,'Banco de Dados'!$B$3:$B$274,'Banco de Dados'!$C$3:$C$274,"")</f>
        <v/>
      </c>
      <c r="AE66" s="27" t="str">
        <f>IFERROR(VLOOKUP(AG66,'Banco de Dados'!$B$3:$H$274,5,FALSE)," ")</f>
        <v xml:space="preserve"> </v>
      </c>
      <c r="AK66" s="27" t="str">
        <f>_xlfn.XLOOKUP(AN66,'Banco de Dados'!$B$3:$B$274,'Banco de Dados'!$C$3:$C$274,"")</f>
        <v/>
      </c>
      <c r="AL66" s="27" t="str">
        <f>IFERROR(VLOOKUP(AN66,'Banco de Dados'!$B$3:$H$274,5,FALSE)," ")</f>
        <v xml:space="preserve"> </v>
      </c>
      <c r="AR66" s="27" t="str">
        <f>_xlfn.XLOOKUP(AU66,'Banco de Dados'!$B$3:$B$274,'Banco de Dados'!$C$3:$C$274,"")</f>
        <v/>
      </c>
      <c r="AS66" s="27" t="str">
        <f>IFERROR(VLOOKUP(AU66,'Banco de Dados'!$B$3:$H$274,5,FALSE)," ")</f>
        <v xml:space="preserve"> </v>
      </c>
      <c r="AY66" s="27" t="str">
        <f>_xlfn.XLOOKUP(BB66,'Banco de Dados'!$B$3:$B$274,'Banco de Dados'!$C$3:$C$274,"")</f>
        <v/>
      </c>
      <c r="AZ66" s="27" t="str">
        <f>IFERROR(VLOOKUP(BB66,'Banco de Dados'!$B$3:$H$274,5,FALSE)," ")</f>
        <v xml:space="preserve"> </v>
      </c>
      <c r="BF66" s="27" t="str">
        <f>_xlfn.XLOOKUP(BI66,'Banco de Dados'!$B$3:$B$274,'Banco de Dados'!$C$3:$C$274,"")</f>
        <v/>
      </c>
      <c r="BG66" s="27" t="str">
        <f>IFERROR(VLOOKUP(BI66,'Banco de Dados'!$B$3:$H$274,5,FALSE)," ")</f>
        <v xml:space="preserve"> </v>
      </c>
      <c r="BM66" s="27" t="str">
        <f>_xlfn.XLOOKUP(BP66,'Banco de Dados'!$B$3:$B$274,'Banco de Dados'!$C$3:$C$274,"")</f>
        <v/>
      </c>
      <c r="BN66" s="27" t="str">
        <f>IFERROR(VLOOKUP(BP66,'Banco de Dados'!$B$3:$H$274,5,FALSE)," ")</f>
        <v xml:space="preserve"> </v>
      </c>
      <c r="BT66" s="27" t="str">
        <f>_xlfn.XLOOKUP(BW66,'Banco de Dados'!$B$3:$B$274,'Banco de Dados'!$C$3:$C$274,"")</f>
        <v/>
      </c>
      <c r="BU66" s="27" t="str">
        <f>IFERROR(VLOOKUP(BW66,'Banco de Dados'!$B$3:$H$274,5,FALSE)," ")</f>
        <v xml:space="preserve"> </v>
      </c>
      <c r="CA66" s="27" t="str">
        <f>_xlfn.XLOOKUP(CD66,'Banco de Dados'!$B$3:$B$274,'Banco de Dados'!$C$3:$C$274,"")</f>
        <v/>
      </c>
      <c r="CB66" s="27" t="str">
        <f>IFERROR(VLOOKUP(CD66,'Banco de Dados'!$B$3:$H$274,5,FALSE)," ")</f>
        <v xml:space="preserve"> </v>
      </c>
      <c r="CH66" s="27" t="str">
        <f>_xlfn.XLOOKUP(CK66,'Banco de Dados'!$B$3:$B$274,'Banco de Dados'!$C$3:$C$274,"")</f>
        <v/>
      </c>
      <c r="CI66" s="27" t="str">
        <f>IFERROR(VLOOKUP(CK66,'Banco de Dados'!$B$3:$H$274,5,FALSE)," ")</f>
        <v xml:space="preserve"> </v>
      </c>
      <c r="CO66" s="27" t="str">
        <f>_xlfn.XLOOKUP(CR66,'Banco de Dados'!$B$3:$B$274,'Banco de Dados'!$C$3:$C$274,"")</f>
        <v/>
      </c>
      <c r="CP66" s="27" t="str">
        <f>IFERROR(VLOOKUP(CR66,'Banco de Dados'!$B$3:$H$274,5,FALSE)," ")</f>
        <v xml:space="preserve"> </v>
      </c>
      <c r="CV66" s="27" t="str">
        <f>_xlfn.XLOOKUP(CY66,'Banco de Dados'!$B$3:$B$274,'Banco de Dados'!$C$3:$C$274,"")</f>
        <v/>
      </c>
      <c r="CW66" s="27" t="str">
        <f>IFERROR(VLOOKUP(CY66,'Banco de Dados'!$B$3:$H$274,5,FALSE)," ")</f>
        <v xml:space="preserve"> </v>
      </c>
      <c r="DC66" s="27" t="str">
        <f>_xlfn.XLOOKUP(DF66,'Banco de Dados'!$B$3:$B$274,'Banco de Dados'!$C$3:$C$274,"")</f>
        <v/>
      </c>
      <c r="DD66" s="27" t="str">
        <f>IFERROR(VLOOKUP(DF66,'Banco de Dados'!$B$3:$H$274,5,FALSE)," ")</f>
        <v xml:space="preserve"> </v>
      </c>
      <c r="DJ66" s="27" t="str">
        <f>_xlfn.XLOOKUP(DM66,'Banco de Dados'!$B$3:$B$274,'Banco de Dados'!$C$3:$C$274,"")</f>
        <v/>
      </c>
      <c r="DK66" s="27" t="str">
        <f>IFERROR(VLOOKUP(DM66,'Banco de Dados'!$B$3:$H$274,5,FALSE)," ")</f>
        <v xml:space="preserve"> </v>
      </c>
      <c r="DQ66" s="27" t="str">
        <f>_xlfn.XLOOKUP(DT66,'Banco de Dados'!$B$3:$B$274,'Banco de Dados'!$C$3:$C$274,"")</f>
        <v/>
      </c>
      <c r="DR66" s="27" t="str">
        <f>IFERROR(VLOOKUP(DT66,'Banco de Dados'!$B$3:$H$274,5,FALSE)," ")</f>
        <v xml:space="preserve"> </v>
      </c>
      <c r="DX66" s="27" t="str">
        <f>_xlfn.XLOOKUP(EA66,'Banco de Dados'!$B$3:$B$274,'Banco de Dados'!$C$3:$C$274,"")</f>
        <v/>
      </c>
      <c r="DY66" s="27" t="str">
        <f>IFERROR(VLOOKUP(EA66,'Banco de Dados'!$B$3:$H$274,5,FALSE)," ")</f>
        <v xml:space="preserve"> </v>
      </c>
      <c r="EE66" s="27" t="str">
        <f>_xlfn.XLOOKUP(EH66,'Banco de Dados'!$B$3:$B$274,'Banco de Dados'!$C$3:$C$274,"")</f>
        <v/>
      </c>
      <c r="EF66" s="27" t="str">
        <f>IFERROR(VLOOKUP(EH66,'Banco de Dados'!$B$3:$H$274,5,FALSE)," ")</f>
        <v xml:space="preserve"> </v>
      </c>
      <c r="EL66" s="27" t="str">
        <f>_xlfn.XLOOKUP(EO66,'Banco de Dados'!$B$3:$B$274,'Banco de Dados'!$C$3:$C$274,"")</f>
        <v/>
      </c>
      <c r="EM66" s="27" t="str">
        <f>IFERROR(VLOOKUP(EO66,'Banco de Dados'!$B$3:$H$274,5,FALSE)," ")</f>
        <v xml:space="preserve"> </v>
      </c>
      <c r="ES66" s="27" t="str">
        <f>_xlfn.XLOOKUP(EV66,'Banco de Dados'!$B$3:$B$274,'Banco de Dados'!$C$3:$C$274,"")</f>
        <v/>
      </c>
      <c r="ET66" s="27" t="str">
        <f>IFERROR(VLOOKUP(EV66,'Banco de Dados'!$B$3:$H$274,5,FALSE)," ")</f>
        <v xml:space="preserve"> </v>
      </c>
      <c r="EZ66" s="27" t="str">
        <f>_xlfn.XLOOKUP(FC66,'Banco de Dados'!$B$3:$B$274,'Banco de Dados'!$C$3:$C$274,"")</f>
        <v/>
      </c>
      <c r="FA66" s="27" t="str">
        <f>IFERROR(VLOOKUP(FC66,'Banco de Dados'!$B$3:$H$274,5,FALSE)," ")</f>
        <v xml:space="preserve"> </v>
      </c>
      <c r="FC66" s="7"/>
      <c r="FD66" s="7"/>
      <c r="FE66" s="7"/>
      <c r="FG66" s="27" t="str">
        <f>_xlfn.XLOOKUP(FJ66,'Banco de Dados'!$B$3:$B$274,'Banco de Dados'!$C$3:$C$274,"")</f>
        <v/>
      </c>
      <c r="FH66" s="27" t="str">
        <f>IFERROR(VLOOKUP(FJ66,'Banco de Dados'!$B$3:$H$274,5,FALSE)," ")</f>
        <v xml:space="preserve"> </v>
      </c>
      <c r="FI66" s="7"/>
      <c r="FJ66" s="7"/>
      <c r="FK66" s="7"/>
      <c r="FL66" s="7"/>
      <c r="FN66" s="27" t="str">
        <f>_xlfn.XLOOKUP(FQ66,'Banco de Dados'!$B$3:$B$274,'Banco de Dados'!$C$3:$C$274,"")</f>
        <v/>
      </c>
      <c r="FO66" s="27" t="str">
        <f>IFERROR(VLOOKUP(FQ66,'Banco de Dados'!$B$3:$H$274,5,FALSE)," ")</f>
        <v xml:space="preserve"> </v>
      </c>
      <c r="FP66" s="7"/>
      <c r="FQ66" s="7"/>
      <c r="FR66" s="7"/>
      <c r="FS66" s="7"/>
      <c r="FU66" s="27" t="str">
        <f>_xlfn.XLOOKUP(FX66,'Banco de Dados'!$B$3:$B$274,'Banco de Dados'!$C$3:$C$274,"")</f>
        <v/>
      </c>
      <c r="FV66" s="27" t="str">
        <f>IFERROR(VLOOKUP(FX66,'Banco de Dados'!$B$3:$H$274,5,FALSE)," ")</f>
        <v xml:space="preserve"> </v>
      </c>
      <c r="FW66" s="7"/>
      <c r="FX66" s="7"/>
      <c r="FY66" s="7"/>
      <c r="FZ66" s="7"/>
    </row>
    <row r="67" spans="2:182" x14ac:dyDescent="0.25">
      <c r="B67" s="27" t="str">
        <f>_xlfn.XLOOKUP(E67,'Banco de Dados'!$B$3:$B$274,'Banco de Dados'!$C$3:$C$274,"")</f>
        <v/>
      </c>
      <c r="C67" s="27" t="str">
        <f>IFERROR(VLOOKUP(E67,'Banco de Dados'!$B$3:$H$274,5,FALSE)," ")</f>
        <v xml:space="preserve"> </v>
      </c>
      <c r="I67" s="27" t="str">
        <f>_xlfn.XLOOKUP(L67,'Banco de Dados'!$B$3:$B$274,'Banco de Dados'!$C$3:$C$274,"")</f>
        <v/>
      </c>
      <c r="J67" s="27" t="str">
        <f>IFERROR(VLOOKUP(L67,'Banco de Dados'!$B$3:$H$274,5,FALSE)," ")</f>
        <v xml:space="preserve"> </v>
      </c>
      <c r="P67" s="27" t="str">
        <f>_xlfn.XLOOKUP(S67,'Banco de Dados'!$B$3:$B$274,'Banco de Dados'!$C$3:$C$274,"")</f>
        <v/>
      </c>
      <c r="Q67" s="27" t="str">
        <f>IFERROR(VLOOKUP(S67,'Banco de Dados'!$B$3:$H$274,5,FALSE)," ")</f>
        <v xml:space="preserve"> </v>
      </c>
      <c r="W67" s="27" t="str">
        <f>_xlfn.XLOOKUP(Z67,'Banco de Dados'!$B$3:$B$274,'Banco de Dados'!$C$3:$C$274,"")</f>
        <v/>
      </c>
      <c r="X67" s="27" t="str">
        <f>IFERROR(VLOOKUP(Z67,'Banco de Dados'!$B$3:$H$274,5,FALSE)," ")</f>
        <v xml:space="preserve"> </v>
      </c>
      <c r="AD67" s="27" t="str">
        <f>_xlfn.XLOOKUP(AG67,'Banco de Dados'!$B$3:$B$274,'Banco de Dados'!$C$3:$C$274,"")</f>
        <v/>
      </c>
      <c r="AE67" s="27" t="str">
        <f>IFERROR(VLOOKUP(AG67,'Banco de Dados'!$B$3:$H$274,5,FALSE)," ")</f>
        <v xml:space="preserve"> </v>
      </c>
      <c r="AK67" s="27" t="str">
        <f>_xlfn.XLOOKUP(AN67,'Banco de Dados'!$B$3:$B$274,'Banco de Dados'!$C$3:$C$274,"")</f>
        <v/>
      </c>
      <c r="AL67" s="27" t="str">
        <f>IFERROR(VLOOKUP(AN67,'Banco de Dados'!$B$3:$H$274,5,FALSE)," ")</f>
        <v xml:space="preserve"> </v>
      </c>
      <c r="AR67" s="27" t="str">
        <f>_xlfn.XLOOKUP(AU67,'Banco de Dados'!$B$3:$B$274,'Banco de Dados'!$C$3:$C$274,"")</f>
        <v/>
      </c>
      <c r="AS67" s="27" t="str">
        <f>IFERROR(VLOOKUP(AU67,'Banco de Dados'!$B$3:$H$274,5,FALSE)," ")</f>
        <v xml:space="preserve"> </v>
      </c>
      <c r="AY67" s="27" t="str">
        <f>_xlfn.XLOOKUP(BB67,'Banco de Dados'!$B$3:$B$274,'Banco de Dados'!$C$3:$C$274,"")</f>
        <v/>
      </c>
      <c r="AZ67" s="27" t="str">
        <f>IFERROR(VLOOKUP(BB67,'Banco de Dados'!$B$3:$H$274,5,FALSE)," ")</f>
        <v xml:space="preserve"> </v>
      </c>
      <c r="BF67" s="27" t="str">
        <f>_xlfn.XLOOKUP(BI67,'Banco de Dados'!$B$3:$B$274,'Banco de Dados'!$C$3:$C$274,"")</f>
        <v/>
      </c>
      <c r="BG67" s="27" t="str">
        <f>IFERROR(VLOOKUP(BI67,'Banco de Dados'!$B$3:$H$274,5,FALSE)," ")</f>
        <v xml:space="preserve"> </v>
      </c>
      <c r="BM67" s="27" t="str">
        <f>_xlfn.XLOOKUP(BP67,'Banco de Dados'!$B$3:$B$274,'Banco de Dados'!$C$3:$C$274,"")</f>
        <v/>
      </c>
      <c r="BN67" s="27" t="str">
        <f>IFERROR(VLOOKUP(BP67,'Banco de Dados'!$B$3:$H$274,5,FALSE)," ")</f>
        <v xml:space="preserve"> </v>
      </c>
      <c r="BT67" s="27" t="str">
        <f>_xlfn.XLOOKUP(BW67,'Banco de Dados'!$B$3:$B$274,'Banco de Dados'!$C$3:$C$274,"")</f>
        <v/>
      </c>
      <c r="BU67" s="27" t="str">
        <f>IFERROR(VLOOKUP(BW67,'Banco de Dados'!$B$3:$H$274,5,FALSE)," ")</f>
        <v xml:space="preserve"> </v>
      </c>
      <c r="CA67" s="27" t="str">
        <f>_xlfn.XLOOKUP(CD67,'Banco de Dados'!$B$3:$B$274,'Banco de Dados'!$C$3:$C$274,"")</f>
        <v/>
      </c>
      <c r="CB67" s="27" t="str">
        <f>IFERROR(VLOOKUP(CD67,'Banco de Dados'!$B$3:$H$274,5,FALSE)," ")</f>
        <v xml:space="preserve"> </v>
      </c>
      <c r="CH67" s="27" t="str">
        <f>_xlfn.XLOOKUP(CK67,'Banco de Dados'!$B$3:$B$274,'Banco de Dados'!$C$3:$C$274,"")</f>
        <v/>
      </c>
      <c r="CI67" s="27" t="str">
        <f>IFERROR(VLOOKUP(CK67,'Banco de Dados'!$B$3:$H$274,5,FALSE)," ")</f>
        <v xml:space="preserve"> </v>
      </c>
      <c r="CO67" s="27" t="str">
        <f>_xlfn.XLOOKUP(CR67,'Banco de Dados'!$B$3:$B$274,'Banco de Dados'!$C$3:$C$274,"")</f>
        <v/>
      </c>
      <c r="CP67" s="27" t="str">
        <f>IFERROR(VLOOKUP(CR67,'Banco de Dados'!$B$3:$H$274,5,FALSE)," ")</f>
        <v xml:space="preserve"> </v>
      </c>
      <c r="CV67" s="27" t="str">
        <f>_xlfn.XLOOKUP(CY67,'Banco de Dados'!$B$3:$B$274,'Banco de Dados'!$C$3:$C$274,"")</f>
        <v/>
      </c>
      <c r="CW67" s="27" t="str">
        <f>IFERROR(VLOOKUP(CY67,'Banco de Dados'!$B$3:$H$274,5,FALSE)," ")</f>
        <v xml:space="preserve"> </v>
      </c>
      <c r="DC67" s="27" t="str">
        <f>_xlfn.XLOOKUP(DF67,'Banco de Dados'!$B$3:$B$274,'Banco de Dados'!$C$3:$C$274,"")</f>
        <v/>
      </c>
      <c r="DD67" s="27" t="str">
        <f>IFERROR(VLOOKUP(DF67,'Banco de Dados'!$B$3:$H$274,5,FALSE)," ")</f>
        <v xml:space="preserve"> </v>
      </c>
      <c r="DJ67" s="27" t="str">
        <f>_xlfn.XLOOKUP(DM67,'Banco de Dados'!$B$3:$B$274,'Banco de Dados'!$C$3:$C$274,"")</f>
        <v/>
      </c>
      <c r="DK67" s="27" t="str">
        <f>IFERROR(VLOOKUP(DM67,'Banco de Dados'!$B$3:$H$274,5,FALSE)," ")</f>
        <v xml:space="preserve"> </v>
      </c>
      <c r="DQ67" s="27" t="str">
        <f>_xlfn.XLOOKUP(DT67,'Banco de Dados'!$B$3:$B$274,'Banco de Dados'!$C$3:$C$274,"")</f>
        <v/>
      </c>
      <c r="DR67" s="27" t="str">
        <f>IFERROR(VLOOKUP(DT67,'Banco de Dados'!$B$3:$H$274,5,FALSE)," ")</f>
        <v xml:space="preserve"> </v>
      </c>
      <c r="DX67" s="27" t="str">
        <f>_xlfn.XLOOKUP(EA67,'Banco de Dados'!$B$3:$B$274,'Banco de Dados'!$C$3:$C$274,"")</f>
        <v/>
      </c>
      <c r="DY67" s="27" t="str">
        <f>IFERROR(VLOOKUP(EA67,'Banco de Dados'!$B$3:$H$274,5,FALSE)," ")</f>
        <v xml:space="preserve"> </v>
      </c>
      <c r="EE67" s="27" t="str">
        <f>_xlfn.XLOOKUP(EH67,'Banco de Dados'!$B$3:$B$274,'Banco de Dados'!$C$3:$C$274,"")</f>
        <v/>
      </c>
      <c r="EF67" s="27" t="str">
        <f>IFERROR(VLOOKUP(EH67,'Banco de Dados'!$B$3:$H$274,5,FALSE)," ")</f>
        <v xml:space="preserve"> </v>
      </c>
      <c r="EL67" s="27" t="str">
        <f>_xlfn.XLOOKUP(EO67,'Banco de Dados'!$B$3:$B$274,'Banco de Dados'!$C$3:$C$274,"")</f>
        <v/>
      </c>
      <c r="EM67" s="27" t="str">
        <f>IFERROR(VLOOKUP(EO67,'Banco de Dados'!$B$3:$H$274,5,FALSE)," ")</f>
        <v xml:space="preserve"> </v>
      </c>
      <c r="ES67" s="27" t="str">
        <f>_xlfn.XLOOKUP(EV67,'Banco de Dados'!$B$3:$B$274,'Banco de Dados'!$C$3:$C$274,"")</f>
        <v/>
      </c>
      <c r="ET67" s="27" t="str">
        <f>IFERROR(VLOOKUP(EV67,'Banco de Dados'!$B$3:$H$274,5,FALSE)," ")</f>
        <v xml:space="preserve"> </v>
      </c>
      <c r="EZ67" s="27" t="str">
        <f>_xlfn.XLOOKUP(FC67,'Banco de Dados'!$B$3:$B$274,'Banco de Dados'!$C$3:$C$274,"")</f>
        <v/>
      </c>
      <c r="FA67" s="27" t="str">
        <f>IFERROR(VLOOKUP(FC67,'Banco de Dados'!$B$3:$H$274,5,FALSE)," ")</f>
        <v xml:space="preserve"> </v>
      </c>
      <c r="FC67" s="7"/>
      <c r="FD67" s="7"/>
      <c r="FE67" s="7"/>
      <c r="FG67" s="27" t="str">
        <f>_xlfn.XLOOKUP(FJ67,'Banco de Dados'!$B$3:$B$274,'Banco de Dados'!$C$3:$C$274,"")</f>
        <v/>
      </c>
      <c r="FH67" s="27" t="str">
        <f>IFERROR(VLOOKUP(FJ67,'Banco de Dados'!$B$3:$H$274,5,FALSE)," ")</f>
        <v xml:space="preserve"> </v>
      </c>
      <c r="FI67" s="7"/>
      <c r="FJ67" s="7"/>
      <c r="FK67" s="7"/>
      <c r="FL67" s="7"/>
      <c r="FN67" s="27" t="str">
        <f>_xlfn.XLOOKUP(FQ67,'Banco de Dados'!$B$3:$B$274,'Banco de Dados'!$C$3:$C$274,"")</f>
        <v/>
      </c>
      <c r="FO67" s="27" t="str">
        <f>IFERROR(VLOOKUP(FQ67,'Banco de Dados'!$B$3:$H$274,5,FALSE)," ")</f>
        <v xml:space="preserve"> </v>
      </c>
      <c r="FP67" s="7"/>
      <c r="FQ67" s="7"/>
      <c r="FR67" s="7"/>
      <c r="FS67" s="7"/>
      <c r="FU67" s="27" t="str">
        <f>_xlfn.XLOOKUP(FX67,'Banco de Dados'!$B$3:$B$274,'Banco de Dados'!$C$3:$C$274,"")</f>
        <v/>
      </c>
      <c r="FV67" s="27" t="str">
        <f>IFERROR(VLOOKUP(FX67,'Banco de Dados'!$B$3:$H$274,5,FALSE)," ")</f>
        <v xml:space="preserve"> </v>
      </c>
      <c r="FW67" s="7"/>
      <c r="FX67" s="7"/>
      <c r="FY67" s="7"/>
      <c r="FZ67" s="7"/>
    </row>
    <row r="68" spans="2:182" x14ac:dyDescent="0.25">
      <c r="B68" s="27" t="str">
        <f>_xlfn.XLOOKUP(E68,'Banco de Dados'!$B$3:$B$274,'Banco de Dados'!$C$3:$C$274,"")</f>
        <v/>
      </c>
      <c r="C68" s="27" t="str">
        <f>IFERROR(VLOOKUP(E68,'Banco de Dados'!$B$3:$H$274,5,FALSE)," ")</f>
        <v xml:space="preserve"> </v>
      </c>
      <c r="I68" s="27" t="str">
        <f>_xlfn.XLOOKUP(L68,'Banco de Dados'!$B$3:$B$274,'Banco de Dados'!$C$3:$C$274,"")</f>
        <v/>
      </c>
      <c r="J68" s="27" t="str">
        <f>IFERROR(VLOOKUP(L68,'Banco de Dados'!$B$3:$H$274,5,FALSE)," ")</f>
        <v xml:space="preserve"> </v>
      </c>
      <c r="P68" s="27" t="str">
        <f>_xlfn.XLOOKUP(S68,'Banco de Dados'!$B$3:$B$274,'Banco de Dados'!$C$3:$C$274,"")</f>
        <v/>
      </c>
      <c r="Q68" s="27" t="str">
        <f>IFERROR(VLOOKUP(S68,'Banco de Dados'!$B$3:$H$274,5,FALSE)," ")</f>
        <v xml:space="preserve"> </v>
      </c>
      <c r="W68" s="27" t="str">
        <f>_xlfn.XLOOKUP(Z68,'Banco de Dados'!$B$3:$B$274,'Banco de Dados'!$C$3:$C$274,"")</f>
        <v/>
      </c>
      <c r="X68" s="27" t="str">
        <f>IFERROR(VLOOKUP(Z68,'Banco de Dados'!$B$3:$H$274,5,FALSE)," ")</f>
        <v xml:space="preserve"> </v>
      </c>
      <c r="AD68" s="27" t="str">
        <f>_xlfn.XLOOKUP(AG68,'Banco de Dados'!$B$3:$B$274,'Banco de Dados'!$C$3:$C$274,"")</f>
        <v/>
      </c>
      <c r="AE68" s="27" t="str">
        <f>IFERROR(VLOOKUP(AG68,'Banco de Dados'!$B$3:$H$274,5,FALSE)," ")</f>
        <v xml:space="preserve"> </v>
      </c>
      <c r="AK68" s="27" t="str">
        <f>_xlfn.XLOOKUP(AN68,'Banco de Dados'!$B$3:$B$274,'Banco de Dados'!$C$3:$C$274,"")</f>
        <v/>
      </c>
      <c r="AL68" s="27" t="str">
        <f>IFERROR(VLOOKUP(AN68,'Banco de Dados'!$B$3:$H$274,5,FALSE)," ")</f>
        <v xml:space="preserve"> </v>
      </c>
      <c r="AR68" s="27" t="str">
        <f>_xlfn.XLOOKUP(AU68,'Banco de Dados'!$B$3:$B$274,'Banco de Dados'!$C$3:$C$274,"")</f>
        <v/>
      </c>
      <c r="AS68" s="27" t="str">
        <f>IFERROR(VLOOKUP(AU68,'Banco de Dados'!$B$3:$H$274,5,FALSE)," ")</f>
        <v xml:space="preserve"> </v>
      </c>
      <c r="AY68" s="27" t="str">
        <f>_xlfn.XLOOKUP(BB68,'Banco de Dados'!$B$3:$B$274,'Banco de Dados'!$C$3:$C$274,"")</f>
        <v/>
      </c>
      <c r="AZ68" s="27" t="str">
        <f>IFERROR(VLOOKUP(BB68,'Banco de Dados'!$B$3:$H$274,5,FALSE)," ")</f>
        <v xml:space="preserve"> </v>
      </c>
      <c r="BF68" s="27" t="str">
        <f>_xlfn.XLOOKUP(BI68,'Banco de Dados'!$B$3:$B$274,'Banco de Dados'!$C$3:$C$274,"")</f>
        <v/>
      </c>
      <c r="BG68" s="27" t="str">
        <f>IFERROR(VLOOKUP(BI68,'Banco de Dados'!$B$3:$H$274,5,FALSE)," ")</f>
        <v xml:space="preserve"> </v>
      </c>
      <c r="BM68" s="27" t="str">
        <f>_xlfn.XLOOKUP(BP68,'Banco de Dados'!$B$3:$B$274,'Banco de Dados'!$C$3:$C$274,"")</f>
        <v/>
      </c>
      <c r="BN68" s="27" t="str">
        <f>IFERROR(VLOOKUP(BP68,'Banco de Dados'!$B$3:$H$274,5,FALSE)," ")</f>
        <v xml:space="preserve"> </v>
      </c>
      <c r="BT68" s="27" t="str">
        <f>_xlfn.XLOOKUP(BW68,'Banco de Dados'!$B$3:$B$274,'Banco de Dados'!$C$3:$C$274,"")</f>
        <v/>
      </c>
      <c r="BU68" s="27" t="str">
        <f>IFERROR(VLOOKUP(BW68,'Banco de Dados'!$B$3:$H$274,5,FALSE)," ")</f>
        <v xml:space="preserve"> </v>
      </c>
      <c r="CA68" s="27" t="str">
        <f>_xlfn.XLOOKUP(CD68,'Banco de Dados'!$B$3:$B$274,'Banco de Dados'!$C$3:$C$274,"")</f>
        <v/>
      </c>
      <c r="CB68" s="27" t="str">
        <f>IFERROR(VLOOKUP(CD68,'Banco de Dados'!$B$3:$H$274,5,FALSE)," ")</f>
        <v xml:space="preserve"> </v>
      </c>
      <c r="CH68" s="27" t="str">
        <f>_xlfn.XLOOKUP(CK68,'Banco de Dados'!$B$3:$B$274,'Banco de Dados'!$C$3:$C$274,"")</f>
        <v/>
      </c>
      <c r="CI68" s="27" t="str">
        <f>IFERROR(VLOOKUP(CK68,'Banco de Dados'!$B$3:$H$274,5,FALSE)," ")</f>
        <v xml:space="preserve"> </v>
      </c>
      <c r="CO68" s="27" t="str">
        <f>_xlfn.XLOOKUP(CR68,'Banco de Dados'!$B$3:$B$274,'Banco de Dados'!$C$3:$C$274,"")</f>
        <v/>
      </c>
      <c r="CP68" s="27" t="str">
        <f>IFERROR(VLOOKUP(CR68,'Banco de Dados'!$B$3:$H$274,5,FALSE)," ")</f>
        <v xml:space="preserve"> </v>
      </c>
      <c r="CV68" s="27" t="str">
        <f>_xlfn.XLOOKUP(CY68,'Banco de Dados'!$B$3:$B$274,'Banco de Dados'!$C$3:$C$274,"")</f>
        <v/>
      </c>
      <c r="CW68" s="27" t="str">
        <f>IFERROR(VLOOKUP(CY68,'Banco de Dados'!$B$3:$H$274,5,FALSE)," ")</f>
        <v xml:space="preserve"> </v>
      </c>
      <c r="DC68" s="27" t="str">
        <f>_xlfn.XLOOKUP(DF68,'Banco de Dados'!$B$3:$B$274,'Banco de Dados'!$C$3:$C$274,"")</f>
        <v/>
      </c>
      <c r="DD68" s="27" t="str">
        <f>IFERROR(VLOOKUP(DF68,'Banco de Dados'!$B$3:$H$274,5,FALSE)," ")</f>
        <v xml:space="preserve"> </v>
      </c>
      <c r="DJ68" s="27" t="str">
        <f>_xlfn.XLOOKUP(DM68,'Banco de Dados'!$B$3:$B$274,'Banco de Dados'!$C$3:$C$274,"")</f>
        <v/>
      </c>
      <c r="DK68" s="27" t="str">
        <f>IFERROR(VLOOKUP(DM68,'Banco de Dados'!$B$3:$H$274,5,FALSE)," ")</f>
        <v xml:space="preserve"> </v>
      </c>
      <c r="DQ68" s="27" t="str">
        <f>_xlfn.XLOOKUP(DT68,'Banco de Dados'!$B$3:$B$274,'Banco de Dados'!$C$3:$C$274,"")</f>
        <v/>
      </c>
      <c r="DR68" s="27" t="str">
        <f>IFERROR(VLOOKUP(DT68,'Banco de Dados'!$B$3:$H$274,5,FALSE)," ")</f>
        <v xml:space="preserve"> </v>
      </c>
      <c r="DX68" s="27" t="str">
        <f>_xlfn.XLOOKUP(EA68,'Banco de Dados'!$B$3:$B$274,'Banco de Dados'!$C$3:$C$274,"")</f>
        <v/>
      </c>
      <c r="DY68" s="27" t="str">
        <f>IFERROR(VLOOKUP(EA68,'Banco de Dados'!$B$3:$H$274,5,FALSE)," ")</f>
        <v xml:space="preserve"> </v>
      </c>
      <c r="EE68" s="27" t="str">
        <f>_xlfn.XLOOKUP(EH68,'Banco de Dados'!$B$3:$B$274,'Banco de Dados'!$C$3:$C$274,"")</f>
        <v/>
      </c>
      <c r="EF68" s="27" t="str">
        <f>IFERROR(VLOOKUP(EH68,'Banco de Dados'!$B$3:$H$274,5,FALSE)," ")</f>
        <v xml:space="preserve"> </v>
      </c>
      <c r="EL68" s="27" t="str">
        <f>_xlfn.XLOOKUP(EO68,'Banco de Dados'!$B$3:$B$274,'Banco de Dados'!$C$3:$C$274,"")</f>
        <v/>
      </c>
      <c r="EM68" s="27" t="str">
        <f>IFERROR(VLOOKUP(EO68,'Banco de Dados'!$B$3:$H$274,5,FALSE)," ")</f>
        <v xml:space="preserve"> </v>
      </c>
      <c r="ES68" s="27" t="str">
        <f>_xlfn.XLOOKUP(EV68,'Banco de Dados'!$B$3:$B$274,'Banco de Dados'!$C$3:$C$274,"")</f>
        <v/>
      </c>
      <c r="ET68" s="27" t="str">
        <f>IFERROR(VLOOKUP(EV68,'Banco de Dados'!$B$3:$H$274,5,FALSE)," ")</f>
        <v xml:space="preserve"> </v>
      </c>
      <c r="EZ68" s="27" t="str">
        <f>_xlfn.XLOOKUP(FC68,'Banco de Dados'!$B$3:$B$274,'Banco de Dados'!$C$3:$C$274,"")</f>
        <v/>
      </c>
      <c r="FA68" s="27" t="str">
        <f>IFERROR(VLOOKUP(FC68,'Banco de Dados'!$B$3:$H$274,5,FALSE)," ")</f>
        <v xml:space="preserve"> </v>
      </c>
      <c r="FC68" s="7"/>
      <c r="FD68" s="7"/>
      <c r="FE68" s="7"/>
      <c r="FG68" s="27" t="str">
        <f>_xlfn.XLOOKUP(FJ68,'Banco de Dados'!$B$3:$B$274,'Banco de Dados'!$C$3:$C$274,"")</f>
        <v/>
      </c>
      <c r="FH68" s="27" t="str">
        <f>IFERROR(VLOOKUP(FJ68,'Banco de Dados'!$B$3:$H$274,5,FALSE)," ")</f>
        <v xml:space="preserve"> </v>
      </c>
      <c r="FI68" s="7"/>
      <c r="FJ68" s="7"/>
      <c r="FK68" s="7"/>
      <c r="FL68" s="7"/>
      <c r="FN68" s="27" t="str">
        <f>_xlfn.XLOOKUP(FQ68,'Banco de Dados'!$B$3:$B$274,'Banco de Dados'!$C$3:$C$274,"")</f>
        <v/>
      </c>
      <c r="FO68" s="27" t="str">
        <f>IFERROR(VLOOKUP(FQ68,'Banco de Dados'!$B$3:$H$274,5,FALSE)," ")</f>
        <v xml:space="preserve"> </v>
      </c>
      <c r="FP68" s="7"/>
      <c r="FQ68" s="7"/>
      <c r="FR68" s="7"/>
      <c r="FS68" s="7"/>
      <c r="FU68" s="27" t="str">
        <f>_xlfn.XLOOKUP(FX68,'Banco de Dados'!$B$3:$B$274,'Banco de Dados'!$C$3:$C$274,"")</f>
        <v/>
      </c>
      <c r="FV68" s="27" t="str">
        <f>IFERROR(VLOOKUP(FX68,'Banco de Dados'!$B$3:$H$274,5,FALSE)," ")</f>
        <v xml:space="preserve"> </v>
      </c>
      <c r="FW68" s="7"/>
      <c r="FX68" s="7"/>
      <c r="FY68" s="7"/>
      <c r="FZ68" s="7"/>
    </row>
    <row r="69" spans="2:182" x14ac:dyDescent="0.25">
      <c r="B69" s="27" t="str">
        <f>_xlfn.XLOOKUP(E69,'Banco de Dados'!$B$3:$B$274,'Banco de Dados'!$C$3:$C$274,"")</f>
        <v/>
      </c>
      <c r="C69" s="27" t="str">
        <f>IFERROR(VLOOKUP(E69,'Banco de Dados'!$B$3:$H$274,5,FALSE)," ")</f>
        <v xml:space="preserve"> </v>
      </c>
      <c r="I69" s="27" t="str">
        <f>_xlfn.XLOOKUP(L69,'Banco de Dados'!$B$3:$B$274,'Banco de Dados'!$C$3:$C$274,"")</f>
        <v/>
      </c>
      <c r="J69" s="27" t="str">
        <f>IFERROR(VLOOKUP(L69,'Banco de Dados'!$B$3:$H$274,5,FALSE)," ")</f>
        <v xml:space="preserve"> </v>
      </c>
      <c r="P69" s="27" t="str">
        <f>_xlfn.XLOOKUP(S69,'Banco de Dados'!$B$3:$B$274,'Banco de Dados'!$C$3:$C$274,"")</f>
        <v/>
      </c>
      <c r="Q69" s="27" t="str">
        <f>IFERROR(VLOOKUP(S69,'Banco de Dados'!$B$3:$H$274,5,FALSE)," ")</f>
        <v xml:space="preserve"> </v>
      </c>
      <c r="W69" s="27" t="str">
        <f>_xlfn.XLOOKUP(Z69,'Banco de Dados'!$B$3:$B$274,'Banco de Dados'!$C$3:$C$274,"")</f>
        <v/>
      </c>
      <c r="X69" s="27" t="str">
        <f>IFERROR(VLOOKUP(Z69,'Banco de Dados'!$B$3:$H$274,5,FALSE)," ")</f>
        <v xml:space="preserve"> </v>
      </c>
      <c r="AD69" s="27" t="str">
        <f>_xlfn.XLOOKUP(AG69,'Banco de Dados'!$B$3:$B$274,'Banco de Dados'!$C$3:$C$274,"")</f>
        <v/>
      </c>
      <c r="AE69" s="27" t="str">
        <f>IFERROR(VLOOKUP(AG69,'Banco de Dados'!$B$3:$H$274,5,FALSE)," ")</f>
        <v xml:space="preserve"> </v>
      </c>
      <c r="AK69" s="27" t="str">
        <f>_xlfn.XLOOKUP(AN69,'Banco de Dados'!$B$3:$B$274,'Banco de Dados'!$C$3:$C$274,"")</f>
        <v/>
      </c>
      <c r="AL69" s="27" t="str">
        <f>IFERROR(VLOOKUP(AN69,'Banco de Dados'!$B$3:$H$274,5,FALSE)," ")</f>
        <v xml:space="preserve"> </v>
      </c>
      <c r="AR69" s="27" t="str">
        <f>_xlfn.XLOOKUP(AU69,'Banco de Dados'!$B$3:$B$274,'Banco de Dados'!$C$3:$C$274,"")</f>
        <v/>
      </c>
      <c r="AS69" s="27" t="str">
        <f>IFERROR(VLOOKUP(AU69,'Banco de Dados'!$B$3:$H$274,5,FALSE)," ")</f>
        <v xml:space="preserve"> </v>
      </c>
      <c r="AY69" s="27" t="str">
        <f>_xlfn.XLOOKUP(BB69,'Banco de Dados'!$B$3:$B$274,'Banco de Dados'!$C$3:$C$274,"")</f>
        <v/>
      </c>
      <c r="AZ69" s="27" t="str">
        <f>IFERROR(VLOOKUP(BB69,'Banco de Dados'!$B$3:$H$274,5,FALSE)," ")</f>
        <v xml:space="preserve"> </v>
      </c>
      <c r="BF69" s="27" t="str">
        <f>_xlfn.XLOOKUP(BI69,'Banco de Dados'!$B$3:$B$274,'Banco de Dados'!$C$3:$C$274,"")</f>
        <v/>
      </c>
      <c r="BG69" s="27" t="str">
        <f>IFERROR(VLOOKUP(BI69,'Banco de Dados'!$B$3:$H$274,5,FALSE)," ")</f>
        <v xml:space="preserve"> </v>
      </c>
      <c r="BM69" s="27" t="str">
        <f>_xlfn.XLOOKUP(BP69,'Banco de Dados'!$B$3:$B$274,'Banco de Dados'!$C$3:$C$274,"")</f>
        <v/>
      </c>
      <c r="BN69" s="27" t="str">
        <f>IFERROR(VLOOKUP(BP69,'Banco de Dados'!$B$3:$H$274,5,FALSE)," ")</f>
        <v xml:space="preserve"> </v>
      </c>
      <c r="BT69" s="27" t="str">
        <f>_xlfn.XLOOKUP(BW69,'Banco de Dados'!$B$3:$B$274,'Banco de Dados'!$C$3:$C$274,"")</f>
        <v/>
      </c>
      <c r="BU69" s="27" t="str">
        <f>IFERROR(VLOOKUP(BW69,'Banco de Dados'!$B$3:$H$274,5,FALSE)," ")</f>
        <v xml:space="preserve"> </v>
      </c>
      <c r="CA69" s="27" t="str">
        <f>_xlfn.XLOOKUP(CD69,'Banco de Dados'!$B$3:$B$274,'Banco de Dados'!$C$3:$C$274,"")</f>
        <v/>
      </c>
      <c r="CB69" s="27" t="str">
        <f>IFERROR(VLOOKUP(CD69,'Banco de Dados'!$B$3:$H$274,5,FALSE)," ")</f>
        <v xml:space="preserve"> </v>
      </c>
      <c r="CH69" s="27" t="str">
        <f>_xlfn.XLOOKUP(CK69,'Banco de Dados'!$B$3:$B$274,'Banco de Dados'!$C$3:$C$274,"")</f>
        <v/>
      </c>
      <c r="CI69" s="27" t="str">
        <f>IFERROR(VLOOKUP(CK69,'Banco de Dados'!$B$3:$H$274,5,FALSE)," ")</f>
        <v xml:space="preserve"> </v>
      </c>
      <c r="CO69" s="27" t="str">
        <f>_xlfn.XLOOKUP(CR69,'Banco de Dados'!$B$3:$B$274,'Banco de Dados'!$C$3:$C$274,"")</f>
        <v/>
      </c>
      <c r="CP69" s="27" t="str">
        <f>IFERROR(VLOOKUP(CR69,'Banco de Dados'!$B$3:$H$274,5,FALSE)," ")</f>
        <v xml:space="preserve"> </v>
      </c>
      <c r="CV69" s="27" t="str">
        <f>_xlfn.XLOOKUP(CY69,'Banco de Dados'!$B$3:$B$274,'Banco de Dados'!$C$3:$C$274,"")</f>
        <v/>
      </c>
      <c r="CW69" s="27" t="str">
        <f>IFERROR(VLOOKUP(CY69,'Banco de Dados'!$B$3:$H$274,5,FALSE)," ")</f>
        <v xml:space="preserve"> </v>
      </c>
      <c r="DC69" s="27" t="str">
        <f>_xlfn.XLOOKUP(DF69,'Banco de Dados'!$B$3:$B$274,'Banco de Dados'!$C$3:$C$274,"")</f>
        <v/>
      </c>
      <c r="DD69" s="27" t="str">
        <f>IFERROR(VLOOKUP(DF69,'Banco de Dados'!$B$3:$H$274,5,FALSE)," ")</f>
        <v xml:space="preserve"> </v>
      </c>
      <c r="DJ69" s="27" t="str">
        <f>_xlfn.XLOOKUP(DM69,'Banco de Dados'!$B$3:$B$274,'Banco de Dados'!$C$3:$C$274,"")</f>
        <v/>
      </c>
      <c r="DK69" s="27" t="str">
        <f>IFERROR(VLOOKUP(DM69,'Banco de Dados'!$B$3:$H$274,5,FALSE)," ")</f>
        <v xml:space="preserve"> </v>
      </c>
      <c r="DQ69" s="27" t="str">
        <f>_xlfn.XLOOKUP(DT69,'Banco de Dados'!$B$3:$B$274,'Banco de Dados'!$C$3:$C$274,"")</f>
        <v/>
      </c>
      <c r="DR69" s="27" t="str">
        <f>IFERROR(VLOOKUP(DT69,'Banco de Dados'!$B$3:$H$274,5,FALSE)," ")</f>
        <v xml:space="preserve"> </v>
      </c>
      <c r="DX69" s="27" t="str">
        <f>_xlfn.XLOOKUP(EA69,'Banco de Dados'!$B$3:$B$274,'Banco de Dados'!$C$3:$C$274,"")</f>
        <v/>
      </c>
      <c r="DY69" s="27" t="str">
        <f>IFERROR(VLOOKUP(EA69,'Banco de Dados'!$B$3:$H$274,5,FALSE)," ")</f>
        <v xml:space="preserve"> </v>
      </c>
      <c r="EE69" s="27" t="str">
        <f>_xlfn.XLOOKUP(EH69,'Banco de Dados'!$B$3:$B$274,'Banco de Dados'!$C$3:$C$274,"")</f>
        <v/>
      </c>
      <c r="EF69" s="27" t="str">
        <f>IFERROR(VLOOKUP(EH69,'Banco de Dados'!$B$3:$H$274,5,FALSE)," ")</f>
        <v xml:space="preserve"> </v>
      </c>
      <c r="EL69" s="27" t="str">
        <f>_xlfn.XLOOKUP(EO69,'Banco de Dados'!$B$3:$B$274,'Banco de Dados'!$C$3:$C$274,"")</f>
        <v/>
      </c>
      <c r="EM69" s="27" t="str">
        <f>IFERROR(VLOOKUP(EO69,'Banco de Dados'!$B$3:$H$274,5,FALSE)," ")</f>
        <v xml:space="preserve"> </v>
      </c>
      <c r="ES69" s="27" t="str">
        <f>_xlfn.XLOOKUP(EV69,'Banco de Dados'!$B$3:$B$274,'Banco de Dados'!$C$3:$C$274,"")</f>
        <v/>
      </c>
      <c r="ET69" s="27" t="str">
        <f>IFERROR(VLOOKUP(EV69,'Banco de Dados'!$B$3:$H$274,5,FALSE)," ")</f>
        <v xml:space="preserve"> </v>
      </c>
      <c r="EZ69" s="27" t="str">
        <f>_xlfn.XLOOKUP(FC69,'Banco de Dados'!$B$3:$B$274,'Banco de Dados'!$C$3:$C$274,"")</f>
        <v/>
      </c>
      <c r="FA69" s="27" t="str">
        <f>IFERROR(VLOOKUP(FC69,'Banco de Dados'!$B$3:$H$274,5,FALSE)," ")</f>
        <v xml:space="preserve"> </v>
      </c>
      <c r="FC69" s="7"/>
      <c r="FD69" s="7"/>
      <c r="FE69" s="7"/>
      <c r="FG69" s="27" t="str">
        <f>_xlfn.XLOOKUP(FJ69,'Banco de Dados'!$B$3:$B$274,'Banco de Dados'!$C$3:$C$274,"")</f>
        <v/>
      </c>
      <c r="FH69" s="27" t="str">
        <f>IFERROR(VLOOKUP(FJ69,'Banco de Dados'!$B$3:$H$274,5,FALSE)," ")</f>
        <v xml:space="preserve"> </v>
      </c>
      <c r="FI69" s="7"/>
      <c r="FJ69" s="7"/>
      <c r="FK69" s="7"/>
      <c r="FL69" s="7"/>
      <c r="FN69" s="27" t="str">
        <f>_xlfn.XLOOKUP(FQ69,'Banco de Dados'!$B$3:$B$274,'Banco de Dados'!$C$3:$C$274,"")</f>
        <v/>
      </c>
      <c r="FO69" s="27" t="str">
        <f>IFERROR(VLOOKUP(FQ69,'Banco de Dados'!$B$3:$H$274,5,FALSE)," ")</f>
        <v xml:space="preserve"> </v>
      </c>
      <c r="FP69" s="7"/>
      <c r="FQ69" s="7"/>
      <c r="FR69" s="7"/>
      <c r="FS69" s="7"/>
      <c r="FU69" s="27" t="str">
        <f>_xlfn.XLOOKUP(FX69,'Banco de Dados'!$B$3:$B$274,'Banco de Dados'!$C$3:$C$274,"")</f>
        <v/>
      </c>
      <c r="FV69" s="27" t="str">
        <f>IFERROR(VLOOKUP(FX69,'Banco de Dados'!$B$3:$H$274,5,FALSE)," ")</f>
        <v xml:space="preserve"> </v>
      </c>
      <c r="FW69" s="7"/>
      <c r="FX69" s="7"/>
      <c r="FY69" s="7"/>
      <c r="FZ69" s="7"/>
    </row>
    <row r="70" spans="2:182" x14ac:dyDescent="0.25">
      <c r="B70" s="27" t="str">
        <f>_xlfn.XLOOKUP(E70,'Banco de Dados'!$B$3:$B$274,'Banco de Dados'!$C$3:$C$274,"")</f>
        <v/>
      </c>
      <c r="C70" s="27" t="str">
        <f>IFERROR(VLOOKUP(E70,'Banco de Dados'!$B$3:$H$274,5,FALSE)," ")</f>
        <v xml:space="preserve"> </v>
      </c>
      <c r="I70" s="27" t="str">
        <f>_xlfn.XLOOKUP(L70,'Banco de Dados'!$B$3:$B$274,'Banco de Dados'!$C$3:$C$274,"")</f>
        <v/>
      </c>
      <c r="J70" s="27" t="str">
        <f>IFERROR(VLOOKUP(L70,'Banco de Dados'!$B$3:$H$274,5,FALSE)," ")</f>
        <v xml:space="preserve"> </v>
      </c>
      <c r="P70" s="27" t="str">
        <f>_xlfn.XLOOKUP(S70,'Banco de Dados'!$B$3:$B$274,'Banco de Dados'!$C$3:$C$274,"")</f>
        <v/>
      </c>
      <c r="Q70" s="27" t="str">
        <f>IFERROR(VLOOKUP(S70,'Banco de Dados'!$B$3:$H$274,5,FALSE)," ")</f>
        <v xml:space="preserve"> </v>
      </c>
      <c r="W70" s="27" t="str">
        <f>_xlfn.XLOOKUP(Z70,'Banco de Dados'!$B$3:$B$274,'Banco de Dados'!$C$3:$C$274,"")</f>
        <v/>
      </c>
      <c r="X70" s="27" t="str">
        <f>IFERROR(VLOOKUP(Z70,'Banco de Dados'!$B$3:$H$274,5,FALSE)," ")</f>
        <v xml:space="preserve"> </v>
      </c>
      <c r="AD70" s="27" t="str">
        <f>_xlfn.XLOOKUP(AG70,'Banco de Dados'!$B$3:$B$274,'Banco de Dados'!$C$3:$C$274,"")</f>
        <v/>
      </c>
      <c r="AE70" s="27" t="str">
        <f>IFERROR(VLOOKUP(AG70,'Banco de Dados'!$B$3:$H$274,5,FALSE)," ")</f>
        <v xml:space="preserve"> </v>
      </c>
      <c r="AK70" s="27" t="str">
        <f>_xlfn.XLOOKUP(AN70,'Banco de Dados'!$B$3:$B$274,'Banco de Dados'!$C$3:$C$274,"")</f>
        <v/>
      </c>
      <c r="AL70" s="27" t="str">
        <f>IFERROR(VLOOKUP(AN70,'Banco de Dados'!$B$3:$H$274,5,FALSE)," ")</f>
        <v xml:space="preserve"> </v>
      </c>
      <c r="AR70" s="27" t="str">
        <f>_xlfn.XLOOKUP(AU70,'Banco de Dados'!$B$3:$B$274,'Banco de Dados'!$C$3:$C$274,"")</f>
        <v/>
      </c>
      <c r="AS70" s="27" t="str">
        <f>IFERROR(VLOOKUP(AU70,'Banco de Dados'!$B$3:$H$274,5,FALSE)," ")</f>
        <v xml:space="preserve"> </v>
      </c>
      <c r="AY70" s="27" t="str">
        <f>_xlfn.XLOOKUP(BB70,'Banco de Dados'!$B$3:$B$274,'Banco de Dados'!$C$3:$C$274,"")</f>
        <v/>
      </c>
      <c r="AZ70" s="27" t="str">
        <f>IFERROR(VLOOKUP(BB70,'Banco de Dados'!$B$3:$H$274,5,FALSE)," ")</f>
        <v xml:space="preserve"> </v>
      </c>
      <c r="BF70" s="27" t="str">
        <f>_xlfn.XLOOKUP(BI70,'Banco de Dados'!$B$3:$B$274,'Banco de Dados'!$C$3:$C$274,"")</f>
        <v/>
      </c>
      <c r="BG70" s="27" t="str">
        <f>IFERROR(VLOOKUP(BI70,'Banco de Dados'!$B$3:$H$274,5,FALSE)," ")</f>
        <v xml:space="preserve"> </v>
      </c>
      <c r="BM70" s="27" t="str">
        <f>_xlfn.XLOOKUP(BP70,'Banco de Dados'!$B$3:$B$274,'Banco de Dados'!$C$3:$C$274,"")</f>
        <v/>
      </c>
      <c r="BN70" s="27" t="str">
        <f>IFERROR(VLOOKUP(BP70,'Banco de Dados'!$B$3:$H$274,5,FALSE)," ")</f>
        <v xml:space="preserve"> </v>
      </c>
      <c r="BT70" s="27" t="str">
        <f>_xlfn.XLOOKUP(BW70,'Banco de Dados'!$B$3:$B$274,'Banco de Dados'!$C$3:$C$274,"")</f>
        <v/>
      </c>
      <c r="BU70" s="27" t="str">
        <f>IFERROR(VLOOKUP(BW70,'Banco de Dados'!$B$3:$H$274,5,FALSE)," ")</f>
        <v xml:space="preserve"> </v>
      </c>
      <c r="CA70" s="27" t="str">
        <f>_xlfn.XLOOKUP(CD70,'Banco de Dados'!$B$3:$B$274,'Banco de Dados'!$C$3:$C$274,"")</f>
        <v/>
      </c>
      <c r="CB70" s="27" t="str">
        <f>IFERROR(VLOOKUP(CD70,'Banco de Dados'!$B$3:$H$274,5,FALSE)," ")</f>
        <v xml:space="preserve"> </v>
      </c>
      <c r="CH70" s="27" t="str">
        <f>_xlfn.XLOOKUP(CK70,'Banco de Dados'!$B$3:$B$274,'Banco de Dados'!$C$3:$C$274,"")</f>
        <v/>
      </c>
      <c r="CI70" s="27" t="str">
        <f>IFERROR(VLOOKUP(CK70,'Banco de Dados'!$B$3:$H$274,5,FALSE)," ")</f>
        <v xml:space="preserve"> </v>
      </c>
      <c r="CO70" s="27" t="str">
        <f>_xlfn.XLOOKUP(CR70,'Banco de Dados'!$B$3:$B$274,'Banco de Dados'!$C$3:$C$274,"")</f>
        <v/>
      </c>
      <c r="CP70" s="27" t="str">
        <f>IFERROR(VLOOKUP(CR70,'Banco de Dados'!$B$3:$H$274,5,FALSE)," ")</f>
        <v xml:space="preserve"> </v>
      </c>
      <c r="CV70" s="27" t="str">
        <f>_xlfn.XLOOKUP(CY70,'Banco de Dados'!$B$3:$B$274,'Banco de Dados'!$C$3:$C$274,"")</f>
        <v/>
      </c>
      <c r="CW70" s="27" t="str">
        <f>IFERROR(VLOOKUP(CY70,'Banco de Dados'!$B$3:$H$274,5,FALSE)," ")</f>
        <v xml:space="preserve"> </v>
      </c>
      <c r="DC70" s="27" t="str">
        <f>_xlfn.XLOOKUP(DF70,'Banco de Dados'!$B$3:$B$274,'Banco de Dados'!$C$3:$C$274,"")</f>
        <v/>
      </c>
      <c r="DD70" s="27" t="str">
        <f>IFERROR(VLOOKUP(DF70,'Banco de Dados'!$B$3:$H$274,5,FALSE)," ")</f>
        <v xml:space="preserve"> </v>
      </c>
      <c r="DJ70" s="27" t="str">
        <f>_xlfn.XLOOKUP(DM70,'Banco de Dados'!$B$3:$B$274,'Banco de Dados'!$C$3:$C$274,"")</f>
        <v/>
      </c>
      <c r="DK70" s="27" t="str">
        <f>IFERROR(VLOOKUP(DM70,'Banco de Dados'!$B$3:$H$274,5,FALSE)," ")</f>
        <v xml:space="preserve"> </v>
      </c>
      <c r="DQ70" s="27" t="str">
        <f>_xlfn.XLOOKUP(DT70,'Banco de Dados'!$B$3:$B$274,'Banco de Dados'!$C$3:$C$274,"")</f>
        <v/>
      </c>
      <c r="DR70" s="27" t="str">
        <f>IFERROR(VLOOKUP(DT70,'Banco de Dados'!$B$3:$H$274,5,FALSE)," ")</f>
        <v xml:space="preserve"> </v>
      </c>
      <c r="DX70" s="27" t="str">
        <f>_xlfn.XLOOKUP(EA70,'Banco de Dados'!$B$3:$B$274,'Banco de Dados'!$C$3:$C$274,"")</f>
        <v/>
      </c>
      <c r="DY70" s="27" t="str">
        <f>IFERROR(VLOOKUP(EA70,'Banco de Dados'!$B$3:$H$274,5,FALSE)," ")</f>
        <v xml:space="preserve"> </v>
      </c>
      <c r="EE70" s="27" t="str">
        <f>_xlfn.XLOOKUP(EH70,'Banco de Dados'!$B$3:$B$274,'Banco de Dados'!$C$3:$C$274,"")</f>
        <v/>
      </c>
      <c r="EF70" s="27" t="str">
        <f>IFERROR(VLOOKUP(EH70,'Banco de Dados'!$B$3:$H$274,5,FALSE)," ")</f>
        <v xml:space="preserve"> </v>
      </c>
      <c r="EL70" s="27" t="str">
        <f>_xlfn.XLOOKUP(EO70,'Banco de Dados'!$B$3:$B$274,'Banco de Dados'!$C$3:$C$274,"")</f>
        <v/>
      </c>
      <c r="EM70" s="27" t="str">
        <f>IFERROR(VLOOKUP(EO70,'Banco de Dados'!$B$3:$H$274,5,FALSE)," ")</f>
        <v xml:space="preserve"> </v>
      </c>
      <c r="ES70" s="27" t="str">
        <f>_xlfn.XLOOKUP(EV70,'Banco de Dados'!$B$3:$B$274,'Banco de Dados'!$C$3:$C$274,"")</f>
        <v/>
      </c>
      <c r="ET70" s="27" t="str">
        <f>IFERROR(VLOOKUP(EV70,'Banco de Dados'!$B$3:$H$274,5,FALSE)," ")</f>
        <v xml:space="preserve"> </v>
      </c>
      <c r="EZ70" s="27" t="str">
        <f>_xlfn.XLOOKUP(FC70,'Banco de Dados'!$B$3:$B$274,'Banco de Dados'!$C$3:$C$274,"")</f>
        <v/>
      </c>
      <c r="FA70" s="27" t="str">
        <f>IFERROR(VLOOKUP(FC70,'Banco de Dados'!$B$3:$H$274,5,FALSE)," ")</f>
        <v xml:space="preserve"> </v>
      </c>
      <c r="FC70" s="7"/>
      <c r="FD70" s="7"/>
      <c r="FE70" s="7"/>
      <c r="FG70" s="27" t="str">
        <f>_xlfn.XLOOKUP(FJ70,'Banco de Dados'!$B$3:$B$274,'Banco de Dados'!$C$3:$C$274,"")</f>
        <v/>
      </c>
      <c r="FH70" s="27" t="str">
        <f>IFERROR(VLOOKUP(FJ70,'Banco de Dados'!$B$3:$H$274,5,FALSE)," ")</f>
        <v xml:space="preserve"> </v>
      </c>
      <c r="FI70" s="7"/>
      <c r="FJ70" s="7"/>
      <c r="FK70" s="7"/>
      <c r="FL70" s="7"/>
      <c r="FN70" s="27" t="str">
        <f>_xlfn.XLOOKUP(FQ70,'Banco de Dados'!$B$3:$B$274,'Banco de Dados'!$C$3:$C$274,"")</f>
        <v/>
      </c>
      <c r="FO70" s="27" t="str">
        <f>IFERROR(VLOOKUP(FQ70,'Banco de Dados'!$B$3:$H$274,5,FALSE)," ")</f>
        <v xml:space="preserve"> </v>
      </c>
      <c r="FP70" s="7"/>
      <c r="FQ70" s="7"/>
      <c r="FR70" s="7"/>
      <c r="FS70" s="7"/>
      <c r="FU70" s="27" t="str">
        <f>_xlfn.XLOOKUP(FX70,'Banco de Dados'!$B$3:$B$274,'Banco de Dados'!$C$3:$C$274,"")</f>
        <v/>
      </c>
      <c r="FV70" s="27" t="str">
        <f>IFERROR(VLOOKUP(FX70,'Banco de Dados'!$B$3:$H$274,5,FALSE)," ")</f>
        <v xml:space="preserve"> </v>
      </c>
      <c r="FW70" s="7"/>
      <c r="FX70" s="7"/>
      <c r="FY70" s="7"/>
      <c r="FZ70" s="7"/>
    </row>
    <row r="71" spans="2:182" x14ac:dyDescent="0.25">
      <c r="B71" s="27" t="str">
        <f>_xlfn.XLOOKUP(E71,'Banco de Dados'!$B$3:$B$274,'Banco de Dados'!$C$3:$C$274,"")</f>
        <v/>
      </c>
      <c r="C71" s="27" t="str">
        <f>IFERROR(VLOOKUP(E71,'Banco de Dados'!$B$3:$H$274,5,FALSE)," ")</f>
        <v xml:space="preserve"> </v>
      </c>
      <c r="I71" s="27" t="str">
        <f>_xlfn.XLOOKUP(L71,'Banco de Dados'!$B$3:$B$274,'Banco de Dados'!$C$3:$C$274,"")</f>
        <v/>
      </c>
      <c r="J71" s="27" t="str">
        <f>IFERROR(VLOOKUP(L71,'Banco de Dados'!$B$3:$H$274,5,FALSE)," ")</f>
        <v xml:space="preserve"> </v>
      </c>
      <c r="P71" s="27" t="str">
        <f>_xlfn.XLOOKUP(S71,'Banco de Dados'!$B$3:$B$274,'Banco de Dados'!$C$3:$C$274,"")</f>
        <v/>
      </c>
      <c r="Q71" s="27" t="str">
        <f>IFERROR(VLOOKUP(S71,'Banco de Dados'!$B$3:$H$274,5,FALSE)," ")</f>
        <v xml:space="preserve"> </v>
      </c>
      <c r="W71" s="27" t="str">
        <f>_xlfn.XLOOKUP(Z71,'Banco de Dados'!$B$3:$B$274,'Banco de Dados'!$C$3:$C$274,"")</f>
        <v/>
      </c>
      <c r="X71" s="27" t="str">
        <f>IFERROR(VLOOKUP(Z71,'Banco de Dados'!$B$3:$H$274,5,FALSE)," ")</f>
        <v xml:space="preserve"> </v>
      </c>
      <c r="AD71" s="27" t="str">
        <f>_xlfn.XLOOKUP(AG71,'Banco de Dados'!$B$3:$B$274,'Banco de Dados'!$C$3:$C$274,"")</f>
        <v/>
      </c>
      <c r="AE71" s="27" t="str">
        <f>IFERROR(VLOOKUP(AG71,'Banco de Dados'!$B$3:$H$274,5,FALSE)," ")</f>
        <v xml:space="preserve"> </v>
      </c>
      <c r="AK71" s="27" t="str">
        <f>_xlfn.XLOOKUP(AN71,'Banco de Dados'!$B$3:$B$274,'Banco de Dados'!$C$3:$C$274,"")</f>
        <v/>
      </c>
      <c r="AL71" s="27" t="str">
        <f>IFERROR(VLOOKUP(AN71,'Banco de Dados'!$B$3:$H$274,5,FALSE)," ")</f>
        <v xml:space="preserve"> </v>
      </c>
      <c r="AR71" s="27" t="str">
        <f>_xlfn.XLOOKUP(AU71,'Banco de Dados'!$B$3:$B$274,'Banco de Dados'!$C$3:$C$274,"")</f>
        <v/>
      </c>
      <c r="AS71" s="27" t="str">
        <f>IFERROR(VLOOKUP(AU71,'Banco de Dados'!$B$3:$H$274,5,FALSE)," ")</f>
        <v xml:space="preserve"> </v>
      </c>
      <c r="AY71" s="27" t="str">
        <f>_xlfn.XLOOKUP(BB71,'Banco de Dados'!$B$3:$B$274,'Banco de Dados'!$C$3:$C$274,"")</f>
        <v/>
      </c>
      <c r="AZ71" s="27" t="str">
        <f>IFERROR(VLOOKUP(BB71,'Banco de Dados'!$B$3:$H$274,5,FALSE)," ")</f>
        <v xml:space="preserve"> </v>
      </c>
      <c r="BF71" s="27" t="str">
        <f>_xlfn.XLOOKUP(BI71,'Banco de Dados'!$B$3:$B$274,'Banco de Dados'!$C$3:$C$274,"")</f>
        <v/>
      </c>
      <c r="BG71" s="27" t="str">
        <f>IFERROR(VLOOKUP(BI71,'Banco de Dados'!$B$3:$H$274,5,FALSE)," ")</f>
        <v xml:space="preserve"> </v>
      </c>
      <c r="BM71" s="27" t="str">
        <f>_xlfn.XLOOKUP(BP71,'Banco de Dados'!$B$3:$B$274,'Banco de Dados'!$C$3:$C$274,"")</f>
        <v/>
      </c>
      <c r="BN71" s="27" t="str">
        <f>IFERROR(VLOOKUP(BP71,'Banco de Dados'!$B$3:$H$274,5,FALSE)," ")</f>
        <v xml:space="preserve"> </v>
      </c>
      <c r="BT71" s="27" t="str">
        <f>_xlfn.XLOOKUP(BW71,'Banco de Dados'!$B$3:$B$274,'Banco de Dados'!$C$3:$C$274,"")</f>
        <v/>
      </c>
      <c r="BU71" s="27" t="str">
        <f>IFERROR(VLOOKUP(BW71,'Banco de Dados'!$B$3:$H$274,5,FALSE)," ")</f>
        <v xml:space="preserve"> </v>
      </c>
      <c r="CA71" s="27" t="str">
        <f>_xlfn.XLOOKUP(CD71,'Banco de Dados'!$B$3:$B$274,'Banco de Dados'!$C$3:$C$274,"")</f>
        <v/>
      </c>
      <c r="CB71" s="27" t="str">
        <f>IFERROR(VLOOKUP(CD71,'Banco de Dados'!$B$3:$H$274,5,FALSE)," ")</f>
        <v xml:space="preserve"> </v>
      </c>
      <c r="CH71" s="27" t="str">
        <f>_xlfn.XLOOKUP(CK71,'Banco de Dados'!$B$3:$B$274,'Banco de Dados'!$C$3:$C$274,"")</f>
        <v/>
      </c>
      <c r="CI71" s="27" t="str">
        <f>IFERROR(VLOOKUP(CK71,'Banco de Dados'!$B$3:$H$274,5,FALSE)," ")</f>
        <v xml:space="preserve"> </v>
      </c>
      <c r="CO71" s="27" t="str">
        <f>_xlfn.XLOOKUP(CR71,'Banco de Dados'!$B$3:$B$274,'Banco de Dados'!$C$3:$C$274,"")</f>
        <v/>
      </c>
      <c r="CP71" s="27" t="str">
        <f>IFERROR(VLOOKUP(CR71,'Banco de Dados'!$B$3:$H$274,5,FALSE)," ")</f>
        <v xml:space="preserve"> </v>
      </c>
      <c r="CV71" s="27" t="str">
        <f>_xlfn.XLOOKUP(CY71,'Banco de Dados'!$B$3:$B$274,'Banco de Dados'!$C$3:$C$274,"")</f>
        <v/>
      </c>
      <c r="CW71" s="27" t="str">
        <f>IFERROR(VLOOKUP(CY71,'Banco de Dados'!$B$3:$H$274,5,FALSE)," ")</f>
        <v xml:space="preserve"> </v>
      </c>
      <c r="DC71" s="27" t="str">
        <f>_xlfn.XLOOKUP(DF71,'Banco de Dados'!$B$3:$B$274,'Banco de Dados'!$C$3:$C$274,"")</f>
        <v/>
      </c>
      <c r="DD71" s="27" t="str">
        <f>IFERROR(VLOOKUP(DF71,'Banco de Dados'!$B$3:$H$274,5,FALSE)," ")</f>
        <v xml:space="preserve"> </v>
      </c>
      <c r="DJ71" s="27" t="str">
        <f>_xlfn.XLOOKUP(DM71,'Banco de Dados'!$B$3:$B$274,'Banco de Dados'!$C$3:$C$274,"")</f>
        <v/>
      </c>
      <c r="DK71" s="27" t="str">
        <f>IFERROR(VLOOKUP(DM71,'Banco de Dados'!$B$3:$H$274,5,FALSE)," ")</f>
        <v xml:space="preserve"> </v>
      </c>
      <c r="DQ71" s="27" t="str">
        <f>_xlfn.XLOOKUP(DT71,'Banco de Dados'!$B$3:$B$274,'Banco de Dados'!$C$3:$C$274,"")</f>
        <v/>
      </c>
      <c r="DR71" s="27" t="str">
        <f>IFERROR(VLOOKUP(DT71,'Banco de Dados'!$B$3:$H$274,5,FALSE)," ")</f>
        <v xml:space="preserve"> </v>
      </c>
      <c r="DX71" s="27" t="str">
        <f>_xlfn.XLOOKUP(EA71,'Banco de Dados'!$B$3:$B$274,'Banco de Dados'!$C$3:$C$274,"")</f>
        <v/>
      </c>
      <c r="DY71" s="27" t="str">
        <f>IFERROR(VLOOKUP(EA71,'Banco de Dados'!$B$3:$H$274,5,FALSE)," ")</f>
        <v xml:space="preserve"> </v>
      </c>
      <c r="EE71" s="27" t="str">
        <f>_xlfn.XLOOKUP(EH71,'Banco de Dados'!$B$3:$B$274,'Banco de Dados'!$C$3:$C$274,"")</f>
        <v/>
      </c>
      <c r="EF71" s="27" t="str">
        <f>IFERROR(VLOOKUP(EH71,'Banco de Dados'!$B$3:$H$274,5,FALSE)," ")</f>
        <v xml:space="preserve"> </v>
      </c>
      <c r="EL71" s="27" t="str">
        <f>_xlfn.XLOOKUP(EO71,'Banco de Dados'!$B$3:$B$274,'Banco de Dados'!$C$3:$C$274,"")</f>
        <v/>
      </c>
      <c r="EM71" s="27" t="str">
        <f>IFERROR(VLOOKUP(EO71,'Banco de Dados'!$B$3:$H$274,5,FALSE)," ")</f>
        <v xml:space="preserve"> </v>
      </c>
      <c r="ES71" s="27" t="str">
        <f>_xlfn.XLOOKUP(EV71,'Banco de Dados'!$B$3:$B$274,'Banco de Dados'!$C$3:$C$274,"")</f>
        <v/>
      </c>
      <c r="ET71" s="27" t="str">
        <f>IFERROR(VLOOKUP(EV71,'Banco de Dados'!$B$3:$H$274,5,FALSE)," ")</f>
        <v xml:space="preserve"> </v>
      </c>
      <c r="EZ71" s="27" t="str">
        <f>_xlfn.XLOOKUP(FC71,'Banco de Dados'!$B$3:$B$274,'Banco de Dados'!$C$3:$C$274,"")</f>
        <v/>
      </c>
      <c r="FA71" s="27" t="str">
        <f>IFERROR(VLOOKUP(FC71,'Banco de Dados'!$B$3:$H$274,5,FALSE)," ")</f>
        <v xml:space="preserve"> </v>
      </c>
      <c r="FC71" s="7"/>
      <c r="FD71" s="7"/>
      <c r="FE71" s="7"/>
      <c r="FG71" s="27" t="str">
        <f>_xlfn.XLOOKUP(FJ71,'Banco de Dados'!$B$3:$B$274,'Banco de Dados'!$C$3:$C$274,"")</f>
        <v/>
      </c>
      <c r="FH71" s="27" t="str">
        <f>IFERROR(VLOOKUP(FJ71,'Banco de Dados'!$B$3:$H$274,5,FALSE)," ")</f>
        <v xml:space="preserve"> </v>
      </c>
      <c r="FI71" s="7"/>
      <c r="FJ71" s="7"/>
      <c r="FK71" s="7"/>
      <c r="FL71" s="7"/>
      <c r="FN71" s="27" t="str">
        <f>_xlfn.XLOOKUP(FQ71,'Banco de Dados'!$B$3:$B$274,'Banco de Dados'!$C$3:$C$274,"")</f>
        <v/>
      </c>
      <c r="FO71" s="27" t="str">
        <f>IFERROR(VLOOKUP(FQ71,'Banco de Dados'!$B$3:$H$274,5,FALSE)," ")</f>
        <v xml:space="preserve"> </v>
      </c>
      <c r="FP71" s="7"/>
      <c r="FQ71" s="7"/>
      <c r="FR71" s="7"/>
      <c r="FS71" s="7"/>
      <c r="FU71" s="27" t="str">
        <f>_xlfn.XLOOKUP(FX71,'Banco de Dados'!$B$3:$B$274,'Banco de Dados'!$C$3:$C$274,"")</f>
        <v/>
      </c>
      <c r="FV71" s="27" t="str">
        <f>IFERROR(VLOOKUP(FX71,'Banco de Dados'!$B$3:$H$274,5,FALSE)," ")</f>
        <v xml:space="preserve"> </v>
      </c>
      <c r="FW71" s="7"/>
      <c r="FX71" s="7"/>
      <c r="FY71" s="7"/>
      <c r="FZ71" s="7"/>
    </row>
    <row r="72" spans="2:182" x14ac:dyDescent="0.25">
      <c r="B72" s="27" t="str">
        <f>_xlfn.XLOOKUP(E72,'Banco de Dados'!$B$3:$B$274,'Banco de Dados'!$C$3:$C$274,"")</f>
        <v/>
      </c>
      <c r="C72" s="27" t="str">
        <f>IFERROR(VLOOKUP(E72,'Banco de Dados'!$B$3:$H$274,5,FALSE)," ")</f>
        <v xml:space="preserve"> </v>
      </c>
      <c r="I72" s="27" t="str">
        <f>_xlfn.XLOOKUP(L72,'Banco de Dados'!$B$3:$B$274,'Banco de Dados'!$C$3:$C$274,"")</f>
        <v/>
      </c>
      <c r="J72" s="27" t="str">
        <f>IFERROR(VLOOKUP(L72,'Banco de Dados'!$B$3:$H$274,5,FALSE)," ")</f>
        <v xml:space="preserve"> </v>
      </c>
      <c r="P72" s="27" t="str">
        <f>_xlfn.XLOOKUP(S72,'Banco de Dados'!$B$3:$B$274,'Banco de Dados'!$C$3:$C$274,"")</f>
        <v/>
      </c>
      <c r="Q72" s="27" t="str">
        <f>IFERROR(VLOOKUP(S72,'Banco de Dados'!$B$3:$H$274,5,FALSE)," ")</f>
        <v xml:space="preserve"> </v>
      </c>
      <c r="W72" s="27" t="str">
        <f>_xlfn.XLOOKUP(Z72,'Banco de Dados'!$B$3:$B$274,'Banco de Dados'!$C$3:$C$274,"")</f>
        <v/>
      </c>
      <c r="X72" s="27" t="str">
        <f>IFERROR(VLOOKUP(Z72,'Banco de Dados'!$B$3:$H$274,5,FALSE)," ")</f>
        <v xml:space="preserve"> </v>
      </c>
      <c r="AD72" s="27" t="str">
        <f>_xlfn.XLOOKUP(AG72,'Banco de Dados'!$B$3:$B$274,'Banco de Dados'!$C$3:$C$274,"")</f>
        <v/>
      </c>
      <c r="AE72" s="27" t="str">
        <f>IFERROR(VLOOKUP(AG72,'Banco de Dados'!$B$3:$H$274,5,FALSE)," ")</f>
        <v xml:space="preserve"> </v>
      </c>
      <c r="AK72" s="27" t="str">
        <f>_xlfn.XLOOKUP(AN72,'Banco de Dados'!$B$3:$B$274,'Banco de Dados'!$C$3:$C$274,"")</f>
        <v/>
      </c>
      <c r="AL72" s="27" t="str">
        <f>IFERROR(VLOOKUP(AN72,'Banco de Dados'!$B$3:$H$274,5,FALSE)," ")</f>
        <v xml:space="preserve"> </v>
      </c>
      <c r="AR72" s="27" t="str">
        <f>_xlfn.XLOOKUP(AU72,'Banco de Dados'!$B$3:$B$274,'Banco de Dados'!$C$3:$C$274,"")</f>
        <v/>
      </c>
      <c r="AS72" s="27" t="str">
        <f>IFERROR(VLOOKUP(AU72,'Banco de Dados'!$B$3:$H$274,5,FALSE)," ")</f>
        <v xml:space="preserve"> </v>
      </c>
      <c r="AY72" s="27" t="str">
        <f>_xlfn.XLOOKUP(BB72,'Banco de Dados'!$B$3:$B$274,'Banco de Dados'!$C$3:$C$274,"")</f>
        <v/>
      </c>
      <c r="AZ72" s="27" t="str">
        <f>IFERROR(VLOOKUP(BB72,'Banco de Dados'!$B$3:$H$274,5,FALSE)," ")</f>
        <v xml:space="preserve"> </v>
      </c>
      <c r="BF72" s="27" t="str">
        <f>_xlfn.XLOOKUP(BI72,'Banco de Dados'!$B$3:$B$274,'Banco de Dados'!$C$3:$C$274,"")</f>
        <v/>
      </c>
      <c r="BG72" s="27" t="str">
        <f>IFERROR(VLOOKUP(BI72,'Banco de Dados'!$B$3:$H$274,5,FALSE)," ")</f>
        <v xml:space="preserve"> </v>
      </c>
      <c r="BM72" s="27" t="str">
        <f>_xlfn.XLOOKUP(BP72,'Banco de Dados'!$B$3:$B$274,'Banco de Dados'!$C$3:$C$274,"")</f>
        <v/>
      </c>
      <c r="BN72" s="27" t="str">
        <f>IFERROR(VLOOKUP(BP72,'Banco de Dados'!$B$3:$H$274,5,FALSE)," ")</f>
        <v xml:space="preserve"> </v>
      </c>
      <c r="BT72" s="27" t="str">
        <f>_xlfn.XLOOKUP(BW72,'Banco de Dados'!$B$3:$B$274,'Banco de Dados'!$C$3:$C$274,"")</f>
        <v/>
      </c>
      <c r="BU72" s="27" t="str">
        <f>IFERROR(VLOOKUP(BW72,'Banco de Dados'!$B$3:$H$274,5,FALSE)," ")</f>
        <v xml:space="preserve"> </v>
      </c>
      <c r="CA72" s="27" t="str">
        <f>_xlfn.XLOOKUP(CD72,'Banco de Dados'!$B$3:$B$274,'Banco de Dados'!$C$3:$C$274,"")</f>
        <v/>
      </c>
      <c r="CB72" s="27" t="str">
        <f>IFERROR(VLOOKUP(CD72,'Banco de Dados'!$B$3:$H$274,5,FALSE)," ")</f>
        <v xml:space="preserve"> </v>
      </c>
      <c r="CH72" s="27" t="str">
        <f>_xlfn.XLOOKUP(CK72,'Banco de Dados'!$B$3:$B$274,'Banco de Dados'!$C$3:$C$274,"")</f>
        <v/>
      </c>
      <c r="CI72" s="27" t="str">
        <f>IFERROR(VLOOKUP(CK72,'Banco de Dados'!$B$3:$H$274,5,FALSE)," ")</f>
        <v xml:space="preserve"> </v>
      </c>
      <c r="CO72" s="27" t="str">
        <f>_xlfn.XLOOKUP(CR72,'Banco de Dados'!$B$3:$B$274,'Banco de Dados'!$C$3:$C$274,"")</f>
        <v/>
      </c>
      <c r="CP72" s="27" t="str">
        <f>IFERROR(VLOOKUP(CR72,'Banco de Dados'!$B$3:$H$274,5,FALSE)," ")</f>
        <v xml:space="preserve"> </v>
      </c>
      <c r="CV72" s="27" t="str">
        <f>_xlfn.XLOOKUP(CY72,'Banco de Dados'!$B$3:$B$274,'Banco de Dados'!$C$3:$C$274,"")</f>
        <v/>
      </c>
      <c r="CW72" s="27" t="str">
        <f>IFERROR(VLOOKUP(CY72,'Banco de Dados'!$B$3:$H$274,5,FALSE)," ")</f>
        <v xml:space="preserve"> </v>
      </c>
      <c r="DC72" s="27" t="str">
        <f>_xlfn.XLOOKUP(DF72,'Banco de Dados'!$B$3:$B$274,'Banco de Dados'!$C$3:$C$274,"")</f>
        <v/>
      </c>
      <c r="DD72" s="27" t="str">
        <f>IFERROR(VLOOKUP(DF72,'Banco de Dados'!$B$3:$H$274,5,FALSE)," ")</f>
        <v xml:space="preserve"> </v>
      </c>
      <c r="DJ72" s="27" t="str">
        <f>_xlfn.XLOOKUP(DM72,'Banco de Dados'!$B$3:$B$274,'Banco de Dados'!$C$3:$C$274,"")</f>
        <v/>
      </c>
      <c r="DK72" s="27" t="str">
        <f>IFERROR(VLOOKUP(DM72,'Banco de Dados'!$B$3:$H$274,5,FALSE)," ")</f>
        <v xml:space="preserve"> </v>
      </c>
      <c r="DQ72" s="27" t="str">
        <f>_xlfn.XLOOKUP(DT72,'Banco de Dados'!$B$3:$B$274,'Banco de Dados'!$C$3:$C$274,"")</f>
        <v/>
      </c>
      <c r="DR72" s="27" t="str">
        <f>IFERROR(VLOOKUP(DT72,'Banco de Dados'!$B$3:$H$274,5,FALSE)," ")</f>
        <v xml:space="preserve"> </v>
      </c>
      <c r="DX72" s="27" t="str">
        <f>_xlfn.XLOOKUP(EA72,'Banco de Dados'!$B$3:$B$274,'Banco de Dados'!$C$3:$C$274,"")</f>
        <v/>
      </c>
      <c r="DY72" s="27" t="str">
        <f>IFERROR(VLOOKUP(EA72,'Banco de Dados'!$B$3:$H$274,5,FALSE)," ")</f>
        <v xml:space="preserve"> </v>
      </c>
      <c r="EE72" s="27" t="str">
        <f>_xlfn.XLOOKUP(EH72,'Banco de Dados'!$B$3:$B$274,'Banco de Dados'!$C$3:$C$274,"")</f>
        <v/>
      </c>
      <c r="EF72" s="27" t="str">
        <f>IFERROR(VLOOKUP(EH72,'Banco de Dados'!$B$3:$H$274,5,FALSE)," ")</f>
        <v xml:space="preserve"> </v>
      </c>
      <c r="EL72" s="27" t="str">
        <f>_xlfn.XLOOKUP(EO72,'Banco de Dados'!$B$3:$B$274,'Banco de Dados'!$C$3:$C$274,"")</f>
        <v/>
      </c>
      <c r="EM72" s="27" t="str">
        <f>IFERROR(VLOOKUP(EO72,'Banco de Dados'!$B$3:$H$274,5,FALSE)," ")</f>
        <v xml:space="preserve"> </v>
      </c>
      <c r="ES72" s="27" t="str">
        <f>_xlfn.XLOOKUP(EV72,'Banco de Dados'!$B$3:$B$274,'Banco de Dados'!$C$3:$C$274,"")</f>
        <v/>
      </c>
      <c r="ET72" s="27" t="str">
        <f>IFERROR(VLOOKUP(EV72,'Banco de Dados'!$B$3:$H$274,5,FALSE)," ")</f>
        <v xml:space="preserve"> </v>
      </c>
      <c r="EZ72" s="27" t="str">
        <f>_xlfn.XLOOKUP(FC72,'Banco de Dados'!$B$3:$B$274,'Banco de Dados'!$C$3:$C$274,"")</f>
        <v/>
      </c>
      <c r="FA72" s="27" t="str">
        <f>IFERROR(VLOOKUP(FC72,'Banco de Dados'!$B$3:$H$274,5,FALSE)," ")</f>
        <v xml:space="preserve"> </v>
      </c>
      <c r="FC72" s="7"/>
      <c r="FD72" s="7"/>
      <c r="FE72" s="7"/>
      <c r="FG72" s="27" t="str">
        <f>_xlfn.XLOOKUP(FJ72,'Banco de Dados'!$B$3:$B$274,'Banco de Dados'!$C$3:$C$274,"")</f>
        <v/>
      </c>
      <c r="FH72" s="27" t="str">
        <f>IFERROR(VLOOKUP(FJ72,'Banco de Dados'!$B$3:$H$274,5,FALSE)," ")</f>
        <v xml:space="preserve"> </v>
      </c>
      <c r="FI72" s="7"/>
      <c r="FJ72" s="7"/>
      <c r="FK72" s="7"/>
      <c r="FL72" s="7"/>
      <c r="FN72" s="27" t="str">
        <f>_xlfn.XLOOKUP(FQ72,'Banco de Dados'!$B$3:$B$274,'Banco de Dados'!$C$3:$C$274,"")</f>
        <v/>
      </c>
      <c r="FO72" s="27" t="str">
        <f>IFERROR(VLOOKUP(FQ72,'Banco de Dados'!$B$3:$H$274,5,FALSE)," ")</f>
        <v xml:space="preserve"> </v>
      </c>
      <c r="FP72" s="7"/>
      <c r="FQ72" s="7"/>
      <c r="FR72" s="7"/>
      <c r="FS72" s="7"/>
      <c r="FU72" s="27" t="str">
        <f>_xlfn.XLOOKUP(FX72,'Banco de Dados'!$B$3:$B$274,'Banco de Dados'!$C$3:$C$274,"")</f>
        <v/>
      </c>
      <c r="FV72" s="27" t="str">
        <f>IFERROR(VLOOKUP(FX72,'Banco de Dados'!$B$3:$H$274,5,FALSE)," ")</f>
        <v xml:space="preserve"> </v>
      </c>
      <c r="FW72" s="7"/>
      <c r="FX72" s="7"/>
      <c r="FY72" s="7"/>
      <c r="FZ72" s="7"/>
    </row>
    <row r="73" spans="2:182" x14ac:dyDescent="0.25">
      <c r="B73" s="27" t="str">
        <f>_xlfn.XLOOKUP(E73,'Banco de Dados'!$B$3:$B$274,'Banco de Dados'!$C$3:$C$274,"")</f>
        <v/>
      </c>
      <c r="C73" s="27" t="str">
        <f>IFERROR(VLOOKUP(E73,'Banco de Dados'!$B$3:$H$274,5,FALSE)," ")</f>
        <v xml:space="preserve"> </v>
      </c>
      <c r="I73" s="27" t="str">
        <f>_xlfn.XLOOKUP(L73,'Banco de Dados'!$B$3:$B$274,'Banco de Dados'!$C$3:$C$274,"")</f>
        <v/>
      </c>
      <c r="J73" s="27" t="str">
        <f>IFERROR(VLOOKUP(L73,'Banco de Dados'!$B$3:$H$274,5,FALSE)," ")</f>
        <v xml:space="preserve"> </v>
      </c>
      <c r="P73" s="27" t="str">
        <f>_xlfn.XLOOKUP(S73,'Banco de Dados'!$B$3:$B$274,'Banco de Dados'!$C$3:$C$274,"")</f>
        <v/>
      </c>
      <c r="Q73" s="27" t="str">
        <f>IFERROR(VLOOKUP(S73,'Banco de Dados'!$B$3:$H$274,5,FALSE)," ")</f>
        <v xml:space="preserve"> </v>
      </c>
      <c r="W73" s="27" t="str">
        <f>_xlfn.XLOOKUP(Z73,'Banco de Dados'!$B$3:$B$274,'Banco de Dados'!$C$3:$C$274,"")</f>
        <v/>
      </c>
      <c r="X73" s="27" t="str">
        <f>IFERROR(VLOOKUP(Z73,'Banco de Dados'!$B$3:$H$274,5,FALSE)," ")</f>
        <v xml:space="preserve"> </v>
      </c>
      <c r="AD73" s="27" t="str">
        <f>_xlfn.XLOOKUP(AG73,'Banco de Dados'!$B$3:$B$274,'Banco de Dados'!$C$3:$C$274,"")</f>
        <v/>
      </c>
      <c r="AE73" s="27" t="str">
        <f>IFERROR(VLOOKUP(AG73,'Banco de Dados'!$B$3:$H$274,5,FALSE)," ")</f>
        <v xml:space="preserve"> </v>
      </c>
      <c r="AK73" s="27" t="str">
        <f>_xlfn.XLOOKUP(AN73,'Banco de Dados'!$B$3:$B$274,'Banco de Dados'!$C$3:$C$274,"")</f>
        <v/>
      </c>
      <c r="AL73" s="27" t="str">
        <f>IFERROR(VLOOKUP(AN73,'Banco de Dados'!$B$3:$H$274,5,FALSE)," ")</f>
        <v xml:space="preserve"> </v>
      </c>
      <c r="AR73" s="27" t="str">
        <f>_xlfn.XLOOKUP(AU73,'Banco de Dados'!$B$3:$B$274,'Banco de Dados'!$C$3:$C$274,"")</f>
        <v/>
      </c>
      <c r="AS73" s="27" t="str">
        <f>IFERROR(VLOOKUP(AU73,'Banco de Dados'!$B$3:$H$274,5,FALSE)," ")</f>
        <v xml:space="preserve"> </v>
      </c>
      <c r="AY73" s="27" t="str">
        <f>_xlfn.XLOOKUP(BB73,'Banco de Dados'!$B$3:$B$274,'Banco de Dados'!$C$3:$C$274,"")</f>
        <v/>
      </c>
      <c r="AZ73" s="27" t="str">
        <f>IFERROR(VLOOKUP(BB73,'Banco de Dados'!$B$3:$H$274,5,FALSE)," ")</f>
        <v xml:space="preserve"> </v>
      </c>
      <c r="BF73" s="27" t="str">
        <f>_xlfn.XLOOKUP(BI73,'Banco de Dados'!$B$3:$B$274,'Banco de Dados'!$C$3:$C$274,"")</f>
        <v/>
      </c>
      <c r="BG73" s="27" t="str">
        <f>IFERROR(VLOOKUP(BI73,'Banco de Dados'!$B$3:$H$274,5,FALSE)," ")</f>
        <v xml:space="preserve"> </v>
      </c>
      <c r="BM73" s="27" t="str">
        <f>_xlfn.XLOOKUP(BP73,'Banco de Dados'!$B$3:$B$274,'Banco de Dados'!$C$3:$C$274,"")</f>
        <v/>
      </c>
      <c r="BN73" s="27" t="str">
        <f>IFERROR(VLOOKUP(BP73,'Banco de Dados'!$B$3:$H$274,5,FALSE)," ")</f>
        <v xml:space="preserve"> </v>
      </c>
      <c r="BT73" s="27" t="str">
        <f>_xlfn.XLOOKUP(BW73,'Banco de Dados'!$B$3:$B$274,'Banco de Dados'!$C$3:$C$274,"")</f>
        <v/>
      </c>
      <c r="BU73" s="27" t="str">
        <f>IFERROR(VLOOKUP(BW73,'Banco de Dados'!$B$3:$H$274,5,FALSE)," ")</f>
        <v xml:space="preserve"> </v>
      </c>
      <c r="CA73" s="27" t="str">
        <f>_xlfn.XLOOKUP(CD73,'Banco de Dados'!$B$3:$B$274,'Banco de Dados'!$C$3:$C$274,"")</f>
        <v/>
      </c>
      <c r="CB73" s="27" t="str">
        <f>IFERROR(VLOOKUP(CD73,'Banco de Dados'!$B$3:$H$274,5,FALSE)," ")</f>
        <v xml:space="preserve"> </v>
      </c>
      <c r="CH73" s="27" t="str">
        <f>_xlfn.XLOOKUP(CK73,'Banco de Dados'!$B$3:$B$274,'Banco de Dados'!$C$3:$C$274,"")</f>
        <v/>
      </c>
      <c r="CI73" s="27" t="str">
        <f>IFERROR(VLOOKUP(CK73,'Banco de Dados'!$B$3:$H$274,5,FALSE)," ")</f>
        <v xml:space="preserve"> </v>
      </c>
      <c r="CO73" s="27" t="str">
        <f>_xlfn.XLOOKUP(CR73,'Banco de Dados'!$B$3:$B$274,'Banco de Dados'!$C$3:$C$274,"")</f>
        <v/>
      </c>
      <c r="CP73" s="27" t="str">
        <f>IFERROR(VLOOKUP(CR73,'Banco de Dados'!$B$3:$H$274,5,FALSE)," ")</f>
        <v xml:space="preserve"> </v>
      </c>
      <c r="CV73" s="27" t="str">
        <f>_xlfn.XLOOKUP(CY73,'Banco de Dados'!$B$3:$B$274,'Banco de Dados'!$C$3:$C$274,"")</f>
        <v/>
      </c>
      <c r="CW73" s="27" t="str">
        <f>IFERROR(VLOOKUP(CY73,'Banco de Dados'!$B$3:$H$274,5,FALSE)," ")</f>
        <v xml:space="preserve"> </v>
      </c>
      <c r="DC73" s="27" t="str">
        <f>_xlfn.XLOOKUP(DF73,'Banco de Dados'!$B$3:$B$274,'Banco de Dados'!$C$3:$C$274,"")</f>
        <v/>
      </c>
      <c r="DD73" s="27" t="str">
        <f>IFERROR(VLOOKUP(DF73,'Banco de Dados'!$B$3:$H$274,5,FALSE)," ")</f>
        <v xml:space="preserve"> </v>
      </c>
      <c r="DJ73" s="27" t="str">
        <f>_xlfn.XLOOKUP(DM73,'Banco de Dados'!$B$3:$B$274,'Banco de Dados'!$C$3:$C$274,"")</f>
        <v/>
      </c>
      <c r="DK73" s="27" t="str">
        <f>IFERROR(VLOOKUP(DM73,'Banco de Dados'!$B$3:$H$274,5,FALSE)," ")</f>
        <v xml:space="preserve"> </v>
      </c>
      <c r="DQ73" s="27" t="str">
        <f>_xlfn.XLOOKUP(DT73,'Banco de Dados'!$B$3:$B$274,'Banco de Dados'!$C$3:$C$274,"")</f>
        <v/>
      </c>
      <c r="DR73" s="27" t="str">
        <f>IFERROR(VLOOKUP(DT73,'Banco de Dados'!$B$3:$H$274,5,FALSE)," ")</f>
        <v xml:space="preserve"> </v>
      </c>
      <c r="DX73" s="27" t="str">
        <f>_xlfn.XLOOKUP(EA73,'Banco de Dados'!$B$3:$B$274,'Banco de Dados'!$C$3:$C$274,"")</f>
        <v/>
      </c>
      <c r="DY73" s="27" t="str">
        <f>IFERROR(VLOOKUP(EA73,'Banco de Dados'!$B$3:$H$274,5,FALSE)," ")</f>
        <v xml:space="preserve"> </v>
      </c>
      <c r="EE73" s="27" t="str">
        <f>_xlfn.XLOOKUP(EH73,'Banco de Dados'!$B$3:$B$274,'Banco de Dados'!$C$3:$C$274,"")</f>
        <v/>
      </c>
      <c r="EF73" s="27" t="str">
        <f>IFERROR(VLOOKUP(EH73,'Banco de Dados'!$B$3:$H$274,5,FALSE)," ")</f>
        <v xml:space="preserve"> </v>
      </c>
      <c r="EL73" s="27" t="str">
        <f>_xlfn.XLOOKUP(EO73,'Banco de Dados'!$B$3:$B$274,'Banco de Dados'!$C$3:$C$274,"")</f>
        <v/>
      </c>
      <c r="EM73" s="27" t="str">
        <f>IFERROR(VLOOKUP(EO73,'Banco de Dados'!$B$3:$H$274,5,FALSE)," ")</f>
        <v xml:space="preserve"> </v>
      </c>
      <c r="ES73" s="27" t="str">
        <f>_xlfn.XLOOKUP(EV73,'Banco de Dados'!$B$3:$B$274,'Banco de Dados'!$C$3:$C$274,"")</f>
        <v/>
      </c>
      <c r="ET73" s="27" t="str">
        <f>IFERROR(VLOOKUP(EV73,'Banco de Dados'!$B$3:$H$274,5,FALSE)," ")</f>
        <v xml:space="preserve"> </v>
      </c>
      <c r="EZ73" s="27" t="str">
        <f>_xlfn.XLOOKUP(FC73,'Banco de Dados'!$B$3:$B$274,'Banco de Dados'!$C$3:$C$274,"")</f>
        <v/>
      </c>
      <c r="FA73" s="27" t="str">
        <f>IFERROR(VLOOKUP(FC73,'Banco de Dados'!$B$3:$H$274,5,FALSE)," ")</f>
        <v xml:space="preserve"> </v>
      </c>
      <c r="FC73" s="7"/>
      <c r="FD73" s="7"/>
      <c r="FE73" s="7"/>
      <c r="FG73" s="27" t="str">
        <f>_xlfn.XLOOKUP(FJ73,'Banco de Dados'!$B$3:$B$274,'Banco de Dados'!$C$3:$C$274,"")</f>
        <v/>
      </c>
      <c r="FH73" s="27" t="str">
        <f>IFERROR(VLOOKUP(FJ73,'Banco de Dados'!$B$3:$H$274,5,FALSE)," ")</f>
        <v xml:space="preserve"> </v>
      </c>
      <c r="FI73" s="7"/>
      <c r="FJ73" s="7"/>
      <c r="FK73" s="7"/>
      <c r="FL73" s="7"/>
      <c r="FN73" s="27" t="str">
        <f>_xlfn.XLOOKUP(FQ73,'Banco de Dados'!$B$3:$B$274,'Banco de Dados'!$C$3:$C$274,"")</f>
        <v/>
      </c>
      <c r="FO73" s="27" t="str">
        <f>IFERROR(VLOOKUP(FQ73,'Banco de Dados'!$B$3:$H$274,5,FALSE)," ")</f>
        <v xml:space="preserve"> </v>
      </c>
      <c r="FP73" s="7"/>
      <c r="FQ73" s="7"/>
      <c r="FR73" s="7"/>
      <c r="FS73" s="7"/>
      <c r="FU73" s="27" t="str">
        <f>_xlfn.XLOOKUP(FX73,'Banco de Dados'!$B$3:$B$274,'Banco de Dados'!$C$3:$C$274,"")</f>
        <v/>
      </c>
      <c r="FV73" s="27" t="str">
        <f>IFERROR(VLOOKUP(FX73,'Banco de Dados'!$B$3:$H$274,5,FALSE)," ")</f>
        <v xml:space="preserve"> </v>
      </c>
      <c r="FW73" s="7"/>
      <c r="FX73" s="7"/>
      <c r="FY73" s="7"/>
      <c r="FZ73" s="7"/>
    </row>
    <row r="74" spans="2:182" x14ac:dyDescent="0.25">
      <c r="B74" s="27" t="str">
        <f>_xlfn.XLOOKUP(E74,'Banco de Dados'!$B$3:$B$274,'Banco de Dados'!$C$3:$C$274,"")</f>
        <v/>
      </c>
      <c r="C74" s="27" t="str">
        <f>IFERROR(VLOOKUP(E74,'Banco de Dados'!$B$3:$H$274,5,FALSE)," ")</f>
        <v xml:space="preserve"> </v>
      </c>
      <c r="I74" s="27" t="str">
        <f>_xlfn.XLOOKUP(L74,'Banco de Dados'!$B$3:$B$274,'Banco de Dados'!$C$3:$C$274,"")</f>
        <v/>
      </c>
      <c r="J74" s="27" t="str">
        <f>IFERROR(VLOOKUP(L74,'Banco de Dados'!$B$3:$H$274,5,FALSE)," ")</f>
        <v xml:space="preserve"> </v>
      </c>
      <c r="P74" s="27" t="str">
        <f>_xlfn.XLOOKUP(S74,'Banco de Dados'!$B$3:$B$274,'Banco de Dados'!$C$3:$C$274,"")</f>
        <v/>
      </c>
      <c r="Q74" s="27" t="str">
        <f>IFERROR(VLOOKUP(S74,'Banco de Dados'!$B$3:$H$274,5,FALSE)," ")</f>
        <v xml:space="preserve"> </v>
      </c>
      <c r="W74" s="27" t="str">
        <f>_xlfn.XLOOKUP(Z74,'Banco de Dados'!$B$3:$B$274,'Banco de Dados'!$C$3:$C$274,"")</f>
        <v/>
      </c>
      <c r="X74" s="27" t="str">
        <f>IFERROR(VLOOKUP(Z74,'Banco de Dados'!$B$3:$H$274,5,FALSE)," ")</f>
        <v xml:space="preserve"> </v>
      </c>
      <c r="AD74" s="27" t="str">
        <f>_xlfn.XLOOKUP(AG74,'Banco de Dados'!$B$3:$B$274,'Banco de Dados'!$C$3:$C$274,"")</f>
        <v/>
      </c>
      <c r="AE74" s="27" t="str">
        <f>IFERROR(VLOOKUP(AG74,'Banco de Dados'!$B$3:$H$274,5,FALSE)," ")</f>
        <v xml:space="preserve"> </v>
      </c>
      <c r="AK74" s="27" t="str">
        <f>_xlfn.XLOOKUP(AN74,'Banco de Dados'!$B$3:$B$274,'Banco de Dados'!$C$3:$C$274,"")</f>
        <v/>
      </c>
      <c r="AL74" s="27" t="str">
        <f>IFERROR(VLOOKUP(AN74,'Banco de Dados'!$B$3:$H$274,5,FALSE)," ")</f>
        <v xml:space="preserve"> </v>
      </c>
      <c r="AR74" s="27" t="str">
        <f>_xlfn.XLOOKUP(AU74,'Banco de Dados'!$B$3:$B$274,'Banco de Dados'!$C$3:$C$274,"")</f>
        <v/>
      </c>
      <c r="AS74" s="27" t="str">
        <f>IFERROR(VLOOKUP(AU74,'Banco de Dados'!$B$3:$H$274,5,FALSE)," ")</f>
        <v xml:space="preserve"> </v>
      </c>
      <c r="AY74" s="27" t="str">
        <f>_xlfn.XLOOKUP(BB74,'Banco de Dados'!$B$3:$B$274,'Banco de Dados'!$C$3:$C$274,"")</f>
        <v/>
      </c>
      <c r="AZ74" s="27" t="str">
        <f>IFERROR(VLOOKUP(BB74,'Banco de Dados'!$B$3:$H$274,5,FALSE)," ")</f>
        <v xml:space="preserve"> </v>
      </c>
      <c r="BF74" s="27" t="str">
        <f>_xlfn.XLOOKUP(BI74,'Banco de Dados'!$B$3:$B$274,'Banco de Dados'!$C$3:$C$274,"")</f>
        <v/>
      </c>
      <c r="BG74" s="27" t="str">
        <f>IFERROR(VLOOKUP(BI74,'Banco de Dados'!$B$3:$H$274,5,FALSE)," ")</f>
        <v xml:space="preserve"> </v>
      </c>
      <c r="BM74" s="27" t="str">
        <f>_xlfn.XLOOKUP(BP74,'Banco de Dados'!$B$3:$B$274,'Banco de Dados'!$C$3:$C$274,"")</f>
        <v/>
      </c>
      <c r="BN74" s="27" t="str">
        <f>IFERROR(VLOOKUP(BP74,'Banco de Dados'!$B$3:$H$274,5,FALSE)," ")</f>
        <v xml:space="preserve"> </v>
      </c>
      <c r="BT74" s="27" t="str">
        <f>_xlfn.XLOOKUP(BW74,'Banco de Dados'!$B$3:$B$274,'Banco de Dados'!$C$3:$C$274,"")</f>
        <v/>
      </c>
      <c r="BU74" s="27" t="str">
        <f>IFERROR(VLOOKUP(BW74,'Banco de Dados'!$B$3:$H$274,5,FALSE)," ")</f>
        <v xml:space="preserve"> </v>
      </c>
      <c r="CA74" s="27" t="str">
        <f>_xlfn.XLOOKUP(CD74,'Banco de Dados'!$B$3:$B$274,'Banco de Dados'!$C$3:$C$274,"")</f>
        <v/>
      </c>
      <c r="CB74" s="27" t="str">
        <f>IFERROR(VLOOKUP(CD74,'Banco de Dados'!$B$3:$H$274,5,FALSE)," ")</f>
        <v xml:space="preserve"> </v>
      </c>
      <c r="CH74" s="27" t="str">
        <f>_xlfn.XLOOKUP(CK74,'Banco de Dados'!$B$3:$B$274,'Banco de Dados'!$C$3:$C$274,"")</f>
        <v/>
      </c>
      <c r="CI74" s="27" t="str">
        <f>IFERROR(VLOOKUP(CK74,'Banco de Dados'!$B$3:$H$274,5,FALSE)," ")</f>
        <v xml:space="preserve"> </v>
      </c>
      <c r="CO74" s="27" t="str">
        <f>_xlfn.XLOOKUP(CR74,'Banco de Dados'!$B$3:$B$274,'Banco de Dados'!$C$3:$C$274,"")</f>
        <v/>
      </c>
      <c r="CP74" s="27" t="str">
        <f>IFERROR(VLOOKUP(CR74,'Banco de Dados'!$B$3:$H$274,5,FALSE)," ")</f>
        <v xml:space="preserve"> </v>
      </c>
      <c r="CV74" s="27" t="str">
        <f>_xlfn.XLOOKUP(CY74,'Banco de Dados'!$B$3:$B$274,'Banco de Dados'!$C$3:$C$274,"")</f>
        <v/>
      </c>
      <c r="CW74" s="27" t="str">
        <f>IFERROR(VLOOKUP(CY74,'Banco de Dados'!$B$3:$H$274,5,FALSE)," ")</f>
        <v xml:space="preserve"> </v>
      </c>
      <c r="DC74" s="27" t="str">
        <f>_xlfn.XLOOKUP(DF74,'Banco de Dados'!$B$3:$B$274,'Banco de Dados'!$C$3:$C$274,"")</f>
        <v/>
      </c>
      <c r="DD74" s="27" t="str">
        <f>IFERROR(VLOOKUP(DF74,'Banco de Dados'!$B$3:$H$274,5,FALSE)," ")</f>
        <v xml:space="preserve"> </v>
      </c>
      <c r="DJ74" s="27" t="str">
        <f>_xlfn.XLOOKUP(DM74,'Banco de Dados'!$B$3:$B$274,'Banco de Dados'!$C$3:$C$274,"")</f>
        <v/>
      </c>
      <c r="DK74" s="27" t="str">
        <f>IFERROR(VLOOKUP(DM74,'Banco de Dados'!$B$3:$H$274,5,FALSE)," ")</f>
        <v xml:space="preserve"> </v>
      </c>
      <c r="DQ74" s="27" t="str">
        <f>_xlfn.XLOOKUP(DT74,'Banco de Dados'!$B$3:$B$274,'Banco de Dados'!$C$3:$C$274,"")</f>
        <v/>
      </c>
      <c r="DR74" s="27" t="str">
        <f>IFERROR(VLOOKUP(DT74,'Banco de Dados'!$B$3:$H$274,5,FALSE)," ")</f>
        <v xml:space="preserve"> </v>
      </c>
      <c r="DX74" s="27" t="str">
        <f>_xlfn.XLOOKUP(EA74,'Banco de Dados'!$B$3:$B$274,'Banco de Dados'!$C$3:$C$274,"")</f>
        <v/>
      </c>
      <c r="DY74" s="27" t="str">
        <f>IFERROR(VLOOKUP(EA74,'Banco de Dados'!$B$3:$H$274,5,FALSE)," ")</f>
        <v xml:space="preserve"> </v>
      </c>
      <c r="EE74" s="27" t="str">
        <f>_xlfn.XLOOKUP(EH74,'Banco de Dados'!$B$3:$B$274,'Banco de Dados'!$C$3:$C$274,"")</f>
        <v/>
      </c>
      <c r="EF74" s="27" t="str">
        <f>IFERROR(VLOOKUP(EH74,'Banco de Dados'!$B$3:$H$274,5,FALSE)," ")</f>
        <v xml:space="preserve"> </v>
      </c>
      <c r="EL74" s="27" t="str">
        <f>_xlfn.XLOOKUP(EO74,'Banco de Dados'!$B$3:$B$274,'Banco de Dados'!$C$3:$C$274,"")</f>
        <v/>
      </c>
      <c r="EM74" s="27" t="str">
        <f>IFERROR(VLOOKUP(EO74,'Banco de Dados'!$B$3:$H$274,5,FALSE)," ")</f>
        <v xml:space="preserve"> </v>
      </c>
      <c r="ES74" s="27" t="str">
        <f>_xlfn.XLOOKUP(EV74,'Banco de Dados'!$B$3:$B$274,'Banco de Dados'!$C$3:$C$274,"")</f>
        <v/>
      </c>
      <c r="ET74" s="27" t="str">
        <f>IFERROR(VLOOKUP(EV74,'Banco de Dados'!$B$3:$H$274,5,FALSE)," ")</f>
        <v xml:space="preserve"> </v>
      </c>
      <c r="EZ74" s="27" t="str">
        <f>_xlfn.XLOOKUP(FC74,'Banco de Dados'!$B$3:$B$274,'Banco de Dados'!$C$3:$C$274,"")</f>
        <v/>
      </c>
      <c r="FA74" s="27" t="str">
        <f>IFERROR(VLOOKUP(FC74,'Banco de Dados'!$B$3:$H$274,5,FALSE)," ")</f>
        <v xml:space="preserve"> </v>
      </c>
      <c r="FC74" s="7"/>
      <c r="FD74" s="7"/>
      <c r="FE74" s="7"/>
      <c r="FG74" s="27" t="str">
        <f>_xlfn.XLOOKUP(FJ74,'Banco de Dados'!$B$3:$B$274,'Banco de Dados'!$C$3:$C$274,"")</f>
        <v/>
      </c>
      <c r="FH74" s="27" t="str">
        <f>IFERROR(VLOOKUP(FJ74,'Banco de Dados'!$B$3:$H$274,5,FALSE)," ")</f>
        <v xml:space="preserve"> </v>
      </c>
      <c r="FI74" s="7"/>
      <c r="FJ74" s="7"/>
      <c r="FK74" s="7"/>
      <c r="FL74" s="7"/>
      <c r="FN74" s="27" t="str">
        <f>_xlfn.XLOOKUP(FQ74,'Banco de Dados'!$B$3:$B$274,'Banco de Dados'!$C$3:$C$274,"")</f>
        <v/>
      </c>
      <c r="FO74" s="27" t="str">
        <f>IFERROR(VLOOKUP(FQ74,'Banco de Dados'!$B$3:$H$274,5,FALSE)," ")</f>
        <v xml:space="preserve"> </v>
      </c>
      <c r="FP74" s="7"/>
      <c r="FQ74" s="7"/>
      <c r="FR74" s="7"/>
      <c r="FS74" s="7"/>
      <c r="FU74" s="27" t="str">
        <f>_xlfn.XLOOKUP(FX74,'Banco de Dados'!$B$3:$B$274,'Banco de Dados'!$C$3:$C$274,"")</f>
        <v/>
      </c>
      <c r="FV74" s="27" t="str">
        <f>IFERROR(VLOOKUP(FX74,'Banco de Dados'!$B$3:$H$274,5,FALSE)," ")</f>
        <v xml:space="preserve"> </v>
      </c>
      <c r="FW74" s="7"/>
      <c r="FX74" s="7"/>
      <c r="FY74" s="7"/>
      <c r="FZ74" s="7"/>
    </row>
    <row r="75" spans="2:182" x14ac:dyDescent="0.25">
      <c r="B75" s="27" t="str">
        <f>_xlfn.XLOOKUP(E75,'Banco de Dados'!$B$3:$B$274,'Banco de Dados'!$C$3:$C$274,"")</f>
        <v/>
      </c>
      <c r="C75" s="27" t="str">
        <f>IFERROR(VLOOKUP(E75,'Banco de Dados'!$B$3:$H$274,5,FALSE)," ")</f>
        <v xml:space="preserve"> </v>
      </c>
      <c r="I75" s="27" t="str">
        <f>_xlfn.XLOOKUP(L75,'Banco de Dados'!$B$3:$B$274,'Banco de Dados'!$C$3:$C$274,"")</f>
        <v/>
      </c>
      <c r="J75" s="27" t="str">
        <f>IFERROR(VLOOKUP(L75,'Banco de Dados'!$B$3:$H$274,5,FALSE)," ")</f>
        <v xml:space="preserve"> </v>
      </c>
      <c r="P75" s="27" t="str">
        <f>_xlfn.XLOOKUP(S75,'Banco de Dados'!$B$3:$B$274,'Banco de Dados'!$C$3:$C$274,"")</f>
        <v/>
      </c>
      <c r="Q75" s="27" t="str">
        <f>IFERROR(VLOOKUP(S75,'Banco de Dados'!$B$3:$H$274,5,FALSE)," ")</f>
        <v xml:space="preserve"> </v>
      </c>
      <c r="W75" s="27" t="str">
        <f>_xlfn.XLOOKUP(Z75,'Banco de Dados'!$B$3:$B$274,'Banco de Dados'!$C$3:$C$274,"")</f>
        <v/>
      </c>
      <c r="X75" s="27" t="str">
        <f>IFERROR(VLOOKUP(Z75,'Banco de Dados'!$B$3:$H$274,5,FALSE)," ")</f>
        <v xml:space="preserve"> </v>
      </c>
      <c r="AD75" s="27" t="str">
        <f>_xlfn.XLOOKUP(AG75,'Banco de Dados'!$B$3:$B$274,'Banco de Dados'!$C$3:$C$274,"")</f>
        <v/>
      </c>
      <c r="AE75" s="27" t="str">
        <f>IFERROR(VLOOKUP(AG75,'Banco de Dados'!$B$3:$H$274,5,FALSE)," ")</f>
        <v xml:space="preserve"> </v>
      </c>
      <c r="AK75" s="27" t="str">
        <f>_xlfn.XLOOKUP(AN75,'Banco de Dados'!$B$3:$B$274,'Banco de Dados'!$C$3:$C$274,"")</f>
        <v/>
      </c>
      <c r="AL75" s="27" t="str">
        <f>IFERROR(VLOOKUP(AN75,'Banco de Dados'!$B$3:$H$274,5,FALSE)," ")</f>
        <v xml:space="preserve"> </v>
      </c>
      <c r="AR75" s="27" t="str">
        <f>_xlfn.XLOOKUP(AU75,'Banco de Dados'!$B$3:$B$274,'Banco de Dados'!$C$3:$C$274,"")</f>
        <v/>
      </c>
      <c r="AS75" s="27" t="str">
        <f>IFERROR(VLOOKUP(AU75,'Banco de Dados'!$B$3:$H$274,5,FALSE)," ")</f>
        <v xml:space="preserve"> </v>
      </c>
      <c r="AY75" s="27" t="str">
        <f>_xlfn.XLOOKUP(BB75,'Banco de Dados'!$B$3:$B$274,'Banco de Dados'!$C$3:$C$274,"")</f>
        <v/>
      </c>
      <c r="AZ75" s="27" t="str">
        <f>IFERROR(VLOOKUP(BB75,'Banco de Dados'!$B$3:$H$274,5,FALSE)," ")</f>
        <v xml:space="preserve"> </v>
      </c>
      <c r="BF75" s="27" t="str">
        <f>_xlfn.XLOOKUP(BI75,'Banco de Dados'!$B$3:$B$274,'Banco de Dados'!$C$3:$C$274,"")</f>
        <v/>
      </c>
      <c r="BG75" s="27" t="str">
        <f>IFERROR(VLOOKUP(BI75,'Banco de Dados'!$B$3:$H$274,5,FALSE)," ")</f>
        <v xml:space="preserve"> </v>
      </c>
      <c r="BM75" s="27" t="str">
        <f>_xlfn.XLOOKUP(BP75,'Banco de Dados'!$B$3:$B$274,'Banco de Dados'!$C$3:$C$274,"")</f>
        <v/>
      </c>
      <c r="BN75" s="27" t="str">
        <f>IFERROR(VLOOKUP(BP75,'Banco de Dados'!$B$3:$H$274,5,FALSE)," ")</f>
        <v xml:space="preserve"> </v>
      </c>
      <c r="BT75" s="27" t="str">
        <f>_xlfn.XLOOKUP(BW75,'Banco de Dados'!$B$3:$B$274,'Banco de Dados'!$C$3:$C$274,"")</f>
        <v/>
      </c>
      <c r="BU75" s="27" t="str">
        <f>IFERROR(VLOOKUP(BW75,'Banco de Dados'!$B$3:$H$274,5,FALSE)," ")</f>
        <v xml:space="preserve"> </v>
      </c>
      <c r="CA75" s="27" t="str">
        <f>_xlfn.XLOOKUP(CD75,'Banco de Dados'!$B$3:$B$274,'Banco de Dados'!$C$3:$C$274,"")</f>
        <v/>
      </c>
      <c r="CB75" s="27" t="str">
        <f>IFERROR(VLOOKUP(CD75,'Banco de Dados'!$B$3:$H$274,5,FALSE)," ")</f>
        <v xml:space="preserve"> </v>
      </c>
      <c r="CH75" s="27" t="str">
        <f>_xlfn.XLOOKUP(CK75,'Banco de Dados'!$B$3:$B$274,'Banco de Dados'!$C$3:$C$274,"")</f>
        <v/>
      </c>
      <c r="CI75" s="27" t="str">
        <f>IFERROR(VLOOKUP(CK75,'Banco de Dados'!$B$3:$H$274,5,FALSE)," ")</f>
        <v xml:space="preserve"> </v>
      </c>
      <c r="CO75" s="27" t="str">
        <f>_xlfn.XLOOKUP(CR75,'Banco de Dados'!$B$3:$B$274,'Banco de Dados'!$C$3:$C$274,"")</f>
        <v/>
      </c>
      <c r="CP75" s="27" t="str">
        <f>IFERROR(VLOOKUP(CR75,'Banco de Dados'!$B$3:$H$274,5,FALSE)," ")</f>
        <v xml:space="preserve"> </v>
      </c>
      <c r="CV75" s="27" t="str">
        <f>_xlfn.XLOOKUP(CY75,'Banco de Dados'!$B$3:$B$274,'Banco de Dados'!$C$3:$C$274,"")</f>
        <v/>
      </c>
      <c r="CW75" s="27" t="str">
        <f>IFERROR(VLOOKUP(CY75,'Banco de Dados'!$B$3:$H$274,5,FALSE)," ")</f>
        <v xml:space="preserve"> </v>
      </c>
      <c r="DC75" s="27" t="str">
        <f>_xlfn.XLOOKUP(DF75,'Banco de Dados'!$B$3:$B$274,'Banco de Dados'!$C$3:$C$274,"")</f>
        <v/>
      </c>
      <c r="DD75" s="27" t="str">
        <f>IFERROR(VLOOKUP(DF75,'Banco de Dados'!$B$3:$H$274,5,FALSE)," ")</f>
        <v xml:space="preserve"> </v>
      </c>
      <c r="DJ75" s="27" t="str">
        <f>_xlfn.XLOOKUP(DM75,'Banco de Dados'!$B$3:$B$274,'Banco de Dados'!$C$3:$C$274,"")</f>
        <v/>
      </c>
      <c r="DK75" s="27" t="str">
        <f>IFERROR(VLOOKUP(DM75,'Banco de Dados'!$B$3:$H$274,5,FALSE)," ")</f>
        <v xml:space="preserve"> </v>
      </c>
      <c r="DQ75" s="27" t="str">
        <f>_xlfn.XLOOKUP(DT75,'Banco de Dados'!$B$3:$B$274,'Banco de Dados'!$C$3:$C$274,"")</f>
        <v/>
      </c>
      <c r="DR75" s="27" t="str">
        <f>IFERROR(VLOOKUP(DT75,'Banco de Dados'!$B$3:$H$274,5,FALSE)," ")</f>
        <v xml:space="preserve"> </v>
      </c>
      <c r="DX75" s="27" t="str">
        <f>_xlfn.XLOOKUP(EA75,'Banco de Dados'!$B$3:$B$274,'Banco de Dados'!$C$3:$C$274,"")</f>
        <v/>
      </c>
      <c r="DY75" s="27" t="str">
        <f>IFERROR(VLOOKUP(EA75,'Banco de Dados'!$B$3:$H$274,5,FALSE)," ")</f>
        <v xml:space="preserve"> </v>
      </c>
      <c r="EE75" s="27" t="str">
        <f>_xlfn.XLOOKUP(EH75,'Banco de Dados'!$B$3:$B$274,'Banco de Dados'!$C$3:$C$274,"")</f>
        <v/>
      </c>
      <c r="EF75" s="27" t="str">
        <f>IFERROR(VLOOKUP(EH75,'Banco de Dados'!$B$3:$H$274,5,FALSE)," ")</f>
        <v xml:space="preserve"> </v>
      </c>
      <c r="EL75" s="27" t="str">
        <f>_xlfn.XLOOKUP(EO75,'Banco de Dados'!$B$3:$B$274,'Banco de Dados'!$C$3:$C$274,"")</f>
        <v/>
      </c>
      <c r="EM75" s="27" t="str">
        <f>IFERROR(VLOOKUP(EO75,'Banco de Dados'!$B$3:$H$274,5,FALSE)," ")</f>
        <v xml:space="preserve"> </v>
      </c>
      <c r="ES75" s="27" t="str">
        <f>_xlfn.XLOOKUP(EV75,'Banco de Dados'!$B$3:$B$274,'Banco de Dados'!$C$3:$C$274,"")</f>
        <v/>
      </c>
      <c r="ET75" s="27" t="str">
        <f>IFERROR(VLOOKUP(EV75,'Banco de Dados'!$B$3:$H$274,5,FALSE)," ")</f>
        <v xml:space="preserve"> </v>
      </c>
      <c r="EZ75" s="27" t="str">
        <f>_xlfn.XLOOKUP(FC75,'Banco de Dados'!$B$3:$B$274,'Banco de Dados'!$C$3:$C$274,"")</f>
        <v/>
      </c>
      <c r="FA75" s="27" t="str">
        <f>IFERROR(VLOOKUP(FC75,'Banco de Dados'!$B$3:$H$274,5,FALSE)," ")</f>
        <v xml:space="preserve"> </v>
      </c>
      <c r="FC75" s="7"/>
      <c r="FD75" s="7"/>
      <c r="FE75" s="7"/>
      <c r="FG75" s="27" t="str">
        <f>_xlfn.XLOOKUP(FJ75,'Banco de Dados'!$B$3:$B$274,'Banco de Dados'!$C$3:$C$274,"")</f>
        <v/>
      </c>
      <c r="FH75" s="27" t="str">
        <f>IFERROR(VLOOKUP(FJ75,'Banco de Dados'!$B$3:$H$274,5,FALSE)," ")</f>
        <v xml:space="preserve"> </v>
      </c>
      <c r="FI75" s="7"/>
      <c r="FJ75" s="7"/>
      <c r="FK75" s="7"/>
      <c r="FL75" s="7"/>
      <c r="FN75" s="27" t="str">
        <f>_xlfn.XLOOKUP(FQ75,'Banco de Dados'!$B$3:$B$274,'Banco de Dados'!$C$3:$C$274,"")</f>
        <v/>
      </c>
      <c r="FO75" s="27" t="str">
        <f>IFERROR(VLOOKUP(FQ75,'Banco de Dados'!$B$3:$H$274,5,FALSE)," ")</f>
        <v xml:space="preserve"> </v>
      </c>
      <c r="FP75" s="7"/>
      <c r="FQ75" s="7"/>
      <c r="FR75" s="7"/>
      <c r="FS75" s="7"/>
      <c r="FU75" s="27" t="str">
        <f>_xlfn.XLOOKUP(FX75,'Banco de Dados'!$B$3:$B$274,'Banco de Dados'!$C$3:$C$274,"")</f>
        <v/>
      </c>
      <c r="FV75" s="27" t="str">
        <f>IFERROR(VLOOKUP(FX75,'Banco de Dados'!$B$3:$H$274,5,FALSE)," ")</f>
        <v xml:space="preserve"> </v>
      </c>
      <c r="FW75" s="7"/>
      <c r="FX75" s="7"/>
      <c r="FY75" s="7"/>
      <c r="FZ75" s="7"/>
    </row>
    <row r="76" spans="2:182" x14ac:dyDescent="0.25">
      <c r="B76" s="27" t="str">
        <f>_xlfn.XLOOKUP(E76,'Banco de Dados'!$B$3:$B$274,'Banco de Dados'!$C$3:$C$274,"")</f>
        <v/>
      </c>
      <c r="C76" s="27" t="str">
        <f>IFERROR(VLOOKUP(E76,'Banco de Dados'!$B$3:$H$274,5,FALSE)," ")</f>
        <v xml:space="preserve"> </v>
      </c>
      <c r="I76" s="27" t="str">
        <f>_xlfn.XLOOKUP(L76,'Banco de Dados'!$B$3:$B$274,'Banco de Dados'!$C$3:$C$274,"")</f>
        <v/>
      </c>
      <c r="J76" s="27" t="str">
        <f>IFERROR(VLOOKUP(L76,'Banco de Dados'!$B$3:$H$274,5,FALSE)," ")</f>
        <v xml:space="preserve"> </v>
      </c>
      <c r="P76" s="27" t="str">
        <f>_xlfn.XLOOKUP(S76,'Banco de Dados'!$B$3:$B$274,'Banco de Dados'!$C$3:$C$274,"")</f>
        <v/>
      </c>
      <c r="Q76" s="27" t="str">
        <f>IFERROR(VLOOKUP(S76,'Banco de Dados'!$B$3:$H$274,5,FALSE)," ")</f>
        <v xml:space="preserve"> </v>
      </c>
      <c r="W76" s="27" t="str">
        <f>_xlfn.XLOOKUP(Z76,'Banco de Dados'!$B$3:$B$274,'Banco de Dados'!$C$3:$C$274,"")</f>
        <v/>
      </c>
      <c r="X76" s="27" t="str">
        <f>IFERROR(VLOOKUP(Z76,'Banco de Dados'!$B$3:$H$274,5,FALSE)," ")</f>
        <v xml:space="preserve"> </v>
      </c>
      <c r="AD76" s="27" t="str">
        <f>_xlfn.XLOOKUP(AG76,'Banco de Dados'!$B$3:$B$274,'Banco de Dados'!$C$3:$C$274,"")</f>
        <v/>
      </c>
      <c r="AE76" s="27" t="str">
        <f>IFERROR(VLOOKUP(AG76,'Banco de Dados'!$B$3:$H$274,5,FALSE)," ")</f>
        <v xml:space="preserve"> </v>
      </c>
      <c r="AK76" s="27" t="str">
        <f>_xlfn.XLOOKUP(AN76,'Banco de Dados'!$B$3:$B$274,'Banco de Dados'!$C$3:$C$274,"")</f>
        <v/>
      </c>
      <c r="AL76" s="27" t="str">
        <f>IFERROR(VLOOKUP(AN76,'Banco de Dados'!$B$3:$H$274,5,FALSE)," ")</f>
        <v xml:space="preserve"> </v>
      </c>
      <c r="AR76" s="27" t="str">
        <f>_xlfn.XLOOKUP(AU76,'Banco de Dados'!$B$3:$B$274,'Banco de Dados'!$C$3:$C$274,"")</f>
        <v/>
      </c>
      <c r="AS76" s="27" t="str">
        <f>IFERROR(VLOOKUP(AU76,'Banco de Dados'!$B$3:$H$274,5,FALSE)," ")</f>
        <v xml:space="preserve"> </v>
      </c>
      <c r="AY76" s="27" t="str">
        <f>_xlfn.XLOOKUP(BB76,'Banco de Dados'!$B$3:$B$274,'Banco de Dados'!$C$3:$C$274,"")</f>
        <v/>
      </c>
      <c r="AZ76" s="27" t="str">
        <f>IFERROR(VLOOKUP(BB76,'Banco de Dados'!$B$3:$H$274,5,FALSE)," ")</f>
        <v xml:space="preserve"> </v>
      </c>
      <c r="BF76" s="27" t="str">
        <f>_xlfn.XLOOKUP(BI76,'Banco de Dados'!$B$3:$B$274,'Banco de Dados'!$C$3:$C$274,"")</f>
        <v/>
      </c>
      <c r="BG76" s="27" t="str">
        <f>IFERROR(VLOOKUP(BI76,'Banco de Dados'!$B$3:$H$274,5,FALSE)," ")</f>
        <v xml:space="preserve"> </v>
      </c>
      <c r="BM76" s="27" t="str">
        <f>_xlfn.XLOOKUP(BP76,'Banco de Dados'!$B$3:$B$274,'Banco de Dados'!$C$3:$C$274,"")</f>
        <v/>
      </c>
      <c r="BN76" s="27" t="str">
        <f>IFERROR(VLOOKUP(BP76,'Banco de Dados'!$B$3:$H$274,5,FALSE)," ")</f>
        <v xml:space="preserve"> </v>
      </c>
      <c r="BT76" s="27" t="str">
        <f>_xlfn.XLOOKUP(BW76,'Banco de Dados'!$B$3:$B$274,'Banco de Dados'!$C$3:$C$274,"")</f>
        <v/>
      </c>
      <c r="BU76" s="27" t="str">
        <f>IFERROR(VLOOKUP(BW76,'Banco de Dados'!$B$3:$H$274,5,FALSE)," ")</f>
        <v xml:space="preserve"> </v>
      </c>
      <c r="CA76" s="27" t="str">
        <f>_xlfn.XLOOKUP(CD76,'Banco de Dados'!$B$3:$B$274,'Banco de Dados'!$C$3:$C$274,"")</f>
        <v/>
      </c>
      <c r="CB76" s="27" t="str">
        <f>IFERROR(VLOOKUP(CD76,'Banco de Dados'!$B$3:$H$274,5,FALSE)," ")</f>
        <v xml:space="preserve"> </v>
      </c>
      <c r="CH76" s="27" t="str">
        <f>_xlfn.XLOOKUP(CK76,'Banco de Dados'!$B$3:$B$274,'Banco de Dados'!$C$3:$C$274,"")</f>
        <v/>
      </c>
      <c r="CI76" s="27" t="str">
        <f>IFERROR(VLOOKUP(CK76,'Banco de Dados'!$B$3:$H$274,5,FALSE)," ")</f>
        <v xml:space="preserve"> </v>
      </c>
      <c r="CO76" s="27" t="str">
        <f>_xlfn.XLOOKUP(CR76,'Banco de Dados'!$B$3:$B$274,'Banco de Dados'!$C$3:$C$274,"")</f>
        <v/>
      </c>
      <c r="CP76" s="27" t="str">
        <f>IFERROR(VLOOKUP(CR76,'Banco de Dados'!$B$3:$H$274,5,FALSE)," ")</f>
        <v xml:space="preserve"> </v>
      </c>
      <c r="CV76" s="27" t="str">
        <f>_xlfn.XLOOKUP(CY76,'Banco de Dados'!$B$3:$B$274,'Banco de Dados'!$C$3:$C$274,"")</f>
        <v/>
      </c>
      <c r="CW76" s="27" t="str">
        <f>IFERROR(VLOOKUP(CY76,'Banco de Dados'!$B$3:$H$274,5,FALSE)," ")</f>
        <v xml:space="preserve"> </v>
      </c>
      <c r="DC76" s="27" t="str">
        <f>_xlfn.XLOOKUP(DF76,'Banco de Dados'!$B$3:$B$274,'Banco de Dados'!$C$3:$C$274,"")</f>
        <v/>
      </c>
      <c r="DD76" s="27" t="str">
        <f>IFERROR(VLOOKUP(DF76,'Banco de Dados'!$B$3:$H$274,5,FALSE)," ")</f>
        <v xml:space="preserve"> </v>
      </c>
      <c r="DJ76" s="27" t="str">
        <f>_xlfn.XLOOKUP(DM76,'Banco de Dados'!$B$3:$B$274,'Banco de Dados'!$C$3:$C$274,"")</f>
        <v/>
      </c>
      <c r="DK76" s="27" t="str">
        <f>IFERROR(VLOOKUP(DM76,'Banco de Dados'!$B$3:$H$274,5,FALSE)," ")</f>
        <v xml:space="preserve"> </v>
      </c>
      <c r="DQ76" s="27" t="str">
        <f>_xlfn.XLOOKUP(DT76,'Banco de Dados'!$B$3:$B$274,'Banco de Dados'!$C$3:$C$274,"")</f>
        <v/>
      </c>
      <c r="DR76" s="27" t="str">
        <f>IFERROR(VLOOKUP(DT76,'Banco de Dados'!$B$3:$H$274,5,FALSE)," ")</f>
        <v xml:space="preserve"> </v>
      </c>
      <c r="DX76" s="27" t="str">
        <f>_xlfn.XLOOKUP(EA76,'Banco de Dados'!$B$3:$B$274,'Banco de Dados'!$C$3:$C$274,"")</f>
        <v/>
      </c>
      <c r="DY76" s="27" t="str">
        <f>IFERROR(VLOOKUP(EA76,'Banco de Dados'!$B$3:$H$274,5,FALSE)," ")</f>
        <v xml:space="preserve"> </v>
      </c>
      <c r="EE76" s="27" t="str">
        <f>_xlfn.XLOOKUP(EH76,'Banco de Dados'!$B$3:$B$274,'Banco de Dados'!$C$3:$C$274,"")</f>
        <v/>
      </c>
      <c r="EF76" s="27" t="str">
        <f>IFERROR(VLOOKUP(EH76,'Banco de Dados'!$B$3:$H$274,5,FALSE)," ")</f>
        <v xml:space="preserve"> </v>
      </c>
      <c r="EL76" s="27" t="str">
        <f>_xlfn.XLOOKUP(EO76,'Banco de Dados'!$B$3:$B$274,'Banco de Dados'!$C$3:$C$274,"")</f>
        <v/>
      </c>
      <c r="EM76" s="27" t="str">
        <f>IFERROR(VLOOKUP(EO76,'Banco de Dados'!$B$3:$H$274,5,FALSE)," ")</f>
        <v xml:space="preserve"> </v>
      </c>
      <c r="ES76" s="27" t="str">
        <f>_xlfn.XLOOKUP(EV76,'Banco de Dados'!$B$3:$B$274,'Banco de Dados'!$C$3:$C$274,"")</f>
        <v/>
      </c>
      <c r="ET76" s="27" t="str">
        <f>IFERROR(VLOOKUP(EV76,'Banco de Dados'!$B$3:$H$274,5,FALSE)," ")</f>
        <v xml:space="preserve"> </v>
      </c>
      <c r="EZ76" s="27" t="str">
        <f>_xlfn.XLOOKUP(FC76,'Banco de Dados'!$B$3:$B$274,'Banco de Dados'!$C$3:$C$274,"")</f>
        <v/>
      </c>
      <c r="FA76" s="27" t="str">
        <f>IFERROR(VLOOKUP(FC76,'Banco de Dados'!$B$3:$H$274,5,FALSE)," ")</f>
        <v xml:space="preserve"> </v>
      </c>
      <c r="FC76" s="7"/>
      <c r="FD76" s="7"/>
      <c r="FE76" s="7"/>
      <c r="FG76" s="27" t="str">
        <f>_xlfn.XLOOKUP(FJ76,'Banco de Dados'!$B$3:$B$274,'Banco de Dados'!$C$3:$C$274,"")</f>
        <v/>
      </c>
      <c r="FH76" s="27" t="str">
        <f>IFERROR(VLOOKUP(FJ76,'Banco de Dados'!$B$3:$H$274,5,FALSE)," ")</f>
        <v xml:space="preserve"> </v>
      </c>
      <c r="FI76" s="7"/>
      <c r="FJ76" s="7"/>
      <c r="FK76" s="7"/>
      <c r="FL76" s="7"/>
      <c r="FN76" s="27" t="str">
        <f>_xlfn.XLOOKUP(FQ76,'Banco de Dados'!$B$3:$B$274,'Banco de Dados'!$C$3:$C$274,"")</f>
        <v/>
      </c>
      <c r="FO76" s="27" t="str">
        <f>IFERROR(VLOOKUP(FQ76,'Banco de Dados'!$B$3:$H$274,5,FALSE)," ")</f>
        <v xml:space="preserve"> </v>
      </c>
      <c r="FP76" s="7"/>
      <c r="FQ76" s="7"/>
      <c r="FR76" s="7"/>
      <c r="FS76" s="7"/>
      <c r="FU76" s="27" t="str">
        <f>_xlfn.XLOOKUP(FX76,'Banco de Dados'!$B$3:$B$274,'Banco de Dados'!$C$3:$C$274,"")</f>
        <v/>
      </c>
      <c r="FV76" s="27" t="str">
        <f>IFERROR(VLOOKUP(FX76,'Banco de Dados'!$B$3:$H$274,5,FALSE)," ")</f>
        <v xml:space="preserve"> </v>
      </c>
      <c r="FW76" s="7"/>
      <c r="FX76" s="7"/>
      <c r="FY76" s="7"/>
      <c r="FZ76" s="7"/>
    </row>
    <row r="77" spans="2:182" x14ac:dyDescent="0.25">
      <c r="B77" s="27" t="str">
        <f>_xlfn.XLOOKUP(E77,'Banco de Dados'!$B$3:$B$274,'Banco de Dados'!$C$3:$C$274,"")</f>
        <v/>
      </c>
      <c r="C77" s="27" t="str">
        <f>IFERROR(VLOOKUP(E77,'Banco de Dados'!$B$3:$H$274,5,FALSE)," ")</f>
        <v xml:space="preserve"> </v>
      </c>
      <c r="I77" s="27" t="str">
        <f>_xlfn.XLOOKUP(L77,'Banco de Dados'!$B$3:$B$274,'Banco de Dados'!$C$3:$C$274,"")</f>
        <v/>
      </c>
      <c r="J77" s="27" t="str">
        <f>IFERROR(VLOOKUP(L77,'Banco de Dados'!$B$3:$H$274,5,FALSE)," ")</f>
        <v xml:space="preserve"> </v>
      </c>
      <c r="P77" s="27" t="str">
        <f>_xlfn.XLOOKUP(S77,'Banco de Dados'!$B$3:$B$274,'Banco de Dados'!$C$3:$C$274,"")</f>
        <v/>
      </c>
      <c r="Q77" s="27" t="str">
        <f>IFERROR(VLOOKUP(S77,'Banco de Dados'!$B$3:$H$274,5,FALSE)," ")</f>
        <v xml:space="preserve"> </v>
      </c>
      <c r="W77" s="27" t="str">
        <f>_xlfn.XLOOKUP(Z77,'Banco de Dados'!$B$3:$B$274,'Banco de Dados'!$C$3:$C$274,"")</f>
        <v/>
      </c>
      <c r="X77" s="27" t="str">
        <f>IFERROR(VLOOKUP(Z77,'Banco de Dados'!$B$3:$H$274,5,FALSE)," ")</f>
        <v xml:space="preserve"> </v>
      </c>
      <c r="AD77" s="27" t="str">
        <f>_xlfn.XLOOKUP(AG77,'Banco de Dados'!$B$3:$B$274,'Banco de Dados'!$C$3:$C$274,"")</f>
        <v/>
      </c>
      <c r="AE77" s="27" t="str">
        <f>IFERROR(VLOOKUP(AG77,'Banco de Dados'!$B$3:$H$274,5,FALSE)," ")</f>
        <v xml:space="preserve"> </v>
      </c>
      <c r="AK77" s="27" t="str">
        <f>_xlfn.XLOOKUP(AN77,'Banco de Dados'!$B$3:$B$274,'Banco de Dados'!$C$3:$C$274,"")</f>
        <v/>
      </c>
      <c r="AL77" s="27" t="str">
        <f>IFERROR(VLOOKUP(AN77,'Banco de Dados'!$B$3:$H$274,5,FALSE)," ")</f>
        <v xml:space="preserve"> </v>
      </c>
      <c r="AR77" s="27" t="str">
        <f>_xlfn.XLOOKUP(AU77,'Banco de Dados'!$B$3:$B$274,'Banco de Dados'!$C$3:$C$274,"")</f>
        <v/>
      </c>
      <c r="AS77" s="27" t="str">
        <f>IFERROR(VLOOKUP(AU77,'Banco de Dados'!$B$3:$H$274,5,FALSE)," ")</f>
        <v xml:space="preserve"> </v>
      </c>
      <c r="AY77" s="27" t="str">
        <f>_xlfn.XLOOKUP(BB77,'Banco de Dados'!$B$3:$B$274,'Banco de Dados'!$C$3:$C$274,"")</f>
        <v/>
      </c>
      <c r="AZ77" s="27" t="str">
        <f>IFERROR(VLOOKUP(BB77,'Banco de Dados'!$B$3:$H$274,5,FALSE)," ")</f>
        <v xml:space="preserve"> </v>
      </c>
      <c r="BF77" s="27" t="str">
        <f>_xlfn.XLOOKUP(BI77,'Banco de Dados'!$B$3:$B$274,'Banco de Dados'!$C$3:$C$274,"")</f>
        <v/>
      </c>
      <c r="BG77" s="27" t="str">
        <f>IFERROR(VLOOKUP(BI77,'Banco de Dados'!$B$3:$H$274,5,FALSE)," ")</f>
        <v xml:space="preserve"> </v>
      </c>
      <c r="BM77" s="27" t="str">
        <f>_xlfn.XLOOKUP(BP77,'Banco de Dados'!$B$3:$B$274,'Banco de Dados'!$C$3:$C$274,"")</f>
        <v/>
      </c>
      <c r="BN77" s="27" t="str">
        <f>IFERROR(VLOOKUP(BP77,'Banco de Dados'!$B$3:$H$274,5,FALSE)," ")</f>
        <v xml:space="preserve"> </v>
      </c>
      <c r="BT77" s="27" t="str">
        <f>_xlfn.XLOOKUP(BW77,'Banco de Dados'!$B$3:$B$274,'Banco de Dados'!$C$3:$C$274,"")</f>
        <v/>
      </c>
      <c r="BU77" s="27" t="str">
        <f>IFERROR(VLOOKUP(BW77,'Banco de Dados'!$B$3:$H$274,5,FALSE)," ")</f>
        <v xml:space="preserve"> </v>
      </c>
      <c r="CA77" s="27" t="str">
        <f>_xlfn.XLOOKUP(CD77,'Banco de Dados'!$B$3:$B$274,'Banco de Dados'!$C$3:$C$274,"")</f>
        <v/>
      </c>
      <c r="CB77" s="27" t="str">
        <f>IFERROR(VLOOKUP(CD77,'Banco de Dados'!$B$3:$H$274,5,FALSE)," ")</f>
        <v xml:space="preserve"> </v>
      </c>
      <c r="CH77" s="27" t="str">
        <f>_xlfn.XLOOKUP(CK77,'Banco de Dados'!$B$3:$B$274,'Banco de Dados'!$C$3:$C$274,"")</f>
        <v/>
      </c>
      <c r="CI77" s="27" t="str">
        <f>IFERROR(VLOOKUP(CK77,'Banco de Dados'!$B$3:$H$274,5,FALSE)," ")</f>
        <v xml:space="preserve"> </v>
      </c>
      <c r="CO77" s="27" t="str">
        <f>_xlfn.XLOOKUP(CR77,'Banco de Dados'!$B$3:$B$274,'Banco de Dados'!$C$3:$C$274,"")</f>
        <v/>
      </c>
      <c r="CP77" s="27" t="str">
        <f>IFERROR(VLOOKUP(CR77,'Banco de Dados'!$B$3:$H$274,5,FALSE)," ")</f>
        <v xml:space="preserve"> </v>
      </c>
      <c r="CV77" s="27" t="str">
        <f>_xlfn.XLOOKUP(CY77,'Banco de Dados'!$B$3:$B$274,'Banco de Dados'!$C$3:$C$274,"")</f>
        <v/>
      </c>
      <c r="CW77" s="27" t="str">
        <f>IFERROR(VLOOKUP(CY77,'Banco de Dados'!$B$3:$H$274,5,FALSE)," ")</f>
        <v xml:space="preserve"> </v>
      </c>
      <c r="DC77" s="27" t="str">
        <f>_xlfn.XLOOKUP(DF77,'Banco de Dados'!$B$3:$B$274,'Banco de Dados'!$C$3:$C$274,"")</f>
        <v/>
      </c>
      <c r="DD77" s="27" t="str">
        <f>IFERROR(VLOOKUP(DF77,'Banco de Dados'!$B$3:$H$274,5,FALSE)," ")</f>
        <v xml:space="preserve"> </v>
      </c>
      <c r="DJ77" s="27" t="str">
        <f>_xlfn.XLOOKUP(DM77,'Banco de Dados'!$B$3:$B$274,'Banco de Dados'!$C$3:$C$274,"")</f>
        <v/>
      </c>
      <c r="DK77" s="27" t="str">
        <f>IFERROR(VLOOKUP(DM77,'Banco de Dados'!$B$3:$H$274,5,FALSE)," ")</f>
        <v xml:space="preserve"> </v>
      </c>
      <c r="DQ77" s="27" t="str">
        <f>_xlfn.XLOOKUP(DT77,'Banco de Dados'!$B$3:$B$274,'Banco de Dados'!$C$3:$C$274,"")</f>
        <v/>
      </c>
      <c r="DR77" s="27" t="str">
        <f>IFERROR(VLOOKUP(DT77,'Banco de Dados'!$B$3:$H$274,5,FALSE)," ")</f>
        <v xml:space="preserve"> </v>
      </c>
      <c r="DX77" s="27" t="str">
        <f>_xlfn.XLOOKUP(EA77,'Banco de Dados'!$B$3:$B$274,'Banco de Dados'!$C$3:$C$274,"")</f>
        <v/>
      </c>
      <c r="DY77" s="27" t="str">
        <f>IFERROR(VLOOKUP(EA77,'Banco de Dados'!$B$3:$H$274,5,FALSE)," ")</f>
        <v xml:space="preserve"> </v>
      </c>
      <c r="EE77" s="27" t="str">
        <f>_xlfn.XLOOKUP(EH77,'Banco de Dados'!$B$3:$B$274,'Banco de Dados'!$C$3:$C$274,"")</f>
        <v/>
      </c>
      <c r="EF77" s="27" t="str">
        <f>IFERROR(VLOOKUP(EH77,'Banco de Dados'!$B$3:$H$274,5,FALSE)," ")</f>
        <v xml:space="preserve"> </v>
      </c>
      <c r="EL77" s="27" t="str">
        <f>_xlfn.XLOOKUP(EO77,'Banco de Dados'!$B$3:$B$274,'Banco de Dados'!$C$3:$C$274,"")</f>
        <v/>
      </c>
      <c r="EM77" s="27" t="str">
        <f>IFERROR(VLOOKUP(EO77,'Banco de Dados'!$B$3:$H$274,5,FALSE)," ")</f>
        <v xml:space="preserve"> </v>
      </c>
      <c r="ES77" s="27" t="str">
        <f>_xlfn.XLOOKUP(EV77,'Banco de Dados'!$B$3:$B$274,'Banco de Dados'!$C$3:$C$274,"")</f>
        <v/>
      </c>
      <c r="ET77" s="27" t="str">
        <f>IFERROR(VLOOKUP(EV77,'Banco de Dados'!$B$3:$H$274,5,FALSE)," ")</f>
        <v xml:space="preserve"> </v>
      </c>
      <c r="EZ77" s="27" t="str">
        <f>_xlfn.XLOOKUP(FC77,'Banco de Dados'!$B$3:$B$274,'Banco de Dados'!$C$3:$C$274,"")</f>
        <v/>
      </c>
      <c r="FA77" s="27" t="str">
        <f>IFERROR(VLOOKUP(FC77,'Banco de Dados'!$B$3:$H$274,5,FALSE)," ")</f>
        <v xml:space="preserve"> </v>
      </c>
      <c r="FC77" s="7"/>
      <c r="FD77" s="7"/>
      <c r="FE77" s="7"/>
      <c r="FG77" s="27" t="str">
        <f>_xlfn.XLOOKUP(FJ77,'Banco de Dados'!$B$3:$B$274,'Banco de Dados'!$C$3:$C$274,"")</f>
        <v/>
      </c>
      <c r="FH77" s="27" t="str">
        <f>IFERROR(VLOOKUP(FJ77,'Banco de Dados'!$B$3:$H$274,5,FALSE)," ")</f>
        <v xml:space="preserve"> </v>
      </c>
      <c r="FI77" s="7"/>
      <c r="FJ77" s="7"/>
      <c r="FK77" s="7"/>
      <c r="FL77" s="7"/>
      <c r="FN77" s="27" t="str">
        <f>_xlfn.XLOOKUP(FQ77,'Banco de Dados'!$B$3:$B$274,'Banco de Dados'!$C$3:$C$274,"")</f>
        <v/>
      </c>
      <c r="FO77" s="27" t="str">
        <f>IFERROR(VLOOKUP(FQ77,'Banco de Dados'!$B$3:$H$274,5,FALSE)," ")</f>
        <v xml:space="preserve"> </v>
      </c>
      <c r="FP77" s="7"/>
      <c r="FQ77" s="7"/>
      <c r="FR77" s="7"/>
      <c r="FS77" s="7"/>
      <c r="FU77" s="27" t="str">
        <f>_xlfn.XLOOKUP(FX77,'Banco de Dados'!$B$3:$B$274,'Banco de Dados'!$C$3:$C$274,"")</f>
        <v/>
      </c>
      <c r="FV77" s="27" t="str">
        <f>IFERROR(VLOOKUP(FX77,'Banco de Dados'!$B$3:$H$274,5,FALSE)," ")</f>
        <v xml:space="preserve"> </v>
      </c>
      <c r="FW77" s="7"/>
      <c r="FX77" s="7"/>
      <c r="FY77" s="7"/>
      <c r="FZ77" s="7"/>
    </row>
    <row r="78" spans="2:182" x14ac:dyDescent="0.25">
      <c r="B78" s="27" t="str">
        <f>_xlfn.XLOOKUP(E78,'Banco de Dados'!$B$3:$B$274,'Banco de Dados'!$C$3:$C$274,"")</f>
        <v/>
      </c>
      <c r="C78" s="27" t="str">
        <f>IFERROR(VLOOKUP(E78,'Banco de Dados'!$B$3:$H$274,5,FALSE)," ")</f>
        <v xml:space="preserve"> </v>
      </c>
      <c r="I78" s="27" t="str">
        <f>_xlfn.XLOOKUP(L78,'Banco de Dados'!$B$3:$B$274,'Banco de Dados'!$C$3:$C$274,"")</f>
        <v/>
      </c>
      <c r="J78" s="27" t="str">
        <f>IFERROR(VLOOKUP(L78,'Banco de Dados'!$B$3:$H$274,5,FALSE)," ")</f>
        <v xml:space="preserve"> </v>
      </c>
      <c r="P78" s="27" t="str">
        <f>_xlfn.XLOOKUP(S78,'Banco de Dados'!$B$3:$B$274,'Banco de Dados'!$C$3:$C$274,"")</f>
        <v/>
      </c>
      <c r="Q78" s="27" t="str">
        <f>IFERROR(VLOOKUP(S78,'Banco de Dados'!$B$3:$H$274,5,FALSE)," ")</f>
        <v xml:space="preserve"> </v>
      </c>
      <c r="W78" s="27" t="str">
        <f>_xlfn.XLOOKUP(Z78,'Banco de Dados'!$B$3:$B$274,'Banco de Dados'!$C$3:$C$274,"")</f>
        <v/>
      </c>
      <c r="X78" s="27" t="str">
        <f>IFERROR(VLOOKUP(Z78,'Banco de Dados'!$B$3:$H$274,5,FALSE)," ")</f>
        <v xml:space="preserve"> </v>
      </c>
      <c r="AD78" s="27" t="str">
        <f>_xlfn.XLOOKUP(AG78,'Banco de Dados'!$B$3:$B$274,'Banco de Dados'!$C$3:$C$274,"")</f>
        <v/>
      </c>
      <c r="AE78" s="27" t="str">
        <f>IFERROR(VLOOKUP(AG78,'Banco de Dados'!$B$3:$H$274,5,FALSE)," ")</f>
        <v xml:space="preserve"> </v>
      </c>
      <c r="AK78" s="27" t="str">
        <f>_xlfn.XLOOKUP(AN78,'Banco de Dados'!$B$3:$B$274,'Banco de Dados'!$C$3:$C$274,"")</f>
        <v/>
      </c>
      <c r="AL78" s="27" t="str">
        <f>IFERROR(VLOOKUP(AN78,'Banco de Dados'!$B$3:$H$274,5,FALSE)," ")</f>
        <v xml:space="preserve"> </v>
      </c>
      <c r="AR78" s="27" t="str">
        <f>_xlfn.XLOOKUP(AU78,'Banco de Dados'!$B$3:$B$274,'Banco de Dados'!$C$3:$C$274,"")</f>
        <v/>
      </c>
      <c r="AS78" s="27" t="str">
        <f>IFERROR(VLOOKUP(AU78,'Banco de Dados'!$B$3:$H$274,5,FALSE)," ")</f>
        <v xml:space="preserve"> </v>
      </c>
      <c r="AY78" s="27" t="str">
        <f>_xlfn.XLOOKUP(BB78,'Banco de Dados'!$B$3:$B$274,'Banco de Dados'!$C$3:$C$274,"")</f>
        <v/>
      </c>
      <c r="AZ78" s="27" t="str">
        <f>IFERROR(VLOOKUP(BB78,'Banco de Dados'!$B$3:$H$274,5,FALSE)," ")</f>
        <v xml:space="preserve"> </v>
      </c>
      <c r="BF78" s="27" t="str">
        <f>_xlfn.XLOOKUP(BI78,'Banco de Dados'!$B$3:$B$274,'Banco de Dados'!$C$3:$C$274,"")</f>
        <v/>
      </c>
      <c r="BG78" s="27" t="str">
        <f>IFERROR(VLOOKUP(BI78,'Banco de Dados'!$B$3:$H$274,5,FALSE)," ")</f>
        <v xml:space="preserve"> </v>
      </c>
      <c r="BM78" s="27" t="str">
        <f>_xlfn.XLOOKUP(BP78,'Banco de Dados'!$B$3:$B$274,'Banco de Dados'!$C$3:$C$274,"")</f>
        <v/>
      </c>
      <c r="BN78" s="27" t="str">
        <f>IFERROR(VLOOKUP(BP78,'Banco de Dados'!$B$3:$H$274,5,FALSE)," ")</f>
        <v xml:space="preserve"> </v>
      </c>
      <c r="BT78" s="27" t="str">
        <f>_xlfn.XLOOKUP(BW78,'Banco de Dados'!$B$3:$B$274,'Banco de Dados'!$C$3:$C$274,"")</f>
        <v/>
      </c>
      <c r="BU78" s="27" t="str">
        <f>IFERROR(VLOOKUP(BW78,'Banco de Dados'!$B$3:$H$274,5,FALSE)," ")</f>
        <v xml:space="preserve"> </v>
      </c>
      <c r="CA78" s="27" t="str">
        <f>_xlfn.XLOOKUP(CD78,'Banco de Dados'!$B$3:$B$274,'Banco de Dados'!$C$3:$C$274,"")</f>
        <v/>
      </c>
      <c r="CB78" s="27" t="str">
        <f>IFERROR(VLOOKUP(CD78,'Banco de Dados'!$B$3:$H$274,5,FALSE)," ")</f>
        <v xml:space="preserve"> </v>
      </c>
      <c r="CH78" s="27" t="str">
        <f>_xlfn.XLOOKUP(CK78,'Banco de Dados'!$B$3:$B$274,'Banco de Dados'!$C$3:$C$274,"")</f>
        <v/>
      </c>
      <c r="CI78" s="27" t="str">
        <f>IFERROR(VLOOKUP(CK78,'Banco de Dados'!$B$3:$H$274,5,FALSE)," ")</f>
        <v xml:space="preserve"> </v>
      </c>
      <c r="CO78" s="27" t="str">
        <f>_xlfn.XLOOKUP(CR78,'Banco de Dados'!$B$3:$B$274,'Banco de Dados'!$C$3:$C$274,"")</f>
        <v/>
      </c>
      <c r="CP78" s="27" t="str">
        <f>IFERROR(VLOOKUP(CR78,'Banco de Dados'!$B$3:$H$274,5,FALSE)," ")</f>
        <v xml:space="preserve"> </v>
      </c>
      <c r="CV78" s="27" t="str">
        <f>_xlfn.XLOOKUP(CY78,'Banco de Dados'!$B$3:$B$274,'Banco de Dados'!$C$3:$C$274,"")</f>
        <v/>
      </c>
      <c r="CW78" s="27" t="str">
        <f>IFERROR(VLOOKUP(CY78,'Banco de Dados'!$B$3:$H$274,5,FALSE)," ")</f>
        <v xml:space="preserve"> </v>
      </c>
      <c r="DC78" s="27" t="str">
        <f>_xlfn.XLOOKUP(DF78,'Banco de Dados'!$B$3:$B$274,'Banco de Dados'!$C$3:$C$274,"")</f>
        <v/>
      </c>
      <c r="DD78" s="27" t="str">
        <f>IFERROR(VLOOKUP(DF78,'Banco de Dados'!$B$3:$H$274,5,FALSE)," ")</f>
        <v xml:space="preserve"> </v>
      </c>
      <c r="DJ78" s="27" t="str">
        <f>_xlfn.XLOOKUP(DM78,'Banco de Dados'!$B$3:$B$274,'Banco de Dados'!$C$3:$C$274,"")</f>
        <v/>
      </c>
      <c r="DK78" s="27" t="str">
        <f>IFERROR(VLOOKUP(DM78,'Banco de Dados'!$B$3:$H$274,5,FALSE)," ")</f>
        <v xml:space="preserve"> </v>
      </c>
      <c r="DQ78" s="27" t="str">
        <f>_xlfn.XLOOKUP(DT78,'Banco de Dados'!$B$3:$B$274,'Banco de Dados'!$C$3:$C$274,"")</f>
        <v/>
      </c>
      <c r="DR78" s="27" t="str">
        <f>IFERROR(VLOOKUP(DT78,'Banco de Dados'!$B$3:$H$274,5,FALSE)," ")</f>
        <v xml:space="preserve"> </v>
      </c>
      <c r="DX78" s="27" t="str">
        <f>_xlfn.XLOOKUP(EA78,'Banco de Dados'!$B$3:$B$274,'Banco de Dados'!$C$3:$C$274,"")</f>
        <v/>
      </c>
      <c r="DY78" s="27" t="str">
        <f>IFERROR(VLOOKUP(EA78,'Banco de Dados'!$B$3:$H$274,5,FALSE)," ")</f>
        <v xml:space="preserve"> </v>
      </c>
      <c r="EE78" s="27" t="str">
        <f>_xlfn.XLOOKUP(EH78,'Banco de Dados'!$B$3:$B$274,'Banco de Dados'!$C$3:$C$274,"")</f>
        <v/>
      </c>
      <c r="EF78" s="27" t="str">
        <f>IFERROR(VLOOKUP(EH78,'Banco de Dados'!$B$3:$H$274,5,FALSE)," ")</f>
        <v xml:space="preserve"> </v>
      </c>
      <c r="EL78" s="27" t="str">
        <f>_xlfn.XLOOKUP(EO78,'Banco de Dados'!$B$3:$B$274,'Banco de Dados'!$C$3:$C$274,"")</f>
        <v/>
      </c>
      <c r="EM78" s="27" t="str">
        <f>IFERROR(VLOOKUP(EO78,'Banco de Dados'!$B$3:$H$274,5,FALSE)," ")</f>
        <v xml:space="preserve"> </v>
      </c>
      <c r="ES78" s="27" t="str">
        <f>_xlfn.XLOOKUP(EV78,'Banco de Dados'!$B$3:$B$274,'Banco de Dados'!$C$3:$C$274,"")</f>
        <v/>
      </c>
      <c r="ET78" s="27" t="str">
        <f>IFERROR(VLOOKUP(EV78,'Banco de Dados'!$B$3:$H$274,5,FALSE)," ")</f>
        <v xml:space="preserve"> </v>
      </c>
      <c r="EZ78" s="27" t="str">
        <f>_xlfn.XLOOKUP(FC78,'Banco de Dados'!$B$3:$B$274,'Banco de Dados'!$C$3:$C$274,"")</f>
        <v/>
      </c>
      <c r="FA78" s="27" t="str">
        <f>IFERROR(VLOOKUP(FC78,'Banco de Dados'!$B$3:$H$274,5,FALSE)," ")</f>
        <v xml:space="preserve"> </v>
      </c>
      <c r="FC78" s="7"/>
      <c r="FD78" s="7"/>
      <c r="FE78" s="7"/>
      <c r="FG78" s="27" t="str">
        <f>_xlfn.XLOOKUP(FJ78,'Banco de Dados'!$B$3:$B$274,'Banco de Dados'!$C$3:$C$274,"")</f>
        <v/>
      </c>
      <c r="FH78" s="27" t="str">
        <f>IFERROR(VLOOKUP(FJ78,'Banco de Dados'!$B$3:$H$274,5,FALSE)," ")</f>
        <v xml:space="preserve"> </v>
      </c>
      <c r="FI78" s="7"/>
      <c r="FJ78" s="7"/>
      <c r="FK78" s="7"/>
      <c r="FL78" s="7"/>
      <c r="FN78" s="27" t="str">
        <f>_xlfn.XLOOKUP(FQ78,'Banco de Dados'!$B$3:$B$274,'Banco de Dados'!$C$3:$C$274,"")</f>
        <v/>
      </c>
      <c r="FO78" s="27" t="str">
        <f>IFERROR(VLOOKUP(FQ78,'Banco de Dados'!$B$3:$H$274,5,FALSE)," ")</f>
        <v xml:space="preserve"> </v>
      </c>
      <c r="FP78" s="7"/>
      <c r="FQ78" s="7"/>
      <c r="FR78" s="7"/>
      <c r="FS78" s="7"/>
      <c r="FU78" s="27" t="str">
        <f>_xlfn.XLOOKUP(FX78,'Banco de Dados'!$B$3:$B$274,'Banco de Dados'!$C$3:$C$274,"")</f>
        <v/>
      </c>
      <c r="FV78" s="27" t="str">
        <f>IFERROR(VLOOKUP(FX78,'Banco de Dados'!$B$3:$H$274,5,FALSE)," ")</f>
        <v xml:space="preserve"> </v>
      </c>
      <c r="FW78" s="7"/>
      <c r="FX78" s="7"/>
      <c r="FY78" s="7"/>
      <c r="FZ78" s="7"/>
    </row>
    <row r="79" spans="2:182" x14ac:dyDescent="0.25">
      <c r="B79" s="27" t="str">
        <f>_xlfn.XLOOKUP(E79,'Banco de Dados'!$B$3:$B$274,'Banco de Dados'!$C$3:$C$274,"")</f>
        <v/>
      </c>
      <c r="C79" s="27" t="str">
        <f>IFERROR(VLOOKUP(E79,'Banco de Dados'!$B$3:$H$274,5,FALSE)," ")</f>
        <v xml:space="preserve"> </v>
      </c>
      <c r="I79" s="27" t="str">
        <f>_xlfn.XLOOKUP(L79,'Banco de Dados'!$B$3:$B$274,'Banco de Dados'!$C$3:$C$274,"")</f>
        <v/>
      </c>
      <c r="J79" s="27" t="str">
        <f>IFERROR(VLOOKUP(L79,'Banco de Dados'!$B$3:$H$274,5,FALSE)," ")</f>
        <v xml:space="preserve"> </v>
      </c>
      <c r="P79" s="27" t="str">
        <f>_xlfn.XLOOKUP(S79,'Banco de Dados'!$B$3:$B$274,'Banco de Dados'!$C$3:$C$274,"")</f>
        <v/>
      </c>
      <c r="Q79" s="27" t="str">
        <f>IFERROR(VLOOKUP(S79,'Banco de Dados'!$B$3:$H$274,5,FALSE)," ")</f>
        <v xml:space="preserve"> </v>
      </c>
      <c r="W79" s="27" t="str">
        <f>_xlfn.XLOOKUP(Z79,'Banco de Dados'!$B$3:$B$274,'Banco de Dados'!$C$3:$C$274,"")</f>
        <v/>
      </c>
      <c r="X79" s="27" t="str">
        <f>IFERROR(VLOOKUP(Z79,'Banco de Dados'!$B$3:$H$274,5,FALSE)," ")</f>
        <v xml:space="preserve"> </v>
      </c>
      <c r="AD79" s="27" t="str">
        <f>_xlfn.XLOOKUP(AG79,'Banco de Dados'!$B$3:$B$274,'Banco de Dados'!$C$3:$C$274,"")</f>
        <v/>
      </c>
      <c r="AE79" s="27" t="str">
        <f>IFERROR(VLOOKUP(AG79,'Banco de Dados'!$B$3:$H$274,5,FALSE)," ")</f>
        <v xml:space="preserve"> </v>
      </c>
      <c r="AK79" s="27" t="str">
        <f>_xlfn.XLOOKUP(AN79,'Banco de Dados'!$B$3:$B$274,'Banco de Dados'!$C$3:$C$274,"")</f>
        <v/>
      </c>
      <c r="AL79" s="27" t="str">
        <f>IFERROR(VLOOKUP(AN79,'Banco de Dados'!$B$3:$H$274,5,FALSE)," ")</f>
        <v xml:space="preserve"> </v>
      </c>
      <c r="AR79" s="27" t="str">
        <f>_xlfn.XLOOKUP(AU79,'Banco de Dados'!$B$3:$B$274,'Banco de Dados'!$C$3:$C$274,"")</f>
        <v/>
      </c>
      <c r="AS79" s="27" t="str">
        <f>IFERROR(VLOOKUP(AU79,'Banco de Dados'!$B$3:$H$274,5,FALSE)," ")</f>
        <v xml:space="preserve"> </v>
      </c>
      <c r="AY79" s="27" t="str">
        <f>_xlfn.XLOOKUP(BB79,'Banco de Dados'!$B$3:$B$274,'Banco de Dados'!$C$3:$C$274,"")</f>
        <v/>
      </c>
      <c r="AZ79" s="27" t="str">
        <f>IFERROR(VLOOKUP(BB79,'Banco de Dados'!$B$3:$H$274,5,FALSE)," ")</f>
        <v xml:space="preserve"> </v>
      </c>
      <c r="BF79" s="27" t="str">
        <f>_xlfn.XLOOKUP(BI79,'Banco de Dados'!$B$3:$B$274,'Banco de Dados'!$C$3:$C$274,"")</f>
        <v/>
      </c>
      <c r="BG79" s="27" t="str">
        <f>IFERROR(VLOOKUP(BI79,'Banco de Dados'!$B$3:$H$274,5,FALSE)," ")</f>
        <v xml:space="preserve"> </v>
      </c>
      <c r="BM79" s="27" t="str">
        <f>_xlfn.XLOOKUP(BP79,'Banco de Dados'!$B$3:$B$274,'Banco de Dados'!$C$3:$C$274,"")</f>
        <v/>
      </c>
      <c r="BN79" s="27" t="str">
        <f>IFERROR(VLOOKUP(BP79,'Banco de Dados'!$B$3:$H$274,5,FALSE)," ")</f>
        <v xml:space="preserve"> </v>
      </c>
      <c r="BT79" s="27" t="str">
        <f>_xlfn.XLOOKUP(BW79,'Banco de Dados'!$B$3:$B$274,'Banco de Dados'!$C$3:$C$274,"")</f>
        <v/>
      </c>
      <c r="BU79" s="27" t="str">
        <f>IFERROR(VLOOKUP(BW79,'Banco de Dados'!$B$3:$H$274,5,FALSE)," ")</f>
        <v xml:space="preserve"> </v>
      </c>
      <c r="CA79" s="27" t="str">
        <f>_xlfn.XLOOKUP(CD79,'Banco de Dados'!$B$3:$B$274,'Banco de Dados'!$C$3:$C$274,"")</f>
        <v/>
      </c>
      <c r="CB79" s="27" t="str">
        <f>IFERROR(VLOOKUP(CD79,'Banco de Dados'!$B$3:$H$274,5,FALSE)," ")</f>
        <v xml:space="preserve"> </v>
      </c>
      <c r="CH79" s="27" t="str">
        <f>_xlfn.XLOOKUP(CK79,'Banco de Dados'!$B$3:$B$274,'Banco de Dados'!$C$3:$C$274,"")</f>
        <v/>
      </c>
      <c r="CI79" s="27" t="str">
        <f>IFERROR(VLOOKUP(CK79,'Banco de Dados'!$B$3:$H$274,5,FALSE)," ")</f>
        <v xml:space="preserve"> </v>
      </c>
      <c r="CO79" s="27" t="str">
        <f>_xlfn.XLOOKUP(CR79,'Banco de Dados'!$B$3:$B$274,'Banco de Dados'!$C$3:$C$274,"")</f>
        <v/>
      </c>
      <c r="CP79" s="27" t="str">
        <f>IFERROR(VLOOKUP(CR79,'Banco de Dados'!$B$3:$H$274,5,FALSE)," ")</f>
        <v xml:space="preserve"> </v>
      </c>
      <c r="CV79" s="27" t="str">
        <f>_xlfn.XLOOKUP(CY79,'Banco de Dados'!$B$3:$B$274,'Banco de Dados'!$C$3:$C$274,"")</f>
        <v/>
      </c>
      <c r="CW79" s="27" t="str">
        <f>IFERROR(VLOOKUP(CY79,'Banco de Dados'!$B$3:$H$274,5,FALSE)," ")</f>
        <v xml:space="preserve"> </v>
      </c>
      <c r="DC79" s="27" t="str">
        <f>_xlfn.XLOOKUP(DF79,'Banco de Dados'!$B$3:$B$274,'Banco de Dados'!$C$3:$C$274,"")</f>
        <v/>
      </c>
      <c r="DD79" s="27" t="str">
        <f>IFERROR(VLOOKUP(DF79,'Banco de Dados'!$B$3:$H$274,5,FALSE)," ")</f>
        <v xml:space="preserve"> </v>
      </c>
      <c r="DJ79" s="27" t="str">
        <f>_xlfn.XLOOKUP(DM79,'Banco de Dados'!$B$3:$B$274,'Banco de Dados'!$C$3:$C$274,"")</f>
        <v/>
      </c>
      <c r="DK79" s="27" t="str">
        <f>IFERROR(VLOOKUP(DM79,'Banco de Dados'!$B$3:$H$274,5,FALSE)," ")</f>
        <v xml:space="preserve"> </v>
      </c>
      <c r="DQ79" s="27" t="str">
        <f>_xlfn.XLOOKUP(DT79,'Banco de Dados'!$B$3:$B$274,'Banco de Dados'!$C$3:$C$274,"")</f>
        <v/>
      </c>
      <c r="DR79" s="27" t="str">
        <f>IFERROR(VLOOKUP(DT79,'Banco de Dados'!$B$3:$H$274,5,FALSE)," ")</f>
        <v xml:space="preserve"> </v>
      </c>
      <c r="DX79" s="27" t="str">
        <f>_xlfn.XLOOKUP(EA79,'Banco de Dados'!$B$3:$B$274,'Banco de Dados'!$C$3:$C$274,"")</f>
        <v/>
      </c>
      <c r="DY79" s="27" t="str">
        <f>IFERROR(VLOOKUP(EA79,'Banco de Dados'!$B$3:$H$274,5,FALSE)," ")</f>
        <v xml:space="preserve"> </v>
      </c>
      <c r="EE79" s="27" t="str">
        <f>_xlfn.XLOOKUP(EH79,'Banco de Dados'!$B$3:$B$274,'Banco de Dados'!$C$3:$C$274,"")</f>
        <v/>
      </c>
      <c r="EF79" s="27" t="str">
        <f>IFERROR(VLOOKUP(EH79,'Banco de Dados'!$B$3:$H$274,5,FALSE)," ")</f>
        <v xml:space="preserve"> </v>
      </c>
      <c r="EL79" s="27" t="str">
        <f>_xlfn.XLOOKUP(EO79,'Banco de Dados'!$B$3:$B$274,'Banco de Dados'!$C$3:$C$274,"")</f>
        <v/>
      </c>
      <c r="EM79" s="27" t="str">
        <f>IFERROR(VLOOKUP(EO79,'Banco de Dados'!$B$3:$H$274,5,FALSE)," ")</f>
        <v xml:space="preserve"> </v>
      </c>
      <c r="ES79" s="27" t="str">
        <f>_xlfn.XLOOKUP(EV79,'Banco de Dados'!$B$3:$B$274,'Banco de Dados'!$C$3:$C$274,"")</f>
        <v/>
      </c>
      <c r="ET79" s="27" t="str">
        <f>IFERROR(VLOOKUP(EV79,'Banco de Dados'!$B$3:$H$274,5,FALSE)," ")</f>
        <v xml:space="preserve"> </v>
      </c>
      <c r="EZ79" s="27" t="str">
        <f>_xlfn.XLOOKUP(FC79,'Banco de Dados'!$B$3:$B$274,'Banco de Dados'!$C$3:$C$274,"")</f>
        <v/>
      </c>
      <c r="FA79" s="27" t="str">
        <f>IFERROR(VLOOKUP(FC79,'Banco de Dados'!$B$3:$H$274,5,FALSE)," ")</f>
        <v xml:space="preserve"> </v>
      </c>
      <c r="FC79" s="7"/>
      <c r="FD79" s="7"/>
      <c r="FE79" s="7"/>
      <c r="FG79" s="27" t="str">
        <f>_xlfn.XLOOKUP(FJ79,'Banco de Dados'!$B$3:$B$274,'Banco de Dados'!$C$3:$C$274,"")</f>
        <v/>
      </c>
      <c r="FH79" s="27" t="str">
        <f>IFERROR(VLOOKUP(FJ79,'Banco de Dados'!$B$3:$H$274,5,FALSE)," ")</f>
        <v xml:space="preserve"> </v>
      </c>
      <c r="FI79" s="7"/>
      <c r="FJ79" s="7"/>
      <c r="FK79" s="7"/>
      <c r="FL79" s="7"/>
      <c r="FN79" s="27" t="str">
        <f>_xlfn.XLOOKUP(FQ79,'Banco de Dados'!$B$3:$B$274,'Banco de Dados'!$C$3:$C$274,"")</f>
        <v/>
      </c>
      <c r="FO79" s="27" t="str">
        <f>IFERROR(VLOOKUP(FQ79,'Banco de Dados'!$B$3:$H$274,5,FALSE)," ")</f>
        <v xml:space="preserve"> </v>
      </c>
      <c r="FP79" s="7"/>
      <c r="FQ79" s="7"/>
      <c r="FR79" s="7"/>
      <c r="FS79" s="7"/>
      <c r="FU79" s="27" t="str">
        <f>_xlfn.XLOOKUP(FX79,'Banco de Dados'!$B$3:$B$274,'Banco de Dados'!$C$3:$C$274,"")</f>
        <v/>
      </c>
      <c r="FV79" s="27" t="str">
        <f>IFERROR(VLOOKUP(FX79,'Banco de Dados'!$B$3:$H$274,5,FALSE)," ")</f>
        <v xml:space="preserve"> </v>
      </c>
      <c r="FW79" s="7"/>
      <c r="FX79" s="7"/>
      <c r="FY79" s="7"/>
      <c r="FZ79" s="7"/>
    </row>
    <row r="80" spans="2:182" x14ac:dyDescent="0.25">
      <c r="B80" s="27" t="str">
        <f>_xlfn.XLOOKUP(E80,'Banco de Dados'!$B$3:$B$274,'Banco de Dados'!$C$3:$C$274,"")</f>
        <v/>
      </c>
      <c r="C80" s="27" t="str">
        <f>IFERROR(VLOOKUP(E80,'Banco de Dados'!$B$3:$H$274,5,FALSE)," ")</f>
        <v xml:space="preserve"> </v>
      </c>
      <c r="I80" s="27" t="str">
        <f>_xlfn.XLOOKUP(L80,'Banco de Dados'!$B$3:$B$274,'Banco de Dados'!$C$3:$C$274,"")</f>
        <v/>
      </c>
      <c r="J80" s="27" t="str">
        <f>IFERROR(VLOOKUP(L80,'Banco de Dados'!$B$3:$H$274,5,FALSE)," ")</f>
        <v xml:space="preserve"> </v>
      </c>
      <c r="P80" s="27" t="str">
        <f>_xlfn.XLOOKUP(S80,'Banco de Dados'!$B$3:$B$274,'Banco de Dados'!$C$3:$C$274,"")</f>
        <v/>
      </c>
      <c r="Q80" s="27" t="str">
        <f>IFERROR(VLOOKUP(S80,'Banco de Dados'!$B$3:$H$274,5,FALSE)," ")</f>
        <v xml:space="preserve"> </v>
      </c>
      <c r="W80" s="27" t="str">
        <f>_xlfn.XLOOKUP(Z80,'Banco de Dados'!$B$3:$B$274,'Banco de Dados'!$C$3:$C$274,"")</f>
        <v/>
      </c>
      <c r="X80" s="27" t="str">
        <f>IFERROR(VLOOKUP(Z80,'Banco de Dados'!$B$3:$H$274,5,FALSE)," ")</f>
        <v xml:space="preserve"> </v>
      </c>
      <c r="AD80" s="27" t="str">
        <f>_xlfn.XLOOKUP(AG80,'Banco de Dados'!$B$3:$B$274,'Banco de Dados'!$C$3:$C$274,"")</f>
        <v/>
      </c>
      <c r="AE80" s="27" t="str">
        <f>IFERROR(VLOOKUP(AG80,'Banco de Dados'!$B$3:$H$274,5,FALSE)," ")</f>
        <v xml:space="preserve"> </v>
      </c>
      <c r="AK80" s="27" t="str">
        <f>_xlfn.XLOOKUP(AN80,'Banco de Dados'!$B$3:$B$274,'Banco de Dados'!$C$3:$C$274,"")</f>
        <v/>
      </c>
      <c r="AL80" s="27" t="str">
        <f>IFERROR(VLOOKUP(AN80,'Banco de Dados'!$B$3:$H$274,5,FALSE)," ")</f>
        <v xml:space="preserve"> </v>
      </c>
      <c r="AR80" s="27" t="str">
        <f>_xlfn.XLOOKUP(AU80,'Banco de Dados'!$B$3:$B$274,'Banco de Dados'!$C$3:$C$274,"")</f>
        <v/>
      </c>
      <c r="AS80" s="27" t="str">
        <f>IFERROR(VLOOKUP(AU80,'Banco de Dados'!$B$3:$H$274,5,FALSE)," ")</f>
        <v xml:space="preserve"> </v>
      </c>
      <c r="AY80" s="27" t="str">
        <f>_xlfn.XLOOKUP(BB80,'Banco de Dados'!$B$3:$B$274,'Banco de Dados'!$C$3:$C$274,"")</f>
        <v/>
      </c>
      <c r="AZ80" s="27" t="str">
        <f>IFERROR(VLOOKUP(BB80,'Banco de Dados'!$B$3:$H$274,5,FALSE)," ")</f>
        <v xml:space="preserve"> </v>
      </c>
      <c r="BF80" s="27" t="str">
        <f>_xlfn.XLOOKUP(BI80,'Banco de Dados'!$B$3:$B$274,'Banco de Dados'!$C$3:$C$274,"")</f>
        <v/>
      </c>
      <c r="BG80" s="27" t="str">
        <f>IFERROR(VLOOKUP(BI80,'Banco de Dados'!$B$3:$H$274,5,FALSE)," ")</f>
        <v xml:space="preserve"> </v>
      </c>
      <c r="BM80" s="27" t="str">
        <f>_xlfn.XLOOKUP(BP80,'Banco de Dados'!$B$3:$B$274,'Banco de Dados'!$C$3:$C$274,"")</f>
        <v/>
      </c>
      <c r="BN80" s="27" t="str">
        <f>IFERROR(VLOOKUP(BP80,'Banco de Dados'!$B$3:$H$274,5,FALSE)," ")</f>
        <v xml:space="preserve"> </v>
      </c>
      <c r="BT80" s="27" t="str">
        <f>_xlfn.XLOOKUP(BW80,'Banco de Dados'!$B$3:$B$274,'Banco de Dados'!$C$3:$C$274,"")</f>
        <v/>
      </c>
      <c r="BU80" s="27" t="str">
        <f>IFERROR(VLOOKUP(BW80,'Banco de Dados'!$B$3:$H$274,5,FALSE)," ")</f>
        <v xml:space="preserve"> </v>
      </c>
      <c r="CA80" s="27" t="str">
        <f>_xlfn.XLOOKUP(CD80,'Banco de Dados'!$B$3:$B$274,'Banco de Dados'!$C$3:$C$274,"")</f>
        <v/>
      </c>
      <c r="CB80" s="27" t="str">
        <f>IFERROR(VLOOKUP(CD80,'Banco de Dados'!$B$3:$H$274,5,FALSE)," ")</f>
        <v xml:space="preserve"> </v>
      </c>
      <c r="CH80" s="27" t="str">
        <f>_xlfn.XLOOKUP(CK80,'Banco de Dados'!$B$3:$B$274,'Banco de Dados'!$C$3:$C$274,"")</f>
        <v/>
      </c>
      <c r="CI80" s="27" t="str">
        <f>IFERROR(VLOOKUP(CK80,'Banco de Dados'!$B$3:$H$274,5,FALSE)," ")</f>
        <v xml:space="preserve"> </v>
      </c>
      <c r="CO80" s="27" t="str">
        <f>_xlfn.XLOOKUP(CR80,'Banco de Dados'!$B$3:$B$274,'Banco de Dados'!$C$3:$C$274,"")</f>
        <v/>
      </c>
      <c r="CP80" s="27" t="str">
        <f>IFERROR(VLOOKUP(CR80,'Banco de Dados'!$B$3:$H$274,5,FALSE)," ")</f>
        <v xml:space="preserve"> </v>
      </c>
      <c r="CV80" s="27" t="str">
        <f>_xlfn.XLOOKUP(CY80,'Banco de Dados'!$B$3:$B$274,'Banco de Dados'!$C$3:$C$274,"")</f>
        <v/>
      </c>
      <c r="CW80" s="27" t="str">
        <f>IFERROR(VLOOKUP(CY80,'Banco de Dados'!$B$3:$H$274,5,FALSE)," ")</f>
        <v xml:space="preserve"> </v>
      </c>
      <c r="DC80" s="27" t="str">
        <f>_xlfn.XLOOKUP(DF80,'Banco de Dados'!$B$3:$B$274,'Banco de Dados'!$C$3:$C$274,"")</f>
        <v/>
      </c>
      <c r="DD80" s="27" t="str">
        <f>IFERROR(VLOOKUP(DF80,'Banco de Dados'!$B$3:$H$274,5,FALSE)," ")</f>
        <v xml:space="preserve"> </v>
      </c>
      <c r="DJ80" s="27" t="str">
        <f>_xlfn.XLOOKUP(DM80,'Banco de Dados'!$B$3:$B$274,'Banco de Dados'!$C$3:$C$274,"")</f>
        <v/>
      </c>
      <c r="DK80" s="27" t="str">
        <f>IFERROR(VLOOKUP(DM80,'Banco de Dados'!$B$3:$H$274,5,FALSE)," ")</f>
        <v xml:space="preserve"> </v>
      </c>
      <c r="DQ80" s="27" t="str">
        <f>_xlfn.XLOOKUP(DT80,'Banco de Dados'!$B$3:$B$274,'Banco de Dados'!$C$3:$C$274,"")</f>
        <v/>
      </c>
      <c r="DR80" s="27" t="str">
        <f>IFERROR(VLOOKUP(DT80,'Banco de Dados'!$B$3:$H$274,5,FALSE)," ")</f>
        <v xml:space="preserve"> </v>
      </c>
      <c r="DX80" s="27" t="str">
        <f>_xlfn.XLOOKUP(EA80,'Banco de Dados'!$B$3:$B$274,'Banco de Dados'!$C$3:$C$274,"")</f>
        <v/>
      </c>
      <c r="DY80" s="27" t="str">
        <f>IFERROR(VLOOKUP(EA80,'Banco de Dados'!$B$3:$H$274,5,FALSE)," ")</f>
        <v xml:space="preserve"> </v>
      </c>
      <c r="EE80" s="27" t="str">
        <f>_xlfn.XLOOKUP(EH80,'Banco de Dados'!$B$3:$B$274,'Banco de Dados'!$C$3:$C$274,"")</f>
        <v/>
      </c>
      <c r="EF80" s="27" t="str">
        <f>IFERROR(VLOOKUP(EH80,'Banco de Dados'!$B$3:$H$274,5,FALSE)," ")</f>
        <v xml:space="preserve"> </v>
      </c>
      <c r="EL80" s="27" t="str">
        <f>_xlfn.XLOOKUP(EO80,'Banco de Dados'!$B$3:$B$274,'Banco de Dados'!$C$3:$C$274,"")</f>
        <v/>
      </c>
      <c r="EM80" s="27" t="str">
        <f>IFERROR(VLOOKUP(EO80,'Banco de Dados'!$B$3:$H$274,5,FALSE)," ")</f>
        <v xml:space="preserve"> </v>
      </c>
      <c r="ES80" s="27" t="str">
        <f>_xlfn.XLOOKUP(EV80,'Banco de Dados'!$B$3:$B$274,'Banco de Dados'!$C$3:$C$274,"")</f>
        <v/>
      </c>
      <c r="ET80" s="27" t="str">
        <f>IFERROR(VLOOKUP(EV80,'Banco de Dados'!$B$3:$H$274,5,FALSE)," ")</f>
        <v xml:space="preserve"> </v>
      </c>
      <c r="EZ80" s="27" t="str">
        <f>_xlfn.XLOOKUP(FC80,'Banco de Dados'!$B$3:$B$274,'Banco de Dados'!$C$3:$C$274,"")</f>
        <v/>
      </c>
      <c r="FA80" s="27" t="str">
        <f>IFERROR(VLOOKUP(FC80,'Banco de Dados'!$B$3:$H$274,5,FALSE)," ")</f>
        <v xml:space="preserve"> </v>
      </c>
      <c r="FC80" s="7"/>
      <c r="FD80" s="7"/>
      <c r="FE80" s="7"/>
      <c r="FG80" s="27" t="str">
        <f>_xlfn.XLOOKUP(FJ80,'Banco de Dados'!$B$3:$B$274,'Banco de Dados'!$C$3:$C$274,"")</f>
        <v/>
      </c>
      <c r="FH80" s="27" t="str">
        <f>IFERROR(VLOOKUP(FJ80,'Banco de Dados'!$B$3:$H$274,5,FALSE)," ")</f>
        <v xml:space="preserve"> </v>
      </c>
      <c r="FI80" s="7"/>
      <c r="FJ80" s="7"/>
      <c r="FK80" s="7"/>
      <c r="FL80" s="7"/>
      <c r="FN80" s="27" t="str">
        <f>_xlfn.XLOOKUP(FQ80,'Banco de Dados'!$B$3:$B$274,'Banco de Dados'!$C$3:$C$274,"")</f>
        <v/>
      </c>
      <c r="FO80" s="27" t="str">
        <f>IFERROR(VLOOKUP(FQ80,'Banco de Dados'!$B$3:$H$274,5,FALSE)," ")</f>
        <v xml:space="preserve"> </v>
      </c>
      <c r="FP80" s="7"/>
      <c r="FQ80" s="7"/>
      <c r="FR80" s="7"/>
      <c r="FS80" s="7"/>
      <c r="FU80" s="27" t="str">
        <f>_xlfn.XLOOKUP(FX80,'Banco de Dados'!$B$3:$B$274,'Banco de Dados'!$C$3:$C$274,"")</f>
        <v/>
      </c>
      <c r="FV80" s="27" t="str">
        <f>IFERROR(VLOOKUP(FX80,'Banco de Dados'!$B$3:$H$274,5,FALSE)," ")</f>
        <v xml:space="preserve"> </v>
      </c>
      <c r="FW80" s="7"/>
      <c r="FX80" s="7"/>
      <c r="FY80" s="7"/>
      <c r="FZ80" s="7"/>
    </row>
    <row r="81" spans="2:182" x14ac:dyDescent="0.25">
      <c r="B81" s="27" t="str">
        <f>_xlfn.XLOOKUP(E81,'Banco de Dados'!$B$3:$B$274,'Banco de Dados'!$C$3:$C$274,"")</f>
        <v/>
      </c>
      <c r="C81" s="27" t="str">
        <f>IFERROR(VLOOKUP(E81,'Banco de Dados'!$B$3:$H$274,5,FALSE)," ")</f>
        <v xml:space="preserve"> </v>
      </c>
      <c r="I81" s="27" t="str">
        <f>_xlfn.XLOOKUP(L81,'Banco de Dados'!$B$3:$B$274,'Banco de Dados'!$C$3:$C$274,"")</f>
        <v/>
      </c>
      <c r="J81" s="27" t="str">
        <f>IFERROR(VLOOKUP(L81,'Banco de Dados'!$B$3:$H$274,5,FALSE)," ")</f>
        <v xml:space="preserve"> </v>
      </c>
      <c r="P81" s="27" t="str">
        <f>_xlfn.XLOOKUP(S81,'Banco de Dados'!$B$3:$B$274,'Banco de Dados'!$C$3:$C$274,"")</f>
        <v/>
      </c>
      <c r="Q81" s="27" t="str">
        <f>IFERROR(VLOOKUP(S81,'Banco de Dados'!$B$3:$H$274,5,FALSE)," ")</f>
        <v xml:space="preserve"> </v>
      </c>
      <c r="W81" s="27" t="str">
        <f>_xlfn.XLOOKUP(Z81,'Banco de Dados'!$B$3:$B$274,'Banco de Dados'!$C$3:$C$274,"")</f>
        <v/>
      </c>
      <c r="X81" s="27" t="str">
        <f>IFERROR(VLOOKUP(Z81,'Banco de Dados'!$B$3:$H$274,5,FALSE)," ")</f>
        <v xml:space="preserve"> </v>
      </c>
      <c r="AD81" s="27" t="str">
        <f>_xlfn.XLOOKUP(AG81,'Banco de Dados'!$B$3:$B$274,'Banco de Dados'!$C$3:$C$274,"")</f>
        <v/>
      </c>
      <c r="AE81" s="27" t="str">
        <f>IFERROR(VLOOKUP(AG81,'Banco de Dados'!$B$3:$H$274,5,FALSE)," ")</f>
        <v xml:space="preserve"> </v>
      </c>
      <c r="AK81" s="27" t="str">
        <f>_xlfn.XLOOKUP(AN81,'Banco de Dados'!$B$3:$B$274,'Banco de Dados'!$C$3:$C$274,"")</f>
        <v/>
      </c>
      <c r="AL81" s="27" t="str">
        <f>IFERROR(VLOOKUP(AN81,'Banco de Dados'!$B$3:$H$274,5,FALSE)," ")</f>
        <v xml:space="preserve"> </v>
      </c>
      <c r="AR81" s="27" t="str">
        <f>_xlfn.XLOOKUP(AU81,'Banco de Dados'!$B$3:$B$274,'Banco de Dados'!$C$3:$C$274,"")</f>
        <v/>
      </c>
      <c r="AS81" s="27" t="str">
        <f>IFERROR(VLOOKUP(AU81,'Banco de Dados'!$B$3:$H$274,5,FALSE)," ")</f>
        <v xml:space="preserve"> </v>
      </c>
      <c r="AY81" s="27" t="str">
        <f>_xlfn.XLOOKUP(BB81,'Banco de Dados'!$B$3:$B$274,'Banco de Dados'!$C$3:$C$274,"")</f>
        <v/>
      </c>
      <c r="AZ81" s="27" t="str">
        <f>IFERROR(VLOOKUP(BB81,'Banco de Dados'!$B$3:$H$274,5,FALSE)," ")</f>
        <v xml:space="preserve"> </v>
      </c>
      <c r="BF81" s="27" t="str">
        <f>_xlfn.XLOOKUP(BI81,'Banco de Dados'!$B$3:$B$274,'Banco de Dados'!$C$3:$C$274,"")</f>
        <v/>
      </c>
      <c r="BG81" s="27" t="str">
        <f>IFERROR(VLOOKUP(BI81,'Banco de Dados'!$B$3:$H$274,5,FALSE)," ")</f>
        <v xml:space="preserve"> </v>
      </c>
      <c r="BM81" s="27" t="str">
        <f>_xlfn.XLOOKUP(BP81,'Banco de Dados'!$B$3:$B$274,'Banco de Dados'!$C$3:$C$274,"")</f>
        <v/>
      </c>
      <c r="BN81" s="27" t="str">
        <f>IFERROR(VLOOKUP(BP81,'Banco de Dados'!$B$3:$H$274,5,FALSE)," ")</f>
        <v xml:space="preserve"> </v>
      </c>
      <c r="BT81" s="27" t="str">
        <f>_xlfn.XLOOKUP(BW81,'Banco de Dados'!$B$3:$B$274,'Banco de Dados'!$C$3:$C$274,"")</f>
        <v/>
      </c>
      <c r="BU81" s="27" t="str">
        <f>IFERROR(VLOOKUP(BW81,'Banco de Dados'!$B$3:$H$274,5,FALSE)," ")</f>
        <v xml:space="preserve"> </v>
      </c>
      <c r="CA81" s="27" t="str">
        <f>_xlfn.XLOOKUP(CD81,'Banco de Dados'!$B$3:$B$274,'Banco de Dados'!$C$3:$C$274,"")</f>
        <v/>
      </c>
      <c r="CB81" s="27" t="str">
        <f>IFERROR(VLOOKUP(CD81,'Banco de Dados'!$B$3:$H$274,5,FALSE)," ")</f>
        <v xml:space="preserve"> </v>
      </c>
      <c r="CH81" s="27" t="str">
        <f>_xlfn.XLOOKUP(CK81,'Banco de Dados'!$B$3:$B$274,'Banco de Dados'!$C$3:$C$274,"")</f>
        <v/>
      </c>
      <c r="CI81" s="27" t="str">
        <f>IFERROR(VLOOKUP(CK81,'Banco de Dados'!$B$3:$H$274,5,FALSE)," ")</f>
        <v xml:space="preserve"> </v>
      </c>
      <c r="CO81" s="27" t="str">
        <f>_xlfn.XLOOKUP(CR81,'Banco de Dados'!$B$3:$B$274,'Banco de Dados'!$C$3:$C$274,"")</f>
        <v/>
      </c>
      <c r="CP81" s="27" t="str">
        <f>IFERROR(VLOOKUP(CR81,'Banco de Dados'!$B$3:$H$274,5,FALSE)," ")</f>
        <v xml:space="preserve"> </v>
      </c>
      <c r="CV81" s="27" t="str">
        <f>_xlfn.XLOOKUP(CY81,'Banco de Dados'!$B$3:$B$274,'Banco de Dados'!$C$3:$C$274,"")</f>
        <v/>
      </c>
      <c r="CW81" s="27" t="str">
        <f>IFERROR(VLOOKUP(CY81,'Banco de Dados'!$B$3:$H$274,5,FALSE)," ")</f>
        <v xml:space="preserve"> </v>
      </c>
      <c r="DC81" s="27" t="str">
        <f>_xlfn.XLOOKUP(DF81,'Banco de Dados'!$B$3:$B$274,'Banco de Dados'!$C$3:$C$274,"")</f>
        <v/>
      </c>
      <c r="DD81" s="27" t="str">
        <f>IFERROR(VLOOKUP(DF81,'Banco de Dados'!$B$3:$H$274,5,FALSE)," ")</f>
        <v xml:space="preserve"> </v>
      </c>
      <c r="DJ81" s="27" t="str">
        <f>_xlfn.XLOOKUP(DM81,'Banco de Dados'!$B$3:$B$274,'Banco de Dados'!$C$3:$C$274,"")</f>
        <v/>
      </c>
      <c r="DK81" s="27" t="str">
        <f>IFERROR(VLOOKUP(DM81,'Banco de Dados'!$B$3:$H$274,5,FALSE)," ")</f>
        <v xml:space="preserve"> </v>
      </c>
      <c r="DQ81" s="27" t="str">
        <f>_xlfn.XLOOKUP(DT81,'Banco de Dados'!$B$3:$B$274,'Banco de Dados'!$C$3:$C$274,"")</f>
        <v/>
      </c>
      <c r="DR81" s="27" t="str">
        <f>IFERROR(VLOOKUP(DT81,'Banco de Dados'!$B$3:$H$274,5,FALSE)," ")</f>
        <v xml:space="preserve"> </v>
      </c>
      <c r="DX81" s="27" t="str">
        <f>_xlfn.XLOOKUP(EA81,'Banco de Dados'!$B$3:$B$274,'Banco de Dados'!$C$3:$C$274,"")</f>
        <v/>
      </c>
      <c r="DY81" s="27" t="str">
        <f>IFERROR(VLOOKUP(EA81,'Banco de Dados'!$B$3:$H$274,5,FALSE)," ")</f>
        <v xml:space="preserve"> </v>
      </c>
      <c r="EE81" s="27" t="str">
        <f>_xlfn.XLOOKUP(EH81,'Banco de Dados'!$B$3:$B$274,'Banco de Dados'!$C$3:$C$274,"")</f>
        <v/>
      </c>
      <c r="EF81" s="27" t="str">
        <f>IFERROR(VLOOKUP(EH81,'Banco de Dados'!$B$3:$H$274,5,FALSE)," ")</f>
        <v xml:space="preserve"> </v>
      </c>
      <c r="EL81" s="27" t="str">
        <f>_xlfn.XLOOKUP(EO81,'Banco de Dados'!$B$3:$B$274,'Banco de Dados'!$C$3:$C$274,"")</f>
        <v/>
      </c>
      <c r="EM81" s="27" t="str">
        <f>IFERROR(VLOOKUP(EO81,'Banco de Dados'!$B$3:$H$274,5,FALSE)," ")</f>
        <v xml:space="preserve"> </v>
      </c>
      <c r="ES81" s="27" t="str">
        <f>_xlfn.XLOOKUP(EV81,'Banco de Dados'!$B$3:$B$274,'Banco de Dados'!$C$3:$C$274,"")</f>
        <v/>
      </c>
      <c r="ET81" s="27" t="str">
        <f>IFERROR(VLOOKUP(EV81,'Banco de Dados'!$B$3:$H$274,5,FALSE)," ")</f>
        <v xml:space="preserve"> </v>
      </c>
      <c r="EZ81" s="27" t="str">
        <f>_xlfn.XLOOKUP(FC81,'Banco de Dados'!$B$3:$B$274,'Banco de Dados'!$C$3:$C$274,"")</f>
        <v/>
      </c>
      <c r="FA81" s="27" t="str">
        <f>IFERROR(VLOOKUP(FC81,'Banco de Dados'!$B$3:$H$274,5,FALSE)," ")</f>
        <v xml:space="preserve"> </v>
      </c>
      <c r="FC81" s="7"/>
      <c r="FD81" s="7"/>
      <c r="FE81" s="7"/>
      <c r="FG81" s="27" t="str">
        <f>_xlfn.XLOOKUP(FJ81,'Banco de Dados'!$B$3:$B$274,'Banco de Dados'!$C$3:$C$274,"")</f>
        <v/>
      </c>
      <c r="FH81" s="27" t="str">
        <f>IFERROR(VLOOKUP(FJ81,'Banco de Dados'!$B$3:$H$274,5,FALSE)," ")</f>
        <v xml:space="preserve"> </v>
      </c>
      <c r="FI81" s="7"/>
      <c r="FJ81" s="7"/>
      <c r="FK81" s="7"/>
      <c r="FL81" s="7"/>
      <c r="FN81" s="27" t="str">
        <f>_xlfn.XLOOKUP(FQ81,'Banco de Dados'!$B$3:$B$274,'Banco de Dados'!$C$3:$C$274,"")</f>
        <v/>
      </c>
      <c r="FO81" s="27" t="str">
        <f>IFERROR(VLOOKUP(FQ81,'Banco de Dados'!$B$3:$H$274,5,FALSE)," ")</f>
        <v xml:space="preserve"> </v>
      </c>
      <c r="FP81" s="7"/>
      <c r="FQ81" s="7"/>
      <c r="FR81" s="7"/>
      <c r="FS81" s="7"/>
      <c r="FU81" s="27" t="str">
        <f>_xlfn.XLOOKUP(FX81,'Banco de Dados'!$B$3:$B$274,'Banco de Dados'!$C$3:$C$274,"")</f>
        <v/>
      </c>
      <c r="FV81" s="27" t="str">
        <f>IFERROR(VLOOKUP(FX81,'Banco de Dados'!$B$3:$H$274,5,FALSE)," ")</f>
        <v xml:space="preserve"> </v>
      </c>
      <c r="FW81" s="7"/>
      <c r="FX81" s="7"/>
      <c r="FY81" s="7"/>
      <c r="FZ81" s="7"/>
    </row>
    <row r="82" spans="2:182" x14ac:dyDescent="0.25">
      <c r="B82" s="27" t="str">
        <f>_xlfn.XLOOKUP(E82,'Banco de Dados'!$B$3:$B$274,'Banco de Dados'!$C$3:$C$274,"")</f>
        <v/>
      </c>
      <c r="C82" s="27" t="str">
        <f>IFERROR(VLOOKUP(E82,'Banco de Dados'!$B$3:$H$274,5,FALSE)," ")</f>
        <v xml:space="preserve"> </v>
      </c>
      <c r="I82" s="27" t="str">
        <f>_xlfn.XLOOKUP(L82,'Banco de Dados'!$B$3:$B$274,'Banco de Dados'!$C$3:$C$274,"")</f>
        <v/>
      </c>
      <c r="J82" s="27" t="str">
        <f>IFERROR(VLOOKUP(L82,'Banco de Dados'!$B$3:$H$274,5,FALSE)," ")</f>
        <v xml:space="preserve"> </v>
      </c>
      <c r="P82" s="27" t="str">
        <f>_xlfn.XLOOKUP(S82,'Banco de Dados'!$B$3:$B$274,'Banco de Dados'!$C$3:$C$274,"")</f>
        <v/>
      </c>
      <c r="Q82" s="27" t="str">
        <f>IFERROR(VLOOKUP(S82,'Banco de Dados'!$B$3:$H$274,5,FALSE)," ")</f>
        <v xml:space="preserve"> </v>
      </c>
      <c r="W82" s="27" t="str">
        <f>_xlfn.XLOOKUP(Z82,'Banco de Dados'!$B$3:$B$274,'Banco de Dados'!$C$3:$C$274,"")</f>
        <v/>
      </c>
      <c r="X82" s="27" t="str">
        <f>IFERROR(VLOOKUP(Z82,'Banco de Dados'!$B$3:$H$274,5,FALSE)," ")</f>
        <v xml:space="preserve"> </v>
      </c>
      <c r="AD82" s="27" t="str">
        <f>_xlfn.XLOOKUP(AG82,'Banco de Dados'!$B$3:$B$274,'Banco de Dados'!$C$3:$C$274,"")</f>
        <v/>
      </c>
      <c r="AE82" s="27" t="str">
        <f>IFERROR(VLOOKUP(AG82,'Banco de Dados'!$B$3:$H$274,5,FALSE)," ")</f>
        <v xml:space="preserve"> </v>
      </c>
      <c r="AK82" s="27" t="str">
        <f>_xlfn.XLOOKUP(AN82,'Banco de Dados'!$B$3:$B$274,'Banco de Dados'!$C$3:$C$274,"")</f>
        <v/>
      </c>
      <c r="AL82" s="27" t="str">
        <f>IFERROR(VLOOKUP(AN82,'Banco de Dados'!$B$3:$H$274,5,FALSE)," ")</f>
        <v xml:space="preserve"> </v>
      </c>
      <c r="AR82" s="27" t="str">
        <f>_xlfn.XLOOKUP(AU82,'Banco de Dados'!$B$3:$B$274,'Banco de Dados'!$C$3:$C$274,"")</f>
        <v/>
      </c>
      <c r="AS82" s="27" t="str">
        <f>IFERROR(VLOOKUP(AU82,'Banco de Dados'!$B$3:$H$274,5,FALSE)," ")</f>
        <v xml:space="preserve"> </v>
      </c>
      <c r="AY82" s="27" t="str">
        <f>_xlfn.XLOOKUP(BB82,'Banco de Dados'!$B$3:$B$274,'Banco de Dados'!$C$3:$C$274,"")</f>
        <v/>
      </c>
      <c r="AZ82" s="27" t="str">
        <f>IFERROR(VLOOKUP(BB82,'Banco de Dados'!$B$3:$H$274,5,FALSE)," ")</f>
        <v xml:space="preserve"> </v>
      </c>
      <c r="BF82" s="27" t="str">
        <f>_xlfn.XLOOKUP(BI82,'Banco de Dados'!$B$3:$B$274,'Banco de Dados'!$C$3:$C$274,"")</f>
        <v/>
      </c>
      <c r="BG82" s="27" t="str">
        <f>IFERROR(VLOOKUP(BI82,'Banco de Dados'!$B$3:$H$274,5,FALSE)," ")</f>
        <v xml:space="preserve"> </v>
      </c>
      <c r="BM82" s="27" t="str">
        <f>_xlfn.XLOOKUP(BP82,'Banco de Dados'!$B$3:$B$274,'Banco de Dados'!$C$3:$C$274,"")</f>
        <v/>
      </c>
      <c r="BN82" s="27" t="str">
        <f>IFERROR(VLOOKUP(BP82,'Banco de Dados'!$B$3:$H$274,5,FALSE)," ")</f>
        <v xml:space="preserve"> </v>
      </c>
      <c r="BT82" s="27" t="str">
        <f>_xlfn.XLOOKUP(BW82,'Banco de Dados'!$B$3:$B$274,'Banco de Dados'!$C$3:$C$274,"")</f>
        <v/>
      </c>
      <c r="BU82" s="27" t="str">
        <f>IFERROR(VLOOKUP(BW82,'Banco de Dados'!$B$3:$H$274,5,FALSE)," ")</f>
        <v xml:space="preserve"> </v>
      </c>
      <c r="CA82" s="27" t="str">
        <f>_xlfn.XLOOKUP(CD82,'Banco de Dados'!$B$3:$B$274,'Banco de Dados'!$C$3:$C$274,"")</f>
        <v/>
      </c>
      <c r="CB82" s="27" t="str">
        <f>IFERROR(VLOOKUP(CD82,'Banco de Dados'!$B$3:$H$274,5,FALSE)," ")</f>
        <v xml:space="preserve"> </v>
      </c>
      <c r="CH82" s="27" t="str">
        <f>_xlfn.XLOOKUP(CK82,'Banco de Dados'!$B$3:$B$274,'Banco de Dados'!$C$3:$C$274,"")</f>
        <v/>
      </c>
      <c r="CI82" s="27" t="str">
        <f>IFERROR(VLOOKUP(CK82,'Banco de Dados'!$B$3:$H$274,5,FALSE)," ")</f>
        <v xml:space="preserve"> </v>
      </c>
      <c r="CO82" s="27" t="str">
        <f>_xlfn.XLOOKUP(CR82,'Banco de Dados'!$B$3:$B$274,'Banco de Dados'!$C$3:$C$274,"")</f>
        <v/>
      </c>
      <c r="CP82" s="27" t="str">
        <f>IFERROR(VLOOKUP(CR82,'Banco de Dados'!$B$3:$H$274,5,FALSE)," ")</f>
        <v xml:space="preserve"> </v>
      </c>
      <c r="CV82" s="27" t="str">
        <f>_xlfn.XLOOKUP(CY82,'Banco de Dados'!$B$3:$B$274,'Banco de Dados'!$C$3:$C$274,"")</f>
        <v/>
      </c>
      <c r="CW82" s="27" t="str">
        <f>IFERROR(VLOOKUP(CY82,'Banco de Dados'!$B$3:$H$274,5,FALSE)," ")</f>
        <v xml:space="preserve"> </v>
      </c>
      <c r="DC82" s="27" t="str">
        <f>_xlfn.XLOOKUP(DF82,'Banco de Dados'!$B$3:$B$274,'Banco de Dados'!$C$3:$C$274,"")</f>
        <v/>
      </c>
      <c r="DD82" s="27" t="str">
        <f>IFERROR(VLOOKUP(DF82,'Banco de Dados'!$B$3:$H$274,5,FALSE)," ")</f>
        <v xml:space="preserve"> </v>
      </c>
      <c r="DJ82" s="27" t="str">
        <f>_xlfn.XLOOKUP(DM82,'Banco de Dados'!$B$3:$B$274,'Banco de Dados'!$C$3:$C$274,"")</f>
        <v/>
      </c>
      <c r="DK82" s="27" t="str">
        <f>IFERROR(VLOOKUP(DM82,'Banco de Dados'!$B$3:$H$274,5,FALSE)," ")</f>
        <v xml:space="preserve"> </v>
      </c>
      <c r="DQ82" s="27" t="str">
        <f>_xlfn.XLOOKUP(DT82,'Banco de Dados'!$B$3:$B$274,'Banco de Dados'!$C$3:$C$274,"")</f>
        <v/>
      </c>
      <c r="DR82" s="27" t="str">
        <f>IFERROR(VLOOKUP(DT82,'Banco de Dados'!$B$3:$H$274,5,FALSE)," ")</f>
        <v xml:space="preserve"> </v>
      </c>
      <c r="DX82" s="27" t="str">
        <f>_xlfn.XLOOKUP(EA82,'Banco de Dados'!$B$3:$B$274,'Banco de Dados'!$C$3:$C$274,"")</f>
        <v/>
      </c>
      <c r="DY82" s="27" t="str">
        <f>IFERROR(VLOOKUP(EA82,'Banco de Dados'!$B$3:$H$274,5,FALSE)," ")</f>
        <v xml:space="preserve"> </v>
      </c>
      <c r="EE82" s="27" t="str">
        <f>_xlfn.XLOOKUP(EH82,'Banco de Dados'!$B$3:$B$274,'Banco de Dados'!$C$3:$C$274,"")</f>
        <v/>
      </c>
      <c r="EF82" s="27" t="str">
        <f>IFERROR(VLOOKUP(EH82,'Banco de Dados'!$B$3:$H$274,5,FALSE)," ")</f>
        <v xml:space="preserve"> </v>
      </c>
      <c r="EL82" s="27" t="str">
        <f>_xlfn.XLOOKUP(EO82,'Banco de Dados'!$B$3:$B$274,'Banco de Dados'!$C$3:$C$274,"")</f>
        <v/>
      </c>
      <c r="EM82" s="27" t="str">
        <f>IFERROR(VLOOKUP(EO82,'Banco de Dados'!$B$3:$H$274,5,FALSE)," ")</f>
        <v xml:space="preserve"> </v>
      </c>
      <c r="ES82" s="27" t="str">
        <f>_xlfn.XLOOKUP(EV82,'Banco de Dados'!$B$3:$B$274,'Banco de Dados'!$C$3:$C$274,"")</f>
        <v/>
      </c>
      <c r="ET82" s="27" t="str">
        <f>IFERROR(VLOOKUP(EV82,'Banco de Dados'!$B$3:$H$274,5,FALSE)," ")</f>
        <v xml:space="preserve"> </v>
      </c>
      <c r="EZ82" s="27" t="str">
        <f>_xlfn.XLOOKUP(FC82,'Banco de Dados'!$B$3:$B$274,'Banco de Dados'!$C$3:$C$274,"")</f>
        <v/>
      </c>
      <c r="FA82" s="27" t="str">
        <f>IFERROR(VLOOKUP(FC82,'Banco de Dados'!$B$3:$H$274,5,FALSE)," ")</f>
        <v xml:space="preserve"> </v>
      </c>
      <c r="FC82" s="7"/>
      <c r="FD82" s="7"/>
      <c r="FE82" s="7"/>
      <c r="FG82" s="27" t="str">
        <f>_xlfn.XLOOKUP(FJ82,'Banco de Dados'!$B$3:$B$274,'Banco de Dados'!$C$3:$C$274,"")</f>
        <v/>
      </c>
      <c r="FH82" s="27" t="str">
        <f>IFERROR(VLOOKUP(FJ82,'Banco de Dados'!$B$3:$H$274,5,FALSE)," ")</f>
        <v xml:space="preserve"> </v>
      </c>
      <c r="FI82" s="7"/>
      <c r="FJ82" s="7"/>
      <c r="FK82" s="7"/>
      <c r="FL82" s="7"/>
      <c r="FN82" s="27" t="str">
        <f>_xlfn.XLOOKUP(FQ82,'Banco de Dados'!$B$3:$B$274,'Banco de Dados'!$C$3:$C$274,"")</f>
        <v/>
      </c>
      <c r="FO82" s="27" t="str">
        <f>IFERROR(VLOOKUP(FQ82,'Banco de Dados'!$B$3:$H$274,5,FALSE)," ")</f>
        <v xml:space="preserve"> </v>
      </c>
      <c r="FP82" s="7"/>
      <c r="FQ82" s="7"/>
      <c r="FR82" s="7"/>
      <c r="FS82" s="7"/>
      <c r="FU82" s="27" t="str">
        <f>_xlfn.XLOOKUP(FX82,'Banco de Dados'!$B$3:$B$274,'Banco de Dados'!$C$3:$C$274,"")</f>
        <v/>
      </c>
      <c r="FV82" s="27" t="str">
        <f>IFERROR(VLOOKUP(FX82,'Banco de Dados'!$B$3:$H$274,5,FALSE)," ")</f>
        <v xml:space="preserve"> </v>
      </c>
      <c r="FW82" s="7"/>
      <c r="FX82" s="7"/>
      <c r="FY82" s="7"/>
      <c r="FZ82" s="7"/>
    </row>
    <row r="83" spans="2:182" x14ac:dyDescent="0.25">
      <c r="B83" s="27" t="str">
        <f>_xlfn.XLOOKUP(E83,'Banco de Dados'!$B$3:$B$274,'Banco de Dados'!$C$3:$C$274,"")</f>
        <v/>
      </c>
      <c r="C83" s="27" t="str">
        <f>IFERROR(VLOOKUP(E83,'Banco de Dados'!$B$3:$H$274,5,FALSE)," ")</f>
        <v xml:space="preserve"> </v>
      </c>
      <c r="I83" s="27" t="str">
        <f>_xlfn.XLOOKUP(L83,'Banco de Dados'!$B$3:$B$274,'Banco de Dados'!$C$3:$C$274,"")</f>
        <v/>
      </c>
      <c r="J83" s="27" t="str">
        <f>IFERROR(VLOOKUP(L83,'Banco de Dados'!$B$3:$H$274,5,FALSE)," ")</f>
        <v xml:space="preserve"> </v>
      </c>
      <c r="P83" s="27" t="str">
        <f>_xlfn.XLOOKUP(S83,'Banco de Dados'!$B$3:$B$274,'Banco de Dados'!$C$3:$C$274,"")</f>
        <v/>
      </c>
      <c r="Q83" s="27" t="str">
        <f>IFERROR(VLOOKUP(S83,'Banco de Dados'!$B$3:$H$274,5,FALSE)," ")</f>
        <v xml:space="preserve"> </v>
      </c>
      <c r="W83" s="27" t="str">
        <f>_xlfn.XLOOKUP(Z83,'Banco de Dados'!$B$3:$B$274,'Banco de Dados'!$C$3:$C$274,"")</f>
        <v/>
      </c>
      <c r="X83" s="27" t="str">
        <f>IFERROR(VLOOKUP(Z83,'Banco de Dados'!$B$3:$H$274,5,FALSE)," ")</f>
        <v xml:space="preserve"> </v>
      </c>
      <c r="AD83" s="27" t="str">
        <f>_xlfn.XLOOKUP(AG83,'Banco de Dados'!$B$3:$B$274,'Banco de Dados'!$C$3:$C$274,"")</f>
        <v/>
      </c>
      <c r="AE83" s="27" t="str">
        <f>IFERROR(VLOOKUP(AG83,'Banco de Dados'!$B$3:$H$274,5,FALSE)," ")</f>
        <v xml:space="preserve"> </v>
      </c>
      <c r="AK83" s="27" t="str">
        <f>_xlfn.XLOOKUP(AN83,'Banco de Dados'!$B$3:$B$274,'Banco de Dados'!$C$3:$C$274,"")</f>
        <v/>
      </c>
      <c r="AL83" s="27" t="str">
        <f>IFERROR(VLOOKUP(AN83,'Banco de Dados'!$B$3:$H$274,5,FALSE)," ")</f>
        <v xml:space="preserve"> </v>
      </c>
      <c r="AR83" s="27" t="str">
        <f>_xlfn.XLOOKUP(AU83,'Banco de Dados'!$B$3:$B$274,'Banco de Dados'!$C$3:$C$274,"")</f>
        <v/>
      </c>
      <c r="AS83" s="27" t="str">
        <f>IFERROR(VLOOKUP(AU83,'Banco de Dados'!$B$3:$H$274,5,FALSE)," ")</f>
        <v xml:space="preserve"> </v>
      </c>
      <c r="AY83" s="27" t="str">
        <f>_xlfn.XLOOKUP(BB83,'Banco de Dados'!$B$3:$B$274,'Banco de Dados'!$C$3:$C$274,"")</f>
        <v/>
      </c>
      <c r="AZ83" s="27" t="str">
        <f>IFERROR(VLOOKUP(BB83,'Banco de Dados'!$B$3:$H$274,5,FALSE)," ")</f>
        <v xml:space="preserve"> </v>
      </c>
      <c r="BF83" s="27" t="str">
        <f>_xlfn.XLOOKUP(BI83,'Banco de Dados'!$B$3:$B$274,'Banco de Dados'!$C$3:$C$274,"")</f>
        <v/>
      </c>
      <c r="BG83" s="27" t="str">
        <f>IFERROR(VLOOKUP(BI83,'Banco de Dados'!$B$3:$H$274,5,FALSE)," ")</f>
        <v xml:space="preserve"> </v>
      </c>
      <c r="BM83" s="27" t="str">
        <f>_xlfn.XLOOKUP(BP83,'Banco de Dados'!$B$3:$B$274,'Banco de Dados'!$C$3:$C$274,"")</f>
        <v/>
      </c>
      <c r="BN83" s="27" t="str">
        <f>IFERROR(VLOOKUP(BP83,'Banco de Dados'!$B$3:$H$274,5,FALSE)," ")</f>
        <v xml:space="preserve"> </v>
      </c>
      <c r="BT83" s="27" t="str">
        <f>_xlfn.XLOOKUP(BW83,'Banco de Dados'!$B$3:$B$274,'Banco de Dados'!$C$3:$C$274,"")</f>
        <v/>
      </c>
      <c r="BU83" s="27" t="str">
        <f>IFERROR(VLOOKUP(BW83,'Banco de Dados'!$B$3:$H$274,5,FALSE)," ")</f>
        <v xml:space="preserve"> </v>
      </c>
      <c r="CA83" s="27" t="str">
        <f>_xlfn.XLOOKUP(CD83,'Banco de Dados'!$B$3:$B$274,'Banco de Dados'!$C$3:$C$274,"")</f>
        <v/>
      </c>
      <c r="CB83" s="27" t="str">
        <f>IFERROR(VLOOKUP(CD83,'Banco de Dados'!$B$3:$H$274,5,FALSE)," ")</f>
        <v xml:space="preserve"> </v>
      </c>
      <c r="CH83" s="27" t="str">
        <f>_xlfn.XLOOKUP(CK83,'Banco de Dados'!$B$3:$B$274,'Banco de Dados'!$C$3:$C$274,"")</f>
        <v/>
      </c>
      <c r="CI83" s="27" t="str">
        <f>IFERROR(VLOOKUP(CK83,'Banco de Dados'!$B$3:$H$274,5,FALSE)," ")</f>
        <v xml:space="preserve"> </v>
      </c>
      <c r="CO83" s="27" t="str">
        <f>_xlfn.XLOOKUP(CR83,'Banco de Dados'!$B$3:$B$274,'Banco de Dados'!$C$3:$C$274,"")</f>
        <v/>
      </c>
      <c r="CP83" s="27" t="str">
        <f>IFERROR(VLOOKUP(CR83,'Banco de Dados'!$B$3:$H$274,5,FALSE)," ")</f>
        <v xml:space="preserve"> </v>
      </c>
      <c r="CV83" s="27" t="str">
        <f>_xlfn.XLOOKUP(CY83,'Banco de Dados'!$B$3:$B$274,'Banco de Dados'!$C$3:$C$274,"")</f>
        <v/>
      </c>
      <c r="CW83" s="27" t="str">
        <f>IFERROR(VLOOKUP(CY83,'Banco de Dados'!$B$3:$H$274,5,FALSE)," ")</f>
        <v xml:space="preserve"> </v>
      </c>
      <c r="DC83" s="27" t="str">
        <f>_xlfn.XLOOKUP(DF83,'Banco de Dados'!$B$3:$B$274,'Banco de Dados'!$C$3:$C$274,"")</f>
        <v/>
      </c>
      <c r="DD83" s="27" t="str">
        <f>IFERROR(VLOOKUP(DF83,'Banco de Dados'!$B$3:$H$274,5,FALSE)," ")</f>
        <v xml:space="preserve"> </v>
      </c>
      <c r="DJ83" s="27" t="str">
        <f>_xlfn.XLOOKUP(DM83,'Banco de Dados'!$B$3:$B$274,'Banco de Dados'!$C$3:$C$274,"")</f>
        <v/>
      </c>
      <c r="DK83" s="27" t="str">
        <f>IFERROR(VLOOKUP(DM83,'Banco de Dados'!$B$3:$H$274,5,FALSE)," ")</f>
        <v xml:space="preserve"> </v>
      </c>
      <c r="DQ83" s="27" t="str">
        <f>_xlfn.XLOOKUP(DT83,'Banco de Dados'!$B$3:$B$274,'Banco de Dados'!$C$3:$C$274,"")</f>
        <v/>
      </c>
      <c r="DR83" s="27" t="str">
        <f>IFERROR(VLOOKUP(DT83,'Banco de Dados'!$B$3:$H$274,5,FALSE)," ")</f>
        <v xml:space="preserve"> </v>
      </c>
      <c r="DX83" s="27" t="str">
        <f>_xlfn.XLOOKUP(EA83,'Banco de Dados'!$B$3:$B$274,'Banco de Dados'!$C$3:$C$274,"")</f>
        <v/>
      </c>
      <c r="DY83" s="27" t="str">
        <f>IFERROR(VLOOKUP(EA83,'Banco de Dados'!$B$3:$H$274,5,FALSE)," ")</f>
        <v xml:space="preserve"> </v>
      </c>
      <c r="EE83" s="27" t="str">
        <f>_xlfn.XLOOKUP(EH83,'Banco de Dados'!$B$3:$B$274,'Banco de Dados'!$C$3:$C$274,"")</f>
        <v/>
      </c>
      <c r="EF83" s="27" t="str">
        <f>IFERROR(VLOOKUP(EH83,'Banco de Dados'!$B$3:$H$274,5,FALSE)," ")</f>
        <v xml:space="preserve"> </v>
      </c>
      <c r="EL83" s="27" t="str">
        <f>_xlfn.XLOOKUP(EO83,'Banco de Dados'!$B$3:$B$274,'Banco de Dados'!$C$3:$C$274,"")</f>
        <v/>
      </c>
      <c r="EM83" s="27" t="str">
        <f>IFERROR(VLOOKUP(EO83,'Banco de Dados'!$B$3:$H$274,5,FALSE)," ")</f>
        <v xml:space="preserve"> </v>
      </c>
      <c r="ES83" s="27" t="str">
        <f>_xlfn.XLOOKUP(EV83,'Banco de Dados'!$B$3:$B$274,'Banco de Dados'!$C$3:$C$274,"")</f>
        <v/>
      </c>
      <c r="ET83" s="27" t="str">
        <f>IFERROR(VLOOKUP(EV83,'Banco de Dados'!$B$3:$H$274,5,FALSE)," ")</f>
        <v xml:space="preserve"> </v>
      </c>
      <c r="EZ83" s="27" t="str">
        <f>_xlfn.XLOOKUP(FC83,'Banco de Dados'!$B$3:$B$274,'Banco de Dados'!$C$3:$C$274,"")</f>
        <v/>
      </c>
      <c r="FA83" s="27" t="str">
        <f>IFERROR(VLOOKUP(FC83,'Banco de Dados'!$B$3:$H$274,5,FALSE)," ")</f>
        <v xml:space="preserve"> </v>
      </c>
      <c r="FC83" s="7"/>
      <c r="FD83" s="7"/>
      <c r="FE83" s="7"/>
      <c r="FG83" s="27" t="str">
        <f>_xlfn.XLOOKUP(FJ83,'Banco de Dados'!$B$3:$B$274,'Banco de Dados'!$C$3:$C$274,"")</f>
        <v/>
      </c>
      <c r="FH83" s="27" t="str">
        <f>IFERROR(VLOOKUP(FJ83,'Banco de Dados'!$B$3:$H$274,5,FALSE)," ")</f>
        <v xml:space="preserve"> </v>
      </c>
      <c r="FI83" s="7"/>
      <c r="FJ83" s="7"/>
      <c r="FK83" s="7"/>
      <c r="FL83" s="7"/>
      <c r="FN83" s="27" t="str">
        <f>_xlfn.XLOOKUP(FQ83,'Banco de Dados'!$B$3:$B$274,'Banco de Dados'!$C$3:$C$274,"")</f>
        <v/>
      </c>
      <c r="FO83" s="27" t="str">
        <f>IFERROR(VLOOKUP(FQ83,'Banco de Dados'!$B$3:$H$274,5,FALSE)," ")</f>
        <v xml:space="preserve"> </v>
      </c>
      <c r="FP83" s="7"/>
      <c r="FQ83" s="7"/>
      <c r="FR83" s="7"/>
      <c r="FS83" s="7"/>
      <c r="FU83" s="27" t="str">
        <f>_xlfn.XLOOKUP(FX83,'Banco de Dados'!$B$3:$B$274,'Banco de Dados'!$C$3:$C$274,"")</f>
        <v/>
      </c>
      <c r="FV83" s="27" t="str">
        <f>IFERROR(VLOOKUP(FX83,'Banco de Dados'!$B$3:$H$274,5,FALSE)," ")</f>
        <v xml:space="preserve"> </v>
      </c>
      <c r="FW83" s="7"/>
      <c r="FX83" s="7"/>
      <c r="FY83" s="7"/>
      <c r="FZ83" s="7"/>
    </row>
    <row r="84" spans="2:182" x14ac:dyDescent="0.25">
      <c r="B84" s="27" t="str">
        <f>_xlfn.XLOOKUP(E84,'Banco de Dados'!$B$3:$B$274,'Banco de Dados'!$C$3:$C$274,"")</f>
        <v/>
      </c>
      <c r="C84" s="27" t="str">
        <f>IFERROR(VLOOKUP(E84,'Banco de Dados'!$B$3:$H$274,5,FALSE)," ")</f>
        <v xml:space="preserve"> </v>
      </c>
      <c r="I84" s="27" t="str">
        <f>_xlfn.XLOOKUP(L84,'Banco de Dados'!$B$3:$B$274,'Banco de Dados'!$C$3:$C$274,"")</f>
        <v/>
      </c>
      <c r="J84" s="27" t="str">
        <f>IFERROR(VLOOKUP(L84,'Banco de Dados'!$B$3:$H$274,5,FALSE)," ")</f>
        <v xml:space="preserve"> </v>
      </c>
      <c r="P84" s="27" t="str">
        <f>_xlfn.XLOOKUP(S84,'Banco de Dados'!$B$3:$B$274,'Banco de Dados'!$C$3:$C$274,"")</f>
        <v/>
      </c>
      <c r="Q84" s="27" t="str">
        <f>IFERROR(VLOOKUP(S84,'Banco de Dados'!$B$3:$H$274,5,FALSE)," ")</f>
        <v xml:space="preserve"> </v>
      </c>
      <c r="W84" s="27" t="str">
        <f>_xlfn.XLOOKUP(Z84,'Banco de Dados'!$B$3:$B$274,'Banco de Dados'!$C$3:$C$274,"")</f>
        <v/>
      </c>
      <c r="X84" s="27" t="str">
        <f>IFERROR(VLOOKUP(Z84,'Banco de Dados'!$B$3:$H$274,5,FALSE)," ")</f>
        <v xml:space="preserve"> </v>
      </c>
      <c r="AD84" s="27" t="str">
        <f>_xlfn.XLOOKUP(AG84,'Banco de Dados'!$B$3:$B$274,'Banco de Dados'!$C$3:$C$274,"")</f>
        <v/>
      </c>
      <c r="AE84" s="27" t="str">
        <f>IFERROR(VLOOKUP(AG84,'Banco de Dados'!$B$3:$H$274,5,FALSE)," ")</f>
        <v xml:space="preserve"> </v>
      </c>
      <c r="AK84" s="27" t="str">
        <f>_xlfn.XLOOKUP(AN84,'Banco de Dados'!$B$3:$B$274,'Banco de Dados'!$C$3:$C$274,"")</f>
        <v/>
      </c>
      <c r="AL84" s="27" t="str">
        <f>IFERROR(VLOOKUP(AN84,'Banco de Dados'!$B$3:$H$274,5,FALSE)," ")</f>
        <v xml:space="preserve"> </v>
      </c>
      <c r="AR84" s="27" t="str">
        <f>_xlfn.XLOOKUP(AU84,'Banco de Dados'!$B$3:$B$274,'Banco de Dados'!$C$3:$C$274,"")</f>
        <v/>
      </c>
      <c r="AS84" s="27" t="str">
        <f>IFERROR(VLOOKUP(AU84,'Banco de Dados'!$B$3:$H$274,5,FALSE)," ")</f>
        <v xml:space="preserve"> </v>
      </c>
      <c r="AY84" s="27" t="str">
        <f>_xlfn.XLOOKUP(BB84,'Banco de Dados'!$B$3:$B$274,'Banco de Dados'!$C$3:$C$274,"")</f>
        <v/>
      </c>
      <c r="AZ84" s="27" t="str">
        <f>IFERROR(VLOOKUP(BB84,'Banco de Dados'!$B$3:$H$274,5,FALSE)," ")</f>
        <v xml:space="preserve"> </v>
      </c>
      <c r="BF84" s="27" t="str">
        <f>_xlfn.XLOOKUP(BI84,'Banco de Dados'!$B$3:$B$274,'Banco de Dados'!$C$3:$C$274,"")</f>
        <v/>
      </c>
      <c r="BG84" s="27" t="str">
        <f>IFERROR(VLOOKUP(BI84,'Banco de Dados'!$B$3:$H$274,5,FALSE)," ")</f>
        <v xml:space="preserve"> </v>
      </c>
      <c r="BM84" s="27" t="str">
        <f>_xlfn.XLOOKUP(BP84,'Banco de Dados'!$B$3:$B$274,'Banco de Dados'!$C$3:$C$274,"")</f>
        <v/>
      </c>
      <c r="BN84" s="27" t="str">
        <f>IFERROR(VLOOKUP(BP84,'Banco de Dados'!$B$3:$H$274,5,FALSE)," ")</f>
        <v xml:space="preserve"> </v>
      </c>
      <c r="BT84" s="27" t="str">
        <f>_xlfn.XLOOKUP(BW84,'Banco de Dados'!$B$3:$B$274,'Banco de Dados'!$C$3:$C$274,"")</f>
        <v/>
      </c>
      <c r="BU84" s="27" t="str">
        <f>IFERROR(VLOOKUP(BW84,'Banco de Dados'!$B$3:$H$274,5,FALSE)," ")</f>
        <v xml:space="preserve"> </v>
      </c>
      <c r="CA84" s="27" t="str">
        <f>_xlfn.XLOOKUP(CD84,'Banco de Dados'!$B$3:$B$274,'Banco de Dados'!$C$3:$C$274,"")</f>
        <v/>
      </c>
      <c r="CB84" s="27" t="str">
        <f>IFERROR(VLOOKUP(CD84,'Banco de Dados'!$B$3:$H$274,5,FALSE)," ")</f>
        <v xml:space="preserve"> </v>
      </c>
      <c r="CH84" s="27" t="str">
        <f>_xlfn.XLOOKUP(CK84,'Banco de Dados'!$B$3:$B$274,'Banco de Dados'!$C$3:$C$274,"")</f>
        <v/>
      </c>
      <c r="CI84" s="27" t="str">
        <f>IFERROR(VLOOKUP(CK84,'Banco de Dados'!$B$3:$H$274,5,FALSE)," ")</f>
        <v xml:space="preserve"> </v>
      </c>
      <c r="CO84" s="27" t="str">
        <f>_xlfn.XLOOKUP(CR84,'Banco de Dados'!$B$3:$B$274,'Banco de Dados'!$C$3:$C$274,"")</f>
        <v/>
      </c>
      <c r="CP84" s="27" t="str">
        <f>IFERROR(VLOOKUP(CR84,'Banco de Dados'!$B$3:$H$274,5,FALSE)," ")</f>
        <v xml:space="preserve"> </v>
      </c>
      <c r="CV84" s="27" t="str">
        <f>_xlfn.XLOOKUP(CY84,'Banco de Dados'!$B$3:$B$274,'Banco de Dados'!$C$3:$C$274,"")</f>
        <v/>
      </c>
      <c r="CW84" s="27" t="str">
        <f>IFERROR(VLOOKUP(CY84,'Banco de Dados'!$B$3:$H$274,5,FALSE)," ")</f>
        <v xml:space="preserve"> </v>
      </c>
      <c r="DC84" s="27" t="str">
        <f>_xlfn.XLOOKUP(DF84,'Banco de Dados'!$B$3:$B$274,'Banco de Dados'!$C$3:$C$274,"")</f>
        <v/>
      </c>
      <c r="DD84" s="27" t="str">
        <f>IFERROR(VLOOKUP(DF84,'Banco de Dados'!$B$3:$H$274,5,FALSE)," ")</f>
        <v xml:space="preserve"> </v>
      </c>
      <c r="DJ84" s="27" t="str">
        <f>_xlfn.XLOOKUP(DM84,'Banco de Dados'!$B$3:$B$274,'Banco de Dados'!$C$3:$C$274,"")</f>
        <v/>
      </c>
      <c r="DK84" s="27" t="str">
        <f>IFERROR(VLOOKUP(DM84,'Banco de Dados'!$B$3:$H$274,5,FALSE)," ")</f>
        <v xml:space="preserve"> </v>
      </c>
      <c r="DQ84" s="27" t="str">
        <f>_xlfn.XLOOKUP(DT84,'Banco de Dados'!$B$3:$B$274,'Banco de Dados'!$C$3:$C$274,"")</f>
        <v/>
      </c>
      <c r="DR84" s="27" t="str">
        <f>IFERROR(VLOOKUP(DT84,'Banco de Dados'!$B$3:$H$274,5,FALSE)," ")</f>
        <v xml:space="preserve"> </v>
      </c>
      <c r="DX84" s="27" t="str">
        <f>_xlfn.XLOOKUP(EA84,'Banco de Dados'!$B$3:$B$274,'Banco de Dados'!$C$3:$C$274,"")</f>
        <v/>
      </c>
      <c r="DY84" s="27" t="str">
        <f>IFERROR(VLOOKUP(EA84,'Banco de Dados'!$B$3:$H$274,5,FALSE)," ")</f>
        <v xml:space="preserve"> </v>
      </c>
      <c r="EE84" s="27" t="str">
        <f>_xlfn.XLOOKUP(EH84,'Banco de Dados'!$B$3:$B$274,'Banco de Dados'!$C$3:$C$274,"")</f>
        <v/>
      </c>
      <c r="EF84" s="27" t="str">
        <f>IFERROR(VLOOKUP(EH84,'Banco de Dados'!$B$3:$H$274,5,FALSE)," ")</f>
        <v xml:space="preserve"> </v>
      </c>
      <c r="EL84" s="27" t="str">
        <f>_xlfn.XLOOKUP(EO84,'Banco de Dados'!$B$3:$B$274,'Banco de Dados'!$C$3:$C$274,"")</f>
        <v/>
      </c>
      <c r="EM84" s="27" t="str">
        <f>IFERROR(VLOOKUP(EO84,'Banco de Dados'!$B$3:$H$274,5,FALSE)," ")</f>
        <v xml:space="preserve"> </v>
      </c>
      <c r="ES84" s="27" t="str">
        <f>_xlfn.XLOOKUP(EV84,'Banco de Dados'!$B$3:$B$274,'Banco de Dados'!$C$3:$C$274,"")</f>
        <v/>
      </c>
      <c r="ET84" s="27" t="str">
        <f>IFERROR(VLOOKUP(EV84,'Banco de Dados'!$B$3:$H$274,5,FALSE)," ")</f>
        <v xml:space="preserve"> </v>
      </c>
      <c r="EZ84" s="27" t="str">
        <f>_xlfn.XLOOKUP(FC84,'Banco de Dados'!$B$3:$B$274,'Banco de Dados'!$C$3:$C$274,"")</f>
        <v/>
      </c>
      <c r="FA84" s="27" t="str">
        <f>IFERROR(VLOOKUP(FC84,'Banco de Dados'!$B$3:$H$274,5,FALSE)," ")</f>
        <v xml:space="preserve"> </v>
      </c>
      <c r="FC84" s="7"/>
      <c r="FD84" s="7"/>
      <c r="FE84" s="7"/>
      <c r="FG84" s="27" t="str">
        <f>_xlfn.XLOOKUP(FJ84,'Banco de Dados'!$B$3:$B$274,'Banco de Dados'!$C$3:$C$274,"")</f>
        <v/>
      </c>
      <c r="FH84" s="27" t="str">
        <f>IFERROR(VLOOKUP(FJ84,'Banco de Dados'!$B$3:$H$274,5,FALSE)," ")</f>
        <v xml:space="preserve"> </v>
      </c>
      <c r="FI84" s="7"/>
      <c r="FJ84" s="7"/>
      <c r="FK84" s="7"/>
      <c r="FL84" s="7"/>
      <c r="FN84" s="27" t="str">
        <f>_xlfn.XLOOKUP(FQ84,'Banco de Dados'!$B$3:$B$274,'Banco de Dados'!$C$3:$C$274,"")</f>
        <v/>
      </c>
      <c r="FO84" s="27" t="str">
        <f>IFERROR(VLOOKUP(FQ84,'Banco de Dados'!$B$3:$H$274,5,FALSE)," ")</f>
        <v xml:space="preserve"> </v>
      </c>
      <c r="FP84" s="7"/>
      <c r="FQ84" s="7"/>
      <c r="FR84" s="7"/>
      <c r="FS84" s="7"/>
      <c r="FU84" s="27" t="str">
        <f>_xlfn.XLOOKUP(FX84,'Banco de Dados'!$B$3:$B$274,'Banco de Dados'!$C$3:$C$274,"")</f>
        <v/>
      </c>
      <c r="FV84" s="27" t="str">
        <f>IFERROR(VLOOKUP(FX84,'Banco de Dados'!$B$3:$H$274,5,FALSE)," ")</f>
        <v xml:space="preserve"> </v>
      </c>
      <c r="FW84" s="7"/>
      <c r="FX84" s="7"/>
      <c r="FY84" s="7"/>
      <c r="FZ84" s="7"/>
    </row>
    <row r="85" spans="2:182" x14ac:dyDescent="0.25">
      <c r="B85" s="27" t="str">
        <f>_xlfn.XLOOKUP(E85,'Banco de Dados'!$B$3:$B$274,'Banco de Dados'!$C$3:$C$274,"")</f>
        <v/>
      </c>
      <c r="C85" s="27" t="str">
        <f>IFERROR(VLOOKUP(E85,'Banco de Dados'!$B$3:$H$274,5,FALSE)," ")</f>
        <v xml:space="preserve"> </v>
      </c>
      <c r="I85" s="27" t="str">
        <f>_xlfn.XLOOKUP(L85,'Banco de Dados'!$B$3:$B$274,'Banco de Dados'!$C$3:$C$274,"")</f>
        <v/>
      </c>
      <c r="J85" s="27" t="str">
        <f>IFERROR(VLOOKUP(L85,'Banco de Dados'!$B$3:$H$274,5,FALSE)," ")</f>
        <v xml:space="preserve"> </v>
      </c>
      <c r="P85" s="27" t="str">
        <f>_xlfn.XLOOKUP(S85,'Banco de Dados'!$B$3:$B$274,'Banco de Dados'!$C$3:$C$274,"")</f>
        <v/>
      </c>
      <c r="Q85" s="27" t="str">
        <f>IFERROR(VLOOKUP(S85,'Banco de Dados'!$B$3:$H$274,5,FALSE)," ")</f>
        <v xml:space="preserve"> </v>
      </c>
      <c r="W85" s="27" t="str">
        <f>_xlfn.XLOOKUP(Z85,'Banco de Dados'!$B$3:$B$274,'Banco de Dados'!$C$3:$C$274,"")</f>
        <v/>
      </c>
      <c r="X85" s="27" t="str">
        <f>IFERROR(VLOOKUP(Z85,'Banco de Dados'!$B$3:$H$274,5,FALSE)," ")</f>
        <v xml:space="preserve"> </v>
      </c>
      <c r="AD85" s="27" t="str">
        <f>_xlfn.XLOOKUP(AG85,'Banco de Dados'!$B$3:$B$274,'Banco de Dados'!$C$3:$C$274,"")</f>
        <v/>
      </c>
      <c r="AE85" s="27" t="str">
        <f>IFERROR(VLOOKUP(AG85,'Banco de Dados'!$B$3:$H$274,5,FALSE)," ")</f>
        <v xml:space="preserve"> </v>
      </c>
      <c r="AK85" s="27" t="str">
        <f>_xlfn.XLOOKUP(AN85,'Banco de Dados'!$B$3:$B$274,'Banco de Dados'!$C$3:$C$274,"")</f>
        <v/>
      </c>
      <c r="AL85" s="27" t="str">
        <f>IFERROR(VLOOKUP(AN85,'Banco de Dados'!$B$3:$H$274,5,FALSE)," ")</f>
        <v xml:space="preserve"> </v>
      </c>
      <c r="AR85" s="27" t="str">
        <f>_xlfn.XLOOKUP(AU85,'Banco de Dados'!$B$3:$B$274,'Banco de Dados'!$C$3:$C$274,"")</f>
        <v/>
      </c>
      <c r="AS85" s="27" t="str">
        <f>IFERROR(VLOOKUP(AU85,'Banco de Dados'!$B$3:$H$274,5,FALSE)," ")</f>
        <v xml:space="preserve"> </v>
      </c>
      <c r="AY85" s="27" t="str">
        <f>_xlfn.XLOOKUP(BB85,'Banco de Dados'!$B$3:$B$274,'Banco de Dados'!$C$3:$C$274,"")</f>
        <v/>
      </c>
      <c r="AZ85" s="27" t="str">
        <f>IFERROR(VLOOKUP(BB85,'Banco de Dados'!$B$3:$H$274,5,FALSE)," ")</f>
        <v xml:space="preserve"> </v>
      </c>
      <c r="BF85" s="27" t="str">
        <f>_xlfn.XLOOKUP(BI85,'Banco de Dados'!$B$3:$B$274,'Banco de Dados'!$C$3:$C$274,"")</f>
        <v/>
      </c>
      <c r="BG85" s="27" t="str">
        <f>IFERROR(VLOOKUP(BI85,'Banco de Dados'!$B$3:$H$274,5,FALSE)," ")</f>
        <v xml:space="preserve"> </v>
      </c>
      <c r="BM85" s="27" t="str">
        <f>_xlfn.XLOOKUP(BP85,'Banco de Dados'!$B$3:$B$274,'Banco de Dados'!$C$3:$C$274,"")</f>
        <v/>
      </c>
      <c r="BN85" s="27" t="str">
        <f>IFERROR(VLOOKUP(BP85,'Banco de Dados'!$B$3:$H$274,5,FALSE)," ")</f>
        <v xml:space="preserve"> </v>
      </c>
      <c r="BT85" s="27" t="str">
        <f>_xlfn.XLOOKUP(BW85,'Banco de Dados'!$B$3:$B$274,'Banco de Dados'!$C$3:$C$274,"")</f>
        <v/>
      </c>
      <c r="BU85" s="27" t="str">
        <f>IFERROR(VLOOKUP(BW85,'Banco de Dados'!$B$3:$H$274,5,FALSE)," ")</f>
        <v xml:space="preserve"> </v>
      </c>
      <c r="CA85" s="27" t="str">
        <f>_xlfn.XLOOKUP(CD85,'Banco de Dados'!$B$3:$B$274,'Banco de Dados'!$C$3:$C$274,"")</f>
        <v/>
      </c>
      <c r="CB85" s="27" t="str">
        <f>IFERROR(VLOOKUP(CD85,'Banco de Dados'!$B$3:$H$274,5,FALSE)," ")</f>
        <v xml:space="preserve"> </v>
      </c>
      <c r="CH85" s="27" t="str">
        <f>_xlfn.XLOOKUP(CK85,'Banco de Dados'!$B$3:$B$274,'Banco de Dados'!$C$3:$C$274,"")</f>
        <v/>
      </c>
      <c r="CI85" s="27" t="str">
        <f>IFERROR(VLOOKUP(CK85,'Banco de Dados'!$B$3:$H$274,5,FALSE)," ")</f>
        <v xml:space="preserve"> </v>
      </c>
      <c r="CO85" s="27" t="str">
        <f>_xlfn.XLOOKUP(CR85,'Banco de Dados'!$B$3:$B$274,'Banco de Dados'!$C$3:$C$274,"")</f>
        <v/>
      </c>
      <c r="CP85" s="27" t="str">
        <f>IFERROR(VLOOKUP(CR85,'Banco de Dados'!$B$3:$H$274,5,FALSE)," ")</f>
        <v xml:space="preserve"> </v>
      </c>
      <c r="CV85" s="27" t="str">
        <f>_xlfn.XLOOKUP(CY85,'Banco de Dados'!$B$3:$B$274,'Banco de Dados'!$C$3:$C$274,"")</f>
        <v/>
      </c>
      <c r="CW85" s="27" t="str">
        <f>IFERROR(VLOOKUP(CY85,'Banco de Dados'!$B$3:$H$274,5,FALSE)," ")</f>
        <v xml:space="preserve"> </v>
      </c>
      <c r="DC85" s="27" t="str">
        <f>_xlfn.XLOOKUP(DF85,'Banco de Dados'!$B$3:$B$274,'Banco de Dados'!$C$3:$C$274,"")</f>
        <v/>
      </c>
      <c r="DD85" s="27" t="str">
        <f>IFERROR(VLOOKUP(DF85,'Banco de Dados'!$B$3:$H$274,5,FALSE)," ")</f>
        <v xml:space="preserve"> </v>
      </c>
      <c r="DJ85" s="27" t="str">
        <f>_xlfn.XLOOKUP(DM85,'Banco de Dados'!$B$3:$B$274,'Banco de Dados'!$C$3:$C$274,"")</f>
        <v/>
      </c>
      <c r="DK85" s="27" t="str">
        <f>IFERROR(VLOOKUP(DM85,'Banco de Dados'!$B$3:$H$274,5,FALSE)," ")</f>
        <v xml:space="preserve"> </v>
      </c>
      <c r="DQ85" s="27" t="str">
        <f>_xlfn.XLOOKUP(DT85,'Banco de Dados'!$B$3:$B$274,'Banco de Dados'!$C$3:$C$274,"")</f>
        <v/>
      </c>
      <c r="DR85" s="27" t="str">
        <f>IFERROR(VLOOKUP(DT85,'Banco de Dados'!$B$3:$H$274,5,FALSE)," ")</f>
        <v xml:space="preserve"> </v>
      </c>
      <c r="DX85" s="27" t="str">
        <f>_xlfn.XLOOKUP(EA85,'Banco de Dados'!$B$3:$B$274,'Banco de Dados'!$C$3:$C$274,"")</f>
        <v/>
      </c>
      <c r="DY85" s="27" t="str">
        <f>IFERROR(VLOOKUP(EA85,'Banco de Dados'!$B$3:$H$274,5,FALSE)," ")</f>
        <v xml:space="preserve"> </v>
      </c>
      <c r="EE85" s="27" t="str">
        <f>_xlfn.XLOOKUP(EH85,'Banco de Dados'!$B$3:$B$274,'Banco de Dados'!$C$3:$C$274,"")</f>
        <v/>
      </c>
      <c r="EF85" s="27" t="str">
        <f>IFERROR(VLOOKUP(EH85,'Banco de Dados'!$B$3:$H$274,5,FALSE)," ")</f>
        <v xml:space="preserve"> </v>
      </c>
      <c r="EL85" s="27" t="str">
        <f>_xlfn.XLOOKUP(EO85,'Banco de Dados'!$B$3:$B$274,'Banco de Dados'!$C$3:$C$274,"")</f>
        <v/>
      </c>
      <c r="EM85" s="27" t="str">
        <f>IFERROR(VLOOKUP(EO85,'Banco de Dados'!$B$3:$H$274,5,FALSE)," ")</f>
        <v xml:space="preserve"> </v>
      </c>
      <c r="ES85" s="27" t="str">
        <f>_xlfn.XLOOKUP(EV85,'Banco de Dados'!$B$3:$B$274,'Banco de Dados'!$C$3:$C$274,"")</f>
        <v/>
      </c>
      <c r="ET85" s="27" t="str">
        <f>IFERROR(VLOOKUP(EV85,'Banco de Dados'!$B$3:$H$274,5,FALSE)," ")</f>
        <v xml:space="preserve"> </v>
      </c>
      <c r="EZ85" s="27" t="str">
        <f>_xlfn.XLOOKUP(FC85,'Banco de Dados'!$B$3:$B$274,'Banco de Dados'!$C$3:$C$274,"")</f>
        <v/>
      </c>
      <c r="FA85" s="27" t="str">
        <f>IFERROR(VLOOKUP(FC85,'Banco de Dados'!$B$3:$H$274,5,FALSE)," ")</f>
        <v xml:space="preserve"> </v>
      </c>
      <c r="FC85" s="7"/>
      <c r="FD85" s="7"/>
      <c r="FE85" s="7"/>
      <c r="FG85" s="27" t="str">
        <f>_xlfn.XLOOKUP(FJ85,'Banco de Dados'!$B$3:$B$274,'Banco de Dados'!$C$3:$C$274,"")</f>
        <v/>
      </c>
      <c r="FH85" s="27" t="str">
        <f>IFERROR(VLOOKUP(FJ85,'Banco de Dados'!$B$3:$H$274,5,FALSE)," ")</f>
        <v xml:space="preserve"> </v>
      </c>
      <c r="FI85" s="7"/>
      <c r="FJ85" s="7"/>
      <c r="FK85" s="7"/>
      <c r="FL85" s="7"/>
      <c r="FN85" s="27" t="str">
        <f>_xlfn.XLOOKUP(FQ85,'Banco de Dados'!$B$3:$B$274,'Banco de Dados'!$C$3:$C$274,"")</f>
        <v/>
      </c>
      <c r="FO85" s="27" t="str">
        <f>IFERROR(VLOOKUP(FQ85,'Banco de Dados'!$B$3:$H$274,5,FALSE)," ")</f>
        <v xml:space="preserve"> </v>
      </c>
      <c r="FP85" s="7"/>
      <c r="FQ85" s="7"/>
      <c r="FR85" s="7"/>
      <c r="FS85" s="7"/>
      <c r="FU85" s="27" t="str">
        <f>_xlfn.XLOOKUP(FX85,'Banco de Dados'!$B$3:$B$274,'Banco de Dados'!$C$3:$C$274,"")</f>
        <v/>
      </c>
      <c r="FV85" s="27" t="str">
        <f>IFERROR(VLOOKUP(FX85,'Banco de Dados'!$B$3:$H$274,5,FALSE)," ")</f>
        <v xml:space="preserve"> </v>
      </c>
      <c r="FW85" s="7"/>
      <c r="FX85" s="7"/>
      <c r="FY85" s="7"/>
      <c r="FZ85" s="7"/>
    </row>
    <row r="86" spans="2:182" x14ac:dyDescent="0.25">
      <c r="B86" s="27" t="str">
        <f>_xlfn.XLOOKUP(E86,'Banco de Dados'!$B$3:$B$274,'Banco de Dados'!$C$3:$C$274,"")</f>
        <v/>
      </c>
      <c r="C86" s="27" t="str">
        <f>IFERROR(VLOOKUP(E86,'Banco de Dados'!$B$3:$H$274,5,FALSE)," ")</f>
        <v xml:space="preserve"> </v>
      </c>
      <c r="I86" s="27" t="str">
        <f>_xlfn.XLOOKUP(L86,'Banco de Dados'!$B$3:$B$274,'Banco de Dados'!$C$3:$C$274,"")</f>
        <v/>
      </c>
      <c r="J86" s="27" t="str">
        <f>IFERROR(VLOOKUP(L86,'Banco de Dados'!$B$3:$H$274,5,FALSE)," ")</f>
        <v xml:space="preserve"> </v>
      </c>
      <c r="P86" s="27" t="str">
        <f>_xlfn.XLOOKUP(S86,'Banco de Dados'!$B$3:$B$274,'Banco de Dados'!$C$3:$C$274,"")</f>
        <v/>
      </c>
      <c r="Q86" s="27" t="str">
        <f>IFERROR(VLOOKUP(S86,'Banco de Dados'!$B$3:$H$274,5,FALSE)," ")</f>
        <v xml:space="preserve"> </v>
      </c>
      <c r="W86" s="27" t="str">
        <f>_xlfn.XLOOKUP(Z86,'Banco de Dados'!$B$3:$B$274,'Banco de Dados'!$C$3:$C$274,"")</f>
        <v/>
      </c>
      <c r="X86" s="27" t="str">
        <f>IFERROR(VLOOKUP(Z86,'Banco de Dados'!$B$3:$H$274,5,FALSE)," ")</f>
        <v xml:space="preserve"> </v>
      </c>
      <c r="AD86" s="27" t="str">
        <f>_xlfn.XLOOKUP(AG86,'Banco de Dados'!$B$3:$B$274,'Banco de Dados'!$C$3:$C$274,"")</f>
        <v/>
      </c>
      <c r="AE86" s="27" t="str">
        <f>IFERROR(VLOOKUP(AG86,'Banco de Dados'!$B$3:$H$274,5,FALSE)," ")</f>
        <v xml:space="preserve"> </v>
      </c>
      <c r="AK86" s="27" t="str">
        <f>_xlfn.XLOOKUP(AN86,'Banco de Dados'!$B$3:$B$274,'Banco de Dados'!$C$3:$C$274,"")</f>
        <v/>
      </c>
      <c r="AL86" s="27" t="str">
        <f>IFERROR(VLOOKUP(AN86,'Banco de Dados'!$B$3:$H$274,5,FALSE)," ")</f>
        <v xml:space="preserve"> </v>
      </c>
      <c r="AR86" s="27" t="str">
        <f>_xlfn.XLOOKUP(AU86,'Banco de Dados'!$B$3:$B$274,'Banco de Dados'!$C$3:$C$274,"")</f>
        <v/>
      </c>
      <c r="AS86" s="27" t="str">
        <f>IFERROR(VLOOKUP(AU86,'Banco de Dados'!$B$3:$H$274,5,FALSE)," ")</f>
        <v xml:space="preserve"> </v>
      </c>
      <c r="AY86" s="27" t="str">
        <f>_xlfn.XLOOKUP(BB86,'Banco de Dados'!$B$3:$B$274,'Banco de Dados'!$C$3:$C$274,"")</f>
        <v/>
      </c>
      <c r="AZ86" s="27" t="str">
        <f>IFERROR(VLOOKUP(BB86,'Banco de Dados'!$B$3:$H$274,5,FALSE)," ")</f>
        <v xml:space="preserve"> </v>
      </c>
      <c r="BF86" s="27" t="str">
        <f>_xlfn.XLOOKUP(BI86,'Banco de Dados'!$B$3:$B$274,'Banco de Dados'!$C$3:$C$274,"")</f>
        <v/>
      </c>
      <c r="BG86" s="27" t="str">
        <f>IFERROR(VLOOKUP(BI86,'Banco de Dados'!$B$3:$H$274,5,FALSE)," ")</f>
        <v xml:space="preserve"> </v>
      </c>
      <c r="BM86" s="27" t="str">
        <f>_xlfn.XLOOKUP(BP86,'Banco de Dados'!$B$3:$B$274,'Banco de Dados'!$C$3:$C$274,"")</f>
        <v/>
      </c>
      <c r="BN86" s="27" t="str">
        <f>IFERROR(VLOOKUP(BP86,'Banco de Dados'!$B$3:$H$274,5,FALSE)," ")</f>
        <v xml:space="preserve"> </v>
      </c>
      <c r="BT86" s="27" t="str">
        <f>_xlfn.XLOOKUP(BW86,'Banco de Dados'!$B$3:$B$274,'Banco de Dados'!$C$3:$C$274,"")</f>
        <v/>
      </c>
      <c r="BU86" s="27" t="str">
        <f>IFERROR(VLOOKUP(BW86,'Banco de Dados'!$B$3:$H$274,5,FALSE)," ")</f>
        <v xml:space="preserve"> </v>
      </c>
      <c r="CA86" s="27" t="str">
        <f>_xlfn.XLOOKUP(CD86,'Banco de Dados'!$B$3:$B$274,'Banco de Dados'!$C$3:$C$274,"")</f>
        <v/>
      </c>
      <c r="CB86" s="27" t="str">
        <f>IFERROR(VLOOKUP(CD86,'Banco de Dados'!$B$3:$H$274,5,FALSE)," ")</f>
        <v xml:space="preserve"> </v>
      </c>
      <c r="CH86" s="27" t="str">
        <f>_xlfn.XLOOKUP(CK86,'Banco de Dados'!$B$3:$B$274,'Banco de Dados'!$C$3:$C$274,"")</f>
        <v/>
      </c>
      <c r="CI86" s="27" t="str">
        <f>IFERROR(VLOOKUP(CK86,'Banco de Dados'!$B$3:$H$274,5,FALSE)," ")</f>
        <v xml:space="preserve"> </v>
      </c>
      <c r="CO86" s="27" t="str">
        <f>_xlfn.XLOOKUP(CR86,'Banco de Dados'!$B$3:$B$274,'Banco de Dados'!$C$3:$C$274,"")</f>
        <v/>
      </c>
      <c r="CP86" s="27" t="str">
        <f>IFERROR(VLOOKUP(CR86,'Banco de Dados'!$B$3:$H$274,5,FALSE)," ")</f>
        <v xml:space="preserve"> </v>
      </c>
      <c r="CV86" s="27" t="str">
        <f>_xlfn.XLOOKUP(CY86,'Banco de Dados'!$B$3:$B$274,'Banco de Dados'!$C$3:$C$274,"")</f>
        <v/>
      </c>
      <c r="CW86" s="27" t="str">
        <f>IFERROR(VLOOKUP(CY86,'Banco de Dados'!$B$3:$H$274,5,FALSE)," ")</f>
        <v xml:space="preserve"> </v>
      </c>
      <c r="DC86" s="27" t="str">
        <f>_xlfn.XLOOKUP(DF86,'Banco de Dados'!$B$3:$B$274,'Banco de Dados'!$C$3:$C$274,"")</f>
        <v/>
      </c>
      <c r="DD86" s="27" t="str">
        <f>IFERROR(VLOOKUP(DF86,'Banco de Dados'!$B$3:$H$274,5,FALSE)," ")</f>
        <v xml:space="preserve"> </v>
      </c>
      <c r="DJ86" s="27" t="str">
        <f>_xlfn.XLOOKUP(DM86,'Banco de Dados'!$B$3:$B$274,'Banco de Dados'!$C$3:$C$274,"")</f>
        <v/>
      </c>
      <c r="DK86" s="27" t="str">
        <f>IFERROR(VLOOKUP(DM86,'Banco de Dados'!$B$3:$H$274,5,FALSE)," ")</f>
        <v xml:space="preserve"> </v>
      </c>
      <c r="DQ86" s="27" t="str">
        <f>_xlfn.XLOOKUP(DT86,'Banco de Dados'!$B$3:$B$274,'Banco de Dados'!$C$3:$C$274,"")</f>
        <v/>
      </c>
      <c r="DR86" s="27" t="str">
        <f>IFERROR(VLOOKUP(DT86,'Banco de Dados'!$B$3:$H$274,5,FALSE)," ")</f>
        <v xml:space="preserve"> </v>
      </c>
      <c r="DX86" s="27" t="str">
        <f>_xlfn.XLOOKUP(EA86,'Banco de Dados'!$B$3:$B$274,'Banco de Dados'!$C$3:$C$274,"")</f>
        <v/>
      </c>
      <c r="DY86" s="27" t="str">
        <f>IFERROR(VLOOKUP(EA86,'Banco de Dados'!$B$3:$H$274,5,FALSE)," ")</f>
        <v xml:space="preserve"> </v>
      </c>
      <c r="EE86" s="27" t="str">
        <f>_xlfn.XLOOKUP(EH86,'Banco de Dados'!$B$3:$B$274,'Banco de Dados'!$C$3:$C$274,"")</f>
        <v/>
      </c>
      <c r="EF86" s="27" t="str">
        <f>IFERROR(VLOOKUP(EH86,'Banco de Dados'!$B$3:$H$274,5,FALSE)," ")</f>
        <v xml:space="preserve"> </v>
      </c>
      <c r="EL86" s="27" t="str">
        <f>_xlfn.XLOOKUP(EO86,'Banco de Dados'!$B$3:$B$274,'Banco de Dados'!$C$3:$C$274,"")</f>
        <v/>
      </c>
      <c r="EM86" s="27" t="str">
        <f>IFERROR(VLOOKUP(EO86,'Banco de Dados'!$B$3:$H$274,5,FALSE)," ")</f>
        <v xml:space="preserve"> </v>
      </c>
      <c r="ES86" s="27" t="str">
        <f>_xlfn.XLOOKUP(EV86,'Banco de Dados'!$B$3:$B$274,'Banco de Dados'!$C$3:$C$274,"")</f>
        <v/>
      </c>
      <c r="ET86" s="27" t="str">
        <f>IFERROR(VLOOKUP(EV86,'Banco de Dados'!$B$3:$H$274,5,FALSE)," ")</f>
        <v xml:space="preserve"> </v>
      </c>
      <c r="EZ86" s="27" t="str">
        <f>_xlfn.XLOOKUP(FC86,'Banco de Dados'!$B$3:$B$274,'Banco de Dados'!$C$3:$C$274,"")</f>
        <v/>
      </c>
      <c r="FA86" s="27" t="str">
        <f>IFERROR(VLOOKUP(FC86,'Banco de Dados'!$B$3:$H$274,5,FALSE)," ")</f>
        <v xml:space="preserve"> </v>
      </c>
      <c r="FC86" s="7"/>
      <c r="FD86" s="7"/>
      <c r="FE86" s="7"/>
      <c r="FG86" s="27" t="str">
        <f>_xlfn.XLOOKUP(FJ86,'Banco de Dados'!$B$3:$B$274,'Banco de Dados'!$C$3:$C$274,"")</f>
        <v/>
      </c>
      <c r="FH86" s="27" t="str">
        <f>IFERROR(VLOOKUP(FJ86,'Banco de Dados'!$B$3:$H$274,5,FALSE)," ")</f>
        <v xml:space="preserve"> </v>
      </c>
      <c r="FI86" s="7"/>
      <c r="FJ86" s="7"/>
      <c r="FK86" s="7"/>
      <c r="FL86" s="7"/>
      <c r="FN86" s="27" t="str">
        <f>_xlfn.XLOOKUP(FQ86,'Banco de Dados'!$B$3:$B$274,'Banco de Dados'!$C$3:$C$274,"")</f>
        <v/>
      </c>
      <c r="FO86" s="27" t="str">
        <f>IFERROR(VLOOKUP(FQ86,'Banco de Dados'!$B$3:$H$274,5,FALSE)," ")</f>
        <v xml:space="preserve"> </v>
      </c>
      <c r="FP86" s="7"/>
      <c r="FQ86" s="7"/>
      <c r="FR86" s="7"/>
      <c r="FS86" s="7"/>
      <c r="FU86" s="27" t="str">
        <f>_xlfn.XLOOKUP(FX86,'Banco de Dados'!$B$3:$B$274,'Banco de Dados'!$C$3:$C$274,"")</f>
        <v/>
      </c>
      <c r="FV86" s="27" t="str">
        <f>IFERROR(VLOOKUP(FX86,'Banco de Dados'!$B$3:$H$274,5,FALSE)," ")</f>
        <v xml:space="preserve"> </v>
      </c>
      <c r="FW86" s="7"/>
      <c r="FX86" s="7"/>
      <c r="FY86" s="7"/>
      <c r="FZ86" s="7"/>
    </row>
    <row r="87" spans="2:182" x14ac:dyDescent="0.25">
      <c r="B87" s="27" t="str">
        <f>_xlfn.XLOOKUP(E87,'Banco de Dados'!$B$3:$B$274,'Banco de Dados'!$C$3:$C$274,"")</f>
        <v/>
      </c>
      <c r="C87" s="27" t="str">
        <f>IFERROR(VLOOKUP(E87,'Banco de Dados'!$B$3:$H$274,5,FALSE)," ")</f>
        <v xml:space="preserve"> </v>
      </c>
      <c r="I87" s="27" t="str">
        <f>_xlfn.XLOOKUP(L87,'Banco de Dados'!$B$3:$B$274,'Banco de Dados'!$C$3:$C$274,"")</f>
        <v/>
      </c>
      <c r="J87" s="27" t="str">
        <f>IFERROR(VLOOKUP(L87,'Banco de Dados'!$B$3:$H$274,5,FALSE)," ")</f>
        <v xml:space="preserve"> </v>
      </c>
      <c r="P87" s="27" t="str">
        <f>_xlfn.XLOOKUP(S87,'Banco de Dados'!$B$3:$B$274,'Banco de Dados'!$C$3:$C$274,"")</f>
        <v/>
      </c>
      <c r="Q87" s="27" t="str">
        <f>IFERROR(VLOOKUP(S87,'Banco de Dados'!$B$3:$H$274,5,FALSE)," ")</f>
        <v xml:space="preserve"> </v>
      </c>
      <c r="W87" s="27" t="str">
        <f>_xlfn.XLOOKUP(Z87,'Banco de Dados'!$B$3:$B$274,'Banco de Dados'!$C$3:$C$274,"")</f>
        <v/>
      </c>
      <c r="X87" s="27" t="str">
        <f>IFERROR(VLOOKUP(Z87,'Banco de Dados'!$B$3:$H$274,5,FALSE)," ")</f>
        <v xml:space="preserve"> </v>
      </c>
      <c r="AD87" s="27" t="str">
        <f>_xlfn.XLOOKUP(AG87,'Banco de Dados'!$B$3:$B$274,'Banco de Dados'!$C$3:$C$274,"")</f>
        <v/>
      </c>
      <c r="AE87" s="27" t="str">
        <f>IFERROR(VLOOKUP(AG87,'Banco de Dados'!$B$3:$H$274,5,FALSE)," ")</f>
        <v xml:space="preserve"> </v>
      </c>
      <c r="AK87" s="27" t="str">
        <f>_xlfn.XLOOKUP(AN87,'Banco de Dados'!$B$3:$B$274,'Banco de Dados'!$C$3:$C$274,"")</f>
        <v/>
      </c>
      <c r="AL87" s="27" t="str">
        <f>IFERROR(VLOOKUP(AN87,'Banco de Dados'!$B$3:$H$274,5,FALSE)," ")</f>
        <v xml:space="preserve"> </v>
      </c>
      <c r="AR87" s="27" t="str">
        <f>_xlfn.XLOOKUP(AU87,'Banco de Dados'!$B$3:$B$274,'Banco de Dados'!$C$3:$C$274,"")</f>
        <v/>
      </c>
      <c r="AS87" s="27" t="str">
        <f>IFERROR(VLOOKUP(AU87,'Banco de Dados'!$B$3:$H$274,5,FALSE)," ")</f>
        <v xml:space="preserve"> </v>
      </c>
      <c r="AY87" s="27" t="str">
        <f>_xlfn.XLOOKUP(BB87,'Banco de Dados'!$B$3:$B$274,'Banco de Dados'!$C$3:$C$274,"")</f>
        <v/>
      </c>
      <c r="AZ87" s="27" t="str">
        <f>IFERROR(VLOOKUP(BB87,'Banco de Dados'!$B$3:$H$274,5,FALSE)," ")</f>
        <v xml:space="preserve"> </v>
      </c>
      <c r="BF87" s="27" t="str">
        <f>_xlfn.XLOOKUP(BI87,'Banco de Dados'!$B$3:$B$274,'Banco de Dados'!$C$3:$C$274,"")</f>
        <v/>
      </c>
      <c r="BG87" s="27" t="str">
        <f>IFERROR(VLOOKUP(BI87,'Banco de Dados'!$B$3:$H$274,5,FALSE)," ")</f>
        <v xml:space="preserve"> </v>
      </c>
      <c r="BM87" s="27" t="str">
        <f>_xlfn.XLOOKUP(BP87,'Banco de Dados'!$B$3:$B$274,'Banco de Dados'!$C$3:$C$274,"")</f>
        <v/>
      </c>
      <c r="BN87" s="27" t="str">
        <f>IFERROR(VLOOKUP(BP87,'Banco de Dados'!$B$3:$H$274,5,FALSE)," ")</f>
        <v xml:space="preserve"> </v>
      </c>
      <c r="BT87" s="27" t="str">
        <f>_xlfn.XLOOKUP(BW87,'Banco de Dados'!$B$3:$B$274,'Banco de Dados'!$C$3:$C$274,"")</f>
        <v/>
      </c>
      <c r="BU87" s="27" t="str">
        <f>IFERROR(VLOOKUP(BW87,'Banco de Dados'!$B$3:$H$274,5,FALSE)," ")</f>
        <v xml:space="preserve"> </v>
      </c>
      <c r="CA87" s="27" t="str">
        <f>_xlfn.XLOOKUP(CD87,'Banco de Dados'!$B$3:$B$274,'Banco de Dados'!$C$3:$C$274,"")</f>
        <v/>
      </c>
      <c r="CB87" s="27" t="str">
        <f>IFERROR(VLOOKUP(CD87,'Banco de Dados'!$B$3:$H$274,5,FALSE)," ")</f>
        <v xml:space="preserve"> </v>
      </c>
      <c r="CH87" s="27" t="str">
        <f>_xlfn.XLOOKUP(CK87,'Banco de Dados'!$B$3:$B$274,'Banco de Dados'!$C$3:$C$274,"")</f>
        <v/>
      </c>
      <c r="CI87" s="27" t="str">
        <f>IFERROR(VLOOKUP(CK87,'Banco de Dados'!$B$3:$H$274,5,FALSE)," ")</f>
        <v xml:space="preserve"> </v>
      </c>
      <c r="CO87" s="27" t="str">
        <f>_xlfn.XLOOKUP(CR87,'Banco de Dados'!$B$3:$B$274,'Banco de Dados'!$C$3:$C$274,"")</f>
        <v/>
      </c>
      <c r="CP87" s="27" t="str">
        <f>IFERROR(VLOOKUP(CR87,'Banco de Dados'!$B$3:$H$274,5,FALSE)," ")</f>
        <v xml:space="preserve"> </v>
      </c>
      <c r="CV87" s="27" t="str">
        <f>_xlfn.XLOOKUP(CY87,'Banco de Dados'!$B$3:$B$274,'Banco de Dados'!$C$3:$C$274,"")</f>
        <v/>
      </c>
      <c r="CW87" s="27" t="str">
        <f>IFERROR(VLOOKUP(CY87,'Banco de Dados'!$B$3:$H$274,5,FALSE)," ")</f>
        <v xml:space="preserve"> </v>
      </c>
      <c r="DC87" s="27" t="str">
        <f>_xlfn.XLOOKUP(DF87,'Banco de Dados'!$B$3:$B$274,'Banco de Dados'!$C$3:$C$274,"")</f>
        <v/>
      </c>
      <c r="DD87" s="27" t="str">
        <f>IFERROR(VLOOKUP(DF87,'Banco de Dados'!$B$3:$H$274,5,FALSE)," ")</f>
        <v xml:space="preserve"> </v>
      </c>
      <c r="DJ87" s="27" t="str">
        <f>_xlfn.XLOOKUP(DM87,'Banco de Dados'!$B$3:$B$274,'Banco de Dados'!$C$3:$C$274,"")</f>
        <v/>
      </c>
      <c r="DK87" s="27" t="str">
        <f>IFERROR(VLOOKUP(DM87,'Banco de Dados'!$B$3:$H$274,5,FALSE)," ")</f>
        <v xml:space="preserve"> </v>
      </c>
      <c r="DQ87" s="27" t="str">
        <f>_xlfn.XLOOKUP(DT87,'Banco de Dados'!$B$3:$B$274,'Banco de Dados'!$C$3:$C$274,"")</f>
        <v/>
      </c>
      <c r="DR87" s="27" t="str">
        <f>IFERROR(VLOOKUP(DT87,'Banco de Dados'!$B$3:$H$274,5,FALSE)," ")</f>
        <v xml:space="preserve"> </v>
      </c>
      <c r="DX87" s="27" t="str">
        <f>_xlfn.XLOOKUP(EA87,'Banco de Dados'!$B$3:$B$274,'Banco de Dados'!$C$3:$C$274,"")</f>
        <v/>
      </c>
      <c r="DY87" s="27" t="str">
        <f>IFERROR(VLOOKUP(EA87,'Banco de Dados'!$B$3:$H$274,5,FALSE)," ")</f>
        <v xml:space="preserve"> </v>
      </c>
      <c r="EE87" s="27" t="str">
        <f>_xlfn.XLOOKUP(EH87,'Banco de Dados'!$B$3:$B$274,'Banco de Dados'!$C$3:$C$274,"")</f>
        <v/>
      </c>
      <c r="EF87" s="27" t="str">
        <f>IFERROR(VLOOKUP(EH87,'Banco de Dados'!$B$3:$H$274,5,FALSE)," ")</f>
        <v xml:space="preserve"> </v>
      </c>
      <c r="EL87" s="27" t="str">
        <f>_xlfn.XLOOKUP(EO87,'Banco de Dados'!$B$3:$B$274,'Banco de Dados'!$C$3:$C$274,"")</f>
        <v/>
      </c>
      <c r="EM87" s="27" t="str">
        <f>IFERROR(VLOOKUP(EO87,'Banco de Dados'!$B$3:$H$274,5,FALSE)," ")</f>
        <v xml:space="preserve"> </v>
      </c>
      <c r="ES87" s="27" t="str">
        <f>_xlfn.XLOOKUP(EV87,'Banco de Dados'!$B$3:$B$274,'Banco de Dados'!$C$3:$C$274,"")</f>
        <v/>
      </c>
      <c r="ET87" s="27" t="str">
        <f>IFERROR(VLOOKUP(EV87,'Banco de Dados'!$B$3:$H$274,5,FALSE)," ")</f>
        <v xml:space="preserve"> </v>
      </c>
      <c r="EZ87" s="27" t="str">
        <f>_xlfn.XLOOKUP(FC87,'Banco de Dados'!$B$3:$B$274,'Banco de Dados'!$C$3:$C$274,"")</f>
        <v/>
      </c>
      <c r="FA87" s="27" t="str">
        <f>IFERROR(VLOOKUP(FC87,'Banco de Dados'!$B$3:$H$274,5,FALSE)," ")</f>
        <v xml:space="preserve"> </v>
      </c>
      <c r="FC87" s="7"/>
      <c r="FD87" s="7"/>
      <c r="FE87" s="7"/>
      <c r="FG87" s="27" t="str">
        <f>_xlfn.XLOOKUP(FJ87,'Banco de Dados'!$B$3:$B$274,'Banco de Dados'!$C$3:$C$274,"")</f>
        <v/>
      </c>
      <c r="FH87" s="27" t="str">
        <f>IFERROR(VLOOKUP(FJ87,'Banco de Dados'!$B$3:$H$274,5,FALSE)," ")</f>
        <v xml:space="preserve"> </v>
      </c>
      <c r="FI87" s="7"/>
      <c r="FJ87" s="7"/>
      <c r="FK87" s="7"/>
      <c r="FL87" s="7"/>
      <c r="FN87" s="27" t="str">
        <f>_xlfn.XLOOKUP(FQ87,'Banco de Dados'!$B$3:$B$274,'Banco de Dados'!$C$3:$C$274,"")</f>
        <v/>
      </c>
      <c r="FO87" s="27" t="str">
        <f>IFERROR(VLOOKUP(FQ87,'Banco de Dados'!$B$3:$H$274,5,FALSE)," ")</f>
        <v xml:space="preserve"> </v>
      </c>
      <c r="FP87" s="7"/>
      <c r="FQ87" s="7"/>
      <c r="FR87" s="7"/>
      <c r="FS87" s="7"/>
      <c r="FU87" s="27" t="str">
        <f>_xlfn.XLOOKUP(FX87,'Banco de Dados'!$B$3:$B$274,'Banco de Dados'!$C$3:$C$274,"")</f>
        <v/>
      </c>
      <c r="FV87" s="27" t="str">
        <f>IFERROR(VLOOKUP(FX87,'Banco de Dados'!$B$3:$H$274,5,FALSE)," ")</f>
        <v xml:space="preserve"> </v>
      </c>
      <c r="FW87" s="7"/>
      <c r="FX87" s="7"/>
      <c r="FY87" s="7"/>
      <c r="FZ87" s="7"/>
    </row>
    <row r="88" spans="2:182" x14ac:dyDescent="0.25">
      <c r="B88" s="27" t="str">
        <f>_xlfn.XLOOKUP(E88,'Banco de Dados'!$B$3:$B$274,'Banco de Dados'!$C$3:$C$274,"")</f>
        <v/>
      </c>
      <c r="C88" s="27" t="str">
        <f>IFERROR(VLOOKUP(E88,'Banco de Dados'!$B$3:$H$274,5,FALSE)," ")</f>
        <v xml:space="preserve"> </v>
      </c>
      <c r="I88" s="27" t="str">
        <f>_xlfn.XLOOKUP(L88,'Banco de Dados'!$B$3:$B$274,'Banco de Dados'!$C$3:$C$274,"")</f>
        <v/>
      </c>
      <c r="J88" s="27" t="str">
        <f>IFERROR(VLOOKUP(L88,'Banco de Dados'!$B$3:$H$274,5,FALSE)," ")</f>
        <v xml:space="preserve"> </v>
      </c>
      <c r="P88" s="27" t="str">
        <f>_xlfn.XLOOKUP(S88,'Banco de Dados'!$B$3:$B$274,'Banco de Dados'!$C$3:$C$274,"")</f>
        <v/>
      </c>
      <c r="Q88" s="27" t="str">
        <f>IFERROR(VLOOKUP(S88,'Banco de Dados'!$B$3:$H$274,5,FALSE)," ")</f>
        <v xml:space="preserve"> </v>
      </c>
      <c r="W88" s="27" t="str">
        <f>_xlfn.XLOOKUP(Z88,'Banco de Dados'!$B$3:$B$274,'Banco de Dados'!$C$3:$C$274,"")</f>
        <v/>
      </c>
      <c r="X88" s="27" t="str">
        <f>IFERROR(VLOOKUP(Z88,'Banco de Dados'!$B$3:$H$274,5,FALSE)," ")</f>
        <v xml:space="preserve"> </v>
      </c>
      <c r="AD88" s="27" t="str">
        <f>_xlfn.XLOOKUP(AG88,'Banco de Dados'!$B$3:$B$274,'Banco de Dados'!$C$3:$C$274,"")</f>
        <v/>
      </c>
      <c r="AE88" s="27" t="str">
        <f>IFERROR(VLOOKUP(AG88,'Banco de Dados'!$B$3:$H$274,5,FALSE)," ")</f>
        <v xml:space="preserve"> </v>
      </c>
      <c r="AK88" s="27" t="str">
        <f>_xlfn.XLOOKUP(AN88,'Banco de Dados'!$B$3:$B$274,'Banco de Dados'!$C$3:$C$274,"")</f>
        <v/>
      </c>
      <c r="AL88" s="27" t="str">
        <f>IFERROR(VLOOKUP(AN88,'Banco de Dados'!$B$3:$H$274,5,FALSE)," ")</f>
        <v xml:space="preserve"> </v>
      </c>
      <c r="AR88" s="27" t="str">
        <f>_xlfn.XLOOKUP(AU88,'Banco de Dados'!$B$3:$B$274,'Banco de Dados'!$C$3:$C$274,"")</f>
        <v/>
      </c>
      <c r="AS88" s="27" t="str">
        <f>IFERROR(VLOOKUP(AU88,'Banco de Dados'!$B$3:$H$274,5,FALSE)," ")</f>
        <v xml:space="preserve"> </v>
      </c>
      <c r="AY88" s="27" t="str">
        <f>_xlfn.XLOOKUP(BB88,'Banco de Dados'!$B$3:$B$274,'Banco de Dados'!$C$3:$C$274,"")</f>
        <v/>
      </c>
      <c r="AZ88" s="27" t="str">
        <f>IFERROR(VLOOKUP(BB88,'Banco de Dados'!$B$3:$H$274,5,FALSE)," ")</f>
        <v xml:space="preserve"> </v>
      </c>
      <c r="BF88" s="27" t="str">
        <f>_xlfn.XLOOKUP(BI88,'Banco de Dados'!$B$3:$B$274,'Banco de Dados'!$C$3:$C$274,"")</f>
        <v/>
      </c>
      <c r="BG88" s="27" t="str">
        <f>IFERROR(VLOOKUP(BI88,'Banco de Dados'!$B$3:$H$274,5,FALSE)," ")</f>
        <v xml:space="preserve"> </v>
      </c>
      <c r="BM88" s="27" t="str">
        <f>_xlfn.XLOOKUP(BP88,'Banco de Dados'!$B$3:$B$274,'Banco de Dados'!$C$3:$C$274,"")</f>
        <v/>
      </c>
      <c r="BN88" s="27" t="str">
        <f>IFERROR(VLOOKUP(BP88,'Banco de Dados'!$B$3:$H$274,5,FALSE)," ")</f>
        <v xml:space="preserve"> </v>
      </c>
      <c r="BT88" s="27" t="str">
        <f>_xlfn.XLOOKUP(BW88,'Banco de Dados'!$B$3:$B$274,'Banco de Dados'!$C$3:$C$274,"")</f>
        <v/>
      </c>
      <c r="BU88" s="27" t="str">
        <f>IFERROR(VLOOKUP(BW88,'Banco de Dados'!$B$3:$H$274,5,FALSE)," ")</f>
        <v xml:space="preserve"> </v>
      </c>
      <c r="CA88" s="27" t="str">
        <f>_xlfn.XLOOKUP(CD88,'Banco de Dados'!$B$3:$B$274,'Banco de Dados'!$C$3:$C$274,"")</f>
        <v/>
      </c>
      <c r="CB88" s="27" t="str">
        <f>IFERROR(VLOOKUP(CD88,'Banco de Dados'!$B$3:$H$274,5,FALSE)," ")</f>
        <v xml:space="preserve"> </v>
      </c>
      <c r="CH88" s="27" t="str">
        <f>_xlfn.XLOOKUP(CK88,'Banco de Dados'!$B$3:$B$274,'Banco de Dados'!$C$3:$C$274,"")</f>
        <v/>
      </c>
      <c r="CI88" s="27" t="str">
        <f>IFERROR(VLOOKUP(CK88,'Banco de Dados'!$B$3:$H$274,5,FALSE)," ")</f>
        <v xml:space="preserve"> </v>
      </c>
      <c r="CO88" s="27" t="str">
        <f>_xlfn.XLOOKUP(CR88,'Banco de Dados'!$B$3:$B$274,'Banco de Dados'!$C$3:$C$274,"")</f>
        <v/>
      </c>
      <c r="CP88" s="27" t="str">
        <f>IFERROR(VLOOKUP(CR88,'Banco de Dados'!$B$3:$H$274,5,FALSE)," ")</f>
        <v xml:space="preserve"> </v>
      </c>
      <c r="CV88" s="27" t="str">
        <f>_xlfn.XLOOKUP(CY88,'Banco de Dados'!$B$3:$B$274,'Banco de Dados'!$C$3:$C$274,"")</f>
        <v/>
      </c>
      <c r="CW88" s="27" t="str">
        <f>IFERROR(VLOOKUP(CY88,'Banco de Dados'!$B$3:$H$274,5,FALSE)," ")</f>
        <v xml:space="preserve"> </v>
      </c>
      <c r="DC88" s="27" t="str">
        <f>_xlfn.XLOOKUP(DF88,'Banco de Dados'!$B$3:$B$274,'Banco de Dados'!$C$3:$C$274,"")</f>
        <v/>
      </c>
      <c r="DD88" s="27" t="str">
        <f>IFERROR(VLOOKUP(DF88,'Banco de Dados'!$B$3:$H$274,5,FALSE)," ")</f>
        <v xml:space="preserve"> </v>
      </c>
      <c r="DJ88" s="27" t="str">
        <f>_xlfn.XLOOKUP(DM88,'Banco de Dados'!$B$3:$B$274,'Banco de Dados'!$C$3:$C$274,"")</f>
        <v/>
      </c>
      <c r="DK88" s="27" t="str">
        <f>IFERROR(VLOOKUP(DM88,'Banco de Dados'!$B$3:$H$274,5,FALSE)," ")</f>
        <v xml:space="preserve"> </v>
      </c>
      <c r="DQ88" s="27" t="str">
        <f>_xlfn.XLOOKUP(DT88,'Banco de Dados'!$B$3:$B$274,'Banco de Dados'!$C$3:$C$274,"")</f>
        <v/>
      </c>
      <c r="DR88" s="27" t="str">
        <f>IFERROR(VLOOKUP(DT88,'Banco de Dados'!$B$3:$H$274,5,FALSE)," ")</f>
        <v xml:space="preserve"> </v>
      </c>
      <c r="DX88" s="27" t="str">
        <f>_xlfn.XLOOKUP(EA88,'Banco de Dados'!$B$3:$B$274,'Banco de Dados'!$C$3:$C$274,"")</f>
        <v/>
      </c>
      <c r="DY88" s="27" t="str">
        <f>IFERROR(VLOOKUP(EA88,'Banco de Dados'!$B$3:$H$274,5,FALSE)," ")</f>
        <v xml:space="preserve"> </v>
      </c>
      <c r="EE88" s="27" t="str">
        <f>_xlfn.XLOOKUP(EH88,'Banco de Dados'!$B$3:$B$274,'Banco de Dados'!$C$3:$C$274,"")</f>
        <v/>
      </c>
      <c r="EF88" s="27" t="str">
        <f>IFERROR(VLOOKUP(EH88,'Banco de Dados'!$B$3:$H$274,5,FALSE)," ")</f>
        <v xml:space="preserve"> </v>
      </c>
      <c r="EL88" s="27" t="str">
        <f>_xlfn.XLOOKUP(EO88,'Banco de Dados'!$B$3:$B$274,'Banco de Dados'!$C$3:$C$274,"")</f>
        <v/>
      </c>
      <c r="EM88" s="27" t="str">
        <f>IFERROR(VLOOKUP(EO88,'Banco de Dados'!$B$3:$H$274,5,FALSE)," ")</f>
        <v xml:space="preserve"> </v>
      </c>
      <c r="ES88" s="27" t="str">
        <f>_xlfn.XLOOKUP(EV88,'Banco de Dados'!$B$3:$B$274,'Banco de Dados'!$C$3:$C$274,"")</f>
        <v/>
      </c>
      <c r="ET88" s="27" t="str">
        <f>IFERROR(VLOOKUP(EV88,'Banco de Dados'!$B$3:$H$274,5,FALSE)," ")</f>
        <v xml:space="preserve"> </v>
      </c>
      <c r="EZ88" s="27" t="str">
        <f>_xlfn.XLOOKUP(FC88,'Banco de Dados'!$B$3:$B$274,'Banco de Dados'!$C$3:$C$274,"")</f>
        <v/>
      </c>
      <c r="FA88" s="27" t="str">
        <f>IFERROR(VLOOKUP(FC88,'Banco de Dados'!$B$3:$H$274,5,FALSE)," ")</f>
        <v xml:space="preserve"> </v>
      </c>
      <c r="FC88" s="7"/>
      <c r="FD88" s="7"/>
      <c r="FE88" s="7"/>
      <c r="FG88" s="27" t="str">
        <f>_xlfn.XLOOKUP(FJ88,'Banco de Dados'!$B$3:$B$274,'Banco de Dados'!$C$3:$C$274,"")</f>
        <v/>
      </c>
      <c r="FH88" s="27" t="str">
        <f>IFERROR(VLOOKUP(FJ88,'Banco de Dados'!$B$3:$H$274,5,FALSE)," ")</f>
        <v xml:space="preserve"> </v>
      </c>
      <c r="FI88" s="7"/>
      <c r="FJ88" s="7"/>
      <c r="FK88" s="7"/>
      <c r="FL88" s="7"/>
      <c r="FN88" s="27" t="str">
        <f>_xlfn.XLOOKUP(FQ88,'Banco de Dados'!$B$3:$B$274,'Banco de Dados'!$C$3:$C$274,"")</f>
        <v/>
      </c>
      <c r="FO88" s="27" t="str">
        <f>IFERROR(VLOOKUP(FQ88,'Banco de Dados'!$B$3:$H$274,5,FALSE)," ")</f>
        <v xml:space="preserve"> </v>
      </c>
      <c r="FP88" s="7"/>
      <c r="FQ88" s="7"/>
      <c r="FR88" s="7"/>
      <c r="FS88" s="7"/>
      <c r="FU88" s="27" t="str">
        <f>_xlfn.XLOOKUP(FX88,'Banco de Dados'!$B$3:$B$274,'Banco de Dados'!$C$3:$C$274,"")</f>
        <v/>
      </c>
      <c r="FV88" s="27" t="str">
        <f>IFERROR(VLOOKUP(FX88,'Banco de Dados'!$B$3:$H$274,5,FALSE)," ")</f>
        <v xml:space="preserve"> </v>
      </c>
      <c r="FW88" s="7"/>
      <c r="FX88" s="7"/>
      <c r="FY88" s="7"/>
      <c r="FZ88" s="7"/>
    </row>
    <row r="89" spans="2:182" x14ac:dyDescent="0.25">
      <c r="B89" s="27" t="str">
        <f>_xlfn.XLOOKUP(E89,'Banco de Dados'!$B$3:$B$274,'Banco de Dados'!$C$3:$C$274,"")</f>
        <v/>
      </c>
      <c r="C89" s="27" t="str">
        <f>IFERROR(VLOOKUP(E89,'Banco de Dados'!$B$3:$H$274,5,FALSE)," ")</f>
        <v xml:space="preserve"> </v>
      </c>
      <c r="I89" s="27" t="str">
        <f>_xlfn.XLOOKUP(L89,'Banco de Dados'!$B$3:$B$274,'Banco de Dados'!$C$3:$C$274,"")</f>
        <v/>
      </c>
      <c r="J89" s="27" t="str">
        <f>IFERROR(VLOOKUP(L89,'Banco de Dados'!$B$3:$H$274,5,FALSE)," ")</f>
        <v xml:space="preserve"> </v>
      </c>
      <c r="P89" s="27" t="str">
        <f>_xlfn.XLOOKUP(S89,'Banco de Dados'!$B$3:$B$274,'Banco de Dados'!$C$3:$C$274,"")</f>
        <v/>
      </c>
      <c r="Q89" s="27" t="str">
        <f>IFERROR(VLOOKUP(S89,'Banco de Dados'!$B$3:$H$274,5,FALSE)," ")</f>
        <v xml:space="preserve"> </v>
      </c>
      <c r="W89" s="27" t="str">
        <f>_xlfn.XLOOKUP(Z89,'Banco de Dados'!$B$3:$B$274,'Banco de Dados'!$C$3:$C$274,"")</f>
        <v/>
      </c>
      <c r="X89" s="27" t="str">
        <f>IFERROR(VLOOKUP(Z89,'Banco de Dados'!$B$3:$H$274,5,FALSE)," ")</f>
        <v xml:space="preserve"> </v>
      </c>
      <c r="AD89" s="27" t="str">
        <f>_xlfn.XLOOKUP(AG89,'Banco de Dados'!$B$3:$B$274,'Banco de Dados'!$C$3:$C$274,"")</f>
        <v/>
      </c>
      <c r="AE89" s="27" t="str">
        <f>IFERROR(VLOOKUP(AG89,'Banco de Dados'!$B$3:$H$274,5,FALSE)," ")</f>
        <v xml:space="preserve"> </v>
      </c>
      <c r="AK89" s="27" t="str">
        <f>_xlfn.XLOOKUP(AN89,'Banco de Dados'!$B$3:$B$274,'Banco de Dados'!$C$3:$C$274,"")</f>
        <v/>
      </c>
      <c r="AL89" s="27" t="str">
        <f>IFERROR(VLOOKUP(AN89,'Banco de Dados'!$B$3:$H$274,5,FALSE)," ")</f>
        <v xml:space="preserve"> </v>
      </c>
      <c r="AR89" s="27" t="str">
        <f>_xlfn.XLOOKUP(AU89,'Banco de Dados'!$B$3:$B$274,'Banco de Dados'!$C$3:$C$274,"")</f>
        <v/>
      </c>
      <c r="AS89" s="27" t="str">
        <f>IFERROR(VLOOKUP(AU89,'Banco de Dados'!$B$3:$H$274,5,FALSE)," ")</f>
        <v xml:space="preserve"> </v>
      </c>
      <c r="AY89" s="27" t="str">
        <f>_xlfn.XLOOKUP(BB89,'Banco de Dados'!$B$3:$B$274,'Banco de Dados'!$C$3:$C$274,"")</f>
        <v/>
      </c>
      <c r="AZ89" s="27" t="str">
        <f>IFERROR(VLOOKUP(BB89,'Banco de Dados'!$B$3:$H$274,5,FALSE)," ")</f>
        <v xml:space="preserve"> </v>
      </c>
      <c r="BF89" s="27" t="str">
        <f>_xlfn.XLOOKUP(BI89,'Banco de Dados'!$B$3:$B$274,'Banco de Dados'!$C$3:$C$274,"")</f>
        <v/>
      </c>
      <c r="BG89" s="27" t="str">
        <f>IFERROR(VLOOKUP(BI89,'Banco de Dados'!$B$3:$H$274,5,FALSE)," ")</f>
        <v xml:space="preserve"> </v>
      </c>
      <c r="BM89" s="27" t="str">
        <f>_xlfn.XLOOKUP(BP89,'Banco de Dados'!$B$3:$B$274,'Banco de Dados'!$C$3:$C$274,"")</f>
        <v/>
      </c>
      <c r="BN89" s="27" t="str">
        <f>IFERROR(VLOOKUP(BP89,'Banco de Dados'!$B$3:$H$274,5,FALSE)," ")</f>
        <v xml:space="preserve"> </v>
      </c>
      <c r="BT89" s="27" t="str">
        <f>_xlfn.XLOOKUP(BW89,'Banco de Dados'!$B$3:$B$274,'Banco de Dados'!$C$3:$C$274,"")</f>
        <v/>
      </c>
      <c r="BU89" s="27" t="str">
        <f>IFERROR(VLOOKUP(BW89,'Banco de Dados'!$B$3:$H$274,5,FALSE)," ")</f>
        <v xml:space="preserve"> </v>
      </c>
      <c r="CA89" s="27" t="str">
        <f>_xlfn.XLOOKUP(CD89,'Banco de Dados'!$B$3:$B$274,'Banco de Dados'!$C$3:$C$274,"")</f>
        <v/>
      </c>
      <c r="CB89" s="27" t="str">
        <f>IFERROR(VLOOKUP(CD89,'Banco de Dados'!$B$3:$H$274,5,FALSE)," ")</f>
        <v xml:space="preserve"> </v>
      </c>
      <c r="CH89" s="27" t="str">
        <f>_xlfn.XLOOKUP(CK89,'Banco de Dados'!$B$3:$B$274,'Banco de Dados'!$C$3:$C$274,"")</f>
        <v/>
      </c>
      <c r="CI89" s="27" t="str">
        <f>IFERROR(VLOOKUP(CK89,'Banco de Dados'!$B$3:$H$274,5,FALSE)," ")</f>
        <v xml:space="preserve"> </v>
      </c>
      <c r="CO89" s="27" t="str">
        <f>_xlfn.XLOOKUP(CR89,'Banco de Dados'!$B$3:$B$274,'Banco de Dados'!$C$3:$C$274,"")</f>
        <v/>
      </c>
      <c r="CP89" s="27" t="str">
        <f>IFERROR(VLOOKUP(CR89,'Banco de Dados'!$B$3:$H$274,5,FALSE)," ")</f>
        <v xml:space="preserve"> </v>
      </c>
      <c r="CV89" s="27" t="str">
        <f>_xlfn.XLOOKUP(CY89,'Banco de Dados'!$B$3:$B$274,'Banco de Dados'!$C$3:$C$274,"")</f>
        <v/>
      </c>
      <c r="CW89" s="27" t="str">
        <f>IFERROR(VLOOKUP(CY89,'Banco de Dados'!$B$3:$H$274,5,FALSE)," ")</f>
        <v xml:space="preserve"> </v>
      </c>
      <c r="DC89" s="27" t="str">
        <f>_xlfn.XLOOKUP(DF89,'Banco de Dados'!$B$3:$B$274,'Banco de Dados'!$C$3:$C$274,"")</f>
        <v/>
      </c>
      <c r="DD89" s="27" t="str">
        <f>IFERROR(VLOOKUP(DF89,'Banco de Dados'!$B$3:$H$274,5,FALSE)," ")</f>
        <v xml:space="preserve"> </v>
      </c>
      <c r="DJ89" s="27" t="str">
        <f>_xlfn.XLOOKUP(DM89,'Banco de Dados'!$B$3:$B$274,'Banco de Dados'!$C$3:$C$274,"")</f>
        <v/>
      </c>
      <c r="DK89" s="27" t="str">
        <f>IFERROR(VLOOKUP(DM89,'Banco de Dados'!$B$3:$H$274,5,FALSE)," ")</f>
        <v xml:space="preserve"> </v>
      </c>
      <c r="DQ89" s="27" t="str">
        <f>_xlfn.XLOOKUP(DT89,'Banco de Dados'!$B$3:$B$274,'Banco de Dados'!$C$3:$C$274,"")</f>
        <v/>
      </c>
      <c r="DR89" s="27" t="str">
        <f>IFERROR(VLOOKUP(DT89,'Banco de Dados'!$B$3:$H$274,5,FALSE)," ")</f>
        <v xml:space="preserve"> </v>
      </c>
      <c r="DX89" s="27" t="str">
        <f>_xlfn.XLOOKUP(EA89,'Banco de Dados'!$B$3:$B$274,'Banco de Dados'!$C$3:$C$274,"")</f>
        <v/>
      </c>
      <c r="DY89" s="27" t="str">
        <f>IFERROR(VLOOKUP(EA89,'Banco de Dados'!$B$3:$H$274,5,FALSE)," ")</f>
        <v xml:space="preserve"> </v>
      </c>
      <c r="EE89" s="27" t="str">
        <f>_xlfn.XLOOKUP(EH89,'Banco de Dados'!$B$3:$B$274,'Banco de Dados'!$C$3:$C$274,"")</f>
        <v/>
      </c>
      <c r="EF89" s="27" t="str">
        <f>IFERROR(VLOOKUP(EH89,'Banco de Dados'!$B$3:$H$274,5,FALSE)," ")</f>
        <v xml:space="preserve"> </v>
      </c>
      <c r="EL89" s="27" t="str">
        <f>_xlfn.XLOOKUP(EO89,'Banco de Dados'!$B$3:$B$274,'Banco de Dados'!$C$3:$C$274,"")</f>
        <v/>
      </c>
      <c r="EM89" s="27" t="str">
        <f>IFERROR(VLOOKUP(EO89,'Banco de Dados'!$B$3:$H$274,5,FALSE)," ")</f>
        <v xml:space="preserve"> </v>
      </c>
      <c r="ES89" s="27" t="str">
        <f>_xlfn.XLOOKUP(EV89,'Banco de Dados'!$B$3:$B$274,'Banco de Dados'!$C$3:$C$274,"")</f>
        <v/>
      </c>
      <c r="ET89" s="27" t="str">
        <f>IFERROR(VLOOKUP(EV89,'Banco de Dados'!$B$3:$H$274,5,FALSE)," ")</f>
        <v xml:space="preserve"> </v>
      </c>
      <c r="EZ89" s="27" t="str">
        <f>_xlfn.XLOOKUP(FC89,'Banco de Dados'!$B$3:$B$274,'Banco de Dados'!$C$3:$C$274,"")</f>
        <v/>
      </c>
      <c r="FA89" s="27" t="str">
        <f>IFERROR(VLOOKUP(FC89,'Banco de Dados'!$B$3:$H$274,5,FALSE)," ")</f>
        <v xml:space="preserve"> </v>
      </c>
      <c r="FC89" s="7"/>
      <c r="FD89" s="7"/>
      <c r="FE89" s="7"/>
      <c r="FG89" s="27" t="str">
        <f>_xlfn.XLOOKUP(FJ89,'Banco de Dados'!$B$3:$B$274,'Banco de Dados'!$C$3:$C$274,"")</f>
        <v/>
      </c>
      <c r="FH89" s="27" t="str">
        <f>IFERROR(VLOOKUP(FJ89,'Banco de Dados'!$B$3:$H$274,5,FALSE)," ")</f>
        <v xml:space="preserve"> </v>
      </c>
      <c r="FI89" s="7"/>
      <c r="FJ89" s="7"/>
      <c r="FK89" s="7"/>
      <c r="FL89" s="7"/>
      <c r="FN89" s="27" t="str">
        <f>_xlfn.XLOOKUP(FQ89,'Banco de Dados'!$B$3:$B$274,'Banco de Dados'!$C$3:$C$274,"")</f>
        <v/>
      </c>
      <c r="FO89" s="27" t="str">
        <f>IFERROR(VLOOKUP(FQ89,'Banco de Dados'!$B$3:$H$274,5,FALSE)," ")</f>
        <v xml:space="preserve"> </v>
      </c>
      <c r="FP89" s="7"/>
      <c r="FQ89" s="7"/>
      <c r="FR89" s="7"/>
      <c r="FS89" s="7"/>
      <c r="FU89" s="27" t="str">
        <f>_xlfn.XLOOKUP(FX89,'Banco de Dados'!$B$3:$B$274,'Banco de Dados'!$C$3:$C$274,"")</f>
        <v/>
      </c>
      <c r="FV89" s="27" t="str">
        <f>IFERROR(VLOOKUP(FX89,'Banco de Dados'!$B$3:$H$274,5,FALSE)," ")</f>
        <v xml:space="preserve"> </v>
      </c>
      <c r="FW89" s="7"/>
      <c r="FX89" s="7"/>
      <c r="FY89" s="7"/>
      <c r="FZ89" s="7"/>
    </row>
    <row r="90" spans="2:182" x14ac:dyDescent="0.25">
      <c r="B90" s="27" t="str">
        <f>_xlfn.XLOOKUP(E90,'Banco de Dados'!$B$3:$B$274,'Banco de Dados'!$C$3:$C$274,"")</f>
        <v/>
      </c>
      <c r="C90" s="27" t="str">
        <f>IFERROR(VLOOKUP(E90,'Banco de Dados'!$B$3:$H$274,5,FALSE)," ")</f>
        <v xml:space="preserve"> </v>
      </c>
      <c r="I90" s="27" t="str">
        <f>_xlfn.XLOOKUP(L90,'Banco de Dados'!$B$3:$B$274,'Banco de Dados'!$C$3:$C$274,"")</f>
        <v/>
      </c>
      <c r="J90" s="27" t="str">
        <f>IFERROR(VLOOKUP(L90,'Banco de Dados'!$B$3:$H$274,5,FALSE)," ")</f>
        <v xml:space="preserve"> </v>
      </c>
      <c r="P90" s="27" t="str">
        <f>_xlfn.XLOOKUP(S90,'Banco de Dados'!$B$3:$B$274,'Banco de Dados'!$C$3:$C$274,"")</f>
        <v/>
      </c>
      <c r="Q90" s="27" t="str">
        <f>IFERROR(VLOOKUP(S90,'Banco de Dados'!$B$3:$H$274,5,FALSE)," ")</f>
        <v xml:space="preserve"> </v>
      </c>
      <c r="W90" s="27" t="str">
        <f>_xlfn.XLOOKUP(Z90,'Banco de Dados'!$B$3:$B$274,'Banco de Dados'!$C$3:$C$274,"")</f>
        <v/>
      </c>
      <c r="X90" s="27" t="str">
        <f>IFERROR(VLOOKUP(Z90,'Banco de Dados'!$B$3:$H$274,5,FALSE)," ")</f>
        <v xml:space="preserve"> </v>
      </c>
      <c r="AD90" s="27" t="str">
        <f>_xlfn.XLOOKUP(AG90,'Banco de Dados'!$B$3:$B$274,'Banco de Dados'!$C$3:$C$274,"")</f>
        <v/>
      </c>
      <c r="AE90" s="27" t="str">
        <f>IFERROR(VLOOKUP(AG90,'Banco de Dados'!$B$3:$H$274,5,FALSE)," ")</f>
        <v xml:space="preserve"> </v>
      </c>
      <c r="AK90" s="27" t="str">
        <f>_xlfn.XLOOKUP(AN90,'Banco de Dados'!$B$3:$B$274,'Banco de Dados'!$C$3:$C$274,"")</f>
        <v/>
      </c>
      <c r="AL90" s="27" t="str">
        <f>IFERROR(VLOOKUP(AN90,'Banco de Dados'!$B$3:$H$274,5,FALSE)," ")</f>
        <v xml:space="preserve"> </v>
      </c>
      <c r="AR90" s="27" t="str">
        <f>_xlfn.XLOOKUP(AU90,'Banco de Dados'!$B$3:$B$274,'Banco de Dados'!$C$3:$C$274,"")</f>
        <v/>
      </c>
      <c r="AS90" s="27" t="str">
        <f>IFERROR(VLOOKUP(AU90,'Banco de Dados'!$B$3:$H$274,5,FALSE)," ")</f>
        <v xml:space="preserve"> </v>
      </c>
      <c r="AY90" s="27" t="str">
        <f>_xlfn.XLOOKUP(BB90,'Banco de Dados'!$B$3:$B$274,'Banco de Dados'!$C$3:$C$274,"")</f>
        <v/>
      </c>
      <c r="AZ90" s="27" t="str">
        <f>IFERROR(VLOOKUP(BB90,'Banco de Dados'!$B$3:$H$274,5,FALSE)," ")</f>
        <v xml:space="preserve"> </v>
      </c>
      <c r="BF90" s="27" t="str">
        <f>_xlfn.XLOOKUP(BI90,'Banco de Dados'!$B$3:$B$274,'Banco de Dados'!$C$3:$C$274,"")</f>
        <v/>
      </c>
      <c r="BG90" s="27" t="str">
        <f>IFERROR(VLOOKUP(BI90,'Banco de Dados'!$B$3:$H$274,5,FALSE)," ")</f>
        <v xml:space="preserve"> </v>
      </c>
      <c r="BM90" s="27" t="str">
        <f>_xlfn.XLOOKUP(BP90,'Banco de Dados'!$B$3:$B$274,'Banco de Dados'!$C$3:$C$274,"")</f>
        <v/>
      </c>
      <c r="BN90" s="27" t="str">
        <f>IFERROR(VLOOKUP(BP90,'Banco de Dados'!$B$3:$H$274,5,FALSE)," ")</f>
        <v xml:space="preserve"> </v>
      </c>
      <c r="BT90" s="27" t="str">
        <f>_xlfn.XLOOKUP(BW90,'Banco de Dados'!$B$3:$B$274,'Banco de Dados'!$C$3:$C$274,"")</f>
        <v/>
      </c>
      <c r="BU90" s="27" t="str">
        <f>IFERROR(VLOOKUP(BW90,'Banco de Dados'!$B$3:$H$274,5,FALSE)," ")</f>
        <v xml:space="preserve"> </v>
      </c>
      <c r="CA90" s="27" t="str">
        <f>_xlfn.XLOOKUP(CD90,'Banco de Dados'!$B$3:$B$274,'Banco de Dados'!$C$3:$C$274,"")</f>
        <v/>
      </c>
      <c r="CB90" s="27" t="str">
        <f>IFERROR(VLOOKUP(CD90,'Banco de Dados'!$B$3:$H$274,5,FALSE)," ")</f>
        <v xml:space="preserve"> </v>
      </c>
      <c r="CH90" s="27" t="str">
        <f>_xlfn.XLOOKUP(CK90,'Banco de Dados'!$B$3:$B$274,'Banco de Dados'!$C$3:$C$274,"")</f>
        <v/>
      </c>
      <c r="CI90" s="27" t="str">
        <f>IFERROR(VLOOKUP(CK90,'Banco de Dados'!$B$3:$H$274,5,FALSE)," ")</f>
        <v xml:space="preserve"> </v>
      </c>
      <c r="CO90" s="27" t="str">
        <f>_xlfn.XLOOKUP(CR90,'Banco de Dados'!$B$3:$B$274,'Banco de Dados'!$C$3:$C$274,"")</f>
        <v/>
      </c>
      <c r="CP90" s="27" t="str">
        <f>IFERROR(VLOOKUP(CR90,'Banco de Dados'!$B$3:$H$274,5,FALSE)," ")</f>
        <v xml:space="preserve"> </v>
      </c>
      <c r="CV90" s="27" t="str">
        <f>_xlfn.XLOOKUP(CY90,'Banco de Dados'!$B$3:$B$274,'Banco de Dados'!$C$3:$C$274,"")</f>
        <v/>
      </c>
      <c r="CW90" s="27" t="str">
        <f>IFERROR(VLOOKUP(CY90,'Banco de Dados'!$B$3:$H$274,5,FALSE)," ")</f>
        <v xml:space="preserve"> </v>
      </c>
      <c r="DC90" s="27" t="str">
        <f>_xlfn.XLOOKUP(DF90,'Banco de Dados'!$B$3:$B$274,'Banco de Dados'!$C$3:$C$274,"")</f>
        <v/>
      </c>
      <c r="DD90" s="27" t="str">
        <f>IFERROR(VLOOKUP(DF90,'Banco de Dados'!$B$3:$H$274,5,FALSE)," ")</f>
        <v xml:space="preserve"> </v>
      </c>
      <c r="DJ90" s="27" t="str">
        <f>_xlfn.XLOOKUP(DM90,'Banco de Dados'!$B$3:$B$274,'Banco de Dados'!$C$3:$C$274,"")</f>
        <v/>
      </c>
      <c r="DK90" s="27" t="str">
        <f>IFERROR(VLOOKUP(DM90,'Banco de Dados'!$B$3:$H$274,5,FALSE)," ")</f>
        <v xml:space="preserve"> </v>
      </c>
      <c r="DQ90" s="27" t="str">
        <f>_xlfn.XLOOKUP(DT90,'Banco de Dados'!$B$3:$B$274,'Banco de Dados'!$C$3:$C$274,"")</f>
        <v/>
      </c>
      <c r="DR90" s="27" t="str">
        <f>IFERROR(VLOOKUP(DT90,'Banco de Dados'!$B$3:$H$274,5,FALSE)," ")</f>
        <v xml:space="preserve"> </v>
      </c>
      <c r="DX90" s="27" t="str">
        <f>_xlfn.XLOOKUP(EA90,'Banco de Dados'!$B$3:$B$274,'Banco de Dados'!$C$3:$C$274,"")</f>
        <v/>
      </c>
      <c r="DY90" s="27" t="str">
        <f>IFERROR(VLOOKUP(EA90,'Banco de Dados'!$B$3:$H$274,5,FALSE)," ")</f>
        <v xml:space="preserve"> </v>
      </c>
      <c r="EE90" s="27" t="str">
        <f>_xlfn.XLOOKUP(EH90,'Banco de Dados'!$B$3:$B$274,'Banco de Dados'!$C$3:$C$274,"")</f>
        <v/>
      </c>
      <c r="EF90" s="27" t="str">
        <f>IFERROR(VLOOKUP(EH90,'Banco de Dados'!$B$3:$H$274,5,FALSE)," ")</f>
        <v xml:space="preserve"> </v>
      </c>
      <c r="EL90" s="27" t="str">
        <f>_xlfn.XLOOKUP(EO90,'Banco de Dados'!$B$3:$B$274,'Banco de Dados'!$C$3:$C$274,"")</f>
        <v/>
      </c>
      <c r="EM90" s="27" t="str">
        <f>IFERROR(VLOOKUP(EO90,'Banco de Dados'!$B$3:$H$274,5,FALSE)," ")</f>
        <v xml:space="preserve"> </v>
      </c>
      <c r="ES90" s="27" t="str">
        <f>_xlfn.XLOOKUP(EV90,'Banco de Dados'!$B$3:$B$274,'Banco de Dados'!$C$3:$C$274,"")</f>
        <v/>
      </c>
      <c r="ET90" s="27" t="str">
        <f>IFERROR(VLOOKUP(EV90,'Banco de Dados'!$B$3:$H$274,5,FALSE)," ")</f>
        <v xml:space="preserve"> </v>
      </c>
      <c r="EZ90" s="27" t="str">
        <f>_xlfn.XLOOKUP(FC90,'Banco de Dados'!$B$3:$B$274,'Banco de Dados'!$C$3:$C$274,"")</f>
        <v/>
      </c>
      <c r="FA90" s="27" t="str">
        <f>IFERROR(VLOOKUP(FC90,'Banco de Dados'!$B$3:$H$274,5,FALSE)," ")</f>
        <v xml:space="preserve"> </v>
      </c>
      <c r="FC90" s="7"/>
      <c r="FD90" s="7"/>
      <c r="FE90" s="7"/>
      <c r="FG90" s="27" t="str">
        <f>_xlfn.XLOOKUP(FJ90,'Banco de Dados'!$B$3:$B$274,'Banco de Dados'!$C$3:$C$274,"")</f>
        <v/>
      </c>
      <c r="FH90" s="27" t="str">
        <f>IFERROR(VLOOKUP(FJ90,'Banco de Dados'!$B$3:$H$274,5,FALSE)," ")</f>
        <v xml:space="preserve"> </v>
      </c>
      <c r="FI90" s="7"/>
      <c r="FJ90" s="7"/>
      <c r="FK90" s="7"/>
      <c r="FL90" s="7"/>
      <c r="FN90" s="27" t="str">
        <f>_xlfn.XLOOKUP(FQ90,'Banco de Dados'!$B$3:$B$274,'Banco de Dados'!$C$3:$C$274,"")</f>
        <v/>
      </c>
      <c r="FO90" s="27" t="str">
        <f>IFERROR(VLOOKUP(FQ90,'Banco de Dados'!$B$3:$H$274,5,FALSE)," ")</f>
        <v xml:space="preserve"> </v>
      </c>
      <c r="FP90" s="7"/>
      <c r="FQ90" s="7"/>
      <c r="FR90" s="7"/>
      <c r="FS90" s="7"/>
      <c r="FU90" s="27" t="str">
        <f>_xlfn.XLOOKUP(FX90,'Banco de Dados'!$B$3:$B$274,'Banco de Dados'!$C$3:$C$274,"")</f>
        <v/>
      </c>
      <c r="FV90" s="27" t="str">
        <f>IFERROR(VLOOKUP(FX90,'Banco de Dados'!$B$3:$H$274,5,FALSE)," ")</f>
        <v xml:space="preserve"> </v>
      </c>
      <c r="FW90" s="7"/>
      <c r="FX90" s="7"/>
      <c r="FY90" s="7"/>
      <c r="FZ90" s="7"/>
    </row>
    <row r="91" spans="2:182" x14ac:dyDescent="0.25">
      <c r="B91" s="27" t="str">
        <f>_xlfn.XLOOKUP(E91,'Banco de Dados'!$B$3:$B$274,'Banco de Dados'!$C$3:$C$274,"")</f>
        <v/>
      </c>
      <c r="C91" s="27" t="str">
        <f>IFERROR(VLOOKUP(E91,'Banco de Dados'!$B$3:$H$274,5,FALSE)," ")</f>
        <v xml:space="preserve"> </v>
      </c>
      <c r="I91" s="27" t="str">
        <f>_xlfn.XLOOKUP(L91,'Banco de Dados'!$B$3:$B$274,'Banco de Dados'!$C$3:$C$274,"")</f>
        <v/>
      </c>
      <c r="J91" s="27" t="str">
        <f>IFERROR(VLOOKUP(L91,'Banco de Dados'!$B$3:$H$274,5,FALSE)," ")</f>
        <v xml:space="preserve"> </v>
      </c>
      <c r="P91" s="27" t="str">
        <f>_xlfn.XLOOKUP(S91,'Banco de Dados'!$B$3:$B$274,'Banco de Dados'!$C$3:$C$274,"")</f>
        <v/>
      </c>
      <c r="Q91" s="27" t="str">
        <f>IFERROR(VLOOKUP(S91,'Banco de Dados'!$B$3:$H$274,5,FALSE)," ")</f>
        <v xml:space="preserve"> </v>
      </c>
      <c r="W91" s="27" t="str">
        <f>_xlfn.XLOOKUP(Z91,'Banco de Dados'!$B$3:$B$274,'Banco de Dados'!$C$3:$C$274,"")</f>
        <v/>
      </c>
      <c r="X91" s="27" t="str">
        <f>IFERROR(VLOOKUP(Z91,'Banco de Dados'!$B$3:$H$274,5,FALSE)," ")</f>
        <v xml:space="preserve"> </v>
      </c>
      <c r="AD91" s="27" t="str">
        <f>_xlfn.XLOOKUP(AG91,'Banco de Dados'!$B$3:$B$274,'Banco de Dados'!$C$3:$C$274,"")</f>
        <v/>
      </c>
      <c r="AE91" s="27" t="str">
        <f>IFERROR(VLOOKUP(AG91,'Banco de Dados'!$B$3:$H$274,5,FALSE)," ")</f>
        <v xml:space="preserve"> </v>
      </c>
      <c r="AK91" s="27" t="str">
        <f>_xlfn.XLOOKUP(AN91,'Banco de Dados'!$B$3:$B$274,'Banco de Dados'!$C$3:$C$274,"")</f>
        <v/>
      </c>
      <c r="AL91" s="27" t="str">
        <f>IFERROR(VLOOKUP(AN91,'Banco de Dados'!$B$3:$H$274,5,FALSE)," ")</f>
        <v xml:space="preserve"> </v>
      </c>
      <c r="AR91" s="27" t="str">
        <f>_xlfn.XLOOKUP(AU91,'Banco de Dados'!$B$3:$B$274,'Banco de Dados'!$C$3:$C$274,"")</f>
        <v/>
      </c>
      <c r="AS91" s="27" t="str">
        <f>IFERROR(VLOOKUP(AU91,'Banco de Dados'!$B$3:$H$274,5,FALSE)," ")</f>
        <v xml:space="preserve"> </v>
      </c>
      <c r="AY91" s="27" t="str">
        <f>_xlfn.XLOOKUP(BB91,'Banco de Dados'!$B$3:$B$274,'Banco de Dados'!$C$3:$C$274,"")</f>
        <v/>
      </c>
      <c r="AZ91" s="27" t="str">
        <f>IFERROR(VLOOKUP(BB91,'Banco de Dados'!$B$3:$H$274,5,FALSE)," ")</f>
        <v xml:space="preserve"> </v>
      </c>
      <c r="BF91" s="27" t="str">
        <f>_xlfn.XLOOKUP(BI91,'Banco de Dados'!$B$3:$B$274,'Banco de Dados'!$C$3:$C$274,"")</f>
        <v/>
      </c>
      <c r="BG91" s="27" t="str">
        <f>IFERROR(VLOOKUP(BI91,'Banco de Dados'!$B$3:$H$274,5,FALSE)," ")</f>
        <v xml:space="preserve"> </v>
      </c>
      <c r="BM91" s="27" t="str">
        <f>_xlfn.XLOOKUP(BP91,'Banco de Dados'!$B$3:$B$274,'Banco de Dados'!$C$3:$C$274,"")</f>
        <v/>
      </c>
      <c r="BN91" s="27" t="str">
        <f>IFERROR(VLOOKUP(BP91,'Banco de Dados'!$B$3:$H$274,5,FALSE)," ")</f>
        <v xml:space="preserve"> </v>
      </c>
      <c r="BT91" s="27" t="str">
        <f>_xlfn.XLOOKUP(BW91,'Banco de Dados'!$B$3:$B$274,'Banco de Dados'!$C$3:$C$274,"")</f>
        <v/>
      </c>
      <c r="BU91" s="27" t="str">
        <f>IFERROR(VLOOKUP(BW91,'Banco de Dados'!$B$3:$H$274,5,FALSE)," ")</f>
        <v xml:space="preserve"> </v>
      </c>
      <c r="CA91" s="27" t="str">
        <f>_xlfn.XLOOKUP(CD91,'Banco de Dados'!$B$3:$B$274,'Banco de Dados'!$C$3:$C$274,"")</f>
        <v/>
      </c>
      <c r="CB91" s="27" t="str">
        <f>IFERROR(VLOOKUP(CD91,'Banco de Dados'!$B$3:$H$274,5,FALSE)," ")</f>
        <v xml:space="preserve"> </v>
      </c>
      <c r="CH91" s="27" t="str">
        <f>_xlfn.XLOOKUP(CK91,'Banco de Dados'!$B$3:$B$274,'Banco de Dados'!$C$3:$C$274,"")</f>
        <v/>
      </c>
      <c r="CI91" s="27" t="str">
        <f>IFERROR(VLOOKUP(CK91,'Banco de Dados'!$B$3:$H$274,5,FALSE)," ")</f>
        <v xml:space="preserve"> </v>
      </c>
      <c r="CO91" s="27" t="str">
        <f>_xlfn.XLOOKUP(CR91,'Banco de Dados'!$B$3:$B$274,'Banco de Dados'!$C$3:$C$274,"")</f>
        <v/>
      </c>
      <c r="CP91" s="27" t="str">
        <f>IFERROR(VLOOKUP(CR91,'Banco de Dados'!$B$3:$H$274,5,FALSE)," ")</f>
        <v xml:space="preserve"> </v>
      </c>
      <c r="CV91" s="27" t="str">
        <f>_xlfn.XLOOKUP(CY91,'Banco de Dados'!$B$3:$B$274,'Banco de Dados'!$C$3:$C$274,"")</f>
        <v/>
      </c>
      <c r="CW91" s="27" t="str">
        <f>IFERROR(VLOOKUP(CY91,'Banco de Dados'!$B$3:$H$274,5,FALSE)," ")</f>
        <v xml:space="preserve"> </v>
      </c>
      <c r="DC91" s="27" t="str">
        <f>_xlfn.XLOOKUP(DF91,'Banco de Dados'!$B$3:$B$274,'Banco de Dados'!$C$3:$C$274,"")</f>
        <v/>
      </c>
      <c r="DD91" s="27" t="str">
        <f>IFERROR(VLOOKUP(DF91,'Banco de Dados'!$B$3:$H$274,5,FALSE)," ")</f>
        <v xml:space="preserve"> </v>
      </c>
      <c r="DJ91" s="27" t="str">
        <f>_xlfn.XLOOKUP(DM91,'Banco de Dados'!$B$3:$B$274,'Banco de Dados'!$C$3:$C$274,"")</f>
        <v/>
      </c>
      <c r="DK91" s="27" t="str">
        <f>IFERROR(VLOOKUP(DM91,'Banco de Dados'!$B$3:$H$274,5,FALSE)," ")</f>
        <v xml:space="preserve"> </v>
      </c>
      <c r="DQ91" s="27" t="str">
        <f>_xlfn.XLOOKUP(DT91,'Banco de Dados'!$B$3:$B$274,'Banco de Dados'!$C$3:$C$274,"")</f>
        <v/>
      </c>
      <c r="DR91" s="27" t="str">
        <f>IFERROR(VLOOKUP(DT91,'Banco de Dados'!$B$3:$H$274,5,FALSE)," ")</f>
        <v xml:space="preserve"> </v>
      </c>
      <c r="DX91" s="27" t="str">
        <f>_xlfn.XLOOKUP(EA91,'Banco de Dados'!$B$3:$B$274,'Banco de Dados'!$C$3:$C$274,"")</f>
        <v/>
      </c>
      <c r="DY91" s="27" t="str">
        <f>IFERROR(VLOOKUP(EA91,'Banco de Dados'!$B$3:$H$274,5,FALSE)," ")</f>
        <v xml:space="preserve"> </v>
      </c>
      <c r="EE91" s="27" t="str">
        <f>_xlfn.XLOOKUP(EH91,'Banco de Dados'!$B$3:$B$274,'Banco de Dados'!$C$3:$C$274,"")</f>
        <v/>
      </c>
      <c r="EF91" s="27" t="str">
        <f>IFERROR(VLOOKUP(EH91,'Banco de Dados'!$B$3:$H$274,5,FALSE)," ")</f>
        <v xml:space="preserve"> </v>
      </c>
      <c r="EL91" s="27" t="str">
        <f>_xlfn.XLOOKUP(EO91,'Banco de Dados'!$B$3:$B$274,'Banco de Dados'!$C$3:$C$274,"")</f>
        <v/>
      </c>
      <c r="EM91" s="27" t="str">
        <f>IFERROR(VLOOKUP(EO91,'Banco de Dados'!$B$3:$H$274,5,FALSE)," ")</f>
        <v xml:space="preserve"> </v>
      </c>
      <c r="ES91" s="27" t="str">
        <f>_xlfn.XLOOKUP(EV91,'Banco de Dados'!$B$3:$B$274,'Banco de Dados'!$C$3:$C$274,"")</f>
        <v/>
      </c>
      <c r="ET91" s="27" t="str">
        <f>IFERROR(VLOOKUP(EV91,'Banco de Dados'!$B$3:$H$274,5,FALSE)," ")</f>
        <v xml:space="preserve"> </v>
      </c>
      <c r="EZ91" s="27" t="str">
        <f>_xlfn.XLOOKUP(FC91,'Banco de Dados'!$B$3:$B$274,'Banco de Dados'!$C$3:$C$274,"")</f>
        <v/>
      </c>
      <c r="FA91" s="27" t="str">
        <f>IFERROR(VLOOKUP(FC91,'Banco de Dados'!$B$3:$H$274,5,FALSE)," ")</f>
        <v xml:space="preserve"> </v>
      </c>
      <c r="FC91" s="7"/>
      <c r="FD91" s="7"/>
      <c r="FE91" s="7"/>
      <c r="FG91" s="27" t="str">
        <f>_xlfn.XLOOKUP(FJ91,'Banco de Dados'!$B$3:$B$274,'Banco de Dados'!$C$3:$C$274,"")</f>
        <v/>
      </c>
      <c r="FH91" s="27" t="str">
        <f>IFERROR(VLOOKUP(FJ91,'Banco de Dados'!$B$3:$H$274,5,FALSE)," ")</f>
        <v xml:space="preserve"> </v>
      </c>
      <c r="FI91" s="7"/>
      <c r="FJ91" s="7"/>
      <c r="FK91" s="7"/>
      <c r="FL91" s="7"/>
      <c r="FN91" s="27" t="str">
        <f>_xlfn.XLOOKUP(FQ91,'Banco de Dados'!$B$3:$B$274,'Banco de Dados'!$C$3:$C$274,"")</f>
        <v/>
      </c>
      <c r="FO91" s="27" t="str">
        <f>IFERROR(VLOOKUP(FQ91,'Banco de Dados'!$B$3:$H$274,5,FALSE)," ")</f>
        <v xml:space="preserve"> </v>
      </c>
      <c r="FP91" s="7"/>
      <c r="FQ91" s="7"/>
      <c r="FR91" s="7"/>
      <c r="FS91" s="7"/>
      <c r="FU91" s="27" t="str">
        <f>_xlfn.XLOOKUP(FX91,'Banco de Dados'!$B$3:$B$274,'Banco de Dados'!$C$3:$C$274,"")</f>
        <v/>
      </c>
      <c r="FV91" s="27" t="str">
        <f>IFERROR(VLOOKUP(FX91,'Banco de Dados'!$B$3:$H$274,5,FALSE)," ")</f>
        <v xml:space="preserve"> </v>
      </c>
      <c r="FW91" s="7"/>
      <c r="FX91" s="7"/>
      <c r="FY91" s="7"/>
      <c r="FZ91" s="7"/>
    </row>
    <row r="92" spans="2:182" x14ac:dyDescent="0.25">
      <c r="B92" s="27" t="str">
        <f>_xlfn.XLOOKUP(E92,'Banco de Dados'!$B$3:$B$274,'Banco de Dados'!$C$3:$C$274,"")</f>
        <v/>
      </c>
      <c r="C92" s="27" t="str">
        <f>IFERROR(VLOOKUP(E92,'Banco de Dados'!$B$3:$H$274,5,FALSE)," ")</f>
        <v xml:space="preserve"> </v>
      </c>
      <c r="I92" s="27" t="str">
        <f>_xlfn.XLOOKUP(L92,'Banco de Dados'!$B$3:$B$274,'Banco de Dados'!$C$3:$C$274,"")</f>
        <v/>
      </c>
      <c r="J92" s="27" t="str">
        <f>IFERROR(VLOOKUP(L92,'Banco de Dados'!$B$3:$H$274,5,FALSE)," ")</f>
        <v xml:space="preserve"> </v>
      </c>
      <c r="P92" s="27" t="str">
        <f>_xlfn.XLOOKUP(S92,'Banco de Dados'!$B$3:$B$274,'Banco de Dados'!$C$3:$C$274,"")</f>
        <v/>
      </c>
      <c r="Q92" s="27" t="str">
        <f>IFERROR(VLOOKUP(S92,'Banco de Dados'!$B$3:$H$274,5,FALSE)," ")</f>
        <v xml:space="preserve"> </v>
      </c>
      <c r="W92" s="27" t="str">
        <f>_xlfn.XLOOKUP(Z92,'Banco de Dados'!$B$3:$B$274,'Banco de Dados'!$C$3:$C$274,"")</f>
        <v/>
      </c>
      <c r="X92" s="27" t="str">
        <f>IFERROR(VLOOKUP(Z92,'Banco de Dados'!$B$3:$H$274,5,FALSE)," ")</f>
        <v xml:space="preserve"> </v>
      </c>
      <c r="AD92" s="27" t="str">
        <f>_xlfn.XLOOKUP(AG92,'Banco de Dados'!$B$3:$B$274,'Banco de Dados'!$C$3:$C$274,"")</f>
        <v/>
      </c>
      <c r="AE92" s="27" t="str">
        <f>IFERROR(VLOOKUP(AG92,'Banco de Dados'!$B$3:$H$274,5,FALSE)," ")</f>
        <v xml:space="preserve"> </v>
      </c>
      <c r="AK92" s="27" t="str">
        <f>_xlfn.XLOOKUP(AN92,'Banco de Dados'!$B$3:$B$274,'Banco de Dados'!$C$3:$C$274,"")</f>
        <v/>
      </c>
      <c r="AL92" s="27" t="str">
        <f>IFERROR(VLOOKUP(AN92,'Banco de Dados'!$B$3:$H$274,5,FALSE)," ")</f>
        <v xml:space="preserve"> </v>
      </c>
      <c r="AR92" s="27" t="str">
        <f>_xlfn.XLOOKUP(AU92,'Banco de Dados'!$B$3:$B$274,'Banco de Dados'!$C$3:$C$274,"")</f>
        <v/>
      </c>
      <c r="AS92" s="27" t="str">
        <f>IFERROR(VLOOKUP(AU92,'Banco de Dados'!$B$3:$H$274,5,FALSE)," ")</f>
        <v xml:space="preserve"> </v>
      </c>
      <c r="AY92" s="27" t="str">
        <f>_xlfn.XLOOKUP(BB92,'Banco de Dados'!$B$3:$B$274,'Banco de Dados'!$C$3:$C$274,"")</f>
        <v/>
      </c>
      <c r="AZ92" s="27" t="str">
        <f>IFERROR(VLOOKUP(BB92,'Banco de Dados'!$B$3:$H$274,5,FALSE)," ")</f>
        <v xml:space="preserve"> </v>
      </c>
      <c r="BF92" s="27" t="str">
        <f>_xlfn.XLOOKUP(BI92,'Banco de Dados'!$B$3:$B$274,'Banco de Dados'!$C$3:$C$274,"")</f>
        <v/>
      </c>
      <c r="BG92" s="27" t="str">
        <f>IFERROR(VLOOKUP(BI92,'Banco de Dados'!$B$3:$H$274,5,FALSE)," ")</f>
        <v xml:space="preserve"> </v>
      </c>
      <c r="BM92" s="27" t="str">
        <f>_xlfn.XLOOKUP(BP92,'Banco de Dados'!$B$3:$B$274,'Banco de Dados'!$C$3:$C$274,"")</f>
        <v/>
      </c>
      <c r="BN92" s="27" t="str">
        <f>IFERROR(VLOOKUP(BP92,'Banco de Dados'!$B$3:$H$274,5,FALSE)," ")</f>
        <v xml:space="preserve"> </v>
      </c>
      <c r="BT92" s="27" t="str">
        <f>_xlfn.XLOOKUP(BW92,'Banco de Dados'!$B$3:$B$274,'Banco de Dados'!$C$3:$C$274,"")</f>
        <v/>
      </c>
      <c r="BU92" s="27" t="str">
        <f>IFERROR(VLOOKUP(BW92,'Banco de Dados'!$B$3:$H$274,5,FALSE)," ")</f>
        <v xml:space="preserve"> </v>
      </c>
      <c r="CA92" s="27" t="str">
        <f>_xlfn.XLOOKUP(CD92,'Banco de Dados'!$B$3:$B$274,'Banco de Dados'!$C$3:$C$274,"")</f>
        <v/>
      </c>
      <c r="CB92" s="27" t="str">
        <f>IFERROR(VLOOKUP(CD92,'Banco de Dados'!$B$3:$H$274,5,FALSE)," ")</f>
        <v xml:space="preserve"> </v>
      </c>
      <c r="CH92" s="27" t="str">
        <f>_xlfn.XLOOKUP(CK92,'Banco de Dados'!$B$3:$B$274,'Banco de Dados'!$C$3:$C$274,"")</f>
        <v/>
      </c>
      <c r="CI92" s="27" t="str">
        <f>IFERROR(VLOOKUP(CK92,'Banco de Dados'!$B$3:$H$274,5,FALSE)," ")</f>
        <v xml:space="preserve"> </v>
      </c>
      <c r="CO92" s="27" t="str">
        <f>_xlfn.XLOOKUP(CR92,'Banco de Dados'!$B$3:$B$274,'Banco de Dados'!$C$3:$C$274,"")</f>
        <v/>
      </c>
      <c r="CP92" s="27" t="str">
        <f>IFERROR(VLOOKUP(CR92,'Banco de Dados'!$B$3:$H$274,5,FALSE)," ")</f>
        <v xml:space="preserve"> </v>
      </c>
      <c r="CV92" s="27" t="str">
        <f>_xlfn.XLOOKUP(CY92,'Banco de Dados'!$B$3:$B$274,'Banco de Dados'!$C$3:$C$274,"")</f>
        <v/>
      </c>
      <c r="CW92" s="27" t="str">
        <f>IFERROR(VLOOKUP(CY92,'Banco de Dados'!$B$3:$H$274,5,FALSE)," ")</f>
        <v xml:space="preserve"> </v>
      </c>
      <c r="DC92" s="27" t="str">
        <f>_xlfn.XLOOKUP(DF92,'Banco de Dados'!$B$3:$B$274,'Banco de Dados'!$C$3:$C$274,"")</f>
        <v/>
      </c>
      <c r="DD92" s="27" t="str">
        <f>IFERROR(VLOOKUP(DF92,'Banco de Dados'!$B$3:$H$274,5,FALSE)," ")</f>
        <v xml:space="preserve"> </v>
      </c>
      <c r="DJ92" s="27" t="str">
        <f>_xlfn.XLOOKUP(DM92,'Banco de Dados'!$B$3:$B$274,'Banco de Dados'!$C$3:$C$274,"")</f>
        <v/>
      </c>
      <c r="DK92" s="27" t="str">
        <f>IFERROR(VLOOKUP(DM92,'Banco de Dados'!$B$3:$H$274,5,FALSE)," ")</f>
        <v xml:space="preserve"> </v>
      </c>
      <c r="DQ92" s="27" t="str">
        <f>_xlfn.XLOOKUP(DT92,'Banco de Dados'!$B$3:$B$274,'Banco de Dados'!$C$3:$C$274,"")</f>
        <v/>
      </c>
      <c r="DR92" s="27" t="str">
        <f>IFERROR(VLOOKUP(DT92,'Banco de Dados'!$B$3:$H$274,5,FALSE)," ")</f>
        <v xml:space="preserve"> </v>
      </c>
      <c r="DX92" s="27" t="str">
        <f>_xlfn.XLOOKUP(EA92,'Banco de Dados'!$B$3:$B$274,'Banco de Dados'!$C$3:$C$274,"")</f>
        <v/>
      </c>
      <c r="DY92" s="27" t="str">
        <f>IFERROR(VLOOKUP(EA92,'Banco de Dados'!$B$3:$H$274,5,FALSE)," ")</f>
        <v xml:space="preserve"> </v>
      </c>
      <c r="EE92" s="27" t="str">
        <f>_xlfn.XLOOKUP(EH92,'Banco de Dados'!$B$3:$B$274,'Banco de Dados'!$C$3:$C$274,"")</f>
        <v/>
      </c>
      <c r="EF92" s="27" t="str">
        <f>IFERROR(VLOOKUP(EH92,'Banco de Dados'!$B$3:$H$274,5,FALSE)," ")</f>
        <v xml:space="preserve"> </v>
      </c>
      <c r="EL92" s="27" t="str">
        <f>_xlfn.XLOOKUP(EO92,'Banco de Dados'!$B$3:$B$274,'Banco de Dados'!$C$3:$C$274,"")</f>
        <v/>
      </c>
      <c r="EM92" s="27" t="str">
        <f>IFERROR(VLOOKUP(EO92,'Banco de Dados'!$B$3:$H$274,5,FALSE)," ")</f>
        <v xml:space="preserve"> </v>
      </c>
      <c r="ES92" s="27" t="str">
        <f>_xlfn.XLOOKUP(EV92,'Banco de Dados'!$B$3:$B$274,'Banco de Dados'!$C$3:$C$274,"")</f>
        <v/>
      </c>
      <c r="ET92" s="27" t="str">
        <f>IFERROR(VLOOKUP(EV92,'Banco de Dados'!$B$3:$H$274,5,FALSE)," ")</f>
        <v xml:space="preserve"> </v>
      </c>
      <c r="EZ92" s="27" t="str">
        <f>_xlfn.XLOOKUP(FC92,'Banco de Dados'!$B$3:$B$274,'Banco de Dados'!$C$3:$C$274,"")</f>
        <v/>
      </c>
      <c r="FA92" s="27" t="str">
        <f>IFERROR(VLOOKUP(FC92,'Banco de Dados'!$B$3:$H$274,5,FALSE)," ")</f>
        <v xml:space="preserve"> </v>
      </c>
      <c r="FC92" s="7"/>
      <c r="FD92" s="7"/>
      <c r="FE92" s="7"/>
      <c r="FG92" s="27" t="str">
        <f>_xlfn.XLOOKUP(FJ92,'Banco de Dados'!$B$3:$B$274,'Banco de Dados'!$C$3:$C$274,"")</f>
        <v/>
      </c>
      <c r="FH92" s="27" t="str">
        <f>IFERROR(VLOOKUP(FJ92,'Banco de Dados'!$B$3:$H$274,5,FALSE)," ")</f>
        <v xml:space="preserve"> </v>
      </c>
      <c r="FI92" s="7"/>
      <c r="FJ92" s="7"/>
      <c r="FK92" s="7"/>
      <c r="FL92" s="7"/>
      <c r="FN92" s="27" t="str">
        <f>_xlfn.XLOOKUP(FQ92,'Banco de Dados'!$B$3:$B$274,'Banco de Dados'!$C$3:$C$274,"")</f>
        <v/>
      </c>
      <c r="FO92" s="27" t="str">
        <f>IFERROR(VLOOKUP(FQ92,'Banco de Dados'!$B$3:$H$274,5,FALSE)," ")</f>
        <v xml:space="preserve"> </v>
      </c>
      <c r="FP92" s="7"/>
      <c r="FQ92" s="7"/>
      <c r="FR92" s="7"/>
      <c r="FS92" s="7"/>
      <c r="FU92" s="27" t="str">
        <f>_xlfn.XLOOKUP(FX92,'Banco de Dados'!$B$3:$B$274,'Banco de Dados'!$C$3:$C$274,"")</f>
        <v/>
      </c>
      <c r="FV92" s="27" t="str">
        <f>IFERROR(VLOOKUP(FX92,'Banco de Dados'!$B$3:$H$274,5,FALSE)," ")</f>
        <v xml:space="preserve"> </v>
      </c>
      <c r="FW92" s="7"/>
      <c r="FX92" s="7"/>
      <c r="FY92" s="7"/>
      <c r="FZ92" s="7"/>
    </row>
    <row r="93" spans="2:182" x14ac:dyDescent="0.25">
      <c r="B93" s="27" t="str">
        <f>_xlfn.XLOOKUP(E93,'Banco de Dados'!$B$3:$B$274,'Banco de Dados'!$C$3:$C$274,"")</f>
        <v/>
      </c>
      <c r="C93" s="27" t="str">
        <f>IFERROR(VLOOKUP(E93,'Banco de Dados'!$B$3:$H$274,5,FALSE)," ")</f>
        <v xml:space="preserve"> </v>
      </c>
      <c r="I93" s="27" t="str">
        <f>_xlfn.XLOOKUP(L93,'Banco de Dados'!$B$3:$B$274,'Banco de Dados'!$C$3:$C$274,"")</f>
        <v/>
      </c>
      <c r="J93" s="27" t="str">
        <f>IFERROR(VLOOKUP(L93,'Banco de Dados'!$B$3:$H$274,5,FALSE)," ")</f>
        <v xml:space="preserve"> </v>
      </c>
      <c r="P93" s="27" t="str">
        <f>_xlfn.XLOOKUP(S93,'Banco de Dados'!$B$3:$B$274,'Banco de Dados'!$C$3:$C$274,"")</f>
        <v/>
      </c>
      <c r="Q93" s="27" t="str">
        <f>IFERROR(VLOOKUP(S93,'Banco de Dados'!$B$3:$H$274,5,FALSE)," ")</f>
        <v xml:space="preserve"> </v>
      </c>
      <c r="W93" s="27" t="str">
        <f>_xlfn.XLOOKUP(Z93,'Banco de Dados'!$B$3:$B$274,'Banco de Dados'!$C$3:$C$274,"")</f>
        <v/>
      </c>
      <c r="X93" s="27" t="str">
        <f>IFERROR(VLOOKUP(Z93,'Banco de Dados'!$B$3:$H$274,5,FALSE)," ")</f>
        <v xml:space="preserve"> </v>
      </c>
      <c r="AD93" s="27" t="str">
        <f>_xlfn.XLOOKUP(AG93,'Banco de Dados'!$B$3:$B$274,'Banco de Dados'!$C$3:$C$274,"")</f>
        <v/>
      </c>
      <c r="AE93" s="27" t="str">
        <f>IFERROR(VLOOKUP(AG93,'Banco de Dados'!$B$3:$H$274,5,FALSE)," ")</f>
        <v xml:space="preserve"> </v>
      </c>
      <c r="AK93" s="27" t="str">
        <f>_xlfn.XLOOKUP(AN93,'Banco de Dados'!$B$3:$B$274,'Banco de Dados'!$C$3:$C$274,"")</f>
        <v/>
      </c>
      <c r="AL93" s="27" t="str">
        <f>IFERROR(VLOOKUP(AN93,'Banco de Dados'!$B$3:$H$274,5,FALSE)," ")</f>
        <v xml:space="preserve"> </v>
      </c>
      <c r="AR93" s="27" t="str">
        <f>_xlfn.XLOOKUP(AU93,'Banco de Dados'!$B$3:$B$274,'Banco de Dados'!$C$3:$C$274,"")</f>
        <v/>
      </c>
      <c r="AS93" s="27" t="str">
        <f>IFERROR(VLOOKUP(AU93,'Banco de Dados'!$B$3:$H$274,5,FALSE)," ")</f>
        <v xml:space="preserve"> </v>
      </c>
      <c r="AY93" s="27" t="str">
        <f>_xlfn.XLOOKUP(BB93,'Banco de Dados'!$B$3:$B$274,'Banco de Dados'!$C$3:$C$274,"")</f>
        <v/>
      </c>
      <c r="AZ93" s="27" t="str">
        <f>IFERROR(VLOOKUP(BB93,'Banco de Dados'!$B$3:$H$274,5,FALSE)," ")</f>
        <v xml:space="preserve"> </v>
      </c>
      <c r="BF93" s="27" t="str">
        <f>_xlfn.XLOOKUP(BI93,'Banco de Dados'!$B$3:$B$274,'Banco de Dados'!$C$3:$C$274,"")</f>
        <v/>
      </c>
      <c r="BG93" s="27" t="str">
        <f>IFERROR(VLOOKUP(BI93,'Banco de Dados'!$B$3:$H$274,5,FALSE)," ")</f>
        <v xml:space="preserve"> </v>
      </c>
      <c r="BM93" s="27" t="str">
        <f>_xlfn.XLOOKUP(BP93,'Banco de Dados'!$B$3:$B$274,'Banco de Dados'!$C$3:$C$274,"")</f>
        <v/>
      </c>
      <c r="BN93" s="27" t="str">
        <f>IFERROR(VLOOKUP(BP93,'Banco de Dados'!$B$3:$H$274,5,FALSE)," ")</f>
        <v xml:space="preserve"> </v>
      </c>
      <c r="BT93" s="27" t="str">
        <f>_xlfn.XLOOKUP(BW93,'Banco de Dados'!$B$3:$B$274,'Banco de Dados'!$C$3:$C$274,"")</f>
        <v/>
      </c>
      <c r="BU93" s="27" t="str">
        <f>IFERROR(VLOOKUP(BW93,'Banco de Dados'!$B$3:$H$274,5,FALSE)," ")</f>
        <v xml:space="preserve"> </v>
      </c>
      <c r="CA93" s="27" t="str">
        <f>_xlfn.XLOOKUP(CD93,'Banco de Dados'!$B$3:$B$274,'Banco de Dados'!$C$3:$C$274,"")</f>
        <v/>
      </c>
      <c r="CB93" s="27" t="str">
        <f>IFERROR(VLOOKUP(CD93,'Banco de Dados'!$B$3:$H$274,5,FALSE)," ")</f>
        <v xml:space="preserve"> </v>
      </c>
      <c r="CH93" s="27" t="str">
        <f>_xlfn.XLOOKUP(CK93,'Banco de Dados'!$B$3:$B$274,'Banco de Dados'!$C$3:$C$274,"")</f>
        <v/>
      </c>
      <c r="CI93" s="27" t="str">
        <f>IFERROR(VLOOKUP(CK93,'Banco de Dados'!$B$3:$H$274,5,FALSE)," ")</f>
        <v xml:space="preserve"> </v>
      </c>
      <c r="CO93" s="27" t="str">
        <f>_xlfn.XLOOKUP(CR93,'Banco de Dados'!$B$3:$B$274,'Banco de Dados'!$C$3:$C$274,"")</f>
        <v/>
      </c>
      <c r="CP93" s="27" t="str">
        <f>IFERROR(VLOOKUP(CR93,'Banco de Dados'!$B$3:$H$274,5,FALSE)," ")</f>
        <v xml:space="preserve"> </v>
      </c>
      <c r="CV93" s="27" t="str">
        <f>_xlfn.XLOOKUP(CY93,'Banco de Dados'!$B$3:$B$274,'Banco de Dados'!$C$3:$C$274,"")</f>
        <v/>
      </c>
      <c r="CW93" s="27" t="str">
        <f>IFERROR(VLOOKUP(CY93,'Banco de Dados'!$B$3:$H$274,5,FALSE)," ")</f>
        <v xml:space="preserve"> </v>
      </c>
      <c r="DC93" s="27" t="str">
        <f>_xlfn.XLOOKUP(DF93,'Banco de Dados'!$B$3:$B$274,'Banco de Dados'!$C$3:$C$274,"")</f>
        <v/>
      </c>
      <c r="DD93" s="27" t="str">
        <f>IFERROR(VLOOKUP(DF93,'Banco de Dados'!$B$3:$H$274,5,FALSE)," ")</f>
        <v xml:space="preserve"> </v>
      </c>
      <c r="DJ93" s="27" t="str">
        <f>_xlfn.XLOOKUP(DM93,'Banco de Dados'!$B$3:$B$274,'Banco de Dados'!$C$3:$C$274,"")</f>
        <v/>
      </c>
      <c r="DK93" s="27" t="str">
        <f>IFERROR(VLOOKUP(DM93,'Banco de Dados'!$B$3:$H$274,5,FALSE)," ")</f>
        <v xml:space="preserve"> </v>
      </c>
      <c r="DQ93" s="27" t="str">
        <f>_xlfn.XLOOKUP(DT93,'Banco de Dados'!$B$3:$B$274,'Banco de Dados'!$C$3:$C$274,"")</f>
        <v/>
      </c>
      <c r="DR93" s="27" t="str">
        <f>IFERROR(VLOOKUP(DT93,'Banco de Dados'!$B$3:$H$274,5,FALSE)," ")</f>
        <v xml:space="preserve"> </v>
      </c>
      <c r="DX93" s="27" t="str">
        <f>_xlfn.XLOOKUP(EA93,'Banco de Dados'!$B$3:$B$274,'Banco de Dados'!$C$3:$C$274,"")</f>
        <v/>
      </c>
      <c r="DY93" s="27" t="str">
        <f>IFERROR(VLOOKUP(EA93,'Banco de Dados'!$B$3:$H$274,5,FALSE)," ")</f>
        <v xml:space="preserve"> </v>
      </c>
      <c r="EE93" s="27" t="str">
        <f>_xlfn.XLOOKUP(EH93,'Banco de Dados'!$B$3:$B$274,'Banco de Dados'!$C$3:$C$274,"")</f>
        <v/>
      </c>
      <c r="EF93" s="27" t="str">
        <f>IFERROR(VLOOKUP(EH93,'Banco de Dados'!$B$3:$H$274,5,FALSE)," ")</f>
        <v xml:space="preserve"> </v>
      </c>
      <c r="EL93" s="27" t="str">
        <f>_xlfn.XLOOKUP(EO93,'Banco de Dados'!$B$3:$B$274,'Banco de Dados'!$C$3:$C$274,"")</f>
        <v/>
      </c>
      <c r="EM93" s="27" t="str">
        <f>IFERROR(VLOOKUP(EO93,'Banco de Dados'!$B$3:$H$274,5,FALSE)," ")</f>
        <v xml:space="preserve"> </v>
      </c>
      <c r="ES93" s="27" t="str">
        <f>_xlfn.XLOOKUP(EV93,'Banco de Dados'!$B$3:$B$274,'Banco de Dados'!$C$3:$C$274,"")</f>
        <v/>
      </c>
      <c r="ET93" s="27" t="str">
        <f>IFERROR(VLOOKUP(EV93,'Banco de Dados'!$B$3:$H$274,5,FALSE)," ")</f>
        <v xml:space="preserve"> </v>
      </c>
      <c r="EZ93" s="27" t="str">
        <f>_xlfn.XLOOKUP(FC93,'Banco de Dados'!$B$3:$B$274,'Banco de Dados'!$C$3:$C$274,"")</f>
        <v/>
      </c>
      <c r="FA93" s="27" t="str">
        <f>IFERROR(VLOOKUP(FC93,'Banco de Dados'!$B$3:$H$274,5,FALSE)," ")</f>
        <v xml:space="preserve"> </v>
      </c>
      <c r="FC93" s="7"/>
      <c r="FD93" s="7"/>
      <c r="FE93" s="7"/>
      <c r="FG93" s="27" t="str">
        <f>_xlfn.XLOOKUP(FJ93,'Banco de Dados'!$B$3:$B$274,'Banco de Dados'!$C$3:$C$274,"")</f>
        <v/>
      </c>
      <c r="FH93" s="27" t="str">
        <f>IFERROR(VLOOKUP(FJ93,'Banco de Dados'!$B$3:$H$274,5,FALSE)," ")</f>
        <v xml:space="preserve"> </v>
      </c>
      <c r="FI93" s="7"/>
      <c r="FJ93" s="7"/>
      <c r="FK93" s="7"/>
      <c r="FL93" s="7"/>
      <c r="FN93" s="27" t="str">
        <f>_xlfn.XLOOKUP(FQ93,'Banco de Dados'!$B$3:$B$274,'Banco de Dados'!$C$3:$C$274,"")</f>
        <v/>
      </c>
      <c r="FO93" s="27" t="str">
        <f>IFERROR(VLOOKUP(FQ93,'Banco de Dados'!$B$3:$H$274,5,FALSE)," ")</f>
        <v xml:space="preserve"> </v>
      </c>
      <c r="FP93" s="7"/>
      <c r="FQ93" s="7"/>
      <c r="FR93" s="7"/>
      <c r="FS93" s="7"/>
      <c r="FU93" s="27" t="str">
        <f>_xlfn.XLOOKUP(FX93,'Banco de Dados'!$B$3:$B$274,'Banco de Dados'!$C$3:$C$274,"")</f>
        <v/>
      </c>
      <c r="FV93" s="27" t="str">
        <f>IFERROR(VLOOKUP(FX93,'Banco de Dados'!$B$3:$H$274,5,FALSE)," ")</f>
        <v xml:space="preserve"> </v>
      </c>
      <c r="FW93" s="7"/>
      <c r="FX93" s="7"/>
      <c r="FY93" s="7"/>
      <c r="FZ93" s="7"/>
    </row>
    <row r="94" spans="2:182" x14ac:dyDescent="0.25">
      <c r="B94" s="27" t="str">
        <f>_xlfn.XLOOKUP(E94,'Banco de Dados'!$B$3:$B$274,'Banco de Dados'!$C$3:$C$274,"")</f>
        <v/>
      </c>
      <c r="C94" s="27" t="str">
        <f>IFERROR(VLOOKUP(E94,'Banco de Dados'!$B$3:$H$274,5,FALSE)," ")</f>
        <v xml:space="preserve"> </v>
      </c>
      <c r="I94" s="27" t="str">
        <f>_xlfn.XLOOKUP(L94,'Banco de Dados'!$B$3:$B$274,'Banco de Dados'!$C$3:$C$274,"")</f>
        <v/>
      </c>
      <c r="J94" s="27" t="str">
        <f>IFERROR(VLOOKUP(L94,'Banco de Dados'!$B$3:$H$274,5,FALSE)," ")</f>
        <v xml:space="preserve"> </v>
      </c>
      <c r="P94" s="27" t="str">
        <f>_xlfn.XLOOKUP(S94,'Banco de Dados'!$B$3:$B$274,'Banco de Dados'!$C$3:$C$274,"")</f>
        <v/>
      </c>
      <c r="Q94" s="27" t="str">
        <f>IFERROR(VLOOKUP(S94,'Banco de Dados'!$B$3:$H$274,5,FALSE)," ")</f>
        <v xml:space="preserve"> </v>
      </c>
      <c r="W94" s="27" t="str">
        <f>_xlfn.XLOOKUP(Z94,'Banco de Dados'!$B$3:$B$274,'Banco de Dados'!$C$3:$C$274,"")</f>
        <v/>
      </c>
      <c r="X94" s="27" t="str">
        <f>IFERROR(VLOOKUP(Z94,'Banco de Dados'!$B$3:$H$274,5,FALSE)," ")</f>
        <v xml:space="preserve"> </v>
      </c>
      <c r="AD94" s="27" t="str">
        <f>_xlfn.XLOOKUP(AG94,'Banco de Dados'!$B$3:$B$274,'Banco de Dados'!$C$3:$C$274,"")</f>
        <v/>
      </c>
      <c r="AE94" s="27" t="str">
        <f>IFERROR(VLOOKUP(AG94,'Banco de Dados'!$B$3:$H$274,5,FALSE)," ")</f>
        <v xml:space="preserve"> </v>
      </c>
      <c r="AK94" s="27" t="str">
        <f>_xlfn.XLOOKUP(AN94,'Banco de Dados'!$B$3:$B$274,'Banco de Dados'!$C$3:$C$274,"")</f>
        <v/>
      </c>
      <c r="AL94" s="27" t="str">
        <f>IFERROR(VLOOKUP(AN94,'Banco de Dados'!$B$3:$H$274,5,FALSE)," ")</f>
        <v xml:space="preserve"> </v>
      </c>
      <c r="AR94" s="27" t="str">
        <f>_xlfn.XLOOKUP(AU94,'Banco de Dados'!$B$3:$B$274,'Banco de Dados'!$C$3:$C$274,"")</f>
        <v/>
      </c>
      <c r="AS94" s="27" t="str">
        <f>IFERROR(VLOOKUP(AU94,'Banco de Dados'!$B$3:$H$274,5,FALSE)," ")</f>
        <v xml:space="preserve"> </v>
      </c>
      <c r="AY94" s="27" t="str">
        <f>_xlfn.XLOOKUP(BB94,'Banco de Dados'!$B$3:$B$274,'Banco de Dados'!$C$3:$C$274,"")</f>
        <v/>
      </c>
      <c r="AZ94" s="27" t="str">
        <f>IFERROR(VLOOKUP(BB94,'Banco de Dados'!$B$3:$H$274,5,FALSE)," ")</f>
        <v xml:space="preserve"> </v>
      </c>
      <c r="BF94" s="27" t="str">
        <f>_xlfn.XLOOKUP(BI94,'Banco de Dados'!$B$3:$B$274,'Banco de Dados'!$C$3:$C$274,"")</f>
        <v/>
      </c>
      <c r="BG94" s="27" t="str">
        <f>IFERROR(VLOOKUP(BI94,'Banco de Dados'!$B$3:$H$274,5,FALSE)," ")</f>
        <v xml:space="preserve"> </v>
      </c>
      <c r="BM94" s="27" t="str">
        <f>_xlfn.XLOOKUP(BP94,'Banco de Dados'!$B$3:$B$274,'Banco de Dados'!$C$3:$C$274,"")</f>
        <v/>
      </c>
      <c r="BN94" s="27" t="str">
        <f>IFERROR(VLOOKUP(BP94,'Banco de Dados'!$B$3:$H$274,5,FALSE)," ")</f>
        <v xml:space="preserve"> </v>
      </c>
      <c r="BT94" s="27" t="str">
        <f>_xlfn.XLOOKUP(BW94,'Banco de Dados'!$B$3:$B$274,'Banco de Dados'!$C$3:$C$274,"")</f>
        <v/>
      </c>
      <c r="BU94" s="27" t="str">
        <f>IFERROR(VLOOKUP(BW94,'Banco de Dados'!$B$3:$H$274,5,FALSE)," ")</f>
        <v xml:space="preserve"> </v>
      </c>
      <c r="CA94" s="27" t="str">
        <f>_xlfn.XLOOKUP(CD94,'Banco de Dados'!$B$3:$B$274,'Banco de Dados'!$C$3:$C$274,"")</f>
        <v/>
      </c>
      <c r="CB94" s="27" t="str">
        <f>IFERROR(VLOOKUP(CD94,'Banco de Dados'!$B$3:$H$274,5,FALSE)," ")</f>
        <v xml:space="preserve"> </v>
      </c>
      <c r="CH94" s="27" t="str">
        <f>_xlfn.XLOOKUP(CK94,'Banco de Dados'!$B$3:$B$274,'Banco de Dados'!$C$3:$C$274,"")</f>
        <v/>
      </c>
      <c r="CI94" s="27" t="str">
        <f>IFERROR(VLOOKUP(CK94,'Banco de Dados'!$B$3:$H$274,5,FALSE)," ")</f>
        <v xml:space="preserve"> </v>
      </c>
      <c r="CO94" s="27" t="str">
        <f>_xlfn.XLOOKUP(CR94,'Banco de Dados'!$B$3:$B$274,'Banco de Dados'!$C$3:$C$274,"")</f>
        <v/>
      </c>
      <c r="CP94" s="27" t="str">
        <f>IFERROR(VLOOKUP(CR94,'Banco de Dados'!$B$3:$H$274,5,FALSE)," ")</f>
        <v xml:space="preserve"> </v>
      </c>
      <c r="CV94" s="27" t="str">
        <f>_xlfn.XLOOKUP(CY94,'Banco de Dados'!$B$3:$B$274,'Banco de Dados'!$C$3:$C$274,"")</f>
        <v/>
      </c>
      <c r="CW94" s="27" t="str">
        <f>IFERROR(VLOOKUP(CY94,'Banco de Dados'!$B$3:$H$274,5,FALSE)," ")</f>
        <v xml:space="preserve"> </v>
      </c>
      <c r="DC94" s="27" t="str">
        <f>_xlfn.XLOOKUP(DF94,'Banco de Dados'!$B$3:$B$274,'Banco de Dados'!$C$3:$C$274,"")</f>
        <v/>
      </c>
      <c r="DD94" s="27" t="str">
        <f>IFERROR(VLOOKUP(DF94,'Banco de Dados'!$B$3:$H$274,5,FALSE)," ")</f>
        <v xml:space="preserve"> </v>
      </c>
      <c r="DJ94" s="27" t="str">
        <f>_xlfn.XLOOKUP(DM94,'Banco de Dados'!$B$3:$B$274,'Banco de Dados'!$C$3:$C$274,"")</f>
        <v/>
      </c>
      <c r="DK94" s="27" t="str">
        <f>IFERROR(VLOOKUP(DM94,'Banco de Dados'!$B$3:$H$274,5,FALSE)," ")</f>
        <v xml:space="preserve"> </v>
      </c>
      <c r="DQ94" s="27" t="str">
        <f>_xlfn.XLOOKUP(DT94,'Banco de Dados'!$B$3:$B$274,'Banco de Dados'!$C$3:$C$274,"")</f>
        <v/>
      </c>
      <c r="DR94" s="27" t="str">
        <f>IFERROR(VLOOKUP(DT94,'Banco de Dados'!$B$3:$H$274,5,FALSE)," ")</f>
        <v xml:space="preserve"> </v>
      </c>
      <c r="DX94" s="27" t="str">
        <f>_xlfn.XLOOKUP(EA94,'Banco de Dados'!$B$3:$B$274,'Banco de Dados'!$C$3:$C$274,"")</f>
        <v/>
      </c>
      <c r="DY94" s="27" t="str">
        <f>IFERROR(VLOOKUP(EA94,'Banco de Dados'!$B$3:$H$274,5,FALSE)," ")</f>
        <v xml:space="preserve"> </v>
      </c>
      <c r="EE94" s="27" t="str">
        <f>_xlfn.XLOOKUP(EH94,'Banco de Dados'!$B$3:$B$274,'Banco de Dados'!$C$3:$C$274,"")</f>
        <v/>
      </c>
      <c r="EF94" s="27" t="str">
        <f>IFERROR(VLOOKUP(EH94,'Banco de Dados'!$B$3:$H$274,5,FALSE)," ")</f>
        <v xml:space="preserve"> </v>
      </c>
      <c r="EL94" s="27" t="str">
        <f>_xlfn.XLOOKUP(EO94,'Banco de Dados'!$B$3:$B$274,'Banco de Dados'!$C$3:$C$274,"")</f>
        <v/>
      </c>
      <c r="EM94" s="27" t="str">
        <f>IFERROR(VLOOKUP(EO94,'Banco de Dados'!$B$3:$H$274,5,FALSE)," ")</f>
        <v xml:space="preserve"> </v>
      </c>
      <c r="ES94" s="27" t="str">
        <f>_xlfn.XLOOKUP(EV94,'Banco de Dados'!$B$3:$B$274,'Banco de Dados'!$C$3:$C$274,"")</f>
        <v/>
      </c>
      <c r="ET94" s="27" t="str">
        <f>IFERROR(VLOOKUP(EV94,'Banco de Dados'!$B$3:$H$274,5,FALSE)," ")</f>
        <v xml:space="preserve"> </v>
      </c>
      <c r="EZ94" s="27" t="str">
        <f>_xlfn.XLOOKUP(FC94,'Banco de Dados'!$B$3:$B$274,'Banco de Dados'!$C$3:$C$274,"")</f>
        <v/>
      </c>
      <c r="FA94" s="27" t="str">
        <f>IFERROR(VLOOKUP(FC94,'Banco de Dados'!$B$3:$H$274,5,FALSE)," ")</f>
        <v xml:space="preserve"> </v>
      </c>
      <c r="FC94" s="7"/>
      <c r="FD94" s="7"/>
      <c r="FE94" s="7"/>
      <c r="FG94" s="27" t="str">
        <f>_xlfn.XLOOKUP(FJ94,'Banco de Dados'!$B$3:$B$274,'Banco de Dados'!$C$3:$C$274,"")</f>
        <v/>
      </c>
      <c r="FH94" s="27" t="str">
        <f>IFERROR(VLOOKUP(FJ94,'Banco de Dados'!$B$3:$H$274,5,FALSE)," ")</f>
        <v xml:space="preserve"> </v>
      </c>
      <c r="FI94" s="7"/>
      <c r="FJ94" s="7"/>
      <c r="FK94" s="7"/>
      <c r="FL94" s="7"/>
      <c r="FN94" s="27" t="str">
        <f>_xlfn.XLOOKUP(FQ94,'Banco de Dados'!$B$3:$B$274,'Banco de Dados'!$C$3:$C$274,"")</f>
        <v/>
      </c>
      <c r="FO94" s="27" t="str">
        <f>IFERROR(VLOOKUP(FQ94,'Banco de Dados'!$B$3:$H$274,5,FALSE)," ")</f>
        <v xml:space="preserve"> </v>
      </c>
      <c r="FP94" s="7"/>
      <c r="FQ94" s="7"/>
      <c r="FR94" s="7"/>
      <c r="FS94" s="7"/>
      <c r="FU94" s="27" t="str">
        <f>_xlfn.XLOOKUP(FX94,'Banco de Dados'!$B$3:$B$274,'Banco de Dados'!$C$3:$C$274,"")</f>
        <v/>
      </c>
      <c r="FV94" s="27" t="str">
        <f>IFERROR(VLOOKUP(FX94,'Banco de Dados'!$B$3:$H$274,5,FALSE)," ")</f>
        <v xml:space="preserve"> </v>
      </c>
      <c r="FW94" s="7"/>
      <c r="FX94" s="7"/>
      <c r="FY94" s="7"/>
      <c r="FZ94" s="7"/>
    </row>
    <row r="95" spans="2:182" x14ac:dyDescent="0.25">
      <c r="B95" s="27" t="str">
        <f>_xlfn.XLOOKUP(E95,'Banco de Dados'!$B$3:$B$274,'Banco de Dados'!$C$3:$C$274,"")</f>
        <v/>
      </c>
      <c r="C95" s="27" t="str">
        <f>IFERROR(VLOOKUP(E95,'Banco de Dados'!$B$3:$H$274,5,FALSE)," ")</f>
        <v xml:space="preserve"> </v>
      </c>
      <c r="I95" s="27" t="str">
        <f>_xlfn.XLOOKUP(L95,'Banco de Dados'!$B$3:$B$274,'Banco de Dados'!$C$3:$C$274,"")</f>
        <v/>
      </c>
      <c r="J95" s="27" t="str">
        <f>IFERROR(VLOOKUP(L95,'Banco de Dados'!$B$3:$H$274,5,FALSE)," ")</f>
        <v xml:space="preserve"> </v>
      </c>
      <c r="P95" s="27" t="str">
        <f>_xlfn.XLOOKUP(S95,'Banco de Dados'!$B$3:$B$274,'Banco de Dados'!$C$3:$C$274,"")</f>
        <v/>
      </c>
      <c r="Q95" s="27" t="str">
        <f>IFERROR(VLOOKUP(S95,'Banco de Dados'!$B$3:$H$274,5,FALSE)," ")</f>
        <v xml:space="preserve"> </v>
      </c>
      <c r="W95" s="27" t="str">
        <f>_xlfn.XLOOKUP(Z95,'Banco de Dados'!$B$3:$B$274,'Banco de Dados'!$C$3:$C$274,"")</f>
        <v/>
      </c>
      <c r="X95" s="27" t="str">
        <f>IFERROR(VLOOKUP(Z95,'Banco de Dados'!$B$3:$H$274,5,FALSE)," ")</f>
        <v xml:space="preserve"> </v>
      </c>
      <c r="AD95" s="27" t="str">
        <f>_xlfn.XLOOKUP(AG95,'Banco de Dados'!$B$3:$B$274,'Banco de Dados'!$C$3:$C$274,"")</f>
        <v/>
      </c>
      <c r="AE95" s="27" t="str">
        <f>IFERROR(VLOOKUP(AG95,'Banco de Dados'!$B$3:$H$274,5,FALSE)," ")</f>
        <v xml:space="preserve"> </v>
      </c>
      <c r="AK95" s="27" t="str">
        <f>_xlfn.XLOOKUP(AN95,'Banco de Dados'!$B$3:$B$274,'Banco de Dados'!$C$3:$C$274,"")</f>
        <v/>
      </c>
      <c r="AL95" s="27" t="str">
        <f>IFERROR(VLOOKUP(AN95,'Banco de Dados'!$B$3:$H$274,5,FALSE)," ")</f>
        <v xml:space="preserve"> </v>
      </c>
      <c r="AR95" s="27" t="str">
        <f>_xlfn.XLOOKUP(AU95,'Banco de Dados'!$B$3:$B$274,'Banco de Dados'!$C$3:$C$274,"")</f>
        <v/>
      </c>
      <c r="AS95" s="27" t="str">
        <f>IFERROR(VLOOKUP(AU95,'Banco de Dados'!$B$3:$H$274,5,FALSE)," ")</f>
        <v xml:space="preserve"> </v>
      </c>
      <c r="AY95" s="27" t="str">
        <f>_xlfn.XLOOKUP(BB95,'Banco de Dados'!$B$3:$B$274,'Banco de Dados'!$C$3:$C$274,"")</f>
        <v/>
      </c>
      <c r="AZ95" s="27" t="str">
        <f>IFERROR(VLOOKUP(BB95,'Banco de Dados'!$B$3:$H$274,5,FALSE)," ")</f>
        <v xml:space="preserve"> </v>
      </c>
      <c r="BF95" s="27" t="str">
        <f>_xlfn.XLOOKUP(BI95,'Banco de Dados'!$B$3:$B$274,'Banco de Dados'!$C$3:$C$274,"")</f>
        <v/>
      </c>
      <c r="BG95" s="27" t="str">
        <f>IFERROR(VLOOKUP(BI95,'Banco de Dados'!$B$3:$H$274,5,FALSE)," ")</f>
        <v xml:space="preserve"> </v>
      </c>
      <c r="BM95" s="27" t="str">
        <f>_xlfn.XLOOKUP(BP95,'Banco de Dados'!$B$3:$B$274,'Banco de Dados'!$C$3:$C$274,"")</f>
        <v/>
      </c>
      <c r="BN95" s="27" t="str">
        <f>IFERROR(VLOOKUP(BP95,'Banco de Dados'!$B$3:$H$274,5,FALSE)," ")</f>
        <v xml:space="preserve"> </v>
      </c>
      <c r="BT95" s="27" t="str">
        <f>_xlfn.XLOOKUP(BW95,'Banco de Dados'!$B$3:$B$274,'Banco de Dados'!$C$3:$C$274,"")</f>
        <v/>
      </c>
      <c r="BU95" s="27" t="str">
        <f>IFERROR(VLOOKUP(BW95,'Banco de Dados'!$B$3:$H$274,5,FALSE)," ")</f>
        <v xml:space="preserve"> </v>
      </c>
      <c r="CA95" s="27" t="str">
        <f>_xlfn.XLOOKUP(CD95,'Banco de Dados'!$B$3:$B$274,'Banco de Dados'!$C$3:$C$274,"")</f>
        <v/>
      </c>
      <c r="CB95" s="27" t="str">
        <f>IFERROR(VLOOKUP(CD95,'Banco de Dados'!$B$3:$H$274,5,FALSE)," ")</f>
        <v xml:space="preserve"> </v>
      </c>
      <c r="CH95" s="27" t="str">
        <f>_xlfn.XLOOKUP(CK95,'Banco de Dados'!$B$3:$B$274,'Banco de Dados'!$C$3:$C$274,"")</f>
        <v/>
      </c>
      <c r="CI95" s="27" t="str">
        <f>IFERROR(VLOOKUP(CK95,'Banco de Dados'!$B$3:$H$274,5,FALSE)," ")</f>
        <v xml:space="preserve"> </v>
      </c>
      <c r="CO95" s="27" t="str">
        <f>_xlfn.XLOOKUP(CR95,'Banco de Dados'!$B$3:$B$274,'Banco de Dados'!$C$3:$C$274,"")</f>
        <v/>
      </c>
      <c r="CP95" s="27" t="str">
        <f>IFERROR(VLOOKUP(CR95,'Banco de Dados'!$B$3:$H$274,5,FALSE)," ")</f>
        <v xml:space="preserve"> </v>
      </c>
      <c r="CV95" s="27" t="str">
        <f>_xlfn.XLOOKUP(CY95,'Banco de Dados'!$B$3:$B$274,'Banco de Dados'!$C$3:$C$274,"")</f>
        <v/>
      </c>
      <c r="CW95" s="27" t="str">
        <f>IFERROR(VLOOKUP(CY95,'Banco de Dados'!$B$3:$H$274,5,FALSE)," ")</f>
        <v xml:space="preserve"> </v>
      </c>
      <c r="DC95" s="27" t="str">
        <f>_xlfn.XLOOKUP(DF95,'Banco de Dados'!$B$3:$B$274,'Banco de Dados'!$C$3:$C$274,"")</f>
        <v/>
      </c>
      <c r="DD95" s="27" t="str">
        <f>IFERROR(VLOOKUP(DF95,'Banco de Dados'!$B$3:$H$274,5,FALSE)," ")</f>
        <v xml:space="preserve"> </v>
      </c>
      <c r="DJ95" s="27" t="str">
        <f>_xlfn.XLOOKUP(DM95,'Banco de Dados'!$B$3:$B$274,'Banco de Dados'!$C$3:$C$274,"")</f>
        <v/>
      </c>
      <c r="DK95" s="27" t="str">
        <f>IFERROR(VLOOKUP(DM95,'Banco de Dados'!$B$3:$H$274,5,FALSE)," ")</f>
        <v xml:space="preserve"> </v>
      </c>
      <c r="DQ95" s="27" t="str">
        <f>_xlfn.XLOOKUP(DT95,'Banco de Dados'!$B$3:$B$274,'Banco de Dados'!$C$3:$C$274,"")</f>
        <v/>
      </c>
      <c r="DR95" s="27" t="str">
        <f>IFERROR(VLOOKUP(DT95,'Banco de Dados'!$B$3:$H$274,5,FALSE)," ")</f>
        <v xml:space="preserve"> </v>
      </c>
      <c r="DX95" s="27" t="str">
        <f>_xlfn.XLOOKUP(EA95,'Banco de Dados'!$B$3:$B$274,'Banco de Dados'!$C$3:$C$274,"")</f>
        <v/>
      </c>
      <c r="DY95" s="27" t="str">
        <f>IFERROR(VLOOKUP(EA95,'Banco de Dados'!$B$3:$H$274,5,FALSE)," ")</f>
        <v xml:space="preserve"> </v>
      </c>
      <c r="EE95" s="27" t="str">
        <f>_xlfn.XLOOKUP(EH95,'Banco de Dados'!$B$3:$B$274,'Banco de Dados'!$C$3:$C$274,"")</f>
        <v/>
      </c>
      <c r="EF95" s="27" t="str">
        <f>IFERROR(VLOOKUP(EH95,'Banco de Dados'!$B$3:$H$274,5,FALSE)," ")</f>
        <v xml:space="preserve"> </v>
      </c>
      <c r="EL95" s="27" t="str">
        <f>_xlfn.XLOOKUP(EO95,'Banco de Dados'!$B$3:$B$274,'Banco de Dados'!$C$3:$C$274,"")</f>
        <v/>
      </c>
      <c r="EM95" s="27" t="str">
        <f>IFERROR(VLOOKUP(EO95,'Banco de Dados'!$B$3:$H$274,5,FALSE)," ")</f>
        <v xml:space="preserve"> </v>
      </c>
      <c r="ES95" s="27" t="str">
        <f>_xlfn.XLOOKUP(EV95,'Banco de Dados'!$B$3:$B$274,'Banco de Dados'!$C$3:$C$274,"")</f>
        <v/>
      </c>
      <c r="ET95" s="27" t="str">
        <f>IFERROR(VLOOKUP(EV95,'Banco de Dados'!$B$3:$H$274,5,FALSE)," ")</f>
        <v xml:space="preserve"> </v>
      </c>
      <c r="EZ95" s="27" t="str">
        <f>_xlfn.XLOOKUP(FC95,'Banco de Dados'!$B$3:$B$274,'Banco de Dados'!$C$3:$C$274,"")</f>
        <v/>
      </c>
      <c r="FA95" s="27" t="str">
        <f>IFERROR(VLOOKUP(FC95,'Banco de Dados'!$B$3:$H$274,5,FALSE)," ")</f>
        <v xml:space="preserve"> </v>
      </c>
      <c r="FC95" s="7"/>
      <c r="FD95" s="7"/>
      <c r="FE95" s="7"/>
      <c r="FG95" s="27" t="str">
        <f>_xlfn.XLOOKUP(FJ95,'Banco de Dados'!$B$3:$B$274,'Banco de Dados'!$C$3:$C$274,"")</f>
        <v/>
      </c>
      <c r="FH95" s="27" t="str">
        <f>IFERROR(VLOOKUP(FJ95,'Banco de Dados'!$B$3:$H$274,5,FALSE)," ")</f>
        <v xml:space="preserve"> </v>
      </c>
      <c r="FI95" s="7"/>
      <c r="FJ95" s="7"/>
      <c r="FK95" s="7"/>
      <c r="FL95" s="7"/>
      <c r="FN95" s="27" t="str">
        <f>_xlfn.XLOOKUP(FQ95,'Banco de Dados'!$B$3:$B$274,'Banco de Dados'!$C$3:$C$274,"")</f>
        <v/>
      </c>
      <c r="FO95" s="27" t="str">
        <f>IFERROR(VLOOKUP(FQ95,'Banco de Dados'!$B$3:$H$274,5,FALSE)," ")</f>
        <v xml:space="preserve"> </v>
      </c>
      <c r="FP95" s="7"/>
      <c r="FQ95" s="7"/>
      <c r="FR95" s="7"/>
      <c r="FS95" s="7"/>
      <c r="FU95" s="27" t="str">
        <f>_xlfn.XLOOKUP(FX95,'Banco de Dados'!$B$3:$B$274,'Banco de Dados'!$C$3:$C$274,"")</f>
        <v/>
      </c>
      <c r="FV95" s="27" t="str">
        <f>IFERROR(VLOOKUP(FX95,'Banco de Dados'!$B$3:$H$274,5,FALSE)," ")</f>
        <v xml:space="preserve"> </v>
      </c>
      <c r="FW95" s="7"/>
      <c r="FX95" s="7"/>
      <c r="FY95" s="7"/>
      <c r="FZ95" s="7"/>
    </row>
    <row r="96" spans="2:182" x14ac:dyDescent="0.25">
      <c r="B96" s="27" t="str">
        <f>_xlfn.XLOOKUP(E96,'Banco de Dados'!$B$3:$B$274,'Banco de Dados'!$C$3:$C$274,"")</f>
        <v/>
      </c>
      <c r="C96" s="27" t="str">
        <f>IFERROR(VLOOKUP(E96,'Banco de Dados'!$B$3:$H$274,5,FALSE)," ")</f>
        <v xml:space="preserve"> </v>
      </c>
      <c r="I96" s="27" t="str">
        <f>_xlfn.XLOOKUP(L96,'Banco de Dados'!$B$3:$B$274,'Banco de Dados'!$C$3:$C$274,"")</f>
        <v/>
      </c>
      <c r="J96" s="27" t="str">
        <f>IFERROR(VLOOKUP(L96,'Banco de Dados'!$B$3:$H$274,5,FALSE)," ")</f>
        <v xml:space="preserve"> </v>
      </c>
      <c r="P96" s="27" t="str">
        <f>_xlfn.XLOOKUP(S96,'Banco de Dados'!$B$3:$B$274,'Banco de Dados'!$C$3:$C$274,"")</f>
        <v/>
      </c>
      <c r="Q96" s="27" t="str">
        <f>IFERROR(VLOOKUP(S96,'Banco de Dados'!$B$3:$H$274,5,FALSE)," ")</f>
        <v xml:space="preserve"> </v>
      </c>
      <c r="W96" s="27" t="str">
        <f>_xlfn.XLOOKUP(Z96,'Banco de Dados'!$B$3:$B$274,'Banco de Dados'!$C$3:$C$274,"")</f>
        <v/>
      </c>
      <c r="X96" s="27" t="str">
        <f>IFERROR(VLOOKUP(Z96,'Banco de Dados'!$B$3:$H$274,5,FALSE)," ")</f>
        <v xml:space="preserve"> </v>
      </c>
      <c r="AD96" s="27" t="str">
        <f>_xlfn.XLOOKUP(AG96,'Banco de Dados'!$B$3:$B$274,'Banco de Dados'!$C$3:$C$274,"")</f>
        <v/>
      </c>
      <c r="AE96" s="27" t="str">
        <f>IFERROR(VLOOKUP(AG96,'Banco de Dados'!$B$3:$H$274,5,FALSE)," ")</f>
        <v xml:space="preserve"> </v>
      </c>
      <c r="AK96" s="27" t="str">
        <f>_xlfn.XLOOKUP(AN96,'Banco de Dados'!$B$3:$B$274,'Banco de Dados'!$C$3:$C$274,"")</f>
        <v/>
      </c>
      <c r="AL96" s="27" t="str">
        <f>IFERROR(VLOOKUP(AN96,'Banco de Dados'!$B$3:$H$274,5,FALSE)," ")</f>
        <v xml:space="preserve"> </v>
      </c>
      <c r="AR96" s="27" t="str">
        <f>_xlfn.XLOOKUP(AU96,'Banco de Dados'!$B$3:$B$274,'Banco de Dados'!$C$3:$C$274,"")</f>
        <v/>
      </c>
      <c r="AS96" s="27" t="str">
        <f>IFERROR(VLOOKUP(AU96,'Banco de Dados'!$B$3:$H$274,5,FALSE)," ")</f>
        <v xml:space="preserve"> </v>
      </c>
      <c r="AY96" s="27" t="str">
        <f>_xlfn.XLOOKUP(BB96,'Banco de Dados'!$B$3:$B$274,'Banco de Dados'!$C$3:$C$274,"")</f>
        <v/>
      </c>
      <c r="AZ96" s="27" t="str">
        <f>IFERROR(VLOOKUP(BB96,'Banco de Dados'!$B$3:$H$274,5,FALSE)," ")</f>
        <v xml:space="preserve"> </v>
      </c>
      <c r="BF96" s="27" t="str">
        <f>_xlfn.XLOOKUP(BI96,'Banco de Dados'!$B$3:$B$274,'Banco de Dados'!$C$3:$C$274,"")</f>
        <v/>
      </c>
      <c r="BG96" s="27" t="str">
        <f>IFERROR(VLOOKUP(BI96,'Banco de Dados'!$B$3:$H$274,5,FALSE)," ")</f>
        <v xml:space="preserve"> </v>
      </c>
      <c r="BM96" s="27" t="str">
        <f>_xlfn.XLOOKUP(BP96,'Banco de Dados'!$B$3:$B$274,'Banco de Dados'!$C$3:$C$274,"")</f>
        <v/>
      </c>
      <c r="BN96" s="27" t="str">
        <f>IFERROR(VLOOKUP(BP96,'Banco de Dados'!$B$3:$H$274,5,FALSE)," ")</f>
        <v xml:space="preserve"> </v>
      </c>
      <c r="BT96" s="27" t="str">
        <f>_xlfn.XLOOKUP(BW96,'Banco de Dados'!$B$3:$B$274,'Banco de Dados'!$C$3:$C$274,"")</f>
        <v/>
      </c>
      <c r="BU96" s="27" t="str">
        <f>IFERROR(VLOOKUP(BW96,'Banco de Dados'!$B$3:$H$274,5,FALSE)," ")</f>
        <v xml:space="preserve"> </v>
      </c>
      <c r="CA96" s="27" t="str">
        <f>_xlfn.XLOOKUP(CD96,'Banco de Dados'!$B$3:$B$274,'Banco de Dados'!$C$3:$C$274,"")</f>
        <v/>
      </c>
      <c r="CB96" s="27" t="str">
        <f>IFERROR(VLOOKUP(CD96,'Banco de Dados'!$B$3:$H$274,5,FALSE)," ")</f>
        <v xml:space="preserve"> </v>
      </c>
      <c r="CH96" s="27" t="str">
        <f>_xlfn.XLOOKUP(CK96,'Banco de Dados'!$B$3:$B$274,'Banco de Dados'!$C$3:$C$274,"")</f>
        <v/>
      </c>
      <c r="CI96" s="27" t="str">
        <f>IFERROR(VLOOKUP(CK96,'Banco de Dados'!$B$3:$H$274,5,FALSE)," ")</f>
        <v xml:space="preserve"> </v>
      </c>
      <c r="CO96" s="27" t="str">
        <f>_xlfn.XLOOKUP(CR96,'Banco de Dados'!$B$3:$B$274,'Banco de Dados'!$C$3:$C$274,"")</f>
        <v/>
      </c>
      <c r="CP96" s="27" t="str">
        <f>IFERROR(VLOOKUP(CR96,'Banco de Dados'!$B$3:$H$274,5,FALSE)," ")</f>
        <v xml:space="preserve"> </v>
      </c>
      <c r="CV96" s="27" t="str">
        <f>_xlfn.XLOOKUP(CY96,'Banco de Dados'!$B$3:$B$274,'Banco de Dados'!$C$3:$C$274,"")</f>
        <v/>
      </c>
      <c r="CW96" s="27" t="str">
        <f>IFERROR(VLOOKUP(CY96,'Banco de Dados'!$B$3:$H$274,5,FALSE)," ")</f>
        <v xml:space="preserve"> </v>
      </c>
      <c r="DC96" s="27" t="str">
        <f>_xlfn.XLOOKUP(DF96,'Banco de Dados'!$B$3:$B$274,'Banco de Dados'!$C$3:$C$274,"")</f>
        <v/>
      </c>
      <c r="DD96" s="27" t="str">
        <f>IFERROR(VLOOKUP(DF96,'Banco de Dados'!$B$3:$H$274,5,FALSE)," ")</f>
        <v xml:space="preserve"> </v>
      </c>
      <c r="DJ96" s="27" t="str">
        <f>_xlfn.XLOOKUP(DM96,'Banco de Dados'!$B$3:$B$274,'Banco de Dados'!$C$3:$C$274,"")</f>
        <v/>
      </c>
      <c r="DK96" s="27" t="str">
        <f>IFERROR(VLOOKUP(DM96,'Banco de Dados'!$B$3:$H$274,5,FALSE)," ")</f>
        <v xml:space="preserve"> </v>
      </c>
      <c r="DQ96" s="27" t="str">
        <f>_xlfn.XLOOKUP(DT96,'Banco de Dados'!$B$3:$B$274,'Banco de Dados'!$C$3:$C$274,"")</f>
        <v/>
      </c>
      <c r="DR96" s="27" t="str">
        <f>IFERROR(VLOOKUP(DT96,'Banco de Dados'!$B$3:$H$274,5,FALSE)," ")</f>
        <v xml:space="preserve"> </v>
      </c>
      <c r="DX96" s="27" t="str">
        <f>_xlfn.XLOOKUP(EA96,'Banco de Dados'!$B$3:$B$274,'Banco de Dados'!$C$3:$C$274,"")</f>
        <v/>
      </c>
      <c r="DY96" s="27" t="str">
        <f>IFERROR(VLOOKUP(EA96,'Banco de Dados'!$B$3:$H$274,5,FALSE)," ")</f>
        <v xml:space="preserve"> </v>
      </c>
      <c r="EE96" s="27" t="str">
        <f>_xlfn.XLOOKUP(EH96,'Banco de Dados'!$B$3:$B$274,'Banco de Dados'!$C$3:$C$274,"")</f>
        <v/>
      </c>
      <c r="EF96" s="27" t="str">
        <f>IFERROR(VLOOKUP(EH96,'Banco de Dados'!$B$3:$H$274,5,FALSE)," ")</f>
        <v xml:space="preserve"> </v>
      </c>
      <c r="EL96" s="27" t="str">
        <f>_xlfn.XLOOKUP(EO96,'Banco de Dados'!$B$3:$B$274,'Banco de Dados'!$C$3:$C$274,"")</f>
        <v/>
      </c>
      <c r="EM96" s="27" t="str">
        <f>IFERROR(VLOOKUP(EO96,'Banco de Dados'!$B$3:$H$274,5,FALSE)," ")</f>
        <v xml:space="preserve"> </v>
      </c>
      <c r="ES96" s="27" t="str">
        <f>_xlfn.XLOOKUP(EV96,'Banco de Dados'!$B$3:$B$274,'Banco de Dados'!$C$3:$C$274,"")</f>
        <v/>
      </c>
      <c r="ET96" s="27" t="str">
        <f>IFERROR(VLOOKUP(EV96,'Banco de Dados'!$B$3:$H$274,5,FALSE)," ")</f>
        <v xml:space="preserve"> </v>
      </c>
      <c r="EZ96" s="27" t="str">
        <f>_xlfn.XLOOKUP(FC96,'Banco de Dados'!$B$3:$B$274,'Banco de Dados'!$C$3:$C$274,"")</f>
        <v/>
      </c>
      <c r="FA96" s="27" t="str">
        <f>IFERROR(VLOOKUP(FC96,'Banco de Dados'!$B$3:$H$274,5,FALSE)," ")</f>
        <v xml:space="preserve"> </v>
      </c>
      <c r="FC96" s="7"/>
      <c r="FD96" s="7"/>
      <c r="FE96" s="7"/>
      <c r="FG96" s="27" t="str">
        <f>_xlfn.XLOOKUP(FJ96,'Banco de Dados'!$B$3:$B$274,'Banco de Dados'!$C$3:$C$274,"")</f>
        <v/>
      </c>
      <c r="FH96" s="27" t="str">
        <f>IFERROR(VLOOKUP(FJ96,'Banco de Dados'!$B$3:$H$274,5,FALSE)," ")</f>
        <v xml:space="preserve"> </v>
      </c>
      <c r="FI96" s="7"/>
      <c r="FJ96" s="7"/>
      <c r="FK96" s="7"/>
      <c r="FL96" s="7"/>
      <c r="FN96" s="27" t="str">
        <f>_xlfn.XLOOKUP(FQ96,'Banco de Dados'!$B$3:$B$274,'Banco de Dados'!$C$3:$C$274,"")</f>
        <v/>
      </c>
      <c r="FO96" s="27" t="str">
        <f>IFERROR(VLOOKUP(FQ96,'Banco de Dados'!$B$3:$H$274,5,FALSE)," ")</f>
        <v xml:space="preserve"> </v>
      </c>
      <c r="FP96" s="7"/>
      <c r="FQ96" s="7"/>
      <c r="FR96" s="7"/>
      <c r="FS96" s="7"/>
      <c r="FU96" s="27" t="str">
        <f>_xlfn.XLOOKUP(FX96,'Banco de Dados'!$B$3:$B$274,'Banco de Dados'!$C$3:$C$274,"")</f>
        <v/>
      </c>
      <c r="FV96" s="27" t="str">
        <f>IFERROR(VLOOKUP(FX96,'Banco de Dados'!$B$3:$H$274,5,FALSE)," ")</f>
        <v xml:space="preserve"> </v>
      </c>
      <c r="FW96" s="7"/>
      <c r="FX96" s="7"/>
      <c r="FY96" s="7"/>
      <c r="FZ96" s="7"/>
    </row>
    <row r="97" spans="2:182" x14ac:dyDescent="0.25">
      <c r="B97" s="27" t="str">
        <f>_xlfn.XLOOKUP(E97,'Banco de Dados'!$B$3:$B$274,'Banco de Dados'!$C$3:$C$274,"")</f>
        <v/>
      </c>
      <c r="C97" s="27" t="str">
        <f>IFERROR(VLOOKUP(E97,'Banco de Dados'!$B$3:$H$274,5,FALSE)," ")</f>
        <v xml:space="preserve"> </v>
      </c>
      <c r="I97" s="27" t="str">
        <f>_xlfn.XLOOKUP(L97,'Banco de Dados'!$B$3:$B$274,'Banco de Dados'!$C$3:$C$274,"")</f>
        <v/>
      </c>
      <c r="J97" s="27" t="str">
        <f>IFERROR(VLOOKUP(L97,'Banco de Dados'!$B$3:$H$274,5,FALSE)," ")</f>
        <v xml:space="preserve"> </v>
      </c>
      <c r="P97" s="27" t="str">
        <f>_xlfn.XLOOKUP(S97,'Banco de Dados'!$B$3:$B$274,'Banco de Dados'!$C$3:$C$274,"")</f>
        <v/>
      </c>
      <c r="Q97" s="27" t="str">
        <f>IFERROR(VLOOKUP(S97,'Banco de Dados'!$B$3:$H$274,5,FALSE)," ")</f>
        <v xml:space="preserve"> </v>
      </c>
      <c r="W97" s="27" t="str">
        <f>_xlfn.XLOOKUP(Z97,'Banco de Dados'!$B$3:$B$274,'Banco de Dados'!$C$3:$C$274,"")</f>
        <v/>
      </c>
      <c r="X97" s="27" t="str">
        <f>IFERROR(VLOOKUP(Z97,'Banco de Dados'!$B$3:$H$274,5,FALSE)," ")</f>
        <v xml:space="preserve"> </v>
      </c>
      <c r="AD97" s="27" t="str">
        <f>_xlfn.XLOOKUP(AG97,'Banco de Dados'!$B$3:$B$274,'Banco de Dados'!$C$3:$C$274,"")</f>
        <v/>
      </c>
      <c r="AE97" s="27" t="str">
        <f>IFERROR(VLOOKUP(AG97,'Banco de Dados'!$B$3:$H$274,5,FALSE)," ")</f>
        <v xml:space="preserve"> </v>
      </c>
      <c r="AK97" s="27" t="str">
        <f>_xlfn.XLOOKUP(AN97,'Banco de Dados'!$B$3:$B$274,'Banco de Dados'!$C$3:$C$274,"")</f>
        <v/>
      </c>
      <c r="AL97" s="27" t="str">
        <f>IFERROR(VLOOKUP(AN97,'Banco de Dados'!$B$3:$H$274,5,FALSE)," ")</f>
        <v xml:space="preserve"> </v>
      </c>
      <c r="AR97" s="27" t="str">
        <f>_xlfn.XLOOKUP(AU97,'Banco de Dados'!$B$3:$B$274,'Banco de Dados'!$C$3:$C$274,"")</f>
        <v/>
      </c>
      <c r="AS97" s="27" t="str">
        <f>IFERROR(VLOOKUP(AU97,'Banco de Dados'!$B$3:$H$274,5,FALSE)," ")</f>
        <v xml:space="preserve"> </v>
      </c>
      <c r="AY97" s="27" t="str">
        <f>_xlfn.XLOOKUP(BB97,'Banco de Dados'!$B$3:$B$274,'Banco de Dados'!$C$3:$C$274,"")</f>
        <v/>
      </c>
      <c r="AZ97" s="27" t="str">
        <f>IFERROR(VLOOKUP(BB97,'Banco de Dados'!$B$3:$H$274,5,FALSE)," ")</f>
        <v xml:space="preserve"> </v>
      </c>
      <c r="BF97" s="27" t="str">
        <f>_xlfn.XLOOKUP(BI97,'Banco de Dados'!$B$3:$B$274,'Banco de Dados'!$C$3:$C$274,"")</f>
        <v/>
      </c>
      <c r="BG97" s="27" t="str">
        <f>IFERROR(VLOOKUP(BI97,'Banco de Dados'!$B$3:$H$274,5,FALSE)," ")</f>
        <v xml:space="preserve"> </v>
      </c>
      <c r="BM97" s="27" t="str">
        <f>_xlfn.XLOOKUP(BP97,'Banco de Dados'!$B$3:$B$274,'Banco de Dados'!$C$3:$C$274,"")</f>
        <v/>
      </c>
      <c r="BN97" s="27" t="str">
        <f>IFERROR(VLOOKUP(BP97,'Banco de Dados'!$B$3:$H$274,5,FALSE)," ")</f>
        <v xml:space="preserve"> </v>
      </c>
      <c r="BT97" s="27" t="str">
        <f>_xlfn.XLOOKUP(BW97,'Banco de Dados'!$B$3:$B$274,'Banco de Dados'!$C$3:$C$274,"")</f>
        <v/>
      </c>
      <c r="BU97" s="27" t="str">
        <f>IFERROR(VLOOKUP(BW97,'Banco de Dados'!$B$3:$H$274,5,FALSE)," ")</f>
        <v xml:space="preserve"> </v>
      </c>
      <c r="CA97" s="27" t="str">
        <f>_xlfn.XLOOKUP(CD97,'Banco de Dados'!$B$3:$B$274,'Banco de Dados'!$C$3:$C$274,"")</f>
        <v/>
      </c>
      <c r="CB97" s="27" t="str">
        <f>IFERROR(VLOOKUP(CD97,'Banco de Dados'!$B$3:$H$274,5,FALSE)," ")</f>
        <v xml:space="preserve"> </v>
      </c>
      <c r="CH97" s="27" t="str">
        <f>_xlfn.XLOOKUP(CK97,'Banco de Dados'!$B$3:$B$274,'Banco de Dados'!$C$3:$C$274,"")</f>
        <v/>
      </c>
      <c r="CI97" s="27" t="str">
        <f>IFERROR(VLOOKUP(CK97,'Banco de Dados'!$B$3:$H$274,5,FALSE)," ")</f>
        <v xml:space="preserve"> </v>
      </c>
      <c r="CO97" s="27" t="str">
        <f>_xlfn.XLOOKUP(CR97,'Banco de Dados'!$B$3:$B$274,'Banco de Dados'!$C$3:$C$274,"")</f>
        <v/>
      </c>
      <c r="CP97" s="27" t="str">
        <f>IFERROR(VLOOKUP(CR97,'Banco de Dados'!$B$3:$H$274,5,FALSE)," ")</f>
        <v xml:space="preserve"> </v>
      </c>
      <c r="CV97" s="27" t="str">
        <f>_xlfn.XLOOKUP(CY97,'Banco de Dados'!$B$3:$B$274,'Banco de Dados'!$C$3:$C$274,"")</f>
        <v/>
      </c>
      <c r="CW97" s="27" t="str">
        <f>IFERROR(VLOOKUP(CY97,'Banco de Dados'!$B$3:$H$274,5,FALSE)," ")</f>
        <v xml:space="preserve"> </v>
      </c>
      <c r="DC97" s="27" t="str">
        <f>_xlfn.XLOOKUP(DF97,'Banco de Dados'!$B$3:$B$274,'Banco de Dados'!$C$3:$C$274,"")</f>
        <v/>
      </c>
      <c r="DD97" s="27" t="str">
        <f>IFERROR(VLOOKUP(DF97,'Banco de Dados'!$B$3:$H$274,5,FALSE)," ")</f>
        <v xml:space="preserve"> </v>
      </c>
      <c r="DJ97" s="27" t="str">
        <f>_xlfn.XLOOKUP(DM97,'Banco de Dados'!$B$3:$B$274,'Banco de Dados'!$C$3:$C$274,"")</f>
        <v/>
      </c>
      <c r="DK97" s="27" t="str">
        <f>IFERROR(VLOOKUP(DM97,'Banco de Dados'!$B$3:$H$274,5,FALSE)," ")</f>
        <v xml:space="preserve"> </v>
      </c>
      <c r="DQ97" s="27" t="str">
        <f>_xlfn.XLOOKUP(DT97,'Banco de Dados'!$B$3:$B$274,'Banco de Dados'!$C$3:$C$274,"")</f>
        <v/>
      </c>
      <c r="DR97" s="27" t="str">
        <f>IFERROR(VLOOKUP(DT97,'Banco de Dados'!$B$3:$H$274,5,FALSE)," ")</f>
        <v xml:space="preserve"> </v>
      </c>
      <c r="DX97" s="27" t="str">
        <f>_xlfn.XLOOKUP(EA97,'Banco de Dados'!$B$3:$B$274,'Banco de Dados'!$C$3:$C$274,"")</f>
        <v/>
      </c>
      <c r="DY97" s="27" t="str">
        <f>IFERROR(VLOOKUP(EA97,'Banco de Dados'!$B$3:$H$274,5,FALSE)," ")</f>
        <v xml:space="preserve"> </v>
      </c>
      <c r="EE97" s="27" t="str">
        <f>_xlfn.XLOOKUP(EH97,'Banco de Dados'!$B$3:$B$274,'Banco de Dados'!$C$3:$C$274,"")</f>
        <v/>
      </c>
      <c r="EF97" s="27" t="str">
        <f>IFERROR(VLOOKUP(EH97,'Banco de Dados'!$B$3:$H$274,5,FALSE)," ")</f>
        <v xml:space="preserve"> </v>
      </c>
      <c r="EL97" s="27" t="str">
        <f>_xlfn.XLOOKUP(EO97,'Banco de Dados'!$B$3:$B$274,'Banco de Dados'!$C$3:$C$274,"")</f>
        <v/>
      </c>
      <c r="EM97" s="27" t="str">
        <f>IFERROR(VLOOKUP(EO97,'Banco de Dados'!$B$3:$H$274,5,FALSE)," ")</f>
        <v xml:space="preserve"> </v>
      </c>
      <c r="ES97" s="27" t="str">
        <f>_xlfn.XLOOKUP(EV97,'Banco de Dados'!$B$3:$B$274,'Banco de Dados'!$C$3:$C$274,"")</f>
        <v/>
      </c>
      <c r="ET97" s="27" t="str">
        <f>IFERROR(VLOOKUP(EV97,'Banco de Dados'!$B$3:$H$274,5,FALSE)," ")</f>
        <v xml:space="preserve"> </v>
      </c>
      <c r="EZ97" s="27" t="str">
        <f>_xlfn.XLOOKUP(FC97,'Banco de Dados'!$B$3:$B$274,'Banco de Dados'!$C$3:$C$274,"")</f>
        <v/>
      </c>
      <c r="FA97" s="27" t="str">
        <f>IFERROR(VLOOKUP(FC97,'Banco de Dados'!$B$3:$H$274,5,FALSE)," ")</f>
        <v xml:space="preserve"> </v>
      </c>
      <c r="FC97" s="7"/>
      <c r="FD97" s="7"/>
      <c r="FE97" s="7"/>
      <c r="FG97" s="27" t="str">
        <f>_xlfn.XLOOKUP(FJ97,'Banco de Dados'!$B$3:$B$274,'Banco de Dados'!$C$3:$C$274,"")</f>
        <v/>
      </c>
      <c r="FH97" s="27" t="str">
        <f>IFERROR(VLOOKUP(FJ97,'Banco de Dados'!$B$3:$H$274,5,FALSE)," ")</f>
        <v xml:space="preserve"> </v>
      </c>
      <c r="FI97" s="7"/>
      <c r="FJ97" s="7"/>
      <c r="FK97" s="7"/>
      <c r="FL97" s="7"/>
      <c r="FN97" s="27" t="str">
        <f>_xlfn.XLOOKUP(FQ97,'Banco de Dados'!$B$3:$B$274,'Banco de Dados'!$C$3:$C$274,"")</f>
        <v/>
      </c>
      <c r="FO97" s="27" t="str">
        <f>IFERROR(VLOOKUP(FQ97,'Banco de Dados'!$B$3:$H$274,5,FALSE)," ")</f>
        <v xml:space="preserve"> </v>
      </c>
      <c r="FP97" s="7"/>
      <c r="FQ97" s="7"/>
      <c r="FR97" s="7"/>
      <c r="FS97" s="7"/>
      <c r="FU97" s="27" t="str">
        <f>_xlfn.XLOOKUP(FX97,'Banco de Dados'!$B$3:$B$274,'Banco de Dados'!$C$3:$C$274,"")</f>
        <v/>
      </c>
      <c r="FV97" s="27" t="str">
        <f>IFERROR(VLOOKUP(FX97,'Banco de Dados'!$B$3:$H$274,5,FALSE)," ")</f>
        <v xml:space="preserve"> </v>
      </c>
      <c r="FW97" s="7"/>
      <c r="FX97" s="7"/>
      <c r="FY97" s="7"/>
      <c r="FZ97" s="7"/>
    </row>
    <row r="98" spans="2:182" x14ac:dyDescent="0.25">
      <c r="B98" s="27" t="str">
        <f>_xlfn.XLOOKUP(E98,'Banco de Dados'!$B$3:$B$274,'Banco de Dados'!$C$3:$C$274,"")</f>
        <v/>
      </c>
      <c r="C98" s="27" t="str">
        <f>IFERROR(VLOOKUP(E98,'Banco de Dados'!$B$3:$H$274,5,FALSE)," ")</f>
        <v xml:space="preserve"> </v>
      </c>
      <c r="I98" s="27" t="str">
        <f>_xlfn.XLOOKUP(L98,'Banco de Dados'!$B$3:$B$274,'Banco de Dados'!$C$3:$C$274,"")</f>
        <v/>
      </c>
      <c r="J98" s="27" t="str">
        <f>IFERROR(VLOOKUP(L98,'Banco de Dados'!$B$3:$H$274,5,FALSE)," ")</f>
        <v xml:space="preserve"> </v>
      </c>
      <c r="P98" s="27" t="str">
        <f>_xlfn.XLOOKUP(S98,'Banco de Dados'!$B$3:$B$274,'Banco de Dados'!$C$3:$C$274,"")</f>
        <v/>
      </c>
      <c r="Q98" s="27" t="str">
        <f>IFERROR(VLOOKUP(S98,'Banco de Dados'!$B$3:$H$274,5,FALSE)," ")</f>
        <v xml:space="preserve"> </v>
      </c>
      <c r="W98" s="27" t="str">
        <f>_xlfn.XLOOKUP(Z98,'Banco de Dados'!$B$3:$B$274,'Banco de Dados'!$C$3:$C$274,"")</f>
        <v/>
      </c>
      <c r="X98" s="27" t="str">
        <f>IFERROR(VLOOKUP(Z98,'Banco de Dados'!$B$3:$H$274,5,FALSE)," ")</f>
        <v xml:space="preserve"> </v>
      </c>
      <c r="AD98" s="27" t="str">
        <f>_xlfn.XLOOKUP(AG98,'Banco de Dados'!$B$3:$B$274,'Banco de Dados'!$C$3:$C$274,"")</f>
        <v/>
      </c>
      <c r="AE98" s="27" t="str">
        <f>IFERROR(VLOOKUP(AG98,'Banco de Dados'!$B$3:$H$274,5,FALSE)," ")</f>
        <v xml:space="preserve"> </v>
      </c>
      <c r="AK98" s="27" t="str">
        <f>_xlfn.XLOOKUP(AN98,'Banco de Dados'!$B$3:$B$274,'Banco de Dados'!$C$3:$C$274,"")</f>
        <v/>
      </c>
      <c r="AL98" s="27" t="str">
        <f>IFERROR(VLOOKUP(AN98,'Banco de Dados'!$B$3:$H$274,5,FALSE)," ")</f>
        <v xml:space="preserve"> </v>
      </c>
      <c r="AR98" s="27" t="str">
        <f>_xlfn.XLOOKUP(AU98,'Banco de Dados'!$B$3:$B$274,'Banco de Dados'!$C$3:$C$274,"")</f>
        <v/>
      </c>
      <c r="AS98" s="27" t="str">
        <f>IFERROR(VLOOKUP(AU98,'Banco de Dados'!$B$3:$H$274,5,FALSE)," ")</f>
        <v xml:space="preserve"> </v>
      </c>
      <c r="AY98" s="27" t="str">
        <f>_xlfn.XLOOKUP(BB98,'Banco de Dados'!$B$3:$B$274,'Banco de Dados'!$C$3:$C$274,"")</f>
        <v/>
      </c>
      <c r="AZ98" s="27" t="str">
        <f>IFERROR(VLOOKUP(BB98,'Banco de Dados'!$B$3:$H$274,5,FALSE)," ")</f>
        <v xml:space="preserve"> </v>
      </c>
      <c r="BF98" s="27" t="str">
        <f>_xlfn.XLOOKUP(BI98,'Banco de Dados'!$B$3:$B$274,'Banco de Dados'!$C$3:$C$274,"")</f>
        <v/>
      </c>
      <c r="BG98" s="27" t="str">
        <f>IFERROR(VLOOKUP(BI98,'Banco de Dados'!$B$3:$H$274,5,FALSE)," ")</f>
        <v xml:space="preserve"> </v>
      </c>
      <c r="BM98" s="27" t="str">
        <f>_xlfn.XLOOKUP(BP98,'Banco de Dados'!$B$3:$B$274,'Banco de Dados'!$C$3:$C$274,"")</f>
        <v/>
      </c>
      <c r="BN98" s="27" t="str">
        <f>IFERROR(VLOOKUP(BP98,'Banco de Dados'!$B$3:$H$274,5,FALSE)," ")</f>
        <v xml:space="preserve"> </v>
      </c>
      <c r="BT98" s="27" t="str">
        <f>_xlfn.XLOOKUP(BW98,'Banco de Dados'!$B$3:$B$274,'Banco de Dados'!$C$3:$C$274,"")</f>
        <v/>
      </c>
      <c r="BU98" s="27" t="str">
        <f>IFERROR(VLOOKUP(BW98,'Banco de Dados'!$B$3:$H$274,5,FALSE)," ")</f>
        <v xml:space="preserve"> </v>
      </c>
      <c r="CA98" s="27" t="str">
        <f>_xlfn.XLOOKUP(CD98,'Banco de Dados'!$B$3:$B$274,'Banco de Dados'!$C$3:$C$274,"")</f>
        <v/>
      </c>
      <c r="CB98" s="27" t="str">
        <f>IFERROR(VLOOKUP(CD98,'Banco de Dados'!$B$3:$H$274,5,FALSE)," ")</f>
        <v xml:space="preserve"> </v>
      </c>
      <c r="CH98" s="27" t="str">
        <f>_xlfn.XLOOKUP(CK98,'Banco de Dados'!$B$3:$B$274,'Banco de Dados'!$C$3:$C$274,"")</f>
        <v/>
      </c>
      <c r="CI98" s="27" t="str">
        <f>IFERROR(VLOOKUP(CK98,'Banco de Dados'!$B$3:$H$274,5,FALSE)," ")</f>
        <v xml:space="preserve"> </v>
      </c>
      <c r="CO98" s="27" t="str">
        <f>_xlfn.XLOOKUP(CR98,'Banco de Dados'!$B$3:$B$274,'Banco de Dados'!$C$3:$C$274,"")</f>
        <v/>
      </c>
      <c r="CP98" s="27" t="str">
        <f>IFERROR(VLOOKUP(CR98,'Banco de Dados'!$B$3:$H$274,5,FALSE)," ")</f>
        <v xml:space="preserve"> </v>
      </c>
      <c r="CV98" s="27" t="str">
        <f>_xlfn.XLOOKUP(CY98,'Banco de Dados'!$B$3:$B$274,'Banco de Dados'!$C$3:$C$274,"")</f>
        <v/>
      </c>
      <c r="CW98" s="27" t="str">
        <f>IFERROR(VLOOKUP(CY98,'Banco de Dados'!$B$3:$H$274,5,FALSE)," ")</f>
        <v xml:space="preserve"> </v>
      </c>
      <c r="DC98" s="27" t="str">
        <f>_xlfn.XLOOKUP(DF98,'Banco de Dados'!$B$3:$B$274,'Banco de Dados'!$C$3:$C$274,"")</f>
        <v/>
      </c>
      <c r="DD98" s="27" t="str">
        <f>IFERROR(VLOOKUP(DF98,'Banco de Dados'!$B$3:$H$274,5,FALSE)," ")</f>
        <v xml:space="preserve"> </v>
      </c>
      <c r="DJ98" s="27" t="str">
        <f>_xlfn.XLOOKUP(DM98,'Banco de Dados'!$B$3:$B$274,'Banco de Dados'!$C$3:$C$274,"")</f>
        <v/>
      </c>
      <c r="DK98" s="27" t="str">
        <f>IFERROR(VLOOKUP(DM98,'Banco de Dados'!$B$3:$H$274,5,FALSE)," ")</f>
        <v xml:space="preserve"> </v>
      </c>
      <c r="DQ98" s="27" t="str">
        <f>_xlfn.XLOOKUP(DT98,'Banco de Dados'!$B$3:$B$274,'Banco de Dados'!$C$3:$C$274,"")</f>
        <v/>
      </c>
      <c r="DR98" s="27" t="str">
        <f>IFERROR(VLOOKUP(DT98,'Banco de Dados'!$B$3:$H$274,5,FALSE)," ")</f>
        <v xml:space="preserve"> </v>
      </c>
      <c r="DX98" s="27" t="str">
        <f>_xlfn.XLOOKUP(EA98,'Banco de Dados'!$B$3:$B$274,'Banco de Dados'!$C$3:$C$274,"")</f>
        <v/>
      </c>
      <c r="DY98" s="27" t="str">
        <f>IFERROR(VLOOKUP(EA98,'Banco de Dados'!$B$3:$H$274,5,FALSE)," ")</f>
        <v xml:space="preserve"> </v>
      </c>
      <c r="EE98" s="27" t="str">
        <f>_xlfn.XLOOKUP(EH98,'Banco de Dados'!$B$3:$B$274,'Banco de Dados'!$C$3:$C$274,"")</f>
        <v/>
      </c>
      <c r="EF98" s="27" t="str">
        <f>IFERROR(VLOOKUP(EH98,'Banco de Dados'!$B$3:$H$274,5,FALSE)," ")</f>
        <v xml:space="preserve"> </v>
      </c>
      <c r="EL98" s="27" t="str">
        <f>_xlfn.XLOOKUP(EO98,'Banco de Dados'!$B$3:$B$274,'Banco de Dados'!$C$3:$C$274,"")</f>
        <v/>
      </c>
      <c r="EM98" s="27" t="str">
        <f>IFERROR(VLOOKUP(EO98,'Banco de Dados'!$B$3:$H$274,5,FALSE)," ")</f>
        <v xml:space="preserve"> </v>
      </c>
      <c r="ES98" s="27" t="str">
        <f>_xlfn.XLOOKUP(EV98,'Banco de Dados'!$B$3:$B$274,'Banco de Dados'!$C$3:$C$274,"")</f>
        <v/>
      </c>
      <c r="ET98" s="27" t="str">
        <f>IFERROR(VLOOKUP(EV98,'Banco de Dados'!$B$3:$H$274,5,FALSE)," ")</f>
        <v xml:space="preserve"> </v>
      </c>
      <c r="EZ98" s="27" t="str">
        <f>_xlfn.XLOOKUP(FC98,'Banco de Dados'!$B$3:$B$274,'Banco de Dados'!$C$3:$C$274,"")</f>
        <v/>
      </c>
      <c r="FA98" s="27" t="str">
        <f>IFERROR(VLOOKUP(FC98,'Banco de Dados'!$B$3:$H$274,5,FALSE)," ")</f>
        <v xml:space="preserve"> </v>
      </c>
      <c r="FC98" s="7"/>
      <c r="FD98" s="7"/>
      <c r="FE98" s="7"/>
      <c r="FG98" s="27" t="str">
        <f>_xlfn.XLOOKUP(FJ98,'Banco de Dados'!$B$3:$B$274,'Banco de Dados'!$C$3:$C$274,"")</f>
        <v/>
      </c>
      <c r="FH98" s="27" t="str">
        <f>IFERROR(VLOOKUP(FJ98,'Banco de Dados'!$B$3:$H$274,5,FALSE)," ")</f>
        <v xml:space="preserve"> </v>
      </c>
      <c r="FI98" s="7"/>
      <c r="FJ98" s="7"/>
      <c r="FK98" s="7"/>
      <c r="FL98" s="7"/>
      <c r="FN98" s="27" t="str">
        <f>_xlfn.XLOOKUP(FQ98,'Banco de Dados'!$B$3:$B$274,'Banco de Dados'!$C$3:$C$274,"")</f>
        <v/>
      </c>
      <c r="FO98" s="27" t="str">
        <f>IFERROR(VLOOKUP(FQ98,'Banco de Dados'!$B$3:$H$274,5,FALSE)," ")</f>
        <v xml:space="preserve"> </v>
      </c>
      <c r="FP98" s="7"/>
      <c r="FQ98" s="7"/>
      <c r="FR98" s="7"/>
      <c r="FS98" s="7"/>
      <c r="FU98" s="27" t="str">
        <f>_xlfn.XLOOKUP(FX98,'Banco de Dados'!$B$3:$B$274,'Banco de Dados'!$C$3:$C$274,"")</f>
        <v/>
      </c>
      <c r="FV98" s="27" t="str">
        <f>IFERROR(VLOOKUP(FX98,'Banco de Dados'!$B$3:$H$274,5,FALSE)," ")</f>
        <v xml:space="preserve"> </v>
      </c>
      <c r="FW98" s="7"/>
      <c r="FX98" s="7"/>
      <c r="FY98" s="7"/>
      <c r="FZ98" s="7"/>
    </row>
    <row r="99" spans="2:182" x14ac:dyDescent="0.25">
      <c r="B99" s="27" t="str">
        <f>_xlfn.XLOOKUP(E99,'Banco de Dados'!$B$3:$B$274,'Banco de Dados'!$C$3:$C$274,"")</f>
        <v/>
      </c>
      <c r="C99" s="27" t="str">
        <f>IFERROR(VLOOKUP(E99,'Banco de Dados'!$B$3:$H$274,5,FALSE)," ")</f>
        <v xml:space="preserve"> </v>
      </c>
      <c r="I99" s="27" t="str">
        <f>_xlfn.XLOOKUP(L99,'Banco de Dados'!$B$3:$B$274,'Banco de Dados'!$C$3:$C$274,"")</f>
        <v/>
      </c>
      <c r="J99" s="27" t="str">
        <f>IFERROR(VLOOKUP(L99,'Banco de Dados'!$B$3:$H$274,5,FALSE)," ")</f>
        <v xml:space="preserve"> </v>
      </c>
      <c r="P99" s="27" t="str">
        <f>_xlfn.XLOOKUP(S99,'Banco de Dados'!$B$3:$B$274,'Banco de Dados'!$C$3:$C$274,"")</f>
        <v/>
      </c>
      <c r="Q99" s="27" t="str">
        <f>IFERROR(VLOOKUP(S99,'Banco de Dados'!$B$3:$H$274,5,FALSE)," ")</f>
        <v xml:space="preserve"> </v>
      </c>
      <c r="W99" s="27" t="str">
        <f>_xlfn.XLOOKUP(Z99,'Banco de Dados'!$B$3:$B$274,'Banco de Dados'!$C$3:$C$274,"")</f>
        <v/>
      </c>
      <c r="X99" s="27" t="str">
        <f>IFERROR(VLOOKUP(Z99,'Banco de Dados'!$B$3:$H$274,5,FALSE)," ")</f>
        <v xml:space="preserve"> </v>
      </c>
      <c r="AD99" s="27" t="str">
        <f>_xlfn.XLOOKUP(AG99,'Banco de Dados'!$B$3:$B$274,'Banco de Dados'!$C$3:$C$274,"")</f>
        <v/>
      </c>
      <c r="AE99" s="27" t="str">
        <f>IFERROR(VLOOKUP(AG99,'Banco de Dados'!$B$3:$H$274,5,FALSE)," ")</f>
        <v xml:space="preserve"> </v>
      </c>
      <c r="AK99" s="27" t="str">
        <f>_xlfn.XLOOKUP(AN99,'Banco de Dados'!$B$3:$B$274,'Banco de Dados'!$C$3:$C$274,"")</f>
        <v/>
      </c>
      <c r="AL99" s="27" t="str">
        <f>IFERROR(VLOOKUP(AN99,'Banco de Dados'!$B$3:$H$274,5,FALSE)," ")</f>
        <v xml:space="preserve"> </v>
      </c>
      <c r="AR99" s="27" t="str">
        <f>_xlfn.XLOOKUP(AU99,'Banco de Dados'!$B$3:$B$274,'Banco de Dados'!$C$3:$C$274,"")</f>
        <v/>
      </c>
      <c r="AS99" s="27" t="str">
        <f>IFERROR(VLOOKUP(AU99,'Banco de Dados'!$B$3:$H$274,5,FALSE)," ")</f>
        <v xml:space="preserve"> </v>
      </c>
      <c r="AY99" s="27" t="str">
        <f>_xlfn.XLOOKUP(BB99,'Banco de Dados'!$B$3:$B$274,'Banco de Dados'!$C$3:$C$274,"")</f>
        <v/>
      </c>
      <c r="AZ99" s="27" t="str">
        <f>IFERROR(VLOOKUP(BB99,'Banco de Dados'!$B$3:$H$274,5,FALSE)," ")</f>
        <v xml:space="preserve"> </v>
      </c>
      <c r="BF99" s="27" t="str">
        <f>_xlfn.XLOOKUP(BI99,'Banco de Dados'!$B$3:$B$274,'Banco de Dados'!$C$3:$C$274,"")</f>
        <v/>
      </c>
      <c r="BG99" s="27" t="str">
        <f>IFERROR(VLOOKUP(BI99,'Banco de Dados'!$B$3:$H$274,5,FALSE)," ")</f>
        <v xml:space="preserve"> </v>
      </c>
      <c r="BM99" s="27" t="str">
        <f>_xlfn.XLOOKUP(BP99,'Banco de Dados'!$B$3:$B$274,'Banco de Dados'!$C$3:$C$274,"")</f>
        <v/>
      </c>
      <c r="BN99" s="27" t="str">
        <f>IFERROR(VLOOKUP(BP99,'Banco de Dados'!$B$3:$H$274,5,FALSE)," ")</f>
        <v xml:space="preserve"> </v>
      </c>
      <c r="BT99" s="27" t="str">
        <f>_xlfn.XLOOKUP(BW99,'Banco de Dados'!$B$3:$B$274,'Banco de Dados'!$C$3:$C$274,"")</f>
        <v/>
      </c>
      <c r="BU99" s="27" t="str">
        <f>IFERROR(VLOOKUP(BW99,'Banco de Dados'!$B$3:$H$274,5,FALSE)," ")</f>
        <v xml:space="preserve"> </v>
      </c>
      <c r="CA99" s="27" t="str">
        <f>_xlfn.XLOOKUP(CD99,'Banco de Dados'!$B$3:$B$274,'Banco de Dados'!$C$3:$C$274,"")</f>
        <v/>
      </c>
      <c r="CB99" s="27" t="str">
        <f>IFERROR(VLOOKUP(CD99,'Banco de Dados'!$B$3:$H$274,5,FALSE)," ")</f>
        <v xml:space="preserve"> </v>
      </c>
      <c r="CH99" s="27" t="str">
        <f>_xlfn.XLOOKUP(CK99,'Banco de Dados'!$B$3:$B$274,'Banco de Dados'!$C$3:$C$274,"")</f>
        <v/>
      </c>
      <c r="CI99" s="27" t="str">
        <f>IFERROR(VLOOKUP(CK99,'Banco de Dados'!$B$3:$H$274,5,FALSE)," ")</f>
        <v xml:space="preserve"> </v>
      </c>
      <c r="CO99" s="27" t="str">
        <f>_xlfn.XLOOKUP(CR99,'Banco de Dados'!$B$3:$B$274,'Banco de Dados'!$C$3:$C$274,"")</f>
        <v/>
      </c>
      <c r="CP99" s="27" t="str">
        <f>IFERROR(VLOOKUP(CR99,'Banco de Dados'!$B$3:$H$274,5,FALSE)," ")</f>
        <v xml:space="preserve"> </v>
      </c>
      <c r="CV99" s="27" t="str">
        <f>_xlfn.XLOOKUP(CY99,'Banco de Dados'!$B$3:$B$274,'Banco de Dados'!$C$3:$C$274,"")</f>
        <v/>
      </c>
      <c r="CW99" s="27" t="str">
        <f>IFERROR(VLOOKUP(CY99,'Banco de Dados'!$B$3:$H$274,5,FALSE)," ")</f>
        <v xml:space="preserve"> </v>
      </c>
      <c r="DC99" s="27" t="str">
        <f>_xlfn.XLOOKUP(DF99,'Banco de Dados'!$B$3:$B$274,'Banco de Dados'!$C$3:$C$274,"")</f>
        <v/>
      </c>
      <c r="DD99" s="27" t="str">
        <f>IFERROR(VLOOKUP(DF99,'Banco de Dados'!$B$3:$H$274,5,FALSE)," ")</f>
        <v xml:space="preserve"> </v>
      </c>
      <c r="DJ99" s="27" t="str">
        <f>_xlfn.XLOOKUP(DM99,'Banco de Dados'!$B$3:$B$274,'Banco de Dados'!$C$3:$C$274,"")</f>
        <v/>
      </c>
      <c r="DK99" s="27" t="str">
        <f>IFERROR(VLOOKUP(DM99,'Banco de Dados'!$B$3:$H$274,5,FALSE)," ")</f>
        <v xml:space="preserve"> </v>
      </c>
      <c r="DQ99" s="27" t="str">
        <f>_xlfn.XLOOKUP(DT99,'Banco de Dados'!$B$3:$B$274,'Banco de Dados'!$C$3:$C$274,"")</f>
        <v/>
      </c>
      <c r="DR99" s="27" t="str">
        <f>IFERROR(VLOOKUP(DT99,'Banco de Dados'!$B$3:$H$274,5,FALSE)," ")</f>
        <v xml:space="preserve"> </v>
      </c>
      <c r="DX99" s="27" t="str">
        <f>_xlfn.XLOOKUP(EA99,'Banco de Dados'!$B$3:$B$274,'Banco de Dados'!$C$3:$C$274,"")</f>
        <v/>
      </c>
      <c r="DY99" s="27" t="str">
        <f>IFERROR(VLOOKUP(EA99,'Banco de Dados'!$B$3:$H$274,5,FALSE)," ")</f>
        <v xml:space="preserve"> </v>
      </c>
      <c r="EE99" s="27" t="str">
        <f>_xlfn.XLOOKUP(EH99,'Banco de Dados'!$B$3:$B$274,'Banco de Dados'!$C$3:$C$274,"")</f>
        <v/>
      </c>
      <c r="EF99" s="27" t="str">
        <f>IFERROR(VLOOKUP(EH99,'Banco de Dados'!$B$3:$H$274,5,FALSE)," ")</f>
        <v xml:space="preserve"> </v>
      </c>
      <c r="EL99" s="27" t="str">
        <f>_xlfn.XLOOKUP(EO99,'Banco de Dados'!$B$3:$B$274,'Banco de Dados'!$C$3:$C$274,"")</f>
        <v/>
      </c>
      <c r="EM99" s="27" t="str">
        <f>IFERROR(VLOOKUP(EO99,'Banco de Dados'!$B$3:$H$274,5,FALSE)," ")</f>
        <v xml:space="preserve"> </v>
      </c>
      <c r="ES99" s="27" t="str">
        <f>_xlfn.XLOOKUP(EV99,'Banco de Dados'!$B$3:$B$274,'Banco de Dados'!$C$3:$C$274,"")</f>
        <v/>
      </c>
      <c r="ET99" s="27" t="str">
        <f>IFERROR(VLOOKUP(EV99,'Banco de Dados'!$B$3:$H$274,5,FALSE)," ")</f>
        <v xml:space="preserve"> </v>
      </c>
      <c r="EZ99" s="27" t="str">
        <f>_xlfn.XLOOKUP(FC99,'Banco de Dados'!$B$3:$B$274,'Banco de Dados'!$C$3:$C$274,"")</f>
        <v/>
      </c>
      <c r="FA99" s="27" t="str">
        <f>IFERROR(VLOOKUP(FC99,'Banco de Dados'!$B$3:$H$274,5,FALSE)," ")</f>
        <v xml:space="preserve"> </v>
      </c>
      <c r="FC99" s="7"/>
      <c r="FD99" s="7"/>
      <c r="FE99" s="7"/>
      <c r="FG99" s="27" t="str">
        <f>_xlfn.XLOOKUP(FJ99,'Banco de Dados'!$B$3:$B$274,'Banco de Dados'!$C$3:$C$274,"")</f>
        <v/>
      </c>
      <c r="FH99" s="27" t="str">
        <f>IFERROR(VLOOKUP(FJ99,'Banco de Dados'!$B$3:$H$274,5,FALSE)," ")</f>
        <v xml:space="preserve"> </v>
      </c>
      <c r="FI99" s="7"/>
      <c r="FJ99" s="7"/>
      <c r="FK99" s="7"/>
      <c r="FL99" s="7"/>
      <c r="FN99" s="27" t="str">
        <f>_xlfn.XLOOKUP(FQ99,'Banco de Dados'!$B$3:$B$274,'Banco de Dados'!$C$3:$C$274,"")</f>
        <v/>
      </c>
      <c r="FO99" s="27" t="str">
        <f>IFERROR(VLOOKUP(FQ99,'Banco de Dados'!$B$3:$H$274,5,FALSE)," ")</f>
        <v xml:space="preserve"> </v>
      </c>
      <c r="FP99" s="7"/>
      <c r="FQ99" s="7"/>
      <c r="FR99" s="7"/>
      <c r="FS99" s="7"/>
      <c r="FU99" s="27" t="str">
        <f>_xlfn.XLOOKUP(FX99,'Banco de Dados'!$B$3:$B$274,'Banco de Dados'!$C$3:$C$274,"")</f>
        <v/>
      </c>
      <c r="FV99" s="27" t="str">
        <f>IFERROR(VLOOKUP(FX99,'Banco de Dados'!$B$3:$H$274,5,FALSE)," ")</f>
        <v xml:space="preserve"> </v>
      </c>
      <c r="FW99" s="7"/>
      <c r="FX99" s="7"/>
      <c r="FY99" s="7"/>
      <c r="FZ99" s="7"/>
    </row>
    <row r="100" spans="2:182" x14ac:dyDescent="0.25">
      <c r="B100" s="27" t="str">
        <f>_xlfn.XLOOKUP(E100,'Banco de Dados'!$B$3:$B$274,'Banco de Dados'!$C$3:$C$274,"")</f>
        <v/>
      </c>
      <c r="C100" s="27" t="str">
        <f>IFERROR(VLOOKUP(E100,'Banco de Dados'!$B$3:$H$274,5,FALSE)," ")</f>
        <v xml:space="preserve"> </v>
      </c>
      <c r="I100" s="27" t="str">
        <f>_xlfn.XLOOKUP(L100,'Banco de Dados'!$B$3:$B$274,'Banco de Dados'!$C$3:$C$274,"")</f>
        <v/>
      </c>
      <c r="J100" s="27" t="str">
        <f>IFERROR(VLOOKUP(L100,'Banco de Dados'!$B$3:$H$274,5,FALSE)," ")</f>
        <v xml:space="preserve"> </v>
      </c>
      <c r="P100" s="27" t="str">
        <f>_xlfn.XLOOKUP(S100,'Banco de Dados'!$B$3:$B$274,'Banco de Dados'!$C$3:$C$274,"")</f>
        <v/>
      </c>
      <c r="Q100" s="27" t="str">
        <f>IFERROR(VLOOKUP(S100,'Banco de Dados'!$B$3:$H$274,5,FALSE)," ")</f>
        <v xml:space="preserve"> </v>
      </c>
      <c r="W100" s="27" t="str">
        <f>_xlfn.XLOOKUP(Z100,'Banco de Dados'!$B$3:$B$274,'Banco de Dados'!$C$3:$C$274,"")</f>
        <v/>
      </c>
      <c r="X100" s="27" t="str">
        <f>IFERROR(VLOOKUP(Z100,'Banco de Dados'!$B$3:$H$274,5,FALSE)," ")</f>
        <v xml:space="preserve"> </v>
      </c>
      <c r="AD100" s="27" t="str">
        <f>_xlfn.XLOOKUP(AG100,'Banco de Dados'!$B$3:$B$274,'Banco de Dados'!$C$3:$C$274,"")</f>
        <v/>
      </c>
      <c r="AE100" s="27" t="str">
        <f>IFERROR(VLOOKUP(AG100,'Banco de Dados'!$B$3:$H$274,5,FALSE)," ")</f>
        <v xml:space="preserve"> </v>
      </c>
      <c r="AK100" s="27" t="str">
        <f>_xlfn.XLOOKUP(AN100,'Banco de Dados'!$B$3:$B$274,'Banco de Dados'!$C$3:$C$274,"")</f>
        <v/>
      </c>
      <c r="AL100" s="27" t="str">
        <f>IFERROR(VLOOKUP(AN100,'Banco de Dados'!$B$3:$H$274,5,FALSE)," ")</f>
        <v xml:space="preserve"> </v>
      </c>
      <c r="AR100" s="27" t="str">
        <f>_xlfn.XLOOKUP(AU100,'Banco de Dados'!$B$3:$B$274,'Banco de Dados'!$C$3:$C$274,"")</f>
        <v/>
      </c>
      <c r="AS100" s="27" t="str">
        <f>IFERROR(VLOOKUP(AU100,'Banco de Dados'!$B$3:$H$274,5,FALSE)," ")</f>
        <v xml:space="preserve"> </v>
      </c>
      <c r="AY100" s="27" t="str">
        <f>_xlfn.XLOOKUP(BB100,'Banco de Dados'!$B$3:$B$274,'Banco de Dados'!$C$3:$C$274,"")</f>
        <v/>
      </c>
      <c r="AZ100" s="27" t="str">
        <f>IFERROR(VLOOKUP(BB100,'Banco de Dados'!$B$3:$H$274,5,FALSE)," ")</f>
        <v xml:space="preserve"> </v>
      </c>
      <c r="BF100" s="27" t="str">
        <f>_xlfn.XLOOKUP(BI100,'Banco de Dados'!$B$3:$B$274,'Banco de Dados'!$C$3:$C$274,"")</f>
        <v/>
      </c>
      <c r="BG100" s="27" t="str">
        <f>IFERROR(VLOOKUP(BI100,'Banco de Dados'!$B$3:$H$274,5,FALSE)," ")</f>
        <v xml:space="preserve"> </v>
      </c>
      <c r="BM100" s="27" t="str">
        <f>_xlfn.XLOOKUP(BP100,'Banco de Dados'!$B$3:$B$274,'Banco de Dados'!$C$3:$C$274,"")</f>
        <v/>
      </c>
      <c r="BN100" s="27" t="str">
        <f>IFERROR(VLOOKUP(BP100,'Banco de Dados'!$B$3:$H$274,5,FALSE)," ")</f>
        <v xml:space="preserve"> </v>
      </c>
      <c r="BT100" s="27" t="str">
        <f>_xlfn.XLOOKUP(BW100,'Banco de Dados'!$B$3:$B$274,'Banco de Dados'!$C$3:$C$274,"")</f>
        <v/>
      </c>
      <c r="BU100" s="27" t="str">
        <f>IFERROR(VLOOKUP(BW100,'Banco de Dados'!$B$3:$H$274,5,FALSE)," ")</f>
        <v xml:space="preserve"> </v>
      </c>
      <c r="CA100" s="27" t="str">
        <f>_xlfn.XLOOKUP(CD100,'Banco de Dados'!$B$3:$B$274,'Banco de Dados'!$C$3:$C$274,"")</f>
        <v/>
      </c>
      <c r="CB100" s="27" t="str">
        <f>IFERROR(VLOOKUP(CD100,'Banco de Dados'!$B$3:$H$274,5,FALSE)," ")</f>
        <v xml:space="preserve"> </v>
      </c>
      <c r="CH100" s="27" t="str">
        <f>_xlfn.XLOOKUP(CK100,'Banco de Dados'!$B$3:$B$274,'Banco de Dados'!$C$3:$C$274,"")</f>
        <v/>
      </c>
      <c r="CI100" s="27" t="str">
        <f>IFERROR(VLOOKUP(CK100,'Banco de Dados'!$B$3:$H$274,5,FALSE)," ")</f>
        <v xml:space="preserve"> </v>
      </c>
      <c r="CO100" s="27" t="str">
        <f>_xlfn.XLOOKUP(CR100,'Banco de Dados'!$B$3:$B$274,'Banco de Dados'!$C$3:$C$274,"")</f>
        <v/>
      </c>
      <c r="CP100" s="27" t="str">
        <f>IFERROR(VLOOKUP(CR100,'Banco de Dados'!$B$3:$H$274,5,FALSE)," ")</f>
        <v xml:space="preserve"> </v>
      </c>
      <c r="CV100" s="27" t="str">
        <f>_xlfn.XLOOKUP(CY100,'Banco de Dados'!$B$3:$B$274,'Banco de Dados'!$C$3:$C$274,"")</f>
        <v/>
      </c>
      <c r="CW100" s="27" t="str">
        <f>IFERROR(VLOOKUP(CY100,'Banco de Dados'!$B$3:$H$274,5,FALSE)," ")</f>
        <v xml:space="preserve"> </v>
      </c>
      <c r="DC100" s="27" t="str">
        <f>_xlfn.XLOOKUP(DF100,'Banco de Dados'!$B$3:$B$274,'Banco de Dados'!$C$3:$C$274,"")</f>
        <v/>
      </c>
      <c r="DD100" s="27" t="str">
        <f>IFERROR(VLOOKUP(DF100,'Banco de Dados'!$B$3:$H$274,5,FALSE)," ")</f>
        <v xml:space="preserve"> </v>
      </c>
      <c r="DJ100" s="27" t="str">
        <f>_xlfn.XLOOKUP(DM100,'Banco de Dados'!$B$3:$B$274,'Banco de Dados'!$C$3:$C$274,"")</f>
        <v/>
      </c>
      <c r="DK100" s="27" t="str">
        <f>IFERROR(VLOOKUP(DM100,'Banco de Dados'!$B$3:$H$274,5,FALSE)," ")</f>
        <v xml:space="preserve"> </v>
      </c>
      <c r="DQ100" s="27" t="str">
        <f>_xlfn.XLOOKUP(DT100,'Banco de Dados'!$B$3:$B$274,'Banco de Dados'!$C$3:$C$274,"")</f>
        <v/>
      </c>
      <c r="DR100" s="27" t="str">
        <f>IFERROR(VLOOKUP(DT100,'Banco de Dados'!$B$3:$H$274,5,FALSE)," ")</f>
        <v xml:space="preserve"> </v>
      </c>
      <c r="DX100" s="27" t="str">
        <f>_xlfn.XLOOKUP(EA100,'Banco de Dados'!$B$3:$B$274,'Banco de Dados'!$C$3:$C$274,"")</f>
        <v/>
      </c>
      <c r="DY100" s="27" t="str">
        <f>IFERROR(VLOOKUP(EA100,'Banco de Dados'!$B$3:$H$274,5,FALSE)," ")</f>
        <v xml:space="preserve"> </v>
      </c>
      <c r="EE100" s="27" t="str">
        <f>_xlfn.XLOOKUP(EH100,'Banco de Dados'!$B$3:$B$274,'Banco de Dados'!$C$3:$C$274,"")</f>
        <v/>
      </c>
      <c r="EF100" s="27" t="str">
        <f>IFERROR(VLOOKUP(EH100,'Banco de Dados'!$B$3:$H$274,5,FALSE)," ")</f>
        <v xml:space="preserve"> </v>
      </c>
      <c r="EL100" s="27" t="str">
        <f>_xlfn.XLOOKUP(EO100,'Banco de Dados'!$B$3:$B$274,'Banco de Dados'!$C$3:$C$274,"")</f>
        <v/>
      </c>
      <c r="EM100" s="27" t="str">
        <f>IFERROR(VLOOKUP(EO100,'Banco de Dados'!$B$3:$H$274,5,FALSE)," ")</f>
        <v xml:space="preserve"> </v>
      </c>
      <c r="ES100" s="27" t="str">
        <f>_xlfn.XLOOKUP(EV100,'Banco de Dados'!$B$3:$B$274,'Banco de Dados'!$C$3:$C$274,"")</f>
        <v/>
      </c>
      <c r="ET100" s="27" t="str">
        <f>IFERROR(VLOOKUP(EV100,'Banco de Dados'!$B$3:$H$274,5,FALSE)," ")</f>
        <v xml:space="preserve"> </v>
      </c>
      <c r="EZ100" s="27" t="str">
        <f>_xlfn.XLOOKUP(FC100,'Banco de Dados'!$B$3:$B$274,'Banco de Dados'!$C$3:$C$274,"")</f>
        <v/>
      </c>
      <c r="FA100" s="27" t="str">
        <f>IFERROR(VLOOKUP(FC100,'Banco de Dados'!$B$3:$H$274,5,FALSE)," ")</f>
        <v xml:space="preserve"> </v>
      </c>
      <c r="FC100" s="7"/>
      <c r="FD100" s="7"/>
      <c r="FE100" s="7"/>
      <c r="FG100" s="27" t="str">
        <f>_xlfn.XLOOKUP(FJ100,'Banco de Dados'!$B$3:$B$274,'Banco de Dados'!$C$3:$C$274,"")</f>
        <v/>
      </c>
      <c r="FH100" s="27" t="str">
        <f>IFERROR(VLOOKUP(FJ100,'Banco de Dados'!$B$3:$H$274,5,FALSE)," ")</f>
        <v xml:space="preserve"> </v>
      </c>
      <c r="FI100" s="7"/>
      <c r="FJ100" s="7"/>
      <c r="FK100" s="7"/>
      <c r="FL100" s="7"/>
      <c r="FN100" s="27" t="str">
        <f>_xlfn.XLOOKUP(FQ100,'Banco de Dados'!$B$3:$B$274,'Banco de Dados'!$C$3:$C$274,"")</f>
        <v/>
      </c>
      <c r="FO100" s="27" t="str">
        <f>IFERROR(VLOOKUP(FQ100,'Banco de Dados'!$B$3:$H$274,5,FALSE)," ")</f>
        <v xml:space="preserve"> </v>
      </c>
      <c r="FP100" s="7"/>
      <c r="FQ100" s="7"/>
      <c r="FR100" s="7"/>
      <c r="FS100" s="7"/>
      <c r="FU100" s="27" t="str">
        <f>_xlfn.XLOOKUP(FX100,'Banco de Dados'!$B$3:$B$274,'Banco de Dados'!$C$3:$C$274,"")</f>
        <v/>
      </c>
      <c r="FV100" s="27" t="str">
        <f>IFERROR(VLOOKUP(FX100,'Banco de Dados'!$B$3:$H$274,5,FALSE)," ")</f>
        <v xml:space="preserve"> </v>
      </c>
      <c r="FW100" s="7"/>
      <c r="FX100" s="7"/>
      <c r="FY100" s="7"/>
      <c r="FZ100" s="7"/>
    </row>
    <row r="101" spans="2:182" x14ac:dyDescent="0.25">
      <c r="B101" s="27" t="str">
        <f>_xlfn.XLOOKUP(E101,'Banco de Dados'!$B$3:$B$274,'Banco de Dados'!$C$3:$C$274,"")</f>
        <v/>
      </c>
      <c r="C101" s="27" t="str">
        <f>IFERROR(VLOOKUP(E101,'Banco de Dados'!$B$3:$H$274,5,FALSE)," ")</f>
        <v xml:space="preserve"> </v>
      </c>
      <c r="I101" s="27" t="str">
        <f>_xlfn.XLOOKUP(L101,'Banco de Dados'!$B$3:$B$274,'Banco de Dados'!$C$3:$C$274,"")</f>
        <v/>
      </c>
      <c r="J101" s="27" t="str">
        <f>IFERROR(VLOOKUP(L101,'Banco de Dados'!$B$3:$H$274,5,FALSE)," ")</f>
        <v xml:space="preserve"> </v>
      </c>
      <c r="P101" s="27" t="str">
        <f>_xlfn.XLOOKUP(S101,'Banco de Dados'!$B$3:$B$274,'Banco de Dados'!$C$3:$C$274,"")</f>
        <v/>
      </c>
      <c r="Q101" s="27" t="str">
        <f>IFERROR(VLOOKUP(S101,'Banco de Dados'!$B$3:$H$274,5,FALSE)," ")</f>
        <v xml:space="preserve"> </v>
      </c>
      <c r="W101" s="27" t="str">
        <f>_xlfn.XLOOKUP(Z101,'Banco de Dados'!$B$3:$B$274,'Banco de Dados'!$C$3:$C$274,"")</f>
        <v/>
      </c>
      <c r="X101" s="27" t="str">
        <f>IFERROR(VLOOKUP(Z101,'Banco de Dados'!$B$3:$H$274,5,FALSE)," ")</f>
        <v xml:space="preserve"> </v>
      </c>
      <c r="AD101" s="27" t="str">
        <f>_xlfn.XLOOKUP(AG101,'Banco de Dados'!$B$3:$B$274,'Banco de Dados'!$C$3:$C$274,"")</f>
        <v/>
      </c>
      <c r="AE101" s="27" t="str">
        <f>IFERROR(VLOOKUP(AG101,'Banco de Dados'!$B$3:$H$274,5,FALSE)," ")</f>
        <v xml:space="preserve"> </v>
      </c>
      <c r="AK101" s="27" t="str">
        <f>_xlfn.XLOOKUP(AN101,'Banco de Dados'!$B$3:$B$274,'Banco de Dados'!$C$3:$C$274,"")</f>
        <v/>
      </c>
      <c r="AL101" s="27" t="str">
        <f>IFERROR(VLOOKUP(AN101,'Banco de Dados'!$B$3:$H$274,5,FALSE)," ")</f>
        <v xml:space="preserve"> </v>
      </c>
      <c r="AR101" s="27" t="str">
        <f>_xlfn.XLOOKUP(AU101,'Banco de Dados'!$B$3:$B$274,'Banco de Dados'!$C$3:$C$274,"")</f>
        <v/>
      </c>
      <c r="AS101" s="27" t="str">
        <f>IFERROR(VLOOKUP(AU101,'Banco de Dados'!$B$3:$H$274,5,FALSE)," ")</f>
        <v xml:space="preserve"> </v>
      </c>
      <c r="AY101" s="27" t="str">
        <f>_xlfn.XLOOKUP(BB101,'Banco de Dados'!$B$3:$B$274,'Banco de Dados'!$C$3:$C$274,"")</f>
        <v/>
      </c>
      <c r="AZ101" s="27" t="str">
        <f>IFERROR(VLOOKUP(BB101,'Banco de Dados'!$B$3:$H$274,5,FALSE)," ")</f>
        <v xml:space="preserve"> </v>
      </c>
      <c r="BF101" s="27" t="str">
        <f>_xlfn.XLOOKUP(BI101,'Banco de Dados'!$B$3:$B$274,'Banco de Dados'!$C$3:$C$274,"")</f>
        <v/>
      </c>
      <c r="BG101" s="27" t="str">
        <f>IFERROR(VLOOKUP(BI101,'Banco de Dados'!$B$3:$H$274,5,FALSE)," ")</f>
        <v xml:space="preserve"> </v>
      </c>
      <c r="BM101" s="27" t="str">
        <f>_xlfn.XLOOKUP(BP101,'Banco de Dados'!$B$3:$B$274,'Banco de Dados'!$C$3:$C$274,"")</f>
        <v/>
      </c>
      <c r="BN101" s="27" t="str">
        <f>IFERROR(VLOOKUP(BP101,'Banco de Dados'!$B$3:$H$274,5,FALSE)," ")</f>
        <v xml:space="preserve"> </v>
      </c>
      <c r="BT101" s="27" t="str">
        <f>_xlfn.XLOOKUP(BW101,'Banco de Dados'!$B$3:$B$274,'Banco de Dados'!$C$3:$C$274,"")</f>
        <v/>
      </c>
      <c r="BU101" s="27" t="str">
        <f>IFERROR(VLOOKUP(BW101,'Banco de Dados'!$B$3:$H$274,5,FALSE)," ")</f>
        <v xml:space="preserve"> </v>
      </c>
      <c r="CA101" s="27" t="str">
        <f>_xlfn.XLOOKUP(CD101,'Banco de Dados'!$B$3:$B$274,'Banco de Dados'!$C$3:$C$274,"")</f>
        <v/>
      </c>
      <c r="CB101" s="27" t="str">
        <f>IFERROR(VLOOKUP(CD101,'Banco de Dados'!$B$3:$H$274,5,FALSE)," ")</f>
        <v xml:space="preserve"> </v>
      </c>
      <c r="CH101" s="27" t="str">
        <f>_xlfn.XLOOKUP(CK101,'Banco de Dados'!$B$3:$B$274,'Banco de Dados'!$C$3:$C$274,"")</f>
        <v/>
      </c>
      <c r="CI101" s="27" t="str">
        <f>IFERROR(VLOOKUP(CK101,'Banco de Dados'!$B$3:$H$274,5,FALSE)," ")</f>
        <v xml:space="preserve"> </v>
      </c>
      <c r="CO101" s="27" t="str">
        <f>_xlfn.XLOOKUP(CR101,'Banco de Dados'!$B$3:$B$274,'Banco de Dados'!$C$3:$C$274,"")</f>
        <v/>
      </c>
      <c r="CP101" s="27" t="str">
        <f>IFERROR(VLOOKUP(CR101,'Banco de Dados'!$B$3:$H$274,5,FALSE)," ")</f>
        <v xml:space="preserve"> </v>
      </c>
      <c r="CV101" s="27" t="str">
        <f>_xlfn.XLOOKUP(CY101,'Banco de Dados'!$B$3:$B$274,'Banco de Dados'!$C$3:$C$274,"")</f>
        <v/>
      </c>
      <c r="CW101" s="27" t="str">
        <f>IFERROR(VLOOKUP(CY101,'Banco de Dados'!$B$3:$H$274,5,FALSE)," ")</f>
        <v xml:space="preserve"> </v>
      </c>
      <c r="DC101" s="27" t="str">
        <f>_xlfn.XLOOKUP(DF101,'Banco de Dados'!$B$3:$B$274,'Banco de Dados'!$C$3:$C$274,"")</f>
        <v/>
      </c>
      <c r="DD101" s="27" t="str">
        <f>IFERROR(VLOOKUP(DF101,'Banco de Dados'!$B$3:$H$274,5,FALSE)," ")</f>
        <v xml:space="preserve"> </v>
      </c>
      <c r="DJ101" s="27" t="str">
        <f>_xlfn.XLOOKUP(DM101,'Banco de Dados'!$B$3:$B$274,'Banco de Dados'!$C$3:$C$274,"")</f>
        <v/>
      </c>
      <c r="DK101" s="27" t="str">
        <f>IFERROR(VLOOKUP(DM101,'Banco de Dados'!$B$3:$H$274,5,FALSE)," ")</f>
        <v xml:space="preserve"> </v>
      </c>
      <c r="DQ101" s="27" t="str">
        <f>_xlfn.XLOOKUP(DT101,'Banco de Dados'!$B$3:$B$274,'Banco de Dados'!$C$3:$C$274,"")</f>
        <v/>
      </c>
      <c r="DR101" s="27" t="str">
        <f>IFERROR(VLOOKUP(DT101,'Banco de Dados'!$B$3:$H$274,5,FALSE)," ")</f>
        <v xml:space="preserve"> </v>
      </c>
      <c r="DX101" s="27" t="str">
        <f>_xlfn.XLOOKUP(EA101,'Banco de Dados'!$B$3:$B$274,'Banco de Dados'!$C$3:$C$274,"")</f>
        <v/>
      </c>
      <c r="DY101" s="27" t="str">
        <f>IFERROR(VLOOKUP(EA101,'Banco de Dados'!$B$3:$H$274,5,FALSE)," ")</f>
        <v xml:space="preserve"> </v>
      </c>
      <c r="EE101" s="27" t="str">
        <f>_xlfn.XLOOKUP(EH101,'Banco de Dados'!$B$3:$B$274,'Banco de Dados'!$C$3:$C$274,"")</f>
        <v/>
      </c>
      <c r="EF101" s="27" t="str">
        <f>IFERROR(VLOOKUP(EH101,'Banco de Dados'!$B$3:$H$274,5,FALSE)," ")</f>
        <v xml:space="preserve"> </v>
      </c>
      <c r="EL101" s="27" t="str">
        <f>_xlfn.XLOOKUP(EO101,'Banco de Dados'!$B$3:$B$274,'Banco de Dados'!$C$3:$C$274,"")</f>
        <v/>
      </c>
      <c r="EM101" s="27" t="str">
        <f>IFERROR(VLOOKUP(EO101,'Banco de Dados'!$B$3:$H$274,5,FALSE)," ")</f>
        <v xml:space="preserve"> </v>
      </c>
      <c r="ES101" s="27" t="str">
        <f>_xlfn.XLOOKUP(EV101,'Banco de Dados'!$B$3:$B$274,'Banco de Dados'!$C$3:$C$274,"")</f>
        <v/>
      </c>
      <c r="ET101" s="27" t="str">
        <f>IFERROR(VLOOKUP(EV101,'Banco de Dados'!$B$3:$H$274,5,FALSE)," ")</f>
        <v xml:space="preserve"> </v>
      </c>
      <c r="EZ101" s="27" t="str">
        <f>_xlfn.XLOOKUP(FC101,'Banco de Dados'!$B$3:$B$274,'Banco de Dados'!$C$3:$C$274,"")</f>
        <v/>
      </c>
      <c r="FA101" s="27" t="str">
        <f>IFERROR(VLOOKUP(FC101,'Banco de Dados'!$B$3:$H$274,5,FALSE)," ")</f>
        <v xml:space="preserve"> </v>
      </c>
      <c r="FC101" s="7"/>
      <c r="FD101" s="7"/>
      <c r="FE101" s="7"/>
      <c r="FG101" s="27" t="str">
        <f>_xlfn.XLOOKUP(FJ101,'Banco de Dados'!$B$3:$B$274,'Banco de Dados'!$C$3:$C$274,"")</f>
        <v/>
      </c>
      <c r="FH101" s="27" t="str">
        <f>IFERROR(VLOOKUP(FJ101,'Banco de Dados'!$B$3:$H$274,5,FALSE)," ")</f>
        <v xml:space="preserve"> </v>
      </c>
      <c r="FI101" s="7"/>
      <c r="FJ101" s="7"/>
      <c r="FK101" s="7"/>
      <c r="FL101" s="7"/>
      <c r="FN101" s="27" t="str">
        <f>_xlfn.XLOOKUP(FQ101,'Banco de Dados'!$B$3:$B$274,'Banco de Dados'!$C$3:$C$274,"")</f>
        <v/>
      </c>
      <c r="FO101" s="27" t="str">
        <f>IFERROR(VLOOKUP(FQ101,'Banco de Dados'!$B$3:$H$274,5,FALSE)," ")</f>
        <v xml:space="preserve"> </v>
      </c>
      <c r="FP101" s="7"/>
      <c r="FQ101" s="7"/>
      <c r="FR101" s="7"/>
      <c r="FS101" s="7"/>
      <c r="FU101" s="27" t="str">
        <f>_xlfn.XLOOKUP(FX101,'Banco de Dados'!$B$3:$B$274,'Banco de Dados'!$C$3:$C$274,"")</f>
        <v/>
      </c>
      <c r="FV101" s="27" t="str">
        <f>IFERROR(VLOOKUP(FX101,'Banco de Dados'!$B$3:$H$274,5,FALSE)," ")</f>
        <v xml:space="preserve"> </v>
      </c>
      <c r="FW101" s="7"/>
      <c r="FX101" s="7"/>
      <c r="FY101" s="7"/>
      <c r="FZ101" s="7"/>
    </row>
    <row r="102" spans="2:182" x14ac:dyDescent="0.25">
      <c r="B102" s="27" t="str">
        <f>_xlfn.XLOOKUP(E102,'Banco de Dados'!$B$3:$B$274,'Banco de Dados'!$C$3:$C$274,"")</f>
        <v/>
      </c>
      <c r="C102" s="27" t="str">
        <f>IFERROR(VLOOKUP(E102,'Banco de Dados'!$B$3:$H$274,5,FALSE)," ")</f>
        <v xml:space="preserve"> </v>
      </c>
      <c r="I102" s="27" t="str">
        <f>_xlfn.XLOOKUP(L102,'Banco de Dados'!$B$3:$B$274,'Banco de Dados'!$C$3:$C$274,"")</f>
        <v/>
      </c>
      <c r="J102" s="27" t="str">
        <f>IFERROR(VLOOKUP(L102,'Banco de Dados'!$B$3:$H$274,5,FALSE)," ")</f>
        <v xml:space="preserve"> </v>
      </c>
      <c r="P102" s="27" t="str">
        <f>_xlfn.XLOOKUP(S102,'Banco de Dados'!$B$3:$B$274,'Banco de Dados'!$C$3:$C$274,"")</f>
        <v/>
      </c>
      <c r="Q102" s="27" t="str">
        <f>IFERROR(VLOOKUP(S102,'Banco de Dados'!$B$3:$H$274,5,FALSE)," ")</f>
        <v xml:space="preserve"> </v>
      </c>
      <c r="W102" s="27" t="str">
        <f>_xlfn.XLOOKUP(Z102,'Banco de Dados'!$B$3:$B$274,'Banco de Dados'!$C$3:$C$274,"")</f>
        <v/>
      </c>
      <c r="X102" s="27" t="str">
        <f>IFERROR(VLOOKUP(Z102,'Banco de Dados'!$B$3:$H$274,5,FALSE)," ")</f>
        <v xml:space="preserve"> </v>
      </c>
      <c r="AD102" s="27" t="str">
        <f>_xlfn.XLOOKUP(AG102,'Banco de Dados'!$B$3:$B$274,'Banco de Dados'!$C$3:$C$274,"")</f>
        <v/>
      </c>
      <c r="AE102" s="27" t="str">
        <f>IFERROR(VLOOKUP(AG102,'Banco de Dados'!$B$3:$H$274,5,FALSE)," ")</f>
        <v xml:space="preserve"> </v>
      </c>
      <c r="AK102" s="27" t="str">
        <f>_xlfn.XLOOKUP(AN102,'Banco de Dados'!$B$3:$B$274,'Banco de Dados'!$C$3:$C$274,"")</f>
        <v/>
      </c>
      <c r="AL102" s="27" t="str">
        <f>IFERROR(VLOOKUP(AN102,'Banco de Dados'!$B$3:$H$274,5,FALSE)," ")</f>
        <v xml:space="preserve"> </v>
      </c>
      <c r="AR102" s="27" t="str">
        <f>_xlfn.XLOOKUP(AU102,'Banco de Dados'!$B$3:$B$274,'Banco de Dados'!$C$3:$C$274,"")</f>
        <v/>
      </c>
      <c r="AS102" s="27" t="str">
        <f>IFERROR(VLOOKUP(AU102,'Banco de Dados'!$B$3:$H$274,5,FALSE)," ")</f>
        <v xml:space="preserve"> </v>
      </c>
      <c r="AY102" s="27" t="str">
        <f>_xlfn.XLOOKUP(BB102,'Banco de Dados'!$B$3:$B$274,'Banco de Dados'!$C$3:$C$274,"")</f>
        <v/>
      </c>
      <c r="AZ102" s="27" t="str">
        <f>IFERROR(VLOOKUP(BB102,'Banco de Dados'!$B$3:$H$274,5,FALSE)," ")</f>
        <v xml:space="preserve"> </v>
      </c>
      <c r="BF102" s="27" t="str">
        <f>_xlfn.XLOOKUP(BI102,'Banco de Dados'!$B$3:$B$274,'Banco de Dados'!$C$3:$C$274,"")</f>
        <v/>
      </c>
      <c r="BG102" s="27" t="str">
        <f>IFERROR(VLOOKUP(BI102,'Banco de Dados'!$B$3:$H$274,5,FALSE)," ")</f>
        <v xml:space="preserve"> </v>
      </c>
      <c r="BM102" s="27" t="str">
        <f>_xlfn.XLOOKUP(BP102,'Banco de Dados'!$B$3:$B$274,'Banco de Dados'!$C$3:$C$274,"")</f>
        <v/>
      </c>
      <c r="BN102" s="27" t="str">
        <f>IFERROR(VLOOKUP(BP102,'Banco de Dados'!$B$3:$H$274,5,FALSE)," ")</f>
        <v xml:space="preserve"> </v>
      </c>
      <c r="BT102" s="27" t="str">
        <f>_xlfn.XLOOKUP(BW102,'Banco de Dados'!$B$3:$B$274,'Banco de Dados'!$C$3:$C$274,"")</f>
        <v/>
      </c>
      <c r="BU102" s="27" t="str">
        <f>IFERROR(VLOOKUP(BW102,'Banco de Dados'!$B$3:$H$274,5,FALSE)," ")</f>
        <v xml:space="preserve"> </v>
      </c>
      <c r="CA102" s="27" t="str">
        <f>_xlfn.XLOOKUP(CD102,'Banco de Dados'!$B$3:$B$274,'Banco de Dados'!$C$3:$C$274,"")</f>
        <v/>
      </c>
      <c r="CB102" s="27" t="str">
        <f>IFERROR(VLOOKUP(CD102,'Banco de Dados'!$B$3:$H$274,5,FALSE)," ")</f>
        <v xml:space="preserve"> </v>
      </c>
      <c r="CH102" s="27" t="str">
        <f>_xlfn.XLOOKUP(CK102,'Banco de Dados'!$B$3:$B$274,'Banco de Dados'!$C$3:$C$274,"")</f>
        <v/>
      </c>
      <c r="CI102" s="27" t="str">
        <f>IFERROR(VLOOKUP(CK102,'Banco de Dados'!$B$3:$H$274,5,FALSE)," ")</f>
        <v xml:space="preserve"> </v>
      </c>
      <c r="CO102" s="27" t="str">
        <f>_xlfn.XLOOKUP(CR102,'Banco de Dados'!$B$3:$B$274,'Banco de Dados'!$C$3:$C$274,"")</f>
        <v/>
      </c>
      <c r="CP102" s="27" t="str">
        <f>IFERROR(VLOOKUP(CR102,'Banco de Dados'!$B$3:$H$274,5,FALSE)," ")</f>
        <v xml:space="preserve"> </v>
      </c>
      <c r="CV102" s="27" t="str">
        <f>_xlfn.XLOOKUP(CY102,'Banco de Dados'!$B$3:$B$274,'Banco de Dados'!$C$3:$C$274,"")</f>
        <v/>
      </c>
      <c r="CW102" s="27" t="str">
        <f>IFERROR(VLOOKUP(CY102,'Banco de Dados'!$B$3:$H$274,5,FALSE)," ")</f>
        <v xml:space="preserve"> </v>
      </c>
      <c r="DC102" s="27" t="str">
        <f>_xlfn.XLOOKUP(DF102,'Banco de Dados'!$B$3:$B$274,'Banco de Dados'!$C$3:$C$274,"")</f>
        <v/>
      </c>
      <c r="DD102" s="27" t="str">
        <f>IFERROR(VLOOKUP(DF102,'Banco de Dados'!$B$3:$H$274,5,FALSE)," ")</f>
        <v xml:space="preserve"> </v>
      </c>
      <c r="DJ102" s="27" t="str">
        <f>_xlfn.XLOOKUP(DM102,'Banco de Dados'!$B$3:$B$274,'Banco de Dados'!$C$3:$C$274,"")</f>
        <v/>
      </c>
      <c r="DK102" s="27" t="str">
        <f>IFERROR(VLOOKUP(DM102,'Banco de Dados'!$B$3:$H$274,5,FALSE)," ")</f>
        <v xml:space="preserve"> </v>
      </c>
      <c r="DQ102" s="27" t="str">
        <f>_xlfn.XLOOKUP(DT102,'Banco de Dados'!$B$3:$B$274,'Banco de Dados'!$C$3:$C$274,"")</f>
        <v/>
      </c>
      <c r="DR102" s="27" t="str">
        <f>IFERROR(VLOOKUP(DT102,'Banco de Dados'!$B$3:$H$274,5,FALSE)," ")</f>
        <v xml:space="preserve"> </v>
      </c>
      <c r="DX102" s="27" t="str">
        <f>_xlfn.XLOOKUP(EA102,'Banco de Dados'!$B$3:$B$274,'Banco de Dados'!$C$3:$C$274,"")</f>
        <v/>
      </c>
      <c r="DY102" s="27" t="str">
        <f>IFERROR(VLOOKUP(EA102,'Banco de Dados'!$B$3:$H$274,5,FALSE)," ")</f>
        <v xml:space="preserve"> </v>
      </c>
      <c r="EE102" s="27" t="str">
        <f>_xlfn.XLOOKUP(EH102,'Banco de Dados'!$B$3:$B$274,'Banco de Dados'!$C$3:$C$274,"")</f>
        <v/>
      </c>
      <c r="EF102" s="27" t="str">
        <f>IFERROR(VLOOKUP(EH102,'Banco de Dados'!$B$3:$H$274,5,FALSE)," ")</f>
        <v xml:space="preserve"> </v>
      </c>
      <c r="EL102" s="27" t="str">
        <f>_xlfn.XLOOKUP(EO102,'Banco de Dados'!$B$3:$B$274,'Banco de Dados'!$C$3:$C$274,"")</f>
        <v/>
      </c>
      <c r="EM102" s="27" t="str">
        <f>IFERROR(VLOOKUP(EO102,'Banco de Dados'!$B$3:$H$274,5,FALSE)," ")</f>
        <v xml:space="preserve"> </v>
      </c>
      <c r="ES102" s="27" t="str">
        <f>_xlfn.XLOOKUP(EV102,'Banco de Dados'!$B$3:$B$274,'Banco de Dados'!$C$3:$C$274,"")</f>
        <v/>
      </c>
      <c r="ET102" s="27" t="str">
        <f>IFERROR(VLOOKUP(EV102,'Banco de Dados'!$B$3:$H$274,5,FALSE)," ")</f>
        <v xml:space="preserve"> </v>
      </c>
      <c r="EZ102" s="27" t="str">
        <f>_xlfn.XLOOKUP(FC102,'Banco de Dados'!$B$3:$B$274,'Banco de Dados'!$C$3:$C$274,"")</f>
        <v/>
      </c>
      <c r="FA102" s="27" t="str">
        <f>IFERROR(VLOOKUP(FC102,'Banco de Dados'!$B$3:$H$274,5,FALSE)," ")</f>
        <v xml:space="preserve"> </v>
      </c>
      <c r="FC102" s="7"/>
      <c r="FD102" s="7"/>
      <c r="FE102" s="7"/>
      <c r="FG102" s="27" t="str">
        <f>_xlfn.XLOOKUP(FJ102,'Banco de Dados'!$B$3:$B$274,'Banco de Dados'!$C$3:$C$274,"")</f>
        <v/>
      </c>
      <c r="FH102" s="27" t="str">
        <f>IFERROR(VLOOKUP(FJ102,'Banco de Dados'!$B$3:$H$274,5,FALSE)," ")</f>
        <v xml:space="preserve"> </v>
      </c>
      <c r="FI102" s="7"/>
      <c r="FJ102" s="7"/>
      <c r="FK102" s="7"/>
      <c r="FL102" s="7"/>
      <c r="FN102" s="27" t="str">
        <f>_xlfn.XLOOKUP(FQ102,'Banco de Dados'!$B$3:$B$274,'Banco de Dados'!$C$3:$C$274,"")</f>
        <v/>
      </c>
      <c r="FO102" s="27" t="str">
        <f>IFERROR(VLOOKUP(FQ102,'Banco de Dados'!$B$3:$H$274,5,FALSE)," ")</f>
        <v xml:space="preserve"> </v>
      </c>
      <c r="FP102" s="7"/>
      <c r="FQ102" s="7"/>
      <c r="FR102" s="7"/>
      <c r="FS102" s="7"/>
      <c r="FU102" s="27" t="str">
        <f>_xlfn.XLOOKUP(FX102,'Banco de Dados'!$B$3:$B$274,'Banco de Dados'!$C$3:$C$274,"")</f>
        <v/>
      </c>
      <c r="FV102" s="27" t="str">
        <f>IFERROR(VLOOKUP(FX102,'Banco de Dados'!$B$3:$H$274,5,FALSE)," ")</f>
        <v xml:space="preserve"> </v>
      </c>
      <c r="FW102" s="7"/>
      <c r="FX102" s="7"/>
      <c r="FY102" s="7"/>
      <c r="FZ102" s="7"/>
    </row>
    <row r="103" spans="2:182" x14ac:dyDescent="0.25">
      <c r="B103" s="27" t="str">
        <f>_xlfn.XLOOKUP(E103,'Banco de Dados'!$B$3:$B$274,'Banco de Dados'!$C$3:$C$274,"")</f>
        <v/>
      </c>
      <c r="C103" s="27" t="str">
        <f>IFERROR(VLOOKUP(E103,'Banco de Dados'!$B$3:$H$274,5,FALSE)," ")</f>
        <v xml:space="preserve"> </v>
      </c>
      <c r="I103" s="27" t="str">
        <f>_xlfn.XLOOKUP(L103,'Banco de Dados'!$B$3:$B$274,'Banco de Dados'!$C$3:$C$274,"")</f>
        <v/>
      </c>
      <c r="J103" s="27" t="str">
        <f>IFERROR(VLOOKUP(L103,'Banco de Dados'!$B$3:$H$274,5,FALSE)," ")</f>
        <v xml:space="preserve"> </v>
      </c>
      <c r="P103" s="27" t="str">
        <f>_xlfn.XLOOKUP(S103,'Banco de Dados'!$B$3:$B$274,'Banco de Dados'!$C$3:$C$274,"")</f>
        <v/>
      </c>
      <c r="Q103" s="27" t="str">
        <f>IFERROR(VLOOKUP(S103,'Banco de Dados'!$B$3:$H$274,5,FALSE)," ")</f>
        <v xml:space="preserve"> </v>
      </c>
      <c r="W103" s="27" t="str">
        <f>_xlfn.XLOOKUP(Z103,'Banco de Dados'!$B$3:$B$274,'Banco de Dados'!$C$3:$C$274,"")</f>
        <v/>
      </c>
      <c r="X103" s="27" t="str">
        <f>IFERROR(VLOOKUP(Z103,'Banco de Dados'!$B$3:$H$274,5,FALSE)," ")</f>
        <v xml:space="preserve"> </v>
      </c>
      <c r="AD103" s="27" t="str">
        <f>_xlfn.XLOOKUP(AG103,'Banco de Dados'!$B$3:$B$274,'Banco de Dados'!$C$3:$C$274,"")</f>
        <v/>
      </c>
      <c r="AE103" s="27" t="str">
        <f>IFERROR(VLOOKUP(AG103,'Banco de Dados'!$B$3:$H$274,5,FALSE)," ")</f>
        <v xml:space="preserve"> </v>
      </c>
      <c r="AK103" s="27" t="str">
        <f>_xlfn.XLOOKUP(AN103,'Banco de Dados'!$B$3:$B$274,'Banco de Dados'!$C$3:$C$274,"")</f>
        <v/>
      </c>
      <c r="AL103" s="27" t="str">
        <f>IFERROR(VLOOKUP(AN103,'Banco de Dados'!$B$3:$H$274,5,FALSE)," ")</f>
        <v xml:space="preserve"> </v>
      </c>
      <c r="AR103" s="27" t="str">
        <f>_xlfn.XLOOKUP(AU103,'Banco de Dados'!$B$3:$B$274,'Banco de Dados'!$C$3:$C$274,"")</f>
        <v/>
      </c>
      <c r="AS103" s="27" t="str">
        <f>IFERROR(VLOOKUP(AU103,'Banco de Dados'!$B$3:$H$274,5,FALSE)," ")</f>
        <v xml:space="preserve"> </v>
      </c>
      <c r="AY103" s="27" t="str">
        <f>_xlfn.XLOOKUP(BB103,'Banco de Dados'!$B$3:$B$274,'Banco de Dados'!$C$3:$C$274,"")</f>
        <v/>
      </c>
      <c r="AZ103" s="27" t="str">
        <f>IFERROR(VLOOKUP(BB103,'Banco de Dados'!$B$3:$H$274,5,FALSE)," ")</f>
        <v xml:space="preserve"> </v>
      </c>
      <c r="BF103" s="27" t="str">
        <f>_xlfn.XLOOKUP(BI103,'Banco de Dados'!$B$3:$B$274,'Banco de Dados'!$C$3:$C$274,"")</f>
        <v/>
      </c>
      <c r="BG103" s="27" t="str">
        <f>IFERROR(VLOOKUP(BI103,'Banco de Dados'!$B$3:$H$274,5,FALSE)," ")</f>
        <v xml:space="preserve"> </v>
      </c>
      <c r="BM103" s="27" t="str">
        <f>_xlfn.XLOOKUP(BP103,'Banco de Dados'!$B$3:$B$274,'Banco de Dados'!$C$3:$C$274,"")</f>
        <v/>
      </c>
      <c r="BN103" s="27" t="str">
        <f>IFERROR(VLOOKUP(BP103,'Banco de Dados'!$B$3:$H$274,5,FALSE)," ")</f>
        <v xml:space="preserve"> </v>
      </c>
      <c r="BT103" s="27" t="str">
        <f>_xlfn.XLOOKUP(BW103,'Banco de Dados'!$B$3:$B$274,'Banco de Dados'!$C$3:$C$274,"")</f>
        <v/>
      </c>
      <c r="BU103" s="27" t="str">
        <f>IFERROR(VLOOKUP(BW103,'Banco de Dados'!$B$3:$H$274,5,FALSE)," ")</f>
        <v xml:space="preserve"> </v>
      </c>
      <c r="CA103" s="27" t="str">
        <f>_xlfn.XLOOKUP(CD103,'Banco de Dados'!$B$3:$B$274,'Banco de Dados'!$C$3:$C$274,"")</f>
        <v/>
      </c>
      <c r="CB103" s="27" t="str">
        <f>IFERROR(VLOOKUP(CD103,'Banco de Dados'!$B$3:$H$274,5,FALSE)," ")</f>
        <v xml:space="preserve"> </v>
      </c>
      <c r="CH103" s="27" t="str">
        <f>_xlfn.XLOOKUP(CK103,'Banco de Dados'!$B$3:$B$274,'Banco de Dados'!$C$3:$C$274,"")</f>
        <v/>
      </c>
      <c r="CI103" s="27" t="str">
        <f>IFERROR(VLOOKUP(CK103,'Banco de Dados'!$B$3:$H$274,5,FALSE)," ")</f>
        <v xml:space="preserve"> </v>
      </c>
      <c r="CO103" s="27" t="str">
        <f>_xlfn.XLOOKUP(CR103,'Banco de Dados'!$B$3:$B$274,'Banco de Dados'!$C$3:$C$274,"")</f>
        <v/>
      </c>
      <c r="CP103" s="27" t="str">
        <f>IFERROR(VLOOKUP(CR103,'Banco de Dados'!$B$3:$H$274,5,FALSE)," ")</f>
        <v xml:space="preserve"> </v>
      </c>
      <c r="CV103" s="27" t="str">
        <f>_xlfn.XLOOKUP(CY103,'Banco de Dados'!$B$3:$B$274,'Banco de Dados'!$C$3:$C$274,"")</f>
        <v/>
      </c>
      <c r="CW103" s="27" t="str">
        <f>IFERROR(VLOOKUP(CY103,'Banco de Dados'!$B$3:$H$274,5,FALSE)," ")</f>
        <v xml:space="preserve"> </v>
      </c>
      <c r="DC103" s="27" t="str">
        <f>_xlfn.XLOOKUP(DF103,'Banco de Dados'!$B$3:$B$274,'Banco de Dados'!$C$3:$C$274,"")</f>
        <v/>
      </c>
      <c r="DD103" s="27" t="str">
        <f>IFERROR(VLOOKUP(DF103,'Banco de Dados'!$B$3:$H$274,5,FALSE)," ")</f>
        <v xml:space="preserve"> </v>
      </c>
      <c r="DJ103" s="27" t="str">
        <f>_xlfn.XLOOKUP(DM103,'Banco de Dados'!$B$3:$B$274,'Banco de Dados'!$C$3:$C$274,"")</f>
        <v/>
      </c>
      <c r="DK103" s="27" t="str">
        <f>IFERROR(VLOOKUP(DM103,'Banco de Dados'!$B$3:$H$274,5,FALSE)," ")</f>
        <v xml:space="preserve"> </v>
      </c>
      <c r="DQ103" s="27" t="str">
        <f>_xlfn.XLOOKUP(DT103,'Banco de Dados'!$B$3:$B$274,'Banco de Dados'!$C$3:$C$274,"")</f>
        <v/>
      </c>
      <c r="DR103" s="27" t="str">
        <f>IFERROR(VLOOKUP(DT103,'Banco de Dados'!$B$3:$H$274,5,FALSE)," ")</f>
        <v xml:space="preserve"> </v>
      </c>
      <c r="DX103" s="27" t="str">
        <f>_xlfn.XLOOKUP(EA103,'Banco de Dados'!$B$3:$B$274,'Banco de Dados'!$C$3:$C$274,"")</f>
        <v/>
      </c>
      <c r="DY103" s="27" t="str">
        <f>IFERROR(VLOOKUP(EA103,'Banco de Dados'!$B$3:$H$274,5,FALSE)," ")</f>
        <v xml:space="preserve"> </v>
      </c>
      <c r="EE103" s="27" t="str">
        <f>_xlfn.XLOOKUP(EH103,'Banco de Dados'!$B$3:$B$274,'Banco de Dados'!$C$3:$C$274,"")</f>
        <v/>
      </c>
      <c r="EF103" s="27" t="str">
        <f>IFERROR(VLOOKUP(EH103,'Banco de Dados'!$B$3:$H$274,5,FALSE)," ")</f>
        <v xml:space="preserve"> </v>
      </c>
      <c r="EL103" s="27" t="str">
        <f>_xlfn.XLOOKUP(EO103,'Banco de Dados'!$B$3:$B$274,'Banco de Dados'!$C$3:$C$274,"")</f>
        <v/>
      </c>
      <c r="EM103" s="27" t="str">
        <f>IFERROR(VLOOKUP(EO103,'Banco de Dados'!$B$3:$H$274,5,FALSE)," ")</f>
        <v xml:space="preserve"> </v>
      </c>
      <c r="ES103" s="27" t="str">
        <f>_xlfn.XLOOKUP(EV103,'Banco de Dados'!$B$3:$B$274,'Banco de Dados'!$C$3:$C$274,"")</f>
        <v/>
      </c>
      <c r="ET103" s="27" t="str">
        <f>IFERROR(VLOOKUP(EV103,'Banco de Dados'!$B$3:$H$274,5,FALSE)," ")</f>
        <v xml:space="preserve"> </v>
      </c>
      <c r="EZ103" s="27" t="str">
        <f>_xlfn.XLOOKUP(FC103,'Banco de Dados'!$B$3:$B$274,'Banco de Dados'!$C$3:$C$274,"")</f>
        <v/>
      </c>
      <c r="FA103" s="27" t="str">
        <f>IFERROR(VLOOKUP(FC103,'Banco de Dados'!$B$3:$H$274,5,FALSE)," ")</f>
        <v xml:space="preserve"> </v>
      </c>
      <c r="FC103" s="7"/>
      <c r="FD103" s="7"/>
      <c r="FE103" s="7"/>
      <c r="FG103" s="27" t="str">
        <f>_xlfn.XLOOKUP(FJ103,'Banco de Dados'!$B$3:$B$274,'Banco de Dados'!$C$3:$C$274,"")</f>
        <v/>
      </c>
      <c r="FH103" s="27" t="str">
        <f>IFERROR(VLOOKUP(FJ103,'Banco de Dados'!$B$3:$H$274,5,FALSE)," ")</f>
        <v xml:space="preserve"> </v>
      </c>
      <c r="FI103" s="7"/>
      <c r="FJ103" s="7"/>
      <c r="FK103" s="7"/>
      <c r="FL103" s="7"/>
      <c r="FN103" s="27" t="str">
        <f>_xlfn.XLOOKUP(FQ103,'Banco de Dados'!$B$3:$B$274,'Banco de Dados'!$C$3:$C$274,"")</f>
        <v/>
      </c>
      <c r="FO103" s="27" t="str">
        <f>IFERROR(VLOOKUP(FQ103,'Banco de Dados'!$B$3:$H$274,5,FALSE)," ")</f>
        <v xml:space="preserve"> </v>
      </c>
      <c r="FP103" s="7"/>
      <c r="FQ103" s="7"/>
      <c r="FR103" s="7"/>
      <c r="FS103" s="7"/>
      <c r="FU103" s="27" t="str">
        <f>_xlfn.XLOOKUP(FX103,'Banco de Dados'!$B$3:$B$274,'Banco de Dados'!$C$3:$C$274,"")</f>
        <v/>
      </c>
      <c r="FV103" s="27" t="str">
        <f>IFERROR(VLOOKUP(FX103,'Banco de Dados'!$B$3:$H$274,5,FALSE)," ")</f>
        <v xml:space="preserve"> </v>
      </c>
      <c r="FW103" s="7"/>
      <c r="FX103" s="7"/>
      <c r="FY103" s="7"/>
      <c r="FZ103" s="7"/>
    </row>
    <row r="104" spans="2:182" x14ac:dyDescent="0.25">
      <c r="B104" s="27" t="str">
        <f>_xlfn.XLOOKUP(E104,'Banco de Dados'!$B$3:$B$274,'Banco de Dados'!$C$3:$C$274,"")</f>
        <v/>
      </c>
      <c r="C104" s="27" t="str">
        <f>IFERROR(VLOOKUP(E104,'Banco de Dados'!$B$3:$H$274,5,FALSE)," ")</f>
        <v xml:space="preserve"> </v>
      </c>
      <c r="I104" s="27" t="str">
        <f>_xlfn.XLOOKUP(L104,'Banco de Dados'!$B$3:$B$274,'Banco de Dados'!$C$3:$C$274,"")</f>
        <v/>
      </c>
      <c r="J104" s="27" t="str">
        <f>IFERROR(VLOOKUP(L104,'Banco de Dados'!$B$3:$H$274,5,FALSE)," ")</f>
        <v xml:space="preserve"> </v>
      </c>
      <c r="P104" s="27" t="str">
        <f>_xlfn.XLOOKUP(S104,'Banco de Dados'!$B$3:$B$274,'Banco de Dados'!$C$3:$C$274,"")</f>
        <v/>
      </c>
      <c r="Q104" s="27" t="str">
        <f>IFERROR(VLOOKUP(S104,'Banco de Dados'!$B$3:$H$274,5,FALSE)," ")</f>
        <v xml:space="preserve"> </v>
      </c>
      <c r="W104" s="27" t="str">
        <f>_xlfn.XLOOKUP(Z104,'Banco de Dados'!$B$3:$B$274,'Banco de Dados'!$C$3:$C$274,"")</f>
        <v/>
      </c>
      <c r="X104" s="27" t="str">
        <f>IFERROR(VLOOKUP(Z104,'Banco de Dados'!$B$3:$H$274,5,FALSE)," ")</f>
        <v xml:space="preserve"> </v>
      </c>
      <c r="AD104" s="27" t="str">
        <f>_xlfn.XLOOKUP(AG104,'Banco de Dados'!$B$3:$B$274,'Banco de Dados'!$C$3:$C$274,"")</f>
        <v/>
      </c>
      <c r="AE104" s="27" t="str">
        <f>IFERROR(VLOOKUP(AG104,'Banco de Dados'!$B$3:$H$274,5,FALSE)," ")</f>
        <v xml:space="preserve"> </v>
      </c>
      <c r="AK104" s="27" t="str">
        <f>_xlfn.XLOOKUP(AN104,'Banco de Dados'!$B$3:$B$274,'Banco de Dados'!$C$3:$C$274,"")</f>
        <v/>
      </c>
      <c r="AL104" s="27" t="str">
        <f>IFERROR(VLOOKUP(AN104,'Banco de Dados'!$B$3:$H$274,5,FALSE)," ")</f>
        <v xml:space="preserve"> </v>
      </c>
      <c r="AR104" s="27" t="str">
        <f>_xlfn.XLOOKUP(AU104,'Banco de Dados'!$B$3:$B$274,'Banco de Dados'!$C$3:$C$274,"")</f>
        <v/>
      </c>
      <c r="AS104" s="27" t="str">
        <f>IFERROR(VLOOKUP(AU104,'Banco de Dados'!$B$3:$H$274,5,FALSE)," ")</f>
        <v xml:space="preserve"> </v>
      </c>
      <c r="AY104" s="27" t="str">
        <f>_xlfn.XLOOKUP(BB104,'Banco de Dados'!$B$3:$B$274,'Banco de Dados'!$C$3:$C$274,"")</f>
        <v/>
      </c>
      <c r="AZ104" s="27" t="str">
        <f>IFERROR(VLOOKUP(BB104,'Banco de Dados'!$B$3:$H$274,5,FALSE)," ")</f>
        <v xml:space="preserve"> </v>
      </c>
      <c r="BF104" s="27" t="str">
        <f>_xlfn.XLOOKUP(BI104,'Banco de Dados'!$B$3:$B$274,'Banco de Dados'!$C$3:$C$274,"")</f>
        <v/>
      </c>
      <c r="BG104" s="27" t="str">
        <f>IFERROR(VLOOKUP(BI104,'Banco de Dados'!$B$3:$H$274,5,FALSE)," ")</f>
        <v xml:space="preserve"> </v>
      </c>
      <c r="BM104" s="27" t="str">
        <f>_xlfn.XLOOKUP(BP104,'Banco de Dados'!$B$3:$B$274,'Banco de Dados'!$C$3:$C$274,"")</f>
        <v/>
      </c>
      <c r="BN104" s="27" t="str">
        <f>IFERROR(VLOOKUP(BP104,'Banco de Dados'!$B$3:$H$274,5,FALSE)," ")</f>
        <v xml:space="preserve"> </v>
      </c>
      <c r="BT104" s="27" t="str">
        <f>_xlfn.XLOOKUP(BW104,'Banco de Dados'!$B$3:$B$274,'Banco de Dados'!$C$3:$C$274,"")</f>
        <v/>
      </c>
      <c r="BU104" s="27" t="str">
        <f>IFERROR(VLOOKUP(BW104,'Banco de Dados'!$B$3:$H$274,5,FALSE)," ")</f>
        <v xml:space="preserve"> </v>
      </c>
      <c r="CA104" s="27" t="str">
        <f>_xlfn.XLOOKUP(CD104,'Banco de Dados'!$B$3:$B$274,'Banco de Dados'!$C$3:$C$274,"")</f>
        <v/>
      </c>
      <c r="CB104" s="27" t="str">
        <f>IFERROR(VLOOKUP(CD104,'Banco de Dados'!$B$3:$H$274,5,FALSE)," ")</f>
        <v xml:space="preserve"> </v>
      </c>
      <c r="CH104" s="27" t="str">
        <f>_xlfn.XLOOKUP(CK104,'Banco de Dados'!$B$3:$B$274,'Banco de Dados'!$C$3:$C$274,"")</f>
        <v/>
      </c>
      <c r="CI104" s="27" t="str">
        <f>IFERROR(VLOOKUP(CK104,'Banco de Dados'!$B$3:$H$274,5,FALSE)," ")</f>
        <v xml:space="preserve"> </v>
      </c>
      <c r="CO104" s="27" t="str">
        <f>_xlfn.XLOOKUP(CR104,'Banco de Dados'!$B$3:$B$274,'Banco de Dados'!$C$3:$C$274,"")</f>
        <v/>
      </c>
      <c r="CP104" s="27" t="str">
        <f>IFERROR(VLOOKUP(CR104,'Banco de Dados'!$B$3:$H$274,5,FALSE)," ")</f>
        <v xml:space="preserve"> </v>
      </c>
      <c r="CV104" s="27" t="str">
        <f>_xlfn.XLOOKUP(CY104,'Banco de Dados'!$B$3:$B$274,'Banco de Dados'!$C$3:$C$274,"")</f>
        <v/>
      </c>
      <c r="CW104" s="27" t="str">
        <f>IFERROR(VLOOKUP(CY104,'Banco de Dados'!$B$3:$H$274,5,FALSE)," ")</f>
        <v xml:space="preserve"> </v>
      </c>
      <c r="DC104" s="27" t="str">
        <f>_xlfn.XLOOKUP(DF104,'Banco de Dados'!$B$3:$B$274,'Banco de Dados'!$C$3:$C$274,"")</f>
        <v/>
      </c>
      <c r="DD104" s="27" t="str">
        <f>IFERROR(VLOOKUP(DF104,'Banco de Dados'!$B$3:$H$274,5,FALSE)," ")</f>
        <v xml:space="preserve"> </v>
      </c>
      <c r="DJ104" s="27" t="str">
        <f>_xlfn.XLOOKUP(DM104,'Banco de Dados'!$B$3:$B$274,'Banco de Dados'!$C$3:$C$274,"")</f>
        <v/>
      </c>
      <c r="DK104" s="27" t="str">
        <f>IFERROR(VLOOKUP(DM104,'Banco de Dados'!$B$3:$H$274,5,FALSE)," ")</f>
        <v xml:space="preserve"> </v>
      </c>
      <c r="DQ104" s="27" t="str">
        <f>_xlfn.XLOOKUP(DT104,'Banco de Dados'!$B$3:$B$274,'Banco de Dados'!$C$3:$C$274,"")</f>
        <v/>
      </c>
      <c r="DR104" s="27" t="str">
        <f>IFERROR(VLOOKUP(DT104,'Banco de Dados'!$B$3:$H$274,5,FALSE)," ")</f>
        <v xml:space="preserve"> </v>
      </c>
      <c r="DX104" s="27" t="str">
        <f>_xlfn.XLOOKUP(EA104,'Banco de Dados'!$B$3:$B$274,'Banco de Dados'!$C$3:$C$274,"")</f>
        <v/>
      </c>
      <c r="DY104" s="27" t="str">
        <f>IFERROR(VLOOKUP(EA104,'Banco de Dados'!$B$3:$H$274,5,FALSE)," ")</f>
        <v xml:space="preserve"> </v>
      </c>
      <c r="EE104" s="27" t="str">
        <f>_xlfn.XLOOKUP(EH104,'Banco de Dados'!$B$3:$B$274,'Banco de Dados'!$C$3:$C$274,"")</f>
        <v/>
      </c>
      <c r="EF104" s="27" t="str">
        <f>IFERROR(VLOOKUP(EH104,'Banco de Dados'!$B$3:$H$274,5,FALSE)," ")</f>
        <v xml:space="preserve"> </v>
      </c>
      <c r="EL104" s="27" t="str">
        <f>_xlfn.XLOOKUP(EO104,'Banco de Dados'!$B$3:$B$274,'Banco de Dados'!$C$3:$C$274,"")</f>
        <v/>
      </c>
      <c r="EM104" s="27" t="str">
        <f>IFERROR(VLOOKUP(EO104,'Banco de Dados'!$B$3:$H$274,5,FALSE)," ")</f>
        <v xml:space="preserve"> </v>
      </c>
      <c r="ES104" s="27" t="str">
        <f>_xlfn.XLOOKUP(EV104,'Banco de Dados'!$B$3:$B$274,'Banco de Dados'!$C$3:$C$274,"")</f>
        <v/>
      </c>
      <c r="ET104" s="27" t="str">
        <f>IFERROR(VLOOKUP(EV104,'Banco de Dados'!$B$3:$H$274,5,FALSE)," ")</f>
        <v xml:space="preserve"> </v>
      </c>
      <c r="EZ104" s="27" t="str">
        <f>_xlfn.XLOOKUP(FC104,'Banco de Dados'!$B$3:$B$274,'Banco de Dados'!$C$3:$C$274,"")</f>
        <v/>
      </c>
      <c r="FA104" s="27" t="str">
        <f>IFERROR(VLOOKUP(FC104,'Banco de Dados'!$B$3:$H$274,5,FALSE)," ")</f>
        <v xml:space="preserve"> </v>
      </c>
      <c r="FC104" s="7"/>
      <c r="FD104" s="7"/>
      <c r="FE104" s="7"/>
      <c r="FG104" s="27" t="str">
        <f>_xlfn.XLOOKUP(FJ104,'Banco de Dados'!$B$3:$B$274,'Banco de Dados'!$C$3:$C$274,"")</f>
        <v/>
      </c>
      <c r="FH104" s="27" t="str">
        <f>IFERROR(VLOOKUP(FJ104,'Banco de Dados'!$B$3:$H$274,5,FALSE)," ")</f>
        <v xml:space="preserve"> </v>
      </c>
      <c r="FI104" s="7"/>
      <c r="FJ104" s="7"/>
      <c r="FK104" s="7"/>
      <c r="FL104" s="7"/>
      <c r="FN104" s="27" t="str">
        <f>_xlfn.XLOOKUP(FQ104,'Banco de Dados'!$B$3:$B$274,'Banco de Dados'!$C$3:$C$274,"")</f>
        <v/>
      </c>
      <c r="FO104" s="27" t="str">
        <f>IFERROR(VLOOKUP(FQ104,'Banco de Dados'!$B$3:$H$274,5,FALSE)," ")</f>
        <v xml:space="preserve"> </v>
      </c>
      <c r="FP104" s="7"/>
      <c r="FQ104" s="7"/>
      <c r="FR104" s="7"/>
      <c r="FS104" s="7"/>
      <c r="FU104" s="27" t="str">
        <f>_xlfn.XLOOKUP(FX104,'Banco de Dados'!$B$3:$B$274,'Banco de Dados'!$C$3:$C$274,"")</f>
        <v/>
      </c>
      <c r="FV104" s="27" t="str">
        <f>IFERROR(VLOOKUP(FX104,'Banco de Dados'!$B$3:$H$274,5,FALSE)," ")</f>
        <v xml:space="preserve"> </v>
      </c>
      <c r="FW104" s="7"/>
      <c r="FX104" s="7"/>
      <c r="FY104" s="7"/>
      <c r="FZ104" s="7"/>
    </row>
    <row r="105" spans="2:182" x14ac:dyDescent="0.25">
      <c r="B105" s="27" t="str">
        <f>_xlfn.XLOOKUP(E105,'Banco de Dados'!$B$3:$B$274,'Banco de Dados'!$C$3:$C$274,"")</f>
        <v/>
      </c>
      <c r="C105" s="27" t="str">
        <f>IFERROR(VLOOKUP(E105,'Banco de Dados'!$B$3:$H$274,5,FALSE)," ")</f>
        <v xml:space="preserve"> </v>
      </c>
      <c r="I105" s="27" t="str">
        <f>_xlfn.XLOOKUP(L105,'Banco de Dados'!$B$3:$B$274,'Banco de Dados'!$C$3:$C$274,"")</f>
        <v/>
      </c>
      <c r="J105" s="27" t="str">
        <f>IFERROR(VLOOKUP(L105,'Banco de Dados'!$B$3:$H$274,5,FALSE)," ")</f>
        <v xml:space="preserve"> </v>
      </c>
      <c r="P105" s="27" t="str">
        <f>_xlfn.XLOOKUP(S105,'Banco de Dados'!$B$3:$B$274,'Banco de Dados'!$C$3:$C$274,"")</f>
        <v/>
      </c>
      <c r="Q105" s="27" t="str">
        <f>IFERROR(VLOOKUP(S105,'Banco de Dados'!$B$3:$H$274,5,FALSE)," ")</f>
        <v xml:space="preserve"> </v>
      </c>
      <c r="W105" s="27" t="str">
        <f>_xlfn.XLOOKUP(Z105,'Banco de Dados'!$B$3:$B$274,'Banco de Dados'!$C$3:$C$274,"")</f>
        <v/>
      </c>
      <c r="X105" s="27" t="str">
        <f>IFERROR(VLOOKUP(Z105,'Banco de Dados'!$B$3:$H$274,5,FALSE)," ")</f>
        <v xml:space="preserve"> </v>
      </c>
      <c r="AD105" s="27" t="str">
        <f>_xlfn.XLOOKUP(AG105,'Banco de Dados'!$B$3:$B$274,'Banco de Dados'!$C$3:$C$274,"")</f>
        <v/>
      </c>
      <c r="AE105" s="27" t="str">
        <f>IFERROR(VLOOKUP(AG105,'Banco de Dados'!$B$3:$H$274,5,FALSE)," ")</f>
        <v xml:space="preserve"> </v>
      </c>
      <c r="AK105" s="27" t="str">
        <f>_xlfn.XLOOKUP(AN105,'Banco de Dados'!$B$3:$B$274,'Banco de Dados'!$C$3:$C$274,"")</f>
        <v/>
      </c>
      <c r="AL105" s="27" t="str">
        <f>IFERROR(VLOOKUP(AN105,'Banco de Dados'!$B$3:$H$274,5,FALSE)," ")</f>
        <v xml:space="preserve"> </v>
      </c>
      <c r="AR105" s="27" t="str">
        <f>_xlfn.XLOOKUP(AU105,'Banco de Dados'!$B$3:$B$274,'Banco de Dados'!$C$3:$C$274,"")</f>
        <v/>
      </c>
      <c r="AS105" s="27" t="str">
        <f>IFERROR(VLOOKUP(AU105,'Banco de Dados'!$B$3:$H$274,5,FALSE)," ")</f>
        <v xml:space="preserve"> </v>
      </c>
      <c r="AY105" s="27" t="str">
        <f>_xlfn.XLOOKUP(BB105,'Banco de Dados'!$B$3:$B$274,'Banco de Dados'!$C$3:$C$274,"")</f>
        <v/>
      </c>
      <c r="AZ105" s="27" t="str">
        <f>IFERROR(VLOOKUP(BB105,'Banco de Dados'!$B$3:$H$274,5,FALSE)," ")</f>
        <v xml:space="preserve"> </v>
      </c>
      <c r="BF105" s="27" t="str">
        <f>_xlfn.XLOOKUP(BI105,'Banco de Dados'!$B$3:$B$274,'Banco de Dados'!$C$3:$C$274,"")</f>
        <v/>
      </c>
      <c r="BG105" s="27" t="str">
        <f>IFERROR(VLOOKUP(BI105,'Banco de Dados'!$B$3:$H$274,5,FALSE)," ")</f>
        <v xml:space="preserve"> </v>
      </c>
      <c r="BM105" s="27" t="str">
        <f>_xlfn.XLOOKUP(BP105,'Banco de Dados'!$B$3:$B$274,'Banco de Dados'!$C$3:$C$274,"")</f>
        <v/>
      </c>
      <c r="BN105" s="27" t="str">
        <f>IFERROR(VLOOKUP(BP105,'Banco de Dados'!$B$3:$H$274,5,FALSE)," ")</f>
        <v xml:space="preserve"> </v>
      </c>
      <c r="BT105" s="27" t="str">
        <f>_xlfn.XLOOKUP(BW105,'Banco de Dados'!$B$3:$B$274,'Banco de Dados'!$C$3:$C$274,"")</f>
        <v/>
      </c>
      <c r="BU105" s="27" t="str">
        <f>IFERROR(VLOOKUP(BW105,'Banco de Dados'!$B$3:$H$274,5,FALSE)," ")</f>
        <v xml:space="preserve"> </v>
      </c>
      <c r="CA105" s="27" t="str">
        <f>_xlfn.XLOOKUP(CD105,'Banco de Dados'!$B$3:$B$274,'Banco de Dados'!$C$3:$C$274,"")</f>
        <v/>
      </c>
      <c r="CB105" s="27" t="str">
        <f>IFERROR(VLOOKUP(CD105,'Banco de Dados'!$B$3:$H$274,5,FALSE)," ")</f>
        <v xml:space="preserve"> </v>
      </c>
      <c r="CH105" s="27" t="str">
        <f>_xlfn.XLOOKUP(CK105,'Banco de Dados'!$B$3:$B$274,'Banco de Dados'!$C$3:$C$274,"")</f>
        <v/>
      </c>
      <c r="CI105" s="27" t="str">
        <f>IFERROR(VLOOKUP(CK105,'Banco de Dados'!$B$3:$H$274,5,FALSE)," ")</f>
        <v xml:space="preserve"> </v>
      </c>
      <c r="CO105" s="27" t="str">
        <f>_xlfn.XLOOKUP(CR105,'Banco de Dados'!$B$3:$B$274,'Banco de Dados'!$C$3:$C$274,"")</f>
        <v/>
      </c>
      <c r="CP105" s="27" t="str">
        <f>IFERROR(VLOOKUP(CR105,'Banco de Dados'!$B$3:$H$274,5,FALSE)," ")</f>
        <v xml:space="preserve"> </v>
      </c>
      <c r="CV105" s="27" t="str">
        <f>_xlfn.XLOOKUP(CY105,'Banco de Dados'!$B$3:$B$274,'Banco de Dados'!$C$3:$C$274,"")</f>
        <v/>
      </c>
      <c r="CW105" s="27" t="str">
        <f>IFERROR(VLOOKUP(CY105,'Banco de Dados'!$B$3:$H$274,5,FALSE)," ")</f>
        <v xml:space="preserve"> </v>
      </c>
      <c r="DC105" s="27" t="str">
        <f>_xlfn.XLOOKUP(DF105,'Banco de Dados'!$B$3:$B$274,'Banco de Dados'!$C$3:$C$274,"")</f>
        <v/>
      </c>
      <c r="DD105" s="27" t="str">
        <f>IFERROR(VLOOKUP(DF105,'Banco de Dados'!$B$3:$H$274,5,FALSE)," ")</f>
        <v xml:space="preserve"> </v>
      </c>
      <c r="DJ105" s="27" t="str">
        <f>_xlfn.XLOOKUP(DM105,'Banco de Dados'!$B$3:$B$274,'Banco de Dados'!$C$3:$C$274,"")</f>
        <v/>
      </c>
      <c r="DK105" s="27" t="str">
        <f>IFERROR(VLOOKUP(DM105,'Banco de Dados'!$B$3:$H$274,5,FALSE)," ")</f>
        <v xml:space="preserve"> </v>
      </c>
      <c r="DQ105" s="27" t="str">
        <f>_xlfn.XLOOKUP(DT105,'Banco de Dados'!$B$3:$B$274,'Banco de Dados'!$C$3:$C$274,"")</f>
        <v/>
      </c>
      <c r="DR105" s="27" t="str">
        <f>IFERROR(VLOOKUP(DT105,'Banco de Dados'!$B$3:$H$274,5,FALSE)," ")</f>
        <v xml:space="preserve"> </v>
      </c>
      <c r="DX105" s="27" t="str">
        <f>_xlfn.XLOOKUP(EA105,'Banco de Dados'!$B$3:$B$274,'Banco de Dados'!$C$3:$C$274,"")</f>
        <v/>
      </c>
      <c r="DY105" s="27" t="str">
        <f>IFERROR(VLOOKUP(EA105,'Banco de Dados'!$B$3:$H$274,5,FALSE)," ")</f>
        <v xml:space="preserve"> </v>
      </c>
      <c r="EE105" s="27" t="str">
        <f>_xlfn.XLOOKUP(EH105,'Banco de Dados'!$B$3:$B$274,'Banco de Dados'!$C$3:$C$274,"")</f>
        <v/>
      </c>
      <c r="EF105" s="27" t="str">
        <f>IFERROR(VLOOKUP(EH105,'Banco de Dados'!$B$3:$H$274,5,FALSE)," ")</f>
        <v xml:space="preserve"> </v>
      </c>
      <c r="EL105" s="27" t="str">
        <f>_xlfn.XLOOKUP(EO105,'Banco de Dados'!$B$3:$B$274,'Banco de Dados'!$C$3:$C$274,"")</f>
        <v/>
      </c>
      <c r="EM105" s="27" t="str">
        <f>IFERROR(VLOOKUP(EO105,'Banco de Dados'!$B$3:$H$274,5,FALSE)," ")</f>
        <v xml:space="preserve"> </v>
      </c>
      <c r="ES105" s="27" t="str">
        <f>_xlfn.XLOOKUP(EV105,'Banco de Dados'!$B$3:$B$274,'Banco de Dados'!$C$3:$C$274,"")</f>
        <v/>
      </c>
      <c r="ET105" s="27" t="str">
        <f>IFERROR(VLOOKUP(EV105,'Banco de Dados'!$B$3:$H$274,5,FALSE)," ")</f>
        <v xml:space="preserve"> </v>
      </c>
      <c r="EZ105" s="27" t="str">
        <f>_xlfn.XLOOKUP(FC105,'Banco de Dados'!$B$3:$B$274,'Banco de Dados'!$C$3:$C$274,"")</f>
        <v/>
      </c>
      <c r="FA105" s="27" t="str">
        <f>IFERROR(VLOOKUP(FC105,'Banco de Dados'!$B$3:$H$274,5,FALSE)," ")</f>
        <v xml:space="preserve"> </v>
      </c>
      <c r="FC105" s="7"/>
      <c r="FD105" s="7"/>
      <c r="FE105" s="7"/>
      <c r="FG105" s="27" t="str">
        <f>_xlfn.XLOOKUP(FJ105,'Banco de Dados'!$B$3:$B$274,'Banco de Dados'!$C$3:$C$274,"")</f>
        <v/>
      </c>
      <c r="FH105" s="27" t="str">
        <f>IFERROR(VLOOKUP(FJ105,'Banco de Dados'!$B$3:$H$274,5,FALSE)," ")</f>
        <v xml:space="preserve"> </v>
      </c>
      <c r="FI105" s="7"/>
      <c r="FJ105" s="7"/>
      <c r="FK105" s="7"/>
      <c r="FL105" s="7"/>
      <c r="FN105" s="27" t="str">
        <f>_xlfn.XLOOKUP(FQ105,'Banco de Dados'!$B$3:$B$274,'Banco de Dados'!$C$3:$C$274,"")</f>
        <v/>
      </c>
      <c r="FO105" s="27" t="str">
        <f>IFERROR(VLOOKUP(FQ105,'Banco de Dados'!$B$3:$H$274,5,FALSE)," ")</f>
        <v xml:space="preserve"> </v>
      </c>
      <c r="FP105" s="7"/>
      <c r="FQ105" s="7"/>
      <c r="FR105" s="7"/>
      <c r="FS105" s="7"/>
      <c r="FU105" s="27" t="str">
        <f>_xlfn.XLOOKUP(FX105,'Banco de Dados'!$B$3:$B$274,'Banco de Dados'!$C$3:$C$274,"")</f>
        <v/>
      </c>
      <c r="FV105" s="27" t="str">
        <f>IFERROR(VLOOKUP(FX105,'Banco de Dados'!$B$3:$H$274,5,FALSE)," ")</f>
        <v xml:space="preserve"> </v>
      </c>
      <c r="FW105" s="7"/>
      <c r="FX105" s="7"/>
      <c r="FY105" s="7"/>
      <c r="FZ105" s="7"/>
    </row>
    <row r="106" spans="2:182" x14ac:dyDescent="0.25">
      <c r="B106" s="27" t="str">
        <f>_xlfn.XLOOKUP(E106,'Banco de Dados'!$B$3:$B$274,'Banco de Dados'!$C$3:$C$274,"")</f>
        <v/>
      </c>
      <c r="C106" s="27" t="str">
        <f>IFERROR(VLOOKUP(E106,'Banco de Dados'!$B$3:$H$274,5,FALSE)," ")</f>
        <v xml:space="preserve"> </v>
      </c>
      <c r="I106" s="27" t="str">
        <f>_xlfn.XLOOKUP(L106,'Banco de Dados'!$B$3:$B$274,'Banco de Dados'!$C$3:$C$274,"")</f>
        <v/>
      </c>
      <c r="J106" s="27" t="str">
        <f>IFERROR(VLOOKUP(L106,'Banco de Dados'!$B$3:$H$274,5,FALSE)," ")</f>
        <v xml:space="preserve"> </v>
      </c>
      <c r="P106" s="27" t="str">
        <f>_xlfn.XLOOKUP(S106,'Banco de Dados'!$B$3:$B$274,'Banco de Dados'!$C$3:$C$274,"")</f>
        <v/>
      </c>
      <c r="Q106" s="27" t="str">
        <f>IFERROR(VLOOKUP(S106,'Banco de Dados'!$B$3:$H$274,5,FALSE)," ")</f>
        <v xml:space="preserve"> </v>
      </c>
      <c r="W106" s="27" t="str">
        <f>_xlfn.XLOOKUP(Z106,'Banco de Dados'!$B$3:$B$274,'Banco de Dados'!$C$3:$C$274,"")</f>
        <v/>
      </c>
      <c r="X106" s="27" t="str">
        <f>IFERROR(VLOOKUP(Z106,'Banco de Dados'!$B$3:$H$274,5,FALSE)," ")</f>
        <v xml:space="preserve"> </v>
      </c>
      <c r="AD106" s="27" t="str">
        <f>_xlfn.XLOOKUP(AG106,'Banco de Dados'!$B$3:$B$274,'Banco de Dados'!$C$3:$C$274,"")</f>
        <v/>
      </c>
      <c r="AE106" s="27" t="str">
        <f>IFERROR(VLOOKUP(AG106,'Banco de Dados'!$B$3:$H$274,5,FALSE)," ")</f>
        <v xml:space="preserve"> </v>
      </c>
      <c r="AK106" s="27" t="str">
        <f>_xlfn.XLOOKUP(AN106,'Banco de Dados'!$B$3:$B$274,'Banco de Dados'!$C$3:$C$274,"")</f>
        <v/>
      </c>
      <c r="AL106" s="27" t="str">
        <f>IFERROR(VLOOKUP(AN106,'Banco de Dados'!$B$3:$H$274,5,FALSE)," ")</f>
        <v xml:space="preserve"> </v>
      </c>
      <c r="AR106" s="27" t="str">
        <f>_xlfn.XLOOKUP(AU106,'Banco de Dados'!$B$3:$B$274,'Banco de Dados'!$C$3:$C$274,"")</f>
        <v/>
      </c>
      <c r="AS106" s="27" t="str">
        <f>IFERROR(VLOOKUP(AU106,'Banco de Dados'!$B$3:$H$274,5,FALSE)," ")</f>
        <v xml:space="preserve"> </v>
      </c>
      <c r="AY106" s="27" t="str">
        <f>_xlfn.XLOOKUP(BB106,'Banco de Dados'!$B$3:$B$274,'Banco de Dados'!$C$3:$C$274,"")</f>
        <v/>
      </c>
      <c r="AZ106" s="27" t="str">
        <f>IFERROR(VLOOKUP(BB106,'Banco de Dados'!$B$3:$H$274,5,FALSE)," ")</f>
        <v xml:space="preserve"> </v>
      </c>
      <c r="BF106" s="27" t="str">
        <f>_xlfn.XLOOKUP(BI106,'Banco de Dados'!$B$3:$B$274,'Banco de Dados'!$C$3:$C$274,"")</f>
        <v/>
      </c>
      <c r="BG106" s="27" t="str">
        <f>IFERROR(VLOOKUP(BI106,'Banco de Dados'!$B$3:$H$274,5,FALSE)," ")</f>
        <v xml:space="preserve"> </v>
      </c>
      <c r="BM106" s="27" t="str">
        <f>_xlfn.XLOOKUP(BP106,'Banco de Dados'!$B$3:$B$274,'Banco de Dados'!$C$3:$C$274,"")</f>
        <v/>
      </c>
      <c r="BN106" s="27" t="str">
        <f>IFERROR(VLOOKUP(BP106,'Banco de Dados'!$B$3:$H$274,5,FALSE)," ")</f>
        <v xml:space="preserve"> </v>
      </c>
      <c r="BT106" s="27" t="str">
        <f>_xlfn.XLOOKUP(BW106,'Banco de Dados'!$B$3:$B$274,'Banco de Dados'!$C$3:$C$274,"")</f>
        <v/>
      </c>
      <c r="BU106" s="27" t="str">
        <f>IFERROR(VLOOKUP(BW106,'Banco de Dados'!$B$3:$H$274,5,FALSE)," ")</f>
        <v xml:space="preserve"> </v>
      </c>
      <c r="CA106" s="27" t="str">
        <f>_xlfn.XLOOKUP(CD106,'Banco de Dados'!$B$3:$B$274,'Banco de Dados'!$C$3:$C$274,"")</f>
        <v/>
      </c>
      <c r="CB106" s="27" t="str">
        <f>IFERROR(VLOOKUP(CD106,'Banco de Dados'!$B$3:$H$274,5,FALSE)," ")</f>
        <v xml:space="preserve"> </v>
      </c>
      <c r="CH106" s="27" t="str">
        <f>_xlfn.XLOOKUP(CK106,'Banco de Dados'!$B$3:$B$274,'Banco de Dados'!$C$3:$C$274,"")</f>
        <v/>
      </c>
      <c r="CI106" s="27" t="str">
        <f>IFERROR(VLOOKUP(CK106,'Banco de Dados'!$B$3:$H$274,5,FALSE)," ")</f>
        <v xml:space="preserve"> </v>
      </c>
      <c r="CO106" s="27" t="str">
        <f>_xlfn.XLOOKUP(CR106,'Banco de Dados'!$B$3:$B$274,'Banco de Dados'!$C$3:$C$274,"")</f>
        <v/>
      </c>
      <c r="CP106" s="27" t="str">
        <f>IFERROR(VLOOKUP(CR106,'Banco de Dados'!$B$3:$H$274,5,FALSE)," ")</f>
        <v xml:space="preserve"> </v>
      </c>
      <c r="CV106" s="27" t="str">
        <f>_xlfn.XLOOKUP(CY106,'Banco de Dados'!$B$3:$B$274,'Banco de Dados'!$C$3:$C$274,"")</f>
        <v/>
      </c>
      <c r="CW106" s="27" t="str">
        <f>IFERROR(VLOOKUP(CY106,'Banco de Dados'!$B$3:$H$274,5,FALSE)," ")</f>
        <v xml:space="preserve"> </v>
      </c>
      <c r="DC106" s="27" t="str">
        <f>_xlfn.XLOOKUP(DF106,'Banco de Dados'!$B$3:$B$274,'Banco de Dados'!$C$3:$C$274,"")</f>
        <v/>
      </c>
      <c r="DD106" s="27" t="str">
        <f>IFERROR(VLOOKUP(DF106,'Banco de Dados'!$B$3:$H$274,5,FALSE)," ")</f>
        <v xml:space="preserve"> </v>
      </c>
      <c r="DJ106" s="27" t="str">
        <f>_xlfn.XLOOKUP(DM106,'Banco de Dados'!$B$3:$B$274,'Banco de Dados'!$C$3:$C$274,"")</f>
        <v/>
      </c>
      <c r="DK106" s="27" t="str">
        <f>IFERROR(VLOOKUP(DM106,'Banco de Dados'!$B$3:$H$274,5,FALSE)," ")</f>
        <v xml:space="preserve"> </v>
      </c>
      <c r="DQ106" s="27" t="str">
        <f>_xlfn.XLOOKUP(DT106,'Banco de Dados'!$B$3:$B$274,'Banco de Dados'!$C$3:$C$274,"")</f>
        <v/>
      </c>
      <c r="DR106" s="27" t="str">
        <f>IFERROR(VLOOKUP(DT106,'Banco de Dados'!$B$3:$H$274,5,FALSE)," ")</f>
        <v xml:space="preserve"> </v>
      </c>
      <c r="DX106" s="27" t="str">
        <f>_xlfn.XLOOKUP(EA106,'Banco de Dados'!$B$3:$B$274,'Banco de Dados'!$C$3:$C$274,"")</f>
        <v/>
      </c>
      <c r="DY106" s="27" t="str">
        <f>IFERROR(VLOOKUP(EA106,'Banco de Dados'!$B$3:$H$274,5,FALSE)," ")</f>
        <v xml:space="preserve"> </v>
      </c>
      <c r="EE106" s="27" t="str">
        <f>_xlfn.XLOOKUP(EH106,'Banco de Dados'!$B$3:$B$274,'Banco de Dados'!$C$3:$C$274,"")</f>
        <v/>
      </c>
      <c r="EF106" s="27" t="str">
        <f>IFERROR(VLOOKUP(EH106,'Banco de Dados'!$B$3:$H$274,5,FALSE)," ")</f>
        <v xml:space="preserve"> </v>
      </c>
      <c r="EL106" s="27" t="str">
        <f>_xlfn.XLOOKUP(EO106,'Banco de Dados'!$B$3:$B$274,'Banco de Dados'!$C$3:$C$274,"")</f>
        <v/>
      </c>
      <c r="EM106" s="27" t="str">
        <f>IFERROR(VLOOKUP(EO106,'Banco de Dados'!$B$3:$H$274,5,FALSE)," ")</f>
        <v xml:space="preserve"> </v>
      </c>
      <c r="ES106" s="27" t="str">
        <f>_xlfn.XLOOKUP(EV106,'Banco de Dados'!$B$3:$B$274,'Banco de Dados'!$C$3:$C$274,"")</f>
        <v/>
      </c>
      <c r="ET106" s="27" t="str">
        <f>IFERROR(VLOOKUP(EV106,'Banco de Dados'!$B$3:$H$274,5,FALSE)," ")</f>
        <v xml:space="preserve"> </v>
      </c>
      <c r="EZ106" s="27" t="str">
        <f>_xlfn.XLOOKUP(FC106,'Banco de Dados'!$B$3:$B$274,'Banco de Dados'!$C$3:$C$274,"")</f>
        <v/>
      </c>
      <c r="FA106" s="27" t="str">
        <f>IFERROR(VLOOKUP(FC106,'Banco de Dados'!$B$3:$H$274,5,FALSE)," ")</f>
        <v xml:space="preserve"> </v>
      </c>
      <c r="FC106" s="7"/>
      <c r="FD106" s="7"/>
      <c r="FE106" s="7"/>
      <c r="FG106" s="27" t="str">
        <f>_xlfn.XLOOKUP(FJ106,'Banco de Dados'!$B$3:$B$274,'Banco de Dados'!$C$3:$C$274,"")</f>
        <v/>
      </c>
      <c r="FH106" s="27" t="str">
        <f>IFERROR(VLOOKUP(FJ106,'Banco de Dados'!$B$3:$H$274,5,FALSE)," ")</f>
        <v xml:space="preserve"> </v>
      </c>
      <c r="FI106" s="7"/>
      <c r="FJ106" s="7"/>
      <c r="FK106" s="7"/>
      <c r="FL106" s="7"/>
      <c r="FN106" s="27" t="str">
        <f>_xlfn.XLOOKUP(FQ106,'Banco de Dados'!$B$3:$B$274,'Banco de Dados'!$C$3:$C$274,"")</f>
        <v/>
      </c>
      <c r="FO106" s="27" t="str">
        <f>IFERROR(VLOOKUP(FQ106,'Banco de Dados'!$B$3:$H$274,5,FALSE)," ")</f>
        <v xml:space="preserve"> </v>
      </c>
      <c r="FP106" s="7"/>
      <c r="FQ106" s="7"/>
      <c r="FR106" s="7"/>
      <c r="FS106" s="7"/>
      <c r="FU106" s="27" t="str">
        <f>_xlfn.XLOOKUP(FX106,'Banco de Dados'!$B$3:$B$274,'Banco de Dados'!$C$3:$C$274,"")</f>
        <v/>
      </c>
      <c r="FV106" s="27" t="str">
        <f>IFERROR(VLOOKUP(FX106,'Banco de Dados'!$B$3:$H$274,5,FALSE)," ")</f>
        <v xml:space="preserve"> </v>
      </c>
      <c r="FW106" s="7"/>
      <c r="FX106" s="7"/>
      <c r="FY106" s="7"/>
      <c r="FZ106" s="7"/>
    </row>
    <row r="107" spans="2:182" x14ac:dyDescent="0.25">
      <c r="B107" s="27" t="str">
        <f>_xlfn.XLOOKUP(E107,'Banco de Dados'!$B$3:$B$274,'Banco de Dados'!$C$3:$C$274,"")</f>
        <v/>
      </c>
      <c r="C107" s="27" t="str">
        <f>IFERROR(VLOOKUP(E107,'Banco de Dados'!$B$3:$H$274,5,FALSE)," ")</f>
        <v xml:space="preserve"> </v>
      </c>
      <c r="I107" s="27" t="str">
        <f>_xlfn.XLOOKUP(L107,'Banco de Dados'!$B$3:$B$274,'Banco de Dados'!$C$3:$C$274,"")</f>
        <v/>
      </c>
      <c r="J107" s="27" t="str">
        <f>IFERROR(VLOOKUP(L107,'Banco de Dados'!$B$3:$H$274,5,FALSE)," ")</f>
        <v xml:space="preserve"> </v>
      </c>
      <c r="P107" s="27" t="str">
        <f>_xlfn.XLOOKUP(S107,'Banco de Dados'!$B$3:$B$274,'Banco de Dados'!$C$3:$C$274,"")</f>
        <v/>
      </c>
      <c r="Q107" s="27" t="str">
        <f>IFERROR(VLOOKUP(S107,'Banco de Dados'!$B$3:$H$274,5,FALSE)," ")</f>
        <v xml:space="preserve"> </v>
      </c>
      <c r="W107" s="27" t="str">
        <f>_xlfn.XLOOKUP(Z107,'Banco de Dados'!$B$3:$B$274,'Banco de Dados'!$C$3:$C$274,"")</f>
        <v/>
      </c>
      <c r="X107" s="27" t="str">
        <f>IFERROR(VLOOKUP(Z107,'Banco de Dados'!$B$3:$H$274,5,FALSE)," ")</f>
        <v xml:space="preserve"> </v>
      </c>
      <c r="AD107" s="27" t="str">
        <f>_xlfn.XLOOKUP(AG107,'Banco de Dados'!$B$3:$B$274,'Banco de Dados'!$C$3:$C$274,"")</f>
        <v/>
      </c>
      <c r="AE107" s="27" t="str">
        <f>IFERROR(VLOOKUP(AG107,'Banco de Dados'!$B$3:$H$274,5,FALSE)," ")</f>
        <v xml:space="preserve"> </v>
      </c>
      <c r="AK107" s="27" t="str">
        <f>_xlfn.XLOOKUP(AN107,'Banco de Dados'!$B$3:$B$274,'Banco de Dados'!$C$3:$C$274,"")</f>
        <v/>
      </c>
      <c r="AL107" s="27" t="str">
        <f>IFERROR(VLOOKUP(AN107,'Banco de Dados'!$B$3:$H$274,5,FALSE)," ")</f>
        <v xml:space="preserve"> </v>
      </c>
      <c r="AR107" s="27" t="str">
        <f>_xlfn.XLOOKUP(AU107,'Banco de Dados'!$B$3:$B$274,'Banco de Dados'!$C$3:$C$274,"")</f>
        <v/>
      </c>
      <c r="AS107" s="27" t="str">
        <f>IFERROR(VLOOKUP(AU107,'Banco de Dados'!$B$3:$H$274,5,FALSE)," ")</f>
        <v xml:space="preserve"> </v>
      </c>
      <c r="AY107" s="27" t="str">
        <f>_xlfn.XLOOKUP(BB107,'Banco de Dados'!$B$3:$B$274,'Banco de Dados'!$C$3:$C$274,"")</f>
        <v/>
      </c>
      <c r="AZ107" s="27" t="str">
        <f>IFERROR(VLOOKUP(BB107,'Banco de Dados'!$B$3:$H$274,5,FALSE)," ")</f>
        <v xml:space="preserve"> </v>
      </c>
      <c r="BF107" s="27" t="str">
        <f>_xlfn.XLOOKUP(BI107,'Banco de Dados'!$B$3:$B$274,'Banco de Dados'!$C$3:$C$274,"")</f>
        <v/>
      </c>
      <c r="BG107" s="27" t="str">
        <f>IFERROR(VLOOKUP(BI107,'Banco de Dados'!$B$3:$H$274,5,FALSE)," ")</f>
        <v xml:space="preserve"> </v>
      </c>
      <c r="BM107" s="27" t="str">
        <f>_xlfn.XLOOKUP(BP107,'Banco de Dados'!$B$3:$B$274,'Banco de Dados'!$C$3:$C$274,"")</f>
        <v/>
      </c>
      <c r="BN107" s="27" t="str">
        <f>IFERROR(VLOOKUP(BP107,'Banco de Dados'!$B$3:$H$274,5,FALSE)," ")</f>
        <v xml:space="preserve"> </v>
      </c>
      <c r="BT107" s="27" t="str">
        <f>_xlfn.XLOOKUP(BW107,'Banco de Dados'!$B$3:$B$274,'Banco de Dados'!$C$3:$C$274,"")</f>
        <v/>
      </c>
      <c r="BU107" s="27" t="str">
        <f>IFERROR(VLOOKUP(BW107,'Banco de Dados'!$B$3:$H$274,5,FALSE)," ")</f>
        <v xml:space="preserve"> </v>
      </c>
      <c r="CA107" s="27" t="str">
        <f>_xlfn.XLOOKUP(CD107,'Banco de Dados'!$B$3:$B$274,'Banco de Dados'!$C$3:$C$274,"")</f>
        <v/>
      </c>
      <c r="CB107" s="27" t="str">
        <f>IFERROR(VLOOKUP(CD107,'Banco de Dados'!$B$3:$H$274,5,FALSE)," ")</f>
        <v xml:space="preserve"> </v>
      </c>
      <c r="CH107" s="27" t="str">
        <f>_xlfn.XLOOKUP(CK107,'Banco de Dados'!$B$3:$B$274,'Banco de Dados'!$C$3:$C$274,"")</f>
        <v/>
      </c>
      <c r="CI107" s="27" t="str">
        <f>IFERROR(VLOOKUP(CK107,'Banco de Dados'!$B$3:$H$274,5,FALSE)," ")</f>
        <v xml:space="preserve"> </v>
      </c>
      <c r="CO107" s="27" t="str">
        <f>_xlfn.XLOOKUP(CR107,'Banco de Dados'!$B$3:$B$274,'Banco de Dados'!$C$3:$C$274,"")</f>
        <v/>
      </c>
      <c r="CP107" s="27" t="str">
        <f>IFERROR(VLOOKUP(CR107,'Banco de Dados'!$B$3:$H$274,5,FALSE)," ")</f>
        <v xml:space="preserve"> </v>
      </c>
      <c r="CV107" s="27" t="str">
        <f>_xlfn.XLOOKUP(CY107,'Banco de Dados'!$B$3:$B$274,'Banco de Dados'!$C$3:$C$274,"")</f>
        <v/>
      </c>
      <c r="CW107" s="27" t="str">
        <f>IFERROR(VLOOKUP(CY107,'Banco de Dados'!$B$3:$H$274,5,FALSE)," ")</f>
        <v xml:space="preserve"> </v>
      </c>
      <c r="DC107" s="27" t="str">
        <f>_xlfn.XLOOKUP(DF107,'Banco de Dados'!$B$3:$B$274,'Banco de Dados'!$C$3:$C$274,"")</f>
        <v/>
      </c>
      <c r="DD107" s="27" t="str">
        <f>IFERROR(VLOOKUP(DF107,'Banco de Dados'!$B$3:$H$274,5,FALSE)," ")</f>
        <v xml:space="preserve"> </v>
      </c>
      <c r="DJ107" s="27" t="str">
        <f>_xlfn.XLOOKUP(DM107,'Banco de Dados'!$B$3:$B$274,'Banco de Dados'!$C$3:$C$274,"")</f>
        <v/>
      </c>
      <c r="DK107" s="27" t="str">
        <f>IFERROR(VLOOKUP(DM107,'Banco de Dados'!$B$3:$H$274,5,FALSE)," ")</f>
        <v xml:space="preserve"> </v>
      </c>
      <c r="DQ107" s="27" t="str">
        <f>_xlfn.XLOOKUP(DT107,'Banco de Dados'!$B$3:$B$274,'Banco de Dados'!$C$3:$C$274,"")</f>
        <v/>
      </c>
      <c r="DR107" s="27" t="str">
        <f>IFERROR(VLOOKUP(DT107,'Banco de Dados'!$B$3:$H$274,5,FALSE)," ")</f>
        <v xml:space="preserve"> </v>
      </c>
      <c r="DX107" s="27" t="str">
        <f>_xlfn.XLOOKUP(EA107,'Banco de Dados'!$B$3:$B$274,'Banco de Dados'!$C$3:$C$274,"")</f>
        <v/>
      </c>
      <c r="DY107" s="27" t="str">
        <f>IFERROR(VLOOKUP(EA107,'Banco de Dados'!$B$3:$H$274,5,FALSE)," ")</f>
        <v xml:space="preserve"> </v>
      </c>
      <c r="EE107" s="27" t="str">
        <f>_xlfn.XLOOKUP(EH107,'Banco de Dados'!$B$3:$B$274,'Banco de Dados'!$C$3:$C$274,"")</f>
        <v/>
      </c>
      <c r="EF107" s="27" t="str">
        <f>IFERROR(VLOOKUP(EH107,'Banco de Dados'!$B$3:$H$274,5,FALSE)," ")</f>
        <v xml:space="preserve"> </v>
      </c>
      <c r="EL107" s="27" t="str">
        <f>_xlfn.XLOOKUP(EO107,'Banco de Dados'!$B$3:$B$274,'Banco de Dados'!$C$3:$C$274,"")</f>
        <v/>
      </c>
      <c r="EM107" s="27" t="str">
        <f>IFERROR(VLOOKUP(EO107,'Banco de Dados'!$B$3:$H$274,5,FALSE)," ")</f>
        <v xml:space="preserve"> </v>
      </c>
      <c r="ES107" s="27" t="str">
        <f>_xlfn.XLOOKUP(EV107,'Banco de Dados'!$B$3:$B$274,'Banco de Dados'!$C$3:$C$274,"")</f>
        <v/>
      </c>
      <c r="ET107" s="27" t="str">
        <f>IFERROR(VLOOKUP(EV107,'Banco de Dados'!$B$3:$H$274,5,FALSE)," ")</f>
        <v xml:space="preserve"> </v>
      </c>
      <c r="EZ107" s="27" t="str">
        <f>_xlfn.XLOOKUP(FC107,'Banco de Dados'!$B$3:$B$274,'Banco de Dados'!$C$3:$C$274,"")</f>
        <v/>
      </c>
      <c r="FA107" s="27" t="str">
        <f>IFERROR(VLOOKUP(FC107,'Banco de Dados'!$B$3:$H$274,5,FALSE)," ")</f>
        <v xml:space="preserve"> </v>
      </c>
      <c r="FC107" s="7"/>
      <c r="FD107" s="7"/>
      <c r="FE107" s="7"/>
      <c r="FG107" s="27" t="str">
        <f>_xlfn.XLOOKUP(FJ107,'Banco de Dados'!$B$3:$B$274,'Banco de Dados'!$C$3:$C$274,"")</f>
        <v/>
      </c>
      <c r="FH107" s="27" t="str">
        <f>IFERROR(VLOOKUP(FJ107,'Banco de Dados'!$B$3:$H$274,5,FALSE)," ")</f>
        <v xml:space="preserve"> </v>
      </c>
      <c r="FI107" s="7"/>
      <c r="FJ107" s="7"/>
      <c r="FK107" s="7"/>
      <c r="FL107" s="7"/>
      <c r="FN107" s="27" t="str">
        <f>_xlfn.XLOOKUP(FQ107,'Banco de Dados'!$B$3:$B$274,'Banco de Dados'!$C$3:$C$274,"")</f>
        <v/>
      </c>
      <c r="FO107" s="27" t="str">
        <f>IFERROR(VLOOKUP(FQ107,'Banco de Dados'!$B$3:$H$274,5,FALSE)," ")</f>
        <v xml:space="preserve"> </v>
      </c>
      <c r="FP107" s="7"/>
      <c r="FQ107" s="7"/>
      <c r="FR107" s="7"/>
      <c r="FS107" s="7"/>
      <c r="FU107" s="27" t="str">
        <f>_xlfn.XLOOKUP(FX107,'Banco de Dados'!$B$3:$B$274,'Banco de Dados'!$C$3:$C$274,"")</f>
        <v/>
      </c>
      <c r="FV107" s="27" t="str">
        <f>IFERROR(VLOOKUP(FX107,'Banco de Dados'!$B$3:$H$274,5,FALSE)," ")</f>
        <v xml:space="preserve"> </v>
      </c>
      <c r="FW107" s="7"/>
      <c r="FX107" s="7"/>
      <c r="FY107" s="7"/>
      <c r="FZ107" s="7"/>
    </row>
    <row r="108" spans="2:182" x14ac:dyDescent="0.25">
      <c r="B108" s="27" t="str">
        <f>_xlfn.XLOOKUP(E108,'Banco de Dados'!$B$3:$B$274,'Banco de Dados'!$C$3:$C$274,"")</f>
        <v/>
      </c>
      <c r="C108" s="27" t="str">
        <f>IFERROR(VLOOKUP(E108,'Banco de Dados'!$B$3:$H$274,5,FALSE)," ")</f>
        <v xml:space="preserve"> </v>
      </c>
      <c r="I108" s="27" t="str">
        <f>_xlfn.XLOOKUP(L108,'Banco de Dados'!$B$3:$B$274,'Banco de Dados'!$C$3:$C$274,"")</f>
        <v/>
      </c>
      <c r="J108" s="27" t="str">
        <f>IFERROR(VLOOKUP(L108,'Banco de Dados'!$B$3:$H$274,5,FALSE)," ")</f>
        <v xml:space="preserve"> </v>
      </c>
      <c r="P108" s="27" t="str">
        <f>_xlfn.XLOOKUP(S108,'Banco de Dados'!$B$3:$B$274,'Banco de Dados'!$C$3:$C$274,"")</f>
        <v/>
      </c>
      <c r="Q108" s="27" t="str">
        <f>IFERROR(VLOOKUP(S108,'Banco de Dados'!$B$3:$H$274,5,FALSE)," ")</f>
        <v xml:space="preserve"> </v>
      </c>
      <c r="W108" s="27" t="str">
        <f>_xlfn.XLOOKUP(Z108,'Banco de Dados'!$B$3:$B$274,'Banco de Dados'!$C$3:$C$274,"")</f>
        <v/>
      </c>
      <c r="X108" s="27" t="str">
        <f>IFERROR(VLOOKUP(Z108,'Banco de Dados'!$B$3:$H$274,5,FALSE)," ")</f>
        <v xml:space="preserve"> </v>
      </c>
      <c r="AD108" s="27" t="str">
        <f>_xlfn.XLOOKUP(AG108,'Banco de Dados'!$B$3:$B$274,'Banco de Dados'!$C$3:$C$274,"")</f>
        <v/>
      </c>
      <c r="AE108" s="27" t="str">
        <f>IFERROR(VLOOKUP(AG108,'Banco de Dados'!$B$3:$H$274,5,FALSE)," ")</f>
        <v xml:space="preserve"> </v>
      </c>
      <c r="AK108" s="27" t="str">
        <f>_xlfn.XLOOKUP(AN108,'Banco de Dados'!$B$3:$B$274,'Banco de Dados'!$C$3:$C$274,"")</f>
        <v/>
      </c>
      <c r="AL108" s="27" t="str">
        <f>IFERROR(VLOOKUP(AN108,'Banco de Dados'!$B$3:$H$274,5,FALSE)," ")</f>
        <v xml:space="preserve"> </v>
      </c>
      <c r="AR108" s="27" t="str">
        <f>_xlfn.XLOOKUP(AU108,'Banco de Dados'!$B$3:$B$274,'Banco de Dados'!$C$3:$C$274,"")</f>
        <v/>
      </c>
      <c r="AS108" s="27" t="str">
        <f>IFERROR(VLOOKUP(AU108,'Banco de Dados'!$B$3:$H$274,5,FALSE)," ")</f>
        <v xml:space="preserve"> </v>
      </c>
      <c r="AY108" s="27" t="str">
        <f>_xlfn.XLOOKUP(BB108,'Banco de Dados'!$B$3:$B$274,'Banco de Dados'!$C$3:$C$274,"")</f>
        <v/>
      </c>
      <c r="AZ108" s="27" t="str">
        <f>IFERROR(VLOOKUP(BB108,'Banco de Dados'!$B$3:$H$274,5,FALSE)," ")</f>
        <v xml:space="preserve"> </v>
      </c>
      <c r="BF108" s="27" t="str">
        <f>_xlfn.XLOOKUP(BI108,'Banco de Dados'!$B$3:$B$274,'Banco de Dados'!$C$3:$C$274,"")</f>
        <v/>
      </c>
      <c r="BG108" s="27" t="str">
        <f>IFERROR(VLOOKUP(BI108,'Banco de Dados'!$B$3:$H$274,5,FALSE)," ")</f>
        <v xml:space="preserve"> </v>
      </c>
      <c r="BM108" s="27" t="str">
        <f>_xlfn.XLOOKUP(BP108,'Banco de Dados'!$B$3:$B$274,'Banco de Dados'!$C$3:$C$274,"")</f>
        <v/>
      </c>
      <c r="BN108" s="27" t="str">
        <f>IFERROR(VLOOKUP(BP108,'Banco de Dados'!$B$3:$H$274,5,FALSE)," ")</f>
        <v xml:space="preserve"> </v>
      </c>
      <c r="BT108" s="27" t="str">
        <f>_xlfn.XLOOKUP(BW108,'Banco de Dados'!$B$3:$B$274,'Banco de Dados'!$C$3:$C$274,"")</f>
        <v/>
      </c>
      <c r="BU108" s="27" t="str">
        <f>IFERROR(VLOOKUP(BW108,'Banco de Dados'!$B$3:$H$274,5,FALSE)," ")</f>
        <v xml:space="preserve"> </v>
      </c>
      <c r="CA108" s="27" t="str">
        <f>_xlfn.XLOOKUP(CD108,'Banco de Dados'!$B$3:$B$274,'Banco de Dados'!$C$3:$C$274,"")</f>
        <v/>
      </c>
      <c r="CB108" s="27" t="str">
        <f>IFERROR(VLOOKUP(CD108,'Banco de Dados'!$B$3:$H$274,5,FALSE)," ")</f>
        <v xml:space="preserve"> </v>
      </c>
      <c r="CH108" s="27" t="str">
        <f>_xlfn.XLOOKUP(CK108,'Banco de Dados'!$B$3:$B$274,'Banco de Dados'!$C$3:$C$274,"")</f>
        <v/>
      </c>
      <c r="CI108" s="27" t="str">
        <f>IFERROR(VLOOKUP(CK108,'Banco de Dados'!$B$3:$H$274,5,FALSE)," ")</f>
        <v xml:space="preserve"> </v>
      </c>
      <c r="CO108" s="27" t="str">
        <f>_xlfn.XLOOKUP(CR108,'Banco de Dados'!$B$3:$B$274,'Banco de Dados'!$C$3:$C$274,"")</f>
        <v/>
      </c>
      <c r="CP108" s="27" t="str">
        <f>IFERROR(VLOOKUP(CR108,'Banco de Dados'!$B$3:$H$274,5,FALSE)," ")</f>
        <v xml:space="preserve"> </v>
      </c>
      <c r="CV108" s="27" t="str">
        <f>_xlfn.XLOOKUP(CY108,'Banco de Dados'!$B$3:$B$274,'Banco de Dados'!$C$3:$C$274,"")</f>
        <v/>
      </c>
      <c r="CW108" s="27" t="str">
        <f>IFERROR(VLOOKUP(CY108,'Banco de Dados'!$B$3:$H$274,5,FALSE)," ")</f>
        <v xml:space="preserve"> </v>
      </c>
      <c r="DC108" s="27" t="str">
        <f>_xlfn.XLOOKUP(DF108,'Banco de Dados'!$B$3:$B$274,'Banco de Dados'!$C$3:$C$274,"")</f>
        <v/>
      </c>
      <c r="DD108" s="27" t="str">
        <f>IFERROR(VLOOKUP(DF108,'Banco de Dados'!$B$3:$H$274,5,FALSE)," ")</f>
        <v xml:space="preserve"> </v>
      </c>
      <c r="DJ108" s="27" t="str">
        <f>_xlfn.XLOOKUP(DM108,'Banco de Dados'!$B$3:$B$274,'Banco de Dados'!$C$3:$C$274,"")</f>
        <v/>
      </c>
      <c r="DK108" s="27" t="str">
        <f>IFERROR(VLOOKUP(DM108,'Banco de Dados'!$B$3:$H$274,5,FALSE)," ")</f>
        <v xml:space="preserve"> </v>
      </c>
      <c r="DQ108" s="27" t="str">
        <f>_xlfn.XLOOKUP(DT108,'Banco de Dados'!$B$3:$B$274,'Banco de Dados'!$C$3:$C$274,"")</f>
        <v/>
      </c>
      <c r="DR108" s="27" t="str">
        <f>IFERROR(VLOOKUP(DT108,'Banco de Dados'!$B$3:$H$274,5,FALSE)," ")</f>
        <v xml:space="preserve"> </v>
      </c>
      <c r="DX108" s="27" t="str">
        <f>_xlfn.XLOOKUP(EA108,'Banco de Dados'!$B$3:$B$274,'Banco de Dados'!$C$3:$C$274,"")</f>
        <v/>
      </c>
      <c r="DY108" s="27" t="str">
        <f>IFERROR(VLOOKUP(EA108,'Banco de Dados'!$B$3:$H$274,5,FALSE)," ")</f>
        <v xml:space="preserve"> </v>
      </c>
      <c r="EE108" s="27" t="str">
        <f>_xlfn.XLOOKUP(EH108,'Banco de Dados'!$B$3:$B$274,'Banco de Dados'!$C$3:$C$274,"")</f>
        <v/>
      </c>
      <c r="EF108" s="27" t="str">
        <f>IFERROR(VLOOKUP(EH108,'Banco de Dados'!$B$3:$H$274,5,FALSE)," ")</f>
        <v xml:space="preserve"> </v>
      </c>
      <c r="EL108" s="27" t="str">
        <f>_xlfn.XLOOKUP(EO108,'Banco de Dados'!$B$3:$B$274,'Banco de Dados'!$C$3:$C$274,"")</f>
        <v/>
      </c>
      <c r="EM108" s="27" t="str">
        <f>IFERROR(VLOOKUP(EO108,'Banco de Dados'!$B$3:$H$274,5,FALSE)," ")</f>
        <v xml:space="preserve"> </v>
      </c>
      <c r="ES108" s="27" t="str">
        <f>_xlfn.XLOOKUP(EV108,'Banco de Dados'!$B$3:$B$274,'Banco de Dados'!$C$3:$C$274,"")</f>
        <v/>
      </c>
      <c r="ET108" s="27" t="str">
        <f>IFERROR(VLOOKUP(EV108,'Banco de Dados'!$B$3:$H$274,5,FALSE)," ")</f>
        <v xml:space="preserve"> </v>
      </c>
      <c r="EZ108" s="27" t="str">
        <f>_xlfn.XLOOKUP(FC108,'Banco de Dados'!$B$3:$B$274,'Banco de Dados'!$C$3:$C$274,"")</f>
        <v/>
      </c>
      <c r="FA108" s="27" t="str">
        <f>IFERROR(VLOOKUP(FC108,'Banco de Dados'!$B$3:$H$274,5,FALSE)," ")</f>
        <v xml:space="preserve"> </v>
      </c>
      <c r="FC108" s="7"/>
      <c r="FD108" s="7"/>
      <c r="FE108" s="7"/>
      <c r="FG108" s="27" t="str">
        <f>_xlfn.XLOOKUP(FJ108,'Banco de Dados'!$B$3:$B$274,'Banco de Dados'!$C$3:$C$274,"")</f>
        <v/>
      </c>
      <c r="FH108" s="27" t="str">
        <f>IFERROR(VLOOKUP(FJ108,'Banco de Dados'!$B$3:$H$274,5,FALSE)," ")</f>
        <v xml:space="preserve"> </v>
      </c>
      <c r="FI108" s="7"/>
      <c r="FJ108" s="7"/>
      <c r="FK108" s="7"/>
      <c r="FL108" s="7"/>
      <c r="FN108" s="27" t="str">
        <f>_xlfn.XLOOKUP(FQ108,'Banco de Dados'!$B$3:$B$274,'Banco de Dados'!$C$3:$C$274,"")</f>
        <v/>
      </c>
      <c r="FO108" s="27" t="str">
        <f>IFERROR(VLOOKUP(FQ108,'Banco de Dados'!$B$3:$H$274,5,FALSE)," ")</f>
        <v xml:space="preserve"> </v>
      </c>
      <c r="FP108" s="7"/>
      <c r="FQ108" s="7"/>
      <c r="FR108" s="7"/>
      <c r="FS108" s="7"/>
      <c r="FU108" s="27" t="str">
        <f>_xlfn.XLOOKUP(FX108,'Banco de Dados'!$B$3:$B$274,'Banco de Dados'!$C$3:$C$274,"")</f>
        <v/>
      </c>
      <c r="FV108" s="27" t="str">
        <f>IFERROR(VLOOKUP(FX108,'Banco de Dados'!$B$3:$H$274,5,FALSE)," ")</f>
        <v xml:space="preserve"> </v>
      </c>
      <c r="FW108" s="7"/>
      <c r="FX108" s="7"/>
      <c r="FY108" s="7"/>
      <c r="FZ108" s="7"/>
    </row>
    <row r="109" spans="2:182" x14ac:dyDescent="0.25">
      <c r="B109" s="27" t="str">
        <f>_xlfn.XLOOKUP(E109,'Banco de Dados'!$B$3:$B$274,'Banco de Dados'!$C$3:$C$274,"")</f>
        <v/>
      </c>
      <c r="C109" s="27" t="str">
        <f>IFERROR(VLOOKUP(E109,'Banco de Dados'!$B$3:$H$274,5,FALSE)," ")</f>
        <v xml:space="preserve"> </v>
      </c>
      <c r="I109" s="27" t="str">
        <f>_xlfn.XLOOKUP(L109,'Banco de Dados'!$B$3:$B$274,'Banco de Dados'!$C$3:$C$274,"")</f>
        <v/>
      </c>
      <c r="J109" s="27" t="str">
        <f>IFERROR(VLOOKUP(L109,'Banco de Dados'!$B$3:$H$274,5,FALSE)," ")</f>
        <v xml:space="preserve"> </v>
      </c>
      <c r="P109" s="27" t="str">
        <f>_xlfn.XLOOKUP(S109,'Banco de Dados'!$B$3:$B$274,'Banco de Dados'!$C$3:$C$274,"")</f>
        <v/>
      </c>
      <c r="Q109" s="27" t="str">
        <f>IFERROR(VLOOKUP(S109,'Banco de Dados'!$B$3:$H$274,5,FALSE)," ")</f>
        <v xml:space="preserve"> </v>
      </c>
      <c r="W109" s="27" t="str">
        <f>_xlfn.XLOOKUP(Z109,'Banco de Dados'!$B$3:$B$274,'Banco de Dados'!$C$3:$C$274,"")</f>
        <v/>
      </c>
      <c r="X109" s="27" t="str">
        <f>IFERROR(VLOOKUP(Z109,'Banco de Dados'!$B$3:$H$274,5,FALSE)," ")</f>
        <v xml:space="preserve"> </v>
      </c>
      <c r="AD109" s="27" t="str">
        <f>_xlfn.XLOOKUP(AG109,'Banco de Dados'!$B$3:$B$274,'Banco de Dados'!$C$3:$C$274,"")</f>
        <v/>
      </c>
      <c r="AE109" s="27" t="str">
        <f>IFERROR(VLOOKUP(AG109,'Banco de Dados'!$B$3:$H$274,5,FALSE)," ")</f>
        <v xml:space="preserve"> </v>
      </c>
      <c r="AK109" s="27" t="str">
        <f>_xlfn.XLOOKUP(AN109,'Banco de Dados'!$B$3:$B$274,'Banco de Dados'!$C$3:$C$274,"")</f>
        <v/>
      </c>
      <c r="AL109" s="27" t="str">
        <f>IFERROR(VLOOKUP(AN109,'Banco de Dados'!$B$3:$H$274,5,FALSE)," ")</f>
        <v xml:space="preserve"> </v>
      </c>
      <c r="AR109" s="27" t="str">
        <f>_xlfn.XLOOKUP(AU109,'Banco de Dados'!$B$3:$B$274,'Banco de Dados'!$C$3:$C$274,"")</f>
        <v/>
      </c>
      <c r="AS109" s="27" t="str">
        <f>IFERROR(VLOOKUP(AU109,'Banco de Dados'!$B$3:$H$274,5,FALSE)," ")</f>
        <v xml:space="preserve"> </v>
      </c>
      <c r="AY109" s="27" t="str">
        <f>_xlfn.XLOOKUP(BB109,'Banco de Dados'!$B$3:$B$274,'Banco de Dados'!$C$3:$C$274,"")</f>
        <v/>
      </c>
      <c r="AZ109" s="27" t="str">
        <f>IFERROR(VLOOKUP(BB109,'Banco de Dados'!$B$3:$H$274,5,FALSE)," ")</f>
        <v xml:space="preserve"> </v>
      </c>
      <c r="BF109" s="27" t="str">
        <f>_xlfn.XLOOKUP(BI109,'Banco de Dados'!$B$3:$B$274,'Banco de Dados'!$C$3:$C$274,"")</f>
        <v/>
      </c>
      <c r="BG109" s="27" t="str">
        <f>IFERROR(VLOOKUP(BI109,'Banco de Dados'!$B$3:$H$274,5,FALSE)," ")</f>
        <v xml:space="preserve"> </v>
      </c>
      <c r="BM109" s="27" t="str">
        <f>_xlfn.XLOOKUP(BP109,'Banco de Dados'!$B$3:$B$274,'Banco de Dados'!$C$3:$C$274,"")</f>
        <v/>
      </c>
      <c r="BN109" s="27" t="str">
        <f>IFERROR(VLOOKUP(BP109,'Banco de Dados'!$B$3:$H$274,5,FALSE)," ")</f>
        <v xml:space="preserve"> </v>
      </c>
      <c r="BT109" s="27" t="str">
        <f>_xlfn.XLOOKUP(BW109,'Banco de Dados'!$B$3:$B$274,'Banco de Dados'!$C$3:$C$274,"")</f>
        <v/>
      </c>
      <c r="BU109" s="27" t="str">
        <f>IFERROR(VLOOKUP(BW109,'Banco de Dados'!$B$3:$H$274,5,FALSE)," ")</f>
        <v xml:space="preserve"> </v>
      </c>
      <c r="CA109" s="27" t="str">
        <f>_xlfn.XLOOKUP(CD109,'Banco de Dados'!$B$3:$B$274,'Banco de Dados'!$C$3:$C$274,"")</f>
        <v/>
      </c>
      <c r="CB109" s="27" t="str">
        <f>IFERROR(VLOOKUP(CD109,'Banco de Dados'!$B$3:$H$274,5,FALSE)," ")</f>
        <v xml:space="preserve"> </v>
      </c>
      <c r="CH109" s="27" t="str">
        <f>_xlfn.XLOOKUP(CK109,'Banco de Dados'!$B$3:$B$274,'Banco de Dados'!$C$3:$C$274,"")</f>
        <v/>
      </c>
      <c r="CI109" s="27" t="str">
        <f>IFERROR(VLOOKUP(CK109,'Banco de Dados'!$B$3:$H$274,5,FALSE)," ")</f>
        <v xml:space="preserve"> </v>
      </c>
      <c r="CO109" s="27" t="str">
        <f>_xlfn.XLOOKUP(CR109,'Banco de Dados'!$B$3:$B$274,'Banco de Dados'!$C$3:$C$274,"")</f>
        <v/>
      </c>
      <c r="CP109" s="27" t="str">
        <f>IFERROR(VLOOKUP(CR109,'Banco de Dados'!$B$3:$H$274,5,FALSE)," ")</f>
        <v xml:space="preserve"> </v>
      </c>
      <c r="CV109" s="27" t="str">
        <f>_xlfn.XLOOKUP(CY109,'Banco de Dados'!$B$3:$B$274,'Banco de Dados'!$C$3:$C$274,"")</f>
        <v/>
      </c>
      <c r="CW109" s="27" t="str">
        <f>IFERROR(VLOOKUP(CY109,'Banco de Dados'!$B$3:$H$274,5,FALSE)," ")</f>
        <v xml:space="preserve"> </v>
      </c>
      <c r="DC109" s="27" t="str">
        <f>_xlfn.XLOOKUP(DF109,'Banco de Dados'!$B$3:$B$274,'Banco de Dados'!$C$3:$C$274,"")</f>
        <v/>
      </c>
      <c r="DD109" s="27" t="str">
        <f>IFERROR(VLOOKUP(DF109,'Banco de Dados'!$B$3:$H$274,5,FALSE)," ")</f>
        <v xml:space="preserve"> </v>
      </c>
      <c r="DJ109" s="27" t="str">
        <f>_xlfn.XLOOKUP(DM109,'Banco de Dados'!$B$3:$B$274,'Banco de Dados'!$C$3:$C$274,"")</f>
        <v/>
      </c>
      <c r="DK109" s="27" t="str">
        <f>IFERROR(VLOOKUP(DM109,'Banco de Dados'!$B$3:$H$274,5,FALSE)," ")</f>
        <v xml:space="preserve"> </v>
      </c>
      <c r="DQ109" s="27" t="str">
        <f>_xlfn.XLOOKUP(DT109,'Banco de Dados'!$B$3:$B$274,'Banco de Dados'!$C$3:$C$274,"")</f>
        <v/>
      </c>
      <c r="DR109" s="27" t="str">
        <f>IFERROR(VLOOKUP(DT109,'Banco de Dados'!$B$3:$H$274,5,FALSE)," ")</f>
        <v xml:space="preserve"> </v>
      </c>
      <c r="DX109" s="27" t="str">
        <f>_xlfn.XLOOKUP(EA109,'Banco de Dados'!$B$3:$B$274,'Banco de Dados'!$C$3:$C$274,"")</f>
        <v/>
      </c>
      <c r="DY109" s="27" t="str">
        <f>IFERROR(VLOOKUP(EA109,'Banco de Dados'!$B$3:$H$274,5,FALSE)," ")</f>
        <v xml:space="preserve"> </v>
      </c>
      <c r="EE109" s="27" t="str">
        <f>_xlfn.XLOOKUP(EH109,'Banco de Dados'!$B$3:$B$274,'Banco de Dados'!$C$3:$C$274,"")</f>
        <v/>
      </c>
      <c r="EF109" s="27" t="str">
        <f>IFERROR(VLOOKUP(EH109,'Banco de Dados'!$B$3:$H$274,5,FALSE)," ")</f>
        <v xml:space="preserve"> </v>
      </c>
      <c r="EL109" s="27" t="str">
        <f>_xlfn.XLOOKUP(EO109,'Banco de Dados'!$B$3:$B$274,'Banco de Dados'!$C$3:$C$274,"")</f>
        <v/>
      </c>
      <c r="EM109" s="27" t="str">
        <f>IFERROR(VLOOKUP(EO109,'Banco de Dados'!$B$3:$H$274,5,FALSE)," ")</f>
        <v xml:space="preserve"> </v>
      </c>
      <c r="ES109" s="27" t="str">
        <f>_xlfn.XLOOKUP(EV109,'Banco de Dados'!$B$3:$B$274,'Banco de Dados'!$C$3:$C$274,"")</f>
        <v/>
      </c>
      <c r="ET109" s="27" t="str">
        <f>IFERROR(VLOOKUP(EV109,'Banco de Dados'!$B$3:$H$274,5,FALSE)," ")</f>
        <v xml:space="preserve"> </v>
      </c>
      <c r="EZ109" s="27" t="str">
        <f>_xlfn.XLOOKUP(FC109,'Banco de Dados'!$B$3:$B$274,'Banco de Dados'!$C$3:$C$274,"")</f>
        <v/>
      </c>
      <c r="FA109" s="27" t="str">
        <f>IFERROR(VLOOKUP(FC109,'Banco de Dados'!$B$3:$H$274,5,FALSE)," ")</f>
        <v xml:space="preserve"> </v>
      </c>
      <c r="FC109" s="7"/>
      <c r="FD109" s="7"/>
      <c r="FE109" s="7"/>
      <c r="FG109" s="27" t="str">
        <f>_xlfn.XLOOKUP(FJ109,'Banco de Dados'!$B$3:$B$274,'Banco de Dados'!$C$3:$C$274,"")</f>
        <v/>
      </c>
      <c r="FH109" s="27" t="str">
        <f>IFERROR(VLOOKUP(FJ109,'Banco de Dados'!$B$3:$H$274,5,FALSE)," ")</f>
        <v xml:space="preserve"> </v>
      </c>
      <c r="FI109" s="7"/>
      <c r="FJ109" s="7"/>
      <c r="FK109" s="7"/>
      <c r="FL109" s="7"/>
      <c r="FN109" s="27" t="str">
        <f>_xlfn.XLOOKUP(FQ109,'Banco de Dados'!$B$3:$B$274,'Banco de Dados'!$C$3:$C$274,"")</f>
        <v/>
      </c>
      <c r="FO109" s="27" t="str">
        <f>IFERROR(VLOOKUP(FQ109,'Banco de Dados'!$B$3:$H$274,5,FALSE)," ")</f>
        <v xml:space="preserve"> </v>
      </c>
      <c r="FP109" s="7"/>
      <c r="FQ109" s="7"/>
      <c r="FR109" s="7"/>
      <c r="FS109" s="7"/>
      <c r="FU109" s="27" t="str">
        <f>_xlfn.XLOOKUP(FX109,'Banco de Dados'!$B$3:$B$274,'Banco de Dados'!$C$3:$C$274,"")</f>
        <v/>
      </c>
      <c r="FV109" s="27" t="str">
        <f>IFERROR(VLOOKUP(FX109,'Banco de Dados'!$B$3:$H$274,5,FALSE)," ")</f>
        <v xml:space="preserve"> </v>
      </c>
      <c r="FW109" s="7"/>
      <c r="FX109" s="7"/>
      <c r="FY109" s="7"/>
      <c r="FZ109" s="7"/>
    </row>
    <row r="110" spans="2:182" x14ac:dyDescent="0.25">
      <c r="B110" s="27" t="str">
        <f>_xlfn.XLOOKUP(E110,'Banco de Dados'!$B$3:$B$274,'Banco de Dados'!$C$3:$C$274,"")</f>
        <v/>
      </c>
      <c r="C110" s="27" t="str">
        <f>IFERROR(VLOOKUP(E110,'Banco de Dados'!$B$3:$H$274,5,FALSE)," ")</f>
        <v xml:space="preserve"> </v>
      </c>
      <c r="I110" s="27" t="str">
        <f>_xlfn.XLOOKUP(L110,'Banco de Dados'!$B$3:$B$274,'Banco de Dados'!$C$3:$C$274,"")</f>
        <v/>
      </c>
      <c r="J110" s="27" t="str">
        <f>IFERROR(VLOOKUP(L110,'Banco de Dados'!$B$3:$H$274,5,FALSE)," ")</f>
        <v xml:space="preserve"> </v>
      </c>
      <c r="P110" s="27" t="str">
        <f>_xlfn.XLOOKUP(S110,'Banco de Dados'!$B$3:$B$274,'Banco de Dados'!$C$3:$C$274,"")</f>
        <v/>
      </c>
      <c r="Q110" s="27" t="str">
        <f>IFERROR(VLOOKUP(S110,'Banco de Dados'!$B$3:$H$274,5,FALSE)," ")</f>
        <v xml:space="preserve"> </v>
      </c>
      <c r="W110" s="27" t="str">
        <f>_xlfn.XLOOKUP(Z110,'Banco de Dados'!$B$3:$B$274,'Banco de Dados'!$C$3:$C$274,"")</f>
        <v/>
      </c>
      <c r="X110" s="27" t="str">
        <f>IFERROR(VLOOKUP(Z110,'Banco de Dados'!$B$3:$H$274,5,FALSE)," ")</f>
        <v xml:space="preserve"> </v>
      </c>
      <c r="AD110" s="27" t="str">
        <f>_xlfn.XLOOKUP(AG110,'Banco de Dados'!$B$3:$B$274,'Banco de Dados'!$C$3:$C$274,"")</f>
        <v/>
      </c>
      <c r="AE110" s="27" t="str">
        <f>IFERROR(VLOOKUP(AG110,'Banco de Dados'!$B$3:$H$274,5,FALSE)," ")</f>
        <v xml:space="preserve"> </v>
      </c>
      <c r="AK110" s="27" t="str">
        <f>_xlfn.XLOOKUP(AN110,'Banco de Dados'!$B$3:$B$274,'Banco de Dados'!$C$3:$C$274,"")</f>
        <v/>
      </c>
      <c r="AL110" s="27" t="str">
        <f>IFERROR(VLOOKUP(AN110,'Banco de Dados'!$B$3:$H$274,5,FALSE)," ")</f>
        <v xml:space="preserve"> </v>
      </c>
      <c r="AR110" s="27" t="str">
        <f>_xlfn.XLOOKUP(AU110,'Banco de Dados'!$B$3:$B$274,'Banco de Dados'!$C$3:$C$274,"")</f>
        <v/>
      </c>
      <c r="AS110" s="27" t="str">
        <f>IFERROR(VLOOKUP(AU110,'Banco de Dados'!$B$3:$H$274,5,FALSE)," ")</f>
        <v xml:space="preserve"> </v>
      </c>
      <c r="AY110" s="27" t="str">
        <f>_xlfn.XLOOKUP(BB110,'Banco de Dados'!$B$3:$B$274,'Banco de Dados'!$C$3:$C$274,"")</f>
        <v/>
      </c>
      <c r="AZ110" s="27" t="str">
        <f>IFERROR(VLOOKUP(BB110,'Banco de Dados'!$B$3:$H$274,5,FALSE)," ")</f>
        <v xml:space="preserve"> </v>
      </c>
      <c r="BF110" s="27" t="str">
        <f>_xlfn.XLOOKUP(BI110,'Banco de Dados'!$B$3:$B$274,'Banco de Dados'!$C$3:$C$274,"")</f>
        <v/>
      </c>
      <c r="BG110" s="27" t="str">
        <f>IFERROR(VLOOKUP(BI110,'Banco de Dados'!$B$3:$H$274,5,FALSE)," ")</f>
        <v xml:space="preserve"> </v>
      </c>
      <c r="BM110" s="27" t="str">
        <f>_xlfn.XLOOKUP(BP110,'Banco de Dados'!$B$3:$B$274,'Banco de Dados'!$C$3:$C$274,"")</f>
        <v/>
      </c>
      <c r="BN110" s="27" t="str">
        <f>IFERROR(VLOOKUP(BP110,'Banco de Dados'!$B$3:$H$274,5,FALSE)," ")</f>
        <v xml:space="preserve"> </v>
      </c>
      <c r="BT110" s="27" t="str">
        <f>_xlfn.XLOOKUP(BW110,'Banco de Dados'!$B$3:$B$274,'Banco de Dados'!$C$3:$C$274,"")</f>
        <v/>
      </c>
      <c r="BU110" s="27" t="str">
        <f>IFERROR(VLOOKUP(BW110,'Banco de Dados'!$B$3:$H$274,5,FALSE)," ")</f>
        <v xml:space="preserve"> </v>
      </c>
      <c r="CA110" s="27" t="str">
        <f>_xlfn.XLOOKUP(CD110,'Banco de Dados'!$B$3:$B$274,'Banco de Dados'!$C$3:$C$274,"")</f>
        <v/>
      </c>
      <c r="CB110" s="27" t="str">
        <f>IFERROR(VLOOKUP(CD110,'Banco de Dados'!$B$3:$H$274,5,FALSE)," ")</f>
        <v xml:space="preserve"> </v>
      </c>
      <c r="CH110" s="27" t="str">
        <f>_xlfn.XLOOKUP(CK110,'Banco de Dados'!$B$3:$B$274,'Banco de Dados'!$C$3:$C$274,"")</f>
        <v/>
      </c>
      <c r="CI110" s="27" t="str">
        <f>IFERROR(VLOOKUP(CK110,'Banco de Dados'!$B$3:$H$274,5,FALSE)," ")</f>
        <v xml:space="preserve"> </v>
      </c>
      <c r="CO110" s="27" t="str">
        <f>_xlfn.XLOOKUP(CR110,'Banco de Dados'!$B$3:$B$274,'Banco de Dados'!$C$3:$C$274,"")</f>
        <v/>
      </c>
      <c r="CP110" s="27" t="str">
        <f>IFERROR(VLOOKUP(CR110,'Banco de Dados'!$B$3:$H$274,5,FALSE)," ")</f>
        <v xml:space="preserve"> </v>
      </c>
      <c r="CV110" s="27" t="str">
        <f>_xlfn.XLOOKUP(CY110,'Banco de Dados'!$B$3:$B$274,'Banco de Dados'!$C$3:$C$274,"")</f>
        <v/>
      </c>
      <c r="CW110" s="27" t="str">
        <f>IFERROR(VLOOKUP(CY110,'Banco de Dados'!$B$3:$H$274,5,FALSE)," ")</f>
        <v xml:space="preserve"> </v>
      </c>
      <c r="DC110" s="27" t="str">
        <f>_xlfn.XLOOKUP(DF110,'Banco de Dados'!$B$3:$B$274,'Banco de Dados'!$C$3:$C$274,"")</f>
        <v/>
      </c>
      <c r="DD110" s="27" t="str">
        <f>IFERROR(VLOOKUP(DF110,'Banco de Dados'!$B$3:$H$274,5,FALSE)," ")</f>
        <v xml:space="preserve"> </v>
      </c>
      <c r="DJ110" s="27" t="str">
        <f>_xlfn.XLOOKUP(DM110,'Banco de Dados'!$B$3:$B$274,'Banco de Dados'!$C$3:$C$274,"")</f>
        <v/>
      </c>
      <c r="DK110" s="27" t="str">
        <f>IFERROR(VLOOKUP(DM110,'Banco de Dados'!$B$3:$H$274,5,FALSE)," ")</f>
        <v xml:space="preserve"> </v>
      </c>
      <c r="DQ110" s="27" t="str">
        <f>_xlfn.XLOOKUP(DT110,'Banco de Dados'!$B$3:$B$274,'Banco de Dados'!$C$3:$C$274,"")</f>
        <v/>
      </c>
      <c r="DR110" s="27" t="str">
        <f>IFERROR(VLOOKUP(DT110,'Banco de Dados'!$B$3:$H$274,5,FALSE)," ")</f>
        <v xml:space="preserve"> </v>
      </c>
      <c r="DX110" s="27" t="str">
        <f>_xlfn.XLOOKUP(EA110,'Banco de Dados'!$B$3:$B$274,'Banco de Dados'!$C$3:$C$274,"")</f>
        <v/>
      </c>
      <c r="DY110" s="27" t="str">
        <f>IFERROR(VLOOKUP(EA110,'Banco de Dados'!$B$3:$H$274,5,FALSE)," ")</f>
        <v xml:space="preserve"> </v>
      </c>
      <c r="EE110" s="27" t="str">
        <f>_xlfn.XLOOKUP(EH110,'Banco de Dados'!$B$3:$B$274,'Banco de Dados'!$C$3:$C$274,"")</f>
        <v/>
      </c>
      <c r="EF110" s="27" t="str">
        <f>IFERROR(VLOOKUP(EH110,'Banco de Dados'!$B$3:$H$274,5,FALSE)," ")</f>
        <v xml:space="preserve"> </v>
      </c>
      <c r="EL110" s="27" t="str">
        <f>_xlfn.XLOOKUP(EO110,'Banco de Dados'!$B$3:$B$274,'Banco de Dados'!$C$3:$C$274,"")</f>
        <v/>
      </c>
      <c r="EM110" s="27" t="str">
        <f>IFERROR(VLOOKUP(EO110,'Banco de Dados'!$B$3:$H$274,5,FALSE)," ")</f>
        <v xml:space="preserve"> </v>
      </c>
      <c r="ES110" s="27" t="str">
        <f>_xlfn.XLOOKUP(EV110,'Banco de Dados'!$B$3:$B$274,'Banco de Dados'!$C$3:$C$274,"")</f>
        <v/>
      </c>
      <c r="ET110" s="27" t="str">
        <f>IFERROR(VLOOKUP(EV110,'Banco de Dados'!$B$3:$H$274,5,FALSE)," ")</f>
        <v xml:space="preserve"> </v>
      </c>
      <c r="EZ110" s="27" t="str">
        <f>_xlfn.XLOOKUP(FC110,'Banco de Dados'!$B$3:$B$274,'Banco de Dados'!$C$3:$C$274,"")</f>
        <v/>
      </c>
      <c r="FA110" s="27" t="str">
        <f>IFERROR(VLOOKUP(FC110,'Banco de Dados'!$B$3:$H$274,5,FALSE)," ")</f>
        <v xml:space="preserve"> </v>
      </c>
      <c r="FC110" s="7"/>
      <c r="FD110" s="7"/>
      <c r="FE110" s="7"/>
      <c r="FG110" s="27" t="str">
        <f>_xlfn.XLOOKUP(FJ110,'Banco de Dados'!$B$3:$B$274,'Banco de Dados'!$C$3:$C$274,"")</f>
        <v/>
      </c>
      <c r="FH110" s="27" t="str">
        <f>IFERROR(VLOOKUP(FJ110,'Banco de Dados'!$B$3:$H$274,5,FALSE)," ")</f>
        <v xml:space="preserve"> </v>
      </c>
      <c r="FI110" s="7"/>
      <c r="FJ110" s="7"/>
      <c r="FK110" s="7"/>
      <c r="FL110" s="7"/>
      <c r="FN110" s="27" t="str">
        <f>_xlfn.XLOOKUP(FQ110,'Banco de Dados'!$B$3:$B$274,'Banco de Dados'!$C$3:$C$274,"")</f>
        <v/>
      </c>
      <c r="FO110" s="27" t="str">
        <f>IFERROR(VLOOKUP(FQ110,'Banco de Dados'!$B$3:$H$274,5,FALSE)," ")</f>
        <v xml:space="preserve"> </v>
      </c>
      <c r="FP110" s="7"/>
      <c r="FQ110" s="7"/>
      <c r="FR110" s="7"/>
      <c r="FS110" s="7"/>
      <c r="FU110" s="27" t="str">
        <f>_xlfn.XLOOKUP(FX110,'Banco de Dados'!$B$3:$B$274,'Banco de Dados'!$C$3:$C$274,"")</f>
        <v/>
      </c>
      <c r="FV110" s="27" t="str">
        <f>IFERROR(VLOOKUP(FX110,'Banco de Dados'!$B$3:$H$274,5,FALSE)," ")</f>
        <v xml:space="preserve"> </v>
      </c>
      <c r="FW110" s="7"/>
      <c r="FX110" s="7"/>
      <c r="FY110" s="7"/>
      <c r="FZ110" s="7"/>
    </row>
    <row r="111" spans="2:182" x14ac:dyDescent="0.25">
      <c r="B111" s="27" t="str">
        <f>_xlfn.XLOOKUP(E111,'Banco de Dados'!$B$3:$B$274,'Banco de Dados'!$C$3:$C$274,"")</f>
        <v/>
      </c>
      <c r="C111" s="27" t="str">
        <f>IFERROR(VLOOKUP(E111,'Banco de Dados'!$B$3:$H$274,5,FALSE)," ")</f>
        <v xml:space="preserve"> </v>
      </c>
      <c r="I111" s="27" t="str">
        <f>_xlfn.XLOOKUP(L111,'Banco de Dados'!$B$3:$B$274,'Banco de Dados'!$C$3:$C$274,"")</f>
        <v/>
      </c>
      <c r="J111" s="27" t="str">
        <f>IFERROR(VLOOKUP(L111,'Banco de Dados'!$B$3:$H$274,5,FALSE)," ")</f>
        <v xml:space="preserve"> </v>
      </c>
      <c r="P111" s="27" t="str">
        <f>_xlfn.XLOOKUP(S111,'Banco de Dados'!$B$3:$B$274,'Banco de Dados'!$C$3:$C$274,"")</f>
        <v/>
      </c>
      <c r="Q111" s="27" t="str">
        <f>IFERROR(VLOOKUP(S111,'Banco de Dados'!$B$3:$H$274,5,FALSE)," ")</f>
        <v xml:space="preserve"> </v>
      </c>
      <c r="W111" s="27" t="str">
        <f>_xlfn.XLOOKUP(Z111,'Banco de Dados'!$B$3:$B$274,'Banco de Dados'!$C$3:$C$274,"")</f>
        <v/>
      </c>
      <c r="X111" s="27" t="str">
        <f>IFERROR(VLOOKUP(Z111,'Banco de Dados'!$B$3:$H$274,5,FALSE)," ")</f>
        <v xml:space="preserve"> </v>
      </c>
      <c r="AD111" s="27" t="str">
        <f>_xlfn.XLOOKUP(AG111,'Banco de Dados'!$B$3:$B$274,'Banco de Dados'!$C$3:$C$274,"")</f>
        <v/>
      </c>
      <c r="AE111" s="27" t="str">
        <f>IFERROR(VLOOKUP(AG111,'Banco de Dados'!$B$3:$H$274,5,FALSE)," ")</f>
        <v xml:space="preserve"> </v>
      </c>
      <c r="AK111" s="27" t="str">
        <f>_xlfn.XLOOKUP(AN111,'Banco de Dados'!$B$3:$B$274,'Banco de Dados'!$C$3:$C$274,"")</f>
        <v/>
      </c>
      <c r="AL111" s="27" t="str">
        <f>IFERROR(VLOOKUP(AN111,'Banco de Dados'!$B$3:$H$274,5,FALSE)," ")</f>
        <v xml:space="preserve"> </v>
      </c>
      <c r="AR111" s="27" t="str">
        <f>_xlfn.XLOOKUP(AU111,'Banco de Dados'!$B$3:$B$274,'Banco de Dados'!$C$3:$C$274,"")</f>
        <v/>
      </c>
      <c r="AS111" s="27" t="str">
        <f>IFERROR(VLOOKUP(AU111,'Banco de Dados'!$B$3:$H$274,5,FALSE)," ")</f>
        <v xml:space="preserve"> </v>
      </c>
      <c r="AY111" s="27" t="str">
        <f>_xlfn.XLOOKUP(BB111,'Banco de Dados'!$B$3:$B$274,'Banco de Dados'!$C$3:$C$274,"")</f>
        <v/>
      </c>
      <c r="AZ111" s="27" t="str">
        <f>IFERROR(VLOOKUP(BB111,'Banco de Dados'!$B$3:$H$274,5,FALSE)," ")</f>
        <v xml:space="preserve"> </v>
      </c>
      <c r="BF111" s="27" t="str">
        <f>_xlfn.XLOOKUP(BI111,'Banco de Dados'!$B$3:$B$274,'Banco de Dados'!$C$3:$C$274,"")</f>
        <v/>
      </c>
      <c r="BG111" s="27" t="str">
        <f>IFERROR(VLOOKUP(BI111,'Banco de Dados'!$B$3:$H$274,5,FALSE)," ")</f>
        <v xml:space="preserve"> </v>
      </c>
      <c r="BM111" s="27" t="str">
        <f>_xlfn.XLOOKUP(BP111,'Banco de Dados'!$B$3:$B$274,'Banco de Dados'!$C$3:$C$274,"")</f>
        <v/>
      </c>
      <c r="BN111" s="27" t="str">
        <f>IFERROR(VLOOKUP(BP111,'Banco de Dados'!$B$3:$H$274,5,FALSE)," ")</f>
        <v xml:space="preserve"> </v>
      </c>
      <c r="BT111" s="27" t="str">
        <f>_xlfn.XLOOKUP(BW111,'Banco de Dados'!$B$3:$B$274,'Banco de Dados'!$C$3:$C$274,"")</f>
        <v/>
      </c>
      <c r="BU111" s="27" t="str">
        <f>IFERROR(VLOOKUP(BW111,'Banco de Dados'!$B$3:$H$274,5,FALSE)," ")</f>
        <v xml:space="preserve"> </v>
      </c>
      <c r="CA111" s="27" t="str">
        <f>_xlfn.XLOOKUP(CD111,'Banco de Dados'!$B$3:$B$274,'Banco de Dados'!$C$3:$C$274,"")</f>
        <v/>
      </c>
      <c r="CB111" s="27" t="str">
        <f>IFERROR(VLOOKUP(CD111,'Banco de Dados'!$B$3:$H$274,5,FALSE)," ")</f>
        <v xml:space="preserve"> </v>
      </c>
      <c r="CH111" s="27" t="str">
        <f>_xlfn.XLOOKUP(CK111,'Banco de Dados'!$B$3:$B$274,'Banco de Dados'!$C$3:$C$274,"")</f>
        <v/>
      </c>
      <c r="CI111" s="27" t="str">
        <f>IFERROR(VLOOKUP(CK111,'Banco de Dados'!$B$3:$H$274,5,FALSE)," ")</f>
        <v xml:space="preserve"> </v>
      </c>
      <c r="CO111" s="27" t="str">
        <f>_xlfn.XLOOKUP(CR111,'Banco de Dados'!$B$3:$B$274,'Banco de Dados'!$C$3:$C$274,"")</f>
        <v/>
      </c>
      <c r="CP111" s="27" t="str">
        <f>IFERROR(VLOOKUP(CR111,'Banco de Dados'!$B$3:$H$274,5,FALSE)," ")</f>
        <v xml:space="preserve"> </v>
      </c>
      <c r="CV111" s="27" t="str">
        <f>_xlfn.XLOOKUP(CY111,'Banco de Dados'!$B$3:$B$274,'Banco de Dados'!$C$3:$C$274,"")</f>
        <v/>
      </c>
      <c r="CW111" s="27" t="str">
        <f>IFERROR(VLOOKUP(CY111,'Banco de Dados'!$B$3:$H$274,5,FALSE)," ")</f>
        <v xml:space="preserve"> </v>
      </c>
      <c r="DC111" s="27" t="str">
        <f>_xlfn.XLOOKUP(DF111,'Banco de Dados'!$B$3:$B$274,'Banco de Dados'!$C$3:$C$274,"")</f>
        <v/>
      </c>
      <c r="DD111" s="27" t="str">
        <f>IFERROR(VLOOKUP(DF111,'Banco de Dados'!$B$3:$H$274,5,FALSE)," ")</f>
        <v xml:space="preserve"> </v>
      </c>
      <c r="DJ111" s="27" t="str">
        <f>_xlfn.XLOOKUP(DM111,'Banco de Dados'!$B$3:$B$274,'Banco de Dados'!$C$3:$C$274,"")</f>
        <v/>
      </c>
      <c r="DK111" s="27" t="str">
        <f>IFERROR(VLOOKUP(DM111,'Banco de Dados'!$B$3:$H$274,5,FALSE)," ")</f>
        <v xml:space="preserve"> </v>
      </c>
      <c r="DQ111" s="27" t="str">
        <f>_xlfn.XLOOKUP(DT111,'Banco de Dados'!$B$3:$B$274,'Banco de Dados'!$C$3:$C$274,"")</f>
        <v/>
      </c>
      <c r="DR111" s="27" t="str">
        <f>IFERROR(VLOOKUP(DT111,'Banco de Dados'!$B$3:$H$274,5,FALSE)," ")</f>
        <v xml:space="preserve"> </v>
      </c>
      <c r="DX111" s="27" t="str">
        <f>_xlfn.XLOOKUP(EA111,'Banco de Dados'!$B$3:$B$274,'Banco de Dados'!$C$3:$C$274,"")</f>
        <v/>
      </c>
      <c r="DY111" s="27" t="str">
        <f>IFERROR(VLOOKUP(EA111,'Banco de Dados'!$B$3:$H$274,5,FALSE)," ")</f>
        <v xml:space="preserve"> </v>
      </c>
      <c r="EE111" s="27" t="str">
        <f>_xlfn.XLOOKUP(EH111,'Banco de Dados'!$B$3:$B$274,'Banco de Dados'!$C$3:$C$274,"")</f>
        <v/>
      </c>
      <c r="EF111" s="27" t="str">
        <f>IFERROR(VLOOKUP(EH111,'Banco de Dados'!$B$3:$H$274,5,FALSE)," ")</f>
        <v xml:space="preserve"> </v>
      </c>
      <c r="EL111" s="27" t="str">
        <f>_xlfn.XLOOKUP(EO111,'Banco de Dados'!$B$3:$B$274,'Banco de Dados'!$C$3:$C$274,"")</f>
        <v/>
      </c>
      <c r="EM111" s="27" t="str">
        <f>IFERROR(VLOOKUP(EO111,'Banco de Dados'!$B$3:$H$274,5,FALSE)," ")</f>
        <v xml:space="preserve"> </v>
      </c>
      <c r="ES111" s="27" t="str">
        <f>_xlfn.XLOOKUP(EV111,'Banco de Dados'!$B$3:$B$274,'Banco de Dados'!$C$3:$C$274,"")</f>
        <v/>
      </c>
      <c r="ET111" s="27" t="str">
        <f>IFERROR(VLOOKUP(EV111,'Banco de Dados'!$B$3:$H$274,5,FALSE)," ")</f>
        <v xml:space="preserve"> </v>
      </c>
      <c r="EZ111" s="27" t="str">
        <f>_xlfn.XLOOKUP(FC111,'Banco de Dados'!$B$3:$B$274,'Banco de Dados'!$C$3:$C$274,"")</f>
        <v/>
      </c>
      <c r="FA111" s="27" t="str">
        <f>IFERROR(VLOOKUP(FC111,'Banco de Dados'!$B$3:$H$274,5,FALSE)," ")</f>
        <v xml:space="preserve"> </v>
      </c>
      <c r="FC111" s="7"/>
      <c r="FD111" s="7"/>
      <c r="FE111" s="7"/>
      <c r="FG111" s="27" t="str">
        <f>_xlfn.XLOOKUP(FJ111,'Banco de Dados'!$B$3:$B$274,'Banco de Dados'!$C$3:$C$274,"")</f>
        <v/>
      </c>
      <c r="FH111" s="27" t="str">
        <f>IFERROR(VLOOKUP(FJ111,'Banco de Dados'!$B$3:$H$274,5,FALSE)," ")</f>
        <v xml:space="preserve"> </v>
      </c>
      <c r="FI111" s="7"/>
      <c r="FJ111" s="7"/>
      <c r="FK111" s="7"/>
      <c r="FL111" s="7"/>
      <c r="FN111" s="27" t="str">
        <f>_xlfn.XLOOKUP(FQ111,'Banco de Dados'!$B$3:$B$274,'Banco de Dados'!$C$3:$C$274,"")</f>
        <v/>
      </c>
      <c r="FO111" s="27" t="str">
        <f>IFERROR(VLOOKUP(FQ111,'Banco de Dados'!$B$3:$H$274,5,FALSE)," ")</f>
        <v xml:space="preserve"> </v>
      </c>
      <c r="FP111" s="7"/>
      <c r="FQ111" s="7"/>
      <c r="FR111" s="7"/>
      <c r="FS111" s="7"/>
      <c r="FU111" s="27" t="str">
        <f>_xlfn.XLOOKUP(FX111,'Banco de Dados'!$B$3:$B$274,'Banco de Dados'!$C$3:$C$274,"")</f>
        <v/>
      </c>
      <c r="FV111" s="27" t="str">
        <f>IFERROR(VLOOKUP(FX111,'Banco de Dados'!$B$3:$H$274,5,FALSE)," ")</f>
        <v xml:space="preserve"> </v>
      </c>
      <c r="FW111" s="7"/>
      <c r="FX111" s="7"/>
      <c r="FY111" s="7"/>
      <c r="FZ111" s="7"/>
    </row>
    <row r="112" spans="2:182" x14ac:dyDescent="0.25">
      <c r="B112" s="27" t="str">
        <f>_xlfn.XLOOKUP(E112,'Banco de Dados'!$B$3:$B$274,'Banco de Dados'!$C$3:$C$274,"")</f>
        <v/>
      </c>
      <c r="C112" s="27" t="str">
        <f>IFERROR(VLOOKUP(E112,'Banco de Dados'!$B$3:$H$274,5,FALSE)," ")</f>
        <v xml:space="preserve"> </v>
      </c>
      <c r="I112" s="27" t="str">
        <f>_xlfn.XLOOKUP(L112,'Banco de Dados'!$B$3:$B$274,'Banco de Dados'!$C$3:$C$274,"")</f>
        <v/>
      </c>
      <c r="J112" s="27" t="str">
        <f>IFERROR(VLOOKUP(L112,'Banco de Dados'!$B$3:$H$274,5,FALSE)," ")</f>
        <v xml:space="preserve"> </v>
      </c>
      <c r="P112" s="27" t="str">
        <f>_xlfn.XLOOKUP(S112,'Banco de Dados'!$B$3:$B$274,'Banco de Dados'!$C$3:$C$274,"")</f>
        <v/>
      </c>
      <c r="Q112" s="27" t="str">
        <f>IFERROR(VLOOKUP(S112,'Banco de Dados'!$B$3:$H$274,5,FALSE)," ")</f>
        <v xml:space="preserve"> </v>
      </c>
      <c r="W112" s="27" t="str">
        <f>_xlfn.XLOOKUP(Z112,'Banco de Dados'!$B$3:$B$274,'Banco de Dados'!$C$3:$C$274,"")</f>
        <v/>
      </c>
      <c r="X112" s="27" t="str">
        <f>IFERROR(VLOOKUP(Z112,'Banco de Dados'!$B$3:$H$274,5,FALSE)," ")</f>
        <v xml:space="preserve"> </v>
      </c>
      <c r="AD112" s="27" t="str">
        <f>_xlfn.XLOOKUP(AG112,'Banco de Dados'!$B$3:$B$274,'Banco de Dados'!$C$3:$C$274,"")</f>
        <v/>
      </c>
      <c r="AE112" s="27" t="str">
        <f>IFERROR(VLOOKUP(AG112,'Banco de Dados'!$B$3:$H$274,5,FALSE)," ")</f>
        <v xml:space="preserve"> </v>
      </c>
      <c r="AK112" s="27" t="str">
        <f>_xlfn.XLOOKUP(AN112,'Banco de Dados'!$B$3:$B$274,'Banco de Dados'!$C$3:$C$274,"")</f>
        <v/>
      </c>
      <c r="AL112" s="27" t="str">
        <f>IFERROR(VLOOKUP(AN112,'Banco de Dados'!$B$3:$H$274,5,FALSE)," ")</f>
        <v xml:space="preserve"> </v>
      </c>
      <c r="AR112" s="27" t="str">
        <f>_xlfn.XLOOKUP(AU112,'Banco de Dados'!$B$3:$B$274,'Banco de Dados'!$C$3:$C$274,"")</f>
        <v/>
      </c>
      <c r="AS112" s="27" t="str">
        <f>IFERROR(VLOOKUP(AU112,'Banco de Dados'!$B$3:$H$274,5,FALSE)," ")</f>
        <v xml:space="preserve"> </v>
      </c>
      <c r="AY112" s="27" t="str">
        <f>_xlfn.XLOOKUP(BB112,'Banco de Dados'!$B$3:$B$274,'Banco de Dados'!$C$3:$C$274,"")</f>
        <v/>
      </c>
      <c r="AZ112" s="27" t="str">
        <f>IFERROR(VLOOKUP(BB112,'Banco de Dados'!$B$3:$H$274,5,FALSE)," ")</f>
        <v xml:space="preserve"> </v>
      </c>
      <c r="BF112" s="27" t="str">
        <f>_xlfn.XLOOKUP(BI112,'Banco de Dados'!$B$3:$B$274,'Banco de Dados'!$C$3:$C$274,"")</f>
        <v/>
      </c>
      <c r="BG112" s="27" t="str">
        <f>IFERROR(VLOOKUP(BI112,'Banco de Dados'!$B$3:$H$274,5,FALSE)," ")</f>
        <v xml:space="preserve"> </v>
      </c>
      <c r="BM112" s="27" t="str">
        <f>_xlfn.XLOOKUP(BP112,'Banco de Dados'!$B$3:$B$274,'Banco de Dados'!$C$3:$C$274,"")</f>
        <v/>
      </c>
      <c r="BN112" s="27" t="str">
        <f>IFERROR(VLOOKUP(BP112,'Banco de Dados'!$B$3:$H$274,5,FALSE)," ")</f>
        <v xml:space="preserve"> </v>
      </c>
      <c r="BT112" s="27" t="str">
        <f>_xlfn.XLOOKUP(BW112,'Banco de Dados'!$B$3:$B$274,'Banco de Dados'!$C$3:$C$274,"")</f>
        <v/>
      </c>
      <c r="BU112" s="27" t="str">
        <f>IFERROR(VLOOKUP(BW112,'Banco de Dados'!$B$3:$H$274,5,FALSE)," ")</f>
        <v xml:space="preserve"> </v>
      </c>
      <c r="CA112" s="27" t="str">
        <f>_xlfn.XLOOKUP(CD112,'Banco de Dados'!$B$3:$B$274,'Banco de Dados'!$C$3:$C$274,"")</f>
        <v/>
      </c>
      <c r="CB112" s="27" t="str">
        <f>IFERROR(VLOOKUP(CD112,'Banco de Dados'!$B$3:$H$274,5,FALSE)," ")</f>
        <v xml:space="preserve"> </v>
      </c>
      <c r="CH112" s="27" t="str">
        <f>_xlfn.XLOOKUP(CK112,'Banco de Dados'!$B$3:$B$274,'Banco de Dados'!$C$3:$C$274,"")</f>
        <v/>
      </c>
      <c r="CI112" s="27" t="str">
        <f>IFERROR(VLOOKUP(CK112,'Banco de Dados'!$B$3:$H$274,5,FALSE)," ")</f>
        <v xml:space="preserve"> </v>
      </c>
      <c r="CO112" s="27" t="str">
        <f>_xlfn.XLOOKUP(CR112,'Banco de Dados'!$B$3:$B$274,'Banco de Dados'!$C$3:$C$274,"")</f>
        <v/>
      </c>
      <c r="CP112" s="27" t="str">
        <f>IFERROR(VLOOKUP(CR112,'Banco de Dados'!$B$3:$H$274,5,FALSE)," ")</f>
        <v xml:space="preserve"> </v>
      </c>
      <c r="CV112" s="27" t="str">
        <f>_xlfn.XLOOKUP(CY112,'Banco de Dados'!$B$3:$B$274,'Banco de Dados'!$C$3:$C$274,"")</f>
        <v/>
      </c>
      <c r="CW112" s="27" t="str">
        <f>IFERROR(VLOOKUP(CY112,'Banco de Dados'!$B$3:$H$274,5,FALSE)," ")</f>
        <v xml:space="preserve"> </v>
      </c>
      <c r="DC112" s="27" t="str">
        <f>_xlfn.XLOOKUP(DF112,'Banco de Dados'!$B$3:$B$274,'Banco de Dados'!$C$3:$C$274,"")</f>
        <v/>
      </c>
      <c r="DD112" s="27" t="str">
        <f>IFERROR(VLOOKUP(DF112,'Banco de Dados'!$B$3:$H$274,5,FALSE)," ")</f>
        <v xml:space="preserve"> </v>
      </c>
      <c r="DJ112" s="27" t="str">
        <f>_xlfn.XLOOKUP(DM112,'Banco de Dados'!$B$3:$B$274,'Banco de Dados'!$C$3:$C$274,"")</f>
        <v/>
      </c>
      <c r="DK112" s="27" t="str">
        <f>IFERROR(VLOOKUP(DM112,'Banco de Dados'!$B$3:$H$274,5,FALSE)," ")</f>
        <v xml:space="preserve"> </v>
      </c>
      <c r="DQ112" s="27" t="str">
        <f>_xlfn.XLOOKUP(DT112,'Banco de Dados'!$B$3:$B$274,'Banco de Dados'!$C$3:$C$274,"")</f>
        <v/>
      </c>
      <c r="DR112" s="27" t="str">
        <f>IFERROR(VLOOKUP(DT112,'Banco de Dados'!$B$3:$H$274,5,FALSE)," ")</f>
        <v xml:space="preserve"> </v>
      </c>
      <c r="DX112" s="27" t="str">
        <f>_xlfn.XLOOKUP(EA112,'Banco de Dados'!$B$3:$B$274,'Banco de Dados'!$C$3:$C$274,"")</f>
        <v/>
      </c>
      <c r="DY112" s="27" t="str">
        <f>IFERROR(VLOOKUP(EA112,'Banco de Dados'!$B$3:$H$274,5,FALSE)," ")</f>
        <v xml:space="preserve"> </v>
      </c>
      <c r="EE112" s="27" t="str">
        <f>_xlfn.XLOOKUP(EH112,'Banco de Dados'!$B$3:$B$274,'Banco de Dados'!$C$3:$C$274,"")</f>
        <v/>
      </c>
      <c r="EF112" s="27" t="str">
        <f>IFERROR(VLOOKUP(EH112,'Banco de Dados'!$B$3:$H$274,5,FALSE)," ")</f>
        <v xml:space="preserve"> </v>
      </c>
      <c r="EL112" s="27" t="str">
        <f>_xlfn.XLOOKUP(EO112,'Banco de Dados'!$B$3:$B$274,'Banco de Dados'!$C$3:$C$274,"")</f>
        <v/>
      </c>
      <c r="EM112" s="27" t="str">
        <f>IFERROR(VLOOKUP(EO112,'Banco de Dados'!$B$3:$H$274,5,FALSE)," ")</f>
        <v xml:space="preserve"> </v>
      </c>
      <c r="ES112" s="27" t="str">
        <f>_xlfn.XLOOKUP(EV112,'Banco de Dados'!$B$3:$B$274,'Banco de Dados'!$C$3:$C$274,"")</f>
        <v/>
      </c>
      <c r="ET112" s="27" t="str">
        <f>IFERROR(VLOOKUP(EV112,'Banco de Dados'!$B$3:$H$274,5,FALSE)," ")</f>
        <v xml:space="preserve"> </v>
      </c>
      <c r="EZ112" s="27" t="str">
        <f>_xlfn.XLOOKUP(FC112,'Banco de Dados'!$B$3:$B$274,'Banco de Dados'!$C$3:$C$274,"")</f>
        <v/>
      </c>
      <c r="FA112" s="27" t="str">
        <f>IFERROR(VLOOKUP(FC112,'Banco de Dados'!$B$3:$H$274,5,FALSE)," ")</f>
        <v xml:space="preserve"> </v>
      </c>
      <c r="FC112" s="7"/>
      <c r="FD112" s="7"/>
      <c r="FE112" s="7"/>
      <c r="FG112" s="27" t="str">
        <f>_xlfn.XLOOKUP(FJ112,'Banco de Dados'!$B$3:$B$274,'Banco de Dados'!$C$3:$C$274,"")</f>
        <v/>
      </c>
      <c r="FH112" s="27" t="str">
        <f>IFERROR(VLOOKUP(FJ112,'Banco de Dados'!$B$3:$H$274,5,FALSE)," ")</f>
        <v xml:space="preserve"> </v>
      </c>
      <c r="FI112" s="7"/>
      <c r="FJ112" s="7"/>
      <c r="FK112" s="7"/>
      <c r="FL112" s="7"/>
      <c r="FN112" s="27" t="str">
        <f>_xlfn.XLOOKUP(FQ112,'Banco de Dados'!$B$3:$B$274,'Banco de Dados'!$C$3:$C$274,"")</f>
        <v/>
      </c>
      <c r="FO112" s="27" t="str">
        <f>IFERROR(VLOOKUP(FQ112,'Banco de Dados'!$B$3:$H$274,5,FALSE)," ")</f>
        <v xml:space="preserve"> </v>
      </c>
      <c r="FP112" s="7"/>
      <c r="FQ112" s="7"/>
      <c r="FR112" s="7"/>
      <c r="FS112" s="7"/>
      <c r="FU112" s="27" t="str">
        <f>_xlfn.XLOOKUP(FX112,'Banco de Dados'!$B$3:$B$274,'Banco de Dados'!$C$3:$C$274,"")</f>
        <v/>
      </c>
      <c r="FV112" s="27" t="str">
        <f>IFERROR(VLOOKUP(FX112,'Banco de Dados'!$B$3:$H$274,5,FALSE)," ")</f>
        <v xml:space="preserve"> </v>
      </c>
      <c r="FW112" s="7"/>
      <c r="FX112" s="7"/>
      <c r="FY112" s="7"/>
      <c r="FZ112" s="7"/>
    </row>
    <row r="113" spans="2:182" x14ac:dyDescent="0.25">
      <c r="B113" s="27" t="str">
        <f>_xlfn.XLOOKUP(E113,'Banco de Dados'!$B$3:$B$274,'Banco de Dados'!$C$3:$C$274,"")</f>
        <v/>
      </c>
      <c r="C113" s="27" t="str">
        <f>IFERROR(VLOOKUP(E113,'Banco de Dados'!$B$3:$H$274,5,FALSE)," ")</f>
        <v xml:space="preserve"> </v>
      </c>
      <c r="I113" s="27" t="str">
        <f>_xlfn.XLOOKUP(L113,'Banco de Dados'!$B$3:$B$274,'Banco de Dados'!$C$3:$C$274,"")</f>
        <v/>
      </c>
      <c r="J113" s="27" t="str">
        <f>IFERROR(VLOOKUP(L113,'Banco de Dados'!$B$3:$H$274,5,FALSE)," ")</f>
        <v xml:space="preserve"> </v>
      </c>
      <c r="P113" s="27" t="str">
        <f>_xlfn.XLOOKUP(S113,'Banco de Dados'!$B$3:$B$274,'Banco de Dados'!$C$3:$C$274,"")</f>
        <v/>
      </c>
      <c r="Q113" s="27" t="str">
        <f>IFERROR(VLOOKUP(S113,'Banco de Dados'!$B$3:$H$274,5,FALSE)," ")</f>
        <v xml:space="preserve"> </v>
      </c>
      <c r="W113" s="27" t="str">
        <f>_xlfn.XLOOKUP(Z113,'Banco de Dados'!$B$3:$B$274,'Banco de Dados'!$C$3:$C$274,"")</f>
        <v/>
      </c>
      <c r="X113" s="27" t="str">
        <f>IFERROR(VLOOKUP(Z113,'Banco de Dados'!$B$3:$H$274,5,FALSE)," ")</f>
        <v xml:space="preserve"> </v>
      </c>
      <c r="AD113" s="27" t="str">
        <f>_xlfn.XLOOKUP(AG113,'Banco de Dados'!$B$3:$B$274,'Banco de Dados'!$C$3:$C$274,"")</f>
        <v/>
      </c>
      <c r="AE113" s="27" t="str">
        <f>IFERROR(VLOOKUP(AG113,'Banco de Dados'!$B$3:$H$274,5,FALSE)," ")</f>
        <v xml:space="preserve"> </v>
      </c>
      <c r="AK113" s="27" t="str">
        <f>_xlfn.XLOOKUP(AN113,'Banco de Dados'!$B$3:$B$274,'Banco de Dados'!$C$3:$C$274,"")</f>
        <v/>
      </c>
      <c r="AL113" s="27" t="str">
        <f>IFERROR(VLOOKUP(AN113,'Banco de Dados'!$B$3:$H$274,5,FALSE)," ")</f>
        <v xml:space="preserve"> </v>
      </c>
      <c r="AR113" s="27" t="str">
        <f>_xlfn.XLOOKUP(AU113,'Banco de Dados'!$B$3:$B$274,'Banco de Dados'!$C$3:$C$274,"")</f>
        <v/>
      </c>
      <c r="AS113" s="27" t="str">
        <f>IFERROR(VLOOKUP(AU113,'Banco de Dados'!$B$3:$H$274,5,FALSE)," ")</f>
        <v xml:space="preserve"> </v>
      </c>
      <c r="AY113" s="27" t="str">
        <f>_xlfn.XLOOKUP(BB113,'Banco de Dados'!$B$3:$B$274,'Banco de Dados'!$C$3:$C$274,"")</f>
        <v/>
      </c>
      <c r="AZ113" s="27" t="str">
        <f>IFERROR(VLOOKUP(BB113,'Banco de Dados'!$B$3:$H$274,5,FALSE)," ")</f>
        <v xml:space="preserve"> </v>
      </c>
      <c r="BF113" s="27" t="str">
        <f>_xlfn.XLOOKUP(BI113,'Banco de Dados'!$B$3:$B$274,'Banco de Dados'!$C$3:$C$274,"")</f>
        <v/>
      </c>
      <c r="BG113" s="27" t="str">
        <f>IFERROR(VLOOKUP(BI113,'Banco de Dados'!$B$3:$H$274,5,FALSE)," ")</f>
        <v xml:space="preserve"> </v>
      </c>
      <c r="BM113" s="27" t="str">
        <f>_xlfn.XLOOKUP(BP113,'Banco de Dados'!$B$3:$B$274,'Banco de Dados'!$C$3:$C$274,"")</f>
        <v/>
      </c>
      <c r="BN113" s="27" t="str">
        <f>IFERROR(VLOOKUP(BP113,'Banco de Dados'!$B$3:$H$274,5,FALSE)," ")</f>
        <v xml:space="preserve"> </v>
      </c>
      <c r="BT113" s="27" t="str">
        <f>_xlfn.XLOOKUP(BW113,'Banco de Dados'!$B$3:$B$274,'Banco de Dados'!$C$3:$C$274,"")</f>
        <v/>
      </c>
      <c r="BU113" s="27" t="str">
        <f>IFERROR(VLOOKUP(BW113,'Banco de Dados'!$B$3:$H$274,5,FALSE)," ")</f>
        <v xml:space="preserve"> </v>
      </c>
      <c r="CA113" s="27" t="str">
        <f>_xlfn.XLOOKUP(CD113,'Banco de Dados'!$B$3:$B$274,'Banco de Dados'!$C$3:$C$274,"")</f>
        <v/>
      </c>
      <c r="CB113" s="27" t="str">
        <f>IFERROR(VLOOKUP(CD113,'Banco de Dados'!$B$3:$H$274,5,FALSE)," ")</f>
        <v xml:space="preserve"> </v>
      </c>
      <c r="CH113" s="27" t="str">
        <f>_xlfn.XLOOKUP(CK113,'Banco de Dados'!$B$3:$B$274,'Banco de Dados'!$C$3:$C$274,"")</f>
        <v/>
      </c>
      <c r="CI113" s="27" t="str">
        <f>IFERROR(VLOOKUP(CK113,'Banco de Dados'!$B$3:$H$274,5,FALSE)," ")</f>
        <v xml:space="preserve"> </v>
      </c>
      <c r="CO113" s="27" t="str">
        <f>_xlfn.XLOOKUP(CR113,'Banco de Dados'!$B$3:$B$274,'Banco de Dados'!$C$3:$C$274,"")</f>
        <v/>
      </c>
      <c r="CP113" s="27" t="str">
        <f>IFERROR(VLOOKUP(CR113,'Banco de Dados'!$B$3:$H$274,5,FALSE)," ")</f>
        <v xml:space="preserve"> </v>
      </c>
      <c r="CV113" s="27" t="str">
        <f>_xlfn.XLOOKUP(CY113,'Banco de Dados'!$B$3:$B$274,'Banco de Dados'!$C$3:$C$274,"")</f>
        <v/>
      </c>
      <c r="CW113" s="27" t="str">
        <f>IFERROR(VLOOKUP(CY113,'Banco de Dados'!$B$3:$H$274,5,FALSE)," ")</f>
        <v xml:space="preserve"> </v>
      </c>
      <c r="DC113" s="27" t="str">
        <f>_xlfn.XLOOKUP(DF113,'Banco de Dados'!$B$3:$B$274,'Banco de Dados'!$C$3:$C$274,"")</f>
        <v/>
      </c>
      <c r="DD113" s="27" t="str">
        <f>IFERROR(VLOOKUP(DF113,'Banco de Dados'!$B$3:$H$274,5,FALSE)," ")</f>
        <v xml:space="preserve"> </v>
      </c>
      <c r="DJ113" s="27" t="str">
        <f>_xlfn.XLOOKUP(DM113,'Banco de Dados'!$B$3:$B$274,'Banco de Dados'!$C$3:$C$274,"")</f>
        <v/>
      </c>
      <c r="DK113" s="27" t="str">
        <f>IFERROR(VLOOKUP(DM113,'Banco de Dados'!$B$3:$H$274,5,FALSE)," ")</f>
        <v xml:space="preserve"> </v>
      </c>
      <c r="DQ113" s="27" t="str">
        <f>_xlfn.XLOOKUP(DT113,'Banco de Dados'!$B$3:$B$274,'Banco de Dados'!$C$3:$C$274,"")</f>
        <v/>
      </c>
      <c r="DR113" s="27" t="str">
        <f>IFERROR(VLOOKUP(DT113,'Banco de Dados'!$B$3:$H$274,5,FALSE)," ")</f>
        <v xml:space="preserve"> </v>
      </c>
      <c r="DX113" s="27" t="str">
        <f>_xlfn.XLOOKUP(EA113,'Banco de Dados'!$B$3:$B$274,'Banco de Dados'!$C$3:$C$274,"")</f>
        <v/>
      </c>
      <c r="DY113" s="27" t="str">
        <f>IFERROR(VLOOKUP(EA113,'Banco de Dados'!$B$3:$H$274,5,FALSE)," ")</f>
        <v xml:space="preserve"> </v>
      </c>
      <c r="EE113" s="27" t="str">
        <f>_xlfn.XLOOKUP(EH113,'Banco de Dados'!$B$3:$B$274,'Banco de Dados'!$C$3:$C$274,"")</f>
        <v/>
      </c>
      <c r="EF113" s="27" t="str">
        <f>IFERROR(VLOOKUP(EH113,'Banco de Dados'!$B$3:$H$274,5,FALSE)," ")</f>
        <v xml:space="preserve"> </v>
      </c>
      <c r="EL113" s="27" t="str">
        <f>_xlfn.XLOOKUP(EO113,'Banco de Dados'!$B$3:$B$274,'Banco de Dados'!$C$3:$C$274,"")</f>
        <v/>
      </c>
      <c r="EM113" s="27" t="str">
        <f>IFERROR(VLOOKUP(EO113,'Banco de Dados'!$B$3:$H$274,5,FALSE)," ")</f>
        <v xml:space="preserve"> </v>
      </c>
      <c r="ES113" s="27" t="str">
        <f>_xlfn.XLOOKUP(EV113,'Banco de Dados'!$B$3:$B$274,'Banco de Dados'!$C$3:$C$274,"")</f>
        <v/>
      </c>
      <c r="ET113" s="27" t="str">
        <f>IFERROR(VLOOKUP(EV113,'Banco de Dados'!$B$3:$H$274,5,FALSE)," ")</f>
        <v xml:space="preserve"> </v>
      </c>
      <c r="EZ113" s="27" t="str">
        <f>_xlfn.XLOOKUP(FC113,'Banco de Dados'!$B$3:$B$274,'Banco de Dados'!$C$3:$C$274,"")</f>
        <v/>
      </c>
      <c r="FA113" s="27" t="str">
        <f>IFERROR(VLOOKUP(FC113,'Banco de Dados'!$B$3:$H$274,5,FALSE)," ")</f>
        <v xml:space="preserve"> </v>
      </c>
      <c r="FC113" s="7"/>
      <c r="FD113" s="7"/>
      <c r="FE113" s="7"/>
      <c r="FG113" s="27" t="str">
        <f>_xlfn.XLOOKUP(FJ113,'Banco de Dados'!$B$3:$B$274,'Banco de Dados'!$C$3:$C$274,"")</f>
        <v/>
      </c>
      <c r="FH113" s="27" t="str">
        <f>IFERROR(VLOOKUP(FJ113,'Banco de Dados'!$B$3:$H$274,5,FALSE)," ")</f>
        <v xml:space="preserve"> </v>
      </c>
      <c r="FI113" s="7"/>
      <c r="FJ113" s="7"/>
      <c r="FK113" s="7"/>
      <c r="FL113" s="7"/>
      <c r="FN113" s="27" t="str">
        <f>_xlfn.XLOOKUP(FQ113,'Banco de Dados'!$B$3:$B$274,'Banco de Dados'!$C$3:$C$274,"")</f>
        <v/>
      </c>
      <c r="FO113" s="27" t="str">
        <f>IFERROR(VLOOKUP(FQ113,'Banco de Dados'!$B$3:$H$274,5,FALSE)," ")</f>
        <v xml:space="preserve"> </v>
      </c>
      <c r="FP113" s="7"/>
      <c r="FQ113" s="7"/>
      <c r="FR113" s="7"/>
      <c r="FS113" s="7"/>
      <c r="FU113" s="27" t="str">
        <f>_xlfn.XLOOKUP(FX113,'Banco de Dados'!$B$3:$B$274,'Banco de Dados'!$C$3:$C$274,"")</f>
        <v/>
      </c>
      <c r="FV113" s="27" t="str">
        <f>IFERROR(VLOOKUP(FX113,'Banco de Dados'!$B$3:$H$274,5,FALSE)," ")</f>
        <v xml:space="preserve"> </v>
      </c>
      <c r="FW113" s="7"/>
      <c r="FX113" s="7"/>
      <c r="FY113" s="7"/>
      <c r="FZ113" s="7"/>
    </row>
    <row r="114" spans="2:182" x14ac:dyDescent="0.25">
      <c r="B114" s="27" t="str">
        <f>_xlfn.XLOOKUP(E114,'Banco de Dados'!$B$3:$B$274,'Banco de Dados'!$C$3:$C$274,"")</f>
        <v/>
      </c>
      <c r="C114" s="27" t="str">
        <f>IFERROR(VLOOKUP(E114,'Banco de Dados'!$B$3:$H$274,5,FALSE)," ")</f>
        <v xml:space="preserve"> </v>
      </c>
      <c r="I114" s="27" t="str">
        <f>_xlfn.XLOOKUP(L114,'Banco de Dados'!$B$3:$B$274,'Banco de Dados'!$C$3:$C$274,"")</f>
        <v/>
      </c>
      <c r="J114" s="27" t="str">
        <f>IFERROR(VLOOKUP(L114,'Banco de Dados'!$B$3:$H$274,5,FALSE)," ")</f>
        <v xml:space="preserve"> </v>
      </c>
      <c r="P114" s="27" t="str">
        <f>_xlfn.XLOOKUP(S114,'Banco de Dados'!$B$3:$B$274,'Banco de Dados'!$C$3:$C$274,"")</f>
        <v/>
      </c>
      <c r="Q114" s="27" t="str">
        <f>IFERROR(VLOOKUP(S114,'Banco de Dados'!$B$3:$H$274,5,FALSE)," ")</f>
        <v xml:space="preserve"> </v>
      </c>
      <c r="W114" s="27" t="str">
        <f>_xlfn.XLOOKUP(Z114,'Banco de Dados'!$B$3:$B$274,'Banco de Dados'!$C$3:$C$274,"")</f>
        <v/>
      </c>
      <c r="X114" s="27" t="str">
        <f>IFERROR(VLOOKUP(Z114,'Banco de Dados'!$B$3:$H$274,5,FALSE)," ")</f>
        <v xml:space="preserve"> </v>
      </c>
      <c r="AD114" s="27" t="str">
        <f>_xlfn.XLOOKUP(AG114,'Banco de Dados'!$B$3:$B$274,'Banco de Dados'!$C$3:$C$274,"")</f>
        <v/>
      </c>
      <c r="AE114" s="27" t="str">
        <f>IFERROR(VLOOKUP(AG114,'Banco de Dados'!$B$3:$H$274,5,FALSE)," ")</f>
        <v xml:space="preserve"> </v>
      </c>
      <c r="AK114" s="27" t="str">
        <f>_xlfn.XLOOKUP(AN114,'Banco de Dados'!$B$3:$B$274,'Banco de Dados'!$C$3:$C$274,"")</f>
        <v/>
      </c>
      <c r="AL114" s="27" t="str">
        <f>IFERROR(VLOOKUP(AN114,'Banco de Dados'!$B$3:$H$274,5,FALSE)," ")</f>
        <v xml:space="preserve"> </v>
      </c>
      <c r="AR114" s="27" t="str">
        <f>_xlfn.XLOOKUP(AU114,'Banco de Dados'!$B$3:$B$274,'Banco de Dados'!$C$3:$C$274,"")</f>
        <v/>
      </c>
      <c r="AS114" s="27" t="str">
        <f>IFERROR(VLOOKUP(AU114,'Banco de Dados'!$B$3:$H$274,5,FALSE)," ")</f>
        <v xml:space="preserve"> </v>
      </c>
      <c r="AY114" s="27" t="str">
        <f>_xlfn.XLOOKUP(BB114,'Banco de Dados'!$B$3:$B$274,'Banco de Dados'!$C$3:$C$274,"")</f>
        <v/>
      </c>
      <c r="AZ114" s="27" t="str">
        <f>IFERROR(VLOOKUP(BB114,'Banco de Dados'!$B$3:$H$274,5,FALSE)," ")</f>
        <v xml:space="preserve"> </v>
      </c>
      <c r="BF114" s="27" t="str">
        <f>_xlfn.XLOOKUP(BI114,'Banco de Dados'!$B$3:$B$274,'Banco de Dados'!$C$3:$C$274,"")</f>
        <v/>
      </c>
      <c r="BG114" s="27" t="str">
        <f>IFERROR(VLOOKUP(BI114,'Banco de Dados'!$B$3:$H$274,5,FALSE)," ")</f>
        <v xml:space="preserve"> </v>
      </c>
      <c r="BM114" s="27" t="str">
        <f>_xlfn.XLOOKUP(BP114,'Banco de Dados'!$B$3:$B$274,'Banco de Dados'!$C$3:$C$274,"")</f>
        <v/>
      </c>
      <c r="BN114" s="27" t="str">
        <f>IFERROR(VLOOKUP(BP114,'Banco de Dados'!$B$3:$H$274,5,FALSE)," ")</f>
        <v xml:space="preserve"> </v>
      </c>
      <c r="BT114" s="27" t="str">
        <f>_xlfn.XLOOKUP(BW114,'Banco de Dados'!$B$3:$B$274,'Banco de Dados'!$C$3:$C$274,"")</f>
        <v/>
      </c>
      <c r="BU114" s="27" t="str">
        <f>IFERROR(VLOOKUP(BW114,'Banco de Dados'!$B$3:$H$274,5,FALSE)," ")</f>
        <v xml:space="preserve"> </v>
      </c>
      <c r="CA114" s="27" t="str">
        <f>_xlfn.XLOOKUP(CD114,'Banco de Dados'!$B$3:$B$274,'Banco de Dados'!$C$3:$C$274,"")</f>
        <v/>
      </c>
      <c r="CB114" s="27" t="str">
        <f>IFERROR(VLOOKUP(CD114,'Banco de Dados'!$B$3:$H$274,5,FALSE)," ")</f>
        <v xml:space="preserve"> </v>
      </c>
      <c r="CH114" s="27" t="str">
        <f>_xlfn.XLOOKUP(CK114,'Banco de Dados'!$B$3:$B$274,'Banco de Dados'!$C$3:$C$274,"")</f>
        <v/>
      </c>
      <c r="CI114" s="27" t="str">
        <f>IFERROR(VLOOKUP(CK114,'Banco de Dados'!$B$3:$H$274,5,FALSE)," ")</f>
        <v xml:space="preserve"> </v>
      </c>
      <c r="CO114" s="27" t="str">
        <f>_xlfn.XLOOKUP(CR114,'Banco de Dados'!$B$3:$B$274,'Banco de Dados'!$C$3:$C$274,"")</f>
        <v/>
      </c>
      <c r="CP114" s="27" t="str">
        <f>IFERROR(VLOOKUP(CR114,'Banco de Dados'!$B$3:$H$274,5,FALSE)," ")</f>
        <v xml:space="preserve"> </v>
      </c>
      <c r="CV114" s="27" t="str">
        <f>_xlfn.XLOOKUP(CY114,'Banco de Dados'!$B$3:$B$274,'Banco de Dados'!$C$3:$C$274,"")</f>
        <v/>
      </c>
      <c r="CW114" s="27" t="str">
        <f>IFERROR(VLOOKUP(CY114,'Banco de Dados'!$B$3:$H$274,5,FALSE)," ")</f>
        <v xml:space="preserve"> </v>
      </c>
      <c r="DC114" s="27" t="str">
        <f>_xlfn.XLOOKUP(DF114,'Banco de Dados'!$B$3:$B$274,'Banco de Dados'!$C$3:$C$274,"")</f>
        <v/>
      </c>
      <c r="DD114" s="27" t="str">
        <f>IFERROR(VLOOKUP(DF114,'Banco de Dados'!$B$3:$H$274,5,FALSE)," ")</f>
        <v xml:space="preserve"> </v>
      </c>
      <c r="DJ114" s="27" t="str">
        <f>_xlfn.XLOOKUP(DM114,'Banco de Dados'!$B$3:$B$274,'Banco de Dados'!$C$3:$C$274,"")</f>
        <v/>
      </c>
      <c r="DK114" s="27" t="str">
        <f>IFERROR(VLOOKUP(DM114,'Banco de Dados'!$B$3:$H$274,5,FALSE)," ")</f>
        <v xml:space="preserve"> </v>
      </c>
      <c r="DQ114" s="27" t="str">
        <f>_xlfn.XLOOKUP(DT114,'Banco de Dados'!$B$3:$B$274,'Banco de Dados'!$C$3:$C$274,"")</f>
        <v/>
      </c>
      <c r="DR114" s="27" t="str">
        <f>IFERROR(VLOOKUP(DT114,'Banco de Dados'!$B$3:$H$274,5,FALSE)," ")</f>
        <v xml:space="preserve"> </v>
      </c>
      <c r="DX114" s="27" t="str">
        <f>_xlfn.XLOOKUP(EA114,'Banco de Dados'!$B$3:$B$274,'Banco de Dados'!$C$3:$C$274,"")</f>
        <v/>
      </c>
      <c r="DY114" s="27" t="str">
        <f>IFERROR(VLOOKUP(EA114,'Banco de Dados'!$B$3:$H$274,5,FALSE)," ")</f>
        <v xml:space="preserve"> </v>
      </c>
      <c r="EE114" s="27" t="str">
        <f>_xlfn.XLOOKUP(EH114,'Banco de Dados'!$B$3:$B$274,'Banco de Dados'!$C$3:$C$274,"")</f>
        <v/>
      </c>
      <c r="EF114" s="27" t="str">
        <f>IFERROR(VLOOKUP(EH114,'Banco de Dados'!$B$3:$H$274,5,FALSE)," ")</f>
        <v xml:space="preserve"> </v>
      </c>
      <c r="EL114" s="27" t="str">
        <f>_xlfn.XLOOKUP(EO114,'Banco de Dados'!$B$3:$B$274,'Banco de Dados'!$C$3:$C$274,"")</f>
        <v/>
      </c>
      <c r="EM114" s="27" t="str">
        <f>IFERROR(VLOOKUP(EO114,'Banco de Dados'!$B$3:$H$274,5,FALSE)," ")</f>
        <v xml:space="preserve"> </v>
      </c>
      <c r="ES114" s="27" t="str">
        <f>_xlfn.XLOOKUP(EV114,'Banco de Dados'!$B$3:$B$274,'Banco de Dados'!$C$3:$C$274,"")</f>
        <v/>
      </c>
      <c r="ET114" s="27" t="str">
        <f>IFERROR(VLOOKUP(EV114,'Banco de Dados'!$B$3:$H$274,5,FALSE)," ")</f>
        <v xml:space="preserve"> </v>
      </c>
      <c r="EZ114" s="27" t="str">
        <f>_xlfn.XLOOKUP(FC114,'Banco de Dados'!$B$3:$B$274,'Banco de Dados'!$C$3:$C$274,"")</f>
        <v/>
      </c>
      <c r="FA114" s="27" t="str">
        <f>IFERROR(VLOOKUP(FC114,'Banco de Dados'!$B$3:$H$274,5,FALSE)," ")</f>
        <v xml:space="preserve"> </v>
      </c>
      <c r="FC114" s="7"/>
      <c r="FD114" s="7"/>
      <c r="FE114" s="7"/>
      <c r="FG114" s="27" t="str">
        <f>_xlfn.XLOOKUP(FJ114,'Banco de Dados'!$B$3:$B$274,'Banco de Dados'!$C$3:$C$274,"")</f>
        <v/>
      </c>
      <c r="FH114" s="27" t="str">
        <f>IFERROR(VLOOKUP(FJ114,'Banco de Dados'!$B$3:$H$274,5,FALSE)," ")</f>
        <v xml:space="preserve"> </v>
      </c>
      <c r="FI114" s="7"/>
      <c r="FJ114" s="7"/>
      <c r="FK114" s="7"/>
      <c r="FL114" s="7"/>
      <c r="FN114" s="27" t="str">
        <f>_xlfn.XLOOKUP(FQ114,'Banco de Dados'!$B$3:$B$274,'Banco de Dados'!$C$3:$C$274,"")</f>
        <v/>
      </c>
      <c r="FO114" s="27" t="str">
        <f>IFERROR(VLOOKUP(FQ114,'Banco de Dados'!$B$3:$H$274,5,FALSE)," ")</f>
        <v xml:space="preserve"> </v>
      </c>
      <c r="FP114" s="7"/>
      <c r="FQ114" s="7"/>
      <c r="FR114" s="7"/>
      <c r="FS114" s="7"/>
      <c r="FU114" s="27" t="str">
        <f>_xlfn.XLOOKUP(FX114,'Banco de Dados'!$B$3:$B$274,'Banco de Dados'!$C$3:$C$274,"")</f>
        <v/>
      </c>
      <c r="FV114" s="27" t="str">
        <f>IFERROR(VLOOKUP(FX114,'Banco de Dados'!$B$3:$H$274,5,FALSE)," ")</f>
        <v xml:space="preserve"> </v>
      </c>
      <c r="FW114" s="7"/>
      <c r="FX114" s="7"/>
      <c r="FY114" s="7"/>
      <c r="FZ114" s="7"/>
    </row>
    <row r="115" spans="2:182" x14ac:dyDescent="0.25">
      <c r="B115" s="27" t="str">
        <f>_xlfn.XLOOKUP(E115,'Banco de Dados'!$B$3:$B$274,'Banco de Dados'!$C$3:$C$274,"")</f>
        <v/>
      </c>
      <c r="C115" s="27" t="str">
        <f>IFERROR(VLOOKUP(E115,'Banco de Dados'!$B$3:$H$274,5,FALSE)," ")</f>
        <v xml:space="preserve"> </v>
      </c>
      <c r="I115" s="27" t="str">
        <f>_xlfn.XLOOKUP(L115,'Banco de Dados'!$B$3:$B$274,'Banco de Dados'!$C$3:$C$274,"")</f>
        <v/>
      </c>
      <c r="J115" s="27" t="str">
        <f>IFERROR(VLOOKUP(L115,'Banco de Dados'!$B$3:$H$274,5,FALSE)," ")</f>
        <v xml:space="preserve"> </v>
      </c>
      <c r="P115" s="27" t="str">
        <f>_xlfn.XLOOKUP(S115,'Banco de Dados'!$B$3:$B$274,'Banco de Dados'!$C$3:$C$274,"")</f>
        <v/>
      </c>
      <c r="Q115" s="27" t="str">
        <f>IFERROR(VLOOKUP(S115,'Banco de Dados'!$B$3:$H$274,5,FALSE)," ")</f>
        <v xml:space="preserve"> </v>
      </c>
      <c r="W115" s="27" t="str">
        <f>_xlfn.XLOOKUP(Z115,'Banco de Dados'!$B$3:$B$274,'Banco de Dados'!$C$3:$C$274,"")</f>
        <v/>
      </c>
      <c r="X115" s="27" t="str">
        <f>IFERROR(VLOOKUP(Z115,'Banco de Dados'!$B$3:$H$274,5,FALSE)," ")</f>
        <v xml:space="preserve"> </v>
      </c>
      <c r="AD115" s="27" t="str">
        <f>_xlfn.XLOOKUP(AG115,'Banco de Dados'!$B$3:$B$274,'Banco de Dados'!$C$3:$C$274,"")</f>
        <v/>
      </c>
      <c r="AE115" s="27" t="str">
        <f>IFERROR(VLOOKUP(AG115,'Banco de Dados'!$B$3:$H$274,5,FALSE)," ")</f>
        <v xml:space="preserve"> </v>
      </c>
      <c r="AK115" s="27" t="str">
        <f>_xlfn.XLOOKUP(AN115,'Banco de Dados'!$B$3:$B$274,'Banco de Dados'!$C$3:$C$274,"")</f>
        <v/>
      </c>
      <c r="AL115" s="27" t="str">
        <f>IFERROR(VLOOKUP(AN115,'Banco de Dados'!$B$3:$H$274,5,FALSE)," ")</f>
        <v xml:space="preserve"> </v>
      </c>
      <c r="AR115" s="27" t="str">
        <f>_xlfn.XLOOKUP(AU115,'Banco de Dados'!$B$3:$B$274,'Banco de Dados'!$C$3:$C$274,"")</f>
        <v/>
      </c>
      <c r="AS115" s="27" t="str">
        <f>IFERROR(VLOOKUP(AU115,'Banco de Dados'!$B$3:$H$274,5,FALSE)," ")</f>
        <v xml:space="preserve"> </v>
      </c>
      <c r="AY115" s="27" t="str">
        <f>_xlfn.XLOOKUP(BB115,'Banco de Dados'!$B$3:$B$274,'Banco de Dados'!$C$3:$C$274,"")</f>
        <v/>
      </c>
      <c r="AZ115" s="27" t="str">
        <f>IFERROR(VLOOKUP(BB115,'Banco de Dados'!$B$3:$H$274,5,FALSE)," ")</f>
        <v xml:space="preserve"> </v>
      </c>
      <c r="BF115" s="27" t="str">
        <f>_xlfn.XLOOKUP(BI115,'Banco de Dados'!$B$3:$B$274,'Banco de Dados'!$C$3:$C$274,"")</f>
        <v/>
      </c>
      <c r="BG115" s="27" t="str">
        <f>IFERROR(VLOOKUP(BI115,'Banco de Dados'!$B$3:$H$274,5,FALSE)," ")</f>
        <v xml:space="preserve"> </v>
      </c>
      <c r="BM115" s="27" t="str">
        <f>_xlfn.XLOOKUP(BP115,'Banco de Dados'!$B$3:$B$274,'Banco de Dados'!$C$3:$C$274,"")</f>
        <v/>
      </c>
      <c r="BN115" s="27" t="str">
        <f>IFERROR(VLOOKUP(BP115,'Banco de Dados'!$B$3:$H$274,5,FALSE)," ")</f>
        <v xml:space="preserve"> </v>
      </c>
      <c r="BT115" s="27" t="str">
        <f>_xlfn.XLOOKUP(BW115,'Banco de Dados'!$B$3:$B$274,'Banco de Dados'!$C$3:$C$274,"")</f>
        <v/>
      </c>
      <c r="BU115" s="27" t="str">
        <f>IFERROR(VLOOKUP(BW115,'Banco de Dados'!$B$3:$H$274,5,FALSE)," ")</f>
        <v xml:space="preserve"> </v>
      </c>
      <c r="CA115" s="27" t="str">
        <f>_xlfn.XLOOKUP(CD115,'Banco de Dados'!$B$3:$B$274,'Banco de Dados'!$C$3:$C$274,"")</f>
        <v/>
      </c>
      <c r="CB115" s="27" t="str">
        <f>IFERROR(VLOOKUP(CD115,'Banco de Dados'!$B$3:$H$274,5,FALSE)," ")</f>
        <v xml:space="preserve"> </v>
      </c>
      <c r="CH115" s="27" t="str">
        <f>_xlfn.XLOOKUP(CK115,'Banco de Dados'!$B$3:$B$274,'Banco de Dados'!$C$3:$C$274,"")</f>
        <v/>
      </c>
      <c r="CI115" s="27" t="str">
        <f>IFERROR(VLOOKUP(CK115,'Banco de Dados'!$B$3:$H$274,5,FALSE)," ")</f>
        <v xml:space="preserve"> </v>
      </c>
      <c r="CO115" s="27" t="str">
        <f>_xlfn.XLOOKUP(CR115,'Banco de Dados'!$B$3:$B$274,'Banco de Dados'!$C$3:$C$274,"")</f>
        <v/>
      </c>
      <c r="CP115" s="27" t="str">
        <f>IFERROR(VLOOKUP(CR115,'Banco de Dados'!$B$3:$H$274,5,FALSE)," ")</f>
        <v xml:space="preserve"> </v>
      </c>
      <c r="CV115" s="27" t="str">
        <f>_xlfn.XLOOKUP(CY115,'Banco de Dados'!$B$3:$B$274,'Banco de Dados'!$C$3:$C$274,"")</f>
        <v/>
      </c>
      <c r="CW115" s="27" t="str">
        <f>IFERROR(VLOOKUP(CY115,'Banco de Dados'!$B$3:$H$274,5,FALSE)," ")</f>
        <v xml:space="preserve"> </v>
      </c>
      <c r="DC115" s="27" t="str">
        <f>_xlfn.XLOOKUP(DF115,'Banco de Dados'!$B$3:$B$274,'Banco de Dados'!$C$3:$C$274,"")</f>
        <v/>
      </c>
      <c r="DD115" s="27" t="str">
        <f>IFERROR(VLOOKUP(DF115,'Banco de Dados'!$B$3:$H$274,5,FALSE)," ")</f>
        <v xml:space="preserve"> </v>
      </c>
      <c r="DJ115" s="27" t="str">
        <f>_xlfn.XLOOKUP(DM115,'Banco de Dados'!$B$3:$B$274,'Banco de Dados'!$C$3:$C$274,"")</f>
        <v/>
      </c>
      <c r="DK115" s="27" t="str">
        <f>IFERROR(VLOOKUP(DM115,'Banco de Dados'!$B$3:$H$274,5,FALSE)," ")</f>
        <v xml:space="preserve"> </v>
      </c>
      <c r="DQ115" s="27" t="str">
        <f>_xlfn.XLOOKUP(DT115,'Banco de Dados'!$B$3:$B$274,'Banco de Dados'!$C$3:$C$274,"")</f>
        <v/>
      </c>
      <c r="DR115" s="27" t="str">
        <f>IFERROR(VLOOKUP(DT115,'Banco de Dados'!$B$3:$H$274,5,FALSE)," ")</f>
        <v xml:space="preserve"> </v>
      </c>
      <c r="DX115" s="27" t="str">
        <f>_xlfn.XLOOKUP(EA115,'Banco de Dados'!$B$3:$B$274,'Banco de Dados'!$C$3:$C$274,"")</f>
        <v/>
      </c>
      <c r="DY115" s="27" t="str">
        <f>IFERROR(VLOOKUP(EA115,'Banco de Dados'!$B$3:$H$274,5,FALSE)," ")</f>
        <v xml:space="preserve"> </v>
      </c>
      <c r="EE115" s="27" t="str">
        <f>_xlfn.XLOOKUP(EH115,'Banco de Dados'!$B$3:$B$274,'Banco de Dados'!$C$3:$C$274,"")</f>
        <v/>
      </c>
      <c r="EF115" s="27" t="str">
        <f>IFERROR(VLOOKUP(EH115,'Banco de Dados'!$B$3:$H$274,5,FALSE)," ")</f>
        <v xml:space="preserve"> </v>
      </c>
      <c r="EL115" s="27" t="str">
        <f>_xlfn.XLOOKUP(EO115,'Banco de Dados'!$B$3:$B$274,'Banco de Dados'!$C$3:$C$274,"")</f>
        <v/>
      </c>
      <c r="EM115" s="27" t="str">
        <f>IFERROR(VLOOKUP(EO115,'Banco de Dados'!$B$3:$H$274,5,FALSE)," ")</f>
        <v xml:space="preserve"> </v>
      </c>
      <c r="ES115" s="27" t="str">
        <f>_xlfn.XLOOKUP(EV115,'Banco de Dados'!$B$3:$B$274,'Banco de Dados'!$C$3:$C$274,"")</f>
        <v/>
      </c>
      <c r="ET115" s="27" t="str">
        <f>IFERROR(VLOOKUP(EV115,'Banco de Dados'!$B$3:$H$274,5,FALSE)," ")</f>
        <v xml:space="preserve"> </v>
      </c>
      <c r="EZ115" s="27" t="str">
        <f>_xlfn.XLOOKUP(FC115,'Banco de Dados'!$B$3:$B$274,'Banco de Dados'!$C$3:$C$274,"")</f>
        <v/>
      </c>
      <c r="FA115" s="27" t="str">
        <f>IFERROR(VLOOKUP(FC115,'Banco de Dados'!$B$3:$H$274,5,FALSE)," ")</f>
        <v xml:space="preserve"> </v>
      </c>
      <c r="FC115" s="7"/>
      <c r="FD115" s="7"/>
      <c r="FE115" s="7"/>
      <c r="FG115" s="27" t="str">
        <f>_xlfn.XLOOKUP(FJ115,'Banco de Dados'!$B$3:$B$274,'Banco de Dados'!$C$3:$C$274,"")</f>
        <v/>
      </c>
      <c r="FH115" s="27" t="str">
        <f>IFERROR(VLOOKUP(FJ115,'Banco de Dados'!$B$3:$H$274,5,FALSE)," ")</f>
        <v xml:space="preserve"> </v>
      </c>
      <c r="FI115" s="7"/>
      <c r="FJ115" s="7"/>
      <c r="FK115" s="7"/>
      <c r="FL115" s="7"/>
      <c r="FN115" s="27" t="str">
        <f>_xlfn.XLOOKUP(FQ115,'Banco de Dados'!$B$3:$B$274,'Banco de Dados'!$C$3:$C$274,"")</f>
        <v/>
      </c>
      <c r="FO115" s="27" t="str">
        <f>IFERROR(VLOOKUP(FQ115,'Banco de Dados'!$B$3:$H$274,5,FALSE)," ")</f>
        <v xml:space="preserve"> </v>
      </c>
      <c r="FP115" s="7"/>
      <c r="FQ115" s="7"/>
      <c r="FR115" s="7"/>
      <c r="FS115" s="7"/>
      <c r="FU115" s="27" t="str">
        <f>_xlfn.XLOOKUP(FX115,'Banco de Dados'!$B$3:$B$274,'Banco de Dados'!$C$3:$C$274,"")</f>
        <v/>
      </c>
      <c r="FV115" s="27" t="str">
        <f>IFERROR(VLOOKUP(FX115,'Banco de Dados'!$B$3:$H$274,5,FALSE)," ")</f>
        <v xml:space="preserve"> </v>
      </c>
      <c r="FW115" s="7"/>
      <c r="FX115" s="7"/>
      <c r="FY115" s="7"/>
      <c r="FZ115" s="7"/>
    </row>
    <row r="116" spans="2:182" x14ac:dyDescent="0.25">
      <c r="B116" s="27" t="str">
        <f>_xlfn.XLOOKUP(E116,'Banco de Dados'!$B$3:$B$274,'Banco de Dados'!$C$3:$C$274,"")</f>
        <v/>
      </c>
      <c r="C116" s="27" t="str">
        <f>IFERROR(VLOOKUP(E116,'Banco de Dados'!$B$3:$H$274,5,FALSE)," ")</f>
        <v xml:space="preserve"> </v>
      </c>
      <c r="I116" s="27" t="str">
        <f>_xlfn.XLOOKUP(L116,'Banco de Dados'!$B$3:$B$274,'Banco de Dados'!$C$3:$C$274,"")</f>
        <v/>
      </c>
      <c r="J116" s="27" t="str">
        <f>IFERROR(VLOOKUP(L116,'Banco de Dados'!$B$3:$H$274,5,FALSE)," ")</f>
        <v xml:space="preserve"> </v>
      </c>
      <c r="P116" s="27" t="str">
        <f>_xlfn.XLOOKUP(S116,'Banco de Dados'!$B$3:$B$274,'Banco de Dados'!$C$3:$C$274,"")</f>
        <v/>
      </c>
      <c r="Q116" s="27" t="str">
        <f>IFERROR(VLOOKUP(S116,'Banco de Dados'!$B$3:$H$274,5,FALSE)," ")</f>
        <v xml:space="preserve"> </v>
      </c>
      <c r="W116" s="27" t="str">
        <f>_xlfn.XLOOKUP(Z116,'Banco de Dados'!$B$3:$B$274,'Banco de Dados'!$C$3:$C$274,"")</f>
        <v/>
      </c>
      <c r="X116" s="27" t="str">
        <f>IFERROR(VLOOKUP(Z116,'Banco de Dados'!$B$3:$H$274,5,FALSE)," ")</f>
        <v xml:space="preserve"> </v>
      </c>
      <c r="AD116" s="27" t="str">
        <f>_xlfn.XLOOKUP(AG116,'Banco de Dados'!$B$3:$B$274,'Banco de Dados'!$C$3:$C$274,"")</f>
        <v/>
      </c>
      <c r="AE116" s="27" t="str">
        <f>IFERROR(VLOOKUP(AG116,'Banco de Dados'!$B$3:$H$274,5,FALSE)," ")</f>
        <v xml:space="preserve"> </v>
      </c>
      <c r="AK116" s="27" t="str">
        <f>_xlfn.XLOOKUP(AN116,'Banco de Dados'!$B$3:$B$274,'Banco de Dados'!$C$3:$C$274,"")</f>
        <v/>
      </c>
      <c r="AL116" s="27" t="str">
        <f>IFERROR(VLOOKUP(AN116,'Banco de Dados'!$B$3:$H$274,5,FALSE)," ")</f>
        <v xml:space="preserve"> </v>
      </c>
      <c r="AR116" s="27" t="str">
        <f>_xlfn.XLOOKUP(AU116,'Banco de Dados'!$B$3:$B$274,'Banco de Dados'!$C$3:$C$274,"")</f>
        <v/>
      </c>
      <c r="AS116" s="27" t="str">
        <f>IFERROR(VLOOKUP(AU116,'Banco de Dados'!$B$3:$H$274,5,FALSE)," ")</f>
        <v xml:space="preserve"> </v>
      </c>
      <c r="AY116" s="27" t="str">
        <f>_xlfn.XLOOKUP(BB116,'Banco de Dados'!$B$3:$B$274,'Banco de Dados'!$C$3:$C$274,"")</f>
        <v/>
      </c>
      <c r="AZ116" s="27" t="str">
        <f>IFERROR(VLOOKUP(BB116,'Banco de Dados'!$B$3:$H$274,5,FALSE)," ")</f>
        <v xml:space="preserve"> </v>
      </c>
      <c r="BF116" s="27" t="str">
        <f>_xlfn.XLOOKUP(BI116,'Banco de Dados'!$B$3:$B$274,'Banco de Dados'!$C$3:$C$274,"")</f>
        <v/>
      </c>
      <c r="BG116" s="27" t="str">
        <f>IFERROR(VLOOKUP(BI116,'Banco de Dados'!$B$3:$H$274,5,FALSE)," ")</f>
        <v xml:space="preserve"> </v>
      </c>
      <c r="BM116" s="27" t="str">
        <f>_xlfn.XLOOKUP(BP116,'Banco de Dados'!$B$3:$B$274,'Banco de Dados'!$C$3:$C$274,"")</f>
        <v/>
      </c>
      <c r="BN116" s="27" t="str">
        <f>IFERROR(VLOOKUP(BP116,'Banco de Dados'!$B$3:$H$274,5,FALSE)," ")</f>
        <v xml:space="preserve"> </v>
      </c>
      <c r="BT116" s="27" t="str">
        <f>_xlfn.XLOOKUP(BW116,'Banco de Dados'!$B$3:$B$274,'Banco de Dados'!$C$3:$C$274,"")</f>
        <v/>
      </c>
      <c r="BU116" s="27" t="str">
        <f>IFERROR(VLOOKUP(BW116,'Banco de Dados'!$B$3:$H$274,5,FALSE)," ")</f>
        <v xml:space="preserve"> </v>
      </c>
      <c r="CA116" s="27" t="str">
        <f>_xlfn.XLOOKUP(CD116,'Banco de Dados'!$B$3:$B$274,'Banco de Dados'!$C$3:$C$274,"")</f>
        <v/>
      </c>
      <c r="CB116" s="27" t="str">
        <f>IFERROR(VLOOKUP(CD116,'Banco de Dados'!$B$3:$H$274,5,FALSE)," ")</f>
        <v xml:space="preserve"> </v>
      </c>
      <c r="CH116" s="27" t="str">
        <f>_xlfn.XLOOKUP(CK116,'Banco de Dados'!$B$3:$B$274,'Banco de Dados'!$C$3:$C$274,"")</f>
        <v/>
      </c>
      <c r="CI116" s="27" t="str">
        <f>IFERROR(VLOOKUP(CK116,'Banco de Dados'!$B$3:$H$274,5,FALSE)," ")</f>
        <v xml:space="preserve"> </v>
      </c>
      <c r="CO116" s="27" t="str">
        <f>_xlfn.XLOOKUP(CR116,'Banco de Dados'!$B$3:$B$274,'Banco de Dados'!$C$3:$C$274,"")</f>
        <v/>
      </c>
      <c r="CP116" s="27" t="str">
        <f>IFERROR(VLOOKUP(CR116,'Banco de Dados'!$B$3:$H$274,5,FALSE)," ")</f>
        <v xml:space="preserve"> </v>
      </c>
      <c r="CV116" s="27" t="str">
        <f>_xlfn.XLOOKUP(CY116,'Banco de Dados'!$B$3:$B$274,'Banco de Dados'!$C$3:$C$274,"")</f>
        <v/>
      </c>
      <c r="CW116" s="27" t="str">
        <f>IFERROR(VLOOKUP(CY116,'Banco de Dados'!$B$3:$H$274,5,FALSE)," ")</f>
        <v xml:space="preserve"> </v>
      </c>
      <c r="DC116" s="27" t="str">
        <f>_xlfn.XLOOKUP(DF116,'Banco de Dados'!$B$3:$B$274,'Banco de Dados'!$C$3:$C$274,"")</f>
        <v/>
      </c>
      <c r="DD116" s="27" t="str">
        <f>IFERROR(VLOOKUP(DF116,'Banco de Dados'!$B$3:$H$274,5,FALSE)," ")</f>
        <v xml:space="preserve"> </v>
      </c>
      <c r="DJ116" s="27" t="str">
        <f>_xlfn.XLOOKUP(DM116,'Banco de Dados'!$B$3:$B$274,'Banco de Dados'!$C$3:$C$274,"")</f>
        <v/>
      </c>
      <c r="DK116" s="27" t="str">
        <f>IFERROR(VLOOKUP(DM116,'Banco de Dados'!$B$3:$H$274,5,FALSE)," ")</f>
        <v xml:space="preserve"> </v>
      </c>
      <c r="DQ116" s="27" t="str">
        <f>_xlfn.XLOOKUP(DT116,'Banco de Dados'!$B$3:$B$274,'Banco de Dados'!$C$3:$C$274,"")</f>
        <v/>
      </c>
      <c r="DR116" s="27" t="str">
        <f>IFERROR(VLOOKUP(DT116,'Banco de Dados'!$B$3:$H$274,5,FALSE)," ")</f>
        <v xml:space="preserve"> </v>
      </c>
      <c r="DX116" s="27" t="str">
        <f>_xlfn.XLOOKUP(EA116,'Banco de Dados'!$B$3:$B$274,'Banco de Dados'!$C$3:$C$274,"")</f>
        <v/>
      </c>
      <c r="DY116" s="27" t="str">
        <f>IFERROR(VLOOKUP(EA116,'Banco de Dados'!$B$3:$H$274,5,FALSE)," ")</f>
        <v xml:space="preserve"> </v>
      </c>
      <c r="EE116" s="27" t="str">
        <f>_xlfn.XLOOKUP(EH116,'Banco de Dados'!$B$3:$B$274,'Banco de Dados'!$C$3:$C$274,"")</f>
        <v/>
      </c>
      <c r="EF116" s="27" t="str">
        <f>IFERROR(VLOOKUP(EH116,'Banco de Dados'!$B$3:$H$274,5,FALSE)," ")</f>
        <v xml:space="preserve"> </v>
      </c>
      <c r="EL116" s="27" t="str">
        <f>_xlfn.XLOOKUP(EO116,'Banco de Dados'!$B$3:$B$274,'Banco de Dados'!$C$3:$C$274,"")</f>
        <v/>
      </c>
      <c r="EM116" s="27" t="str">
        <f>IFERROR(VLOOKUP(EO116,'Banco de Dados'!$B$3:$H$274,5,FALSE)," ")</f>
        <v xml:space="preserve"> </v>
      </c>
      <c r="ES116" s="27" t="str">
        <f>_xlfn.XLOOKUP(EV116,'Banco de Dados'!$B$3:$B$274,'Banco de Dados'!$C$3:$C$274,"")</f>
        <v/>
      </c>
      <c r="ET116" s="27" t="str">
        <f>IFERROR(VLOOKUP(EV116,'Banco de Dados'!$B$3:$H$274,5,FALSE)," ")</f>
        <v xml:space="preserve"> </v>
      </c>
      <c r="EZ116" s="27" t="str">
        <f>_xlfn.XLOOKUP(FC116,'Banco de Dados'!$B$3:$B$274,'Banco de Dados'!$C$3:$C$274,"")</f>
        <v/>
      </c>
      <c r="FA116" s="27" t="str">
        <f>IFERROR(VLOOKUP(FC116,'Banco de Dados'!$B$3:$H$274,5,FALSE)," ")</f>
        <v xml:space="preserve"> </v>
      </c>
      <c r="FC116" s="7"/>
      <c r="FD116" s="7"/>
      <c r="FE116" s="7"/>
      <c r="FG116" s="27" t="str">
        <f>_xlfn.XLOOKUP(FJ116,'Banco de Dados'!$B$3:$B$274,'Banco de Dados'!$C$3:$C$274,"")</f>
        <v/>
      </c>
      <c r="FH116" s="27" t="str">
        <f>IFERROR(VLOOKUP(FJ116,'Banco de Dados'!$B$3:$H$274,5,FALSE)," ")</f>
        <v xml:space="preserve"> </v>
      </c>
      <c r="FI116" s="7"/>
      <c r="FJ116" s="7"/>
      <c r="FK116" s="7"/>
      <c r="FL116" s="7"/>
      <c r="FN116" s="27" t="str">
        <f>_xlfn.XLOOKUP(FQ116,'Banco de Dados'!$B$3:$B$274,'Banco de Dados'!$C$3:$C$274,"")</f>
        <v/>
      </c>
      <c r="FO116" s="27" t="str">
        <f>IFERROR(VLOOKUP(FQ116,'Banco de Dados'!$B$3:$H$274,5,FALSE)," ")</f>
        <v xml:space="preserve"> </v>
      </c>
      <c r="FP116" s="7"/>
      <c r="FQ116" s="7"/>
      <c r="FR116" s="7"/>
      <c r="FS116" s="7"/>
      <c r="FU116" s="27" t="str">
        <f>_xlfn.XLOOKUP(FX116,'Banco de Dados'!$B$3:$B$274,'Banco de Dados'!$C$3:$C$274,"")</f>
        <v/>
      </c>
      <c r="FV116" s="27" t="str">
        <f>IFERROR(VLOOKUP(FX116,'Banco de Dados'!$B$3:$H$274,5,FALSE)," ")</f>
        <v xml:space="preserve"> </v>
      </c>
      <c r="FW116" s="7"/>
      <c r="FX116" s="7"/>
      <c r="FY116" s="7"/>
      <c r="FZ116" s="7"/>
    </row>
    <row r="117" spans="2:182" x14ac:dyDescent="0.25">
      <c r="B117" s="27" t="str">
        <f>_xlfn.XLOOKUP(E117,'Banco de Dados'!$B$3:$B$274,'Banco de Dados'!$C$3:$C$274,"")</f>
        <v/>
      </c>
      <c r="C117" s="27" t="str">
        <f>IFERROR(VLOOKUP(E117,'Banco de Dados'!$B$3:$H$274,5,FALSE)," ")</f>
        <v xml:space="preserve"> </v>
      </c>
      <c r="I117" s="27" t="str">
        <f>_xlfn.XLOOKUP(L117,'Banco de Dados'!$B$3:$B$274,'Banco de Dados'!$C$3:$C$274,"")</f>
        <v/>
      </c>
      <c r="J117" s="27" t="str">
        <f>IFERROR(VLOOKUP(L117,'Banco de Dados'!$B$3:$H$274,5,FALSE)," ")</f>
        <v xml:space="preserve"> </v>
      </c>
      <c r="P117" s="27" t="str">
        <f>_xlfn.XLOOKUP(S117,'Banco de Dados'!$B$3:$B$274,'Banco de Dados'!$C$3:$C$274,"")</f>
        <v/>
      </c>
      <c r="Q117" s="27" t="str">
        <f>IFERROR(VLOOKUP(S117,'Banco de Dados'!$B$3:$H$274,5,FALSE)," ")</f>
        <v xml:space="preserve"> </v>
      </c>
      <c r="W117" s="27" t="str">
        <f>_xlfn.XLOOKUP(Z117,'Banco de Dados'!$B$3:$B$274,'Banco de Dados'!$C$3:$C$274,"")</f>
        <v/>
      </c>
      <c r="X117" s="27" t="str">
        <f>IFERROR(VLOOKUP(Z117,'Banco de Dados'!$B$3:$H$274,5,FALSE)," ")</f>
        <v xml:space="preserve"> </v>
      </c>
      <c r="AD117" s="27" t="str">
        <f>_xlfn.XLOOKUP(AG117,'Banco de Dados'!$B$3:$B$274,'Banco de Dados'!$C$3:$C$274,"")</f>
        <v/>
      </c>
      <c r="AE117" s="27" t="str">
        <f>IFERROR(VLOOKUP(AG117,'Banco de Dados'!$B$3:$H$274,5,FALSE)," ")</f>
        <v xml:space="preserve"> </v>
      </c>
      <c r="AK117" s="27" t="str">
        <f>_xlfn.XLOOKUP(AN117,'Banco de Dados'!$B$3:$B$274,'Banco de Dados'!$C$3:$C$274,"")</f>
        <v/>
      </c>
      <c r="AL117" s="27" t="str">
        <f>IFERROR(VLOOKUP(AN117,'Banco de Dados'!$B$3:$H$274,5,FALSE)," ")</f>
        <v xml:space="preserve"> </v>
      </c>
      <c r="AR117" s="27" t="str">
        <f>_xlfn.XLOOKUP(AU117,'Banco de Dados'!$B$3:$B$274,'Banco de Dados'!$C$3:$C$274,"")</f>
        <v/>
      </c>
      <c r="AS117" s="27" t="str">
        <f>IFERROR(VLOOKUP(AU117,'Banco de Dados'!$B$3:$H$274,5,FALSE)," ")</f>
        <v xml:space="preserve"> </v>
      </c>
      <c r="AY117" s="27" t="str">
        <f>_xlfn.XLOOKUP(BB117,'Banco de Dados'!$B$3:$B$274,'Banco de Dados'!$C$3:$C$274,"")</f>
        <v/>
      </c>
      <c r="AZ117" s="27" t="str">
        <f>IFERROR(VLOOKUP(BB117,'Banco de Dados'!$B$3:$H$274,5,FALSE)," ")</f>
        <v xml:space="preserve"> </v>
      </c>
      <c r="BF117" s="27" t="str">
        <f>_xlfn.XLOOKUP(BI117,'Banco de Dados'!$B$3:$B$274,'Banco de Dados'!$C$3:$C$274,"")</f>
        <v/>
      </c>
      <c r="BG117" s="27" t="str">
        <f>IFERROR(VLOOKUP(BI117,'Banco de Dados'!$B$3:$H$274,5,FALSE)," ")</f>
        <v xml:space="preserve"> </v>
      </c>
      <c r="BM117" s="27" t="str">
        <f>_xlfn.XLOOKUP(BP117,'Banco de Dados'!$B$3:$B$274,'Banco de Dados'!$C$3:$C$274,"")</f>
        <v/>
      </c>
      <c r="BN117" s="27" t="str">
        <f>IFERROR(VLOOKUP(BP117,'Banco de Dados'!$B$3:$H$274,5,FALSE)," ")</f>
        <v xml:space="preserve"> </v>
      </c>
      <c r="BT117" s="27" t="str">
        <f>_xlfn.XLOOKUP(BW117,'Banco de Dados'!$B$3:$B$274,'Banco de Dados'!$C$3:$C$274,"")</f>
        <v/>
      </c>
      <c r="BU117" s="27" t="str">
        <f>IFERROR(VLOOKUP(BW117,'Banco de Dados'!$B$3:$H$274,5,FALSE)," ")</f>
        <v xml:space="preserve"> </v>
      </c>
      <c r="CA117" s="27" t="str">
        <f>_xlfn.XLOOKUP(CD117,'Banco de Dados'!$B$3:$B$274,'Banco de Dados'!$C$3:$C$274,"")</f>
        <v/>
      </c>
      <c r="CB117" s="27" t="str">
        <f>IFERROR(VLOOKUP(CD117,'Banco de Dados'!$B$3:$H$274,5,FALSE)," ")</f>
        <v xml:space="preserve"> </v>
      </c>
      <c r="CH117" s="27" t="str">
        <f>_xlfn.XLOOKUP(CK117,'Banco de Dados'!$B$3:$B$274,'Banco de Dados'!$C$3:$C$274,"")</f>
        <v/>
      </c>
      <c r="CI117" s="27" t="str">
        <f>IFERROR(VLOOKUP(CK117,'Banco de Dados'!$B$3:$H$274,5,FALSE)," ")</f>
        <v xml:space="preserve"> </v>
      </c>
      <c r="CO117" s="27" t="str">
        <f>_xlfn.XLOOKUP(CR117,'Banco de Dados'!$B$3:$B$274,'Banco de Dados'!$C$3:$C$274,"")</f>
        <v/>
      </c>
      <c r="CP117" s="27" t="str">
        <f>IFERROR(VLOOKUP(CR117,'Banco de Dados'!$B$3:$H$274,5,FALSE)," ")</f>
        <v xml:space="preserve"> </v>
      </c>
      <c r="CV117" s="27" t="str">
        <f>_xlfn.XLOOKUP(CY117,'Banco de Dados'!$B$3:$B$274,'Banco de Dados'!$C$3:$C$274,"")</f>
        <v/>
      </c>
      <c r="CW117" s="27" t="str">
        <f>IFERROR(VLOOKUP(CY117,'Banco de Dados'!$B$3:$H$274,5,FALSE)," ")</f>
        <v xml:space="preserve"> </v>
      </c>
      <c r="DC117" s="27" t="str">
        <f>_xlfn.XLOOKUP(DF117,'Banco de Dados'!$B$3:$B$274,'Banco de Dados'!$C$3:$C$274,"")</f>
        <v/>
      </c>
      <c r="DD117" s="27" t="str">
        <f>IFERROR(VLOOKUP(DF117,'Banco de Dados'!$B$3:$H$274,5,FALSE)," ")</f>
        <v xml:space="preserve"> </v>
      </c>
      <c r="DJ117" s="27" t="str">
        <f>_xlfn.XLOOKUP(DM117,'Banco de Dados'!$B$3:$B$274,'Banco de Dados'!$C$3:$C$274,"")</f>
        <v/>
      </c>
      <c r="DK117" s="27" t="str">
        <f>IFERROR(VLOOKUP(DM117,'Banco de Dados'!$B$3:$H$274,5,FALSE)," ")</f>
        <v xml:space="preserve"> </v>
      </c>
      <c r="DQ117" s="27" t="str">
        <f>_xlfn.XLOOKUP(DT117,'Banco de Dados'!$B$3:$B$274,'Banco de Dados'!$C$3:$C$274,"")</f>
        <v/>
      </c>
      <c r="DR117" s="27" t="str">
        <f>IFERROR(VLOOKUP(DT117,'Banco de Dados'!$B$3:$H$274,5,FALSE)," ")</f>
        <v xml:space="preserve"> </v>
      </c>
      <c r="DX117" s="27" t="str">
        <f>_xlfn.XLOOKUP(EA117,'Banco de Dados'!$B$3:$B$274,'Banco de Dados'!$C$3:$C$274,"")</f>
        <v/>
      </c>
      <c r="DY117" s="27" t="str">
        <f>IFERROR(VLOOKUP(EA117,'Banco de Dados'!$B$3:$H$274,5,FALSE)," ")</f>
        <v xml:space="preserve"> </v>
      </c>
      <c r="EE117" s="27" t="str">
        <f>_xlfn.XLOOKUP(EH117,'Banco de Dados'!$B$3:$B$274,'Banco de Dados'!$C$3:$C$274,"")</f>
        <v/>
      </c>
      <c r="EF117" s="27" t="str">
        <f>IFERROR(VLOOKUP(EH117,'Banco de Dados'!$B$3:$H$274,5,FALSE)," ")</f>
        <v xml:space="preserve"> </v>
      </c>
      <c r="EL117" s="27" t="str">
        <f>_xlfn.XLOOKUP(EO117,'Banco de Dados'!$B$3:$B$274,'Banco de Dados'!$C$3:$C$274,"")</f>
        <v/>
      </c>
      <c r="EM117" s="27" t="str">
        <f>IFERROR(VLOOKUP(EO117,'Banco de Dados'!$B$3:$H$274,5,FALSE)," ")</f>
        <v xml:space="preserve"> </v>
      </c>
      <c r="ES117" s="27" t="str">
        <f>_xlfn.XLOOKUP(EV117,'Banco de Dados'!$B$3:$B$274,'Banco de Dados'!$C$3:$C$274,"")</f>
        <v/>
      </c>
      <c r="ET117" s="27" t="str">
        <f>IFERROR(VLOOKUP(EV117,'Banco de Dados'!$B$3:$H$274,5,FALSE)," ")</f>
        <v xml:space="preserve"> </v>
      </c>
      <c r="EZ117" s="27" t="str">
        <f>_xlfn.XLOOKUP(FC117,'Banco de Dados'!$B$3:$B$274,'Banco de Dados'!$C$3:$C$274,"")</f>
        <v/>
      </c>
      <c r="FA117" s="27" t="str">
        <f>IFERROR(VLOOKUP(FC117,'Banco de Dados'!$B$3:$H$274,5,FALSE)," ")</f>
        <v xml:space="preserve"> </v>
      </c>
      <c r="FC117" s="7"/>
      <c r="FD117" s="7"/>
      <c r="FE117" s="7"/>
      <c r="FG117" s="27" t="str">
        <f>_xlfn.XLOOKUP(FJ117,'Banco de Dados'!$B$3:$B$274,'Banco de Dados'!$C$3:$C$274,"")</f>
        <v/>
      </c>
      <c r="FH117" s="27" t="str">
        <f>IFERROR(VLOOKUP(FJ117,'Banco de Dados'!$B$3:$H$274,5,FALSE)," ")</f>
        <v xml:space="preserve"> </v>
      </c>
      <c r="FI117" s="7"/>
      <c r="FJ117" s="7"/>
      <c r="FK117" s="7"/>
      <c r="FL117" s="7"/>
      <c r="FN117" s="27" t="str">
        <f>_xlfn.XLOOKUP(FQ117,'Banco de Dados'!$B$3:$B$274,'Banco de Dados'!$C$3:$C$274,"")</f>
        <v/>
      </c>
      <c r="FO117" s="27" t="str">
        <f>IFERROR(VLOOKUP(FQ117,'Banco de Dados'!$B$3:$H$274,5,FALSE)," ")</f>
        <v xml:space="preserve"> </v>
      </c>
      <c r="FP117" s="7"/>
      <c r="FQ117" s="7"/>
      <c r="FR117" s="7"/>
      <c r="FS117" s="7"/>
      <c r="FU117" s="27" t="str">
        <f>_xlfn.XLOOKUP(FX117,'Banco de Dados'!$B$3:$B$274,'Banco de Dados'!$C$3:$C$274,"")</f>
        <v/>
      </c>
      <c r="FV117" s="27" t="str">
        <f>IFERROR(VLOOKUP(FX117,'Banco de Dados'!$B$3:$H$274,5,FALSE)," ")</f>
        <v xml:space="preserve"> </v>
      </c>
      <c r="FW117" s="7"/>
      <c r="FX117" s="7"/>
      <c r="FY117" s="7"/>
      <c r="FZ117" s="7"/>
    </row>
    <row r="118" spans="2:182" x14ac:dyDescent="0.25">
      <c r="B118" s="27" t="str">
        <f>_xlfn.XLOOKUP(E118,'Banco de Dados'!$B$3:$B$274,'Banco de Dados'!$C$3:$C$274,"")</f>
        <v/>
      </c>
      <c r="C118" s="27" t="str">
        <f>IFERROR(VLOOKUP(E118,'Banco de Dados'!$B$3:$H$274,5,FALSE)," ")</f>
        <v xml:space="preserve"> </v>
      </c>
      <c r="I118" s="27" t="str">
        <f>_xlfn.XLOOKUP(L118,'Banco de Dados'!$B$3:$B$274,'Banco de Dados'!$C$3:$C$274,"")</f>
        <v/>
      </c>
      <c r="J118" s="27" t="str">
        <f>IFERROR(VLOOKUP(L118,'Banco de Dados'!$B$3:$H$274,5,FALSE)," ")</f>
        <v xml:space="preserve"> </v>
      </c>
      <c r="P118" s="27" t="str">
        <f>_xlfn.XLOOKUP(S118,'Banco de Dados'!$B$3:$B$274,'Banco de Dados'!$C$3:$C$274,"")</f>
        <v/>
      </c>
      <c r="Q118" s="27" t="str">
        <f>IFERROR(VLOOKUP(S118,'Banco de Dados'!$B$3:$H$274,5,FALSE)," ")</f>
        <v xml:space="preserve"> </v>
      </c>
      <c r="W118" s="27" t="str">
        <f>_xlfn.XLOOKUP(Z118,'Banco de Dados'!$B$3:$B$274,'Banco de Dados'!$C$3:$C$274,"")</f>
        <v/>
      </c>
      <c r="X118" s="27" t="str">
        <f>IFERROR(VLOOKUP(Z118,'Banco de Dados'!$B$3:$H$274,5,FALSE)," ")</f>
        <v xml:space="preserve"> </v>
      </c>
      <c r="AD118" s="27" t="str">
        <f>_xlfn.XLOOKUP(AG118,'Banco de Dados'!$B$3:$B$274,'Banco de Dados'!$C$3:$C$274,"")</f>
        <v/>
      </c>
      <c r="AE118" s="27" t="str">
        <f>IFERROR(VLOOKUP(AG118,'Banco de Dados'!$B$3:$H$274,5,FALSE)," ")</f>
        <v xml:space="preserve"> </v>
      </c>
      <c r="AK118" s="27" t="str">
        <f>_xlfn.XLOOKUP(AN118,'Banco de Dados'!$B$3:$B$274,'Banco de Dados'!$C$3:$C$274,"")</f>
        <v/>
      </c>
      <c r="AL118" s="27" t="str">
        <f>IFERROR(VLOOKUP(AN118,'Banco de Dados'!$B$3:$H$274,5,FALSE)," ")</f>
        <v xml:space="preserve"> </v>
      </c>
      <c r="AR118" s="27" t="str">
        <f>_xlfn.XLOOKUP(AU118,'Banco de Dados'!$B$3:$B$274,'Banco de Dados'!$C$3:$C$274,"")</f>
        <v/>
      </c>
      <c r="AS118" s="27" t="str">
        <f>IFERROR(VLOOKUP(AU118,'Banco de Dados'!$B$3:$H$274,5,FALSE)," ")</f>
        <v xml:space="preserve"> </v>
      </c>
      <c r="AY118" s="27" t="str">
        <f>_xlfn.XLOOKUP(BB118,'Banco de Dados'!$B$3:$B$274,'Banco de Dados'!$C$3:$C$274,"")</f>
        <v/>
      </c>
      <c r="AZ118" s="27" t="str">
        <f>IFERROR(VLOOKUP(BB118,'Banco de Dados'!$B$3:$H$274,5,FALSE)," ")</f>
        <v xml:space="preserve"> </v>
      </c>
      <c r="BF118" s="27" t="str">
        <f>_xlfn.XLOOKUP(BI118,'Banco de Dados'!$B$3:$B$274,'Banco de Dados'!$C$3:$C$274,"")</f>
        <v/>
      </c>
      <c r="BG118" s="27" t="str">
        <f>IFERROR(VLOOKUP(BI118,'Banco de Dados'!$B$3:$H$274,5,FALSE)," ")</f>
        <v xml:space="preserve"> </v>
      </c>
      <c r="BM118" s="27" t="str">
        <f>_xlfn.XLOOKUP(BP118,'Banco de Dados'!$B$3:$B$274,'Banco de Dados'!$C$3:$C$274,"")</f>
        <v/>
      </c>
      <c r="BN118" s="27" t="str">
        <f>IFERROR(VLOOKUP(BP118,'Banco de Dados'!$B$3:$H$274,5,FALSE)," ")</f>
        <v xml:space="preserve"> </v>
      </c>
      <c r="BT118" s="27" t="str">
        <f>_xlfn.XLOOKUP(BW118,'Banco de Dados'!$B$3:$B$274,'Banco de Dados'!$C$3:$C$274,"")</f>
        <v/>
      </c>
      <c r="BU118" s="27" t="str">
        <f>IFERROR(VLOOKUP(BW118,'Banco de Dados'!$B$3:$H$274,5,FALSE)," ")</f>
        <v xml:space="preserve"> </v>
      </c>
      <c r="CA118" s="27" t="str">
        <f>_xlfn.XLOOKUP(CD118,'Banco de Dados'!$B$3:$B$274,'Banco de Dados'!$C$3:$C$274,"")</f>
        <v/>
      </c>
      <c r="CB118" s="27" t="str">
        <f>IFERROR(VLOOKUP(CD118,'Banco de Dados'!$B$3:$H$274,5,FALSE)," ")</f>
        <v xml:space="preserve"> </v>
      </c>
      <c r="CH118" s="27" t="str">
        <f>_xlfn.XLOOKUP(CK118,'Banco de Dados'!$B$3:$B$274,'Banco de Dados'!$C$3:$C$274,"")</f>
        <v/>
      </c>
      <c r="CI118" s="27" t="str">
        <f>IFERROR(VLOOKUP(CK118,'Banco de Dados'!$B$3:$H$274,5,FALSE)," ")</f>
        <v xml:space="preserve"> </v>
      </c>
      <c r="CO118" s="27" t="str">
        <f>_xlfn.XLOOKUP(CR118,'Banco de Dados'!$B$3:$B$274,'Banco de Dados'!$C$3:$C$274,"")</f>
        <v/>
      </c>
      <c r="CP118" s="27" t="str">
        <f>IFERROR(VLOOKUP(CR118,'Banco de Dados'!$B$3:$H$274,5,FALSE)," ")</f>
        <v xml:space="preserve"> </v>
      </c>
      <c r="CV118" s="27" t="str">
        <f>_xlfn.XLOOKUP(CY118,'Banco de Dados'!$B$3:$B$274,'Banco de Dados'!$C$3:$C$274,"")</f>
        <v/>
      </c>
      <c r="CW118" s="27" t="str">
        <f>IFERROR(VLOOKUP(CY118,'Banco de Dados'!$B$3:$H$274,5,FALSE)," ")</f>
        <v xml:space="preserve"> </v>
      </c>
      <c r="DC118" s="27" t="str">
        <f>_xlfn.XLOOKUP(DF118,'Banco de Dados'!$B$3:$B$274,'Banco de Dados'!$C$3:$C$274,"")</f>
        <v/>
      </c>
      <c r="DD118" s="27" t="str">
        <f>IFERROR(VLOOKUP(DF118,'Banco de Dados'!$B$3:$H$274,5,FALSE)," ")</f>
        <v xml:space="preserve"> </v>
      </c>
      <c r="DJ118" s="27" t="str">
        <f>_xlfn.XLOOKUP(DM118,'Banco de Dados'!$B$3:$B$274,'Banco de Dados'!$C$3:$C$274,"")</f>
        <v/>
      </c>
      <c r="DK118" s="27" t="str">
        <f>IFERROR(VLOOKUP(DM118,'Banco de Dados'!$B$3:$H$274,5,FALSE)," ")</f>
        <v xml:space="preserve"> </v>
      </c>
      <c r="DQ118" s="27" t="str">
        <f>_xlfn.XLOOKUP(DT118,'Banco de Dados'!$B$3:$B$274,'Banco de Dados'!$C$3:$C$274,"")</f>
        <v/>
      </c>
      <c r="DR118" s="27" t="str">
        <f>IFERROR(VLOOKUP(DT118,'Banco de Dados'!$B$3:$H$274,5,FALSE)," ")</f>
        <v xml:space="preserve"> </v>
      </c>
      <c r="DX118" s="27" t="str">
        <f>_xlfn.XLOOKUP(EA118,'Banco de Dados'!$B$3:$B$274,'Banco de Dados'!$C$3:$C$274,"")</f>
        <v/>
      </c>
      <c r="DY118" s="27" t="str">
        <f>IFERROR(VLOOKUP(EA118,'Banco de Dados'!$B$3:$H$274,5,FALSE)," ")</f>
        <v xml:space="preserve"> </v>
      </c>
      <c r="EE118" s="27" t="str">
        <f>_xlfn.XLOOKUP(EH118,'Banco de Dados'!$B$3:$B$274,'Banco de Dados'!$C$3:$C$274,"")</f>
        <v/>
      </c>
      <c r="EF118" s="27" t="str">
        <f>IFERROR(VLOOKUP(EH118,'Banco de Dados'!$B$3:$H$274,5,FALSE)," ")</f>
        <v xml:space="preserve"> </v>
      </c>
      <c r="EL118" s="27" t="str">
        <f>_xlfn.XLOOKUP(EO118,'Banco de Dados'!$B$3:$B$274,'Banco de Dados'!$C$3:$C$274,"")</f>
        <v/>
      </c>
      <c r="EM118" s="27" t="str">
        <f>IFERROR(VLOOKUP(EO118,'Banco de Dados'!$B$3:$H$274,5,FALSE)," ")</f>
        <v xml:space="preserve"> </v>
      </c>
      <c r="ES118" s="27" t="str">
        <f>_xlfn.XLOOKUP(EV118,'Banco de Dados'!$B$3:$B$274,'Banco de Dados'!$C$3:$C$274,"")</f>
        <v/>
      </c>
      <c r="ET118" s="27" t="str">
        <f>IFERROR(VLOOKUP(EV118,'Banco de Dados'!$B$3:$H$274,5,FALSE)," ")</f>
        <v xml:space="preserve"> </v>
      </c>
      <c r="EZ118" s="27" t="str">
        <f>_xlfn.XLOOKUP(FC118,'Banco de Dados'!$B$3:$B$274,'Banco de Dados'!$C$3:$C$274,"")</f>
        <v/>
      </c>
      <c r="FA118" s="27" t="str">
        <f>IFERROR(VLOOKUP(FC118,'Banco de Dados'!$B$3:$H$274,5,FALSE)," ")</f>
        <v xml:space="preserve"> </v>
      </c>
      <c r="FC118" s="7"/>
      <c r="FD118" s="7"/>
      <c r="FE118" s="7"/>
      <c r="FG118" s="27" t="str">
        <f>_xlfn.XLOOKUP(FJ118,'Banco de Dados'!$B$3:$B$274,'Banco de Dados'!$C$3:$C$274,"")</f>
        <v/>
      </c>
      <c r="FH118" s="27" t="str">
        <f>IFERROR(VLOOKUP(FJ118,'Banco de Dados'!$B$3:$H$274,5,FALSE)," ")</f>
        <v xml:space="preserve"> </v>
      </c>
      <c r="FI118" s="7"/>
      <c r="FJ118" s="7"/>
      <c r="FK118" s="7"/>
      <c r="FL118" s="7"/>
      <c r="FN118" s="27" t="str">
        <f>_xlfn.XLOOKUP(FQ118,'Banco de Dados'!$B$3:$B$274,'Banco de Dados'!$C$3:$C$274,"")</f>
        <v/>
      </c>
      <c r="FO118" s="27" t="str">
        <f>IFERROR(VLOOKUP(FQ118,'Banco de Dados'!$B$3:$H$274,5,FALSE)," ")</f>
        <v xml:space="preserve"> </v>
      </c>
      <c r="FP118" s="7"/>
      <c r="FQ118" s="7"/>
      <c r="FR118" s="7"/>
      <c r="FS118" s="7"/>
      <c r="FU118" s="27" t="str">
        <f>_xlfn.XLOOKUP(FX118,'Banco de Dados'!$B$3:$B$274,'Banco de Dados'!$C$3:$C$274,"")</f>
        <v/>
      </c>
      <c r="FV118" s="27" t="str">
        <f>IFERROR(VLOOKUP(FX118,'Banco de Dados'!$B$3:$H$274,5,FALSE)," ")</f>
        <v xml:space="preserve"> </v>
      </c>
      <c r="FW118" s="7"/>
      <c r="FX118" s="7"/>
      <c r="FY118" s="7"/>
      <c r="FZ118" s="7"/>
    </row>
    <row r="119" spans="2:182" x14ac:dyDescent="0.25">
      <c r="B119" s="27" t="str">
        <f>_xlfn.XLOOKUP(E119,'Banco de Dados'!$B$3:$B$274,'Banco de Dados'!$C$3:$C$274,"")</f>
        <v/>
      </c>
      <c r="C119" s="27" t="str">
        <f>IFERROR(VLOOKUP(E119,'Banco de Dados'!$B$3:$H$274,5,FALSE)," ")</f>
        <v xml:space="preserve"> </v>
      </c>
      <c r="I119" s="27" t="str">
        <f>_xlfn.XLOOKUP(L119,'Banco de Dados'!$B$3:$B$274,'Banco de Dados'!$C$3:$C$274,"")</f>
        <v/>
      </c>
      <c r="J119" s="27" t="str">
        <f>IFERROR(VLOOKUP(L119,'Banco de Dados'!$B$3:$H$274,5,FALSE)," ")</f>
        <v xml:space="preserve"> </v>
      </c>
      <c r="P119" s="27" t="str">
        <f>_xlfn.XLOOKUP(S119,'Banco de Dados'!$B$3:$B$274,'Banco de Dados'!$C$3:$C$274,"")</f>
        <v/>
      </c>
      <c r="Q119" s="27" t="str">
        <f>IFERROR(VLOOKUP(S119,'Banco de Dados'!$B$3:$H$274,5,FALSE)," ")</f>
        <v xml:space="preserve"> </v>
      </c>
      <c r="W119" s="27" t="str">
        <f>_xlfn.XLOOKUP(Z119,'Banco de Dados'!$B$3:$B$274,'Banco de Dados'!$C$3:$C$274,"")</f>
        <v/>
      </c>
      <c r="X119" s="27" t="str">
        <f>IFERROR(VLOOKUP(Z119,'Banco de Dados'!$B$3:$H$274,5,FALSE)," ")</f>
        <v xml:space="preserve"> </v>
      </c>
      <c r="AD119" s="27" t="str">
        <f>_xlfn.XLOOKUP(AG119,'Banco de Dados'!$B$3:$B$274,'Banco de Dados'!$C$3:$C$274,"")</f>
        <v/>
      </c>
      <c r="AE119" s="27" t="str">
        <f>IFERROR(VLOOKUP(AG119,'Banco de Dados'!$B$3:$H$274,5,FALSE)," ")</f>
        <v xml:space="preserve"> </v>
      </c>
      <c r="AK119" s="27" t="str">
        <f>_xlfn.XLOOKUP(AN119,'Banco de Dados'!$B$3:$B$274,'Banco de Dados'!$C$3:$C$274,"")</f>
        <v/>
      </c>
      <c r="AL119" s="27" t="str">
        <f>IFERROR(VLOOKUP(AN119,'Banco de Dados'!$B$3:$H$274,5,FALSE)," ")</f>
        <v xml:space="preserve"> </v>
      </c>
      <c r="AR119" s="27" t="str">
        <f>_xlfn.XLOOKUP(AU119,'Banco de Dados'!$B$3:$B$274,'Banco de Dados'!$C$3:$C$274,"")</f>
        <v/>
      </c>
      <c r="AS119" s="27" t="str">
        <f>IFERROR(VLOOKUP(AU119,'Banco de Dados'!$B$3:$H$274,5,FALSE)," ")</f>
        <v xml:space="preserve"> </v>
      </c>
      <c r="AY119" s="27" t="str">
        <f>_xlfn.XLOOKUP(BB119,'Banco de Dados'!$B$3:$B$274,'Banco de Dados'!$C$3:$C$274,"")</f>
        <v/>
      </c>
      <c r="AZ119" s="27" t="str">
        <f>IFERROR(VLOOKUP(BB119,'Banco de Dados'!$B$3:$H$274,5,FALSE)," ")</f>
        <v xml:space="preserve"> </v>
      </c>
      <c r="BF119" s="27" t="str">
        <f>_xlfn.XLOOKUP(BI119,'Banco de Dados'!$B$3:$B$274,'Banco de Dados'!$C$3:$C$274,"")</f>
        <v/>
      </c>
      <c r="BG119" s="27" t="str">
        <f>IFERROR(VLOOKUP(BI119,'Banco de Dados'!$B$3:$H$274,5,FALSE)," ")</f>
        <v xml:space="preserve"> </v>
      </c>
      <c r="BM119" s="27" t="str">
        <f>_xlfn.XLOOKUP(BP119,'Banco de Dados'!$B$3:$B$274,'Banco de Dados'!$C$3:$C$274,"")</f>
        <v/>
      </c>
      <c r="BN119" s="27" t="str">
        <f>IFERROR(VLOOKUP(BP119,'Banco de Dados'!$B$3:$H$274,5,FALSE)," ")</f>
        <v xml:space="preserve"> </v>
      </c>
      <c r="BT119" s="27" t="str">
        <f>_xlfn.XLOOKUP(BW119,'Banco de Dados'!$B$3:$B$274,'Banco de Dados'!$C$3:$C$274,"")</f>
        <v/>
      </c>
      <c r="BU119" s="27" t="str">
        <f>IFERROR(VLOOKUP(BW119,'Banco de Dados'!$B$3:$H$274,5,FALSE)," ")</f>
        <v xml:space="preserve"> </v>
      </c>
      <c r="CA119" s="27" t="str">
        <f>_xlfn.XLOOKUP(CD119,'Banco de Dados'!$B$3:$B$274,'Banco de Dados'!$C$3:$C$274,"")</f>
        <v/>
      </c>
      <c r="CB119" s="27" t="str">
        <f>IFERROR(VLOOKUP(CD119,'Banco de Dados'!$B$3:$H$274,5,FALSE)," ")</f>
        <v xml:space="preserve"> </v>
      </c>
      <c r="CH119" s="27" t="str">
        <f>_xlfn.XLOOKUP(CK119,'Banco de Dados'!$B$3:$B$274,'Banco de Dados'!$C$3:$C$274,"")</f>
        <v/>
      </c>
      <c r="CI119" s="27" t="str">
        <f>IFERROR(VLOOKUP(CK119,'Banco de Dados'!$B$3:$H$274,5,FALSE)," ")</f>
        <v xml:space="preserve"> </v>
      </c>
      <c r="CO119" s="27" t="str">
        <f>_xlfn.XLOOKUP(CR119,'Banco de Dados'!$B$3:$B$274,'Banco de Dados'!$C$3:$C$274,"")</f>
        <v/>
      </c>
      <c r="CP119" s="27" t="str">
        <f>IFERROR(VLOOKUP(CR119,'Banco de Dados'!$B$3:$H$274,5,FALSE)," ")</f>
        <v xml:space="preserve"> </v>
      </c>
      <c r="CV119" s="27" t="str">
        <f>_xlfn.XLOOKUP(CY119,'Banco de Dados'!$B$3:$B$274,'Banco de Dados'!$C$3:$C$274,"")</f>
        <v/>
      </c>
      <c r="CW119" s="27" t="str">
        <f>IFERROR(VLOOKUP(CY119,'Banco de Dados'!$B$3:$H$274,5,FALSE)," ")</f>
        <v xml:space="preserve"> </v>
      </c>
      <c r="DC119" s="27" t="str">
        <f>_xlfn.XLOOKUP(DF119,'Banco de Dados'!$B$3:$B$274,'Banco de Dados'!$C$3:$C$274,"")</f>
        <v/>
      </c>
      <c r="DD119" s="27" t="str">
        <f>IFERROR(VLOOKUP(DF119,'Banco de Dados'!$B$3:$H$274,5,FALSE)," ")</f>
        <v xml:space="preserve"> </v>
      </c>
      <c r="DJ119" s="27" t="str">
        <f>_xlfn.XLOOKUP(DM119,'Banco de Dados'!$B$3:$B$274,'Banco de Dados'!$C$3:$C$274,"")</f>
        <v/>
      </c>
      <c r="DK119" s="27" t="str">
        <f>IFERROR(VLOOKUP(DM119,'Banco de Dados'!$B$3:$H$274,5,FALSE)," ")</f>
        <v xml:space="preserve"> </v>
      </c>
      <c r="DQ119" s="27" t="str">
        <f>_xlfn.XLOOKUP(DT119,'Banco de Dados'!$B$3:$B$274,'Banco de Dados'!$C$3:$C$274,"")</f>
        <v/>
      </c>
      <c r="DR119" s="27" t="str">
        <f>IFERROR(VLOOKUP(DT119,'Banco de Dados'!$B$3:$H$274,5,FALSE)," ")</f>
        <v xml:space="preserve"> </v>
      </c>
      <c r="DX119" s="27" t="str">
        <f>_xlfn.XLOOKUP(EA119,'Banco de Dados'!$B$3:$B$274,'Banco de Dados'!$C$3:$C$274,"")</f>
        <v/>
      </c>
      <c r="DY119" s="27" t="str">
        <f>IFERROR(VLOOKUP(EA119,'Banco de Dados'!$B$3:$H$274,5,FALSE)," ")</f>
        <v xml:space="preserve"> </v>
      </c>
      <c r="EE119" s="27" t="str">
        <f>_xlfn.XLOOKUP(EH119,'Banco de Dados'!$B$3:$B$274,'Banco de Dados'!$C$3:$C$274,"")</f>
        <v/>
      </c>
      <c r="EF119" s="27" t="str">
        <f>IFERROR(VLOOKUP(EH119,'Banco de Dados'!$B$3:$H$274,5,FALSE)," ")</f>
        <v xml:space="preserve"> </v>
      </c>
      <c r="EL119" s="27" t="str">
        <f>_xlfn.XLOOKUP(EO119,'Banco de Dados'!$B$3:$B$274,'Banco de Dados'!$C$3:$C$274,"")</f>
        <v/>
      </c>
      <c r="EM119" s="27" t="str">
        <f>IFERROR(VLOOKUP(EO119,'Banco de Dados'!$B$3:$H$274,5,FALSE)," ")</f>
        <v xml:space="preserve"> </v>
      </c>
      <c r="ES119" s="27" t="str">
        <f>_xlfn.XLOOKUP(EV119,'Banco de Dados'!$B$3:$B$274,'Banco de Dados'!$C$3:$C$274,"")</f>
        <v/>
      </c>
      <c r="ET119" s="27" t="str">
        <f>IFERROR(VLOOKUP(EV119,'Banco de Dados'!$B$3:$H$274,5,FALSE)," ")</f>
        <v xml:space="preserve"> </v>
      </c>
      <c r="EZ119" s="27" t="str">
        <f>_xlfn.XLOOKUP(FC119,'Banco de Dados'!$B$3:$B$274,'Banco de Dados'!$C$3:$C$274,"")</f>
        <v/>
      </c>
      <c r="FA119" s="27" t="str">
        <f>IFERROR(VLOOKUP(FC119,'Banco de Dados'!$B$3:$H$274,5,FALSE)," ")</f>
        <v xml:space="preserve"> </v>
      </c>
      <c r="FC119" s="7"/>
      <c r="FD119" s="7"/>
      <c r="FE119" s="7"/>
      <c r="FG119" s="27" t="str">
        <f>_xlfn.XLOOKUP(FJ119,'Banco de Dados'!$B$3:$B$274,'Banco de Dados'!$C$3:$C$274,"")</f>
        <v/>
      </c>
      <c r="FH119" s="27" t="str">
        <f>IFERROR(VLOOKUP(FJ119,'Banco de Dados'!$B$3:$H$274,5,FALSE)," ")</f>
        <v xml:space="preserve"> </v>
      </c>
      <c r="FI119" s="7"/>
      <c r="FJ119" s="7"/>
      <c r="FK119" s="7"/>
      <c r="FL119" s="7"/>
      <c r="FN119" s="27" t="str">
        <f>_xlfn.XLOOKUP(FQ119,'Banco de Dados'!$B$3:$B$274,'Banco de Dados'!$C$3:$C$274,"")</f>
        <v/>
      </c>
      <c r="FO119" s="27" t="str">
        <f>IFERROR(VLOOKUP(FQ119,'Banco de Dados'!$B$3:$H$274,5,FALSE)," ")</f>
        <v xml:space="preserve"> </v>
      </c>
      <c r="FP119" s="7"/>
      <c r="FQ119" s="7"/>
      <c r="FR119" s="7"/>
      <c r="FS119" s="7"/>
      <c r="FU119" s="27" t="str">
        <f>_xlfn.XLOOKUP(FX119,'Banco de Dados'!$B$3:$B$274,'Banco de Dados'!$C$3:$C$274,"")</f>
        <v/>
      </c>
      <c r="FV119" s="27" t="str">
        <f>IFERROR(VLOOKUP(FX119,'Banco de Dados'!$B$3:$H$274,5,FALSE)," ")</f>
        <v xml:space="preserve"> </v>
      </c>
      <c r="FW119" s="7"/>
      <c r="FX119" s="7"/>
      <c r="FY119" s="7"/>
      <c r="FZ119" s="7"/>
    </row>
    <row r="120" spans="2:182" x14ac:dyDescent="0.25">
      <c r="B120" s="27" t="str">
        <f>_xlfn.XLOOKUP(E120,'Banco de Dados'!$B$3:$B$274,'Banco de Dados'!$C$3:$C$274,"")</f>
        <v/>
      </c>
      <c r="C120" s="27" t="str">
        <f>IFERROR(VLOOKUP(E120,'Banco de Dados'!$B$3:$H$274,5,FALSE)," ")</f>
        <v xml:space="preserve"> </v>
      </c>
      <c r="I120" s="27" t="str">
        <f>_xlfn.XLOOKUP(L120,'Banco de Dados'!$B$3:$B$274,'Banco de Dados'!$C$3:$C$274,"")</f>
        <v/>
      </c>
      <c r="J120" s="27" t="str">
        <f>IFERROR(VLOOKUP(L120,'Banco de Dados'!$B$3:$H$274,5,FALSE)," ")</f>
        <v xml:space="preserve"> </v>
      </c>
      <c r="P120" s="27" t="str">
        <f>_xlfn.XLOOKUP(S120,'Banco de Dados'!$B$3:$B$274,'Banco de Dados'!$C$3:$C$274,"")</f>
        <v/>
      </c>
      <c r="Q120" s="27" t="str">
        <f>IFERROR(VLOOKUP(S120,'Banco de Dados'!$B$3:$H$274,5,FALSE)," ")</f>
        <v xml:space="preserve"> </v>
      </c>
      <c r="W120" s="27" t="str">
        <f>_xlfn.XLOOKUP(Z120,'Banco de Dados'!$B$3:$B$274,'Banco de Dados'!$C$3:$C$274,"")</f>
        <v/>
      </c>
      <c r="X120" s="27" t="str">
        <f>IFERROR(VLOOKUP(Z120,'Banco de Dados'!$B$3:$H$274,5,FALSE)," ")</f>
        <v xml:space="preserve"> </v>
      </c>
      <c r="AD120" s="27" t="str">
        <f>_xlfn.XLOOKUP(AG120,'Banco de Dados'!$B$3:$B$274,'Banco de Dados'!$C$3:$C$274,"")</f>
        <v/>
      </c>
      <c r="AE120" s="27" t="str">
        <f>IFERROR(VLOOKUP(AG120,'Banco de Dados'!$B$3:$H$274,5,FALSE)," ")</f>
        <v xml:space="preserve"> </v>
      </c>
      <c r="AK120" s="27" t="str">
        <f>_xlfn.XLOOKUP(AN120,'Banco de Dados'!$B$3:$B$274,'Banco de Dados'!$C$3:$C$274,"")</f>
        <v/>
      </c>
      <c r="AL120" s="27" t="str">
        <f>IFERROR(VLOOKUP(AN120,'Banco de Dados'!$B$3:$H$274,5,FALSE)," ")</f>
        <v xml:space="preserve"> </v>
      </c>
      <c r="AR120" s="27" t="str">
        <f>_xlfn.XLOOKUP(AU120,'Banco de Dados'!$B$3:$B$274,'Banco de Dados'!$C$3:$C$274,"")</f>
        <v/>
      </c>
      <c r="AS120" s="27" t="str">
        <f>IFERROR(VLOOKUP(AU120,'Banco de Dados'!$B$3:$H$274,5,FALSE)," ")</f>
        <v xml:space="preserve"> </v>
      </c>
      <c r="AY120" s="27" t="str">
        <f>_xlfn.XLOOKUP(BB120,'Banco de Dados'!$B$3:$B$274,'Banco de Dados'!$C$3:$C$274,"")</f>
        <v/>
      </c>
      <c r="AZ120" s="27" t="str">
        <f>IFERROR(VLOOKUP(BB120,'Banco de Dados'!$B$3:$H$274,5,FALSE)," ")</f>
        <v xml:space="preserve"> </v>
      </c>
      <c r="BF120" s="27" t="str">
        <f>_xlfn.XLOOKUP(BI120,'Banco de Dados'!$B$3:$B$274,'Banco de Dados'!$C$3:$C$274,"")</f>
        <v/>
      </c>
      <c r="BG120" s="27" t="str">
        <f>IFERROR(VLOOKUP(BI120,'Banco de Dados'!$B$3:$H$274,5,FALSE)," ")</f>
        <v xml:space="preserve"> </v>
      </c>
      <c r="BM120" s="27" t="str">
        <f>_xlfn.XLOOKUP(BP120,'Banco de Dados'!$B$3:$B$274,'Banco de Dados'!$C$3:$C$274,"")</f>
        <v/>
      </c>
      <c r="BN120" s="27" t="str">
        <f>IFERROR(VLOOKUP(BP120,'Banco de Dados'!$B$3:$H$274,5,FALSE)," ")</f>
        <v xml:space="preserve"> </v>
      </c>
      <c r="BT120" s="27" t="str">
        <f>_xlfn.XLOOKUP(BW120,'Banco de Dados'!$B$3:$B$274,'Banco de Dados'!$C$3:$C$274,"")</f>
        <v/>
      </c>
      <c r="BU120" s="27" t="str">
        <f>IFERROR(VLOOKUP(BW120,'Banco de Dados'!$B$3:$H$274,5,FALSE)," ")</f>
        <v xml:space="preserve"> </v>
      </c>
      <c r="CA120" s="27" t="str">
        <f>_xlfn.XLOOKUP(CD120,'Banco de Dados'!$B$3:$B$274,'Banco de Dados'!$C$3:$C$274,"")</f>
        <v/>
      </c>
      <c r="CB120" s="27" t="str">
        <f>IFERROR(VLOOKUP(CD120,'Banco de Dados'!$B$3:$H$274,5,FALSE)," ")</f>
        <v xml:space="preserve"> </v>
      </c>
      <c r="CH120" s="27" t="str">
        <f>_xlfn.XLOOKUP(CK120,'Banco de Dados'!$B$3:$B$274,'Banco de Dados'!$C$3:$C$274,"")</f>
        <v/>
      </c>
      <c r="CI120" s="27" t="str">
        <f>IFERROR(VLOOKUP(CK120,'Banco de Dados'!$B$3:$H$274,5,FALSE)," ")</f>
        <v xml:space="preserve"> </v>
      </c>
      <c r="CO120" s="27" t="str">
        <f>_xlfn.XLOOKUP(CR120,'Banco de Dados'!$B$3:$B$274,'Banco de Dados'!$C$3:$C$274,"")</f>
        <v/>
      </c>
      <c r="CP120" s="27" t="str">
        <f>IFERROR(VLOOKUP(CR120,'Banco de Dados'!$B$3:$H$274,5,FALSE)," ")</f>
        <v xml:space="preserve"> </v>
      </c>
      <c r="CV120" s="27" t="str">
        <f>_xlfn.XLOOKUP(CY120,'Banco de Dados'!$B$3:$B$274,'Banco de Dados'!$C$3:$C$274,"")</f>
        <v/>
      </c>
      <c r="CW120" s="27" t="str">
        <f>IFERROR(VLOOKUP(CY120,'Banco de Dados'!$B$3:$H$274,5,FALSE)," ")</f>
        <v xml:space="preserve"> </v>
      </c>
      <c r="DC120" s="27" t="str">
        <f>_xlfn.XLOOKUP(DF120,'Banco de Dados'!$B$3:$B$274,'Banco de Dados'!$C$3:$C$274,"")</f>
        <v/>
      </c>
      <c r="DD120" s="27" t="str">
        <f>IFERROR(VLOOKUP(DF120,'Banco de Dados'!$B$3:$H$274,5,FALSE)," ")</f>
        <v xml:space="preserve"> </v>
      </c>
      <c r="DJ120" s="27" t="str">
        <f>_xlfn.XLOOKUP(DM120,'Banco de Dados'!$B$3:$B$274,'Banco de Dados'!$C$3:$C$274,"")</f>
        <v/>
      </c>
      <c r="DK120" s="27" t="str">
        <f>IFERROR(VLOOKUP(DM120,'Banco de Dados'!$B$3:$H$274,5,FALSE)," ")</f>
        <v xml:space="preserve"> </v>
      </c>
      <c r="DQ120" s="27" t="str">
        <f>_xlfn.XLOOKUP(DT120,'Banco de Dados'!$B$3:$B$274,'Banco de Dados'!$C$3:$C$274,"")</f>
        <v/>
      </c>
      <c r="DR120" s="27" t="str">
        <f>IFERROR(VLOOKUP(DT120,'Banco de Dados'!$B$3:$H$274,5,FALSE)," ")</f>
        <v xml:space="preserve"> </v>
      </c>
      <c r="DX120" s="27" t="str">
        <f>_xlfn.XLOOKUP(EA120,'Banco de Dados'!$B$3:$B$274,'Banco de Dados'!$C$3:$C$274,"")</f>
        <v/>
      </c>
      <c r="DY120" s="27" t="str">
        <f>IFERROR(VLOOKUP(EA120,'Banco de Dados'!$B$3:$H$274,5,FALSE)," ")</f>
        <v xml:space="preserve"> </v>
      </c>
      <c r="EE120" s="27" t="str">
        <f>_xlfn.XLOOKUP(EH120,'Banco de Dados'!$B$3:$B$274,'Banco de Dados'!$C$3:$C$274,"")</f>
        <v/>
      </c>
      <c r="EF120" s="27" t="str">
        <f>IFERROR(VLOOKUP(EH120,'Banco de Dados'!$B$3:$H$274,5,FALSE)," ")</f>
        <v xml:space="preserve"> </v>
      </c>
      <c r="EL120" s="27" t="str">
        <f>_xlfn.XLOOKUP(EO120,'Banco de Dados'!$B$3:$B$274,'Banco de Dados'!$C$3:$C$274,"")</f>
        <v/>
      </c>
      <c r="EM120" s="27" t="str">
        <f>IFERROR(VLOOKUP(EO120,'Banco de Dados'!$B$3:$H$274,5,FALSE)," ")</f>
        <v xml:space="preserve"> </v>
      </c>
      <c r="ES120" s="27" t="str">
        <f>_xlfn.XLOOKUP(EV120,'Banco de Dados'!$B$3:$B$274,'Banco de Dados'!$C$3:$C$274,"")</f>
        <v/>
      </c>
      <c r="ET120" s="27" t="str">
        <f>IFERROR(VLOOKUP(EV120,'Banco de Dados'!$B$3:$H$274,5,FALSE)," ")</f>
        <v xml:space="preserve"> </v>
      </c>
      <c r="EZ120" s="27" t="str">
        <f>_xlfn.XLOOKUP(FC120,'Banco de Dados'!$B$3:$B$274,'Banco de Dados'!$C$3:$C$274,"")</f>
        <v/>
      </c>
      <c r="FA120" s="27" t="str">
        <f>IFERROR(VLOOKUP(FC120,'Banco de Dados'!$B$3:$H$274,5,FALSE)," ")</f>
        <v xml:space="preserve"> </v>
      </c>
      <c r="FC120" s="7"/>
      <c r="FD120" s="7"/>
      <c r="FE120" s="7"/>
      <c r="FG120" s="27" t="str">
        <f>_xlfn.XLOOKUP(FJ120,'Banco de Dados'!$B$3:$B$274,'Banco de Dados'!$C$3:$C$274,"")</f>
        <v/>
      </c>
      <c r="FH120" s="27" t="str">
        <f>IFERROR(VLOOKUP(FJ120,'Banco de Dados'!$B$3:$H$274,5,FALSE)," ")</f>
        <v xml:space="preserve"> </v>
      </c>
      <c r="FI120" s="7"/>
      <c r="FJ120" s="7"/>
      <c r="FK120" s="7"/>
      <c r="FL120" s="7"/>
      <c r="FN120" s="27" t="str">
        <f>_xlfn.XLOOKUP(FQ120,'Banco de Dados'!$B$3:$B$274,'Banco de Dados'!$C$3:$C$274,"")</f>
        <v/>
      </c>
      <c r="FO120" s="27" t="str">
        <f>IFERROR(VLOOKUP(FQ120,'Banco de Dados'!$B$3:$H$274,5,FALSE)," ")</f>
        <v xml:space="preserve"> </v>
      </c>
      <c r="FP120" s="7"/>
      <c r="FQ120" s="7"/>
      <c r="FR120" s="7"/>
      <c r="FS120" s="7"/>
      <c r="FU120" s="27" t="str">
        <f>_xlfn.XLOOKUP(FX120,'Banco de Dados'!$B$3:$B$274,'Banco de Dados'!$C$3:$C$274,"")</f>
        <v/>
      </c>
      <c r="FV120" s="27" t="str">
        <f>IFERROR(VLOOKUP(FX120,'Banco de Dados'!$B$3:$H$274,5,FALSE)," ")</f>
        <v xml:space="preserve"> </v>
      </c>
      <c r="FW120" s="7"/>
      <c r="FX120" s="7"/>
      <c r="FY120" s="7"/>
      <c r="FZ120" s="7"/>
    </row>
    <row r="121" spans="2:182" x14ac:dyDescent="0.25">
      <c r="B121" s="27" t="str">
        <f>_xlfn.XLOOKUP(E121,'Banco de Dados'!$B$3:$B$274,'Banco de Dados'!$C$3:$C$274,"")</f>
        <v/>
      </c>
      <c r="C121" s="27" t="str">
        <f>IFERROR(VLOOKUP(E121,'Banco de Dados'!$B$3:$H$274,5,FALSE)," ")</f>
        <v xml:space="preserve"> </v>
      </c>
      <c r="I121" s="27" t="str">
        <f>_xlfn.XLOOKUP(L121,'Banco de Dados'!$B$3:$B$274,'Banco de Dados'!$C$3:$C$274,"")</f>
        <v/>
      </c>
      <c r="J121" s="27" t="str">
        <f>IFERROR(VLOOKUP(L121,'Banco de Dados'!$B$3:$H$274,5,FALSE)," ")</f>
        <v xml:space="preserve"> </v>
      </c>
      <c r="P121" s="27" t="str">
        <f>_xlfn.XLOOKUP(S121,'Banco de Dados'!$B$3:$B$274,'Banco de Dados'!$C$3:$C$274,"")</f>
        <v/>
      </c>
      <c r="Q121" s="27" t="str">
        <f>IFERROR(VLOOKUP(S121,'Banco de Dados'!$B$3:$H$274,5,FALSE)," ")</f>
        <v xml:space="preserve"> </v>
      </c>
      <c r="W121" s="27" t="str">
        <f>_xlfn.XLOOKUP(Z121,'Banco de Dados'!$B$3:$B$274,'Banco de Dados'!$C$3:$C$274,"")</f>
        <v/>
      </c>
      <c r="X121" s="27" t="str">
        <f>IFERROR(VLOOKUP(Z121,'Banco de Dados'!$B$3:$H$274,5,FALSE)," ")</f>
        <v xml:space="preserve"> </v>
      </c>
      <c r="AD121" s="27" t="str">
        <f>_xlfn.XLOOKUP(AG121,'Banco de Dados'!$B$3:$B$274,'Banco de Dados'!$C$3:$C$274,"")</f>
        <v/>
      </c>
      <c r="AE121" s="27" t="str">
        <f>IFERROR(VLOOKUP(AG121,'Banco de Dados'!$B$3:$H$274,5,FALSE)," ")</f>
        <v xml:space="preserve"> </v>
      </c>
      <c r="AK121" s="27" t="str">
        <f>_xlfn.XLOOKUP(AN121,'Banco de Dados'!$B$3:$B$274,'Banco de Dados'!$C$3:$C$274,"")</f>
        <v/>
      </c>
      <c r="AL121" s="27" t="str">
        <f>IFERROR(VLOOKUP(AN121,'Banco de Dados'!$B$3:$H$274,5,FALSE)," ")</f>
        <v xml:space="preserve"> </v>
      </c>
      <c r="AR121" s="27" t="str">
        <f>_xlfn.XLOOKUP(AU121,'Banco de Dados'!$B$3:$B$274,'Banco de Dados'!$C$3:$C$274,"")</f>
        <v/>
      </c>
      <c r="AS121" s="27" t="str">
        <f>IFERROR(VLOOKUP(AU121,'Banco de Dados'!$B$3:$H$274,5,FALSE)," ")</f>
        <v xml:space="preserve"> </v>
      </c>
      <c r="AY121" s="27" t="str">
        <f>_xlfn.XLOOKUP(BB121,'Banco de Dados'!$B$3:$B$274,'Banco de Dados'!$C$3:$C$274,"")</f>
        <v/>
      </c>
      <c r="AZ121" s="27" t="str">
        <f>IFERROR(VLOOKUP(BB121,'Banco de Dados'!$B$3:$H$274,5,FALSE)," ")</f>
        <v xml:space="preserve"> </v>
      </c>
      <c r="BF121" s="27" t="str">
        <f>_xlfn.XLOOKUP(BI121,'Banco de Dados'!$B$3:$B$274,'Banco de Dados'!$C$3:$C$274,"")</f>
        <v/>
      </c>
      <c r="BG121" s="27" t="str">
        <f>IFERROR(VLOOKUP(BI121,'Banco de Dados'!$B$3:$H$274,5,FALSE)," ")</f>
        <v xml:space="preserve"> </v>
      </c>
      <c r="BM121" s="27" t="str">
        <f>_xlfn.XLOOKUP(BP121,'Banco de Dados'!$B$3:$B$274,'Banco de Dados'!$C$3:$C$274,"")</f>
        <v/>
      </c>
      <c r="BN121" s="27" t="str">
        <f>IFERROR(VLOOKUP(BP121,'Banco de Dados'!$B$3:$H$274,5,FALSE)," ")</f>
        <v xml:space="preserve"> </v>
      </c>
      <c r="BT121" s="27" t="str">
        <f>_xlfn.XLOOKUP(BW121,'Banco de Dados'!$B$3:$B$274,'Banco de Dados'!$C$3:$C$274,"")</f>
        <v/>
      </c>
      <c r="BU121" s="27" t="str">
        <f>IFERROR(VLOOKUP(BW121,'Banco de Dados'!$B$3:$H$274,5,FALSE)," ")</f>
        <v xml:space="preserve"> </v>
      </c>
      <c r="CA121" s="27" t="str">
        <f>_xlfn.XLOOKUP(CD121,'Banco de Dados'!$B$3:$B$274,'Banco de Dados'!$C$3:$C$274,"")</f>
        <v/>
      </c>
      <c r="CB121" s="27" t="str">
        <f>IFERROR(VLOOKUP(CD121,'Banco de Dados'!$B$3:$H$274,5,FALSE)," ")</f>
        <v xml:space="preserve"> </v>
      </c>
      <c r="CH121" s="27" t="str">
        <f>_xlfn.XLOOKUP(CK121,'Banco de Dados'!$B$3:$B$274,'Banco de Dados'!$C$3:$C$274,"")</f>
        <v/>
      </c>
      <c r="CI121" s="27" t="str">
        <f>IFERROR(VLOOKUP(CK121,'Banco de Dados'!$B$3:$H$274,5,FALSE)," ")</f>
        <v xml:space="preserve"> </v>
      </c>
      <c r="CO121" s="27" t="str">
        <f>_xlfn.XLOOKUP(CR121,'Banco de Dados'!$B$3:$B$274,'Banco de Dados'!$C$3:$C$274,"")</f>
        <v/>
      </c>
      <c r="CP121" s="27" t="str">
        <f>IFERROR(VLOOKUP(CR121,'Banco de Dados'!$B$3:$H$274,5,FALSE)," ")</f>
        <v xml:space="preserve"> </v>
      </c>
      <c r="CV121" s="27" t="str">
        <f>_xlfn.XLOOKUP(CY121,'Banco de Dados'!$B$3:$B$274,'Banco de Dados'!$C$3:$C$274,"")</f>
        <v/>
      </c>
      <c r="CW121" s="27" t="str">
        <f>IFERROR(VLOOKUP(CY121,'Banco de Dados'!$B$3:$H$274,5,FALSE)," ")</f>
        <v xml:space="preserve"> </v>
      </c>
      <c r="DC121" s="27" t="str">
        <f>_xlfn.XLOOKUP(DF121,'Banco de Dados'!$B$3:$B$274,'Banco de Dados'!$C$3:$C$274,"")</f>
        <v/>
      </c>
      <c r="DD121" s="27" t="str">
        <f>IFERROR(VLOOKUP(DF121,'Banco de Dados'!$B$3:$H$274,5,FALSE)," ")</f>
        <v xml:space="preserve"> </v>
      </c>
      <c r="DJ121" s="27" t="str">
        <f>_xlfn.XLOOKUP(DM121,'Banco de Dados'!$B$3:$B$274,'Banco de Dados'!$C$3:$C$274,"")</f>
        <v/>
      </c>
      <c r="DK121" s="27" t="str">
        <f>IFERROR(VLOOKUP(DM121,'Banco de Dados'!$B$3:$H$274,5,FALSE)," ")</f>
        <v xml:space="preserve"> </v>
      </c>
      <c r="DQ121" s="27" t="str">
        <f>_xlfn.XLOOKUP(DT121,'Banco de Dados'!$B$3:$B$274,'Banco de Dados'!$C$3:$C$274,"")</f>
        <v/>
      </c>
      <c r="DR121" s="27" t="str">
        <f>IFERROR(VLOOKUP(DT121,'Banco de Dados'!$B$3:$H$274,5,FALSE)," ")</f>
        <v xml:space="preserve"> </v>
      </c>
      <c r="DX121" s="27" t="str">
        <f>_xlfn.XLOOKUP(EA121,'Banco de Dados'!$B$3:$B$274,'Banco de Dados'!$C$3:$C$274,"")</f>
        <v/>
      </c>
      <c r="DY121" s="27" t="str">
        <f>IFERROR(VLOOKUP(EA121,'Banco de Dados'!$B$3:$H$274,5,FALSE)," ")</f>
        <v xml:space="preserve"> </v>
      </c>
      <c r="EE121" s="27" t="str">
        <f>_xlfn.XLOOKUP(EH121,'Banco de Dados'!$B$3:$B$274,'Banco de Dados'!$C$3:$C$274,"")</f>
        <v/>
      </c>
      <c r="EF121" s="27" t="str">
        <f>IFERROR(VLOOKUP(EH121,'Banco de Dados'!$B$3:$H$274,5,FALSE)," ")</f>
        <v xml:space="preserve"> </v>
      </c>
      <c r="EL121" s="27" t="str">
        <f>_xlfn.XLOOKUP(EO121,'Banco de Dados'!$B$3:$B$274,'Banco de Dados'!$C$3:$C$274,"")</f>
        <v/>
      </c>
      <c r="EM121" s="27" t="str">
        <f>IFERROR(VLOOKUP(EO121,'Banco de Dados'!$B$3:$H$274,5,FALSE)," ")</f>
        <v xml:space="preserve"> </v>
      </c>
      <c r="ES121" s="27" t="str">
        <f>_xlfn.XLOOKUP(EV121,'Banco de Dados'!$B$3:$B$274,'Banco de Dados'!$C$3:$C$274,"")</f>
        <v/>
      </c>
      <c r="ET121" s="27" t="str">
        <f>IFERROR(VLOOKUP(EV121,'Banco de Dados'!$B$3:$H$274,5,FALSE)," ")</f>
        <v xml:space="preserve"> </v>
      </c>
      <c r="EZ121" s="27" t="str">
        <f>_xlfn.XLOOKUP(FC121,'Banco de Dados'!$B$3:$B$274,'Banco de Dados'!$C$3:$C$274,"")</f>
        <v/>
      </c>
      <c r="FA121" s="27" t="str">
        <f>IFERROR(VLOOKUP(FC121,'Banco de Dados'!$B$3:$H$274,5,FALSE)," ")</f>
        <v xml:space="preserve"> </v>
      </c>
      <c r="FC121" s="7"/>
      <c r="FD121" s="7"/>
      <c r="FE121" s="7"/>
      <c r="FG121" s="27" t="str">
        <f>_xlfn.XLOOKUP(FJ121,'Banco de Dados'!$B$3:$B$274,'Banco de Dados'!$C$3:$C$274,"")</f>
        <v/>
      </c>
      <c r="FH121" s="27" t="str">
        <f>IFERROR(VLOOKUP(FJ121,'Banco de Dados'!$B$3:$H$274,5,FALSE)," ")</f>
        <v xml:space="preserve"> </v>
      </c>
      <c r="FI121" s="7"/>
      <c r="FJ121" s="7"/>
      <c r="FK121" s="7"/>
      <c r="FL121" s="7"/>
      <c r="FN121" s="27" t="str">
        <f>_xlfn.XLOOKUP(FQ121,'Banco de Dados'!$B$3:$B$274,'Banco de Dados'!$C$3:$C$274,"")</f>
        <v/>
      </c>
      <c r="FO121" s="27" t="str">
        <f>IFERROR(VLOOKUP(FQ121,'Banco de Dados'!$B$3:$H$274,5,FALSE)," ")</f>
        <v xml:space="preserve"> </v>
      </c>
      <c r="FP121" s="7"/>
      <c r="FQ121" s="7"/>
      <c r="FR121" s="7"/>
      <c r="FS121" s="7"/>
      <c r="FU121" s="27" t="str">
        <f>_xlfn.XLOOKUP(FX121,'Banco de Dados'!$B$3:$B$274,'Banco de Dados'!$C$3:$C$274,"")</f>
        <v/>
      </c>
      <c r="FV121" s="27" t="str">
        <f>IFERROR(VLOOKUP(FX121,'Banco de Dados'!$B$3:$H$274,5,FALSE)," ")</f>
        <v xml:space="preserve"> </v>
      </c>
      <c r="FW121" s="7"/>
      <c r="FX121" s="7"/>
      <c r="FY121" s="7"/>
      <c r="FZ121" s="7"/>
    </row>
    <row r="122" spans="2:182" x14ac:dyDescent="0.25">
      <c r="B122" s="27" t="str">
        <f>_xlfn.XLOOKUP(E122,'Banco de Dados'!$B$3:$B$274,'Banco de Dados'!$C$3:$C$274,"")</f>
        <v/>
      </c>
      <c r="C122" s="27" t="str">
        <f>IFERROR(VLOOKUP(E122,'Banco de Dados'!$B$3:$H$274,5,FALSE)," ")</f>
        <v xml:space="preserve"> </v>
      </c>
      <c r="I122" s="27" t="str">
        <f>_xlfn.XLOOKUP(L122,'Banco de Dados'!$B$3:$B$274,'Banco de Dados'!$C$3:$C$274,"")</f>
        <v/>
      </c>
      <c r="J122" s="27" t="str">
        <f>IFERROR(VLOOKUP(L122,'Banco de Dados'!$B$3:$H$274,5,FALSE)," ")</f>
        <v xml:space="preserve"> </v>
      </c>
      <c r="P122" s="27" t="str">
        <f>_xlfn.XLOOKUP(S122,'Banco de Dados'!$B$3:$B$274,'Banco de Dados'!$C$3:$C$274,"")</f>
        <v/>
      </c>
      <c r="Q122" s="27" t="str">
        <f>IFERROR(VLOOKUP(S122,'Banco de Dados'!$B$3:$H$274,5,FALSE)," ")</f>
        <v xml:space="preserve"> </v>
      </c>
      <c r="W122" s="27" t="str">
        <f>_xlfn.XLOOKUP(Z122,'Banco de Dados'!$B$3:$B$274,'Banco de Dados'!$C$3:$C$274,"")</f>
        <v/>
      </c>
      <c r="X122" s="27" t="str">
        <f>IFERROR(VLOOKUP(Z122,'Banco de Dados'!$B$3:$H$274,5,FALSE)," ")</f>
        <v xml:space="preserve"> </v>
      </c>
      <c r="AD122" s="27" t="str">
        <f>_xlfn.XLOOKUP(AG122,'Banco de Dados'!$B$3:$B$274,'Banco de Dados'!$C$3:$C$274,"")</f>
        <v/>
      </c>
      <c r="AE122" s="27" t="str">
        <f>IFERROR(VLOOKUP(AG122,'Banco de Dados'!$B$3:$H$274,5,FALSE)," ")</f>
        <v xml:space="preserve"> </v>
      </c>
      <c r="AK122" s="27" t="str">
        <f>_xlfn.XLOOKUP(AN122,'Banco de Dados'!$B$3:$B$274,'Banco de Dados'!$C$3:$C$274,"")</f>
        <v/>
      </c>
      <c r="AL122" s="27" t="str">
        <f>IFERROR(VLOOKUP(AN122,'Banco de Dados'!$B$3:$H$274,5,FALSE)," ")</f>
        <v xml:space="preserve"> </v>
      </c>
      <c r="AR122" s="27" t="str">
        <f>_xlfn.XLOOKUP(AU122,'Banco de Dados'!$B$3:$B$274,'Banco de Dados'!$C$3:$C$274,"")</f>
        <v/>
      </c>
      <c r="AS122" s="27" t="str">
        <f>IFERROR(VLOOKUP(AU122,'Banco de Dados'!$B$3:$H$274,5,FALSE)," ")</f>
        <v xml:space="preserve"> </v>
      </c>
      <c r="AY122" s="27" t="str">
        <f>_xlfn.XLOOKUP(BB122,'Banco de Dados'!$B$3:$B$274,'Banco de Dados'!$C$3:$C$274,"")</f>
        <v/>
      </c>
      <c r="AZ122" s="27" t="str">
        <f>IFERROR(VLOOKUP(BB122,'Banco de Dados'!$B$3:$H$274,5,FALSE)," ")</f>
        <v xml:space="preserve"> </v>
      </c>
      <c r="BF122" s="27" t="str">
        <f>_xlfn.XLOOKUP(BI122,'Banco de Dados'!$B$3:$B$274,'Banco de Dados'!$C$3:$C$274,"")</f>
        <v/>
      </c>
      <c r="BG122" s="27" t="str">
        <f>IFERROR(VLOOKUP(BI122,'Banco de Dados'!$B$3:$H$274,5,FALSE)," ")</f>
        <v xml:space="preserve"> </v>
      </c>
      <c r="BM122" s="27" t="str">
        <f>_xlfn.XLOOKUP(BP122,'Banco de Dados'!$B$3:$B$274,'Banco de Dados'!$C$3:$C$274,"")</f>
        <v/>
      </c>
      <c r="BN122" s="27" t="str">
        <f>IFERROR(VLOOKUP(BP122,'Banco de Dados'!$B$3:$H$274,5,FALSE)," ")</f>
        <v xml:space="preserve"> </v>
      </c>
      <c r="BT122" s="27" t="str">
        <f>_xlfn.XLOOKUP(BW122,'Banco de Dados'!$B$3:$B$274,'Banco de Dados'!$C$3:$C$274,"")</f>
        <v/>
      </c>
      <c r="BU122" s="27" t="str">
        <f>IFERROR(VLOOKUP(BW122,'Banco de Dados'!$B$3:$H$274,5,FALSE)," ")</f>
        <v xml:space="preserve"> </v>
      </c>
      <c r="CA122" s="27" t="str">
        <f>_xlfn.XLOOKUP(CD122,'Banco de Dados'!$B$3:$B$274,'Banco de Dados'!$C$3:$C$274,"")</f>
        <v/>
      </c>
      <c r="CB122" s="27" t="str">
        <f>IFERROR(VLOOKUP(CD122,'Banco de Dados'!$B$3:$H$274,5,FALSE)," ")</f>
        <v xml:space="preserve"> </v>
      </c>
      <c r="CH122" s="27" t="str">
        <f>_xlfn.XLOOKUP(CK122,'Banco de Dados'!$B$3:$B$274,'Banco de Dados'!$C$3:$C$274,"")</f>
        <v/>
      </c>
      <c r="CI122" s="27" t="str">
        <f>IFERROR(VLOOKUP(CK122,'Banco de Dados'!$B$3:$H$274,5,FALSE)," ")</f>
        <v xml:space="preserve"> </v>
      </c>
      <c r="CO122" s="27" t="str">
        <f>_xlfn.XLOOKUP(CR122,'Banco de Dados'!$B$3:$B$274,'Banco de Dados'!$C$3:$C$274,"")</f>
        <v/>
      </c>
      <c r="CP122" s="27" t="str">
        <f>IFERROR(VLOOKUP(CR122,'Banco de Dados'!$B$3:$H$274,5,FALSE)," ")</f>
        <v xml:space="preserve"> </v>
      </c>
      <c r="CV122" s="27" t="str">
        <f>_xlfn.XLOOKUP(CY122,'Banco de Dados'!$B$3:$B$274,'Banco de Dados'!$C$3:$C$274,"")</f>
        <v/>
      </c>
      <c r="CW122" s="27" t="str">
        <f>IFERROR(VLOOKUP(CY122,'Banco de Dados'!$B$3:$H$274,5,FALSE)," ")</f>
        <v xml:space="preserve"> </v>
      </c>
      <c r="DC122" s="27" t="str">
        <f>_xlfn.XLOOKUP(DF122,'Banco de Dados'!$B$3:$B$274,'Banco de Dados'!$C$3:$C$274,"")</f>
        <v/>
      </c>
      <c r="DD122" s="27" t="str">
        <f>IFERROR(VLOOKUP(DF122,'Banco de Dados'!$B$3:$H$274,5,FALSE)," ")</f>
        <v xml:space="preserve"> </v>
      </c>
      <c r="DJ122" s="27" t="str">
        <f>_xlfn.XLOOKUP(DM122,'Banco de Dados'!$B$3:$B$274,'Banco de Dados'!$C$3:$C$274,"")</f>
        <v/>
      </c>
      <c r="DK122" s="27" t="str">
        <f>IFERROR(VLOOKUP(DM122,'Banco de Dados'!$B$3:$H$274,5,FALSE)," ")</f>
        <v xml:space="preserve"> </v>
      </c>
      <c r="DQ122" s="27" t="str">
        <f>_xlfn.XLOOKUP(DT122,'Banco de Dados'!$B$3:$B$274,'Banco de Dados'!$C$3:$C$274,"")</f>
        <v/>
      </c>
      <c r="DR122" s="27" t="str">
        <f>IFERROR(VLOOKUP(DT122,'Banco de Dados'!$B$3:$H$274,5,FALSE)," ")</f>
        <v xml:space="preserve"> </v>
      </c>
      <c r="DX122" s="27" t="str">
        <f>_xlfn.XLOOKUP(EA122,'Banco de Dados'!$B$3:$B$274,'Banco de Dados'!$C$3:$C$274,"")</f>
        <v/>
      </c>
      <c r="DY122" s="27" t="str">
        <f>IFERROR(VLOOKUP(EA122,'Banco de Dados'!$B$3:$H$274,5,FALSE)," ")</f>
        <v xml:space="preserve"> </v>
      </c>
      <c r="EE122" s="27" t="str">
        <f>_xlfn.XLOOKUP(EH122,'Banco de Dados'!$B$3:$B$274,'Banco de Dados'!$C$3:$C$274,"")</f>
        <v/>
      </c>
      <c r="EF122" s="27" t="str">
        <f>IFERROR(VLOOKUP(EH122,'Banco de Dados'!$B$3:$H$274,5,FALSE)," ")</f>
        <v xml:space="preserve"> </v>
      </c>
      <c r="EL122" s="27" t="str">
        <f>_xlfn.XLOOKUP(EO122,'Banco de Dados'!$B$3:$B$274,'Banco de Dados'!$C$3:$C$274,"")</f>
        <v/>
      </c>
      <c r="EM122" s="27" t="str">
        <f>IFERROR(VLOOKUP(EO122,'Banco de Dados'!$B$3:$H$274,5,FALSE)," ")</f>
        <v xml:space="preserve"> </v>
      </c>
      <c r="ES122" s="27" t="str">
        <f>_xlfn.XLOOKUP(EV122,'Banco de Dados'!$B$3:$B$274,'Banco de Dados'!$C$3:$C$274,"")</f>
        <v/>
      </c>
      <c r="ET122" s="27" t="str">
        <f>IFERROR(VLOOKUP(EV122,'Banco de Dados'!$B$3:$H$274,5,FALSE)," ")</f>
        <v xml:space="preserve"> </v>
      </c>
      <c r="EZ122" s="27" t="str">
        <f>_xlfn.XLOOKUP(FC122,'Banco de Dados'!$B$3:$B$274,'Banco de Dados'!$C$3:$C$274,"")</f>
        <v/>
      </c>
      <c r="FA122" s="27" t="str">
        <f>IFERROR(VLOOKUP(FC122,'Banco de Dados'!$B$3:$H$274,5,FALSE)," ")</f>
        <v xml:space="preserve"> </v>
      </c>
      <c r="FC122" s="7"/>
      <c r="FD122" s="7"/>
      <c r="FE122" s="7"/>
      <c r="FG122" s="27" t="str">
        <f>_xlfn.XLOOKUP(FJ122,'Banco de Dados'!$B$3:$B$274,'Banco de Dados'!$C$3:$C$274,"")</f>
        <v/>
      </c>
      <c r="FH122" s="27" t="str">
        <f>IFERROR(VLOOKUP(FJ122,'Banco de Dados'!$B$3:$H$274,5,FALSE)," ")</f>
        <v xml:space="preserve"> </v>
      </c>
      <c r="FI122" s="7"/>
      <c r="FJ122" s="7"/>
      <c r="FK122" s="7"/>
      <c r="FL122" s="7"/>
      <c r="FN122" s="27" t="str">
        <f>_xlfn.XLOOKUP(FQ122,'Banco de Dados'!$B$3:$B$274,'Banco de Dados'!$C$3:$C$274,"")</f>
        <v/>
      </c>
      <c r="FO122" s="27" t="str">
        <f>IFERROR(VLOOKUP(FQ122,'Banco de Dados'!$B$3:$H$274,5,FALSE)," ")</f>
        <v xml:space="preserve"> </v>
      </c>
      <c r="FP122" s="7"/>
      <c r="FQ122" s="7"/>
      <c r="FR122" s="7"/>
      <c r="FS122" s="7"/>
      <c r="FU122" s="27" t="str">
        <f>_xlfn.XLOOKUP(FX122,'Banco de Dados'!$B$3:$B$274,'Banco de Dados'!$C$3:$C$274,"")</f>
        <v/>
      </c>
      <c r="FV122" s="27" t="str">
        <f>IFERROR(VLOOKUP(FX122,'Banco de Dados'!$B$3:$H$274,5,FALSE)," ")</f>
        <v xml:space="preserve"> </v>
      </c>
      <c r="FW122" s="7"/>
      <c r="FX122" s="7"/>
      <c r="FY122" s="7"/>
      <c r="FZ122" s="7"/>
    </row>
    <row r="123" spans="2:182" x14ac:dyDescent="0.25">
      <c r="B123" s="27" t="str">
        <f>_xlfn.XLOOKUP(E123,'Banco de Dados'!$B$3:$B$274,'Banco de Dados'!$C$3:$C$274,"")</f>
        <v/>
      </c>
      <c r="C123" s="27" t="str">
        <f>IFERROR(VLOOKUP(E123,'Banco de Dados'!$B$3:$H$274,5,FALSE)," ")</f>
        <v xml:space="preserve"> </v>
      </c>
      <c r="I123" s="27" t="str">
        <f>_xlfn.XLOOKUP(L123,'Banco de Dados'!$B$3:$B$274,'Banco de Dados'!$C$3:$C$274,"")</f>
        <v/>
      </c>
      <c r="J123" s="27" t="str">
        <f>IFERROR(VLOOKUP(L123,'Banco de Dados'!$B$3:$H$274,5,FALSE)," ")</f>
        <v xml:space="preserve"> </v>
      </c>
      <c r="P123" s="27" t="str">
        <f>_xlfn.XLOOKUP(S123,'Banco de Dados'!$B$3:$B$274,'Banco de Dados'!$C$3:$C$274,"")</f>
        <v/>
      </c>
      <c r="Q123" s="27" t="str">
        <f>IFERROR(VLOOKUP(S123,'Banco de Dados'!$B$3:$H$274,5,FALSE)," ")</f>
        <v xml:space="preserve"> </v>
      </c>
      <c r="W123" s="27" t="str">
        <f>_xlfn.XLOOKUP(Z123,'Banco de Dados'!$B$3:$B$274,'Banco de Dados'!$C$3:$C$274,"")</f>
        <v/>
      </c>
      <c r="X123" s="27" t="str">
        <f>IFERROR(VLOOKUP(Z123,'Banco de Dados'!$B$3:$H$274,5,FALSE)," ")</f>
        <v xml:space="preserve"> </v>
      </c>
      <c r="AD123" s="27" t="str">
        <f>_xlfn.XLOOKUP(AG123,'Banco de Dados'!$B$3:$B$274,'Banco de Dados'!$C$3:$C$274,"")</f>
        <v/>
      </c>
      <c r="AE123" s="27" t="str">
        <f>IFERROR(VLOOKUP(AG123,'Banco de Dados'!$B$3:$H$274,5,FALSE)," ")</f>
        <v xml:space="preserve"> </v>
      </c>
      <c r="AK123" s="27" t="str">
        <f>_xlfn.XLOOKUP(AN123,'Banco de Dados'!$B$3:$B$274,'Banco de Dados'!$C$3:$C$274,"")</f>
        <v/>
      </c>
      <c r="AL123" s="27" t="str">
        <f>IFERROR(VLOOKUP(AN123,'Banco de Dados'!$B$3:$H$274,5,FALSE)," ")</f>
        <v xml:space="preserve"> </v>
      </c>
      <c r="AR123" s="27" t="str">
        <f>_xlfn.XLOOKUP(AU123,'Banco de Dados'!$B$3:$B$274,'Banco de Dados'!$C$3:$C$274,"")</f>
        <v/>
      </c>
      <c r="AS123" s="27" t="str">
        <f>IFERROR(VLOOKUP(AU123,'Banco de Dados'!$B$3:$H$274,5,FALSE)," ")</f>
        <v xml:space="preserve"> </v>
      </c>
      <c r="AY123" s="27" t="str">
        <f>_xlfn.XLOOKUP(BB123,'Banco de Dados'!$B$3:$B$274,'Banco de Dados'!$C$3:$C$274,"")</f>
        <v/>
      </c>
      <c r="AZ123" s="27" t="str">
        <f>IFERROR(VLOOKUP(BB123,'Banco de Dados'!$B$3:$H$274,5,FALSE)," ")</f>
        <v xml:space="preserve"> </v>
      </c>
      <c r="BF123" s="27" t="str">
        <f>_xlfn.XLOOKUP(BI123,'Banco de Dados'!$B$3:$B$274,'Banco de Dados'!$C$3:$C$274,"")</f>
        <v/>
      </c>
      <c r="BG123" s="27" t="str">
        <f>IFERROR(VLOOKUP(BI123,'Banco de Dados'!$B$3:$H$274,5,FALSE)," ")</f>
        <v xml:space="preserve"> </v>
      </c>
      <c r="BM123" s="27" t="str">
        <f>_xlfn.XLOOKUP(BP123,'Banco de Dados'!$B$3:$B$274,'Banco de Dados'!$C$3:$C$274,"")</f>
        <v/>
      </c>
      <c r="BN123" s="27" t="str">
        <f>IFERROR(VLOOKUP(BP123,'Banco de Dados'!$B$3:$H$274,5,FALSE)," ")</f>
        <v xml:space="preserve"> </v>
      </c>
      <c r="BT123" s="27" t="str">
        <f>_xlfn.XLOOKUP(BW123,'Banco de Dados'!$B$3:$B$274,'Banco de Dados'!$C$3:$C$274,"")</f>
        <v/>
      </c>
      <c r="BU123" s="27" t="str">
        <f>IFERROR(VLOOKUP(BW123,'Banco de Dados'!$B$3:$H$274,5,FALSE)," ")</f>
        <v xml:space="preserve"> </v>
      </c>
      <c r="CA123" s="27" t="str">
        <f>_xlfn.XLOOKUP(CD123,'Banco de Dados'!$B$3:$B$274,'Banco de Dados'!$C$3:$C$274,"")</f>
        <v/>
      </c>
      <c r="CB123" s="27" t="str">
        <f>IFERROR(VLOOKUP(CD123,'Banco de Dados'!$B$3:$H$274,5,FALSE)," ")</f>
        <v xml:space="preserve"> </v>
      </c>
      <c r="CH123" s="27" t="str">
        <f>_xlfn.XLOOKUP(CK123,'Banco de Dados'!$B$3:$B$274,'Banco de Dados'!$C$3:$C$274,"")</f>
        <v/>
      </c>
      <c r="CI123" s="27" t="str">
        <f>IFERROR(VLOOKUP(CK123,'Banco de Dados'!$B$3:$H$274,5,FALSE)," ")</f>
        <v xml:space="preserve"> </v>
      </c>
      <c r="CO123" s="27" t="str">
        <f>_xlfn.XLOOKUP(CR123,'Banco de Dados'!$B$3:$B$274,'Banco de Dados'!$C$3:$C$274,"")</f>
        <v/>
      </c>
      <c r="CP123" s="27" t="str">
        <f>IFERROR(VLOOKUP(CR123,'Banco de Dados'!$B$3:$H$274,5,FALSE)," ")</f>
        <v xml:space="preserve"> </v>
      </c>
      <c r="CV123" s="27" t="str">
        <f>_xlfn.XLOOKUP(CY123,'Banco de Dados'!$B$3:$B$274,'Banco de Dados'!$C$3:$C$274,"")</f>
        <v/>
      </c>
      <c r="CW123" s="27" t="str">
        <f>IFERROR(VLOOKUP(CY123,'Banco de Dados'!$B$3:$H$274,5,FALSE)," ")</f>
        <v xml:space="preserve"> </v>
      </c>
      <c r="DC123" s="27" t="str">
        <f>_xlfn.XLOOKUP(DF123,'Banco de Dados'!$B$3:$B$274,'Banco de Dados'!$C$3:$C$274,"")</f>
        <v/>
      </c>
      <c r="DD123" s="27" t="str">
        <f>IFERROR(VLOOKUP(DF123,'Banco de Dados'!$B$3:$H$274,5,FALSE)," ")</f>
        <v xml:space="preserve"> </v>
      </c>
      <c r="DJ123" s="27" t="str">
        <f>_xlfn.XLOOKUP(DM123,'Banco de Dados'!$B$3:$B$274,'Banco de Dados'!$C$3:$C$274,"")</f>
        <v/>
      </c>
      <c r="DK123" s="27" t="str">
        <f>IFERROR(VLOOKUP(DM123,'Banco de Dados'!$B$3:$H$274,5,FALSE)," ")</f>
        <v xml:space="preserve"> </v>
      </c>
      <c r="DQ123" s="27" t="str">
        <f>_xlfn.XLOOKUP(DT123,'Banco de Dados'!$B$3:$B$274,'Banco de Dados'!$C$3:$C$274,"")</f>
        <v/>
      </c>
      <c r="DR123" s="27" t="str">
        <f>IFERROR(VLOOKUP(DT123,'Banco de Dados'!$B$3:$H$274,5,FALSE)," ")</f>
        <v xml:space="preserve"> </v>
      </c>
      <c r="DX123" s="27" t="str">
        <f>_xlfn.XLOOKUP(EA123,'Banco de Dados'!$B$3:$B$274,'Banco de Dados'!$C$3:$C$274,"")</f>
        <v/>
      </c>
      <c r="DY123" s="27" t="str">
        <f>IFERROR(VLOOKUP(EA123,'Banco de Dados'!$B$3:$H$274,5,FALSE)," ")</f>
        <v xml:space="preserve"> </v>
      </c>
      <c r="EE123" s="27" t="str">
        <f>_xlfn.XLOOKUP(EH123,'Banco de Dados'!$B$3:$B$274,'Banco de Dados'!$C$3:$C$274,"")</f>
        <v/>
      </c>
      <c r="EF123" s="27" t="str">
        <f>IFERROR(VLOOKUP(EH123,'Banco de Dados'!$B$3:$H$274,5,FALSE)," ")</f>
        <v xml:space="preserve"> </v>
      </c>
      <c r="EL123" s="27" t="str">
        <f>_xlfn.XLOOKUP(EO123,'Banco de Dados'!$B$3:$B$274,'Banco de Dados'!$C$3:$C$274,"")</f>
        <v/>
      </c>
      <c r="EM123" s="27" t="str">
        <f>IFERROR(VLOOKUP(EO123,'Banco de Dados'!$B$3:$H$274,5,FALSE)," ")</f>
        <v xml:space="preserve"> </v>
      </c>
      <c r="ES123" s="27" t="str">
        <f>_xlfn.XLOOKUP(EV123,'Banco de Dados'!$B$3:$B$274,'Banco de Dados'!$C$3:$C$274,"")</f>
        <v/>
      </c>
      <c r="ET123" s="27" t="str">
        <f>IFERROR(VLOOKUP(EV123,'Banco de Dados'!$B$3:$H$274,5,FALSE)," ")</f>
        <v xml:space="preserve"> </v>
      </c>
      <c r="EZ123" s="27" t="str">
        <f>_xlfn.XLOOKUP(FC123,'Banco de Dados'!$B$3:$B$274,'Banco de Dados'!$C$3:$C$274,"")</f>
        <v/>
      </c>
      <c r="FA123" s="27" t="str">
        <f>IFERROR(VLOOKUP(FC123,'Banco de Dados'!$B$3:$H$274,5,FALSE)," ")</f>
        <v xml:space="preserve"> </v>
      </c>
      <c r="FC123" s="7"/>
      <c r="FD123" s="7"/>
      <c r="FE123" s="7"/>
      <c r="FG123" s="27" t="str">
        <f>_xlfn.XLOOKUP(FJ123,'Banco de Dados'!$B$3:$B$274,'Banco de Dados'!$C$3:$C$274,"")</f>
        <v/>
      </c>
      <c r="FH123" s="27" t="str">
        <f>IFERROR(VLOOKUP(FJ123,'Banco de Dados'!$B$3:$H$274,5,FALSE)," ")</f>
        <v xml:space="preserve"> </v>
      </c>
      <c r="FI123" s="7"/>
      <c r="FJ123" s="7"/>
      <c r="FK123" s="7"/>
      <c r="FL123" s="7"/>
      <c r="FN123" s="27" t="str">
        <f>_xlfn.XLOOKUP(FQ123,'Banco de Dados'!$B$3:$B$274,'Banco de Dados'!$C$3:$C$274,"")</f>
        <v/>
      </c>
      <c r="FO123" s="27" t="str">
        <f>IFERROR(VLOOKUP(FQ123,'Banco de Dados'!$B$3:$H$274,5,FALSE)," ")</f>
        <v xml:space="preserve"> </v>
      </c>
      <c r="FP123" s="7"/>
      <c r="FQ123" s="7"/>
      <c r="FR123" s="7"/>
      <c r="FS123" s="7"/>
      <c r="FU123" s="27" t="str">
        <f>_xlfn.XLOOKUP(FX123,'Banco de Dados'!$B$3:$B$274,'Banco de Dados'!$C$3:$C$274,"")</f>
        <v/>
      </c>
      <c r="FV123" s="27" t="str">
        <f>IFERROR(VLOOKUP(FX123,'Banco de Dados'!$B$3:$H$274,5,FALSE)," ")</f>
        <v xml:space="preserve"> </v>
      </c>
      <c r="FW123" s="7"/>
      <c r="FX123" s="7"/>
      <c r="FY123" s="7"/>
      <c r="FZ123" s="7"/>
    </row>
    <row r="124" spans="2:182" x14ac:dyDescent="0.25">
      <c r="B124" s="27" t="str">
        <f>_xlfn.XLOOKUP(E124,'Banco de Dados'!$B$3:$B$274,'Banco de Dados'!$C$3:$C$274,"")</f>
        <v/>
      </c>
      <c r="C124" s="27" t="str">
        <f>IFERROR(VLOOKUP(E124,'Banco de Dados'!$B$3:$H$274,5,FALSE)," ")</f>
        <v xml:space="preserve"> </v>
      </c>
      <c r="I124" s="27" t="str">
        <f>_xlfn.XLOOKUP(L124,'Banco de Dados'!$B$3:$B$274,'Banco de Dados'!$C$3:$C$274,"")</f>
        <v/>
      </c>
      <c r="J124" s="27" t="str">
        <f>IFERROR(VLOOKUP(L124,'Banco de Dados'!$B$3:$H$274,5,FALSE)," ")</f>
        <v xml:space="preserve"> </v>
      </c>
      <c r="P124" s="27" t="str">
        <f>_xlfn.XLOOKUP(S124,'Banco de Dados'!$B$3:$B$274,'Banco de Dados'!$C$3:$C$274,"")</f>
        <v/>
      </c>
      <c r="Q124" s="27" t="str">
        <f>IFERROR(VLOOKUP(S124,'Banco de Dados'!$B$3:$H$274,5,FALSE)," ")</f>
        <v xml:space="preserve"> </v>
      </c>
      <c r="W124" s="27" t="str">
        <f>_xlfn.XLOOKUP(Z124,'Banco de Dados'!$B$3:$B$274,'Banco de Dados'!$C$3:$C$274,"")</f>
        <v/>
      </c>
      <c r="X124" s="27" t="str">
        <f>IFERROR(VLOOKUP(Z124,'Banco de Dados'!$B$3:$H$274,5,FALSE)," ")</f>
        <v xml:space="preserve"> </v>
      </c>
      <c r="AD124" s="27" t="str">
        <f>_xlfn.XLOOKUP(AG124,'Banco de Dados'!$B$3:$B$274,'Banco de Dados'!$C$3:$C$274,"")</f>
        <v/>
      </c>
      <c r="AE124" s="27" t="str">
        <f>IFERROR(VLOOKUP(AG124,'Banco de Dados'!$B$3:$H$274,5,FALSE)," ")</f>
        <v xml:space="preserve"> </v>
      </c>
      <c r="AK124" s="27" t="str">
        <f>_xlfn.XLOOKUP(AN124,'Banco de Dados'!$B$3:$B$274,'Banco de Dados'!$C$3:$C$274,"")</f>
        <v/>
      </c>
      <c r="AL124" s="27" t="str">
        <f>IFERROR(VLOOKUP(AN124,'Banco de Dados'!$B$3:$H$274,5,FALSE)," ")</f>
        <v xml:space="preserve"> </v>
      </c>
      <c r="AR124" s="27" t="str">
        <f>_xlfn.XLOOKUP(AU124,'Banco de Dados'!$B$3:$B$274,'Banco de Dados'!$C$3:$C$274,"")</f>
        <v/>
      </c>
      <c r="AS124" s="27" t="str">
        <f>IFERROR(VLOOKUP(AU124,'Banco de Dados'!$B$3:$H$274,5,FALSE)," ")</f>
        <v xml:space="preserve"> </v>
      </c>
      <c r="AY124" s="27" t="str">
        <f>_xlfn.XLOOKUP(BB124,'Banco de Dados'!$B$3:$B$274,'Banco de Dados'!$C$3:$C$274,"")</f>
        <v/>
      </c>
      <c r="AZ124" s="27" t="str">
        <f>IFERROR(VLOOKUP(BB124,'Banco de Dados'!$B$3:$H$274,5,FALSE)," ")</f>
        <v xml:space="preserve"> </v>
      </c>
      <c r="BF124" s="27" t="str">
        <f>_xlfn.XLOOKUP(BI124,'Banco de Dados'!$B$3:$B$274,'Banco de Dados'!$C$3:$C$274,"")</f>
        <v/>
      </c>
      <c r="BG124" s="27" t="str">
        <f>IFERROR(VLOOKUP(BI124,'Banco de Dados'!$B$3:$H$274,5,FALSE)," ")</f>
        <v xml:space="preserve"> </v>
      </c>
      <c r="BM124" s="27" t="str">
        <f>_xlfn.XLOOKUP(BP124,'Banco de Dados'!$B$3:$B$274,'Banco de Dados'!$C$3:$C$274,"")</f>
        <v/>
      </c>
      <c r="BN124" s="27" t="str">
        <f>IFERROR(VLOOKUP(BP124,'Banco de Dados'!$B$3:$H$274,5,FALSE)," ")</f>
        <v xml:space="preserve"> </v>
      </c>
      <c r="BT124" s="27" t="str">
        <f>_xlfn.XLOOKUP(BW124,'Banco de Dados'!$B$3:$B$274,'Banco de Dados'!$C$3:$C$274,"")</f>
        <v/>
      </c>
      <c r="BU124" s="27" t="str">
        <f>IFERROR(VLOOKUP(BW124,'Banco de Dados'!$B$3:$H$274,5,FALSE)," ")</f>
        <v xml:space="preserve"> </v>
      </c>
      <c r="CA124" s="27" t="str">
        <f>_xlfn.XLOOKUP(CD124,'Banco de Dados'!$B$3:$B$274,'Banco de Dados'!$C$3:$C$274,"")</f>
        <v/>
      </c>
      <c r="CB124" s="27" t="str">
        <f>IFERROR(VLOOKUP(CD124,'Banco de Dados'!$B$3:$H$274,5,FALSE)," ")</f>
        <v xml:space="preserve"> </v>
      </c>
      <c r="CH124" s="27" t="str">
        <f>_xlfn.XLOOKUP(CK124,'Banco de Dados'!$B$3:$B$274,'Banco de Dados'!$C$3:$C$274,"")</f>
        <v/>
      </c>
      <c r="CI124" s="27" t="str">
        <f>IFERROR(VLOOKUP(CK124,'Banco de Dados'!$B$3:$H$274,5,FALSE)," ")</f>
        <v xml:space="preserve"> </v>
      </c>
      <c r="CO124" s="27" t="str">
        <f>_xlfn.XLOOKUP(CR124,'Banco de Dados'!$B$3:$B$274,'Banco de Dados'!$C$3:$C$274,"")</f>
        <v/>
      </c>
      <c r="CP124" s="27" t="str">
        <f>IFERROR(VLOOKUP(CR124,'Banco de Dados'!$B$3:$H$274,5,FALSE)," ")</f>
        <v xml:space="preserve"> </v>
      </c>
      <c r="CV124" s="27" t="str">
        <f>_xlfn.XLOOKUP(CY124,'Banco de Dados'!$B$3:$B$274,'Banco de Dados'!$C$3:$C$274,"")</f>
        <v/>
      </c>
      <c r="CW124" s="27" t="str">
        <f>IFERROR(VLOOKUP(CY124,'Banco de Dados'!$B$3:$H$274,5,FALSE)," ")</f>
        <v xml:space="preserve"> </v>
      </c>
      <c r="DC124" s="27" t="str">
        <f>_xlfn.XLOOKUP(DF124,'Banco de Dados'!$B$3:$B$274,'Banco de Dados'!$C$3:$C$274,"")</f>
        <v/>
      </c>
      <c r="DD124" s="27" t="str">
        <f>IFERROR(VLOOKUP(DF124,'Banco de Dados'!$B$3:$H$274,5,FALSE)," ")</f>
        <v xml:space="preserve"> </v>
      </c>
      <c r="DJ124" s="27" t="str">
        <f>_xlfn.XLOOKUP(DM124,'Banco de Dados'!$B$3:$B$274,'Banco de Dados'!$C$3:$C$274,"")</f>
        <v/>
      </c>
      <c r="DK124" s="27" t="str">
        <f>IFERROR(VLOOKUP(DM124,'Banco de Dados'!$B$3:$H$274,5,FALSE)," ")</f>
        <v xml:space="preserve"> </v>
      </c>
      <c r="DQ124" s="27" t="str">
        <f>_xlfn.XLOOKUP(DT124,'Banco de Dados'!$B$3:$B$274,'Banco de Dados'!$C$3:$C$274,"")</f>
        <v/>
      </c>
      <c r="DR124" s="27" t="str">
        <f>IFERROR(VLOOKUP(DT124,'Banco de Dados'!$B$3:$H$274,5,FALSE)," ")</f>
        <v xml:space="preserve"> </v>
      </c>
      <c r="DX124" s="27" t="str">
        <f>_xlfn.XLOOKUP(EA124,'Banco de Dados'!$B$3:$B$274,'Banco de Dados'!$C$3:$C$274,"")</f>
        <v/>
      </c>
      <c r="DY124" s="27" t="str">
        <f>IFERROR(VLOOKUP(EA124,'Banco de Dados'!$B$3:$H$274,5,FALSE)," ")</f>
        <v xml:space="preserve"> </v>
      </c>
      <c r="EE124" s="27" t="str">
        <f>_xlfn.XLOOKUP(EH124,'Banco de Dados'!$B$3:$B$274,'Banco de Dados'!$C$3:$C$274,"")</f>
        <v/>
      </c>
      <c r="EF124" s="27" t="str">
        <f>IFERROR(VLOOKUP(EH124,'Banco de Dados'!$B$3:$H$274,5,FALSE)," ")</f>
        <v xml:space="preserve"> </v>
      </c>
      <c r="EL124" s="27" t="str">
        <f>_xlfn.XLOOKUP(EO124,'Banco de Dados'!$B$3:$B$274,'Banco de Dados'!$C$3:$C$274,"")</f>
        <v/>
      </c>
      <c r="EM124" s="27" t="str">
        <f>IFERROR(VLOOKUP(EO124,'Banco de Dados'!$B$3:$H$274,5,FALSE)," ")</f>
        <v xml:space="preserve"> </v>
      </c>
      <c r="ES124" s="27" t="str">
        <f>_xlfn.XLOOKUP(EV124,'Banco de Dados'!$B$3:$B$274,'Banco de Dados'!$C$3:$C$274,"")</f>
        <v/>
      </c>
      <c r="ET124" s="27" t="str">
        <f>IFERROR(VLOOKUP(EV124,'Banco de Dados'!$B$3:$H$274,5,FALSE)," ")</f>
        <v xml:space="preserve"> </v>
      </c>
      <c r="EZ124" s="27" t="str">
        <f>_xlfn.XLOOKUP(FC124,'Banco de Dados'!$B$3:$B$274,'Banco de Dados'!$C$3:$C$274,"")</f>
        <v/>
      </c>
      <c r="FA124" s="27" t="str">
        <f>IFERROR(VLOOKUP(FC124,'Banco de Dados'!$B$3:$H$274,5,FALSE)," ")</f>
        <v xml:space="preserve"> </v>
      </c>
      <c r="FC124" s="7"/>
      <c r="FD124" s="7"/>
      <c r="FE124" s="7"/>
      <c r="FG124" s="27" t="str">
        <f>_xlfn.XLOOKUP(FJ124,'Banco de Dados'!$B$3:$B$274,'Banco de Dados'!$C$3:$C$274,"")</f>
        <v/>
      </c>
      <c r="FH124" s="27" t="str">
        <f>IFERROR(VLOOKUP(FJ124,'Banco de Dados'!$B$3:$H$274,5,FALSE)," ")</f>
        <v xml:space="preserve"> </v>
      </c>
      <c r="FI124" s="7"/>
      <c r="FJ124" s="7"/>
      <c r="FK124" s="7"/>
      <c r="FL124" s="7"/>
      <c r="FN124" s="27" t="str">
        <f>_xlfn.XLOOKUP(FQ124,'Banco de Dados'!$B$3:$B$274,'Banco de Dados'!$C$3:$C$274,"")</f>
        <v/>
      </c>
      <c r="FO124" s="27" t="str">
        <f>IFERROR(VLOOKUP(FQ124,'Banco de Dados'!$B$3:$H$274,5,FALSE)," ")</f>
        <v xml:space="preserve"> </v>
      </c>
      <c r="FP124" s="7"/>
      <c r="FQ124" s="7"/>
      <c r="FR124" s="7"/>
      <c r="FS124" s="7"/>
      <c r="FU124" s="27" t="str">
        <f>_xlfn.XLOOKUP(FX124,'Banco de Dados'!$B$3:$B$274,'Banco de Dados'!$C$3:$C$274,"")</f>
        <v/>
      </c>
      <c r="FV124" s="27" t="str">
        <f>IFERROR(VLOOKUP(FX124,'Banco de Dados'!$B$3:$H$274,5,FALSE)," ")</f>
        <v xml:space="preserve"> </v>
      </c>
      <c r="FW124" s="7"/>
      <c r="FX124" s="7"/>
      <c r="FY124" s="7"/>
      <c r="FZ124" s="7"/>
    </row>
    <row r="125" spans="2:182" x14ac:dyDescent="0.25">
      <c r="B125" s="27" t="str">
        <f>_xlfn.XLOOKUP(E125,'Banco de Dados'!$B$3:$B$274,'Banco de Dados'!$C$3:$C$274,"")</f>
        <v/>
      </c>
      <c r="C125" s="27" t="str">
        <f>IFERROR(VLOOKUP(E125,'Banco de Dados'!$B$3:$H$274,5,FALSE)," ")</f>
        <v xml:space="preserve"> </v>
      </c>
      <c r="I125" s="27" t="str">
        <f>_xlfn.XLOOKUP(L125,'Banco de Dados'!$B$3:$B$274,'Banco de Dados'!$C$3:$C$274,"")</f>
        <v/>
      </c>
      <c r="J125" s="27" t="str">
        <f>IFERROR(VLOOKUP(L125,'Banco de Dados'!$B$3:$H$274,5,FALSE)," ")</f>
        <v xml:space="preserve"> </v>
      </c>
      <c r="P125" s="27" t="str">
        <f>_xlfn.XLOOKUP(S125,'Banco de Dados'!$B$3:$B$274,'Banco de Dados'!$C$3:$C$274,"")</f>
        <v/>
      </c>
      <c r="Q125" s="27" t="str">
        <f>IFERROR(VLOOKUP(S125,'Banco de Dados'!$B$3:$H$274,5,FALSE)," ")</f>
        <v xml:space="preserve"> </v>
      </c>
      <c r="W125" s="27" t="str">
        <f>_xlfn.XLOOKUP(Z125,'Banco de Dados'!$B$3:$B$274,'Banco de Dados'!$C$3:$C$274,"")</f>
        <v/>
      </c>
      <c r="X125" s="27" t="str">
        <f>IFERROR(VLOOKUP(Z125,'Banco de Dados'!$B$3:$H$274,5,FALSE)," ")</f>
        <v xml:space="preserve"> </v>
      </c>
      <c r="AD125" s="27" t="str">
        <f>_xlfn.XLOOKUP(AG125,'Banco de Dados'!$B$3:$B$274,'Banco de Dados'!$C$3:$C$274,"")</f>
        <v/>
      </c>
      <c r="AE125" s="27" t="str">
        <f>IFERROR(VLOOKUP(AG125,'Banco de Dados'!$B$3:$H$274,5,FALSE)," ")</f>
        <v xml:space="preserve"> </v>
      </c>
      <c r="AK125" s="27" t="str">
        <f>_xlfn.XLOOKUP(AN125,'Banco de Dados'!$B$3:$B$274,'Banco de Dados'!$C$3:$C$274,"")</f>
        <v/>
      </c>
      <c r="AL125" s="27" t="str">
        <f>IFERROR(VLOOKUP(AN125,'Banco de Dados'!$B$3:$H$274,5,FALSE)," ")</f>
        <v xml:space="preserve"> </v>
      </c>
      <c r="AR125" s="27" t="str">
        <f>_xlfn.XLOOKUP(AU125,'Banco de Dados'!$B$3:$B$274,'Banco de Dados'!$C$3:$C$274,"")</f>
        <v/>
      </c>
      <c r="AS125" s="27" t="str">
        <f>IFERROR(VLOOKUP(AU125,'Banco de Dados'!$B$3:$H$274,5,FALSE)," ")</f>
        <v xml:space="preserve"> </v>
      </c>
      <c r="AY125" s="27" t="str">
        <f>_xlfn.XLOOKUP(BB125,'Banco de Dados'!$B$3:$B$274,'Banco de Dados'!$C$3:$C$274,"")</f>
        <v/>
      </c>
      <c r="AZ125" s="27" t="str">
        <f>IFERROR(VLOOKUP(BB125,'Banco de Dados'!$B$3:$H$274,5,FALSE)," ")</f>
        <v xml:space="preserve"> </v>
      </c>
      <c r="BF125" s="27" t="str">
        <f>_xlfn.XLOOKUP(BI125,'Banco de Dados'!$B$3:$B$274,'Banco de Dados'!$C$3:$C$274,"")</f>
        <v/>
      </c>
      <c r="BG125" s="27" t="str">
        <f>IFERROR(VLOOKUP(BI125,'Banco de Dados'!$B$3:$H$274,5,FALSE)," ")</f>
        <v xml:space="preserve"> </v>
      </c>
      <c r="BM125" s="27" t="str">
        <f>_xlfn.XLOOKUP(BP125,'Banco de Dados'!$B$3:$B$274,'Banco de Dados'!$C$3:$C$274,"")</f>
        <v/>
      </c>
      <c r="BN125" s="27" t="str">
        <f>IFERROR(VLOOKUP(BP125,'Banco de Dados'!$B$3:$H$274,5,FALSE)," ")</f>
        <v xml:space="preserve"> </v>
      </c>
      <c r="BT125" s="27" t="str">
        <f>_xlfn.XLOOKUP(BW125,'Banco de Dados'!$B$3:$B$274,'Banco de Dados'!$C$3:$C$274,"")</f>
        <v/>
      </c>
      <c r="BU125" s="27" t="str">
        <f>IFERROR(VLOOKUP(BW125,'Banco de Dados'!$B$3:$H$274,5,FALSE)," ")</f>
        <v xml:space="preserve"> </v>
      </c>
      <c r="CA125" s="27" t="str">
        <f>_xlfn.XLOOKUP(CD125,'Banco de Dados'!$B$3:$B$274,'Banco de Dados'!$C$3:$C$274,"")</f>
        <v/>
      </c>
      <c r="CB125" s="27" t="str">
        <f>IFERROR(VLOOKUP(CD125,'Banco de Dados'!$B$3:$H$274,5,FALSE)," ")</f>
        <v xml:space="preserve"> </v>
      </c>
      <c r="CH125" s="27" t="str">
        <f>_xlfn.XLOOKUP(CK125,'Banco de Dados'!$B$3:$B$274,'Banco de Dados'!$C$3:$C$274,"")</f>
        <v/>
      </c>
      <c r="CI125" s="27" t="str">
        <f>IFERROR(VLOOKUP(CK125,'Banco de Dados'!$B$3:$H$274,5,FALSE)," ")</f>
        <v xml:space="preserve"> </v>
      </c>
      <c r="CO125" s="27" t="str">
        <f>_xlfn.XLOOKUP(CR125,'Banco de Dados'!$B$3:$B$274,'Banco de Dados'!$C$3:$C$274,"")</f>
        <v/>
      </c>
      <c r="CP125" s="27" t="str">
        <f>IFERROR(VLOOKUP(CR125,'Banco de Dados'!$B$3:$H$274,5,FALSE)," ")</f>
        <v xml:space="preserve"> </v>
      </c>
      <c r="CV125" s="27" t="str">
        <f>_xlfn.XLOOKUP(CY125,'Banco de Dados'!$B$3:$B$274,'Banco de Dados'!$C$3:$C$274,"")</f>
        <v/>
      </c>
      <c r="CW125" s="27" t="str">
        <f>IFERROR(VLOOKUP(CY125,'Banco de Dados'!$B$3:$H$274,5,FALSE)," ")</f>
        <v xml:space="preserve"> </v>
      </c>
      <c r="DC125" s="27" t="str">
        <f>_xlfn.XLOOKUP(DF125,'Banco de Dados'!$B$3:$B$274,'Banco de Dados'!$C$3:$C$274,"")</f>
        <v/>
      </c>
      <c r="DD125" s="27" t="str">
        <f>IFERROR(VLOOKUP(DF125,'Banco de Dados'!$B$3:$H$274,5,FALSE)," ")</f>
        <v xml:space="preserve"> </v>
      </c>
      <c r="DJ125" s="27" t="str">
        <f>_xlfn.XLOOKUP(DM125,'Banco de Dados'!$B$3:$B$274,'Banco de Dados'!$C$3:$C$274,"")</f>
        <v/>
      </c>
      <c r="DK125" s="27" t="str">
        <f>IFERROR(VLOOKUP(DM125,'Banco de Dados'!$B$3:$H$274,5,FALSE)," ")</f>
        <v xml:space="preserve"> </v>
      </c>
      <c r="DQ125" s="27" t="str">
        <f>_xlfn.XLOOKUP(DT125,'Banco de Dados'!$B$3:$B$274,'Banco de Dados'!$C$3:$C$274,"")</f>
        <v/>
      </c>
      <c r="DR125" s="27" t="str">
        <f>IFERROR(VLOOKUP(DT125,'Banco de Dados'!$B$3:$H$274,5,FALSE)," ")</f>
        <v xml:space="preserve"> </v>
      </c>
      <c r="DX125" s="27" t="str">
        <f>_xlfn.XLOOKUP(EA125,'Banco de Dados'!$B$3:$B$274,'Banco de Dados'!$C$3:$C$274,"")</f>
        <v/>
      </c>
      <c r="DY125" s="27" t="str">
        <f>IFERROR(VLOOKUP(EA125,'Banco de Dados'!$B$3:$H$274,5,FALSE)," ")</f>
        <v xml:space="preserve"> </v>
      </c>
      <c r="EE125" s="27" t="str">
        <f>_xlfn.XLOOKUP(EH125,'Banco de Dados'!$B$3:$B$274,'Banco de Dados'!$C$3:$C$274,"")</f>
        <v/>
      </c>
      <c r="EF125" s="27" t="str">
        <f>IFERROR(VLOOKUP(EH125,'Banco de Dados'!$B$3:$H$274,5,FALSE)," ")</f>
        <v xml:space="preserve"> </v>
      </c>
      <c r="EL125" s="27" t="str">
        <f>_xlfn.XLOOKUP(EO125,'Banco de Dados'!$B$3:$B$274,'Banco de Dados'!$C$3:$C$274,"")</f>
        <v/>
      </c>
      <c r="EM125" s="27" t="str">
        <f>IFERROR(VLOOKUP(EO125,'Banco de Dados'!$B$3:$H$274,5,FALSE)," ")</f>
        <v xml:space="preserve"> </v>
      </c>
      <c r="ES125" s="27" t="str">
        <f>_xlfn.XLOOKUP(EV125,'Banco de Dados'!$B$3:$B$274,'Banco de Dados'!$C$3:$C$274,"")</f>
        <v/>
      </c>
      <c r="ET125" s="27" t="str">
        <f>IFERROR(VLOOKUP(EV125,'Banco de Dados'!$B$3:$H$274,5,FALSE)," ")</f>
        <v xml:space="preserve"> </v>
      </c>
      <c r="EZ125" s="27" t="str">
        <f>_xlfn.XLOOKUP(FC125,'Banco de Dados'!$B$3:$B$274,'Banco de Dados'!$C$3:$C$274,"")</f>
        <v/>
      </c>
      <c r="FA125" s="27" t="str">
        <f>IFERROR(VLOOKUP(FC125,'Banco de Dados'!$B$3:$H$274,5,FALSE)," ")</f>
        <v xml:space="preserve"> </v>
      </c>
      <c r="FC125" s="7"/>
      <c r="FD125" s="7"/>
      <c r="FE125" s="7"/>
      <c r="FG125" s="27" t="str">
        <f>_xlfn.XLOOKUP(FJ125,'Banco de Dados'!$B$3:$B$274,'Banco de Dados'!$C$3:$C$274,"")</f>
        <v/>
      </c>
      <c r="FH125" s="27" t="str">
        <f>IFERROR(VLOOKUP(FJ125,'Banco de Dados'!$B$3:$H$274,5,FALSE)," ")</f>
        <v xml:space="preserve"> </v>
      </c>
      <c r="FI125" s="7"/>
      <c r="FJ125" s="7"/>
      <c r="FK125" s="7"/>
      <c r="FL125" s="7"/>
      <c r="FN125" s="27" t="str">
        <f>_xlfn.XLOOKUP(FQ125,'Banco de Dados'!$B$3:$B$274,'Banco de Dados'!$C$3:$C$274,"")</f>
        <v/>
      </c>
      <c r="FO125" s="27" t="str">
        <f>IFERROR(VLOOKUP(FQ125,'Banco de Dados'!$B$3:$H$274,5,FALSE)," ")</f>
        <v xml:space="preserve"> </v>
      </c>
      <c r="FP125" s="7"/>
      <c r="FQ125" s="7"/>
      <c r="FR125" s="7"/>
      <c r="FS125" s="7"/>
      <c r="FU125" s="27" t="str">
        <f>_xlfn.XLOOKUP(FX125,'Banco de Dados'!$B$3:$B$274,'Banco de Dados'!$C$3:$C$274,"")</f>
        <v/>
      </c>
      <c r="FV125" s="27" t="str">
        <f>IFERROR(VLOOKUP(FX125,'Banco de Dados'!$B$3:$H$274,5,FALSE)," ")</f>
        <v xml:space="preserve"> </v>
      </c>
      <c r="FW125" s="7"/>
      <c r="FX125" s="7"/>
      <c r="FY125" s="7"/>
      <c r="FZ125" s="7"/>
    </row>
    <row r="126" spans="2:182" x14ac:dyDescent="0.25">
      <c r="B126" s="27" t="str">
        <f>_xlfn.XLOOKUP(E126,'Banco de Dados'!$B$3:$B$274,'Banco de Dados'!$C$3:$C$274,"")</f>
        <v/>
      </c>
      <c r="C126" s="27" t="str">
        <f>IFERROR(VLOOKUP(E126,'Banco de Dados'!$B$3:$H$274,5,FALSE)," ")</f>
        <v xml:space="preserve"> </v>
      </c>
      <c r="I126" s="27" t="str">
        <f>_xlfn.XLOOKUP(L126,'Banco de Dados'!$B$3:$B$274,'Banco de Dados'!$C$3:$C$274,"")</f>
        <v/>
      </c>
      <c r="J126" s="27" t="str">
        <f>IFERROR(VLOOKUP(L126,'Banco de Dados'!$B$3:$H$274,5,FALSE)," ")</f>
        <v xml:space="preserve"> </v>
      </c>
      <c r="P126" s="27" t="str">
        <f>_xlfn.XLOOKUP(S126,'Banco de Dados'!$B$3:$B$274,'Banco de Dados'!$C$3:$C$274,"")</f>
        <v/>
      </c>
      <c r="Q126" s="27" t="str">
        <f>IFERROR(VLOOKUP(S126,'Banco de Dados'!$B$3:$H$274,5,FALSE)," ")</f>
        <v xml:space="preserve"> </v>
      </c>
      <c r="W126" s="27" t="str">
        <f>_xlfn.XLOOKUP(Z126,'Banco de Dados'!$B$3:$B$274,'Banco de Dados'!$C$3:$C$274,"")</f>
        <v/>
      </c>
      <c r="X126" s="27" t="str">
        <f>IFERROR(VLOOKUP(Z126,'Banco de Dados'!$B$3:$H$274,5,FALSE)," ")</f>
        <v xml:space="preserve"> </v>
      </c>
      <c r="AD126" s="27" t="str">
        <f>_xlfn.XLOOKUP(AG126,'Banco de Dados'!$B$3:$B$274,'Banco de Dados'!$C$3:$C$274,"")</f>
        <v/>
      </c>
      <c r="AE126" s="27" t="str">
        <f>IFERROR(VLOOKUP(AG126,'Banco de Dados'!$B$3:$H$274,5,FALSE)," ")</f>
        <v xml:space="preserve"> </v>
      </c>
      <c r="AK126" s="27" t="str">
        <f>_xlfn.XLOOKUP(AN126,'Banco de Dados'!$B$3:$B$274,'Banco de Dados'!$C$3:$C$274,"")</f>
        <v/>
      </c>
      <c r="AL126" s="27" t="str">
        <f>IFERROR(VLOOKUP(AN126,'Banco de Dados'!$B$3:$H$274,5,FALSE)," ")</f>
        <v xml:space="preserve"> </v>
      </c>
      <c r="AR126" s="27" t="str">
        <f>_xlfn.XLOOKUP(AU126,'Banco de Dados'!$B$3:$B$274,'Banco de Dados'!$C$3:$C$274,"")</f>
        <v/>
      </c>
      <c r="AS126" s="27" t="str">
        <f>IFERROR(VLOOKUP(AU126,'Banco de Dados'!$B$3:$H$274,5,FALSE)," ")</f>
        <v xml:space="preserve"> </v>
      </c>
      <c r="AY126" s="27" t="str">
        <f>_xlfn.XLOOKUP(BB126,'Banco de Dados'!$B$3:$B$274,'Banco de Dados'!$C$3:$C$274,"")</f>
        <v/>
      </c>
      <c r="AZ126" s="27" t="str">
        <f>IFERROR(VLOOKUP(BB126,'Banco de Dados'!$B$3:$H$274,5,FALSE)," ")</f>
        <v xml:space="preserve"> </v>
      </c>
      <c r="BF126" s="27" t="str">
        <f>_xlfn.XLOOKUP(BI126,'Banco de Dados'!$B$3:$B$274,'Banco de Dados'!$C$3:$C$274,"")</f>
        <v/>
      </c>
      <c r="BG126" s="27" t="str">
        <f>IFERROR(VLOOKUP(BI126,'Banco de Dados'!$B$3:$H$274,5,FALSE)," ")</f>
        <v xml:space="preserve"> </v>
      </c>
      <c r="BM126" s="27" t="str">
        <f>_xlfn.XLOOKUP(BP126,'Banco de Dados'!$B$3:$B$274,'Banco de Dados'!$C$3:$C$274,"")</f>
        <v/>
      </c>
      <c r="BN126" s="27" t="str">
        <f>IFERROR(VLOOKUP(BP126,'Banco de Dados'!$B$3:$H$274,5,FALSE)," ")</f>
        <v xml:space="preserve"> </v>
      </c>
      <c r="BT126" s="27" t="str">
        <f>_xlfn.XLOOKUP(BW126,'Banco de Dados'!$B$3:$B$274,'Banco de Dados'!$C$3:$C$274,"")</f>
        <v/>
      </c>
      <c r="BU126" s="27" t="str">
        <f>IFERROR(VLOOKUP(BW126,'Banco de Dados'!$B$3:$H$274,5,FALSE)," ")</f>
        <v xml:space="preserve"> </v>
      </c>
      <c r="CA126" s="27" t="str">
        <f>_xlfn.XLOOKUP(CD126,'Banco de Dados'!$B$3:$B$274,'Banco de Dados'!$C$3:$C$274,"")</f>
        <v/>
      </c>
      <c r="CB126" s="27" t="str">
        <f>IFERROR(VLOOKUP(CD126,'Banco de Dados'!$B$3:$H$274,5,FALSE)," ")</f>
        <v xml:space="preserve"> </v>
      </c>
      <c r="CH126" s="27" t="str">
        <f>_xlfn.XLOOKUP(CK126,'Banco de Dados'!$B$3:$B$274,'Banco de Dados'!$C$3:$C$274,"")</f>
        <v/>
      </c>
      <c r="CI126" s="27" t="str">
        <f>IFERROR(VLOOKUP(CK126,'Banco de Dados'!$B$3:$H$274,5,FALSE)," ")</f>
        <v xml:space="preserve"> </v>
      </c>
      <c r="CO126" s="27" t="str">
        <f>_xlfn.XLOOKUP(CR126,'Banco de Dados'!$B$3:$B$274,'Banco de Dados'!$C$3:$C$274,"")</f>
        <v/>
      </c>
      <c r="CP126" s="27" t="str">
        <f>IFERROR(VLOOKUP(CR126,'Banco de Dados'!$B$3:$H$274,5,FALSE)," ")</f>
        <v xml:space="preserve"> </v>
      </c>
      <c r="CV126" s="27" t="str">
        <f>_xlfn.XLOOKUP(CY126,'Banco de Dados'!$B$3:$B$274,'Banco de Dados'!$C$3:$C$274,"")</f>
        <v/>
      </c>
      <c r="CW126" s="27" t="str">
        <f>IFERROR(VLOOKUP(CY126,'Banco de Dados'!$B$3:$H$274,5,FALSE)," ")</f>
        <v xml:space="preserve"> </v>
      </c>
      <c r="DC126" s="27" t="str">
        <f>_xlfn.XLOOKUP(DF126,'Banco de Dados'!$B$3:$B$274,'Banco de Dados'!$C$3:$C$274,"")</f>
        <v/>
      </c>
      <c r="DD126" s="27" t="str">
        <f>IFERROR(VLOOKUP(DF126,'Banco de Dados'!$B$3:$H$274,5,FALSE)," ")</f>
        <v xml:space="preserve"> </v>
      </c>
      <c r="DJ126" s="27" t="str">
        <f>_xlfn.XLOOKUP(DM126,'Banco de Dados'!$B$3:$B$274,'Banco de Dados'!$C$3:$C$274,"")</f>
        <v/>
      </c>
      <c r="DK126" s="27" t="str">
        <f>IFERROR(VLOOKUP(DM126,'Banco de Dados'!$B$3:$H$274,5,FALSE)," ")</f>
        <v xml:space="preserve"> </v>
      </c>
      <c r="DQ126" s="27" t="str">
        <f>_xlfn.XLOOKUP(DT126,'Banco de Dados'!$B$3:$B$274,'Banco de Dados'!$C$3:$C$274,"")</f>
        <v/>
      </c>
      <c r="DR126" s="27" t="str">
        <f>IFERROR(VLOOKUP(DT126,'Banco de Dados'!$B$3:$H$274,5,FALSE)," ")</f>
        <v xml:space="preserve"> </v>
      </c>
      <c r="DX126" s="27" t="str">
        <f>_xlfn.XLOOKUP(EA126,'Banco de Dados'!$B$3:$B$274,'Banco de Dados'!$C$3:$C$274,"")</f>
        <v/>
      </c>
      <c r="DY126" s="27" t="str">
        <f>IFERROR(VLOOKUP(EA126,'Banco de Dados'!$B$3:$H$274,5,FALSE)," ")</f>
        <v xml:space="preserve"> </v>
      </c>
      <c r="EE126" s="27" t="str">
        <f>_xlfn.XLOOKUP(EH126,'Banco de Dados'!$B$3:$B$274,'Banco de Dados'!$C$3:$C$274,"")</f>
        <v/>
      </c>
      <c r="EF126" s="27" t="str">
        <f>IFERROR(VLOOKUP(EH126,'Banco de Dados'!$B$3:$H$274,5,FALSE)," ")</f>
        <v xml:space="preserve"> </v>
      </c>
      <c r="EL126" s="27" t="str">
        <f>_xlfn.XLOOKUP(EO126,'Banco de Dados'!$B$3:$B$274,'Banco de Dados'!$C$3:$C$274,"")</f>
        <v/>
      </c>
      <c r="EM126" s="27" t="str">
        <f>IFERROR(VLOOKUP(EO126,'Banco de Dados'!$B$3:$H$274,5,FALSE)," ")</f>
        <v xml:space="preserve"> </v>
      </c>
      <c r="ES126" s="27" t="str">
        <f>_xlfn.XLOOKUP(EV126,'Banco de Dados'!$B$3:$B$274,'Banco de Dados'!$C$3:$C$274,"")</f>
        <v/>
      </c>
      <c r="ET126" s="27" t="str">
        <f>IFERROR(VLOOKUP(EV126,'Banco de Dados'!$B$3:$H$274,5,FALSE)," ")</f>
        <v xml:space="preserve"> </v>
      </c>
      <c r="EZ126" s="27" t="str">
        <f>_xlfn.XLOOKUP(FC126,'Banco de Dados'!$B$3:$B$274,'Banco de Dados'!$C$3:$C$274,"")</f>
        <v/>
      </c>
      <c r="FA126" s="27" t="str">
        <f>IFERROR(VLOOKUP(FC126,'Banco de Dados'!$B$3:$H$274,5,FALSE)," ")</f>
        <v xml:space="preserve"> </v>
      </c>
      <c r="FC126" s="7"/>
      <c r="FD126" s="7"/>
      <c r="FE126" s="7"/>
      <c r="FG126" s="27" t="str">
        <f>_xlfn.XLOOKUP(FJ126,'Banco de Dados'!$B$3:$B$274,'Banco de Dados'!$C$3:$C$274,"")</f>
        <v/>
      </c>
      <c r="FH126" s="27" t="str">
        <f>IFERROR(VLOOKUP(FJ126,'Banco de Dados'!$B$3:$H$274,5,FALSE)," ")</f>
        <v xml:space="preserve"> </v>
      </c>
      <c r="FI126" s="7"/>
      <c r="FJ126" s="7"/>
      <c r="FK126" s="7"/>
      <c r="FL126" s="7"/>
      <c r="FN126" s="27" t="str">
        <f>_xlfn.XLOOKUP(FQ126,'Banco de Dados'!$B$3:$B$274,'Banco de Dados'!$C$3:$C$274,"")</f>
        <v/>
      </c>
      <c r="FO126" s="27" t="str">
        <f>IFERROR(VLOOKUP(FQ126,'Banco de Dados'!$B$3:$H$274,5,FALSE)," ")</f>
        <v xml:space="preserve"> </v>
      </c>
      <c r="FP126" s="7"/>
      <c r="FQ126" s="7"/>
      <c r="FR126" s="7"/>
      <c r="FS126" s="7"/>
      <c r="FU126" s="27" t="str">
        <f>_xlfn.XLOOKUP(FX126,'Banco de Dados'!$B$3:$B$274,'Banco de Dados'!$C$3:$C$274,"")</f>
        <v/>
      </c>
      <c r="FV126" s="27" t="str">
        <f>IFERROR(VLOOKUP(FX126,'Banco de Dados'!$B$3:$H$274,5,FALSE)," ")</f>
        <v xml:space="preserve"> </v>
      </c>
      <c r="FW126" s="7"/>
      <c r="FX126" s="7"/>
      <c r="FY126" s="7"/>
      <c r="FZ126" s="7"/>
    </row>
    <row r="127" spans="2:182" x14ac:dyDescent="0.25">
      <c r="B127" s="27" t="str">
        <f>_xlfn.XLOOKUP(E127,'Banco de Dados'!$B$3:$B$274,'Banco de Dados'!$C$3:$C$274,"")</f>
        <v/>
      </c>
      <c r="C127" s="27" t="str">
        <f>IFERROR(VLOOKUP(E127,'Banco de Dados'!$B$3:$H$274,5,FALSE)," ")</f>
        <v xml:space="preserve"> </v>
      </c>
      <c r="I127" s="27" t="str">
        <f>_xlfn.XLOOKUP(L127,'Banco de Dados'!$B$3:$B$274,'Banco de Dados'!$C$3:$C$274,"")</f>
        <v/>
      </c>
      <c r="J127" s="27" t="str">
        <f>IFERROR(VLOOKUP(L127,'Banco de Dados'!$B$3:$H$274,5,FALSE)," ")</f>
        <v xml:space="preserve"> </v>
      </c>
      <c r="P127" s="27" t="str">
        <f>_xlfn.XLOOKUP(S127,'Banco de Dados'!$B$3:$B$274,'Banco de Dados'!$C$3:$C$274,"")</f>
        <v/>
      </c>
      <c r="Q127" s="27" t="str">
        <f>IFERROR(VLOOKUP(S127,'Banco de Dados'!$B$3:$H$274,5,FALSE)," ")</f>
        <v xml:space="preserve"> </v>
      </c>
      <c r="W127" s="27" t="str">
        <f>_xlfn.XLOOKUP(Z127,'Banco de Dados'!$B$3:$B$274,'Banco de Dados'!$C$3:$C$274,"")</f>
        <v/>
      </c>
      <c r="X127" s="27" t="str">
        <f>IFERROR(VLOOKUP(Z127,'Banco de Dados'!$B$3:$H$274,5,FALSE)," ")</f>
        <v xml:space="preserve"> </v>
      </c>
      <c r="AD127" s="27" t="str">
        <f>_xlfn.XLOOKUP(AG127,'Banco de Dados'!$B$3:$B$274,'Banco de Dados'!$C$3:$C$274,"")</f>
        <v/>
      </c>
      <c r="AE127" s="27" t="str">
        <f>IFERROR(VLOOKUP(AG127,'Banco de Dados'!$B$3:$H$274,5,FALSE)," ")</f>
        <v xml:space="preserve"> </v>
      </c>
      <c r="AK127" s="27" t="str">
        <f>_xlfn.XLOOKUP(AN127,'Banco de Dados'!$B$3:$B$274,'Banco de Dados'!$C$3:$C$274,"")</f>
        <v/>
      </c>
      <c r="AL127" s="27" t="str">
        <f>IFERROR(VLOOKUP(AN127,'Banco de Dados'!$B$3:$H$274,5,FALSE)," ")</f>
        <v xml:space="preserve"> </v>
      </c>
      <c r="AR127" s="27" t="str">
        <f>_xlfn.XLOOKUP(AU127,'Banco de Dados'!$B$3:$B$274,'Banco de Dados'!$C$3:$C$274,"")</f>
        <v/>
      </c>
      <c r="AS127" s="27" t="str">
        <f>IFERROR(VLOOKUP(AU127,'Banco de Dados'!$B$3:$H$274,5,FALSE)," ")</f>
        <v xml:space="preserve"> </v>
      </c>
      <c r="AY127" s="27" t="str">
        <f>_xlfn.XLOOKUP(BB127,'Banco de Dados'!$B$3:$B$274,'Banco de Dados'!$C$3:$C$274,"")</f>
        <v/>
      </c>
      <c r="AZ127" s="27" t="str">
        <f>IFERROR(VLOOKUP(BB127,'Banco de Dados'!$B$3:$H$274,5,FALSE)," ")</f>
        <v xml:space="preserve"> </v>
      </c>
      <c r="BF127" s="27" t="str">
        <f>_xlfn.XLOOKUP(BI127,'Banco de Dados'!$B$3:$B$274,'Banco de Dados'!$C$3:$C$274,"")</f>
        <v/>
      </c>
      <c r="BG127" s="27" t="str">
        <f>IFERROR(VLOOKUP(BI127,'Banco de Dados'!$B$3:$H$274,5,FALSE)," ")</f>
        <v xml:space="preserve"> </v>
      </c>
      <c r="BM127" s="27" t="str">
        <f>_xlfn.XLOOKUP(BP127,'Banco de Dados'!$B$3:$B$274,'Banco de Dados'!$C$3:$C$274,"")</f>
        <v/>
      </c>
      <c r="BN127" s="27" t="str">
        <f>IFERROR(VLOOKUP(BP127,'Banco de Dados'!$B$3:$H$274,5,FALSE)," ")</f>
        <v xml:space="preserve"> </v>
      </c>
      <c r="BT127" s="27" t="str">
        <f>_xlfn.XLOOKUP(BW127,'Banco de Dados'!$B$3:$B$274,'Banco de Dados'!$C$3:$C$274,"")</f>
        <v/>
      </c>
      <c r="BU127" s="27" t="str">
        <f>IFERROR(VLOOKUP(BW127,'Banco de Dados'!$B$3:$H$274,5,FALSE)," ")</f>
        <v xml:space="preserve"> </v>
      </c>
      <c r="CA127" s="27" t="str">
        <f>_xlfn.XLOOKUP(CD127,'Banco de Dados'!$B$3:$B$274,'Banco de Dados'!$C$3:$C$274,"")</f>
        <v/>
      </c>
      <c r="CB127" s="27" t="str">
        <f>IFERROR(VLOOKUP(CD127,'Banco de Dados'!$B$3:$H$274,5,FALSE)," ")</f>
        <v xml:space="preserve"> </v>
      </c>
      <c r="CH127" s="27" t="str">
        <f>_xlfn.XLOOKUP(CK127,'Banco de Dados'!$B$3:$B$274,'Banco de Dados'!$C$3:$C$274,"")</f>
        <v/>
      </c>
      <c r="CI127" s="27" t="str">
        <f>IFERROR(VLOOKUP(CK127,'Banco de Dados'!$B$3:$H$274,5,FALSE)," ")</f>
        <v xml:space="preserve"> </v>
      </c>
      <c r="CO127" s="27" t="str">
        <f>_xlfn.XLOOKUP(CR127,'Banco de Dados'!$B$3:$B$274,'Banco de Dados'!$C$3:$C$274,"")</f>
        <v/>
      </c>
      <c r="CP127" s="27" t="str">
        <f>IFERROR(VLOOKUP(CR127,'Banco de Dados'!$B$3:$H$274,5,FALSE)," ")</f>
        <v xml:space="preserve"> </v>
      </c>
      <c r="CV127" s="27" t="str">
        <f>_xlfn.XLOOKUP(CY127,'Banco de Dados'!$B$3:$B$274,'Banco de Dados'!$C$3:$C$274,"")</f>
        <v/>
      </c>
      <c r="CW127" s="27" t="str">
        <f>IFERROR(VLOOKUP(CY127,'Banco de Dados'!$B$3:$H$274,5,FALSE)," ")</f>
        <v xml:space="preserve"> </v>
      </c>
      <c r="DC127" s="27" t="str">
        <f>_xlfn.XLOOKUP(DF127,'Banco de Dados'!$B$3:$B$274,'Banco de Dados'!$C$3:$C$274,"")</f>
        <v/>
      </c>
      <c r="DD127" s="27" t="str">
        <f>IFERROR(VLOOKUP(DF127,'Banco de Dados'!$B$3:$H$274,5,FALSE)," ")</f>
        <v xml:space="preserve"> </v>
      </c>
      <c r="DJ127" s="27" t="str">
        <f>_xlfn.XLOOKUP(DM127,'Banco de Dados'!$B$3:$B$274,'Banco de Dados'!$C$3:$C$274,"")</f>
        <v/>
      </c>
      <c r="DK127" s="27" t="str">
        <f>IFERROR(VLOOKUP(DM127,'Banco de Dados'!$B$3:$H$274,5,FALSE)," ")</f>
        <v xml:space="preserve"> </v>
      </c>
      <c r="DQ127" s="27" t="str">
        <f>_xlfn.XLOOKUP(DT127,'Banco de Dados'!$B$3:$B$274,'Banco de Dados'!$C$3:$C$274,"")</f>
        <v/>
      </c>
      <c r="DR127" s="27" t="str">
        <f>IFERROR(VLOOKUP(DT127,'Banco de Dados'!$B$3:$H$274,5,FALSE)," ")</f>
        <v xml:space="preserve"> </v>
      </c>
      <c r="DX127" s="27" t="str">
        <f>_xlfn.XLOOKUP(EA127,'Banco de Dados'!$B$3:$B$274,'Banco de Dados'!$C$3:$C$274,"")</f>
        <v/>
      </c>
      <c r="DY127" s="27" t="str">
        <f>IFERROR(VLOOKUP(EA127,'Banco de Dados'!$B$3:$H$274,5,FALSE)," ")</f>
        <v xml:space="preserve"> </v>
      </c>
      <c r="EE127" s="27" t="str">
        <f>_xlfn.XLOOKUP(EH127,'Banco de Dados'!$B$3:$B$274,'Banco de Dados'!$C$3:$C$274,"")</f>
        <v/>
      </c>
      <c r="EF127" s="27" t="str">
        <f>IFERROR(VLOOKUP(EH127,'Banco de Dados'!$B$3:$H$274,5,FALSE)," ")</f>
        <v xml:space="preserve"> </v>
      </c>
      <c r="EL127" s="27" t="str">
        <f>_xlfn.XLOOKUP(EO127,'Banco de Dados'!$B$3:$B$274,'Banco de Dados'!$C$3:$C$274,"")</f>
        <v/>
      </c>
      <c r="EM127" s="27" t="str">
        <f>IFERROR(VLOOKUP(EO127,'Banco de Dados'!$B$3:$H$274,5,FALSE)," ")</f>
        <v xml:space="preserve"> </v>
      </c>
      <c r="ES127" s="27" t="str">
        <f>_xlfn.XLOOKUP(EV127,'Banco de Dados'!$B$3:$B$274,'Banco de Dados'!$C$3:$C$274,"")</f>
        <v/>
      </c>
      <c r="ET127" s="27" t="str">
        <f>IFERROR(VLOOKUP(EV127,'Banco de Dados'!$B$3:$H$274,5,FALSE)," ")</f>
        <v xml:space="preserve"> </v>
      </c>
      <c r="EZ127" s="27" t="str">
        <f>_xlfn.XLOOKUP(FC127,'Banco de Dados'!$B$3:$B$274,'Banco de Dados'!$C$3:$C$274,"")</f>
        <v/>
      </c>
      <c r="FA127" s="27" t="str">
        <f>IFERROR(VLOOKUP(FC127,'Banco de Dados'!$B$3:$H$274,5,FALSE)," ")</f>
        <v xml:space="preserve"> </v>
      </c>
      <c r="FC127" s="7"/>
      <c r="FD127" s="7"/>
      <c r="FE127" s="7"/>
      <c r="FG127" s="27" t="str">
        <f>_xlfn.XLOOKUP(FJ127,'Banco de Dados'!$B$3:$B$274,'Banco de Dados'!$C$3:$C$274,"")</f>
        <v/>
      </c>
      <c r="FH127" s="27" t="str">
        <f>IFERROR(VLOOKUP(FJ127,'Banco de Dados'!$B$3:$H$274,5,FALSE)," ")</f>
        <v xml:space="preserve"> </v>
      </c>
      <c r="FI127" s="7"/>
      <c r="FJ127" s="7"/>
      <c r="FK127" s="7"/>
      <c r="FL127" s="7"/>
      <c r="FN127" s="27" t="str">
        <f>_xlfn.XLOOKUP(FQ127,'Banco de Dados'!$B$3:$B$274,'Banco de Dados'!$C$3:$C$274,"")</f>
        <v/>
      </c>
      <c r="FO127" s="27" t="str">
        <f>IFERROR(VLOOKUP(FQ127,'Banco de Dados'!$B$3:$H$274,5,FALSE)," ")</f>
        <v xml:space="preserve"> </v>
      </c>
      <c r="FP127" s="7"/>
      <c r="FQ127" s="7"/>
      <c r="FR127" s="7"/>
      <c r="FS127" s="7"/>
      <c r="FU127" s="27" t="str">
        <f>_xlfn.XLOOKUP(FX127,'Banco de Dados'!$B$3:$B$274,'Banco de Dados'!$C$3:$C$274,"")</f>
        <v/>
      </c>
      <c r="FV127" s="27" t="str">
        <f>IFERROR(VLOOKUP(FX127,'Banco de Dados'!$B$3:$H$274,5,FALSE)," ")</f>
        <v xml:space="preserve"> </v>
      </c>
      <c r="FW127" s="7"/>
      <c r="FX127" s="7"/>
      <c r="FY127" s="7"/>
      <c r="FZ127" s="7"/>
    </row>
    <row r="128" spans="2:182" x14ac:dyDescent="0.25">
      <c r="B128" s="27" t="str">
        <f>_xlfn.XLOOKUP(E128,'Banco de Dados'!$B$3:$B$274,'Banco de Dados'!$C$3:$C$274,"")</f>
        <v/>
      </c>
      <c r="C128" s="27" t="str">
        <f>IFERROR(VLOOKUP(E128,'Banco de Dados'!$B$3:$H$274,5,FALSE)," ")</f>
        <v xml:space="preserve"> </v>
      </c>
      <c r="I128" s="27" t="str">
        <f>_xlfn.XLOOKUP(L128,'Banco de Dados'!$B$3:$B$274,'Banco de Dados'!$C$3:$C$274,"")</f>
        <v/>
      </c>
      <c r="J128" s="27" t="str">
        <f>IFERROR(VLOOKUP(L128,'Banco de Dados'!$B$3:$H$274,5,FALSE)," ")</f>
        <v xml:space="preserve"> </v>
      </c>
      <c r="P128" s="27" t="str">
        <f>_xlfn.XLOOKUP(S128,'Banco de Dados'!$B$3:$B$274,'Banco de Dados'!$C$3:$C$274,"")</f>
        <v/>
      </c>
      <c r="Q128" s="27" t="str">
        <f>IFERROR(VLOOKUP(S128,'Banco de Dados'!$B$3:$H$274,5,FALSE)," ")</f>
        <v xml:space="preserve"> </v>
      </c>
      <c r="W128" s="27" t="str">
        <f>_xlfn.XLOOKUP(Z128,'Banco de Dados'!$B$3:$B$274,'Banco de Dados'!$C$3:$C$274,"")</f>
        <v/>
      </c>
      <c r="X128" s="27" t="str">
        <f>IFERROR(VLOOKUP(Z128,'Banco de Dados'!$B$3:$H$274,5,FALSE)," ")</f>
        <v xml:space="preserve"> </v>
      </c>
      <c r="AD128" s="27" t="str">
        <f>_xlfn.XLOOKUP(AG128,'Banco de Dados'!$B$3:$B$274,'Banco de Dados'!$C$3:$C$274,"")</f>
        <v/>
      </c>
      <c r="AE128" s="27" t="str">
        <f>IFERROR(VLOOKUP(AG128,'Banco de Dados'!$B$3:$H$274,5,FALSE)," ")</f>
        <v xml:space="preserve"> </v>
      </c>
      <c r="AK128" s="27" t="str">
        <f>_xlfn.XLOOKUP(AN128,'Banco de Dados'!$B$3:$B$274,'Banco de Dados'!$C$3:$C$274,"")</f>
        <v/>
      </c>
      <c r="AL128" s="27" t="str">
        <f>IFERROR(VLOOKUP(AN128,'Banco de Dados'!$B$3:$H$274,5,FALSE)," ")</f>
        <v xml:space="preserve"> </v>
      </c>
      <c r="AR128" s="27" t="str">
        <f>_xlfn.XLOOKUP(AU128,'Banco de Dados'!$B$3:$B$274,'Banco de Dados'!$C$3:$C$274,"")</f>
        <v/>
      </c>
      <c r="AS128" s="27" t="str">
        <f>IFERROR(VLOOKUP(AU128,'Banco de Dados'!$B$3:$H$274,5,FALSE)," ")</f>
        <v xml:space="preserve"> </v>
      </c>
      <c r="AY128" s="27" t="str">
        <f>_xlfn.XLOOKUP(BB128,'Banco de Dados'!$B$3:$B$274,'Banco de Dados'!$C$3:$C$274,"")</f>
        <v/>
      </c>
      <c r="AZ128" s="27" t="str">
        <f>IFERROR(VLOOKUP(BB128,'Banco de Dados'!$B$3:$H$274,5,FALSE)," ")</f>
        <v xml:space="preserve"> </v>
      </c>
      <c r="BF128" s="27" t="str">
        <f>_xlfn.XLOOKUP(BI128,'Banco de Dados'!$B$3:$B$274,'Banco de Dados'!$C$3:$C$274,"")</f>
        <v/>
      </c>
      <c r="BG128" s="27" t="str">
        <f>IFERROR(VLOOKUP(BI128,'Banco de Dados'!$B$3:$H$274,5,FALSE)," ")</f>
        <v xml:space="preserve"> </v>
      </c>
      <c r="BM128" s="27" t="str">
        <f>_xlfn.XLOOKUP(BP128,'Banco de Dados'!$B$3:$B$274,'Banco de Dados'!$C$3:$C$274,"")</f>
        <v/>
      </c>
      <c r="BN128" s="27" t="str">
        <f>IFERROR(VLOOKUP(BP128,'Banco de Dados'!$B$3:$H$274,5,FALSE)," ")</f>
        <v xml:space="preserve"> </v>
      </c>
      <c r="BT128" s="27" t="str">
        <f>_xlfn.XLOOKUP(BW128,'Banco de Dados'!$B$3:$B$274,'Banco de Dados'!$C$3:$C$274,"")</f>
        <v/>
      </c>
      <c r="BU128" s="27" t="str">
        <f>IFERROR(VLOOKUP(BW128,'Banco de Dados'!$B$3:$H$274,5,FALSE)," ")</f>
        <v xml:space="preserve"> </v>
      </c>
      <c r="CA128" s="27" t="str">
        <f>_xlfn.XLOOKUP(CD128,'Banco de Dados'!$B$3:$B$274,'Banco de Dados'!$C$3:$C$274,"")</f>
        <v/>
      </c>
      <c r="CB128" s="27" t="str">
        <f>IFERROR(VLOOKUP(CD128,'Banco de Dados'!$B$3:$H$274,5,FALSE)," ")</f>
        <v xml:space="preserve"> </v>
      </c>
      <c r="CH128" s="27" t="str">
        <f>_xlfn.XLOOKUP(CK128,'Banco de Dados'!$B$3:$B$274,'Banco de Dados'!$C$3:$C$274,"")</f>
        <v/>
      </c>
      <c r="CI128" s="27" t="str">
        <f>IFERROR(VLOOKUP(CK128,'Banco de Dados'!$B$3:$H$274,5,FALSE)," ")</f>
        <v xml:space="preserve"> </v>
      </c>
      <c r="CO128" s="27" t="str">
        <f>_xlfn.XLOOKUP(CR128,'Banco de Dados'!$B$3:$B$274,'Banco de Dados'!$C$3:$C$274,"")</f>
        <v/>
      </c>
      <c r="CP128" s="27" t="str">
        <f>IFERROR(VLOOKUP(CR128,'Banco de Dados'!$B$3:$H$274,5,FALSE)," ")</f>
        <v xml:space="preserve"> </v>
      </c>
      <c r="CV128" s="27" t="str">
        <f>_xlfn.XLOOKUP(CY128,'Banco de Dados'!$B$3:$B$274,'Banco de Dados'!$C$3:$C$274,"")</f>
        <v/>
      </c>
      <c r="CW128" s="27" t="str">
        <f>IFERROR(VLOOKUP(CY128,'Banco de Dados'!$B$3:$H$274,5,FALSE)," ")</f>
        <v xml:space="preserve"> </v>
      </c>
      <c r="DC128" s="27" t="str">
        <f>_xlfn.XLOOKUP(DF128,'Banco de Dados'!$B$3:$B$274,'Banco de Dados'!$C$3:$C$274,"")</f>
        <v/>
      </c>
      <c r="DD128" s="27" t="str">
        <f>IFERROR(VLOOKUP(DF128,'Banco de Dados'!$B$3:$H$274,5,FALSE)," ")</f>
        <v xml:space="preserve"> </v>
      </c>
      <c r="DJ128" s="27" t="str">
        <f>_xlfn.XLOOKUP(DM128,'Banco de Dados'!$B$3:$B$274,'Banco de Dados'!$C$3:$C$274,"")</f>
        <v/>
      </c>
      <c r="DK128" s="27" t="str">
        <f>IFERROR(VLOOKUP(DM128,'Banco de Dados'!$B$3:$H$274,5,FALSE)," ")</f>
        <v xml:space="preserve"> </v>
      </c>
      <c r="DQ128" s="27" t="str">
        <f>_xlfn.XLOOKUP(DT128,'Banco de Dados'!$B$3:$B$274,'Banco de Dados'!$C$3:$C$274,"")</f>
        <v/>
      </c>
      <c r="DR128" s="27" t="str">
        <f>IFERROR(VLOOKUP(DT128,'Banco de Dados'!$B$3:$H$274,5,FALSE)," ")</f>
        <v xml:space="preserve"> </v>
      </c>
      <c r="DX128" s="27" t="str">
        <f>_xlfn.XLOOKUP(EA128,'Banco de Dados'!$B$3:$B$274,'Banco de Dados'!$C$3:$C$274,"")</f>
        <v/>
      </c>
      <c r="DY128" s="27" t="str">
        <f>IFERROR(VLOOKUP(EA128,'Banco de Dados'!$B$3:$H$274,5,FALSE)," ")</f>
        <v xml:space="preserve"> </v>
      </c>
      <c r="EE128" s="27" t="str">
        <f>_xlfn.XLOOKUP(EH128,'Banco de Dados'!$B$3:$B$274,'Banco de Dados'!$C$3:$C$274,"")</f>
        <v/>
      </c>
      <c r="EF128" s="27" t="str">
        <f>IFERROR(VLOOKUP(EH128,'Banco de Dados'!$B$3:$H$274,5,FALSE)," ")</f>
        <v xml:space="preserve"> </v>
      </c>
      <c r="EL128" s="27" t="str">
        <f>_xlfn.XLOOKUP(EO128,'Banco de Dados'!$B$3:$B$274,'Banco de Dados'!$C$3:$C$274,"")</f>
        <v/>
      </c>
      <c r="EM128" s="27" t="str">
        <f>IFERROR(VLOOKUP(EO128,'Banco de Dados'!$B$3:$H$274,5,FALSE)," ")</f>
        <v xml:space="preserve"> </v>
      </c>
      <c r="ES128" s="27" t="str">
        <f>_xlfn.XLOOKUP(EV128,'Banco de Dados'!$B$3:$B$274,'Banco de Dados'!$C$3:$C$274,"")</f>
        <v/>
      </c>
      <c r="ET128" s="27" t="str">
        <f>IFERROR(VLOOKUP(EV128,'Banco de Dados'!$B$3:$H$274,5,FALSE)," ")</f>
        <v xml:space="preserve"> </v>
      </c>
      <c r="EZ128" s="27" t="str">
        <f>_xlfn.XLOOKUP(FC128,'Banco de Dados'!$B$3:$B$274,'Banco de Dados'!$C$3:$C$274,"")</f>
        <v/>
      </c>
      <c r="FA128" s="27" t="str">
        <f>IFERROR(VLOOKUP(FC128,'Banco de Dados'!$B$3:$H$274,5,FALSE)," ")</f>
        <v xml:space="preserve"> </v>
      </c>
      <c r="FC128" s="7"/>
      <c r="FD128" s="7"/>
      <c r="FE128" s="7"/>
      <c r="FG128" s="27" t="str">
        <f>_xlfn.XLOOKUP(FJ128,'Banco de Dados'!$B$3:$B$274,'Banco de Dados'!$C$3:$C$274,"")</f>
        <v/>
      </c>
      <c r="FH128" s="27" t="str">
        <f>IFERROR(VLOOKUP(FJ128,'Banco de Dados'!$B$3:$H$274,5,FALSE)," ")</f>
        <v xml:space="preserve"> </v>
      </c>
      <c r="FI128" s="7"/>
      <c r="FJ128" s="7"/>
      <c r="FK128" s="7"/>
      <c r="FL128" s="7"/>
      <c r="FN128" s="27" t="str">
        <f>_xlfn.XLOOKUP(FQ128,'Banco de Dados'!$B$3:$B$274,'Banco de Dados'!$C$3:$C$274,"")</f>
        <v/>
      </c>
      <c r="FO128" s="27" t="str">
        <f>IFERROR(VLOOKUP(FQ128,'Banco de Dados'!$B$3:$H$274,5,FALSE)," ")</f>
        <v xml:space="preserve"> </v>
      </c>
      <c r="FP128" s="7"/>
      <c r="FQ128" s="7"/>
      <c r="FR128" s="7"/>
      <c r="FS128" s="7"/>
      <c r="FU128" s="27" t="str">
        <f>_xlfn.XLOOKUP(FX128,'Banco de Dados'!$B$3:$B$274,'Banco de Dados'!$C$3:$C$274,"")</f>
        <v/>
      </c>
      <c r="FV128" s="27" t="str">
        <f>IFERROR(VLOOKUP(FX128,'Banco de Dados'!$B$3:$H$274,5,FALSE)," ")</f>
        <v xml:space="preserve"> </v>
      </c>
      <c r="FW128" s="7"/>
      <c r="FX128" s="7"/>
      <c r="FY128" s="7"/>
      <c r="FZ128" s="7"/>
    </row>
    <row r="129" spans="2:182" x14ac:dyDescent="0.25">
      <c r="B129" s="27" t="str">
        <f>_xlfn.XLOOKUP(E129,'Banco de Dados'!$B$3:$B$274,'Banco de Dados'!$C$3:$C$274,"")</f>
        <v/>
      </c>
      <c r="C129" s="27" t="str">
        <f>IFERROR(VLOOKUP(E129,'Banco de Dados'!$B$3:$H$274,5,FALSE)," ")</f>
        <v xml:space="preserve"> </v>
      </c>
      <c r="I129" s="27" t="str">
        <f>_xlfn.XLOOKUP(L129,'Banco de Dados'!$B$3:$B$274,'Banco de Dados'!$C$3:$C$274,"")</f>
        <v/>
      </c>
      <c r="J129" s="27" t="str">
        <f>IFERROR(VLOOKUP(L129,'Banco de Dados'!$B$3:$H$274,5,FALSE)," ")</f>
        <v xml:space="preserve"> </v>
      </c>
      <c r="P129" s="27" t="str">
        <f>_xlfn.XLOOKUP(S129,'Banco de Dados'!$B$3:$B$274,'Banco de Dados'!$C$3:$C$274,"")</f>
        <v/>
      </c>
      <c r="Q129" s="27" t="str">
        <f>IFERROR(VLOOKUP(S129,'Banco de Dados'!$B$3:$H$274,5,FALSE)," ")</f>
        <v xml:space="preserve"> </v>
      </c>
      <c r="W129" s="27" t="str">
        <f>_xlfn.XLOOKUP(Z129,'Banco de Dados'!$B$3:$B$274,'Banco de Dados'!$C$3:$C$274,"")</f>
        <v/>
      </c>
      <c r="X129" s="27" t="str">
        <f>IFERROR(VLOOKUP(Z129,'Banco de Dados'!$B$3:$H$274,5,FALSE)," ")</f>
        <v xml:space="preserve"> </v>
      </c>
      <c r="AD129" s="27" t="str">
        <f>_xlfn.XLOOKUP(AG129,'Banco de Dados'!$B$3:$B$274,'Banco de Dados'!$C$3:$C$274,"")</f>
        <v/>
      </c>
      <c r="AE129" s="27" t="str">
        <f>IFERROR(VLOOKUP(AG129,'Banco de Dados'!$B$3:$H$274,5,FALSE)," ")</f>
        <v xml:space="preserve"> </v>
      </c>
      <c r="AK129" s="27" t="str">
        <f>_xlfn.XLOOKUP(AN129,'Banco de Dados'!$B$3:$B$274,'Banco de Dados'!$C$3:$C$274,"")</f>
        <v/>
      </c>
      <c r="AL129" s="27" t="str">
        <f>IFERROR(VLOOKUP(AN129,'Banco de Dados'!$B$3:$H$274,5,FALSE)," ")</f>
        <v xml:space="preserve"> </v>
      </c>
      <c r="AR129" s="27" t="str">
        <f>_xlfn.XLOOKUP(AU129,'Banco de Dados'!$B$3:$B$274,'Banco de Dados'!$C$3:$C$274,"")</f>
        <v/>
      </c>
      <c r="AS129" s="27" t="str">
        <f>IFERROR(VLOOKUP(AU129,'Banco de Dados'!$B$3:$H$274,5,FALSE)," ")</f>
        <v xml:space="preserve"> </v>
      </c>
      <c r="AY129" s="27" t="str">
        <f>_xlfn.XLOOKUP(BB129,'Banco de Dados'!$B$3:$B$274,'Banco de Dados'!$C$3:$C$274,"")</f>
        <v/>
      </c>
      <c r="AZ129" s="27" t="str">
        <f>IFERROR(VLOOKUP(BB129,'Banco de Dados'!$B$3:$H$274,5,FALSE)," ")</f>
        <v xml:space="preserve"> </v>
      </c>
      <c r="BF129" s="27" t="str">
        <f>_xlfn.XLOOKUP(BI129,'Banco de Dados'!$B$3:$B$274,'Banco de Dados'!$C$3:$C$274,"")</f>
        <v/>
      </c>
      <c r="BG129" s="27" t="str">
        <f>IFERROR(VLOOKUP(BI129,'Banco de Dados'!$B$3:$H$274,5,FALSE)," ")</f>
        <v xml:space="preserve"> </v>
      </c>
      <c r="BM129" s="27" t="str">
        <f>_xlfn.XLOOKUP(BP129,'Banco de Dados'!$B$3:$B$274,'Banco de Dados'!$C$3:$C$274,"")</f>
        <v/>
      </c>
      <c r="BN129" s="27" t="str">
        <f>IFERROR(VLOOKUP(BP129,'Banco de Dados'!$B$3:$H$274,5,FALSE)," ")</f>
        <v xml:space="preserve"> </v>
      </c>
      <c r="BT129" s="27" t="str">
        <f>_xlfn.XLOOKUP(BW129,'Banco de Dados'!$B$3:$B$274,'Banco de Dados'!$C$3:$C$274,"")</f>
        <v/>
      </c>
      <c r="BU129" s="27" t="str">
        <f>IFERROR(VLOOKUP(BW129,'Banco de Dados'!$B$3:$H$274,5,FALSE)," ")</f>
        <v xml:space="preserve"> </v>
      </c>
      <c r="CA129" s="27" t="str">
        <f>_xlfn.XLOOKUP(CD129,'Banco de Dados'!$B$3:$B$274,'Banco de Dados'!$C$3:$C$274,"")</f>
        <v/>
      </c>
      <c r="CB129" s="27" t="str">
        <f>IFERROR(VLOOKUP(CD129,'Banco de Dados'!$B$3:$H$274,5,FALSE)," ")</f>
        <v xml:space="preserve"> </v>
      </c>
      <c r="CH129" s="27" t="str">
        <f>_xlfn.XLOOKUP(CK129,'Banco de Dados'!$B$3:$B$274,'Banco de Dados'!$C$3:$C$274,"")</f>
        <v/>
      </c>
      <c r="CI129" s="27" t="str">
        <f>IFERROR(VLOOKUP(CK129,'Banco de Dados'!$B$3:$H$274,5,FALSE)," ")</f>
        <v xml:space="preserve"> </v>
      </c>
      <c r="CO129" s="27" t="str">
        <f>_xlfn.XLOOKUP(CR129,'Banco de Dados'!$B$3:$B$274,'Banco de Dados'!$C$3:$C$274,"")</f>
        <v/>
      </c>
      <c r="CP129" s="27" t="str">
        <f>IFERROR(VLOOKUP(CR129,'Banco de Dados'!$B$3:$H$274,5,FALSE)," ")</f>
        <v xml:space="preserve"> </v>
      </c>
      <c r="CV129" s="27" t="str">
        <f>_xlfn.XLOOKUP(CY129,'Banco de Dados'!$B$3:$B$274,'Banco de Dados'!$C$3:$C$274,"")</f>
        <v/>
      </c>
      <c r="CW129" s="27" t="str">
        <f>IFERROR(VLOOKUP(CY129,'Banco de Dados'!$B$3:$H$274,5,FALSE)," ")</f>
        <v xml:space="preserve"> </v>
      </c>
      <c r="DC129" s="27" t="str">
        <f>_xlfn.XLOOKUP(DF129,'Banco de Dados'!$B$3:$B$274,'Banco de Dados'!$C$3:$C$274,"")</f>
        <v/>
      </c>
      <c r="DD129" s="27" t="str">
        <f>IFERROR(VLOOKUP(DF129,'Banco de Dados'!$B$3:$H$274,5,FALSE)," ")</f>
        <v xml:space="preserve"> </v>
      </c>
      <c r="DJ129" s="27" t="str">
        <f>_xlfn.XLOOKUP(DM129,'Banco de Dados'!$B$3:$B$274,'Banco de Dados'!$C$3:$C$274,"")</f>
        <v/>
      </c>
      <c r="DK129" s="27" t="str">
        <f>IFERROR(VLOOKUP(DM129,'Banco de Dados'!$B$3:$H$274,5,FALSE)," ")</f>
        <v xml:space="preserve"> </v>
      </c>
      <c r="DQ129" s="27" t="str">
        <f>_xlfn.XLOOKUP(DT129,'Banco de Dados'!$B$3:$B$274,'Banco de Dados'!$C$3:$C$274,"")</f>
        <v/>
      </c>
      <c r="DR129" s="27" t="str">
        <f>IFERROR(VLOOKUP(DT129,'Banco de Dados'!$B$3:$H$274,5,FALSE)," ")</f>
        <v xml:space="preserve"> </v>
      </c>
      <c r="DX129" s="27" t="str">
        <f>_xlfn.XLOOKUP(EA129,'Banco de Dados'!$B$3:$B$274,'Banco de Dados'!$C$3:$C$274,"")</f>
        <v/>
      </c>
      <c r="DY129" s="27" t="str">
        <f>IFERROR(VLOOKUP(EA129,'Banco de Dados'!$B$3:$H$274,5,FALSE)," ")</f>
        <v xml:space="preserve"> </v>
      </c>
      <c r="EE129" s="27" t="str">
        <f>_xlfn.XLOOKUP(EH129,'Banco de Dados'!$B$3:$B$274,'Banco de Dados'!$C$3:$C$274,"")</f>
        <v/>
      </c>
      <c r="EF129" s="27" t="str">
        <f>IFERROR(VLOOKUP(EH129,'Banco de Dados'!$B$3:$H$274,5,FALSE)," ")</f>
        <v xml:space="preserve"> </v>
      </c>
      <c r="EL129" s="27" t="str">
        <f>_xlfn.XLOOKUP(EO129,'Banco de Dados'!$B$3:$B$274,'Banco de Dados'!$C$3:$C$274,"")</f>
        <v/>
      </c>
      <c r="EM129" s="27" t="str">
        <f>IFERROR(VLOOKUP(EO129,'Banco de Dados'!$B$3:$H$274,5,FALSE)," ")</f>
        <v xml:space="preserve"> </v>
      </c>
      <c r="ES129" s="27" t="str">
        <f>_xlfn.XLOOKUP(EV129,'Banco de Dados'!$B$3:$B$274,'Banco de Dados'!$C$3:$C$274,"")</f>
        <v/>
      </c>
      <c r="ET129" s="27" t="str">
        <f>IFERROR(VLOOKUP(EV129,'Banco de Dados'!$B$3:$H$274,5,FALSE)," ")</f>
        <v xml:space="preserve"> </v>
      </c>
      <c r="EZ129" s="27" t="str">
        <f>_xlfn.XLOOKUP(FC129,'Banco de Dados'!$B$3:$B$274,'Banco de Dados'!$C$3:$C$274,"")</f>
        <v/>
      </c>
      <c r="FA129" s="27" t="str">
        <f>IFERROR(VLOOKUP(FC129,'Banco de Dados'!$B$3:$H$274,5,FALSE)," ")</f>
        <v xml:space="preserve"> </v>
      </c>
      <c r="FC129" s="7"/>
      <c r="FD129" s="7"/>
      <c r="FE129" s="7"/>
      <c r="FG129" s="27" t="str">
        <f>_xlfn.XLOOKUP(FJ129,'Banco de Dados'!$B$3:$B$274,'Banco de Dados'!$C$3:$C$274,"")</f>
        <v/>
      </c>
      <c r="FH129" s="27" t="str">
        <f>IFERROR(VLOOKUP(FJ129,'Banco de Dados'!$B$3:$H$274,5,FALSE)," ")</f>
        <v xml:space="preserve"> </v>
      </c>
      <c r="FI129" s="7"/>
      <c r="FJ129" s="7"/>
      <c r="FK129" s="7"/>
      <c r="FL129" s="7"/>
      <c r="FN129" s="27" t="str">
        <f>_xlfn.XLOOKUP(FQ129,'Banco de Dados'!$B$3:$B$274,'Banco de Dados'!$C$3:$C$274,"")</f>
        <v/>
      </c>
      <c r="FO129" s="27" t="str">
        <f>IFERROR(VLOOKUP(FQ129,'Banco de Dados'!$B$3:$H$274,5,FALSE)," ")</f>
        <v xml:space="preserve"> </v>
      </c>
      <c r="FP129" s="7"/>
      <c r="FQ129" s="7"/>
      <c r="FR129" s="7"/>
      <c r="FS129" s="7"/>
      <c r="FU129" s="27" t="str">
        <f>_xlfn.XLOOKUP(FX129,'Banco de Dados'!$B$3:$B$274,'Banco de Dados'!$C$3:$C$274,"")</f>
        <v/>
      </c>
      <c r="FV129" s="27" t="str">
        <f>IFERROR(VLOOKUP(FX129,'Banco de Dados'!$B$3:$H$274,5,FALSE)," ")</f>
        <v xml:space="preserve"> </v>
      </c>
      <c r="FW129" s="7"/>
      <c r="FX129" s="7"/>
      <c r="FY129" s="7"/>
      <c r="FZ129" s="7"/>
    </row>
    <row r="130" spans="2:182" x14ac:dyDescent="0.25">
      <c r="B130" s="27" t="str">
        <f>_xlfn.XLOOKUP(E130,'Banco de Dados'!$B$3:$B$274,'Banco de Dados'!$C$3:$C$274,"")</f>
        <v/>
      </c>
      <c r="C130" s="27" t="str">
        <f>IFERROR(VLOOKUP(E130,'Banco de Dados'!$B$3:$H$274,5,FALSE)," ")</f>
        <v xml:space="preserve"> </v>
      </c>
      <c r="I130" s="27" t="str">
        <f>_xlfn.XLOOKUP(L130,'Banco de Dados'!$B$3:$B$274,'Banco de Dados'!$C$3:$C$274,"")</f>
        <v/>
      </c>
      <c r="J130" s="27" t="str">
        <f>IFERROR(VLOOKUP(L130,'Banco de Dados'!$B$3:$H$274,5,FALSE)," ")</f>
        <v xml:space="preserve"> </v>
      </c>
      <c r="P130" s="27" t="str">
        <f>_xlfn.XLOOKUP(S130,'Banco de Dados'!$B$3:$B$274,'Banco de Dados'!$C$3:$C$274,"")</f>
        <v/>
      </c>
      <c r="Q130" s="27" t="str">
        <f>IFERROR(VLOOKUP(S130,'Banco de Dados'!$B$3:$H$274,5,FALSE)," ")</f>
        <v xml:space="preserve"> </v>
      </c>
      <c r="W130" s="27" t="str">
        <f>_xlfn.XLOOKUP(Z130,'Banco de Dados'!$B$3:$B$274,'Banco de Dados'!$C$3:$C$274,"")</f>
        <v/>
      </c>
      <c r="X130" s="27" t="str">
        <f>IFERROR(VLOOKUP(Z130,'Banco de Dados'!$B$3:$H$274,5,FALSE)," ")</f>
        <v xml:space="preserve"> </v>
      </c>
      <c r="AD130" s="27" t="str">
        <f>_xlfn.XLOOKUP(AG130,'Banco de Dados'!$B$3:$B$274,'Banco de Dados'!$C$3:$C$274,"")</f>
        <v/>
      </c>
      <c r="AE130" s="27" t="str">
        <f>IFERROR(VLOOKUP(AG130,'Banco de Dados'!$B$3:$H$274,5,FALSE)," ")</f>
        <v xml:space="preserve"> </v>
      </c>
      <c r="AK130" s="27" t="str">
        <f>_xlfn.XLOOKUP(AN130,'Banco de Dados'!$B$3:$B$274,'Banco de Dados'!$C$3:$C$274,"")</f>
        <v/>
      </c>
      <c r="AL130" s="27" t="str">
        <f>IFERROR(VLOOKUP(AN130,'Banco de Dados'!$B$3:$H$274,5,FALSE)," ")</f>
        <v xml:space="preserve"> </v>
      </c>
      <c r="AR130" s="27" t="str">
        <f>_xlfn.XLOOKUP(AU130,'Banco de Dados'!$B$3:$B$274,'Banco de Dados'!$C$3:$C$274,"")</f>
        <v/>
      </c>
      <c r="AS130" s="27" t="str">
        <f>IFERROR(VLOOKUP(AU130,'Banco de Dados'!$B$3:$H$274,5,FALSE)," ")</f>
        <v xml:space="preserve"> </v>
      </c>
      <c r="AY130" s="27" t="str">
        <f>_xlfn.XLOOKUP(BB130,'Banco de Dados'!$B$3:$B$274,'Banco de Dados'!$C$3:$C$274,"")</f>
        <v/>
      </c>
      <c r="AZ130" s="27" t="str">
        <f>IFERROR(VLOOKUP(BB130,'Banco de Dados'!$B$3:$H$274,5,FALSE)," ")</f>
        <v xml:space="preserve"> </v>
      </c>
      <c r="BF130" s="27" t="str">
        <f>_xlfn.XLOOKUP(BI130,'Banco de Dados'!$B$3:$B$274,'Banco de Dados'!$C$3:$C$274,"")</f>
        <v/>
      </c>
      <c r="BG130" s="27" t="str">
        <f>IFERROR(VLOOKUP(BI130,'Banco de Dados'!$B$3:$H$274,5,FALSE)," ")</f>
        <v xml:space="preserve"> </v>
      </c>
      <c r="BM130" s="27" t="str">
        <f>_xlfn.XLOOKUP(BP130,'Banco de Dados'!$B$3:$B$274,'Banco de Dados'!$C$3:$C$274,"")</f>
        <v/>
      </c>
      <c r="BN130" s="27" t="str">
        <f>IFERROR(VLOOKUP(BP130,'Banco de Dados'!$B$3:$H$274,5,FALSE)," ")</f>
        <v xml:space="preserve"> </v>
      </c>
      <c r="BT130" s="27" t="str">
        <f>_xlfn.XLOOKUP(BW130,'Banco de Dados'!$B$3:$B$274,'Banco de Dados'!$C$3:$C$274,"")</f>
        <v/>
      </c>
      <c r="BU130" s="27" t="str">
        <f>IFERROR(VLOOKUP(BW130,'Banco de Dados'!$B$3:$H$274,5,FALSE)," ")</f>
        <v xml:space="preserve"> </v>
      </c>
      <c r="CA130" s="27" t="str">
        <f>_xlfn.XLOOKUP(CD130,'Banco de Dados'!$B$3:$B$274,'Banco de Dados'!$C$3:$C$274,"")</f>
        <v/>
      </c>
      <c r="CB130" s="27" t="str">
        <f>IFERROR(VLOOKUP(CD130,'Banco de Dados'!$B$3:$H$274,5,FALSE)," ")</f>
        <v xml:space="preserve"> </v>
      </c>
      <c r="CH130" s="27" t="str">
        <f>_xlfn.XLOOKUP(CK130,'Banco de Dados'!$B$3:$B$274,'Banco de Dados'!$C$3:$C$274,"")</f>
        <v/>
      </c>
      <c r="CI130" s="27" t="str">
        <f>IFERROR(VLOOKUP(CK130,'Banco de Dados'!$B$3:$H$274,5,FALSE)," ")</f>
        <v xml:space="preserve"> </v>
      </c>
      <c r="CO130" s="27" t="str">
        <f>_xlfn.XLOOKUP(CR130,'Banco de Dados'!$B$3:$B$274,'Banco de Dados'!$C$3:$C$274,"")</f>
        <v/>
      </c>
      <c r="CP130" s="27" t="str">
        <f>IFERROR(VLOOKUP(CR130,'Banco de Dados'!$B$3:$H$274,5,FALSE)," ")</f>
        <v xml:space="preserve"> </v>
      </c>
      <c r="CV130" s="27" t="str">
        <f>_xlfn.XLOOKUP(CY130,'Banco de Dados'!$B$3:$B$274,'Banco de Dados'!$C$3:$C$274,"")</f>
        <v/>
      </c>
      <c r="CW130" s="27" t="str">
        <f>IFERROR(VLOOKUP(CY130,'Banco de Dados'!$B$3:$H$274,5,FALSE)," ")</f>
        <v xml:space="preserve"> </v>
      </c>
      <c r="DC130" s="27" t="str">
        <f>_xlfn.XLOOKUP(DF130,'Banco de Dados'!$B$3:$B$274,'Banco de Dados'!$C$3:$C$274,"")</f>
        <v/>
      </c>
      <c r="DD130" s="27" t="str">
        <f>IFERROR(VLOOKUP(DF130,'Banco de Dados'!$B$3:$H$274,5,FALSE)," ")</f>
        <v xml:space="preserve"> </v>
      </c>
      <c r="DJ130" s="27" t="str">
        <f>_xlfn.XLOOKUP(DM130,'Banco de Dados'!$B$3:$B$274,'Banco de Dados'!$C$3:$C$274,"")</f>
        <v/>
      </c>
      <c r="DK130" s="27" t="str">
        <f>IFERROR(VLOOKUP(DM130,'Banco de Dados'!$B$3:$H$274,5,FALSE)," ")</f>
        <v xml:space="preserve"> </v>
      </c>
      <c r="DQ130" s="27" t="str">
        <f>_xlfn.XLOOKUP(DT130,'Banco de Dados'!$B$3:$B$274,'Banco de Dados'!$C$3:$C$274,"")</f>
        <v/>
      </c>
      <c r="DR130" s="27" t="str">
        <f>IFERROR(VLOOKUP(DT130,'Banco de Dados'!$B$3:$H$274,5,FALSE)," ")</f>
        <v xml:space="preserve"> </v>
      </c>
      <c r="DX130" s="27" t="str">
        <f>_xlfn.XLOOKUP(EA130,'Banco de Dados'!$B$3:$B$274,'Banco de Dados'!$C$3:$C$274,"")</f>
        <v/>
      </c>
      <c r="DY130" s="27" t="str">
        <f>IFERROR(VLOOKUP(EA130,'Banco de Dados'!$B$3:$H$274,5,FALSE)," ")</f>
        <v xml:space="preserve"> </v>
      </c>
      <c r="EE130" s="27" t="str">
        <f>_xlfn.XLOOKUP(EH130,'Banco de Dados'!$B$3:$B$274,'Banco de Dados'!$C$3:$C$274,"")</f>
        <v/>
      </c>
      <c r="EF130" s="27" t="str">
        <f>IFERROR(VLOOKUP(EH130,'Banco de Dados'!$B$3:$H$274,5,FALSE)," ")</f>
        <v xml:space="preserve"> </v>
      </c>
      <c r="EL130" s="27" t="str">
        <f>_xlfn.XLOOKUP(EO130,'Banco de Dados'!$B$3:$B$274,'Banco de Dados'!$C$3:$C$274,"")</f>
        <v/>
      </c>
      <c r="EM130" s="27" t="str">
        <f>IFERROR(VLOOKUP(EO130,'Banco de Dados'!$B$3:$H$274,5,FALSE)," ")</f>
        <v xml:space="preserve"> </v>
      </c>
      <c r="ES130" s="27" t="str">
        <f>_xlfn.XLOOKUP(EV130,'Banco de Dados'!$B$3:$B$274,'Banco de Dados'!$C$3:$C$274,"")</f>
        <v/>
      </c>
      <c r="ET130" s="27" t="str">
        <f>IFERROR(VLOOKUP(EV130,'Banco de Dados'!$B$3:$H$274,5,FALSE)," ")</f>
        <v xml:space="preserve"> </v>
      </c>
      <c r="EZ130" s="27" t="str">
        <f>_xlfn.XLOOKUP(FC130,'Banco de Dados'!$B$3:$B$274,'Banco de Dados'!$C$3:$C$274,"")</f>
        <v/>
      </c>
      <c r="FA130" s="27" t="str">
        <f>IFERROR(VLOOKUP(FC130,'Banco de Dados'!$B$3:$H$274,5,FALSE)," ")</f>
        <v xml:space="preserve"> </v>
      </c>
      <c r="FC130" s="7"/>
      <c r="FD130" s="7"/>
      <c r="FE130" s="7"/>
      <c r="FG130" s="27" t="str">
        <f>_xlfn.XLOOKUP(FJ130,'Banco de Dados'!$B$3:$B$274,'Banco de Dados'!$C$3:$C$274,"")</f>
        <v/>
      </c>
      <c r="FH130" s="27" t="str">
        <f>IFERROR(VLOOKUP(FJ130,'Banco de Dados'!$B$3:$H$274,5,FALSE)," ")</f>
        <v xml:space="preserve"> </v>
      </c>
      <c r="FI130" s="7"/>
      <c r="FJ130" s="7"/>
      <c r="FK130" s="7"/>
      <c r="FL130" s="7"/>
      <c r="FN130" s="27" t="str">
        <f>_xlfn.XLOOKUP(FQ130,'Banco de Dados'!$B$3:$B$274,'Banco de Dados'!$C$3:$C$274,"")</f>
        <v/>
      </c>
      <c r="FO130" s="27" t="str">
        <f>IFERROR(VLOOKUP(FQ130,'Banco de Dados'!$B$3:$H$274,5,FALSE)," ")</f>
        <v xml:space="preserve"> </v>
      </c>
      <c r="FP130" s="7"/>
      <c r="FQ130" s="7"/>
      <c r="FR130" s="7"/>
      <c r="FS130" s="7"/>
      <c r="FU130" s="27" t="str">
        <f>_xlfn.XLOOKUP(FX130,'Banco de Dados'!$B$3:$B$274,'Banco de Dados'!$C$3:$C$274,"")</f>
        <v/>
      </c>
      <c r="FV130" s="27" t="str">
        <f>IFERROR(VLOOKUP(FX130,'Banco de Dados'!$B$3:$H$274,5,FALSE)," ")</f>
        <v xml:space="preserve"> </v>
      </c>
      <c r="FW130" s="7"/>
      <c r="FX130" s="7"/>
      <c r="FY130" s="7"/>
      <c r="FZ130" s="7"/>
    </row>
    <row r="131" spans="2:182" x14ac:dyDescent="0.25">
      <c r="B131" s="27" t="str">
        <f>_xlfn.XLOOKUP(E131,'Banco de Dados'!$B$3:$B$274,'Banco de Dados'!$C$3:$C$274,"")</f>
        <v/>
      </c>
      <c r="C131" s="27" t="str">
        <f>IFERROR(VLOOKUP(E131,'Banco de Dados'!$B$3:$H$274,5,FALSE)," ")</f>
        <v xml:space="preserve"> </v>
      </c>
      <c r="I131" s="27" t="str">
        <f>_xlfn.XLOOKUP(L131,'Banco de Dados'!$B$3:$B$274,'Banco de Dados'!$C$3:$C$274,"")</f>
        <v/>
      </c>
      <c r="J131" s="27" t="str">
        <f>IFERROR(VLOOKUP(L131,'Banco de Dados'!$B$3:$H$274,5,FALSE)," ")</f>
        <v xml:space="preserve"> </v>
      </c>
      <c r="P131" s="27" t="str">
        <f>_xlfn.XLOOKUP(S131,'Banco de Dados'!$B$3:$B$274,'Banco de Dados'!$C$3:$C$274,"")</f>
        <v/>
      </c>
      <c r="Q131" s="27" t="str">
        <f>IFERROR(VLOOKUP(S131,'Banco de Dados'!$B$3:$H$274,5,FALSE)," ")</f>
        <v xml:space="preserve"> </v>
      </c>
      <c r="W131" s="27" t="str">
        <f>_xlfn.XLOOKUP(Z131,'Banco de Dados'!$B$3:$B$274,'Banco de Dados'!$C$3:$C$274,"")</f>
        <v/>
      </c>
      <c r="X131" s="27" t="str">
        <f>IFERROR(VLOOKUP(Z131,'Banco de Dados'!$B$3:$H$274,5,FALSE)," ")</f>
        <v xml:space="preserve"> </v>
      </c>
      <c r="AD131" s="27" t="str">
        <f>_xlfn.XLOOKUP(AG131,'Banco de Dados'!$B$3:$B$274,'Banco de Dados'!$C$3:$C$274,"")</f>
        <v/>
      </c>
      <c r="AE131" s="27" t="str">
        <f>IFERROR(VLOOKUP(AG131,'Banco de Dados'!$B$3:$H$274,5,FALSE)," ")</f>
        <v xml:space="preserve"> </v>
      </c>
      <c r="AK131" s="27" t="str">
        <f>_xlfn.XLOOKUP(AN131,'Banco de Dados'!$B$3:$B$274,'Banco de Dados'!$C$3:$C$274,"")</f>
        <v/>
      </c>
      <c r="AL131" s="27" t="str">
        <f>IFERROR(VLOOKUP(AN131,'Banco de Dados'!$B$3:$H$274,5,FALSE)," ")</f>
        <v xml:space="preserve"> </v>
      </c>
      <c r="AR131" s="27" t="str">
        <f>_xlfn.XLOOKUP(AU131,'Banco de Dados'!$B$3:$B$274,'Banco de Dados'!$C$3:$C$274,"")</f>
        <v/>
      </c>
      <c r="AS131" s="27" t="str">
        <f>IFERROR(VLOOKUP(AU131,'Banco de Dados'!$B$3:$H$274,5,FALSE)," ")</f>
        <v xml:space="preserve"> </v>
      </c>
      <c r="AY131" s="27" t="str">
        <f>_xlfn.XLOOKUP(BB131,'Banco de Dados'!$B$3:$B$274,'Banco de Dados'!$C$3:$C$274,"")</f>
        <v/>
      </c>
      <c r="AZ131" s="27" t="str">
        <f>IFERROR(VLOOKUP(BB131,'Banco de Dados'!$B$3:$H$274,5,FALSE)," ")</f>
        <v xml:space="preserve"> </v>
      </c>
      <c r="BF131" s="27" t="str">
        <f>_xlfn.XLOOKUP(BI131,'Banco de Dados'!$B$3:$B$274,'Banco de Dados'!$C$3:$C$274,"")</f>
        <v/>
      </c>
      <c r="BG131" s="27" t="str">
        <f>IFERROR(VLOOKUP(BI131,'Banco de Dados'!$B$3:$H$274,5,FALSE)," ")</f>
        <v xml:space="preserve"> </v>
      </c>
      <c r="BM131" s="27" t="str">
        <f>_xlfn.XLOOKUP(BP131,'Banco de Dados'!$B$3:$B$274,'Banco de Dados'!$C$3:$C$274,"")</f>
        <v/>
      </c>
      <c r="BN131" s="27" t="str">
        <f>IFERROR(VLOOKUP(BP131,'Banco de Dados'!$B$3:$H$274,5,FALSE)," ")</f>
        <v xml:space="preserve"> </v>
      </c>
      <c r="BT131" s="27" t="str">
        <f>_xlfn.XLOOKUP(BW131,'Banco de Dados'!$B$3:$B$274,'Banco de Dados'!$C$3:$C$274,"")</f>
        <v/>
      </c>
      <c r="BU131" s="27" t="str">
        <f>IFERROR(VLOOKUP(BW131,'Banco de Dados'!$B$3:$H$274,5,FALSE)," ")</f>
        <v xml:space="preserve"> </v>
      </c>
      <c r="CA131" s="27" t="str">
        <f>_xlfn.XLOOKUP(CD131,'Banco de Dados'!$B$3:$B$274,'Banco de Dados'!$C$3:$C$274,"")</f>
        <v/>
      </c>
      <c r="CB131" s="27" t="str">
        <f>IFERROR(VLOOKUP(CD131,'Banco de Dados'!$B$3:$H$274,5,FALSE)," ")</f>
        <v xml:space="preserve"> </v>
      </c>
      <c r="CH131" s="27" t="str">
        <f>_xlfn.XLOOKUP(CK131,'Banco de Dados'!$B$3:$B$274,'Banco de Dados'!$C$3:$C$274,"")</f>
        <v/>
      </c>
      <c r="CI131" s="27" t="str">
        <f>IFERROR(VLOOKUP(CK131,'Banco de Dados'!$B$3:$H$274,5,FALSE)," ")</f>
        <v xml:space="preserve"> </v>
      </c>
      <c r="CO131" s="27" t="str">
        <f>_xlfn.XLOOKUP(CR131,'Banco de Dados'!$B$3:$B$274,'Banco de Dados'!$C$3:$C$274,"")</f>
        <v/>
      </c>
      <c r="CP131" s="27" t="str">
        <f>IFERROR(VLOOKUP(CR131,'Banco de Dados'!$B$3:$H$274,5,FALSE)," ")</f>
        <v xml:space="preserve"> </v>
      </c>
      <c r="CV131" s="27" t="str">
        <f>_xlfn.XLOOKUP(CY131,'Banco de Dados'!$B$3:$B$274,'Banco de Dados'!$C$3:$C$274,"")</f>
        <v/>
      </c>
      <c r="CW131" s="27" t="str">
        <f>IFERROR(VLOOKUP(CY131,'Banco de Dados'!$B$3:$H$274,5,FALSE)," ")</f>
        <v xml:space="preserve"> </v>
      </c>
      <c r="DC131" s="27" t="str">
        <f>_xlfn.XLOOKUP(DF131,'Banco de Dados'!$B$3:$B$274,'Banco de Dados'!$C$3:$C$274,"")</f>
        <v/>
      </c>
      <c r="DD131" s="27" t="str">
        <f>IFERROR(VLOOKUP(DF131,'Banco de Dados'!$B$3:$H$274,5,FALSE)," ")</f>
        <v xml:space="preserve"> </v>
      </c>
      <c r="DJ131" s="27" t="str">
        <f>_xlfn.XLOOKUP(DM131,'Banco de Dados'!$B$3:$B$274,'Banco de Dados'!$C$3:$C$274,"")</f>
        <v/>
      </c>
      <c r="DK131" s="27" t="str">
        <f>IFERROR(VLOOKUP(DM131,'Banco de Dados'!$B$3:$H$274,5,FALSE)," ")</f>
        <v xml:space="preserve"> </v>
      </c>
      <c r="DQ131" s="27" t="str">
        <f>_xlfn.XLOOKUP(DT131,'Banco de Dados'!$B$3:$B$274,'Banco de Dados'!$C$3:$C$274,"")</f>
        <v/>
      </c>
      <c r="DR131" s="27" t="str">
        <f>IFERROR(VLOOKUP(DT131,'Banco de Dados'!$B$3:$H$274,5,FALSE)," ")</f>
        <v xml:space="preserve"> </v>
      </c>
      <c r="DX131" s="27" t="str">
        <f>_xlfn.XLOOKUP(EA131,'Banco de Dados'!$B$3:$B$274,'Banco de Dados'!$C$3:$C$274,"")</f>
        <v/>
      </c>
      <c r="DY131" s="27" t="str">
        <f>IFERROR(VLOOKUP(EA131,'Banco de Dados'!$B$3:$H$274,5,FALSE)," ")</f>
        <v xml:space="preserve"> </v>
      </c>
      <c r="EE131" s="27" t="str">
        <f>_xlfn.XLOOKUP(EH131,'Banco de Dados'!$B$3:$B$274,'Banco de Dados'!$C$3:$C$274,"")</f>
        <v/>
      </c>
      <c r="EF131" s="27" t="str">
        <f>IFERROR(VLOOKUP(EH131,'Banco de Dados'!$B$3:$H$274,5,FALSE)," ")</f>
        <v xml:space="preserve"> </v>
      </c>
      <c r="EL131" s="27" t="str">
        <f>_xlfn.XLOOKUP(EO131,'Banco de Dados'!$B$3:$B$274,'Banco de Dados'!$C$3:$C$274,"")</f>
        <v/>
      </c>
      <c r="EM131" s="27" t="str">
        <f>IFERROR(VLOOKUP(EO131,'Banco de Dados'!$B$3:$H$274,5,FALSE)," ")</f>
        <v xml:space="preserve"> </v>
      </c>
      <c r="ES131" s="27" t="str">
        <f>_xlfn.XLOOKUP(EV131,'Banco de Dados'!$B$3:$B$274,'Banco de Dados'!$C$3:$C$274,"")</f>
        <v/>
      </c>
      <c r="ET131" s="27" t="str">
        <f>IFERROR(VLOOKUP(EV131,'Banco de Dados'!$B$3:$H$274,5,FALSE)," ")</f>
        <v xml:space="preserve"> </v>
      </c>
      <c r="EZ131" s="27" t="str">
        <f>_xlfn.XLOOKUP(FC131,'Banco de Dados'!$B$3:$B$274,'Banco de Dados'!$C$3:$C$274,"")</f>
        <v/>
      </c>
      <c r="FA131" s="27" t="str">
        <f>IFERROR(VLOOKUP(FC131,'Banco de Dados'!$B$3:$H$274,5,FALSE)," ")</f>
        <v xml:space="preserve"> </v>
      </c>
      <c r="FC131" s="7"/>
      <c r="FD131" s="7"/>
      <c r="FE131" s="7"/>
      <c r="FG131" s="27" t="str">
        <f>_xlfn.XLOOKUP(FJ131,'Banco de Dados'!$B$3:$B$274,'Banco de Dados'!$C$3:$C$274,"")</f>
        <v/>
      </c>
      <c r="FH131" s="27" t="str">
        <f>IFERROR(VLOOKUP(FJ131,'Banco de Dados'!$B$3:$H$274,5,FALSE)," ")</f>
        <v xml:space="preserve"> </v>
      </c>
      <c r="FI131" s="7"/>
      <c r="FJ131" s="7"/>
      <c r="FK131" s="7"/>
      <c r="FL131" s="7"/>
      <c r="FN131" s="27" t="str">
        <f>_xlfn.XLOOKUP(FQ131,'Banco de Dados'!$B$3:$B$274,'Banco de Dados'!$C$3:$C$274,"")</f>
        <v/>
      </c>
      <c r="FO131" s="27" t="str">
        <f>IFERROR(VLOOKUP(FQ131,'Banco de Dados'!$B$3:$H$274,5,FALSE)," ")</f>
        <v xml:space="preserve"> </v>
      </c>
      <c r="FP131" s="7"/>
      <c r="FQ131" s="7"/>
      <c r="FR131" s="7"/>
      <c r="FS131" s="7"/>
      <c r="FU131" s="27" t="str">
        <f>_xlfn.XLOOKUP(FX131,'Banco de Dados'!$B$3:$B$274,'Banco de Dados'!$C$3:$C$274,"")</f>
        <v/>
      </c>
      <c r="FV131" s="27" t="str">
        <f>IFERROR(VLOOKUP(FX131,'Banco de Dados'!$B$3:$H$274,5,FALSE)," ")</f>
        <v xml:space="preserve"> </v>
      </c>
      <c r="FW131" s="7"/>
      <c r="FX131" s="7"/>
      <c r="FY131" s="7"/>
      <c r="FZ131" s="7"/>
    </row>
    <row r="132" spans="2:182" x14ac:dyDescent="0.25">
      <c r="B132" s="27" t="str">
        <f>_xlfn.XLOOKUP(E132,'Banco de Dados'!$B$3:$B$274,'Banco de Dados'!$C$3:$C$274,"")</f>
        <v/>
      </c>
      <c r="C132" s="27" t="str">
        <f>IFERROR(VLOOKUP(E132,'Banco de Dados'!$B$3:$H$274,5,FALSE)," ")</f>
        <v xml:space="preserve"> </v>
      </c>
      <c r="I132" s="27" t="str">
        <f>_xlfn.XLOOKUP(L132,'Banco de Dados'!$B$3:$B$274,'Banco de Dados'!$C$3:$C$274,"")</f>
        <v/>
      </c>
      <c r="J132" s="27" t="str">
        <f>IFERROR(VLOOKUP(L132,'Banco de Dados'!$B$3:$H$274,5,FALSE)," ")</f>
        <v xml:space="preserve"> </v>
      </c>
      <c r="P132" s="27" t="str">
        <f>_xlfn.XLOOKUP(S132,'Banco de Dados'!$B$3:$B$274,'Banco de Dados'!$C$3:$C$274,"")</f>
        <v/>
      </c>
      <c r="Q132" s="27" t="str">
        <f>IFERROR(VLOOKUP(S132,'Banco de Dados'!$B$3:$H$274,5,FALSE)," ")</f>
        <v xml:space="preserve"> </v>
      </c>
      <c r="W132" s="27" t="str">
        <f>_xlfn.XLOOKUP(Z132,'Banco de Dados'!$B$3:$B$274,'Banco de Dados'!$C$3:$C$274,"")</f>
        <v/>
      </c>
      <c r="X132" s="27" t="str">
        <f>IFERROR(VLOOKUP(Z132,'Banco de Dados'!$B$3:$H$274,5,FALSE)," ")</f>
        <v xml:space="preserve"> </v>
      </c>
      <c r="AD132" s="27" t="str">
        <f>_xlfn.XLOOKUP(AG132,'Banco de Dados'!$B$3:$B$274,'Banco de Dados'!$C$3:$C$274,"")</f>
        <v/>
      </c>
      <c r="AE132" s="27" t="str">
        <f>IFERROR(VLOOKUP(AG132,'Banco de Dados'!$B$3:$H$274,5,FALSE)," ")</f>
        <v xml:space="preserve"> </v>
      </c>
      <c r="AK132" s="27" t="str">
        <f>_xlfn.XLOOKUP(AN132,'Banco de Dados'!$B$3:$B$274,'Banco de Dados'!$C$3:$C$274,"")</f>
        <v/>
      </c>
      <c r="AL132" s="27" t="str">
        <f>IFERROR(VLOOKUP(AN132,'Banco de Dados'!$B$3:$H$274,5,FALSE)," ")</f>
        <v xml:space="preserve"> </v>
      </c>
      <c r="AR132" s="27" t="str">
        <f>_xlfn.XLOOKUP(AU132,'Banco de Dados'!$B$3:$B$274,'Banco de Dados'!$C$3:$C$274,"")</f>
        <v/>
      </c>
      <c r="AS132" s="27" t="str">
        <f>IFERROR(VLOOKUP(AU132,'Banco de Dados'!$B$3:$H$274,5,FALSE)," ")</f>
        <v xml:space="preserve"> </v>
      </c>
      <c r="AY132" s="27" t="str">
        <f>_xlfn.XLOOKUP(BB132,'Banco de Dados'!$B$3:$B$274,'Banco de Dados'!$C$3:$C$274,"")</f>
        <v/>
      </c>
      <c r="AZ132" s="27" t="str">
        <f>IFERROR(VLOOKUP(BB132,'Banco de Dados'!$B$3:$H$274,5,FALSE)," ")</f>
        <v xml:space="preserve"> </v>
      </c>
      <c r="BF132" s="27" t="str">
        <f>_xlfn.XLOOKUP(BI132,'Banco de Dados'!$B$3:$B$274,'Banco de Dados'!$C$3:$C$274,"")</f>
        <v/>
      </c>
      <c r="BG132" s="27" t="str">
        <f>IFERROR(VLOOKUP(BI132,'Banco de Dados'!$B$3:$H$274,5,FALSE)," ")</f>
        <v xml:space="preserve"> </v>
      </c>
      <c r="BM132" s="27" t="str">
        <f>_xlfn.XLOOKUP(BP132,'Banco de Dados'!$B$3:$B$274,'Banco de Dados'!$C$3:$C$274,"")</f>
        <v/>
      </c>
      <c r="BN132" s="27" t="str">
        <f>IFERROR(VLOOKUP(BP132,'Banco de Dados'!$B$3:$H$274,5,FALSE)," ")</f>
        <v xml:space="preserve"> </v>
      </c>
      <c r="BT132" s="27" t="str">
        <f>_xlfn.XLOOKUP(BW132,'Banco de Dados'!$B$3:$B$274,'Banco de Dados'!$C$3:$C$274,"")</f>
        <v/>
      </c>
      <c r="BU132" s="27" t="str">
        <f>IFERROR(VLOOKUP(BW132,'Banco de Dados'!$B$3:$H$274,5,FALSE)," ")</f>
        <v xml:space="preserve"> </v>
      </c>
      <c r="CA132" s="27" t="str">
        <f>_xlfn.XLOOKUP(CD132,'Banco de Dados'!$B$3:$B$274,'Banco de Dados'!$C$3:$C$274,"")</f>
        <v/>
      </c>
      <c r="CB132" s="27" t="str">
        <f>IFERROR(VLOOKUP(CD132,'Banco de Dados'!$B$3:$H$274,5,FALSE)," ")</f>
        <v xml:space="preserve"> </v>
      </c>
      <c r="CH132" s="27" t="str">
        <f>_xlfn.XLOOKUP(CK132,'Banco de Dados'!$B$3:$B$274,'Banco de Dados'!$C$3:$C$274,"")</f>
        <v/>
      </c>
      <c r="CI132" s="27" t="str">
        <f>IFERROR(VLOOKUP(CK132,'Banco de Dados'!$B$3:$H$274,5,FALSE)," ")</f>
        <v xml:space="preserve"> </v>
      </c>
      <c r="CO132" s="27" t="str">
        <f>_xlfn.XLOOKUP(CR132,'Banco de Dados'!$B$3:$B$274,'Banco de Dados'!$C$3:$C$274,"")</f>
        <v/>
      </c>
      <c r="CP132" s="27" t="str">
        <f>IFERROR(VLOOKUP(CR132,'Banco de Dados'!$B$3:$H$274,5,FALSE)," ")</f>
        <v xml:space="preserve"> </v>
      </c>
      <c r="CV132" s="27" t="str">
        <f>_xlfn.XLOOKUP(CY132,'Banco de Dados'!$B$3:$B$274,'Banco de Dados'!$C$3:$C$274,"")</f>
        <v/>
      </c>
      <c r="CW132" s="27" t="str">
        <f>IFERROR(VLOOKUP(CY132,'Banco de Dados'!$B$3:$H$274,5,FALSE)," ")</f>
        <v xml:space="preserve"> </v>
      </c>
      <c r="DC132" s="27" t="str">
        <f>_xlfn.XLOOKUP(DF132,'Banco de Dados'!$B$3:$B$274,'Banco de Dados'!$C$3:$C$274,"")</f>
        <v/>
      </c>
      <c r="DD132" s="27" t="str">
        <f>IFERROR(VLOOKUP(DF132,'Banco de Dados'!$B$3:$H$274,5,FALSE)," ")</f>
        <v xml:space="preserve"> </v>
      </c>
      <c r="DJ132" s="27" t="str">
        <f>_xlfn.XLOOKUP(DM132,'Banco de Dados'!$B$3:$B$274,'Banco de Dados'!$C$3:$C$274,"")</f>
        <v/>
      </c>
      <c r="DK132" s="27" t="str">
        <f>IFERROR(VLOOKUP(DM132,'Banco de Dados'!$B$3:$H$274,5,FALSE)," ")</f>
        <v xml:space="preserve"> </v>
      </c>
      <c r="DQ132" s="27" t="str">
        <f>_xlfn.XLOOKUP(DT132,'Banco de Dados'!$B$3:$B$274,'Banco de Dados'!$C$3:$C$274,"")</f>
        <v/>
      </c>
      <c r="DR132" s="27" t="str">
        <f>IFERROR(VLOOKUP(DT132,'Banco de Dados'!$B$3:$H$274,5,FALSE)," ")</f>
        <v xml:space="preserve"> </v>
      </c>
      <c r="DX132" s="27" t="str">
        <f>_xlfn.XLOOKUP(EA132,'Banco de Dados'!$B$3:$B$274,'Banco de Dados'!$C$3:$C$274,"")</f>
        <v/>
      </c>
      <c r="DY132" s="27" t="str">
        <f>IFERROR(VLOOKUP(EA132,'Banco de Dados'!$B$3:$H$274,5,FALSE)," ")</f>
        <v xml:space="preserve"> </v>
      </c>
      <c r="EE132" s="27" t="str">
        <f>_xlfn.XLOOKUP(EH132,'Banco de Dados'!$B$3:$B$274,'Banco de Dados'!$C$3:$C$274,"")</f>
        <v/>
      </c>
      <c r="EF132" s="27" t="str">
        <f>IFERROR(VLOOKUP(EH132,'Banco de Dados'!$B$3:$H$274,5,FALSE)," ")</f>
        <v xml:space="preserve"> </v>
      </c>
      <c r="EL132" s="27" t="str">
        <f>_xlfn.XLOOKUP(EO132,'Banco de Dados'!$B$3:$B$274,'Banco de Dados'!$C$3:$C$274,"")</f>
        <v/>
      </c>
      <c r="EM132" s="27" t="str">
        <f>IFERROR(VLOOKUP(EO132,'Banco de Dados'!$B$3:$H$274,5,FALSE)," ")</f>
        <v xml:space="preserve"> </v>
      </c>
      <c r="ES132" s="27" t="str">
        <f>_xlfn.XLOOKUP(EV132,'Banco de Dados'!$B$3:$B$274,'Banco de Dados'!$C$3:$C$274,"")</f>
        <v/>
      </c>
      <c r="ET132" s="27" t="str">
        <f>IFERROR(VLOOKUP(EV132,'Banco de Dados'!$B$3:$H$274,5,FALSE)," ")</f>
        <v xml:space="preserve"> </v>
      </c>
      <c r="EZ132" s="27" t="str">
        <f>_xlfn.XLOOKUP(FC132,'Banco de Dados'!$B$3:$B$274,'Banco de Dados'!$C$3:$C$274,"")</f>
        <v/>
      </c>
      <c r="FA132" s="27" t="str">
        <f>IFERROR(VLOOKUP(FC132,'Banco de Dados'!$B$3:$H$274,5,FALSE)," ")</f>
        <v xml:space="preserve"> </v>
      </c>
      <c r="FC132" s="7"/>
      <c r="FD132" s="7"/>
      <c r="FE132" s="7"/>
      <c r="FG132" s="27" t="str">
        <f>_xlfn.XLOOKUP(FJ132,'Banco de Dados'!$B$3:$B$274,'Banco de Dados'!$C$3:$C$274,"")</f>
        <v/>
      </c>
      <c r="FH132" s="27" t="str">
        <f>IFERROR(VLOOKUP(FJ132,'Banco de Dados'!$B$3:$H$274,5,FALSE)," ")</f>
        <v xml:space="preserve"> </v>
      </c>
      <c r="FI132" s="7"/>
      <c r="FJ132" s="7"/>
      <c r="FK132" s="7"/>
      <c r="FL132" s="7"/>
      <c r="FN132" s="27" t="str">
        <f>_xlfn.XLOOKUP(FQ132,'Banco de Dados'!$B$3:$B$274,'Banco de Dados'!$C$3:$C$274,"")</f>
        <v/>
      </c>
      <c r="FO132" s="27" t="str">
        <f>IFERROR(VLOOKUP(FQ132,'Banco de Dados'!$B$3:$H$274,5,FALSE)," ")</f>
        <v xml:space="preserve"> </v>
      </c>
      <c r="FP132" s="7"/>
      <c r="FQ132" s="7"/>
      <c r="FR132" s="7"/>
      <c r="FS132" s="7"/>
      <c r="FU132" s="27" t="str">
        <f>_xlfn.XLOOKUP(FX132,'Banco de Dados'!$B$3:$B$274,'Banco de Dados'!$C$3:$C$274,"")</f>
        <v/>
      </c>
      <c r="FV132" s="27" t="str">
        <f>IFERROR(VLOOKUP(FX132,'Banco de Dados'!$B$3:$H$274,5,FALSE)," ")</f>
        <v xml:space="preserve"> </v>
      </c>
      <c r="FW132" s="7"/>
      <c r="FX132" s="7"/>
      <c r="FY132" s="7"/>
      <c r="FZ132" s="7"/>
    </row>
    <row r="133" spans="2:182" x14ac:dyDescent="0.25">
      <c r="B133" s="27" t="str">
        <f>_xlfn.XLOOKUP(E133,'Banco de Dados'!$B$3:$B$274,'Banco de Dados'!$C$3:$C$274,"")</f>
        <v/>
      </c>
      <c r="C133" s="27" t="str">
        <f>IFERROR(VLOOKUP(E133,'Banco de Dados'!$B$3:$H$274,5,FALSE)," ")</f>
        <v xml:space="preserve"> </v>
      </c>
      <c r="I133" s="27" t="str">
        <f>_xlfn.XLOOKUP(L133,'Banco de Dados'!$B$3:$B$274,'Banco de Dados'!$C$3:$C$274,"")</f>
        <v/>
      </c>
      <c r="J133" s="27" t="str">
        <f>IFERROR(VLOOKUP(L133,'Banco de Dados'!$B$3:$H$274,5,FALSE)," ")</f>
        <v xml:space="preserve"> </v>
      </c>
      <c r="P133" s="27" t="str">
        <f>_xlfn.XLOOKUP(S133,'Banco de Dados'!$B$3:$B$274,'Banco de Dados'!$C$3:$C$274,"")</f>
        <v/>
      </c>
      <c r="Q133" s="27" t="str">
        <f>IFERROR(VLOOKUP(S133,'Banco de Dados'!$B$3:$H$274,5,FALSE)," ")</f>
        <v xml:space="preserve"> </v>
      </c>
      <c r="W133" s="27" t="str">
        <f>_xlfn.XLOOKUP(Z133,'Banco de Dados'!$B$3:$B$274,'Banco de Dados'!$C$3:$C$274,"")</f>
        <v/>
      </c>
      <c r="X133" s="27" t="str">
        <f>IFERROR(VLOOKUP(Z133,'Banco de Dados'!$B$3:$H$274,5,FALSE)," ")</f>
        <v xml:space="preserve"> </v>
      </c>
      <c r="AD133" s="27" t="str">
        <f>_xlfn.XLOOKUP(AG133,'Banco de Dados'!$B$3:$B$274,'Banco de Dados'!$C$3:$C$274,"")</f>
        <v/>
      </c>
      <c r="AE133" s="27" t="str">
        <f>IFERROR(VLOOKUP(AG133,'Banco de Dados'!$B$3:$H$274,5,FALSE)," ")</f>
        <v xml:space="preserve"> </v>
      </c>
      <c r="AK133" s="27" t="str">
        <f>_xlfn.XLOOKUP(AN133,'Banco de Dados'!$B$3:$B$274,'Banco de Dados'!$C$3:$C$274,"")</f>
        <v/>
      </c>
      <c r="AL133" s="27" t="str">
        <f>IFERROR(VLOOKUP(AN133,'Banco de Dados'!$B$3:$H$274,5,FALSE)," ")</f>
        <v xml:space="preserve"> </v>
      </c>
      <c r="AR133" s="27" t="str">
        <f>_xlfn.XLOOKUP(AU133,'Banco de Dados'!$B$3:$B$274,'Banco de Dados'!$C$3:$C$274,"")</f>
        <v/>
      </c>
      <c r="AS133" s="27" t="str">
        <f>IFERROR(VLOOKUP(AU133,'Banco de Dados'!$B$3:$H$274,5,FALSE)," ")</f>
        <v xml:space="preserve"> </v>
      </c>
      <c r="AY133" s="27" t="str">
        <f>_xlfn.XLOOKUP(BB133,'Banco de Dados'!$B$3:$B$274,'Banco de Dados'!$C$3:$C$274,"")</f>
        <v/>
      </c>
      <c r="AZ133" s="27" t="str">
        <f>IFERROR(VLOOKUP(BB133,'Banco de Dados'!$B$3:$H$274,5,FALSE)," ")</f>
        <v xml:space="preserve"> </v>
      </c>
      <c r="BF133" s="27" t="str">
        <f>_xlfn.XLOOKUP(BI133,'Banco de Dados'!$B$3:$B$274,'Banco de Dados'!$C$3:$C$274,"")</f>
        <v/>
      </c>
      <c r="BG133" s="27" t="str">
        <f>IFERROR(VLOOKUP(BI133,'Banco de Dados'!$B$3:$H$274,5,FALSE)," ")</f>
        <v xml:space="preserve"> </v>
      </c>
      <c r="BM133" s="27" t="str">
        <f>_xlfn.XLOOKUP(BP133,'Banco de Dados'!$B$3:$B$274,'Banco de Dados'!$C$3:$C$274,"")</f>
        <v/>
      </c>
      <c r="BN133" s="27" t="str">
        <f>IFERROR(VLOOKUP(BP133,'Banco de Dados'!$B$3:$H$274,5,FALSE)," ")</f>
        <v xml:space="preserve"> </v>
      </c>
      <c r="BT133" s="27" t="str">
        <f>_xlfn.XLOOKUP(BW133,'Banco de Dados'!$B$3:$B$274,'Banco de Dados'!$C$3:$C$274,"")</f>
        <v/>
      </c>
      <c r="BU133" s="27" t="str">
        <f>IFERROR(VLOOKUP(BW133,'Banco de Dados'!$B$3:$H$274,5,FALSE)," ")</f>
        <v xml:space="preserve"> </v>
      </c>
      <c r="CA133" s="27" t="str">
        <f>_xlfn.XLOOKUP(CD133,'Banco de Dados'!$B$3:$B$274,'Banco de Dados'!$C$3:$C$274,"")</f>
        <v/>
      </c>
      <c r="CB133" s="27" t="str">
        <f>IFERROR(VLOOKUP(CD133,'Banco de Dados'!$B$3:$H$274,5,FALSE)," ")</f>
        <v xml:space="preserve"> </v>
      </c>
      <c r="CH133" s="27" t="str">
        <f>_xlfn.XLOOKUP(CK133,'Banco de Dados'!$B$3:$B$274,'Banco de Dados'!$C$3:$C$274,"")</f>
        <v/>
      </c>
      <c r="CI133" s="27" t="str">
        <f>IFERROR(VLOOKUP(CK133,'Banco de Dados'!$B$3:$H$274,5,FALSE)," ")</f>
        <v xml:space="preserve"> </v>
      </c>
      <c r="CO133" s="27" t="str">
        <f>_xlfn.XLOOKUP(CR133,'Banco de Dados'!$B$3:$B$274,'Banco de Dados'!$C$3:$C$274,"")</f>
        <v/>
      </c>
      <c r="CP133" s="27" t="str">
        <f>IFERROR(VLOOKUP(CR133,'Banco de Dados'!$B$3:$H$274,5,FALSE)," ")</f>
        <v xml:space="preserve"> </v>
      </c>
      <c r="CV133" s="27" t="str">
        <f>_xlfn.XLOOKUP(CY133,'Banco de Dados'!$B$3:$B$274,'Banco de Dados'!$C$3:$C$274,"")</f>
        <v/>
      </c>
      <c r="CW133" s="27" t="str">
        <f>IFERROR(VLOOKUP(CY133,'Banco de Dados'!$B$3:$H$274,5,FALSE)," ")</f>
        <v xml:space="preserve"> </v>
      </c>
      <c r="DC133" s="27" t="str">
        <f>_xlfn.XLOOKUP(DF133,'Banco de Dados'!$B$3:$B$274,'Banco de Dados'!$C$3:$C$274,"")</f>
        <v/>
      </c>
      <c r="DD133" s="27" t="str">
        <f>IFERROR(VLOOKUP(DF133,'Banco de Dados'!$B$3:$H$274,5,FALSE)," ")</f>
        <v xml:space="preserve"> </v>
      </c>
      <c r="DJ133" s="27" t="str">
        <f>_xlfn.XLOOKUP(DM133,'Banco de Dados'!$B$3:$B$274,'Banco de Dados'!$C$3:$C$274,"")</f>
        <v/>
      </c>
      <c r="DK133" s="27" t="str">
        <f>IFERROR(VLOOKUP(DM133,'Banco de Dados'!$B$3:$H$274,5,FALSE)," ")</f>
        <v xml:space="preserve"> </v>
      </c>
      <c r="DQ133" s="27" t="str">
        <f>_xlfn.XLOOKUP(DT133,'Banco de Dados'!$B$3:$B$274,'Banco de Dados'!$C$3:$C$274,"")</f>
        <v/>
      </c>
      <c r="DR133" s="27" t="str">
        <f>IFERROR(VLOOKUP(DT133,'Banco de Dados'!$B$3:$H$274,5,FALSE)," ")</f>
        <v xml:space="preserve"> </v>
      </c>
      <c r="DX133" s="27" t="str">
        <f>_xlfn.XLOOKUP(EA133,'Banco de Dados'!$B$3:$B$274,'Banco de Dados'!$C$3:$C$274,"")</f>
        <v/>
      </c>
      <c r="DY133" s="27" t="str">
        <f>IFERROR(VLOOKUP(EA133,'Banco de Dados'!$B$3:$H$274,5,FALSE)," ")</f>
        <v xml:space="preserve"> </v>
      </c>
      <c r="EE133" s="27" t="str">
        <f>_xlfn.XLOOKUP(EH133,'Banco de Dados'!$B$3:$B$274,'Banco de Dados'!$C$3:$C$274,"")</f>
        <v/>
      </c>
      <c r="EF133" s="27" t="str">
        <f>IFERROR(VLOOKUP(EH133,'Banco de Dados'!$B$3:$H$274,5,FALSE)," ")</f>
        <v xml:space="preserve"> </v>
      </c>
      <c r="EL133" s="27" t="str">
        <f>_xlfn.XLOOKUP(EO133,'Banco de Dados'!$B$3:$B$274,'Banco de Dados'!$C$3:$C$274,"")</f>
        <v/>
      </c>
      <c r="EM133" s="27" t="str">
        <f>IFERROR(VLOOKUP(EO133,'Banco de Dados'!$B$3:$H$274,5,FALSE)," ")</f>
        <v xml:space="preserve"> </v>
      </c>
      <c r="ES133" s="27" t="str">
        <f>_xlfn.XLOOKUP(EV133,'Banco de Dados'!$B$3:$B$274,'Banco de Dados'!$C$3:$C$274,"")</f>
        <v/>
      </c>
      <c r="ET133" s="27" t="str">
        <f>IFERROR(VLOOKUP(EV133,'Banco de Dados'!$B$3:$H$274,5,FALSE)," ")</f>
        <v xml:space="preserve"> </v>
      </c>
      <c r="EZ133" s="27" t="str">
        <f>_xlfn.XLOOKUP(FC133,'Banco de Dados'!$B$3:$B$274,'Banco de Dados'!$C$3:$C$274,"")</f>
        <v/>
      </c>
      <c r="FA133" s="27" t="str">
        <f>IFERROR(VLOOKUP(FC133,'Banco de Dados'!$B$3:$H$274,5,FALSE)," ")</f>
        <v xml:space="preserve"> </v>
      </c>
      <c r="FC133" s="7"/>
      <c r="FD133" s="7"/>
      <c r="FE133" s="7"/>
      <c r="FG133" s="27" t="str">
        <f>_xlfn.XLOOKUP(FJ133,'Banco de Dados'!$B$3:$B$274,'Banco de Dados'!$C$3:$C$274,"")</f>
        <v/>
      </c>
      <c r="FH133" s="27" t="str">
        <f>IFERROR(VLOOKUP(FJ133,'Banco de Dados'!$B$3:$H$274,5,FALSE)," ")</f>
        <v xml:space="preserve"> </v>
      </c>
      <c r="FI133" s="7"/>
      <c r="FJ133" s="7"/>
      <c r="FK133" s="7"/>
      <c r="FL133" s="7"/>
      <c r="FN133" s="27" t="str">
        <f>_xlfn.XLOOKUP(FQ133,'Banco de Dados'!$B$3:$B$274,'Banco de Dados'!$C$3:$C$274,"")</f>
        <v/>
      </c>
      <c r="FO133" s="27" t="str">
        <f>IFERROR(VLOOKUP(FQ133,'Banco de Dados'!$B$3:$H$274,5,FALSE)," ")</f>
        <v xml:space="preserve"> </v>
      </c>
      <c r="FP133" s="7"/>
      <c r="FQ133" s="7"/>
      <c r="FR133" s="7"/>
      <c r="FS133" s="7"/>
      <c r="FU133" s="27" t="str">
        <f>_xlfn.XLOOKUP(FX133,'Banco de Dados'!$B$3:$B$274,'Banco de Dados'!$C$3:$C$274,"")</f>
        <v/>
      </c>
      <c r="FV133" s="27" t="str">
        <f>IFERROR(VLOOKUP(FX133,'Banco de Dados'!$B$3:$H$274,5,FALSE)," ")</f>
        <v xml:space="preserve"> </v>
      </c>
      <c r="FW133" s="7"/>
      <c r="FX133" s="7"/>
      <c r="FY133" s="7"/>
      <c r="FZ133" s="7"/>
    </row>
    <row r="134" spans="2:182" x14ac:dyDescent="0.25">
      <c r="B134" s="27" t="str">
        <f>_xlfn.XLOOKUP(E134,'Banco de Dados'!$B$3:$B$274,'Banco de Dados'!$C$3:$C$274,"")</f>
        <v/>
      </c>
      <c r="C134" s="27" t="str">
        <f>IFERROR(VLOOKUP(E134,'Banco de Dados'!$B$3:$H$274,5,FALSE)," ")</f>
        <v xml:space="preserve"> </v>
      </c>
      <c r="I134" s="27" t="str">
        <f>_xlfn.XLOOKUP(L134,'Banco de Dados'!$B$3:$B$274,'Banco de Dados'!$C$3:$C$274,"")</f>
        <v/>
      </c>
      <c r="J134" s="27" t="str">
        <f>IFERROR(VLOOKUP(L134,'Banco de Dados'!$B$3:$H$274,5,FALSE)," ")</f>
        <v xml:space="preserve"> </v>
      </c>
      <c r="P134" s="27" t="str">
        <f>_xlfn.XLOOKUP(S134,'Banco de Dados'!$B$3:$B$274,'Banco de Dados'!$C$3:$C$274,"")</f>
        <v/>
      </c>
      <c r="Q134" s="27" t="str">
        <f>IFERROR(VLOOKUP(S134,'Banco de Dados'!$B$3:$H$274,5,FALSE)," ")</f>
        <v xml:space="preserve"> </v>
      </c>
      <c r="W134" s="27" t="str">
        <f>_xlfn.XLOOKUP(Z134,'Banco de Dados'!$B$3:$B$274,'Banco de Dados'!$C$3:$C$274,"")</f>
        <v/>
      </c>
      <c r="X134" s="27" t="str">
        <f>IFERROR(VLOOKUP(Z134,'Banco de Dados'!$B$3:$H$274,5,FALSE)," ")</f>
        <v xml:space="preserve"> </v>
      </c>
      <c r="AD134" s="27" t="str">
        <f>_xlfn.XLOOKUP(AG134,'Banco de Dados'!$B$3:$B$274,'Banco de Dados'!$C$3:$C$274,"")</f>
        <v/>
      </c>
      <c r="AE134" s="27" t="str">
        <f>IFERROR(VLOOKUP(AG134,'Banco de Dados'!$B$3:$H$274,5,FALSE)," ")</f>
        <v xml:space="preserve"> </v>
      </c>
      <c r="AK134" s="27" t="str">
        <f>_xlfn.XLOOKUP(AN134,'Banco de Dados'!$B$3:$B$274,'Banco de Dados'!$C$3:$C$274,"")</f>
        <v/>
      </c>
      <c r="AL134" s="27" t="str">
        <f>IFERROR(VLOOKUP(AN134,'Banco de Dados'!$B$3:$H$274,5,FALSE)," ")</f>
        <v xml:space="preserve"> </v>
      </c>
      <c r="AR134" s="27" t="str">
        <f>_xlfn.XLOOKUP(AU134,'Banco de Dados'!$B$3:$B$274,'Banco de Dados'!$C$3:$C$274,"")</f>
        <v/>
      </c>
      <c r="AS134" s="27" t="str">
        <f>IFERROR(VLOOKUP(AU134,'Banco de Dados'!$B$3:$H$274,5,FALSE)," ")</f>
        <v xml:space="preserve"> </v>
      </c>
      <c r="AY134" s="27" t="str">
        <f>_xlfn.XLOOKUP(BB134,'Banco de Dados'!$B$3:$B$274,'Banco de Dados'!$C$3:$C$274,"")</f>
        <v/>
      </c>
      <c r="AZ134" s="27" t="str">
        <f>IFERROR(VLOOKUP(BB134,'Banco de Dados'!$B$3:$H$274,5,FALSE)," ")</f>
        <v xml:space="preserve"> </v>
      </c>
      <c r="BF134" s="27" t="str">
        <f>_xlfn.XLOOKUP(BI134,'Banco de Dados'!$B$3:$B$274,'Banco de Dados'!$C$3:$C$274,"")</f>
        <v/>
      </c>
      <c r="BG134" s="27" t="str">
        <f>IFERROR(VLOOKUP(BI134,'Banco de Dados'!$B$3:$H$274,5,FALSE)," ")</f>
        <v xml:space="preserve"> </v>
      </c>
      <c r="BM134" s="27" t="str">
        <f>_xlfn.XLOOKUP(BP134,'Banco de Dados'!$B$3:$B$274,'Banco de Dados'!$C$3:$C$274,"")</f>
        <v/>
      </c>
      <c r="BN134" s="27" t="str">
        <f>IFERROR(VLOOKUP(BP134,'Banco de Dados'!$B$3:$H$274,5,FALSE)," ")</f>
        <v xml:space="preserve"> </v>
      </c>
      <c r="BT134" s="27" t="str">
        <f>_xlfn.XLOOKUP(BW134,'Banco de Dados'!$B$3:$B$274,'Banco de Dados'!$C$3:$C$274,"")</f>
        <v/>
      </c>
      <c r="BU134" s="27" t="str">
        <f>IFERROR(VLOOKUP(BW134,'Banco de Dados'!$B$3:$H$274,5,FALSE)," ")</f>
        <v xml:space="preserve"> </v>
      </c>
      <c r="CA134" s="27" t="str">
        <f>_xlfn.XLOOKUP(CD134,'Banco de Dados'!$B$3:$B$274,'Banco de Dados'!$C$3:$C$274,"")</f>
        <v/>
      </c>
      <c r="CB134" s="27" t="str">
        <f>IFERROR(VLOOKUP(CD134,'Banco de Dados'!$B$3:$H$274,5,FALSE)," ")</f>
        <v xml:space="preserve"> </v>
      </c>
      <c r="CH134" s="27" t="str">
        <f>_xlfn.XLOOKUP(CK134,'Banco de Dados'!$B$3:$B$274,'Banco de Dados'!$C$3:$C$274,"")</f>
        <v/>
      </c>
      <c r="CI134" s="27" t="str">
        <f>IFERROR(VLOOKUP(CK134,'Banco de Dados'!$B$3:$H$274,5,FALSE)," ")</f>
        <v xml:space="preserve"> </v>
      </c>
      <c r="CO134" s="27" t="str">
        <f>_xlfn.XLOOKUP(CR134,'Banco de Dados'!$B$3:$B$274,'Banco de Dados'!$C$3:$C$274,"")</f>
        <v/>
      </c>
      <c r="CP134" s="27" t="str">
        <f>IFERROR(VLOOKUP(CR134,'Banco de Dados'!$B$3:$H$274,5,FALSE)," ")</f>
        <v xml:space="preserve"> </v>
      </c>
      <c r="CV134" s="27" t="str">
        <f>_xlfn.XLOOKUP(CY134,'Banco de Dados'!$B$3:$B$274,'Banco de Dados'!$C$3:$C$274,"")</f>
        <v/>
      </c>
      <c r="CW134" s="27" t="str">
        <f>IFERROR(VLOOKUP(CY134,'Banco de Dados'!$B$3:$H$274,5,FALSE)," ")</f>
        <v xml:space="preserve"> </v>
      </c>
      <c r="DC134" s="27" t="str">
        <f>_xlfn.XLOOKUP(DF134,'Banco de Dados'!$B$3:$B$274,'Banco de Dados'!$C$3:$C$274,"")</f>
        <v/>
      </c>
      <c r="DD134" s="27" t="str">
        <f>IFERROR(VLOOKUP(DF134,'Banco de Dados'!$B$3:$H$274,5,FALSE)," ")</f>
        <v xml:space="preserve"> </v>
      </c>
      <c r="DJ134" s="27" t="str">
        <f>_xlfn.XLOOKUP(DM134,'Banco de Dados'!$B$3:$B$274,'Banco de Dados'!$C$3:$C$274,"")</f>
        <v/>
      </c>
      <c r="DK134" s="27" t="str">
        <f>IFERROR(VLOOKUP(DM134,'Banco de Dados'!$B$3:$H$274,5,FALSE)," ")</f>
        <v xml:space="preserve"> </v>
      </c>
      <c r="DQ134" s="27" t="str">
        <f>_xlfn.XLOOKUP(DT134,'Banco de Dados'!$B$3:$B$274,'Banco de Dados'!$C$3:$C$274,"")</f>
        <v/>
      </c>
      <c r="DR134" s="27" t="str">
        <f>IFERROR(VLOOKUP(DT134,'Banco de Dados'!$B$3:$H$274,5,FALSE)," ")</f>
        <v xml:space="preserve"> </v>
      </c>
      <c r="DX134" s="27" t="str">
        <f>_xlfn.XLOOKUP(EA134,'Banco de Dados'!$B$3:$B$274,'Banco de Dados'!$C$3:$C$274,"")</f>
        <v/>
      </c>
      <c r="DY134" s="27" t="str">
        <f>IFERROR(VLOOKUP(EA134,'Banco de Dados'!$B$3:$H$274,5,FALSE)," ")</f>
        <v xml:space="preserve"> </v>
      </c>
      <c r="EE134" s="27" t="str">
        <f>_xlfn.XLOOKUP(EH134,'Banco de Dados'!$B$3:$B$274,'Banco de Dados'!$C$3:$C$274,"")</f>
        <v/>
      </c>
      <c r="EF134" s="27" t="str">
        <f>IFERROR(VLOOKUP(EH134,'Banco de Dados'!$B$3:$H$274,5,FALSE)," ")</f>
        <v xml:space="preserve"> </v>
      </c>
      <c r="EL134" s="27" t="str">
        <f>_xlfn.XLOOKUP(EO134,'Banco de Dados'!$B$3:$B$274,'Banco de Dados'!$C$3:$C$274,"")</f>
        <v/>
      </c>
      <c r="EM134" s="27" t="str">
        <f>IFERROR(VLOOKUP(EO134,'Banco de Dados'!$B$3:$H$274,5,FALSE)," ")</f>
        <v xml:space="preserve"> </v>
      </c>
      <c r="ES134" s="27" t="str">
        <f>_xlfn.XLOOKUP(EV134,'Banco de Dados'!$B$3:$B$274,'Banco de Dados'!$C$3:$C$274,"")</f>
        <v/>
      </c>
      <c r="ET134" s="27" t="str">
        <f>IFERROR(VLOOKUP(EV134,'Banco de Dados'!$B$3:$H$274,5,FALSE)," ")</f>
        <v xml:space="preserve"> </v>
      </c>
      <c r="EZ134" s="27" t="str">
        <f>_xlfn.XLOOKUP(FC134,'Banco de Dados'!$B$3:$B$274,'Banco de Dados'!$C$3:$C$274,"")</f>
        <v/>
      </c>
      <c r="FA134" s="27" t="str">
        <f>IFERROR(VLOOKUP(FC134,'Banco de Dados'!$B$3:$H$274,5,FALSE)," ")</f>
        <v xml:space="preserve"> </v>
      </c>
      <c r="FC134" s="7"/>
      <c r="FD134" s="7"/>
      <c r="FE134" s="7"/>
      <c r="FG134" s="27" t="str">
        <f>_xlfn.XLOOKUP(FJ134,'Banco de Dados'!$B$3:$B$274,'Banco de Dados'!$C$3:$C$274,"")</f>
        <v/>
      </c>
      <c r="FH134" s="27" t="str">
        <f>IFERROR(VLOOKUP(FJ134,'Banco de Dados'!$B$3:$H$274,5,FALSE)," ")</f>
        <v xml:space="preserve"> </v>
      </c>
      <c r="FI134" s="7"/>
      <c r="FJ134" s="7"/>
      <c r="FK134" s="7"/>
      <c r="FL134" s="7"/>
      <c r="FN134" s="27" t="str">
        <f>_xlfn.XLOOKUP(FQ134,'Banco de Dados'!$B$3:$B$274,'Banco de Dados'!$C$3:$C$274,"")</f>
        <v/>
      </c>
      <c r="FO134" s="27" t="str">
        <f>IFERROR(VLOOKUP(FQ134,'Banco de Dados'!$B$3:$H$274,5,FALSE)," ")</f>
        <v xml:space="preserve"> </v>
      </c>
      <c r="FP134" s="7"/>
      <c r="FQ134" s="7"/>
      <c r="FR134" s="7"/>
      <c r="FS134" s="7"/>
      <c r="FU134" s="27" t="str">
        <f>_xlfn.XLOOKUP(FX134,'Banco de Dados'!$B$3:$B$274,'Banco de Dados'!$C$3:$C$274,"")</f>
        <v/>
      </c>
      <c r="FV134" s="27" t="str">
        <f>IFERROR(VLOOKUP(FX134,'Banco de Dados'!$B$3:$H$274,5,FALSE)," ")</f>
        <v xml:space="preserve"> </v>
      </c>
      <c r="FW134" s="7"/>
      <c r="FX134" s="7"/>
      <c r="FY134" s="7"/>
      <c r="FZ134" s="7"/>
    </row>
    <row r="135" spans="2:182" x14ac:dyDescent="0.25">
      <c r="B135" s="27" t="str">
        <f>_xlfn.XLOOKUP(E135,'Banco de Dados'!$B$3:$B$274,'Banco de Dados'!$C$3:$C$274,"")</f>
        <v/>
      </c>
      <c r="C135" s="27" t="str">
        <f>IFERROR(VLOOKUP(E135,'Banco de Dados'!$B$3:$H$274,5,FALSE)," ")</f>
        <v xml:space="preserve"> </v>
      </c>
      <c r="I135" s="27" t="str">
        <f>_xlfn.XLOOKUP(L135,'Banco de Dados'!$B$3:$B$274,'Banco de Dados'!$C$3:$C$274,"")</f>
        <v/>
      </c>
      <c r="J135" s="27" t="str">
        <f>IFERROR(VLOOKUP(L135,'Banco de Dados'!$B$3:$H$274,5,FALSE)," ")</f>
        <v xml:space="preserve"> </v>
      </c>
      <c r="P135" s="27" t="str">
        <f>_xlfn.XLOOKUP(S135,'Banco de Dados'!$B$3:$B$274,'Banco de Dados'!$C$3:$C$274,"")</f>
        <v/>
      </c>
      <c r="Q135" s="27" t="str">
        <f>IFERROR(VLOOKUP(S135,'Banco de Dados'!$B$3:$H$274,5,FALSE)," ")</f>
        <v xml:space="preserve"> </v>
      </c>
      <c r="W135" s="27" t="str">
        <f>_xlfn.XLOOKUP(Z135,'Banco de Dados'!$B$3:$B$274,'Banco de Dados'!$C$3:$C$274,"")</f>
        <v/>
      </c>
      <c r="X135" s="27" t="str">
        <f>IFERROR(VLOOKUP(Z135,'Banco de Dados'!$B$3:$H$274,5,FALSE)," ")</f>
        <v xml:space="preserve"> </v>
      </c>
      <c r="AD135" s="27" t="str">
        <f>_xlfn.XLOOKUP(AG135,'Banco de Dados'!$B$3:$B$274,'Banco de Dados'!$C$3:$C$274,"")</f>
        <v/>
      </c>
      <c r="AE135" s="27" t="str">
        <f>IFERROR(VLOOKUP(AG135,'Banco de Dados'!$B$3:$H$274,5,FALSE)," ")</f>
        <v xml:space="preserve"> </v>
      </c>
      <c r="AK135" s="27" t="str">
        <f>_xlfn.XLOOKUP(AN135,'Banco de Dados'!$B$3:$B$274,'Banco de Dados'!$C$3:$C$274,"")</f>
        <v/>
      </c>
      <c r="AL135" s="27" t="str">
        <f>IFERROR(VLOOKUP(AN135,'Banco de Dados'!$B$3:$H$274,5,FALSE)," ")</f>
        <v xml:space="preserve"> </v>
      </c>
      <c r="AR135" s="27" t="str">
        <f>_xlfn.XLOOKUP(AU135,'Banco de Dados'!$B$3:$B$274,'Banco de Dados'!$C$3:$C$274,"")</f>
        <v/>
      </c>
      <c r="AS135" s="27" t="str">
        <f>IFERROR(VLOOKUP(AU135,'Banco de Dados'!$B$3:$H$274,5,FALSE)," ")</f>
        <v xml:space="preserve"> </v>
      </c>
      <c r="AY135" s="27" t="str">
        <f>_xlfn.XLOOKUP(BB135,'Banco de Dados'!$B$3:$B$274,'Banco de Dados'!$C$3:$C$274,"")</f>
        <v/>
      </c>
      <c r="AZ135" s="27" t="str">
        <f>IFERROR(VLOOKUP(BB135,'Banco de Dados'!$B$3:$H$274,5,FALSE)," ")</f>
        <v xml:space="preserve"> </v>
      </c>
      <c r="BF135" s="27" t="str">
        <f>_xlfn.XLOOKUP(BI135,'Banco de Dados'!$B$3:$B$274,'Banco de Dados'!$C$3:$C$274,"")</f>
        <v/>
      </c>
      <c r="BG135" s="27" t="str">
        <f>IFERROR(VLOOKUP(BI135,'Banco de Dados'!$B$3:$H$274,5,FALSE)," ")</f>
        <v xml:space="preserve"> </v>
      </c>
      <c r="BM135" s="27" t="str">
        <f>_xlfn.XLOOKUP(BP135,'Banco de Dados'!$B$3:$B$274,'Banco de Dados'!$C$3:$C$274,"")</f>
        <v/>
      </c>
      <c r="BN135" s="27" t="str">
        <f>IFERROR(VLOOKUP(BP135,'Banco de Dados'!$B$3:$H$274,5,FALSE)," ")</f>
        <v xml:space="preserve"> </v>
      </c>
      <c r="BT135" s="27" t="str">
        <f>_xlfn.XLOOKUP(BW135,'Banco de Dados'!$B$3:$B$274,'Banco de Dados'!$C$3:$C$274,"")</f>
        <v/>
      </c>
      <c r="BU135" s="27" t="str">
        <f>IFERROR(VLOOKUP(BW135,'Banco de Dados'!$B$3:$H$274,5,FALSE)," ")</f>
        <v xml:space="preserve"> </v>
      </c>
      <c r="CA135" s="27" t="str">
        <f>_xlfn.XLOOKUP(CD135,'Banco de Dados'!$B$3:$B$274,'Banco de Dados'!$C$3:$C$274,"")</f>
        <v/>
      </c>
      <c r="CB135" s="27" t="str">
        <f>IFERROR(VLOOKUP(CD135,'Banco de Dados'!$B$3:$H$274,5,FALSE)," ")</f>
        <v xml:space="preserve"> </v>
      </c>
      <c r="CH135" s="27" t="str">
        <f>_xlfn.XLOOKUP(CK135,'Banco de Dados'!$B$3:$B$274,'Banco de Dados'!$C$3:$C$274,"")</f>
        <v/>
      </c>
      <c r="CI135" s="27" t="str">
        <f>IFERROR(VLOOKUP(CK135,'Banco de Dados'!$B$3:$H$274,5,FALSE)," ")</f>
        <v xml:space="preserve"> </v>
      </c>
      <c r="CO135" s="27" t="str">
        <f>_xlfn.XLOOKUP(CR135,'Banco de Dados'!$B$3:$B$274,'Banco de Dados'!$C$3:$C$274,"")</f>
        <v/>
      </c>
      <c r="CP135" s="27" t="str">
        <f>IFERROR(VLOOKUP(CR135,'Banco de Dados'!$B$3:$H$274,5,FALSE)," ")</f>
        <v xml:space="preserve"> </v>
      </c>
      <c r="CV135" s="27" t="str">
        <f>_xlfn.XLOOKUP(CY135,'Banco de Dados'!$B$3:$B$274,'Banco de Dados'!$C$3:$C$274,"")</f>
        <v/>
      </c>
      <c r="CW135" s="27" t="str">
        <f>IFERROR(VLOOKUP(CY135,'Banco de Dados'!$B$3:$H$274,5,FALSE)," ")</f>
        <v xml:space="preserve"> </v>
      </c>
      <c r="DC135" s="27" t="str">
        <f>_xlfn.XLOOKUP(DF135,'Banco de Dados'!$B$3:$B$274,'Banco de Dados'!$C$3:$C$274,"")</f>
        <v/>
      </c>
      <c r="DD135" s="27" t="str">
        <f>IFERROR(VLOOKUP(DF135,'Banco de Dados'!$B$3:$H$274,5,FALSE)," ")</f>
        <v xml:space="preserve"> </v>
      </c>
      <c r="DJ135" s="27" t="str">
        <f>_xlfn.XLOOKUP(DM135,'Banco de Dados'!$B$3:$B$274,'Banco de Dados'!$C$3:$C$274,"")</f>
        <v/>
      </c>
      <c r="DK135" s="27" t="str">
        <f>IFERROR(VLOOKUP(DM135,'Banco de Dados'!$B$3:$H$274,5,FALSE)," ")</f>
        <v xml:space="preserve"> </v>
      </c>
      <c r="DQ135" s="27" t="str">
        <f>_xlfn.XLOOKUP(DT135,'Banco de Dados'!$B$3:$B$274,'Banco de Dados'!$C$3:$C$274,"")</f>
        <v/>
      </c>
      <c r="DR135" s="27" t="str">
        <f>IFERROR(VLOOKUP(DT135,'Banco de Dados'!$B$3:$H$274,5,FALSE)," ")</f>
        <v xml:space="preserve"> </v>
      </c>
      <c r="DX135" s="27" t="str">
        <f>_xlfn.XLOOKUP(EA135,'Banco de Dados'!$B$3:$B$274,'Banco de Dados'!$C$3:$C$274,"")</f>
        <v/>
      </c>
      <c r="DY135" s="27" t="str">
        <f>IFERROR(VLOOKUP(EA135,'Banco de Dados'!$B$3:$H$274,5,FALSE)," ")</f>
        <v xml:space="preserve"> </v>
      </c>
      <c r="EE135" s="27" t="str">
        <f>_xlfn.XLOOKUP(EH135,'Banco de Dados'!$B$3:$B$274,'Banco de Dados'!$C$3:$C$274,"")</f>
        <v/>
      </c>
      <c r="EF135" s="27" t="str">
        <f>IFERROR(VLOOKUP(EH135,'Banco de Dados'!$B$3:$H$274,5,FALSE)," ")</f>
        <v xml:space="preserve"> </v>
      </c>
      <c r="EL135" s="27" t="str">
        <f>_xlfn.XLOOKUP(EO135,'Banco de Dados'!$B$3:$B$274,'Banco de Dados'!$C$3:$C$274,"")</f>
        <v/>
      </c>
      <c r="EM135" s="27" t="str">
        <f>IFERROR(VLOOKUP(EO135,'Banco de Dados'!$B$3:$H$274,5,FALSE)," ")</f>
        <v xml:space="preserve"> </v>
      </c>
      <c r="ES135" s="27" t="str">
        <f>_xlfn.XLOOKUP(EV135,'Banco de Dados'!$B$3:$B$274,'Banco de Dados'!$C$3:$C$274,"")</f>
        <v/>
      </c>
      <c r="ET135" s="27" t="str">
        <f>IFERROR(VLOOKUP(EV135,'Banco de Dados'!$B$3:$H$274,5,FALSE)," ")</f>
        <v xml:space="preserve"> </v>
      </c>
      <c r="EZ135" s="27" t="str">
        <f>_xlfn.XLOOKUP(FC135,'Banco de Dados'!$B$3:$B$274,'Banco de Dados'!$C$3:$C$274,"")</f>
        <v/>
      </c>
      <c r="FA135" s="27" t="str">
        <f>IFERROR(VLOOKUP(FC135,'Banco de Dados'!$B$3:$H$274,5,FALSE)," ")</f>
        <v xml:space="preserve"> </v>
      </c>
      <c r="FC135" s="7"/>
      <c r="FD135" s="7"/>
      <c r="FE135" s="7"/>
      <c r="FG135" s="27" t="str">
        <f>_xlfn.XLOOKUP(FJ135,'Banco de Dados'!$B$3:$B$274,'Banco de Dados'!$C$3:$C$274,"")</f>
        <v/>
      </c>
      <c r="FH135" s="27" t="str">
        <f>IFERROR(VLOOKUP(FJ135,'Banco de Dados'!$B$3:$H$274,5,FALSE)," ")</f>
        <v xml:space="preserve"> </v>
      </c>
      <c r="FI135" s="7"/>
      <c r="FJ135" s="7"/>
      <c r="FK135" s="7"/>
      <c r="FL135" s="7"/>
      <c r="FN135" s="27" t="str">
        <f>_xlfn.XLOOKUP(FQ135,'Banco de Dados'!$B$3:$B$274,'Banco de Dados'!$C$3:$C$274,"")</f>
        <v/>
      </c>
      <c r="FO135" s="27" t="str">
        <f>IFERROR(VLOOKUP(FQ135,'Banco de Dados'!$B$3:$H$274,5,FALSE)," ")</f>
        <v xml:space="preserve"> </v>
      </c>
      <c r="FP135" s="7"/>
      <c r="FQ135" s="7"/>
      <c r="FR135" s="7"/>
      <c r="FS135" s="7"/>
      <c r="FU135" s="27" t="str">
        <f>_xlfn.XLOOKUP(FX135,'Banco de Dados'!$B$3:$B$274,'Banco de Dados'!$C$3:$C$274,"")</f>
        <v/>
      </c>
      <c r="FV135" s="27" t="str">
        <f>IFERROR(VLOOKUP(FX135,'Banco de Dados'!$B$3:$H$274,5,FALSE)," ")</f>
        <v xml:space="preserve"> </v>
      </c>
      <c r="FW135" s="7"/>
      <c r="FX135" s="7"/>
      <c r="FY135" s="7"/>
      <c r="FZ135" s="7"/>
    </row>
    <row r="136" spans="2:182" x14ac:dyDescent="0.25">
      <c r="B136" s="27" t="str">
        <f>_xlfn.XLOOKUP(E136,'Banco de Dados'!$B$3:$B$274,'Banco de Dados'!$C$3:$C$274,"")</f>
        <v/>
      </c>
      <c r="C136" s="27" t="str">
        <f>IFERROR(VLOOKUP(E136,'Banco de Dados'!$B$3:$H$274,5,FALSE)," ")</f>
        <v xml:space="preserve"> </v>
      </c>
      <c r="I136" s="27" t="str">
        <f>_xlfn.XLOOKUP(L136,'Banco de Dados'!$B$3:$B$274,'Banco de Dados'!$C$3:$C$274,"")</f>
        <v/>
      </c>
      <c r="J136" s="27" t="str">
        <f>IFERROR(VLOOKUP(L136,'Banco de Dados'!$B$3:$H$274,5,FALSE)," ")</f>
        <v xml:space="preserve"> </v>
      </c>
      <c r="P136" s="27" t="str">
        <f>_xlfn.XLOOKUP(S136,'Banco de Dados'!$B$3:$B$274,'Banco de Dados'!$C$3:$C$274,"")</f>
        <v/>
      </c>
      <c r="Q136" s="27" t="str">
        <f>IFERROR(VLOOKUP(S136,'Banco de Dados'!$B$3:$H$274,5,FALSE)," ")</f>
        <v xml:space="preserve"> </v>
      </c>
      <c r="W136" s="27" t="str">
        <f>_xlfn.XLOOKUP(Z136,'Banco de Dados'!$B$3:$B$274,'Banco de Dados'!$C$3:$C$274,"")</f>
        <v/>
      </c>
      <c r="X136" s="27" t="str">
        <f>IFERROR(VLOOKUP(Z136,'Banco de Dados'!$B$3:$H$274,5,FALSE)," ")</f>
        <v xml:space="preserve"> </v>
      </c>
      <c r="AD136" s="27" t="str">
        <f>_xlfn.XLOOKUP(AG136,'Banco de Dados'!$B$3:$B$274,'Banco de Dados'!$C$3:$C$274,"")</f>
        <v/>
      </c>
      <c r="AE136" s="27" t="str">
        <f>IFERROR(VLOOKUP(AG136,'Banco de Dados'!$B$3:$H$274,5,FALSE)," ")</f>
        <v xml:space="preserve"> </v>
      </c>
      <c r="AK136" s="27" t="str">
        <f>_xlfn.XLOOKUP(AN136,'Banco de Dados'!$B$3:$B$274,'Banco de Dados'!$C$3:$C$274,"")</f>
        <v/>
      </c>
      <c r="AL136" s="27" t="str">
        <f>IFERROR(VLOOKUP(AN136,'Banco de Dados'!$B$3:$H$274,5,FALSE)," ")</f>
        <v xml:space="preserve"> </v>
      </c>
      <c r="AR136" s="27" t="str">
        <f>_xlfn.XLOOKUP(AU136,'Banco de Dados'!$B$3:$B$274,'Banco de Dados'!$C$3:$C$274,"")</f>
        <v/>
      </c>
      <c r="AS136" s="27" t="str">
        <f>IFERROR(VLOOKUP(AU136,'Banco de Dados'!$B$3:$H$274,5,FALSE)," ")</f>
        <v xml:space="preserve"> </v>
      </c>
      <c r="AY136" s="27" t="str">
        <f>_xlfn.XLOOKUP(BB136,'Banco de Dados'!$B$3:$B$274,'Banco de Dados'!$C$3:$C$274,"")</f>
        <v/>
      </c>
      <c r="AZ136" s="27" t="str">
        <f>IFERROR(VLOOKUP(BB136,'Banco de Dados'!$B$3:$H$274,5,FALSE)," ")</f>
        <v xml:space="preserve"> </v>
      </c>
      <c r="BF136" s="27" t="str">
        <f>_xlfn.XLOOKUP(BI136,'Banco de Dados'!$B$3:$B$274,'Banco de Dados'!$C$3:$C$274,"")</f>
        <v/>
      </c>
      <c r="BG136" s="27" t="str">
        <f>IFERROR(VLOOKUP(BI136,'Banco de Dados'!$B$3:$H$274,5,FALSE)," ")</f>
        <v xml:space="preserve"> </v>
      </c>
      <c r="BM136" s="27" t="str">
        <f>_xlfn.XLOOKUP(BP136,'Banco de Dados'!$B$3:$B$274,'Banco de Dados'!$C$3:$C$274,"")</f>
        <v/>
      </c>
      <c r="BN136" s="27" t="str">
        <f>IFERROR(VLOOKUP(BP136,'Banco de Dados'!$B$3:$H$274,5,FALSE)," ")</f>
        <v xml:space="preserve"> </v>
      </c>
      <c r="BT136" s="27" t="str">
        <f>_xlfn.XLOOKUP(BW136,'Banco de Dados'!$B$3:$B$274,'Banco de Dados'!$C$3:$C$274,"")</f>
        <v/>
      </c>
      <c r="BU136" s="27" t="str">
        <f>IFERROR(VLOOKUP(BW136,'Banco de Dados'!$B$3:$H$274,5,FALSE)," ")</f>
        <v xml:space="preserve"> </v>
      </c>
      <c r="CA136" s="27" t="str">
        <f>_xlfn.XLOOKUP(CD136,'Banco de Dados'!$B$3:$B$274,'Banco de Dados'!$C$3:$C$274,"")</f>
        <v/>
      </c>
      <c r="CB136" s="27" t="str">
        <f>IFERROR(VLOOKUP(CD136,'Banco de Dados'!$B$3:$H$274,5,FALSE)," ")</f>
        <v xml:space="preserve"> </v>
      </c>
      <c r="CH136" s="27" t="str">
        <f>_xlfn.XLOOKUP(CK136,'Banco de Dados'!$B$3:$B$274,'Banco de Dados'!$C$3:$C$274,"")</f>
        <v/>
      </c>
      <c r="CI136" s="27" t="str">
        <f>IFERROR(VLOOKUP(CK136,'Banco de Dados'!$B$3:$H$274,5,FALSE)," ")</f>
        <v xml:space="preserve"> </v>
      </c>
      <c r="CO136" s="27" t="str">
        <f>_xlfn.XLOOKUP(CR136,'Banco de Dados'!$B$3:$B$274,'Banco de Dados'!$C$3:$C$274,"")</f>
        <v/>
      </c>
      <c r="CP136" s="27" t="str">
        <f>IFERROR(VLOOKUP(CR136,'Banco de Dados'!$B$3:$H$274,5,FALSE)," ")</f>
        <v xml:space="preserve"> </v>
      </c>
      <c r="CV136" s="27" t="str">
        <f>_xlfn.XLOOKUP(CY136,'Banco de Dados'!$B$3:$B$274,'Banco de Dados'!$C$3:$C$274,"")</f>
        <v/>
      </c>
      <c r="CW136" s="27" t="str">
        <f>IFERROR(VLOOKUP(CY136,'Banco de Dados'!$B$3:$H$274,5,FALSE)," ")</f>
        <v xml:space="preserve"> </v>
      </c>
      <c r="DC136" s="27" t="str">
        <f>_xlfn.XLOOKUP(DF136,'Banco de Dados'!$B$3:$B$274,'Banco de Dados'!$C$3:$C$274,"")</f>
        <v/>
      </c>
      <c r="DD136" s="27" t="str">
        <f>IFERROR(VLOOKUP(DF136,'Banco de Dados'!$B$3:$H$274,5,FALSE)," ")</f>
        <v xml:space="preserve"> </v>
      </c>
      <c r="DJ136" s="27" t="str">
        <f>_xlfn.XLOOKUP(DM136,'Banco de Dados'!$B$3:$B$274,'Banco de Dados'!$C$3:$C$274,"")</f>
        <v/>
      </c>
      <c r="DK136" s="27" t="str">
        <f>IFERROR(VLOOKUP(DM136,'Banco de Dados'!$B$3:$H$274,5,FALSE)," ")</f>
        <v xml:space="preserve"> </v>
      </c>
      <c r="DQ136" s="27" t="str">
        <f>_xlfn.XLOOKUP(DT136,'Banco de Dados'!$B$3:$B$274,'Banco de Dados'!$C$3:$C$274,"")</f>
        <v/>
      </c>
      <c r="DR136" s="27" t="str">
        <f>IFERROR(VLOOKUP(DT136,'Banco de Dados'!$B$3:$H$274,5,FALSE)," ")</f>
        <v xml:space="preserve"> </v>
      </c>
      <c r="DX136" s="27" t="str">
        <f>_xlfn.XLOOKUP(EA136,'Banco de Dados'!$B$3:$B$274,'Banco de Dados'!$C$3:$C$274,"")</f>
        <v/>
      </c>
      <c r="DY136" s="27" t="str">
        <f>IFERROR(VLOOKUP(EA136,'Banco de Dados'!$B$3:$H$274,5,FALSE)," ")</f>
        <v xml:space="preserve"> </v>
      </c>
      <c r="EE136" s="27" t="str">
        <f>_xlfn.XLOOKUP(EH136,'Banco de Dados'!$B$3:$B$274,'Banco de Dados'!$C$3:$C$274,"")</f>
        <v/>
      </c>
      <c r="EF136" s="27" t="str">
        <f>IFERROR(VLOOKUP(EH136,'Banco de Dados'!$B$3:$H$274,5,FALSE)," ")</f>
        <v xml:space="preserve"> </v>
      </c>
      <c r="EL136" s="27" t="str">
        <f>_xlfn.XLOOKUP(EO136,'Banco de Dados'!$B$3:$B$274,'Banco de Dados'!$C$3:$C$274,"")</f>
        <v/>
      </c>
      <c r="EM136" s="27" t="str">
        <f>IFERROR(VLOOKUP(EO136,'Banco de Dados'!$B$3:$H$274,5,FALSE)," ")</f>
        <v xml:space="preserve"> </v>
      </c>
      <c r="ES136" s="27" t="str">
        <f>_xlfn.XLOOKUP(EV136,'Banco de Dados'!$B$3:$B$274,'Banco de Dados'!$C$3:$C$274,"")</f>
        <v/>
      </c>
      <c r="ET136" s="27" t="str">
        <f>IFERROR(VLOOKUP(EV136,'Banco de Dados'!$B$3:$H$274,5,FALSE)," ")</f>
        <v xml:space="preserve"> </v>
      </c>
      <c r="EZ136" s="27" t="str">
        <f>_xlfn.XLOOKUP(FC136,'Banco de Dados'!$B$3:$B$274,'Banco de Dados'!$C$3:$C$274,"")</f>
        <v/>
      </c>
      <c r="FA136" s="27" t="str">
        <f>IFERROR(VLOOKUP(FC136,'Banco de Dados'!$B$3:$H$274,5,FALSE)," ")</f>
        <v xml:space="preserve"> </v>
      </c>
      <c r="FC136" s="7"/>
      <c r="FD136" s="7"/>
      <c r="FE136" s="7"/>
      <c r="FG136" s="27" t="str">
        <f>_xlfn.XLOOKUP(FJ136,'Banco de Dados'!$B$3:$B$274,'Banco de Dados'!$C$3:$C$274,"")</f>
        <v/>
      </c>
      <c r="FH136" s="27" t="str">
        <f>IFERROR(VLOOKUP(FJ136,'Banco de Dados'!$B$3:$H$274,5,FALSE)," ")</f>
        <v xml:space="preserve"> </v>
      </c>
      <c r="FI136" s="7"/>
      <c r="FJ136" s="7"/>
      <c r="FK136" s="7"/>
      <c r="FL136" s="7"/>
      <c r="FN136" s="27" t="str">
        <f>_xlfn.XLOOKUP(FQ136,'Banco de Dados'!$B$3:$B$274,'Banco de Dados'!$C$3:$C$274,"")</f>
        <v/>
      </c>
      <c r="FO136" s="27" t="str">
        <f>IFERROR(VLOOKUP(FQ136,'Banco de Dados'!$B$3:$H$274,5,FALSE)," ")</f>
        <v xml:space="preserve"> </v>
      </c>
      <c r="FP136" s="7"/>
      <c r="FQ136" s="7"/>
      <c r="FR136" s="7"/>
      <c r="FS136" s="7"/>
      <c r="FU136" s="27" t="str">
        <f>_xlfn.XLOOKUP(FX136,'Banco de Dados'!$B$3:$B$274,'Banco de Dados'!$C$3:$C$274,"")</f>
        <v/>
      </c>
      <c r="FV136" s="27" t="str">
        <f>IFERROR(VLOOKUP(FX136,'Banco de Dados'!$B$3:$H$274,5,FALSE)," ")</f>
        <v xml:space="preserve"> </v>
      </c>
      <c r="FW136" s="7"/>
      <c r="FX136" s="7"/>
      <c r="FY136" s="7"/>
      <c r="FZ136" s="7"/>
    </row>
    <row r="137" spans="2:182" x14ac:dyDescent="0.25">
      <c r="B137" s="27" t="str">
        <f>_xlfn.XLOOKUP(E137,'Banco de Dados'!$B$3:$B$274,'Banco de Dados'!$C$3:$C$274,"")</f>
        <v/>
      </c>
      <c r="C137" s="27" t="str">
        <f>IFERROR(VLOOKUP(E137,'Banco de Dados'!$B$3:$H$274,5,FALSE)," ")</f>
        <v xml:space="preserve"> </v>
      </c>
      <c r="I137" s="27" t="str">
        <f>_xlfn.XLOOKUP(L137,'Banco de Dados'!$B$3:$B$274,'Banco de Dados'!$C$3:$C$274,"")</f>
        <v/>
      </c>
      <c r="J137" s="27" t="str">
        <f>IFERROR(VLOOKUP(L137,'Banco de Dados'!$B$3:$H$274,5,FALSE)," ")</f>
        <v xml:space="preserve"> </v>
      </c>
      <c r="P137" s="27" t="str">
        <f>_xlfn.XLOOKUP(S137,'Banco de Dados'!$B$3:$B$274,'Banco de Dados'!$C$3:$C$274,"")</f>
        <v/>
      </c>
      <c r="Q137" s="27" t="str">
        <f>IFERROR(VLOOKUP(S137,'Banco de Dados'!$B$3:$H$274,5,FALSE)," ")</f>
        <v xml:space="preserve"> </v>
      </c>
      <c r="W137" s="27" t="str">
        <f>_xlfn.XLOOKUP(Z137,'Banco de Dados'!$B$3:$B$274,'Banco de Dados'!$C$3:$C$274,"")</f>
        <v/>
      </c>
      <c r="X137" s="27" t="str">
        <f>IFERROR(VLOOKUP(Z137,'Banco de Dados'!$B$3:$H$274,5,FALSE)," ")</f>
        <v xml:space="preserve"> </v>
      </c>
      <c r="AD137" s="27" t="str">
        <f>_xlfn.XLOOKUP(AG137,'Banco de Dados'!$B$3:$B$274,'Banco de Dados'!$C$3:$C$274,"")</f>
        <v/>
      </c>
      <c r="AE137" s="27" t="str">
        <f>IFERROR(VLOOKUP(AG137,'Banco de Dados'!$B$3:$H$274,5,FALSE)," ")</f>
        <v xml:space="preserve"> </v>
      </c>
      <c r="AK137" s="27" t="str">
        <f>_xlfn.XLOOKUP(AN137,'Banco de Dados'!$B$3:$B$274,'Banco de Dados'!$C$3:$C$274,"")</f>
        <v/>
      </c>
      <c r="AL137" s="27" t="str">
        <f>IFERROR(VLOOKUP(AN137,'Banco de Dados'!$B$3:$H$274,5,FALSE)," ")</f>
        <v xml:space="preserve"> </v>
      </c>
      <c r="AR137" s="27" t="str">
        <f>_xlfn.XLOOKUP(AU137,'Banco de Dados'!$B$3:$B$274,'Banco de Dados'!$C$3:$C$274,"")</f>
        <v/>
      </c>
      <c r="AS137" s="27" t="str">
        <f>IFERROR(VLOOKUP(AU137,'Banco de Dados'!$B$3:$H$274,5,FALSE)," ")</f>
        <v xml:space="preserve"> </v>
      </c>
      <c r="AY137" s="27" t="str">
        <f>_xlfn.XLOOKUP(BB137,'Banco de Dados'!$B$3:$B$274,'Banco de Dados'!$C$3:$C$274,"")</f>
        <v/>
      </c>
      <c r="AZ137" s="27" t="str">
        <f>IFERROR(VLOOKUP(BB137,'Banco de Dados'!$B$3:$H$274,5,FALSE)," ")</f>
        <v xml:space="preserve"> </v>
      </c>
      <c r="BF137" s="27" t="str">
        <f>_xlfn.XLOOKUP(BI137,'Banco de Dados'!$B$3:$B$274,'Banco de Dados'!$C$3:$C$274,"")</f>
        <v/>
      </c>
      <c r="BG137" s="27" t="str">
        <f>IFERROR(VLOOKUP(BI137,'Banco de Dados'!$B$3:$H$274,5,FALSE)," ")</f>
        <v xml:space="preserve"> </v>
      </c>
      <c r="BM137" s="27" t="str">
        <f>_xlfn.XLOOKUP(BP137,'Banco de Dados'!$B$3:$B$274,'Banco de Dados'!$C$3:$C$274,"")</f>
        <v/>
      </c>
      <c r="BN137" s="27" t="str">
        <f>IFERROR(VLOOKUP(BP137,'Banco de Dados'!$B$3:$H$274,5,FALSE)," ")</f>
        <v xml:space="preserve"> </v>
      </c>
      <c r="BT137" s="27" t="str">
        <f>_xlfn.XLOOKUP(BW137,'Banco de Dados'!$B$3:$B$274,'Banco de Dados'!$C$3:$C$274,"")</f>
        <v/>
      </c>
      <c r="BU137" s="27" t="str">
        <f>IFERROR(VLOOKUP(BW137,'Banco de Dados'!$B$3:$H$274,5,FALSE)," ")</f>
        <v xml:space="preserve"> </v>
      </c>
      <c r="CA137" s="27" t="str">
        <f>_xlfn.XLOOKUP(CD137,'Banco de Dados'!$B$3:$B$274,'Banco de Dados'!$C$3:$C$274,"")</f>
        <v/>
      </c>
      <c r="CB137" s="27" t="str">
        <f>IFERROR(VLOOKUP(CD137,'Banco de Dados'!$B$3:$H$274,5,FALSE)," ")</f>
        <v xml:space="preserve"> </v>
      </c>
      <c r="CH137" s="27" t="str">
        <f>_xlfn.XLOOKUP(CK137,'Banco de Dados'!$B$3:$B$274,'Banco de Dados'!$C$3:$C$274,"")</f>
        <v/>
      </c>
      <c r="CI137" s="27" t="str">
        <f>IFERROR(VLOOKUP(CK137,'Banco de Dados'!$B$3:$H$274,5,FALSE)," ")</f>
        <v xml:space="preserve"> </v>
      </c>
      <c r="CO137" s="27" t="str">
        <f>_xlfn.XLOOKUP(CR137,'Banco de Dados'!$B$3:$B$274,'Banco de Dados'!$C$3:$C$274,"")</f>
        <v/>
      </c>
      <c r="CP137" s="27" t="str">
        <f>IFERROR(VLOOKUP(CR137,'Banco de Dados'!$B$3:$H$274,5,FALSE)," ")</f>
        <v xml:space="preserve"> </v>
      </c>
      <c r="CV137" s="27" t="str">
        <f>_xlfn.XLOOKUP(CY137,'Banco de Dados'!$B$3:$B$274,'Banco de Dados'!$C$3:$C$274,"")</f>
        <v/>
      </c>
      <c r="CW137" s="27" t="str">
        <f>IFERROR(VLOOKUP(CY137,'Banco de Dados'!$B$3:$H$274,5,FALSE)," ")</f>
        <v xml:space="preserve"> </v>
      </c>
      <c r="DC137" s="27" t="str">
        <f>_xlfn.XLOOKUP(DF137,'Banco de Dados'!$B$3:$B$274,'Banco de Dados'!$C$3:$C$274,"")</f>
        <v/>
      </c>
      <c r="DD137" s="27" t="str">
        <f>IFERROR(VLOOKUP(DF137,'Banco de Dados'!$B$3:$H$274,5,FALSE)," ")</f>
        <v xml:space="preserve"> </v>
      </c>
      <c r="DJ137" s="27" t="str">
        <f>_xlfn.XLOOKUP(DM137,'Banco de Dados'!$B$3:$B$274,'Banco de Dados'!$C$3:$C$274,"")</f>
        <v/>
      </c>
      <c r="DK137" s="27" t="str">
        <f>IFERROR(VLOOKUP(DM137,'Banco de Dados'!$B$3:$H$274,5,FALSE)," ")</f>
        <v xml:space="preserve"> </v>
      </c>
      <c r="DQ137" s="27" t="str">
        <f>_xlfn.XLOOKUP(DT137,'Banco de Dados'!$B$3:$B$274,'Banco de Dados'!$C$3:$C$274,"")</f>
        <v/>
      </c>
      <c r="DR137" s="27" t="str">
        <f>IFERROR(VLOOKUP(DT137,'Banco de Dados'!$B$3:$H$274,5,FALSE)," ")</f>
        <v xml:space="preserve"> </v>
      </c>
      <c r="DX137" s="27" t="str">
        <f>_xlfn.XLOOKUP(EA137,'Banco de Dados'!$B$3:$B$274,'Banco de Dados'!$C$3:$C$274,"")</f>
        <v/>
      </c>
      <c r="DY137" s="27" t="str">
        <f>IFERROR(VLOOKUP(EA137,'Banco de Dados'!$B$3:$H$274,5,FALSE)," ")</f>
        <v xml:space="preserve"> </v>
      </c>
      <c r="EE137" s="27" t="str">
        <f>_xlfn.XLOOKUP(EH137,'Banco de Dados'!$B$3:$B$274,'Banco de Dados'!$C$3:$C$274,"")</f>
        <v/>
      </c>
      <c r="EF137" s="27" t="str">
        <f>IFERROR(VLOOKUP(EH137,'Banco de Dados'!$B$3:$H$274,5,FALSE)," ")</f>
        <v xml:space="preserve"> </v>
      </c>
      <c r="EL137" s="27" t="str">
        <f>_xlfn.XLOOKUP(EO137,'Banco de Dados'!$B$3:$B$274,'Banco de Dados'!$C$3:$C$274,"")</f>
        <v/>
      </c>
      <c r="EM137" s="27" t="str">
        <f>IFERROR(VLOOKUP(EO137,'Banco de Dados'!$B$3:$H$274,5,FALSE)," ")</f>
        <v xml:space="preserve"> </v>
      </c>
      <c r="ES137" s="27" t="str">
        <f>_xlfn.XLOOKUP(EV137,'Banco de Dados'!$B$3:$B$274,'Banco de Dados'!$C$3:$C$274,"")</f>
        <v/>
      </c>
      <c r="ET137" s="27" t="str">
        <f>IFERROR(VLOOKUP(EV137,'Banco de Dados'!$B$3:$H$274,5,FALSE)," ")</f>
        <v xml:space="preserve"> </v>
      </c>
      <c r="EZ137" s="27" t="str">
        <f>_xlfn.XLOOKUP(FC137,'Banco de Dados'!$B$3:$B$274,'Banco de Dados'!$C$3:$C$274,"")</f>
        <v/>
      </c>
      <c r="FA137" s="27" t="str">
        <f>IFERROR(VLOOKUP(FC137,'Banco de Dados'!$B$3:$H$274,5,FALSE)," ")</f>
        <v xml:space="preserve"> </v>
      </c>
      <c r="FC137" s="7"/>
      <c r="FD137" s="7"/>
      <c r="FE137" s="7"/>
      <c r="FG137" s="27" t="str">
        <f>_xlfn.XLOOKUP(FJ137,'Banco de Dados'!$B$3:$B$274,'Banco de Dados'!$C$3:$C$274,"")</f>
        <v/>
      </c>
      <c r="FH137" s="27" t="str">
        <f>IFERROR(VLOOKUP(FJ137,'Banco de Dados'!$B$3:$H$274,5,FALSE)," ")</f>
        <v xml:space="preserve"> </v>
      </c>
      <c r="FI137" s="7"/>
      <c r="FJ137" s="7"/>
      <c r="FK137" s="7"/>
      <c r="FL137" s="7"/>
      <c r="FN137" s="27" t="str">
        <f>_xlfn.XLOOKUP(FQ137,'Banco de Dados'!$B$3:$B$274,'Banco de Dados'!$C$3:$C$274,"")</f>
        <v/>
      </c>
      <c r="FO137" s="27" t="str">
        <f>IFERROR(VLOOKUP(FQ137,'Banco de Dados'!$B$3:$H$274,5,FALSE)," ")</f>
        <v xml:space="preserve"> </v>
      </c>
      <c r="FP137" s="7"/>
      <c r="FQ137" s="7"/>
      <c r="FR137" s="7"/>
      <c r="FS137" s="7"/>
      <c r="FU137" s="27" t="str">
        <f>_xlfn.XLOOKUP(FX137,'Banco de Dados'!$B$3:$B$274,'Banco de Dados'!$C$3:$C$274,"")</f>
        <v/>
      </c>
      <c r="FV137" s="27" t="str">
        <f>IFERROR(VLOOKUP(FX137,'Banco de Dados'!$B$3:$H$274,5,FALSE)," ")</f>
        <v xml:space="preserve"> </v>
      </c>
      <c r="FW137" s="7"/>
      <c r="FX137" s="7"/>
      <c r="FY137" s="7"/>
      <c r="FZ137" s="7"/>
    </row>
    <row r="138" spans="2:182" x14ac:dyDescent="0.25">
      <c r="B138" s="27" t="str">
        <f>_xlfn.XLOOKUP(E138,'Banco de Dados'!$B$3:$B$274,'Banco de Dados'!$C$3:$C$274,"")</f>
        <v/>
      </c>
      <c r="C138" s="27" t="str">
        <f>IFERROR(VLOOKUP(E138,'Banco de Dados'!$B$3:$H$274,5,FALSE)," ")</f>
        <v xml:space="preserve"> </v>
      </c>
      <c r="I138" s="27" t="str">
        <f>_xlfn.XLOOKUP(L138,'Banco de Dados'!$B$3:$B$274,'Banco de Dados'!$C$3:$C$274,"")</f>
        <v/>
      </c>
      <c r="J138" s="27" t="str">
        <f>IFERROR(VLOOKUP(L138,'Banco de Dados'!$B$3:$H$274,5,FALSE)," ")</f>
        <v xml:space="preserve"> </v>
      </c>
      <c r="P138" s="27" t="str">
        <f>_xlfn.XLOOKUP(S138,'Banco de Dados'!$B$3:$B$274,'Banco de Dados'!$C$3:$C$274,"")</f>
        <v/>
      </c>
      <c r="Q138" s="27" t="str">
        <f>IFERROR(VLOOKUP(S138,'Banco de Dados'!$B$3:$H$274,5,FALSE)," ")</f>
        <v xml:space="preserve"> </v>
      </c>
      <c r="W138" s="27" t="str">
        <f>_xlfn.XLOOKUP(Z138,'Banco de Dados'!$B$3:$B$274,'Banco de Dados'!$C$3:$C$274,"")</f>
        <v/>
      </c>
      <c r="X138" s="27" t="str">
        <f>IFERROR(VLOOKUP(Z138,'Banco de Dados'!$B$3:$H$274,5,FALSE)," ")</f>
        <v xml:space="preserve"> </v>
      </c>
      <c r="AD138" s="27" t="str">
        <f>_xlfn.XLOOKUP(AG138,'Banco de Dados'!$B$3:$B$274,'Banco de Dados'!$C$3:$C$274,"")</f>
        <v/>
      </c>
      <c r="AE138" s="27" t="str">
        <f>IFERROR(VLOOKUP(AG138,'Banco de Dados'!$B$3:$H$274,5,FALSE)," ")</f>
        <v xml:space="preserve"> </v>
      </c>
      <c r="AK138" s="27" t="str">
        <f>_xlfn.XLOOKUP(AN138,'Banco de Dados'!$B$3:$B$274,'Banco de Dados'!$C$3:$C$274,"")</f>
        <v/>
      </c>
      <c r="AL138" s="27" t="str">
        <f>IFERROR(VLOOKUP(AN138,'Banco de Dados'!$B$3:$H$274,5,FALSE)," ")</f>
        <v xml:space="preserve"> </v>
      </c>
      <c r="AR138" s="27" t="str">
        <f>_xlfn.XLOOKUP(AU138,'Banco de Dados'!$B$3:$B$274,'Banco de Dados'!$C$3:$C$274,"")</f>
        <v/>
      </c>
      <c r="AS138" s="27" t="str">
        <f>IFERROR(VLOOKUP(AU138,'Banco de Dados'!$B$3:$H$274,5,FALSE)," ")</f>
        <v xml:space="preserve"> </v>
      </c>
      <c r="AY138" s="27" t="str">
        <f>_xlfn.XLOOKUP(BB138,'Banco de Dados'!$B$3:$B$274,'Banco de Dados'!$C$3:$C$274,"")</f>
        <v/>
      </c>
      <c r="AZ138" s="27" t="str">
        <f>IFERROR(VLOOKUP(BB138,'Banco de Dados'!$B$3:$H$274,5,FALSE)," ")</f>
        <v xml:space="preserve"> </v>
      </c>
      <c r="BF138" s="27" t="str">
        <f>_xlfn.XLOOKUP(BI138,'Banco de Dados'!$B$3:$B$274,'Banco de Dados'!$C$3:$C$274,"")</f>
        <v/>
      </c>
      <c r="BG138" s="27" t="str">
        <f>IFERROR(VLOOKUP(BI138,'Banco de Dados'!$B$3:$H$274,5,FALSE)," ")</f>
        <v xml:space="preserve"> </v>
      </c>
      <c r="BM138" s="27" t="str">
        <f>_xlfn.XLOOKUP(BP138,'Banco de Dados'!$B$3:$B$274,'Banco de Dados'!$C$3:$C$274,"")</f>
        <v/>
      </c>
      <c r="BN138" s="27" t="str">
        <f>IFERROR(VLOOKUP(BP138,'Banco de Dados'!$B$3:$H$274,5,FALSE)," ")</f>
        <v xml:space="preserve"> </v>
      </c>
      <c r="BT138" s="27" t="str">
        <f>_xlfn.XLOOKUP(BW138,'Banco de Dados'!$B$3:$B$274,'Banco de Dados'!$C$3:$C$274,"")</f>
        <v/>
      </c>
      <c r="BU138" s="27" t="str">
        <f>IFERROR(VLOOKUP(BW138,'Banco de Dados'!$B$3:$H$274,5,FALSE)," ")</f>
        <v xml:space="preserve"> </v>
      </c>
      <c r="CA138" s="27" t="str">
        <f>_xlfn.XLOOKUP(CD138,'Banco de Dados'!$B$3:$B$274,'Banco de Dados'!$C$3:$C$274,"")</f>
        <v/>
      </c>
      <c r="CB138" s="27" t="str">
        <f>IFERROR(VLOOKUP(CD138,'Banco de Dados'!$B$3:$H$274,5,FALSE)," ")</f>
        <v xml:space="preserve"> </v>
      </c>
      <c r="CH138" s="27" t="str">
        <f>_xlfn.XLOOKUP(CK138,'Banco de Dados'!$B$3:$B$274,'Banco de Dados'!$C$3:$C$274,"")</f>
        <v/>
      </c>
      <c r="CI138" s="27" t="str">
        <f>IFERROR(VLOOKUP(CK138,'Banco de Dados'!$B$3:$H$274,5,FALSE)," ")</f>
        <v xml:space="preserve"> </v>
      </c>
      <c r="CO138" s="27" t="str">
        <f>_xlfn.XLOOKUP(CR138,'Banco de Dados'!$B$3:$B$274,'Banco de Dados'!$C$3:$C$274,"")</f>
        <v/>
      </c>
      <c r="CP138" s="27" t="str">
        <f>IFERROR(VLOOKUP(CR138,'Banco de Dados'!$B$3:$H$274,5,FALSE)," ")</f>
        <v xml:space="preserve"> </v>
      </c>
      <c r="CV138" s="27" t="str">
        <f>_xlfn.XLOOKUP(CY138,'Banco de Dados'!$B$3:$B$274,'Banco de Dados'!$C$3:$C$274,"")</f>
        <v/>
      </c>
      <c r="CW138" s="27" t="str">
        <f>IFERROR(VLOOKUP(CY138,'Banco de Dados'!$B$3:$H$274,5,FALSE)," ")</f>
        <v xml:space="preserve"> </v>
      </c>
      <c r="DC138" s="27" t="str">
        <f>_xlfn.XLOOKUP(DF138,'Banco de Dados'!$B$3:$B$274,'Banco de Dados'!$C$3:$C$274,"")</f>
        <v/>
      </c>
      <c r="DD138" s="27" t="str">
        <f>IFERROR(VLOOKUP(DF138,'Banco de Dados'!$B$3:$H$274,5,FALSE)," ")</f>
        <v xml:space="preserve"> </v>
      </c>
      <c r="DJ138" s="27" t="str">
        <f>_xlfn.XLOOKUP(DM138,'Banco de Dados'!$B$3:$B$274,'Banco de Dados'!$C$3:$C$274,"")</f>
        <v/>
      </c>
      <c r="DK138" s="27" t="str">
        <f>IFERROR(VLOOKUP(DM138,'Banco de Dados'!$B$3:$H$274,5,FALSE)," ")</f>
        <v xml:space="preserve"> </v>
      </c>
      <c r="DQ138" s="27" t="str">
        <f>_xlfn.XLOOKUP(DT138,'Banco de Dados'!$B$3:$B$274,'Banco de Dados'!$C$3:$C$274,"")</f>
        <v/>
      </c>
      <c r="DR138" s="27" t="str">
        <f>IFERROR(VLOOKUP(DT138,'Banco de Dados'!$B$3:$H$274,5,FALSE)," ")</f>
        <v xml:space="preserve"> </v>
      </c>
      <c r="DX138" s="27" t="str">
        <f>_xlfn.XLOOKUP(EA138,'Banco de Dados'!$B$3:$B$274,'Banco de Dados'!$C$3:$C$274,"")</f>
        <v/>
      </c>
      <c r="DY138" s="27" t="str">
        <f>IFERROR(VLOOKUP(EA138,'Banco de Dados'!$B$3:$H$274,5,FALSE)," ")</f>
        <v xml:space="preserve"> </v>
      </c>
      <c r="EE138" s="27" t="str">
        <f>_xlfn.XLOOKUP(EH138,'Banco de Dados'!$B$3:$B$274,'Banco de Dados'!$C$3:$C$274,"")</f>
        <v/>
      </c>
      <c r="EF138" s="27" t="str">
        <f>IFERROR(VLOOKUP(EH138,'Banco de Dados'!$B$3:$H$274,5,FALSE)," ")</f>
        <v xml:space="preserve"> </v>
      </c>
      <c r="EL138" s="27" t="str">
        <f>_xlfn.XLOOKUP(EO138,'Banco de Dados'!$B$3:$B$274,'Banco de Dados'!$C$3:$C$274,"")</f>
        <v/>
      </c>
      <c r="EM138" s="27" t="str">
        <f>IFERROR(VLOOKUP(EO138,'Banco de Dados'!$B$3:$H$274,5,FALSE)," ")</f>
        <v xml:space="preserve"> </v>
      </c>
      <c r="ES138" s="27" t="str">
        <f>_xlfn.XLOOKUP(EV138,'Banco de Dados'!$B$3:$B$274,'Banco de Dados'!$C$3:$C$274,"")</f>
        <v/>
      </c>
      <c r="ET138" s="27" t="str">
        <f>IFERROR(VLOOKUP(EV138,'Banco de Dados'!$B$3:$H$274,5,FALSE)," ")</f>
        <v xml:space="preserve"> </v>
      </c>
      <c r="EZ138" s="27" t="str">
        <f>_xlfn.XLOOKUP(FC138,'Banco de Dados'!$B$3:$B$274,'Banco de Dados'!$C$3:$C$274,"")</f>
        <v/>
      </c>
      <c r="FA138" s="27" t="str">
        <f>IFERROR(VLOOKUP(FC138,'Banco de Dados'!$B$3:$H$274,5,FALSE)," ")</f>
        <v xml:space="preserve"> </v>
      </c>
      <c r="FC138" s="7"/>
      <c r="FD138" s="7"/>
      <c r="FE138" s="7"/>
      <c r="FG138" s="27" t="str">
        <f>_xlfn.XLOOKUP(FJ138,'Banco de Dados'!$B$3:$B$274,'Banco de Dados'!$C$3:$C$274,"")</f>
        <v/>
      </c>
      <c r="FH138" s="27" t="str">
        <f>IFERROR(VLOOKUP(FJ138,'Banco de Dados'!$B$3:$H$274,5,FALSE)," ")</f>
        <v xml:space="preserve"> </v>
      </c>
      <c r="FI138" s="7"/>
      <c r="FJ138" s="7"/>
      <c r="FK138" s="7"/>
      <c r="FL138" s="7"/>
      <c r="FN138" s="27" t="str">
        <f>_xlfn.XLOOKUP(FQ138,'Banco de Dados'!$B$3:$B$274,'Banco de Dados'!$C$3:$C$274,"")</f>
        <v/>
      </c>
      <c r="FO138" s="27" t="str">
        <f>IFERROR(VLOOKUP(FQ138,'Banco de Dados'!$B$3:$H$274,5,FALSE)," ")</f>
        <v xml:space="preserve"> </v>
      </c>
      <c r="FP138" s="7"/>
      <c r="FQ138" s="7"/>
      <c r="FR138" s="7"/>
      <c r="FS138" s="7"/>
      <c r="FU138" s="27" t="str">
        <f>_xlfn.XLOOKUP(FX138,'Banco de Dados'!$B$3:$B$274,'Banco de Dados'!$C$3:$C$274,"")</f>
        <v/>
      </c>
      <c r="FV138" s="27" t="str">
        <f>IFERROR(VLOOKUP(FX138,'Banco de Dados'!$B$3:$H$274,5,FALSE)," ")</f>
        <v xml:space="preserve"> </v>
      </c>
      <c r="FW138" s="7"/>
      <c r="FX138" s="7"/>
      <c r="FY138" s="7"/>
      <c r="FZ138" s="7"/>
    </row>
    <row r="139" spans="2:182" x14ac:dyDescent="0.25">
      <c r="B139" s="27" t="str">
        <f>_xlfn.XLOOKUP(E139,'Banco de Dados'!$B$3:$B$274,'Banco de Dados'!$C$3:$C$274,"")</f>
        <v/>
      </c>
      <c r="C139" s="27" t="str">
        <f>IFERROR(VLOOKUP(E139,'Banco de Dados'!$B$3:$H$274,5,FALSE)," ")</f>
        <v xml:space="preserve"> </v>
      </c>
      <c r="I139" s="27" t="str">
        <f>_xlfn.XLOOKUP(L139,'Banco de Dados'!$B$3:$B$274,'Banco de Dados'!$C$3:$C$274,"")</f>
        <v/>
      </c>
      <c r="J139" s="27" t="str">
        <f>IFERROR(VLOOKUP(L139,'Banco de Dados'!$B$3:$H$274,5,FALSE)," ")</f>
        <v xml:space="preserve"> </v>
      </c>
      <c r="P139" s="27" t="str">
        <f>_xlfn.XLOOKUP(S139,'Banco de Dados'!$B$3:$B$274,'Banco de Dados'!$C$3:$C$274,"")</f>
        <v/>
      </c>
      <c r="Q139" s="27" t="str">
        <f>IFERROR(VLOOKUP(S139,'Banco de Dados'!$B$3:$H$274,5,FALSE)," ")</f>
        <v xml:space="preserve"> </v>
      </c>
      <c r="W139" s="27" t="str">
        <f>_xlfn.XLOOKUP(Z139,'Banco de Dados'!$B$3:$B$274,'Banco de Dados'!$C$3:$C$274,"")</f>
        <v/>
      </c>
      <c r="X139" s="27" t="str">
        <f>IFERROR(VLOOKUP(Z139,'Banco de Dados'!$B$3:$H$274,5,FALSE)," ")</f>
        <v xml:space="preserve"> </v>
      </c>
      <c r="AD139" s="27" t="str">
        <f>_xlfn.XLOOKUP(AG139,'Banco de Dados'!$B$3:$B$274,'Banco de Dados'!$C$3:$C$274,"")</f>
        <v/>
      </c>
      <c r="AE139" s="27" t="str">
        <f>IFERROR(VLOOKUP(AG139,'Banco de Dados'!$B$3:$H$274,5,FALSE)," ")</f>
        <v xml:space="preserve"> </v>
      </c>
      <c r="AK139" s="27" t="str">
        <f>_xlfn.XLOOKUP(AN139,'Banco de Dados'!$B$3:$B$274,'Banco de Dados'!$C$3:$C$274,"")</f>
        <v/>
      </c>
      <c r="AL139" s="27" t="str">
        <f>IFERROR(VLOOKUP(AN139,'Banco de Dados'!$B$3:$H$274,5,FALSE)," ")</f>
        <v xml:space="preserve"> </v>
      </c>
      <c r="AR139" s="27" t="str">
        <f>_xlfn.XLOOKUP(AU139,'Banco de Dados'!$B$3:$B$274,'Banco de Dados'!$C$3:$C$274,"")</f>
        <v/>
      </c>
      <c r="AS139" s="27" t="str">
        <f>IFERROR(VLOOKUP(AU139,'Banco de Dados'!$B$3:$H$274,5,FALSE)," ")</f>
        <v xml:space="preserve"> </v>
      </c>
      <c r="AY139" s="27" t="str">
        <f>_xlfn.XLOOKUP(BB139,'Banco de Dados'!$B$3:$B$274,'Banco de Dados'!$C$3:$C$274,"")</f>
        <v/>
      </c>
      <c r="AZ139" s="27" t="str">
        <f>IFERROR(VLOOKUP(BB139,'Banco de Dados'!$B$3:$H$274,5,FALSE)," ")</f>
        <v xml:space="preserve"> </v>
      </c>
      <c r="BF139" s="27" t="str">
        <f>_xlfn.XLOOKUP(BI139,'Banco de Dados'!$B$3:$B$274,'Banco de Dados'!$C$3:$C$274,"")</f>
        <v/>
      </c>
      <c r="BG139" s="27" t="str">
        <f>IFERROR(VLOOKUP(BI139,'Banco de Dados'!$B$3:$H$274,5,FALSE)," ")</f>
        <v xml:space="preserve"> </v>
      </c>
      <c r="BM139" s="27" t="str">
        <f>_xlfn.XLOOKUP(BP139,'Banco de Dados'!$B$3:$B$274,'Banco de Dados'!$C$3:$C$274,"")</f>
        <v/>
      </c>
      <c r="BN139" s="27" t="str">
        <f>IFERROR(VLOOKUP(BP139,'Banco de Dados'!$B$3:$H$274,5,FALSE)," ")</f>
        <v xml:space="preserve"> </v>
      </c>
      <c r="BT139" s="27" t="str">
        <f>_xlfn.XLOOKUP(BW139,'Banco de Dados'!$B$3:$B$274,'Banco de Dados'!$C$3:$C$274,"")</f>
        <v/>
      </c>
      <c r="BU139" s="27" t="str">
        <f>IFERROR(VLOOKUP(BW139,'Banco de Dados'!$B$3:$H$274,5,FALSE)," ")</f>
        <v xml:space="preserve"> </v>
      </c>
      <c r="CA139" s="27" t="str">
        <f>_xlfn.XLOOKUP(CD139,'Banco de Dados'!$B$3:$B$274,'Banco de Dados'!$C$3:$C$274,"")</f>
        <v/>
      </c>
      <c r="CB139" s="27" t="str">
        <f>IFERROR(VLOOKUP(CD139,'Banco de Dados'!$B$3:$H$274,5,FALSE)," ")</f>
        <v xml:space="preserve"> </v>
      </c>
      <c r="CH139" s="27" t="str">
        <f>_xlfn.XLOOKUP(CK139,'Banco de Dados'!$B$3:$B$274,'Banco de Dados'!$C$3:$C$274,"")</f>
        <v/>
      </c>
      <c r="CI139" s="27" t="str">
        <f>IFERROR(VLOOKUP(CK139,'Banco de Dados'!$B$3:$H$274,5,FALSE)," ")</f>
        <v xml:space="preserve"> </v>
      </c>
      <c r="CO139" s="27" t="str">
        <f>_xlfn.XLOOKUP(CR139,'Banco de Dados'!$B$3:$B$274,'Banco de Dados'!$C$3:$C$274,"")</f>
        <v/>
      </c>
      <c r="CP139" s="27" t="str">
        <f>IFERROR(VLOOKUP(CR139,'Banco de Dados'!$B$3:$H$274,5,FALSE)," ")</f>
        <v xml:space="preserve"> </v>
      </c>
      <c r="CV139" s="27" t="str">
        <f>_xlfn.XLOOKUP(CY139,'Banco de Dados'!$B$3:$B$274,'Banco de Dados'!$C$3:$C$274,"")</f>
        <v/>
      </c>
      <c r="CW139" s="27" t="str">
        <f>IFERROR(VLOOKUP(CY139,'Banco de Dados'!$B$3:$H$274,5,FALSE)," ")</f>
        <v xml:space="preserve"> </v>
      </c>
      <c r="DC139" s="27" t="str">
        <f>_xlfn.XLOOKUP(DF139,'Banco de Dados'!$B$3:$B$274,'Banco de Dados'!$C$3:$C$274,"")</f>
        <v/>
      </c>
      <c r="DD139" s="27" t="str">
        <f>IFERROR(VLOOKUP(DF139,'Banco de Dados'!$B$3:$H$274,5,FALSE)," ")</f>
        <v xml:space="preserve"> </v>
      </c>
      <c r="DJ139" s="27" t="str">
        <f>_xlfn.XLOOKUP(DM139,'Banco de Dados'!$B$3:$B$274,'Banco de Dados'!$C$3:$C$274,"")</f>
        <v/>
      </c>
      <c r="DK139" s="27" t="str">
        <f>IFERROR(VLOOKUP(DM139,'Banco de Dados'!$B$3:$H$274,5,FALSE)," ")</f>
        <v xml:space="preserve"> </v>
      </c>
      <c r="DQ139" s="27" t="str">
        <f>_xlfn.XLOOKUP(DT139,'Banco de Dados'!$B$3:$B$274,'Banco de Dados'!$C$3:$C$274,"")</f>
        <v/>
      </c>
      <c r="DR139" s="27" t="str">
        <f>IFERROR(VLOOKUP(DT139,'Banco de Dados'!$B$3:$H$274,5,FALSE)," ")</f>
        <v xml:space="preserve"> </v>
      </c>
      <c r="DX139" s="27" t="str">
        <f>_xlfn.XLOOKUP(EA139,'Banco de Dados'!$B$3:$B$274,'Banco de Dados'!$C$3:$C$274,"")</f>
        <v/>
      </c>
      <c r="DY139" s="27" t="str">
        <f>IFERROR(VLOOKUP(EA139,'Banco de Dados'!$B$3:$H$274,5,FALSE)," ")</f>
        <v xml:space="preserve"> </v>
      </c>
      <c r="EE139" s="27" t="str">
        <f>_xlfn.XLOOKUP(EH139,'Banco de Dados'!$B$3:$B$274,'Banco de Dados'!$C$3:$C$274,"")</f>
        <v/>
      </c>
      <c r="EF139" s="27" t="str">
        <f>IFERROR(VLOOKUP(EH139,'Banco de Dados'!$B$3:$H$274,5,FALSE)," ")</f>
        <v xml:space="preserve"> </v>
      </c>
      <c r="EL139" s="27" t="str">
        <f>_xlfn.XLOOKUP(EO139,'Banco de Dados'!$B$3:$B$274,'Banco de Dados'!$C$3:$C$274,"")</f>
        <v/>
      </c>
      <c r="EM139" s="27" t="str">
        <f>IFERROR(VLOOKUP(EO139,'Banco de Dados'!$B$3:$H$274,5,FALSE)," ")</f>
        <v xml:space="preserve"> </v>
      </c>
      <c r="ES139" s="27" t="str">
        <f>_xlfn.XLOOKUP(EV139,'Banco de Dados'!$B$3:$B$274,'Banco de Dados'!$C$3:$C$274,"")</f>
        <v/>
      </c>
      <c r="ET139" s="27" t="str">
        <f>IFERROR(VLOOKUP(EV139,'Banco de Dados'!$B$3:$H$274,5,FALSE)," ")</f>
        <v xml:space="preserve"> </v>
      </c>
      <c r="EZ139" s="27" t="str">
        <f>_xlfn.XLOOKUP(FC139,'Banco de Dados'!$B$3:$B$274,'Banco de Dados'!$C$3:$C$274,"")</f>
        <v/>
      </c>
      <c r="FA139" s="27" t="str">
        <f>IFERROR(VLOOKUP(FC139,'Banco de Dados'!$B$3:$H$274,5,FALSE)," ")</f>
        <v xml:space="preserve"> </v>
      </c>
      <c r="FC139" s="7"/>
      <c r="FD139" s="7"/>
      <c r="FE139" s="7"/>
      <c r="FG139" s="27" t="str">
        <f>_xlfn.XLOOKUP(FJ139,'Banco de Dados'!$B$3:$B$274,'Banco de Dados'!$C$3:$C$274,"")</f>
        <v/>
      </c>
      <c r="FH139" s="27" t="str">
        <f>IFERROR(VLOOKUP(FJ139,'Banco de Dados'!$B$3:$H$274,5,FALSE)," ")</f>
        <v xml:space="preserve"> </v>
      </c>
      <c r="FI139" s="7"/>
      <c r="FJ139" s="7"/>
      <c r="FK139" s="7"/>
      <c r="FL139" s="7"/>
      <c r="FN139" s="27" t="str">
        <f>_xlfn.XLOOKUP(FQ139,'Banco de Dados'!$B$3:$B$274,'Banco de Dados'!$C$3:$C$274,"")</f>
        <v/>
      </c>
      <c r="FO139" s="27" t="str">
        <f>IFERROR(VLOOKUP(FQ139,'Banco de Dados'!$B$3:$H$274,5,FALSE)," ")</f>
        <v xml:space="preserve"> </v>
      </c>
      <c r="FP139" s="7"/>
      <c r="FQ139" s="7"/>
      <c r="FR139" s="7"/>
      <c r="FS139" s="7"/>
      <c r="FU139" s="27" t="str">
        <f>_xlfn.XLOOKUP(FX139,'Banco de Dados'!$B$3:$B$274,'Banco de Dados'!$C$3:$C$274,"")</f>
        <v/>
      </c>
      <c r="FV139" s="27" t="str">
        <f>IFERROR(VLOOKUP(FX139,'Banco de Dados'!$B$3:$H$274,5,FALSE)," ")</f>
        <v xml:space="preserve"> </v>
      </c>
      <c r="FW139" s="7"/>
      <c r="FX139" s="7"/>
      <c r="FY139" s="7"/>
      <c r="FZ139" s="7"/>
    </row>
    <row r="140" spans="2:182" x14ac:dyDescent="0.25">
      <c r="B140" s="27" t="str">
        <f>_xlfn.XLOOKUP(E140,'Banco de Dados'!$B$3:$B$274,'Banco de Dados'!$C$3:$C$274,"")</f>
        <v/>
      </c>
      <c r="C140" s="27" t="str">
        <f>IFERROR(VLOOKUP(E140,'Banco de Dados'!$B$3:$H$274,5,FALSE)," ")</f>
        <v xml:space="preserve"> </v>
      </c>
      <c r="I140" s="27" t="str">
        <f>_xlfn.XLOOKUP(L140,'Banco de Dados'!$B$3:$B$274,'Banco de Dados'!$C$3:$C$274,"")</f>
        <v/>
      </c>
      <c r="J140" s="27" t="str">
        <f>IFERROR(VLOOKUP(L140,'Banco de Dados'!$B$3:$H$274,5,FALSE)," ")</f>
        <v xml:space="preserve"> </v>
      </c>
      <c r="P140" s="27" t="str">
        <f>_xlfn.XLOOKUP(S140,'Banco de Dados'!$B$3:$B$274,'Banco de Dados'!$C$3:$C$274,"")</f>
        <v/>
      </c>
      <c r="Q140" s="27" t="str">
        <f>IFERROR(VLOOKUP(S140,'Banco de Dados'!$B$3:$H$274,5,FALSE)," ")</f>
        <v xml:space="preserve"> </v>
      </c>
      <c r="W140" s="27" t="str">
        <f>_xlfn.XLOOKUP(Z140,'Banco de Dados'!$B$3:$B$274,'Banco de Dados'!$C$3:$C$274,"")</f>
        <v/>
      </c>
      <c r="X140" s="27" t="str">
        <f>IFERROR(VLOOKUP(Z140,'Banco de Dados'!$B$3:$H$274,5,FALSE)," ")</f>
        <v xml:space="preserve"> </v>
      </c>
      <c r="AD140" s="27" t="str">
        <f>_xlfn.XLOOKUP(AG140,'Banco de Dados'!$B$3:$B$274,'Banco de Dados'!$C$3:$C$274,"")</f>
        <v/>
      </c>
      <c r="AE140" s="27" t="str">
        <f>IFERROR(VLOOKUP(AG140,'Banco de Dados'!$B$3:$H$274,5,FALSE)," ")</f>
        <v xml:space="preserve"> </v>
      </c>
      <c r="AK140" s="27" t="str">
        <f>_xlfn.XLOOKUP(AN140,'Banco de Dados'!$B$3:$B$274,'Banco de Dados'!$C$3:$C$274,"")</f>
        <v/>
      </c>
      <c r="AL140" s="27" t="str">
        <f>IFERROR(VLOOKUP(AN140,'Banco de Dados'!$B$3:$H$274,5,FALSE)," ")</f>
        <v xml:space="preserve"> </v>
      </c>
      <c r="AR140" s="27" t="str">
        <f>_xlfn.XLOOKUP(AU140,'Banco de Dados'!$B$3:$B$274,'Banco de Dados'!$C$3:$C$274,"")</f>
        <v/>
      </c>
      <c r="AS140" s="27" t="str">
        <f>IFERROR(VLOOKUP(AU140,'Banco de Dados'!$B$3:$H$274,5,FALSE)," ")</f>
        <v xml:space="preserve"> </v>
      </c>
      <c r="AY140" s="27" t="str">
        <f>_xlfn.XLOOKUP(BB140,'Banco de Dados'!$B$3:$B$274,'Banco de Dados'!$C$3:$C$274,"")</f>
        <v/>
      </c>
      <c r="AZ140" s="27" t="str">
        <f>IFERROR(VLOOKUP(BB140,'Banco de Dados'!$B$3:$H$274,5,FALSE)," ")</f>
        <v xml:space="preserve"> </v>
      </c>
      <c r="BF140" s="27" t="str">
        <f>_xlfn.XLOOKUP(BI140,'Banco de Dados'!$B$3:$B$274,'Banco de Dados'!$C$3:$C$274,"")</f>
        <v/>
      </c>
      <c r="BG140" s="27" t="str">
        <f>IFERROR(VLOOKUP(BI140,'Banco de Dados'!$B$3:$H$274,5,FALSE)," ")</f>
        <v xml:space="preserve"> </v>
      </c>
      <c r="BM140" s="27" t="str">
        <f>_xlfn.XLOOKUP(BP140,'Banco de Dados'!$B$3:$B$274,'Banco de Dados'!$C$3:$C$274,"")</f>
        <v/>
      </c>
      <c r="BN140" s="27" t="str">
        <f>IFERROR(VLOOKUP(BP140,'Banco de Dados'!$B$3:$H$274,5,FALSE)," ")</f>
        <v xml:space="preserve"> </v>
      </c>
      <c r="BT140" s="27" t="str">
        <f>_xlfn.XLOOKUP(BW140,'Banco de Dados'!$B$3:$B$274,'Banco de Dados'!$C$3:$C$274,"")</f>
        <v/>
      </c>
      <c r="BU140" s="27" t="str">
        <f>IFERROR(VLOOKUP(BW140,'Banco de Dados'!$B$3:$H$274,5,FALSE)," ")</f>
        <v xml:space="preserve"> </v>
      </c>
      <c r="CA140" s="27" t="str">
        <f>_xlfn.XLOOKUP(CD140,'Banco de Dados'!$B$3:$B$274,'Banco de Dados'!$C$3:$C$274,"")</f>
        <v/>
      </c>
      <c r="CB140" s="27" t="str">
        <f>IFERROR(VLOOKUP(CD140,'Banco de Dados'!$B$3:$H$274,5,FALSE)," ")</f>
        <v xml:space="preserve"> </v>
      </c>
      <c r="CH140" s="27" t="str">
        <f>_xlfn.XLOOKUP(CK140,'Banco de Dados'!$B$3:$B$274,'Banco de Dados'!$C$3:$C$274,"")</f>
        <v/>
      </c>
      <c r="CI140" s="27" t="str">
        <f>IFERROR(VLOOKUP(CK140,'Banco de Dados'!$B$3:$H$274,5,FALSE)," ")</f>
        <v xml:space="preserve"> </v>
      </c>
      <c r="CO140" s="27" t="str">
        <f>_xlfn.XLOOKUP(CR140,'Banco de Dados'!$B$3:$B$274,'Banco de Dados'!$C$3:$C$274,"")</f>
        <v/>
      </c>
      <c r="CP140" s="27" t="str">
        <f>IFERROR(VLOOKUP(CR140,'Banco de Dados'!$B$3:$H$274,5,FALSE)," ")</f>
        <v xml:space="preserve"> </v>
      </c>
      <c r="CV140" s="27" t="str">
        <f>_xlfn.XLOOKUP(CY140,'Banco de Dados'!$B$3:$B$274,'Banco de Dados'!$C$3:$C$274,"")</f>
        <v/>
      </c>
      <c r="CW140" s="27" t="str">
        <f>IFERROR(VLOOKUP(CY140,'Banco de Dados'!$B$3:$H$274,5,FALSE)," ")</f>
        <v xml:space="preserve"> </v>
      </c>
      <c r="DC140" s="27" t="str">
        <f>_xlfn.XLOOKUP(DF140,'Banco de Dados'!$B$3:$B$274,'Banco de Dados'!$C$3:$C$274,"")</f>
        <v/>
      </c>
      <c r="DD140" s="27" t="str">
        <f>IFERROR(VLOOKUP(DF140,'Banco de Dados'!$B$3:$H$274,5,FALSE)," ")</f>
        <v xml:space="preserve"> </v>
      </c>
      <c r="DJ140" s="27" t="str">
        <f>_xlfn.XLOOKUP(DM140,'Banco de Dados'!$B$3:$B$274,'Banco de Dados'!$C$3:$C$274,"")</f>
        <v/>
      </c>
      <c r="DK140" s="27" t="str">
        <f>IFERROR(VLOOKUP(DM140,'Banco de Dados'!$B$3:$H$274,5,FALSE)," ")</f>
        <v xml:space="preserve"> </v>
      </c>
      <c r="DQ140" s="27" t="str">
        <f>_xlfn.XLOOKUP(DT140,'Banco de Dados'!$B$3:$B$274,'Banco de Dados'!$C$3:$C$274,"")</f>
        <v/>
      </c>
      <c r="DR140" s="27" t="str">
        <f>IFERROR(VLOOKUP(DT140,'Banco de Dados'!$B$3:$H$274,5,FALSE)," ")</f>
        <v xml:space="preserve"> </v>
      </c>
      <c r="DX140" s="27" t="str">
        <f>_xlfn.XLOOKUP(EA140,'Banco de Dados'!$B$3:$B$274,'Banco de Dados'!$C$3:$C$274,"")</f>
        <v/>
      </c>
      <c r="DY140" s="27" t="str">
        <f>IFERROR(VLOOKUP(EA140,'Banco de Dados'!$B$3:$H$274,5,FALSE)," ")</f>
        <v xml:space="preserve"> </v>
      </c>
      <c r="EE140" s="27" t="str">
        <f>_xlfn.XLOOKUP(EH140,'Banco de Dados'!$B$3:$B$274,'Banco de Dados'!$C$3:$C$274,"")</f>
        <v/>
      </c>
      <c r="EF140" s="27" t="str">
        <f>IFERROR(VLOOKUP(EH140,'Banco de Dados'!$B$3:$H$274,5,FALSE)," ")</f>
        <v xml:space="preserve"> </v>
      </c>
      <c r="EL140" s="27" t="str">
        <f>_xlfn.XLOOKUP(EO140,'Banco de Dados'!$B$3:$B$274,'Banco de Dados'!$C$3:$C$274,"")</f>
        <v/>
      </c>
      <c r="EM140" s="27" t="str">
        <f>IFERROR(VLOOKUP(EO140,'Banco de Dados'!$B$3:$H$274,5,FALSE)," ")</f>
        <v xml:space="preserve"> </v>
      </c>
      <c r="ES140" s="27" t="str">
        <f>_xlfn.XLOOKUP(EV140,'Banco de Dados'!$B$3:$B$274,'Banco de Dados'!$C$3:$C$274,"")</f>
        <v/>
      </c>
      <c r="ET140" s="27" t="str">
        <f>IFERROR(VLOOKUP(EV140,'Banco de Dados'!$B$3:$H$274,5,FALSE)," ")</f>
        <v xml:space="preserve"> </v>
      </c>
      <c r="EZ140" s="27" t="str">
        <f>_xlfn.XLOOKUP(FC140,'Banco de Dados'!$B$3:$B$274,'Banco de Dados'!$C$3:$C$274,"")</f>
        <v/>
      </c>
      <c r="FA140" s="27" t="str">
        <f>IFERROR(VLOOKUP(FC140,'Banco de Dados'!$B$3:$H$274,5,FALSE)," ")</f>
        <v xml:space="preserve"> </v>
      </c>
      <c r="FC140" s="7"/>
      <c r="FD140" s="7"/>
      <c r="FE140" s="7"/>
      <c r="FG140" s="27" t="str">
        <f>_xlfn.XLOOKUP(FJ140,'Banco de Dados'!$B$3:$B$274,'Banco de Dados'!$C$3:$C$274,"")</f>
        <v/>
      </c>
      <c r="FH140" s="27" t="str">
        <f>IFERROR(VLOOKUP(FJ140,'Banco de Dados'!$B$3:$H$274,5,FALSE)," ")</f>
        <v xml:space="preserve"> </v>
      </c>
      <c r="FI140" s="7"/>
      <c r="FJ140" s="7"/>
      <c r="FK140" s="7"/>
      <c r="FL140" s="7"/>
      <c r="FN140" s="27" t="str">
        <f>_xlfn.XLOOKUP(FQ140,'Banco de Dados'!$B$3:$B$274,'Banco de Dados'!$C$3:$C$274,"")</f>
        <v/>
      </c>
      <c r="FO140" s="27" t="str">
        <f>IFERROR(VLOOKUP(FQ140,'Banco de Dados'!$B$3:$H$274,5,FALSE)," ")</f>
        <v xml:space="preserve"> </v>
      </c>
      <c r="FP140" s="7"/>
      <c r="FQ140" s="7"/>
      <c r="FR140" s="7"/>
      <c r="FS140" s="7"/>
      <c r="FU140" s="27" t="str">
        <f>_xlfn.XLOOKUP(FX140,'Banco de Dados'!$B$3:$B$274,'Banco de Dados'!$C$3:$C$274,"")</f>
        <v/>
      </c>
      <c r="FV140" s="27" t="str">
        <f>IFERROR(VLOOKUP(FX140,'Banco de Dados'!$B$3:$H$274,5,FALSE)," ")</f>
        <v xml:space="preserve"> </v>
      </c>
      <c r="FW140" s="7"/>
      <c r="FX140" s="7"/>
      <c r="FY140" s="7"/>
      <c r="FZ140" s="7"/>
    </row>
    <row r="141" spans="2:182" x14ac:dyDescent="0.25">
      <c r="B141" s="27" t="str">
        <f>_xlfn.XLOOKUP(E141,'Banco de Dados'!$B$3:$B$274,'Banco de Dados'!$C$3:$C$274,"")</f>
        <v/>
      </c>
      <c r="C141" s="27" t="str">
        <f>IFERROR(VLOOKUP(E141,'Banco de Dados'!$B$3:$H$274,5,FALSE)," ")</f>
        <v xml:space="preserve"> </v>
      </c>
      <c r="I141" s="27" t="str">
        <f>_xlfn.XLOOKUP(L141,'Banco de Dados'!$B$3:$B$274,'Banco de Dados'!$C$3:$C$274,"")</f>
        <v/>
      </c>
      <c r="J141" s="27" t="str">
        <f>IFERROR(VLOOKUP(L141,'Banco de Dados'!$B$3:$H$274,5,FALSE)," ")</f>
        <v xml:space="preserve"> </v>
      </c>
      <c r="P141" s="27" t="str">
        <f>_xlfn.XLOOKUP(S141,'Banco de Dados'!$B$3:$B$274,'Banco de Dados'!$C$3:$C$274,"")</f>
        <v/>
      </c>
      <c r="Q141" s="27" t="str">
        <f>IFERROR(VLOOKUP(S141,'Banco de Dados'!$B$3:$H$274,5,FALSE)," ")</f>
        <v xml:space="preserve"> </v>
      </c>
      <c r="W141" s="27" t="str">
        <f>_xlfn.XLOOKUP(Z141,'Banco de Dados'!$B$3:$B$274,'Banco de Dados'!$C$3:$C$274,"")</f>
        <v/>
      </c>
      <c r="X141" s="27" t="str">
        <f>IFERROR(VLOOKUP(Z141,'Banco de Dados'!$B$3:$H$274,5,FALSE)," ")</f>
        <v xml:space="preserve"> </v>
      </c>
      <c r="AD141" s="27" t="str">
        <f>_xlfn.XLOOKUP(AG141,'Banco de Dados'!$B$3:$B$274,'Banco de Dados'!$C$3:$C$274,"")</f>
        <v/>
      </c>
      <c r="AE141" s="27" t="str">
        <f>IFERROR(VLOOKUP(AG141,'Banco de Dados'!$B$3:$H$274,5,FALSE)," ")</f>
        <v xml:space="preserve"> </v>
      </c>
      <c r="AK141" s="27" t="str">
        <f>_xlfn.XLOOKUP(AN141,'Banco de Dados'!$B$3:$B$274,'Banco de Dados'!$C$3:$C$274,"")</f>
        <v/>
      </c>
      <c r="AL141" s="27" t="str">
        <f>IFERROR(VLOOKUP(AN141,'Banco de Dados'!$B$3:$H$274,5,FALSE)," ")</f>
        <v xml:space="preserve"> </v>
      </c>
      <c r="AR141" s="27" t="str">
        <f>_xlfn.XLOOKUP(AU141,'Banco de Dados'!$B$3:$B$274,'Banco de Dados'!$C$3:$C$274,"")</f>
        <v/>
      </c>
      <c r="AS141" s="27" t="str">
        <f>IFERROR(VLOOKUP(AU141,'Banco de Dados'!$B$3:$H$274,5,FALSE)," ")</f>
        <v xml:space="preserve"> </v>
      </c>
      <c r="AY141" s="27" t="str">
        <f>_xlfn.XLOOKUP(BB141,'Banco de Dados'!$B$3:$B$274,'Banco de Dados'!$C$3:$C$274,"")</f>
        <v/>
      </c>
      <c r="AZ141" s="27" t="str">
        <f>IFERROR(VLOOKUP(BB141,'Banco de Dados'!$B$3:$H$274,5,FALSE)," ")</f>
        <v xml:space="preserve"> </v>
      </c>
      <c r="BF141" s="27" t="str">
        <f>_xlfn.XLOOKUP(BI141,'Banco de Dados'!$B$3:$B$274,'Banco de Dados'!$C$3:$C$274,"")</f>
        <v/>
      </c>
      <c r="BG141" s="27" t="str">
        <f>IFERROR(VLOOKUP(BI141,'Banco de Dados'!$B$3:$H$274,5,FALSE)," ")</f>
        <v xml:space="preserve"> </v>
      </c>
      <c r="BM141" s="27" t="str">
        <f>_xlfn.XLOOKUP(BP141,'Banco de Dados'!$B$3:$B$274,'Banco de Dados'!$C$3:$C$274,"")</f>
        <v/>
      </c>
      <c r="BN141" s="27" t="str">
        <f>IFERROR(VLOOKUP(BP141,'Banco de Dados'!$B$3:$H$274,5,FALSE)," ")</f>
        <v xml:space="preserve"> </v>
      </c>
      <c r="BT141" s="27" t="str">
        <f>_xlfn.XLOOKUP(BW141,'Banco de Dados'!$B$3:$B$274,'Banco de Dados'!$C$3:$C$274,"")</f>
        <v/>
      </c>
      <c r="BU141" s="27" t="str">
        <f>IFERROR(VLOOKUP(BW141,'Banco de Dados'!$B$3:$H$274,5,FALSE)," ")</f>
        <v xml:space="preserve"> </v>
      </c>
      <c r="CA141" s="27" t="str">
        <f>_xlfn.XLOOKUP(CD141,'Banco de Dados'!$B$3:$B$274,'Banco de Dados'!$C$3:$C$274,"")</f>
        <v/>
      </c>
      <c r="CB141" s="27" t="str">
        <f>IFERROR(VLOOKUP(CD141,'Banco de Dados'!$B$3:$H$274,5,FALSE)," ")</f>
        <v xml:space="preserve"> </v>
      </c>
      <c r="CH141" s="27" t="str">
        <f>_xlfn.XLOOKUP(CK141,'Banco de Dados'!$B$3:$B$274,'Banco de Dados'!$C$3:$C$274,"")</f>
        <v/>
      </c>
      <c r="CI141" s="27" t="str">
        <f>IFERROR(VLOOKUP(CK141,'Banco de Dados'!$B$3:$H$274,5,FALSE)," ")</f>
        <v xml:space="preserve"> </v>
      </c>
      <c r="CO141" s="27" t="str">
        <f>_xlfn.XLOOKUP(CR141,'Banco de Dados'!$B$3:$B$274,'Banco de Dados'!$C$3:$C$274,"")</f>
        <v/>
      </c>
      <c r="CP141" s="27" t="str">
        <f>IFERROR(VLOOKUP(CR141,'Banco de Dados'!$B$3:$H$274,5,FALSE)," ")</f>
        <v xml:space="preserve"> </v>
      </c>
      <c r="CV141" s="27" t="str">
        <f>_xlfn.XLOOKUP(CY141,'Banco de Dados'!$B$3:$B$274,'Banco de Dados'!$C$3:$C$274,"")</f>
        <v/>
      </c>
      <c r="CW141" s="27" t="str">
        <f>IFERROR(VLOOKUP(CY141,'Banco de Dados'!$B$3:$H$274,5,FALSE)," ")</f>
        <v xml:space="preserve"> </v>
      </c>
      <c r="DC141" s="27" t="str">
        <f>_xlfn.XLOOKUP(DF141,'Banco de Dados'!$B$3:$B$274,'Banco de Dados'!$C$3:$C$274,"")</f>
        <v/>
      </c>
      <c r="DD141" s="27" t="str">
        <f>IFERROR(VLOOKUP(DF141,'Banco de Dados'!$B$3:$H$274,5,FALSE)," ")</f>
        <v xml:space="preserve"> </v>
      </c>
      <c r="DJ141" s="27" t="str">
        <f>_xlfn.XLOOKUP(DM141,'Banco de Dados'!$B$3:$B$274,'Banco de Dados'!$C$3:$C$274,"")</f>
        <v/>
      </c>
      <c r="DK141" s="27" t="str">
        <f>IFERROR(VLOOKUP(DM141,'Banco de Dados'!$B$3:$H$274,5,FALSE)," ")</f>
        <v xml:space="preserve"> </v>
      </c>
      <c r="DQ141" s="27" t="str">
        <f>_xlfn.XLOOKUP(DT141,'Banco de Dados'!$B$3:$B$274,'Banco de Dados'!$C$3:$C$274,"")</f>
        <v/>
      </c>
      <c r="DR141" s="27" t="str">
        <f>IFERROR(VLOOKUP(DT141,'Banco de Dados'!$B$3:$H$274,5,FALSE)," ")</f>
        <v xml:space="preserve"> </v>
      </c>
      <c r="DX141" s="27" t="str">
        <f>_xlfn.XLOOKUP(EA141,'Banco de Dados'!$B$3:$B$274,'Banco de Dados'!$C$3:$C$274,"")</f>
        <v/>
      </c>
      <c r="DY141" s="27" t="str">
        <f>IFERROR(VLOOKUP(EA141,'Banco de Dados'!$B$3:$H$274,5,FALSE)," ")</f>
        <v xml:space="preserve"> </v>
      </c>
      <c r="EE141" s="27" t="str">
        <f>_xlfn.XLOOKUP(EH141,'Banco de Dados'!$B$3:$B$274,'Banco de Dados'!$C$3:$C$274,"")</f>
        <v/>
      </c>
      <c r="EF141" s="27" t="str">
        <f>IFERROR(VLOOKUP(EH141,'Banco de Dados'!$B$3:$H$274,5,FALSE)," ")</f>
        <v xml:space="preserve"> </v>
      </c>
      <c r="EL141" s="27" t="str">
        <f>_xlfn.XLOOKUP(EO141,'Banco de Dados'!$B$3:$B$274,'Banco de Dados'!$C$3:$C$274,"")</f>
        <v/>
      </c>
      <c r="EM141" s="27" t="str">
        <f>IFERROR(VLOOKUP(EO141,'Banco de Dados'!$B$3:$H$274,5,FALSE)," ")</f>
        <v xml:space="preserve"> </v>
      </c>
      <c r="ES141" s="27" t="str">
        <f>_xlfn.XLOOKUP(EV141,'Banco de Dados'!$B$3:$B$274,'Banco de Dados'!$C$3:$C$274,"")</f>
        <v/>
      </c>
      <c r="ET141" s="27" t="str">
        <f>IFERROR(VLOOKUP(EV141,'Banco de Dados'!$B$3:$H$274,5,FALSE)," ")</f>
        <v xml:space="preserve"> </v>
      </c>
      <c r="EZ141" s="27" t="str">
        <f>_xlfn.XLOOKUP(FC141,'Banco de Dados'!$B$3:$B$274,'Banco de Dados'!$C$3:$C$274,"")</f>
        <v/>
      </c>
      <c r="FA141" s="27" t="str">
        <f>IFERROR(VLOOKUP(FC141,'Banco de Dados'!$B$3:$H$274,5,FALSE)," ")</f>
        <v xml:space="preserve"> </v>
      </c>
      <c r="FC141" s="7"/>
      <c r="FD141" s="7"/>
      <c r="FE141" s="7"/>
      <c r="FG141" s="27" t="str">
        <f>_xlfn.XLOOKUP(FJ141,'Banco de Dados'!$B$3:$B$274,'Banco de Dados'!$C$3:$C$274,"")</f>
        <v/>
      </c>
      <c r="FH141" s="27" t="str">
        <f>IFERROR(VLOOKUP(FJ141,'Banco de Dados'!$B$3:$H$274,5,FALSE)," ")</f>
        <v xml:space="preserve"> </v>
      </c>
      <c r="FI141" s="7"/>
      <c r="FJ141" s="7"/>
      <c r="FK141" s="7"/>
      <c r="FL141" s="7"/>
      <c r="FN141" s="27" t="str">
        <f>_xlfn.XLOOKUP(FQ141,'Banco de Dados'!$B$3:$B$274,'Banco de Dados'!$C$3:$C$274,"")</f>
        <v/>
      </c>
      <c r="FO141" s="27" t="str">
        <f>IFERROR(VLOOKUP(FQ141,'Banco de Dados'!$B$3:$H$274,5,FALSE)," ")</f>
        <v xml:space="preserve"> </v>
      </c>
      <c r="FP141" s="7"/>
      <c r="FQ141" s="7"/>
      <c r="FR141" s="7"/>
      <c r="FS141" s="7"/>
      <c r="FU141" s="27" t="str">
        <f>_xlfn.XLOOKUP(FX141,'Banco de Dados'!$B$3:$B$274,'Banco de Dados'!$C$3:$C$274,"")</f>
        <v/>
      </c>
      <c r="FV141" s="27" t="str">
        <f>IFERROR(VLOOKUP(FX141,'Banco de Dados'!$B$3:$H$274,5,FALSE)," ")</f>
        <v xml:space="preserve"> </v>
      </c>
      <c r="FW141" s="7"/>
      <c r="FX141" s="7"/>
      <c r="FY141" s="7"/>
      <c r="FZ141" s="7"/>
    </row>
    <row r="142" spans="2:182" x14ac:dyDescent="0.25">
      <c r="B142" s="27" t="str">
        <f>_xlfn.XLOOKUP(E142,'Banco de Dados'!$B$3:$B$274,'Banco de Dados'!$C$3:$C$274,"")</f>
        <v/>
      </c>
      <c r="C142" s="27" t="str">
        <f>IFERROR(VLOOKUP(E142,'Banco de Dados'!$B$3:$H$274,5,FALSE)," ")</f>
        <v xml:space="preserve"> </v>
      </c>
      <c r="I142" s="27" t="str">
        <f>_xlfn.XLOOKUP(L142,'Banco de Dados'!$B$3:$B$274,'Banco de Dados'!$C$3:$C$274,"")</f>
        <v/>
      </c>
      <c r="J142" s="27" t="str">
        <f>IFERROR(VLOOKUP(L142,'Banco de Dados'!$B$3:$H$274,5,FALSE)," ")</f>
        <v xml:space="preserve"> </v>
      </c>
      <c r="P142" s="27" t="str">
        <f>_xlfn.XLOOKUP(S142,'Banco de Dados'!$B$3:$B$274,'Banco de Dados'!$C$3:$C$274,"")</f>
        <v/>
      </c>
      <c r="Q142" s="27" t="str">
        <f>IFERROR(VLOOKUP(S142,'Banco de Dados'!$B$3:$H$274,5,FALSE)," ")</f>
        <v xml:space="preserve"> </v>
      </c>
      <c r="W142" s="27" t="str">
        <f>_xlfn.XLOOKUP(Z142,'Banco de Dados'!$B$3:$B$274,'Banco de Dados'!$C$3:$C$274,"")</f>
        <v/>
      </c>
      <c r="X142" s="27" t="str">
        <f>IFERROR(VLOOKUP(Z142,'Banco de Dados'!$B$3:$H$274,5,FALSE)," ")</f>
        <v xml:space="preserve"> </v>
      </c>
      <c r="AD142" s="27" t="str">
        <f>_xlfn.XLOOKUP(AG142,'Banco de Dados'!$B$3:$B$274,'Banco de Dados'!$C$3:$C$274,"")</f>
        <v/>
      </c>
      <c r="AE142" s="27" t="str">
        <f>IFERROR(VLOOKUP(AG142,'Banco de Dados'!$B$3:$H$274,5,FALSE)," ")</f>
        <v xml:space="preserve"> </v>
      </c>
      <c r="AK142" s="27" t="str">
        <f>_xlfn.XLOOKUP(AN142,'Banco de Dados'!$B$3:$B$274,'Banco de Dados'!$C$3:$C$274,"")</f>
        <v/>
      </c>
      <c r="AL142" s="27" t="str">
        <f>IFERROR(VLOOKUP(AN142,'Banco de Dados'!$B$3:$H$274,5,FALSE)," ")</f>
        <v xml:space="preserve"> </v>
      </c>
      <c r="AR142" s="27" t="str">
        <f>_xlfn.XLOOKUP(AU142,'Banco de Dados'!$B$3:$B$274,'Banco de Dados'!$C$3:$C$274,"")</f>
        <v/>
      </c>
      <c r="AS142" s="27" t="str">
        <f>IFERROR(VLOOKUP(AU142,'Banco de Dados'!$B$3:$H$274,5,FALSE)," ")</f>
        <v xml:space="preserve"> </v>
      </c>
      <c r="AY142" s="27" t="str">
        <f>_xlfn.XLOOKUP(BB142,'Banco de Dados'!$B$3:$B$274,'Banco de Dados'!$C$3:$C$274,"")</f>
        <v/>
      </c>
      <c r="AZ142" s="27" t="str">
        <f>IFERROR(VLOOKUP(BB142,'Banco de Dados'!$B$3:$H$274,5,FALSE)," ")</f>
        <v xml:space="preserve"> </v>
      </c>
      <c r="BF142" s="27" t="str">
        <f>_xlfn.XLOOKUP(BI142,'Banco de Dados'!$B$3:$B$274,'Banco de Dados'!$C$3:$C$274,"")</f>
        <v/>
      </c>
      <c r="BG142" s="27" t="str">
        <f>IFERROR(VLOOKUP(BI142,'Banco de Dados'!$B$3:$H$274,5,FALSE)," ")</f>
        <v xml:space="preserve"> </v>
      </c>
      <c r="BM142" s="27" t="str">
        <f>_xlfn.XLOOKUP(BP142,'Banco de Dados'!$B$3:$B$274,'Banco de Dados'!$C$3:$C$274,"")</f>
        <v/>
      </c>
      <c r="BN142" s="27" t="str">
        <f>IFERROR(VLOOKUP(BP142,'Banco de Dados'!$B$3:$H$274,5,FALSE)," ")</f>
        <v xml:space="preserve"> </v>
      </c>
      <c r="BT142" s="27" t="str">
        <f>_xlfn.XLOOKUP(BW142,'Banco de Dados'!$B$3:$B$274,'Banco de Dados'!$C$3:$C$274,"")</f>
        <v/>
      </c>
      <c r="BU142" s="27" t="str">
        <f>IFERROR(VLOOKUP(BW142,'Banco de Dados'!$B$3:$H$274,5,FALSE)," ")</f>
        <v xml:space="preserve"> </v>
      </c>
      <c r="CA142" s="27" t="str">
        <f>_xlfn.XLOOKUP(CD142,'Banco de Dados'!$B$3:$B$274,'Banco de Dados'!$C$3:$C$274,"")</f>
        <v/>
      </c>
      <c r="CB142" s="27" t="str">
        <f>IFERROR(VLOOKUP(CD142,'Banco de Dados'!$B$3:$H$274,5,FALSE)," ")</f>
        <v xml:space="preserve"> </v>
      </c>
      <c r="CH142" s="27" t="str">
        <f>_xlfn.XLOOKUP(CK142,'Banco de Dados'!$B$3:$B$274,'Banco de Dados'!$C$3:$C$274,"")</f>
        <v/>
      </c>
      <c r="CI142" s="27" t="str">
        <f>IFERROR(VLOOKUP(CK142,'Banco de Dados'!$B$3:$H$274,5,FALSE)," ")</f>
        <v xml:space="preserve"> </v>
      </c>
      <c r="CO142" s="27" t="str">
        <f>_xlfn.XLOOKUP(CR142,'Banco de Dados'!$B$3:$B$274,'Banco de Dados'!$C$3:$C$274,"")</f>
        <v/>
      </c>
      <c r="CP142" s="27" t="str">
        <f>IFERROR(VLOOKUP(CR142,'Banco de Dados'!$B$3:$H$274,5,FALSE)," ")</f>
        <v xml:space="preserve"> </v>
      </c>
      <c r="CV142" s="27" t="str">
        <f>_xlfn.XLOOKUP(CY142,'Banco de Dados'!$B$3:$B$274,'Banco de Dados'!$C$3:$C$274,"")</f>
        <v/>
      </c>
      <c r="CW142" s="27" t="str">
        <f>IFERROR(VLOOKUP(CY142,'Banco de Dados'!$B$3:$H$274,5,FALSE)," ")</f>
        <v xml:space="preserve"> </v>
      </c>
      <c r="DC142" s="27" t="str">
        <f>_xlfn.XLOOKUP(DF142,'Banco de Dados'!$B$3:$B$274,'Banco de Dados'!$C$3:$C$274,"")</f>
        <v/>
      </c>
      <c r="DD142" s="27" t="str">
        <f>IFERROR(VLOOKUP(DF142,'Banco de Dados'!$B$3:$H$274,5,FALSE)," ")</f>
        <v xml:space="preserve"> </v>
      </c>
      <c r="DJ142" s="27" t="str">
        <f>_xlfn.XLOOKUP(DM142,'Banco de Dados'!$B$3:$B$274,'Banco de Dados'!$C$3:$C$274,"")</f>
        <v/>
      </c>
      <c r="DK142" s="27" t="str">
        <f>IFERROR(VLOOKUP(DM142,'Banco de Dados'!$B$3:$H$274,5,FALSE)," ")</f>
        <v xml:space="preserve"> </v>
      </c>
      <c r="DQ142" s="27" t="str">
        <f>_xlfn.XLOOKUP(DT142,'Banco de Dados'!$B$3:$B$274,'Banco de Dados'!$C$3:$C$274,"")</f>
        <v/>
      </c>
      <c r="DR142" s="27" t="str">
        <f>IFERROR(VLOOKUP(DT142,'Banco de Dados'!$B$3:$H$274,5,FALSE)," ")</f>
        <v xml:space="preserve"> </v>
      </c>
      <c r="DX142" s="27" t="str">
        <f>_xlfn.XLOOKUP(EA142,'Banco de Dados'!$B$3:$B$274,'Banco de Dados'!$C$3:$C$274,"")</f>
        <v/>
      </c>
      <c r="DY142" s="27" t="str">
        <f>IFERROR(VLOOKUP(EA142,'Banco de Dados'!$B$3:$H$274,5,FALSE)," ")</f>
        <v xml:space="preserve"> </v>
      </c>
      <c r="EE142" s="27" t="str">
        <f>_xlfn.XLOOKUP(EH142,'Banco de Dados'!$B$3:$B$274,'Banco de Dados'!$C$3:$C$274,"")</f>
        <v/>
      </c>
      <c r="EF142" s="27" t="str">
        <f>IFERROR(VLOOKUP(EH142,'Banco de Dados'!$B$3:$H$274,5,FALSE)," ")</f>
        <v xml:space="preserve"> </v>
      </c>
      <c r="EL142" s="27" t="str">
        <f>_xlfn.XLOOKUP(EO142,'Banco de Dados'!$B$3:$B$274,'Banco de Dados'!$C$3:$C$274,"")</f>
        <v/>
      </c>
      <c r="EM142" s="27" t="str">
        <f>IFERROR(VLOOKUP(EO142,'Banco de Dados'!$B$3:$H$274,5,FALSE)," ")</f>
        <v xml:space="preserve"> </v>
      </c>
      <c r="ES142" s="27" t="str">
        <f>_xlfn.XLOOKUP(EV142,'Banco de Dados'!$B$3:$B$274,'Banco de Dados'!$C$3:$C$274,"")</f>
        <v/>
      </c>
      <c r="ET142" s="27" t="str">
        <f>IFERROR(VLOOKUP(EV142,'Banco de Dados'!$B$3:$H$274,5,FALSE)," ")</f>
        <v xml:space="preserve"> </v>
      </c>
      <c r="EZ142" s="27" t="str">
        <f>_xlfn.XLOOKUP(FC142,'Banco de Dados'!$B$3:$B$274,'Banco de Dados'!$C$3:$C$274,"")</f>
        <v/>
      </c>
      <c r="FA142" s="27" t="str">
        <f>IFERROR(VLOOKUP(FC142,'Banco de Dados'!$B$3:$H$274,5,FALSE)," ")</f>
        <v xml:space="preserve"> </v>
      </c>
      <c r="FC142" s="7"/>
      <c r="FD142" s="7"/>
      <c r="FE142" s="7"/>
      <c r="FG142" s="27" t="str">
        <f>_xlfn.XLOOKUP(FJ142,'Banco de Dados'!$B$3:$B$274,'Banco de Dados'!$C$3:$C$274,"")</f>
        <v/>
      </c>
      <c r="FH142" s="27" t="str">
        <f>IFERROR(VLOOKUP(FJ142,'Banco de Dados'!$B$3:$H$274,5,FALSE)," ")</f>
        <v xml:space="preserve"> </v>
      </c>
      <c r="FI142" s="7"/>
      <c r="FJ142" s="7"/>
      <c r="FK142" s="7"/>
      <c r="FL142" s="7"/>
      <c r="FN142" s="27" t="str">
        <f>_xlfn.XLOOKUP(FQ142,'Banco de Dados'!$B$3:$B$274,'Banco de Dados'!$C$3:$C$274,"")</f>
        <v/>
      </c>
      <c r="FO142" s="27" t="str">
        <f>IFERROR(VLOOKUP(FQ142,'Banco de Dados'!$B$3:$H$274,5,FALSE)," ")</f>
        <v xml:space="preserve"> </v>
      </c>
      <c r="FP142" s="7"/>
      <c r="FQ142" s="7"/>
      <c r="FR142" s="7"/>
      <c r="FS142" s="7"/>
      <c r="FU142" s="27" t="str">
        <f>_xlfn.XLOOKUP(FX142,'Banco de Dados'!$B$3:$B$274,'Banco de Dados'!$C$3:$C$274,"")</f>
        <v/>
      </c>
      <c r="FV142" s="27" t="str">
        <f>IFERROR(VLOOKUP(FX142,'Banco de Dados'!$B$3:$H$274,5,FALSE)," ")</f>
        <v xml:space="preserve"> </v>
      </c>
      <c r="FW142" s="7"/>
      <c r="FX142" s="7"/>
      <c r="FY142" s="7"/>
      <c r="FZ142" s="7"/>
    </row>
    <row r="143" spans="2:182" x14ac:dyDescent="0.25">
      <c r="B143" s="27" t="str">
        <f>_xlfn.XLOOKUP(E143,'Banco de Dados'!$B$3:$B$274,'Banco de Dados'!$C$3:$C$274,"")</f>
        <v/>
      </c>
      <c r="C143" s="27" t="str">
        <f>IFERROR(VLOOKUP(E143,'Banco de Dados'!$B$3:$H$274,5,FALSE)," ")</f>
        <v xml:space="preserve"> </v>
      </c>
      <c r="I143" s="27" t="str">
        <f>_xlfn.XLOOKUP(L143,'Banco de Dados'!$B$3:$B$274,'Banco de Dados'!$C$3:$C$274,"")</f>
        <v/>
      </c>
      <c r="J143" s="27" t="str">
        <f>IFERROR(VLOOKUP(L143,'Banco de Dados'!$B$3:$H$274,5,FALSE)," ")</f>
        <v xml:space="preserve"> </v>
      </c>
      <c r="P143" s="27" t="str">
        <f>_xlfn.XLOOKUP(S143,'Banco de Dados'!$B$3:$B$274,'Banco de Dados'!$C$3:$C$274,"")</f>
        <v/>
      </c>
      <c r="Q143" s="27" t="str">
        <f>IFERROR(VLOOKUP(S143,'Banco de Dados'!$B$3:$H$274,5,FALSE)," ")</f>
        <v xml:space="preserve"> </v>
      </c>
      <c r="W143" s="27" t="str">
        <f>_xlfn.XLOOKUP(Z143,'Banco de Dados'!$B$3:$B$274,'Banco de Dados'!$C$3:$C$274,"")</f>
        <v/>
      </c>
      <c r="X143" s="27" t="str">
        <f>IFERROR(VLOOKUP(Z143,'Banco de Dados'!$B$3:$H$274,5,FALSE)," ")</f>
        <v xml:space="preserve"> </v>
      </c>
      <c r="AD143" s="27" t="str">
        <f>_xlfn.XLOOKUP(AG143,'Banco de Dados'!$B$3:$B$274,'Banco de Dados'!$C$3:$C$274,"")</f>
        <v/>
      </c>
      <c r="AE143" s="27" t="str">
        <f>IFERROR(VLOOKUP(AG143,'Banco de Dados'!$B$3:$H$274,5,FALSE)," ")</f>
        <v xml:space="preserve"> </v>
      </c>
      <c r="AK143" s="27" t="str">
        <f>_xlfn.XLOOKUP(AN143,'Banco de Dados'!$B$3:$B$274,'Banco de Dados'!$C$3:$C$274,"")</f>
        <v/>
      </c>
      <c r="AL143" s="27" t="str">
        <f>IFERROR(VLOOKUP(AN143,'Banco de Dados'!$B$3:$H$274,5,FALSE)," ")</f>
        <v xml:space="preserve"> </v>
      </c>
      <c r="AR143" s="27" t="str">
        <f>_xlfn.XLOOKUP(AU143,'Banco de Dados'!$B$3:$B$274,'Banco de Dados'!$C$3:$C$274,"")</f>
        <v/>
      </c>
      <c r="AS143" s="27" t="str">
        <f>IFERROR(VLOOKUP(AU143,'Banco de Dados'!$B$3:$H$274,5,FALSE)," ")</f>
        <v xml:space="preserve"> </v>
      </c>
      <c r="AY143" s="27" t="str">
        <f>_xlfn.XLOOKUP(BB143,'Banco de Dados'!$B$3:$B$274,'Banco de Dados'!$C$3:$C$274,"")</f>
        <v/>
      </c>
      <c r="AZ143" s="27" t="str">
        <f>IFERROR(VLOOKUP(BB143,'Banco de Dados'!$B$3:$H$274,5,FALSE)," ")</f>
        <v xml:space="preserve"> </v>
      </c>
      <c r="BF143" s="27" t="str">
        <f>_xlfn.XLOOKUP(BI143,'Banco de Dados'!$B$3:$B$274,'Banco de Dados'!$C$3:$C$274,"")</f>
        <v/>
      </c>
      <c r="BG143" s="27" t="str">
        <f>IFERROR(VLOOKUP(BI143,'Banco de Dados'!$B$3:$H$274,5,FALSE)," ")</f>
        <v xml:space="preserve"> </v>
      </c>
      <c r="BM143" s="27" t="str">
        <f>_xlfn.XLOOKUP(BP143,'Banco de Dados'!$B$3:$B$274,'Banco de Dados'!$C$3:$C$274,"")</f>
        <v/>
      </c>
      <c r="BN143" s="27" t="str">
        <f>IFERROR(VLOOKUP(BP143,'Banco de Dados'!$B$3:$H$274,5,FALSE)," ")</f>
        <v xml:space="preserve"> </v>
      </c>
      <c r="BT143" s="27" t="str">
        <f>_xlfn.XLOOKUP(BW143,'Banco de Dados'!$B$3:$B$274,'Banco de Dados'!$C$3:$C$274,"")</f>
        <v/>
      </c>
      <c r="BU143" s="27" t="str">
        <f>IFERROR(VLOOKUP(BW143,'Banco de Dados'!$B$3:$H$274,5,FALSE)," ")</f>
        <v xml:space="preserve"> </v>
      </c>
      <c r="CA143" s="27" t="str">
        <f>_xlfn.XLOOKUP(CD143,'Banco de Dados'!$B$3:$B$274,'Banco de Dados'!$C$3:$C$274,"")</f>
        <v/>
      </c>
      <c r="CB143" s="27" t="str">
        <f>IFERROR(VLOOKUP(CD143,'Banco de Dados'!$B$3:$H$274,5,FALSE)," ")</f>
        <v xml:space="preserve"> </v>
      </c>
      <c r="CH143" s="27" t="str">
        <f>_xlfn.XLOOKUP(CK143,'Banco de Dados'!$B$3:$B$274,'Banco de Dados'!$C$3:$C$274,"")</f>
        <v/>
      </c>
      <c r="CI143" s="27" t="str">
        <f>IFERROR(VLOOKUP(CK143,'Banco de Dados'!$B$3:$H$274,5,FALSE)," ")</f>
        <v xml:space="preserve"> </v>
      </c>
      <c r="CO143" s="27" t="str">
        <f>_xlfn.XLOOKUP(CR143,'Banco de Dados'!$B$3:$B$274,'Banco de Dados'!$C$3:$C$274,"")</f>
        <v/>
      </c>
      <c r="CP143" s="27" t="str">
        <f>IFERROR(VLOOKUP(CR143,'Banco de Dados'!$B$3:$H$274,5,FALSE)," ")</f>
        <v xml:space="preserve"> </v>
      </c>
      <c r="CV143" s="27" t="str">
        <f>_xlfn.XLOOKUP(CY143,'Banco de Dados'!$B$3:$B$274,'Banco de Dados'!$C$3:$C$274,"")</f>
        <v/>
      </c>
      <c r="CW143" s="27" t="str">
        <f>IFERROR(VLOOKUP(CY143,'Banco de Dados'!$B$3:$H$274,5,FALSE)," ")</f>
        <v xml:space="preserve"> </v>
      </c>
      <c r="DC143" s="27" t="str">
        <f>_xlfn.XLOOKUP(DF143,'Banco de Dados'!$B$3:$B$274,'Banco de Dados'!$C$3:$C$274,"")</f>
        <v/>
      </c>
      <c r="DD143" s="27" t="str">
        <f>IFERROR(VLOOKUP(DF143,'Banco de Dados'!$B$3:$H$274,5,FALSE)," ")</f>
        <v xml:space="preserve"> </v>
      </c>
      <c r="DJ143" s="27" t="str">
        <f>_xlfn.XLOOKUP(DM143,'Banco de Dados'!$B$3:$B$274,'Banco de Dados'!$C$3:$C$274,"")</f>
        <v/>
      </c>
      <c r="DK143" s="27" t="str">
        <f>IFERROR(VLOOKUP(DM143,'Banco de Dados'!$B$3:$H$274,5,FALSE)," ")</f>
        <v xml:space="preserve"> </v>
      </c>
      <c r="DQ143" s="27" t="str">
        <f>_xlfn.XLOOKUP(DT143,'Banco de Dados'!$B$3:$B$274,'Banco de Dados'!$C$3:$C$274,"")</f>
        <v/>
      </c>
      <c r="DR143" s="27" t="str">
        <f>IFERROR(VLOOKUP(DT143,'Banco de Dados'!$B$3:$H$274,5,FALSE)," ")</f>
        <v xml:space="preserve"> </v>
      </c>
      <c r="DX143" s="27" t="str">
        <f>_xlfn.XLOOKUP(EA143,'Banco de Dados'!$B$3:$B$274,'Banco de Dados'!$C$3:$C$274,"")</f>
        <v/>
      </c>
      <c r="DY143" s="27" t="str">
        <f>IFERROR(VLOOKUP(EA143,'Banco de Dados'!$B$3:$H$274,5,FALSE)," ")</f>
        <v xml:space="preserve"> </v>
      </c>
      <c r="EE143" s="27" t="str">
        <f>_xlfn.XLOOKUP(EH143,'Banco de Dados'!$B$3:$B$274,'Banco de Dados'!$C$3:$C$274,"")</f>
        <v/>
      </c>
      <c r="EF143" s="27" t="str">
        <f>IFERROR(VLOOKUP(EH143,'Banco de Dados'!$B$3:$H$274,5,FALSE)," ")</f>
        <v xml:space="preserve"> </v>
      </c>
      <c r="EL143" s="27" t="str">
        <f>_xlfn.XLOOKUP(EO143,'Banco de Dados'!$B$3:$B$274,'Banco de Dados'!$C$3:$C$274,"")</f>
        <v/>
      </c>
      <c r="EM143" s="27" t="str">
        <f>IFERROR(VLOOKUP(EO143,'Banco de Dados'!$B$3:$H$274,5,FALSE)," ")</f>
        <v xml:space="preserve"> </v>
      </c>
      <c r="ES143" s="27" t="str">
        <f>_xlfn.XLOOKUP(EV143,'Banco de Dados'!$B$3:$B$274,'Banco de Dados'!$C$3:$C$274,"")</f>
        <v/>
      </c>
      <c r="ET143" s="27" t="str">
        <f>IFERROR(VLOOKUP(EV143,'Banco de Dados'!$B$3:$H$274,5,FALSE)," ")</f>
        <v xml:space="preserve"> </v>
      </c>
      <c r="EZ143" s="27" t="str">
        <f>_xlfn.XLOOKUP(FC143,'Banco de Dados'!$B$3:$B$274,'Banco de Dados'!$C$3:$C$274,"")</f>
        <v/>
      </c>
      <c r="FA143" s="27" t="str">
        <f>IFERROR(VLOOKUP(FC143,'Banco de Dados'!$B$3:$H$274,5,FALSE)," ")</f>
        <v xml:space="preserve"> </v>
      </c>
      <c r="FC143" s="7"/>
      <c r="FD143" s="7"/>
      <c r="FE143" s="7"/>
      <c r="FG143" s="27" t="str">
        <f>_xlfn.XLOOKUP(FJ143,'Banco de Dados'!$B$3:$B$274,'Banco de Dados'!$C$3:$C$274,"")</f>
        <v/>
      </c>
      <c r="FH143" s="27" t="str">
        <f>IFERROR(VLOOKUP(FJ143,'Banco de Dados'!$B$3:$H$274,5,FALSE)," ")</f>
        <v xml:space="preserve"> </v>
      </c>
      <c r="FI143" s="7"/>
      <c r="FJ143" s="7"/>
      <c r="FK143" s="7"/>
      <c r="FL143" s="7"/>
      <c r="FN143" s="27" t="str">
        <f>_xlfn.XLOOKUP(FQ143,'Banco de Dados'!$B$3:$B$274,'Banco de Dados'!$C$3:$C$274,"")</f>
        <v/>
      </c>
      <c r="FO143" s="27" t="str">
        <f>IFERROR(VLOOKUP(FQ143,'Banco de Dados'!$B$3:$H$274,5,FALSE)," ")</f>
        <v xml:space="preserve"> </v>
      </c>
      <c r="FP143" s="7"/>
      <c r="FQ143" s="7"/>
      <c r="FR143" s="7"/>
      <c r="FS143" s="7"/>
      <c r="FU143" s="27" t="str">
        <f>_xlfn.XLOOKUP(FX143,'Banco de Dados'!$B$3:$B$274,'Banco de Dados'!$C$3:$C$274,"")</f>
        <v/>
      </c>
      <c r="FV143" s="27" t="str">
        <f>IFERROR(VLOOKUP(FX143,'Banco de Dados'!$B$3:$H$274,5,FALSE)," ")</f>
        <v xml:space="preserve"> </v>
      </c>
      <c r="FW143" s="7"/>
      <c r="FX143" s="7"/>
      <c r="FY143" s="7"/>
      <c r="FZ143" s="7"/>
    </row>
    <row r="144" spans="2:182" x14ac:dyDescent="0.25">
      <c r="B144" s="27" t="str">
        <f>_xlfn.XLOOKUP(E144,'Banco de Dados'!$B$3:$B$274,'Banco de Dados'!$C$3:$C$274,"")</f>
        <v/>
      </c>
      <c r="C144" s="27" t="str">
        <f>IFERROR(VLOOKUP(E144,'Banco de Dados'!$B$3:$H$274,5,FALSE)," ")</f>
        <v xml:space="preserve"> </v>
      </c>
      <c r="I144" s="27" t="str">
        <f>_xlfn.XLOOKUP(L144,'Banco de Dados'!$B$3:$B$274,'Banco de Dados'!$C$3:$C$274,"")</f>
        <v/>
      </c>
      <c r="J144" s="27" t="str">
        <f>IFERROR(VLOOKUP(L144,'Banco de Dados'!$B$3:$H$274,5,FALSE)," ")</f>
        <v xml:space="preserve"> </v>
      </c>
      <c r="P144" s="27" t="str">
        <f>_xlfn.XLOOKUP(S144,'Banco de Dados'!$B$3:$B$274,'Banco de Dados'!$C$3:$C$274,"")</f>
        <v/>
      </c>
      <c r="Q144" s="27" t="str">
        <f>IFERROR(VLOOKUP(S144,'Banco de Dados'!$B$3:$H$274,5,FALSE)," ")</f>
        <v xml:space="preserve"> </v>
      </c>
      <c r="W144" s="27" t="str">
        <f>_xlfn.XLOOKUP(Z144,'Banco de Dados'!$B$3:$B$274,'Banco de Dados'!$C$3:$C$274,"")</f>
        <v/>
      </c>
      <c r="X144" s="27" t="str">
        <f>IFERROR(VLOOKUP(Z144,'Banco de Dados'!$B$3:$H$274,5,FALSE)," ")</f>
        <v xml:space="preserve"> </v>
      </c>
      <c r="AD144" s="27" t="str">
        <f>_xlfn.XLOOKUP(AG144,'Banco de Dados'!$B$3:$B$274,'Banco de Dados'!$C$3:$C$274,"")</f>
        <v/>
      </c>
      <c r="AE144" s="27" t="str">
        <f>IFERROR(VLOOKUP(AG144,'Banco de Dados'!$B$3:$H$274,5,FALSE)," ")</f>
        <v xml:space="preserve"> </v>
      </c>
      <c r="AK144" s="27" t="str">
        <f>_xlfn.XLOOKUP(AN144,'Banco de Dados'!$B$3:$B$274,'Banco de Dados'!$C$3:$C$274,"")</f>
        <v/>
      </c>
      <c r="AL144" s="27" t="str">
        <f>IFERROR(VLOOKUP(AN144,'Banco de Dados'!$B$3:$H$274,5,FALSE)," ")</f>
        <v xml:space="preserve"> </v>
      </c>
      <c r="AR144" s="27" t="str">
        <f>_xlfn.XLOOKUP(AU144,'Banco de Dados'!$B$3:$B$274,'Banco de Dados'!$C$3:$C$274,"")</f>
        <v/>
      </c>
      <c r="AS144" s="27" t="str">
        <f>IFERROR(VLOOKUP(AU144,'Banco de Dados'!$B$3:$H$274,5,FALSE)," ")</f>
        <v xml:space="preserve"> </v>
      </c>
      <c r="AY144" s="27" t="str">
        <f>_xlfn.XLOOKUP(BB144,'Banco de Dados'!$B$3:$B$274,'Banco de Dados'!$C$3:$C$274,"")</f>
        <v/>
      </c>
      <c r="AZ144" s="27" t="str">
        <f>IFERROR(VLOOKUP(BB144,'Banco de Dados'!$B$3:$H$274,5,FALSE)," ")</f>
        <v xml:space="preserve"> </v>
      </c>
      <c r="BF144" s="27" t="str">
        <f>_xlfn.XLOOKUP(BI144,'Banco de Dados'!$B$3:$B$274,'Banco de Dados'!$C$3:$C$274,"")</f>
        <v/>
      </c>
      <c r="BG144" s="27" t="str">
        <f>IFERROR(VLOOKUP(BI144,'Banco de Dados'!$B$3:$H$274,5,FALSE)," ")</f>
        <v xml:space="preserve"> </v>
      </c>
      <c r="BM144" s="27" t="str">
        <f>_xlfn.XLOOKUP(BP144,'Banco de Dados'!$B$3:$B$274,'Banco de Dados'!$C$3:$C$274,"")</f>
        <v/>
      </c>
      <c r="BN144" s="27" t="str">
        <f>IFERROR(VLOOKUP(BP144,'Banco de Dados'!$B$3:$H$274,5,FALSE)," ")</f>
        <v xml:space="preserve"> </v>
      </c>
      <c r="BT144" s="27" t="str">
        <f>_xlfn.XLOOKUP(BW144,'Banco de Dados'!$B$3:$B$274,'Banco de Dados'!$C$3:$C$274,"")</f>
        <v/>
      </c>
      <c r="BU144" s="27" t="str">
        <f>IFERROR(VLOOKUP(BW144,'Banco de Dados'!$B$3:$H$274,5,FALSE)," ")</f>
        <v xml:space="preserve"> </v>
      </c>
      <c r="CA144" s="27" t="str">
        <f>_xlfn.XLOOKUP(CD144,'Banco de Dados'!$B$3:$B$274,'Banco de Dados'!$C$3:$C$274,"")</f>
        <v/>
      </c>
      <c r="CB144" s="27" t="str">
        <f>IFERROR(VLOOKUP(CD144,'Banco de Dados'!$B$3:$H$274,5,FALSE)," ")</f>
        <v xml:space="preserve"> </v>
      </c>
      <c r="CH144" s="27" t="str">
        <f>_xlfn.XLOOKUP(CK144,'Banco de Dados'!$B$3:$B$274,'Banco de Dados'!$C$3:$C$274,"")</f>
        <v/>
      </c>
      <c r="CI144" s="27" t="str">
        <f>IFERROR(VLOOKUP(CK144,'Banco de Dados'!$B$3:$H$274,5,FALSE)," ")</f>
        <v xml:space="preserve"> </v>
      </c>
      <c r="CO144" s="27" t="str">
        <f>_xlfn.XLOOKUP(CR144,'Banco de Dados'!$B$3:$B$274,'Banco de Dados'!$C$3:$C$274,"")</f>
        <v/>
      </c>
      <c r="CP144" s="27" t="str">
        <f>IFERROR(VLOOKUP(CR144,'Banco de Dados'!$B$3:$H$274,5,FALSE)," ")</f>
        <v xml:space="preserve"> </v>
      </c>
      <c r="CV144" s="27" t="str">
        <f>_xlfn.XLOOKUP(CY144,'Banco de Dados'!$B$3:$B$274,'Banco de Dados'!$C$3:$C$274,"")</f>
        <v/>
      </c>
      <c r="CW144" s="27" t="str">
        <f>IFERROR(VLOOKUP(CY144,'Banco de Dados'!$B$3:$H$274,5,FALSE)," ")</f>
        <v xml:space="preserve"> </v>
      </c>
      <c r="DC144" s="27" t="str">
        <f>_xlfn.XLOOKUP(DF144,'Banco de Dados'!$B$3:$B$274,'Banco de Dados'!$C$3:$C$274,"")</f>
        <v/>
      </c>
      <c r="DD144" s="27" t="str">
        <f>IFERROR(VLOOKUP(DF144,'Banco de Dados'!$B$3:$H$274,5,FALSE)," ")</f>
        <v xml:space="preserve"> </v>
      </c>
      <c r="DJ144" s="27" t="str">
        <f>_xlfn.XLOOKUP(DM144,'Banco de Dados'!$B$3:$B$274,'Banco de Dados'!$C$3:$C$274,"")</f>
        <v/>
      </c>
      <c r="DK144" s="27" t="str">
        <f>IFERROR(VLOOKUP(DM144,'Banco de Dados'!$B$3:$H$274,5,FALSE)," ")</f>
        <v xml:space="preserve"> </v>
      </c>
      <c r="DQ144" s="27" t="str">
        <f>_xlfn.XLOOKUP(DT144,'Banco de Dados'!$B$3:$B$274,'Banco de Dados'!$C$3:$C$274,"")</f>
        <v/>
      </c>
      <c r="DR144" s="27" t="str">
        <f>IFERROR(VLOOKUP(DT144,'Banco de Dados'!$B$3:$H$274,5,FALSE)," ")</f>
        <v xml:space="preserve"> </v>
      </c>
      <c r="DX144" s="27" t="str">
        <f>_xlfn.XLOOKUP(EA144,'Banco de Dados'!$B$3:$B$274,'Banco de Dados'!$C$3:$C$274,"")</f>
        <v/>
      </c>
      <c r="DY144" s="27" t="str">
        <f>IFERROR(VLOOKUP(EA144,'Banco de Dados'!$B$3:$H$274,5,FALSE)," ")</f>
        <v xml:space="preserve"> </v>
      </c>
      <c r="EE144" s="27" t="str">
        <f>_xlfn.XLOOKUP(EH144,'Banco de Dados'!$B$3:$B$274,'Banco de Dados'!$C$3:$C$274,"")</f>
        <v/>
      </c>
      <c r="EF144" s="27" t="str">
        <f>IFERROR(VLOOKUP(EH144,'Banco de Dados'!$B$3:$H$274,5,FALSE)," ")</f>
        <v xml:space="preserve"> </v>
      </c>
      <c r="EL144" s="27" t="str">
        <f>_xlfn.XLOOKUP(EO144,'Banco de Dados'!$B$3:$B$274,'Banco de Dados'!$C$3:$C$274,"")</f>
        <v/>
      </c>
      <c r="EM144" s="27" t="str">
        <f>IFERROR(VLOOKUP(EO144,'Banco de Dados'!$B$3:$H$274,5,FALSE)," ")</f>
        <v xml:space="preserve"> </v>
      </c>
      <c r="ES144" s="27" t="str">
        <f>_xlfn.XLOOKUP(EV144,'Banco de Dados'!$B$3:$B$274,'Banco de Dados'!$C$3:$C$274,"")</f>
        <v/>
      </c>
      <c r="ET144" s="27" t="str">
        <f>IFERROR(VLOOKUP(EV144,'Banco de Dados'!$B$3:$H$274,5,FALSE)," ")</f>
        <v xml:space="preserve"> </v>
      </c>
      <c r="EZ144" s="27" t="str">
        <f>_xlfn.XLOOKUP(FC144,'Banco de Dados'!$B$3:$B$274,'Banco de Dados'!$C$3:$C$274,"")</f>
        <v/>
      </c>
      <c r="FA144" s="27" t="str">
        <f>IFERROR(VLOOKUP(FC144,'Banco de Dados'!$B$3:$H$274,5,FALSE)," ")</f>
        <v xml:space="preserve"> </v>
      </c>
      <c r="FC144" s="7"/>
      <c r="FD144" s="7"/>
      <c r="FE144" s="7"/>
      <c r="FG144" s="27" t="str">
        <f>_xlfn.XLOOKUP(FJ144,'Banco de Dados'!$B$3:$B$274,'Banco de Dados'!$C$3:$C$274,"")</f>
        <v/>
      </c>
      <c r="FH144" s="27" t="str">
        <f>IFERROR(VLOOKUP(FJ144,'Banco de Dados'!$B$3:$H$274,5,FALSE)," ")</f>
        <v xml:space="preserve"> </v>
      </c>
      <c r="FI144" s="7"/>
      <c r="FJ144" s="7"/>
      <c r="FK144" s="7"/>
      <c r="FL144" s="7"/>
      <c r="FN144" s="27" t="str">
        <f>_xlfn.XLOOKUP(FQ144,'Banco de Dados'!$B$3:$B$274,'Banco de Dados'!$C$3:$C$274,"")</f>
        <v/>
      </c>
      <c r="FO144" s="27" t="str">
        <f>IFERROR(VLOOKUP(FQ144,'Banco de Dados'!$B$3:$H$274,5,FALSE)," ")</f>
        <v xml:space="preserve"> </v>
      </c>
      <c r="FP144" s="7"/>
      <c r="FQ144" s="7"/>
      <c r="FR144" s="7"/>
      <c r="FS144" s="7"/>
      <c r="FU144" s="27" t="str">
        <f>_xlfn.XLOOKUP(FX144,'Banco de Dados'!$B$3:$B$274,'Banco de Dados'!$C$3:$C$274,"")</f>
        <v/>
      </c>
      <c r="FV144" s="27" t="str">
        <f>IFERROR(VLOOKUP(FX144,'Banco de Dados'!$B$3:$H$274,5,FALSE)," ")</f>
        <v xml:space="preserve"> </v>
      </c>
      <c r="FW144" s="7"/>
      <c r="FX144" s="7"/>
      <c r="FY144" s="7"/>
      <c r="FZ144" s="7"/>
    </row>
    <row r="145" spans="2:182" x14ac:dyDescent="0.25">
      <c r="B145" s="27" t="str">
        <f>_xlfn.XLOOKUP(E145,'Banco de Dados'!$B$3:$B$274,'Banco de Dados'!$C$3:$C$274,"")</f>
        <v/>
      </c>
      <c r="C145" s="27" t="str">
        <f>IFERROR(VLOOKUP(E145,'Banco de Dados'!$B$3:$H$274,5,FALSE)," ")</f>
        <v xml:space="preserve"> </v>
      </c>
      <c r="I145" s="27" t="str">
        <f>_xlfn.XLOOKUP(L145,'Banco de Dados'!$B$3:$B$274,'Banco de Dados'!$C$3:$C$274,"")</f>
        <v/>
      </c>
      <c r="J145" s="27" t="str">
        <f>IFERROR(VLOOKUP(L145,'Banco de Dados'!$B$3:$H$274,5,FALSE)," ")</f>
        <v xml:space="preserve"> </v>
      </c>
      <c r="P145" s="27" t="str">
        <f>_xlfn.XLOOKUP(S145,'Banco de Dados'!$B$3:$B$274,'Banco de Dados'!$C$3:$C$274,"")</f>
        <v/>
      </c>
      <c r="Q145" s="27" t="str">
        <f>IFERROR(VLOOKUP(S145,'Banco de Dados'!$B$3:$H$274,5,FALSE)," ")</f>
        <v xml:space="preserve"> </v>
      </c>
      <c r="W145" s="27" t="str">
        <f>_xlfn.XLOOKUP(Z145,'Banco de Dados'!$B$3:$B$274,'Banco de Dados'!$C$3:$C$274,"")</f>
        <v/>
      </c>
      <c r="X145" s="27" t="str">
        <f>IFERROR(VLOOKUP(Z145,'Banco de Dados'!$B$3:$H$274,5,FALSE)," ")</f>
        <v xml:space="preserve"> </v>
      </c>
      <c r="AD145" s="27" t="str">
        <f>_xlfn.XLOOKUP(AG145,'Banco de Dados'!$B$3:$B$274,'Banco de Dados'!$C$3:$C$274,"")</f>
        <v/>
      </c>
      <c r="AE145" s="27" t="str">
        <f>IFERROR(VLOOKUP(AG145,'Banco de Dados'!$B$3:$H$274,5,FALSE)," ")</f>
        <v xml:space="preserve"> </v>
      </c>
      <c r="AK145" s="27" t="str">
        <f>_xlfn.XLOOKUP(AN145,'Banco de Dados'!$B$3:$B$274,'Banco de Dados'!$C$3:$C$274,"")</f>
        <v/>
      </c>
      <c r="AL145" s="27" t="str">
        <f>IFERROR(VLOOKUP(AN145,'Banco de Dados'!$B$3:$H$274,5,FALSE)," ")</f>
        <v xml:space="preserve"> </v>
      </c>
      <c r="AR145" s="27" t="str">
        <f>_xlfn.XLOOKUP(AU145,'Banco de Dados'!$B$3:$B$274,'Banco de Dados'!$C$3:$C$274,"")</f>
        <v/>
      </c>
      <c r="AS145" s="27" t="str">
        <f>IFERROR(VLOOKUP(AU145,'Banco de Dados'!$B$3:$H$274,5,FALSE)," ")</f>
        <v xml:space="preserve"> </v>
      </c>
      <c r="AY145" s="27" t="str">
        <f>_xlfn.XLOOKUP(BB145,'Banco de Dados'!$B$3:$B$274,'Banco de Dados'!$C$3:$C$274,"")</f>
        <v/>
      </c>
      <c r="AZ145" s="27" t="str">
        <f>IFERROR(VLOOKUP(BB145,'Banco de Dados'!$B$3:$H$274,5,FALSE)," ")</f>
        <v xml:space="preserve"> </v>
      </c>
      <c r="BF145" s="27" t="str">
        <f>_xlfn.XLOOKUP(BI145,'Banco de Dados'!$B$3:$B$274,'Banco de Dados'!$C$3:$C$274,"")</f>
        <v/>
      </c>
      <c r="BG145" s="27" t="str">
        <f>IFERROR(VLOOKUP(BI145,'Banco de Dados'!$B$3:$H$274,5,FALSE)," ")</f>
        <v xml:space="preserve"> </v>
      </c>
      <c r="BM145" s="27" t="str">
        <f>_xlfn.XLOOKUP(BP145,'Banco de Dados'!$B$3:$B$274,'Banco de Dados'!$C$3:$C$274,"")</f>
        <v/>
      </c>
      <c r="BN145" s="27" t="str">
        <f>IFERROR(VLOOKUP(BP145,'Banco de Dados'!$B$3:$H$274,5,FALSE)," ")</f>
        <v xml:space="preserve"> </v>
      </c>
      <c r="BT145" s="27" t="str">
        <f>_xlfn.XLOOKUP(BW145,'Banco de Dados'!$B$3:$B$274,'Banco de Dados'!$C$3:$C$274,"")</f>
        <v/>
      </c>
      <c r="BU145" s="27" t="str">
        <f>IFERROR(VLOOKUP(BW145,'Banco de Dados'!$B$3:$H$274,5,FALSE)," ")</f>
        <v xml:space="preserve"> </v>
      </c>
      <c r="CA145" s="27" t="str">
        <f>_xlfn.XLOOKUP(CD145,'Banco de Dados'!$B$3:$B$274,'Banco de Dados'!$C$3:$C$274,"")</f>
        <v/>
      </c>
      <c r="CB145" s="27" t="str">
        <f>IFERROR(VLOOKUP(CD145,'Banco de Dados'!$B$3:$H$274,5,FALSE)," ")</f>
        <v xml:space="preserve"> </v>
      </c>
      <c r="CH145" s="27" t="str">
        <f>_xlfn.XLOOKUP(CK145,'Banco de Dados'!$B$3:$B$274,'Banco de Dados'!$C$3:$C$274,"")</f>
        <v/>
      </c>
      <c r="CI145" s="27" t="str">
        <f>IFERROR(VLOOKUP(CK145,'Banco de Dados'!$B$3:$H$274,5,FALSE)," ")</f>
        <v xml:space="preserve"> </v>
      </c>
      <c r="CO145" s="27" t="str">
        <f>_xlfn.XLOOKUP(CR145,'Banco de Dados'!$B$3:$B$274,'Banco de Dados'!$C$3:$C$274,"")</f>
        <v/>
      </c>
      <c r="CP145" s="27" t="str">
        <f>IFERROR(VLOOKUP(CR145,'Banco de Dados'!$B$3:$H$274,5,FALSE)," ")</f>
        <v xml:space="preserve"> </v>
      </c>
      <c r="CV145" s="27" t="str">
        <f>_xlfn.XLOOKUP(CY145,'Banco de Dados'!$B$3:$B$274,'Banco de Dados'!$C$3:$C$274,"")</f>
        <v/>
      </c>
      <c r="CW145" s="27" t="str">
        <f>IFERROR(VLOOKUP(CY145,'Banco de Dados'!$B$3:$H$274,5,FALSE)," ")</f>
        <v xml:space="preserve"> </v>
      </c>
      <c r="DC145" s="27" t="str">
        <f>_xlfn.XLOOKUP(DF145,'Banco de Dados'!$B$3:$B$274,'Banco de Dados'!$C$3:$C$274,"")</f>
        <v/>
      </c>
      <c r="DD145" s="27" t="str">
        <f>IFERROR(VLOOKUP(DF145,'Banco de Dados'!$B$3:$H$274,5,FALSE)," ")</f>
        <v xml:space="preserve"> </v>
      </c>
      <c r="DJ145" s="27" t="str">
        <f>_xlfn.XLOOKUP(DM145,'Banco de Dados'!$B$3:$B$274,'Banco de Dados'!$C$3:$C$274,"")</f>
        <v/>
      </c>
      <c r="DK145" s="27" t="str">
        <f>IFERROR(VLOOKUP(DM145,'Banco de Dados'!$B$3:$H$274,5,FALSE)," ")</f>
        <v xml:space="preserve"> </v>
      </c>
      <c r="DQ145" s="27" t="str">
        <f>_xlfn.XLOOKUP(DT145,'Banco de Dados'!$B$3:$B$274,'Banco de Dados'!$C$3:$C$274,"")</f>
        <v/>
      </c>
      <c r="DR145" s="27" t="str">
        <f>IFERROR(VLOOKUP(DT145,'Banco de Dados'!$B$3:$H$274,5,FALSE)," ")</f>
        <v xml:space="preserve"> </v>
      </c>
      <c r="DX145" s="27" t="str">
        <f>_xlfn.XLOOKUP(EA145,'Banco de Dados'!$B$3:$B$274,'Banco de Dados'!$C$3:$C$274,"")</f>
        <v/>
      </c>
      <c r="DY145" s="27" t="str">
        <f>IFERROR(VLOOKUP(EA145,'Banco de Dados'!$B$3:$H$274,5,FALSE)," ")</f>
        <v xml:space="preserve"> </v>
      </c>
      <c r="EE145" s="27" t="str">
        <f>_xlfn.XLOOKUP(EH145,'Banco de Dados'!$B$3:$B$274,'Banco de Dados'!$C$3:$C$274,"")</f>
        <v/>
      </c>
      <c r="EF145" s="27" t="str">
        <f>IFERROR(VLOOKUP(EH145,'Banco de Dados'!$B$3:$H$274,5,FALSE)," ")</f>
        <v xml:space="preserve"> </v>
      </c>
      <c r="EL145" s="27" t="str">
        <f>_xlfn.XLOOKUP(EO145,'Banco de Dados'!$B$3:$B$274,'Banco de Dados'!$C$3:$C$274,"")</f>
        <v/>
      </c>
      <c r="EM145" s="27" t="str">
        <f>IFERROR(VLOOKUP(EO145,'Banco de Dados'!$B$3:$H$274,5,FALSE)," ")</f>
        <v xml:space="preserve"> </v>
      </c>
      <c r="ES145" s="27" t="str">
        <f>_xlfn.XLOOKUP(EV145,'Banco de Dados'!$B$3:$B$274,'Banco de Dados'!$C$3:$C$274,"")</f>
        <v/>
      </c>
      <c r="ET145" s="27" t="str">
        <f>IFERROR(VLOOKUP(EV145,'Banco de Dados'!$B$3:$H$274,5,FALSE)," ")</f>
        <v xml:space="preserve"> </v>
      </c>
      <c r="EZ145" s="27" t="str">
        <f>_xlfn.XLOOKUP(FC145,'Banco de Dados'!$B$3:$B$274,'Banco de Dados'!$C$3:$C$274,"")</f>
        <v/>
      </c>
      <c r="FA145" s="27" t="str">
        <f>IFERROR(VLOOKUP(FC145,'Banco de Dados'!$B$3:$H$274,5,FALSE)," ")</f>
        <v xml:space="preserve"> </v>
      </c>
      <c r="FC145" s="7"/>
      <c r="FD145" s="7"/>
      <c r="FE145" s="7"/>
      <c r="FG145" s="27" t="str">
        <f>_xlfn.XLOOKUP(FJ145,'Banco de Dados'!$B$3:$B$274,'Banco de Dados'!$C$3:$C$274,"")</f>
        <v/>
      </c>
      <c r="FH145" s="27" t="str">
        <f>IFERROR(VLOOKUP(FJ145,'Banco de Dados'!$B$3:$H$274,5,FALSE)," ")</f>
        <v xml:space="preserve"> </v>
      </c>
      <c r="FI145" s="7"/>
      <c r="FJ145" s="7"/>
      <c r="FK145" s="7"/>
      <c r="FL145" s="7"/>
      <c r="FN145" s="27" t="str">
        <f>_xlfn.XLOOKUP(FQ145,'Banco de Dados'!$B$3:$B$274,'Banco de Dados'!$C$3:$C$274,"")</f>
        <v/>
      </c>
      <c r="FO145" s="27" t="str">
        <f>IFERROR(VLOOKUP(FQ145,'Banco de Dados'!$B$3:$H$274,5,FALSE)," ")</f>
        <v xml:space="preserve"> </v>
      </c>
      <c r="FP145" s="7"/>
      <c r="FQ145" s="7"/>
      <c r="FR145" s="7"/>
      <c r="FS145" s="7"/>
      <c r="FU145" s="27" t="str">
        <f>_xlfn.XLOOKUP(FX145,'Banco de Dados'!$B$3:$B$274,'Banco de Dados'!$C$3:$C$274,"")</f>
        <v/>
      </c>
      <c r="FV145" s="27" t="str">
        <f>IFERROR(VLOOKUP(FX145,'Banco de Dados'!$B$3:$H$274,5,FALSE)," ")</f>
        <v xml:space="preserve"> </v>
      </c>
      <c r="FW145" s="7"/>
      <c r="FX145" s="7"/>
      <c r="FY145" s="7"/>
      <c r="FZ145" s="7"/>
    </row>
    <row r="146" spans="2:182" x14ac:dyDescent="0.25">
      <c r="B146" s="27" t="str">
        <f>_xlfn.XLOOKUP(E146,'Banco de Dados'!$B$3:$B$274,'Banco de Dados'!$C$3:$C$274,"")</f>
        <v/>
      </c>
      <c r="C146" s="27" t="str">
        <f>IFERROR(VLOOKUP(E146,'Banco de Dados'!$B$3:$H$274,5,FALSE)," ")</f>
        <v xml:space="preserve"> </v>
      </c>
      <c r="I146" s="27" t="str">
        <f>_xlfn.XLOOKUP(L146,'Banco de Dados'!$B$3:$B$274,'Banco de Dados'!$C$3:$C$274,"")</f>
        <v/>
      </c>
      <c r="J146" s="27" t="str">
        <f>IFERROR(VLOOKUP(L146,'Banco de Dados'!$B$3:$H$274,5,FALSE)," ")</f>
        <v xml:space="preserve"> </v>
      </c>
      <c r="P146" s="27" t="str">
        <f>_xlfn.XLOOKUP(S146,'Banco de Dados'!$B$3:$B$274,'Banco de Dados'!$C$3:$C$274,"")</f>
        <v/>
      </c>
      <c r="Q146" s="27" t="str">
        <f>IFERROR(VLOOKUP(S146,'Banco de Dados'!$B$3:$H$274,5,FALSE)," ")</f>
        <v xml:space="preserve"> </v>
      </c>
      <c r="W146" s="27" t="str">
        <f>_xlfn.XLOOKUP(Z146,'Banco de Dados'!$B$3:$B$274,'Banco de Dados'!$C$3:$C$274,"")</f>
        <v/>
      </c>
      <c r="X146" s="27" t="str">
        <f>IFERROR(VLOOKUP(Z146,'Banco de Dados'!$B$3:$H$274,5,FALSE)," ")</f>
        <v xml:space="preserve"> </v>
      </c>
      <c r="AD146" s="27" t="str">
        <f>_xlfn.XLOOKUP(AG146,'Banco de Dados'!$B$3:$B$274,'Banco de Dados'!$C$3:$C$274,"")</f>
        <v/>
      </c>
      <c r="AE146" s="27" t="str">
        <f>IFERROR(VLOOKUP(AG146,'Banco de Dados'!$B$3:$H$274,5,FALSE)," ")</f>
        <v xml:space="preserve"> </v>
      </c>
      <c r="AK146" s="27" t="str">
        <f>_xlfn.XLOOKUP(AN146,'Banco de Dados'!$B$3:$B$274,'Banco de Dados'!$C$3:$C$274,"")</f>
        <v/>
      </c>
      <c r="AL146" s="27" t="str">
        <f>IFERROR(VLOOKUP(AN146,'Banco de Dados'!$B$3:$H$274,5,FALSE)," ")</f>
        <v xml:space="preserve"> </v>
      </c>
      <c r="AR146" s="27" t="str">
        <f>_xlfn.XLOOKUP(AU146,'Banco de Dados'!$B$3:$B$274,'Banco de Dados'!$C$3:$C$274,"")</f>
        <v/>
      </c>
      <c r="AS146" s="27" t="str">
        <f>IFERROR(VLOOKUP(AU146,'Banco de Dados'!$B$3:$H$274,5,FALSE)," ")</f>
        <v xml:space="preserve"> </v>
      </c>
      <c r="AY146" s="27" t="str">
        <f>_xlfn.XLOOKUP(BB146,'Banco de Dados'!$B$3:$B$274,'Banco de Dados'!$C$3:$C$274,"")</f>
        <v/>
      </c>
      <c r="AZ146" s="27" t="str">
        <f>IFERROR(VLOOKUP(BB146,'Banco de Dados'!$B$3:$H$274,5,FALSE)," ")</f>
        <v xml:space="preserve"> </v>
      </c>
      <c r="BF146" s="27" t="str">
        <f>_xlfn.XLOOKUP(BI146,'Banco de Dados'!$B$3:$B$274,'Banco de Dados'!$C$3:$C$274,"")</f>
        <v/>
      </c>
      <c r="BG146" s="27" t="str">
        <f>IFERROR(VLOOKUP(BI146,'Banco de Dados'!$B$3:$H$274,5,FALSE)," ")</f>
        <v xml:space="preserve"> </v>
      </c>
      <c r="BM146" s="27" t="str">
        <f>_xlfn.XLOOKUP(BP146,'Banco de Dados'!$B$3:$B$274,'Banco de Dados'!$C$3:$C$274,"")</f>
        <v/>
      </c>
      <c r="BN146" s="27" t="str">
        <f>IFERROR(VLOOKUP(BP146,'Banco de Dados'!$B$3:$H$274,5,FALSE)," ")</f>
        <v xml:space="preserve"> </v>
      </c>
      <c r="BT146" s="27" t="str">
        <f>_xlfn.XLOOKUP(BW146,'Banco de Dados'!$B$3:$B$274,'Banco de Dados'!$C$3:$C$274,"")</f>
        <v/>
      </c>
      <c r="BU146" s="27" t="str">
        <f>IFERROR(VLOOKUP(BW146,'Banco de Dados'!$B$3:$H$274,5,FALSE)," ")</f>
        <v xml:space="preserve"> </v>
      </c>
      <c r="CA146" s="27" t="str">
        <f>_xlfn.XLOOKUP(CD146,'Banco de Dados'!$B$3:$B$274,'Banco de Dados'!$C$3:$C$274,"")</f>
        <v/>
      </c>
      <c r="CB146" s="27" t="str">
        <f>IFERROR(VLOOKUP(CD146,'Banco de Dados'!$B$3:$H$274,5,FALSE)," ")</f>
        <v xml:space="preserve"> </v>
      </c>
      <c r="CH146" s="27" t="str">
        <f>_xlfn.XLOOKUP(CK146,'Banco de Dados'!$B$3:$B$274,'Banco de Dados'!$C$3:$C$274,"")</f>
        <v/>
      </c>
      <c r="CI146" s="27" t="str">
        <f>IFERROR(VLOOKUP(CK146,'Banco de Dados'!$B$3:$H$274,5,FALSE)," ")</f>
        <v xml:space="preserve"> </v>
      </c>
      <c r="CO146" s="27" t="str">
        <f>_xlfn.XLOOKUP(CR146,'Banco de Dados'!$B$3:$B$274,'Banco de Dados'!$C$3:$C$274,"")</f>
        <v/>
      </c>
      <c r="CP146" s="27" t="str">
        <f>IFERROR(VLOOKUP(CR146,'Banco de Dados'!$B$3:$H$274,5,FALSE)," ")</f>
        <v xml:space="preserve"> </v>
      </c>
      <c r="CV146" s="27" t="str">
        <f>_xlfn.XLOOKUP(CY146,'Banco de Dados'!$B$3:$B$274,'Banco de Dados'!$C$3:$C$274,"")</f>
        <v/>
      </c>
      <c r="CW146" s="27" t="str">
        <f>IFERROR(VLOOKUP(CY146,'Banco de Dados'!$B$3:$H$274,5,FALSE)," ")</f>
        <v xml:space="preserve"> </v>
      </c>
      <c r="DC146" s="27" t="str">
        <f>_xlfn.XLOOKUP(DF146,'Banco de Dados'!$B$3:$B$274,'Banco de Dados'!$C$3:$C$274,"")</f>
        <v/>
      </c>
      <c r="DD146" s="27" t="str">
        <f>IFERROR(VLOOKUP(DF146,'Banco de Dados'!$B$3:$H$274,5,FALSE)," ")</f>
        <v xml:space="preserve"> </v>
      </c>
      <c r="DJ146" s="27" t="str">
        <f>_xlfn.XLOOKUP(DM146,'Banco de Dados'!$B$3:$B$274,'Banco de Dados'!$C$3:$C$274,"")</f>
        <v/>
      </c>
      <c r="DK146" s="27" t="str">
        <f>IFERROR(VLOOKUP(DM146,'Banco de Dados'!$B$3:$H$274,5,FALSE)," ")</f>
        <v xml:space="preserve"> </v>
      </c>
      <c r="DQ146" s="27" t="str">
        <f>_xlfn.XLOOKUP(DT146,'Banco de Dados'!$B$3:$B$274,'Banco de Dados'!$C$3:$C$274,"")</f>
        <v/>
      </c>
      <c r="DR146" s="27" t="str">
        <f>IFERROR(VLOOKUP(DT146,'Banco de Dados'!$B$3:$H$274,5,FALSE)," ")</f>
        <v xml:space="preserve"> </v>
      </c>
      <c r="DX146" s="27" t="str">
        <f>_xlfn.XLOOKUP(EA146,'Banco de Dados'!$B$3:$B$274,'Banco de Dados'!$C$3:$C$274,"")</f>
        <v/>
      </c>
      <c r="DY146" s="27" t="str">
        <f>IFERROR(VLOOKUP(EA146,'Banco de Dados'!$B$3:$H$274,5,FALSE)," ")</f>
        <v xml:space="preserve"> </v>
      </c>
      <c r="EE146" s="27" t="str">
        <f>_xlfn.XLOOKUP(EH146,'Banco de Dados'!$B$3:$B$274,'Banco de Dados'!$C$3:$C$274,"")</f>
        <v/>
      </c>
      <c r="EF146" s="27" t="str">
        <f>IFERROR(VLOOKUP(EH146,'Banco de Dados'!$B$3:$H$274,5,FALSE)," ")</f>
        <v xml:space="preserve"> </v>
      </c>
      <c r="EL146" s="27" t="str">
        <f>_xlfn.XLOOKUP(EO146,'Banco de Dados'!$B$3:$B$274,'Banco de Dados'!$C$3:$C$274,"")</f>
        <v/>
      </c>
      <c r="EM146" s="27" t="str">
        <f>IFERROR(VLOOKUP(EO146,'Banco de Dados'!$B$3:$H$274,5,FALSE)," ")</f>
        <v xml:space="preserve"> </v>
      </c>
      <c r="ES146" s="27" t="str">
        <f>_xlfn.XLOOKUP(EV146,'Banco de Dados'!$B$3:$B$274,'Banco de Dados'!$C$3:$C$274,"")</f>
        <v/>
      </c>
      <c r="ET146" s="27" t="str">
        <f>IFERROR(VLOOKUP(EV146,'Banco de Dados'!$B$3:$H$274,5,FALSE)," ")</f>
        <v xml:space="preserve"> </v>
      </c>
      <c r="EZ146" s="27" t="str">
        <f>_xlfn.XLOOKUP(FC146,'Banco de Dados'!$B$3:$B$274,'Banco de Dados'!$C$3:$C$274,"")</f>
        <v/>
      </c>
      <c r="FA146" s="27" t="str">
        <f>IFERROR(VLOOKUP(FC146,'Banco de Dados'!$B$3:$H$274,5,FALSE)," ")</f>
        <v xml:space="preserve"> </v>
      </c>
      <c r="FC146" s="7"/>
      <c r="FD146" s="7"/>
      <c r="FE146" s="7"/>
      <c r="FG146" s="27" t="str">
        <f>_xlfn.XLOOKUP(FJ146,'Banco de Dados'!$B$3:$B$274,'Banco de Dados'!$C$3:$C$274,"")</f>
        <v/>
      </c>
      <c r="FH146" s="27" t="str">
        <f>IFERROR(VLOOKUP(FJ146,'Banco de Dados'!$B$3:$H$274,5,FALSE)," ")</f>
        <v xml:space="preserve"> </v>
      </c>
      <c r="FI146" s="7"/>
      <c r="FJ146" s="7"/>
      <c r="FK146" s="7"/>
      <c r="FL146" s="7"/>
      <c r="FN146" s="27" t="str">
        <f>_xlfn.XLOOKUP(FQ146,'Banco de Dados'!$B$3:$B$274,'Banco de Dados'!$C$3:$C$274,"")</f>
        <v/>
      </c>
      <c r="FO146" s="27" t="str">
        <f>IFERROR(VLOOKUP(FQ146,'Banco de Dados'!$B$3:$H$274,5,FALSE)," ")</f>
        <v xml:space="preserve"> </v>
      </c>
      <c r="FP146" s="7"/>
      <c r="FQ146" s="7"/>
      <c r="FR146" s="7"/>
      <c r="FS146" s="7"/>
      <c r="FU146" s="27" t="str">
        <f>_xlfn.XLOOKUP(FX146,'Banco de Dados'!$B$3:$B$274,'Banco de Dados'!$C$3:$C$274,"")</f>
        <v/>
      </c>
      <c r="FV146" s="27" t="str">
        <f>IFERROR(VLOOKUP(FX146,'Banco de Dados'!$B$3:$H$274,5,FALSE)," ")</f>
        <v xml:space="preserve"> </v>
      </c>
      <c r="FW146" s="7"/>
      <c r="FX146" s="7"/>
      <c r="FY146" s="7"/>
      <c r="FZ146" s="7"/>
    </row>
    <row r="147" spans="2:182" x14ac:dyDescent="0.25">
      <c r="B147" s="27" t="str">
        <f>_xlfn.XLOOKUP(E147,'Banco de Dados'!$B$3:$B$274,'Banco de Dados'!$C$3:$C$274,"")</f>
        <v/>
      </c>
      <c r="C147" s="27" t="str">
        <f>IFERROR(VLOOKUP(E147,'Banco de Dados'!$B$3:$H$274,5,FALSE)," ")</f>
        <v xml:space="preserve"> </v>
      </c>
      <c r="I147" s="27" t="str">
        <f>_xlfn.XLOOKUP(L147,'Banco de Dados'!$B$3:$B$274,'Banco de Dados'!$C$3:$C$274,"")</f>
        <v/>
      </c>
      <c r="J147" s="27" t="str">
        <f>IFERROR(VLOOKUP(L147,'Banco de Dados'!$B$3:$H$274,5,FALSE)," ")</f>
        <v xml:space="preserve"> </v>
      </c>
      <c r="P147" s="27" t="str">
        <f>_xlfn.XLOOKUP(S147,'Banco de Dados'!$B$3:$B$274,'Banco de Dados'!$C$3:$C$274,"")</f>
        <v/>
      </c>
      <c r="Q147" s="27" t="str">
        <f>IFERROR(VLOOKUP(S147,'Banco de Dados'!$B$3:$H$274,5,FALSE)," ")</f>
        <v xml:space="preserve"> </v>
      </c>
      <c r="W147" s="27" t="str">
        <f>_xlfn.XLOOKUP(Z147,'Banco de Dados'!$B$3:$B$274,'Banco de Dados'!$C$3:$C$274,"")</f>
        <v/>
      </c>
      <c r="X147" s="27" t="str">
        <f>IFERROR(VLOOKUP(Z147,'Banco de Dados'!$B$3:$H$274,5,FALSE)," ")</f>
        <v xml:space="preserve"> </v>
      </c>
      <c r="AD147" s="27" t="str">
        <f>_xlfn.XLOOKUP(AG147,'Banco de Dados'!$B$3:$B$274,'Banco de Dados'!$C$3:$C$274,"")</f>
        <v/>
      </c>
      <c r="AE147" s="27" t="str">
        <f>IFERROR(VLOOKUP(AG147,'Banco de Dados'!$B$3:$H$274,5,FALSE)," ")</f>
        <v xml:space="preserve"> </v>
      </c>
      <c r="AK147" s="27" t="str">
        <f>_xlfn.XLOOKUP(AN147,'Banco de Dados'!$B$3:$B$274,'Banco de Dados'!$C$3:$C$274,"")</f>
        <v/>
      </c>
      <c r="AL147" s="27" t="str">
        <f>IFERROR(VLOOKUP(AN147,'Banco de Dados'!$B$3:$H$274,5,FALSE)," ")</f>
        <v xml:space="preserve"> </v>
      </c>
      <c r="AR147" s="27" t="str">
        <f>_xlfn.XLOOKUP(AU147,'Banco de Dados'!$B$3:$B$274,'Banco de Dados'!$C$3:$C$274,"")</f>
        <v/>
      </c>
      <c r="AS147" s="27" t="str">
        <f>IFERROR(VLOOKUP(AU147,'Banco de Dados'!$B$3:$H$274,5,FALSE)," ")</f>
        <v xml:space="preserve"> </v>
      </c>
      <c r="AY147" s="27" t="str">
        <f>_xlfn.XLOOKUP(BB147,'Banco de Dados'!$B$3:$B$274,'Banco de Dados'!$C$3:$C$274,"")</f>
        <v/>
      </c>
      <c r="AZ147" s="27" t="str">
        <f>IFERROR(VLOOKUP(BB147,'Banco de Dados'!$B$3:$H$274,5,FALSE)," ")</f>
        <v xml:space="preserve"> </v>
      </c>
      <c r="BF147" s="27" t="str">
        <f>_xlfn.XLOOKUP(BI147,'Banco de Dados'!$B$3:$B$274,'Banco de Dados'!$C$3:$C$274,"")</f>
        <v/>
      </c>
      <c r="BG147" s="27" t="str">
        <f>IFERROR(VLOOKUP(BI147,'Banco de Dados'!$B$3:$H$274,5,FALSE)," ")</f>
        <v xml:space="preserve"> </v>
      </c>
      <c r="BM147" s="27" t="str">
        <f>_xlfn.XLOOKUP(BP147,'Banco de Dados'!$B$3:$B$274,'Banco de Dados'!$C$3:$C$274,"")</f>
        <v/>
      </c>
      <c r="BN147" s="27" t="str">
        <f>IFERROR(VLOOKUP(BP147,'Banco de Dados'!$B$3:$H$274,5,FALSE)," ")</f>
        <v xml:space="preserve"> </v>
      </c>
      <c r="BT147" s="27" t="str">
        <f>_xlfn.XLOOKUP(BW147,'Banco de Dados'!$B$3:$B$274,'Banco de Dados'!$C$3:$C$274,"")</f>
        <v/>
      </c>
      <c r="BU147" s="27" t="str">
        <f>IFERROR(VLOOKUP(BW147,'Banco de Dados'!$B$3:$H$274,5,FALSE)," ")</f>
        <v xml:space="preserve"> </v>
      </c>
      <c r="CA147" s="27" t="str">
        <f>_xlfn.XLOOKUP(CD147,'Banco de Dados'!$B$3:$B$274,'Banco de Dados'!$C$3:$C$274,"")</f>
        <v/>
      </c>
      <c r="CB147" s="27" t="str">
        <f>IFERROR(VLOOKUP(CD147,'Banco de Dados'!$B$3:$H$274,5,FALSE)," ")</f>
        <v xml:space="preserve"> </v>
      </c>
      <c r="CH147" s="27" t="str">
        <f>_xlfn.XLOOKUP(CK147,'Banco de Dados'!$B$3:$B$274,'Banco de Dados'!$C$3:$C$274,"")</f>
        <v/>
      </c>
      <c r="CI147" s="27" t="str">
        <f>IFERROR(VLOOKUP(CK147,'Banco de Dados'!$B$3:$H$274,5,FALSE)," ")</f>
        <v xml:space="preserve"> </v>
      </c>
      <c r="CO147" s="27" t="str">
        <f>_xlfn.XLOOKUP(CR147,'Banco de Dados'!$B$3:$B$274,'Banco de Dados'!$C$3:$C$274,"")</f>
        <v/>
      </c>
      <c r="CP147" s="27" t="str">
        <f>IFERROR(VLOOKUP(CR147,'Banco de Dados'!$B$3:$H$274,5,FALSE)," ")</f>
        <v xml:space="preserve"> </v>
      </c>
      <c r="CV147" s="27" t="str">
        <f>_xlfn.XLOOKUP(CY147,'Banco de Dados'!$B$3:$B$274,'Banco de Dados'!$C$3:$C$274,"")</f>
        <v/>
      </c>
      <c r="CW147" s="27" t="str">
        <f>IFERROR(VLOOKUP(CY147,'Banco de Dados'!$B$3:$H$274,5,FALSE)," ")</f>
        <v xml:space="preserve"> </v>
      </c>
      <c r="DC147" s="27" t="str">
        <f>_xlfn.XLOOKUP(DF147,'Banco de Dados'!$B$3:$B$274,'Banco de Dados'!$C$3:$C$274,"")</f>
        <v/>
      </c>
      <c r="DD147" s="27" t="str">
        <f>IFERROR(VLOOKUP(DF147,'Banco de Dados'!$B$3:$H$274,5,FALSE)," ")</f>
        <v xml:space="preserve"> </v>
      </c>
      <c r="DJ147" s="27" t="str">
        <f>_xlfn.XLOOKUP(DM147,'Banco de Dados'!$B$3:$B$274,'Banco de Dados'!$C$3:$C$274,"")</f>
        <v/>
      </c>
      <c r="DK147" s="27" t="str">
        <f>IFERROR(VLOOKUP(DM147,'Banco de Dados'!$B$3:$H$274,5,FALSE)," ")</f>
        <v xml:space="preserve"> </v>
      </c>
      <c r="DQ147" s="27" t="str">
        <f>_xlfn.XLOOKUP(DT147,'Banco de Dados'!$B$3:$B$274,'Banco de Dados'!$C$3:$C$274,"")</f>
        <v/>
      </c>
      <c r="DR147" s="27" t="str">
        <f>IFERROR(VLOOKUP(DT147,'Banco de Dados'!$B$3:$H$274,5,FALSE)," ")</f>
        <v xml:space="preserve"> </v>
      </c>
      <c r="DX147" s="27" t="str">
        <f>_xlfn.XLOOKUP(EA147,'Banco de Dados'!$B$3:$B$274,'Banco de Dados'!$C$3:$C$274,"")</f>
        <v/>
      </c>
      <c r="DY147" s="27" t="str">
        <f>IFERROR(VLOOKUP(EA147,'Banco de Dados'!$B$3:$H$274,5,FALSE)," ")</f>
        <v xml:space="preserve"> </v>
      </c>
      <c r="EE147" s="27" t="str">
        <f>_xlfn.XLOOKUP(EH147,'Banco de Dados'!$B$3:$B$274,'Banco de Dados'!$C$3:$C$274,"")</f>
        <v/>
      </c>
      <c r="EF147" s="27" t="str">
        <f>IFERROR(VLOOKUP(EH147,'Banco de Dados'!$B$3:$H$274,5,FALSE)," ")</f>
        <v xml:space="preserve"> </v>
      </c>
      <c r="EL147" s="27" t="str">
        <f>_xlfn.XLOOKUP(EO147,'Banco de Dados'!$B$3:$B$274,'Banco de Dados'!$C$3:$C$274,"")</f>
        <v/>
      </c>
      <c r="EM147" s="27" t="str">
        <f>IFERROR(VLOOKUP(EO147,'Banco de Dados'!$B$3:$H$274,5,FALSE)," ")</f>
        <v xml:space="preserve"> </v>
      </c>
      <c r="ES147" s="27" t="str">
        <f>_xlfn.XLOOKUP(EV147,'Banco de Dados'!$B$3:$B$274,'Banco de Dados'!$C$3:$C$274,"")</f>
        <v/>
      </c>
      <c r="ET147" s="27" t="str">
        <f>IFERROR(VLOOKUP(EV147,'Banco de Dados'!$B$3:$H$274,5,FALSE)," ")</f>
        <v xml:space="preserve"> </v>
      </c>
      <c r="EZ147" s="27" t="str">
        <f>_xlfn.XLOOKUP(FC147,'Banco de Dados'!$B$3:$B$274,'Banco de Dados'!$C$3:$C$274,"")</f>
        <v/>
      </c>
      <c r="FA147" s="27" t="str">
        <f>IFERROR(VLOOKUP(FC147,'Banco de Dados'!$B$3:$H$274,5,FALSE)," ")</f>
        <v xml:space="preserve"> </v>
      </c>
      <c r="FC147" s="7"/>
      <c r="FD147" s="7"/>
      <c r="FE147" s="7"/>
      <c r="FG147" s="27" t="str">
        <f>_xlfn.XLOOKUP(FJ147,'Banco de Dados'!$B$3:$B$274,'Banco de Dados'!$C$3:$C$274,"")</f>
        <v/>
      </c>
      <c r="FH147" s="27" t="str">
        <f>IFERROR(VLOOKUP(FJ147,'Banco de Dados'!$B$3:$H$274,5,FALSE)," ")</f>
        <v xml:space="preserve"> </v>
      </c>
      <c r="FI147" s="7"/>
      <c r="FJ147" s="7"/>
      <c r="FK147" s="7"/>
      <c r="FL147" s="7"/>
      <c r="FN147" s="27" t="str">
        <f>_xlfn.XLOOKUP(FQ147,'Banco de Dados'!$B$3:$B$274,'Banco de Dados'!$C$3:$C$274,"")</f>
        <v/>
      </c>
      <c r="FO147" s="27" t="str">
        <f>IFERROR(VLOOKUP(FQ147,'Banco de Dados'!$B$3:$H$274,5,FALSE)," ")</f>
        <v xml:space="preserve"> </v>
      </c>
      <c r="FP147" s="7"/>
      <c r="FQ147" s="7"/>
      <c r="FR147" s="7"/>
      <c r="FS147" s="7"/>
      <c r="FU147" s="27" t="str">
        <f>_xlfn.XLOOKUP(FX147,'Banco de Dados'!$B$3:$B$274,'Banco de Dados'!$C$3:$C$274,"")</f>
        <v/>
      </c>
      <c r="FV147" s="27" t="str">
        <f>IFERROR(VLOOKUP(FX147,'Banco de Dados'!$B$3:$H$274,5,FALSE)," ")</f>
        <v xml:space="preserve"> </v>
      </c>
      <c r="FW147" s="7"/>
      <c r="FX147" s="7"/>
      <c r="FY147" s="7"/>
      <c r="FZ147" s="7"/>
    </row>
    <row r="148" spans="2:182" x14ac:dyDescent="0.25">
      <c r="B148" s="27" t="str">
        <f>_xlfn.XLOOKUP(E148,'Banco de Dados'!$B$3:$B$274,'Banco de Dados'!$C$3:$C$274,"")</f>
        <v/>
      </c>
      <c r="C148" s="27" t="str">
        <f>IFERROR(VLOOKUP(E148,'Banco de Dados'!$B$3:$H$274,5,FALSE)," ")</f>
        <v xml:space="preserve"> </v>
      </c>
      <c r="I148" s="27" t="str">
        <f>_xlfn.XLOOKUP(L148,'Banco de Dados'!$B$3:$B$274,'Banco de Dados'!$C$3:$C$274,"")</f>
        <v/>
      </c>
      <c r="J148" s="27" t="str">
        <f>IFERROR(VLOOKUP(L148,'Banco de Dados'!$B$3:$H$274,5,FALSE)," ")</f>
        <v xml:space="preserve"> </v>
      </c>
      <c r="P148" s="27" t="str">
        <f>_xlfn.XLOOKUP(S148,'Banco de Dados'!$B$3:$B$274,'Banco de Dados'!$C$3:$C$274,"")</f>
        <v/>
      </c>
      <c r="Q148" s="27" t="str">
        <f>IFERROR(VLOOKUP(S148,'Banco de Dados'!$B$3:$H$274,5,FALSE)," ")</f>
        <v xml:space="preserve"> </v>
      </c>
      <c r="W148" s="27" t="str">
        <f>_xlfn.XLOOKUP(Z148,'Banco de Dados'!$B$3:$B$274,'Banco de Dados'!$C$3:$C$274,"")</f>
        <v/>
      </c>
      <c r="X148" s="27" t="str">
        <f>IFERROR(VLOOKUP(Z148,'Banco de Dados'!$B$3:$H$274,5,FALSE)," ")</f>
        <v xml:space="preserve"> </v>
      </c>
      <c r="AD148" s="27" t="str">
        <f>_xlfn.XLOOKUP(AG148,'Banco de Dados'!$B$3:$B$274,'Banco de Dados'!$C$3:$C$274,"")</f>
        <v/>
      </c>
      <c r="AE148" s="27" t="str">
        <f>IFERROR(VLOOKUP(AG148,'Banco de Dados'!$B$3:$H$274,5,FALSE)," ")</f>
        <v xml:space="preserve"> </v>
      </c>
      <c r="AK148" s="27" t="str">
        <f>_xlfn.XLOOKUP(AN148,'Banco de Dados'!$B$3:$B$274,'Banco de Dados'!$C$3:$C$274,"")</f>
        <v/>
      </c>
      <c r="AL148" s="27" t="str">
        <f>IFERROR(VLOOKUP(AN148,'Banco de Dados'!$B$3:$H$274,5,FALSE)," ")</f>
        <v xml:space="preserve"> </v>
      </c>
      <c r="AR148" s="27" t="str">
        <f>_xlfn.XLOOKUP(AU148,'Banco de Dados'!$B$3:$B$274,'Banco de Dados'!$C$3:$C$274,"")</f>
        <v/>
      </c>
      <c r="AS148" s="27" t="str">
        <f>IFERROR(VLOOKUP(AU148,'Banco de Dados'!$B$3:$H$274,5,FALSE)," ")</f>
        <v xml:space="preserve"> </v>
      </c>
      <c r="AY148" s="27" t="str">
        <f>_xlfn.XLOOKUP(BB148,'Banco de Dados'!$B$3:$B$274,'Banco de Dados'!$C$3:$C$274,"")</f>
        <v/>
      </c>
      <c r="AZ148" s="27" t="str">
        <f>IFERROR(VLOOKUP(BB148,'Banco de Dados'!$B$3:$H$274,5,FALSE)," ")</f>
        <v xml:space="preserve"> </v>
      </c>
      <c r="BF148" s="27" t="str">
        <f>_xlfn.XLOOKUP(BI148,'Banco de Dados'!$B$3:$B$274,'Banco de Dados'!$C$3:$C$274,"")</f>
        <v/>
      </c>
      <c r="BG148" s="27" t="str">
        <f>IFERROR(VLOOKUP(BI148,'Banco de Dados'!$B$3:$H$274,5,FALSE)," ")</f>
        <v xml:space="preserve"> </v>
      </c>
      <c r="BM148" s="27" t="str">
        <f>_xlfn.XLOOKUP(BP148,'Banco de Dados'!$B$3:$B$274,'Banco de Dados'!$C$3:$C$274,"")</f>
        <v/>
      </c>
      <c r="BN148" s="27" t="str">
        <f>IFERROR(VLOOKUP(BP148,'Banco de Dados'!$B$3:$H$274,5,FALSE)," ")</f>
        <v xml:space="preserve"> </v>
      </c>
      <c r="BT148" s="27" t="str">
        <f>_xlfn.XLOOKUP(BW148,'Banco de Dados'!$B$3:$B$274,'Banco de Dados'!$C$3:$C$274,"")</f>
        <v/>
      </c>
      <c r="BU148" s="27" t="str">
        <f>IFERROR(VLOOKUP(BW148,'Banco de Dados'!$B$3:$H$274,5,FALSE)," ")</f>
        <v xml:space="preserve"> </v>
      </c>
      <c r="CA148" s="27" t="str">
        <f>_xlfn.XLOOKUP(CD148,'Banco de Dados'!$B$3:$B$274,'Banco de Dados'!$C$3:$C$274,"")</f>
        <v/>
      </c>
      <c r="CB148" s="27" t="str">
        <f>IFERROR(VLOOKUP(CD148,'Banco de Dados'!$B$3:$H$274,5,FALSE)," ")</f>
        <v xml:space="preserve"> </v>
      </c>
      <c r="CH148" s="27" t="str">
        <f>_xlfn.XLOOKUP(CK148,'Banco de Dados'!$B$3:$B$274,'Banco de Dados'!$C$3:$C$274,"")</f>
        <v/>
      </c>
      <c r="CI148" s="27" t="str">
        <f>IFERROR(VLOOKUP(CK148,'Banco de Dados'!$B$3:$H$274,5,FALSE)," ")</f>
        <v xml:space="preserve"> </v>
      </c>
      <c r="CO148" s="27" t="str">
        <f>_xlfn.XLOOKUP(CR148,'Banco de Dados'!$B$3:$B$274,'Banco de Dados'!$C$3:$C$274,"")</f>
        <v/>
      </c>
      <c r="CP148" s="27" t="str">
        <f>IFERROR(VLOOKUP(CR148,'Banco de Dados'!$B$3:$H$274,5,FALSE)," ")</f>
        <v xml:space="preserve"> </v>
      </c>
      <c r="CV148" s="27" t="str">
        <f>_xlfn.XLOOKUP(CY148,'Banco de Dados'!$B$3:$B$274,'Banco de Dados'!$C$3:$C$274,"")</f>
        <v/>
      </c>
      <c r="CW148" s="27" t="str">
        <f>IFERROR(VLOOKUP(CY148,'Banco de Dados'!$B$3:$H$274,5,FALSE)," ")</f>
        <v xml:space="preserve"> </v>
      </c>
      <c r="DC148" s="27" t="str">
        <f>_xlfn.XLOOKUP(DF148,'Banco de Dados'!$B$3:$B$274,'Banco de Dados'!$C$3:$C$274,"")</f>
        <v/>
      </c>
      <c r="DD148" s="27" t="str">
        <f>IFERROR(VLOOKUP(DF148,'Banco de Dados'!$B$3:$H$274,5,FALSE)," ")</f>
        <v xml:space="preserve"> </v>
      </c>
      <c r="DJ148" s="27" t="str">
        <f>_xlfn.XLOOKUP(DM148,'Banco de Dados'!$B$3:$B$274,'Banco de Dados'!$C$3:$C$274,"")</f>
        <v/>
      </c>
      <c r="DK148" s="27" t="str">
        <f>IFERROR(VLOOKUP(DM148,'Banco de Dados'!$B$3:$H$274,5,FALSE)," ")</f>
        <v xml:space="preserve"> </v>
      </c>
      <c r="DQ148" s="27" t="str">
        <f>_xlfn.XLOOKUP(DT148,'Banco de Dados'!$B$3:$B$274,'Banco de Dados'!$C$3:$C$274,"")</f>
        <v/>
      </c>
      <c r="DR148" s="27" t="str">
        <f>IFERROR(VLOOKUP(DT148,'Banco de Dados'!$B$3:$H$274,5,FALSE)," ")</f>
        <v xml:space="preserve"> </v>
      </c>
      <c r="DX148" s="27" t="str">
        <f>_xlfn.XLOOKUP(EA148,'Banco de Dados'!$B$3:$B$274,'Banco de Dados'!$C$3:$C$274,"")</f>
        <v/>
      </c>
      <c r="DY148" s="27" t="str">
        <f>IFERROR(VLOOKUP(EA148,'Banco de Dados'!$B$3:$H$274,5,FALSE)," ")</f>
        <v xml:space="preserve"> </v>
      </c>
      <c r="EE148" s="27" t="str">
        <f>_xlfn.XLOOKUP(EH148,'Banco de Dados'!$B$3:$B$274,'Banco de Dados'!$C$3:$C$274,"")</f>
        <v/>
      </c>
      <c r="EF148" s="27" t="str">
        <f>IFERROR(VLOOKUP(EH148,'Banco de Dados'!$B$3:$H$274,5,FALSE)," ")</f>
        <v xml:space="preserve"> </v>
      </c>
      <c r="EL148" s="27" t="str">
        <f>_xlfn.XLOOKUP(EO148,'Banco de Dados'!$B$3:$B$274,'Banco de Dados'!$C$3:$C$274,"")</f>
        <v/>
      </c>
      <c r="EM148" s="27" t="str">
        <f>IFERROR(VLOOKUP(EO148,'Banco de Dados'!$B$3:$H$274,5,FALSE)," ")</f>
        <v xml:space="preserve"> </v>
      </c>
      <c r="ES148" s="27" t="str">
        <f>_xlfn.XLOOKUP(EV148,'Banco de Dados'!$B$3:$B$274,'Banco de Dados'!$C$3:$C$274,"")</f>
        <v/>
      </c>
      <c r="ET148" s="27" t="str">
        <f>IFERROR(VLOOKUP(EV148,'Banco de Dados'!$B$3:$H$274,5,FALSE)," ")</f>
        <v xml:space="preserve"> </v>
      </c>
      <c r="EZ148" s="27" t="str">
        <f>_xlfn.XLOOKUP(FC148,'Banco de Dados'!$B$3:$B$274,'Banco de Dados'!$C$3:$C$274,"")</f>
        <v/>
      </c>
      <c r="FA148" s="27" t="str">
        <f>IFERROR(VLOOKUP(FC148,'Banco de Dados'!$B$3:$H$274,5,FALSE)," ")</f>
        <v xml:space="preserve"> </v>
      </c>
      <c r="FC148" s="7"/>
      <c r="FD148" s="7"/>
      <c r="FE148" s="7"/>
      <c r="FG148" s="27" t="str">
        <f>_xlfn.XLOOKUP(FJ148,'Banco de Dados'!$B$3:$B$274,'Banco de Dados'!$C$3:$C$274,"")</f>
        <v/>
      </c>
      <c r="FH148" s="27" t="str">
        <f>IFERROR(VLOOKUP(FJ148,'Banco de Dados'!$B$3:$H$274,5,FALSE)," ")</f>
        <v xml:space="preserve"> </v>
      </c>
      <c r="FI148" s="7"/>
      <c r="FJ148" s="7"/>
      <c r="FK148" s="7"/>
      <c r="FL148" s="7"/>
      <c r="FN148" s="27" t="str">
        <f>_xlfn.XLOOKUP(FQ148,'Banco de Dados'!$B$3:$B$274,'Banco de Dados'!$C$3:$C$274,"")</f>
        <v/>
      </c>
      <c r="FO148" s="27" t="str">
        <f>IFERROR(VLOOKUP(FQ148,'Banco de Dados'!$B$3:$H$274,5,FALSE)," ")</f>
        <v xml:space="preserve"> </v>
      </c>
      <c r="FP148" s="7"/>
      <c r="FQ148" s="7"/>
      <c r="FR148" s="7"/>
      <c r="FS148" s="7"/>
      <c r="FU148" s="27" t="str">
        <f>_xlfn.XLOOKUP(FX148,'Banco de Dados'!$B$3:$B$274,'Banco de Dados'!$C$3:$C$274,"")</f>
        <v/>
      </c>
      <c r="FV148" s="27" t="str">
        <f>IFERROR(VLOOKUP(FX148,'Banco de Dados'!$B$3:$H$274,5,FALSE)," ")</f>
        <v xml:space="preserve"> </v>
      </c>
      <c r="FW148" s="7"/>
      <c r="FX148" s="7"/>
      <c r="FY148" s="7"/>
      <c r="FZ148" s="7"/>
    </row>
    <row r="149" spans="2:182" x14ac:dyDescent="0.25">
      <c r="B149" s="27" t="str">
        <f>_xlfn.XLOOKUP(E149,'Banco de Dados'!$B$3:$B$274,'Banco de Dados'!$C$3:$C$274,"")</f>
        <v/>
      </c>
      <c r="C149" s="27" t="str">
        <f>IFERROR(VLOOKUP(E149,'Banco de Dados'!$B$3:$H$274,5,FALSE)," ")</f>
        <v xml:space="preserve"> </v>
      </c>
      <c r="I149" s="27" t="str">
        <f>_xlfn.XLOOKUP(L149,'Banco de Dados'!$B$3:$B$274,'Banco de Dados'!$C$3:$C$274,"")</f>
        <v/>
      </c>
      <c r="J149" s="27" t="str">
        <f>IFERROR(VLOOKUP(L149,'Banco de Dados'!$B$3:$H$274,5,FALSE)," ")</f>
        <v xml:space="preserve"> </v>
      </c>
      <c r="P149" s="27" t="str">
        <f>_xlfn.XLOOKUP(S149,'Banco de Dados'!$B$3:$B$274,'Banco de Dados'!$C$3:$C$274,"")</f>
        <v/>
      </c>
      <c r="Q149" s="27" t="str">
        <f>IFERROR(VLOOKUP(S149,'Banco de Dados'!$B$3:$H$274,5,FALSE)," ")</f>
        <v xml:space="preserve"> </v>
      </c>
      <c r="W149" s="27" t="str">
        <f>_xlfn.XLOOKUP(Z149,'Banco de Dados'!$B$3:$B$274,'Banco de Dados'!$C$3:$C$274,"")</f>
        <v/>
      </c>
      <c r="X149" s="27" t="str">
        <f>IFERROR(VLOOKUP(Z149,'Banco de Dados'!$B$3:$H$274,5,FALSE)," ")</f>
        <v xml:space="preserve"> </v>
      </c>
      <c r="AD149" s="27" t="str">
        <f>_xlfn.XLOOKUP(AG149,'Banco de Dados'!$B$3:$B$274,'Banco de Dados'!$C$3:$C$274,"")</f>
        <v/>
      </c>
      <c r="AE149" s="27" t="str">
        <f>IFERROR(VLOOKUP(AG149,'Banco de Dados'!$B$3:$H$274,5,FALSE)," ")</f>
        <v xml:space="preserve"> </v>
      </c>
      <c r="AK149" s="27" t="str">
        <f>_xlfn.XLOOKUP(AN149,'Banco de Dados'!$B$3:$B$274,'Banco de Dados'!$C$3:$C$274,"")</f>
        <v/>
      </c>
      <c r="AL149" s="27" t="str">
        <f>IFERROR(VLOOKUP(AN149,'Banco de Dados'!$B$3:$H$274,5,FALSE)," ")</f>
        <v xml:space="preserve"> </v>
      </c>
      <c r="AR149" s="27" t="str">
        <f>_xlfn.XLOOKUP(AU149,'Banco de Dados'!$B$3:$B$274,'Banco de Dados'!$C$3:$C$274,"")</f>
        <v/>
      </c>
      <c r="AS149" s="27" t="str">
        <f>IFERROR(VLOOKUP(AU149,'Banco de Dados'!$B$3:$H$274,5,FALSE)," ")</f>
        <v xml:space="preserve"> </v>
      </c>
      <c r="AY149" s="27" t="str">
        <f>_xlfn.XLOOKUP(BB149,'Banco de Dados'!$B$3:$B$274,'Banco de Dados'!$C$3:$C$274,"")</f>
        <v/>
      </c>
      <c r="AZ149" s="27" t="str">
        <f>IFERROR(VLOOKUP(BB149,'Banco de Dados'!$B$3:$H$274,5,FALSE)," ")</f>
        <v xml:space="preserve"> </v>
      </c>
      <c r="BF149" s="27" t="str">
        <f>_xlfn.XLOOKUP(BI149,'Banco de Dados'!$B$3:$B$274,'Banco de Dados'!$C$3:$C$274,"")</f>
        <v/>
      </c>
      <c r="BG149" s="27" t="str">
        <f>IFERROR(VLOOKUP(BI149,'Banco de Dados'!$B$3:$H$274,5,FALSE)," ")</f>
        <v xml:space="preserve"> </v>
      </c>
      <c r="BM149" s="27" t="str">
        <f>_xlfn.XLOOKUP(BP149,'Banco de Dados'!$B$3:$B$274,'Banco de Dados'!$C$3:$C$274,"")</f>
        <v/>
      </c>
      <c r="BN149" s="27" t="str">
        <f>IFERROR(VLOOKUP(BP149,'Banco de Dados'!$B$3:$H$274,5,FALSE)," ")</f>
        <v xml:space="preserve"> </v>
      </c>
      <c r="BT149" s="27" t="str">
        <f>_xlfn.XLOOKUP(BW149,'Banco de Dados'!$B$3:$B$274,'Banco de Dados'!$C$3:$C$274,"")</f>
        <v/>
      </c>
      <c r="BU149" s="27" t="str">
        <f>IFERROR(VLOOKUP(BW149,'Banco de Dados'!$B$3:$H$274,5,FALSE)," ")</f>
        <v xml:space="preserve"> </v>
      </c>
      <c r="CA149" s="27" t="str">
        <f>_xlfn.XLOOKUP(CD149,'Banco de Dados'!$B$3:$B$274,'Banco de Dados'!$C$3:$C$274,"")</f>
        <v/>
      </c>
      <c r="CB149" s="27" t="str">
        <f>IFERROR(VLOOKUP(CD149,'Banco de Dados'!$B$3:$H$274,5,FALSE)," ")</f>
        <v xml:space="preserve"> </v>
      </c>
      <c r="CH149" s="27" t="str">
        <f>_xlfn.XLOOKUP(CK149,'Banco de Dados'!$B$3:$B$274,'Banco de Dados'!$C$3:$C$274,"")</f>
        <v/>
      </c>
      <c r="CI149" s="27" t="str">
        <f>IFERROR(VLOOKUP(CK149,'Banco de Dados'!$B$3:$H$274,5,FALSE)," ")</f>
        <v xml:space="preserve"> </v>
      </c>
      <c r="CO149" s="27" t="str">
        <f>_xlfn.XLOOKUP(CR149,'Banco de Dados'!$B$3:$B$274,'Banco de Dados'!$C$3:$C$274,"")</f>
        <v/>
      </c>
      <c r="CP149" s="27" t="str">
        <f>IFERROR(VLOOKUP(CR149,'Banco de Dados'!$B$3:$H$274,5,FALSE)," ")</f>
        <v xml:space="preserve"> </v>
      </c>
      <c r="CV149" s="27" t="str">
        <f>_xlfn.XLOOKUP(CY149,'Banco de Dados'!$B$3:$B$274,'Banco de Dados'!$C$3:$C$274,"")</f>
        <v/>
      </c>
      <c r="CW149" s="27" t="str">
        <f>IFERROR(VLOOKUP(CY149,'Banco de Dados'!$B$3:$H$274,5,FALSE)," ")</f>
        <v xml:space="preserve"> </v>
      </c>
      <c r="DC149" s="27" t="str">
        <f>_xlfn.XLOOKUP(DF149,'Banco de Dados'!$B$3:$B$274,'Banco de Dados'!$C$3:$C$274,"")</f>
        <v/>
      </c>
      <c r="DD149" s="27" t="str">
        <f>IFERROR(VLOOKUP(DF149,'Banco de Dados'!$B$3:$H$274,5,FALSE)," ")</f>
        <v xml:space="preserve"> </v>
      </c>
      <c r="DJ149" s="27" t="str">
        <f>_xlfn.XLOOKUP(DM149,'Banco de Dados'!$B$3:$B$274,'Banco de Dados'!$C$3:$C$274,"")</f>
        <v/>
      </c>
      <c r="DK149" s="27" t="str">
        <f>IFERROR(VLOOKUP(DM149,'Banco de Dados'!$B$3:$H$274,5,FALSE)," ")</f>
        <v xml:space="preserve"> </v>
      </c>
      <c r="DQ149" s="27" t="str">
        <f>_xlfn.XLOOKUP(DT149,'Banco de Dados'!$B$3:$B$274,'Banco de Dados'!$C$3:$C$274,"")</f>
        <v/>
      </c>
      <c r="DR149" s="27" t="str">
        <f>IFERROR(VLOOKUP(DT149,'Banco de Dados'!$B$3:$H$274,5,FALSE)," ")</f>
        <v xml:space="preserve"> </v>
      </c>
      <c r="DX149" s="27" t="str">
        <f>_xlfn.XLOOKUP(EA149,'Banco de Dados'!$B$3:$B$274,'Banco de Dados'!$C$3:$C$274,"")</f>
        <v/>
      </c>
      <c r="DY149" s="27" t="str">
        <f>IFERROR(VLOOKUP(EA149,'Banco de Dados'!$B$3:$H$274,5,FALSE)," ")</f>
        <v xml:space="preserve"> </v>
      </c>
      <c r="EE149" s="27" t="str">
        <f>_xlfn.XLOOKUP(EH149,'Banco de Dados'!$B$3:$B$274,'Banco de Dados'!$C$3:$C$274,"")</f>
        <v/>
      </c>
      <c r="EF149" s="27" t="str">
        <f>IFERROR(VLOOKUP(EH149,'Banco de Dados'!$B$3:$H$274,5,FALSE)," ")</f>
        <v xml:space="preserve"> </v>
      </c>
      <c r="EL149" s="27" t="str">
        <f>_xlfn.XLOOKUP(EO149,'Banco de Dados'!$B$3:$B$274,'Banco de Dados'!$C$3:$C$274,"")</f>
        <v/>
      </c>
      <c r="EM149" s="27" t="str">
        <f>IFERROR(VLOOKUP(EO149,'Banco de Dados'!$B$3:$H$274,5,FALSE)," ")</f>
        <v xml:space="preserve"> </v>
      </c>
      <c r="ES149" s="27" t="str">
        <f>_xlfn.XLOOKUP(EV149,'Banco de Dados'!$B$3:$B$274,'Banco de Dados'!$C$3:$C$274,"")</f>
        <v/>
      </c>
      <c r="ET149" s="27" t="str">
        <f>IFERROR(VLOOKUP(EV149,'Banco de Dados'!$B$3:$H$274,5,FALSE)," ")</f>
        <v xml:space="preserve"> </v>
      </c>
      <c r="EZ149" s="27" t="str">
        <f>_xlfn.XLOOKUP(FC149,'Banco de Dados'!$B$3:$B$274,'Banco de Dados'!$C$3:$C$274,"")</f>
        <v/>
      </c>
      <c r="FA149" s="27" t="str">
        <f>IFERROR(VLOOKUP(FC149,'Banco de Dados'!$B$3:$H$274,5,FALSE)," ")</f>
        <v xml:space="preserve"> </v>
      </c>
      <c r="FC149" s="7"/>
      <c r="FD149" s="7"/>
      <c r="FE149" s="7"/>
      <c r="FG149" s="27" t="str">
        <f>_xlfn.XLOOKUP(FJ149,'Banco de Dados'!$B$3:$B$274,'Banco de Dados'!$C$3:$C$274,"")</f>
        <v/>
      </c>
      <c r="FH149" s="27" t="str">
        <f>IFERROR(VLOOKUP(FJ149,'Banco de Dados'!$B$3:$H$274,5,FALSE)," ")</f>
        <v xml:space="preserve"> </v>
      </c>
      <c r="FI149" s="7"/>
      <c r="FJ149" s="7"/>
      <c r="FK149" s="7"/>
      <c r="FL149" s="7"/>
      <c r="FN149" s="27" t="str">
        <f>_xlfn.XLOOKUP(FQ149,'Banco de Dados'!$B$3:$B$274,'Banco de Dados'!$C$3:$C$274,"")</f>
        <v/>
      </c>
      <c r="FO149" s="27" t="str">
        <f>IFERROR(VLOOKUP(FQ149,'Banco de Dados'!$B$3:$H$274,5,FALSE)," ")</f>
        <v xml:space="preserve"> </v>
      </c>
      <c r="FP149" s="7"/>
      <c r="FQ149" s="7"/>
      <c r="FR149" s="7"/>
      <c r="FS149" s="7"/>
      <c r="FU149" s="27" t="str">
        <f>_xlfn.XLOOKUP(FX149,'Banco de Dados'!$B$3:$B$274,'Banco de Dados'!$C$3:$C$274,"")</f>
        <v/>
      </c>
      <c r="FV149" s="27" t="str">
        <f>IFERROR(VLOOKUP(FX149,'Banco de Dados'!$B$3:$H$274,5,FALSE)," ")</f>
        <v xml:space="preserve"> </v>
      </c>
      <c r="FW149" s="7"/>
      <c r="FX149" s="7"/>
      <c r="FY149" s="7"/>
      <c r="FZ149" s="7"/>
    </row>
    <row r="150" spans="2:182" x14ac:dyDescent="0.25">
      <c r="B150" s="27" t="str">
        <f>_xlfn.XLOOKUP(E150,'Banco de Dados'!$B$3:$B$274,'Banco de Dados'!$C$3:$C$274,"")</f>
        <v/>
      </c>
      <c r="C150" s="27" t="str">
        <f>IFERROR(VLOOKUP(E150,'Banco de Dados'!$B$3:$H$274,5,FALSE)," ")</f>
        <v xml:space="preserve"> </v>
      </c>
      <c r="I150" s="27" t="str">
        <f>_xlfn.XLOOKUP(L150,'Banco de Dados'!$B$3:$B$274,'Banco de Dados'!$C$3:$C$274,"")</f>
        <v/>
      </c>
      <c r="J150" s="27" t="str">
        <f>IFERROR(VLOOKUP(L150,'Banco de Dados'!$B$3:$H$274,5,FALSE)," ")</f>
        <v xml:space="preserve"> </v>
      </c>
      <c r="P150" s="27" t="str">
        <f>_xlfn.XLOOKUP(S150,'Banco de Dados'!$B$3:$B$274,'Banco de Dados'!$C$3:$C$274,"")</f>
        <v/>
      </c>
      <c r="Q150" s="27" t="str">
        <f>IFERROR(VLOOKUP(S150,'Banco de Dados'!$B$3:$H$274,5,FALSE)," ")</f>
        <v xml:space="preserve"> </v>
      </c>
      <c r="W150" s="27" t="str">
        <f>_xlfn.XLOOKUP(Z150,'Banco de Dados'!$B$3:$B$274,'Banco de Dados'!$C$3:$C$274,"")</f>
        <v/>
      </c>
      <c r="X150" s="27" t="str">
        <f>IFERROR(VLOOKUP(Z150,'Banco de Dados'!$B$3:$H$274,5,FALSE)," ")</f>
        <v xml:space="preserve"> </v>
      </c>
      <c r="AD150" s="27" t="str">
        <f>_xlfn.XLOOKUP(AG150,'Banco de Dados'!$B$3:$B$274,'Banco de Dados'!$C$3:$C$274,"")</f>
        <v/>
      </c>
      <c r="AE150" s="27" t="str">
        <f>IFERROR(VLOOKUP(AG150,'Banco de Dados'!$B$3:$H$274,5,FALSE)," ")</f>
        <v xml:space="preserve"> </v>
      </c>
      <c r="AK150" s="27" t="str">
        <f>_xlfn.XLOOKUP(AN150,'Banco de Dados'!$B$3:$B$274,'Banco de Dados'!$C$3:$C$274,"")</f>
        <v/>
      </c>
      <c r="AL150" s="27" t="str">
        <f>IFERROR(VLOOKUP(AN150,'Banco de Dados'!$B$3:$H$274,5,FALSE)," ")</f>
        <v xml:space="preserve"> </v>
      </c>
      <c r="AR150" s="27" t="str">
        <f>_xlfn.XLOOKUP(AU150,'Banco de Dados'!$B$3:$B$274,'Banco de Dados'!$C$3:$C$274,"")</f>
        <v/>
      </c>
      <c r="AS150" s="27" t="str">
        <f>IFERROR(VLOOKUP(AU150,'Banco de Dados'!$B$3:$H$274,5,FALSE)," ")</f>
        <v xml:space="preserve"> </v>
      </c>
      <c r="AY150" s="27" t="str">
        <f>_xlfn.XLOOKUP(BB150,'Banco de Dados'!$B$3:$B$274,'Banco de Dados'!$C$3:$C$274,"")</f>
        <v/>
      </c>
      <c r="AZ150" s="27" t="str">
        <f>IFERROR(VLOOKUP(BB150,'Banco de Dados'!$B$3:$H$274,5,FALSE)," ")</f>
        <v xml:space="preserve"> </v>
      </c>
      <c r="BF150" s="27" t="str">
        <f>_xlfn.XLOOKUP(BI150,'Banco de Dados'!$B$3:$B$274,'Banco de Dados'!$C$3:$C$274,"")</f>
        <v/>
      </c>
      <c r="BG150" s="27" t="str">
        <f>IFERROR(VLOOKUP(BI150,'Banco de Dados'!$B$3:$H$274,5,FALSE)," ")</f>
        <v xml:space="preserve"> </v>
      </c>
      <c r="BM150" s="27" t="str">
        <f>_xlfn.XLOOKUP(BP150,'Banco de Dados'!$B$3:$B$274,'Banco de Dados'!$C$3:$C$274,"")</f>
        <v/>
      </c>
      <c r="BN150" s="27" t="str">
        <f>IFERROR(VLOOKUP(BP150,'Banco de Dados'!$B$3:$H$274,5,FALSE)," ")</f>
        <v xml:space="preserve"> </v>
      </c>
      <c r="BT150" s="27" t="str">
        <f>_xlfn.XLOOKUP(BW150,'Banco de Dados'!$B$3:$B$274,'Banco de Dados'!$C$3:$C$274,"")</f>
        <v/>
      </c>
      <c r="BU150" s="27" t="str">
        <f>IFERROR(VLOOKUP(BW150,'Banco de Dados'!$B$3:$H$274,5,FALSE)," ")</f>
        <v xml:space="preserve"> </v>
      </c>
      <c r="CA150" s="27" t="str">
        <f>_xlfn.XLOOKUP(CD150,'Banco de Dados'!$B$3:$B$274,'Banco de Dados'!$C$3:$C$274,"")</f>
        <v/>
      </c>
      <c r="CB150" s="27" t="str">
        <f>IFERROR(VLOOKUP(CD150,'Banco de Dados'!$B$3:$H$274,5,FALSE)," ")</f>
        <v xml:space="preserve"> </v>
      </c>
      <c r="CH150" s="27" t="str">
        <f>_xlfn.XLOOKUP(CK150,'Banco de Dados'!$B$3:$B$274,'Banco de Dados'!$C$3:$C$274,"")</f>
        <v/>
      </c>
      <c r="CI150" s="27" t="str">
        <f>IFERROR(VLOOKUP(CK150,'Banco de Dados'!$B$3:$H$274,5,FALSE)," ")</f>
        <v xml:space="preserve"> </v>
      </c>
      <c r="CO150" s="27" t="str">
        <f>_xlfn.XLOOKUP(CR150,'Banco de Dados'!$B$3:$B$274,'Banco de Dados'!$C$3:$C$274,"")</f>
        <v/>
      </c>
      <c r="CP150" s="27" t="str">
        <f>IFERROR(VLOOKUP(CR150,'Banco de Dados'!$B$3:$H$274,5,FALSE)," ")</f>
        <v xml:space="preserve"> </v>
      </c>
      <c r="CV150" s="27" t="str">
        <f>_xlfn.XLOOKUP(CY150,'Banco de Dados'!$B$3:$B$274,'Banco de Dados'!$C$3:$C$274,"")</f>
        <v/>
      </c>
      <c r="CW150" s="27" t="str">
        <f>IFERROR(VLOOKUP(CY150,'Banco de Dados'!$B$3:$H$274,5,FALSE)," ")</f>
        <v xml:space="preserve"> </v>
      </c>
      <c r="DC150" s="27" t="str">
        <f>_xlfn.XLOOKUP(DF150,'Banco de Dados'!$B$3:$B$274,'Banco de Dados'!$C$3:$C$274,"")</f>
        <v/>
      </c>
      <c r="DD150" s="27" t="str">
        <f>IFERROR(VLOOKUP(DF150,'Banco de Dados'!$B$3:$H$274,5,FALSE)," ")</f>
        <v xml:space="preserve"> </v>
      </c>
      <c r="DJ150" s="27" t="str">
        <f>_xlfn.XLOOKUP(DM150,'Banco de Dados'!$B$3:$B$274,'Banco de Dados'!$C$3:$C$274,"")</f>
        <v/>
      </c>
      <c r="DK150" s="27" t="str">
        <f>IFERROR(VLOOKUP(DM150,'Banco de Dados'!$B$3:$H$274,5,FALSE)," ")</f>
        <v xml:space="preserve"> </v>
      </c>
      <c r="DQ150" s="27" t="str">
        <f>_xlfn.XLOOKUP(DT150,'Banco de Dados'!$B$3:$B$274,'Banco de Dados'!$C$3:$C$274,"")</f>
        <v/>
      </c>
      <c r="DR150" s="27" t="str">
        <f>IFERROR(VLOOKUP(DT150,'Banco de Dados'!$B$3:$H$274,5,FALSE)," ")</f>
        <v xml:space="preserve"> </v>
      </c>
      <c r="DX150" s="27" t="str">
        <f>_xlfn.XLOOKUP(EA150,'Banco de Dados'!$B$3:$B$274,'Banco de Dados'!$C$3:$C$274,"")</f>
        <v/>
      </c>
      <c r="DY150" s="27" t="str">
        <f>IFERROR(VLOOKUP(EA150,'Banco de Dados'!$B$3:$H$274,5,FALSE)," ")</f>
        <v xml:space="preserve"> </v>
      </c>
      <c r="EE150" s="27" t="str">
        <f>_xlfn.XLOOKUP(EH150,'Banco de Dados'!$B$3:$B$274,'Banco de Dados'!$C$3:$C$274,"")</f>
        <v/>
      </c>
      <c r="EF150" s="27" t="str">
        <f>IFERROR(VLOOKUP(EH150,'Banco de Dados'!$B$3:$H$274,5,FALSE)," ")</f>
        <v xml:space="preserve"> </v>
      </c>
      <c r="EL150" s="27" t="str">
        <f>_xlfn.XLOOKUP(EO150,'Banco de Dados'!$B$3:$B$274,'Banco de Dados'!$C$3:$C$274,"")</f>
        <v/>
      </c>
      <c r="EM150" s="27" t="str">
        <f>IFERROR(VLOOKUP(EO150,'Banco de Dados'!$B$3:$H$274,5,FALSE)," ")</f>
        <v xml:space="preserve"> </v>
      </c>
      <c r="ES150" s="27" t="str">
        <f>_xlfn.XLOOKUP(EV150,'Banco de Dados'!$B$3:$B$274,'Banco de Dados'!$C$3:$C$274,"")</f>
        <v/>
      </c>
      <c r="ET150" s="27" t="str">
        <f>IFERROR(VLOOKUP(EV150,'Banco de Dados'!$B$3:$H$274,5,FALSE)," ")</f>
        <v xml:space="preserve"> </v>
      </c>
      <c r="EZ150" s="27" t="str">
        <f>_xlfn.XLOOKUP(FC150,'Banco de Dados'!$B$3:$B$274,'Banco de Dados'!$C$3:$C$274,"")</f>
        <v/>
      </c>
      <c r="FA150" s="27" t="str">
        <f>IFERROR(VLOOKUP(FC150,'Banco de Dados'!$B$3:$H$274,5,FALSE)," ")</f>
        <v xml:space="preserve"> </v>
      </c>
      <c r="FC150" s="7"/>
      <c r="FD150" s="7"/>
      <c r="FE150" s="7"/>
      <c r="FG150" s="27" t="str">
        <f>_xlfn.XLOOKUP(FJ150,'Banco de Dados'!$B$3:$B$274,'Banco de Dados'!$C$3:$C$274,"")</f>
        <v/>
      </c>
      <c r="FH150" s="27" t="str">
        <f>IFERROR(VLOOKUP(FJ150,'Banco de Dados'!$B$3:$H$274,5,FALSE)," ")</f>
        <v xml:space="preserve"> </v>
      </c>
      <c r="FI150" s="7"/>
      <c r="FJ150" s="7"/>
      <c r="FK150" s="7"/>
      <c r="FL150" s="7"/>
      <c r="FN150" s="27" t="str">
        <f>_xlfn.XLOOKUP(FQ150,'Banco de Dados'!$B$3:$B$274,'Banco de Dados'!$C$3:$C$274,"")</f>
        <v/>
      </c>
      <c r="FO150" s="27" t="str">
        <f>IFERROR(VLOOKUP(FQ150,'Banco de Dados'!$B$3:$H$274,5,FALSE)," ")</f>
        <v xml:space="preserve"> </v>
      </c>
      <c r="FP150" s="7"/>
      <c r="FQ150" s="7"/>
      <c r="FR150" s="7"/>
      <c r="FS150" s="7"/>
      <c r="FU150" s="27" t="str">
        <f>_xlfn.XLOOKUP(FX150,'Banco de Dados'!$B$3:$B$274,'Banco de Dados'!$C$3:$C$274,"")</f>
        <v/>
      </c>
      <c r="FV150" s="27" t="str">
        <f>IFERROR(VLOOKUP(FX150,'Banco de Dados'!$B$3:$H$274,5,FALSE)," ")</f>
        <v xml:space="preserve"> </v>
      </c>
      <c r="FW150" s="7"/>
      <c r="FX150" s="7"/>
      <c r="FY150" s="7"/>
      <c r="FZ150" s="7"/>
    </row>
    <row r="151" spans="2:182" x14ac:dyDescent="0.25">
      <c r="B151" s="27" t="str">
        <f>_xlfn.XLOOKUP(E151,'Banco de Dados'!$B$3:$B$274,'Banco de Dados'!$C$3:$C$274,"")</f>
        <v/>
      </c>
      <c r="C151" s="27" t="str">
        <f>IFERROR(VLOOKUP(E151,'Banco de Dados'!$B$3:$H$274,5,FALSE)," ")</f>
        <v xml:space="preserve"> </v>
      </c>
      <c r="I151" s="27" t="str">
        <f>_xlfn.XLOOKUP(L151,'Banco de Dados'!$B$3:$B$274,'Banco de Dados'!$C$3:$C$274,"")</f>
        <v/>
      </c>
      <c r="J151" s="27" t="str">
        <f>IFERROR(VLOOKUP(L151,'Banco de Dados'!$B$3:$H$274,5,FALSE)," ")</f>
        <v xml:space="preserve"> </v>
      </c>
      <c r="P151" s="27" t="str">
        <f>_xlfn.XLOOKUP(S151,'Banco de Dados'!$B$3:$B$274,'Banco de Dados'!$C$3:$C$274,"")</f>
        <v/>
      </c>
      <c r="Q151" s="27" t="str">
        <f>IFERROR(VLOOKUP(S151,'Banco de Dados'!$B$3:$H$274,5,FALSE)," ")</f>
        <v xml:space="preserve"> </v>
      </c>
      <c r="W151" s="27" t="str">
        <f>_xlfn.XLOOKUP(Z151,'Banco de Dados'!$B$3:$B$274,'Banco de Dados'!$C$3:$C$274,"")</f>
        <v/>
      </c>
      <c r="X151" s="27" t="str">
        <f>IFERROR(VLOOKUP(Z151,'Banco de Dados'!$B$3:$H$274,5,FALSE)," ")</f>
        <v xml:space="preserve"> </v>
      </c>
      <c r="AD151" s="27" t="str">
        <f>_xlfn.XLOOKUP(AG151,'Banco de Dados'!$B$3:$B$274,'Banco de Dados'!$C$3:$C$274,"")</f>
        <v/>
      </c>
      <c r="AE151" s="27" t="str">
        <f>IFERROR(VLOOKUP(AG151,'Banco de Dados'!$B$3:$H$274,5,FALSE)," ")</f>
        <v xml:space="preserve"> </v>
      </c>
      <c r="AK151" s="27" t="str">
        <f>_xlfn.XLOOKUP(AN151,'Banco de Dados'!$B$3:$B$274,'Banco de Dados'!$C$3:$C$274,"")</f>
        <v/>
      </c>
      <c r="AL151" s="27" t="str">
        <f>IFERROR(VLOOKUP(AN151,'Banco de Dados'!$B$3:$H$274,5,FALSE)," ")</f>
        <v xml:space="preserve"> </v>
      </c>
      <c r="AR151" s="27" t="str">
        <f>_xlfn.XLOOKUP(AU151,'Banco de Dados'!$B$3:$B$274,'Banco de Dados'!$C$3:$C$274,"")</f>
        <v/>
      </c>
      <c r="AS151" s="27" t="str">
        <f>IFERROR(VLOOKUP(AU151,'Banco de Dados'!$B$3:$H$274,5,FALSE)," ")</f>
        <v xml:space="preserve"> </v>
      </c>
      <c r="AY151" s="27" t="str">
        <f>_xlfn.XLOOKUP(BB151,'Banco de Dados'!$B$3:$B$274,'Banco de Dados'!$C$3:$C$274,"")</f>
        <v/>
      </c>
      <c r="AZ151" s="27" t="str">
        <f>IFERROR(VLOOKUP(BB151,'Banco de Dados'!$B$3:$H$274,5,FALSE)," ")</f>
        <v xml:space="preserve"> </v>
      </c>
      <c r="BF151" s="27" t="str">
        <f>_xlfn.XLOOKUP(BI151,'Banco de Dados'!$B$3:$B$274,'Banco de Dados'!$C$3:$C$274,"")</f>
        <v/>
      </c>
      <c r="BG151" s="27" t="str">
        <f>IFERROR(VLOOKUP(BI151,'Banco de Dados'!$B$3:$H$274,5,FALSE)," ")</f>
        <v xml:space="preserve"> </v>
      </c>
      <c r="BM151" s="27" t="str">
        <f>_xlfn.XLOOKUP(BP151,'Banco de Dados'!$B$3:$B$274,'Banco de Dados'!$C$3:$C$274,"")</f>
        <v/>
      </c>
      <c r="BN151" s="27" t="str">
        <f>IFERROR(VLOOKUP(BP151,'Banco de Dados'!$B$3:$H$274,5,FALSE)," ")</f>
        <v xml:space="preserve"> </v>
      </c>
      <c r="BT151" s="27" t="str">
        <f>_xlfn.XLOOKUP(BW151,'Banco de Dados'!$B$3:$B$274,'Banco de Dados'!$C$3:$C$274,"")</f>
        <v/>
      </c>
      <c r="BU151" s="27" t="str">
        <f>IFERROR(VLOOKUP(BW151,'Banco de Dados'!$B$3:$H$274,5,FALSE)," ")</f>
        <v xml:space="preserve"> </v>
      </c>
      <c r="CA151" s="27" t="str">
        <f>_xlfn.XLOOKUP(CD151,'Banco de Dados'!$B$3:$B$274,'Banco de Dados'!$C$3:$C$274,"")</f>
        <v/>
      </c>
      <c r="CB151" s="27" t="str">
        <f>IFERROR(VLOOKUP(CD151,'Banco de Dados'!$B$3:$H$274,5,FALSE)," ")</f>
        <v xml:space="preserve"> </v>
      </c>
      <c r="CH151" s="27" t="str">
        <f>_xlfn.XLOOKUP(CK151,'Banco de Dados'!$B$3:$B$274,'Banco de Dados'!$C$3:$C$274,"")</f>
        <v/>
      </c>
      <c r="CI151" s="27" t="str">
        <f>IFERROR(VLOOKUP(CK151,'Banco de Dados'!$B$3:$H$274,5,FALSE)," ")</f>
        <v xml:space="preserve"> </v>
      </c>
      <c r="CO151" s="27" t="str">
        <f>_xlfn.XLOOKUP(CR151,'Banco de Dados'!$B$3:$B$274,'Banco de Dados'!$C$3:$C$274,"")</f>
        <v/>
      </c>
      <c r="CP151" s="27" t="str">
        <f>IFERROR(VLOOKUP(CR151,'Banco de Dados'!$B$3:$H$274,5,FALSE)," ")</f>
        <v xml:space="preserve"> </v>
      </c>
      <c r="CV151" s="27" t="str">
        <f>_xlfn.XLOOKUP(CY151,'Banco de Dados'!$B$3:$B$274,'Banco de Dados'!$C$3:$C$274,"")</f>
        <v/>
      </c>
      <c r="CW151" s="27" t="str">
        <f>IFERROR(VLOOKUP(CY151,'Banco de Dados'!$B$3:$H$274,5,FALSE)," ")</f>
        <v xml:space="preserve"> </v>
      </c>
      <c r="DC151" s="27" t="str">
        <f>_xlfn.XLOOKUP(DF151,'Banco de Dados'!$B$3:$B$274,'Banco de Dados'!$C$3:$C$274,"")</f>
        <v/>
      </c>
      <c r="DD151" s="27" t="str">
        <f>IFERROR(VLOOKUP(DF151,'Banco de Dados'!$B$3:$H$274,5,FALSE)," ")</f>
        <v xml:space="preserve"> </v>
      </c>
      <c r="DJ151" s="27" t="str">
        <f>_xlfn.XLOOKUP(DM151,'Banco de Dados'!$B$3:$B$274,'Banco de Dados'!$C$3:$C$274,"")</f>
        <v/>
      </c>
      <c r="DK151" s="27" t="str">
        <f>IFERROR(VLOOKUP(DM151,'Banco de Dados'!$B$3:$H$274,5,FALSE)," ")</f>
        <v xml:space="preserve"> </v>
      </c>
      <c r="DQ151" s="27" t="str">
        <f>_xlfn.XLOOKUP(DT151,'Banco de Dados'!$B$3:$B$274,'Banco de Dados'!$C$3:$C$274,"")</f>
        <v/>
      </c>
      <c r="DR151" s="27" t="str">
        <f>IFERROR(VLOOKUP(DT151,'Banco de Dados'!$B$3:$H$274,5,FALSE)," ")</f>
        <v xml:space="preserve"> </v>
      </c>
      <c r="DX151" s="27" t="str">
        <f>_xlfn.XLOOKUP(EA151,'Banco de Dados'!$B$3:$B$274,'Banco de Dados'!$C$3:$C$274,"")</f>
        <v/>
      </c>
      <c r="DY151" s="27" t="str">
        <f>IFERROR(VLOOKUP(EA151,'Banco de Dados'!$B$3:$H$274,5,FALSE)," ")</f>
        <v xml:space="preserve"> </v>
      </c>
      <c r="EE151" s="27" t="str">
        <f>_xlfn.XLOOKUP(EH151,'Banco de Dados'!$B$3:$B$274,'Banco de Dados'!$C$3:$C$274,"")</f>
        <v/>
      </c>
      <c r="EF151" s="27" t="str">
        <f>IFERROR(VLOOKUP(EH151,'Banco de Dados'!$B$3:$H$274,5,FALSE)," ")</f>
        <v xml:space="preserve"> </v>
      </c>
      <c r="EL151" s="27" t="str">
        <f>_xlfn.XLOOKUP(EO151,'Banco de Dados'!$B$3:$B$274,'Banco de Dados'!$C$3:$C$274,"")</f>
        <v/>
      </c>
      <c r="EM151" s="27" t="str">
        <f>IFERROR(VLOOKUP(EO151,'Banco de Dados'!$B$3:$H$274,5,FALSE)," ")</f>
        <v xml:space="preserve"> </v>
      </c>
      <c r="ES151" s="27" t="str">
        <f>_xlfn.XLOOKUP(EV151,'Banco de Dados'!$B$3:$B$274,'Banco de Dados'!$C$3:$C$274,"")</f>
        <v/>
      </c>
      <c r="ET151" s="27" t="str">
        <f>IFERROR(VLOOKUP(EV151,'Banco de Dados'!$B$3:$H$274,5,FALSE)," ")</f>
        <v xml:space="preserve"> </v>
      </c>
      <c r="EZ151" s="27" t="str">
        <f>_xlfn.XLOOKUP(FC151,'Banco de Dados'!$B$3:$B$274,'Banco de Dados'!$C$3:$C$274,"")</f>
        <v/>
      </c>
      <c r="FA151" s="27" t="str">
        <f>IFERROR(VLOOKUP(FC151,'Banco de Dados'!$B$3:$H$274,5,FALSE)," ")</f>
        <v xml:space="preserve"> </v>
      </c>
      <c r="FC151" s="7"/>
      <c r="FD151" s="7"/>
      <c r="FE151" s="7"/>
      <c r="FG151" s="27" t="str">
        <f>_xlfn.XLOOKUP(FJ151,'Banco de Dados'!$B$3:$B$274,'Banco de Dados'!$C$3:$C$274,"")</f>
        <v/>
      </c>
      <c r="FH151" s="27" t="str">
        <f>IFERROR(VLOOKUP(FJ151,'Banco de Dados'!$B$3:$H$274,5,FALSE)," ")</f>
        <v xml:space="preserve"> </v>
      </c>
      <c r="FI151" s="7"/>
      <c r="FJ151" s="7"/>
      <c r="FK151" s="7"/>
      <c r="FL151" s="7"/>
      <c r="FN151" s="27" t="str">
        <f>_xlfn.XLOOKUP(FQ151,'Banco de Dados'!$B$3:$B$274,'Banco de Dados'!$C$3:$C$274,"")</f>
        <v/>
      </c>
      <c r="FO151" s="27" t="str">
        <f>IFERROR(VLOOKUP(FQ151,'Banco de Dados'!$B$3:$H$274,5,FALSE)," ")</f>
        <v xml:space="preserve"> </v>
      </c>
      <c r="FP151" s="7"/>
      <c r="FQ151" s="7"/>
      <c r="FR151" s="7"/>
      <c r="FS151" s="7"/>
      <c r="FU151" s="27" t="str">
        <f>_xlfn.XLOOKUP(FX151,'Banco de Dados'!$B$3:$B$274,'Banco de Dados'!$C$3:$C$274,"")</f>
        <v/>
      </c>
      <c r="FV151" s="27" t="str">
        <f>IFERROR(VLOOKUP(FX151,'Banco de Dados'!$B$3:$H$274,5,FALSE)," ")</f>
        <v xml:space="preserve"> </v>
      </c>
      <c r="FW151" s="7"/>
      <c r="FX151" s="7"/>
      <c r="FY151" s="7"/>
      <c r="FZ151" s="7"/>
    </row>
    <row r="152" spans="2:182" x14ac:dyDescent="0.25">
      <c r="B152" s="27" t="str">
        <f>_xlfn.XLOOKUP(E152,'Banco de Dados'!$B$3:$B$274,'Banco de Dados'!$C$3:$C$274,"")</f>
        <v/>
      </c>
      <c r="C152" s="27" t="str">
        <f>IFERROR(VLOOKUP(E152,'Banco de Dados'!$B$3:$H$274,5,FALSE)," ")</f>
        <v xml:space="preserve"> </v>
      </c>
      <c r="I152" s="27" t="str">
        <f>_xlfn.XLOOKUP(L152,'Banco de Dados'!$B$3:$B$274,'Banco de Dados'!$C$3:$C$274,"")</f>
        <v/>
      </c>
      <c r="J152" s="27" t="str">
        <f>IFERROR(VLOOKUP(L152,'Banco de Dados'!$B$3:$H$274,5,FALSE)," ")</f>
        <v xml:space="preserve"> </v>
      </c>
      <c r="P152" s="27" t="str">
        <f>_xlfn.XLOOKUP(S152,'Banco de Dados'!$B$3:$B$274,'Banco de Dados'!$C$3:$C$274,"")</f>
        <v/>
      </c>
      <c r="Q152" s="27" t="str">
        <f>IFERROR(VLOOKUP(S152,'Banco de Dados'!$B$3:$H$274,5,FALSE)," ")</f>
        <v xml:space="preserve"> </v>
      </c>
      <c r="W152" s="27" t="str">
        <f>_xlfn.XLOOKUP(Z152,'Banco de Dados'!$B$3:$B$274,'Banco de Dados'!$C$3:$C$274,"")</f>
        <v/>
      </c>
      <c r="X152" s="27" t="str">
        <f>IFERROR(VLOOKUP(Z152,'Banco de Dados'!$B$3:$H$274,5,FALSE)," ")</f>
        <v xml:space="preserve"> </v>
      </c>
      <c r="AD152" s="27" t="str">
        <f>_xlfn.XLOOKUP(AG152,'Banco de Dados'!$B$3:$B$274,'Banco de Dados'!$C$3:$C$274,"")</f>
        <v/>
      </c>
      <c r="AE152" s="27" t="str">
        <f>IFERROR(VLOOKUP(AG152,'Banco de Dados'!$B$3:$H$274,5,FALSE)," ")</f>
        <v xml:space="preserve"> </v>
      </c>
      <c r="AK152" s="27" t="str">
        <f>_xlfn.XLOOKUP(AN152,'Banco de Dados'!$B$3:$B$274,'Banco de Dados'!$C$3:$C$274,"")</f>
        <v/>
      </c>
      <c r="AL152" s="27" t="str">
        <f>IFERROR(VLOOKUP(AN152,'Banco de Dados'!$B$3:$H$274,5,FALSE)," ")</f>
        <v xml:space="preserve"> </v>
      </c>
      <c r="AR152" s="27" t="str">
        <f>_xlfn.XLOOKUP(AU152,'Banco de Dados'!$B$3:$B$274,'Banco de Dados'!$C$3:$C$274,"")</f>
        <v/>
      </c>
      <c r="AS152" s="27" t="str">
        <f>IFERROR(VLOOKUP(AU152,'Banco de Dados'!$B$3:$H$274,5,FALSE)," ")</f>
        <v xml:space="preserve"> </v>
      </c>
      <c r="AY152" s="27" t="str">
        <f>_xlfn.XLOOKUP(BB152,'Banco de Dados'!$B$3:$B$274,'Banco de Dados'!$C$3:$C$274,"")</f>
        <v/>
      </c>
      <c r="AZ152" s="27" t="str">
        <f>IFERROR(VLOOKUP(BB152,'Banco de Dados'!$B$3:$H$274,5,FALSE)," ")</f>
        <v xml:space="preserve"> </v>
      </c>
      <c r="BF152" s="27" t="str">
        <f>_xlfn.XLOOKUP(BI152,'Banco de Dados'!$B$3:$B$274,'Banco de Dados'!$C$3:$C$274,"")</f>
        <v/>
      </c>
      <c r="BG152" s="27" t="str">
        <f>IFERROR(VLOOKUP(BI152,'Banco de Dados'!$B$3:$H$274,5,FALSE)," ")</f>
        <v xml:space="preserve"> </v>
      </c>
      <c r="BM152" s="27" t="str">
        <f>_xlfn.XLOOKUP(BP152,'Banco de Dados'!$B$3:$B$274,'Banco de Dados'!$C$3:$C$274,"")</f>
        <v/>
      </c>
      <c r="BN152" s="27" t="str">
        <f>IFERROR(VLOOKUP(BP152,'Banco de Dados'!$B$3:$H$274,5,FALSE)," ")</f>
        <v xml:space="preserve"> </v>
      </c>
      <c r="BT152" s="27" t="str">
        <f>_xlfn.XLOOKUP(BW152,'Banco de Dados'!$B$3:$B$274,'Banco de Dados'!$C$3:$C$274,"")</f>
        <v/>
      </c>
      <c r="BU152" s="27" t="str">
        <f>IFERROR(VLOOKUP(BW152,'Banco de Dados'!$B$3:$H$274,5,FALSE)," ")</f>
        <v xml:space="preserve"> </v>
      </c>
      <c r="CA152" s="27" t="str">
        <f>_xlfn.XLOOKUP(CD152,'Banco de Dados'!$B$3:$B$274,'Banco de Dados'!$C$3:$C$274,"")</f>
        <v/>
      </c>
      <c r="CB152" s="27" t="str">
        <f>IFERROR(VLOOKUP(CD152,'Banco de Dados'!$B$3:$H$274,5,FALSE)," ")</f>
        <v xml:space="preserve"> </v>
      </c>
      <c r="CH152" s="27" t="str">
        <f>_xlfn.XLOOKUP(CK152,'Banco de Dados'!$B$3:$B$274,'Banco de Dados'!$C$3:$C$274,"")</f>
        <v/>
      </c>
      <c r="CI152" s="27" t="str">
        <f>IFERROR(VLOOKUP(CK152,'Banco de Dados'!$B$3:$H$274,5,FALSE)," ")</f>
        <v xml:space="preserve"> </v>
      </c>
      <c r="CO152" s="27" t="str">
        <f>_xlfn.XLOOKUP(CR152,'Banco de Dados'!$B$3:$B$274,'Banco de Dados'!$C$3:$C$274,"")</f>
        <v/>
      </c>
      <c r="CP152" s="27" t="str">
        <f>IFERROR(VLOOKUP(CR152,'Banco de Dados'!$B$3:$H$274,5,FALSE)," ")</f>
        <v xml:space="preserve"> </v>
      </c>
      <c r="CV152" s="27" t="str">
        <f>_xlfn.XLOOKUP(CY152,'Banco de Dados'!$B$3:$B$274,'Banco de Dados'!$C$3:$C$274,"")</f>
        <v/>
      </c>
      <c r="CW152" s="27" t="str">
        <f>IFERROR(VLOOKUP(CY152,'Banco de Dados'!$B$3:$H$274,5,FALSE)," ")</f>
        <v xml:space="preserve"> </v>
      </c>
      <c r="DC152" s="27" t="str">
        <f>_xlfn.XLOOKUP(DF152,'Banco de Dados'!$B$3:$B$274,'Banco de Dados'!$C$3:$C$274,"")</f>
        <v/>
      </c>
      <c r="DD152" s="27" t="str">
        <f>IFERROR(VLOOKUP(DF152,'Banco de Dados'!$B$3:$H$274,5,FALSE)," ")</f>
        <v xml:space="preserve"> </v>
      </c>
      <c r="DJ152" s="27" t="str">
        <f>_xlfn.XLOOKUP(DM152,'Banco de Dados'!$B$3:$B$274,'Banco de Dados'!$C$3:$C$274,"")</f>
        <v/>
      </c>
      <c r="DK152" s="27" t="str">
        <f>IFERROR(VLOOKUP(DM152,'Banco de Dados'!$B$3:$H$274,5,FALSE)," ")</f>
        <v xml:space="preserve"> </v>
      </c>
      <c r="DQ152" s="27" t="str">
        <f>_xlfn.XLOOKUP(DT152,'Banco de Dados'!$B$3:$B$274,'Banco de Dados'!$C$3:$C$274,"")</f>
        <v/>
      </c>
      <c r="DR152" s="27" t="str">
        <f>IFERROR(VLOOKUP(DT152,'Banco de Dados'!$B$3:$H$274,5,FALSE)," ")</f>
        <v xml:space="preserve"> </v>
      </c>
      <c r="DX152" s="27" t="str">
        <f>_xlfn.XLOOKUP(EA152,'Banco de Dados'!$B$3:$B$274,'Banco de Dados'!$C$3:$C$274,"")</f>
        <v/>
      </c>
      <c r="DY152" s="27" t="str">
        <f>IFERROR(VLOOKUP(EA152,'Banco de Dados'!$B$3:$H$274,5,FALSE)," ")</f>
        <v xml:space="preserve"> </v>
      </c>
      <c r="EE152" s="27" t="str">
        <f>_xlfn.XLOOKUP(EH152,'Banco de Dados'!$B$3:$B$274,'Banco de Dados'!$C$3:$C$274,"")</f>
        <v/>
      </c>
      <c r="EF152" s="27" t="str">
        <f>IFERROR(VLOOKUP(EH152,'Banco de Dados'!$B$3:$H$274,5,FALSE)," ")</f>
        <v xml:space="preserve"> </v>
      </c>
      <c r="EL152" s="27" t="str">
        <f>_xlfn.XLOOKUP(EO152,'Banco de Dados'!$B$3:$B$274,'Banco de Dados'!$C$3:$C$274,"")</f>
        <v/>
      </c>
      <c r="EM152" s="27" t="str">
        <f>IFERROR(VLOOKUP(EO152,'Banco de Dados'!$B$3:$H$274,5,FALSE)," ")</f>
        <v xml:space="preserve"> </v>
      </c>
      <c r="ES152" s="27" t="str">
        <f>_xlfn.XLOOKUP(EV152,'Banco de Dados'!$B$3:$B$274,'Banco de Dados'!$C$3:$C$274,"")</f>
        <v/>
      </c>
      <c r="ET152" s="27" t="str">
        <f>IFERROR(VLOOKUP(EV152,'Banco de Dados'!$B$3:$H$274,5,FALSE)," ")</f>
        <v xml:space="preserve"> </v>
      </c>
      <c r="EZ152" s="27" t="str">
        <f>_xlfn.XLOOKUP(FC152,'Banco de Dados'!$B$3:$B$274,'Banco de Dados'!$C$3:$C$274,"")</f>
        <v/>
      </c>
      <c r="FA152" s="27" t="str">
        <f>IFERROR(VLOOKUP(FC152,'Banco de Dados'!$B$3:$H$274,5,FALSE)," ")</f>
        <v xml:space="preserve"> </v>
      </c>
      <c r="FC152" s="7"/>
      <c r="FD152" s="7"/>
      <c r="FE152" s="7"/>
      <c r="FG152" s="27" t="str">
        <f>_xlfn.XLOOKUP(FJ152,'Banco de Dados'!$B$3:$B$274,'Banco de Dados'!$C$3:$C$274,"")</f>
        <v/>
      </c>
      <c r="FH152" s="27" t="str">
        <f>IFERROR(VLOOKUP(FJ152,'Banco de Dados'!$B$3:$H$274,5,FALSE)," ")</f>
        <v xml:space="preserve"> </v>
      </c>
      <c r="FI152" s="7"/>
      <c r="FJ152" s="7"/>
      <c r="FK152" s="7"/>
      <c r="FL152" s="7"/>
      <c r="FN152" s="27" t="str">
        <f>_xlfn.XLOOKUP(FQ152,'Banco de Dados'!$B$3:$B$274,'Banco de Dados'!$C$3:$C$274,"")</f>
        <v/>
      </c>
      <c r="FO152" s="27" t="str">
        <f>IFERROR(VLOOKUP(FQ152,'Banco de Dados'!$B$3:$H$274,5,FALSE)," ")</f>
        <v xml:space="preserve"> </v>
      </c>
      <c r="FP152" s="7"/>
      <c r="FQ152" s="7"/>
      <c r="FR152" s="7"/>
      <c r="FS152" s="7"/>
      <c r="FU152" s="27" t="str">
        <f>_xlfn.XLOOKUP(FX152,'Banco de Dados'!$B$3:$B$274,'Banco de Dados'!$C$3:$C$274,"")</f>
        <v/>
      </c>
      <c r="FV152" s="27" t="str">
        <f>IFERROR(VLOOKUP(FX152,'Banco de Dados'!$B$3:$H$274,5,FALSE)," ")</f>
        <v xml:space="preserve"> </v>
      </c>
      <c r="FW152" s="7"/>
      <c r="FX152" s="7"/>
      <c r="FY152" s="7"/>
      <c r="FZ152" s="7"/>
    </row>
    <row r="153" spans="2:182" x14ac:dyDescent="0.25">
      <c r="B153" s="27" t="str">
        <f>_xlfn.XLOOKUP(E153,'Banco de Dados'!$B$3:$B$274,'Banco de Dados'!$C$3:$C$274,"")</f>
        <v/>
      </c>
      <c r="C153" s="27" t="str">
        <f>IFERROR(VLOOKUP(E153,'Banco de Dados'!$B$3:$H$274,5,FALSE)," ")</f>
        <v xml:space="preserve"> </v>
      </c>
      <c r="I153" s="27" t="str">
        <f>_xlfn.XLOOKUP(L153,'Banco de Dados'!$B$3:$B$274,'Banco de Dados'!$C$3:$C$274,"")</f>
        <v/>
      </c>
      <c r="J153" s="27" t="str">
        <f>IFERROR(VLOOKUP(L153,'Banco de Dados'!$B$3:$H$274,5,FALSE)," ")</f>
        <v xml:space="preserve"> </v>
      </c>
      <c r="P153" s="27" t="str">
        <f>_xlfn.XLOOKUP(S153,'Banco de Dados'!$B$3:$B$274,'Banco de Dados'!$C$3:$C$274,"")</f>
        <v/>
      </c>
      <c r="Q153" s="27" t="str">
        <f>IFERROR(VLOOKUP(S153,'Banco de Dados'!$B$3:$H$274,5,FALSE)," ")</f>
        <v xml:space="preserve"> </v>
      </c>
      <c r="W153" s="27" t="str">
        <f>_xlfn.XLOOKUP(Z153,'Banco de Dados'!$B$3:$B$274,'Banco de Dados'!$C$3:$C$274,"")</f>
        <v/>
      </c>
      <c r="X153" s="27" t="str">
        <f>IFERROR(VLOOKUP(Z153,'Banco de Dados'!$B$3:$H$274,5,FALSE)," ")</f>
        <v xml:space="preserve"> </v>
      </c>
      <c r="AD153" s="27" t="str">
        <f>_xlfn.XLOOKUP(AG153,'Banco de Dados'!$B$3:$B$274,'Banco de Dados'!$C$3:$C$274,"")</f>
        <v/>
      </c>
      <c r="AE153" s="27" t="str">
        <f>IFERROR(VLOOKUP(AG153,'Banco de Dados'!$B$3:$H$274,5,FALSE)," ")</f>
        <v xml:space="preserve"> </v>
      </c>
      <c r="AK153" s="27" t="str">
        <f>_xlfn.XLOOKUP(AN153,'Banco de Dados'!$B$3:$B$274,'Banco de Dados'!$C$3:$C$274,"")</f>
        <v/>
      </c>
      <c r="AL153" s="27" t="str">
        <f>IFERROR(VLOOKUP(AN153,'Banco de Dados'!$B$3:$H$274,5,FALSE)," ")</f>
        <v xml:space="preserve"> </v>
      </c>
      <c r="AR153" s="27" t="str">
        <f>_xlfn.XLOOKUP(AU153,'Banco de Dados'!$B$3:$B$274,'Banco de Dados'!$C$3:$C$274,"")</f>
        <v/>
      </c>
      <c r="AS153" s="27" t="str">
        <f>IFERROR(VLOOKUP(AU153,'Banco de Dados'!$B$3:$H$274,5,FALSE)," ")</f>
        <v xml:space="preserve"> </v>
      </c>
      <c r="AY153" s="27" t="str">
        <f>_xlfn.XLOOKUP(BB153,'Banco de Dados'!$B$3:$B$274,'Banco de Dados'!$C$3:$C$274,"")</f>
        <v/>
      </c>
      <c r="AZ153" s="27" t="str">
        <f>IFERROR(VLOOKUP(BB153,'Banco de Dados'!$B$3:$H$274,5,FALSE)," ")</f>
        <v xml:space="preserve"> </v>
      </c>
      <c r="BF153" s="27" t="str">
        <f>_xlfn.XLOOKUP(BI153,'Banco de Dados'!$B$3:$B$274,'Banco de Dados'!$C$3:$C$274,"")</f>
        <v/>
      </c>
      <c r="BG153" s="27" t="str">
        <f>IFERROR(VLOOKUP(BI153,'Banco de Dados'!$B$3:$H$274,5,FALSE)," ")</f>
        <v xml:space="preserve"> </v>
      </c>
      <c r="BM153" s="27" t="str">
        <f>_xlfn.XLOOKUP(BP153,'Banco de Dados'!$B$3:$B$274,'Banco de Dados'!$C$3:$C$274,"")</f>
        <v/>
      </c>
      <c r="BN153" s="27" t="str">
        <f>IFERROR(VLOOKUP(BP153,'Banco de Dados'!$B$3:$H$274,5,FALSE)," ")</f>
        <v xml:space="preserve"> </v>
      </c>
      <c r="BT153" s="27" t="str">
        <f>_xlfn.XLOOKUP(BW153,'Banco de Dados'!$B$3:$B$274,'Banco de Dados'!$C$3:$C$274,"")</f>
        <v/>
      </c>
      <c r="BU153" s="27" t="str">
        <f>IFERROR(VLOOKUP(BW153,'Banco de Dados'!$B$3:$H$274,5,FALSE)," ")</f>
        <v xml:space="preserve"> </v>
      </c>
      <c r="CA153" s="27" t="str">
        <f>_xlfn.XLOOKUP(CD153,'Banco de Dados'!$B$3:$B$274,'Banco de Dados'!$C$3:$C$274,"")</f>
        <v/>
      </c>
      <c r="CB153" s="27" t="str">
        <f>IFERROR(VLOOKUP(CD153,'Banco de Dados'!$B$3:$H$274,5,FALSE)," ")</f>
        <v xml:space="preserve"> </v>
      </c>
      <c r="CH153" s="27" t="str">
        <f>_xlfn.XLOOKUP(CK153,'Banco de Dados'!$B$3:$B$274,'Banco de Dados'!$C$3:$C$274,"")</f>
        <v/>
      </c>
      <c r="CI153" s="27" t="str">
        <f>IFERROR(VLOOKUP(CK153,'Banco de Dados'!$B$3:$H$274,5,FALSE)," ")</f>
        <v xml:space="preserve"> </v>
      </c>
      <c r="CO153" s="27" t="str">
        <f>_xlfn.XLOOKUP(CR153,'Banco de Dados'!$B$3:$B$274,'Banco de Dados'!$C$3:$C$274,"")</f>
        <v/>
      </c>
      <c r="CP153" s="27" t="str">
        <f>IFERROR(VLOOKUP(CR153,'Banco de Dados'!$B$3:$H$274,5,FALSE)," ")</f>
        <v xml:space="preserve"> </v>
      </c>
      <c r="CV153" s="27" t="str">
        <f>_xlfn.XLOOKUP(CY153,'Banco de Dados'!$B$3:$B$274,'Banco de Dados'!$C$3:$C$274,"")</f>
        <v/>
      </c>
      <c r="CW153" s="27" t="str">
        <f>IFERROR(VLOOKUP(CY153,'Banco de Dados'!$B$3:$H$274,5,FALSE)," ")</f>
        <v xml:space="preserve"> </v>
      </c>
      <c r="DC153" s="27" t="str">
        <f>_xlfn.XLOOKUP(DF153,'Banco de Dados'!$B$3:$B$274,'Banco de Dados'!$C$3:$C$274,"")</f>
        <v/>
      </c>
      <c r="DD153" s="27" t="str">
        <f>IFERROR(VLOOKUP(DF153,'Banco de Dados'!$B$3:$H$274,5,FALSE)," ")</f>
        <v xml:space="preserve"> </v>
      </c>
      <c r="DJ153" s="27" t="str">
        <f>_xlfn.XLOOKUP(DM153,'Banco de Dados'!$B$3:$B$274,'Banco de Dados'!$C$3:$C$274,"")</f>
        <v/>
      </c>
      <c r="DK153" s="27" t="str">
        <f>IFERROR(VLOOKUP(DM153,'Banco de Dados'!$B$3:$H$274,5,FALSE)," ")</f>
        <v xml:space="preserve"> </v>
      </c>
      <c r="DQ153" s="27" t="str">
        <f>_xlfn.XLOOKUP(DT153,'Banco de Dados'!$B$3:$B$274,'Banco de Dados'!$C$3:$C$274,"")</f>
        <v/>
      </c>
      <c r="DR153" s="27" t="str">
        <f>IFERROR(VLOOKUP(DT153,'Banco de Dados'!$B$3:$H$274,5,FALSE)," ")</f>
        <v xml:space="preserve"> </v>
      </c>
      <c r="DX153" s="27" t="str">
        <f>_xlfn.XLOOKUP(EA153,'Banco de Dados'!$B$3:$B$274,'Banco de Dados'!$C$3:$C$274,"")</f>
        <v/>
      </c>
      <c r="DY153" s="27" t="str">
        <f>IFERROR(VLOOKUP(EA153,'Banco de Dados'!$B$3:$H$274,5,FALSE)," ")</f>
        <v xml:space="preserve"> </v>
      </c>
      <c r="EE153" s="27" t="str">
        <f>_xlfn.XLOOKUP(EH153,'Banco de Dados'!$B$3:$B$274,'Banco de Dados'!$C$3:$C$274,"")</f>
        <v/>
      </c>
      <c r="EF153" s="27" t="str">
        <f>IFERROR(VLOOKUP(EH153,'Banco de Dados'!$B$3:$H$274,5,FALSE)," ")</f>
        <v xml:space="preserve"> </v>
      </c>
      <c r="EL153" s="27" t="str">
        <f>_xlfn.XLOOKUP(EO153,'Banco de Dados'!$B$3:$B$274,'Banco de Dados'!$C$3:$C$274,"")</f>
        <v/>
      </c>
      <c r="EM153" s="27" t="str">
        <f>IFERROR(VLOOKUP(EO153,'Banco de Dados'!$B$3:$H$274,5,FALSE)," ")</f>
        <v xml:space="preserve"> </v>
      </c>
      <c r="ES153" s="27" t="str">
        <f>_xlfn.XLOOKUP(EV153,'Banco de Dados'!$B$3:$B$274,'Banco de Dados'!$C$3:$C$274,"")</f>
        <v/>
      </c>
      <c r="ET153" s="27" t="str">
        <f>IFERROR(VLOOKUP(EV153,'Banco de Dados'!$B$3:$H$274,5,FALSE)," ")</f>
        <v xml:space="preserve"> </v>
      </c>
      <c r="EZ153" s="27" t="str">
        <f>_xlfn.XLOOKUP(FC153,'Banco de Dados'!$B$3:$B$274,'Banco de Dados'!$C$3:$C$274,"")</f>
        <v/>
      </c>
      <c r="FA153" s="27" t="str">
        <f>IFERROR(VLOOKUP(FC153,'Banco de Dados'!$B$3:$H$274,5,FALSE)," ")</f>
        <v xml:space="preserve"> </v>
      </c>
      <c r="FC153" s="7"/>
      <c r="FD153" s="7"/>
      <c r="FE153" s="7"/>
      <c r="FG153" s="27" t="str">
        <f>_xlfn.XLOOKUP(FJ153,'Banco de Dados'!$B$3:$B$274,'Banco de Dados'!$C$3:$C$274,"")</f>
        <v/>
      </c>
      <c r="FH153" s="27" t="str">
        <f>IFERROR(VLOOKUP(FJ153,'Banco de Dados'!$B$3:$H$274,5,FALSE)," ")</f>
        <v xml:space="preserve"> </v>
      </c>
      <c r="FI153" s="7"/>
      <c r="FJ153" s="7"/>
      <c r="FK153" s="7"/>
      <c r="FL153" s="7"/>
      <c r="FN153" s="27" t="str">
        <f>_xlfn.XLOOKUP(FQ153,'Banco de Dados'!$B$3:$B$274,'Banco de Dados'!$C$3:$C$274,"")</f>
        <v/>
      </c>
      <c r="FO153" s="27" t="str">
        <f>IFERROR(VLOOKUP(FQ153,'Banco de Dados'!$B$3:$H$274,5,FALSE)," ")</f>
        <v xml:space="preserve"> </v>
      </c>
      <c r="FP153" s="7"/>
      <c r="FQ153" s="7"/>
      <c r="FR153" s="7"/>
      <c r="FS153" s="7"/>
      <c r="FU153" s="27" t="str">
        <f>_xlfn.XLOOKUP(FX153,'Banco de Dados'!$B$3:$B$274,'Banco de Dados'!$C$3:$C$274,"")</f>
        <v/>
      </c>
      <c r="FV153" s="27" t="str">
        <f>IFERROR(VLOOKUP(FX153,'Banco de Dados'!$B$3:$H$274,5,FALSE)," ")</f>
        <v xml:space="preserve"> </v>
      </c>
      <c r="FW153" s="7"/>
      <c r="FX153" s="7"/>
      <c r="FY153" s="7"/>
      <c r="FZ153" s="7"/>
    </row>
    <row r="154" spans="2:182" x14ac:dyDescent="0.25">
      <c r="B154" s="27" t="str">
        <f>_xlfn.XLOOKUP(E154,'Banco de Dados'!$B$3:$B$274,'Banco de Dados'!$C$3:$C$274,"")</f>
        <v/>
      </c>
      <c r="C154" s="27" t="str">
        <f>IFERROR(VLOOKUP(E154,'Banco de Dados'!$B$3:$H$274,5,FALSE)," ")</f>
        <v xml:space="preserve"> </v>
      </c>
      <c r="I154" s="27" t="str">
        <f>_xlfn.XLOOKUP(L154,'Banco de Dados'!$B$3:$B$274,'Banco de Dados'!$C$3:$C$274,"")</f>
        <v/>
      </c>
      <c r="J154" s="27" t="str">
        <f>IFERROR(VLOOKUP(L154,'Banco de Dados'!$B$3:$H$274,5,FALSE)," ")</f>
        <v xml:space="preserve"> </v>
      </c>
      <c r="P154" s="27" t="str">
        <f>_xlfn.XLOOKUP(S154,'Banco de Dados'!$B$3:$B$274,'Banco de Dados'!$C$3:$C$274,"")</f>
        <v/>
      </c>
      <c r="Q154" s="27" t="str">
        <f>IFERROR(VLOOKUP(S154,'Banco de Dados'!$B$3:$H$274,5,FALSE)," ")</f>
        <v xml:space="preserve"> </v>
      </c>
      <c r="W154" s="27" t="str">
        <f>_xlfn.XLOOKUP(Z154,'Banco de Dados'!$B$3:$B$274,'Banco de Dados'!$C$3:$C$274,"")</f>
        <v/>
      </c>
      <c r="X154" s="27" t="str">
        <f>IFERROR(VLOOKUP(Z154,'Banco de Dados'!$B$3:$H$274,5,FALSE)," ")</f>
        <v xml:space="preserve"> </v>
      </c>
      <c r="AD154" s="27" t="str">
        <f>_xlfn.XLOOKUP(AG154,'Banco de Dados'!$B$3:$B$274,'Banco de Dados'!$C$3:$C$274,"")</f>
        <v/>
      </c>
      <c r="AE154" s="27" t="str">
        <f>IFERROR(VLOOKUP(AG154,'Banco de Dados'!$B$3:$H$274,5,FALSE)," ")</f>
        <v xml:space="preserve"> </v>
      </c>
      <c r="AK154" s="27" t="str">
        <f>_xlfn.XLOOKUP(AN154,'Banco de Dados'!$B$3:$B$274,'Banco de Dados'!$C$3:$C$274,"")</f>
        <v/>
      </c>
      <c r="AL154" s="27" t="str">
        <f>IFERROR(VLOOKUP(AN154,'Banco de Dados'!$B$3:$H$274,5,FALSE)," ")</f>
        <v xml:space="preserve"> </v>
      </c>
      <c r="AR154" s="27" t="str">
        <f>_xlfn.XLOOKUP(AU154,'Banco de Dados'!$B$3:$B$274,'Banco de Dados'!$C$3:$C$274,"")</f>
        <v/>
      </c>
      <c r="AS154" s="27" t="str">
        <f>IFERROR(VLOOKUP(AU154,'Banco de Dados'!$B$3:$H$274,5,FALSE)," ")</f>
        <v xml:space="preserve"> </v>
      </c>
      <c r="AY154" s="27" t="str">
        <f>_xlfn.XLOOKUP(BB154,'Banco de Dados'!$B$3:$B$274,'Banco de Dados'!$C$3:$C$274,"")</f>
        <v/>
      </c>
      <c r="AZ154" s="27" t="str">
        <f>IFERROR(VLOOKUP(BB154,'Banco de Dados'!$B$3:$H$274,5,FALSE)," ")</f>
        <v xml:space="preserve"> </v>
      </c>
      <c r="BF154" s="27" t="str">
        <f>_xlfn.XLOOKUP(BI154,'Banco de Dados'!$B$3:$B$274,'Banco de Dados'!$C$3:$C$274,"")</f>
        <v/>
      </c>
      <c r="BG154" s="27" t="str">
        <f>IFERROR(VLOOKUP(BI154,'Banco de Dados'!$B$3:$H$274,5,FALSE)," ")</f>
        <v xml:space="preserve"> </v>
      </c>
      <c r="BM154" s="27" t="str">
        <f>_xlfn.XLOOKUP(BP154,'Banco de Dados'!$B$3:$B$274,'Banco de Dados'!$C$3:$C$274,"")</f>
        <v/>
      </c>
      <c r="BN154" s="27" t="str">
        <f>IFERROR(VLOOKUP(BP154,'Banco de Dados'!$B$3:$H$274,5,FALSE)," ")</f>
        <v xml:space="preserve"> </v>
      </c>
      <c r="BT154" s="27" t="str">
        <f>_xlfn.XLOOKUP(BW154,'Banco de Dados'!$B$3:$B$274,'Banco de Dados'!$C$3:$C$274,"")</f>
        <v/>
      </c>
      <c r="BU154" s="27" t="str">
        <f>IFERROR(VLOOKUP(BW154,'Banco de Dados'!$B$3:$H$274,5,FALSE)," ")</f>
        <v xml:space="preserve"> </v>
      </c>
      <c r="CA154" s="27" t="str">
        <f>_xlfn.XLOOKUP(CD154,'Banco de Dados'!$B$3:$B$274,'Banco de Dados'!$C$3:$C$274,"")</f>
        <v/>
      </c>
      <c r="CB154" s="27" t="str">
        <f>IFERROR(VLOOKUP(CD154,'Banco de Dados'!$B$3:$H$274,5,FALSE)," ")</f>
        <v xml:space="preserve"> </v>
      </c>
      <c r="CH154" s="27" t="str">
        <f>_xlfn.XLOOKUP(CK154,'Banco de Dados'!$B$3:$B$274,'Banco de Dados'!$C$3:$C$274,"")</f>
        <v/>
      </c>
      <c r="CI154" s="27" t="str">
        <f>IFERROR(VLOOKUP(CK154,'Banco de Dados'!$B$3:$H$274,5,FALSE)," ")</f>
        <v xml:space="preserve"> </v>
      </c>
      <c r="CO154" s="27" t="str">
        <f>_xlfn.XLOOKUP(CR154,'Banco de Dados'!$B$3:$B$274,'Banco de Dados'!$C$3:$C$274,"")</f>
        <v/>
      </c>
      <c r="CP154" s="27" t="str">
        <f>IFERROR(VLOOKUP(CR154,'Banco de Dados'!$B$3:$H$274,5,FALSE)," ")</f>
        <v xml:space="preserve"> </v>
      </c>
      <c r="CV154" s="27" t="str">
        <f>_xlfn.XLOOKUP(CY154,'Banco de Dados'!$B$3:$B$274,'Banco de Dados'!$C$3:$C$274,"")</f>
        <v/>
      </c>
      <c r="CW154" s="27" t="str">
        <f>IFERROR(VLOOKUP(CY154,'Banco de Dados'!$B$3:$H$274,5,FALSE)," ")</f>
        <v xml:space="preserve"> </v>
      </c>
      <c r="DC154" s="27" t="str">
        <f>_xlfn.XLOOKUP(DF154,'Banco de Dados'!$B$3:$B$274,'Banco de Dados'!$C$3:$C$274,"")</f>
        <v/>
      </c>
      <c r="DD154" s="27" t="str">
        <f>IFERROR(VLOOKUP(DF154,'Banco de Dados'!$B$3:$H$274,5,FALSE)," ")</f>
        <v xml:space="preserve"> </v>
      </c>
      <c r="DJ154" s="27" t="str">
        <f>_xlfn.XLOOKUP(DM154,'Banco de Dados'!$B$3:$B$274,'Banco de Dados'!$C$3:$C$274,"")</f>
        <v/>
      </c>
      <c r="DK154" s="27" t="str">
        <f>IFERROR(VLOOKUP(DM154,'Banco de Dados'!$B$3:$H$274,5,FALSE)," ")</f>
        <v xml:space="preserve"> </v>
      </c>
      <c r="DQ154" s="27" t="str">
        <f>_xlfn.XLOOKUP(DT154,'Banco de Dados'!$B$3:$B$274,'Banco de Dados'!$C$3:$C$274,"")</f>
        <v/>
      </c>
      <c r="DR154" s="27" t="str">
        <f>IFERROR(VLOOKUP(DT154,'Banco de Dados'!$B$3:$H$274,5,FALSE)," ")</f>
        <v xml:space="preserve"> </v>
      </c>
      <c r="DX154" s="27" t="str">
        <f>_xlfn.XLOOKUP(EA154,'Banco de Dados'!$B$3:$B$274,'Banco de Dados'!$C$3:$C$274,"")</f>
        <v/>
      </c>
      <c r="DY154" s="27" t="str">
        <f>IFERROR(VLOOKUP(EA154,'Banco de Dados'!$B$3:$H$274,5,FALSE)," ")</f>
        <v xml:space="preserve"> </v>
      </c>
      <c r="EE154" s="27" t="str">
        <f>_xlfn.XLOOKUP(EH154,'Banco de Dados'!$B$3:$B$274,'Banco de Dados'!$C$3:$C$274,"")</f>
        <v/>
      </c>
      <c r="EF154" s="27" t="str">
        <f>IFERROR(VLOOKUP(EH154,'Banco de Dados'!$B$3:$H$274,5,FALSE)," ")</f>
        <v xml:space="preserve"> </v>
      </c>
      <c r="EL154" s="27" t="str">
        <f>_xlfn.XLOOKUP(EO154,'Banco de Dados'!$B$3:$B$274,'Banco de Dados'!$C$3:$C$274,"")</f>
        <v/>
      </c>
      <c r="EM154" s="27" t="str">
        <f>IFERROR(VLOOKUP(EO154,'Banco de Dados'!$B$3:$H$274,5,FALSE)," ")</f>
        <v xml:space="preserve"> </v>
      </c>
      <c r="ES154" s="27" t="str">
        <f>_xlfn.XLOOKUP(EV154,'Banco de Dados'!$B$3:$B$274,'Banco de Dados'!$C$3:$C$274,"")</f>
        <v/>
      </c>
      <c r="ET154" s="27" t="str">
        <f>IFERROR(VLOOKUP(EV154,'Banco de Dados'!$B$3:$H$274,5,FALSE)," ")</f>
        <v xml:space="preserve"> </v>
      </c>
      <c r="EZ154" s="27" t="str">
        <f>_xlfn.XLOOKUP(FC154,'Banco de Dados'!$B$3:$B$274,'Banco de Dados'!$C$3:$C$274,"")</f>
        <v/>
      </c>
      <c r="FA154" s="27" t="str">
        <f>IFERROR(VLOOKUP(FC154,'Banco de Dados'!$B$3:$H$274,5,FALSE)," ")</f>
        <v xml:space="preserve"> </v>
      </c>
      <c r="FC154" s="7"/>
      <c r="FD154" s="7"/>
      <c r="FE154" s="7"/>
      <c r="FG154" s="27" t="str">
        <f>_xlfn.XLOOKUP(FJ154,'Banco de Dados'!$B$3:$B$274,'Banco de Dados'!$C$3:$C$274,"")</f>
        <v/>
      </c>
      <c r="FH154" s="27" t="str">
        <f>IFERROR(VLOOKUP(FJ154,'Banco de Dados'!$B$3:$H$274,5,FALSE)," ")</f>
        <v xml:space="preserve"> </v>
      </c>
      <c r="FI154" s="7"/>
      <c r="FJ154" s="7"/>
      <c r="FK154" s="7"/>
      <c r="FL154" s="7"/>
      <c r="FN154" s="27" t="str">
        <f>_xlfn.XLOOKUP(FQ154,'Banco de Dados'!$B$3:$B$274,'Banco de Dados'!$C$3:$C$274,"")</f>
        <v/>
      </c>
      <c r="FO154" s="27" t="str">
        <f>IFERROR(VLOOKUP(FQ154,'Banco de Dados'!$B$3:$H$274,5,FALSE)," ")</f>
        <v xml:space="preserve"> </v>
      </c>
      <c r="FP154" s="7"/>
      <c r="FQ154" s="7"/>
      <c r="FR154" s="7"/>
      <c r="FS154" s="7"/>
      <c r="FU154" s="27" t="str">
        <f>_xlfn.XLOOKUP(FX154,'Banco de Dados'!$B$3:$B$274,'Banco de Dados'!$C$3:$C$274,"")</f>
        <v/>
      </c>
      <c r="FV154" s="27" t="str">
        <f>IFERROR(VLOOKUP(FX154,'Banco de Dados'!$B$3:$H$274,5,FALSE)," ")</f>
        <v xml:space="preserve"> </v>
      </c>
      <c r="FW154" s="7"/>
      <c r="FX154" s="7"/>
      <c r="FY154" s="7"/>
      <c r="FZ154" s="7"/>
    </row>
    <row r="155" spans="2:182" x14ac:dyDescent="0.25">
      <c r="B155" s="27" t="str">
        <f>_xlfn.XLOOKUP(E155,'Banco de Dados'!$B$3:$B$274,'Banco de Dados'!$C$3:$C$274,"")</f>
        <v/>
      </c>
      <c r="C155" s="27" t="str">
        <f>IFERROR(VLOOKUP(E155,'Banco de Dados'!$B$3:$H$274,5,FALSE)," ")</f>
        <v xml:space="preserve"> </v>
      </c>
      <c r="I155" s="27" t="str">
        <f>_xlfn.XLOOKUP(L155,'Banco de Dados'!$B$3:$B$274,'Banco de Dados'!$C$3:$C$274,"")</f>
        <v/>
      </c>
      <c r="J155" s="27" t="str">
        <f>IFERROR(VLOOKUP(L155,'Banco de Dados'!$B$3:$H$274,5,FALSE)," ")</f>
        <v xml:space="preserve"> </v>
      </c>
      <c r="P155" s="27" t="str">
        <f>_xlfn.XLOOKUP(S155,'Banco de Dados'!$B$3:$B$274,'Banco de Dados'!$C$3:$C$274,"")</f>
        <v/>
      </c>
      <c r="Q155" s="27" t="str">
        <f>IFERROR(VLOOKUP(S155,'Banco de Dados'!$B$3:$H$274,5,FALSE)," ")</f>
        <v xml:space="preserve"> </v>
      </c>
      <c r="W155" s="27" t="str">
        <f>_xlfn.XLOOKUP(Z155,'Banco de Dados'!$B$3:$B$274,'Banco de Dados'!$C$3:$C$274,"")</f>
        <v/>
      </c>
      <c r="X155" s="27" t="str">
        <f>IFERROR(VLOOKUP(Z155,'Banco de Dados'!$B$3:$H$274,5,FALSE)," ")</f>
        <v xml:space="preserve"> </v>
      </c>
      <c r="AD155" s="27" t="str">
        <f>_xlfn.XLOOKUP(AG155,'Banco de Dados'!$B$3:$B$274,'Banco de Dados'!$C$3:$C$274,"")</f>
        <v/>
      </c>
      <c r="AE155" s="27" t="str">
        <f>IFERROR(VLOOKUP(AG155,'Banco de Dados'!$B$3:$H$274,5,FALSE)," ")</f>
        <v xml:space="preserve"> </v>
      </c>
      <c r="AK155" s="27" t="str">
        <f>_xlfn.XLOOKUP(AN155,'Banco de Dados'!$B$3:$B$274,'Banco de Dados'!$C$3:$C$274,"")</f>
        <v/>
      </c>
      <c r="AL155" s="27" t="str">
        <f>IFERROR(VLOOKUP(AN155,'Banco de Dados'!$B$3:$H$274,5,FALSE)," ")</f>
        <v xml:space="preserve"> </v>
      </c>
      <c r="AR155" s="27" t="str">
        <f>_xlfn.XLOOKUP(AU155,'Banco de Dados'!$B$3:$B$274,'Banco de Dados'!$C$3:$C$274,"")</f>
        <v/>
      </c>
      <c r="AS155" s="27" t="str">
        <f>IFERROR(VLOOKUP(AU155,'Banco de Dados'!$B$3:$H$274,5,FALSE)," ")</f>
        <v xml:space="preserve"> </v>
      </c>
      <c r="AY155" s="27" t="str">
        <f>_xlfn.XLOOKUP(BB155,'Banco de Dados'!$B$3:$B$274,'Banco de Dados'!$C$3:$C$274,"")</f>
        <v/>
      </c>
      <c r="AZ155" s="27" t="str">
        <f>IFERROR(VLOOKUP(BB155,'Banco de Dados'!$B$3:$H$274,5,FALSE)," ")</f>
        <v xml:space="preserve"> </v>
      </c>
      <c r="BF155" s="27" t="str">
        <f>_xlfn.XLOOKUP(BI155,'Banco de Dados'!$B$3:$B$274,'Banco de Dados'!$C$3:$C$274,"")</f>
        <v/>
      </c>
      <c r="BG155" s="27" t="str">
        <f>IFERROR(VLOOKUP(BI155,'Banco de Dados'!$B$3:$H$274,5,FALSE)," ")</f>
        <v xml:space="preserve"> </v>
      </c>
      <c r="BM155" s="27" t="str">
        <f>_xlfn.XLOOKUP(BP155,'Banco de Dados'!$B$3:$B$274,'Banco de Dados'!$C$3:$C$274,"")</f>
        <v/>
      </c>
      <c r="BN155" s="27" t="str">
        <f>IFERROR(VLOOKUP(BP155,'Banco de Dados'!$B$3:$H$274,5,FALSE)," ")</f>
        <v xml:space="preserve"> </v>
      </c>
      <c r="BT155" s="27" t="str">
        <f>_xlfn.XLOOKUP(BW155,'Banco de Dados'!$B$3:$B$274,'Banco de Dados'!$C$3:$C$274,"")</f>
        <v/>
      </c>
      <c r="BU155" s="27" t="str">
        <f>IFERROR(VLOOKUP(BW155,'Banco de Dados'!$B$3:$H$274,5,FALSE)," ")</f>
        <v xml:space="preserve"> </v>
      </c>
      <c r="CA155" s="27" t="str">
        <f>_xlfn.XLOOKUP(CD155,'Banco de Dados'!$B$3:$B$274,'Banco de Dados'!$C$3:$C$274,"")</f>
        <v/>
      </c>
      <c r="CB155" s="27" t="str">
        <f>IFERROR(VLOOKUP(CD155,'Banco de Dados'!$B$3:$H$274,5,FALSE)," ")</f>
        <v xml:space="preserve"> </v>
      </c>
      <c r="CH155" s="27" t="str">
        <f>_xlfn.XLOOKUP(CK155,'Banco de Dados'!$B$3:$B$274,'Banco de Dados'!$C$3:$C$274,"")</f>
        <v/>
      </c>
      <c r="CI155" s="27" t="str">
        <f>IFERROR(VLOOKUP(CK155,'Banco de Dados'!$B$3:$H$274,5,FALSE)," ")</f>
        <v xml:space="preserve"> </v>
      </c>
      <c r="CO155" s="27" t="str">
        <f>_xlfn.XLOOKUP(CR155,'Banco de Dados'!$B$3:$B$274,'Banco de Dados'!$C$3:$C$274,"")</f>
        <v/>
      </c>
      <c r="CP155" s="27" t="str">
        <f>IFERROR(VLOOKUP(CR155,'Banco de Dados'!$B$3:$H$274,5,FALSE)," ")</f>
        <v xml:space="preserve"> </v>
      </c>
      <c r="CV155" s="27" t="str">
        <f>_xlfn.XLOOKUP(CY155,'Banco de Dados'!$B$3:$B$274,'Banco de Dados'!$C$3:$C$274,"")</f>
        <v/>
      </c>
      <c r="CW155" s="27" t="str">
        <f>IFERROR(VLOOKUP(CY155,'Banco de Dados'!$B$3:$H$274,5,FALSE)," ")</f>
        <v xml:space="preserve"> </v>
      </c>
      <c r="DC155" s="27" t="str">
        <f>_xlfn.XLOOKUP(DF155,'Banco de Dados'!$B$3:$B$274,'Banco de Dados'!$C$3:$C$274,"")</f>
        <v/>
      </c>
      <c r="DD155" s="27" t="str">
        <f>IFERROR(VLOOKUP(DF155,'Banco de Dados'!$B$3:$H$274,5,FALSE)," ")</f>
        <v xml:space="preserve"> </v>
      </c>
      <c r="DJ155" s="27" t="str">
        <f>_xlfn.XLOOKUP(DM155,'Banco de Dados'!$B$3:$B$274,'Banco de Dados'!$C$3:$C$274,"")</f>
        <v/>
      </c>
      <c r="DK155" s="27" t="str">
        <f>IFERROR(VLOOKUP(DM155,'Banco de Dados'!$B$3:$H$274,5,FALSE)," ")</f>
        <v xml:space="preserve"> </v>
      </c>
      <c r="DQ155" s="27" t="str">
        <f>_xlfn.XLOOKUP(DT155,'Banco de Dados'!$B$3:$B$274,'Banco de Dados'!$C$3:$C$274,"")</f>
        <v/>
      </c>
      <c r="DR155" s="27" t="str">
        <f>IFERROR(VLOOKUP(DT155,'Banco de Dados'!$B$3:$H$274,5,FALSE)," ")</f>
        <v xml:space="preserve"> </v>
      </c>
      <c r="DX155" s="27" t="str">
        <f>_xlfn.XLOOKUP(EA155,'Banco de Dados'!$B$3:$B$274,'Banco de Dados'!$C$3:$C$274,"")</f>
        <v/>
      </c>
      <c r="DY155" s="27" t="str">
        <f>IFERROR(VLOOKUP(EA155,'Banco de Dados'!$B$3:$H$274,5,FALSE)," ")</f>
        <v xml:space="preserve"> </v>
      </c>
      <c r="EE155" s="27" t="str">
        <f>_xlfn.XLOOKUP(EH155,'Banco de Dados'!$B$3:$B$274,'Banco de Dados'!$C$3:$C$274,"")</f>
        <v/>
      </c>
      <c r="EF155" s="27" t="str">
        <f>IFERROR(VLOOKUP(EH155,'Banco de Dados'!$B$3:$H$274,5,FALSE)," ")</f>
        <v xml:space="preserve"> </v>
      </c>
      <c r="EL155" s="27" t="str">
        <f>_xlfn.XLOOKUP(EO155,'Banco de Dados'!$B$3:$B$274,'Banco de Dados'!$C$3:$C$274,"")</f>
        <v/>
      </c>
      <c r="EM155" s="27" t="str">
        <f>IFERROR(VLOOKUP(EO155,'Banco de Dados'!$B$3:$H$274,5,FALSE)," ")</f>
        <v xml:space="preserve"> </v>
      </c>
      <c r="ES155" s="27" t="str">
        <f>_xlfn.XLOOKUP(EV155,'Banco de Dados'!$B$3:$B$274,'Banco de Dados'!$C$3:$C$274,"")</f>
        <v/>
      </c>
      <c r="ET155" s="27" t="str">
        <f>IFERROR(VLOOKUP(EV155,'Banco de Dados'!$B$3:$H$274,5,FALSE)," ")</f>
        <v xml:space="preserve"> </v>
      </c>
      <c r="EZ155" s="27" t="str">
        <f>_xlfn.XLOOKUP(FC155,'Banco de Dados'!$B$3:$B$274,'Banco de Dados'!$C$3:$C$274,"")</f>
        <v/>
      </c>
      <c r="FA155" s="27" t="str">
        <f>IFERROR(VLOOKUP(FC155,'Banco de Dados'!$B$3:$H$274,5,FALSE)," ")</f>
        <v xml:space="preserve"> </v>
      </c>
      <c r="FC155" s="7"/>
      <c r="FD155" s="7"/>
      <c r="FE155" s="7"/>
      <c r="FG155" s="27" t="str">
        <f>_xlfn.XLOOKUP(FJ155,'Banco de Dados'!$B$3:$B$274,'Banco de Dados'!$C$3:$C$274,"")</f>
        <v/>
      </c>
      <c r="FH155" s="27" t="str">
        <f>IFERROR(VLOOKUP(FJ155,'Banco de Dados'!$B$3:$H$274,5,FALSE)," ")</f>
        <v xml:space="preserve"> </v>
      </c>
      <c r="FI155" s="7"/>
      <c r="FJ155" s="7"/>
      <c r="FK155" s="7"/>
      <c r="FL155" s="7"/>
      <c r="FN155" s="27" t="str">
        <f>_xlfn.XLOOKUP(FQ155,'Banco de Dados'!$B$3:$B$274,'Banco de Dados'!$C$3:$C$274,"")</f>
        <v/>
      </c>
      <c r="FO155" s="27" t="str">
        <f>IFERROR(VLOOKUP(FQ155,'Banco de Dados'!$B$3:$H$274,5,FALSE)," ")</f>
        <v xml:space="preserve"> </v>
      </c>
      <c r="FP155" s="7"/>
      <c r="FQ155" s="7"/>
      <c r="FR155" s="7"/>
      <c r="FS155" s="7"/>
      <c r="FU155" s="27" t="str">
        <f>_xlfn.XLOOKUP(FX155,'Banco de Dados'!$B$3:$B$274,'Banco de Dados'!$C$3:$C$274,"")</f>
        <v/>
      </c>
      <c r="FV155" s="27" t="str">
        <f>IFERROR(VLOOKUP(FX155,'Banco de Dados'!$B$3:$H$274,5,FALSE)," ")</f>
        <v xml:space="preserve"> </v>
      </c>
      <c r="FW155" s="7"/>
      <c r="FX155" s="7"/>
      <c r="FY155" s="7"/>
      <c r="FZ155" s="7"/>
    </row>
    <row r="156" spans="2:182" x14ac:dyDescent="0.25">
      <c r="B156" s="27" t="str">
        <f>_xlfn.XLOOKUP(E156,'Banco de Dados'!$B$3:$B$274,'Banco de Dados'!$C$3:$C$274,"")</f>
        <v/>
      </c>
      <c r="C156" s="27" t="str">
        <f>IFERROR(VLOOKUP(E156,'Banco de Dados'!$B$3:$H$274,5,FALSE)," ")</f>
        <v xml:space="preserve"> </v>
      </c>
      <c r="I156" s="27" t="str">
        <f>_xlfn.XLOOKUP(L156,'Banco de Dados'!$B$3:$B$274,'Banco de Dados'!$C$3:$C$274,"")</f>
        <v/>
      </c>
      <c r="J156" s="27" t="str">
        <f>IFERROR(VLOOKUP(L156,'Banco de Dados'!$B$3:$H$274,5,FALSE)," ")</f>
        <v xml:space="preserve"> </v>
      </c>
      <c r="P156" s="27" t="str">
        <f>_xlfn.XLOOKUP(S156,'Banco de Dados'!$B$3:$B$274,'Banco de Dados'!$C$3:$C$274,"")</f>
        <v/>
      </c>
      <c r="Q156" s="27" t="str">
        <f>IFERROR(VLOOKUP(S156,'Banco de Dados'!$B$3:$H$274,5,FALSE)," ")</f>
        <v xml:space="preserve"> </v>
      </c>
      <c r="W156" s="27" t="str">
        <f>_xlfn.XLOOKUP(Z156,'Banco de Dados'!$B$3:$B$274,'Banco de Dados'!$C$3:$C$274,"")</f>
        <v/>
      </c>
      <c r="X156" s="27" t="str">
        <f>IFERROR(VLOOKUP(Z156,'Banco de Dados'!$B$3:$H$274,5,FALSE)," ")</f>
        <v xml:space="preserve"> </v>
      </c>
      <c r="AD156" s="27" t="str">
        <f>_xlfn.XLOOKUP(AG156,'Banco de Dados'!$B$3:$B$274,'Banco de Dados'!$C$3:$C$274,"")</f>
        <v/>
      </c>
      <c r="AE156" s="27" t="str">
        <f>IFERROR(VLOOKUP(AG156,'Banco de Dados'!$B$3:$H$274,5,FALSE)," ")</f>
        <v xml:space="preserve"> </v>
      </c>
      <c r="AK156" s="27" t="str">
        <f>_xlfn.XLOOKUP(AN156,'Banco de Dados'!$B$3:$B$274,'Banco de Dados'!$C$3:$C$274,"")</f>
        <v/>
      </c>
      <c r="AL156" s="27" t="str">
        <f>IFERROR(VLOOKUP(AN156,'Banco de Dados'!$B$3:$H$274,5,FALSE)," ")</f>
        <v xml:space="preserve"> </v>
      </c>
      <c r="AR156" s="27" t="str">
        <f>_xlfn.XLOOKUP(AU156,'Banco de Dados'!$B$3:$B$274,'Banco de Dados'!$C$3:$C$274,"")</f>
        <v/>
      </c>
      <c r="AS156" s="27" t="str">
        <f>IFERROR(VLOOKUP(AU156,'Banco de Dados'!$B$3:$H$274,5,FALSE)," ")</f>
        <v xml:space="preserve"> </v>
      </c>
      <c r="AY156" s="27" t="str">
        <f>_xlfn.XLOOKUP(BB156,'Banco de Dados'!$B$3:$B$274,'Banco de Dados'!$C$3:$C$274,"")</f>
        <v/>
      </c>
      <c r="AZ156" s="27" t="str">
        <f>IFERROR(VLOOKUP(BB156,'Banco de Dados'!$B$3:$H$274,5,FALSE)," ")</f>
        <v xml:space="preserve"> </v>
      </c>
      <c r="BF156" s="27" t="str">
        <f>_xlfn.XLOOKUP(BI156,'Banco de Dados'!$B$3:$B$274,'Banco de Dados'!$C$3:$C$274,"")</f>
        <v/>
      </c>
      <c r="BG156" s="27" t="str">
        <f>IFERROR(VLOOKUP(BI156,'Banco de Dados'!$B$3:$H$274,5,FALSE)," ")</f>
        <v xml:space="preserve"> </v>
      </c>
      <c r="BM156" s="27" t="str">
        <f>_xlfn.XLOOKUP(BP156,'Banco de Dados'!$B$3:$B$274,'Banco de Dados'!$C$3:$C$274,"")</f>
        <v/>
      </c>
      <c r="BN156" s="27" t="str">
        <f>IFERROR(VLOOKUP(BP156,'Banco de Dados'!$B$3:$H$274,5,FALSE)," ")</f>
        <v xml:space="preserve"> </v>
      </c>
      <c r="BT156" s="27" t="str">
        <f>_xlfn.XLOOKUP(BW156,'Banco de Dados'!$B$3:$B$274,'Banco de Dados'!$C$3:$C$274,"")</f>
        <v/>
      </c>
      <c r="BU156" s="27" t="str">
        <f>IFERROR(VLOOKUP(BW156,'Banco de Dados'!$B$3:$H$274,5,FALSE)," ")</f>
        <v xml:space="preserve"> </v>
      </c>
      <c r="CA156" s="27" t="str">
        <f>_xlfn.XLOOKUP(CD156,'Banco de Dados'!$B$3:$B$274,'Banco de Dados'!$C$3:$C$274,"")</f>
        <v/>
      </c>
      <c r="CB156" s="27" t="str">
        <f>IFERROR(VLOOKUP(CD156,'Banco de Dados'!$B$3:$H$274,5,FALSE)," ")</f>
        <v xml:space="preserve"> </v>
      </c>
      <c r="CH156" s="27" t="str">
        <f>_xlfn.XLOOKUP(CK156,'Banco de Dados'!$B$3:$B$274,'Banco de Dados'!$C$3:$C$274,"")</f>
        <v/>
      </c>
      <c r="CI156" s="27" t="str">
        <f>IFERROR(VLOOKUP(CK156,'Banco de Dados'!$B$3:$H$274,5,FALSE)," ")</f>
        <v xml:space="preserve"> </v>
      </c>
      <c r="CO156" s="27" t="str">
        <f>_xlfn.XLOOKUP(CR156,'Banco de Dados'!$B$3:$B$274,'Banco de Dados'!$C$3:$C$274,"")</f>
        <v/>
      </c>
      <c r="CP156" s="27" t="str">
        <f>IFERROR(VLOOKUP(CR156,'Banco de Dados'!$B$3:$H$274,5,FALSE)," ")</f>
        <v xml:space="preserve"> </v>
      </c>
      <c r="CV156" s="27" t="str">
        <f>_xlfn.XLOOKUP(CY156,'Banco de Dados'!$B$3:$B$274,'Banco de Dados'!$C$3:$C$274,"")</f>
        <v/>
      </c>
      <c r="CW156" s="27" t="str">
        <f>IFERROR(VLOOKUP(CY156,'Banco de Dados'!$B$3:$H$274,5,FALSE)," ")</f>
        <v xml:space="preserve"> </v>
      </c>
      <c r="DC156" s="27" t="str">
        <f>_xlfn.XLOOKUP(DF156,'Banco de Dados'!$B$3:$B$274,'Banco de Dados'!$C$3:$C$274,"")</f>
        <v/>
      </c>
      <c r="DD156" s="27" t="str">
        <f>IFERROR(VLOOKUP(DF156,'Banco de Dados'!$B$3:$H$274,5,FALSE)," ")</f>
        <v xml:space="preserve"> </v>
      </c>
      <c r="DJ156" s="27" t="str">
        <f>_xlfn.XLOOKUP(DM156,'Banco de Dados'!$B$3:$B$274,'Banco de Dados'!$C$3:$C$274,"")</f>
        <v/>
      </c>
      <c r="DK156" s="27" t="str">
        <f>IFERROR(VLOOKUP(DM156,'Banco de Dados'!$B$3:$H$274,5,FALSE)," ")</f>
        <v xml:space="preserve"> </v>
      </c>
      <c r="DQ156" s="27" t="str">
        <f>_xlfn.XLOOKUP(DT156,'Banco de Dados'!$B$3:$B$274,'Banco de Dados'!$C$3:$C$274,"")</f>
        <v/>
      </c>
      <c r="DR156" s="27" t="str">
        <f>IFERROR(VLOOKUP(DT156,'Banco de Dados'!$B$3:$H$274,5,FALSE)," ")</f>
        <v xml:space="preserve"> </v>
      </c>
      <c r="DX156" s="27" t="str">
        <f>_xlfn.XLOOKUP(EA156,'Banco de Dados'!$B$3:$B$274,'Banco de Dados'!$C$3:$C$274,"")</f>
        <v/>
      </c>
      <c r="DY156" s="27" t="str">
        <f>IFERROR(VLOOKUP(EA156,'Banco de Dados'!$B$3:$H$274,5,FALSE)," ")</f>
        <v xml:space="preserve"> </v>
      </c>
      <c r="EE156" s="27" t="str">
        <f>_xlfn.XLOOKUP(EH156,'Banco de Dados'!$B$3:$B$274,'Banco de Dados'!$C$3:$C$274,"")</f>
        <v/>
      </c>
      <c r="EF156" s="27" t="str">
        <f>IFERROR(VLOOKUP(EH156,'Banco de Dados'!$B$3:$H$274,5,FALSE)," ")</f>
        <v xml:space="preserve"> </v>
      </c>
      <c r="EL156" s="27" t="str">
        <f>_xlfn.XLOOKUP(EO156,'Banco de Dados'!$B$3:$B$274,'Banco de Dados'!$C$3:$C$274,"")</f>
        <v/>
      </c>
      <c r="EM156" s="27" t="str">
        <f>IFERROR(VLOOKUP(EO156,'Banco de Dados'!$B$3:$H$274,5,FALSE)," ")</f>
        <v xml:space="preserve"> </v>
      </c>
      <c r="ES156" s="27" t="str">
        <f>_xlfn.XLOOKUP(EV156,'Banco de Dados'!$B$3:$B$274,'Banco de Dados'!$C$3:$C$274,"")</f>
        <v/>
      </c>
      <c r="ET156" s="27" t="str">
        <f>IFERROR(VLOOKUP(EV156,'Banco de Dados'!$B$3:$H$274,5,FALSE)," ")</f>
        <v xml:space="preserve"> </v>
      </c>
      <c r="EZ156" s="27" t="str">
        <f>_xlfn.XLOOKUP(FC156,'Banco de Dados'!$B$3:$B$274,'Banco de Dados'!$C$3:$C$274,"")</f>
        <v/>
      </c>
      <c r="FA156" s="27" t="str">
        <f>IFERROR(VLOOKUP(FC156,'Banco de Dados'!$B$3:$H$274,5,FALSE)," ")</f>
        <v xml:space="preserve"> </v>
      </c>
      <c r="FC156" s="7"/>
      <c r="FD156" s="7"/>
      <c r="FE156" s="7"/>
      <c r="FG156" s="27" t="str">
        <f>_xlfn.XLOOKUP(FJ156,'Banco de Dados'!$B$3:$B$274,'Banco de Dados'!$C$3:$C$274,"")</f>
        <v/>
      </c>
      <c r="FH156" s="27" t="str">
        <f>IFERROR(VLOOKUP(FJ156,'Banco de Dados'!$B$3:$H$274,5,FALSE)," ")</f>
        <v xml:space="preserve"> </v>
      </c>
      <c r="FI156" s="7"/>
      <c r="FJ156" s="7"/>
      <c r="FK156" s="7"/>
      <c r="FL156" s="7"/>
      <c r="FN156" s="27" t="str">
        <f>_xlfn.XLOOKUP(FQ156,'Banco de Dados'!$B$3:$B$274,'Banco de Dados'!$C$3:$C$274,"")</f>
        <v/>
      </c>
      <c r="FO156" s="27" t="str">
        <f>IFERROR(VLOOKUP(FQ156,'Banco de Dados'!$B$3:$H$274,5,FALSE)," ")</f>
        <v xml:space="preserve"> </v>
      </c>
      <c r="FP156" s="7"/>
      <c r="FQ156" s="7"/>
      <c r="FR156" s="7"/>
      <c r="FS156" s="7"/>
      <c r="FU156" s="27" t="str">
        <f>_xlfn.XLOOKUP(FX156,'Banco de Dados'!$B$3:$B$274,'Banco de Dados'!$C$3:$C$274,"")</f>
        <v/>
      </c>
      <c r="FV156" s="27" t="str">
        <f>IFERROR(VLOOKUP(FX156,'Banco de Dados'!$B$3:$H$274,5,FALSE)," ")</f>
        <v xml:space="preserve"> </v>
      </c>
      <c r="FW156" s="7"/>
      <c r="FX156" s="7"/>
      <c r="FY156" s="7"/>
      <c r="FZ156" s="7"/>
    </row>
    <row r="157" spans="2:182" x14ac:dyDescent="0.25">
      <c r="B157" s="27" t="str">
        <f>_xlfn.XLOOKUP(E157,'Banco de Dados'!$B$3:$B$274,'Banco de Dados'!$C$3:$C$274,"")</f>
        <v/>
      </c>
      <c r="C157" s="27" t="str">
        <f>IFERROR(VLOOKUP(E157,'Banco de Dados'!$B$3:$H$274,5,FALSE)," ")</f>
        <v xml:space="preserve"> </v>
      </c>
      <c r="I157" s="27" t="str">
        <f>_xlfn.XLOOKUP(L157,'Banco de Dados'!$B$3:$B$274,'Banco de Dados'!$C$3:$C$274,"")</f>
        <v/>
      </c>
      <c r="J157" s="27" t="str">
        <f>IFERROR(VLOOKUP(L157,'Banco de Dados'!$B$3:$H$274,5,FALSE)," ")</f>
        <v xml:space="preserve"> </v>
      </c>
      <c r="P157" s="27" t="str">
        <f>_xlfn.XLOOKUP(S157,'Banco de Dados'!$B$3:$B$274,'Banco de Dados'!$C$3:$C$274,"")</f>
        <v/>
      </c>
      <c r="Q157" s="27" t="str">
        <f>IFERROR(VLOOKUP(S157,'Banco de Dados'!$B$3:$H$274,5,FALSE)," ")</f>
        <v xml:space="preserve"> </v>
      </c>
      <c r="W157" s="27" t="str">
        <f>_xlfn.XLOOKUP(Z157,'Banco de Dados'!$B$3:$B$274,'Banco de Dados'!$C$3:$C$274,"")</f>
        <v/>
      </c>
      <c r="X157" s="27" t="str">
        <f>IFERROR(VLOOKUP(Z157,'Banco de Dados'!$B$3:$H$274,5,FALSE)," ")</f>
        <v xml:space="preserve"> </v>
      </c>
      <c r="AD157" s="27" t="str">
        <f>_xlfn.XLOOKUP(AG157,'Banco de Dados'!$B$3:$B$274,'Banco de Dados'!$C$3:$C$274,"")</f>
        <v/>
      </c>
      <c r="AE157" s="27" t="str">
        <f>IFERROR(VLOOKUP(AG157,'Banco de Dados'!$B$3:$H$274,5,FALSE)," ")</f>
        <v xml:space="preserve"> </v>
      </c>
      <c r="AK157" s="27" t="str">
        <f>_xlfn.XLOOKUP(AN157,'Banco de Dados'!$B$3:$B$274,'Banco de Dados'!$C$3:$C$274,"")</f>
        <v/>
      </c>
      <c r="AL157" s="27" t="str">
        <f>IFERROR(VLOOKUP(AN157,'Banco de Dados'!$B$3:$H$274,5,FALSE)," ")</f>
        <v xml:space="preserve"> </v>
      </c>
      <c r="AR157" s="27" t="str">
        <f>_xlfn.XLOOKUP(AU157,'Banco de Dados'!$B$3:$B$274,'Banco de Dados'!$C$3:$C$274,"")</f>
        <v/>
      </c>
      <c r="AS157" s="27" t="str">
        <f>IFERROR(VLOOKUP(AU157,'Banco de Dados'!$B$3:$H$274,5,FALSE)," ")</f>
        <v xml:space="preserve"> </v>
      </c>
      <c r="AY157" s="27" t="str">
        <f>_xlfn.XLOOKUP(BB157,'Banco de Dados'!$B$3:$B$274,'Banco de Dados'!$C$3:$C$274,"")</f>
        <v/>
      </c>
      <c r="AZ157" s="27" t="str">
        <f>IFERROR(VLOOKUP(BB157,'Banco de Dados'!$B$3:$H$274,5,FALSE)," ")</f>
        <v xml:space="preserve"> </v>
      </c>
      <c r="BF157" s="27" t="str">
        <f>_xlfn.XLOOKUP(BI157,'Banco de Dados'!$B$3:$B$274,'Banco de Dados'!$C$3:$C$274,"")</f>
        <v/>
      </c>
      <c r="BG157" s="27" t="str">
        <f>IFERROR(VLOOKUP(BI157,'Banco de Dados'!$B$3:$H$274,5,FALSE)," ")</f>
        <v xml:space="preserve"> </v>
      </c>
      <c r="BM157" s="27" t="str">
        <f>_xlfn.XLOOKUP(BP157,'Banco de Dados'!$B$3:$B$274,'Banco de Dados'!$C$3:$C$274,"")</f>
        <v/>
      </c>
      <c r="BN157" s="27" t="str">
        <f>IFERROR(VLOOKUP(BP157,'Banco de Dados'!$B$3:$H$274,5,FALSE)," ")</f>
        <v xml:space="preserve"> </v>
      </c>
      <c r="BT157" s="27" t="str">
        <f>_xlfn.XLOOKUP(BW157,'Banco de Dados'!$B$3:$B$274,'Banco de Dados'!$C$3:$C$274,"")</f>
        <v/>
      </c>
      <c r="BU157" s="27" t="str">
        <f>IFERROR(VLOOKUP(BW157,'Banco de Dados'!$B$3:$H$274,5,FALSE)," ")</f>
        <v xml:space="preserve"> </v>
      </c>
      <c r="CA157" s="27" t="str">
        <f>_xlfn.XLOOKUP(CD157,'Banco de Dados'!$B$3:$B$274,'Banco de Dados'!$C$3:$C$274,"")</f>
        <v/>
      </c>
      <c r="CB157" s="27" t="str">
        <f>IFERROR(VLOOKUP(CD157,'Banco de Dados'!$B$3:$H$274,5,FALSE)," ")</f>
        <v xml:space="preserve"> </v>
      </c>
      <c r="CH157" s="27" t="str">
        <f>_xlfn.XLOOKUP(CK157,'Banco de Dados'!$B$3:$B$274,'Banco de Dados'!$C$3:$C$274,"")</f>
        <v/>
      </c>
      <c r="CI157" s="27" t="str">
        <f>IFERROR(VLOOKUP(CK157,'Banco de Dados'!$B$3:$H$274,5,FALSE)," ")</f>
        <v xml:space="preserve"> </v>
      </c>
      <c r="CO157" s="27" t="str">
        <f>_xlfn.XLOOKUP(CR157,'Banco de Dados'!$B$3:$B$274,'Banco de Dados'!$C$3:$C$274,"")</f>
        <v/>
      </c>
      <c r="CP157" s="27" t="str">
        <f>IFERROR(VLOOKUP(CR157,'Banco de Dados'!$B$3:$H$274,5,FALSE)," ")</f>
        <v xml:space="preserve"> </v>
      </c>
      <c r="CV157" s="27" t="str">
        <f>_xlfn.XLOOKUP(CY157,'Banco de Dados'!$B$3:$B$274,'Banco de Dados'!$C$3:$C$274,"")</f>
        <v/>
      </c>
      <c r="CW157" s="27" t="str">
        <f>IFERROR(VLOOKUP(CY157,'Banco de Dados'!$B$3:$H$274,5,FALSE)," ")</f>
        <v xml:space="preserve"> </v>
      </c>
      <c r="DC157" s="27" t="str">
        <f>_xlfn.XLOOKUP(DF157,'Banco de Dados'!$B$3:$B$274,'Banco de Dados'!$C$3:$C$274,"")</f>
        <v/>
      </c>
      <c r="DD157" s="27" t="str">
        <f>IFERROR(VLOOKUP(DF157,'Banco de Dados'!$B$3:$H$274,5,FALSE)," ")</f>
        <v xml:space="preserve"> </v>
      </c>
      <c r="DJ157" s="27" t="str">
        <f>_xlfn.XLOOKUP(DM157,'Banco de Dados'!$B$3:$B$274,'Banco de Dados'!$C$3:$C$274,"")</f>
        <v/>
      </c>
      <c r="DK157" s="27" t="str">
        <f>IFERROR(VLOOKUP(DM157,'Banco de Dados'!$B$3:$H$274,5,FALSE)," ")</f>
        <v xml:space="preserve"> </v>
      </c>
      <c r="DQ157" s="27" t="str">
        <f>_xlfn.XLOOKUP(DT157,'Banco de Dados'!$B$3:$B$274,'Banco de Dados'!$C$3:$C$274,"")</f>
        <v/>
      </c>
      <c r="DR157" s="27" t="str">
        <f>IFERROR(VLOOKUP(DT157,'Banco de Dados'!$B$3:$H$274,5,FALSE)," ")</f>
        <v xml:space="preserve"> </v>
      </c>
      <c r="DX157" s="27" t="str">
        <f>_xlfn.XLOOKUP(EA157,'Banco de Dados'!$B$3:$B$274,'Banco de Dados'!$C$3:$C$274,"")</f>
        <v/>
      </c>
      <c r="DY157" s="27" t="str">
        <f>IFERROR(VLOOKUP(EA157,'Banco de Dados'!$B$3:$H$274,5,FALSE)," ")</f>
        <v xml:space="preserve"> </v>
      </c>
      <c r="EE157" s="27" t="str">
        <f>_xlfn.XLOOKUP(EH157,'Banco de Dados'!$B$3:$B$274,'Banco de Dados'!$C$3:$C$274,"")</f>
        <v/>
      </c>
      <c r="EF157" s="27" t="str">
        <f>IFERROR(VLOOKUP(EH157,'Banco de Dados'!$B$3:$H$274,5,FALSE)," ")</f>
        <v xml:space="preserve"> </v>
      </c>
      <c r="EL157" s="27" t="str">
        <f>_xlfn.XLOOKUP(EO157,'Banco de Dados'!$B$3:$B$274,'Banco de Dados'!$C$3:$C$274,"")</f>
        <v/>
      </c>
      <c r="EM157" s="27" t="str">
        <f>IFERROR(VLOOKUP(EO157,'Banco de Dados'!$B$3:$H$274,5,FALSE)," ")</f>
        <v xml:space="preserve"> </v>
      </c>
      <c r="ES157" s="27" t="str">
        <f>_xlfn.XLOOKUP(EV157,'Banco de Dados'!$B$3:$B$274,'Banco de Dados'!$C$3:$C$274,"")</f>
        <v/>
      </c>
      <c r="ET157" s="27" t="str">
        <f>IFERROR(VLOOKUP(EV157,'Banco de Dados'!$B$3:$H$274,5,FALSE)," ")</f>
        <v xml:space="preserve"> </v>
      </c>
      <c r="EZ157" s="27" t="str">
        <f>_xlfn.XLOOKUP(FC157,'Banco de Dados'!$B$3:$B$274,'Banco de Dados'!$C$3:$C$274,"")</f>
        <v/>
      </c>
      <c r="FA157" s="27" t="str">
        <f>IFERROR(VLOOKUP(FC157,'Banco de Dados'!$B$3:$H$274,5,FALSE)," ")</f>
        <v xml:space="preserve"> </v>
      </c>
      <c r="FC157" s="7"/>
      <c r="FD157" s="7"/>
      <c r="FE157" s="7"/>
      <c r="FG157" s="27" t="str">
        <f>_xlfn.XLOOKUP(FJ157,'Banco de Dados'!$B$3:$B$274,'Banco de Dados'!$C$3:$C$274,"")</f>
        <v/>
      </c>
      <c r="FH157" s="27" t="str">
        <f>IFERROR(VLOOKUP(FJ157,'Banco de Dados'!$B$3:$H$274,5,FALSE)," ")</f>
        <v xml:space="preserve"> </v>
      </c>
      <c r="FI157" s="7"/>
      <c r="FJ157" s="7"/>
      <c r="FK157" s="7"/>
      <c r="FL157" s="7"/>
      <c r="FN157" s="27" t="str">
        <f>_xlfn.XLOOKUP(FQ157,'Banco de Dados'!$B$3:$B$274,'Banco de Dados'!$C$3:$C$274,"")</f>
        <v/>
      </c>
      <c r="FO157" s="27" t="str">
        <f>IFERROR(VLOOKUP(FQ157,'Banco de Dados'!$B$3:$H$274,5,FALSE)," ")</f>
        <v xml:space="preserve"> </v>
      </c>
      <c r="FP157" s="7"/>
      <c r="FQ157" s="7"/>
      <c r="FR157" s="7"/>
      <c r="FS157" s="7"/>
      <c r="FU157" s="27" t="str">
        <f>_xlfn.XLOOKUP(FX157,'Banco de Dados'!$B$3:$B$274,'Banco de Dados'!$C$3:$C$274,"")</f>
        <v/>
      </c>
      <c r="FV157" s="27" t="str">
        <f>IFERROR(VLOOKUP(FX157,'Banco de Dados'!$B$3:$H$274,5,FALSE)," ")</f>
        <v xml:space="preserve"> </v>
      </c>
      <c r="FW157" s="7"/>
      <c r="FX157" s="7"/>
      <c r="FY157" s="7"/>
      <c r="FZ157" s="7"/>
    </row>
    <row r="158" spans="2:182" x14ac:dyDescent="0.25">
      <c r="B158" s="27" t="str">
        <f>_xlfn.XLOOKUP(E158,'Banco de Dados'!$B$3:$B$274,'Banco de Dados'!$C$3:$C$274,"")</f>
        <v/>
      </c>
      <c r="C158" s="27" t="str">
        <f>IFERROR(VLOOKUP(E158,'Banco de Dados'!$B$3:$H$274,5,FALSE)," ")</f>
        <v xml:space="preserve"> </v>
      </c>
      <c r="I158" s="27" t="str">
        <f>_xlfn.XLOOKUP(L158,'Banco de Dados'!$B$3:$B$274,'Banco de Dados'!$C$3:$C$274,"")</f>
        <v/>
      </c>
      <c r="J158" s="27" t="str">
        <f>IFERROR(VLOOKUP(L158,'Banco de Dados'!$B$3:$H$274,5,FALSE)," ")</f>
        <v xml:space="preserve"> </v>
      </c>
      <c r="P158" s="27" t="str">
        <f>_xlfn.XLOOKUP(S158,'Banco de Dados'!$B$3:$B$274,'Banco de Dados'!$C$3:$C$274,"")</f>
        <v/>
      </c>
      <c r="Q158" s="27" t="str">
        <f>IFERROR(VLOOKUP(S158,'Banco de Dados'!$B$3:$H$274,5,FALSE)," ")</f>
        <v xml:space="preserve"> </v>
      </c>
      <c r="W158" s="27" t="str">
        <f>_xlfn.XLOOKUP(Z158,'Banco de Dados'!$B$3:$B$274,'Banco de Dados'!$C$3:$C$274,"")</f>
        <v/>
      </c>
      <c r="X158" s="27" t="str">
        <f>IFERROR(VLOOKUP(Z158,'Banco de Dados'!$B$3:$H$274,5,FALSE)," ")</f>
        <v xml:space="preserve"> </v>
      </c>
      <c r="AD158" s="27" t="str">
        <f>_xlfn.XLOOKUP(AG158,'Banco de Dados'!$B$3:$B$274,'Banco de Dados'!$C$3:$C$274,"")</f>
        <v/>
      </c>
      <c r="AE158" s="27" t="str">
        <f>IFERROR(VLOOKUP(AG158,'Banco de Dados'!$B$3:$H$274,5,FALSE)," ")</f>
        <v xml:space="preserve"> </v>
      </c>
      <c r="AK158" s="27" t="str">
        <f>_xlfn.XLOOKUP(AN158,'Banco de Dados'!$B$3:$B$274,'Banco de Dados'!$C$3:$C$274,"")</f>
        <v/>
      </c>
      <c r="AL158" s="27" t="str">
        <f>IFERROR(VLOOKUP(AN158,'Banco de Dados'!$B$3:$H$274,5,FALSE)," ")</f>
        <v xml:space="preserve"> </v>
      </c>
      <c r="AR158" s="27" t="str">
        <f>_xlfn.XLOOKUP(AU158,'Banco de Dados'!$B$3:$B$274,'Banco de Dados'!$C$3:$C$274,"")</f>
        <v/>
      </c>
      <c r="AS158" s="27" t="str">
        <f>IFERROR(VLOOKUP(AU158,'Banco de Dados'!$B$3:$H$274,5,FALSE)," ")</f>
        <v xml:space="preserve"> </v>
      </c>
      <c r="AY158" s="27" t="str">
        <f>_xlfn.XLOOKUP(BB158,'Banco de Dados'!$B$3:$B$274,'Banco de Dados'!$C$3:$C$274,"")</f>
        <v/>
      </c>
      <c r="AZ158" s="27" t="str">
        <f>IFERROR(VLOOKUP(BB158,'Banco de Dados'!$B$3:$H$274,5,FALSE)," ")</f>
        <v xml:space="preserve"> </v>
      </c>
      <c r="BF158" s="27" t="str">
        <f>_xlfn.XLOOKUP(BI158,'Banco de Dados'!$B$3:$B$274,'Banco de Dados'!$C$3:$C$274,"")</f>
        <v/>
      </c>
      <c r="BG158" s="27" t="str">
        <f>IFERROR(VLOOKUP(BI158,'Banco de Dados'!$B$3:$H$274,5,FALSE)," ")</f>
        <v xml:space="preserve"> </v>
      </c>
      <c r="BM158" s="27" t="str">
        <f>_xlfn.XLOOKUP(BP158,'Banco de Dados'!$B$3:$B$274,'Banco de Dados'!$C$3:$C$274,"")</f>
        <v/>
      </c>
      <c r="BN158" s="27" t="str">
        <f>IFERROR(VLOOKUP(BP158,'Banco de Dados'!$B$3:$H$274,5,FALSE)," ")</f>
        <v xml:space="preserve"> </v>
      </c>
      <c r="BT158" s="27" t="str">
        <f>_xlfn.XLOOKUP(BW158,'Banco de Dados'!$B$3:$B$274,'Banco de Dados'!$C$3:$C$274,"")</f>
        <v/>
      </c>
      <c r="BU158" s="27" t="str">
        <f>IFERROR(VLOOKUP(BW158,'Banco de Dados'!$B$3:$H$274,5,FALSE)," ")</f>
        <v xml:space="preserve"> </v>
      </c>
      <c r="CA158" s="27" t="str">
        <f>_xlfn.XLOOKUP(CD158,'Banco de Dados'!$B$3:$B$274,'Banco de Dados'!$C$3:$C$274,"")</f>
        <v/>
      </c>
      <c r="CB158" s="27" t="str">
        <f>IFERROR(VLOOKUP(CD158,'Banco de Dados'!$B$3:$H$274,5,FALSE)," ")</f>
        <v xml:space="preserve"> </v>
      </c>
      <c r="CH158" s="27" t="str">
        <f>_xlfn.XLOOKUP(CK158,'Banco de Dados'!$B$3:$B$274,'Banco de Dados'!$C$3:$C$274,"")</f>
        <v/>
      </c>
      <c r="CI158" s="27" t="str">
        <f>IFERROR(VLOOKUP(CK158,'Banco de Dados'!$B$3:$H$274,5,FALSE)," ")</f>
        <v xml:space="preserve"> </v>
      </c>
      <c r="CO158" s="27" t="str">
        <f>_xlfn.XLOOKUP(CR158,'Banco de Dados'!$B$3:$B$274,'Banco de Dados'!$C$3:$C$274,"")</f>
        <v/>
      </c>
      <c r="CP158" s="27" t="str">
        <f>IFERROR(VLOOKUP(CR158,'Banco de Dados'!$B$3:$H$274,5,FALSE)," ")</f>
        <v xml:space="preserve"> </v>
      </c>
      <c r="CV158" s="27" t="str">
        <f>_xlfn.XLOOKUP(CY158,'Banco de Dados'!$B$3:$B$274,'Banco de Dados'!$C$3:$C$274,"")</f>
        <v/>
      </c>
      <c r="CW158" s="27" t="str">
        <f>IFERROR(VLOOKUP(CY158,'Banco de Dados'!$B$3:$H$274,5,FALSE)," ")</f>
        <v xml:space="preserve"> </v>
      </c>
      <c r="DC158" s="27" t="str">
        <f>_xlfn.XLOOKUP(DF158,'Banco de Dados'!$B$3:$B$274,'Banco de Dados'!$C$3:$C$274,"")</f>
        <v/>
      </c>
      <c r="DD158" s="27" t="str">
        <f>IFERROR(VLOOKUP(DF158,'Banco de Dados'!$B$3:$H$274,5,FALSE)," ")</f>
        <v xml:space="preserve"> </v>
      </c>
      <c r="DJ158" s="27" t="str">
        <f>_xlfn.XLOOKUP(DM158,'Banco de Dados'!$B$3:$B$274,'Banco de Dados'!$C$3:$C$274,"")</f>
        <v/>
      </c>
      <c r="DK158" s="27" t="str">
        <f>IFERROR(VLOOKUP(DM158,'Banco de Dados'!$B$3:$H$274,5,FALSE)," ")</f>
        <v xml:space="preserve"> </v>
      </c>
      <c r="DQ158" s="27" t="str">
        <f>_xlfn.XLOOKUP(DT158,'Banco de Dados'!$B$3:$B$274,'Banco de Dados'!$C$3:$C$274,"")</f>
        <v/>
      </c>
      <c r="DR158" s="27" t="str">
        <f>IFERROR(VLOOKUP(DT158,'Banco de Dados'!$B$3:$H$274,5,FALSE)," ")</f>
        <v xml:space="preserve"> </v>
      </c>
      <c r="DX158" s="27" t="str">
        <f>_xlfn.XLOOKUP(EA158,'Banco de Dados'!$B$3:$B$274,'Banco de Dados'!$C$3:$C$274,"")</f>
        <v/>
      </c>
      <c r="DY158" s="27" t="str">
        <f>IFERROR(VLOOKUP(EA158,'Banco de Dados'!$B$3:$H$274,5,FALSE)," ")</f>
        <v xml:space="preserve"> </v>
      </c>
      <c r="EE158" s="27" t="str">
        <f>_xlfn.XLOOKUP(EH158,'Banco de Dados'!$B$3:$B$274,'Banco de Dados'!$C$3:$C$274,"")</f>
        <v/>
      </c>
      <c r="EF158" s="27" t="str">
        <f>IFERROR(VLOOKUP(EH158,'Banco de Dados'!$B$3:$H$274,5,FALSE)," ")</f>
        <v xml:space="preserve"> </v>
      </c>
      <c r="EL158" s="27" t="str">
        <f>_xlfn.XLOOKUP(EO158,'Banco de Dados'!$B$3:$B$274,'Banco de Dados'!$C$3:$C$274,"")</f>
        <v/>
      </c>
      <c r="EM158" s="27" t="str">
        <f>IFERROR(VLOOKUP(EO158,'Banco de Dados'!$B$3:$H$274,5,FALSE)," ")</f>
        <v xml:space="preserve"> </v>
      </c>
      <c r="ES158" s="27" t="str">
        <f>_xlfn.XLOOKUP(EV158,'Banco de Dados'!$B$3:$B$274,'Banco de Dados'!$C$3:$C$274,"")</f>
        <v/>
      </c>
      <c r="ET158" s="27" t="str">
        <f>IFERROR(VLOOKUP(EV158,'Banco de Dados'!$B$3:$H$274,5,FALSE)," ")</f>
        <v xml:space="preserve"> </v>
      </c>
      <c r="EZ158" s="27" t="str">
        <f>_xlfn.XLOOKUP(FC158,'Banco de Dados'!$B$3:$B$274,'Banco de Dados'!$C$3:$C$274,"")</f>
        <v/>
      </c>
      <c r="FA158" s="27" t="str">
        <f>IFERROR(VLOOKUP(FC158,'Banco de Dados'!$B$3:$H$274,5,FALSE)," ")</f>
        <v xml:space="preserve"> </v>
      </c>
      <c r="FC158" s="7"/>
      <c r="FD158" s="7"/>
      <c r="FE158" s="7"/>
      <c r="FG158" s="27" t="str">
        <f>_xlfn.XLOOKUP(FJ158,'Banco de Dados'!$B$3:$B$274,'Banco de Dados'!$C$3:$C$274,"")</f>
        <v/>
      </c>
      <c r="FH158" s="27" t="str">
        <f>IFERROR(VLOOKUP(FJ158,'Banco de Dados'!$B$3:$H$274,5,FALSE)," ")</f>
        <v xml:space="preserve"> </v>
      </c>
      <c r="FI158" s="7"/>
      <c r="FJ158" s="7"/>
      <c r="FK158" s="7"/>
      <c r="FL158" s="7"/>
      <c r="FN158" s="27" t="str">
        <f>_xlfn.XLOOKUP(FQ158,'Banco de Dados'!$B$3:$B$274,'Banco de Dados'!$C$3:$C$274,"")</f>
        <v/>
      </c>
      <c r="FO158" s="27" t="str">
        <f>IFERROR(VLOOKUP(FQ158,'Banco de Dados'!$B$3:$H$274,5,FALSE)," ")</f>
        <v xml:space="preserve"> </v>
      </c>
      <c r="FP158" s="7"/>
      <c r="FQ158" s="7"/>
      <c r="FR158" s="7"/>
      <c r="FS158" s="7"/>
      <c r="FU158" s="27" t="str">
        <f>_xlfn.XLOOKUP(FX158,'Banco de Dados'!$B$3:$B$274,'Banco de Dados'!$C$3:$C$274,"")</f>
        <v/>
      </c>
      <c r="FV158" s="27" t="str">
        <f>IFERROR(VLOOKUP(FX158,'Banco de Dados'!$B$3:$H$274,5,FALSE)," ")</f>
        <v xml:space="preserve"> </v>
      </c>
      <c r="FW158" s="7"/>
      <c r="FX158" s="7"/>
      <c r="FY158" s="7"/>
      <c r="FZ158" s="7"/>
    </row>
    <row r="159" spans="2:182" x14ac:dyDescent="0.25">
      <c r="B159" s="27" t="str">
        <f>_xlfn.XLOOKUP(E159,'Banco de Dados'!$B$3:$B$274,'Banco de Dados'!$C$3:$C$274,"")</f>
        <v/>
      </c>
      <c r="C159" s="27" t="str">
        <f>IFERROR(VLOOKUP(E159,'Banco de Dados'!$B$3:$H$274,5,FALSE)," ")</f>
        <v xml:space="preserve"> </v>
      </c>
      <c r="I159" s="27" t="str">
        <f>_xlfn.XLOOKUP(L159,'Banco de Dados'!$B$3:$B$274,'Banco de Dados'!$C$3:$C$274,"")</f>
        <v/>
      </c>
      <c r="J159" s="27" t="str">
        <f>IFERROR(VLOOKUP(L159,'Banco de Dados'!$B$3:$H$274,5,FALSE)," ")</f>
        <v xml:space="preserve"> </v>
      </c>
      <c r="P159" s="27" t="str">
        <f>_xlfn.XLOOKUP(S159,'Banco de Dados'!$B$3:$B$274,'Banco de Dados'!$C$3:$C$274,"")</f>
        <v/>
      </c>
      <c r="Q159" s="27" t="str">
        <f>IFERROR(VLOOKUP(S159,'Banco de Dados'!$B$3:$H$274,5,FALSE)," ")</f>
        <v xml:space="preserve"> </v>
      </c>
      <c r="W159" s="27" t="str">
        <f>_xlfn.XLOOKUP(Z159,'Banco de Dados'!$B$3:$B$274,'Banco de Dados'!$C$3:$C$274,"")</f>
        <v/>
      </c>
      <c r="X159" s="27" t="str">
        <f>IFERROR(VLOOKUP(Z159,'Banco de Dados'!$B$3:$H$274,5,FALSE)," ")</f>
        <v xml:space="preserve"> </v>
      </c>
      <c r="AD159" s="27" t="str">
        <f>_xlfn.XLOOKUP(AG159,'Banco de Dados'!$B$3:$B$274,'Banco de Dados'!$C$3:$C$274,"")</f>
        <v/>
      </c>
      <c r="AE159" s="27" t="str">
        <f>IFERROR(VLOOKUP(AG159,'Banco de Dados'!$B$3:$H$274,5,FALSE)," ")</f>
        <v xml:space="preserve"> </v>
      </c>
      <c r="AK159" s="27" t="str">
        <f>_xlfn.XLOOKUP(AN159,'Banco de Dados'!$B$3:$B$274,'Banco de Dados'!$C$3:$C$274,"")</f>
        <v/>
      </c>
      <c r="AL159" s="27" t="str">
        <f>IFERROR(VLOOKUP(AN159,'Banco de Dados'!$B$3:$H$274,5,FALSE)," ")</f>
        <v xml:space="preserve"> </v>
      </c>
      <c r="AR159" s="27" t="str">
        <f>_xlfn.XLOOKUP(AU159,'Banco de Dados'!$B$3:$B$274,'Banco de Dados'!$C$3:$C$274,"")</f>
        <v/>
      </c>
      <c r="AS159" s="27" t="str">
        <f>IFERROR(VLOOKUP(AU159,'Banco de Dados'!$B$3:$H$274,5,FALSE)," ")</f>
        <v xml:space="preserve"> </v>
      </c>
      <c r="AY159" s="27" t="str">
        <f>_xlfn.XLOOKUP(BB159,'Banco de Dados'!$B$3:$B$274,'Banco de Dados'!$C$3:$C$274,"")</f>
        <v/>
      </c>
      <c r="AZ159" s="27" t="str">
        <f>IFERROR(VLOOKUP(BB159,'Banco de Dados'!$B$3:$H$274,5,FALSE)," ")</f>
        <v xml:space="preserve"> </v>
      </c>
      <c r="BF159" s="27" t="str">
        <f>_xlfn.XLOOKUP(BI159,'Banco de Dados'!$B$3:$B$274,'Banco de Dados'!$C$3:$C$274,"")</f>
        <v/>
      </c>
      <c r="BG159" s="27" t="str">
        <f>IFERROR(VLOOKUP(BI159,'Banco de Dados'!$B$3:$H$274,5,FALSE)," ")</f>
        <v xml:space="preserve"> </v>
      </c>
      <c r="BM159" s="27" t="str">
        <f>_xlfn.XLOOKUP(BP159,'Banco de Dados'!$B$3:$B$274,'Banco de Dados'!$C$3:$C$274,"")</f>
        <v/>
      </c>
      <c r="BN159" s="27" t="str">
        <f>IFERROR(VLOOKUP(BP159,'Banco de Dados'!$B$3:$H$274,5,FALSE)," ")</f>
        <v xml:space="preserve"> </v>
      </c>
      <c r="BT159" s="27" t="str">
        <f>_xlfn.XLOOKUP(BW159,'Banco de Dados'!$B$3:$B$274,'Banco de Dados'!$C$3:$C$274,"")</f>
        <v/>
      </c>
      <c r="BU159" s="27" t="str">
        <f>IFERROR(VLOOKUP(BW159,'Banco de Dados'!$B$3:$H$274,5,FALSE)," ")</f>
        <v xml:space="preserve"> </v>
      </c>
      <c r="CA159" s="27" t="str">
        <f>_xlfn.XLOOKUP(CD159,'Banco de Dados'!$B$3:$B$274,'Banco de Dados'!$C$3:$C$274,"")</f>
        <v/>
      </c>
      <c r="CB159" s="27" t="str">
        <f>IFERROR(VLOOKUP(CD159,'Banco de Dados'!$B$3:$H$274,5,FALSE)," ")</f>
        <v xml:space="preserve"> </v>
      </c>
      <c r="CH159" s="27" t="str">
        <f>_xlfn.XLOOKUP(CK159,'Banco de Dados'!$B$3:$B$274,'Banco de Dados'!$C$3:$C$274,"")</f>
        <v/>
      </c>
      <c r="CI159" s="27" t="str">
        <f>IFERROR(VLOOKUP(CK159,'Banco de Dados'!$B$3:$H$274,5,FALSE)," ")</f>
        <v xml:space="preserve"> </v>
      </c>
      <c r="CO159" s="27" t="str">
        <f>_xlfn.XLOOKUP(CR159,'Banco de Dados'!$B$3:$B$274,'Banco de Dados'!$C$3:$C$274,"")</f>
        <v/>
      </c>
      <c r="CP159" s="27" t="str">
        <f>IFERROR(VLOOKUP(CR159,'Banco de Dados'!$B$3:$H$274,5,FALSE)," ")</f>
        <v xml:space="preserve"> </v>
      </c>
      <c r="CV159" s="27" t="str">
        <f>_xlfn.XLOOKUP(CY159,'Banco de Dados'!$B$3:$B$274,'Banco de Dados'!$C$3:$C$274,"")</f>
        <v/>
      </c>
      <c r="CW159" s="27" t="str">
        <f>IFERROR(VLOOKUP(CY159,'Banco de Dados'!$B$3:$H$274,5,FALSE)," ")</f>
        <v xml:space="preserve"> </v>
      </c>
      <c r="DC159" s="27" t="str">
        <f>_xlfn.XLOOKUP(DF159,'Banco de Dados'!$B$3:$B$274,'Banco de Dados'!$C$3:$C$274,"")</f>
        <v/>
      </c>
      <c r="DD159" s="27" t="str">
        <f>IFERROR(VLOOKUP(DF159,'Banco de Dados'!$B$3:$H$274,5,FALSE)," ")</f>
        <v xml:space="preserve"> </v>
      </c>
      <c r="DJ159" s="27" t="str">
        <f>_xlfn.XLOOKUP(DM159,'Banco de Dados'!$B$3:$B$274,'Banco de Dados'!$C$3:$C$274,"")</f>
        <v/>
      </c>
      <c r="DK159" s="27" t="str">
        <f>IFERROR(VLOOKUP(DM159,'Banco de Dados'!$B$3:$H$274,5,FALSE)," ")</f>
        <v xml:space="preserve"> </v>
      </c>
      <c r="DQ159" s="27" t="str">
        <f>_xlfn.XLOOKUP(DT159,'Banco de Dados'!$B$3:$B$274,'Banco de Dados'!$C$3:$C$274,"")</f>
        <v/>
      </c>
      <c r="DR159" s="27" t="str">
        <f>IFERROR(VLOOKUP(DT159,'Banco de Dados'!$B$3:$H$274,5,FALSE)," ")</f>
        <v xml:space="preserve"> </v>
      </c>
      <c r="DX159" s="27" t="str">
        <f>_xlfn.XLOOKUP(EA159,'Banco de Dados'!$B$3:$B$274,'Banco de Dados'!$C$3:$C$274,"")</f>
        <v/>
      </c>
      <c r="DY159" s="27" t="str">
        <f>IFERROR(VLOOKUP(EA159,'Banco de Dados'!$B$3:$H$274,5,FALSE)," ")</f>
        <v xml:space="preserve"> </v>
      </c>
      <c r="EE159" s="27" t="str">
        <f>_xlfn.XLOOKUP(EH159,'Banco de Dados'!$B$3:$B$274,'Banco de Dados'!$C$3:$C$274,"")</f>
        <v/>
      </c>
      <c r="EF159" s="27" t="str">
        <f>IFERROR(VLOOKUP(EH159,'Banco de Dados'!$B$3:$H$274,5,FALSE)," ")</f>
        <v xml:space="preserve"> </v>
      </c>
      <c r="EL159" s="27" t="str">
        <f>_xlfn.XLOOKUP(EO159,'Banco de Dados'!$B$3:$B$274,'Banco de Dados'!$C$3:$C$274,"")</f>
        <v/>
      </c>
      <c r="EM159" s="27" t="str">
        <f>IFERROR(VLOOKUP(EO159,'Banco de Dados'!$B$3:$H$274,5,FALSE)," ")</f>
        <v xml:space="preserve"> </v>
      </c>
      <c r="ES159" s="27" t="str">
        <f>_xlfn.XLOOKUP(EV159,'Banco de Dados'!$B$3:$B$274,'Banco de Dados'!$C$3:$C$274,"")</f>
        <v/>
      </c>
      <c r="ET159" s="27" t="str">
        <f>IFERROR(VLOOKUP(EV159,'Banco de Dados'!$B$3:$H$274,5,FALSE)," ")</f>
        <v xml:space="preserve"> </v>
      </c>
      <c r="EZ159" s="27" t="str">
        <f>_xlfn.XLOOKUP(FC159,'Banco de Dados'!$B$3:$B$274,'Banco de Dados'!$C$3:$C$274,"")</f>
        <v/>
      </c>
      <c r="FA159" s="27" t="str">
        <f>IFERROR(VLOOKUP(FC159,'Banco de Dados'!$B$3:$H$274,5,FALSE)," ")</f>
        <v xml:space="preserve"> </v>
      </c>
      <c r="FC159" s="7"/>
      <c r="FD159" s="7"/>
      <c r="FE159" s="7"/>
      <c r="FG159" s="27" t="str">
        <f>_xlfn.XLOOKUP(FJ159,'Banco de Dados'!$B$3:$B$274,'Banco de Dados'!$C$3:$C$274,"")</f>
        <v/>
      </c>
      <c r="FH159" s="27" t="str">
        <f>IFERROR(VLOOKUP(FJ159,'Banco de Dados'!$B$3:$H$274,5,FALSE)," ")</f>
        <v xml:space="preserve"> </v>
      </c>
      <c r="FI159" s="7"/>
      <c r="FJ159" s="7"/>
      <c r="FK159" s="7"/>
      <c r="FL159" s="7"/>
      <c r="FN159" s="27" t="str">
        <f>_xlfn.XLOOKUP(FQ159,'Banco de Dados'!$B$3:$B$274,'Banco de Dados'!$C$3:$C$274,"")</f>
        <v/>
      </c>
      <c r="FO159" s="27" t="str">
        <f>IFERROR(VLOOKUP(FQ159,'Banco de Dados'!$B$3:$H$274,5,FALSE)," ")</f>
        <v xml:space="preserve"> </v>
      </c>
      <c r="FP159" s="7"/>
      <c r="FQ159" s="7"/>
      <c r="FR159" s="7"/>
      <c r="FS159" s="7"/>
      <c r="FU159" s="27" t="str">
        <f>_xlfn.XLOOKUP(FX159,'Banco de Dados'!$B$3:$B$274,'Banco de Dados'!$C$3:$C$274,"")</f>
        <v/>
      </c>
      <c r="FV159" s="27" t="str">
        <f>IFERROR(VLOOKUP(FX159,'Banco de Dados'!$B$3:$H$274,5,FALSE)," ")</f>
        <v xml:space="preserve"> </v>
      </c>
      <c r="FW159" s="7"/>
      <c r="FX159" s="7"/>
      <c r="FY159" s="7"/>
      <c r="FZ159" s="7"/>
    </row>
    <row r="160" spans="2:182" x14ac:dyDescent="0.25">
      <c r="B160" s="27" t="str">
        <f>_xlfn.XLOOKUP(E160,'Banco de Dados'!$B$3:$B$274,'Banco de Dados'!$C$3:$C$274,"")</f>
        <v/>
      </c>
      <c r="C160" s="27" t="str">
        <f>IFERROR(VLOOKUP(E160,'Banco de Dados'!$B$3:$H$274,5,FALSE)," ")</f>
        <v xml:space="preserve"> </v>
      </c>
      <c r="I160" s="27" t="str">
        <f>_xlfn.XLOOKUP(L160,'Banco de Dados'!$B$3:$B$274,'Banco de Dados'!$C$3:$C$274,"")</f>
        <v/>
      </c>
      <c r="J160" s="27" t="str">
        <f>IFERROR(VLOOKUP(L160,'Banco de Dados'!$B$3:$H$274,5,FALSE)," ")</f>
        <v xml:space="preserve"> </v>
      </c>
      <c r="P160" s="27" t="str">
        <f>_xlfn.XLOOKUP(S160,'Banco de Dados'!$B$3:$B$274,'Banco de Dados'!$C$3:$C$274,"")</f>
        <v/>
      </c>
      <c r="Q160" s="27" t="str">
        <f>IFERROR(VLOOKUP(S160,'Banco de Dados'!$B$3:$H$274,5,FALSE)," ")</f>
        <v xml:space="preserve"> </v>
      </c>
      <c r="W160" s="27" t="str">
        <f>_xlfn.XLOOKUP(Z160,'Banco de Dados'!$B$3:$B$274,'Banco de Dados'!$C$3:$C$274,"")</f>
        <v/>
      </c>
      <c r="X160" s="27" t="str">
        <f>IFERROR(VLOOKUP(Z160,'Banco de Dados'!$B$3:$H$274,5,FALSE)," ")</f>
        <v xml:space="preserve"> </v>
      </c>
      <c r="AD160" s="27" t="str">
        <f>_xlfn.XLOOKUP(AG160,'Banco de Dados'!$B$3:$B$274,'Banco de Dados'!$C$3:$C$274,"")</f>
        <v/>
      </c>
      <c r="AE160" s="27" t="str">
        <f>IFERROR(VLOOKUP(AG160,'Banco de Dados'!$B$3:$H$274,5,FALSE)," ")</f>
        <v xml:space="preserve"> </v>
      </c>
      <c r="AK160" s="27" t="str">
        <f>_xlfn.XLOOKUP(AN160,'Banco de Dados'!$B$3:$B$274,'Banco de Dados'!$C$3:$C$274,"")</f>
        <v/>
      </c>
      <c r="AL160" s="27" t="str">
        <f>IFERROR(VLOOKUP(AN160,'Banco de Dados'!$B$3:$H$274,5,FALSE)," ")</f>
        <v xml:space="preserve"> </v>
      </c>
      <c r="AR160" s="27" t="str">
        <f>_xlfn.XLOOKUP(AU160,'Banco de Dados'!$B$3:$B$274,'Banco de Dados'!$C$3:$C$274,"")</f>
        <v/>
      </c>
      <c r="AS160" s="27" t="str">
        <f>IFERROR(VLOOKUP(AU160,'Banco de Dados'!$B$3:$H$274,5,FALSE)," ")</f>
        <v xml:space="preserve"> </v>
      </c>
      <c r="AY160" s="27" t="str">
        <f>_xlfn.XLOOKUP(BB160,'Banco de Dados'!$B$3:$B$274,'Banco de Dados'!$C$3:$C$274,"")</f>
        <v/>
      </c>
      <c r="AZ160" s="27" t="str">
        <f>IFERROR(VLOOKUP(BB160,'Banco de Dados'!$B$3:$H$274,5,FALSE)," ")</f>
        <v xml:space="preserve"> </v>
      </c>
      <c r="BF160" s="27" t="str">
        <f>_xlfn.XLOOKUP(BI160,'Banco de Dados'!$B$3:$B$274,'Banco de Dados'!$C$3:$C$274,"")</f>
        <v/>
      </c>
      <c r="BG160" s="27" t="str">
        <f>IFERROR(VLOOKUP(BI160,'Banco de Dados'!$B$3:$H$274,5,FALSE)," ")</f>
        <v xml:space="preserve"> </v>
      </c>
      <c r="BM160" s="27" t="str">
        <f>_xlfn.XLOOKUP(BP160,'Banco de Dados'!$B$3:$B$274,'Banco de Dados'!$C$3:$C$274,"")</f>
        <v/>
      </c>
      <c r="BN160" s="27" t="str">
        <f>IFERROR(VLOOKUP(BP160,'Banco de Dados'!$B$3:$H$274,5,FALSE)," ")</f>
        <v xml:space="preserve"> </v>
      </c>
      <c r="BT160" s="27" t="str">
        <f>_xlfn.XLOOKUP(BW160,'Banco de Dados'!$B$3:$B$274,'Banco de Dados'!$C$3:$C$274,"")</f>
        <v/>
      </c>
      <c r="BU160" s="27" t="str">
        <f>IFERROR(VLOOKUP(BW160,'Banco de Dados'!$B$3:$H$274,5,FALSE)," ")</f>
        <v xml:space="preserve"> </v>
      </c>
      <c r="CA160" s="27" t="str">
        <f>_xlfn.XLOOKUP(CD160,'Banco de Dados'!$B$3:$B$274,'Banco de Dados'!$C$3:$C$274,"")</f>
        <v/>
      </c>
      <c r="CB160" s="27" t="str">
        <f>IFERROR(VLOOKUP(CD160,'Banco de Dados'!$B$3:$H$274,5,FALSE)," ")</f>
        <v xml:space="preserve"> </v>
      </c>
      <c r="CH160" s="27" t="str">
        <f>_xlfn.XLOOKUP(CK160,'Banco de Dados'!$B$3:$B$274,'Banco de Dados'!$C$3:$C$274,"")</f>
        <v/>
      </c>
      <c r="CI160" s="27" t="str">
        <f>IFERROR(VLOOKUP(CK160,'Banco de Dados'!$B$3:$H$274,5,FALSE)," ")</f>
        <v xml:space="preserve"> </v>
      </c>
      <c r="CO160" s="27" t="str">
        <f>_xlfn.XLOOKUP(CR160,'Banco de Dados'!$B$3:$B$274,'Banco de Dados'!$C$3:$C$274,"")</f>
        <v/>
      </c>
      <c r="CP160" s="27" t="str">
        <f>IFERROR(VLOOKUP(CR160,'Banco de Dados'!$B$3:$H$274,5,FALSE)," ")</f>
        <v xml:space="preserve"> </v>
      </c>
      <c r="CV160" s="27" t="str">
        <f>_xlfn.XLOOKUP(CY160,'Banco de Dados'!$B$3:$B$274,'Banco de Dados'!$C$3:$C$274,"")</f>
        <v/>
      </c>
      <c r="CW160" s="27" t="str">
        <f>IFERROR(VLOOKUP(CY160,'Banco de Dados'!$B$3:$H$274,5,FALSE)," ")</f>
        <v xml:space="preserve"> </v>
      </c>
      <c r="DC160" s="27" t="str">
        <f>_xlfn.XLOOKUP(DF160,'Banco de Dados'!$B$3:$B$274,'Banco de Dados'!$C$3:$C$274,"")</f>
        <v/>
      </c>
      <c r="DD160" s="27" t="str">
        <f>IFERROR(VLOOKUP(DF160,'Banco de Dados'!$B$3:$H$274,5,FALSE)," ")</f>
        <v xml:space="preserve"> </v>
      </c>
      <c r="DJ160" s="27" t="str">
        <f>_xlfn.XLOOKUP(DM160,'Banco de Dados'!$B$3:$B$274,'Banco de Dados'!$C$3:$C$274,"")</f>
        <v/>
      </c>
      <c r="DK160" s="27" t="str">
        <f>IFERROR(VLOOKUP(DM160,'Banco de Dados'!$B$3:$H$274,5,FALSE)," ")</f>
        <v xml:space="preserve"> </v>
      </c>
      <c r="DQ160" s="27" t="str">
        <f>_xlfn.XLOOKUP(DT160,'Banco de Dados'!$B$3:$B$274,'Banco de Dados'!$C$3:$C$274,"")</f>
        <v/>
      </c>
      <c r="DR160" s="27" t="str">
        <f>IFERROR(VLOOKUP(DT160,'Banco de Dados'!$B$3:$H$274,5,FALSE)," ")</f>
        <v xml:space="preserve"> </v>
      </c>
      <c r="DX160" s="27" t="str">
        <f>_xlfn.XLOOKUP(EA160,'Banco de Dados'!$B$3:$B$274,'Banco de Dados'!$C$3:$C$274,"")</f>
        <v/>
      </c>
      <c r="DY160" s="27" t="str">
        <f>IFERROR(VLOOKUP(EA160,'Banco de Dados'!$B$3:$H$274,5,FALSE)," ")</f>
        <v xml:space="preserve"> </v>
      </c>
      <c r="EE160" s="27" t="str">
        <f>_xlfn.XLOOKUP(EH160,'Banco de Dados'!$B$3:$B$274,'Banco de Dados'!$C$3:$C$274,"")</f>
        <v/>
      </c>
      <c r="EF160" s="27" t="str">
        <f>IFERROR(VLOOKUP(EH160,'Banco de Dados'!$B$3:$H$274,5,FALSE)," ")</f>
        <v xml:space="preserve"> </v>
      </c>
      <c r="EL160" s="27" t="str">
        <f>_xlfn.XLOOKUP(EO160,'Banco de Dados'!$B$3:$B$274,'Banco de Dados'!$C$3:$C$274,"")</f>
        <v/>
      </c>
      <c r="EM160" s="27" t="str">
        <f>IFERROR(VLOOKUP(EO160,'Banco de Dados'!$B$3:$H$274,5,FALSE)," ")</f>
        <v xml:space="preserve"> </v>
      </c>
      <c r="ES160" s="27" t="str">
        <f>_xlfn.XLOOKUP(EV160,'Banco de Dados'!$B$3:$B$274,'Banco de Dados'!$C$3:$C$274,"")</f>
        <v/>
      </c>
      <c r="ET160" s="27" t="str">
        <f>IFERROR(VLOOKUP(EV160,'Banco de Dados'!$B$3:$H$274,5,FALSE)," ")</f>
        <v xml:space="preserve"> </v>
      </c>
      <c r="EZ160" s="27" t="str">
        <f>_xlfn.XLOOKUP(FC160,'Banco de Dados'!$B$3:$B$274,'Banco de Dados'!$C$3:$C$274,"")</f>
        <v/>
      </c>
      <c r="FA160" s="27" t="str">
        <f>IFERROR(VLOOKUP(FC160,'Banco de Dados'!$B$3:$H$274,5,FALSE)," ")</f>
        <v xml:space="preserve"> </v>
      </c>
      <c r="FC160" s="7"/>
      <c r="FD160" s="7"/>
      <c r="FE160" s="7"/>
      <c r="FG160" s="27" t="str">
        <f>_xlfn.XLOOKUP(FJ160,'Banco de Dados'!$B$3:$B$274,'Banco de Dados'!$C$3:$C$274,"")</f>
        <v/>
      </c>
      <c r="FH160" s="27" t="str">
        <f>IFERROR(VLOOKUP(FJ160,'Banco de Dados'!$B$3:$H$274,5,FALSE)," ")</f>
        <v xml:space="preserve"> </v>
      </c>
      <c r="FI160" s="7"/>
      <c r="FJ160" s="7"/>
      <c r="FK160" s="7"/>
      <c r="FL160" s="7"/>
      <c r="FN160" s="27" t="str">
        <f>_xlfn.XLOOKUP(FQ160,'Banco de Dados'!$B$3:$B$274,'Banco de Dados'!$C$3:$C$274,"")</f>
        <v/>
      </c>
      <c r="FO160" s="27" t="str">
        <f>IFERROR(VLOOKUP(FQ160,'Banco de Dados'!$B$3:$H$274,5,FALSE)," ")</f>
        <v xml:space="preserve"> </v>
      </c>
      <c r="FP160" s="7"/>
      <c r="FQ160" s="7"/>
      <c r="FR160" s="7"/>
      <c r="FS160" s="7"/>
      <c r="FU160" s="27" t="str">
        <f>_xlfn.XLOOKUP(FX160,'Banco de Dados'!$B$3:$B$274,'Banco de Dados'!$C$3:$C$274,"")</f>
        <v/>
      </c>
      <c r="FV160" s="27" t="str">
        <f>IFERROR(VLOOKUP(FX160,'Banco de Dados'!$B$3:$H$274,5,FALSE)," ")</f>
        <v xml:space="preserve"> </v>
      </c>
      <c r="FW160" s="7"/>
      <c r="FX160" s="7"/>
      <c r="FY160" s="7"/>
      <c r="FZ160" s="7"/>
    </row>
    <row r="161" spans="2:182" x14ac:dyDescent="0.25">
      <c r="B161" s="27" t="str">
        <f>_xlfn.XLOOKUP(E161,'Banco de Dados'!$B$3:$B$274,'Banco de Dados'!$C$3:$C$274,"")</f>
        <v/>
      </c>
      <c r="C161" s="27" t="str">
        <f>IFERROR(VLOOKUP(E161,'Banco de Dados'!$B$3:$H$274,5,FALSE)," ")</f>
        <v xml:space="preserve"> </v>
      </c>
      <c r="I161" s="27" t="str">
        <f>_xlfn.XLOOKUP(L161,'Banco de Dados'!$B$3:$B$274,'Banco de Dados'!$C$3:$C$274,"")</f>
        <v/>
      </c>
      <c r="J161" s="27" t="str">
        <f>IFERROR(VLOOKUP(L161,'Banco de Dados'!$B$3:$H$274,5,FALSE)," ")</f>
        <v xml:space="preserve"> </v>
      </c>
      <c r="P161" s="27" t="str">
        <f>_xlfn.XLOOKUP(S161,'Banco de Dados'!$B$3:$B$274,'Banco de Dados'!$C$3:$C$274,"")</f>
        <v/>
      </c>
      <c r="Q161" s="27" t="str">
        <f>IFERROR(VLOOKUP(S161,'Banco de Dados'!$B$3:$H$274,5,FALSE)," ")</f>
        <v xml:space="preserve"> </v>
      </c>
      <c r="W161" s="27" t="str">
        <f>_xlfn.XLOOKUP(Z161,'Banco de Dados'!$B$3:$B$274,'Banco de Dados'!$C$3:$C$274,"")</f>
        <v/>
      </c>
      <c r="X161" s="27" t="str">
        <f>IFERROR(VLOOKUP(Z161,'Banco de Dados'!$B$3:$H$274,5,FALSE)," ")</f>
        <v xml:space="preserve"> </v>
      </c>
      <c r="AD161" s="27" t="str">
        <f>_xlfn.XLOOKUP(AG161,'Banco de Dados'!$B$3:$B$274,'Banco de Dados'!$C$3:$C$274,"")</f>
        <v/>
      </c>
      <c r="AE161" s="27" t="str">
        <f>IFERROR(VLOOKUP(AG161,'Banco de Dados'!$B$3:$H$274,5,FALSE)," ")</f>
        <v xml:space="preserve"> </v>
      </c>
      <c r="AK161" s="27" t="str">
        <f>_xlfn.XLOOKUP(AN161,'Banco de Dados'!$B$3:$B$274,'Banco de Dados'!$C$3:$C$274,"")</f>
        <v/>
      </c>
      <c r="AL161" s="27" t="str">
        <f>IFERROR(VLOOKUP(AN161,'Banco de Dados'!$B$3:$H$274,5,FALSE)," ")</f>
        <v xml:space="preserve"> </v>
      </c>
      <c r="AR161" s="27" t="str">
        <f>_xlfn.XLOOKUP(AU161,'Banco de Dados'!$B$3:$B$274,'Banco de Dados'!$C$3:$C$274,"")</f>
        <v/>
      </c>
      <c r="AS161" s="27" t="str">
        <f>IFERROR(VLOOKUP(AU161,'Banco de Dados'!$B$3:$H$274,5,FALSE)," ")</f>
        <v xml:space="preserve"> </v>
      </c>
      <c r="AY161" s="27" t="str">
        <f>_xlfn.XLOOKUP(BB161,'Banco de Dados'!$B$3:$B$274,'Banco de Dados'!$C$3:$C$274,"")</f>
        <v/>
      </c>
      <c r="AZ161" s="27" t="str">
        <f>IFERROR(VLOOKUP(BB161,'Banco de Dados'!$B$3:$H$274,5,FALSE)," ")</f>
        <v xml:space="preserve"> </v>
      </c>
      <c r="BF161" s="27" t="str">
        <f>_xlfn.XLOOKUP(BI161,'Banco de Dados'!$B$3:$B$274,'Banco de Dados'!$C$3:$C$274,"")</f>
        <v/>
      </c>
      <c r="BG161" s="27" t="str">
        <f>IFERROR(VLOOKUP(BI161,'Banco de Dados'!$B$3:$H$274,5,FALSE)," ")</f>
        <v xml:space="preserve"> </v>
      </c>
      <c r="BM161" s="27" t="str">
        <f>_xlfn.XLOOKUP(BP161,'Banco de Dados'!$B$3:$B$274,'Banco de Dados'!$C$3:$C$274,"")</f>
        <v/>
      </c>
      <c r="BN161" s="27" t="str">
        <f>IFERROR(VLOOKUP(BP161,'Banco de Dados'!$B$3:$H$274,5,FALSE)," ")</f>
        <v xml:space="preserve"> </v>
      </c>
      <c r="BT161" s="27" t="str">
        <f>_xlfn.XLOOKUP(BW161,'Banco de Dados'!$B$3:$B$274,'Banco de Dados'!$C$3:$C$274,"")</f>
        <v/>
      </c>
      <c r="BU161" s="27" t="str">
        <f>IFERROR(VLOOKUP(BW161,'Banco de Dados'!$B$3:$H$274,5,FALSE)," ")</f>
        <v xml:space="preserve"> </v>
      </c>
      <c r="CA161" s="27" t="str">
        <f>_xlfn.XLOOKUP(CD161,'Banco de Dados'!$B$3:$B$274,'Banco de Dados'!$C$3:$C$274,"")</f>
        <v/>
      </c>
      <c r="CB161" s="27" t="str">
        <f>IFERROR(VLOOKUP(CD161,'Banco de Dados'!$B$3:$H$274,5,FALSE)," ")</f>
        <v xml:space="preserve"> </v>
      </c>
      <c r="CH161" s="27" t="str">
        <f>_xlfn.XLOOKUP(CK161,'Banco de Dados'!$B$3:$B$274,'Banco de Dados'!$C$3:$C$274,"")</f>
        <v/>
      </c>
      <c r="CI161" s="27" t="str">
        <f>IFERROR(VLOOKUP(CK161,'Banco de Dados'!$B$3:$H$274,5,FALSE)," ")</f>
        <v xml:space="preserve"> </v>
      </c>
      <c r="CO161" s="27" t="str">
        <f>_xlfn.XLOOKUP(CR161,'Banco de Dados'!$B$3:$B$274,'Banco de Dados'!$C$3:$C$274,"")</f>
        <v/>
      </c>
      <c r="CP161" s="27" t="str">
        <f>IFERROR(VLOOKUP(CR161,'Banco de Dados'!$B$3:$H$274,5,FALSE)," ")</f>
        <v xml:space="preserve"> </v>
      </c>
      <c r="CV161" s="27" t="str">
        <f>_xlfn.XLOOKUP(CY161,'Banco de Dados'!$B$3:$B$274,'Banco de Dados'!$C$3:$C$274,"")</f>
        <v/>
      </c>
      <c r="CW161" s="27" t="str">
        <f>IFERROR(VLOOKUP(CY161,'Banco de Dados'!$B$3:$H$274,5,FALSE)," ")</f>
        <v xml:space="preserve"> </v>
      </c>
      <c r="DC161" s="27" t="str">
        <f>_xlfn.XLOOKUP(DF161,'Banco de Dados'!$B$3:$B$274,'Banco de Dados'!$C$3:$C$274,"")</f>
        <v/>
      </c>
      <c r="DD161" s="27" t="str">
        <f>IFERROR(VLOOKUP(DF161,'Banco de Dados'!$B$3:$H$274,5,FALSE)," ")</f>
        <v xml:space="preserve"> </v>
      </c>
      <c r="DJ161" s="27" t="str">
        <f>_xlfn.XLOOKUP(DM161,'Banco de Dados'!$B$3:$B$274,'Banco de Dados'!$C$3:$C$274,"")</f>
        <v/>
      </c>
      <c r="DK161" s="27" t="str">
        <f>IFERROR(VLOOKUP(DM161,'Banco de Dados'!$B$3:$H$274,5,FALSE)," ")</f>
        <v xml:space="preserve"> </v>
      </c>
      <c r="DQ161" s="27" t="str">
        <f>_xlfn.XLOOKUP(DT161,'Banco de Dados'!$B$3:$B$274,'Banco de Dados'!$C$3:$C$274,"")</f>
        <v/>
      </c>
      <c r="DR161" s="27" t="str">
        <f>IFERROR(VLOOKUP(DT161,'Banco de Dados'!$B$3:$H$274,5,FALSE)," ")</f>
        <v xml:space="preserve"> </v>
      </c>
      <c r="DX161" s="27" t="str">
        <f>_xlfn.XLOOKUP(EA161,'Banco de Dados'!$B$3:$B$274,'Banco de Dados'!$C$3:$C$274,"")</f>
        <v/>
      </c>
      <c r="DY161" s="27" t="str">
        <f>IFERROR(VLOOKUP(EA161,'Banco de Dados'!$B$3:$H$274,5,FALSE)," ")</f>
        <v xml:space="preserve"> </v>
      </c>
      <c r="EE161" s="27" t="str">
        <f>_xlfn.XLOOKUP(EH161,'Banco de Dados'!$B$3:$B$274,'Banco de Dados'!$C$3:$C$274,"")</f>
        <v/>
      </c>
      <c r="EF161" s="27" t="str">
        <f>IFERROR(VLOOKUP(EH161,'Banco de Dados'!$B$3:$H$274,5,FALSE)," ")</f>
        <v xml:space="preserve"> </v>
      </c>
      <c r="EL161" s="27" t="str">
        <f>_xlfn.XLOOKUP(EO161,'Banco de Dados'!$B$3:$B$274,'Banco de Dados'!$C$3:$C$274,"")</f>
        <v/>
      </c>
      <c r="EM161" s="27" t="str">
        <f>IFERROR(VLOOKUP(EO161,'Banco de Dados'!$B$3:$H$274,5,FALSE)," ")</f>
        <v xml:space="preserve"> </v>
      </c>
      <c r="ES161" s="27" t="str">
        <f>_xlfn.XLOOKUP(EV161,'Banco de Dados'!$B$3:$B$274,'Banco de Dados'!$C$3:$C$274,"")</f>
        <v/>
      </c>
      <c r="ET161" s="27" t="str">
        <f>IFERROR(VLOOKUP(EV161,'Banco de Dados'!$B$3:$H$274,5,FALSE)," ")</f>
        <v xml:space="preserve"> </v>
      </c>
      <c r="EZ161" s="27" t="str">
        <f>_xlfn.XLOOKUP(FC161,'Banco de Dados'!$B$3:$B$274,'Banco de Dados'!$C$3:$C$274,"")</f>
        <v/>
      </c>
      <c r="FA161" s="27" t="str">
        <f>IFERROR(VLOOKUP(FC161,'Banco de Dados'!$B$3:$H$274,5,FALSE)," ")</f>
        <v xml:space="preserve"> </v>
      </c>
      <c r="FC161" s="7"/>
      <c r="FD161" s="7"/>
      <c r="FE161" s="7"/>
      <c r="FG161" s="27" t="str">
        <f>_xlfn.XLOOKUP(FJ161,'Banco de Dados'!$B$3:$B$274,'Banco de Dados'!$C$3:$C$274,"")</f>
        <v/>
      </c>
      <c r="FH161" s="27" t="str">
        <f>IFERROR(VLOOKUP(FJ161,'Banco de Dados'!$B$3:$H$274,5,FALSE)," ")</f>
        <v xml:space="preserve"> </v>
      </c>
      <c r="FI161" s="7"/>
      <c r="FJ161" s="7"/>
      <c r="FK161" s="7"/>
      <c r="FL161" s="7"/>
      <c r="FN161" s="27" t="str">
        <f>_xlfn.XLOOKUP(FQ161,'Banco de Dados'!$B$3:$B$274,'Banco de Dados'!$C$3:$C$274,"")</f>
        <v/>
      </c>
      <c r="FO161" s="27" t="str">
        <f>IFERROR(VLOOKUP(FQ161,'Banco de Dados'!$B$3:$H$274,5,FALSE)," ")</f>
        <v xml:space="preserve"> </v>
      </c>
      <c r="FP161" s="7"/>
      <c r="FQ161" s="7"/>
      <c r="FR161" s="7"/>
      <c r="FS161" s="7"/>
      <c r="FU161" s="27" t="str">
        <f>_xlfn.XLOOKUP(FX161,'Banco de Dados'!$B$3:$B$274,'Banco de Dados'!$C$3:$C$274,"")</f>
        <v/>
      </c>
      <c r="FV161" s="27" t="str">
        <f>IFERROR(VLOOKUP(FX161,'Banco de Dados'!$B$3:$H$274,5,FALSE)," ")</f>
        <v xml:space="preserve"> </v>
      </c>
      <c r="FW161" s="7"/>
      <c r="FX161" s="7"/>
      <c r="FY161" s="7"/>
      <c r="FZ161" s="7"/>
    </row>
    <row r="162" spans="2:182" x14ac:dyDescent="0.25">
      <c r="B162" s="27" t="str">
        <f>_xlfn.XLOOKUP(E162,'Banco de Dados'!$B$3:$B$274,'Banco de Dados'!$C$3:$C$274,"")</f>
        <v/>
      </c>
      <c r="C162" s="27" t="str">
        <f>IFERROR(VLOOKUP(E162,'Banco de Dados'!$B$3:$H$274,5,FALSE)," ")</f>
        <v xml:space="preserve"> </v>
      </c>
      <c r="I162" s="27" t="str">
        <f>_xlfn.XLOOKUP(L162,'Banco de Dados'!$B$3:$B$274,'Banco de Dados'!$C$3:$C$274,"")</f>
        <v/>
      </c>
      <c r="J162" s="27" t="str">
        <f>IFERROR(VLOOKUP(L162,'Banco de Dados'!$B$3:$H$274,5,FALSE)," ")</f>
        <v xml:space="preserve"> </v>
      </c>
      <c r="P162" s="27" t="str">
        <f>_xlfn.XLOOKUP(S162,'Banco de Dados'!$B$3:$B$274,'Banco de Dados'!$C$3:$C$274,"")</f>
        <v/>
      </c>
      <c r="Q162" s="27" t="str">
        <f>IFERROR(VLOOKUP(S162,'Banco de Dados'!$B$3:$H$274,5,FALSE)," ")</f>
        <v xml:space="preserve"> </v>
      </c>
      <c r="W162" s="27" t="str">
        <f>_xlfn.XLOOKUP(Z162,'Banco de Dados'!$B$3:$B$274,'Banco de Dados'!$C$3:$C$274,"")</f>
        <v/>
      </c>
      <c r="X162" s="27" t="str">
        <f>IFERROR(VLOOKUP(Z162,'Banco de Dados'!$B$3:$H$274,5,FALSE)," ")</f>
        <v xml:space="preserve"> </v>
      </c>
      <c r="AD162" s="27" t="str">
        <f>_xlfn.XLOOKUP(AG162,'Banco de Dados'!$B$3:$B$274,'Banco de Dados'!$C$3:$C$274,"")</f>
        <v/>
      </c>
      <c r="AE162" s="27" t="str">
        <f>IFERROR(VLOOKUP(AG162,'Banco de Dados'!$B$3:$H$274,5,FALSE)," ")</f>
        <v xml:space="preserve"> </v>
      </c>
      <c r="AK162" s="27" t="str">
        <f>_xlfn.XLOOKUP(AN162,'Banco de Dados'!$B$3:$B$274,'Banco de Dados'!$C$3:$C$274,"")</f>
        <v/>
      </c>
      <c r="AL162" s="27" t="str">
        <f>IFERROR(VLOOKUP(AN162,'Banco de Dados'!$B$3:$H$274,5,FALSE)," ")</f>
        <v xml:space="preserve"> </v>
      </c>
      <c r="AR162" s="27" t="str">
        <f>_xlfn.XLOOKUP(AU162,'Banco de Dados'!$B$3:$B$274,'Banco de Dados'!$C$3:$C$274,"")</f>
        <v/>
      </c>
      <c r="AS162" s="27" t="str">
        <f>IFERROR(VLOOKUP(AU162,'Banco de Dados'!$B$3:$H$274,5,FALSE)," ")</f>
        <v xml:space="preserve"> </v>
      </c>
      <c r="AY162" s="27" t="str">
        <f>_xlfn.XLOOKUP(BB162,'Banco de Dados'!$B$3:$B$274,'Banco de Dados'!$C$3:$C$274,"")</f>
        <v/>
      </c>
      <c r="AZ162" s="27" t="str">
        <f>IFERROR(VLOOKUP(BB162,'Banco de Dados'!$B$3:$H$274,5,FALSE)," ")</f>
        <v xml:space="preserve"> </v>
      </c>
      <c r="BF162" s="27" t="str">
        <f>_xlfn.XLOOKUP(BI162,'Banco de Dados'!$B$3:$B$274,'Banco de Dados'!$C$3:$C$274,"")</f>
        <v/>
      </c>
      <c r="BG162" s="27" t="str">
        <f>IFERROR(VLOOKUP(BI162,'Banco de Dados'!$B$3:$H$274,5,FALSE)," ")</f>
        <v xml:space="preserve"> </v>
      </c>
      <c r="BM162" s="27" t="str">
        <f>_xlfn.XLOOKUP(BP162,'Banco de Dados'!$B$3:$B$274,'Banco de Dados'!$C$3:$C$274,"")</f>
        <v/>
      </c>
      <c r="BN162" s="27" t="str">
        <f>IFERROR(VLOOKUP(BP162,'Banco de Dados'!$B$3:$H$274,5,FALSE)," ")</f>
        <v xml:space="preserve"> </v>
      </c>
      <c r="BT162" s="27" t="str">
        <f>_xlfn.XLOOKUP(BW162,'Banco de Dados'!$B$3:$B$274,'Banco de Dados'!$C$3:$C$274,"")</f>
        <v/>
      </c>
      <c r="BU162" s="27" t="str">
        <f>IFERROR(VLOOKUP(BW162,'Banco de Dados'!$B$3:$H$274,5,FALSE)," ")</f>
        <v xml:space="preserve"> </v>
      </c>
      <c r="CA162" s="27" t="str">
        <f>_xlfn.XLOOKUP(CD162,'Banco de Dados'!$B$3:$B$274,'Banco de Dados'!$C$3:$C$274,"")</f>
        <v/>
      </c>
      <c r="CB162" s="27" t="str">
        <f>IFERROR(VLOOKUP(CD162,'Banco de Dados'!$B$3:$H$274,5,FALSE)," ")</f>
        <v xml:space="preserve"> </v>
      </c>
      <c r="CH162" s="27" t="str">
        <f>_xlfn.XLOOKUP(CK162,'Banco de Dados'!$B$3:$B$274,'Banco de Dados'!$C$3:$C$274,"")</f>
        <v/>
      </c>
      <c r="CI162" s="27" t="str">
        <f>IFERROR(VLOOKUP(CK162,'Banco de Dados'!$B$3:$H$274,5,FALSE)," ")</f>
        <v xml:space="preserve"> </v>
      </c>
      <c r="CO162" s="27" t="str">
        <f>_xlfn.XLOOKUP(CR162,'Banco de Dados'!$B$3:$B$274,'Banco de Dados'!$C$3:$C$274,"")</f>
        <v/>
      </c>
      <c r="CP162" s="27" t="str">
        <f>IFERROR(VLOOKUP(CR162,'Banco de Dados'!$B$3:$H$274,5,FALSE)," ")</f>
        <v xml:space="preserve"> </v>
      </c>
      <c r="CV162" s="27" t="str">
        <f>_xlfn.XLOOKUP(CY162,'Banco de Dados'!$B$3:$B$274,'Banco de Dados'!$C$3:$C$274,"")</f>
        <v/>
      </c>
      <c r="CW162" s="27" t="str">
        <f>IFERROR(VLOOKUP(CY162,'Banco de Dados'!$B$3:$H$274,5,FALSE)," ")</f>
        <v xml:space="preserve"> </v>
      </c>
      <c r="DC162" s="27" t="str">
        <f>_xlfn.XLOOKUP(DF162,'Banco de Dados'!$B$3:$B$274,'Banco de Dados'!$C$3:$C$274,"")</f>
        <v/>
      </c>
      <c r="DD162" s="27" t="str">
        <f>IFERROR(VLOOKUP(DF162,'Banco de Dados'!$B$3:$H$274,5,FALSE)," ")</f>
        <v xml:space="preserve"> </v>
      </c>
      <c r="DJ162" s="27" t="str">
        <f>_xlfn.XLOOKUP(DM162,'Banco de Dados'!$B$3:$B$274,'Banco de Dados'!$C$3:$C$274,"")</f>
        <v/>
      </c>
      <c r="DK162" s="27" t="str">
        <f>IFERROR(VLOOKUP(DM162,'Banco de Dados'!$B$3:$H$274,5,FALSE)," ")</f>
        <v xml:space="preserve"> </v>
      </c>
      <c r="DQ162" s="27" t="str">
        <f>_xlfn.XLOOKUP(DT162,'Banco de Dados'!$B$3:$B$274,'Banco de Dados'!$C$3:$C$274,"")</f>
        <v/>
      </c>
      <c r="DR162" s="27" t="str">
        <f>IFERROR(VLOOKUP(DT162,'Banco de Dados'!$B$3:$H$274,5,FALSE)," ")</f>
        <v xml:space="preserve"> </v>
      </c>
      <c r="DX162" s="27" t="str">
        <f>_xlfn.XLOOKUP(EA162,'Banco de Dados'!$B$3:$B$274,'Banco de Dados'!$C$3:$C$274,"")</f>
        <v/>
      </c>
      <c r="DY162" s="27" t="str">
        <f>IFERROR(VLOOKUP(EA162,'Banco de Dados'!$B$3:$H$274,5,FALSE)," ")</f>
        <v xml:space="preserve"> </v>
      </c>
      <c r="EE162" s="27" t="str">
        <f>_xlfn.XLOOKUP(EH162,'Banco de Dados'!$B$3:$B$274,'Banco de Dados'!$C$3:$C$274,"")</f>
        <v/>
      </c>
      <c r="EF162" s="27" t="str">
        <f>IFERROR(VLOOKUP(EH162,'Banco de Dados'!$B$3:$H$274,5,FALSE)," ")</f>
        <v xml:space="preserve"> </v>
      </c>
      <c r="EL162" s="27" t="str">
        <f>_xlfn.XLOOKUP(EO162,'Banco de Dados'!$B$3:$B$274,'Banco de Dados'!$C$3:$C$274,"")</f>
        <v/>
      </c>
      <c r="EM162" s="27" t="str">
        <f>IFERROR(VLOOKUP(EO162,'Banco de Dados'!$B$3:$H$274,5,FALSE)," ")</f>
        <v xml:space="preserve"> </v>
      </c>
      <c r="ES162" s="27" t="str">
        <f>_xlfn.XLOOKUP(EV162,'Banco de Dados'!$B$3:$B$274,'Banco de Dados'!$C$3:$C$274,"")</f>
        <v/>
      </c>
      <c r="ET162" s="27" t="str">
        <f>IFERROR(VLOOKUP(EV162,'Banco de Dados'!$B$3:$H$274,5,FALSE)," ")</f>
        <v xml:space="preserve"> </v>
      </c>
      <c r="EZ162" s="27" t="str">
        <f>_xlfn.XLOOKUP(FC162,'Banco de Dados'!$B$3:$B$274,'Banco de Dados'!$C$3:$C$274,"")</f>
        <v/>
      </c>
      <c r="FA162" s="27" t="str">
        <f>IFERROR(VLOOKUP(FC162,'Banco de Dados'!$B$3:$H$274,5,FALSE)," ")</f>
        <v xml:space="preserve"> </v>
      </c>
      <c r="FC162" s="7"/>
      <c r="FD162" s="7"/>
      <c r="FE162" s="7"/>
      <c r="FG162" s="27" t="str">
        <f>_xlfn.XLOOKUP(FJ162,'Banco de Dados'!$B$3:$B$274,'Banco de Dados'!$C$3:$C$274,"")</f>
        <v/>
      </c>
      <c r="FH162" s="27" t="str">
        <f>IFERROR(VLOOKUP(FJ162,'Banco de Dados'!$B$3:$H$274,5,FALSE)," ")</f>
        <v xml:space="preserve"> </v>
      </c>
      <c r="FI162" s="7"/>
      <c r="FJ162" s="7"/>
      <c r="FK162" s="7"/>
      <c r="FL162" s="7"/>
      <c r="FN162" s="27" t="str">
        <f>_xlfn.XLOOKUP(FQ162,'Banco de Dados'!$B$3:$B$274,'Banco de Dados'!$C$3:$C$274,"")</f>
        <v/>
      </c>
      <c r="FO162" s="27" t="str">
        <f>IFERROR(VLOOKUP(FQ162,'Banco de Dados'!$B$3:$H$274,5,FALSE)," ")</f>
        <v xml:space="preserve"> </v>
      </c>
      <c r="FP162" s="7"/>
      <c r="FQ162" s="7"/>
      <c r="FR162" s="7"/>
      <c r="FS162" s="7"/>
      <c r="FU162" s="27" t="str">
        <f>_xlfn.XLOOKUP(FX162,'Banco de Dados'!$B$3:$B$274,'Banco de Dados'!$C$3:$C$274,"")</f>
        <v/>
      </c>
      <c r="FV162" s="27" t="str">
        <f>IFERROR(VLOOKUP(FX162,'Banco de Dados'!$B$3:$H$274,5,FALSE)," ")</f>
        <v xml:space="preserve"> </v>
      </c>
      <c r="FW162" s="7"/>
      <c r="FX162" s="7"/>
      <c r="FY162" s="7"/>
      <c r="FZ162" s="7"/>
    </row>
    <row r="163" spans="2:182" x14ac:dyDescent="0.25">
      <c r="B163" s="27" t="str">
        <f>_xlfn.XLOOKUP(E163,'Banco de Dados'!$B$3:$B$274,'Banco de Dados'!$C$3:$C$274,"")</f>
        <v/>
      </c>
      <c r="C163" s="27" t="str">
        <f>IFERROR(VLOOKUP(E163,'Banco de Dados'!$B$3:$H$274,5,FALSE)," ")</f>
        <v xml:space="preserve"> </v>
      </c>
      <c r="I163" s="27" t="str">
        <f>_xlfn.XLOOKUP(L163,'Banco de Dados'!$B$3:$B$274,'Banco de Dados'!$C$3:$C$274,"")</f>
        <v/>
      </c>
      <c r="J163" s="27" t="str">
        <f>IFERROR(VLOOKUP(L163,'Banco de Dados'!$B$3:$H$274,5,FALSE)," ")</f>
        <v xml:space="preserve"> </v>
      </c>
      <c r="P163" s="27" t="str">
        <f>_xlfn.XLOOKUP(S163,'Banco de Dados'!$B$3:$B$274,'Banco de Dados'!$C$3:$C$274,"")</f>
        <v/>
      </c>
      <c r="Q163" s="27" t="str">
        <f>IFERROR(VLOOKUP(S163,'Banco de Dados'!$B$3:$H$274,5,FALSE)," ")</f>
        <v xml:space="preserve"> </v>
      </c>
      <c r="W163" s="27" t="str">
        <f>_xlfn.XLOOKUP(Z163,'Banco de Dados'!$B$3:$B$274,'Banco de Dados'!$C$3:$C$274,"")</f>
        <v/>
      </c>
      <c r="X163" s="27" t="str">
        <f>IFERROR(VLOOKUP(Z163,'Banco de Dados'!$B$3:$H$274,5,FALSE)," ")</f>
        <v xml:space="preserve"> </v>
      </c>
      <c r="AD163" s="27" t="str">
        <f>_xlfn.XLOOKUP(AG163,'Banco de Dados'!$B$3:$B$274,'Banco de Dados'!$C$3:$C$274,"")</f>
        <v/>
      </c>
      <c r="AE163" s="27" t="str">
        <f>IFERROR(VLOOKUP(AG163,'Banco de Dados'!$B$3:$H$274,5,FALSE)," ")</f>
        <v xml:space="preserve"> </v>
      </c>
      <c r="AK163" s="27" t="str">
        <f>_xlfn.XLOOKUP(AN163,'Banco de Dados'!$B$3:$B$274,'Banco de Dados'!$C$3:$C$274,"")</f>
        <v/>
      </c>
      <c r="AL163" s="27" t="str">
        <f>IFERROR(VLOOKUP(AN163,'Banco de Dados'!$B$3:$H$274,5,FALSE)," ")</f>
        <v xml:space="preserve"> </v>
      </c>
      <c r="AR163" s="27" t="str">
        <f>_xlfn.XLOOKUP(AU163,'Banco de Dados'!$B$3:$B$274,'Banco de Dados'!$C$3:$C$274,"")</f>
        <v/>
      </c>
      <c r="AS163" s="27" t="str">
        <f>IFERROR(VLOOKUP(AU163,'Banco de Dados'!$B$3:$H$274,5,FALSE)," ")</f>
        <v xml:space="preserve"> </v>
      </c>
      <c r="AY163" s="27" t="str">
        <f>_xlfn.XLOOKUP(BB163,'Banco de Dados'!$B$3:$B$274,'Banco de Dados'!$C$3:$C$274,"")</f>
        <v/>
      </c>
      <c r="AZ163" s="27" t="str">
        <f>IFERROR(VLOOKUP(BB163,'Banco de Dados'!$B$3:$H$274,5,FALSE)," ")</f>
        <v xml:space="preserve"> </v>
      </c>
      <c r="BF163" s="27" t="str">
        <f>_xlfn.XLOOKUP(BI163,'Banco de Dados'!$B$3:$B$274,'Banco de Dados'!$C$3:$C$274,"")</f>
        <v/>
      </c>
      <c r="BG163" s="27" t="str">
        <f>IFERROR(VLOOKUP(BI163,'Banco de Dados'!$B$3:$H$274,5,FALSE)," ")</f>
        <v xml:space="preserve"> </v>
      </c>
      <c r="BM163" s="27" t="str">
        <f>_xlfn.XLOOKUP(BP163,'Banco de Dados'!$B$3:$B$274,'Banco de Dados'!$C$3:$C$274,"")</f>
        <v/>
      </c>
      <c r="BN163" s="27" t="str">
        <f>IFERROR(VLOOKUP(BP163,'Banco de Dados'!$B$3:$H$274,5,FALSE)," ")</f>
        <v xml:space="preserve"> </v>
      </c>
      <c r="BT163" s="27" t="str">
        <f>_xlfn.XLOOKUP(BW163,'Banco de Dados'!$B$3:$B$274,'Banco de Dados'!$C$3:$C$274,"")</f>
        <v/>
      </c>
      <c r="BU163" s="27" t="str">
        <f>IFERROR(VLOOKUP(BW163,'Banco de Dados'!$B$3:$H$274,5,FALSE)," ")</f>
        <v xml:space="preserve"> </v>
      </c>
      <c r="CA163" s="27" t="str">
        <f>_xlfn.XLOOKUP(CD163,'Banco de Dados'!$B$3:$B$274,'Banco de Dados'!$C$3:$C$274,"")</f>
        <v/>
      </c>
      <c r="CB163" s="27" t="str">
        <f>IFERROR(VLOOKUP(CD163,'Banco de Dados'!$B$3:$H$274,5,FALSE)," ")</f>
        <v xml:space="preserve"> </v>
      </c>
      <c r="CH163" s="27" t="str">
        <f>_xlfn.XLOOKUP(CK163,'Banco de Dados'!$B$3:$B$274,'Banco de Dados'!$C$3:$C$274,"")</f>
        <v/>
      </c>
      <c r="CI163" s="27" t="str">
        <f>IFERROR(VLOOKUP(CK163,'Banco de Dados'!$B$3:$H$274,5,FALSE)," ")</f>
        <v xml:space="preserve"> </v>
      </c>
      <c r="CO163" s="27" t="str">
        <f>_xlfn.XLOOKUP(CR163,'Banco de Dados'!$B$3:$B$274,'Banco de Dados'!$C$3:$C$274,"")</f>
        <v/>
      </c>
      <c r="CP163" s="27" t="str">
        <f>IFERROR(VLOOKUP(CR163,'Banco de Dados'!$B$3:$H$274,5,FALSE)," ")</f>
        <v xml:space="preserve"> </v>
      </c>
      <c r="CV163" s="27" t="str">
        <f>_xlfn.XLOOKUP(CY163,'Banco de Dados'!$B$3:$B$274,'Banco de Dados'!$C$3:$C$274,"")</f>
        <v/>
      </c>
      <c r="CW163" s="27" t="str">
        <f>IFERROR(VLOOKUP(CY163,'Banco de Dados'!$B$3:$H$274,5,FALSE)," ")</f>
        <v xml:space="preserve"> </v>
      </c>
      <c r="DC163" s="27" t="str">
        <f>_xlfn.XLOOKUP(DF163,'Banco de Dados'!$B$3:$B$274,'Banco de Dados'!$C$3:$C$274,"")</f>
        <v/>
      </c>
      <c r="DD163" s="27" t="str">
        <f>IFERROR(VLOOKUP(DF163,'Banco de Dados'!$B$3:$H$274,5,FALSE)," ")</f>
        <v xml:space="preserve"> </v>
      </c>
      <c r="DJ163" s="27" t="str">
        <f>_xlfn.XLOOKUP(DM163,'Banco de Dados'!$B$3:$B$274,'Banco de Dados'!$C$3:$C$274,"")</f>
        <v/>
      </c>
      <c r="DK163" s="27" t="str">
        <f>IFERROR(VLOOKUP(DM163,'Banco de Dados'!$B$3:$H$274,5,FALSE)," ")</f>
        <v xml:space="preserve"> </v>
      </c>
      <c r="DQ163" s="27" t="str">
        <f>_xlfn.XLOOKUP(DT163,'Banco de Dados'!$B$3:$B$274,'Banco de Dados'!$C$3:$C$274,"")</f>
        <v/>
      </c>
      <c r="DR163" s="27" t="str">
        <f>IFERROR(VLOOKUP(DT163,'Banco de Dados'!$B$3:$H$274,5,FALSE)," ")</f>
        <v xml:space="preserve"> </v>
      </c>
      <c r="DX163" s="27" t="str">
        <f>_xlfn.XLOOKUP(EA163,'Banco de Dados'!$B$3:$B$274,'Banco de Dados'!$C$3:$C$274,"")</f>
        <v/>
      </c>
      <c r="DY163" s="27" t="str">
        <f>IFERROR(VLOOKUP(EA163,'Banco de Dados'!$B$3:$H$274,5,FALSE)," ")</f>
        <v xml:space="preserve"> </v>
      </c>
      <c r="EE163" s="27" t="str">
        <f>_xlfn.XLOOKUP(EH163,'Banco de Dados'!$B$3:$B$274,'Banco de Dados'!$C$3:$C$274,"")</f>
        <v/>
      </c>
      <c r="EF163" s="27" t="str">
        <f>IFERROR(VLOOKUP(EH163,'Banco de Dados'!$B$3:$H$274,5,FALSE)," ")</f>
        <v xml:space="preserve"> </v>
      </c>
      <c r="EL163" s="27" t="str">
        <f>_xlfn.XLOOKUP(EO163,'Banco de Dados'!$B$3:$B$274,'Banco de Dados'!$C$3:$C$274,"")</f>
        <v/>
      </c>
      <c r="EM163" s="27" t="str">
        <f>IFERROR(VLOOKUP(EO163,'Banco de Dados'!$B$3:$H$274,5,FALSE)," ")</f>
        <v xml:space="preserve"> </v>
      </c>
      <c r="ES163" s="27" t="str">
        <f>_xlfn.XLOOKUP(EV163,'Banco de Dados'!$B$3:$B$274,'Banco de Dados'!$C$3:$C$274,"")</f>
        <v/>
      </c>
      <c r="ET163" s="27" t="str">
        <f>IFERROR(VLOOKUP(EV163,'Banco de Dados'!$B$3:$H$274,5,FALSE)," ")</f>
        <v xml:space="preserve"> </v>
      </c>
      <c r="EZ163" s="27" t="str">
        <f>_xlfn.XLOOKUP(FC163,'Banco de Dados'!$B$3:$B$274,'Banco de Dados'!$C$3:$C$274,"")</f>
        <v/>
      </c>
      <c r="FA163" s="27" t="str">
        <f>IFERROR(VLOOKUP(FC163,'Banco de Dados'!$B$3:$H$274,5,FALSE)," ")</f>
        <v xml:space="preserve"> </v>
      </c>
      <c r="FC163" s="7"/>
      <c r="FD163" s="7"/>
      <c r="FE163" s="7"/>
      <c r="FG163" s="27" t="str">
        <f>_xlfn.XLOOKUP(FJ163,'Banco de Dados'!$B$3:$B$274,'Banco de Dados'!$C$3:$C$274,"")</f>
        <v/>
      </c>
      <c r="FH163" s="27" t="str">
        <f>IFERROR(VLOOKUP(FJ163,'Banco de Dados'!$B$3:$H$274,5,FALSE)," ")</f>
        <v xml:space="preserve"> </v>
      </c>
      <c r="FI163" s="7"/>
      <c r="FJ163" s="7"/>
      <c r="FK163" s="7"/>
      <c r="FL163" s="7"/>
      <c r="FN163" s="27" t="str">
        <f>_xlfn.XLOOKUP(FQ163,'Banco de Dados'!$B$3:$B$274,'Banco de Dados'!$C$3:$C$274,"")</f>
        <v/>
      </c>
      <c r="FO163" s="27" t="str">
        <f>IFERROR(VLOOKUP(FQ163,'Banco de Dados'!$B$3:$H$274,5,FALSE)," ")</f>
        <v xml:space="preserve"> </v>
      </c>
      <c r="FP163" s="7"/>
      <c r="FQ163" s="7"/>
      <c r="FR163" s="7"/>
      <c r="FS163" s="7"/>
      <c r="FU163" s="27" t="str">
        <f>_xlfn.XLOOKUP(FX163,'Banco de Dados'!$B$3:$B$274,'Banco de Dados'!$C$3:$C$274,"")</f>
        <v/>
      </c>
      <c r="FV163" s="27" t="str">
        <f>IFERROR(VLOOKUP(FX163,'Banco de Dados'!$B$3:$H$274,5,FALSE)," ")</f>
        <v xml:space="preserve"> </v>
      </c>
      <c r="FW163" s="7"/>
      <c r="FX163" s="7"/>
      <c r="FY163" s="7"/>
      <c r="FZ163" s="7"/>
    </row>
    <row r="164" spans="2:182" x14ac:dyDescent="0.25">
      <c r="B164" s="27" t="str">
        <f>_xlfn.XLOOKUP(E164,'Banco de Dados'!$B$3:$B$274,'Banco de Dados'!$C$3:$C$274,"")</f>
        <v/>
      </c>
      <c r="C164" s="27" t="str">
        <f>IFERROR(VLOOKUP(E164,'Banco de Dados'!$B$3:$H$274,5,FALSE)," ")</f>
        <v xml:space="preserve"> </v>
      </c>
      <c r="I164" s="27" t="str">
        <f>_xlfn.XLOOKUP(L164,'Banco de Dados'!$B$3:$B$274,'Banco de Dados'!$C$3:$C$274,"")</f>
        <v/>
      </c>
      <c r="J164" s="27" t="str">
        <f>IFERROR(VLOOKUP(L164,'Banco de Dados'!$B$3:$H$274,5,FALSE)," ")</f>
        <v xml:space="preserve"> </v>
      </c>
      <c r="P164" s="27" t="str">
        <f>_xlfn.XLOOKUP(S164,'Banco de Dados'!$B$3:$B$274,'Banco de Dados'!$C$3:$C$274,"")</f>
        <v/>
      </c>
      <c r="Q164" s="27" t="str">
        <f>IFERROR(VLOOKUP(S164,'Banco de Dados'!$B$3:$H$274,5,FALSE)," ")</f>
        <v xml:space="preserve"> </v>
      </c>
      <c r="W164" s="27" t="str">
        <f>_xlfn.XLOOKUP(Z164,'Banco de Dados'!$B$3:$B$274,'Banco de Dados'!$C$3:$C$274,"")</f>
        <v/>
      </c>
      <c r="X164" s="27" t="str">
        <f>IFERROR(VLOOKUP(Z164,'Banco de Dados'!$B$3:$H$274,5,FALSE)," ")</f>
        <v xml:space="preserve"> </v>
      </c>
      <c r="AD164" s="27" t="str">
        <f>_xlfn.XLOOKUP(AG164,'Banco de Dados'!$B$3:$B$274,'Banco de Dados'!$C$3:$C$274,"")</f>
        <v/>
      </c>
      <c r="AE164" s="27" t="str">
        <f>IFERROR(VLOOKUP(AG164,'Banco de Dados'!$B$3:$H$274,5,FALSE)," ")</f>
        <v xml:space="preserve"> </v>
      </c>
      <c r="AK164" s="27" t="str">
        <f>_xlfn.XLOOKUP(AN164,'Banco de Dados'!$B$3:$B$274,'Banco de Dados'!$C$3:$C$274,"")</f>
        <v/>
      </c>
      <c r="AL164" s="27" t="str">
        <f>IFERROR(VLOOKUP(AN164,'Banco de Dados'!$B$3:$H$274,5,FALSE)," ")</f>
        <v xml:space="preserve"> </v>
      </c>
      <c r="AR164" s="27" t="str">
        <f>_xlfn.XLOOKUP(AU164,'Banco de Dados'!$B$3:$B$274,'Banco de Dados'!$C$3:$C$274,"")</f>
        <v/>
      </c>
      <c r="AS164" s="27" t="str">
        <f>IFERROR(VLOOKUP(AU164,'Banco de Dados'!$B$3:$H$274,5,FALSE)," ")</f>
        <v xml:space="preserve"> </v>
      </c>
      <c r="AY164" s="27" t="str">
        <f>_xlfn.XLOOKUP(BB164,'Banco de Dados'!$B$3:$B$274,'Banco de Dados'!$C$3:$C$274,"")</f>
        <v/>
      </c>
      <c r="AZ164" s="27" t="str">
        <f>IFERROR(VLOOKUP(BB164,'Banco de Dados'!$B$3:$H$274,5,FALSE)," ")</f>
        <v xml:space="preserve"> </v>
      </c>
      <c r="BF164" s="27" t="str">
        <f>_xlfn.XLOOKUP(BI164,'Banco de Dados'!$B$3:$B$274,'Banco de Dados'!$C$3:$C$274,"")</f>
        <v/>
      </c>
      <c r="BG164" s="27" t="str">
        <f>IFERROR(VLOOKUP(BI164,'Banco de Dados'!$B$3:$H$274,5,FALSE)," ")</f>
        <v xml:space="preserve"> </v>
      </c>
      <c r="BM164" s="27" t="str">
        <f>_xlfn.XLOOKUP(BP164,'Banco de Dados'!$B$3:$B$274,'Banco de Dados'!$C$3:$C$274,"")</f>
        <v/>
      </c>
      <c r="BN164" s="27" t="str">
        <f>IFERROR(VLOOKUP(BP164,'Banco de Dados'!$B$3:$H$274,5,FALSE)," ")</f>
        <v xml:space="preserve"> </v>
      </c>
      <c r="BT164" s="27" t="str">
        <f>_xlfn.XLOOKUP(BW164,'Banco de Dados'!$B$3:$B$274,'Banco de Dados'!$C$3:$C$274,"")</f>
        <v/>
      </c>
      <c r="BU164" s="27" t="str">
        <f>IFERROR(VLOOKUP(BW164,'Banco de Dados'!$B$3:$H$274,5,FALSE)," ")</f>
        <v xml:space="preserve"> </v>
      </c>
      <c r="CA164" s="27" t="str">
        <f>_xlfn.XLOOKUP(CD164,'Banco de Dados'!$B$3:$B$274,'Banco de Dados'!$C$3:$C$274,"")</f>
        <v/>
      </c>
      <c r="CB164" s="27" t="str">
        <f>IFERROR(VLOOKUP(CD164,'Banco de Dados'!$B$3:$H$274,5,FALSE)," ")</f>
        <v xml:space="preserve"> </v>
      </c>
      <c r="CH164" s="27" t="str">
        <f>_xlfn.XLOOKUP(CK164,'Banco de Dados'!$B$3:$B$274,'Banco de Dados'!$C$3:$C$274,"")</f>
        <v/>
      </c>
      <c r="CI164" s="27" t="str">
        <f>IFERROR(VLOOKUP(CK164,'Banco de Dados'!$B$3:$H$274,5,FALSE)," ")</f>
        <v xml:space="preserve"> </v>
      </c>
      <c r="CO164" s="27" t="str">
        <f>_xlfn.XLOOKUP(CR164,'Banco de Dados'!$B$3:$B$274,'Banco de Dados'!$C$3:$C$274,"")</f>
        <v/>
      </c>
      <c r="CP164" s="27" t="str">
        <f>IFERROR(VLOOKUP(CR164,'Banco de Dados'!$B$3:$H$274,5,FALSE)," ")</f>
        <v xml:space="preserve"> </v>
      </c>
      <c r="CV164" s="27" t="str">
        <f>_xlfn.XLOOKUP(CY164,'Banco de Dados'!$B$3:$B$274,'Banco de Dados'!$C$3:$C$274,"")</f>
        <v/>
      </c>
      <c r="CW164" s="27" t="str">
        <f>IFERROR(VLOOKUP(CY164,'Banco de Dados'!$B$3:$H$274,5,FALSE)," ")</f>
        <v xml:space="preserve"> </v>
      </c>
      <c r="DC164" s="27" t="str">
        <f>_xlfn.XLOOKUP(DF164,'Banco de Dados'!$B$3:$B$274,'Banco de Dados'!$C$3:$C$274,"")</f>
        <v/>
      </c>
      <c r="DD164" s="27" t="str">
        <f>IFERROR(VLOOKUP(DF164,'Banco de Dados'!$B$3:$H$274,5,FALSE)," ")</f>
        <v xml:space="preserve"> </v>
      </c>
      <c r="DJ164" s="27" t="str">
        <f>_xlfn.XLOOKUP(DM164,'Banco de Dados'!$B$3:$B$274,'Banco de Dados'!$C$3:$C$274,"")</f>
        <v/>
      </c>
      <c r="DK164" s="27" t="str">
        <f>IFERROR(VLOOKUP(DM164,'Banco de Dados'!$B$3:$H$274,5,FALSE)," ")</f>
        <v xml:space="preserve"> </v>
      </c>
      <c r="DQ164" s="27" t="str">
        <f>_xlfn.XLOOKUP(DT164,'Banco de Dados'!$B$3:$B$274,'Banco de Dados'!$C$3:$C$274,"")</f>
        <v/>
      </c>
      <c r="DR164" s="27" t="str">
        <f>IFERROR(VLOOKUP(DT164,'Banco de Dados'!$B$3:$H$274,5,FALSE)," ")</f>
        <v xml:space="preserve"> </v>
      </c>
      <c r="DX164" s="27" t="str">
        <f>_xlfn.XLOOKUP(EA164,'Banco de Dados'!$B$3:$B$274,'Banco de Dados'!$C$3:$C$274,"")</f>
        <v/>
      </c>
      <c r="DY164" s="27" t="str">
        <f>IFERROR(VLOOKUP(EA164,'Banco de Dados'!$B$3:$H$274,5,FALSE)," ")</f>
        <v xml:space="preserve"> </v>
      </c>
      <c r="EE164" s="27" t="str">
        <f>_xlfn.XLOOKUP(EH164,'Banco de Dados'!$B$3:$B$274,'Banco de Dados'!$C$3:$C$274,"")</f>
        <v/>
      </c>
      <c r="EF164" s="27" t="str">
        <f>IFERROR(VLOOKUP(EH164,'Banco de Dados'!$B$3:$H$274,5,FALSE)," ")</f>
        <v xml:space="preserve"> </v>
      </c>
      <c r="EL164" s="27" t="str">
        <f>_xlfn.XLOOKUP(EO164,'Banco de Dados'!$B$3:$B$274,'Banco de Dados'!$C$3:$C$274,"")</f>
        <v/>
      </c>
      <c r="EM164" s="27" t="str">
        <f>IFERROR(VLOOKUP(EO164,'Banco de Dados'!$B$3:$H$274,5,FALSE)," ")</f>
        <v xml:space="preserve"> </v>
      </c>
      <c r="ES164" s="27" t="str">
        <f>_xlfn.XLOOKUP(EV164,'Banco de Dados'!$B$3:$B$274,'Banco de Dados'!$C$3:$C$274,"")</f>
        <v/>
      </c>
      <c r="ET164" s="27" t="str">
        <f>IFERROR(VLOOKUP(EV164,'Banco de Dados'!$B$3:$H$274,5,FALSE)," ")</f>
        <v xml:space="preserve"> </v>
      </c>
      <c r="EZ164" s="27" t="str">
        <f>_xlfn.XLOOKUP(FC164,'Banco de Dados'!$B$3:$B$274,'Banco de Dados'!$C$3:$C$274,"")</f>
        <v/>
      </c>
      <c r="FA164" s="27" t="str">
        <f>IFERROR(VLOOKUP(FC164,'Banco de Dados'!$B$3:$H$274,5,FALSE)," ")</f>
        <v xml:space="preserve"> </v>
      </c>
      <c r="FC164" s="7"/>
      <c r="FD164" s="7"/>
      <c r="FE164" s="7"/>
      <c r="FG164" s="27" t="str">
        <f>_xlfn.XLOOKUP(FJ164,'Banco de Dados'!$B$3:$B$274,'Banco de Dados'!$C$3:$C$274,"")</f>
        <v/>
      </c>
      <c r="FH164" s="27" t="str">
        <f>IFERROR(VLOOKUP(FJ164,'Banco de Dados'!$B$3:$H$274,5,FALSE)," ")</f>
        <v xml:space="preserve"> </v>
      </c>
      <c r="FI164" s="7"/>
      <c r="FJ164" s="7"/>
      <c r="FK164" s="7"/>
      <c r="FL164" s="7"/>
      <c r="FN164" s="27" t="str">
        <f>_xlfn.XLOOKUP(FQ164,'Banco de Dados'!$B$3:$B$274,'Banco de Dados'!$C$3:$C$274,"")</f>
        <v/>
      </c>
      <c r="FO164" s="27" t="str">
        <f>IFERROR(VLOOKUP(FQ164,'Banco de Dados'!$B$3:$H$274,5,FALSE)," ")</f>
        <v xml:space="preserve"> </v>
      </c>
      <c r="FP164" s="7"/>
      <c r="FQ164" s="7"/>
      <c r="FR164" s="7"/>
      <c r="FS164" s="7"/>
      <c r="FU164" s="27" t="str">
        <f>_xlfn.XLOOKUP(FX164,'Banco de Dados'!$B$3:$B$274,'Banco de Dados'!$C$3:$C$274,"")</f>
        <v/>
      </c>
      <c r="FV164" s="27" t="str">
        <f>IFERROR(VLOOKUP(FX164,'Banco de Dados'!$B$3:$H$274,5,FALSE)," ")</f>
        <v xml:space="preserve"> </v>
      </c>
      <c r="FW164" s="7"/>
      <c r="FX164" s="7"/>
      <c r="FY164" s="7"/>
      <c r="FZ164" s="7"/>
    </row>
    <row r="165" spans="2:182" x14ac:dyDescent="0.25">
      <c r="B165" s="27" t="str">
        <f>_xlfn.XLOOKUP(E165,'Banco de Dados'!$B$3:$B$274,'Banco de Dados'!$C$3:$C$274,"")</f>
        <v/>
      </c>
      <c r="C165" s="27" t="str">
        <f>IFERROR(VLOOKUP(E165,'Banco de Dados'!$B$3:$H$274,5,FALSE)," ")</f>
        <v xml:space="preserve"> </v>
      </c>
      <c r="I165" s="27" t="str">
        <f>_xlfn.XLOOKUP(L165,'Banco de Dados'!$B$3:$B$274,'Banco de Dados'!$C$3:$C$274,"")</f>
        <v/>
      </c>
      <c r="J165" s="27" t="str">
        <f>IFERROR(VLOOKUP(L165,'Banco de Dados'!$B$3:$H$274,5,FALSE)," ")</f>
        <v xml:space="preserve"> </v>
      </c>
      <c r="P165" s="27" t="str">
        <f>_xlfn.XLOOKUP(S165,'Banco de Dados'!$B$3:$B$274,'Banco de Dados'!$C$3:$C$274,"")</f>
        <v/>
      </c>
      <c r="Q165" s="27" t="str">
        <f>IFERROR(VLOOKUP(S165,'Banco de Dados'!$B$3:$H$274,5,FALSE)," ")</f>
        <v xml:space="preserve"> </v>
      </c>
      <c r="W165" s="27" t="str">
        <f>_xlfn.XLOOKUP(Z165,'Banco de Dados'!$B$3:$B$274,'Banco de Dados'!$C$3:$C$274,"")</f>
        <v/>
      </c>
      <c r="X165" s="27" t="str">
        <f>IFERROR(VLOOKUP(Z165,'Banco de Dados'!$B$3:$H$274,5,FALSE)," ")</f>
        <v xml:space="preserve"> </v>
      </c>
      <c r="AD165" s="27" t="str">
        <f>_xlfn.XLOOKUP(AG165,'Banco de Dados'!$B$3:$B$274,'Banco de Dados'!$C$3:$C$274,"")</f>
        <v/>
      </c>
      <c r="AE165" s="27" t="str">
        <f>IFERROR(VLOOKUP(AG165,'Banco de Dados'!$B$3:$H$274,5,FALSE)," ")</f>
        <v xml:space="preserve"> </v>
      </c>
      <c r="AK165" s="27" t="str">
        <f>_xlfn.XLOOKUP(AN165,'Banco de Dados'!$B$3:$B$274,'Banco de Dados'!$C$3:$C$274,"")</f>
        <v/>
      </c>
      <c r="AL165" s="27" t="str">
        <f>IFERROR(VLOOKUP(AN165,'Banco de Dados'!$B$3:$H$274,5,FALSE)," ")</f>
        <v xml:space="preserve"> </v>
      </c>
      <c r="AR165" s="27" t="str">
        <f>_xlfn.XLOOKUP(AU165,'Banco de Dados'!$B$3:$B$274,'Banco de Dados'!$C$3:$C$274,"")</f>
        <v/>
      </c>
      <c r="AS165" s="27" t="str">
        <f>IFERROR(VLOOKUP(AU165,'Banco de Dados'!$B$3:$H$274,5,FALSE)," ")</f>
        <v xml:space="preserve"> </v>
      </c>
      <c r="AY165" s="27" t="str">
        <f>_xlfn.XLOOKUP(BB165,'Banco de Dados'!$B$3:$B$274,'Banco de Dados'!$C$3:$C$274,"")</f>
        <v/>
      </c>
      <c r="AZ165" s="27" t="str">
        <f>IFERROR(VLOOKUP(BB165,'Banco de Dados'!$B$3:$H$274,5,FALSE)," ")</f>
        <v xml:space="preserve"> </v>
      </c>
      <c r="BF165" s="27" t="str">
        <f>_xlfn.XLOOKUP(BI165,'Banco de Dados'!$B$3:$B$274,'Banco de Dados'!$C$3:$C$274,"")</f>
        <v/>
      </c>
      <c r="BG165" s="27" t="str">
        <f>IFERROR(VLOOKUP(BI165,'Banco de Dados'!$B$3:$H$274,5,FALSE)," ")</f>
        <v xml:space="preserve"> </v>
      </c>
      <c r="BM165" s="27" t="str">
        <f>_xlfn.XLOOKUP(BP165,'Banco de Dados'!$B$3:$B$274,'Banco de Dados'!$C$3:$C$274,"")</f>
        <v/>
      </c>
      <c r="BN165" s="27" t="str">
        <f>IFERROR(VLOOKUP(BP165,'Banco de Dados'!$B$3:$H$274,5,FALSE)," ")</f>
        <v xml:space="preserve"> </v>
      </c>
      <c r="BT165" s="27" t="str">
        <f>_xlfn.XLOOKUP(BW165,'Banco de Dados'!$B$3:$B$274,'Banco de Dados'!$C$3:$C$274,"")</f>
        <v/>
      </c>
      <c r="BU165" s="27" t="str">
        <f>IFERROR(VLOOKUP(BW165,'Banco de Dados'!$B$3:$H$274,5,FALSE)," ")</f>
        <v xml:space="preserve"> </v>
      </c>
      <c r="CA165" s="27" t="str">
        <f>_xlfn.XLOOKUP(CD165,'Banco de Dados'!$B$3:$B$274,'Banco de Dados'!$C$3:$C$274,"")</f>
        <v/>
      </c>
      <c r="CB165" s="27" t="str">
        <f>IFERROR(VLOOKUP(CD165,'Banco de Dados'!$B$3:$H$274,5,FALSE)," ")</f>
        <v xml:space="preserve"> </v>
      </c>
      <c r="CH165" s="27" t="str">
        <f>_xlfn.XLOOKUP(CK165,'Banco de Dados'!$B$3:$B$274,'Banco de Dados'!$C$3:$C$274,"")</f>
        <v/>
      </c>
      <c r="CI165" s="27" t="str">
        <f>IFERROR(VLOOKUP(CK165,'Banco de Dados'!$B$3:$H$274,5,FALSE)," ")</f>
        <v xml:space="preserve"> </v>
      </c>
      <c r="CO165" s="27" t="str">
        <f>_xlfn.XLOOKUP(CR165,'Banco de Dados'!$B$3:$B$274,'Banco de Dados'!$C$3:$C$274,"")</f>
        <v/>
      </c>
      <c r="CP165" s="27" t="str">
        <f>IFERROR(VLOOKUP(CR165,'Banco de Dados'!$B$3:$H$274,5,FALSE)," ")</f>
        <v xml:space="preserve"> </v>
      </c>
      <c r="CV165" s="27" t="str">
        <f>_xlfn.XLOOKUP(CY165,'Banco de Dados'!$B$3:$B$274,'Banco de Dados'!$C$3:$C$274,"")</f>
        <v/>
      </c>
      <c r="CW165" s="27" t="str">
        <f>IFERROR(VLOOKUP(CY165,'Banco de Dados'!$B$3:$H$274,5,FALSE)," ")</f>
        <v xml:space="preserve"> </v>
      </c>
      <c r="DC165" s="27" t="str">
        <f>_xlfn.XLOOKUP(DF165,'Banco de Dados'!$B$3:$B$274,'Banco de Dados'!$C$3:$C$274,"")</f>
        <v/>
      </c>
      <c r="DD165" s="27" t="str">
        <f>IFERROR(VLOOKUP(DF165,'Banco de Dados'!$B$3:$H$274,5,FALSE)," ")</f>
        <v xml:space="preserve"> </v>
      </c>
      <c r="DJ165" s="27" t="str">
        <f>_xlfn.XLOOKUP(DM165,'Banco de Dados'!$B$3:$B$274,'Banco de Dados'!$C$3:$C$274,"")</f>
        <v/>
      </c>
      <c r="DK165" s="27" t="str">
        <f>IFERROR(VLOOKUP(DM165,'Banco de Dados'!$B$3:$H$274,5,FALSE)," ")</f>
        <v xml:space="preserve"> </v>
      </c>
      <c r="DQ165" s="27" t="str">
        <f>_xlfn.XLOOKUP(DT165,'Banco de Dados'!$B$3:$B$274,'Banco de Dados'!$C$3:$C$274,"")</f>
        <v/>
      </c>
      <c r="DR165" s="27" t="str">
        <f>IFERROR(VLOOKUP(DT165,'Banco de Dados'!$B$3:$H$274,5,FALSE)," ")</f>
        <v xml:space="preserve"> </v>
      </c>
      <c r="DX165" s="27" t="str">
        <f>_xlfn.XLOOKUP(EA165,'Banco de Dados'!$B$3:$B$274,'Banco de Dados'!$C$3:$C$274,"")</f>
        <v/>
      </c>
      <c r="DY165" s="27" t="str">
        <f>IFERROR(VLOOKUP(EA165,'Banco de Dados'!$B$3:$H$274,5,FALSE)," ")</f>
        <v xml:space="preserve"> </v>
      </c>
      <c r="EE165" s="27" t="str">
        <f>_xlfn.XLOOKUP(EH165,'Banco de Dados'!$B$3:$B$274,'Banco de Dados'!$C$3:$C$274,"")</f>
        <v/>
      </c>
      <c r="EF165" s="27" t="str">
        <f>IFERROR(VLOOKUP(EH165,'Banco de Dados'!$B$3:$H$274,5,FALSE)," ")</f>
        <v xml:space="preserve"> </v>
      </c>
      <c r="EL165" s="27" t="str">
        <f>_xlfn.XLOOKUP(EO165,'Banco de Dados'!$B$3:$B$274,'Banco de Dados'!$C$3:$C$274,"")</f>
        <v/>
      </c>
      <c r="EM165" s="27" t="str">
        <f>IFERROR(VLOOKUP(EO165,'Banco de Dados'!$B$3:$H$274,5,FALSE)," ")</f>
        <v xml:space="preserve"> </v>
      </c>
      <c r="ES165" s="27" t="str">
        <f>_xlfn.XLOOKUP(EV165,'Banco de Dados'!$B$3:$B$274,'Banco de Dados'!$C$3:$C$274,"")</f>
        <v/>
      </c>
      <c r="ET165" s="27" t="str">
        <f>IFERROR(VLOOKUP(EV165,'Banco de Dados'!$B$3:$H$274,5,FALSE)," ")</f>
        <v xml:space="preserve"> </v>
      </c>
      <c r="EZ165" s="27" t="str">
        <f>_xlfn.XLOOKUP(FC165,'Banco de Dados'!$B$3:$B$274,'Banco de Dados'!$C$3:$C$274,"")</f>
        <v/>
      </c>
      <c r="FA165" s="27" t="str">
        <f>IFERROR(VLOOKUP(FC165,'Banco de Dados'!$B$3:$H$274,5,FALSE)," ")</f>
        <v xml:space="preserve"> </v>
      </c>
      <c r="FC165" s="7"/>
      <c r="FD165" s="7"/>
      <c r="FE165" s="7"/>
      <c r="FG165" s="27" t="str">
        <f>_xlfn.XLOOKUP(FJ165,'Banco de Dados'!$B$3:$B$274,'Banco de Dados'!$C$3:$C$274,"")</f>
        <v/>
      </c>
      <c r="FH165" s="27" t="str">
        <f>IFERROR(VLOOKUP(FJ165,'Banco de Dados'!$B$3:$H$274,5,FALSE)," ")</f>
        <v xml:space="preserve"> </v>
      </c>
      <c r="FI165" s="7"/>
      <c r="FJ165" s="7"/>
      <c r="FK165" s="7"/>
      <c r="FL165" s="7"/>
      <c r="FN165" s="27" t="str">
        <f>_xlfn.XLOOKUP(FQ165,'Banco de Dados'!$B$3:$B$274,'Banco de Dados'!$C$3:$C$274,"")</f>
        <v/>
      </c>
      <c r="FO165" s="27" t="str">
        <f>IFERROR(VLOOKUP(FQ165,'Banco de Dados'!$B$3:$H$274,5,FALSE)," ")</f>
        <v xml:space="preserve"> </v>
      </c>
      <c r="FP165" s="7"/>
      <c r="FQ165" s="7"/>
      <c r="FR165" s="7"/>
      <c r="FS165" s="7"/>
      <c r="FU165" s="27" t="str">
        <f>_xlfn.XLOOKUP(FX165,'Banco de Dados'!$B$3:$B$274,'Banco de Dados'!$C$3:$C$274,"")</f>
        <v/>
      </c>
      <c r="FV165" s="27" t="str">
        <f>IFERROR(VLOOKUP(FX165,'Banco de Dados'!$B$3:$H$274,5,FALSE)," ")</f>
        <v xml:space="preserve"> </v>
      </c>
      <c r="FW165" s="7"/>
      <c r="FX165" s="7"/>
      <c r="FY165" s="7"/>
      <c r="FZ165" s="7"/>
    </row>
    <row r="166" spans="2:182" x14ac:dyDescent="0.25">
      <c r="B166" s="27" t="str">
        <f>_xlfn.XLOOKUP(E166,'Banco de Dados'!$B$3:$B$274,'Banco de Dados'!$C$3:$C$274,"")</f>
        <v/>
      </c>
      <c r="C166" s="27" t="str">
        <f>IFERROR(VLOOKUP(E166,'Banco de Dados'!$B$3:$H$274,5,FALSE)," ")</f>
        <v xml:space="preserve"> </v>
      </c>
      <c r="I166" s="27" t="str">
        <f>_xlfn.XLOOKUP(L166,'Banco de Dados'!$B$3:$B$274,'Banco de Dados'!$C$3:$C$274,"")</f>
        <v/>
      </c>
      <c r="J166" s="27" t="str">
        <f>IFERROR(VLOOKUP(L166,'Banco de Dados'!$B$3:$H$274,5,FALSE)," ")</f>
        <v xml:space="preserve"> </v>
      </c>
      <c r="P166" s="27" t="str">
        <f>_xlfn.XLOOKUP(S166,'Banco de Dados'!$B$3:$B$274,'Banco de Dados'!$C$3:$C$274,"")</f>
        <v/>
      </c>
      <c r="Q166" s="27" t="str">
        <f>IFERROR(VLOOKUP(S166,'Banco de Dados'!$B$3:$H$274,5,FALSE)," ")</f>
        <v xml:space="preserve"> </v>
      </c>
      <c r="W166" s="27" t="str">
        <f>_xlfn.XLOOKUP(Z166,'Banco de Dados'!$B$3:$B$274,'Banco de Dados'!$C$3:$C$274,"")</f>
        <v/>
      </c>
      <c r="X166" s="27" t="str">
        <f>IFERROR(VLOOKUP(Z166,'Banco de Dados'!$B$3:$H$274,5,FALSE)," ")</f>
        <v xml:space="preserve"> </v>
      </c>
      <c r="AD166" s="27" t="str">
        <f>_xlfn.XLOOKUP(AG166,'Banco de Dados'!$B$3:$B$274,'Banco de Dados'!$C$3:$C$274,"")</f>
        <v/>
      </c>
      <c r="AE166" s="27" t="str">
        <f>IFERROR(VLOOKUP(AG166,'Banco de Dados'!$B$3:$H$274,5,FALSE)," ")</f>
        <v xml:space="preserve"> </v>
      </c>
      <c r="AK166" s="27" t="str">
        <f>_xlfn.XLOOKUP(AN166,'Banco de Dados'!$B$3:$B$274,'Banco de Dados'!$C$3:$C$274,"")</f>
        <v/>
      </c>
      <c r="AL166" s="27" t="str">
        <f>IFERROR(VLOOKUP(AN166,'Banco de Dados'!$B$3:$H$274,5,FALSE)," ")</f>
        <v xml:space="preserve"> </v>
      </c>
      <c r="AR166" s="27" t="str">
        <f>_xlfn.XLOOKUP(AU166,'Banco de Dados'!$B$3:$B$274,'Banco de Dados'!$C$3:$C$274,"")</f>
        <v/>
      </c>
      <c r="AS166" s="27" t="str">
        <f>IFERROR(VLOOKUP(AU166,'Banco de Dados'!$B$3:$H$274,5,FALSE)," ")</f>
        <v xml:space="preserve"> </v>
      </c>
      <c r="AY166" s="27" t="str">
        <f>_xlfn.XLOOKUP(BB166,'Banco de Dados'!$B$3:$B$274,'Banco de Dados'!$C$3:$C$274,"")</f>
        <v/>
      </c>
      <c r="AZ166" s="27" t="str">
        <f>IFERROR(VLOOKUP(BB166,'Banco de Dados'!$B$3:$H$274,5,FALSE)," ")</f>
        <v xml:space="preserve"> </v>
      </c>
      <c r="BF166" s="27" t="str">
        <f>_xlfn.XLOOKUP(BI166,'Banco de Dados'!$B$3:$B$274,'Banco de Dados'!$C$3:$C$274,"")</f>
        <v/>
      </c>
      <c r="BG166" s="27" t="str">
        <f>IFERROR(VLOOKUP(BI166,'Banco de Dados'!$B$3:$H$274,5,FALSE)," ")</f>
        <v xml:space="preserve"> </v>
      </c>
      <c r="BM166" s="27" t="str">
        <f>_xlfn.XLOOKUP(BP166,'Banco de Dados'!$B$3:$B$274,'Banco de Dados'!$C$3:$C$274,"")</f>
        <v/>
      </c>
      <c r="BN166" s="27" t="str">
        <f>IFERROR(VLOOKUP(BP166,'Banco de Dados'!$B$3:$H$274,5,FALSE)," ")</f>
        <v xml:space="preserve"> </v>
      </c>
      <c r="BT166" s="27" t="str">
        <f>_xlfn.XLOOKUP(BW166,'Banco de Dados'!$B$3:$B$274,'Banco de Dados'!$C$3:$C$274,"")</f>
        <v/>
      </c>
      <c r="BU166" s="27" t="str">
        <f>IFERROR(VLOOKUP(BW166,'Banco de Dados'!$B$3:$H$274,5,FALSE)," ")</f>
        <v xml:space="preserve"> </v>
      </c>
      <c r="CA166" s="27" t="str">
        <f>_xlfn.XLOOKUP(CD166,'Banco de Dados'!$B$3:$B$274,'Banco de Dados'!$C$3:$C$274,"")</f>
        <v/>
      </c>
      <c r="CB166" s="27" t="str">
        <f>IFERROR(VLOOKUP(CD166,'Banco de Dados'!$B$3:$H$274,5,FALSE)," ")</f>
        <v xml:space="preserve"> </v>
      </c>
      <c r="CH166" s="27" t="str">
        <f>_xlfn.XLOOKUP(CK166,'Banco de Dados'!$B$3:$B$274,'Banco de Dados'!$C$3:$C$274,"")</f>
        <v/>
      </c>
      <c r="CI166" s="27" t="str">
        <f>IFERROR(VLOOKUP(CK166,'Banco de Dados'!$B$3:$H$274,5,FALSE)," ")</f>
        <v xml:space="preserve"> </v>
      </c>
      <c r="CO166" s="27" t="str">
        <f>_xlfn.XLOOKUP(CR166,'Banco de Dados'!$B$3:$B$274,'Banco de Dados'!$C$3:$C$274,"")</f>
        <v/>
      </c>
      <c r="CP166" s="27" t="str">
        <f>IFERROR(VLOOKUP(CR166,'Banco de Dados'!$B$3:$H$274,5,FALSE)," ")</f>
        <v xml:space="preserve"> </v>
      </c>
      <c r="CV166" s="27" t="str">
        <f>_xlfn.XLOOKUP(CY166,'Banco de Dados'!$B$3:$B$274,'Banco de Dados'!$C$3:$C$274,"")</f>
        <v/>
      </c>
      <c r="CW166" s="27" t="str">
        <f>IFERROR(VLOOKUP(CY166,'Banco de Dados'!$B$3:$H$274,5,FALSE)," ")</f>
        <v xml:space="preserve"> </v>
      </c>
      <c r="DC166" s="27" t="str">
        <f>_xlfn.XLOOKUP(DF166,'Banco de Dados'!$B$3:$B$274,'Banco de Dados'!$C$3:$C$274,"")</f>
        <v/>
      </c>
      <c r="DD166" s="27" t="str">
        <f>IFERROR(VLOOKUP(DF166,'Banco de Dados'!$B$3:$H$274,5,FALSE)," ")</f>
        <v xml:space="preserve"> </v>
      </c>
      <c r="DJ166" s="27" t="str">
        <f>_xlfn.XLOOKUP(DM166,'Banco de Dados'!$B$3:$B$274,'Banco de Dados'!$C$3:$C$274,"")</f>
        <v/>
      </c>
      <c r="DK166" s="27" t="str">
        <f>IFERROR(VLOOKUP(DM166,'Banco de Dados'!$B$3:$H$274,5,FALSE)," ")</f>
        <v xml:space="preserve"> </v>
      </c>
      <c r="DQ166" s="27" t="str">
        <f>_xlfn.XLOOKUP(DT166,'Banco de Dados'!$B$3:$B$274,'Banco de Dados'!$C$3:$C$274,"")</f>
        <v/>
      </c>
      <c r="DR166" s="27" t="str">
        <f>IFERROR(VLOOKUP(DT166,'Banco de Dados'!$B$3:$H$274,5,FALSE)," ")</f>
        <v xml:space="preserve"> </v>
      </c>
      <c r="DX166" s="27" t="str">
        <f>_xlfn.XLOOKUP(EA166,'Banco de Dados'!$B$3:$B$274,'Banco de Dados'!$C$3:$C$274,"")</f>
        <v/>
      </c>
      <c r="DY166" s="27" t="str">
        <f>IFERROR(VLOOKUP(EA166,'Banco de Dados'!$B$3:$H$274,5,FALSE)," ")</f>
        <v xml:space="preserve"> </v>
      </c>
      <c r="EE166" s="27" t="str">
        <f>_xlfn.XLOOKUP(EH166,'Banco de Dados'!$B$3:$B$274,'Banco de Dados'!$C$3:$C$274,"")</f>
        <v/>
      </c>
      <c r="EF166" s="27" t="str">
        <f>IFERROR(VLOOKUP(EH166,'Banco de Dados'!$B$3:$H$274,5,FALSE)," ")</f>
        <v xml:space="preserve"> </v>
      </c>
      <c r="EL166" s="27" t="str">
        <f>_xlfn.XLOOKUP(EO166,'Banco de Dados'!$B$3:$B$274,'Banco de Dados'!$C$3:$C$274,"")</f>
        <v/>
      </c>
      <c r="EM166" s="27" t="str">
        <f>IFERROR(VLOOKUP(EO166,'Banco de Dados'!$B$3:$H$274,5,FALSE)," ")</f>
        <v xml:space="preserve"> </v>
      </c>
      <c r="ES166" s="27" t="str">
        <f>_xlfn.XLOOKUP(EV166,'Banco de Dados'!$B$3:$B$274,'Banco de Dados'!$C$3:$C$274,"")</f>
        <v/>
      </c>
      <c r="ET166" s="27" t="str">
        <f>IFERROR(VLOOKUP(EV166,'Banco de Dados'!$B$3:$H$274,5,FALSE)," ")</f>
        <v xml:space="preserve"> </v>
      </c>
      <c r="EZ166" s="27" t="str">
        <f>_xlfn.XLOOKUP(FC166,'Banco de Dados'!$B$3:$B$274,'Banco de Dados'!$C$3:$C$274,"")</f>
        <v/>
      </c>
      <c r="FA166" s="27" t="str">
        <f>IFERROR(VLOOKUP(FC166,'Banco de Dados'!$B$3:$H$274,5,FALSE)," ")</f>
        <v xml:space="preserve"> </v>
      </c>
      <c r="FC166" s="7"/>
      <c r="FD166" s="7"/>
      <c r="FE166" s="7"/>
      <c r="FG166" s="27" t="str">
        <f>_xlfn.XLOOKUP(FJ166,'Banco de Dados'!$B$3:$B$274,'Banco de Dados'!$C$3:$C$274,"")</f>
        <v/>
      </c>
      <c r="FH166" s="27" t="str">
        <f>IFERROR(VLOOKUP(FJ166,'Banco de Dados'!$B$3:$H$274,5,FALSE)," ")</f>
        <v xml:space="preserve"> </v>
      </c>
      <c r="FI166" s="7"/>
      <c r="FJ166" s="7"/>
      <c r="FK166" s="7"/>
      <c r="FL166" s="7"/>
      <c r="FN166" s="27" t="str">
        <f>_xlfn.XLOOKUP(FQ166,'Banco de Dados'!$B$3:$B$274,'Banco de Dados'!$C$3:$C$274,"")</f>
        <v/>
      </c>
      <c r="FO166" s="27" t="str">
        <f>IFERROR(VLOOKUP(FQ166,'Banco de Dados'!$B$3:$H$274,5,FALSE)," ")</f>
        <v xml:space="preserve"> </v>
      </c>
      <c r="FP166" s="7"/>
      <c r="FQ166" s="7"/>
      <c r="FR166" s="7"/>
      <c r="FS166" s="7"/>
      <c r="FU166" s="27" t="str">
        <f>_xlfn.XLOOKUP(FX166,'Banco de Dados'!$B$3:$B$274,'Banco de Dados'!$C$3:$C$274,"")</f>
        <v/>
      </c>
      <c r="FV166" s="27" t="str">
        <f>IFERROR(VLOOKUP(FX166,'Banco de Dados'!$B$3:$H$274,5,FALSE)," ")</f>
        <v xml:space="preserve"> </v>
      </c>
      <c r="FW166" s="7"/>
      <c r="FX166" s="7"/>
      <c r="FY166" s="7"/>
      <c r="FZ166" s="7"/>
    </row>
    <row r="167" spans="2:182" x14ac:dyDescent="0.25">
      <c r="B167" s="27" t="str">
        <f>_xlfn.XLOOKUP(E167,'Banco de Dados'!$B$3:$B$274,'Banco de Dados'!$C$3:$C$274,"")</f>
        <v/>
      </c>
      <c r="C167" s="27" t="str">
        <f>IFERROR(VLOOKUP(E167,'Banco de Dados'!$B$3:$H$274,5,FALSE)," ")</f>
        <v xml:space="preserve"> </v>
      </c>
      <c r="I167" s="27" t="str">
        <f>_xlfn.XLOOKUP(L167,'Banco de Dados'!$B$3:$B$274,'Banco de Dados'!$C$3:$C$274,"")</f>
        <v/>
      </c>
      <c r="J167" s="27" t="str">
        <f>IFERROR(VLOOKUP(L167,'Banco de Dados'!$B$3:$H$274,5,FALSE)," ")</f>
        <v xml:space="preserve"> </v>
      </c>
      <c r="P167" s="27" t="str">
        <f>_xlfn.XLOOKUP(S167,'Banco de Dados'!$B$3:$B$274,'Banco de Dados'!$C$3:$C$274,"")</f>
        <v/>
      </c>
      <c r="Q167" s="27" t="str">
        <f>IFERROR(VLOOKUP(S167,'Banco de Dados'!$B$3:$H$274,5,FALSE)," ")</f>
        <v xml:space="preserve"> </v>
      </c>
      <c r="W167" s="27" t="str">
        <f>_xlfn.XLOOKUP(Z167,'Banco de Dados'!$B$3:$B$274,'Banco de Dados'!$C$3:$C$274,"")</f>
        <v/>
      </c>
      <c r="X167" s="27" t="str">
        <f>IFERROR(VLOOKUP(Z167,'Banco de Dados'!$B$3:$H$274,5,FALSE)," ")</f>
        <v xml:space="preserve"> </v>
      </c>
      <c r="AD167" s="27" t="str">
        <f>_xlfn.XLOOKUP(AG167,'Banco de Dados'!$B$3:$B$274,'Banco de Dados'!$C$3:$C$274,"")</f>
        <v/>
      </c>
      <c r="AE167" s="27" t="str">
        <f>IFERROR(VLOOKUP(AG167,'Banco de Dados'!$B$3:$H$274,5,FALSE)," ")</f>
        <v xml:space="preserve"> </v>
      </c>
      <c r="AK167" s="27" t="str">
        <f>_xlfn.XLOOKUP(AN167,'Banco de Dados'!$B$3:$B$274,'Banco de Dados'!$C$3:$C$274,"")</f>
        <v/>
      </c>
      <c r="AL167" s="27" t="str">
        <f>IFERROR(VLOOKUP(AN167,'Banco de Dados'!$B$3:$H$274,5,FALSE)," ")</f>
        <v xml:space="preserve"> </v>
      </c>
      <c r="AR167" s="27" t="str">
        <f>_xlfn.XLOOKUP(AU167,'Banco de Dados'!$B$3:$B$274,'Banco de Dados'!$C$3:$C$274,"")</f>
        <v/>
      </c>
      <c r="AS167" s="27" t="str">
        <f>IFERROR(VLOOKUP(AU167,'Banco de Dados'!$B$3:$H$274,5,FALSE)," ")</f>
        <v xml:space="preserve"> </v>
      </c>
      <c r="AY167" s="27" t="str">
        <f>_xlfn.XLOOKUP(BB167,'Banco de Dados'!$B$3:$B$274,'Banco de Dados'!$C$3:$C$274,"")</f>
        <v/>
      </c>
      <c r="AZ167" s="27" t="str">
        <f>IFERROR(VLOOKUP(BB167,'Banco de Dados'!$B$3:$H$274,5,FALSE)," ")</f>
        <v xml:space="preserve"> </v>
      </c>
      <c r="BF167" s="27" t="str">
        <f>_xlfn.XLOOKUP(BI167,'Banco de Dados'!$B$3:$B$274,'Banco de Dados'!$C$3:$C$274,"")</f>
        <v/>
      </c>
      <c r="BG167" s="27" t="str">
        <f>IFERROR(VLOOKUP(BI167,'Banco de Dados'!$B$3:$H$274,5,FALSE)," ")</f>
        <v xml:space="preserve"> </v>
      </c>
      <c r="BM167" s="27" t="str">
        <f>_xlfn.XLOOKUP(BP167,'Banco de Dados'!$B$3:$B$274,'Banco de Dados'!$C$3:$C$274,"")</f>
        <v/>
      </c>
      <c r="BN167" s="27" t="str">
        <f>IFERROR(VLOOKUP(BP167,'Banco de Dados'!$B$3:$H$274,5,FALSE)," ")</f>
        <v xml:space="preserve"> </v>
      </c>
      <c r="BT167" s="27" t="str">
        <f>_xlfn.XLOOKUP(BW167,'Banco de Dados'!$B$3:$B$274,'Banco de Dados'!$C$3:$C$274,"")</f>
        <v/>
      </c>
      <c r="BU167" s="27" t="str">
        <f>IFERROR(VLOOKUP(BW167,'Banco de Dados'!$B$3:$H$274,5,FALSE)," ")</f>
        <v xml:space="preserve"> </v>
      </c>
      <c r="CA167" s="27" t="str">
        <f>_xlfn.XLOOKUP(CD167,'Banco de Dados'!$B$3:$B$274,'Banco de Dados'!$C$3:$C$274,"")</f>
        <v/>
      </c>
      <c r="CB167" s="27" t="str">
        <f>IFERROR(VLOOKUP(CD167,'Banco de Dados'!$B$3:$H$274,5,FALSE)," ")</f>
        <v xml:space="preserve"> </v>
      </c>
      <c r="CH167" s="27" t="str">
        <f>_xlfn.XLOOKUP(CK167,'Banco de Dados'!$B$3:$B$274,'Banco de Dados'!$C$3:$C$274,"")</f>
        <v/>
      </c>
      <c r="CI167" s="27" t="str">
        <f>IFERROR(VLOOKUP(CK167,'Banco de Dados'!$B$3:$H$274,5,FALSE)," ")</f>
        <v xml:space="preserve"> </v>
      </c>
      <c r="CO167" s="27" t="str">
        <f>_xlfn.XLOOKUP(CR167,'Banco de Dados'!$B$3:$B$274,'Banco de Dados'!$C$3:$C$274,"")</f>
        <v/>
      </c>
      <c r="CP167" s="27" t="str">
        <f>IFERROR(VLOOKUP(CR167,'Banco de Dados'!$B$3:$H$274,5,FALSE)," ")</f>
        <v xml:space="preserve"> </v>
      </c>
      <c r="CV167" s="27" t="str">
        <f>_xlfn.XLOOKUP(CY167,'Banco de Dados'!$B$3:$B$274,'Banco de Dados'!$C$3:$C$274,"")</f>
        <v/>
      </c>
      <c r="CW167" s="27" t="str">
        <f>IFERROR(VLOOKUP(CY167,'Banco de Dados'!$B$3:$H$274,5,FALSE)," ")</f>
        <v xml:space="preserve"> </v>
      </c>
      <c r="DC167" s="27" t="str">
        <f>_xlfn.XLOOKUP(DF167,'Banco de Dados'!$B$3:$B$274,'Banco de Dados'!$C$3:$C$274,"")</f>
        <v/>
      </c>
      <c r="DD167" s="27" t="str">
        <f>IFERROR(VLOOKUP(DF167,'Banco de Dados'!$B$3:$H$274,5,FALSE)," ")</f>
        <v xml:space="preserve"> </v>
      </c>
      <c r="DJ167" s="27" t="str">
        <f>_xlfn.XLOOKUP(DM167,'Banco de Dados'!$B$3:$B$274,'Banco de Dados'!$C$3:$C$274,"")</f>
        <v/>
      </c>
      <c r="DK167" s="27" t="str">
        <f>IFERROR(VLOOKUP(DM167,'Banco de Dados'!$B$3:$H$274,5,FALSE)," ")</f>
        <v xml:space="preserve"> </v>
      </c>
      <c r="DQ167" s="27" t="str">
        <f>_xlfn.XLOOKUP(DT167,'Banco de Dados'!$B$3:$B$274,'Banco de Dados'!$C$3:$C$274,"")</f>
        <v/>
      </c>
      <c r="DR167" s="27" t="str">
        <f>IFERROR(VLOOKUP(DT167,'Banco de Dados'!$B$3:$H$274,5,FALSE)," ")</f>
        <v xml:space="preserve"> </v>
      </c>
      <c r="DX167" s="27" t="str">
        <f>_xlfn.XLOOKUP(EA167,'Banco de Dados'!$B$3:$B$274,'Banco de Dados'!$C$3:$C$274,"")</f>
        <v/>
      </c>
      <c r="DY167" s="27" t="str">
        <f>IFERROR(VLOOKUP(EA167,'Banco de Dados'!$B$3:$H$274,5,FALSE)," ")</f>
        <v xml:space="preserve"> </v>
      </c>
      <c r="EE167" s="27" t="str">
        <f>_xlfn.XLOOKUP(EH167,'Banco de Dados'!$B$3:$B$274,'Banco de Dados'!$C$3:$C$274,"")</f>
        <v/>
      </c>
      <c r="EF167" s="27" t="str">
        <f>IFERROR(VLOOKUP(EH167,'Banco de Dados'!$B$3:$H$274,5,FALSE)," ")</f>
        <v xml:space="preserve"> </v>
      </c>
      <c r="EL167" s="27" t="str">
        <f>_xlfn.XLOOKUP(EO167,'Banco de Dados'!$B$3:$B$274,'Banco de Dados'!$C$3:$C$274,"")</f>
        <v/>
      </c>
      <c r="EM167" s="27" t="str">
        <f>IFERROR(VLOOKUP(EO167,'Banco de Dados'!$B$3:$H$274,5,FALSE)," ")</f>
        <v xml:space="preserve"> </v>
      </c>
      <c r="ES167" s="27" t="str">
        <f>_xlfn.XLOOKUP(EV167,'Banco de Dados'!$B$3:$B$274,'Banco de Dados'!$C$3:$C$274,"")</f>
        <v/>
      </c>
      <c r="ET167" s="27" t="str">
        <f>IFERROR(VLOOKUP(EV167,'Banco de Dados'!$B$3:$H$274,5,FALSE)," ")</f>
        <v xml:space="preserve"> </v>
      </c>
      <c r="EZ167" s="27" t="str">
        <f>_xlfn.XLOOKUP(FC167,'Banco de Dados'!$B$3:$B$274,'Banco de Dados'!$C$3:$C$274,"")</f>
        <v/>
      </c>
      <c r="FA167" s="27" t="str">
        <f>IFERROR(VLOOKUP(FC167,'Banco de Dados'!$B$3:$H$274,5,FALSE)," ")</f>
        <v xml:space="preserve"> </v>
      </c>
      <c r="FC167" s="7"/>
      <c r="FD167" s="7"/>
      <c r="FE167" s="7"/>
      <c r="FG167" s="27" t="str">
        <f>_xlfn.XLOOKUP(FJ167,'Banco de Dados'!$B$3:$B$274,'Banco de Dados'!$C$3:$C$274,"")</f>
        <v/>
      </c>
      <c r="FH167" s="27" t="str">
        <f>IFERROR(VLOOKUP(FJ167,'Banco de Dados'!$B$3:$H$274,5,FALSE)," ")</f>
        <v xml:space="preserve"> </v>
      </c>
      <c r="FI167" s="7"/>
      <c r="FJ167" s="7"/>
      <c r="FK167" s="7"/>
      <c r="FL167" s="7"/>
      <c r="FN167" s="27" t="str">
        <f>_xlfn.XLOOKUP(FQ167,'Banco de Dados'!$B$3:$B$274,'Banco de Dados'!$C$3:$C$274,"")</f>
        <v/>
      </c>
      <c r="FO167" s="27" t="str">
        <f>IFERROR(VLOOKUP(FQ167,'Banco de Dados'!$B$3:$H$274,5,FALSE)," ")</f>
        <v xml:space="preserve"> </v>
      </c>
      <c r="FP167" s="7"/>
      <c r="FQ167" s="7"/>
      <c r="FR167" s="7"/>
      <c r="FS167" s="7"/>
      <c r="FU167" s="27" t="str">
        <f>_xlfn.XLOOKUP(FX167,'Banco de Dados'!$B$3:$B$274,'Banco de Dados'!$C$3:$C$274,"")</f>
        <v/>
      </c>
      <c r="FV167" s="27" t="str">
        <f>IFERROR(VLOOKUP(FX167,'Banco de Dados'!$B$3:$H$274,5,FALSE)," ")</f>
        <v xml:space="preserve"> </v>
      </c>
      <c r="FW167" s="7"/>
      <c r="FX167" s="7"/>
      <c r="FY167" s="7"/>
      <c r="FZ167" s="7"/>
    </row>
    <row r="168" spans="2:182" x14ac:dyDescent="0.25">
      <c r="B168" s="27" t="str">
        <f>_xlfn.XLOOKUP(E168,'Banco de Dados'!$B$3:$B$274,'Banco de Dados'!$C$3:$C$274,"")</f>
        <v/>
      </c>
      <c r="C168" s="27" t="str">
        <f>IFERROR(VLOOKUP(E168,'Banco de Dados'!$B$3:$H$274,5,FALSE)," ")</f>
        <v xml:space="preserve"> </v>
      </c>
      <c r="I168" s="27" t="str">
        <f>_xlfn.XLOOKUP(L168,'Banco de Dados'!$B$3:$B$274,'Banco de Dados'!$C$3:$C$274,"")</f>
        <v/>
      </c>
      <c r="J168" s="27" t="str">
        <f>IFERROR(VLOOKUP(L168,'Banco de Dados'!$B$3:$H$274,5,FALSE)," ")</f>
        <v xml:space="preserve"> </v>
      </c>
      <c r="P168" s="27" t="str">
        <f>_xlfn.XLOOKUP(S168,'Banco de Dados'!$B$3:$B$274,'Banco de Dados'!$C$3:$C$274,"")</f>
        <v/>
      </c>
      <c r="Q168" s="27" t="str">
        <f>IFERROR(VLOOKUP(S168,'Banco de Dados'!$B$3:$H$274,5,FALSE)," ")</f>
        <v xml:space="preserve"> </v>
      </c>
      <c r="W168" s="27" t="str">
        <f>_xlfn.XLOOKUP(Z168,'Banco de Dados'!$B$3:$B$274,'Banco de Dados'!$C$3:$C$274,"")</f>
        <v/>
      </c>
      <c r="X168" s="27" t="str">
        <f>IFERROR(VLOOKUP(Z168,'Banco de Dados'!$B$3:$H$274,5,FALSE)," ")</f>
        <v xml:space="preserve"> </v>
      </c>
      <c r="AD168" s="27" t="str">
        <f>_xlfn.XLOOKUP(AG168,'Banco de Dados'!$B$3:$B$274,'Banco de Dados'!$C$3:$C$274,"")</f>
        <v/>
      </c>
      <c r="AE168" s="27" t="str">
        <f>IFERROR(VLOOKUP(AG168,'Banco de Dados'!$B$3:$H$274,5,FALSE)," ")</f>
        <v xml:space="preserve"> </v>
      </c>
      <c r="AK168" s="27" t="str">
        <f>_xlfn.XLOOKUP(AN168,'Banco de Dados'!$B$3:$B$274,'Banco de Dados'!$C$3:$C$274,"")</f>
        <v/>
      </c>
      <c r="AL168" s="27" t="str">
        <f>IFERROR(VLOOKUP(AN168,'Banco de Dados'!$B$3:$H$274,5,FALSE)," ")</f>
        <v xml:space="preserve"> </v>
      </c>
      <c r="AR168" s="27" t="str">
        <f>_xlfn.XLOOKUP(AU168,'Banco de Dados'!$B$3:$B$274,'Banco de Dados'!$C$3:$C$274,"")</f>
        <v/>
      </c>
      <c r="AS168" s="27" t="str">
        <f>IFERROR(VLOOKUP(AU168,'Banco de Dados'!$B$3:$H$274,5,FALSE)," ")</f>
        <v xml:space="preserve"> </v>
      </c>
      <c r="AY168" s="27" t="str">
        <f>_xlfn.XLOOKUP(BB168,'Banco de Dados'!$B$3:$B$274,'Banco de Dados'!$C$3:$C$274,"")</f>
        <v/>
      </c>
      <c r="AZ168" s="27" t="str">
        <f>IFERROR(VLOOKUP(BB168,'Banco de Dados'!$B$3:$H$274,5,FALSE)," ")</f>
        <v xml:space="preserve"> </v>
      </c>
      <c r="BF168" s="27" t="str">
        <f>_xlfn.XLOOKUP(BI168,'Banco de Dados'!$B$3:$B$274,'Banco de Dados'!$C$3:$C$274,"")</f>
        <v/>
      </c>
      <c r="BG168" s="27" t="str">
        <f>IFERROR(VLOOKUP(BI168,'Banco de Dados'!$B$3:$H$274,5,FALSE)," ")</f>
        <v xml:space="preserve"> </v>
      </c>
      <c r="BM168" s="27" t="str">
        <f>_xlfn.XLOOKUP(BP168,'Banco de Dados'!$B$3:$B$274,'Banco de Dados'!$C$3:$C$274,"")</f>
        <v/>
      </c>
      <c r="BN168" s="27" t="str">
        <f>IFERROR(VLOOKUP(BP168,'Banco de Dados'!$B$3:$H$274,5,FALSE)," ")</f>
        <v xml:space="preserve"> </v>
      </c>
      <c r="BT168" s="27" t="str">
        <f>_xlfn.XLOOKUP(BW168,'Banco de Dados'!$B$3:$B$274,'Banco de Dados'!$C$3:$C$274,"")</f>
        <v/>
      </c>
      <c r="BU168" s="27" t="str">
        <f>IFERROR(VLOOKUP(BW168,'Banco de Dados'!$B$3:$H$274,5,FALSE)," ")</f>
        <v xml:space="preserve"> </v>
      </c>
      <c r="CA168" s="27" t="str">
        <f>_xlfn.XLOOKUP(CD168,'Banco de Dados'!$B$3:$B$274,'Banco de Dados'!$C$3:$C$274,"")</f>
        <v/>
      </c>
      <c r="CB168" s="27" t="str">
        <f>IFERROR(VLOOKUP(CD168,'Banco de Dados'!$B$3:$H$274,5,FALSE)," ")</f>
        <v xml:space="preserve"> </v>
      </c>
      <c r="CH168" s="27" t="str">
        <f>_xlfn.XLOOKUP(CK168,'Banco de Dados'!$B$3:$B$274,'Banco de Dados'!$C$3:$C$274,"")</f>
        <v/>
      </c>
      <c r="CI168" s="27" t="str">
        <f>IFERROR(VLOOKUP(CK168,'Banco de Dados'!$B$3:$H$274,5,FALSE)," ")</f>
        <v xml:space="preserve"> </v>
      </c>
      <c r="CO168" s="27" t="str">
        <f>_xlfn.XLOOKUP(CR168,'Banco de Dados'!$B$3:$B$274,'Banco de Dados'!$C$3:$C$274,"")</f>
        <v/>
      </c>
      <c r="CP168" s="27" t="str">
        <f>IFERROR(VLOOKUP(CR168,'Banco de Dados'!$B$3:$H$274,5,FALSE)," ")</f>
        <v xml:space="preserve"> </v>
      </c>
      <c r="CV168" s="27" t="str">
        <f>_xlfn.XLOOKUP(CY168,'Banco de Dados'!$B$3:$B$274,'Banco de Dados'!$C$3:$C$274,"")</f>
        <v/>
      </c>
      <c r="CW168" s="27" t="str">
        <f>IFERROR(VLOOKUP(CY168,'Banco de Dados'!$B$3:$H$274,5,FALSE)," ")</f>
        <v xml:space="preserve"> </v>
      </c>
      <c r="DC168" s="27" t="str">
        <f>_xlfn.XLOOKUP(DF168,'Banco de Dados'!$B$3:$B$274,'Banco de Dados'!$C$3:$C$274,"")</f>
        <v/>
      </c>
      <c r="DD168" s="27" t="str">
        <f>IFERROR(VLOOKUP(DF168,'Banco de Dados'!$B$3:$H$274,5,FALSE)," ")</f>
        <v xml:space="preserve"> </v>
      </c>
      <c r="DJ168" s="27" t="str">
        <f>_xlfn.XLOOKUP(DM168,'Banco de Dados'!$B$3:$B$274,'Banco de Dados'!$C$3:$C$274,"")</f>
        <v/>
      </c>
      <c r="DK168" s="27" t="str">
        <f>IFERROR(VLOOKUP(DM168,'Banco de Dados'!$B$3:$H$274,5,FALSE)," ")</f>
        <v xml:space="preserve"> </v>
      </c>
      <c r="DQ168" s="27" t="str">
        <f>_xlfn.XLOOKUP(DT168,'Banco de Dados'!$B$3:$B$274,'Banco de Dados'!$C$3:$C$274,"")</f>
        <v/>
      </c>
      <c r="DR168" s="27" t="str">
        <f>IFERROR(VLOOKUP(DT168,'Banco de Dados'!$B$3:$H$274,5,FALSE)," ")</f>
        <v xml:space="preserve"> </v>
      </c>
      <c r="DX168" s="27" t="str">
        <f>_xlfn.XLOOKUP(EA168,'Banco de Dados'!$B$3:$B$274,'Banco de Dados'!$C$3:$C$274,"")</f>
        <v/>
      </c>
      <c r="DY168" s="27" t="str">
        <f>IFERROR(VLOOKUP(EA168,'Banco de Dados'!$B$3:$H$274,5,FALSE)," ")</f>
        <v xml:space="preserve"> </v>
      </c>
      <c r="EE168" s="27" t="str">
        <f>_xlfn.XLOOKUP(EH168,'Banco de Dados'!$B$3:$B$274,'Banco de Dados'!$C$3:$C$274,"")</f>
        <v/>
      </c>
      <c r="EF168" s="27" t="str">
        <f>IFERROR(VLOOKUP(EH168,'Banco de Dados'!$B$3:$H$274,5,FALSE)," ")</f>
        <v xml:space="preserve"> </v>
      </c>
      <c r="EL168" s="27" t="str">
        <f>_xlfn.XLOOKUP(EO168,'Banco de Dados'!$B$3:$B$274,'Banco de Dados'!$C$3:$C$274,"")</f>
        <v/>
      </c>
      <c r="EM168" s="27" t="str">
        <f>IFERROR(VLOOKUP(EO168,'Banco de Dados'!$B$3:$H$274,5,FALSE)," ")</f>
        <v xml:space="preserve"> </v>
      </c>
      <c r="ES168" s="27" t="str">
        <f>_xlfn.XLOOKUP(EV168,'Banco de Dados'!$B$3:$B$274,'Banco de Dados'!$C$3:$C$274,"")</f>
        <v/>
      </c>
      <c r="ET168" s="27" t="str">
        <f>IFERROR(VLOOKUP(EV168,'Banco de Dados'!$B$3:$H$274,5,FALSE)," ")</f>
        <v xml:space="preserve"> </v>
      </c>
      <c r="EZ168" s="27" t="str">
        <f>_xlfn.XLOOKUP(FC168,'Banco de Dados'!$B$3:$B$274,'Banco de Dados'!$C$3:$C$274,"")</f>
        <v/>
      </c>
      <c r="FA168" s="27" t="str">
        <f>IFERROR(VLOOKUP(FC168,'Banco de Dados'!$B$3:$H$274,5,FALSE)," ")</f>
        <v xml:space="preserve"> </v>
      </c>
      <c r="FC168" s="7"/>
      <c r="FD168" s="7"/>
      <c r="FE168" s="7"/>
      <c r="FG168" s="27" t="str">
        <f>_xlfn.XLOOKUP(FJ168,'Banco de Dados'!$B$3:$B$274,'Banco de Dados'!$C$3:$C$274,"")</f>
        <v/>
      </c>
      <c r="FH168" s="27" t="str">
        <f>IFERROR(VLOOKUP(FJ168,'Banco de Dados'!$B$3:$H$274,5,FALSE)," ")</f>
        <v xml:space="preserve"> </v>
      </c>
      <c r="FI168" s="7"/>
      <c r="FJ168" s="7"/>
      <c r="FK168" s="7"/>
      <c r="FL168" s="7"/>
      <c r="FN168" s="27" t="str">
        <f>_xlfn.XLOOKUP(FQ168,'Banco de Dados'!$B$3:$B$274,'Banco de Dados'!$C$3:$C$274,"")</f>
        <v/>
      </c>
      <c r="FO168" s="27" t="str">
        <f>IFERROR(VLOOKUP(FQ168,'Banco de Dados'!$B$3:$H$274,5,FALSE)," ")</f>
        <v xml:space="preserve"> </v>
      </c>
      <c r="FP168" s="7"/>
      <c r="FQ168" s="7"/>
      <c r="FR168" s="7"/>
      <c r="FS168" s="7"/>
      <c r="FU168" s="27" t="str">
        <f>_xlfn.XLOOKUP(FX168,'Banco de Dados'!$B$3:$B$274,'Banco de Dados'!$C$3:$C$274,"")</f>
        <v/>
      </c>
      <c r="FV168" s="27" t="str">
        <f>IFERROR(VLOOKUP(FX168,'Banco de Dados'!$B$3:$H$274,5,FALSE)," ")</f>
        <v xml:space="preserve"> </v>
      </c>
      <c r="FW168" s="7"/>
      <c r="FX168" s="7"/>
      <c r="FY168" s="7"/>
      <c r="FZ168" s="7"/>
    </row>
    <row r="169" spans="2:182" x14ac:dyDescent="0.25">
      <c r="B169" s="27" t="str">
        <f>_xlfn.XLOOKUP(E169,'Banco de Dados'!$B$3:$B$274,'Banco de Dados'!$C$3:$C$274,"")</f>
        <v/>
      </c>
      <c r="C169" s="27" t="str">
        <f>IFERROR(VLOOKUP(E169,'Banco de Dados'!$B$3:$H$274,5,FALSE)," ")</f>
        <v xml:space="preserve"> </v>
      </c>
      <c r="I169" s="27" t="str">
        <f>_xlfn.XLOOKUP(L169,'Banco de Dados'!$B$3:$B$274,'Banco de Dados'!$C$3:$C$274,"")</f>
        <v/>
      </c>
      <c r="J169" s="27" t="str">
        <f>IFERROR(VLOOKUP(L169,'Banco de Dados'!$B$3:$H$274,5,FALSE)," ")</f>
        <v xml:space="preserve"> </v>
      </c>
      <c r="P169" s="27" t="str">
        <f>_xlfn.XLOOKUP(S169,'Banco de Dados'!$B$3:$B$274,'Banco de Dados'!$C$3:$C$274,"")</f>
        <v/>
      </c>
      <c r="Q169" s="27" t="str">
        <f>IFERROR(VLOOKUP(S169,'Banco de Dados'!$B$3:$H$274,5,FALSE)," ")</f>
        <v xml:space="preserve"> </v>
      </c>
      <c r="W169" s="27" t="str">
        <f>_xlfn.XLOOKUP(Z169,'Banco de Dados'!$B$3:$B$274,'Banco de Dados'!$C$3:$C$274,"")</f>
        <v/>
      </c>
      <c r="X169" s="27" t="str">
        <f>IFERROR(VLOOKUP(Z169,'Banco de Dados'!$B$3:$H$274,5,FALSE)," ")</f>
        <v xml:space="preserve"> </v>
      </c>
      <c r="AD169" s="27" t="str">
        <f>_xlfn.XLOOKUP(AG169,'Banco de Dados'!$B$3:$B$274,'Banco de Dados'!$C$3:$C$274,"")</f>
        <v/>
      </c>
      <c r="AE169" s="27" t="str">
        <f>IFERROR(VLOOKUP(AG169,'Banco de Dados'!$B$3:$H$274,5,FALSE)," ")</f>
        <v xml:space="preserve"> </v>
      </c>
      <c r="AK169" s="27" t="str">
        <f>_xlfn.XLOOKUP(AN169,'Banco de Dados'!$B$3:$B$274,'Banco de Dados'!$C$3:$C$274,"")</f>
        <v/>
      </c>
      <c r="AL169" s="27" t="str">
        <f>IFERROR(VLOOKUP(AN169,'Banco de Dados'!$B$3:$H$274,5,FALSE)," ")</f>
        <v xml:space="preserve"> </v>
      </c>
      <c r="AR169" s="27" t="str">
        <f>_xlfn.XLOOKUP(AU169,'Banco de Dados'!$B$3:$B$274,'Banco de Dados'!$C$3:$C$274,"")</f>
        <v/>
      </c>
      <c r="AS169" s="27" t="str">
        <f>IFERROR(VLOOKUP(AU169,'Banco de Dados'!$B$3:$H$274,5,FALSE)," ")</f>
        <v xml:space="preserve"> </v>
      </c>
      <c r="AY169" s="27" t="str">
        <f>_xlfn.XLOOKUP(BB169,'Banco de Dados'!$B$3:$B$274,'Banco de Dados'!$C$3:$C$274,"")</f>
        <v/>
      </c>
      <c r="AZ169" s="27" t="str">
        <f>IFERROR(VLOOKUP(BB169,'Banco de Dados'!$B$3:$H$274,5,FALSE)," ")</f>
        <v xml:space="preserve"> </v>
      </c>
      <c r="BF169" s="27" t="str">
        <f>_xlfn.XLOOKUP(BI169,'Banco de Dados'!$B$3:$B$274,'Banco de Dados'!$C$3:$C$274,"")</f>
        <v/>
      </c>
      <c r="BG169" s="27" t="str">
        <f>IFERROR(VLOOKUP(BI169,'Banco de Dados'!$B$3:$H$274,5,FALSE)," ")</f>
        <v xml:space="preserve"> </v>
      </c>
      <c r="BM169" s="27" t="str">
        <f>_xlfn.XLOOKUP(BP169,'Banco de Dados'!$B$3:$B$274,'Banco de Dados'!$C$3:$C$274,"")</f>
        <v/>
      </c>
      <c r="BN169" s="27" t="str">
        <f>IFERROR(VLOOKUP(BP169,'Banco de Dados'!$B$3:$H$274,5,FALSE)," ")</f>
        <v xml:space="preserve"> </v>
      </c>
      <c r="BT169" s="27" t="str">
        <f>_xlfn.XLOOKUP(BW169,'Banco de Dados'!$B$3:$B$274,'Banco de Dados'!$C$3:$C$274,"")</f>
        <v/>
      </c>
      <c r="BU169" s="27" t="str">
        <f>IFERROR(VLOOKUP(BW169,'Banco de Dados'!$B$3:$H$274,5,FALSE)," ")</f>
        <v xml:space="preserve"> </v>
      </c>
      <c r="CA169" s="27" t="str">
        <f>_xlfn.XLOOKUP(CD169,'Banco de Dados'!$B$3:$B$274,'Banco de Dados'!$C$3:$C$274,"")</f>
        <v/>
      </c>
      <c r="CB169" s="27" t="str">
        <f>IFERROR(VLOOKUP(CD169,'Banco de Dados'!$B$3:$H$274,5,FALSE)," ")</f>
        <v xml:space="preserve"> </v>
      </c>
      <c r="CH169" s="27" t="str">
        <f>_xlfn.XLOOKUP(CK169,'Banco de Dados'!$B$3:$B$274,'Banco de Dados'!$C$3:$C$274,"")</f>
        <v/>
      </c>
      <c r="CI169" s="27" t="str">
        <f>IFERROR(VLOOKUP(CK169,'Banco de Dados'!$B$3:$H$274,5,FALSE)," ")</f>
        <v xml:space="preserve"> </v>
      </c>
      <c r="CO169" s="27" t="str">
        <f>_xlfn.XLOOKUP(CR169,'Banco de Dados'!$B$3:$B$274,'Banco de Dados'!$C$3:$C$274,"")</f>
        <v/>
      </c>
      <c r="CP169" s="27" t="str">
        <f>IFERROR(VLOOKUP(CR169,'Banco de Dados'!$B$3:$H$274,5,FALSE)," ")</f>
        <v xml:space="preserve"> </v>
      </c>
      <c r="CV169" s="27" t="str">
        <f>_xlfn.XLOOKUP(CY169,'Banco de Dados'!$B$3:$B$274,'Banco de Dados'!$C$3:$C$274,"")</f>
        <v/>
      </c>
      <c r="CW169" s="27" t="str">
        <f>IFERROR(VLOOKUP(CY169,'Banco de Dados'!$B$3:$H$274,5,FALSE)," ")</f>
        <v xml:space="preserve"> </v>
      </c>
      <c r="DC169" s="27" t="str">
        <f>_xlfn.XLOOKUP(DF169,'Banco de Dados'!$B$3:$B$274,'Banco de Dados'!$C$3:$C$274,"")</f>
        <v/>
      </c>
      <c r="DD169" s="27" t="str">
        <f>IFERROR(VLOOKUP(DF169,'Banco de Dados'!$B$3:$H$274,5,FALSE)," ")</f>
        <v xml:space="preserve"> </v>
      </c>
      <c r="DJ169" s="27" t="str">
        <f>_xlfn.XLOOKUP(DM169,'Banco de Dados'!$B$3:$B$274,'Banco de Dados'!$C$3:$C$274,"")</f>
        <v/>
      </c>
      <c r="DK169" s="27" t="str">
        <f>IFERROR(VLOOKUP(DM169,'Banco de Dados'!$B$3:$H$274,5,FALSE)," ")</f>
        <v xml:space="preserve"> </v>
      </c>
      <c r="DQ169" s="27" t="str">
        <f>_xlfn.XLOOKUP(DT169,'Banco de Dados'!$B$3:$B$274,'Banco de Dados'!$C$3:$C$274,"")</f>
        <v/>
      </c>
      <c r="DR169" s="27" t="str">
        <f>IFERROR(VLOOKUP(DT169,'Banco de Dados'!$B$3:$H$274,5,FALSE)," ")</f>
        <v xml:space="preserve"> </v>
      </c>
      <c r="DX169" s="27" t="str">
        <f>_xlfn.XLOOKUP(EA169,'Banco de Dados'!$B$3:$B$274,'Banco de Dados'!$C$3:$C$274,"")</f>
        <v/>
      </c>
      <c r="DY169" s="27" t="str">
        <f>IFERROR(VLOOKUP(EA169,'Banco de Dados'!$B$3:$H$274,5,FALSE)," ")</f>
        <v xml:space="preserve"> </v>
      </c>
      <c r="EE169" s="27" t="str">
        <f>_xlfn.XLOOKUP(EH169,'Banco de Dados'!$B$3:$B$274,'Banco de Dados'!$C$3:$C$274,"")</f>
        <v/>
      </c>
      <c r="EF169" s="27" t="str">
        <f>IFERROR(VLOOKUP(EH169,'Banco de Dados'!$B$3:$H$274,5,FALSE)," ")</f>
        <v xml:space="preserve"> </v>
      </c>
      <c r="EL169" s="27" t="str">
        <f>_xlfn.XLOOKUP(EO169,'Banco de Dados'!$B$3:$B$274,'Banco de Dados'!$C$3:$C$274,"")</f>
        <v/>
      </c>
      <c r="EM169" s="27" t="str">
        <f>IFERROR(VLOOKUP(EO169,'Banco de Dados'!$B$3:$H$274,5,FALSE)," ")</f>
        <v xml:space="preserve"> </v>
      </c>
      <c r="ES169" s="27" t="str">
        <f>_xlfn.XLOOKUP(EV169,'Banco de Dados'!$B$3:$B$274,'Banco de Dados'!$C$3:$C$274,"")</f>
        <v/>
      </c>
      <c r="ET169" s="27" t="str">
        <f>IFERROR(VLOOKUP(EV169,'Banco de Dados'!$B$3:$H$274,5,FALSE)," ")</f>
        <v xml:space="preserve"> </v>
      </c>
      <c r="EZ169" s="27" t="str">
        <f>_xlfn.XLOOKUP(FC169,'Banco de Dados'!$B$3:$B$274,'Banco de Dados'!$C$3:$C$274,"")</f>
        <v/>
      </c>
      <c r="FA169" s="27" t="str">
        <f>IFERROR(VLOOKUP(FC169,'Banco de Dados'!$B$3:$H$274,5,FALSE)," ")</f>
        <v xml:space="preserve"> </v>
      </c>
      <c r="FC169" s="7"/>
      <c r="FD169" s="7"/>
      <c r="FE169" s="7"/>
      <c r="FG169" s="27" t="str">
        <f>_xlfn.XLOOKUP(FJ169,'Banco de Dados'!$B$3:$B$274,'Banco de Dados'!$C$3:$C$274,"")</f>
        <v/>
      </c>
      <c r="FH169" s="27" t="str">
        <f>IFERROR(VLOOKUP(FJ169,'Banco de Dados'!$B$3:$H$274,5,FALSE)," ")</f>
        <v xml:space="preserve"> </v>
      </c>
      <c r="FI169" s="7"/>
      <c r="FJ169" s="7"/>
      <c r="FK169" s="7"/>
      <c r="FL169" s="7"/>
      <c r="FN169" s="27" t="str">
        <f>_xlfn.XLOOKUP(FQ169,'Banco de Dados'!$B$3:$B$274,'Banco de Dados'!$C$3:$C$274,"")</f>
        <v/>
      </c>
      <c r="FO169" s="27" t="str">
        <f>IFERROR(VLOOKUP(FQ169,'Banco de Dados'!$B$3:$H$274,5,FALSE)," ")</f>
        <v xml:space="preserve"> </v>
      </c>
      <c r="FP169" s="7"/>
      <c r="FQ169" s="7"/>
      <c r="FR169" s="7"/>
      <c r="FS169" s="7"/>
      <c r="FU169" s="27" t="str">
        <f>_xlfn.XLOOKUP(FX169,'Banco de Dados'!$B$3:$B$274,'Banco de Dados'!$C$3:$C$274,"")</f>
        <v/>
      </c>
      <c r="FV169" s="27" t="str">
        <f>IFERROR(VLOOKUP(FX169,'Banco de Dados'!$B$3:$H$274,5,FALSE)," ")</f>
        <v xml:space="preserve"> </v>
      </c>
      <c r="FW169" s="7"/>
      <c r="FX169" s="7"/>
      <c r="FY169" s="7"/>
      <c r="FZ169" s="7"/>
    </row>
    <row r="170" spans="2:182" x14ac:dyDescent="0.25">
      <c r="B170" s="27" t="str">
        <f>_xlfn.XLOOKUP(E170,'Banco de Dados'!$B$3:$B$274,'Banco de Dados'!$C$3:$C$274,"")</f>
        <v/>
      </c>
      <c r="C170" s="27" t="str">
        <f>IFERROR(VLOOKUP(E170,'Banco de Dados'!$B$3:$H$274,5,FALSE)," ")</f>
        <v xml:space="preserve"> </v>
      </c>
      <c r="I170" s="27" t="str">
        <f>_xlfn.XLOOKUP(L170,'Banco de Dados'!$B$3:$B$274,'Banco de Dados'!$C$3:$C$274,"")</f>
        <v/>
      </c>
      <c r="J170" s="27" t="str">
        <f>IFERROR(VLOOKUP(L170,'Banco de Dados'!$B$3:$H$274,5,FALSE)," ")</f>
        <v xml:space="preserve"> </v>
      </c>
      <c r="P170" s="27" t="str">
        <f>_xlfn.XLOOKUP(S170,'Banco de Dados'!$B$3:$B$274,'Banco de Dados'!$C$3:$C$274,"")</f>
        <v/>
      </c>
      <c r="Q170" s="27" t="str">
        <f>IFERROR(VLOOKUP(S170,'Banco de Dados'!$B$3:$H$274,5,FALSE)," ")</f>
        <v xml:space="preserve"> </v>
      </c>
      <c r="W170" s="27" t="str">
        <f>_xlfn.XLOOKUP(Z170,'Banco de Dados'!$B$3:$B$274,'Banco de Dados'!$C$3:$C$274,"")</f>
        <v/>
      </c>
      <c r="X170" s="27" t="str">
        <f>IFERROR(VLOOKUP(Z170,'Banco de Dados'!$B$3:$H$274,5,FALSE)," ")</f>
        <v xml:space="preserve"> </v>
      </c>
      <c r="AD170" s="27" t="str">
        <f>_xlfn.XLOOKUP(AG170,'Banco de Dados'!$B$3:$B$274,'Banco de Dados'!$C$3:$C$274,"")</f>
        <v/>
      </c>
      <c r="AE170" s="27" t="str">
        <f>IFERROR(VLOOKUP(AG170,'Banco de Dados'!$B$3:$H$274,5,FALSE)," ")</f>
        <v xml:space="preserve"> </v>
      </c>
      <c r="AK170" s="27" t="str">
        <f>_xlfn.XLOOKUP(AN170,'Banco de Dados'!$B$3:$B$274,'Banco de Dados'!$C$3:$C$274,"")</f>
        <v/>
      </c>
      <c r="AL170" s="27" t="str">
        <f>IFERROR(VLOOKUP(AN170,'Banco de Dados'!$B$3:$H$274,5,FALSE)," ")</f>
        <v xml:space="preserve"> </v>
      </c>
      <c r="AR170" s="27" t="str">
        <f>_xlfn.XLOOKUP(AU170,'Banco de Dados'!$B$3:$B$274,'Banco de Dados'!$C$3:$C$274,"")</f>
        <v/>
      </c>
      <c r="AS170" s="27" t="str">
        <f>IFERROR(VLOOKUP(AU170,'Banco de Dados'!$B$3:$H$274,5,FALSE)," ")</f>
        <v xml:space="preserve"> </v>
      </c>
      <c r="AY170" s="27" t="str">
        <f>_xlfn.XLOOKUP(BB170,'Banco de Dados'!$B$3:$B$274,'Banco de Dados'!$C$3:$C$274,"")</f>
        <v/>
      </c>
      <c r="AZ170" s="27" t="str">
        <f>IFERROR(VLOOKUP(BB170,'Banco de Dados'!$B$3:$H$274,5,FALSE)," ")</f>
        <v xml:space="preserve"> </v>
      </c>
      <c r="BF170" s="27" t="str">
        <f>_xlfn.XLOOKUP(BI170,'Banco de Dados'!$B$3:$B$274,'Banco de Dados'!$C$3:$C$274,"")</f>
        <v/>
      </c>
      <c r="BG170" s="27" t="str">
        <f>IFERROR(VLOOKUP(BI170,'Banco de Dados'!$B$3:$H$274,5,FALSE)," ")</f>
        <v xml:space="preserve"> </v>
      </c>
      <c r="BM170" s="27" t="str">
        <f>_xlfn.XLOOKUP(BP170,'Banco de Dados'!$B$3:$B$274,'Banco de Dados'!$C$3:$C$274,"")</f>
        <v/>
      </c>
      <c r="BN170" s="27" t="str">
        <f>IFERROR(VLOOKUP(BP170,'Banco de Dados'!$B$3:$H$274,5,FALSE)," ")</f>
        <v xml:space="preserve"> </v>
      </c>
      <c r="BT170" s="27" t="str">
        <f>_xlfn.XLOOKUP(BW170,'Banco de Dados'!$B$3:$B$274,'Banco de Dados'!$C$3:$C$274,"")</f>
        <v/>
      </c>
      <c r="BU170" s="27" t="str">
        <f>IFERROR(VLOOKUP(BW170,'Banco de Dados'!$B$3:$H$274,5,FALSE)," ")</f>
        <v xml:space="preserve"> </v>
      </c>
      <c r="CA170" s="27" t="str">
        <f>_xlfn.XLOOKUP(CD170,'Banco de Dados'!$B$3:$B$274,'Banco de Dados'!$C$3:$C$274,"")</f>
        <v/>
      </c>
      <c r="CB170" s="27" t="str">
        <f>IFERROR(VLOOKUP(CD170,'Banco de Dados'!$B$3:$H$274,5,FALSE)," ")</f>
        <v xml:space="preserve"> </v>
      </c>
      <c r="CH170" s="27" t="str">
        <f>_xlfn.XLOOKUP(CK170,'Banco de Dados'!$B$3:$B$274,'Banco de Dados'!$C$3:$C$274,"")</f>
        <v/>
      </c>
      <c r="CI170" s="27" t="str">
        <f>IFERROR(VLOOKUP(CK170,'Banco de Dados'!$B$3:$H$274,5,FALSE)," ")</f>
        <v xml:space="preserve"> </v>
      </c>
      <c r="CO170" s="27" t="str">
        <f>_xlfn.XLOOKUP(CR170,'Banco de Dados'!$B$3:$B$274,'Banco de Dados'!$C$3:$C$274,"")</f>
        <v/>
      </c>
      <c r="CP170" s="27" t="str">
        <f>IFERROR(VLOOKUP(CR170,'Banco de Dados'!$B$3:$H$274,5,FALSE)," ")</f>
        <v xml:space="preserve"> </v>
      </c>
      <c r="CV170" s="27" t="str">
        <f>_xlfn.XLOOKUP(CY170,'Banco de Dados'!$B$3:$B$274,'Banco de Dados'!$C$3:$C$274,"")</f>
        <v/>
      </c>
      <c r="CW170" s="27" t="str">
        <f>IFERROR(VLOOKUP(CY170,'Banco de Dados'!$B$3:$H$274,5,FALSE)," ")</f>
        <v xml:space="preserve"> </v>
      </c>
      <c r="DC170" s="27" t="str">
        <f>_xlfn.XLOOKUP(DF170,'Banco de Dados'!$B$3:$B$274,'Banco de Dados'!$C$3:$C$274,"")</f>
        <v/>
      </c>
      <c r="DD170" s="27" t="str">
        <f>IFERROR(VLOOKUP(DF170,'Banco de Dados'!$B$3:$H$274,5,FALSE)," ")</f>
        <v xml:space="preserve"> </v>
      </c>
      <c r="DJ170" s="27" t="str">
        <f>_xlfn.XLOOKUP(DM170,'Banco de Dados'!$B$3:$B$274,'Banco de Dados'!$C$3:$C$274,"")</f>
        <v/>
      </c>
      <c r="DK170" s="27" t="str">
        <f>IFERROR(VLOOKUP(DM170,'Banco de Dados'!$B$3:$H$274,5,FALSE)," ")</f>
        <v xml:space="preserve"> </v>
      </c>
      <c r="DQ170" s="27" t="str">
        <f>_xlfn.XLOOKUP(DT170,'Banco de Dados'!$B$3:$B$274,'Banco de Dados'!$C$3:$C$274,"")</f>
        <v/>
      </c>
      <c r="DR170" s="27" t="str">
        <f>IFERROR(VLOOKUP(DT170,'Banco de Dados'!$B$3:$H$274,5,FALSE)," ")</f>
        <v xml:space="preserve"> </v>
      </c>
      <c r="DX170" s="27" t="str">
        <f>_xlfn.XLOOKUP(EA170,'Banco de Dados'!$B$3:$B$274,'Banco de Dados'!$C$3:$C$274,"")</f>
        <v/>
      </c>
      <c r="DY170" s="27" t="str">
        <f>IFERROR(VLOOKUP(EA170,'Banco de Dados'!$B$3:$H$274,5,FALSE)," ")</f>
        <v xml:space="preserve"> </v>
      </c>
      <c r="EE170" s="27" t="str">
        <f>_xlfn.XLOOKUP(EH170,'Banco de Dados'!$B$3:$B$274,'Banco de Dados'!$C$3:$C$274,"")</f>
        <v/>
      </c>
      <c r="EF170" s="27" t="str">
        <f>IFERROR(VLOOKUP(EH170,'Banco de Dados'!$B$3:$H$274,5,FALSE)," ")</f>
        <v xml:space="preserve"> </v>
      </c>
      <c r="EL170" s="27" t="str">
        <f>_xlfn.XLOOKUP(EO170,'Banco de Dados'!$B$3:$B$274,'Banco de Dados'!$C$3:$C$274,"")</f>
        <v/>
      </c>
      <c r="EM170" s="27" t="str">
        <f>IFERROR(VLOOKUP(EO170,'Banco de Dados'!$B$3:$H$274,5,FALSE)," ")</f>
        <v xml:space="preserve"> </v>
      </c>
      <c r="ES170" s="27" t="str">
        <f>_xlfn.XLOOKUP(EV170,'Banco de Dados'!$B$3:$B$274,'Banco de Dados'!$C$3:$C$274,"")</f>
        <v/>
      </c>
      <c r="ET170" s="27" t="str">
        <f>IFERROR(VLOOKUP(EV170,'Banco de Dados'!$B$3:$H$274,5,FALSE)," ")</f>
        <v xml:space="preserve"> </v>
      </c>
      <c r="EZ170" s="27" t="str">
        <f>_xlfn.XLOOKUP(FC170,'Banco de Dados'!$B$3:$B$274,'Banco de Dados'!$C$3:$C$274,"")</f>
        <v/>
      </c>
      <c r="FA170" s="27" t="str">
        <f>IFERROR(VLOOKUP(FC170,'Banco de Dados'!$B$3:$H$274,5,FALSE)," ")</f>
        <v xml:space="preserve"> </v>
      </c>
      <c r="FC170" s="7"/>
      <c r="FD170" s="7"/>
      <c r="FE170" s="7"/>
      <c r="FG170" s="27" t="str">
        <f>_xlfn.XLOOKUP(FJ170,'Banco de Dados'!$B$3:$B$274,'Banco de Dados'!$C$3:$C$274,"")</f>
        <v/>
      </c>
      <c r="FH170" s="27" t="str">
        <f>IFERROR(VLOOKUP(FJ170,'Banco de Dados'!$B$3:$H$274,5,FALSE)," ")</f>
        <v xml:space="preserve"> </v>
      </c>
      <c r="FI170" s="7"/>
      <c r="FJ170" s="7"/>
      <c r="FK170" s="7"/>
      <c r="FL170" s="7"/>
      <c r="FN170" s="27" t="str">
        <f>_xlfn.XLOOKUP(FQ170,'Banco de Dados'!$B$3:$B$274,'Banco de Dados'!$C$3:$C$274,"")</f>
        <v/>
      </c>
      <c r="FO170" s="27" t="str">
        <f>IFERROR(VLOOKUP(FQ170,'Banco de Dados'!$B$3:$H$274,5,FALSE)," ")</f>
        <v xml:space="preserve"> </v>
      </c>
      <c r="FP170" s="7"/>
      <c r="FQ170" s="7"/>
      <c r="FR170" s="7"/>
      <c r="FS170" s="7"/>
      <c r="FU170" s="27" t="str">
        <f>_xlfn.XLOOKUP(FX170,'Banco de Dados'!$B$3:$B$274,'Banco de Dados'!$C$3:$C$274,"")</f>
        <v/>
      </c>
      <c r="FV170" s="27" t="str">
        <f>IFERROR(VLOOKUP(FX170,'Banco de Dados'!$B$3:$H$274,5,FALSE)," ")</f>
        <v xml:space="preserve"> </v>
      </c>
      <c r="FW170" s="7"/>
      <c r="FX170" s="7"/>
      <c r="FY170" s="7"/>
      <c r="FZ170" s="7"/>
    </row>
    <row r="171" spans="2:182" x14ac:dyDescent="0.25">
      <c r="B171" s="27" t="str">
        <f>_xlfn.XLOOKUP(E171,'Banco de Dados'!$B$3:$B$274,'Banco de Dados'!$C$3:$C$274,"")</f>
        <v/>
      </c>
      <c r="C171" s="27" t="str">
        <f>IFERROR(VLOOKUP(E171,'Banco de Dados'!$B$3:$H$274,5,FALSE)," ")</f>
        <v xml:space="preserve"> </v>
      </c>
      <c r="I171" s="27" t="str">
        <f>_xlfn.XLOOKUP(L171,'Banco de Dados'!$B$3:$B$274,'Banco de Dados'!$C$3:$C$274,"")</f>
        <v/>
      </c>
      <c r="J171" s="27" t="str">
        <f>IFERROR(VLOOKUP(L171,'Banco de Dados'!$B$3:$H$274,5,FALSE)," ")</f>
        <v xml:space="preserve"> </v>
      </c>
      <c r="P171" s="27" t="str">
        <f>_xlfn.XLOOKUP(S171,'Banco de Dados'!$B$3:$B$274,'Banco de Dados'!$C$3:$C$274,"")</f>
        <v/>
      </c>
      <c r="Q171" s="27" t="str">
        <f>IFERROR(VLOOKUP(S171,'Banco de Dados'!$B$3:$H$274,5,FALSE)," ")</f>
        <v xml:space="preserve"> </v>
      </c>
      <c r="W171" s="27" t="str">
        <f>_xlfn.XLOOKUP(Z171,'Banco de Dados'!$B$3:$B$274,'Banco de Dados'!$C$3:$C$274,"")</f>
        <v/>
      </c>
      <c r="X171" s="27" t="str">
        <f>IFERROR(VLOOKUP(Z171,'Banco de Dados'!$B$3:$H$274,5,FALSE)," ")</f>
        <v xml:space="preserve"> </v>
      </c>
      <c r="AD171" s="27" t="str">
        <f>_xlfn.XLOOKUP(AG171,'Banco de Dados'!$B$3:$B$274,'Banco de Dados'!$C$3:$C$274,"")</f>
        <v/>
      </c>
      <c r="AE171" s="27" t="str">
        <f>IFERROR(VLOOKUP(AG171,'Banco de Dados'!$B$3:$H$274,5,FALSE)," ")</f>
        <v xml:space="preserve"> </v>
      </c>
      <c r="AK171" s="27" t="str">
        <f>_xlfn.XLOOKUP(AN171,'Banco de Dados'!$B$3:$B$274,'Banco de Dados'!$C$3:$C$274,"")</f>
        <v/>
      </c>
      <c r="AL171" s="27" t="str">
        <f>IFERROR(VLOOKUP(AN171,'Banco de Dados'!$B$3:$H$274,5,FALSE)," ")</f>
        <v xml:space="preserve"> </v>
      </c>
      <c r="AR171" s="27" t="str">
        <f>_xlfn.XLOOKUP(AU171,'Banco de Dados'!$B$3:$B$274,'Banco de Dados'!$C$3:$C$274,"")</f>
        <v/>
      </c>
      <c r="AS171" s="27" t="str">
        <f>IFERROR(VLOOKUP(AU171,'Banco de Dados'!$B$3:$H$274,5,FALSE)," ")</f>
        <v xml:space="preserve"> </v>
      </c>
      <c r="AY171" s="27" t="str">
        <f>_xlfn.XLOOKUP(BB171,'Banco de Dados'!$B$3:$B$274,'Banco de Dados'!$C$3:$C$274,"")</f>
        <v/>
      </c>
      <c r="AZ171" s="27" t="str">
        <f>IFERROR(VLOOKUP(BB171,'Banco de Dados'!$B$3:$H$274,5,FALSE)," ")</f>
        <v xml:space="preserve"> </v>
      </c>
      <c r="BF171" s="27" t="str">
        <f>_xlfn.XLOOKUP(BI171,'Banco de Dados'!$B$3:$B$274,'Banco de Dados'!$C$3:$C$274,"")</f>
        <v/>
      </c>
      <c r="BG171" s="27" t="str">
        <f>IFERROR(VLOOKUP(BI171,'Banco de Dados'!$B$3:$H$274,5,FALSE)," ")</f>
        <v xml:space="preserve"> </v>
      </c>
      <c r="BM171" s="27" t="str">
        <f>_xlfn.XLOOKUP(BP171,'Banco de Dados'!$B$3:$B$274,'Banco de Dados'!$C$3:$C$274,"")</f>
        <v/>
      </c>
      <c r="BN171" s="27" t="str">
        <f>IFERROR(VLOOKUP(BP171,'Banco de Dados'!$B$3:$H$274,5,FALSE)," ")</f>
        <v xml:space="preserve"> </v>
      </c>
      <c r="BT171" s="27" t="str">
        <f>_xlfn.XLOOKUP(BW171,'Banco de Dados'!$B$3:$B$274,'Banco de Dados'!$C$3:$C$274,"")</f>
        <v/>
      </c>
      <c r="BU171" s="27" t="str">
        <f>IFERROR(VLOOKUP(BW171,'Banco de Dados'!$B$3:$H$274,5,FALSE)," ")</f>
        <v xml:space="preserve"> </v>
      </c>
      <c r="CA171" s="27" t="str">
        <f>_xlfn.XLOOKUP(CD171,'Banco de Dados'!$B$3:$B$274,'Banco de Dados'!$C$3:$C$274,"")</f>
        <v/>
      </c>
      <c r="CB171" s="27" t="str">
        <f>IFERROR(VLOOKUP(CD171,'Banco de Dados'!$B$3:$H$274,5,FALSE)," ")</f>
        <v xml:space="preserve"> </v>
      </c>
      <c r="CH171" s="27" t="str">
        <f>_xlfn.XLOOKUP(CK171,'Banco de Dados'!$B$3:$B$274,'Banco de Dados'!$C$3:$C$274,"")</f>
        <v/>
      </c>
      <c r="CI171" s="27" t="str">
        <f>IFERROR(VLOOKUP(CK171,'Banco de Dados'!$B$3:$H$274,5,FALSE)," ")</f>
        <v xml:space="preserve"> </v>
      </c>
      <c r="CO171" s="27" t="str">
        <f>_xlfn.XLOOKUP(CR171,'Banco de Dados'!$B$3:$B$274,'Banco de Dados'!$C$3:$C$274,"")</f>
        <v/>
      </c>
      <c r="CP171" s="27" t="str">
        <f>IFERROR(VLOOKUP(CR171,'Banco de Dados'!$B$3:$H$274,5,FALSE)," ")</f>
        <v xml:space="preserve"> </v>
      </c>
      <c r="CV171" s="27" t="str">
        <f>_xlfn.XLOOKUP(CY171,'Banco de Dados'!$B$3:$B$274,'Banco de Dados'!$C$3:$C$274,"")</f>
        <v/>
      </c>
      <c r="CW171" s="27" t="str">
        <f>IFERROR(VLOOKUP(CY171,'Banco de Dados'!$B$3:$H$274,5,FALSE)," ")</f>
        <v xml:space="preserve"> </v>
      </c>
      <c r="DC171" s="27" t="str">
        <f>_xlfn.XLOOKUP(DF171,'Banco de Dados'!$B$3:$B$274,'Banco de Dados'!$C$3:$C$274,"")</f>
        <v/>
      </c>
      <c r="DD171" s="27" t="str">
        <f>IFERROR(VLOOKUP(DF171,'Banco de Dados'!$B$3:$H$274,5,FALSE)," ")</f>
        <v xml:space="preserve"> </v>
      </c>
      <c r="DJ171" s="27" t="str">
        <f>_xlfn.XLOOKUP(DM171,'Banco de Dados'!$B$3:$B$274,'Banco de Dados'!$C$3:$C$274,"")</f>
        <v/>
      </c>
      <c r="DK171" s="27" t="str">
        <f>IFERROR(VLOOKUP(DM171,'Banco de Dados'!$B$3:$H$274,5,FALSE)," ")</f>
        <v xml:space="preserve"> </v>
      </c>
      <c r="DQ171" s="27" t="str">
        <f>_xlfn.XLOOKUP(DT171,'Banco de Dados'!$B$3:$B$274,'Banco de Dados'!$C$3:$C$274,"")</f>
        <v/>
      </c>
      <c r="DR171" s="27" t="str">
        <f>IFERROR(VLOOKUP(DT171,'Banco de Dados'!$B$3:$H$274,5,FALSE)," ")</f>
        <v xml:space="preserve"> </v>
      </c>
      <c r="DX171" s="27" t="str">
        <f>_xlfn.XLOOKUP(EA171,'Banco de Dados'!$B$3:$B$274,'Banco de Dados'!$C$3:$C$274,"")</f>
        <v/>
      </c>
      <c r="DY171" s="27" t="str">
        <f>IFERROR(VLOOKUP(EA171,'Banco de Dados'!$B$3:$H$274,5,FALSE)," ")</f>
        <v xml:space="preserve"> </v>
      </c>
      <c r="EE171" s="27" t="str">
        <f>_xlfn.XLOOKUP(EH171,'Banco de Dados'!$B$3:$B$274,'Banco de Dados'!$C$3:$C$274,"")</f>
        <v/>
      </c>
      <c r="EF171" s="27" t="str">
        <f>IFERROR(VLOOKUP(EH171,'Banco de Dados'!$B$3:$H$274,5,FALSE)," ")</f>
        <v xml:space="preserve"> </v>
      </c>
      <c r="EL171" s="27" t="str">
        <f>_xlfn.XLOOKUP(EO171,'Banco de Dados'!$B$3:$B$274,'Banco de Dados'!$C$3:$C$274,"")</f>
        <v/>
      </c>
      <c r="EM171" s="27" t="str">
        <f>IFERROR(VLOOKUP(EO171,'Banco de Dados'!$B$3:$H$274,5,FALSE)," ")</f>
        <v xml:space="preserve"> </v>
      </c>
      <c r="ES171" s="27" t="str">
        <f>_xlfn.XLOOKUP(EV171,'Banco de Dados'!$B$3:$B$274,'Banco de Dados'!$C$3:$C$274,"")</f>
        <v/>
      </c>
      <c r="ET171" s="27" t="str">
        <f>IFERROR(VLOOKUP(EV171,'Banco de Dados'!$B$3:$H$274,5,FALSE)," ")</f>
        <v xml:space="preserve"> </v>
      </c>
      <c r="EZ171" s="27" t="str">
        <f>_xlfn.XLOOKUP(FC171,'Banco de Dados'!$B$3:$B$274,'Banco de Dados'!$C$3:$C$274,"")</f>
        <v/>
      </c>
      <c r="FA171" s="27" t="str">
        <f>IFERROR(VLOOKUP(FC171,'Banco de Dados'!$B$3:$H$274,5,FALSE)," ")</f>
        <v xml:space="preserve"> </v>
      </c>
      <c r="FC171" s="7"/>
      <c r="FD171" s="7"/>
      <c r="FE171" s="7"/>
      <c r="FG171" s="27" t="str">
        <f>_xlfn.XLOOKUP(FJ171,'Banco de Dados'!$B$3:$B$274,'Banco de Dados'!$C$3:$C$274,"")</f>
        <v/>
      </c>
      <c r="FH171" s="27" t="str">
        <f>IFERROR(VLOOKUP(FJ171,'Banco de Dados'!$B$3:$H$274,5,FALSE)," ")</f>
        <v xml:space="preserve"> </v>
      </c>
      <c r="FI171" s="7"/>
      <c r="FJ171" s="7"/>
      <c r="FK171" s="7"/>
      <c r="FL171" s="7"/>
      <c r="FN171" s="27" t="str">
        <f>_xlfn.XLOOKUP(FQ171,'Banco de Dados'!$B$3:$B$274,'Banco de Dados'!$C$3:$C$274,"")</f>
        <v/>
      </c>
      <c r="FO171" s="27" t="str">
        <f>IFERROR(VLOOKUP(FQ171,'Banco de Dados'!$B$3:$H$274,5,FALSE)," ")</f>
        <v xml:space="preserve"> </v>
      </c>
      <c r="FP171" s="7"/>
      <c r="FQ171" s="7"/>
      <c r="FR171" s="7"/>
      <c r="FS171" s="7"/>
      <c r="FU171" s="27" t="str">
        <f>_xlfn.XLOOKUP(FX171,'Banco de Dados'!$B$3:$B$274,'Banco de Dados'!$C$3:$C$274,"")</f>
        <v/>
      </c>
      <c r="FV171" s="27" t="str">
        <f>IFERROR(VLOOKUP(FX171,'Banco de Dados'!$B$3:$H$274,5,FALSE)," ")</f>
        <v xml:space="preserve"> </v>
      </c>
      <c r="FW171" s="7"/>
      <c r="FX171" s="7"/>
      <c r="FY171" s="7"/>
      <c r="FZ171" s="7"/>
    </row>
    <row r="172" spans="2:182" x14ac:dyDescent="0.25">
      <c r="B172" s="27" t="str">
        <f>_xlfn.XLOOKUP(E172,'Banco de Dados'!$B$3:$B$274,'Banco de Dados'!$C$3:$C$274,"")</f>
        <v/>
      </c>
      <c r="C172" s="27" t="str">
        <f>IFERROR(VLOOKUP(E172,'Banco de Dados'!$B$3:$H$274,5,FALSE)," ")</f>
        <v xml:space="preserve"> </v>
      </c>
      <c r="I172" s="27" t="str">
        <f>_xlfn.XLOOKUP(L172,'Banco de Dados'!$B$3:$B$274,'Banco de Dados'!$C$3:$C$274,"")</f>
        <v/>
      </c>
      <c r="J172" s="27" t="str">
        <f>IFERROR(VLOOKUP(L172,'Banco de Dados'!$B$3:$H$274,5,FALSE)," ")</f>
        <v xml:space="preserve"> </v>
      </c>
      <c r="P172" s="27" t="str">
        <f>_xlfn.XLOOKUP(S172,'Banco de Dados'!$B$3:$B$274,'Banco de Dados'!$C$3:$C$274,"")</f>
        <v/>
      </c>
      <c r="Q172" s="27" t="str">
        <f>IFERROR(VLOOKUP(S172,'Banco de Dados'!$B$3:$H$274,5,FALSE)," ")</f>
        <v xml:space="preserve"> </v>
      </c>
      <c r="W172" s="27" t="str">
        <f>_xlfn.XLOOKUP(Z172,'Banco de Dados'!$B$3:$B$274,'Banco de Dados'!$C$3:$C$274,"")</f>
        <v/>
      </c>
      <c r="X172" s="27" t="str">
        <f>IFERROR(VLOOKUP(Z172,'Banco de Dados'!$B$3:$H$274,5,FALSE)," ")</f>
        <v xml:space="preserve"> </v>
      </c>
      <c r="AD172" s="27" t="str">
        <f>_xlfn.XLOOKUP(AG172,'Banco de Dados'!$B$3:$B$274,'Banco de Dados'!$C$3:$C$274,"")</f>
        <v/>
      </c>
      <c r="AE172" s="27" t="str">
        <f>IFERROR(VLOOKUP(AG172,'Banco de Dados'!$B$3:$H$274,5,FALSE)," ")</f>
        <v xml:space="preserve"> </v>
      </c>
      <c r="AK172" s="27" t="str">
        <f>_xlfn.XLOOKUP(AN172,'Banco de Dados'!$B$3:$B$274,'Banco de Dados'!$C$3:$C$274,"")</f>
        <v/>
      </c>
      <c r="AL172" s="27" t="str">
        <f>IFERROR(VLOOKUP(AN172,'Banco de Dados'!$B$3:$H$274,5,FALSE)," ")</f>
        <v xml:space="preserve"> </v>
      </c>
      <c r="AR172" s="27" t="str">
        <f>_xlfn.XLOOKUP(AU172,'Banco de Dados'!$B$3:$B$274,'Banco de Dados'!$C$3:$C$274,"")</f>
        <v/>
      </c>
      <c r="AS172" s="27" t="str">
        <f>IFERROR(VLOOKUP(AU172,'Banco de Dados'!$B$3:$H$274,5,FALSE)," ")</f>
        <v xml:space="preserve"> </v>
      </c>
      <c r="AY172" s="27" t="str">
        <f>_xlfn.XLOOKUP(BB172,'Banco de Dados'!$B$3:$B$274,'Banco de Dados'!$C$3:$C$274,"")</f>
        <v/>
      </c>
      <c r="AZ172" s="27" t="str">
        <f>IFERROR(VLOOKUP(BB172,'Banco de Dados'!$B$3:$H$274,5,FALSE)," ")</f>
        <v xml:space="preserve"> </v>
      </c>
      <c r="BF172" s="27" t="str">
        <f>_xlfn.XLOOKUP(BI172,'Banco de Dados'!$B$3:$B$274,'Banco de Dados'!$C$3:$C$274,"")</f>
        <v/>
      </c>
      <c r="BG172" s="27" t="str">
        <f>IFERROR(VLOOKUP(BI172,'Banco de Dados'!$B$3:$H$274,5,FALSE)," ")</f>
        <v xml:space="preserve"> </v>
      </c>
      <c r="BM172" s="27" t="str">
        <f>_xlfn.XLOOKUP(BP172,'Banco de Dados'!$B$3:$B$274,'Banco de Dados'!$C$3:$C$274,"")</f>
        <v/>
      </c>
      <c r="BN172" s="27" t="str">
        <f>IFERROR(VLOOKUP(BP172,'Banco de Dados'!$B$3:$H$274,5,FALSE)," ")</f>
        <v xml:space="preserve"> </v>
      </c>
      <c r="BT172" s="27" t="str">
        <f>_xlfn.XLOOKUP(BW172,'Banco de Dados'!$B$3:$B$274,'Banco de Dados'!$C$3:$C$274,"")</f>
        <v/>
      </c>
      <c r="BU172" s="27" t="str">
        <f>IFERROR(VLOOKUP(BW172,'Banco de Dados'!$B$3:$H$274,5,FALSE)," ")</f>
        <v xml:space="preserve"> </v>
      </c>
      <c r="CA172" s="27" t="str">
        <f>_xlfn.XLOOKUP(CD172,'Banco de Dados'!$B$3:$B$274,'Banco de Dados'!$C$3:$C$274,"")</f>
        <v/>
      </c>
      <c r="CB172" s="27" t="str">
        <f>IFERROR(VLOOKUP(CD172,'Banco de Dados'!$B$3:$H$274,5,FALSE)," ")</f>
        <v xml:space="preserve"> </v>
      </c>
      <c r="CH172" s="27" t="str">
        <f>_xlfn.XLOOKUP(CK172,'Banco de Dados'!$B$3:$B$274,'Banco de Dados'!$C$3:$C$274,"")</f>
        <v/>
      </c>
      <c r="CI172" s="27" t="str">
        <f>IFERROR(VLOOKUP(CK172,'Banco de Dados'!$B$3:$H$274,5,FALSE)," ")</f>
        <v xml:space="preserve"> </v>
      </c>
      <c r="CO172" s="27" t="str">
        <f>_xlfn.XLOOKUP(CR172,'Banco de Dados'!$B$3:$B$274,'Banco de Dados'!$C$3:$C$274,"")</f>
        <v/>
      </c>
      <c r="CP172" s="27" t="str">
        <f>IFERROR(VLOOKUP(CR172,'Banco de Dados'!$B$3:$H$274,5,FALSE)," ")</f>
        <v xml:space="preserve"> </v>
      </c>
      <c r="CV172" s="27" t="str">
        <f>_xlfn.XLOOKUP(CY172,'Banco de Dados'!$B$3:$B$274,'Banco de Dados'!$C$3:$C$274,"")</f>
        <v/>
      </c>
      <c r="CW172" s="27" t="str">
        <f>IFERROR(VLOOKUP(CY172,'Banco de Dados'!$B$3:$H$274,5,FALSE)," ")</f>
        <v xml:space="preserve"> </v>
      </c>
      <c r="DC172" s="27" t="str">
        <f>_xlfn.XLOOKUP(DF172,'Banco de Dados'!$B$3:$B$274,'Banco de Dados'!$C$3:$C$274,"")</f>
        <v/>
      </c>
      <c r="DD172" s="27" t="str">
        <f>IFERROR(VLOOKUP(DF172,'Banco de Dados'!$B$3:$H$274,5,FALSE)," ")</f>
        <v xml:space="preserve"> </v>
      </c>
      <c r="DJ172" s="27" t="str">
        <f>_xlfn.XLOOKUP(DM172,'Banco de Dados'!$B$3:$B$274,'Banco de Dados'!$C$3:$C$274,"")</f>
        <v/>
      </c>
      <c r="DK172" s="27" t="str">
        <f>IFERROR(VLOOKUP(DM172,'Banco de Dados'!$B$3:$H$274,5,FALSE)," ")</f>
        <v xml:space="preserve"> </v>
      </c>
      <c r="DQ172" s="27" t="str">
        <f>_xlfn.XLOOKUP(DT172,'Banco de Dados'!$B$3:$B$274,'Banco de Dados'!$C$3:$C$274,"")</f>
        <v/>
      </c>
      <c r="DR172" s="27" t="str">
        <f>IFERROR(VLOOKUP(DT172,'Banco de Dados'!$B$3:$H$274,5,FALSE)," ")</f>
        <v xml:space="preserve"> </v>
      </c>
      <c r="DX172" s="27" t="str">
        <f>_xlfn.XLOOKUP(EA172,'Banco de Dados'!$B$3:$B$274,'Banco de Dados'!$C$3:$C$274,"")</f>
        <v/>
      </c>
      <c r="DY172" s="27" t="str">
        <f>IFERROR(VLOOKUP(EA172,'Banco de Dados'!$B$3:$H$274,5,FALSE)," ")</f>
        <v xml:space="preserve"> </v>
      </c>
      <c r="EE172" s="27" t="str">
        <f>_xlfn.XLOOKUP(EH172,'Banco de Dados'!$B$3:$B$274,'Banco de Dados'!$C$3:$C$274,"")</f>
        <v/>
      </c>
      <c r="EF172" s="27" t="str">
        <f>IFERROR(VLOOKUP(EH172,'Banco de Dados'!$B$3:$H$274,5,FALSE)," ")</f>
        <v xml:space="preserve"> </v>
      </c>
      <c r="EL172" s="27" t="str">
        <f>_xlfn.XLOOKUP(EO172,'Banco de Dados'!$B$3:$B$274,'Banco de Dados'!$C$3:$C$274,"")</f>
        <v/>
      </c>
      <c r="EM172" s="27" t="str">
        <f>IFERROR(VLOOKUP(EO172,'Banco de Dados'!$B$3:$H$274,5,FALSE)," ")</f>
        <v xml:space="preserve"> </v>
      </c>
      <c r="ES172" s="27" t="str">
        <f>_xlfn.XLOOKUP(EV172,'Banco de Dados'!$B$3:$B$274,'Banco de Dados'!$C$3:$C$274,"")</f>
        <v/>
      </c>
      <c r="ET172" s="27" t="str">
        <f>IFERROR(VLOOKUP(EV172,'Banco de Dados'!$B$3:$H$274,5,FALSE)," ")</f>
        <v xml:space="preserve"> </v>
      </c>
      <c r="EZ172" s="27" t="str">
        <f>_xlfn.XLOOKUP(FC172,'Banco de Dados'!$B$3:$B$274,'Banco de Dados'!$C$3:$C$274,"")</f>
        <v/>
      </c>
      <c r="FA172" s="27" t="str">
        <f>IFERROR(VLOOKUP(FC172,'Banco de Dados'!$B$3:$H$274,5,FALSE)," ")</f>
        <v xml:space="preserve"> </v>
      </c>
      <c r="FC172" s="7"/>
      <c r="FD172" s="7"/>
      <c r="FE172" s="7"/>
      <c r="FG172" s="27" t="str">
        <f>_xlfn.XLOOKUP(FJ172,'Banco de Dados'!$B$3:$B$274,'Banco de Dados'!$C$3:$C$274,"")</f>
        <v/>
      </c>
      <c r="FH172" s="27" t="str">
        <f>IFERROR(VLOOKUP(FJ172,'Banco de Dados'!$B$3:$H$274,5,FALSE)," ")</f>
        <v xml:space="preserve"> </v>
      </c>
      <c r="FI172" s="7"/>
      <c r="FJ172" s="7"/>
      <c r="FK172" s="7"/>
      <c r="FL172" s="7"/>
      <c r="FN172" s="27" t="str">
        <f>_xlfn.XLOOKUP(FQ172,'Banco de Dados'!$B$3:$B$274,'Banco de Dados'!$C$3:$C$274,"")</f>
        <v/>
      </c>
      <c r="FO172" s="27" t="str">
        <f>IFERROR(VLOOKUP(FQ172,'Banco de Dados'!$B$3:$H$274,5,FALSE)," ")</f>
        <v xml:space="preserve"> </v>
      </c>
      <c r="FP172" s="7"/>
      <c r="FQ172" s="7"/>
      <c r="FR172" s="7"/>
      <c r="FS172" s="7"/>
      <c r="FU172" s="27" t="str">
        <f>_xlfn.XLOOKUP(FX172,'Banco de Dados'!$B$3:$B$274,'Banco de Dados'!$C$3:$C$274,"")</f>
        <v/>
      </c>
      <c r="FV172" s="27" t="str">
        <f>IFERROR(VLOOKUP(FX172,'Banco de Dados'!$B$3:$H$274,5,FALSE)," ")</f>
        <v xml:space="preserve"> </v>
      </c>
      <c r="FW172" s="7"/>
      <c r="FX172" s="7"/>
      <c r="FY172" s="7"/>
      <c r="FZ172" s="7"/>
    </row>
    <row r="173" spans="2:182" x14ac:dyDescent="0.25">
      <c r="B173" s="27" t="str">
        <f>_xlfn.XLOOKUP(E173,'Banco de Dados'!$B$3:$B$274,'Banco de Dados'!$C$3:$C$274,"")</f>
        <v/>
      </c>
      <c r="C173" s="27" t="str">
        <f>IFERROR(VLOOKUP(E173,'Banco de Dados'!$B$3:$H$274,5,FALSE)," ")</f>
        <v xml:space="preserve"> </v>
      </c>
      <c r="I173" s="27" t="str">
        <f>_xlfn.XLOOKUP(L173,'Banco de Dados'!$B$3:$B$274,'Banco de Dados'!$C$3:$C$274,"")</f>
        <v/>
      </c>
      <c r="J173" s="27" t="str">
        <f>IFERROR(VLOOKUP(L173,'Banco de Dados'!$B$3:$H$274,5,FALSE)," ")</f>
        <v xml:space="preserve"> </v>
      </c>
      <c r="P173" s="27" t="str">
        <f>_xlfn.XLOOKUP(S173,'Banco de Dados'!$B$3:$B$274,'Banco de Dados'!$C$3:$C$274,"")</f>
        <v/>
      </c>
      <c r="Q173" s="27" t="str">
        <f>IFERROR(VLOOKUP(S173,'Banco de Dados'!$B$3:$H$274,5,FALSE)," ")</f>
        <v xml:space="preserve"> </v>
      </c>
      <c r="W173" s="27" t="str">
        <f>_xlfn.XLOOKUP(Z173,'Banco de Dados'!$B$3:$B$274,'Banco de Dados'!$C$3:$C$274,"")</f>
        <v/>
      </c>
      <c r="X173" s="27" t="str">
        <f>IFERROR(VLOOKUP(Z173,'Banco de Dados'!$B$3:$H$274,5,FALSE)," ")</f>
        <v xml:space="preserve"> </v>
      </c>
      <c r="AD173" s="27" t="str">
        <f>_xlfn.XLOOKUP(AG173,'Banco de Dados'!$B$3:$B$274,'Banco de Dados'!$C$3:$C$274,"")</f>
        <v/>
      </c>
      <c r="AE173" s="27" t="str">
        <f>IFERROR(VLOOKUP(AG173,'Banco de Dados'!$B$3:$H$274,5,FALSE)," ")</f>
        <v xml:space="preserve"> </v>
      </c>
      <c r="AK173" s="27" t="str">
        <f>_xlfn.XLOOKUP(AN173,'Banco de Dados'!$B$3:$B$274,'Banco de Dados'!$C$3:$C$274,"")</f>
        <v/>
      </c>
      <c r="AL173" s="27" t="str">
        <f>IFERROR(VLOOKUP(AN173,'Banco de Dados'!$B$3:$H$274,5,FALSE)," ")</f>
        <v xml:space="preserve"> </v>
      </c>
      <c r="AR173" s="27" t="str">
        <f>_xlfn.XLOOKUP(AU173,'Banco de Dados'!$B$3:$B$274,'Banco de Dados'!$C$3:$C$274,"")</f>
        <v/>
      </c>
      <c r="AS173" s="27" t="str">
        <f>IFERROR(VLOOKUP(AU173,'Banco de Dados'!$B$3:$H$274,5,FALSE)," ")</f>
        <v xml:space="preserve"> </v>
      </c>
      <c r="AY173" s="27" t="str">
        <f>_xlfn.XLOOKUP(BB173,'Banco de Dados'!$B$3:$B$274,'Banco de Dados'!$C$3:$C$274,"")</f>
        <v/>
      </c>
      <c r="AZ173" s="27" t="str">
        <f>IFERROR(VLOOKUP(BB173,'Banco de Dados'!$B$3:$H$274,5,FALSE)," ")</f>
        <v xml:space="preserve"> </v>
      </c>
      <c r="BF173" s="27" t="str">
        <f>_xlfn.XLOOKUP(BI173,'Banco de Dados'!$B$3:$B$274,'Banco de Dados'!$C$3:$C$274,"")</f>
        <v/>
      </c>
      <c r="BG173" s="27" t="str">
        <f>IFERROR(VLOOKUP(BI173,'Banco de Dados'!$B$3:$H$274,5,FALSE)," ")</f>
        <v xml:space="preserve"> </v>
      </c>
      <c r="BM173" s="27" t="str">
        <f>_xlfn.XLOOKUP(BP173,'Banco de Dados'!$B$3:$B$274,'Banco de Dados'!$C$3:$C$274,"")</f>
        <v/>
      </c>
      <c r="BN173" s="27" t="str">
        <f>IFERROR(VLOOKUP(BP173,'Banco de Dados'!$B$3:$H$274,5,FALSE)," ")</f>
        <v xml:space="preserve"> </v>
      </c>
      <c r="BT173" s="27" t="str">
        <f>_xlfn.XLOOKUP(BW173,'Banco de Dados'!$B$3:$B$274,'Banco de Dados'!$C$3:$C$274,"")</f>
        <v/>
      </c>
      <c r="BU173" s="27" t="str">
        <f>IFERROR(VLOOKUP(BW173,'Banco de Dados'!$B$3:$H$274,5,FALSE)," ")</f>
        <v xml:space="preserve"> </v>
      </c>
      <c r="CA173" s="27" t="str">
        <f>_xlfn.XLOOKUP(CD173,'Banco de Dados'!$B$3:$B$274,'Banco de Dados'!$C$3:$C$274,"")</f>
        <v/>
      </c>
      <c r="CB173" s="27" t="str">
        <f>IFERROR(VLOOKUP(CD173,'Banco de Dados'!$B$3:$H$274,5,FALSE)," ")</f>
        <v xml:space="preserve"> </v>
      </c>
      <c r="CH173" s="27" t="str">
        <f>_xlfn.XLOOKUP(CK173,'Banco de Dados'!$B$3:$B$274,'Banco de Dados'!$C$3:$C$274,"")</f>
        <v/>
      </c>
      <c r="CI173" s="27" t="str">
        <f>IFERROR(VLOOKUP(CK173,'Banco de Dados'!$B$3:$H$274,5,FALSE)," ")</f>
        <v xml:space="preserve"> </v>
      </c>
      <c r="CO173" s="27" t="str">
        <f>_xlfn.XLOOKUP(CR173,'Banco de Dados'!$B$3:$B$274,'Banco de Dados'!$C$3:$C$274,"")</f>
        <v/>
      </c>
      <c r="CP173" s="27" t="str">
        <f>IFERROR(VLOOKUP(CR173,'Banco de Dados'!$B$3:$H$274,5,FALSE)," ")</f>
        <v xml:space="preserve"> </v>
      </c>
      <c r="CV173" s="27" t="str">
        <f>_xlfn.XLOOKUP(CY173,'Banco de Dados'!$B$3:$B$274,'Banco de Dados'!$C$3:$C$274,"")</f>
        <v/>
      </c>
      <c r="CW173" s="27" t="str">
        <f>IFERROR(VLOOKUP(CY173,'Banco de Dados'!$B$3:$H$274,5,FALSE)," ")</f>
        <v xml:space="preserve"> </v>
      </c>
      <c r="DC173" s="27" t="str">
        <f>_xlfn.XLOOKUP(DF173,'Banco de Dados'!$B$3:$B$274,'Banco de Dados'!$C$3:$C$274,"")</f>
        <v/>
      </c>
      <c r="DD173" s="27" t="str">
        <f>IFERROR(VLOOKUP(DF173,'Banco de Dados'!$B$3:$H$274,5,FALSE)," ")</f>
        <v xml:space="preserve"> </v>
      </c>
      <c r="DJ173" s="27" t="str">
        <f>_xlfn.XLOOKUP(DM173,'Banco de Dados'!$B$3:$B$274,'Banco de Dados'!$C$3:$C$274,"")</f>
        <v/>
      </c>
      <c r="DK173" s="27" t="str">
        <f>IFERROR(VLOOKUP(DM173,'Banco de Dados'!$B$3:$H$274,5,FALSE)," ")</f>
        <v xml:space="preserve"> </v>
      </c>
      <c r="DQ173" s="27" t="str">
        <f>_xlfn.XLOOKUP(DT173,'Banco de Dados'!$B$3:$B$274,'Banco de Dados'!$C$3:$C$274,"")</f>
        <v/>
      </c>
      <c r="DR173" s="27" t="str">
        <f>IFERROR(VLOOKUP(DT173,'Banco de Dados'!$B$3:$H$274,5,FALSE)," ")</f>
        <v xml:space="preserve"> </v>
      </c>
      <c r="DX173" s="27" t="str">
        <f>_xlfn.XLOOKUP(EA173,'Banco de Dados'!$B$3:$B$274,'Banco de Dados'!$C$3:$C$274,"")</f>
        <v/>
      </c>
      <c r="DY173" s="27" t="str">
        <f>IFERROR(VLOOKUP(EA173,'Banco de Dados'!$B$3:$H$274,5,FALSE)," ")</f>
        <v xml:space="preserve"> </v>
      </c>
      <c r="EE173" s="27" t="str">
        <f>_xlfn.XLOOKUP(EH173,'Banco de Dados'!$B$3:$B$274,'Banco de Dados'!$C$3:$C$274,"")</f>
        <v/>
      </c>
      <c r="EF173" s="27" t="str">
        <f>IFERROR(VLOOKUP(EH173,'Banco de Dados'!$B$3:$H$274,5,FALSE)," ")</f>
        <v xml:space="preserve"> </v>
      </c>
      <c r="EL173" s="27" t="str">
        <f>_xlfn.XLOOKUP(EO173,'Banco de Dados'!$B$3:$B$274,'Banco de Dados'!$C$3:$C$274,"")</f>
        <v/>
      </c>
      <c r="EM173" s="27" t="str">
        <f>IFERROR(VLOOKUP(EO173,'Banco de Dados'!$B$3:$H$274,5,FALSE)," ")</f>
        <v xml:space="preserve"> </v>
      </c>
      <c r="ES173" s="27" t="str">
        <f>_xlfn.XLOOKUP(EV173,'Banco de Dados'!$B$3:$B$274,'Banco de Dados'!$C$3:$C$274,"")</f>
        <v/>
      </c>
      <c r="ET173" s="27" t="str">
        <f>IFERROR(VLOOKUP(EV173,'Banco de Dados'!$B$3:$H$274,5,FALSE)," ")</f>
        <v xml:space="preserve"> </v>
      </c>
      <c r="EZ173" s="27" t="str">
        <f>_xlfn.XLOOKUP(FC173,'Banco de Dados'!$B$3:$B$274,'Banco de Dados'!$C$3:$C$274,"")</f>
        <v/>
      </c>
      <c r="FA173" s="27" t="str">
        <f>IFERROR(VLOOKUP(FC173,'Banco de Dados'!$B$3:$H$274,5,FALSE)," ")</f>
        <v xml:space="preserve"> </v>
      </c>
      <c r="FC173" s="7"/>
      <c r="FD173" s="7"/>
      <c r="FE173" s="7"/>
      <c r="FG173" s="27" t="str">
        <f>_xlfn.XLOOKUP(FJ173,'Banco de Dados'!$B$3:$B$274,'Banco de Dados'!$C$3:$C$274,"")</f>
        <v/>
      </c>
      <c r="FH173" s="27" t="str">
        <f>IFERROR(VLOOKUP(FJ173,'Banco de Dados'!$B$3:$H$274,5,FALSE)," ")</f>
        <v xml:space="preserve"> </v>
      </c>
      <c r="FI173" s="7"/>
      <c r="FJ173" s="7"/>
      <c r="FK173" s="7"/>
      <c r="FL173" s="7"/>
      <c r="FN173" s="27" t="str">
        <f>_xlfn.XLOOKUP(FQ173,'Banco de Dados'!$B$3:$B$274,'Banco de Dados'!$C$3:$C$274,"")</f>
        <v/>
      </c>
      <c r="FO173" s="27" t="str">
        <f>IFERROR(VLOOKUP(FQ173,'Banco de Dados'!$B$3:$H$274,5,FALSE)," ")</f>
        <v xml:space="preserve"> </v>
      </c>
      <c r="FP173" s="7"/>
      <c r="FQ173" s="7"/>
      <c r="FR173" s="7"/>
      <c r="FS173" s="7"/>
      <c r="FU173" s="27" t="str">
        <f>_xlfn.XLOOKUP(FX173,'Banco de Dados'!$B$3:$B$274,'Banco de Dados'!$C$3:$C$274,"")</f>
        <v/>
      </c>
      <c r="FV173" s="27" t="str">
        <f>IFERROR(VLOOKUP(FX173,'Banco de Dados'!$B$3:$H$274,5,FALSE)," ")</f>
        <v xml:space="preserve"> </v>
      </c>
      <c r="FW173" s="7"/>
      <c r="FX173" s="7"/>
      <c r="FY173" s="7"/>
      <c r="FZ173" s="7"/>
    </row>
    <row r="174" spans="2:182" x14ac:dyDescent="0.25">
      <c r="B174" s="27" t="str">
        <f>_xlfn.XLOOKUP(E174,'Banco de Dados'!$B$3:$B$274,'Banco de Dados'!$C$3:$C$274,"")</f>
        <v/>
      </c>
      <c r="C174" s="27" t="str">
        <f>IFERROR(VLOOKUP(E174,'Banco de Dados'!$B$3:$H$274,5,FALSE)," ")</f>
        <v xml:space="preserve"> </v>
      </c>
      <c r="I174" s="27" t="str">
        <f>_xlfn.XLOOKUP(L174,'Banco de Dados'!$B$3:$B$274,'Banco de Dados'!$C$3:$C$274,"")</f>
        <v/>
      </c>
      <c r="J174" s="27" t="str">
        <f>IFERROR(VLOOKUP(L174,'Banco de Dados'!$B$3:$H$274,5,FALSE)," ")</f>
        <v xml:space="preserve"> </v>
      </c>
      <c r="P174" s="27" t="str">
        <f>_xlfn.XLOOKUP(S174,'Banco de Dados'!$B$3:$B$274,'Banco de Dados'!$C$3:$C$274,"")</f>
        <v/>
      </c>
      <c r="Q174" s="27" t="str">
        <f>IFERROR(VLOOKUP(S174,'Banco de Dados'!$B$3:$H$274,5,FALSE)," ")</f>
        <v xml:space="preserve"> </v>
      </c>
      <c r="W174" s="27" t="str">
        <f>_xlfn.XLOOKUP(Z174,'Banco de Dados'!$B$3:$B$274,'Banco de Dados'!$C$3:$C$274,"")</f>
        <v/>
      </c>
      <c r="X174" s="27" t="str">
        <f>IFERROR(VLOOKUP(Z174,'Banco de Dados'!$B$3:$H$274,5,FALSE)," ")</f>
        <v xml:space="preserve"> </v>
      </c>
      <c r="AD174" s="27" t="str">
        <f>_xlfn.XLOOKUP(AG174,'Banco de Dados'!$B$3:$B$274,'Banco de Dados'!$C$3:$C$274,"")</f>
        <v/>
      </c>
      <c r="AE174" s="27" t="str">
        <f>IFERROR(VLOOKUP(AG174,'Banco de Dados'!$B$3:$H$274,5,FALSE)," ")</f>
        <v xml:space="preserve"> </v>
      </c>
      <c r="AK174" s="27" t="str">
        <f>_xlfn.XLOOKUP(AN174,'Banco de Dados'!$B$3:$B$274,'Banco de Dados'!$C$3:$C$274,"")</f>
        <v/>
      </c>
      <c r="AL174" s="27" t="str">
        <f>IFERROR(VLOOKUP(AN174,'Banco de Dados'!$B$3:$H$274,5,FALSE)," ")</f>
        <v xml:space="preserve"> </v>
      </c>
      <c r="AR174" s="27" t="str">
        <f>_xlfn.XLOOKUP(AU174,'Banco de Dados'!$B$3:$B$274,'Banco de Dados'!$C$3:$C$274,"")</f>
        <v/>
      </c>
      <c r="AS174" s="27" t="str">
        <f>IFERROR(VLOOKUP(AU174,'Banco de Dados'!$B$3:$H$274,5,FALSE)," ")</f>
        <v xml:space="preserve"> </v>
      </c>
      <c r="AY174" s="27" t="str">
        <f>_xlfn.XLOOKUP(BB174,'Banco de Dados'!$B$3:$B$274,'Banco de Dados'!$C$3:$C$274,"")</f>
        <v/>
      </c>
      <c r="AZ174" s="27" t="str">
        <f>IFERROR(VLOOKUP(BB174,'Banco de Dados'!$B$3:$H$274,5,FALSE)," ")</f>
        <v xml:space="preserve"> </v>
      </c>
      <c r="BF174" s="27" t="str">
        <f>_xlfn.XLOOKUP(BI174,'Banco de Dados'!$B$3:$B$274,'Banco de Dados'!$C$3:$C$274,"")</f>
        <v/>
      </c>
      <c r="BG174" s="27" t="str">
        <f>IFERROR(VLOOKUP(BI174,'Banco de Dados'!$B$3:$H$274,5,FALSE)," ")</f>
        <v xml:space="preserve"> </v>
      </c>
      <c r="BM174" s="27" t="str">
        <f>_xlfn.XLOOKUP(BP174,'Banco de Dados'!$B$3:$B$274,'Banco de Dados'!$C$3:$C$274,"")</f>
        <v/>
      </c>
      <c r="BN174" s="27" t="str">
        <f>IFERROR(VLOOKUP(BP174,'Banco de Dados'!$B$3:$H$274,5,FALSE)," ")</f>
        <v xml:space="preserve"> </v>
      </c>
      <c r="BT174" s="27" t="str">
        <f>_xlfn.XLOOKUP(BW174,'Banco de Dados'!$B$3:$B$274,'Banco de Dados'!$C$3:$C$274,"")</f>
        <v/>
      </c>
      <c r="BU174" s="27" t="str">
        <f>IFERROR(VLOOKUP(BW174,'Banco de Dados'!$B$3:$H$274,5,FALSE)," ")</f>
        <v xml:space="preserve"> </v>
      </c>
      <c r="CA174" s="27" t="str">
        <f>_xlfn.XLOOKUP(CD174,'Banco de Dados'!$B$3:$B$274,'Banco de Dados'!$C$3:$C$274,"")</f>
        <v/>
      </c>
      <c r="CB174" s="27" t="str">
        <f>IFERROR(VLOOKUP(CD174,'Banco de Dados'!$B$3:$H$274,5,FALSE)," ")</f>
        <v xml:space="preserve"> </v>
      </c>
      <c r="CH174" s="27" t="str">
        <f>_xlfn.XLOOKUP(CK174,'Banco de Dados'!$B$3:$B$274,'Banco de Dados'!$C$3:$C$274,"")</f>
        <v/>
      </c>
      <c r="CI174" s="27" t="str">
        <f>IFERROR(VLOOKUP(CK174,'Banco de Dados'!$B$3:$H$274,5,FALSE)," ")</f>
        <v xml:space="preserve"> </v>
      </c>
      <c r="CO174" s="27" t="str">
        <f>_xlfn.XLOOKUP(CR174,'Banco de Dados'!$B$3:$B$274,'Banco de Dados'!$C$3:$C$274,"")</f>
        <v/>
      </c>
      <c r="CP174" s="27" t="str">
        <f>IFERROR(VLOOKUP(CR174,'Banco de Dados'!$B$3:$H$274,5,FALSE)," ")</f>
        <v xml:space="preserve"> </v>
      </c>
      <c r="CV174" s="27" t="str">
        <f>_xlfn.XLOOKUP(CY174,'Banco de Dados'!$B$3:$B$274,'Banco de Dados'!$C$3:$C$274,"")</f>
        <v/>
      </c>
      <c r="CW174" s="27" t="str">
        <f>IFERROR(VLOOKUP(CY174,'Banco de Dados'!$B$3:$H$274,5,FALSE)," ")</f>
        <v xml:space="preserve"> </v>
      </c>
      <c r="DC174" s="27" t="str">
        <f>_xlfn.XLOOKUP(DF174,'Banco de Dados'!$B$3:$B$274,'Banco de Dados'!$C$3:$C$274,"")</f>
        <v/>
      </c>
      <c r="DD174" s="27" t="str">
        <f>IFERROR(VLOOKUP(DF174,'Banco de Dados'!$B$3:$H$274,5,FALSE)," ")</f>
        <v xml:space="preserve"> </v>
      </c>
      <c r="DJ174" s="27" t="str">
        <f>_xlfn.XLOOKUP(DM174,'Banco de Dados'!$B$3:$B$274,'Banco de Dados'!$C$3:$C$274,"")</f>
        <v/>
      </c>
      <c r="DK174" s="27" t="str">
        <f>IFERROR(VLOOKUP(DM174,'Banco de Dados'!$B$3:$H$274,5,FALSE)," ")</f>
        <v xml:space="preserve"> </v>
      </c>
      <c r="DQ174" s="27" t="str">
        <f>_xlfn.XLOOKUP(DT174,'Banco de Dados'!$B$3:$B$274,'Banco de Dados'!$C$3:$C$274,"")</f>
        <v/>
      </c>
      <c r="DR174" s="27" t="str">
        <f>IFERROR(VLOOKUP(DT174,'Banco de Dados'!$B$3:$H$274,5,FALSE)," ")</f>
        <v xml:space="preserve"> </v>
      </c>
      <c r="DX174" s="27" t="str">
        <f>_xlfn.XLOOKUP(EA174,'Banco de Dados'!$B$3:$B$274,'Banco de Dados'!$C$3:$C$274,"")</f>
        <v/>
      </c>
      <c r="DY174" s="27" t="str">
        <f>IFERROR(VLOOKUP(EA174,'Banco de Dados'!$B$3:$H$274,5,FALSE)," ")</f>
        <v xml:space="preserve"> </v>
      </c>
      <c r="EE174" s="27" t="str">
        <f>_xlfn.XLOOKUP(EH174,'Banco de Dados'!$B$3:$B$274,'Banco de Dados'!$C$3:$C$274,"")</f>
        <v/>
      </c>
      <c r="EF174" s="27" t="str">
        <f>IFERROR(VLOOKUP(EH174,'Banco de Dados'!$B$3:$H$274,5,FALSE)," ")</f>
        <v xml:space="preserve"> </v>
      </c>
      <c r="EL174" s="27" t="str">
        <f>_xlfn.XLOOKUP(EO174,'Banco de Dados'!$B$3:$B$274,'Banco de Dados'!$C$3:$C$274,"")</f>
        <v/>
      </c>
      <c r="EM174" s="27" t="str">
        <f>IFERROR(VLOOKUP(EO174,'Banco de Dados'!$B$3:$H$274,5,FALSE)," ")</f>
        <v xml:space="preserve"> </v>
      </c>
      <c r="ES174" s="27" t="str">
        <f>_xlfn.XLOOKUP(EV174,'Banco de Dados'!$B$3:$B$274,'Banco de Dados'!$C$3:$C$274,"")</f>
        <v/>
      </c>
      <c r="ET174" s="27" t="str">
        <f>IFERROR(VLOOKUP(EV174,'Banco de Dados'!$B$3:$H$274,5,FALSE)," ")</f>
        <v xml:space="preserve"> </v>
      </c>
      <c r="EZ174" s="27" t="str">
        <f>_xlfn.XLOOKUP(FC174,'Banco de Dados'!$B$3:$B$274,'Banco de Dados'!$C$3:$C$274,"")</f>
        <v/>
      </c>
      <c r="FA174" s="27" t="str">
        <f>IFERROR(VLOOKUP(FC174,'Banco de Dados'!$B$3:$H$274,5,FALSE)," ")</f>
        <v xml:space="preserve"> </v>
      </c>
      <c r="FC174" s="7"/>
      <c r="FD174" s="7"/>
      <c r="FE174" s="7"/>
      <c r="FG174" s="27" t="str">
        <f>_xlfn.XLOOKUP(FJ174,'Banco de Dados'!$B$3:$B$274,'Banco de Dados'!$C$3:$C$274,"")</f>
        <v/>
      </c>
      <c r="FH174" s="27" t="str">
        <f>IFERROR(VLOOKUP(FJ174,'Banco de Dados'!$B$3:$H$274,5,FALSE)," ")</f>
        <v xml:space="preserve"> </v>
      </c>
      <c r="FI174" s="7"/>
      <c r="FJ174" s="7"/>
      <c r="FK174" s="7"/>
      <c r="FL174" s="7"/>
      <c r="FN174" s="27" t="str">
        <f>_xlfn.XLOOKUP(FQ174,'Banco de Dados'!$B$3:$B$274,'Banco de Dados'!$C$3:$C$274,"")</f>
        <v/>
      </c>
      <c r="FO174" s="27" t="str">
        <f>IFERROR(VLOOKUP(FQ174,'Banco de Dados'!$B$3:$H$274,5,FALSE)," ")</f>
        <v xml:space="preserve"> </v>
      </c>
      <c r="FP174" s="7"/>
      <c r="FQ174" s="7"/>
      <c r="FR174" s="7"/>
      <c r="FS174" s="7"/>
      <c r="FU174" s="27" t="str">
        <f>_xlfn.XLOOKUP(FX174,'Banco de Dados'!$B$3:$B$274,'Banco de Dados'!$C$3:$C$274,"")</f>
        <v/>
      </c>
      <c r="FV174" s="27" t="str">
        <f>IFERROR(VLOOKUP(FX174,'Banco de Dados'!$B$3:$H$274,5,FALSE)," ")</f>
        <v xml:space="preserve"> </v>
      </c>
      <c r="FW174" s="7"/>
      <c r="FX174" s="7"/>
      <c r="FY174" s="7"/>
      <c r="FZ174" s="7"/>
    </row>
    <row r="175" spans="2:182" x14ac:dyDescent="0.25">
      <c r="B175" s="27" t="str">
        <f>_xlfn.XLOOKUP(E175,'Banco de Dados'!$B$3:$B$274,'Banco de Dados'!$C$3:$C$274,"")</f>
        <v/>
      </c>
      <c r="C175" s="27" t="str">
        <f>IFERROR(VLOOKUP(E175,'Banco de Dados'!$B$3:$H$274,5,FALSE)," ")</f>
        <v xml:space="preserve"> </v>
      </c>
      <c r="I175" s="27" t="str">
        <f>_xlfn.XLOOKUP(L175,'Banco de Dados'!$B$3:$B$274,'Banco de Dados'!$C$3:$C$274,"")</f>
        <v/>
      </c>
      <c r="J175" s="27" t="str">
        <f>IFERROR(VLOOKUP(L175,'Banco de Dados'!$B$3:$H$274,5,FALSE)," ")</f>
        <v xml:space="preserve"> </v>
      </c>
      <c r="P175" s="27" t="str">
        <f>_xlfn.XLOOKUP(S175,'Banco de Dados'!$B$3:$B$274,'Banco de Dados'!$C$3:$C$274,"")</f>
        <v/>
      </c>
      <c r="Q175" s="27" t="str">
        <f>IFERROR(VLOOKUP(S175,'Banco de Dados'!$B$3:$H$274,5,FALSE)," ")</f>
        <v xml:space="preserve"> </v>
      </c>
      <c r="W175" s="27" t="str">
        <f>_xlfn.XLOOKUP(Z175,'Banco de Dados'!$B$3:$B$274,'Banco de Dados'!$C$3:$C$274,"")</f>
        <v/>
      </c>
      <c r="X175" s="27" t="str">
        <f>IFERROR(VLOOKUP(Z175,'Banco de Dados'!$B$3:$H$274,5,FALSE)," ")</f>
        <v xml:space="preserve"> </v>
      </c>
      <c r="AD175" s="27" t="str">
        <f>_xlfn.XLOOKUP(AG175,'Banco de Dados'!$B$3:$B$274,'Banco de Dados'!$C$3:$C$274,"")</f>
        <v/>
      </c>
      <c r="AE175" s="27" t="str">
        <f>IFERROR(VLOOKUP(AG175,'Banco de Dados'!$B$3:$H$274,5,FALSE)," ")</f>
        <v xml:space="preserve"> </v>
      </c>
      <c r="AK175" s="27" t="str">
        <f>_xlfn.XLOOKUP(AN175,'Banco de Dados'!$B$3:$B$274,'Banco de Dados'!$C$3:$C$274,"")</f>
        <v/>
      </c>
      <c r="AL175" s="27" t="str">
        <f>IFERROR(VLOOKUP(AN175,'Banco de Dados'!$B$3:$H$274,5,FALSE)," ")</f>
        <v xml:space="preserve"> </v>
      </c>
      <c r="AR175" s="27" t="str">
        <f>_xlfn.XLOOKUP(AU175,'Banco de Dados'!$B$3:$B$274,'Banco de Dados'!$C$3:$C$274,"")</f>
        <v/>
      </c>
      <c r="AS175" s="27" t="str">
        <f>IFERROR(VLOOKUP(AU175,'Banco de Dados'!$B$3:$H$274,5,FALSE)," ")</f>
        <v xml:space="preserve"> </v>
      </c>
      <c r="AY175" s="27" t="str">
        <f>_xlfn.XLOOKUP(BB175,'Banco de Dados'!$B$3:$B$274,'Banco de Dados'!$C$3:$C$274,"")</f>
        <v/>
      </c>
      <c r="AZ175" s="27" t="str">
        <f>IFERROR(VLOOKUP(BB175,'Banco de Dados'!$B$3:$H$274,5,FALSE)," ")</f>
        <v xml:space="preserve"> </v>
      </c>
      <c r="BF175" s="27" t="str">
        <f>_xlfn.XLOOKUP(BI175,'Banco de Dados'!$B$3:$B$274,'Banco de Dados'!$C$3:$C$274,"")</f>
        <v/>
      </c>
      <c r="BG175" s="27" t="str">
        <f>IFERROR(VLOOKUP(BI175,'Banco de Dados'!$B$3:$H$274,5,FALSE)," ")</f>
        <v xml:space="preserve"> </v>
      </c>
      <c r="BM175" s="27" t="str">
        <f>_xlfn.XLOOKUP(BP175,'Banco de Dados'!$B$3:$B$274,'Banco de Dados'!$C$3:$C$274,"")</f>
        <v/>
      </c>
      <c r="BN175" s="27" t="str">
        <f>IFERROR(VLOOKUP(BP175,'Banco de Dados'!$B$3:$H$274,5,FALSE)," ")</f>
        <v xml:space="preserve"> </v>
      </c>
      <c r="BT175" s="27" t="str">
        <f>_xlfn.XLOOKUP(BW175,'Banco de Dados'!$B$3:$B$274,'Banco de Dados'!$C$3:$C$274,"")</f>
        <v/>
      </c>
      <c r="BU175" s="27" t="str">
        <f>IFERROR(VLOOKUP(BW175,'Banco de Dados'!$B$3:$H$274,5,FALSE)," ")</f>
        <v xml:space="preserve"> </v>
      </c>
      <c r="CA175" s="27" t="str">
        <f>_xlfn.XLOOKUP(CD175,'Banco de Dados'!$B$3:$B$274,'Banco de Dados'!$C$3:$C$274,"")</f>
        <v/>
      </c>
      <c r="CB175" s="27" t="str">
        <f>IFERROR(VLOOKUP(CD175,'Banco de Dados'!$B$3:$H$274,5,FALSE)," ")</f>
        <v xml:space="preserve"> </v>
      </c>
      <c r="CH175" s="27" t="str">
        <f>_xlfn.XLOOKUP(CK175,'Banco de Dados'!$B$3:$B$274,'Banco de Dados'!$C$3:$C$274,"")</f>
        <v/>
      </c>
      <c r="CI175" s="27" t="str">
        <f>IFERROR(VLOOKUP(CK175,'Banco de Dados'!$B$3:$H$274,5,FALSE)," ")</f>
        <v xml:space="preserve"> </v>
      </c>
      <c r="CO175" s="27" t="str">
        <f>_xlfn.XLOOKUP(CR175,'Banco de Dados'!$B$3:$B$274,'Banco de Dados'!$C$3:$C$274,"")</f>
        <v/>
      </c>
      <c r="CP175" s="27" t="str">
        <f>IFERROR(VLOOKUP(CR175,'Banco de Dados'!$B$3:$H$274,5,FALSE)," ")</f>
        <v xml:space="preserve"> </v>
      </c>
      <c r="CV175" s="27" t="str">
        <f>_xlfn.XLOOKUP(CY175,'Banco de Dados'!$B$3:$B$274,'Banco de Dados'!$C$3:$C$274,"")</f>
        <v/>
      </c>
      <c r="CW175" s="27" t="str">
        <f>IFERROR(VLOOKUP(CY175,'Banco de Dados'!$B$3:$H$274,5,FALSE)," ")</f>
        <v xml:space="preserve"> </v>
      </c>
      <c r="DC175" s="27" t="str">
        <f>_xlfn.XLOOKUP(DF175,'Banco de Dados'!$B$3:$B$274,'Banco de Dados'!$C$3:$C$274,"")</f>
        <v/>
      </c>
      <c r="DD175" s="27" t="str">
        <f>IFERROR(VLOOKUP(DF175,'Banco de Dados'!$B$3:$H$274,5,FALSE)," ")</f>
        <v xml:space="preserve"> </v>
      </c>
      <c r="DJ175" s="27" t="str">
        <f>_xlfn.XLOOKUP(DM175,'Banco de Dados'!$B$3:$B$274,'Banco de Dados'!$C$3:$C$274,"")</f>
        <v/>
      </c>
      <c r="DK175" s="27" t="str">
        <f>IFERROR(VLOOKUP(DM175,'Banco de Dados'!$B$3:$H$274,5,FALSE)," ")</f>
        <v xml:space="preserve"> </v>
      </c>
      <c r="DQ175" s="27" t="str">
        <f>_xlfn.XLOOKUP(DT175,'Banco de Dados'!$B$3:$B$274,'Banco de Dados'!$C$3:$C$274,"")</f>
        <v/>
      </c>
      <c r="DR175" s="27" t="str">
        <f>IFERROR(VLOOKUP(DT175,'Banco de Dados'!$B$3:$H$274,5,FALSE)," ")</f>
        <v xml:space="preserve"> </v>
      </c>
      <c r="DX175" s="27" t="str">
        <f>_xlfn.XLOOKUP(EA175,'Banco de Dados'!$B$3:$B$274,'Banco de Dados'!$C$3:$C$274,"")</f>
        <v/>
      </c>
      <c r="DY175" s="27" t="str">
        <f>IFERROR(VLOOKUP(EA175,'Banco de Dados'!$B$3:$H$274,5,FALSE)," ")</f>
        <v xml:space="preserve"> </v>
      </c>
      <c r="EE175" s="27" t="str">
        <f>_xlfn.XLOOKUP(EH175,'Banco de Dados'!$B$3:$B$274,'Banco de Dados'!$C$3:$C$274,"")</f>
        <v/>
      </c>
      <c r="EF175" s="27" t="str">
        <f>IFERROR(VLOOKUP(EH175,'Banco de Dados'!$B$3:$H$274,5,FALSE)," ")</f>
        <v xml:space="preserve"> </v>
      </c>
      <c r="EL175" s="27" t="str">
        <f>_xlfn.XLOOKUP(EO175,'Banco de Dados'!$B$3:$B$274,'Banco de Dados'!$C$3:$C$274,"")</f>
        <v/>
      </c>
      <c r="EM175" s="27" t="str">
        <f>IFERROR(VLOOKUP(EO175,'Banco de Dados'!$B$3:$H$274,5,FALSE)," ")</f>
        <v xml:space="preserve"> </v>
      </c>
      <c r="ES175" s="27" t="str">
        <f>_xlfn.XLOOKUP(EV175,'Banco de Dados'!$B$3:$B$274,'Banco de Dados'!$C$3:$C$274,"")</f>
        <v/>
      </c>
      <c r="ET175" s="27" t="str">
        <f>IFERROR(VLOOKUP(EV175,'Banco de Dados'!$B$3:$H$274,5,FALSE)," ")</f>
        <v xml:space="preserve"> </v>
      </c>
      <c r="EZ175" s="27" t="str">
        <f>_xlfn.XLOOKUP(FC175,'Banco de Dados'!$B$3:$B$274,'Banco de Dados'!$C$3:$C$274,"")</f>
        <v/>
      </c>
      <c r="FA175" s="27" t="str">
        <f>IFERROR(VLOOKUP(FC175,'Banco de Dados'!$B$3:$H$274,5,FALSE)," ")</f>
        <v xml:space="preserve"> </v>
      </c>
      <c r="FC175" s="7"/>
      <c r="FD175" s="7"/>
      <c r="FE175" s="7"/>
      <c r="FG175" s="27" t="str">
        <f>_xlfn.XLOOKUP(FJ175,'Banco de Dados'!$B$3:$B$274,'Banco de Dados'!$C$3:$C$274,"")</f>
        <v/>
      </c>
      <c r="FH175" s="27" t="str">
        <f>IFERROR(VLOOKUP(FJ175,'Banco de Dados'!$B$3:$H$274,5,FALSE)," ")</f>
        <v xml:space="preserve"> </v>
      </c>
      <c r="FI175" s="7"/>
      <c r="FJ175" s="7"/>
      <c r="FK175" s="7"/>
      <c r="FL175" s="7"/>
      <c r="FN175" s="27" t="str">
        <f>_xlfn.XLOOKUP(FQ175,'Banco de Dados'!$B$3:$B$274,'Banco de Dados'!$C$3:$C$274,"")</f>
        <v/>
      </c>
      <c r="FO175" s="27" t="str">
        <f>IFERROR(VLOOKUP(FQ175,'Banco de Dados'!$B$3:$H$274,5,FALSE)," ")</f>
        <v xml:space="preserve"> </v>
      </c>
      <c r="FP175" s="7"/>
      <c r="FQ175" s="7"/>
      <c r="FR175" s="7"/>
      <c r="FS175" s="7"/>
      <c r="FU175" s="27" t="str">
        <f>_xlfn.XLOOKUP(FX175,'Banco de Dados'!$B$3:$B$274,'Banco de Dados'!$C$3:$C$274,"")</f>
        <v/>
      </c>
      <c r="FV175" s="27" t="str">
        <f>IFERROR(VLOOKUP(FX175,'Banco de Dados'!$B$3:$H$274,5,FALSE)," ")</f>
        <v xml:space="preserve"> </v>
      </c>
      <c r="FW175" s="7"/>
      <c r="FX175" s="7"/>
      <c r="FY175" s="7"/>
      <c r="FZ175" s="7"/>
    </row>
    <row r="176" spans="2:182" x14ac:dyDescent="0.25">
      <c r="B176" s="27" t="str">
        <f>_xlfn.XLOOKUP(E176,'Banco de Dados'!$B$3:$B$274,'Banco de Dados'!$C$3:$C$274,"")</f>
        <v/>
      </c>
      <c r="C176" s="27" t="str">
        <f>IFERROR(VLOOKUP(E176,'Banco de Dados'!$B$3:$H$274,5,FALSE)," ")</f>
        <v xml:space="preserve"> </v>
      </c>
      <c r="I176" s="27" t="str">
        <f>_xlfn.XLOOKUP(L176,'Banco de Dados'!$B$3:$B$274,'Banco de Dados'!$C$3:$C$274,"")</f>
        <v/>
      </c>
      <c r="J176" s="27" t="str">
        <f>IFERROR(VLOOKUP(L176,'Banco de Dados'!$B$3:$H$274,5,FALSE)," ")</f>
        <v xml:space="preserve"> </v>
      </c>
      <c r="P176" s="27" t="str">
        <f>_xlfn.XLOOKUP(S176,'Banco de Dados'!$B$3:$B$274,'Banco de Dados'!$C$3:$C$274,"")</f>
        <v/>
      </c>
      <c r="Q176" s="27" t="str">
        <f>IFERROR(VLOOKUP(S176,'Banco de Dados'!$B$3:$H$274,5,FALSE)," ")</f>
        <v xml:space="preserve"> </v>
      </c>
      <c r="W176" s="27" t="str">
        <f>_xlfn.XLOOKUP(Z176,'Banco de Dados'!$B$3:$B$274,'Banco de Dados'!$C$3:$C$274,"")</f>
        <v/>
      </c>
      <c r="X176" s="27" t="str">
        <f>IFERROR(VLOOKUP(Z176,'Banco de Dados'!$B$3:$H$274,5,FALSE)," ")</f>
        <v xml:space="preserve"> </v>
      </c>
      <c r="AD176" s="27" t="str">
        <f>_xlfn.XLOOKUP(AG176,'Banco de Dados'!$B$3:$B$274,'Banco de Dados'!$C$3:$C$274,"")</f>
        <v/>
      </c>
      <c r="AE176" s="27" t="str">
        <f>IFERROR(VLOOKUP(AG176,'Banco de Dados'!$B$3:$H$274,5,FALSE)," ")</f>
        <v xml:space="preserve"> </v>
      </c>
      <c r="AK176" s="27" t="str">
        <f>_xlfn.XLOOKUP(AN176,'Banco de Dados'!$B$3:$B$274,'Banco de Dados'!$C$3:$C$274,"")</f>
        <v/>
      </c>
      <c r="AL176" s="27" t="str">
        <f>IFERROR(VLOOKUP(AN176,'Banco de Dados'!$B$3:$H$274,5,FALSE)," ")</f>
        <v xml:space="preserve"> </v>
      </c>
      <c r="AR176" s="27" t="str">
        <f>_xlfn.XLOOKUP(AU176,'Banco de Dados'!$B$3:$B$274,'Banco de Dados'!$C$3:$C$274,"")</f>
        <v/>
      </c>
      <c r="AS176" s="27" t="str">
        <f>IFERROR(VLOOKUP(AU176,'Banco de Dados'!$B$3:$H$274,5,FALSE)," ")</f>
        <v xml:space="preserve"> </v>
      </c>
      <c r="AY176" s="27" t="str">
        <f>_xlfn.XLOOKUP(BB176,'Banco de Dados'!$B$3:$B$274,'Banco de Dados'!$C$3:$C$274,"")</f>
        <v/>
      </c>
      <c r="AZ176" s="27" t="str">
        <f>IFERROR(VLOOKUP(BB176,'Banco de Dados'!$B$3:$H$274,5,FALSE)," ")</f>
        <v xml:space="preserve"> </v>
      </c>
      <c r="BF176" s="27" t="str">
        <f>_xlfn.XLOOKUP(BI176,'Banco de Dados'!$B$3:$B$274,'Banco de Dados'!$C$3:$C$274,"")</f>
        <v/>
      </c>
      <c r="BG176" s="27" t="str">
        <f>IFERROR(VLOOKUP(BI176,'Banco de Dados'!$B$3:$H$274,5,FALSE)," ")</f>
        <v xml:space="preserve"> </v>
      </c>
      <c r="BM176" s="27" t="str">
        <f>_xlfn.XLOOKUP(BP176,'Banco de Dados'!$B$3:$B$274,'Banco de Dados'!$C$3:$C$274,"")</f>
        <v/>
      </c>
      <c r="BN176" s="27" t="str">
        <f>IFERROR(VLOOKUP(BP176,'Banco de Dados'!$B$3:$H$274,5,FALSE)," ")</f>
        <v xml:space="preserve"> </v>
      </c>
      <c r="BT176" s="27" t="str">
        <f>_xlfn.XLOOKUP(BW176,'Banco de Dados'!$B$3:$B$274,'Banco de Dados'!$C$3:$C$274,"")</f>
        <v/>
      </c>
      <c r="BU176" s="27" t="str">
        <f>IFERROR(VLOOKUP(BW176,'Banco de Dados'!$B$3:$H$274,5,FALSE)," ")</f>
        <v xml:space="preserve"> </v>
      </c>
      <c r="CA176" s="27" t="str">
        <f>_xlfn.XLOOKUP(CD176,'Banco de Dados'!$B$3:$B$274,'Banco de Dados'!$C$3:$C$274,"")</f>
        <v/>
      </c>
      <c r="CB176" s="27" t="str">
        <f>IFERROR(VLOOKUP(CD176,'Banco de Dados'!$B$3:$H$274,5,FALSE)," ")</f>
        <v xml:space="preserve"> </v>
      </c>
      <c r="CH176" s="27" t="str">
        <f>_xlfn.XLOOKUP(CK176,'Banco de Dados'!$B$3:$B$274,'Banco de Dados'!$C$3:$C$274,"")</f>
        <v/>
      </c>
      <c r="CI176" s="27" t="str">
        <f>IFERROR(VLOOKUP(CK176,'Banco de Dados'!$B$3:$H$274,5,FALSE)," ")</f>
        <v xml:space="preserve"> </v>
      </c>
      <c r="CO176" s="27" t="str">
        <f>_xlfn.XLOOKUP(CR176,'Banco de Dados'!$B$3:$B$274,'Banco de Dados'!$C$3:$C$274,"")</f>
        <v/>
      </c>
      <c r="CP176" s="27" t="str">
        <f>IFERROR(VLOOKUP(CR176,'Banco de Dados'!$B$3:$H$274,5,FALSE)," ")</f>
        <v xml:space="preserve"> </v>
      </c>
      <c r="CV176" s="27" t="str">
        <f>_xlfn.XLOOKUP(CY176,'Banco de Dados'!$B$3:$B$274,'Banco de Dados'!$C$3:$C$274,"")</f>
        <v/>
      </c>
      <c r="CW176" s="27" t="str">
        <f>IFERROR(VLOOKUP(CY176,'Banco de Dados'!$B$3:$H$274,5,FALSE)," ")</f>
        <v xml:space="preserve"> </v>
      </c>
      <c r="DC176" s="27" t="str">
        <f>_xlfn.XLOOKUP(DF176,'Banco de Dados'!$B$3:$B$274,'Banco de Dados'!$C$3:$C$274,"")</f>
        <v/>
      </c>
      <c r="DD176" s="27" t="str">
        <f>IFERROR(VLOOKUP(DF176,'Banco de Dados'!$B$3:$H$274,5,FALSE)," ")</f>
        <v xml:space="preserve"> </v>
      </c>
      <c r="DJ176" s="27" t="str">
        <f>_xlfn.XLOOKUP(DM176,'Banco de Dados'!$B$3:$B$274,'Banco de Dados'!$C$3:$C$274,"")</f>
        <v/>
      </c>
      <c r="DK176" s="27" t="str">
        <f>IFERROR(VLOOKUP(DM176,'Banco de Dados'!$B$3:$H$274,5,FALSE)," ")</f>
        <v xml:space="preserve"> </v>
      </c>
      <c r="DQ176" s="27" t="str">
        <f>_xlfn.XLOOKUP(DT176,'Banco de Dados'!$B$3:$B$274,'Banco de Dados'!$C$3:$C$274,"")</f>
        <v/>
      </c>
      <c r="DR176" s="27" t="str">
        <f>IFERROR(VLOOKUP(DT176,'Banco de Dados'!$B$3:$H$274,5,FALSE)," ")</f>
        <v xml:space="preserve"> </v>
      </c>
      <c r="DX176" s="27" t="str">
        <f>_xlfn.XLOOKUP(EA176,'Banco de Dados'!$B$3:$B$274,'Banco de Dados'!$C$3:$C$274,"")</f>
        <v/>
      </c>
      <c r="DY176" s="27" t="str">
        <f>IFERROR(VLOOKUP(EA176,'Banco de Dados'!$B$3:$H$274,5,FALSE)," ")</f>
        <v xml:space="preserve"> </v>
      </c>
      <c r="EE176" s="27" t="str">
        <f>_xlfn.XLOOKUP(EH176,'Banco de Dados'!$B$3:$B$274,'Banco de Dados'!$C$3:$C$274,"")</f>
        <v/>
      </c>
      <c r="EF176" s="27" t="str">
        <f>IFERROR(VLOOKUP(EH176,'Banco de Dados'!$B$3:$H$274,5,FALSE)," ")</f>
        <v xml:space="preserve"> </v>
      </c>
      <c r="EL176" s="27" t="str">
        <f>_xlfn.XLOOKUP(EO176,'Banco de Dados'!$B$3:$B$274,'Banco de Dados'!$C$3:$C$274,"")</f>
        <v/>
      </c>
      <c r="EM176" s="27" t="str">
        <f>IFERROR(VLOOKUP(EO176,'Banco de Dados'!$B$3:$H$274,5,FALSE)," ")</f>
        <v xml:space="preserve"> </v>
      </c>
      <c r="ES176" s="27" t="str">
        <f>_xlfn.XLOOKUP(EV176,'Banco de Dados'!$B$3:$B$274,'Banco de Dados'!$C$3:$C$274,"")</f>
        <v/>
      </c>
      <c r="ET176" s="27" t="str">
        <f>IFERROR(VLOOKUP(EV176,'Banco de Dados'!$B$3:$H$274,5,FALSE)," ")</f>
        <v xml:space="preserve"> </v>
      </c>
      <c r="EZ176" s="27" t="str">
        <f>_xlfn.XLOOKUP(FC176,'Banco de Dados'!$B$3:$B$274,'Banco de Dados'!$C$3:$C$274,"")</f>
        <v/>
      </c>
      <c r="FA176" s="27" t="str">
        <f>IFERROR(VLOOKUP(FC176,'Banco de Dados'!$B$3:$H$274,5,FALSE)," ")</f>
        <v xml:space="preserve"> </v>
      </c>
      <c r="FC176" s="7"/>
      <c r="FD176" s="7"/>
      <c r="FE176" s="7"/>
      <c r="FG176" s="27" t="str">
        <f>_xlfn.XLOOKUP(FJ176,'Banco de Dados'!$B$3:$B$274,'Banco de Dados'!$C$3:$C$274,"")</f>
        <v/>
      </c>
      <c r="FH176" s="27" t="str">
        <f>IFERROR(VLOOKUP(FJ176,'Banco de Dados'!$B$3:$H$274,5,FALSE)," ")</f>
        <v xml:space="preserve"> </v>
      </c>
      <c r="FI176" s="7"/>
      <c r="FJ176" s="7"/>
      <c r="FK176" s="7"/>
      <c r="FL176" s="7"/>
      <c r="FN176" s="27" t="str">
        <f>_xlfn.XLOOKUP(FQ176,'Banco de Dados'!$B$3:$B$274,'Banco de Dados'!$C$3:$C$274,"")</f>
        <v/>
      </c>
      <c r="FO176" s="27" t="str">
        <f>IFERROR(VLOOKUP(FQ176,'Banco de Dados'!$B$3:$H$274,5,FALSE)," ")</f>
        <v xml:space="preserve"> </v>
      </c>
      <c r="FP176" s="7"/>
      <c r="FQ176" s="7"/>
      <c r="FR176" s="7"/>
      <c r="FS176" s="7"/>
      <c r="FU176" s="27" t="str">
        <f>_xlfn.XLOOKUP(FX176,'Banco de Dados'!$B$3:$B$274,'Banco de Dados'!$C$3:$C$274,"")</f>
        <v/>
      </c>
      <c r="FV176" s="27" t="str">
        <f>IFERROR(VLOOKUP(FX176,'Banco de Dados'!$B$3:$H$274,5,FALSE)," ")</f>
        <v xml:space="preserve"> </v>
      </c>
      <c r="FW176" s="7"/>
      <c r="FX176" s="7"/>
      <c r="FY176" s="7"/>
      <c r="FZ176" s="7"/>
    </row>
    <row r="177" spans="2:182" x14ac:dyDescent="0.25">
      <c r="B177" s="27" t="str">
        <f>_xlfn.XLOOKUP(E177,'Banco de Dados'!$B$3:$B$274,'Banco de Dados'!$C$3:$C$274,"")</f>
        <v/>
      </c>
      <c r="C177" s="27" t="str">
        <f>IFERROR(VLOOKUP(E177,'Banco de Dados'!$B$3:$H$274,5,FALSE)," ")</f>
        <v xml:space="preserve"> </v>
      </c>
      <c r="I177" s="27" t="str">
        <f>_xlfn.XLOOKUP(L177,'Banco de Dados'!$B$3:$B$274,'Banco de Dados'!$C$3:$C$274,"")</f>
        <v/>
      </c>
      <c r="J177" s="27" t="str">
        <f>IFERROR(VLOOKUP(L177,'Banco de Dados'!$B$3:$H$274,5,FALSE)," ")</f>
        <v xml:space="preserve"> </v>
      </c>
      <c r="P177" s="27" t="str">
        <f>_xlfn.XLOOKUP(S177,'Banco de Dados'!$B$3:$B$274,'Banco de Dados'!$C$3:$C$274,"")</f>
        <v/>
      </c>
      <c r="Q177" s="27" t="str">
        <f>IFERROR(VLOOKUP(S177,'Banco de Dados'!$B$3:$H$274,5,FALSE)," ")</f>
        <v xml:space="preserve"> </v>
      </c>
      <c r="W177" s="27" t="str">
        <f>_xlfn.XLOOKUP(Z177,'Banco de Dados'!$B$3:$B$274,'Banco de Dados'!$C$3:$C$274,"")</f>
        <v/>
      </c>
      <c r="X177" s="27" t="str">
        <f>IFERROR(VLOOKUP(Z177,'Banco de Dados'!$B$3:$H$274,5,FALSE)," ")</f>
        <v xml:space="preserve"> </v>
      </c>
      <c r="AD177" s="27" t="str">
        <f>_xlfn.XLOOKUP(AG177,'Banco de Dados'!$B$3:$B$274,'Banco de Dados'!$C$3:$C$274,"")</f>
        <v/>
      </c>
      <c r="AE177" s="27" t="str">
        <f>IFERROR(VLOOKUP(AG177,'Banco de Dados'!$B$3:$H$274,5,FALSE)," ")</f>
        <v xml:space="preserve"> </v>
      </c>
      <c r="AK177" s="27" t="str">
        <f>_xlfn.XLOOKUP(AN177,'Banco de Dados'!$B$3:$B$274,'Banco de Dados'!$C$3:$C$274,"")</f>
        <v/>
      </c>
      <c r="AL177" s="27" t="str">
        <f>IFERROR(VLOOKUP(AN177,'Banco de Dados'!$B$3:$H$274,5,FALSE)," ")</f>
        <v xml:space="preserve"> </v>
      </c>
      <c r="AR177" s="27" t="str">
        <f>_xlfn.XLOOKUP(AU177,'Banco de Dados'!$B$3:$B$274,'Banco de Dados'!$C$3:$C$274,"")</f>
        <v/>
      </c>
      <c r="AS177" s="27" t="str">
        <f>IFERROR(VLOOKUP(AU177,'Banco de Dados'!$B$3:$H$274,5,FALSE)," ")</f>
        <v xml:space="preserve"> </v>
      </c>
      <c r="AY177" s="27" t="str">
        <f>_xlfn.XLOOKUP(BB177,'Banco de Dados'!$B$3:$B$274,'Banco de Dados'!$C$3:$C$274,"")</f>
        <v/>
      </c>
      <c r="AZ177" s="27" t="str">
        <f>IFERROR(VLOOKUP(BB177,'Banco de Dados'!$B$3:$H$274,5,FALSE)," ")</f>
        <v xml:space="preserve"> </v>
      </c>
      <c r="BF177" s="27" t="str">
        <f>_xlfn.XLOOKUP(BI177,'Banco de Dados'!$B$3:$B$274,'Banco de Dados'!$C$3:$C$274,"")</f>
        <v/>
      </c>
      <c r="BG177" s="27" t="str">
        <f>IFERROR(VLOOKUP(BI177,'Banco de Dados'!$B$3:$H$274,5,FALSE)," ")</f>
        <v xml:space="preserve"> </v>
      </c>
      <c r="BM177" s="27" t="str">
        <f>_xlfn.XLOOKUP(BP177,'Banco de Dados'!$B$3:$B$274,'Banco de Dados'!$C$3:$C$274,"")</f>
        <v/>
      </c>
      <c r="BN177" s="27" t="str">
        <f>IFERROR(VLOOKUP(BP177,'Banco de Dados'!$B$3:$H$274,5,FALSE)," ")</f>
        <v xml:space="preserve"> </v>
      </c>
      <c r="BT177" s="27" t="str">
        <f>_xlfn.XLOOKUP(BW177,'Banco de Dados'!$B$3:$B$274,'Banco de Dados'!$C$3:$C$274,"")</f>
        <v/>
      </c>
      <c r="BU177" s="27" t="str">
        <f>IFERROR(VLOOKUP(BW177,'Banco de Dados'!$B$3:$H$274,5,FALSE)," ")</f>
        <v xml:space="preserve"> </v>
      </c>
      <c r="CA177" s="27" t="str">
        <f>_xlfn.XLOOKUP(CD177,'Banco de Dados'!$B$3:$B$274,'Banco de Dados'!$C$3:$C$274,"")</f>
        <v/>
      </c>
      <c r="CB177" s="27" t="str">
        <f>IFERROR(VLOOKUP(CD177,'Banco de Dados'!$B$3:$H$274,5,FALSE)," ")</f>
        <v xml:space="preserve"> </v>
      </c>
      <c r="CH177" s="27" t="str">
        <f>_xlfn.XLOOKUP(CK177,'Banco de Dados'!$B$3:$B$274,'Banco de Dados'!$C$3:$C$274,"")</f>
        <v/>
      </c>
      <c r="CI177" s="27" t="str">
        <f>IFERROR(VLOOKUP(CK177,'Banco de Dados'!$B$3:$H$274,5,FALSE)," ")</f>
        <v xml:space="preserve"> </v>
      </c>
      <c r="CO177" s="27" t="str">
        <f>_xlfn.XLOOKUP(CR177,'Banco de Dados'!$B$3:$B$274,'Banco de Dados'!$C$3:$C$274,"")</f>
        <v/>
      </c>
      <c r="CP177" s="27" t="str">
        <f>IFERROR(VLOOKUP(CR177,'Banco de Dados'!$B$3:$H$274,5,FALSE)," ")</f>
        <v xml:space="preserve"> </v>
      </c>
      <c r="CV177" s="27" t="str">
        <f>_xlfn.XLOOKUP(CY177,'Banco de Dados'!$B$3:$B$274,'Banco de Dados'!$C$3:$C$274,"")</f>
        <v/>
      </c>
      <c r="CW177" s="27" t="str">
        <f>IFERROR(VLOOKUP(CY177,'Banco de Dados'!$B$3:$H$274,5,FALSE)," ")</f>
        <v xml:space="preserve"> </v>
      </c>
      <c r="DC177" s="27" t="str">
        <f>_xlfn.XLOOKUP(DF177,'Banco de Dados'!$B$3:$B$274,'Banco de Dados'!$C$3:$C$274,"")</f>
        <v/>
      </c>
      <c r="DD177" s="27" t="str">
        <f>IFERROR(VLOOKUP(DF177,'Banco de Dados'!$B$3:$H$274,5,FALSE)," ")</f>
        <v xml:space="preserve"> </v>
      </c>
      <c r="DJ177" s="27" t="str">
        <f>_xlfn.XLOOKUP(DM177,'Banco de Dados'!$B$3:$B$274,'Banco de Dados'!$C$3:$C$274,"")</f>
        <v/>
      </c>
      <c r="DK177" s="27" t="str">
        <f>IFERROR(VLOOKUP(DM177,'Banco de Dados'!$B$3:$H$274,5,FALSE)," ")</f>
        <v xml:space="preserve"> </v>
      </c>
      <c r="DQ177" s="27" t="str">
        <f>_xlfn.XLOOKUP(DT177,'Banco de Dados'!$B$3:$B$274,'Banco de Dados'!$C$3:$C$274,"")</f>
        <v/>
      </c>
      <c r="DR177" s="27" t="str">
        <f>IFERROR(VLOOKUP(DT177,'Banco de Dados'!$B$3:$H$274,5,FALSE)," ")</f>
        <v xml:space="preserve"> </v>
      </c>
      <c r="DX177" s="27" t="str">
        <f>_xlfn.XLOOKUP(EA177,'Banco de Dados'!$B$3:$B$274,'Banco de Dados'!$C$3:$C$274,"")</f>
        <v/>
      </c>
      <c r="DY177" s="27" t="str">
        <f>IFERROR(VLOOKUP(EA177,'Banco de Dados'!$B$3:$H$274,5,FALSE)," ")</f>
        <v xml:space="preserve"> </v>
      </c>
      <c r="EE177" s="27" t="str">
        <f>_xlfn.XLOOKUP(EH177,'Banco de Dados'!$B$3:$B$274,'Banco de Dados'!$C$3:$C$274,"")</f>
        <v/>
      </c>
      <c r="EF177" s="27" t="str">
        <f>IFERROR(VLOOKUP(EH177,'Banco de Dados'!$B$3:$H$274,5,FALSE)," ")</f>
        <v xml:space="preserve"> </v>
      </c>
      <c r="EL177" s="27" t="str">
        <f>_xlfn.XLOOKUP(EO177,'Banco de Dados'!$B$3:$B$274,'Banco de Dados'!$C$3:$C$274,"")</f>
        <v/>
      </c>
      <c r="EM177" s="27" t="str">
        <f>IFERROR(VLOOKUP(EO177,'Banco de Dados'!$B$3:$H$274,5,FALSE)," ")</f>
        <v xml:space="preserve"> </v>
      </c>
      <c r="ES177" s="27" t="str">
        <f>_xlfn.XLOOKUP(EV177,'Banco de Dados'!$B$3:$B$274,'Banco de Dados'!$C$3:$C$274,"")</f>
        <v/>
      </c>
      <c r="ET177" s="27" t="str">
        <f>IFERROR(VLOOKUP(EV177,'Banco de Dados'!$B$3:$H$274,5,FALSE)," ")</f>
        <v xml:space="preserve"> </v>
      </c>
      <c r="EZ177" s="27" t="str">
        <f>_xlfn.XLOOKUP(FC177,'Banco de Dados'!$B$3:$B$274,'Banco de Dados'!$C$3:$C$274,"")</f>
        <v/>
      </c>
      <c r="FA177" s="27" t="str">
        <f>IFERROR(VLOOKUP(FC177,'Banco de Dados'!$B$3:$H$274,5,FALSE)," ")</f>
        <v xml:space="preserve"> </v>
      </c>
      <c r="FC177" s="7"/>
      <c r="FD177" s="7"/>
      <c r="FE177" s="7"/>
      <c r="FG177" s="27" t="str">
        <f>_xlfn.XLOOKUP(FJ177,'Banco de Dados'!$B$3:$B$274,'Banco de Dados'!$C$3:$C$274,"")</f>
        <v/>
      </c>
      <c r="FH177" s="27" t="str">
        <f>IFERROR(VLOOKUP(FJ177,'Banco de Dados'!$B$3:$H$274,5,FALSE)," ")</f>
        <v xml:space="preserve"> </v>
      </c>
      <c r="FI177" s="7"/>
      <c r="FJ177" s="7"/>
      <c r="FK177" s="7"/>
      <c r="FL177" s="7"/>
      <c r="FN177" s="27" t="str">
        <f>_xlfn.XLOOKUP(FQ177,'Banco de Dados'!$B$3:$B$274,'Banco de Dados'!$C$3:$C$274,"")</f>
        <v/>
      </c>
      <c r="FO177" s="27" t="str">
        <f>IFERROR(VLOOKUP(FQ177,'Banco de Dados'!$B$3:$H$274,5,FALSE)," ")</f>
        <v xml:space="preserve"> </v>
      </c>
      <c r="FP177" s="7"/>
      <c r="FQ177" s="7"/>
      <c r="FR177" s="7"/>
      <c r="FS177" s="7"/>
      <c r="FU177" s="27" t="str">
        <f>_xlfn.XLOOKUP(FX177,'Banco de Dados'!$B$3:$B$274,'Banco de Dados'!$C$3:$C$274,"")</f>
        <v/>
      </c>
      <c r="FV177" s="27" t="str">
        <f>IFERROR(VLOOKUP(FX177,'Banco de Dados'!$B$3:$H$274,5,FALSE)," ")</f>
        <v xml:space="preserve"> </v>
      </c>
      <c r="FW177" s="7"/>
      <c r="FX177" s="7"/>
      <c r="FY177" s="7"/>
      <c r="FZ177" s="7"/>
    </row>
    <row r="178" spans="2:182" x14ac:dyDescent="0.25">
      <c r="B178" s="27" t="str">
        <f>_xlfn.XLOOKUP(E178,'Banco de Dados'!$B$3:$B$274,'Banco de Dados'!$C$3:$C$274,"")</f>
        <v/>
      </c>
      <c r="C178" s="27" t="str">
        <f>IFERROR(VLOOKUP(E178,'Banco de Dados'!$B$3:$H$274,5,FALSE)," ")</f>
        <v xml:space="preserve"> </v>
      </c>
      <c r="I178" s="27" t="str">
        <f>_xlfn.XLOOKUP(L178,'Banco de Dados'!$B$3:$B$274,'Banco de Dados'!$C$3:$C$274,"")</f>
        <v/>
      </c>
      <c r="J178" s="27" t="str">
        <f>IFERROR(VLOOKUP(L178,'Banco de Dados'!$B$3:$H$274,5,FALSE)," ")</f>
        <v xml:space="preserve"> </v>
      </c>
      <c r="P178" s="27" t="str">
        <f>_xlfn.XLOOKUP(S178,'Banco de Dados'!$B$3:$B$274,'Banco de Dados'!$C$3:$C$274,"")</f>
        <v/>
      </c>
      <c r="Q178" s="27" t="str">
        <f>IFERROR(VLOOKUP(S178,'Banco de Dados'!$B$3:$H$274,5,FALSE)," ")</f>
        <v xml:space="preserve"> </v>
      </c>
      <c r="W178" s="27" t="str">
        <f>_xlfn.XLOOKUP(Z178,'Banco de Dados'!$B$3:$B$274,'Banco de Dados'!$C$3:$C$274,"")</f>
        <v/>
      </c>
      <c r="X178" s="27" t="str">
        <f>IFERROR(VLOOKUP(Z178,'Banco de Dados'!$B$3:$H$274,5,FALSE)," ")</f>
        <v xml:space="preserve"> </v>
      </c>
      <c r="AD178" s="27" t="str">
        <f>_xlfn.XLOOKUP(AG178,'Banco de Dados'!$B$3:$B$274,'Banco de Dados'!$C$3:$C$274,"")</f>
        <v/>
      </c>
      <c r="AE178" s="27" t="str">
        <f>IFERROR(VLOOKUP(AG178,'Banco de Dados'!$B$3:$H$274,5,FALSE)," ")</f>
        <v xml:space="preserve"> </v>
      </c>
      <c r="AK178" s="27" t="str">
        <f>_xlfn.XLOOKUP(AN178,'Banco de Dados'!$B$3:$B$274,'Banco de Dados'!$C$3:$C$274,"")</f>
        <v/>
      </c>
      <c r="AL178" s="27" t="str">
        <f>IFERROR(VLOOKUP(AN178,'Banco de Dados'!$B$3:$H$274,5,FALSE)," ")</f>
        <v xml:space="preserve"> </v>
      </c>
      <c r="AR178" s="27" t="str">
        <f>_xlfn.XLOOKUP(AU178,'Banco de Dados'!$B$3:$B$274,'Banco de Dados'!$C$3:$C$274,"")</f>
        <v/>
      </c>
      <c r="AS178" s="27" t="str">
        <f>IFERROR(VLOOKUP(AU178,'Banco de Dados'!$B$3:$H$274,5,FALSE)," ")</f>
        <v xml:space="preserve"> </v>
      </c>
      <c r="AY178" s="27" t="str">
        <f>_xlfn.XLOOKUP(BB178,'Banco de Dados'!$B$3:$B$274,'Banco de Dados'!$C$3:$C$274,"")</f>
        <v/>
      </c>
      <c r="AZ178" s="27" t="str">
        <f>IFERROR(VLOOKUP(BB178,'Banco de Dados'!$B$3:$H$274,5,FALSE)," ")</f>
        <v xml:space="preserve"> </v>
      </c>
      <c r="BF178" s="27" t="str">
        <f>_xlfn.XLOOKUP(BI178,'Banco de Dados'!$B$3:$B$274,'Banco de Dados'!$C$3:$C$274,"")</f>
        <v/>
      </c>
      <c r="BG178" s="27" t="str">
        <f>IFERROR(VLOOKUP(BI178,'Banco de Dados'!$B$3:$H$274,5,FALSE)," ")</f>
        <v xml:space="preserve"> </v>
      </c>
      <c r="BM178" s="27" t="str">
        <f>_xlfn.XLOOKUP(BP178,'Banco de Dados'!$B$3:$B$274,'Banco de Dados'!$C$3:$C$274,"")</f>
        <v/>
      </c>
      <c r="BN178" s="27" t="str">
        <f>IFERROR(VLOOKUP(BP178,'Banco de Dados'!$B$3:$H$274,5,FALSE)," ")</f>
        <v xml:space="preserve"> </v>
      </c>
      <c r="BT178" s="27" t="str">
        <f>_xlfn.XLOOKUP(BW178,'Banco de Dados'!$B$3:$B$274,'Banco de Dados'!$C$3:$C$274,"")</f>
        <v/>
      </c>
      <c r="BU178" s="27" t="str">
        <f>IFERROR(VLOOKUP(BW178,'Banco de Dados'!$B$3:$H$274,5,FALSE)," ")</f>
        <v xml:space="preserve"> </v>
      </c>
      <c r="CA178" s="27" t="str">
        <f>_xlfn.XLOOKUP(CD178,'Banco de Dados'!$B$3:$B$274,'Banco de Dados'!$C$3:$C$274,"")</f>
        <v/>
      </c>
      <c r="CB178" s="27" t="str">
        <f>IFERROR(VLOOKUP(CD178,'Banco de Dados'!$B$3:$H$274,5,FALSE)," ")</f>
        <v xml:space="preserve"> </v>
      </c>
      <c r="CH178" s="27" t="str">
        <f>_xlfn.XLOOKUP(CK178,'Banco de Dados'!$B$3:$B$274,'Banco de Dados'!$C$3:$C$274,"")</f>
        <v/>
      </c>
      <c r="CI178" s="27" t="str">
        <f>IFERROR(VLOOKUP(CK178,'Banco de Dados'!$B$3:$H$274,5,FALSE)," ")</f>
        <v xml:space="preserve"> </v>
      </c>
      <c r="CO178" s="27" t="str">
        <f>_xlfn.XLOOKUP(CR178,'Banco de Dados'!$B$3:$B$274,'Banco de Dados'!$C$3:$C$274,"")</f>
        <v/>
      </c>
      <c r="CP178" s="27" t="str">
        <f>IFERROR(VLOOKUP(CR178,'Banco de Dados'!$B$3:$H$274,5,FALSE)," ")</f>
        <v xml:space="preserve"> </v>
      </c>
      <c r="CV178" s="27" t="str">
        <f>_xlfn.XLOOKUP(CY178,'Banco de Dados'!$B$3:$B$274,'Banco de Dados'!$C$3:$C$274,"")</f>
        <v/>
      </c>
      <c r="CW178" s="27" t="str">
        <f>IFERROR(VLOOKUP(CY178,'Banco de Dados'!$B$3:$H$274,5,FALSE)," ")</f>
        <v xml:space="preserve"> </v>
      </c>
      <c r="DC178" s="27" t="str">
        <f>_xlfn.XLOOKUP(DF178,'Banco de Dados'!$B$3:$B$274,'Banco de Dados'!$C$3:$C$274,"")</f>
        <v/>
      </c>
      <c r="DD178" s="27" t="str">
        <f>IFERROR(VLOOKUP(DF178,'Banco de Dados'!$B$3:$H$274,5,FALSE)," ")</f>
        <v xml:space="preserve"> </v>
      </c>
      <c r="DJ178" s="27" t="str">
        <f>_xlfn.XLOOKUP(DM178,'Banco de Dados'!$B$3:$B$274,'Banco de Dados'!$C$3:$C$274,"")</f>
        <v/>
      </c>
      <c r="DK178" s="27" t="str">
        <f>IFERROR(VLOOKUP(DM178,'Banco de Dados'!$B$3:$H$274,5,FALSE)," ")</f>
        <v xml:space="preserve"> </v>
      </c>
      <c r="DQ178" s="27" t="str">
        <f>_xlfn.XLOOKUP(DT178,'Banco de Dados'!$B$3:$B$274,'Banco de Dados'!$C$3:$C$274,"")</f>
        <v/>
      </c>
      <c r="DR178" s="27" t="str">
        <f>IFERROR(VLOOKUP(DT178,'Banco de Dados'!$B$3:$H$274,5,FALSE)," ")</f>
        <v xml:space="preserve"> </v>
      </c>
      <c r="DX178" s="27" t="str">
        <f>_xlfn.XLOOKUP(EA178,'Banco de Dados'!$B$3:$B$274,'Banco de Dados'!$C$3:$C$274,"")</f>
        <v/>
      </c>
      <c r="DY178" s="27" t="str">
        <f>IFERROR(VLOOKUP(EA178,'Banco de Dados'!$B$3:$H$274,5,FALSE)," ")</f>
        <v xml:space="preserve"> </v>
      </c>
      <c r="EE178" s="27" t="str">
        <f>_xlfn.XLOOKUP(EH178,'Banco de Dados'!$B$3:$B$274,'Banco de Dados'!$C$3:$C$274,"")</f>
        <v/>
      </c>
      <c r="EF178" s="27" t="str">
        <f>IFERROR(VLOOKUP(EH178,'Banco de Dados'!$B$3:$H$274,5,FALSE)," ")</f>
        <v xml:space="preserve"> </v>
      </c>
      <c r="EL178" s="27" t="str">
        <f>_xlfn.XLOOKUP(EO178,'Banco de Dados'!$B$3:$B$274,'Banco de Dados'!$C$3:$C$274,"")</f>
        <v/>
      </c>
      <c r="EM178" s="27" t="str">
        <f>IFERROR(VLOOKUP(EO178,'Banco de Dados'!$B$3:$H$274,5,FALSE)," ")</f>
        <v xml:space="preserve"> </v>
      </c>
      <c r="ES178" s="27" t="str">
        <f>_xlfn.XLOOKUP(EV178,'Banco de Dados'!$B$3:$B$274,'Banco de Dados'!$C$3:$C$274,"")</f>
        <v/>
      </c>
      <c r="ET178" s="27" t="str">
        <f>IFERROR(VLOOKUP(EV178,'Banco de Dados'!$B$3:$H$274,5,FALSE)," ")</f>
        <v xml:space="preserve"> </v>
      </c>
      <c r="EZ178" s="27" t="str">
        <f>_xlfn.XLOOKUP(FC178,'Banco de Dados'!$B$3:$B$274,'Banco de Dados'!$C$3:$C$274,"")</f>
        <v/>
      </c>
      <c r="FA178" s="27" t="str">
        <f>IFERROR(VLOOKUP(FC178,'Banco de Dados'!$B$3:$H$274,5,FALSE)," ")</f>
        <v xml:space="preserve"> </v>
      </c>
      <c r="FC178" s="7"/>
      <c r="FD178" s="7"/>
      <c r="FE178" s="7"/>
      <c r="FG178" s="27" t="str">
        <f>_xlfn.XLOOKUP(FJ178,'Banco de Dados'!$B$3:$B$274,'Banco de Dados'!$C$3:$C$274,"")</f>
        <v/>
      </c>
      <c r="FH178" s="27" t="str">
        <f>IFERROR(VLOOKUP(FJ178,'Banco de Dados'!$B$3:$H$274,5,FALSE)," ")</f>
        <v xml:space="preserve"> </v>
      </c>
      <c r="FI178" s="7"/>
      <c r="FJ178" s="7"/>
      <c r="FK178" s="7"/>
      <c r="FL178" s="7"/>
      <c r="FN178" s="27" t="str">
        <f>_xlfn.XLOOKUP(FQ178,'Banco de Dados'!$B$3:$B$274,'Banco de Dados'!$C$3:$C$274,"")</f>
        <v/>
      </c>
      <c r="FO178" s="27" t="str">
        <f>IFERROR(VLOOKUP(FQ178,'Banco de Dados'!$B$3:$H$274,5,FALSE)," ")</f>
        <v xml:space="preserve"> </v>
      </c>
      <c r="FP178" s="7"/>
      <c r="FQ178" s="7"/>
      <c r="FR178" s="7"/>
      <c r="FS178" s="7"/>
      <c r="FU178" s="27" t="str">
        <f>_xlfn.XLOOKUP(FX178,'Banco de Dados'!$B$3:$B$274,'Banco de Dados'!$C$3:$C$274,"")</f>
        <v/>
      </c>
      <c r="FV178" s="27" t="str">
        <f>IFERROR(VLOOKUP(FX178,'Banco de Dados'!$B$3:$H$274,5,FALSE)," ")</f>
        <v xml:space="preserve"> </v>
      </c>
      <c r="FW178" s="7"/>
      <c r="FX178" s="7"/>
      <c r="FY178" s="7"/>
      <c r="FZ178" s="7"/>
    </row>
    <row r="179" spans="2:182" x14ac:dyDescent="0.25">
      <c r="B179" s="27" t="str">
        <f>_xlfn.XLOOKUP(E179,'Banco de Dados'!$B$3:$B$274,'Banco de Dados'!$C$3:$C$274,"")</f>
        <v/>
      </c>
      <c r="C179" s="27" t="str">
        <f>IFERROR(VLOOKUP(E179,'Banco de Dados'!$B$3:$H$274,5,FALSE)," ")</f>
        <v xml:space="preserve"> </v>
      </c>
      <c r="I179" s="27" t="str">
        <f>_xlfn.XLOOKUP(L179,'Banco de Dados'!$B$3:$B$274,'Banco de Dados'!$C$3:$C$274,"")</f>
        <v/>
      </c>
      <c r="J179" s="27" t="str">
        <f>IFERROR(VLOOKUP(L179,'Banco de Dados'!$B$3:$H$274,5,FALSE)," ")</f>
        <v xml:space="preserve"> </v>
      </c>
      <c r="P179" s="27" t="str">
        <f>_xlfn.XLOOKUP(S179,'Banco de Dados'!$B$3:$B$274,'Banco de Dados'!$C$3:$C$274,"")</f>
        <v/>
      </c>
      <c r="Q179" s="27" t="str">
        <f>IFERROR(VLOOKUP(S179,'Banco de Dados'!$B$3:$H$274,5,FALSE)," ")</f>
        <v xml:space="preserve"> </v>
      </c>
      <c r="W179" s="27" t="str">
        <f>_xlfn.XLOOKUP(Z179,'Banco de Dados'!$B$3:$B$274,'Banco de Dados'!$C$3:$C$274,"")</f>
        <v/>
      </c>
      <c r="X179" s="27" t="str">
        <f>IFERROR(VLOOKUP(Z179,'Banco de Dados'!$B$3:$H$274,5,FALSE)," ")</f>
        <v xml:space="preserve"> </v>
      </c>
      <c r="AD179" s="27" t="str">
        <f>_xlfn.XLOOKUP(AG179,'Banco de Dados'!$B$3:$B$274,'Banco de Dados'!$C$3:$C$274,"")</f>
        <v/>
      </c>
      <c r="AE179" s="27" t="str">
        <f>IFERROR(VLOOKUP(AG179,'Banco de Dados'!$B$3:$H$274,5,FALSE)," ")</f>
        <v xml:space="preserve"> </v>
      </c>
      <c r="AK179" s="27" t="str">
        <f>_xlfn.XLOOKUP(AN179,'Banco de Dados'!$B$3:$B$274,'Banco de Dados'!$C$3:$C$274,"")</f>
        <v/>
      </c>
      <c r="AL179" s="27" t="str">
        <f>IFERROR(VLOOKUP(AN179,'Banco de Dados'!$B$3:$H$274,5,FALSE)," ")</f>
        <v xml:space="preserve"> </v>
      </c>
      <c r="AR179" s="27" t="str">
        <f>_xlfn.XLOOKUP(AU179,'Banco de Dados'!$B$3:$B$274,'Banco de Dados'!$C$3:$C$274,"")</f>
        <v/>
      </c>
      <c r="AS179" s="27" t="str">
        <f>IFERROR(VLOOKUP(AU179,'Banco de Dados'!$B$3:$H$274,5,FALSE)," ")</f>
        <v xml:space="preserve"> </v>
      </c>
      <c r="AY179" s="27" t="str">
        <f>_xlfn.XLOOKUP(BB179,'Banco de Dados'!$B$3:$B$274,'Banco de Dados'!$C$3:$C$274,"")</f>
        <v/>
      </c>
      <c r="AZ179" s="27" t="str">
        <f>IFERROR(VLOOKUP(BB179,'Banco de Dados'!$B$3:$H$274,5,FALSE)," ")</f>
        <v xml:space="preserve"> </v>
      </c>
      <c r="BF179" s="27" t="str">
        <f>_xlfn.XLOOKUP(BI179,'Banco de Dados'!$B$3:$B$274,'Banco de Dados'!$C$3:$C$274,"")</f>
        <v/>
      </c>
      <c r="BG179" s="27" t="str">
        <f>IFERROR(VLOOKUP(BI179,'Banco de Dados'!$B$3:$H$274,5,FALSE)," ")</f>
        <v xml:space="preserve"> </v>
      </c>
      <c r="BM179" s="27" t="str">
        <f>_xlfn.XLOOKUP(BP179,'Banco de Dados'!$B$3:$B$274,'Banco de Dados'!$C$3:$C$274,"")</f>
        <v/>
      </c>
      <c r="BN179" s="27" t="str">
        <f>IFERROR(VLOOKUP(BP179,'Banco de Dados'!$B$3:$H$274,5,FALSE)," ")</f>
        <v xml:space="preserve"> </v>
      </c>
      <c r="BT179" s="27" t="str">
        <f>_xlfn.XLOOKUP(BW179,'Banco de Dados'!$B$3:$B$274,'Banco de Dados'!$C$3:$C$274,"")</f>
        <v/>
      </c>
      <c r="BU179" s="27" t="str">
        <f>IFERROR(VLOOKUP(BW179,'Banco de Dados'!$B$3:$H$274,5,FALSE)," ")</f>
        <v xml:space="preserve"> </v>
      </c>
      <c r="CA179" s="27" t="str">
        <f>_xlfn.XLOOKUP(CD179,'Banco de Dados'!$B$3:$B$274,'Banco de Dados'!$C$3:$C$274,"")</f>
        <v/>
      </c>
      <c r="CB179" s="27" t="str">
        <f>IFERROR(VLOOKUP(CD179,'Banco de Dados'!$B$3:$H$274,5,FALSE)," ")</f>
        <v xml:space="preserve"> </v>
      </c>
      <c r="CH179" s="27" t="str">
        <f>_xlfn.XLOOKUP(CK179,'Banco de Dados'!$B$3:$B$274,'Banco de Dados'!$C$3:$C$274,"")</f>
        <v/>
      </c>
      <c r="CI179" s="27" t="str">
        <f>IFERROR(VLOOKUP(CK179,'Banco de Dados'!$B$3:$H$274,5,FALSE)," ")</f>
        <v xml:space="preserve"> </v>
      </c>
      <c r="CO179" s="27" t="str">
        <f>_xlfn.XLOOKUP(CR179,'Banco de Dados'!$B$3:$B$274,'Banco de Dados'!$C$3:$C$274,"")</f>
        <v/>
      </c>
      <c r="CP179" s="27" t="str">
        <f>IFERROR(VLOOKUP(CR179,'Banco de Dados'!$B$3:$H$274,5,FALSE)," ")</f>
        <v xml:space="preserve"> </v>
      </c>
      <c r="CV179" s="27" t="str">
        <f>_xlfn.XLOOKUP(CY179,'Banco de Dados'!$B$3:$B$274,'Banco de Dados'!$C$3:$C$274,"")</f>
        <v/>
      </c>
      <c r="CW179" s="27" t="str">
        <f>IFERROR(VLOOKUP(CY179,'Banco de Dados'!$B$3:$H$274,5,FALSE)," ")</f>
        <v xml:space="preserve"> </v>
      </c>
      <c r="DC179" s="27" t="str">
        <f>_xlfn.XLOOKUP(DF179,'Banco de Dados'!$B$3:$B$274,'Banco de Dados'!$C$3:$C$274,"")</f>
        <v/>
      </c>
      <c r="DD179" s="27" t="str">
        <f>IFERROR(VLOOKUP(DF179,'Banco de Dados'!$B$3:$H$274,5,FALSE)," ")</f>
        <v xml:space="preserve"> </v>
      </c>
      <c r="DJ179" s="27" t="str">
        <f>_xlfn.XLOOKUP(DM179,'Banco de Dados'!$B$3:$B$274,'Banco de Dados'!$C$3:$C$274,"")</f>
        <v/>
      </c>
      <c r="DK179" s="27" t="str">
        <f>IFERROR(VLOOKUP(DM179,'Banco de Dados'!$B$3:$H$274,5,FALSE)," ")</f>
        <v xml:space="preserve"> </v>
      </c>
      <c r="DQ179" s="27" t="str">
        <f>_xlfn.XLOOKUP(DT179,'Banco de Dados'!$B$3:$B$274,'Banco de Dados'!$C$3:$C$274,"")</f>
        <v/>
      </c>
      <c r="DR179" s="27" t="str">
        <f>IFERROR(VLOOKUP(DT179,'Banco de Dados'!$B$3:$H$274,5,FALSE)," ")</f>
        <v xml:space="preserve"> </v>
      </c>
      <c r="DX179" s="27" t="str">
        <f>_xlfn.XLOOKUP(EA179,'Banco de Dados'!$B$3:$B$274,'Banco de Dados'!$C$3:$C$274,"")</f>
        <v/>
      </c>
      <c r="DY179" s="27" t="str">
        <f>IFERROR(VLOOKUP(EA179,'Banco de Dados'!$B$3:$H$274,5,FALSE)," ")</f>
        <v xml:space="preserve"> </v>
      </c>
      <c r="EE179" s="27" t="str">
        <f>_xlfn.XLOOKUP(EH179,'Banco de Dados'!$B$3:$B$274,'Banco de Dados'!$C$3:$C$274,"")</f>
        <v/>
      </c>
      <c r="EF179" s="27" t="str">
        <f>IFERROR(VLOOKUP(EH179,'Banco de Dados'!$B$3:$H$274,5,FALSE)," ")</f>
        <v xml:space="preserve"> </v>
      </c>
      <c r="EL179" s="27" t="str">
        <f>_xlfn.XLOOKUP(EO179,'Banco de Dados'!$B$3:$B$274,'Banco de Dados'!$C$3:$C$274,"")</f>
        <v/>
      </c>
      <c r="EM179" s="27" t="str">
        <f>IFERROR(VLOOKUP(EO179,'Banco de Dados'!$B$3:$H$274,5,FALSE)," ")</f>
        <v xml:space="preserve"> </v>
      </c>
      <c r="ES179" s="27" t="str">
        <f>_xlfn.XLOOKUP(EV179,'Banco de Dados'!$B$3:$B$274,'Banco de Dados'!$C$3:$C$274,"")</f>
        <v/>
      </c>
      <c r="ET179" s="27" t="str">
        <f>IFERROR(VLOOKUP(EV179,'Banco de Dados'!$B$3:$H$274,5,FALSE)," ")</f>
        <v xml:space="preserve"> </v>
      </c>
      <c r="EZ179" s="27" t="str">
        <f>_xlfn.XLOOKUP(FC179,'Banco de Dados'!$B$3:$B$274,'Banco de Dados'!$C$3:$C$274,"")</f>
        <v/>
      </c>
      <c r="FA179" s="27" t="str">
        <f>IFERROR(VLOOKUP(FC179,'Banco de Dados'!$B$3:$H$274,5,FALSE)," ")</f>
        <v xml:space="preserve"> </v>
      </c>
      <c r="FC179" s="7"/>
      <c r="FD179" s="7"/>
      <c r="FE179" s="7"/>
      <c r="FG179" s="27" t="str">
        <f>_xlfn.XLOOKUP(FJ179,'Banco de Dados'!$B$3:$B$274,'Banco de Dados'!$C$3:$C$274,"")</f>
        <v/>
      </c>
      <c r="FH179" s="27" t="str">
        <f>IFERROR(VLOOKUP(FJ179,'Banco de Dados'!$B$3:$H$274,5,FALSE)," ")</f>
        <v xml:space="preserve"> </v>
      </c>
      <c r="FI179" s="7"/>
      <c r="FJ179" s="7"/>
      <c r="FK179" s="7"/>
      <c r="FL179" s="7"/>
      <c r="FN179" s="27" t="str">
        <f>_xlfn.XLOOKUP(FQ179,'Banco de Dados'!$B$3:$B$274,'Banco de Dados'!$C$3:$C$274,"")</f>
        <v/>
      </c>
      <c r="FO179" s="27" t="str">
        <f>IFERROR(VLOOKUP(FQ179,'Banco de Dados'!$B$3:$H$274,5,FALSE)," ")</f>
        <v xml:space="preserve"> </v>
      </c>
      <c r="FP179" s="7"/>
      <c r="FQ179" s="7"/>
      <c r="FR179" s="7"/>
      <c r="FS179" s="7"/>
      <c r="FU179" s="27" t="str">
        <f>_xlfn.XLOOKUP(FX179,'Banco de Dados'!$B$3:$B$274,'Banco de Dados'!$C$3:$C$274,"")</f>
        <v/>
      </c>
      <c r="FV179" s="27" t="str">
        <f>IFERROR(VLOOKUP(FX179,'Banco de Dados'!$B$3:$H$274,5,FALSE)," ")</f>
        <v xml:space="preserve"> </v>
      </c>
      <c r="FW179" s="7"/>
      <c r="FX179" s="7"/>
      <c r="FY179" s="7"/>
      <c r="FZ179" s="7"/>
    </row>
    <row r="180" spans="2:182" x14ac:dyDescent="0.25">
      <c r="B180" s="27" t="str">
        <f>_xlfn.XLOOKUP(E180,'Banco de Dados'!$B$3:$B$274,'Banco de Dados'!$C$3:$C$274,"")</f>
        <v/>
      </c>
      <c r="C180" s="27" t="str">
        <f>IFERROR(VLOOKUP(E180,'Banco de Dados'!$B$3:$H$274,5,FALSE)," ")</f>
        <v xml:space="preserve"> </v>
      </c>
      <c r="I180" s="27" t="str">
        <f>_xlfn.XLOOKUP(L180,'Banco de Dados'!$B$3:$B$274,'Banco de Dados'!$C$3:$C$274,"")</f>
        <v/>
      </c>
      <c r="J180" s="27" t="str">
        <f>IFERROR(VLOOKUP(L180,'Banco de Dados'!$B$3:$H$274,5,FALSE)," ")</f>
        <v xml:space="preserve"> </v>
      </c>
      <c r="P180" s="27" t="str">
        <f>_xlfn.XLOOKUP(S180,'Banco de Dados'!$B$3:$B$274,'Banco de Dados'!$C$3:$C$274,"")</f>
        <v/>
      </c>
      <c r="Q180" s="27" t="str">
        <f>IFERROR(VLOOKUP(S180,'Banco de Dados'!$B$3:$H$274,5,FALSE)," ")</f>
        <v xml:space="preserve"> </v>
      </c>
      <c r="W180" s="27" t="str">
        <f>_xlfn.XLOOKUP(Z180,'Banco de Dados'!$B$3:$B$274,'Banco de Dados'!$C$3:$C$274,"")</f>
        <v/>
      </c>
      <c r="X180" s="27" t="str">
        <f>IFERROR(VLOOKUP(Z180,'Banco de Dados'!$B$3:$H$274,5,FALSE)," ")</f>
        <v xml:space="preserve"> </v>
      </c>
      <c r="AD180" s="27" t="str">
        <f>_xlfn.XLOOKUP(AG180,'Banco de Dados'!$B$3:$B$274,'Banco de Dados'!$C$3:$C$274,"")</f>
        <v/>
      </c>
      <c r="AE180" s="27" t="str">
        <f>IFERROR(VLOOKUP(AG180,'Banco de Dados'!$B$3:$H$274,5,FALSE)," ")</f>
        <v xml:space="preserve"> </v>
      </c>
      <c r="AK180" s="27" t="str">
        <f>_xlfn.XLOOKUP(AN180,'Banco de Dados'!$B$3:$B$274,'Banco de Dados'!$C$3:$C$274,"")</f>
        <v/>
      </c>
      <c r="AL180" s="27" t="str">
        <f>IFERROR(VLOOKUP(AN180,'Banco de Dados'!$B$3:$H$274,5,FALSE)," ")</f>
        <v xml:space="preserve"> </v>
      </c>
      <c r="AR180" s="27" t="str">
        <f>_xlfn.XLOOKUP(AU180,'Banco de Dados'!$B$3:$B$274,'Banco de Dados'!$C$3:$C$274,"")</f>
        <v/>
      </c>
      <c r="AS180" s="27" t="str">
        <f>IFERROR(VLOOKUP(AU180,'Banco de Dados'!$B$3:$H$274,5,FALSE)," ")</f>
        <v xml:space="preserve"> </v>
      </c>
      <c r="AY180" s="27" t="str">
        <f>_xlfn.XLOOKUP(BB180,'Banco de Dados'!$B$3:$B$274,'Banco de Dados'!$C$3:$C$274,"")</f>
        <v/>
      </c>
      <c r="AZ180" s="27" t="str">
        <f>IFERROR(VLOOKUP(BB180,'Banco de Dados'!$B$3:$H$274,5,FALSE)," ")</f>
        <v xml:space="preserve"> </v>
      </c>
      <c r="BF180" s="27" t="str">
        <f>_xlfn.XLOOKUP(BI180,'Banco de Dados'!$B$3:$B$274,'Banco de Dados'!$C$3:$C$274,"")</f>
        <v/>
      </c>
      <c r="BG180" s="27" t="str">
        <f>IFERROR(VLOOKUP(BI180,'Banco de Dados'!$B$3:$H$274,5,FALSE)," ")</f>
        <v xml:space="preserve"> </v>
      </c>
      <c r="BM180" s="27" t="str">
        <f>_xlfn.XLOOKUP(BP180,'Banco de Dados'!$B$3:$B$274,'Banco de Dados'!$C$3:$C$274,"")</f>
        <v/>
      </c>
      <c r="BN180" s="27" t="str">
        <f>IFERROR(VLOOKUP(BP180,'Banco de Dados'!$B$3:$H$274,5,FALSE)," ")</f>
        <v xml:space="preserve"> </v>
      </c>
      <c r="BT180" s="27" t="str">
        <f>_xlfn.XLOOKUP(BW180,'Banco de Dados'!$B$3:$B$274,'Banco de Dados'!$C$3:$C$274,"")</f>
        <v/>
      </c>
      <c r="BU180" s="27" t="str">
        <f>IFERROR(VLOOKUP(BW180,'Banco de Dados'!$B$3:$H$274,5,FALSE)," ")</f>
        <v xml:space="preserve"> </v>
      </c>
      <c r="CA180" s="27" t="str">
        <f>_xlfn.XLOOKUP(CD180,'Banco de Dados'!$B$3:$B$274,'Banco de Dados'!$C$3:$C$274,"")</f>
        <v/>
      </c>
      <c r="CB180" s="27" t="str">
        <f>IFERROR(VLOOKUP(CD180,'Banco de Dados'!$B$3:$H$274,5,FALSE)," ")</f>
        <v xml:space="preserve"> </v>
      </c>
      <c r="CH180" s="27" t="str">
        <f>_xlfn.XLOOKUP(CK180,'Banco de Dados'!$B$3:$B$274,'Banco de Dados'!$C$3:$C$274,"")</f>
        <v/>
      </c>
      <c r="CI180" s="27" t="str">
        <f>IFERROR(VLOOKUP(CK180,'Banco de Dados'!$B$3:$H$274,5,FALSE)," ")</f>
        <v xml:space="preserve"> </v>
      </c>
      <c r="CO180" s="27" t="str">
        <f>_xlfn.XLOOKUP(CR180,'Banco de Dados'!$B$3:$B$274,'Banco de Dados'!$C$3:$C$274,"")</f>
        <v/>
      </c>
      <c r="CP180" s="27" t="str">
        <f>IFERROR(VLOOKUP(CR180,'Banco de Dados'!$B$3:$H$274,5,FALSE)," ")</f>
        <v xml:space="preserve"> </v>
      </c>
      <c r="CV180" s="27" t="str">
        <f>_xlfn.XLOOKUP(CY180,'Banco de Dados'!$B$3:$B$274,'Banco de Dados'!$C$3:$C$274,"")</f>
        <v/>
      </c>
      <c r="CW180" s="27" t="str">
        <f>IFERROR(VLOOKUP(CY180,'Banco de Dados'!$B$3:$H$274,5,FALSE)," ")</f>
        <v xml:space="preserve"> </v>
      </c>
      <c r="DC180" s="27" t="str">
        <f>_xlfn.XLOOKUP(DF180,'Banco de Dados'!$B$3:$B$274,'Banco de Dados'!$C$3:$C$274,"")</f>
        <v/>
      </c>
      <c r="DD180" s="27" t="str">
        <f>IFERROR(VLOOKUP(DF180,'Banco de Dados'!$B$3:$H$274,5,FALSE)," ")</f>
        <v xml:space="preserve"> </v>
      </c>
      <c r="DJ180" s="27" t="str">
        <f>_xlfn.XLOOKUP(DM180,'Banco de Dados'!$B$3:$B$274,'Banco de Dados'!$C$3:$C$274,"")</f>
        <v/>
      </c>
      <c r="DK180" s="27" t="str">
        <f>IFERROR(VLOOKUP(DM180,'Banco de Dados'!$B$3:$H$274,5,FALSE)," ")</f>
        <v xml:space="preserve"> </v>
      </c>
      <c r="DQ180" s="27" t="str">
        <f>_xlfn.XLOOKUP(DT180,'Banco de Dados'!$B$3:$B$274,'Banco de Dados'!$C$3:$C$274,"")</f>
        <v/>
      </c>
      <c r="DR180" s="27" t="str">
        <f>IFERROR(VLOOKUP(DT180,'Banco de Dados'!$B$3:$H$274,5,FALSE)," ")</f>
        <v xml:space="preserve"> </v>
      </c>
      <c r="DX180" s="27" t="str">
        <f>_xlfn.XLOOKUP(EA180,'Banco de Dados'!$B$3:$B$274,'Banco de Dados'!$C$3:$C$274,"")</f>
        <v/>
      </c>
      <c r="DY180" s="27" t="str">
        <f>IFERROR(VLOOKUP(EA180,'Banco de Dados'!$B$3:$H$274,5,FALSE)," ")</f>
        <v xml:space="preserve"> </v>
      </c>
      <c r="EE180" s="27" t="str">
        <f>_xlfn.XLOOKUP(EH180,'Banco de Dados'!$B$3:$B$274,'Banco de Dados'!$C$3:$C$274,"")</f>
        <v/>
      </c>
      <c r="EF180" s="27" t="str">
        <f>IFERROR(VLOOKUP(EH180,'Banco de Dados'!$B$3:$H$274,5,FALSE)," ")</f>
        <v xml:space="preserve"> </v>
      </c>
      <c r="EL180" s="27" t="str">
        <f>_xlfn.XLOOKUP(EO180,'Banco de Dados'!$B$3:$B$274,'Banco de Dados'!$C$3:$C$274,"")</f>
        <v/>
      </c>
      <c r="EM180" s="27" t="str">
        <f>IFERROR(VLOOKUP(EO180,'Banco de Dados'!$B$3:$H$274,5,FALSE)," ")</f>
        <v xml:space="preserve"> </v>
      </c>
      <c r="ES180" s="27" t="str">
        <f>_xlfn.XLOOKUP(EV180,'Banco de Dados'!$B$3:$B$274,'Banco de Dados'!$C$3:$C$274,"")</f>
        <v/>
      </c>
      <c r="ET180" s="27" t="str">
        <f>IFERROR(VLOOKUP(EV180,'Banco de Dados'!$B$3:$H$274,5,FALSE)," ")</f>
        <v xml:space="preserve"> </v>
      </c>
      <c r="EZ180" s="27" t="str">
        <f>_xlfn.XLOOKUP(FC180,'Banco de Dados'!$B$3:$B$274,'Banco de Dados'!$C$3:$C$274,"")</f>
        <v/>
      </c>
      <c r="FA180" s="27" t="str">
        <f>IFERROR(VLOOKUP(FC180,'Banco de Dados'!$B$3:$H$274,5,FALSE)," ")</f>
        <v xml:space="preserve"> </v>
      </c>
      <c r="FC180" s="7"/>
      <c r="FD180" s="7"/>
      <c r="FE180" s="7"/>
      <c r="FG180" s="27" t="str">
        <f>_xlfn.XLOOKUP(FJ180,'Banco de Dados'!$B$3:$B$274,'Banco de Dados'!$C$3:$C$274,"")</f>
        <v/>
      </c>
      <c r="FH180" s="27" t="str">
        <f>IFERROR(VLOOKUP(FJ180,'Banco de Dados'!$B$3:$H$274,5,FALSE)," ")</f>
        <v xml:space="preserve"> </v>
      </c>
      <c r="FI180" s="7"/>
      <c r="FJ180" s="7"/>
      <c r="FK180" s="7"/>
      <c r="FL180" s="7"/>
      <c r="FN180" s="27" t="str">
        <f>_xlfn.XLOOKUP(FQ180,'Banco de Dados'!$B$3:$B$274,'Banco de Dados'!$C$3:$C$274,"")</f>
        <v/>
      </c>
      <c r="FO180" s="27" t="str">
        <f>IFERROR(VLOOKUP(FQ180,'Banco de Dados'!$B$3:$H$274,5,FALSE)," ")</f>
        <v xml:space="preserve"> </v>
      </c>
      <c r="FP180" s="7"/>
      <c r="FQ180" s="7"/>
      <c r="FR180" s="7"/>
      <c r="FS180" s="7"/>
      <c r="FU180" s="27" t="str">
        <f>_xlfn.XLOOKUP(FX180,'Banco de Dados'!$B$3:$B$274,'Banco de Dados'!$C$3:$C$274,"")</f>
        <v/>
      </c>
      <c r="FV180" s="27" t="str">
        <f>IFERROR(VLOOKUP(FX180,'Banco de Dados'!$B$3:$H$274,5,FALSE)," ")</f>
        <v xml:space="preserve"> </v>
      </c>
      <c r="FW180" s="7"/>
      <c r="FX180" s="7"/>
      <c r="FY180" s="7"/>
      <c r="FZ180" s="7"/>
    </row>
    <row r="181" spans="2:182" x14ac:dyDescent="0.25">
      <c r="B181" s="27" t="str">
        <f>_xlfn.XLOOKUP(E181,'Banco de Dados'!$B$3:$B$274,'Banco de Dados'!$C$3:$C$274,"")</f>
        <v/>
      </c>
      <c r="C181" s="27" t="str">
        <f>IFERROR(VLOOKUP(E181,'Banco de Dados'!$B$3:$H$274,5,FALSE)," ")</f>
        <v xml:space="preserve"> </v>
      </c>
      <c r="I181" s="27" t="str">
        <f>_xlfn.XLOOKUP(L181,'Banco de Dados'!$B$3:$B$274,'Banco de Dados'!$C$3:$C$274,"")</f>
        <v/>
      </c>
      <c r="J181" s="27" t="str">
        <f>IFERROR(VLOOKUP(L181,'Banco de Dados'!$B$3:$H$274,5,FALSE)," ")</f>
        <v xml:space="preserve"> </v>
      </c>
      <c r="P181" s="27" t="str">
        <f>_xlfn.XLOOKUP(S181,'Banco de Dados'!$B$3:$B$274,'Banco de Dados'!$C$3:$C$274,"")</f>
        <v/>
      </c>
      <c r="Q181" s="27" t="str">
        <f>IFERROR(VLOOKUP(S181,'Banco de Dados'!$B$3:$H$274,5,FALSE)," ")</f>
        <v xml:space="preserve"> </v>
      </c>
      <c r="W181" s="27" t="str">
        <f>_xlfn.XLOOKUP(Z181,'Banco de Dados'!$B$3:$B$274,'Banco de Dados'!$C$3:$C$274,"")</f>
        <v/>
      </c>
      <c r="X181" s="27" t="str">
        <f>IFERROR(VLOOKUP(Z181,'Banco de Dados'!$B$3:$H$274,5,FALSE)," ")</f>
        <v xml:space="preserve"> </v>
      </c>
      <c r="AD181" s="27" t="str">
        <f>_xlfn.XLOOKUP(AG181,'Banco de Dados'!$B$3:$B$274,'Banco de Dados'!$C$3:$C$274,"")</f>
        <v/>
      </c>
      <c r="AE181" s="27" t="str">
        <f>IFERROR(VLOOKUP(AG181,'Banco de Dados'!$B$3:$H$274,5,FALSE)," ")</f>
        <v xml:space="preserve"> </v>
      </c>
      <c r="AK181" s="27" t="str">
        <f>_xlfn.XLOOKUP(AN181,'Banco de Dados'!$B$3:$B$274,'Banco de Dados'!$C$3:$C$274,"")</f>
        <v/>
      </c>
      <c r="AL181" s="27" t="str">
        <f>IFERROR(VLOOKUP(AN181,'Banco de Dados'!$B$3:$H$274,5,FALSE)," ")</f>
        <v xml:space="preserve"> </v>
      </c>
      <c r="AR181" s="27" t="str">
        <f>_xlfn.XLOOKUP(AU181,'Banco de Dados'!$B$3:$B$274,'Banco de Dados'!$C$3:$C$274,"")</f>
        <v/>
      </c>
      <c r="AS181" s="27" t="str">
        <f>IFERROR(VLOOKUP(AU181,'Banco de Dados'!$B$3:$H$274,5,FALSE)," ")</f>
        <v xml:space="preserve"> </v>
      </c>
      <c r="AY181" s="27" t="str">
        <f>_xlfn.XLOOKUP(BB181,'Banco de Dados'!$B$3:$B$274,'Banco de Dados'!$C$3:$C$274,"")</f>
        <v/>
      </c>
      <c r="AZ181" s="27" t="str">
        <f>IFERROR(VLOOKUP(BB181,'Banco de Dados'!$B$3:$H$274,5,FALSE)," ")</f>
        <v xml:space="preserve"> </v>
      </c>
      <c r="BF181" s="27" t="str">
        <f>_xlfn.XLOOKUP(BI181,'Banco de Dados'!$B$3:$B$274,'Banco de Dados'!$C$3:$C$274,"")</f>
        <v/>
      </c>
      <c r="BG181" s="27" t="str">
        <f>IFERROR(VLOOKUP(BI181,'Banco de Dados'!$B$3:$H$274,5,FALSE)," ")</f>
        <v xml:space="preserve"> </v>
      </c>
      <c r="BM181" s="27" t="str">
        <f>_xlfn.XLOOKUP(BP181,'Banco de Dados'!$B$3:$B$274,'Banco de Dados'!$C$3:$C$274,"")</f>
        <v/>
      </c>
      <c r="BN181" s="27" t="str">
        <f>IFERROR(VLOOKUP(BP181,'Banco de Dados'!$B$3:$H$274,5,FALSE)," ")</f>
        <v xml:space="preserve"> </v>
      </c>
      <c r="BT181" s="27" t="str">
        <f>_xlfn.XLOOKUP(BW181,'Banco de Dados'!$B$3:$B$274,'Banco de Dados'!$C$3:$C$274,"")</f>
        <v/>
      </c>
      <c r="BU181" s="27" t="str">
        <f>IFERROR(VLOOKUP(BW181,'Banco de Dados'!$B$3:$H$274,5,FALSE)," ")</f>
        <v xml:space="preserve"> </v>
      </c>
      <c r="CA181" s="27" t="str">
        <f>_xlfn.XLOOKUP(CD181,'Banco de Dados'!$B$3:$B$274,'Banco de Dados'!$C$3:$C$274,"")</f>
        <v/>
      </c>
      <c r="CB181" s="27" t="str">
        <f>IFERROR(VLOOKUP(CD181,'Banco de Dados'!$B$3:$H$274,5,FALSE)," ")</f>
        <v xml:space="preserve"> </v>
      </c>
      <c r="CH181" s="27" t="str">
        <f>_xlfn.XLOOKUP(CK181,'Banco de Dados'!$B$3:$B$274,'Banco de Dados'!$C$3:$C$274,"")</f>
        <v/>
      </c>
      <c r="CI181" s="27" t="str">
        <f>IFERROR(VLOOKUP(CK181,'Banco de Dados'!$B$3:$H$274,5,FALSE)," ")</f>
        <v xml:space="preserve"> </v>
      </c>
      <c r="CO181" s="27" t="str">
        <f>_xlfn.XLOOKUP(CR181,'Banco de Dados'!$B$3:$B$274,'Banco de Dados'!$C$3:$C$274,"")</f>
        <v/>
      </c>
      <c r="CP181" s="27" t="str">
        <f>IFERROR(VLOOKUP(CR181,'Banco de Dados'!$B$3:$H$274,5,FALSE)," ")</f>
        <v xml:space="preserve"> </v>
      </c>
      <c r="CV181" s="27" t="str">
        <f>_xlfn.XLOOKUP(CY181,'Banco de Dados'!$B$3:$B$274,'Banco de Dados'!$C$3:$C$274,"")</f>
        <v/>
      </c>
      <c r="CW181" s="27" t="str">
        <f>IFERROR(VLOOKUP(CY181,'Banco de Dados'!$B$3:$H$274,5,FALSE)," ")</f>
        <v xml:space="preserve"> </v>
      </c>
      <c r="DC181" s="27" t="str">
        <f>_xlfn.XLOOKUP(DF181,'Banco de Dados'!$B$3:$B$274,'Banco de Dados'!$C$3:$C$274,"")</f>
        <v/>
      </c>
      <c r="DD181" s="27" t="str">
        <f>IFERROR(VLOOKUP(DF181,'Banco de Dados'!$B$3:$H$274,5,FALSE)," ")</f>
        <v xml:space="preserve"> </v>
      </c>
      <c r="DJ181" s="27" t="str">
        <f>_xlfn.XLOOKUP(DM181,'Banco de Dados'!$B$3:$B$274,'Banco de Dados'!$C$3:$C$274,"")</f>
        <v/>
      </c>
      <c r="DK181" s="27" t="str">
        <f>IFERROR(VLOOKUP(DM181,'Banco de Dados'!$B$3:$H$274,5,FALSE)," ")</f>
        <v xml:space="preserve"> </v>
      </c>
      <c r="DQ181" s="27" t="str">
        <f>_xlfn.XLOOKUP(DT181,'Banco de Dados'!$B$3:$B$274,'Banco de Dados'!$C$3:$C$274,"")</f>
        <v/>
      </c>
      <c r="DR181" s="27" t="str">
        <f>IFERROR(VLOOKUP(DT181,'Banco de Dados'!$B$3:$H$274,5,FALSE)," ")</f>
        <v xml:space="preserve"> </v>
      </c>
      <c r="DX181" s="27" t="str">
        <f>_xlfn.XLOOKUP(EA181,'Banco de Dados'!$B$3:$B$274,'Banco de Dados'!$C$3:$C$274,"")</f>
        <v/>
      </c>
      <c r="DY181" s="27" t="str">
        <f>IFERROR(VLOOKUP(EA181,'Banco de Dados'!$B$3:$H$274,5,FALSE)," ")</f>
        <v xml:space="preserve"> </v>
      </c>
      <c r="EE181" s="27" t="str">
        <f>_xlfn.XLOOKUP(EH181,'Banco de Dados'!$B$3:$B$274,'Banco de Dados'!$C$3:$C$274,"")</f>
        <v/>
      </c>
      <c r="EF181" s="27" t="str">
        <f>IFERROR(VLOOKUP(EH181,'Banco de Dados'!$B$3:$H$274,5,FALSE)," ")</f>
        <v xml:space="preserve"> </v>
      </c>
      <c r="EL181" s="27" t="str">
        <f>_xlfn.XLOOKUP(EO181,'Banco de Dados'!$B$3:$B$274,'Banco de Dados'!$C$3:$C$274,"")</f>
        <v/>
      </c>
      <c r="EM181" s="27" t="str">
        <f>IFERROR(VLOOKUP(EO181,'Banco de Dados'!$B$3:$H$274,5,FALSE)," ")</f>
        <v xml:space="preserve"> </v>
      </c>
      <c r="ES181" s="27" t="str">
        <f>_xlfn.XLOOKUP(EV181,'Banco de Dados'!$B$3:$B$274,'Banco de Dados'!$C$3:$C$274,"")</f>
        <v/>
      </c>
      <c r="ET181" s="27" t="str">
        <f>IFERROR(VLOOKUP(EV181,'Banco de Dados'!$B$3:$H$274,5,FALSE)," ")</f>
        <v xml:space="preserve"> </v>
      </c>
      <c r="EZ181" s="27" t="str">
        <f>_xlfn.XLOOKUP(FC181,'Banco de Dados'!$B$3:$B$274,'Banco de Dados'!$C$3:$C$274,"")</f>
        <v/>
      </c>
      <c r="FA181" s="27" t="str">
        <f>IFERROR(VLOOKUP(FC181,'Banco de Dados'!$B$3:$H$274,5,FALSE)," ")</f>
        <v xml:space="preserve"> </v>
      </c>
      <c r="FC181" s="7"/>
      <c r="FD181" s="7"/>
      <c r="FE181" s="7"/>
      <c r="FG181" s="27" t="str">
        <f>_xlfn.XLOOKUP(FJ181,'Banco de Dados'!$B$3:$B$274,'Banco de Dados'!$C$3:$C$274,"")</f>
        <v/>
      </c>
      <c r="FH181" s="27" t="str">
        <f>IFERROR(VLOOKUP(FJ181,'Banco de Dados'!$B$3:$H$274,5,FALSE)," ")</f>
        <v xml:space="preserve"> </v>
      </c>
      <c r="FI181" s="7"/>
      <c r="FJ181" s="7"/>
      <c r="FK181" s="7"/>
      <c r="FL181" s="7"/>
      <c r="FN181" s="27" t="str">
        <f>_xlfn.XLOOKUP(FQ181,'Banco de Dados'!$B$3:$B$274,'Banco de Dados'!$C$3:$C$274,"")</f>
        <v/>
      </c>
      <c r="FO181" s="27" t="str">
        <f>IFERROR(VLOOKUP(FQ181,'Banco de Dados'!$B$3:$H$274,5,FALSE)," ")</f>
        <v xml:space="preserve"> </v>
      </c>
      <c r="FP181" s="7"/>
      <c r="FQ181" s="7"/>
      <c r="FR181" s="7"/>
      <c r="FS181" s="7"/>
      <c r="FU181" s="27" t="str">
        <f>_xlfn.XLOOKUP(FX181,'Banco de Dados'!$B$3:$B$274,'Banco de Dados'!$C$3:$C$274,"")</f>
        <v/>
      </c>
      <c r="FV181" s="27" t="str">
        <f>IFERROR(VLOOKUP(FX181,'Banco de Dados'!$B$3:$H$274,5,FALSE)," ")</f>
        <v xml:space="preserve"> </v>
      </c>
      <c r="FW181" s="7"/>
      <c r="FX181" s="7"/>
      <c r="FY181" s="7"/>
      <c r="FZ181" s="7"/>
    </row>
    <row r="182" spans="2:182" x14ac:dyDescent="0.25">
      <c r="B182" s="27" t="str">
        <f>_xlfn.XLOOKUP(E182,'Banco de Dados'!$B$3:$B$274,'Banco de Dados'!$C$3:$C$274,"")</f>
        <v/>
      </c>
      <c r="C182" s="27" t="str">
        <f>IFERROR(VLOOKUP(E182,'Banco de Dados'!$B$3:$H$274,5,FALSE)," ")</f>
        <v xml:space="preserve"> </v>
      </c>
      <c r="I182" s="27" t="str">
        <f>_xlfn.XLOOKUP(L182,'Banco de Dados'!$B$3:$B$274,'Banco de Dados'!$C$3:$C$274,"")</f>
        <v/>
      </c>
      <c r="J182" s="27" t="str">
        <f>IFERROR(VLOOKUP(L182,'Banco de Dados'!$B$3:$H$274,5,FALSE)," ")</f>
        <v xml:space="preserve"> </v>
      </c>
      <c r="P182" s="27" t="str">
        <f>_xlfn.XLOOKUP(S182,'Banco de Dados'!$B$3:$B$274,'Banco de Dados'!$C$3:$C$274,"")</f>
        <v/>
      </c>
      <c r="Q182" s="27" t="str">
        <f>IFERROR(VLOOKUP(S182,'Banco de Dados'!$B$3:$H$274,5,FALSE)," ")</f>
        <v xml:space="preserve"> </v>
      </c>
      <c r="W182" s="27" t="str">
        <f>_xlfn.XLOOKUP(Z182,'Banco de Dados'!$B$3:$B$274,'Banco de Dados'!$C$3:$C$274,"")</f>
        <v/>
      </c>
      <c r="X182" s="27" t="str">
        <f>IFERROR(VLOOKUP(Z182,'Banco de Dados'!$B$3:$H$274,5,FALSE)," ")</f>
        <v xml:space="preserve"> </v>
      </c>
      <c r="AD182" s="27" t="str">
        <f>_xlfn.XLOOKUP(AG182,'Banco de Dados'!$B$3:$B$274,'Banco de Dados'!$C$3:$C$274,"")</f>
        <v/>
      </c>
      <c r="AE182" s="27" t="str">
        <f>IFERROR(VLOOKUP(AG182,'Banco de Dados'!$B$3:$H$274,5,FALSE)," ")</f>
        <v xml:space="preserve"> </v>
      </c>
      <c r="AK182" s="27" t="str">
        <f>_xlfn.XLOOKUP(AN182,'Banco de Dados'!$B$3:$B$274,'Banco de Dados'!$C$3:$C$274,"")</f>
        <v/>
      </c>
      <c r="AL182" s="27" t="str">
        <f>IFERROR(VLOOKUP(AN182,'Banco de Dados'!$B$3:$H$274,5,FALSE)," ")</f>
        <v xml:space="preserve"> </v>
      </c>
      <c r="AR182" s="27" t="str">
        <f>_xlfn.XLOOKUP(AU182,'Banco de Dados'!$B$3:$B$274,'Banco de Dados'!$C$3:$C$274,"")</f>
        <v/>
      </c>
      <c r="AS182" s="27" t="str">
        <f>IFERROR(VLOOKUP(AU182,'Banco de Dados'!$B$3:$H$274,5,FALSE)," ")</f>
        <v xml:space="preserve"> </v>
      </c>
      <c r="AY182" s="27" t="str">
        <f>_xlfn.XLOOKUP(BB182,'Banco de Dados'!$B$3:$B$274,'Banco de Dados'!$C$3:$C$274,"")</f>
        <v/>
      </c>
      <c r="AZ182" s="27" t="str">
        <f>IFERROR(VLOOKUP(BB182,'Banco de Dados'!$B$3:$H$274,5,FALSE)," ")</f>
        <v xml:space="preserve"> </v>
      </c>
      <c r="BF182" s="27" t="str">
        <f>_xlfn.XLOOKUP(BI182,'Banco de Dados'!$B$3:$B$274,'Banco de Dados'!$C$3:$C$274,"")</f>
        <v/>
      </c>
      <c r="BG182" s="27" t="str">
        <f>IFERROR(VLOOKUP(BI182,'Banco de Dados'!$B$3:$H$274,5,FALSE)," ")</f>
        <v xml:space="preserve"> </v>
      </c>
      <c r="BM182" s="27" t="str">
        <f>_xlfn.XLOOKUP(BP182,'Banco de Dados'!$B$3:$B$274,'Banco de Dados'!$C$3:$C$274,"")</f>
        <v/>
      </c>
      <c r="BN182" s="27" t="str">
        <f>IFERROR(VLOOKUP(BP182,'Banco de Dados'!$B$3:$H$274,5,FALSE)," ")</f>
        <v xml:space="preserve"> </v>
      </c>
      <c r="BT182" s="27" t="str">
        <f>_xlfn.XLOOKUP(BW182,'Banco de Dados'!$B$3:$B$274,'Banco de Dados'!$C$3:$C$274,"")</f>
        <v/>
      </c>
      <c r="BU182" s="27" t="str">
        <f>IFERROR(VLOOKUP(BW182,'Banco de Dados'!$B$3:$H$274,5,FALSE)," ")</f>
        <v xml:space="preserve"> </v>
      </c>
      <c r="CA182" s="27" t="str">
        <f>_xlfn.XLOOKUP(CD182,'Banco de Dados'!$B$3:$B$274,'Banco de Dados'!$C$3:$C$274,"")</f>
        <v/>
      </c>
      <c r="CB182" s="27" t="str">
        <f>IFERROR(VLOOKUP(CD182,'Banco de Dados'!$B$3:$H$274,5,FALSE)," ")</f>
        <v xml:space="preserve"> </v>
      </c>
      <c r="CH182" s="27" t="str">
        <f>_xlfn.XLOOKUP(CK182,'Banco de Dados'!$B$3:$B$274,'Banco de Dados'!$C$3:$C$274,"")</f>
        <v/>
      </c>
      <c r="CI182" s="27" t="str">
        <f>IFERROR(VLOOKUP(CK182,'Banco de Dados'!$B$3:$H$274,5,FALSE)," ")</f>
        <v xml:space="preserve"> </v>
      </c>
      <c r="CO182" s="27" t="str">
        <f>_xlfn.XLOOKUP(CR182,'Banco de Dados'!$B$3:$B$274,'Banco de Dados'!$C$3:$C$274,"")</f>
        <v/>
      </c>
      <c r="CP182" s="27" t="str">
        <f>IFERROR(VLOOKUP(CR182,'Banco de Dados'!$B$3:$H$274,5,FALSE)," ")</f>
        <v xml:space="preserve"> </v>
      </c>
      <c r="CV182" s="27" t="str">
        <f>_xlfn.XLOOKUP(CY182,'Banco de Dados'!$B$3:$B$274,'Banco de Dados'!$C$3:$C$274,"")</f>
        <v/>
      </c>
      <c r="CW182" s="27" t="str">
        <f>IFERROR(VLOOKUP(CY182,'Banco de Dados'!$B$3:$H$274,5,FALSE)," ")</f>
        <v xml:space="preserve"> </v>
      </c>
      <c r="DC182" s="27" t="str">
        <f>_xlfn.XLOOKUP(DF182,'Banco de Dados'!$B$3:$B$274,'Banco de Dados'!$C$3:$C$274,"")</f>
        <v/>
      </c>
      <c r="DD182" s="27" t="str">
        <f>IFERROR(VLOOKUP(DF182,'Banco de Dados'!$B$3:$H$274,5,FALSE)," ")</f>
        <v xml:space="preserve"> </v>
      </c>
      <c r="DJ182" s="27" t="str">
        <f>_xlfn.XLOOKUP(DM182,'Banco de Dados'!$B$3:$B$274,'Banco de Dados'!$C$3:$C$274,"")</f>
        <v/>
      </c>
      <c r="DK182" s="27" t="str">
        <f>IFERROR(VLOOKUP(DM182,'Banco de Dados'!$B$3:$H$274,5,FALSE)," ")</f>
        <v xml:space="preserve"> </v>
      </c>
      <c r="DQ182" s="27" t="str">
        <f>_xlfn.XLOOKUP(DT182,'Banco de Dados'!$B$3:$B$274,'Banco de Dados'!$C$3:$C$274,"")</f>
        <v/>
      </c>
      <c r="DR182" s="27" t="str">
        <f>IFERROR(VLOOKUP(DT182,'Banco de Dados'!$B$3:$H$274,5,FALSE)," ")</f>
        <v xml:space="preserve"> </v>
      </c>
      <c r="DX182" s="27" t="str">
        <f>_xlfn.XLOOKUP(EA182,'Banco de Dados'!$B$3:$B$274,'Banco de Dados'!$C$3:$C$274,"")</f>
        <v/>
      </c>
      <c r="DY182" s="27" t="str">
        <f>IFERROR(VLOOKUP(EA182,'Banco de Dados'!$B$3:$H$274,5,FALSE)," ")</f>
        <v xml:space="preserve"> </v>
      </c>
      <c r="EE182" s="27" t="str">
        <f>_xlfn.XLOOKUP(EH182,'Banco de Dados'!$B$3:$B$274,'Banco de Dados'!$C$3:$C$274,"")</f>
        <v/>
      </c>
      <c r="EF182" s="27" t="str">
        <f>IFERROR(VLOOKUP(EH182,'Banco de Dados'!$B$3:$H$274,5,FALSE)," ")</f>
        <v xml:space="preserve"> </v>
      </c>
      <c r="EL182" s="27" t="str">
        <f>_xlfn.XLOOKUP(EO182,'Banco de Dados'!$B$3:$B$274,'Banco de Dados'!$C$3:$C$274,"")</f>
        <v/>
      </c>
      <c r="EM182" s="27" t="str">
        <f>IFERROR(VLOOKUP(EO182,'Banco de Dados'!$B$3:$H$274,5,FALSE)," ")</f>
        <v xml:space="preserve"> </v>
      </c>
      <c r="ES182" s="27" t="str">
        <f>_xlfn.XLOOKUP(EV182,'Banco de Dados'!$B$3:$B$274,'Banco de Dados'!$C$3:$C$274,"")</f>
        <v/>
      </c>
      <c r="ET182" s="27" t="str">
        <f>IFERROR(VLOOKUP(EV182,'Banco de Dados'!$B$3:$H$274,5,FALSE)," ")</f>
        <v xml:space="preserve"> </v>
      </c>
      <c r="EZ182" s="27" t="str">
        <f>_xlfn.XLOOKUP(FC182,'Banco de Dados'!$B$3:$B$274,'Banco de Dados'!$C$3:$C$274,"")</f>
        <v/>
      </c>
      <c r="FA182" s="27" t="str">
        <f>IFERROR(VLOOKUP(FC182,'Banco de Dados'!$B$3:$H$274,5,FALSE)," ")</f>
        <v xml:space="preserve"> </v>
      </c>
      <c r="FC182" s="7"/>
      <c r="FD182" s="7"/>
      <c r="FE182" s="7"/>
      <c r="FG182" s="27" t="str">
        <f>_xlfn.XLOOKUP(FJ182,'Banco de Dados'!$B$3:$B$274,'Banco de Dados'!$C$3:$C$274,"")</f>
        <v/>
      </c>
      <c r="FH182" s="27" t="str">
        <f>IFERROR(VLOOKUP(FJ182,'Banco de Dados'!$B$3:$H$274,5,FALSE)," ")</f>
        <v xml:space="preserve"> </v>
      </c>
      <c r="FI182" s="7"/>
      <c r="FJ182" s="7"/>
      <c r="FK182" s="7"/>
      <c r="FL182" s="7"/>
      <c r="FN182" s="27" t="str">
        <f>_xlfn.XLOOKUP(FQ182,'Banco de Dados'!$B$3:$B$274,'Banco de Dados'!$C$3:$C$274,"")</f>
        <v/>
      </c>
      <c r="FO182" s="27" t="str">
        <f>IFERROR(VLOOKUP(FQ182,'Banco de Dados'!$B$3:$H$274,5,FALSE)," ")</f>
        <v xml:space="preserve"> </v>
      </c>
      <c r="FP182" s="7"/>
      <c r="FQ182" s="7"/>
      <c r="FR182" s="7"/>
      <c r="FS182" s="7"/>
      <c r="FU182" s="27" t="str">
        <f>_xlfn.XLOOKUP(FX182,'Banco de Dados'!$B$3:$B$274,'Banco de Dados'!$C$3:$C$274,"")</f>
        <v/>
      </c>
      <c r="FV182" s="27" t="str">
        <f>IFERROR(VLOOKUP(FX182,'Banco de Dados'!$B$3:$H$274,5,FALSE)," ")</f>
        <v xml:space="preserve"> </v>
      </c>
      <c r="FW182" s="7"/>
      <c r="FX182" s="7"/>
      <c r="FY182" s="7"/>
      <c r="FZ182" s="7"/>
    </row>
    <row r="183" spans="2:182" x14ac:dyDescent="0.25">
      <c r="B183" s="27" t="str">
        <f>_xlfn.XLOOKUP(E183,'Banco de Dados'!$B$3:$B$274,'Banco de Dados'!$C$3:$C$274,"")</f>
        <v/>
      </c>
      <c r="C183" s="27" t="str">
        <f>IFERROR(VLOOKUP(E183,'Banco de Dados'!$B$3:$H$274,5,FALSE)," ")</f>
        <v xml:space="preserve"> </v>
      </c>
      <c r="I183" s="27" t="str">
        <f>_xlfn.XLOOKUP(L183,'Banco de Dados'!$B$3:$B$274,'Banco de Dados'!$C$3:$C$274,"")</f>
        <v/>
      </c>
      <c r="J183" s="27" t="str">
        <f>IFERROR(VLOOKUP(L183,'Banco de Dados'!$B$3:$H$274,5,FALSE)," ")</f>
        <v xml:space="preserve"> </v>
      </c>
      <c r="P183" s="27" t="str">
        <f>_xlfn.XLOOKUP(S183,'Banco de Dados'!$B$3:$B$274,'Banco de Dados'!$C$3:$C$274,"")</f>
        <v/>
      </c>
      <c r="Q183" s="27" t="str">
        <f>IFERROR(VLOOKUP(S183,'Banco de Dados'!$B$3:$H$274,5,FALSE)," ")</f>
        <v xml:space="preserve"> </v>
      </c>
      <c r="W183" s="27" t="str">
        <f>_xlfn.XLOOKUP(Z183,'Banco de Dados'!$B$3:$B$274,'Banco de Dados'!$C$3:$C$274,"")</f>
        <v/>
      </c>
      <c r="X183" s="27" t="str">
        <f>IFERROR(VLOOKUP(Z183,'Banco de Dados'!$B$3:$H$274,5,FALSE)," ")</f>
        <v xml:space="preserve"> </v>
      </c>
      <c r="AD183" s="27" t="str">
        <f>_xlfn.XLOOKUP(AG183,'Banco de Dados'!$B$3:$B$274,'Banco de Dados'!$C$3:$C$274,"")</f>
        <v/>
      </c>
      <c r="AE183" s="27" t="str">
        <f>IFERROR(VLOOKUP(AG183,'Banco de Dados'!$B$3:$H$274,5,FALSE)," ")</f>
        <v xml:space="preserve"> </v>
      </c>
      <c r="AK183" s="27" t="str">
        <f>_xlfn.XLOOKUP(AN183,'Banco de Dados'!$B$3:$B$274,'Banco de Dados'!$C$3:$C$274,"")</f>
        <v/>
      </c>
      <c r="AL183" s="27" t="str">
        <f>IFERROR(VLOOKUP(AN183,'Banco de Dados'!$B$3:$H$274,5,FALSE)," ")</f>
        <v xml:space="preserve"> </v>
      </c>
      <c r="AR183" s="27" t="str">
        <f>_xlfn.XLOOKUP(AU183,'Banco de Dados'!$B$3:$B$274,'Banco de Dados'!$C$3:$C$274,"")</f>
        <v/>
      </c>
      <c r="AS183" s="27" t="str">
        <f>IFERROR(VLOOKUP(AU183,'Banco de Dados'!$B$3:$H$274,5,FALSE)," ")</f>
        <v xml:space="preserve"> </v>
      </c>
      <c r="AY183" s="27" t="str">
        <f>_xlfn.XLOOKUP(BB183,'Banco de Dados'!$B$3:$B$274,'Banco de Dados'!$C$3:$C$274,"")</f>
        <v/>
      </c>
      <c r="AZ183" s="27" t="str">
        <f>IFERROR(VLOOKUP(BB183,'Banco de Dados'!$B$3:$H$274,5,FALSE)," ")</f>
        <v xml:space="preserve"> </v>
      </c>
      <c r="BF183" s="27" t="str">
        <f>_xlfn.XLOOKUP(BI183,'Banco de Dados'!$B$3:$B$274,'Banco de Dados'!$C$3:$C$274,"")</f>
        <v/>
      </c>
      <c r="BG183" s="27" t="str">
        <f>IFERROR(VLOOKUP(BI183,'Banco de Dados'!$B$3:$H$274,5,FALSE)," ")</f>
        <v xml:space="preserve"> </v>
      </c>
      <c r="BM183" s="27" t="str">
        <f>_xlfn.XLOOKUP(BP183,'Banco de Dados'!$B$3:$B$274,'Banco de Dados'!$C$3:$C$274,"")</f>
        <v/>
      </c>
      <c r="BN183" s="27" t="str">
        <f>IFERROR(VLOOKUP(BP183,'Banco de Dados'!$B$3:$H$274,5,FALSE)," ")</f>
        <v xml:space="preserve"> </v>
      </c>
      <c r="BT183" s="27" t="str">
        <f>_xlfn.XLOOKUP(BW183,'Banco de Dados'!$B$3:$B$274,'Banco de Dados'!$C$3:$C$274,"")</f>
        <v/>
      </c>
      <c r="BU183" s="27" t="str">
        <f>IFERROR(VLOOKUP(BW183,'Banco de Dados'!$B$3:$H$274,5,FALSE)," ")</f>
        <v xml:space="preserve"> </v>
      </c>
      <c r="CA183" s="27" t="str">
        <f>_xlfn.XLOOKUP(CD183,'Banco de Dados'!$B$3:$B$274,'Banco de Dados'!$C$3:$C$274,"")</f>
        <v/>
      </c>
      <c r="CB183" s="27" t="str">
        <f>IFERROR(VLOOKUP(CD183,'Banco de Dados'!$B$3:$H$274,5,FALSE)," ")</f>
        <v xml:space="preserve"> </v>
      </c>
      <c r="CH183" s="27" t="str">
        <f>_xlfn.XLOOKUP(CK183,'Banco de Dados'!$B$3:$B$274,'Banco de Dados'!$C$3:$C$274,"")</f>
        <v/>
      </c>
      <c r="CI183" s="27" t="str">
        <f>IFERROR(VLOOKUP(CK183,'Banco de Dados'!$B$3:$H$274,5,FALSE)," ")</f>
        <v xml:space="preserve"> </v>
      </c>
      <c r="CO183" s="27" t="str">
        <f>_xlfn.XLOOKUP(CR183,'Banco de Dados'!$B$3:$B$274,'Banco de Dados'!$C$3:$C$274,"")</f>
        <v/>
      </c>
      <c r="CP183" s="27" t="str">
        <f>IFERROR(VLOOKUP(CR183,'Banco de Dados'!$B$3:$H$274,5,FALSE)," ")</f>
        <v xml:space="preserve"> </v>
      </c>
      <c r="CV183" s="27" t="str">
        <f>_xlfn.XLOOKUP(CY183,'Banco de Dados'!$B$3:$B$274,'Banco de Dados'!$C$3:$C$274,"")</f>
        <v/>
      </c>
      <c r="CW183" s="27" t="str">
        <f>IFERROR(VLOOKUP(CY183,'Banco de Dados'!$B$3:$H$274,5,FALSE)," ")</f>
        <v xml:space="preserve"> </v>
      </c>
      <c r="DC183" s="27" t="str">
        <f>_xlfn.XLOOKUP(DF183,'Banco de Dados'!$B$3:$B$274,'Banco de Dados'!$C$3:$C$274,"")</f>
        <v/>
      </c>
      <c r="DD183" s="27" t="str">
        <f>IFERROR(VLOOKUP(DF183,'Banco de Dados'!$B$3:$H$274,5,FALSE)," ")</f>
        <v xml:space="preserve"> </v>
      </c>
      <c r="DJ183" s="27" t="str">
        <f>_xlfn.XLOOKUP(DM183,'Banco de Dados'!$B$3:$B$274,'Banco de Dados'!$C$3:$C$274,"")</f>
        <v/>
      </c>
      <c r="DK183" s="27" t="str">
        <f>IFERROR(VLOOKUP(DM183,'Banco de Dados'!$B$3:$H$274,5,FALSE)," ")</f>
        <v xml:space="preserve"> </v>
      </c>
      <c r="DQ183" s="27" t="str">
        <f>_xlfn.XLOOKUP(DT183,'Banco de Dados'!$B$3:$B$274,'Banco de Dados'!$C$3:$C$274,"")</f>
        <v/>
      </c>
      <c r="DR183" s="27" t="str">
        <f>IFERROR(VLOOKUP(DT183,'Banco de Dados'!$B$3:$H$274,5,FALSE)," ")</f>
        <v xml:space="preserve"> </v>
      </c>
      <c r="DX183" s="27" t="str">
        <f>_xlfn.XLOOKUP(EA183,'Banco de Dados'!$B$3:$B$274,'Banco de Dados'!$C$3:$C$274,"")</f>
        <v/>
      </c>
      <c r="DY183" s="27" t="str">
        <f>IFERROR(VLOOKUP(EA183,'Banco de Dados'!$B$3:$H$274,5,FALSE)," ")</f>
        <v xml:space="preserve"> </v>
      </c>
      <c r="EE183" s="27" t="str">
        <f>_xlfn.XLOOKUP(EH183,'Banco de Dados'!$B$3:$B$274,'Banco de Dados'!$C$3:$C$274,"")</f>
        <v/>
      </c>
      <c r="EF183" s="27" t="str">
        <f>IFERROR(VLOOKUP(EH183,'Banco de Dados'!$B$3:$H$274,5,FALSE)," ")</f>
        <v xml:space="preserve"> </v>
      </c>
      <c r="EL183" s="27" t="str">
        <f>_xlfn.XLOOKUP(EO183,'Banco de Dados'!$B$3:$B$274,'Banco de Dados'!$C$3:$C$274,"")</f>
        <v/>
      </c>
      <c r="EM183" s="27" t="str">
        <f>IFERROR(VLOOKUP(EO183,'Banco de Dados'!$B$3:$H$274,5,FALSE)," ")</f>
        <v xml:space="preserve"> </v>
      </c>
      <c r="ES183" s="27" t="str">
        <f>_xlfn.XLOOKUP(EV183,'Banco de Dados'!$B$3:$B$274,'Banco de Dados'!$C$3:$C$274,"")</f>
        <v/>
      </c>
      <c r="ET183" s="27" t="str">
        <f>IFERROR(VLOOKUP(EV183,'Banco de Dados'!$B$3:$H$274,5,FALSE)," ")</f>
        <v xml:space="preserve"> </v>
      </c>
      <c r="EZ183" s="27" t="str">
        <f>_xlfn.XLOOKUP(FC183,'Banco de Dados'!$B$3:$B$274,'Banco de Dados'!$C$3:$C$274,"")</f>
        <v/>
      </c>
      <c r="FA183" s="27" t="str">
        <f>IFERROR(VLOOKUP(FC183,'Banco de Dados'!$B$3:$H$274,5,FALSE)," ")</f>
        <v xml:space="preserve"> </v>
      </c>
      <c r="FC183" s="7"/>
      <c r="FD183" s="7"/>
      <c r="FE183" s="7"/>
      <c r="FG183" s="27" t="str">
        <f>_xlfn.XLOOKUP(FJ183,'Banco de Dados'!$B$3:$B$274,'Banco de Dados'!$C$3:$C$274,"")</f>
        <v/>
      </c>
      <c r="FH183" s="27" t="str">
        <f>IFERROR(VLOOKUP(FJ183,'Banco de Dados'!$B$3:$H$274,5,FALSE)," ")</f>
        <v xml:space="preserve"> </v>
      </c>
      <c r="FI183" s="7"/>
      <c r="FJ183" s="7"/>
      <c r="FK183" s="7"/>
      <c r="FL183" s="7"/>
      <c r="FN183" s="27" t="str">
        <f>_xlfn.XLOOKUP(FQ183,'Banco de Dados'!$B$3:$B$274,'Banco de Dados'!$C$3:$C$274,"")</f>
        <v/>
      </c>
      <c r="FO183" s="27" t="str">
        <f>IFERROR(VLOOKUP(FQ183,'Banco de Dados'!$B$3:$H$274,5,FALSE)," ")</f>
        <v xml:space="preserve"> </v>
      </c>
      <c r="FP183" s="7"/>
      <c r="FQ183" s="7"/>
      <c r="FR183" s="7"/>
      <c r="FS183" s="7"/>
      <c r="FU183" s="27" t="str">
        <f>_xlfn.XLOOKUP(FX183,'Banco de Dados'!$B$3:$B$274,'Banco de Dados'!$C$3:$C$274,"")</f>
        <v/>
      </c>
      <c r="FV183" s="27" t="str">
        <f>IFERROR(VLOOKUP(FX183,'Banco de Dados'!$B$3:$H$274,5,FALSE)," ")</f>
        <v xml:space="preserve"> </v>
      </c>
      <c r="FW183" s="7"/>
      <c r="FX183" s="7"/>
      <c r="FY183" s="7"/>
      <c r="FZ183" s="7"/>
    </row>
    <row r="184" spans="2:182" x14ac:dyDescent="0.25">
      <c r="B184" s="27" t="str">
        <f>_xlfn.XLOOKUP(E184,'Banco de Dados'!$B$3:$B$274,'Banco de Dados'!$C$3:$C$274,"")</f>
        <v/>
      </c>
      <c r="C184" s="27" t="str">
        <f>IFERROR(VLOOKUP(E184,'Banco de Dados'!$B$3:$H$274,5,FALSE)," ")</f>
        <v xml:space="preserve"> </v>
      </c>
      <c r="I184" s="27" t="str">
        <f>_xlfn.XLOOKUP(L184,'Banco de Dados'!$B$3:$B$274,'Banco de Dados'!$C$3:$C$274,"")</f>
        <v/>
      </c>
      <c r="J184" s="27" t="str">
        <f>IFERROR(VLOOKUP(L184,'Banco de Dados'!$B$3:$H$274,5,FALSE)," ")</f>
        <v xml:space="preserve"> </v>
      </c>
      <c r="P184" s="27" t="str">
        <f>_xlfn.XLOOKUP(S184,'Banco de Dados'!$B$3:$B$274,'Banco de Dados'!$C$3:$C$274,"")</f>
        <v/>
      </c>
      <c r="Q184" s="27" t="str">
        <f>IFERROR(VLOOKUP(S184,'Banco de Dados'!$B$3:$H$274,5,FALSE)," ")</f>
        <v xml:space="preserve"> </v>
      </c>
      <c r="W184" s="27" t="str">
        <f>_xlfn.XLOOKUP(Z184,'Banco de Dados'!$B$3:$B$274,'Banco de Dados'!$C$3:$C$274,"")</f>
        <v/>
      </c>
      <c r="X184" s="27" t="str">
        <f>IFERROR(VLOOKUP(Z184,'Banco de Dados'!$B$3:$H$274,5,FALSE)," ")</f>
        <v xml:space="preserve"> </v>
      </c>
      <c r="AD184" s="27" t="str">
        <f>_xlfn.XLOOKUP(AG184,'Banco de Dados'!$B$3:$B$274,'Banco de Dados'!$C$3:$C$274,"")</f>
        <v/>
      </c>
      <c r="AE184" s="27" t="str">
        <f>IFERROR(VLOOKUP(AG184,'Banco de Dados'!$B$3:$H$274,5,FALSE)," ")</f>
        <v xml:space="preserve"> </v>
      </c>
      <c r="AK184" s="27" t="str">
        <f>_xlfn.XLOOKUP(AN184,'Banco de Dados'!$B$3:$B$274,'Banco de Dados'!$C$3:$C$274,"")</f>
        <v/>
      </c>
      <c r="AL184" s="27" t="str">
        <f>IFERROR(VLOOKUP(AN184,'Banco de Dados'!$B$3:$H$274,5,FALSE)," ")</f>
        <v xml:space="preserve"> </v>
      </c>
      <c r="AR184" s="27" t="str">
        <f>_xlfn.XLOOKUP(AU184,'Banco de Dados'!$B$3:$B$274,'Banco de Dados'!$C$3:$C$274,"")</f>
        <v/>
      </c>
      <c r="AS184" s="27" t="str">
        <f>IFERROR(VLOOKUP(AU184,'Banco de Dados'!$B$3:$H$274,5,FALSE)," ")</f>
        <v xml:space="preserve"> </v>
      </c>
      <c r="AY184" s="27" t="str">
        <f>_xlfn.XLOOKUP(BB184,'Banco de Dados'!$B$3:$B$274,'Banco de Dados'!$C$3:$C$274,"")</f>
        <v/>
      </c>
      <c r="AZ184" s="27" t="str">
        <f>IFERROR(VLOOKUP(BB184,'Banco de Dados'!$B$3:$H$274,5,FALSE)," ")</f>
        <v xml:space="preserve"> </v>
      </c>
      <c r="BF184" s="27" t="str">
        <f>_xlfn.XLOOKUP(BI184,'Banco de Dados'!$B$3:$B$274,'Banco de Dados'!$C$3:$C$274,"")</f>
        <v/>
      </c>
      <c r="BG184" s="27" t="str">
        <f>IFERROR(VLOOKUP(BI184,'Banco de Dados'!$B$3:$H$274,5,FALSE)," ")</f>
        <v xml:space="preserve"> </v>
      </c>
      <c r="BM184" s="27" t="str">
        <f>_xlfn.XLOOKUP(BP184,'Banco de Dados'!$B$3:$B$274,'Banco de Dados'!$C$3:$C$274,"")</f>
        <v/>
      </c>
      <c r="BN184" s="27" t="str">
        <f>IFERROR(VLOOKUP(BP184,'Banco de Dados'!$B$3:$H$274,5,FALSE)," ")</f>
        <v xml:space="preserve"> </v>
      </c>
      <c r="BT184" s="27" t="str">
        <f>_xlfn.XLOOKUP(BW184,'Banco de Dados'!$B$3:$B$274,'Banco de Dados'!$C$3:$C$274,"")</f>
        <v/>
      </c>
      <c r="BU184" s="27" t="str">
        <f>IFERROR(VLOOKUP(BW184,'Banco de Dados'!$B$3:$H$274,5,FALSE)," ")</f>
        <v xml:space="preserve"> </v>
      </c>
      <c r="CA184" s="27" t="str">
        <f>_xlfn.XLOOKUP(CD184,'Banco de Dados'!$B$3:$B$274,'Banco de Dados'!$C$3:$C$274,"")</f>
        <v/>
      </c>
      <c r="CB184" s="27" t="str">
        <f>IFERROR(VLOOKUP(CD184,'Banco de Dados'!$B$3:$H$274,5,FALSE)," ")</f>
        <v xml:space="preserve"> </v>
      </c>
      <c r="CH184" s="27" t="str">
        <f>_xlfn.XLOOKUP(CK184,'Banco de Dados'!$B$3:$B$274,'Banco de Dados'!$C$3:$C$274,"")</f>
        <v/>
      </c>
      <c r="CI184" s="27" t="str">
        <f>IFERROR(VLOOKUP(CK184,'Banco de Dados'!$B$3:$H$274,5,FALSE)," ")</f>
        <v xml:space="preserve"> </v>
      </c>
      <c r="CO184" s="27" t="str">
        <f>_xlfn.XLOOKUP(CR184,'Banco de Dados'!$B$3:$B$274,'Banco de Dados'!$C$3:$C$274,"")</f>
        <v/>
      </c>
      <c r="CP184" s="27" t="str">
        <f>IFERROR(VLOOKUP(CR184,'Banco de Dados'!$B$3:$H$274,5,FALSE)," ")</f>
        <v xml:space="preserve"> </v>
      </c>
      <c r="CV184" s="27" t="str">
        <f>_xlfn.XLOOKUP(CY184,'Banco de Dados'!$B$3:$B$274,'Banco de Dados'!$C$3:$C$274,"")</f>
        <v/>
      </c>
      <c r="CW184" s="27" t="str">
        <f>IFERROR(VLOOKUP(CY184,'Banco de Dados'!$B$3:$H$274,5,FALSE)," ")</f>
        <v xml:space="preserve"> </v>
      </c>
      <c r="DC184" s="27" t="str">
        <f>_xlfn.XLOOKUP(DF184,'Banco de Dados'!$B$3:$B$274,'Banco de Dados'!$C$3:$C$274,"")</f>
        <v/>
      </c>
      <c r="DD184" s="27" t="str">
        <f>IFERROR(VLOOKUP(DF184,'Banco de Dados'!$B$3:$H$274,5,FALSE)," ")</f>
        <v xml:space="preserve"> </v>
      </c>
      <c r="DJ184" s="27" t="str">
        <f>_xlfn.XLOOKUP(DM184,'Banco de Dados'!$B$3:$B$274,'Banco de Dados'!$C$3:$C$274,"")</f>
        <v/>
      </c>
      <c r="DK184" s="27" t="str">
        <f>IFERROR(VLOOKUP(DM184,'Banco de Dados'!$B$3:$H$274,5,FALSE)," ")</f>
        <v xml:space="preserve"> </v>
      </c>
      <c r="DQ184" s="27" t="str">
        <f>_xlfn.XLOOKUP(DT184,'Banco de Dados'!$B$3:$B$274,'Banco de Dados'!$C$3:$C$274,"")</f>
        <v/>
      </c>
      <c r="DR184" s="27" t="str">
        <f>IFERROR(VLOOKUP(DT184,'Banco de Dados'!$B$3:$H$274,5,FALSE)," ")</f>
        <v xml:space="preserve"> </v>
      </c>
      <c r="DX184" s="27" t="str">
        <f>_xlfn.XLOOKUP(EA184,'Banco de Dados'!$B$3:$B$274,'Banco de Dados'!$C$3:$C$274,"")</f>
        <v/>
      </c>
      <c r="DY184" s="27" t="str">
        <f>IFERROR(VLOOKUP(EA184,'Banco de Dados'!$B$3:$H$274,5,FALSE)," ")</f>
        <v xml:space="preserve"> </v>
      </c>
      <c r="EE184" s="27" t="str">
        <f>_xlfn.XLOOKUP(EH184,'Banco de Dados'!$B$3:$B$274,'Banco de Dados'!$C$3:$C$274,"")</f>
        <v/>
      </c>
      <c r="EF184" s="27" t="str">
        <f>IFERROR(VLOOKUP(EH184,'Banco de Dados'!$B$3:$H$274,5,FALSE)," ")</f>
        <v xml:space="preserve"> </v>
      </c>
      <c r="EL184" s="27" t="str">
        <f>_xlfn.XLOOKUP(EO184,'Banco de Dados'!$B$3:$B$274,'Banco de Dados'!$C$3:$C$274,"")</f>
        <v/>
      </c>
      <c r="EM184" s="27" t="str">
        <f>IFERROR(VLOOKUP(EO184,'Banco de Dados'!$B$3:$H$274,5,FALSE)," ")</f>
        <v xml:space="preserve"> </v>
      </c>
      <c r="ES184" s="27" t="str">
        <f>_xlfn.XLOOKUP(EV184,'Banco de Dados'!$B$3:$B$274,'Banco de Dados'!$C$3:$C$274,"")</f>
        <v/>
      </c>
      <c r="ET184" s="27" t="str">
        <f>IFERROR(VLOOKUP(EV184,'Banco de Dados'!$B$3:$H$274,5,FALSE)," ")</f>
        <v xml:space="preserve"> </v>
      </c>
      <c r="EZ184" s="27" t="str">
        <f>_xlfn.XLOOKUP(FC184,'Banco de Dados'!$B$3:$B$274,'Banco de Dados'!$C$3:$C$274,"")</f>
        <v/>
      </c>
      <c r="FA184" s="27" t="str">
        <f>IFERROR(VLOOKUP(FC184,'Banco de Dados'!$B$3:$H$274,5,FALSE)," ")</f>
        <v xml:space="preserve"> </v>
      </c>
      <c r="FC184" s="7"/>
      <c r="FD184" s="7"/>
      <c r="FE184" s="7"/>
      <c r="FG184" s="27" t="str">
        <f>_xlfn.XLOOKUP(FJ184,'Banco de Dados'!$B$3:$B$274,'Banco de Dados'!$C$3:$C$274,"")</f>
        <v/>
      </c>
      <c r="FH184" s="27" t="str">
        <f>IFERROR(VLOOKUP(FJ184,'Banco de Dados'!$B$3:$H$274,5,FALSE)," ")</f>
        <v xml:space="preserve"> </v>
      </c>
      <c r="FI184" s="7"/>
      <c r="FJ184" s="7"/>
      <c r="FK184" s="7"/>
      <c r="FL184" s="7"/>
      <c r="FN184" s="27" t="str">
        <f>_xlfn.XLOOKUP(FQ184,'Banco de Dados'!$B$3:$B$274,'Banco de Dados'!$C$3:$C$274,"")</f>
        <v/>
      </c>
      <c r="FO184" s="27" t="str">
        <f>IFERROR(VLOOKUP(FQ184,'Banco de Dados'!$B$3:$H$274,5,FALSE)," ")</f>
        <v xml:space="preserve"> </v>
      </c>
      <c r="FP184" s="7"/>
      <c r="FQ184" s="7"/>
      <c r="FR184" s="7"/>
      <c r="FS184" s="7"/>
      <c r="FU184" s="27" t="str">
        <f>_xlfn.XLOOKUP(FX184,'Banco de Dados'!$B$3:$B$274,'Banco de Dados'!$C$3:$C$274,"")</f>
        <v/>
      </c>
      <c r="FV184" s="27" t="str">
        <f>IFERROR(VLOOKUP(FX184,'Banco de Dados'!$B$3:$H$274,5,FALSE)," ")</f>
        <v xml:space="preserve"> </v>
      </c>
      <c r="FW184" s="7"/>
      <c r="FX184" s="7"/>
      <c r="FY184" s="7"/>
      <c r="FZ184" s="7"/>
    </row>
    <row r="185" spans="2:182" x14ac:dyDescent="0.25">
      <c r="B185" s="27" t="str">
        <f>_xlfn.XLOOKUP(E185,'Banco de Dados'!$B$3:$B$274,'Banco de Dados'!$C$3:$C$274,"")</f>
        <v/>
      </c>
      <c r="C185" s="27" t="str">
        <f>IFERROR(VLOOKUP(E185,'Banco de Dados'!$B$3:$H$274,5,FALSE)," ")</f>
        <v xml:space="preserve"> </v>
      </c>
      <c r="I185" s="27" t="str">
        <f>_xlfn.XLOOKUP(L185,'Banco de Dados'!$B$3:$B$274,'Banco de Dados'!$C$3:$C$274,"")</f>
        <v/>
      </c>
      <c r="J185" s="27" t="str">
        <f>IFERROR(VLOOKUP(L185,'Banco de Dados'!$B$3:$H$274,5,FALSE)," ")</f>
        <v xml:space="preserve"> </v>
      </c>
      <c r="P185" s="27" t="str">
        <f>_xlfn.XLOOKUP(S185,'Banco de Dados'!$B$3:$B$274,'Banco de Dados'!$C$3:$C$274,"")</f>
        <v/>
      </c>
      <c r="Q185" s="27" t="str">
        <f>IFERROR(VLOOKUP(S185,'Banco de Dados'!$B$3:$H$274,5,FALSE)," ")</f>
        <v xml:space="preserve"> </v>
      </c>
      <c r="W185" s="27" t="str">
        <f>_xlfn.XLOOKUP(Z185,'Banco de Dados'!$B$3:$B$274,'Banco de Dados'!$C$3:$C$274,"")</f>
        <v/>
      </c>
      <c r="X185" s="27" t="str">
        <f>IFERROR(VLOOKUP(Z185,'Banco de Dados'!$B$3:$H$274,5,FALSE)," ")</f>
        <v xml:space="preserve"> </v>
      </c>
      <c r="AD185" s="27" t="str">
        <f>_xlfn.XLOOKUP(AG185,'Banco de Dados'!$B$3:$B$274,'Banco de Dados'!$C$3:$C$274,"")</f>
        <v/>
      </c>
      <c r="AE185" s="27" t="str">
        <f>IFERROR(VLOOKUP(AG185,'Banco de Dados'!$B$3:$H$274,5,FALSE)," ")</f>
        <v xml:space="preserve"> </v>
      </c>
      <c r="AK185" s="27" t="str">
        <f>_xlfn.XLOOKUP(AN185,'Banco de Dados'!$B$3:$B$274,'Banco de Dados'!$C$3:$C$274,"")</f>
        <v/>
      </c>
      <c r="AL185" s="27" t="str">
        <f>IFERROR(VLOOKUP(AN185,'Banco de Dados'!$B$3:$H$274,5,FALSE)," ")</f>
        <v xml:space="preserve"> </v>
      </c>
      <c r="AR185" s="27" t="str">
        <f>_xlfn.XLOOKUP(AU185,'Banco de Dados'!$B$3:$B$274,'Banco de Dados'!$C$3:$C$274,"")</f>
        <v/>
      </c>
      <c r="AS185" s="27" t="str">
        <f>IFERROR(VLOOKUP(AU185,'Banco de Dados'!$B$3:$H$274,5,FALSE)," ")</f>
        <v xml:space="preserve"> </v>
      </c>
      <c r="AY185" s="27" t="str">
        <f>_xlfn.XLOOKUP(BB185,'Banco de Dados'!$B$3:$B$274,'Banco de Dados'!$C$3:$C$274,"")</f>
        <v/>
      </c>
      <c r="AZ185" s="27" t="str">
        <f>IFERROR(VLOOKUP(BB185,'Banco de Dados'!$B$3:$H$274,5,FALSE)," ")</f>
        <v xml:space="preserve"> </v>
      </c>
      <c r="BF185" s="27" t="str">
        <f>_xlfn.XLOOKUP(BI185,'Banco de Dados'!$B$3:$B$274,'Banco de Dados'!$C$3:$C$274,"")</f>
        <v/>
      </c>
      <c r="BG185" s="27" t="str">
        <f>IFERROR(VLOOKUP(BI185,'Banco de Dados'!$B$3:$H$274,5,FALSE)," ")</f>
        <v xml:space="preserve"> </v>
      </c>
      <c r="BM185" s="27" t="str">
        <f>_xlfn.XLOOKUP(BP185,'Banco de Dados'!$B$3:$B$274,'Banco de Dados'!$C$3:$C$274,"")</f>
        <v/>
      </c>
      <c r="BN185" s="27" t="str">
        <f>IFERROR(VLOOKUP(BP185,'Banco de Dados'!$B$3:$H$274,5,FALSE)," ")</f>
        <v xml:space="preserve"> </v>
      </c>
      <c r="BT185" s="27" t="str">
        <f>_xlfn.XLOOKUP(BW185,'Banco de Dados'!$B$3:$B$274,'Banco de Dados'!$C$3:$C$274,"")</f>
        <v/>
      </c>
      <c r="BU185" s="27" t="str">
        <f>IFERROR(VLOOKUP(BW185,'Banco de Dados'!$B$3:$H$274,5,FALSE)," ")</f>
        <v xml:space="preserve"> </v>
      </c>
      <c r="CA185" s="27" t="str">
        <f>_xlfn.XLOOKUP(CD185,'Banco de Dados'!$B$3:$B$274,'Banco de Dados'!$C$3:$C$274,"")</f>
        <v/>
      </c>
      <c r="CB185" s="27" t="str">
        <f>IFERROR(VLOOKUP(CD185,'Banco de Dados'!$B$3:$H$274,5,FALSE)," ")</f>
        <v xml:space="preserve"> </v>
      </c>
      <c r="CH185" s="27" t="str">
        <f>_xlfn.XLOOKUP(CK185,'Banco de Dados'!$B$3:$B$274,'Banco de Dados'!$C$3:$C$274,"")</f>
        <v/>
      </c>
      <c r="CI185" s="27" t="str">
        <f>IFERROR(VLOOKUP(CK185,'Banco de Dados'!$B$3:$H$274,5,FALSE)," ")</f>
        <v xml:space="preserve"> </v>
      </c>
      <c r="CO185" s="27" t="str">
        <f>_xlfn.XLOOKUP(CR185,'Banco de Dados'!$B$3:$B$274,'Banco de Dados'!$C$3:$C$274,"")</f>
        <v/>
      </c>
      <c r="CP185" s="27" t="str">
        <f>IFERROR(VLOOKUP(CR185,'Banco de Dados'!$B$3:$H$274,5,FALSE)," ")</f>
        <v xml:space="preserve"> </v>
      </c>
      <c r="CV185" s="27" t="str">
        <f>_xlfn.XLOOKUP(CY185,'Banco de Dados'!$B$3:$B$274,'Banco de Dados'!$C$3:$C$274,"")</f>
        <v/>
      </c>
      <c r="CW185" s="27" t="str">
        <f>IFERROR(VLOOKUP(CY185,'Banco de Dados'!$B$3:$H$274,5,FALSE)," ")</f>
        <v xml:space="preserve"> </v>
      </c>
      <c r="DC185" s="27" t="str">
        <f>_xlfn.XLOOKUP(DF185,'Banco de Dados'!$B$3:$B$274,'Banco de Dados'!$C$3:$C$274,"")</f>
        <v/>
      </c>
      <c r="DD185" s="27" t="str">
        <f>IFERROR(VLOOKUP(DF185,'Banco de Dados'!$B$3:$H$274,5,FALSE)," ")</f>
        <v xml:space="preserve"> </v>
      </c>
      <c r="DJ185" s="27" t="str">
        <f>_xlfn.XLOOKUP(DM185,'Banco de Dados'!$B$3:$B$274,'Banco de Dados'!$C$3:$C$274,"")</f>
        <v/>
      </c>
      <c r="DK185" s="27" t="str">
        <f>IFERROR(VLOOKUP(DM185,'Banco de Dados'!$B$3:$H$274,5,FALSE)," ")</f>
        <v xml:space="preserve"> </v>
      </c>
      <c r="DQ185" s="27" t="str">
        <f>_xlfn.XLOOKUP(DT185,'Banco de Dados'!$B$3:$B$274,'Banco de Dados'!$C$3:$C$274,"")</f>
        <v/>
      </c>
      <c r="DR185" s="27" t="str">
        <f>IFERROR(VLOOKUP(DT185,'Banco de Dados'!$B$3:$H$274,5,FALSE)," ")</f>
        <v xml:space="preserve"> </v>
      </c>
      <c r="DX185" s="27" t="str">
        <f>_xlfn.XLOOKUP(EA185,'Banco de Dados'!$B$3:$B$274,'Banco de Dados'!$C$3:$C$274,"")</f>
        <v/>
      </c>
      <c r="DY185" s="27" t="str">
        <f>IFERROR(VLOOKUP(EA185,'Banco de Dados'!$B$3:$H$274,5,FALSE)," ")</f>
        <v xml:space="preserve"> </v>
      </c>
      <c r="EE185" s="27" t="str">
        <f>_xlfn.XLOOKUP(EH185,'Banco de Dados'!$B$3:$B$274,'Banco de Dados'!$C$3:$C$274,"")</f>
        <v/>
      </c>
      <c r="EF185" s="27" t="str">
        <f>IFERROR(VLOOKUP(EH185,'Banco de Dados'!$B$3:$H$274,5,FALSE)," ")</f>
        <v xml:space="preserve"> </v>
      </c>
      <c r="EL185" s="27" t="str">
        <f>_xlfn.XLOOKUP(EO185,'Banco de Dados'!$B$3:$B$274,'Banco de Dados'!$C$3:$C$274,"")</f>
        <v/>
      </c>
      <c r="EM185" s="27" t="str">
        <f>IFERROR(VLOOKUP(EO185,'Banco de Dados'!$B$3:$H$274,5,FALSE)," ")</f>
        <v xml:space="preserve"> </v>
      </c>
      <c r="ES185" s="27" t="str">
        <f>_xlfn.XLOOKUP(EV185,'Banco de Dados'!$B$3:$B$274,'Banco de Dados'!$C$3:$C$274,"")</f>
        <v/>
      </c>
      <c r="ET185" s="27" t="str">
        <f>IFERROR(VLOOKUP(EV185,'Banco de Dados'!$B$3:$H$274,5,FALSE)," ")</f>
        <v xml:space="preserve"> </v>
      </c>
      <c r="EZ185" s="27" t="str">
        <f>_xlfn.XLOOKUP(FC185,'Banco de Dados'!$B$3:$B$274,'Banco de Dados'!$C$3:$C$274,"")</f>
        <v/>
      </c>
      <c r="FA185" s="27" t="str">
        <f>IFERROR(VLOOKUP(FC185,'Banco de Dados'!$B$3:$H$274,5,FALSE)," ")</f>
        <v xml:space="preserve"> </v>
      </c>
      <c r="FC185" s="7"/>
      <c r="FD185" s="7"/>
      <c r="FE185" s="7"/>
      <c r="FG185" s="27" t="str">
        <f>_xlfn.XLOOKUP(FJ185,'Banco de Dados'!$B$3:$B$274,'Banco de Dados'!$C$3:$C$274,"")</f>
        <v/>
      </c>
      <c r="FH185" s="27" t="str">
        <f>IFERROR(VLOOKUP(FJ185,'Banco de Dados'!$B$3:$H$274,5,FALSE)," ")</f>
        <v xml:space="preserve"> </v>
      </c>
      <c r="FI185" s="7"/>
      <c r="FJ185" s="7"/>
      <c r="FK185" s="7"/>
      <c r="FL185" s="7"/>
      <c r="FN185" s="27" t="str">
        <f>_xlfn.XLOOKUP(FQ185,'Banco de Dados'!$B$3:$B$274,'Banco de Dados'!$C$3:$C$274,"")</f>
        <v/>
      </c>
      <c r="FO185" s="27" t="str">
        <f>IFERROR(VLOOKUP(FQ185,'Banco de Dados'!$B$3:$H$274,5,FALSE)," ")</f>
        <v xml:space="preserve"> </v>
      </c>
      <c r="FP185" s="7"/>
      <c r="FQ185" s="7"/>
      <c r="FR185" s="7"/>
      <c r="FS185" s="7"/>
      <c r="FU185" s="27" t="str">
        <f>_xlfn.XLOOKUP(FX185,'Banco de Dados'!$B$3:$B$274,'Banco de Dados'!$C$3:$C$274,"")</f>
        <v/>
      </c>
      <c r="FV185" s="27" t="str">
        <f>IFERROR(VLOOKUP(FX185,'Banco de Dados'!$B$3:$H$274,5,FALSE)," ")</f>
        <v xml:space="preserve"> </v>
      </c>
      <c r="FW185" s="7"/>
      <c r="FX185" s="7"/>
      <c r="FY185" s="7"/>
      <c r="FZ185" s="7"/>
    </row>
    <row r="186" spans="2:182" x14ac:dyDescent="0.25">
      <c r="B186" s="27" t="str">
        <f>_xlfn.XLOOKUP(E186,'Banco de Dados'!$B$3:$B$274,'Banco de Dados'!$C$3:$C$274,"")</f>
        <v/>
      </c>
      <c r="C186" s="27" t="str">
        <f>IFERROR(VLOOKUP(E186,'Banco de Dados'!$B$3:$H$274,5,FALSE)," ")</f>
        <v xml:space="preserve"> </v>
      </c>
      <c r="I186" s="27" t="str">
        <f>_xlfn.XLOOKUP(L186,'Banco de Dados'!$B$3:$B$274,'Banco de Dados'!$C$3:$C$274,"")</f>
        <v/>
      </c>
      <c r="J186" s="27" t="str">
        <f>IFERROR(VLOOKUP(L186,'Banco de Dados'!$B$3:$H$274,5,FALSE)," ")</f>
        <v xml:space="preserve"> </v>
      </c>
      <c r="P186" s="27" t="str">
        <f>_xlfn.XLOOKUP(S186,'Banco de Dados'!$B$3:$B$274,'Banco de Dados'!$C$3:$C$274,"")</f>
        <v/>
      </c>
      <c r="Q186" s="27" t="str">
        <f>IFERROR(VLOOKUP(S186,'Banco de Dados'!$B$3:$H$274,5,FALSE)," ")</f>
        <v xml:space="preserve"> </v>
      </c>
      <c r="W186" s="27" t="str">
        <f>_xlfn.XLOOKUP(Z186,'Banco de Dados'!$B$3:$B$274,'Banco de Dados'!$C$3:$C$274,"")</f>
        <v/>
      </c>
      <c r="X186" s="27" t="str">
        <f>IFERROR(VLOOKUP(Z186,'Banco de Dados'!$B$3:$H$274,5,FALSE)," ")</f>
        <v xml:space="preserve"> </v>
      </c>
      <c r="AD186" s="27" t="str">
        <f>_xlfn.XLOOKUP(AG186,'Banco de Dados'!$B$3:$B$274,'Banco de Dados'!$C$3:$C$274,"")</f>
        <v/>
      </c>
      <c r="AE186" s="27" t="str">
        <f>IFERROR(VLOOKUP(AG186,'Banco de Dados'!$B$3:$H$274,5,FALSE)," ")</f>
        <v xml:space="preserve"> </v>
      </c>
      <c r="AK186" s="27" t="str">
        <f>_xlfn.XLOOKUP(AN186,'Banco de Dados'!$B$3:$B$274,'Banco de Dados'!$C$3:$C$274,"")</f>
        <v/>
      </c>
      <c r="AL186" s="27" t="str">
        <f>IFERROR(VLOOKUP(AN186,'Banco de Dados'!$B$3:$H$274,5,FALSE)," ")</f>
        <v xml:space="preserve"> </v>
      </c>
      <c r="AR186" s="27" t="str">
        <f>_xlfn.XLOOKUP(AU186,'Banco de Dados'!$B$3:$B$274,'Banco de Dados'!$C$3:$C$274,"")</f>
        <v/>
      </c>
      <c r="AS186" s="27" t="str">
        <f>IFERROR(VLOOKUP(AU186,'Banco de Dados'!$B$3:$H$274,5,FALSE)," ")</f>
        <v xml:space="preserve"> </v>
      </c>
      <c r="AY186" s="27" t="str">
        <f>_xlfn.XLOOKUP(BB186,'Banco de Dados'!$B$3:$B$274,'Banco de Dados'!$C$3:$C$274,"")</f>
        <v/>
      </c>
      <c r="AZ186" s="27" t="str">
        <f>IFERROR(VLOOKUP(BB186,'Banco de Dados'!$B$3:$H$274,5,FALSE)," ")</f>
        <v xml:space="preserve"> </v>
      </c>
      <c r="BF186" s="27" t="str">
        <f>_xlfn.XLOOKUP(BI186,'Banco de Dados'!$B$3:$B$274,'Banco de Dados'!$C$3:$C$274,"")</f>
        <v/>
      </c>
      <c r="BG186" s="27" t="str">
        <f>IFERROR(VLOOKUP(BI186,'Banco de Dados'!$B$3:$H$274,5,FALSE)," ")</f>
        <v xml:space="preserve"> </v>
      </c>
      <c r="BM186" s="27" t="str">
        <f>_xlfn.XLOOKUP(BP186,'Banco de Dados'!$B$3:$B$274,'Banco de Dados'!$C$3:$C$274,"")</f>
        <v/>
      </c>
      <c r="BN186" s="27" t="str">
        <f>IFERROR(VLOOKUP(BP186,'Banco de Dados'!$B$3:$H$274,5,FALSE)," ")</f>
        <v xml:space="preserve"> </v>
      </c>
      <c r="BT186" s="27" t="str">
        <f>_xlfn.XLOOKUP(BW186,'Banco de Dados'!$B$3:$B$274,'Banco de Dados'!$C$3:$C$274,"")</f>
        <v/>
      </c>
      <c r="BU186" s="27" t="str">
        <f>IFERROR(VLOOKUP(BW186,'Banco de Dados'!$B$3:$H$274,5,FALSE)," ")</f>
        <v xml:space="preserve"> </v>
      </c>
      <c r="CA186" s="27" t="str">
        <f>_xlfn.XLOOKUP(CD186,'Banco de Dados'!$B$3:$B$274,'Banco de Dados'!$C$3:$C$274,"")</f>
        <v/>
      </c>
      <c r="CB186" s="27" t="str">
        <f>IFERROR(VLOOKUP(CD186,'Banco de Dados'!$B$3:$H$274,5,FALSE)," ")</f>
        <v xml:space="preserve"> </v>
      </c>
      <c r="CH186" s="27" t="str">
        <f>_xlfn.XLOOKUP(CK186,'Banco de Dados'!$B$3:$B$274,'Banco de Dados'!$C$3:$C$274,"")</f>
        <v/>
      </c>
      <c r="CI186" s="27" t="str">
        <f>IFERROR(VLOOKUP(CK186,'Banco de Dados'!$B$3:$H$274,5,FALSE)," ")</f>
        <v xml:space="preserve"> </v>
      </c>
      <c r="CO186" s="27" t="str">
        <f>_xlfn.XLOOKUP(CR186,'Banco de Dados'!$B$3:$B$274,'Banco de Dados'!$C$3:$C$274,"")</f>
        <v/>
      </c>
      <c r="CP186" s="27" t="str">
        <f>IFERROR(VLOOKUP(CR186,'Banco de Dados'!$B$3:$H$274,5,FALSE)," ")</f>
        <v xml:space="preserve"> </v>
      </c>
      <c r="CV186" s="27" t="str">
        <f>_xlfn.XLOOKUP(CY186,'Banco de Dados'!$B$3:$B$274,'Banco de Dados'!$C$3:$C$274,"")</f>
        <v/>
      </c>
      <c r="CW186" s="27" t="str">
        <f>IFERROR(VLOOKUP(CY186,'Banco de Dados'!$B$3:$H$274,5,FALSE)," ")</f>
        <v xml:space="preserve"> </v>
      </c>
      <c r="DC186" s="27" t="str">
        <f>_xlfn.XLOOKUP(DF186,'Banco de Dados'!$B$3:$B$274,'Banco de Dados'!$C$3:$C$274,"")</f>
        <v/>
      </c>
      <c r="DD186" s="27" t="str">
        <f>IFERROR(VLOOKUP(DF186,'Banco de Dados'!$B$3:$H$274,5,FALSE)," ")</f>
        <v xml:space="preserve"> </v>
      </c>
      <c r="DJ186" s="27" t="str">
        <f>_xlfn.XLOOKUP(DM186,'Banco de Dados'!$B$3:$B$274,'Banco de Dados'!$C$3:$C$274,"")</f>
        <v/>
      </c>
      <c r="DK186" s="27" t="str">
        <f>IFERROR(VLOOKUP(DM186,'Banco de Dados'!$B$3:$H$274,5,FALSE)," ")</f>
        <v xml:space="preserve"> </v>
      </c>
      <c r="DQ186" s="27" t="str">
        <f>_xlfn.XLOOKUP(DT186,'Banco de Dados'!$B$3:$B$274,'Banco de Dados'!$C$3:$C$274,"")</f>
        <v/>
      </c>
      <c r="DR186" s="27" t="str">
        <f>IFERROR(VLOOKUP(DT186,'Banco de Dados'!$B$3:$H$274,5,FALSE)," ")</f>
        <v xml:space="preserve"> </v>
      </c>
      <c r="DX186" s="27" t="str">
        <f>_xlfn.XLOOKUP(EA186,'Banco de Dados'!$B$3:$B$274,'Banco de Dados'!$C$3:$C$274,"")</f>
        <v/>
      </c>
      <c r="DY186" s="27" t="str">
        <f>IFERROR(VLOOKUP(EA186,'Banco de Dados'!$B$3:$H$274,5,FALSE)," ")</f>
        <v xml:space="preserve"> </v>
      </c>
      <c r="EE186" s="27" t="str">
        <f>_xlfn.XLOOKUP(EH186,'Banco de Dados'!$B$3:$B$274,'Banco de Dados'!$C$3:$C$274,"")</f>
        <v/>
      </c>
      <c r="EF186" s="27" t="str">
        <f>IFERROR(VLOOKUP(EH186,'Banco de Dados'!$B$3:$H$274,5,FALSE)," ")</f>
        <v xml:space="preserve"> </v>
      </c>
      <c r="EL186" s="27" t="str">
        <f>_xlfn.XLOOKUP(EO186,'Banco de Dados'!$B$3:$B$274,'Banco de Dados'!$C$3:$C$274,"")</f>
        <v/>
      </c>
      <c r="EM186" s="27" t="str">
        <f>IFERROR(VLOOKUP(EO186,'Banco de Dados'!$B$3:$H$274,5,FALSE)," ")</f>
        <v xml:space="preserve"> </v>
      </c>
      <c r="ES186" s="27" t="str">
        <f>_xlfn.XLOOKUP(EV186,'Banco de Dados'!$B$3:$B$274,'Banco de Dados'!$C$3:$C$274,"")</f>
        <v/>
      </c>
      <c r="ET186" s="27" t="str">
        <f>IFERROR(VLOOKUP(EV186,'Banco de Dados'!$B$3:$H$274,5,FALSE)," ")</f>
        <v xml:space="preserve"> </v>
      </c>
      <c r="EZ186" s="27" t="str">
        <f>_xlfn.XLOOKUP(FC186,'Banco de Dados'!$B$3:$B$274,'Banco de Dados'!$C$3:$C$274,"")</f>
        <v/>
      </c>
      <c r="FA186" s="27" t="str">
        <f>IFERROR(VLOOKUP(FC186,'Banco de Dados'!$B$3:$H$274,5,FALSE)," ")</f>
        <v xml:space="preserve"> </v>
      </c>
      <c r="FC186" s="7"/>
      <c r="FD186" s="7"/>
      <c r="FE186" s="7"/>
      <c r="FG186" s="27" t="str">
        <f>_xlfn.XLOOKUP(FJ186,'Banco de Dados'!$B$3:$B$274,'Banco de Dados'!$C$3:$C$274,"")</f>
        <v/>
      </c>
      <c r="FH186" s="27" t="str">
        <f>IFERROR(VLOOKUP(FJ186,'Banco de Dados'!$B$3:$H$274,5,FALSE)," ")</f>
        <v xml:space="preserve"> </v>
      </c>
      <c r="FI186" s="7"/>
      <c r="FJ186" s="7"/>
      <c r="FK186" s="7"/>
      <c r="FL186" s="7"/>
      <c r="FN186" s="27" t="str">
        <f>_xlfn.XLOOKUP(FQ186,'Banco de Dados'!$B$3:$B$274,'Banco de Dados'!$C$3:$C$274,"")</f>
        <v/>
      </c>
      <c r="FO186" s="27" t="str">
        <f>IFERROR(VLOOKUP(FQ186,'Banco de Dados'!$B$3:$H$274,5,FALSE)," ")</f>
        <v xml:space="preserve"> </v>
      </c>
      <c r="FP186" s="7"/>
      <c r="FQ186" s="7"/>
      <c r="FR186" s="7"/>
      <c r="FS186" s="7"/>
      <c r="FU186" s="27" t="str">
        <f>_xlfn.XLOOKUP(FX186,'Banco de Dados'!$B$3:$B$274,'Banco de Dados'!$C$3:$C$274,"")</f>
        <v/>
      </c>
      <c r="FV186" s="27" t="str">
        <f>IFERROR(VLOOKUP(FX186,'Banco de Dados'!$B$3:$H$274,5,FALSE)," ")</f>
        <v xml:space="preserve"> </v>
      </c>
      <c r="FW186" s="7"/>
      <c r="FX186" s="7"/>
      <c r="FY186" s="7"/>
      <c r="FZ186" s="7"/>
    </row>
    <row r="187" spans="2:182" x14ac:dyDescent="0.25">
      <c r="B187" s="27" t="str">
        <f>_xlfn.XLOOKUP(E187,'Banco de Dados'!$B$3:$B$274,'Banco de Dados'!$C$3:$C$274,"")</f>
        <v/>
      </c>
      <c r="C187" s="27" t="str">
        <f>IFERROR(VLOOKUP(E187,'Banco de Dados'!$B$3:$H$274,5,FALSE)," ")</f>
        <v xml:space="preserve"> </v>
      </c>
      <c r="I187" s="27" t="str">
        <f>_xlfn.XLOOKUP(L187,'Banco de Dados'!$B$3:$B$274,'Banco de Dados'!$C$3:$C$274,"")</f>
        <v/>
      </c>
      <c r="J187" s="27" t="str">
        <f>IFERROR(VLOOKUP(L187,'Banco de Dados'!$B$3:$H$274,5,FALSE)," ")</f>
        <v xml:space="preserve"> </v>
      </c>
      <c r="P187" s="27" t="str">
        <f>_xlfn.XLOOKUP(S187,'Banco de Dados'!$B$3:$B$274,'Banco de Dados'!$C$3:$C$274,"")</f>
        <v/>
      </c>
      <c r="Q187" s="27" t="str">
        <f>IFERROR(VLOOKUP(S187,'Banco de Dados'!$B$3:$H$274,5,FALSE)," ")</f>
        <v xml:space="preserve"> </v>
      </c>
      <c r="W187" s="27" t="str">
        <f>_xlfn.XLOOKUP(Z187,'Banco de Dados'!$B$3:$B$274,'Banco de Dados'!$C$3:$C$274,"")</f>
        <v/>
      </c>
      <c r="X187" s="27" t="str">
        <f>IFERROR(VLOOKUP(Z187,'Banco de Dados'!$B$3:$H$274,5,FALSE)," ")</f>
        <v xml:space="preserve"> </v>
      </c>
      <c r="AD187" s="27" t="str">
        <f>_xlfn.XLOOKUP(AG187,'Banco de Dados'!$B$3:$B$274,'Banco de Dados'!$C$3:$C$274,"")</f>
        <v/>
      </c>
      <c r="AE187" s="27" t="str">
        <f>IFERROR(VLOOKUP(AG187,'Banco de Dados'!$B$3:$H$274,5,FALSE)," ")</f>
        <v xml:space="preserve"> </v>
      </c>
      <c r="AK187" s="27" t="str">
        <f>_xlfn.XLOOKUP(AN187,'Banco de Dados'!$B$3:$B$274,'Banco de Dados'!$C$3:$C$274,"")</f>
        <v/>
      </c>
      <c r="AL187" s="27" t="str">
        <f>IFERROR(VLOOKUP(AN187,'Banco de Dados'!$B$3:$H$274,5,FALSE)," ")</f>
        <v xml:space="preserve"> </v>
      </c>
      <c r="AR187" s="27" t="str">
        <f>_xlfn.XLOOKUP(AU187,'Banco de Dados'!$B$3:$B$274,'Banco de Dados'!$C$3:$C$274,"")</f>
        <v/>
      </c>
      <c r="AS187" s="27" t="str">
        <f>IFERROR(VLOOKUP(AU187,'Banco de Dados'!$B$3:$H$274,5,FALSE)," ")</f>
        <v xml:space="preserve"> </v>
      </c>
      <c r="AY187" s="27" t="str">
        <f>_xlfn.XLOOKUP(BB187,'Banco de Dados'!$B$3:$B$274,'Banco de Dados'!$C$3:$C$274,"")</f>
        <v/>
      </c>
      <c r="AZ187" s="27" t="str">
        <f>IFERROR(VLOOKUP(BB187,'Banco de Dados'!$B$3:$H$274,5,FALSE)," ")</f>
        <v xml:space="preserve"> </v>
      </c>
      <c r="BF187" s="27" t="str">
        <f>_xlfn.XLOOKUP(BI187,'Banco de Dados'!$B$3:$B$274,'Banco de Dados'!$C$3:$C$274,"")</f>
        <v/>
      </c>
      <c r="BG187" s="27" t="str">
        <f>IFERROR(VLOOKUP(BI187,'Banco de Dados'!$B$3:$H$274,5,FALSE)," ")</f>
        <v xml:space="preserve"> </v>
      </c>
      <c r="BM187" s="27" t="str">
        <f>_xlfn.XLOOKUP(BP187,'Banco de Dados'!$B$3:$B$274,'Banco de Dados'!$C$3:$C$274,"")</f>
        <v/>
      </c>
      <c r="BN187" s="27" t="str">
        <f>IFERROR(VLOOKUP(BP187,'Banco de Dados'!$B$3:$H$274,5,FALSE)," ")</f>
        <v xml:space="preserve"> </v>
      </c>
      <c r="BT187" s="27" t="str">
        <f>_xlfn.XLOOKUP(BW187,'Banco de Dados'!$B$3:$B$274,'Banco de Dados'!$C$3:$C$274,"")</f>
        <v/>
      </c>
      <c r="BU187" s="27" t="str">
        <f>IFERROR(VLOOKUP(BW187,'Banco de Dados'!$B$3:$H$274,5,FALSE)," ")</f>
        <v xml:space="preserve"> </v>
      </c>
      <c r="CA187" s="27" t="str">
        <f>_xlfn.XLOOKUP(CD187,'Banco de Dados'!$B$3:$B$274,'Banco de Dados'!$C$3:$C$274,"")</f>
        <v/>
      </c>
      <c r="CB187" s="27" t="str">
        <f>IFERROR(VLOOKUP(CD187,'Banco de Dados'!$B$3:$H$274,5,FALSE)," ")</f>
        <v xml:space="preserve"> </v>
      </c>
      <c r="CH187" s="27" t="str">
        <f>_xlfn.XLOOKUP(CK187,'Banco de Dados'!$B$3:$B$274,'Banco de Dados'!$C$3:$C$274,"")</f>
        <v/>
      </c>
      <c r="CI187" s="27" t="str">
        <f>IFERROR(VLOOKUP(CK187,'Banco de Dados'!$B$3:$H$274,5,FALSE)," ")</f>
        <v xml:space="preserve"> </v>
      </c>
      <c r="CO187" s="27" t="str">
        <f>_xlfn.XLOOKUP(CR187,'Banco de Dados'!$B$3:$B$274,'Banco de Dados'!$C$3:$C$274,"")</f>
        <v/>
      </c>
      <c r="CP187" s="27" t="str">
        <f>IFERROR(VLOOKUP(CR187,'Banco de Dados'!$B$3:$H$274,5,FALSE)," ")</f>
        <v xml:space="preserve"> </v>
      </c>
      <c r="CV187" s="27" t="str">
        <f>_xlfn.XLOOKUP(CY187,'Banco de Dados'!$B$3:$B$274,'Banco de Dados'!$C$3:$C$274,"")</f>
        <v/>
      </c>
      <c r="CW187" s="27" t="str">
        <f>IFERROR(VLOOKUP(CY187,'Banco de Dados'!$B$3:$H$274,5,FALSE)," ")</f>
        <v xml:space="preserve"> </v>
      </c>
      <c r="DC187" s="27" t="str">
        <f>_xlfn.XLOOKUP(DF187,'Banco de Dados'!$B$3:$B$274,'Banco de Dados'!$C$3:$C$274,"")</f>
        <v/>
      </c>
      <c r="DD187" s="27" t="str">
        <f>IFERROR(VLOOKUP(DF187,'Banco de Dados'!$B$3:$H$274,5,FALSE)," ")</f>
        <v xml:space="preserve"> </v>
      </c>
      <c r="DJ187" s="27" t="str">
        <f>_xlfn.XLOOKUP(DM187,'Banco de Dados'!$B$3:$B$274,'Banco de Dados'!$C$3:$C$274,"")</f>
        <v/>
      </c>
      <c r="DK187" s="27" t="str">
        <f>IFERROR(VLOOKUP(DM187,'Banco de Dados'!$B$3:$H$274,5,FALSE)," ")</f>
        <v xml:space="preserve"> </v>
      </c>
      <c r="DQ187" s="27" t="str">
        <f>_xlfn.XLOOKUP(DT187,'Banco de Dados'!$B$3:$B$274,'Banco de Dados'!$C$3:$C$274,"")</f>
        <v/>
      </c>
      <c r="DR187" s="27" t="str">
        <f>IFERROR(VLOOKUP(DT187,'Banco de Dados'!$B$3:$H$274,5,FALSE)," ")</f>
        <v xml:space="preserve"> </v>
      </c>
      <c r="DX187" s="27" t="str">
        <f>_xlfn.XLOOKUP(EA187,'Banco de Dados'!$B$3:$B$274,'Banco de Dados'!$C$3:$C$274,"")</f>
        <v/>
      </c>
      <c r="DY187" s="27" t="str">
        <f>IFERROR(VLOOKUP(EA187,'Banco de Dados'!$B$3:$H$274,5,FALSE)," ")</f>
        <v xml:space="preserve"> </v>
      </c>
      <c r="EE187" s="27" t="str">
        <f>_xlfn.XLOOKUP(EH187,'Banco de Dados'!$B$3:$B$274,'Banco de Dados'!$C$3:$C$274,"")</f>
        <v/>
      </c>
      <c r="EF187" s="27" t="str">
        <f>IFERROR(VLOOKUP(EH187,'Banco de Dados'!$B$3:$H$274,5,FALSE)," ")</f>
        <v xml:space="preserve"> </v>
      </c>
      <c r="EL187" s="27" t="str">
        <f>_xlfn.XLOOKUP(EO187,'Banco de Dados'!$B$3:$B$274,'Banco de Dados'!$C$3:$C$274,"")</f>
        <v/>
      </c>
      <c r="EM187" s="27" t="str">
        <f>IFERROR(VLOOKUP(EO187,'Banco de Dados'!$B$3:$H$274,5,FALSE)," ")</f>
        <v xml:space="preserve"> </v>
      </c>
      <c r="ES187" s="27" t="str">
        <f>_xlfn.XLOOKUP(EV187,'Banco de Dados'!$B$3:$B$274,'Banco de Dados'!$C$3:$C$274,"")</f>
        <v/>
      </c>
      <c r="ET187" s="27" t="str">
        <f>IFERROR(VLOOKUP(EV187,'Banco de Dados'!$B$3:$H$274,5,FALSE)," ")</f>
        <v xml:space="preserve"> </v>
      </c>
      <c r="EZ187" s="27" t="str">
        <f>_xlfn.XLOOKUP(FC187,'Banco de Dados'!$B$3:$B$274,'Banco de Dados'!$C$3:$C$274,"")</f>
        <v/>
      </c>
      <c r="FA187" s="27" t="str">
        <f>IFERROR(VLOOKUP(FC187,'Banco de Dados'!$B$3:$H$274,5,FALSE)," ")</f>
        <v xml:space="preserve"> </v>
      </c>
      <c r="FC187" s="7"/>
      <c r="FD187" s="7"/>
      <c r="FE187" s="7"/>
      <c r="FG187" s="27" t="str">
        <f>_xlfn.XLOOKUP(FJ187,'Banco de Dados'!$B$3:$B$274,'Banco de Dados'!$C$3:$C$274,"")</f>
        <v/>
      </c>
      <c r="FH187" s="27" t="str">
        <f>IFERROR(VLOOKUP(FJ187,'Banco de Dados'!$B$3:$H$274,5,FALSE)," ")</f>
        <v xml:space="preserve"> </v>
      </c>
      <c r="FI187" s="7"/>
      <c r="FJ187" s="7"/>
      <c r="FK187" s="7"/>
      <c r="FL187" s="7"/>
      <c r="FN187" s="27" t="str">
        <f>_xlfn.XLOOKUP(FQ187,'Banco de Dados'!$B$3:$B$274,'Banco de Dados'!$C$3:$C$274,"")</f>
        <v/>
      </c>
      <c r="FO187" s="27" t="str">
        <f>IFERROR(VLOOKUP(FQ187,'Banco de Dados'!$B$3:$H$274,5,FALSE)," ")</f>
        <v xml:space="preserve"> </v>
      </c>
      <c r="FP187" s="7"/>
      <c r="FQ187" s="7"/>
      <c r="FR187" s="7"/>
      <c r="FS187" s="7"/>
      <c r="FU187" s="27" t="str">
        <f>_xlfn.XLOOKUP(FX187,'Banco de Dados'!$B$3:$B$274,'Banco de Dados'!$C$3:$C$274,"")</f>
        <v/>
      </c>
      <c r="FV187" s="27" t="str">
        <f>IFERROR(VLOOKUP(FX187,'Banco de Dados'!$B$3:$H$274,5,FALSE)," ")</f>
        <v xml:space="preserve"> </v>
      </c>
      <c r="FW187" s="7"/>
      <c r="FX187" s="7"/>
      <c r="FY187" s="7"/>
      <c r="FZ187" s="7"/>
    </row>
    <row r="188" spans="2:182" x14ac:dyDescent="0.25">
      <c r="B188" s="27" t="str">
        <f>_xlfn.XLOOKUP(E188,'Banco de Dados'!$B$3:$B$274,'Banco de Dados'!$C$3:$C$274,"")</f>
        <v/>
      </c>
      <c r="C188" s="27" t="str">
        <f>IFERROR(VLOOKUP(E188,'Banco de Dados'!$B$3:$H$274,5,FALSE)," ")</f>
        <v xml:space="preserve"> </v>
      </c>
      <c r="I188" s="27" t="str">
        <f>_xlfn.XLOOKUP(L188,'Banco de Dados'!$B$3:$B$274,'Banco de Dados'!$C$3:$C$274,"")</f>
        <v/>
      </c>
      <c r="J188" s="27" t="str">
        <f>IFERROR(VLOOKUP(L188,'Banco de Dados'!$B$3:$H$274,5,FALSE)," ")</f>
        <v xml:space="preserve"> </v>
      </c>
      <c r="P188" s="27" t="str">
        <f>_xlfn.XLOOKUP(S188,'Banco de Dados'!$B$3:$B$274,'Banco de Dados'!$C$3:$C$274,"")</f>
        <v/>
      </c>
      <c r="Q188" s="27" t="str">
        <f>IFERROR(VLOOKUP(S188,'Banco de Dados'!$B$3:$H$274,5,FALSE)," ")</f>
        <v xml:space="preserve"> </v>
      </c>
      <c r="W188" s="27" t="str">
        <f>_xlfn.XLOOKUP(Z188,'Banco de Dados'!$B$3:$B$274,'Banco de Dados'!$C$3:$C$274,"")</f>
        <v/>
      </c>
      <c r="X188" s="27" t="str">
        <f>IFERROR(VLOOKUP(Z188,'Banco de Dados'!$B$3:$H$274,5,FALSE)," ")</f>
        <v xml:space="preserve"> </v>
      </c>
      <c r="AD188" s="27" t="str">
        <f>_xlfn.XLOOKUP(AG188,'Banco de Dados'!$B$3:$B$274,'Banco de Dados'!$C$3:$C$274,"")</f>
        <v/>
      </c>
      <c r="AE188" s="27" t="str">
        <f>IFERROR(VLOOKUP(AG188,'Banco de Dados'!$B$3:$H$274,5,FALSE)," ")</f>
        <v xml:space="preserve"> </v>
      </c>
      <c r="AK188" s="27" t="str">
        <f>_xlfn.XLOOKUP(AN188,'Banco de Dados'!$B$3:$B$274,'Banco de Dados'!$C$3:$C$274,"")</f>
        <v/>
      </c>
      <c r="AL188" s="27" t="str">
        <f>IFERROR(VLOOKUP(AN188,'Banco de Dados'!$B$3:$H$274,5,FALSE)," ")</f>
        <v xml:space="preserve"> </v>
      </c>
      <c r="AR188" s="27" t="str">
        <f>_xlfn.XLOOKUP(AU188,'Banco de Dados'!$B$3:$B$274,'Banco de Dados'!$C$3:$C$274,"")</f>
        <v/>
      </c>
      <c r="AS188" s="27" t="str">
        <f>IFERROR(VLOOKUP(AU188,'Banco de Dados'!$B$3:$H$274,5,FALSE)," ")</f>
        <v xml:space="preserve"> </v>
      </c>
      <c r="AY188" s="27" t="str">
        <f>_xlfn.XLOOKUP(BB188,'Banco de Dados'!$B$3:$B$274,'Banco de Dados'!$C$3:$C$274,"")</f>
        <v/>
      </c>
      <c r="AZ188" s="27" t="str">
        <f>IFERROR(VLOOKUP(BB188,'Banco de Dados'!$B$3:$H$274,5,FALSE)," ")</f>
        <v xml:space="preserve"> </v>
      </c>
      <c r="BF188" s="27" t="str">
        <f>_xlfn.XLOOKUP(BI188,'Banco de Dados'!$B$3:$B$274,'Banco de Dados'!$C$3:$C$274,"")</f>
        <v/>
      </c>
      <c r="BG188" s="27" t="str">
        <f>IFERROR(VLOOKUP(BI188,'Banco de Dados'!$B$3:$H$274,5,FALSE)," ")</f>
        <v xml:space="preserve"> </v>
      </c>
      <c r="BM188" s="27" t="str">
        <f>_xlfn.XLOOKUP(BP188,'Banco de Dados'!$B$3:$B$274,'Banco de Dados'!$C$3:$C$274,"")</f>
        <v/>
      </c>
      <c r="BN188" s="27" t="str">
        <f>IFERROR(VLOOKUP(BP188,'Banco de Dados'!$B$3:$H$274,5,FALSE)," ")</f>
        <v xml:space="preserve"> </v>
      </c>
      <c r="BT188" s="27" t="str">
        <f>_xlfn.XLOOKUP(BW188,'Banco de Dados'!$B$3:$B$274,'Banco de Dados'!$C$3:$C$274,"")</f>
        <v/>
      </c>
      <c r="BU188" s="27" t="str">
        <f>IFERROR(VLOOKUP(BW188,'Banco de Dados'!$B$3:$H$274,5,FALSE)," ")</f>
        <v xml:space="preserve"> </v>
      </c>
      <c r="CA188" s="27" t="str">
        <f>_xlfn.XLOOKUP(CD188,'Banco de Dados'!$B$3:$B$274,'Banco de Dados'!$C$3:$C$274,"")</f>
        <v/>
      </c>
      <c r="CB188" s="27" t="str">
        <f>IFERROR(VLOOKUP(CD188,'Banco de Dados'!$B$3:$H$274,5,FALSE)," ")</f>
        <v xml:space="preserve"> </v>
      </c>
      <c r="CH188" s="27" t="str">
        <f>_xlfn.XLOOKUP(CK188,'Banco de Dados'!$B$3:$B$274,'Banco de Dados'!$C$3:$C$274,"")</f>
        <v/>
      </c>
      <c r="CI188" s="27" t="str">
        <f>IFERROR(VLOOKUP(CK188,'Banco de Dados'!$B$3:$H$274,5,FALSE)," ")</f>
        <v xml:space="preserve"> </v>
      </c>
      <c r="CO188" s="27" t="str">
        <f>_xlfn.XLOOKUP(CR188,'Banco de Dados'!$B$3:$B$274,'Banco de Dados'!$C$3:$C$274,"")</f>
        <v/>
      </c>
      <c r="CP188" s="27" t="str">
        <f>IFERROR(VLOOKUP(CR188,'Banco de Dados'!$B$3:$H$274,5,FALSE)," ")</f>
        <v xml:space="preserve"> </v>
      </c>
      <c r="CV188" s="27" t="str">
        <f>_xlfn.XLOOKUP(CY188,'Banco de Dados'!$B$3:$B$274,'Banco de Dados'!$C$3:$C$274,"")</f>
        <v/>
      </c>
      <c r="CW188" s="27" t="str">
        <f>IFERROR(VLOOKUP(CY188,'Banco de Dados'!$B$3:$H$274,5,FALSE)," ")</f>
        <v xml:space="preserve"> </v>
      </c>
      <c r="DC188" s="27" t="str">
        <f>_xlfn.XLOOKUP(DF188,'Banco de Dados'!$B$3:$B$274,'Banco de Dados'!$C$3:$C$274,"")</f>
        <v/>
      </c>
      <c r="DD188" s="27" t="str">
        <f>IFERROR(VLOOKUP(DF188,'Banco de Dados'!$B$3:$H$274,5,FALSE)," ")</f>
        <v xml:space="preserve"> </v>
      </c>
      <c r="DJ188" s="27" t="str">
        <f>_xlfn.XLOOKUP(DM188,'Banco de Dados'!$B$3:$B$274,'Banco de Dados'!$C$3:$C$274,"")</f>
        <v/>
      </c>
      <c r="DK188" s="27" t="str">
        <f>IFERROR(VLOOKUP(DM188,'Banco de Dados'!$B$3:$H$274,5,FALSE)," ")</f>
        <v xml:space="preserve"> </v>
      </c>
      <c r="DQ188" s="27" t="str">
        <f>_xlfn.XLOOKUP(DT188,'Banco de Dados'!$B$3:$B$274,'Banco de Dados'!$C$3:$C$274,"")</f>
        <v/>
      </c>
      <c r="DR188" s="27" t="str">
        <f>IFERROR(VLOOKUP(DT188,'Banco de Dados'!$B$3:$H$274,5,FALSE)," ")</f>
        <v xml:space="preserve"> </v>
      </c>
      <c r="DX188" s="27" t="str">
        <f>_xlfn.XLOOKUP(EA188,'Banco de Dados'!$B$3:$B$274,'Banco de Dados'!$C$3:$C$274,"")</f>
        <v/>
      </c>
      <c r="DY188" s="27" t="str">
        <f>IFERROR(VLOOKUP(EA188,'Banco de Dados'!$B$3:$H$274,5,FALSE)," ")</f>
        <v xml:space="preserve"> </v>
      </c>
      <c r="EE188" s="27" t="str">
        <f>_xlfn.XLOOKUP(EH188,'Banco de Dados'!$B$3:$B$274,'Banco de Dados'!$C$3:$C$274,"")</f>
        <v/>
      </c>
      <c r="EF188" s="27" t="str">
        <f>IFERROR(VLOOKUP(EH188,'Banco de Dados'!$B$3:$H$274,5,FALSE)," ")</f>
        <v xml:space="preserve"> </v>
      </c>
      <c r="EL188" s="27" t="str">
        <f>_xlfn.XLOOKUP(EO188,'Banco de Dados'!$B$3:$B$274,'Banco de Dados'!$C$3:$C$274,"")</f>
        <v/>
      </c>
      <c r="EM188" s="27" t="str">
        <f>IFERROR(VLOOKUP(EO188,'Banco de Dados'!$B$3:$H$274,5,FALSE)," ")</f>
        <v xml:space="preserve"> </v>
      </c>
      <c r="ES188" s="27" t="str">
        <f>_xlfn.XLOOKUP(EV188,'Banco de Dados'!$B$3:$B$274,'Banco de Dados'!$C$3:$C$274,"")</f>
        <v/>
      </c>
      <c r="ET188" s="27" t="str">
        <f>IFERROR(VLOOKUP(EV188,'Banco de Dados'!$B$3:$H$274,5,FALSE)," ")</f>
        <v xml:space="preserve"> </v>
      </c>
      <c r="EZ188" s="27" t="str">
        <f>_xlfn.XLOOKUP(FC188,'Banco de Dados'!$B$3:$B$274,'Banco de Dados'!$C$3:$C$274,"")</f>
        <v/>
      </c>
      <c r="FA188" s="27" t="str">
        <f>IFERROR(VLOOKUP(FC188,'Banco de Dados'!$B$3:$H$274,5,FALSE)," ")</f>
        <v xml:space="preserve"> </v>
      </c>
      <c r="FC188" s="7"/>
      <c r="FD188" s="7"/>
      <c r="FE188" s="7"/>
      <c r="FG188" s="27" t="str">
        <f>_xlfn.XLOOKUP(FJ188,'Banco de Dados'!$B$3:$B$274,'Banco de Dados'!$C$3:$C$274,"")</f>
        <v/>
      </c>
      <c r="FH188" s="27" t="str">
        <f>IFERROR(VLOOKUP(FJ188,'Banco de Dados'!$B$3:$H$274,5,FALSE)," ")</f>
        <v xml:space="preserve"> </v>
      </c>
      <c r="FI188" s="7"/>
      <c r="FJ188" s="7"/>
      <c r="FK188" s="7"/>
      <c r="FL188" s="7"/>
      <c r="FN188" s="27" t="str">
        <f>_xlfn.XLOOKUP(FQ188,'Banco de Dados'!$B$3:$B$274,'Banco de Dados'!$C$3:$C$274,"")</f>
        <v/>
      </c>
      <c r="FO188" s="27" t="str">
        <f>IFERROR(VLOOKUP(FQ188,'Banco de Dados'!$B$3:$H$274,5,FALSE)," ")</f>
        <v xml:space="preserve"> </v>
      </c>
      <c r="FP188" s="7"/>
      <c r="FQ188" s="7"/>
      <c r="FR188" s="7"/>
      <c r="FS188" s="7"/>
      <c r="FU188" s="27" t="str">
        <f>_xlfn.XLOOKUP(FX188,'Banco de Dados'!$B$3:$B$274,'Banco de Dados'!$C$3:$C$274,"")</f>
        <v/>
      </c>
      <c r="FV188" s="27" t="str">
        <f>IFERROR(VLOOKUP(FX188,'Banco de Dados'!$B$3:$H$274,5,FALSE)," ")</f>
        <v xml:space="preserve"> </v>
      </c>
      <c r="FW188" s="7"/>
      <c r="FX188" s="7"/>
      <c r="FY188" s="7"/>
      <c r="FZ188" s="7"/>
    </row>
    <row r="189" spans="2:182" x14ac:dyDescent="0.25">
      <c r="B189" s="27" t="str">
        <f>_xlfn.XLOOKUP(E189,'Banco de Dados'!$B$3:$B$274,'Banco de Dados'!$C$3:$C$274,"")</f>
        <v/>
      </c>
      <c r="C189" s="27" t="str">
        <f>IFERROR(VLOOKUP(E189,'Banco de Dados'!$B$3:$H$274,5,FALSE)," ")</f>
        <v xml:space="preserve"> </v>
      </c>
      <c r="I189" s="27" t="str">
        <f>_xlfn.XLOOKUP(L189,'Banco de Dados'!$B$3:$B$274,'Banco de Dados'!$C$3:$C$274,"")</f>
        <v/>
      </c>
      <c r="J189" s="27" t="str">
        <f>IFERROR(VLOOKUP(L189,'Banco de Dados'!$B$3:$H$274,5,FALSE)," ")</f>
        <v xml:space="preserve"> </v>
      </c>
      <c r="P189" s="27" t="str">
        <f>_xlfn.XLOOKUP(S189,'Banco de Dados'!$B$3:$B$274,'Banco de Dados'!$C$3:$C$274,"")</f>
        <v/>
      </c>
      <c r="Q189" s="27" t="str">
        <f>IFERROR(VLOOKUP(S189,'Banco de Dados'!$B$3:$H$274,5,FALSE)," ")</f>
        <v xml:space="preserve"> </v>
      </c>
      <c r="W189" s="27" t="str">
        <f>_xlfn.XLOOKUP(Z189,'Banco de Dados'!$B$3:$B$274,'Banco de Dados'!$C$3:$C$274,"")</f>
        <v/>
      </c>
      <c r="X189" s="27" t="str">
        <f>IFERROR(VLOOKUP(Z189,'Banco de Dados'!$B$3:$H$274,5,FALSE)," ")</f>
        <v xml:space="preserve"> </v>
      </c>
      <c r="AD189" s="27" t="str">
        <f>_xlfn.XLOOKUP(AG189,'Banco de Dados'!$B$3:$B$274,'Banco de Dados'!$C$3:$C$274,"")</f>
        <v/>
      </c>
      <c r="AE189" s="27" t="str">
        <f>IFERROR(VLOOKUP(AG189,'Banco de Dados'!$B$3:$H$274,5,FALSE)," ")</f>
        <v xml:space="preserve"> </v>
      </c>
      <c r="AK189" s="27" t="str">
        <f>_xlfn.XLOOKUP(AN189,'Banco de Dados'!$B$3:$B$274,'Banco de Dados'!$C$3:$C$274,"")</f>
        <v/>
      </c>
      <c r="AL189" s="27" t="str">
        <f>IFERROR(VLOOKUP(AN189,'Banco de Dados'!$B$3:$H$274,5,FALSE)," ")</f>
        <v xml:space="preserve"> </v>
      </c>
      <c r="AR189" s="27" t="str">
        <f>_xlfn.XLOOKUP(AU189,'Banco de Dados'!$B$3:$B$274,'Banco de Dados'!$C$3:$C$274,"")</f>
        <v/>
      </c>
      <c r="AS189" s="27" t="str">
        <f>IFERROR(VLOOKUP(AU189,'Banco de Dados'!$B$3:$H$274,5,FALSE)," ")</f>
        <v xml:space="preserve"> </v>
      </c>
      <c r="AY189" s="27" t="str">
        <f>_xlfn.XLOOKUP(BB189,'Banco de Dados'!$B$3:$B$274,'Banco de Dados'!$C$3:$C$274,"")</f>
        <v/>
      </c>
      <c r="AZ189" s="27" t="str">
        <f>IFERROR(VLOOKUP(BB189,'Banco de Dados'!$B$3:$H$274,5,FALSE)," ")</f>
        <v xml:space="preserve"> </v>
      </c>
      <c r="BF189" s="27" t="str">
        <f>_xlfn.XLOOKUP(BI189,'Banco de Dados'!$B$3:$B$274,'Banco de Dados'!$C$3:$C$274,"")</f>
        <v/>
      </c>
      <c r="BG189" s="27" t="str">
        <f>IFERROR(VLOOKUP(BI189,'Banco de Dados'!$B$3:$H$274,5,FALSE)," ")</f>
        <v xml:space="preserve"> </v>
      </c>
      <c r="BM189" s="27" t="str">
        <f>_xlfn.XLOOKUP(BP189,'Banco de Dados'!$B$3:$B$274,'Banco de Dados'!$C$3:$C$274,"")</f>
        <v/>
      </c>
      <c r="BN189" s="27" t="str">
        <f>IFERROR(VLOOKUP(BP189,'Banco de Dados'!$B$3:$H$274,5,FALSE)," ")</f>
        <v xml:space="preserve"> </v>
      </c>
      <c r="BT189" s="27" t="str">
        <f>_xlfn.XLOOKUP(BW189,'Banco de Dados'!$B$3:$B$274,'Banco de Dados'!$C$3:$C$274,"")</f>
        <v/>
      </c>
      <c r="BU189" s="27" t="str">
        <f>IFERROR(VLOOKUP(BW189,'Banco de Dados'!$B$3:$H$274,5,FALSE)," ")</f>
        <v xml:space="preserve"> </v>
      </c>
      <c r="CA189" s="27" t="str">
        <f>_xlfn.XLOOKUP(CD189,'Banco de Dados'!$B$3:$B$274,'Banco de Dados'!$C$3:$C$274,"")</f>
        <v/>
      </c>
      <c r="CB189" s="27" t="str">
        <f>IFERROR(VLOOKUP(CD189,'Banco de Dados'!$B$3:$H$274,5,FALSE)," ")</f>
        <v xml:space="preserve"> </v>
      </c>
      <c r="CH189" s="27" t="str">
        <f>_xlfn.XLOOKUP(CK189,'Banco de Dados'!$B$3:$B$274,'Banco de Dados'!$C$3:$C$274,"")</f>
        <v/>
      </c>
      <c r="CI189" s="27" t="str">
        <f>IFERROR(VLOOKUP(CK189,'Banco de Dados'!$B$3:$H$274,5,FALSE)," ")</f>
        <v xml:space="preserve"> </v>
      </c>
      <c r="CO189" s="27" t="str">
        <f>_xlfn.XLOOKUP(CR189,'Banco de Dados'!$B$3:$B$274,'Banco de Dados'!$C$3:$C$274,"")</f>
        <v/>
      </c>
      <c r="CP189" s="27" t="str">
        <f>IFERROR(VLOOKUP(CR189,'Banco de Dados'!$B$3:$H$274,5,FALSE)," ")</f>
        <v xml:space="preserve"> </v>
      </c>
      <c r="CV189" s="27" t="str">
        <f>_xlfn.XLOOKUP(CY189,'Banco de Dados'!$B$3:$B$274,'Banco de Dados'!$C$3:$C$274,"")</f>
        <v/>
      </c>
      <c r="CW189" s="27" t="str">
        <f>IFERROR(VLOOKUP(CY189,'Banco de Dados'!$B$3:$H$274,5,FALSE)," ")</f>
        <v xml:space="preserve"> </v>
      </c>
      <c r="DC189" s="27" t="str">
        <f>_xlfn.XLOOKUP(DF189,'Banco de Dados'!$B$3:$B$274,'Banco de Dados'!$C$3:$C$274,"")</f>
        <v/>
      </c>
      <c r="DD189" s="27" t="str">
        <f>IFERROR(VLOOKUP(DF189,'Banco de Dados'!$B$3:$H$274,5,FALSE)," ")</f>
        <v xml:space="preserve"> </v>
      </c>
      <c r="DJ189" s="27" t="str">
        <f>_xlfn.XLOOKUP(DM189,'Banco de Dados'!$B$3:$B$274,'Banco de Dados'!$C$3:$C$274,"")</f>
        <v/>
      </c>
      <c r="DK189" s="27" t="str">
        <f>IFERROR(VLOOKUP(DM189,'Banco de Dados'!$B$3:$H$274,5,FALSE)," ")</f>
        <v xml:space="preserve"> </v>
      </c>
      <c r="DQ189" s="27" t="str">
        <f>_xlfn.XLOOKUP(DT189,'Banco de Dados'!$B$3:$B$274,'Banco de Dados'!$C$3:$C$274,"")</f>
        <v/>
      </c>
      <c r="DR189" s="27" t="str">
        <f>IFERROR(VLOOKUP(DT189,'Banco de Dados'!$B$3:$H$274,5,FALSE)," ")</f>
        <v xml:space="preserve"> </v>
      </c>
      <c r="DX189" s="27" t="str">
        <f>_xlfn.XLOOKUP(EA189,'Banco de Dados'!$B$3:$B$274,'Banco de Dados'!$C$3:$C$274,"")</f>
        <v/>
      </c>
      <c r="DY189" s="27" t="str">
        <f>IFERROR(VLOOKUP(EA189,'Banco de Dados'!$B$3:$H$274,5,FALSE)," ")</f>
        <v xml:space="preserve"> </v>
      </c>
      <c r="EE189" s="27" t="str">
        <f>_xlfn.XLOOKUP(EH189,'Banco de Dados'!$B$3:$B$274,'Banco de Dados'!$C$3:$C$274,"")</f>
        <v/>
      </c>
      <c r="EF189" s="27" t="str">
        <f>IFERROR(VLOOKUP(EH189,'Banco de Dados'!$B$3:$H$274,5,FALSE)," ")</f>
        <v xml:space="preserve"> </v>
      </c>
      <c r="EL189" s="27" t="str">
        <f>_xlfn.XLOOKUP(EO189,'Banco de Dados'!$B$3:$B$274,'Banco de Dados'!$C$3:$C$274,"")</f>
        <v/>
      </c>
      <c r="EM189" s="27" t="str">
        <f>IFERROR(VLOOKUP(EO189,'Banco de Dados'!$B$3:$H$274,5,FALSE)," ")</f>
        <v xml:space="preserve"> </v>
      </c>
      <c r="ES189" s="27" t="str">
        <f>_xlfn.XLOOKUP(EV189,'Banco de Dados'!$B$3:$B$274,'Banco de Dados'!$C$3:$C$274,"")</f>
        <v/>
      </c>
      <c r="ET189" s="27" t="str">
        <f>IFERROR(VLOOKUP(EV189,'Banco de Dados'!$B$3:$H$274,5,FALSE)," ")</f>
        <v xml:space="preserve"> </v>
      </c>
      <c r="EZ189" s="27" t="str">
        <f>_xlfn.XLOOKUP(FC189,'Banco de Dados'!$B$3:$B$274,'Banco de Dados'!$C$3:$C$274,"")</f>
        <v/>
      </c>
      <c r="FA189" s="27" t="str">
        <f>IFERROR(VLOOKUP(FC189,'Banco de Dados'!$B$3:$H$274,5,FALSE)," ")</f>
        <v xml:space="preserve"> </v>
      </c>
      <c r="FC189" s="7"/>
      <c r="FD189" s="7"/>
      <c r="FE189" s="7"/>
      <c r="FG189" s="27" t="str">
        <f>_xlfn.XLOOKUP(FJ189,'Banco de Dados'!$B$3:$B$274,'Banco de Dados'!$C$3:$C$274,"")</f>
        <v/>
      </c>
      <c r="FH189" s="27" t="str">
        <f>IFERROR(VLOOKUP(FJ189,'Banco de Dados'!$B$3:$H$274,5,FALSE)," ")</f>
        <v xml:space="preserve"> </v>
      </c>
      <c r="FI189" s="7"/>
      <c r="FJ189" s="7"/>
      <c r="FK189" s="7"/>
      <c r="FL189" s="7"/>
      <c r="FN189" s="27" t="str">
        <f>_xlfn.XLOOKUP(FQ189,'Banco de Dados'!$B$3:$B$274,'Banco de Dados'!$C$3:$C$274,"")</f>
        <v/>
      </c>
      <c r="FO189" s="27" t="str">
        <f>IFERROR(VLOOKUP(FQ189,'Banco de Dados'!$B$3:$H$274,5,FALSE)," ")</f>
        <v xml:space="preserve"> </v>
      </c>
      <c r="FP189" s="7"/>
      <c r="FQ189" s="7"/>
      <c r="FR189" s="7"/>
      <c r="FS189" s="7"/>
      <c r="FU189" s="27" t="str">
        <f>_xlfn.XLOOKUP(FX189,'Banco de Dados'!$B$3:$B$274,'Banco de Dados'!$C$3:$C$274,"")</f>
        <v/>
      </c>
      <c r="FV189" s="27" t="str">
        <f>IFERROR(VLOOKUP(FX189,'Banco de Dados'!$B$3:$H$274,5,FALSE)," ")</f>
        <v xml:space="preserve"> </v>
      </c>
      <c r="FW189" s="7"/>
      <c r="FX189" s="7"/>
      <c r="FY189" s="7"/>
      <c r="FZ189" s="7"/>
    </row>
    <row r="190" spans="2:182" x14ac:dyDescent="0.25">
      <c r="B190" s="27" t="str">
        <f>_xlfn.XLOOKUP(E190,'Banco de Dados'!$B$3:$B$274,'Banco de Dados'!$C$3:$C$274,"")</f>
        <v/>
      </c>
      <c r="C190" s="27" t="str">
        <f>IFERROR(VLOOKUP(E190,'Banco de Dados'!$B$3:$H$274,5,FALSE)," ")</f>
        <v xml:space="preserve"> </v>
      </c>
      <c r="I190" s="27" t="str">
        <f>_xlfn.XLOOKUP(L190,'Banco de Dados'!$B$3:$B$274,'Banco de Dados'!$C$3:$C$274,"")</f>
        <v/>
      </c>
      <c r="J190" s="27" t="str">
        <f>IFERROR(VLOOKUP(L190,'Banco de Dados'!$B$3:$H$274,5,FALSE)," ")</f>
        <v xml:space="preserve"> </v>
      </c>
      <c r="P190" s="27" t="str">
        <f>_xlfn.XLOOKUP(S190,'Banco de Dados'!$B$3:$B$274,'Banco de Dados'!$C$3:$C$274,"")</f>
        <v/>
      </c>
      <c r="Q190" s="27" t="str">
        <f>IFERROR(VLOOKUP(S190,'Banco de Dados'!$B$3:$H$274,5,FALSE)," ")</f>
        <v xml:space="preserve"> </v>
      </c>
      <c r="W190" s="27" t="str">
        <f>_xlfn.XLOOKUP(Z190,'Banco de Dados'!$B$3:$B$274,'Banco de Dados'!$C$3:$C$274,"")</f>
        <v/>
      </c>
      <c r="X190" s="27" t="str">
        <f>IFERROR(VLOOKUP(Z190,'Banco de Dados'!$B$3:$H$274,5,FALSE)," ")</f>
        <v xml:space="preserve"> </v>
      </c>
      <c r="AD190" s="27" t="str">
        <f>_xlfn.XLOOKUP(AG190,'Banco de Dados'!$B$3:$B$274,'Banco de Dados'!$C$3:$C$274,"")</f>
        <v/>
      </c>
      <c r="AE190" s="27" t="str">
        <f>IFERROR(VLOOKUP(AG190,'Banco de Dados'!$B$3:$H$274,5,FALSE)," ")</f>
        <v xml:space="preserve"> </v>
      </c>
      <c r="AK190" s="27" t="str">
        <f>_xlfn.XLOOKUP(AN190,'Banco de Dados'!$B$3:$B$274,'Banco de Dados'!$C$3:$C$274,"")</f>
        <v/>
      </c>
      <c r="AL190" s="27" t="str">
        <f>IFERROR(VLOOKUP(AN190,'Banco de Dados'!$B$3:$H$274,5,FALSE)," ")</f>
        <v xml:space="preserve"> </v>
      </c>
      <c r="AR190" s="27" t="str">
        <f>_xlfn.XLOOKUP(AU190,'Banco de Dados'!$B$3:$B$274,'Banco de Dados'!$C$3:$C$274,"")</f>
        <v/>
      </c>
      <c r="AS190" s="27" t="str">
        <f>IFERROR(VLOOKUP(AU190,'Banco de Dados'!$B$3:$H$274,5,FALSE)," ")</f>
        <v xml:space="preserve"> </v>
      </c>
      <c r="AY190" s="27" t="str">
        <f>_xlfn.XLOOKUP(BB190,'Banco de Dados'!$B$3:$B$274,'Banco de Dados'!$C$3:$C$274,"")</f>
        <v/>
      </c>
      <c r="AZ190" s="27" t="str">
        <f>IFERROR(VLOOKUP(BB190,'Banco de Dados'!$B$3:$H$274,5,FALSE)," ")</f>
        <v xml:space="preserve"> </v>
      </c>
      <c r="BF190" s="27" t="str">
        <f>_xlfn.XLOOKUP(BI190,'Banco de Dados'!$B$3:$B$274,'Banco de Dados'!$C$3:$C$274,"")</f>
        <v/>
      </c>
      <c r="BG190" s="27" t="str">
        <f>IFERROR(VLOOKUP(BI190,'Banco de Dados'!$B$3:$H$274,5,FALSE)," ")</f>
        <v xml:space="preserve"> </v>
      </c>
      <c r="BM190" s="27" t="str">
        <f>_xlfn.XLOOKUP(BP190,'Banco de Dados'!$B$3:$B$274,'Banco de Dados'!$C$3:$C$274,"")</f>
        <v/>
      </c>
      <c r="BN190" s="27" t="str">
        <f>IFERROR(VLOOKUP(BP190,'Banco de Dados'!$B$3:$H$274,5,FALSE)," ")</f>
        <v xml:space="preserve"> </v>
      </c>
      <c r="BT190" s="27" t="str">
        <f>_xlfn.XLOOKUP(BW190,'Banco de Dados'!$B$3:$B$274,'Banco de Dados'!$C$3:$C$274,"")</f>
        <v/>
      </c>
      <c r="BU190" s="27" t="str">
        <f>IFERROR(VLOOKUP(BW190,'Banco de Dados'!$B$3:$H$274,5,FALSE)," ")</f>
        <v xml:space="preserve"> </v>
      </c>
      <c r="CA190" s="27" t="str">
        <f>_xlfn.XLOOKUP(CD190,'Banco de Dados'!$B$3:$B$274,'Banco de Dados'!$C$3:$C$274,"")</f>
        <v/>
      </c>
      <c r="CB190" s="27" t="str">
        <f>IFERROR(VLOOKUP(CD190,'Banco de Dados'!$B$3:$H$274,5,FALSE)," ")</f>
        <v xml:space="preserve"> </v>
      </c>
      <c r="CH190" s="27" t="str">
        <f>_xlfn.XLOOKUP(CK190,'Banco de Dados'!$B$3:$B$274,'Banco de Dados'!$C$3:$C$274,"")</f>
        <v/>
      </c>
      <c r="CI190" s="27" t="str">
        <f>IFERROR(VLOOKUP(CK190,'Banco de Dados'!$B$3:$H$274,5,FALSE)," ")</f>
        <v xml:space="preserve"> </v>
      </c>
      <c r="CO190" s="27" t="str">
        <f>_xlfn.XLOOKUP(CR190,'Banco de Dados'!$B$3:$B$274,'Banco de Dados'!$C$3:$C$274,"")</f>
        <v/>
      </c>
      <c r="CP190" s="27" t="str">
        <f>IFERROR(VLOOKUP(CR190,'Banco de Dados'!$B$3:$H$274,5,FALSE)," ")</f>
        <v xml:space="preserve"> </v>
      </c>
      <c r="CV190" s="27" t="str">
        <f>_xlfn.XLOOKUP(CY190,'Banco de Dados'!$B$3:$B$274,'Banco de Dados'!$C$3:$C$274,"")</f>
        <v/>
      </c>
      <c r="CW190" s="27" t="str">
        <f>IFERROR(VLOOKUP(CY190,'Banco de Dados'!$B$3:$H$274,5,FALSE)," ")</f>
        <v xml:space="preserve"> </v>
      </c>
      <c r="DC190" s="27" t="str">
        <f>_xlfn.XLOOKUP(DF190,'Banco de Dados'!$B$3:$B$274,'Banco de Dados'!$C$3:$C$274,"")</f>
        <v/>
      </c>
      <c r="DD190" s="27" t="str">
        <f>IFERROR(VLOOKUP(DF190,'Banco de Dados'!$B$3:$H$274,5,FALSE)," ")</f>
        <v xml:space="preserve"> </v>
      </c>
      <c r="DJ190" s="27" t="str">
        <f>_xlfn.XLOOKUP(DM190,'Banco de Dados'!$B$3:$B$274,'Banco de Dados'!$C$3:$C$274,"")</f>
        <v/>
      </c>
      <c r="DK190" s="27" t="str">
        <f>IFERROR(VLOOKUP(DM190,'Banco de Dados'!$B$3:$H$274,5,FALSE)," ")</f>
        <v xml:space="preserve"> </v>
      </c>
      <c r="DQ190" s="27" t="str">
        <f>_xlfn.XLOOKUP(DT190,'Banco de Dados'!$B$3:$B$274,'Banco de Dados'!$C$3:$C$274,"")</f>
        <v/>
      </c>
      <c r="DR190" s="27" t="str">
        <f>IFERROR(VLOOKUP(DT190,'Banco de Dados'!$B$3:$H$274,5,FALSE)," ")</f>
        <v xml:space="preserve"> </v>
      </c>
      <c r="DX190" s="27" t="str">
        <f>_xlfn.XLOOKUP(EA190,'Banco de Dados'!$B$3:$B$274,'Banco de Dados'!$C$3:$C$274,"")</f>
        <v/>
      </c>
      <c r="DY190" s="27" t="str">
        <f>IFERROR(VLOOKUP(EA190,'Banco de Dados'!$B$3:$H$274,5,FALSE)," ")</f>
        <v xml:space="preserve"> </v>
      </c>
      <c r="EE190" s="27" t="str">
        <f>_xlfn.XLOOKUP(EH190,'Banco de Dados'!$B$3:$B$274,'Banco de Dados'!$C$3:$C$274,"")</f>
        <v/>
      </c>
      <c r="EF190" s="27" t="str">
        <f>IFERROR(VLOOKUP(EH190,'Banco de Dados'!$B$3:$H$274,5,FALSE)," ")</f>
        <v xml:space="preserve"> </v>
      </c>
      <c r="EL190" s="27" t="str">
        <f>_xlfn.XLOOKUP(EO190,'Banco de Dados'!$B$3:$B$274,'Banco de Dados'!$C$3:$C$274,"")</f>
        <v/>
      </c>
      <c r="EM190" s="27" t="str">
        <f>IFERROR(VLOOKUP(EO190,'Banco de Dados'!$B$3:$H$274,5,FALSE)," ")</f>
        <v xml:space="preserve"> </v>
      </c>
      <c r="ES190" s="27" t="str">
        <f>_xlfn.XLOOKUP(EV190,'Banco de Dados'!$B$3:$B$274,'Banco de Dados'!$C$3:$C$274,"")</f>
        <v/>
      </c>
      <c r="ET190" s="27" t="str">
        <f>IFERROR(VLOOKUP(EV190,'Banco de Dados'!$B$3:$H$274,5,FALSE)," ")</f>
        <v xml:space="preserve"> </v>
      </c>
      <c r="EZ190" s="27" t="str">
        <f>_xlfn.XLOOKUP(FC190,'Banco de Dados'!$B$3:$B$274,'Banco de Dados'!$C$3:$C$274,"")</f>
        <v/>
      </c>
      <c r="FA190" s="27" t="str">
        <f>IFERROR(VLOOKUP(FC190,'Banco de Dados'!$B$3:$H$274,5,FALSE)," ")</f>
        <v xml:space="preserve"> </v>
      </c>
      <c r="FC190" s="7"/>
      <c r="FD190" s="7"/>
      <c r="FE190" s="7"/>
      <c r="FG190" s="27" t="str">
        <f>_xlfn.XLOOKUP(FJ190,'Banco de Dados'!$B$3:$B$274,'Banco de Dados'!$C$3:$C$274,"")</f>
        <v/>
      </c>
      <c r="FH190" s="27" t="str">
        <f>IFERROR(VLOOKUP(FJ190,'Banco de Dados'!$B$3:$H$274,5,FALSE)," ")</f>
        <v xml:space="preserve"> </v>
      </c>
      <c r="FI190" s="7"/>
      <c r="FJ190" s="7"/>
      <c r="FK190" s="7"/>
      <c r="FL190" s="7"/>
      <c r="FN190" s="27" t="str">
        <f>_xlfn.XLOOKUP(FQ190,'Banco de Dados'!$B$3:$B$274,'Banco de Dados'!$C$3:$C$274,"")</f>
        <v/>
      </c>
      <c r="FO190" s="27" t="str">
        <f>IFERROR(VLOOKUP(FQ190,'Banco de Dados'!$B$3:$H$274,5,FALSE)," ")</f>
        <v xml:space="preserve"> </v>
      </c>
      <c r="FP190" s="7"/>
      <c r="FQ190" s="7"/>
      <c r="FR190" s="7"/>
      <c r="FS190" s="7"/>
      <c r="FU190" s="27" t="str">
        <f>_xlfn.XLOOKUP(FX190,'Banco de Dados'!$B$3:$B$274,'Banco de Dados'!$C$3:$C$274,"")</f>
        <v/>
      </c>
      <c r="FV190" s="27" t="str">
        <f>IFERROR(VLOOKUP(FX190,'Banco de Dados'!$B$3:$H$274,5,FALSE)," ")</f>
        <v xml:space="preserve"> </v>
      </c>
      <c r="FW190" s="7"/>
      <c r="FX190" s="7"/>
      <c r="FY190" s="7"/>
      <c r="FZ190" s="7"/>
    </row>
    <row r="191" spans="2:182" x14ac:dyDescent="0.25">
      <c r="B191" s="27" t="str">
        <f>_xlfn.XLOOKUP(E191,'Banco de Dados'!$B$3:$B$274,'Banco de Dados'!$C$3:$C$274,"")</f>
        <v/>
      </c>
      <c r="C191" s="27" t="str">
        <f>IFERROR(VLOOKUP(E191,'Banco de Dados'!$B$3:$H$274,5,FALSE)," ")</f>
        <v xml:space="preserve"> </v>
      </c>
      <c r="I191" s="27" t="str">
        <f>_xlfn.XLOOKUP(L191,'Banco de Dados'!$B$3:$B$274,'Banco de Dados'!$C$3:$C$274,"")</f>
        <v/>
      </c>
      <c r="J191" s="27" t="str">
        <f>IFERROR(VLOOKUP(L191,'Banco de Dados'!$B$3:$H$274,5,FALSE)," ")</f>
        <v xml:space="preserve"> </v>
      </c>
      <c r="P191" s="27" t="str">
        <f>_xlfn.XLOOKUP(S191,'Banco de Dados'!$B$3:$B$274,'Banco de Dados'!$C$3:$C$274,"")</f>
        <v/>
      </c>
      <c r="Q191" s="27" t="str">
        <f>IFERROR(VLOOKUP(S191,'Banco de Dados'!$B$3:$H$274,5,FALSE)," ")</f>
        <v xml:space="preserve"> </v>
      </c>
      <c r="W191" s="27" t="str">
        <f>_xlfn.XLOOKUP(Z191,'Banco de Dados'!$B$3:$B$274,'Banco de Dados'!$C$3:$C$274,"")</f>
        <v/>
      </c>
      <c r="X191" s="27" t="str">
        <f>IFERROR(VLOOKUP(Z191,'Banco de Dados'!$B$3:$H$274,5,FALSE)," ")</f>
        <v xml:space="preserve"> </v>
      </c>
      <c r="AD191" s="27" t="str">
        <f>_xlfn.XLOOKUP(AG191,'Banco de Dados'!$B$3:$B$274,'Banco de Dados'!$C$3:$C$274,"")</f>
        <v/>
      </c>
      <c r="AE191" s="27" t="str">
        <f>IFERROR(VLOOKUP(AG191,'Banco de Dados'!$B$3:$H$274,5,FALSE)," ")</f>
        <v xml:space="preserve"> </v>
      </c>
      <c r="AK191" s="27" t="str">
        <f>_xlfn.XLOOKUP(AN191,'Banco de Dados'!$B$3:$B$274,'Banco de Dados'!$C$3:$C$274,"")</f>
        <v/>
      </c>
      <c r="AL191" s="27" t="str">
        <f>IFERROR(VLOOKUP(AN191,'Banco de Dados'!$B$3:$H$274,5,FALSE)," ")</f>
        <v xml:space="preserve"> </v>
      </c>
      <c r="AR191" s="27" t="str">
        <f>_xlfn.XLOOKUP(AU191,'Banco de Dados'!$B$3:$B$274,'Banco de Dados'!$C$3:$C$274,"")</f>
        <v/>
      </c>
      <c r="AS191" s="27" t="str">
        <f>IFERROR(VLOOKUP(AU191,'Banco de Dados'!$B$3:$H$274,5,FALSE)," ")</f>
        <v xml:space="preserve"> </v>
      </c>
      <c r="AY191" s="27" t="str">
        <f>_xlfn.XLOOKUP(BB191,'Banco de Dados'!$B$3:$B$274,'Banco de Dados'!$C$3:$C$274,"")</f>
        <v/>
      </c>
      <c r="AZ191" s="27" t="str">
        <f>IFERROR(VLOOKUP(BB191,'Banco de Dados'!$B$3:$H$274,5,FALSE)," ")</f>
        <v xml:space="preserve"> </v>
      </c>
      <c r="BF191" s="27" t="str">
        <f>_xlfn.XLOOKUP(BI191,'Banco de Dados'!$B$3:$B$274,'Banco de Dados'!$C$3:$C$274,"")</f>
        <v/>
      </c>
      <c r="BG191" s="27" t="str">
        <f>IFERROR(VLOOKUP(BI191,'Banco de Dados'!$B$3:$H$274,5,FALSE)," ")</f>
        <v xml:space="preserve"> </v>
      </c>
      <c r="BM191" s="27" t="str">
        <f>_xlfn.XLOOKUP(BP191,'Banco de Dados'!$B$3:$B$274,'Banco de Dados'!$C$3:$C$274,"")</f>
        <v/>
      </c>
      <c r="BN191" s="27" t="str">
        <f>IFERROR(VLOOKUP(BP191,'Banco de Dados'!$B$3:$H$274,5,FALSE)," ")</f>
        <v xml:space="preserve"> </v>
      </c>
      <c r="BT191" s="27" t="str">
        <f>_xlfn.XLOOKUP(BW191,'Banco de Dados'!$B$3:$B$274,'Banco de Dados'!$C$3:$C$274,"")</f>
        <v/>
      </c>
      <c r="BU191" s="27" t="str">
        <f>IFERROR(VLOOKUP(BW191,'Banco de Dados'!$B$3:$H$274,5,FALSE)," ")</f>
        <v xml:space="preserve"> </v>
      </c>
      <c r="CA191" s="27" t="str">
        <f>_xlfn.XLOOKUP(CD191,'Banco de Dados'!$B$3:$B$274,'Banco de Dados'!$C$3:$C$274,"")</f>
        <v/>
      </c>
      <c r="CB191" s="27" t="str">
        <f>IFERROR(VLOOKUP(CD191,'Banco de Dados'!$B$3:$H$274,5,FALSE)," ")</f>
        <v xml:space="preserve"> </v>
      </c>
      <c r="CH191" s="27" t="str">
        <f>_xlfn.XLOOKUP(CK191,'Banco de Dados'!$B$3:$B$274,'Banco de Dados'!$C$3:$C$274,"")</f>
        <v/>
      </c>
      <c r="CI191" s="27" t="str">
        <f>IFERROR(VLOOKUP(CK191,'Banco de Dados'!$B$3:$H$274,5,FALSE)," ")</f>
        <v xml:space="preserve"> </v>
      </c>
      <c r="CO191" s="27" t="str">
        <f>_xlfn.XLOOKUP(CR191,'Banco de Dados'!$B$3:$B$274,'Banco de Dados'!$C$3:$C$274,"")</f>
        <v/>
      </c>
      <c r="CP191" s="27" t="str">
        <f>IFERROR(VLOOKUP(CR191,'Banco de Dados'!$B$3:$H$274,5,FALSE)," ")</f>
        <v xml:space="preserve"> </v>
      </c>
      <c r="CV191" s="27" t="str">
        <f>_xlfn.XLOOKUP(CY191,'Banco de Dados'!$B$3:$B$274,'Banco de Dados'!$C$3:$C$274,"")</f>
        <v/>
      </c>
      <c r="CW191" s="27" t="str">
        <f>IFERROR(VLOOKUP(CY191,'Banco de Dados'!$B$3:$H$274,5,FALSE)," ")</f>
        <v xml:space="preserve"> </v>
      </c>
      <c r="DC191" s="27" t="str">
        <f>_xlfn.XLOOKUP(DF191,'Banco de Dados'!$B$3:$B$274,'Banco de Dados'!$C$3:$C$274,"")</f>
        <v/>
      </c>
      <c r="DD191" s="27" t="str">
        <f>IFERROR(VLOOKUP(DF191,'Banco de Dados'!$B$3:$H$274,5,FALSE)," ")</f>
        <v xml:space="preserve"> </v>
      </c>
      <c r="DJ191" s="27" t="str">
        <f>_xlfn.XLOOKUP(DM191,'Banco de Dados'!$B$3:$B$274,'Banco de Dados'!$C$3:$C$274,"")</f>
        <v/>
      </c>
      <c r="DK191" s="27" t="str">
        <f>IFERROR(VLOOKUP(DM191,'Banco de Dados'!$B$3:$H$274,5,FALSE)," ")</f>
        <v xml:space="preserve"> </v>
      </c>
      <c r="DQ191" s="27" t="str">
        <f>_xlfn.XLOOKUP(DT191,'Banco de Dados'!$B$3:$B$274,'Banco de Dados'!$C$3:$C$274,"")</f>
        <v/>
      </c>
      <c r="DR191" s="27" t="str">
        <f>IFERROR(VLOOKUP(DT191,'Banco de Dados'!$B$3:$H$274,5,FALSE)," ")</f>
        <v xml:space="preserve"> </v>
      </c>
      <c r="DX191" s="27" t="str">
        <f>_xlfn.XLOOKUP(EA191,'Banco de Dados'!$B$3:$B$274,'Banco de Dados'!$C$3:$C$274,"")</f>
        <v/>
      </c>
      <c r="DY191" s="27" t="str">
        <f>IFERROR(VLOOKUP(EA191,'Banco de Dados'!$B$3:$H$274,5,FALSE)," ")</f>
        <v xml:space="preserve"> </v>
      </c>
      <c r="EE191" s="27" t="str">
        <f>_xlfn.XLOOKUP(EH191,'Banco de Dados'!$B$3:$B$274,'Banco de Dados'!$C$3:$C$274,"")</f>
        <v/>
      </c>
      <c r="EF191" s="27" t="str">
        <f>IFERROR(VLOOKUP(EH191,'Banco de Dados'!$B$3:$H$274,5,FALSE)," ")</f>
        <v xml:space="preserve"> </v>
      </c>
      <c r="EL191" s="27" t="str">
        <f>_xlfn.XLOOKUP(EO191,'Banco de Dados'!$B$3:$B$274,'Banco de Dados'!$C$3:$C$274,"")</f>
        <v/>
      </c>
      <c r="EM191" s="27" t="str">
        <f>IFERROR(VLOOKUP(EO191,'Banco de Dados'!$B$3:$H$274,5,FALSE)," ")</f>
        <v xml:space="preserve"> </v>
      </c>
      <c r="ES191" s="27" t="str">
        <f>_xlfn.XLOOKUP(EV191,'Banco de Dados'!$B$3:$B$274,'Banco de Dados'!$C$3:$C$274,"")</f>
        <v/>
      </c>
      <c r="ET191" s="27" t="str">
        <f>IFERROR(VLOOKUP(EV191,'Banco de Dados'!$B$3:$H$274,5,FALSE)," ")</f>
        <v xml:space="preserve"> </v>
      </c>
      <c r="EZ191" s="27" t="str">
        <f>_xlfn.XLOOKUP(FC191,'Banco de Dados'!$B$3:$B$274,'Banco de Dados'!$C$3:$C$274,"")</f>
        <v/>
      </c>
      <c r="FA191" s="27" t="str">
        <f>IFERROR(VLOOKUP(FC191,'Banco de Dados'!$B$3:$H$274,5,FALSE)," ")</f>
        <v xml:space="preserve"> </v>
      </c>
      <c r="FC191" s="7"/>
      <c r="FD191" s="7"/>
      <c r="FE191" s="7"/>
      <c r="FG191" s="27" t="str">
        <f>_xlfn.XLOOKUP(FJ191,'Banco de Dados'!$B$3:$B$274,'Banco de Dados'!$C$3:$C$274,"")</f>
        <v/>
      </c>
      <c r="FH191" s="27" t="str">
        <f>IFERROR(VLOOKUP(FJ191,'Banco de Dados'!$B$3:$H$274,5,FALSE)," ")</f>
        <v xml:space="preserve"> </v>
      </c>
      <c r="FI191" s="7"/>
      <c r="FJ191" s="7"/>
      <c r="FK191" s="7"/>
      <c r="FL191" s="7"/>
      <c r="FN191" s="27" t="str">
        <f>_xlfn.XLOOKUP(FQ191,'Banco de Dados'!$B$3:$B$274,'Banco de Dados'!$C$3:$C$274,"")</f>
        <v/>
      </c>
      <c r="FO191" s="27" t="str">
        <f>IFERROR(VLOOKUP(FQ191,'Banco de Dados'!$B$3:$H$274,5,FALSE)," ")</f>
        <v xml:space="preserve"> </v>
      </c>
      <c r="FP191" s="7"/>
      <c r="FQ191" s="7"/>
      <c r="FR191" s="7"/>
      <c r="FS191" s="7"/>
      <c r="FU191" s="27" t="str">
        <f>_xlfn.XLOOKUP(FX191,'Banco de Dados'!$B$3:$B$274,'Banco de Dados'!$C$3:$C$274,"")</f>
        <v/>
      </c>
      <c r="FV191" s="27" t="str">
        <f>IFERROR(VLOOKUP(FX191,'Banco de Dados'!$B$3:$H$274,5,FALSE)," ")</f>
        <v xml:space="preserve"> </v>
      </c>
      <c r="FW191" s="7"/>
      <c r="FX191" s="7"/>
      <c r="FY191" s="7"/>
      <c r="FZ191" s="7"/>
    </row>
    <row r="192" spans="2:182" x14ac:dyDescent="0.25">
      <c r="B192" s="27" t="str">
        <f>_xlfn.XLOOKUP(E192,'Banco de Dados'!$B$3:$B$274,'Banco de Dados'!$C$3:$C$274,"")</f>
        <v/>
      </c>
      <c r="C192" s="27" t="str">
        <f>IFERROR(VLOOKUP(E192,'Banco de Dados'!$B$3:$H$274,5,FALSE)," ")</f>
        <v xml:space="preserve"> </v>
      </c>
      <c r="I192" s="27" t="str">
        <f>_xlfn.XLOOKUP(L192,'Banco de Dados'!$B$3:$B$274,'Banco de Dados'!$C$3:$C$274,"")</f>
        <v/>
      </c>
      <c r="J192" s="27" t="str">
        <f>IFERROR(VLOOKUP(L192,'Banco de Dados'!$B$3:$H$274,5,FALSE)," ")</f>
        <v xml:space="preserve"> </v>
      </c>
      <c r="P192" s="27" t="str">
        <f>_xlfn.XLOOKUP(S192,'Banco de Dados'!$B$3:$B$274,'Banco de Dados'!$C$3:$C$274,"")</f>
        <v/>
      </c>
      <c r="Q192" s="27" t="str">
        <f>IFERROR(VLOOKUP(S192,'Banco de Dados'!$B$3:$H$274,5,FALSE)," ")</f>
        <v xml:space="preserve"> </v>
      </c>
      <c r="W192" s="27" t="str">
        <f>_xlfn.XLOOKUP(Z192,'Banco de Dados'!$B$3:$B$274,'Banco de Dados'!$C$3:$C$274,"")</f>
        <v/>
      </c>
      <c r="X192" s="27" t="str">
        <f>IFERROR(VLOOKUP(Z192,'Banco de Dados'!$B$3:$H$274,5,FALSE)," ")</f>
        <v xml:space="preserve"> </v>
      </c>
      <c r="AD192" s="27" t="str">
        <f>_xlfn.XLOOKUP(AG192,'Banco de Dados'!$B$3:$B$274,'Banco de Dados'!$C$3:$C$274,"")</f>
        <v/>
      </c>
      <c r="AE192" s="27" t="str">
        <f>IFERROR(VLOOKUP(AG192,'Banco de Dados'!$B$3:$H$274,5,FALSE)," ")</f>
        <v xml:space="preserve"> </v>
      </c>
      <c r="AK192" s="27" t="str">
        <f>_xlfn.XLOOKUP(AN192,'Banco de Dados'!$B$3:$B$274,'Banco de Dados'!$C$3:$C$274,"")</f>
        <v/>
      </c>
      <c r="AL192" s="27" t="str">
        <f>IFERROR(VLOOKUP(AN192,'Banco de Dados'!$B$3:$H$274,5,FALSE)," ")</f>
        <v xml:space="preserve"> </v>
      </c>
      <c r="AR192" s="27" t="str">
        <f>_xlfn.XLOOKUP(AU192,'Banco de Dados'!$B$3:$B$274,'Banco de Dados'!$C$3:$C$274,"")</f>
        <v/>
      </c>
      <c r="AS192" s="27" t="str">
        <f>IFERROR(VLOOKUP(AU192,'Banco de Dados'!$B$3:$H$274,5,FALSE)," ")</f>
        <v xml:space="preserve"> </v>
      </c>
      <c r="AY192" s="27" t="str">
        <f>_xlfn.XLOOKUP(BB192,'Banco de Dados'!$B$3:$B$274,'Banco de Dados'!$C$3:$C$274,"")</f>
        <v/>
      </c>
      <c r="AZ192" s="27" t="str">
        <f>IFERROR(VLOOKUP(BB192,'Banco de Dados'!$B$3:$H$274,5,FALSE)," ")</f>
        <v xml:space="preserve"> </v>
      </c>
      <c r="BF192" s="27" t="str">
        <f>_xlfn.XLOOKUP(BI192,'Banco de Dados'!$B$3:$B$274,'Banco de Dados'!$C$3:$C$274,"")</f>
        <v/>
      </c>
      <c r="BG192" s="27" t="str">
        <f>IFERROR(VLOOKUP(BI192,'Banco de Dados'!$B$3:$H$274,5,FALSE)," ")</f>
        <v xml:space="preserve"> </v>
      </c>
      <c r="BM192" s="27" t="str">
        <f>_xlfn.XLOOKUP(BP192,'Banco de Dados'!$B$3:$B$274,'Banco de Dados'!$C$3:$C$274,"")</f>
        <v/>
      </c>
      <c r="BN192" s="27" t="str">
        <f>IFERROR(VLOOKUP(BP192,'Banco de Dados'!$B$3:$H$274,5,FALSE)," ")</f>
        <v xml:space="preserve"> </v>
      </c>
      <c r="BT192" s="27" t="str">
        <f>_xlfn.XLOOKUP(BW192,'Banco de Dados'!$B$3:$B$274,'Banco de Dados'!$C$3:$C$274,"")</f>
        <v/>
      </c>
      <c r="BU192" s="27" t="str">
        <f>IFERROR(VLOOKUP(BW192,'Banco de Dados'!$B$3:$H$274,5,FALSE)," ")</f>
        <v xml:space="preserve"> </v>
      </c>
      <c r="CA192" s="27" t="str">
        <f>_xlfn.XLOOKUP(CD192,'Banco de Dados'!$B$3:$B$274,'Banco de Dados'!$C$3:$C$274,"")</f>
        <v/>
      </c>
      <c r="CB192" s="27" t="str">
        <f>IFERROR(VLOOKUP(CD192,'Banco de Dados'!$B$3:$H$274,5,FALSE)," ")</f>
        <v xml:space="preserve"> </v>
      </c>
      <c r="CH192" s="27" t="str">
        <f>_xlfn.XLOOKUP(CK192,'Banco de Dados'!$B$3:$B$274,'Banco de Dados'!$C$3:$C$274,"")</f>
        <v/>
      </c>
      <c r="CI192" s="27" t="str">
        <f>IFERROR(VLOOKUP(CK192,'Banco de Dados'!$B$3:$H$274,5,FALSE)," ")</f>
        <v xml:space="preserve"> </v>
      </c>
      <c r="CO192" s="27" t="str">
        <f>_xlfn.XLOOKUP(CR192,'Banco de Dados'!$B$3:$B$274,'Banco de Dados'!$C$3:$C$274,"")</f>
        <v/>
      </c>
      <c r="CP192" s="27" t="str">
        <f>IFERROR(VLOOKUP(CR192,'Banco de Dados'!$B$3:$H$274,5,FALSE)," ")</f>
        <v xml:space="preserve"> </v>
      </c>
      <c r="CV192" s="27" t="str">
        <f>_xlfn.XLOOKUP(CY192,'Banco de Dados'!$B$3:$B$274,'Banco de Dados'!$C$3:$C$274,"")</f>
        <v/>
      </c>
      <c r="CW192" s="27" t="str">
        <f>IFERROR(VLOOKUP(CY192,'Banco de Dados'!$B$3:$H$274,5,FALSE)," ")</f>
        <v xml:space="preserve"> </v>
      </c>
      <c r="DC192" s="27" t="str">
        <f>_xlfn.XLOOKUP(DF192,'Banco de Dados'!$B$3:$B$274,'Banco de Dados'!$C$3:$C$274,"")</f>
        <v/>
      </c>
      <c r="DD192" s="27" t="str">
        <f>IFERROR(VLOOKUP(DF192,'Banco de Dados'!$B$3:$H$274,5,FALSE)," ")</f>
        <v xml:space="preserve"> </v>
      </c>
      <c r="DJ192" s="27" t="str">
        <f>_xlfn.XLOOKUP(DM192,'Banco de Dados'!$B$3:$B$274,'Banco de Dados'!$C$3:$C$274,"")</f>
        <v/>
      </c>
      <c r="DK192" s="27" t="str">
        <f>IFERROR(VLOOKUP(DM192,'Banco de Dados'!$B$3:$H$274,5,FALSE)," ")</f>
        <v xml:space="preserve"> </v>
      </c>
      <c r="DQ192" s="27" t="str">
        <f>_xlfn.XLOOKUP(DT192,'Banco de Dados'!$B$3:$B$274,'Banco de Dados'!$C$3:$C$274,"")</f>
        <v/>
      </c>
      <c r="DR192" s="27" t="str">
        <f>IFERROR(VLOOKUP(DT192,'Banco de Dados'!$B$3:$H$274,5,FALSE)," ")</f>
        <v xml:space="preserve"> </v>
      </c>
      <c r="DX192" s="27" t="str">
        <f>_xlfn.XLOOKUP(EA192,'Banco de Dados'!$B$3:$B$274,'Banco de Dados'!$C$3:$C$274,"")</f>
        <v/>
      </c>
      <c r="DY192" s="27" t="str">
        <f>IFERROR(VLOOKUP(EA192,'Banco de Dados'!$B$3:$H$274,5,FALSE)," ")</f>
        <v xml:space="preserve"> </v>
      </c>
      <c r="EE192" s="27" t="str">
        <f>_xlfn.XLOOKUP(EH192,'Banco de Dados'!$B$3:$B$274,'Banco de Dados'!$C$3:$C$274,"")</f>
        <v/>
      </c>
      <c r="EF192" s="27" t="str">
        <f>IFERROR(VLOOKUP(EH192,'Banco de Dados'!$B$3:$H$274,5,FALSE)," ")</f>
        <v xml:space="preserve"> </v>
      </c>
      <c r="EL192" s="27" t="str">
        <f>_xlfn.XLOOKUP(EO192,'Banco de Dados'!$B$3:$B$274,'Banco de Dados'!$C$3:$C$274,"")</f>
        <v/>
      </c>
      <c r="EM192" s="27" t="str">
        <f>IFERROR(VLOOKUP(EO192,'Banco de Dados'!$B$3:$H$274,5,FALSE)," ")</f>
        <v xml:space="preserve"> </v>
      </c>
      <c r="ES192" s="27" t="str">
        <f>_xlfn.XLOOKUP(EV192,'Banco de Dados'!$B$3:$B$274,'Banco de Dados'!$C$3:$C$274,"")</f>
        <v/>
      </c>
      <c r="ET192" s="27" t="str">
        <f>IFERROR(VLOOKUP(EV192,'Banco de Dados'!$B$3:$H$274,5,FALSE)," ")</f>
        <v xml:space="preserve"> </v>
      </c>
      <c r="EZ192" s="27" t="str">
        <f>_xlfn.XLOOKUP(FC192,'Banco de Dados'!$B$3:$B$274,'Banco de Dados'!$C$3:$C$274,"")</f>
        <v/>
      </c>
      <c r="FA192" s="27" t="str">
        <f>IFERROR(VLOOKUP(FC192,'Banco de Dados'!$B$3:$H$274,5,FALSE)," ")</f>
        <v xml:space="preserve"> </v>
      </c>
      <c r="FC192" s="7"/>
      <c r="FD192" s="7"/>
      <c r="FE192" s="7"/>
      <c r="FG192" s="27" t="str">
        <f>_xlfn.XLOOKUP(FJ192,'Banco de Dados'!$B$3:$B$274,'Banco de Dados'!$C$3:$C$274,"")</f>
        <v/>
      </c>
      <c r="FH192" s="27" t="str">
        <f>IFERROR(VLOOKUP(FJ192,'Banco de Dados'!$B$3:$H$274,5,FALSE)," ")</f>
        <v xml:space="preserve"> </v>
      </c>
      <c r="FI192" s="7"/>
      <c r="FJ192" s="7"/>
      <c r="FK192" s="7"/>
      <c r="FL192" s="7"/>
      <c r="FN192" s="27" t="str">
        <f>_xlfn.XLOOKUP(FQ192,'Banco de Dados'!$B$3:$B$274,'Banco de Dados'!$C$3:$C$274,"")</f>
        <v/>
      </c>
      <c r="FO192" s="27" t="str">
        <f>IFERROR(VLOOKUP(FQ192,'Banco de Dados'!$B$3:$H$274,5,FALSE)," ")</f>
        <v xml:space="preserve"> </v>
      </c>
      <c r="FP192" s="7"/>
      <c r="FQ192" s="7"/>
      <c r="FR192" s="7"/>
      <c r="FS192" s="7"/>
      <c r="FU192" s="27" t="str">
        <f>_xlfn.XLOOKUP(FX192,'Banco de Dados'!$B$3:$B$274,'Banco de Dados'!$C$3:$C$274,"")</f>
        <v/>
      </c>
      <c r="FV192" s="27" t="str">
        <f>IFERROR(VLOOKUP(FX192,'Banco de Dados'!$B$3:$H$274,5,FALSE)," ")</f>
        <v xml:space="preserve"> </v>
      </c>
      <c r="FW192" s="7"/>
      <c r="FX192" s="7"/>
      <c r="FY192" s="7"/>
      <c r="FZ192" s="7"/>
    </row>
    <row r="193" spans="2:182" x14ac:dyDescent="0.25">
      <c r="B193" s="27" t="str">
        <f>_xlfn.XLOOKUP(E193,'Banco de Dados'!$B$3:$B$274,'Banco de Dados'!$C$3:$C$274,"")</f>
        <v/>
      </c>
      <c r="C193" s="27" t="str">
        <f>IFERROR(VLOOKUP(E193,'Banco de Dados'!$B$3:$H$274,5,FALSE)," ")</f>
        <v xml:space="preserve"> </v>
      </c>
      <c r="I193" s="27" t="str">
        <f>_xlfn.XLOOKUP(L193,'Banco de Dados'!$B$3:$B$274,'Banco de Dados'!$C$3:$C$274,"")</f>
        <v/>
      </c>
      <c r="J193" s="27" t="str">
        <f>IFERROR(VLOOKUP(L193,'Banco de Dados'!$B$3:$H$274,5,FALSE)," ")</f>
        <v xml:space="preserve"> </v>
      </c>
      <c r="P193" s="27" t="str">
        <f>_xlfn.XLOOKUP(S193,'Banco de Dados'!$B$3:$B$274,'Banco de Dados'!$C$3:$C$274,"")</f>
        <v/>
      </c>
      <c r="Q193" s="27" t="str">
        <f>IFERROR(VLOOKUP(S193,'Banco de Dados'!$B$3:$H$274,5,FALSE)," ")</f>
        <v xml:space="preserve"> </v>
      </c>
      <c r="W193" s="27" t="str">
        <f>_xlfn.XLOOKUP(Z193,'Banco de Dados'!$B$3:$B$274,'Banco de Dados'!$C$3:$C$274,"")</f>
        <v/>
      </c>
      <c r="X193" s="27" t="str">
        <f>IFERROR(VLOOKUP(Z193,'Banco de Dados'!$B$3:$H$274,5,FALSE)," ")</f>
        <v xml:space="preserve"> </v>
      </c>
      <c r="AD193" s="27" t="str">
        <f>_xlfn.XLOOKUP(AG193,'Banco de Dados'!$B$3:$B$274,'Banco de Dados'!$C$3:$C$274,"")</f>
        <v/>
      </c>
      <c r="AE193" s="27" t="str">
        <f>IFERROR(VLOOKUP(AG193,'Banco de Dados'!$B$3:$H$274,5,FALSE)," ")</f>
        <v xml:space="preserve"> </v>
      </c>
      <c r="AK193" s="27" t="str">
        <f>_xlfn.XLOOKUP(AN193,'Banco de Dados'!$B$3:$B$274,'Banco de Dados'!$C$3:$C$274,"")</f>
        <v/>
      </c>
      <c r="AL193" s="27" t="str">
        <f>IFERROR(VLOOKUP(AN193,'Banco de Dados'!$B$3:$H$274,5,FALSE)," ")</f>
        <v xml:space="preserve"> </v>
      </c>
      <c r="AR193" s="27" t="str">
        <f>_xlfn.XLOOKUP(AU193,'Banco de Dados'!$B$3:$B$274,'Banco de Dados'!$C$3:$C$274,"")</f>
        <v/>
      </c>
      <c r="AS193" s="27" t="str">
        <f>IFERROR(VLOOKUP(AU193,'Banco de Dados'!$B$3:$H$274,5,FALSE)," ")</f>
        <v xml:space="preserve"> </v>
      </c>
      <c r="AY193" s="27" t="str">
        <f>_xlfn.XLOOKUP(BB193,'Banco de Dados'!$B$3:$B$274,'Banco de Dados'!$C$3:$C$274,"")</f>
        <v/>
      </c>
      <c r="AZ193" s="27" t="str">
        <f>IFERROR(VLOOKUP(BB193,'Banco de Dados'!$B$3:$H$274,5,FALSE)," ")</f>
        <v xml:space="preserve"> </v>
      </c>
      <c r="BF193" s="27" t="str">
        <f>_xlfn.XLOOKUP(BI193,'Banco de Dados'!$B$3:$B$274,'Banco de Dados'!$C$3:$C$274,"")</f>
        <v/>
      </c>
      <c r="BG193" s="27" t="str">
        <f>IFERROR(VLOOKUP(BI193,'Banco de Dados'!$B$3:$H$274,5,FALSE)," ")</f>
        <v xml:space="preserve"> </v>
      </c>
      <c r="BM193" s="27" t="str">
        <f>_xlfn.XLOOKUP(BP193,'Banco de Dados'!$B$3:$B$274,'Banco de Dados'!$C$3:$C$274,"")</f>
        <v/>
      </c>
      <c r="BN193" s="27" t="str">
        <f>IFERROR(VLOOKUP(BP193,'Banco de Dados'!$B$3:$H$274,5,FALSE)," ")</f>
        <v xml:space="preserve"> </v>
      </c>
      <c r="BT193" s="27" t="str">
        <f>_xlfn.XLOOKUP(BW193,'Banco de Dados'!$B$3:$B$274,'Banco de Dados'!$C$3:$C$274,"")</f>
        <v/>
      </c>
      <c r="BU193" s="27" t="str">
        <f>IFERROR(VLOOKUP(BW193,'Banco de Dados'!$B$3:$H$274,5,FALSE)," ")</f>
        <v xml:space="preserve"> </v>
      </c>
      <c r="CA193" s="27" t="str">
        <f>_xlfn.XLOOKUP(CD193,'Banco de Dados'!$B$3:$B$274,'Banco de Dados'!$C$3:$C$274,"")</f>
        <v/>
      </c>
      <c r="CB193" s="27" t="str">
        <f>IFERROR(VLOOKUP(CD193,'Banco de Dados'!$B$3:$H$274,5,FALSE)," ")</f>
        <v xml:space="preserve"> </v>
      </c>
      <c r="CH193" s="27" t="str">
        <f>_xlfn.XLOOKUP(CK193,'Banco de Dados'!$B$3:$B$274,'Banco de Dados'!$C$3:$C$274,"")</f>
        <v/>
      </c>
      <c r="CI193" s="27" t="str">
        <f>IFERROR(VLOOKUP(CK193,'Banco de Dados'!$B$3:$H$274,5,FALSE)," ")</f>
        <v xml:space="preserve"> </v>
      </c>
      <c r="CO193" s="27" t="str">
        <f>_xlfn.XLOOKUP(CR193,'Banco de Dados'!$B$3:$B$274,'Banco de Dados'!$C$3:$C$274,"")</f>
        <v/>
      </c>
      <c r="CP193" s="27" t="str">
        <f>IFERROR(VLOOKUP(CR193,'Banco de Dados'!$B$3:$H$274,5,FALSE)," ")</f>
        <v xml:space="preserve"> </v>
      </c>
      <c r="CV193" s="27" t="str">
        <f>_xlfn.XLOOKUP(CY193,'Banco de Dados'!$B$3:$B$274,'Banco de Dados'!$C$3:$C$274,"")</f>
        <v/>
      </c>
      <c r="CW193" s="27" t="str">
        <f>IFERROR(VLOOKUP(CY193,'Banco de Dados'!$B$3:$H$274,5,FALSE)," ")</f>
        <v xml:space="preserve"> </v>
      </c>
      <c r="DC193" s="27" t="str">
        <f>_xlfn.XLOOKUP(DF193,'Banco de Dados'!$B$3:$B$274,'Banco de Dados'!$C$3:$C$274,"")</f>
        <v/>
      </c>
      <c r="DD193" s="27" t="str">
        <f>IFERROR(VLOOKUP(DF193,'Banco de Dados'!$B$3:$H$274,5,FALSE)," ")</f>
        <v xml:space="preserve"> </v>
      </c>
      <c r="DJ193" s="27" t="str">
        <f>_xlfn.XLOOKUP(DM193,'Banco de Dados'!$B$3:$B$274,'Banco de Dados'!$C$3:$C$274,"")</f>
        <v/>
      </c>
      <c r="DK193" s="27" t="str">
        <f>IFERROR(VLOOKUP(DM193,'Banco de Dados'!$B$3:$H$274,5,FALSE)," ")</f>
        <v xml:space="preserve"> </v>
      </c>
      <c r="DQ193" s="27" t="str">
        <f>_xlfn.XLOOKUP(DT193,'Banco de Dados'!$B$3:$B$274,'Banco de Dados'!$C$3:$C$274,"")</f>
        <v/>
      </c>
      <c r="DR193" s="27" t="str">
        <f>IFERROR(VLOOKUP(DT193,'Banco de Dados'!$B$3:$H$274,5,FALSE)," ")</f>
        <v xml:space="preserve"> </v>
      </c>
      <c r="DX193" s="27" t="str">
        <f>_xlfn.XLOOKUP(EA193,'Banco de Dados'!$B$3:$B$274,'Banco de Dados'!$C$3:$C$274,"")</f>
        <v/>
      </c>
      <c r="DY193" s="27" t="str">
        <f>IFERROR(VLOOKUP(EA193,'Banco de Dados'!$B$3:$H$274,5,FALSE)," ")</f>
        <v xml:space="preserve"> </v>
      </c>
      <c r="EE193" s="27" t="str">
        <f>_xlfn.XLOOKUP(EH193,'Banco de Dados'!$B$3:$B$274,'Banco de Dados'!$C$3:$C$274,"")</f>
        <v/>
      </c>
      <c r="EF193" s="27" t="str">
        <f>IFERROR(VLOOKUP(EH193,'Banco de Dados'!$B$3:$H$274,5,FALSE)," ")</f>
        <v xml:space="preserve"> </v>
      </c>
      <c r="EL193" s="27" t="str">
        <f>_xlfn.XLOOKUP(EO193,'Banco de Dados'!$B$3:$B$274,'Banco de Dados'!$C$3:$C$274,"")</f>
        <v/>
      </c>
      <c r="EM193" s="27" t="str">
        <f>IFERROR(VLOOKUP(EO193,'Banco de Dados'!$B$3:$H$274,5,FALSE)," ")</f>
        <v xml:space="preserve"> </v>
      </c>
      <c r="ES193" s="27" t="str">
        <f>_xlfn.XLOOKUP(EV193,'Banco de Dados'!$B$3:$B$274,'Banco de Dados'!$C$3:$C$274,"")</f>
        <v/>
      </c>
      <c r="ET193" s="27" t="str">
        <f>IFERROR(VLOOKUP(EV193,'Banco de Dados'!$B$3:$H$274,5,FALSE)," ")</f>
        <v xml:space="preserve"> </v>
      </c>
      <c r="EZ193" s="27" t="str">
        <f>_xlfn.XLOOKUP(FC193,'Banco de Dados'!$B$3:$B$274,'Banco de Dados'!$C$3:$C$274,"")</f>
        <v/>
      </c>
      <c r="FA193" s="27" t="str">
        <f>IFERROR(VLOOKUP(FC193,'Banco de Dados'!$B$3:$H$274,5,FALSE)," ")</f>
        <v xml:space="preserve"> </v>
      </c>
      <c r="FC193" s="7"/>
      <c r="FD193" s="7"/>
      <c r="FE193" s="7"/>
      <c r="FG193" s="27" t="str">
        <f>_xlfn.XLOOKUP(FJ193,'Banco de Dados'!$B$3:$B$274,'Banco de Dados'!$C$3:$C$274,"")</f>
        <v/>
      </c>
      <c r="FH193" s="27" t="str">
        <f>IFERROR(VLOOKUP(FJ193,'Banco de Dados'!$B$3:$H$274,5,FALSE)," ")</f>
        <v xml:space="preserve"> </v>
      </c>
      <c r="FI193" s="7"/>
      <c r="FJ193" s="7"/>
      <c r="FK193" s="7"/>
      <c r="FL193" s="7"/>
      <c r="FN193" s="27" t="str">
        <f>_xlfn.XLOOKUP(FQ193,'Banco de Dados'!$B$3:$B$274,'Banco de Dados'!$C$3:$C$274,"")</f>
        <v/>
      </c>
      <c r="FO193" s="27" t="str">
        <f>IFERROR(VLOOKUP(FQ193,'Banco de Dados'!$B$3:$H$274,5,FALSE)," ")</f>
        <v xml:space="preserve"> </v>
      </c>
      <c r="FP193" s="7"/>
      <c r="FQ193" s="7"/>
      <c r="FR193" s="7"/>
      <c r="FS193" s="7"/>
      <c r="FU193" s="27" t="str">
        <f>_xlfn.XLOOKUP(FX193,'Banco de Dados'!$B$3:$B$274,'Banco de Dados'!$C$3:$C$274,"")</f>
        <v/>
      </c>
      <c r="FV193" s="27" t="str">
        <f>IFERROR(VLOOKUP(FX193,'Banco de Dados'!$B$3:$H$274,5,FALSE)," ")</f>
        <v xml:space="preserve"> </v>
      </c>
      <c r="FW193" s="7"/>
      <c r="FX193" s="7"/>
      <c r="FY193" s="7"/>
      <c r="FZ193" s="7"/>
    </row>
    <row r="194" spans="2:182" x14ac:dyDescent="0.25">
      <c r="B194" s="27" t="str">
        <f>_xlfn.XLOOKUP(E194,'Banco de Dados'!$B$3:$B$274,'Banco de Dados'!$C$3:$C$274,"")</f>
        <v/>
      </c>
      <c r="C194" s="27" t="str">
        <f>IFERROR(VLOOKUP(E194,'Banco de Dados'!$B$3:$H$274,5,FALSE)," ")</f>
        <v xml:space="preserve"> </v>
      </c>
      <c r="I194" s="27" t="str">
        <f>_xlfn.XLOOKUP(L194,'Banco de Dados'!$B$3:$B$274,'Banco de Dados'!$C$3:$C$274,"")</f>
        <v/>
      </c>
      <c r="J194" s="27" t="str">
        <f>IFERROR(VLOOKUP(L194,'Banco de Dados'!$B$3:$H$274,5,FALSE)," ")</f>
        <v xml:space="preserve"> </v>
      </c>
      <c r="P194" s="27" t="str">
        <f>_xlfn.XLOOKUP(S194,'Banco de Dados'!$B$3:$B$274,'Banco de Dados'!$C$3:$C$274,"")</f>
        <v/>
      </c>
      <c r="Q194" s="27" t="str">
        <f>IFERROR(VLOOKUP(S194,'Banco de Dados'!$B$3:$H$274,5,FALSE)," ")</f>
        <v xml:space="preserve"> </v>
      </c>
      <c r="W194" s="27" t="str">
        <f>_xlfn.XLOOKUP(Z194,'Banco de Dados'!$B$3:$B$274,'Banco de Dados'!$C$3:$C$274,"")</f>
        <v/>
      </c>
      <c r="X194" s="27" t="str">
        <f>IFERROR(VLOOKUP(Z194,'Banco de Dados'!$B$3:$H$274,5,FALSE)," ")</f>
        <v xml:space="preserve"> </v>
      </c>
      <c r="AD194" s="27" t="str">
        <f>_xlfn.XLOOKUP(AG194,'Banco de Dados'!$B$3:$B$274,'Banco de Dados'!$C$3:$C$274,"")</f>
        <v/>
      </c>
      <c r="AE194" s="27" t="str">
        <f>IFERROR(VLOOKUP(AG194,'Banco de Dados'!$B$3:$H$274,5,FALSE)," ")</f>
        <v xml:space="preserve"> </v>
      </c>
      <c r="AK194" s="27" t="str">
        <f>_xlfn.XLOOKUP(AN194,'Banco de Dados'!$B$3:$B$274,'Banco de Dados'!$C$3:$C$274,"")</f>
        <v/>
      </c>
      <c r="AL194" s="27" t="str">
        <f>IFERROR(VLOOKUP(AN194,'Banco de Dados'!$B$3:$H$274,5,FALSE)," ")</f>
        <v xml:space="preserve"> </v>
      </c>
      <c r="AR194" s="27" t="str">
        <f>_xlfn.XLOOKUP(AU194,'Banco de Dados'!$B$3:$B$274,'Banco de Dados'!$C$3:$C$274,"")</f>
        <v/>
      </c>
      <c r="AS194" s="27" t="str">
        <f>IFERROR(VLOOKUP(AU194,'Banco de Dados'!$B$3:$H$274,5,FALSE)," ")</f>
        <v xml:space="preserve"> </v>
      </c>
      <c r="AY194" s="27" t="str">
        <f>_xlfn.XLOOKUP(BB194,'Banco de Dados'!$B$3:$B$274,'Banco de Dados'!$C$3:$C$274,"")</f>
        <v/>
      </c>
      <c r="AZ194" s="27" t="str">
        <f>IFERROR(VLOOKUP(BB194,'Banco de Dados'!$B$3:$H$274,5,FALSE)," ")</f>
        <v xml:space="preserve"> </v>
      </c>
      <c r="BF194" s="27" t="str">
        <f>_xlfn.XLOOKUP(BI194,'Banco de Dados'!$B$3:$B$274,'Banco de Dados'!$C$3:$C$274,"")</f>
        <v/>
      </c>
      <c r="BG194" s="27" t="str">
        <f>IFERROR(VLOOKUP(BI194,'Banco de Dados'!$B$3:$H$274,5,FALSE)," ")</f>
        <v xml:space="preserve"> </v>
      </c>
      <c r="BM194" s="27" t="str">
        <f>_xlfn.XLOOKUP(BP194,'Banco de Dados'!$B$3:$B$274,'Banco de Dados'!$C$3:$C$274,"")</f>
        <v/>
      </c>
      <c r="BN194" s="27" t="str">
        <f>IFERROR(VLOOKUP(BP194,'Banco de Dados'!$B$3:$H$274,5,FALSE)," ")</f>
        <v xml:space="preserve"> </v>
      </c>
      <c r="BT194" s="27" t="str">
        <f>_xlfn.XLOOKUP(BW194,'Banco de Dados'!$B$3:$B$274,'Banco de Dados'!$C$3:$C$274,"")</f>
        <v/>
      </c>
      <c r="BU194" s="27" t="str">
        <f>IFERROR(VLOOKUP(BW194,'Banco de Dados'!$B$3:$H$274,5,FALSE)," ")</f>
        <v xml:space="preserve"> </v>
      </c>
      <c r="CA194" s="27" t="str">
        <f>_xlfn.XLOOKUP(CD194,'Banco de Dados'!$B$3:$B$274,'Banco de Dados'!$C$3:$C$274,"")</f>
        <v/>
      </c>
      <c r="CB194" s="27" t="str">
        <f>IFERROR(VLOOKUP(CD194,'Banco de Dados'!$B$3:$H$274,5,FALSE)," ")</f>
        <v xml:space="preserve"> </v>
      </c>
      <c r="CH194" s="27" t="str">
        <f>_xlfn.XLOOKUP(CK194,'Banco de Dados'!$B$3:$B$274,'Banco de Dados'!$C$3:$C$274,"")</f>
        <v/>
      </c>
      <c r="CI194" s="27" t="str">
        <f>IFERROR(VLOOKUP(CK194,'Banco de Dados'!$B$3:$H$274,5,FALSE)," ")</f>
        <v xml:space="preserve"> </v>
      </c>
      <c r="CO194" s="27" t="str">
        <f>_xlfn.XLOOKUP(CR194,'Banco de Dados'!$B$3:$B$274,'Banco de Dados'!$C$3:$C$274,"")</f>
        <v/>
      </c>
      <c r="CP194" s="27" t="str">
        <f>IFERROR(VLOOKUP(CR194,'Banco de Dados'!$B$3:$H$274,5,FALSE)," ")</f>
        <v xml:space="preserve"> </v>
      </c>
      <c r="CV194" s="27" t="str">
        <f>_xlfn.XLOOKUP(CY194,'Banco de Dados'!$B$3:$B$274,'Banco de Dados'!$C$3:$C$274,"")</f>
        <v/>
      </c>
      <c r="CW194" s="27" t="str">
        <f>IFERROR(VLOOKUP(CY194,'Banco de Dados'!$B$3:$H$274,5,FALSE)," ")</f>
        <v xml:space="preserve"> </v>
      </c>
      <c r="DC194" s="27" t="str">
        <f>_xlfn.XLOOKUP(DF194,'Banco de Dados'!$B$3:$B$274,'Banco de Dados'!$C$3:$C$274,"")</f>
        <v/>
      </c>
      <c r="DD194" s="27" t="str">
        <f>IFERROR(VLOOKUP(DF194,'Banco de Dados'!$B$3:$H$274,5,FALSE)," ")</f>
        <v xml:space="preserve"> </v>
      </c>
      <c r="DJ194" s="27" t="str">
        <f>_xlfn.XLOOKUP(DM194,'Banco de Dados'!$B$3:$B$274,'Banco de Dados'!$C$3:$C$274,"")</f>
        <v/>
      </c>
      <c r="DK194" s="27" t="str">
        <f>IFERROR(VLOOKUP(DM194,'Banco de Dados'!$B$3:$H$274,5,FALSE)," ")</f>
        <v xml:space="preserve"> </v>
      </c>
      <c r="DQ194" s="27" t="str">
        <f>_xlfn.XLOOKUP(DT194,'Banco de Dados'!$B$3:$B$274,'Banco de Dados'!$C$3:$C$274,"")</f>
        <v/>
      </c>
      <c r="DR194" s="27" t="str">
        <f>IFERROR(VLOOKUP(DT194,'Banco de Dados'!$B$3:$H$274,5,FALSE)," ")</f>
        <v xml:space="preserve"> </v>
      </c>
      <c r="DX194" s="27" t="str">
        <f>_xlfn.XLOOKUP(EA194,'Banco de Dados'!$B$3:$B$274,'Banco de Dados'!$C$3:$C$274,"")</f>
        <v/>
      </c>
      <c r="DY194" s="27" t="str">
        <f>IFERROR(VLOOKUP(EA194,'Banco de Dados'!$B$3:$H$274,5,FALSE)," ")</f>
        <v xml:space="preserve"> </v>
      </c>
      <c r="EE194" s="27" t="str">
        <f>_xlfn.XLOOKUP(EH194,'Banco de Dados'!$B$3:$B$274,'Banco de Dados'!$C$3:$C$274,"")</f>
        <v/>
      </c>
      <c r="EF194" s="27" t="str">
        <f>IFERROR(VLOOKUP(EH194,'Banco de Dados'!$B$3:$H$274,5,FALSE)," ")</f>
        <v xml:space="preserve"> </v>
      </c>
      <c r="EL194" s="27" t="str">
        <f>_xlfn.XLOOKUP(EO194,'Banco de Dados'!$B$3:$B$274,'Banco de Dados'!$C$3:$C$274,"")</f>
        <v/>
      </c>
      <c r="EM194" s="27" t="str">
        <f>IFERROR(VLOOKUP(EO194,'Banco de Dados'!$B$3:$H$274,5,FALSE)," ")</f>
        <v xml:space="preserve"> </v>
      </c>
      <c r="ES194" s="27" t="str">
        <f>_xlfn.XLOOKUP(EV194,'Banco de Dados'!$B$3:$B$274,'Banco de Dados'!$C$3:$C$274,"")</f>
        <v/>
      </c>
      <c r="ET194" s="27" t="str">
        <f>IFERROR(VLOOKUP(EV194,'Banco de Dados'!$B$3:$H$274,5,FALSE)," ")</f>
        <v xml:space="preserve"> </v>
      </c>
      <c r="EZ194" s="27" t="str">
        <f>_xlfn.XLOOKUP(FC194,'Banco de Dados'!$B$3:$B$274,'Banco de Dados'!$C$3:$C$274,"")</f>
        <v/>
      </c>
      <c r="FA194" s="27" t="str">
        <f>IFERROR(VLOOKUP(FC194,'Banco de Dados'!$B$3:$H$274,5,FALSE)," ")</f>
        <v xml:space="preserve"> </v>
      </c>
      <c r="FC194" s="7"/>
      <c r="FD194" s="7"/>
      <c r="FE194" s="7"/>
      <c r="FG194" s="27" t="str">
        <f>_xlfn.XLOOKUP(FJ194,'Banco de Dados'!$B$3:$B$274,'Banco de Dados'!$C$3:$C$274,"")</f>
        <v/>
      </c>
      <c r="FH194" s="27" t="str">
        <f>IFERROR(VLOOKUP(FJ194,'Banco de Dados'!$B$3:$H$274,5,FALSE)," ")</f>
        <v xml:space="preserve"> </v>
      </c>
      <c r="FI194" s="7"/>
      <c r="FJ194" s="7"/>
      <c r="FK194" s="7"/>
      <c r="FL194" s="7"/>
      <c r="FN194" s="27" t="str">
        <f>_xlfn.XLOOKUP(FQ194,'Banco de Dados'!$B$3:$B$274,'Banco de Dados'!$C$3:$C$274,"")</f>
        <v/>
      </c>
      <c r="FO194" s="27" t="str">
        <f>IFERROR(VLOOKUP(FQ194,'Banco de Dados'!$B$3:$H$274,5,FALSE)," ")</f>
        <v xml:space="preserve"> </v>
      </c>
      <c r="FP194" s="7"/>
      <c r="FQ194" s="7"/>
      <c r="FR194" s="7"/>
      <c r="FS194" s="7"/>
      <c r="FU194" s="27" t="str">
        <f>_xlfn.XLOOKUP(FX194,'Banco de Dados'!$B$3:$B$274,'Banco de Dados'!$C$3:$C$274,"")</f>
        <v/>
      </c>
      <c r="FV194" s="27" t="str">
        <f>IFERROR(VLOOKUP(FX194,'Banco de Dados'!$B$3:$H$274,5,FALSE)," ")</f>
        <v xml:space="preserve"> </v>
      </c>
      <c r="FW194" s="7"/>
      <c r="FX194" s="7"/>
      <c r="FY194" s="7"/>
      <c r="FZ194" s="7"/>
    </row>
    <row r="195" spans="2:182" x14ac:dyDescent="0.25">
      <c r="B195" s="27" t="str">
        <f>_xlfn.XLOOKUP(E195,'Banco de Dados'!$B$3:$B$274,'Banco de Dados'!$C$3:$C$274,"")</f>
        <v/>
      </c>
      <c r="C195" s="27" t="str">
        <f>IFERROR(VLOOKUP(E195,'Banco de Dados'!$B$3:$H$274,5,FALSE)," ")</f>
        <v xml:space="preserve"> </v>
      </c>
      <c r="I195" s="27" t="str">
        <f>_xlfn.XLOOKUP(L195,'Banco de Dados'!$B$3:$B$274,'Banco de Dados'!$C$3:$C$274,"")</f>
        <v/>
      </c>
      <c r="J195" s="27" t="str">
        <f>IFERROR(VLOOKUP(L195,'Banco de Dados'!$B$3:$H$274,5,FALSE)," ")</f>
        <v xml:space="preserve"> </v>
      </c>
      <c r="P195" s="27" t="str">
        <f>_xlfn.XLOOKUP(S195,'Banco de Dados'!$B$3:$B$274,'Banco de Dados'!$C$3:$C$274,"")</f>
        <v/>
      </c>
      <c r="Q195" s="27" t="str">
        <f>IFERROR(VLOOKUP(S195,'Banco de Dados'!$B$3:$H$274,5,FALSE)," ")</f>
        <v xml:space="preserve"> </v>
      </c>
      <c r="W195" s="27" t="str">
        <f>_xlfn.XLOOKUP(Z195,'Banco de Dados'!$B$3:$B$274,'Banco de Dados'!$C$3:$C$274,"")</f>
        <v/>
      </c>
      <c r="X195" s="27" t="str">
        <f>IFERROR(VLOOKUP(Z195,'Banco de Dados'!$B$3:$H$274,5,FALSE)," ")</f>
        <v xml:space="preserve"> </v>
      </c>
      <c r="AD195" s="27" t="str">
        <f>_xlfn.XLOOKUP(AG195,'Banco de Dados'!$B$3:$B$274,'Banco de Dados'!$C$3:$C$274,"")</f>
        <v/>
      </c>
      <c r="AE195" s="27" t="str">
        <f>IFERROR(VLOOKUP(AG195,'Banco de Dados'!$B$3:$H$274,5,FALSE)," ")</f>
        <v xml:space="preserve"> </v>
      </c>
      <c r="AK195" s="27" t="str">
        <f>_xlfn.XLOOKUP(AN195,'Banco de Dados'!$B$3:$B$274,'Banco de Dados'!$C$3:$C$274,"")</f>
        <v/>
      </c>
      <c r="AL195" s="27" t="str">
        <f>IFERROR(VLOOKUP(AN195,'Banco de Dados'!$B$3:$H$274,5,FALSE)," ")</f>
        <v xml:space="preserve"> </v>
      </c>
      <c r="AR195" s="27" t="str">
        <f>_xlfn.XLOOKUP(AU195,'Banco de Dados'!$B$3:$B$274,'Banco de Dados'!$C$3:$C$274,"")</f>
        <v/>
      </c>
      <c r="AS195" s="27" t="str">
        <f>IFERROR(VLOOKUP(AU195,'Banco de Dados'!$B$3:$H$274,5,FALSE)," ")</f>
        <v xml:space="preserve"> </v>
      </c>
      <c r="AY195" s="27" t="str">
        <f>_xlfn.XLOOKUP(BB195,'Banco de Dados'!$B$3:$B$274,'Banco de Dados'!$C$3:$C$274,"")</f>
        <v/>
      </c>
      <c r="AZ195" s="27" t="str">
        <f>IFERROR(VLOOKUP(BB195,'Banco de Dados'!$B$3:$H$274,5,FALSE)," ")</f>
        <v xml:space="preserve"> </v>
      </c>
      <c r="BF195" s="27" t="str">
        <f>_xlfn.XLOOKUP(BI195,'Banco de Dados'!$B$3:$B$274,'Banco de Dados'!$C$3:$C$274,"")</f>
        <v/>
      </c>
      <c r="BG195" s="27" t="str">
        <f>IFERROR(VLOOKUP(BI195,'Banco de Dados'!$B$3:$H$274,5,FALSE)," ")</f>
        <v xml:space="preserve"> </v>
      </c>
      <c r="BM195" s="27" t="str">
        <f>_xlfn.XLOOKUP(BP195,'Banco de Dados'!$B$3:$B$274,'Banco de Dados'!$C$3:$C$274,"")</f>
        <v/>
      </c>
      <c r="BN195" s="27" t="str">
        <f>IFERROR(VLOOKUP(BP195,'Banco de Dados'!$B$3:$H$274,5,FALSE)," ")</f>
        <v xml:space="preserve"> </v>
      </c>
      <c r="BT195" s="27" t="str">
        <f>_xlfn.XLOOKUP(BW195,'Banco de Dados'!$B$3:$B$274,'Banco de Dados'!$C$3:$C$274,"")</f>
        <v/>
      </c>
      <c r="BU195" s="27" t="str">
        <f>IFERROR(VLOOKUP(BW195,'Banco de Dados'!$B$3:$H$274,5,FALSE)," ")</f>
        <v xml:space="preserve"> </v>
      </c>
      <c r="CA195" s="27" t="str">
        <f>_xlfn.XLOOKUP(CD195,'Banco de Dados'!$B$3:$B$274,'Banco de Dados'!$C$3:$C$274,"")</f>
        <v/>
      </c>
      <c r="CB195" s="27" t="str">
        <f>IFERROR(VLOOKUP(CD195,'Banco de Dados'!$B$3:$H$274,5,FALSE)," ")</f>
        <v xml:space="preserve"> </v>
      </c>
      <c r="CH195" s="27" t="str">
        <f>_xlfn.XLOOKUP(CK195,'Banco de Dados'!$B$3:$B$274,'Banco de Dados'!$C$3:$C$274,"")</f>
        <v/>
      </c>
      <c r="CI195" s="27" t="str">
        <f>IFERROR(VLOOKUP(CK195,'Banco de Dados'!$B$3:$H$274,5,FALSE)," ")</f>
        <v xml:space="preserve"> </v>
      </c>
      <c r="CO195" s="27" t="str">
        <f>_xlfn.XLOOKUP(CR195,'Banco de Dados'!$B$3:$B$274,'Banco de Dados'!$C$3:$C$274,"")</f>
        <v/>
      </c>
      <c r="CP195" s="27" t="str">
        <f>IFERROR(VLOOKUP(CR195,'Banco de Dados'!$B$3:$H$274,5,FALSE)," ")</f>
        <v xml:space="preserve"> </v>
      </c>
      <c r="CV195" s="27" t="str">
        <f>_xlfn.XLOOKUP(CY195,'Banco de Dados'!$B$3:$B$274,'Banco de Dados'!$C$3:$C$274,"")</f>
        <v/>
      </c>
      <c r="CW195" s="27" t="str">
        <f>IFERROR(VLOOKUP(CY195,'Banco de Dados'!$B$3:$H$274,5,FALSE)," ")</f>
        <v xml:space="preserve"> </v>
      </c>
      <c r="DC195" s="27" t="str">
        <f>_xlfn.XLOOKUP(DF195,'Banco de Dados'!$B$3:$B$274,'Banco de Dados'!$C$3:$C$274,"")</f>
        <v/>
      </c>
      <c r="DD195" s="27" t="str">
        <f>IFERROR(VLOOKUP(DF195,'Banco de Dados'!$B$3:$H$274,5,FALSE)," ")</f>
        <v xml:space="preserve"> </v>
      </c>
      <c r="DJ195" s="27" t="str">
        <f>_xlfn.XLOOKUP(DM195,'Banco de Dados'!$B$3:$B$274,'Banco de Dados'!$C$3:$C$274,"")</f>
        <v/>
      </c>
      <c r="DK195" s="27" t="str">
        <f>IFERROR(VLOOKUP(DM195,'Banco de Dados'!$B$3:$H$274,5,FALSE)," ")</f>
        <v xml:space="preserve"> </v>
      </c>
      <c r="DQ195" s="27" t="str">
        <f>_xlfn.XLOOKUP(DT195,'Banco de Dados'!$B$3:$B$274,'Banco de Dados'!$C$3:$C$274,"")</f>
        <v/>
      </c>
      <c r="DR195" s="27" t="str">
        <f>IFERROR(VLOOKUP(DT195,'Banco de Dados'!$B$3:$H$274,5,FALSE)," ")</f>
        <v xml:space="preserve"> </v>
      </c>
      <c r="DX195" s="27" t="str">
        <f>_xlfn.XLOOKUP(EA195,'Banco de Dados'!$B$3:$B$274,'Banco de Dados'!$C$3:$C$274,"")</f>
        <v/>
      </c>
      <c r="DY195" s="27" t="str">
        <f>IFERROR(VLOOKUP(EA195,'Banco de Dados'!$B$3:$H$274,5,FALSE)," ")</f>
        <v xml:space="preserve"> </v>
      </c>
      <c r="EE195" s="27" t="str">
        <f>_xlfn.XLOOKUP(EH195,'Banco de Dados'!$B$3:$B$274,'Banco de Dados'!$C$3:$C$274,"")</f>
        <v/>
      </c>
      <c r="EF195" s="27" t="str">
        <f>IFERROR(VLOOKUP(EH195,'Banco de Dados'!$B$3:$H$274,5,FALSE)," ")</f>
        <v xml:space="preserve"> </v>
      </c>
      <c r="EL195" s="27" t="str">
        <f>_xlfn.XLOOKUP(EO195,'Banco de Dados'!$B$3:$B$274,'Banco de Dados'!$C$3:$C$274,"")</f>
        <v/>
      </c>
      <c r="EM195" s="27" t="str">
        <f>IFERROR(VLOOKUP(EO195,'Banco de Dados'!$B$3:$H$274,5,FALSE)," ")</f>
        <v xml:space="preserve"> </v>
      </c>
      <c r="ES195" s="27" t="str">
        <f>_xlfn.XLOOKUP(EV195,'Banco de Dados'!$B$3:$B$274,'Banco de Dados'!$C$3:$C$274,"")</f>
        <v/>
      </c>
      <c r="ET195" s="27" t="str">
        <f>IFERROR(VLOOKUP(EV195,'Banco de Dados'!$B$3:$H$274,5,FALSE)," ")</f>
        <v xml:space="preserve"> </v>
      </c>
      <c r="EZ195" s="27" t="str">
        <f>_xlfn.XLOOKUP(FC195,'Banco de Dados'!$B$3:$B$274,'Banco de Dados'!$C$3:$C$274,"")</f>
        <v/>
      </c>
      <c r="FA195" s="27" t="str">
        <f>IFERROR(VLOOKUP(FC195,'Banco de Dados'!$B$3:$H$274,5,FALSE)," ")</f>
        <v xml:space="preserve"> </v>
      </c>
      <c r="FC195" s="7"/>
      <c r="FD195" s="7"/>
      <c r="FE195" s="7"/>
      <c r="FG195" s="27" t="str">
        <f>_xlfn.XLOOKUP(FJ195,'Banco de Dados'!$B$3:$B$274,'Banco de Dados'!$C$3:$C$274,"")</f>
        <v/>
      </c>
      <c r="FH195" s="27" t="str">
        <f>IFERROR(VLOOKUP(FJ195,'Banco de Dados'!$B$3:$H$274,5,FALSE)," ")</f>
        <v xml:space="preserve"> </v>
      </c>
      <c r="FI195" s="7"/>
      <c r="FJ195" s="7"/>
      <c r="FK195" s="7"/>
      <c r="FL195" s="7"/>
      <c r="FN195" s="27" t="str">
        <f>_xlfn.XLOOKUP(FQ195,'Banco de Dados'!$B$3:$B$274,'Banco de Dados'!$C$3:$C$274,"")</f>
        <v/>
      </c>
      <c r="FO195" s="27" t="str">
        <f>IFERROR(VLOOKUP(FQ195,'Banco de Dados'!$B$3:$H$274,5,FALSE)," ")</f>
        <v xml:space="preserve"> </v>
      </c>
      <c r="FP195" s="7"/>
      <c r="FQ195" s="7"/>
      <c r="FR195" s="7"/>
      <c r="FS195" s="7"/>
      <c r="FU195" s="27" t="str">
        <f>_xlfn.XLOOKUP(FX195,'Banco de Dados'!$B$3:$B$274,'Banco de Dados'!$C$3:$C$274,"")</f>
        <v/>
      </c>
      <c r="FV195" s="27" t="str">
        <f>IFERROR(VLOOKUP(FX195,'Banco de Dados'!$B$3:$H$274,5,FALSE)," ")</f>
        <v xml:space="preserve"> </v>
      </c>
      <c r="FW195" s="7"/>
      <c r="FX195" s="7"/>
      <c r="FY195" s="7"/>
      <c r="FZ195" s="7"/>
    </row>
    <row r="196" spans="2:182" x14ac:dyDescent="0.25">
      <c r="B196" s="27" t="str">
        <f>_xlfn.XLOOKUP(E196,'Banco de Dados'!$B$3:$B$274,'Banco de Dados'!$C$3:$C$274,"")</f>
        <v/>
      </c>
      <c r="C196" s="27" t="str">
        <f>IFERROR(VLOOKUP(E196,'Banco de Dados'!$B$3:$H$274,5,FALSE)," ")</f>
        <v xml:space="preserve"> </v>
      </c>
      <c r="I196" s="27" t="str">
        <f>_xlfn.XLOOKUP(L196,'Banco de Dados'!$B$3:$B$274,'Banco de Dados'!$C$3:$C$274,"")</f>
        <v/>
      </c>
      <c r="J196" s="27" t="str">
        <f>IFERROR(VLOOKUP(L196,'Banco de Dados'!$B$3:$H$274,5,FALSE)," ")</f>
        <v xml:space="preserve"> </v>
      </c>
      <c r="P196" s="27" t="str">
        <f>_xlfn.XLOOKUP(S196,'Banco de Dados'!$B$3:$B$274,'Banco de Dados'!$C$3:$C$274,"")</f>
        <v/>
      </c>
      <c r="Q196" s="27" t="str">
        <f>IFERROR(VLOOKUP(S196,'Banco de Dados'!$B$3:$H$274,5,FALSE)," ")</f>
        <v xml:space="preserve"> </v>
      </c>
      <c r="W196" s="27" t="str">
        <f>_xlfn.XLOOKUP(Z196,'Banco de Dados'!$B$3:$B$274,'Banco de Dados'!$C$3:$C$274,"")</f>
        <v/>
      </c>
      <c r="X196" s="27" t="str">
        <f>IFERROR(VLOOKUP(Z196,'Banco de Dados'!$B$3:$H$274,5,FALSE)," ")</f>
        <v xml:space="preserve"> </v>
      </c>
      <c r="AD196" s="27" t="str">
        <f>_xlfn.XLOOKUP(AG196,'Banco de Dados'!$B$3:$B$274,'Banco de Dados'!$C$3:$C$274,"")</f>
        <v/>
      </c>
      <c r="AE196" s="27" t="str">
        <f>IFERROR(VLOOKUP(AG196,'Banco de Dados'!$B$3:$H$274,5,FALSE)," ")</f>
        <v xml:space="preserve"> </v>
      </c>
      <c r="AK196" s="27" t="str">
        <f>_xlfn.XLOOKUP(AN196,'Banco de Dados'!$B$3:$B$274,'Banco de Dados'!$C$3:$C$274,"")</f>
        <v/>
      </c>
      <c r="AL196" s="27" t="str">
        <f>IFERROR(VLOOKUP(AN196,'Banco de Dados'!$B$3:$H$274,5,FALSE)," ")</f>
        <v xml:space="preserve"> </v>
      </c>
      <c r="AR196" s="27" t="str">
        <f>_xlfn.XLOOKUP(AU196,'Banco de Dados'!$B$3:$B$274,'Banco de Dados'!$C$3:$C$274,"")</f>
        <v/>
      </c>
      <c r="AS196" s="27" t="str">
        <f>IFERROR(VLOOKUP(AU196,'Banco de Dados'!$B$3:$H$274,5,FALSE)," ")</f>
        <v xml:space="preserve"> </v>
      </c>
      <c r="AY196" s="27" t="str">
        <f>_xlfn.XLOOKUP(BB196,'Banco de Dados'!$B$3:$B$274,'Banco de Dados'!$C$3:$C$274,"")</f>
        <v/>
      </c>
      <c r="AZ196" s="27" t="str">
        <f>IFERROR(VLOOKUP(BB196,'Banco de Dados'!$B$3:$H$274,5,FALSE)," ")</f>
        <v xml:space="preserve"> </v>
      </c>
      <c r="BF196" s="27" t="str">
        <f>_xlfn.XLOOKUP(BI196,'Banco de Dados'!$B$3:$B$274,'Banco de Dados'!$C$3:$C$274,"")</f>
        <v/>
      </c>
      <c r="BG196" s="27" t="str">
        <f>IFERROR(VLOOKUP(BI196,'Banco de Dados'!$B$3:$H$274,5,FALSE)," ")</f>
        <v xml:space="preserve"> </v>
      </c>
      <c r="BM196" s="27" t="str">
        <f>_xlfn.XLOOKUP(BP196,'Banco de Dados'!$B$3:$B$274,'Banco de Dados'!$C$3:$C$274,"")</f>
        <v/>
      </c>
      <c r="BN196" s="27" t="str">
        <f>IFERROR(VLOOKUP(BP196,'Banco de Dados'!$B$3:$H$274,5,FALSE)," ")</f>
        <v xml:space="preserve"> </v>
      </c>
      <c r="BT196" s="27" t="str">
        <f>_xlfn.XLOOKUP(BW196,'Banco de Dados'!$B$3:$B$274,'Banco de Dados'!$C$3:$C$274,"")</f>
        <v/>
      </c>
      <c r="BU196" s="27" t="str">
        <f>IFERROR(VLOOKUP(BW196,'Banco de Dados'!$B$3:$H$274,5,FALSE)," ")</f>
        <v xml:space="preserve"> </v>
      </c>
      <c r="CA196" s="27" t="str">
        <f>_xlfn.XLOOKUP(CD196,'Banco de Dados'!$B$3:$B$274,'Banco de Dados'!$C$3:$C$274,"")</f>
        <v/>
      </c>
      <c r="CB196" s="27" t="str">
        <f>IFERROR(VLOOKUP(CD196,'Banco de Dados'!$B$3:$H$274,5,FALSE)," ")</f>
        <v xml:space="preserve"> </v>
      </c>
      <c r="CH196" s="27" t="str">
        <f>_xlfn.XLOOKUP(CK196,'Banco de Dados'!$B$3:$B$274,'Banco de Dados'!$C$3:$C$274,"")</f>
        <v/>
      </c>
      <c r="CI196" s="27" t="str">
        <f>IFERROR(VLOOKUP(CK196,'Banco de Dados'!$B$3:$H$274,5,FALSE)," ")</f>
        <v xml:space="preserve"> </v>
      </c>
      <c r="CO196" s="27" t="str">
        <f>_xlfn.XLOOKUP(CR196,'Banco de Dados'!$B$3:$B$274,'Banco de Dados'!$C$3:$C$274,"")</f>
        <v/>
      </c>
      <c r="CP196" s="27" t="str">
        <f>IFERROR(VLOOKUP(CR196,'Banco de Dados'!$B$3:$H$274,5,FALSE)," ")</f>
        <v xml:space="preserve"> </v>
      </c>
      <c r="CV196" s="27" t="str">
        <f>_xlfn.XLOOKUP(CY196,'Banco de Dados'!$B$3:$B$274,'Banco de Dados'!$C$3:$C$274,"")</f>
        <v/>
      </c>
      <c r="CW196" s="27" t="str">
        <f>IFERROR(VLOOKUP(CY196,'Banco de Dados'!$B$3:$H$274,5,FALSE)," ")</f>
        <v xml:space="preserve"> </v>
      </c>
      <c r="DC196" s="27" t="str">
        <f>_xlfn.XLOOKUP(DF196,'Banco de Dados'!$B$3:$B$274,'Banco de Dados'!$C$3:$C$274,"")</f>
        <v/>
      </c>
      <c r="DD196" s="27" t="str">
        <f>IFERROR(VLOOKUP(DF196,'Banco de Dados'!$B$3:$H$274,5,FALSE)," ")</f>
        <v xml:space="preserve"> </v>
      </c>
      <c r="DJ196" s="27" t="str">
        <f>_xlfn.XLOOKUP(DM196,'Banco de Dados'!$B$3:$B$274,'Banco de Dados'!$C$3:$C$274,"")</f>
        <v/>
      </c>
      <c r="DK196" s="27" t="str">
        <f>IFERROR(VLOOKUP(DM196,'Banco de Dados'!$B$3:$H$274,5,FALSE)," ")</f>
        <v xml:space="preserve"> </v>
      </c>
      <c r="DQ196" s="27" t="str">
        <f>_xlfn.XLOOKUP(DT196,'Banco de Dados'!$B$3:$B$274,'Banco de Dados'!$C$3:$C$274,"")</f>
        <v/>
      </c>
      <c r="DR196" s="27" t="str">
        <f>IFERROR(VLOOKUP(DT196,'Banco de Dados'!$B$3:$H$274,5,FALSE)," ")</f>
        <v xml:space="preserve"> </v>
      </c>
      <c r="DX196" s="27" t="str">
        <f>_xlfn.XLOOKUP(EA196,'Banco de Dados'!$B$3:$B$274,'Banco de Dados'!$C$3:$C$274,"")</f>
        <v/>
      </c>
      <c r="DY196" s="27" t="str">
        <f>IFERROR(VLOOKUP(EA196,'Banco de Dados'!$B$3:$H$274,5,FALSE)," ")</f>
        <v xml:space="preserve"> </v>
      </c>
      <c r="EE196" s="27" t="str">
        <f>_xlfn.XLOOKUP(EH196,'Banco de Dados'!$B$3:$B$274,'Banco de Dados'!$C$3:$C$274,"")</f>
        <v/>
      </c>
      <c r="EF196" s="27" t="str">
        <f>IFERROR(VLOOKUP(EH196,'Banco de Dados'!$B$3:$H$274,5,FALSE)," ")</f>
        <v xml:space="preserve"> </v>
      </c>
      <c r="EL196" s="27" t="str">
        <f>_xlfn.XLOOKUP(EO196,'Banco de Dados'!$B$3:$B$274,'Banco de Dados'!$C$3:$C$274,"")</f>
        <v/>
      </c>
      <c r="EM196" s="27" t="str">
        <f>IFERROR(VLOOKUP(EO196,'Banco de Dados'!$B$3:$H$274,5,FALSE)," ")</f>
        <v xml:space="preserve"> </v>
      </c>
      <c r="ES196" s="27" t="str">
        <f>_xlfn.XLOOKUP(EV196,'Banco de Dados'!$B$3:$B$274,'Banco de Dados'!$C$3:$C$274,"")</f>
        <v/>
      </c>
      <c r="ET196" s="27" t="str">
        <f>IFERROR(VLOOKUP(EV196,'Banco de Dados'!$B$3:$H$274,5,FALSE)," ")</f>
        <v xml:space="preserve"> </v>
      </c>
      <c r="EZ196" s="27" t="str">
        <f>_xlfn.XLOOKUP(FC196,'Banco de Dados'!$B$3:$B$274,'Banco de Dados'!$C$3:$C$274,"")</f>
        <v/>
      </c>
      <c r="FA196" s="27" t="str">
        <f>IFERROR(VLOOKUP(FC196,'Banco de Dados'!$B$3:$H$274,5,FALSE)," ")</f>
        <v xml:space="preserve"> </v>
      </c>
      <c r="FC196" s="7"/>
      <c r="FD196" s="7"/>
      <c r="FE196" s="7"/>
      <c r="FG196" s="27" t="str">
        <f>_xlfn.XLOOKUP(FJ196,'Banco de Dados'!$B$3:$B$274,'Banco de Dados'!$C$3:$C$274,"")</f>
        <v/>
      </c>
      <c r="FH196" s="27" t="str">
        <f>IFERROR(VLOOKUP(FJ196,'Banco de Dados'!$B$3:$H$274,5,FALSE)," ")</f>
        <v xml:space="preserve"> </v>
      </c>
      <c r="FI196" s="7"/>
      <c r="FJ196" s="7"/>
      <c r="FK196" s="7"/>
      <c r="FL196" s="7"/>
      <c r="FN196" s="27" t="str">
        <f>_xlfn.XLOOKUP(FQ196,'Banco de Dados'!$B$3:$B$274,'Banco de Dados'!$C$3:$C$274,"")</f>
        <v/>
      </c>
      <c r="FO196" s="27" t="str">
        <f>IFERROR(VLOOKUP(FQ196,'Banco de Dados'!$B$3:$H$274,5,FALSE)," ")</f>
        <v xml:space="preserve"> </v>
      </c>
      <c r="FP196" s="7"/>
      <c r="FQ196" s="7"/>
      <c r="FR196" s="7"/>
      <c r="FS196" s="7"/>
      <c r="FU196" s="27" t="str">
        <f>_xlfn.XLOOKUP(FX196,'Banco de Dados'!$B$3:$B$274,'Banco de Dados'!$C$3:$C$274,"")</f>
        <v/>
      </c>
      <c r="FV196" s="27" t="str">
        <f>IFERROR(VLOOKUP(FX196,'Banco de Dados'!$B$3:$H$274,5,FALSE)," ")</f>
        <v xml:space="preserve"> </v>
      </c>
      <c r="FW196" s="7"/>
      <c r="FX196" s="7"/>
      <c r="FY196" s="7"/>
      <c r="FZ196" s="7"/>
    </row>
    <row r="197" spans="2:182" x14ac:dyDescent="0.25">
      <c r="B197" s="27" t="str">
        <f>_xlfn.XLOOKUP(E197,'Banco de Dados'!$B$3:$B$274,'Banco de Dados'!$C$3:$C$274,"")</f>
        <v/>
      </c>
      <c r="C197" s="27" t="str">
        <f>IFERROR(VLOOKUP(E197,'Banco de Dados'!$B$3:$H$274,5,FALSE)," ")</f>
        <v xml:space="preserve"> </v>
      </c>
      <c r="I197" s="27" t="str">
        <f>_xlfn.XLOOKUP(L197,'Banco de Dados'!$B$3:$B$274,'Banco de Dados'!$C$3:$C$274,"")</f>
        <v/>
      </c>
      <c r="J197" s="27" t="str">
        <f>IFERROR(VLOOKUP(L197,'Banco de Dados'!$B$3:$H$274,5,FALSE)," ")</f>
        <v xml:space="preserve"> </v>
      </c>
      <c r="P197" s="27" t="str">
        <f>_xlfn.XLOOKUP(S197,'Banco de Dados'!$B$3:$B$274,'Banco de Dados'!$C$3:$C$274,"")</f>
        <v/>
      </c>
      <c r="Q197" s="27" t="str">
        <f>IFERROR(VLOOKUP(S197,'Banco de Dados'!$B$3:$H$274,5,FALSE)," ")</f>
        <v xml:space="preserve"> </v>
      </c>
      <c r="W197" s="27" t="str">
        <f>_xlfn.XLOOKUP(Z197,'Banco de Dados'!$B$3:$B$274,'Banco de Dados'!$C$3:$C$274,"")</f>
        <v/>
      </c>
      <c r="X197" s="27" t="str">
        <f>IFERROR(VLOOKUP(Z197,'Banco de Dados'!$B$3:$H$274,5,FALSE)," ")</f>
        <v xml:space="preserve"> </v>
      </c>
      <c r="AD197" s="27" t="str">
        <f>_xlfn.XLOOKUP(AG197,'Banco de Dados'!$B$3:$B$274,'Banco de Dados'!$C$3:$C$274,"")</f>
        <v/>
      </c>
      <c r="AE197" s="27" t="str">
        <f>IFERROR(VLOOKUP(AG197,'Banco de Dados'!$B$3:$H$274,5,FALSE)," ")</f>
        <v xml:space="preserve"> </v>
      </c>
      <c r="AK197" s="27" t="str">
        <f>_xlfn.XLOOKUP(AN197,'Banco de Dados'!$B$3:$B$274,'Banco de Dados'!$C$3:$C$274,"")</f>
        <v/>
      </c>
      <c r="AL197" s="27" t="str">
        <f>IFERROR(VLOOKUP(AN197,'Banco de Dados'!$B$3:$H$274,5,FALSE)," ")</f>
        <v xml:space="preserve"> </v>
      </c>
      <c r="AR197" s="27" t="str">
        <f>_xlfn.XLOOKUP(AU197,'Banco de Dados'!$B$3:$B$274,'Banco de Dados'!$C$3:$C$274,"")</f>
        <v/>
      </c>
      <c r="AS197" s="27" t="str">
        <f>IFERROR(VLOOKUP(AU197,'Banco de Dados'!$B$3:$H$274,5,FALSE)," ")</f>
        <v xml:space="preserve"> </v>
      </c>
      <c r="AY197" s="27" t="str">
        <f>_xlfn.XLOOKUP(BB197,'Banco de Dados'!$B$3:$B$274,'Banco de Dados'!$C$3:$C$274,"")</f>
        <v/>
      </c>
      <c r="AZ197" s="27" t="str">
        <f>IFERROR(VLOOKUP(BB197,'Banco de Dados'!$B$3:$H$274,5,FALSE)," ")</f>
        <v xml:space="preserve"> </v>
      </c>
      <c r="BF197" s="27" t="str">
        <f>_xlfn.XLOOKUP(BI197,'Banco de Dados'!$B$3:$B$274,'Banco de Dados'!$C$3:$C$274,"")</f>
        <v/>
      </c>
      <c r="BG197" s="27" t="str">
        <f>IFERROR(VLOOKUP(BI197,'Banco de Dados'!$B$3:$H$274,5,FALSE)," ")</f>
        <v xml:space="preserve"> </v>
      </c>
      <c r="BM197" s="27" t="str">
        <f>_xlfn.XLOOKUP(BP197,'Banco de Dados'!$B$3:$B$274,'Banco de Dados'!$C$3:$C$274,"")</f>
        <v/>
      </c>
      <c r="BN197" s="27" t="str">
        <f>IFERROR(VLOOKUP(BP197,'Banco de Dados'!$B$3:$H$274,5,FALSE)," ")</f>
        <v xml:space="preserve"> </v>
      </c>
      <c r="BT197" s="27" t="str">
        <f>_xlfn.XLOOKUP(BW197,'Banco de Dados'!$B$3:$B$274,'Banco de Dados'!$C$3:$C$274,"")</f>
        <v/>
      </c>
      <c r="BU197" s="27" t="str">
        <f>IFERROR(VLOOKUP(BW197,'Banco de Dados'!$B$3:$H$274,5,FALSE)," ")</f>
        <v xml:space="preserve"> </v>
      </c>
      <c r="CA197" s="27" t="str">
        <f>_xlfn.XLOOKUP(CD197,'Banco de Dados'!$B$3:$B$274,'Banco de Dados'!$C$3:$C$274,"")</f>
        <v/>
      </c>
      <c r="CB197" s="27" t="str">
        <f>IFERROR(VLOOKUP(CD197,'Banco de Dados'!$B$3:$H$274,5,FALSE)," ")</f>
        <v xml:space="preserve"> </v>
      </c>
      <c r="CH197" s="27" t="str">
        <f>_xlfn.XLOOKUP(CK197,'Banco de Dados'!$B$3:$B$274,'Banco de Dados'!$C$3:$C$274,"")</f>
        <v/>
      </c>
      <c r="CI197" s="27" t="str">
        <f>IFERROR(VLOOKUP(CK197,'Banco de Dados'!$B$3:$H$274,5,FALSE)," ")</f>
        <v xml:space="preserve"> </v>
      </c>
      <c r="CO197" s="27" t="str">
        <f>_xlfn.XLOOKUP(CR197,'Banco de Dados'!$B$3:$B$274,'Banco de Dados'!$C$3:$C$274,"")</f>
        <v/>
      </c>
      <c r="CP197" s="27" t="str">
        <f>IFERROR(VLOOKUP(CR197,'Banco de Dados'!$B$3:$H$274,5,FALSE)," ")</f>
        <v xml:space="preserve"> </v>
      </c>
      <c r="CV197" s="27" t="str">
        <f>_xlfn.XLOOKUP(CY197,'Banco de Dados'!$B$3:$B$274,'Banco de Dados'!$C$3:$C$274,"")</f>
        <v/>
      </c>
      <c r="CW197" s="27" t="str">
        <f>IFERROR(VLOOKUP(CY197,'Banco de Dados'!$B$3:$H$274,5,FALSE)," ")</f>
        <v xml:space="preserve"> </v>
      </c>
      <c r="DC197" s="27" t="str">
        <f>_xlfn.XLOOKUP(DF197,'Banco de Dados'!$B$3:$B$274,'Banco de Dados'!$C$3:$C$274,"")</f>
        <v/>
      </c>
      <c r="DD197" s="27" t="str">
        <f>IFERROR(VLOOKUP(DF197,'Banco de Dados'!$B$3:$H$274,5,FALSE)," ")</f>
        <v xml:space="preserve"> </v>
      </c>
      <c r="DJ197" s="27" t="str">
        <f>_xlfn.XLOOKUP(DM197,'Banco de Dados'!$B$3:$B$274,'Banco de Dados'!$C$3:$C$274,"")</f>
        <v/>
      </c>
      <c r="DK197" s="27" t="str">
        <f>IFERROR(VLOOKUP(DM197,'Banco de Dados'!$B$3:$H$274,5,FALSE)," ")</f>
        <v xml:space="preserve"> </v>
      </c>
      <c r="DQ197" s="27" t="str">
        <f>_xlfn.XLOOKUP(DT197,'Banco de Dados'!$B$3:$B$274,'Banco de Dados'!$C$3:$C$274,"")</f>
        <v/>
      </c>
      <c r="DR197" s="27" t="str">
        <f>IFERROR(VLOOKUP(DT197,'Banco de Dados'!$B$3:$H$274,5,FALSE)," ")</f>
        <v xml:space="preserve"> </v>
      </c>
      <c r="DX197" s="27" t="str">
        <f>_xlfn.XLOOKUP(EA197,'Banco de Dados'!$B$3:$B$274,'Banco de Dados'!$C$3:$C$274,"")</f>
        <v/>
      </c>
      <c r="DY197" s="27" t="str">
        <f>IFERROR(VLOOKUP(EA197,'Banco de Dados'!$B$3:$H$274,5,FALSE)," ")</f>
        <v xml:space="preserve"> </v>
      </c>
      <c r="EE197" s="27" t="str">
        <f>_xlfn.XLOOKUP(EH197,'Banco de Dados'!$B$3:$B$274,'Banco de Dados'!$C$3:$C$274,"")</f>
        <v/>
      </c>
      <c r="EF197" s="27" t="str">
        <f>IFERROR(VLOOKUP(EH197,'Banco de Dados'!$B$3:$H$274,5,FALSE)," ")</f>
        <v xml:space="preserve"> </v>
      </c>
      <c r="EL197" s="27" t="str">
        <f>_xlfn.XLOOKUP(EO197,'Banco de Dados'!$B$3:$B$274,'Banco de Dados'!$C$3:$C$274,"")</f>
        <v/>
      </c>
      <c r="EM197" s="27" t="str">
        <f>IFERROR(VLOOKUP(EO197,'Banco de Dados'!$B$3:$H$274,5,FALSE)," ")</f>
        <v xml:space="preserve"> </v>
      </c>
      <c r="ES197" s="27" t="str">
        <f>_xlfn.XLOOKUP(EV197,'Banco de Dados'!$B$3:$B$274,'Banco de Dados'!$C$3:$C$274,"")</f>
        <v/>
      </c>
      <c r="ET197" s="27" t="str">
        <f>IFERROR(VLOOKUP(EV197,'Banco de Dados'!$B$3:$H$274,5,FALSE)," ")</f>
        <v xml:space="preserve"> </v>
      </c>
      <c r="EZ197" s="27" t="str">
        <f>_xlfn.XLOOKUP(FC197,'Banco de Dados'!$B$3:$B$274,'Banco de Dados'!$C$3:$C$274,"")</f>
        <v/>
      </c>
      <c r="FA197" s="27" t="str">
        <f>IFERROR(VLOOKUP(FC197,'Banco de Dados'!$B$3:$H$274,5,FALSE)," ")</f>
        <v xml:space="preserve"> </v>
      </c>
      <c r="FC197" s="7"/>
      <c r="FD197" s="7"/>
      <c r="FE197" s="7"/>
      <c r="FG197" s="27" t="str">
        <f>_xlfn.XLOOKUP(FJ197,'Banco de Dados'!$B$3:$B$274,'Banco de Dados'!$C$3:$C$274,"")</f>
        <v/>
      </c>
      <c r="FH197" s="27" t="str">
        <f>IFERROR(VLOOKUP(FJ197,'Banco de Dados'!$B$3:$H$274,5,FALSE)," ")</f>
        <v xml:space="preserve"> </v>
      </c>
      <c r="FI197" s="7"/>
      <c r="FJ197" s="7"/>
      <c r="FK197" s="7"/>
      <c r="FL197" s="7"/>
      <c r="FN197" s="27" t="str">
        <f>_xlfn.XLOOKUP(FQ197,'Banco de Dados'!$B$3:$B$274,'Banco de Dados'!$C$3:$C$274,"")</f>
        <v/>
      </c>
      <c r="FO197" s="27" t="str">
        <f>IFERROR(VLOOKUP(FQ197,'Banco de Dados'!$B$3:$H$274,5,FALSE)," ")</f>
        <v xml:space="preserve"> </v>
      </c>
      <c r="FP197" s="7"/>
      <c r="FQ197" s="7"/>
      <c r="FR197" s="7"/>
      <c r="FS197" s="7"/>
      <c r="FU197" s="27" t="str">
        <f>_xlfn.XLOOKUP(FX197,'Banco de Dados'!$B$3:$B$274,'Banco de Dados'!$C$3:$C$274,"")</f>
        <v/>
      </c>
      <c r="FV197" s="27" t="str">
        <f>IFERROR(VLOOKUP(FX197,'Banco de Dados'!$B$3:$H$274,5,FALSE)," ")</f>
        <v xml:space="preserve"> </v>
      </c>
      <c r="FW197" s="7"/>
      <c r="FX197" s="7"/>
      <c r="FY197" s="7"/>
      <c r="FZ197" s="7"/>
    </row>
    <row r="198" spans="2:182" x14ac:dyDescent="0.25">
      <c r="B198" s="27" t="str">
        <f>_xlfn.XLOOKUP(E198,'Banco de Dados'!$B$3:$B$274,'Banco de Dados'!$C$3:$C$274,"")</f>
        <v/>
      </c>
      <c r="C198" s="27" t="str">
        <f>IFERROR(VLOOKUP(E198,'Banco de Dados'!$B$3:$H$274,5,FALSE)," ")</f>
        <v xml:space="preserve"> </v>
      </c>
      <c r="I198" s="27" t="str">
        <f>_xlfn.XLOOKUP(L198,'Banco de Dados'!$B$3:$B$274,'Banco de Dados'!$C$3:$C$274,"")</f>
        <v/>
      </c>
      <c r="J198" s="27" t="str">
        <f>IFERROR(VLOOKUP(L198,'Banco de Dados'!$B$3:$H$274,5,FALSE)," ")</f>
        <v xml:space="preserve"> </v>
      </c>
      <c r="P198" s="27" t="str">
        <f>_xlfn.XLOOKUP(S198,'Banco de Dados'!$B$3:$B$274,'Banco de Dados'!$C$3:$C$274,"")</f>
        <v/>
      </c>
      <c r="Q198" s="27" t="str">
        <f>IFERROR(VLOOKUP(S198,'Banco de Dados'!$B$3:$H$274,5,FALSE)," ")</f>
        <v xml:space="preserve"> </v>
      </c>
      <c r="W198" s="27" t="str">
        <f>_xlfn.XLOOKUP(Z198,'Banco de Dados'!$B$3:$B$274,'Banco de Dados'!$C$3:$C$274,"")</f>
        <v/>
      </c>
      <c r="X198" s="27" t="str">
        <f>IFERROR(VLOOKUP(Z198,'Banco de Dados'!$B$3:$H$274,5,FALSE)," ")</f>
        <v xml:space="preserve"> </v>
      </c>
      <c r="AD198" s="27" t="str">
        <f>_xlfn.XLOOKUP(AG198,'Banco de Dados'!$B$3:$B$274,'Banco de Dados'!$C$3:$C$274,"")</f>
        <v/>
      </c>
      <c r="AE198" s="27" t="str">
        <f>IFERROR(VLOOKUP(AG198,'Banco de Dados'!$B$3:$H$274,5,FALSE)," ")</f>
        <v xml:space="preserve"> </v>
      </c>
      <c r="AK198" s="27" t="str">
        <f>_xlfn.XLOOKUP(AN198,'Banco de Dados'!$B$3:$B$274,'Banco de Dados'!$C$3:$C$274,"")</f>
        <v/>
      </c>
      <c r="AL198" s="27" t="str">
        <f>IFERROR(VLOOKUP(AN198,'Banco de Dados'!$B$3:$H$274,5,FALSE)," ")</f>
        <v xml:space="preserve"> </v>
      </c>
      <c r="AR198" s="27" t="str">
        <f>_xlfn.XLOOKUP(AU198,'Banco de Dados'!$B$3:$B$274,'Banco de Dados'!$C$3:$C$274,"")</f>
        <v/>
      </c>
      <c r="AS198" s="27" t="str">
        <f>IFERROR(VLOOKUP(AU198,'Banco de Dados'!$B$3:$H$274,5,FALSE)," ")</f>
        <v xml:space="preserve"> </v>
      </c>
      <c r="AY198" s="27" t="str">
        <f>_xlfn.XLOOKUP(BB198,'Banco de Dados'!$B$3:$B$274,'Banco de Dados'!$C$3:$C$274,"")</f>
        <v/>
      </c>
      <c r="AZ198" s="27" t="str">
        <f>IFERROR(VLOOKUP(BB198,'Banco de Dados'!$B$3:$H$274,5,FALSE)," ")</f>
        <v xml:space="preserve"> </v>
      </c>
      <c r="BF198" s="27" t="str">
        <f>_xlfn.XLOOKUP(BI198,'Banco de Dados'!$B$3:$B$274,'Banco de Dados'!$C$3:$C$274,"")</f>
        <v/>
      </c>
      <c r="BG198" s="27" t="str">
        <f>IFERROR(VLOOKUP(BI198,'Banco de Dados'!$B$3:$H$274,5,FALSE)," ")</f>
        <v xml:space="preserve"> </v>
      </c>
      <c r="BM198" s="27" t="str">
        <f>_xlfn.XLOOKUP(BP198,'Banco de Dados'!$B$3:$B$274,'Banco de Dados'!$C$3:$C$274,"")</f>
        <v/>
      </c>
      <c r="BN198" s="27" t="str">
        <f>IFERROR(VLOOKUP(BP198,'Banco de Dados'!$B$3:$H$274,5,FALSE)," ")</f>
        <v xml:space="preserve"> </v>
      </c>
      <c r="BT198" s="27" t="str">
        <f>_xlfn.XLOOKUP(BW198,'Banco de Dados'!$B$3:$B$274,'Banco de Dados'!$C$3:$C$274,"")</f>
        <v/>
      </c>
      <c r="BU198" s="27" t="str">
        <f>IFERROR(VLOOKUP(BW198,'Banco de Dados'!$B$3:$H$274,5,FALSE)," ")</f>
        <v xml:space="preserve"> </v>
      </c>
      <c r="CA198" s="27" t="str">
        <f>_xlfn.XLOOKUP(CD198,'Banco de Dados'!$B$3:$B$274,'Banco de Dados'!$C$3:$C$274,"")</f>
        <v/>
      </c>
      <c r="CB198" s="27" t="str">
        <f>IFERROR(VLOOKUP(CD198,'Banco de Dados'!$B$3:$H$274,5,FALSE)," ")</f>
        <v xml:space="preserve"> </v>
      </c>
      <c r="CH198" s="27" t="str">
        <f>_xlfn.XLOOKUP(CK198,'Banco de Dados'!$B$3:$B$274,'Banco de Dados'!$C$3:$C$274,"")</f>
        <v/>
      </c>
      <c r="CI198" s="27" t="str">
        <f>IFERROR(VLOOKUP(CK198,'Banco de Dados'!$B$3:$H$274,5,FALSE)," ")</f>
        <v xml:space="preserve"> </v>
      </c>
      <c r="CO198" s="27" t="str">
        <f>_xlfn.XLOOKUP(CR198,'Banco de Dados'!$B$3:$B$274,'Banco de Dados'!$C$3:$C$274,"")</f>
        <v/>
      </c>
      <c r="CP198" s="27" t="str">
        <f>IFERROR(VLOOKUP(CR198,'Banco de Dados'!$B$3:$H$274,5,FALSE)," ")</f>
        <v xml:space="preserve"> </v>
      </c>
      <c r="CV198" s="27" t="str">
        <f>_xlfn.XLOOKUP(CY198,'Banco de Dados'!$B$3:$B$274,'Banco de Dados'!$C$3:$C$274,"")</f>
        <v/>
      </c>
      <c r="CW198" s="27" t="str">
        <f>IFERROR(VLOOKUP(CY198,'Banco de Dados'!$B$3:$H$274,5,FALSE)," ")</f>
        <v xml:space="preserve"> </v>
      </c>
      <c r="DC198" s="27" t="str">
        <f>_xlfn.XLOOKUP(DF198,'Banco de Dados'!$B$3:$B$274,'Banco de Dados'!$C$3:$C$274,"")</f>
        <v/>
      </c>
      <c r="DD198" s="27" t="str">
        <f>IFERROR(VLOOKUP(DF198,'Banco de Dados'!$B$3:$H$274,5,FALSE)," ")</f>
        <v xml:space="preserve"> </v>
      </c>
      <c r="DJ198" s="27" t="str">
        <f>_xlfn.XLOOKUP(DM198,'Banco de Dados'!$B$3:$B$274,'Banco de Dados'!$C$3:$C$274,"")</f>
        <v/>
      </c>
      <c r="DK198" s="27" t="str">
        <f>IFERROR(VLOOKUP(DM198,'Banco de Dados'!$B$3:$H$274,5,FALSE)," ")</f>
        <v xml:space="preserve"> </v>
      </c>
      <c r="DQ198" s="27" t="str">
        <f>_xlfn.XLOOKUP(DT198,'Banco de Dados'!$B$3:$B$274,'Banco de Dados'!$C$3:$C$274,"")</f>
        <v/>
      </c>
      <c r="DR198" s="27" t="str">
        <f>IFERROR(VLOOKUP(DT198,'Banco de Dados'!$B$3:$H$274,5,FALSE)," ")</f>
        <v xml:space="preserve"> </v>
      </c>
      <c r="DX198" s="27" t="str">
        <f>_xlfn.XLOOKUP(EA198,'Banco de Dados'!$B$3:$B$274,'Banco de Dados'!$C$3:$C$274,"")</f>
        <v/>
      </c>
      <c r="DY198" s="27" t="str">
        <f>IFERROR(VLOOKUP(EA198,'Banco de Dados'!$B$3:$H$274,5,FALSE)," ")</f>
        <v xml:space="preserve"> </v>
      </c>
      <c r="EE198" s="27" t="str">
        <f>_xlfn.XLOOKUP(EH198,'Banco de Dados'!$B$3:$B$274,'Banco de Dados'!$C$3:$C$274,"")</f>
        <v/>
      </c>
      <c r="EF198" s="27" t="str">
        <f>IFERROR(VLOOKUP(EH198,'Banco de Dados'!$B$3:$H$274,5,FALSE)," ")</f>
        <v xml:space="preserve"> </v>
      </c>
      <c r="EL198" s="27" t="str">
        <f>_xlfn.XLOOKUP(EO198,'Banco de Dados'!$B$3:$B$274,'Banco de Dados'!$C$3:$C$274,"")</f>
        <v/>
      </c>
      <c r="EM198" s="27" t="str">
        <f>IFERROR(VLOOKUP(EO198,'Banco de Dados'!$B$3:$H$274,5,FALSE)," ")</f>
        <v xml:space="preserve"> </v>
      </c>
      <c r="ES198" s="27" t="str">
        <f>_xlfn.XLOOKUP(EV198,'Banco de Dados'!$B$3:$B$274,'Banco de Dados'!$C$3:$C$274,"")</f>
        <v/>
      </c>
      <c r="ET198" s="27" t="str">
        <f>IFERROR(VLOOKUP(EV198,'Banco de Dados'!$B$3:$H$274,5,FALSE)," ")</f>
        <v xml:space="preserve"> </v>
      </c>
      <c r="EZ198" s="27" t="str">
        <f>_xlfn.XLOOKUP(FC198,'Banco de Dados'!$B$3:$B$274,'Banco de Dados'!$C$3:$C$274,"")</f>
        <v/>
      </c>
      <c r="FA198" s="27" t="str">
        <f>IFERROR(VLOOKUP(FC198,'Banco de Dados'!$B$3:$H$274,5,FALSE)," ")</f>
        <v xml:space="preserve"> </v>
      </c>
      <c r="FC198" s="7"/>
      <c r="FD198" s="7"/>
      <c r="FE198" s="7"/>
      <c r="FG198" s="27" t="str">
        <f>_xlfn.XLOOKUP(FJ198,'Banco de Dados'!$B$3:$B$274,'Banco de Dados'!$C$3:$C$274,"")</f>
        <v/>
      </c>
      <c r="FH198" s="27" t="str">
        <f>IFERROR(VLOOKUP(FJ198,'Banco de Dados'!$B$3:$H$274,5,FALSE)," ")</f>
        <v xml:space="preserve"> </v>
      </c>
      <c r="FI198" s="7"/>
      <c r="FJ198" s="7"/>
      <c r="FK198" s="7"/>
      <c r="FL198" s="7"/>
      <c r="FN198" s="27" t="str">
        <f>_xlfn.XLOOKUP(FQ198,'Banco de Dados'!$B$3:$B$274,'Banco de Dados'!$C$3:$C$274,"")</f>
        <v/>
      </c>
      <c r="FO198" s="27" t="str">
        <f>IFERROR(VLOOKUP(FQ198,'Banco de Dados'!$B$3:$H$274,5,FALSE)," ")</f>
        <v xml:space="preserve"> </v>
      </c>
      <c r="FP198" s="7"/>
      <c r="FQ198" s="7"/>
      <c r="FR198" s="7"/>
      <c r="FS198" s="7"/>
      <c r="FU198" s="27" t="str">
        <f>_xlfn.XLOOKUP(FX198,'Banco de Dados'!$B$3:$B$274,'Banco de Dados'!$C$3:$C$274,"")</f>
        <v/>
      </c>
      <c r="FV198" s="27" t="str">
        <f>IFERROR(VLOOKUP(FX198,'Banco de Dados'!$B$3:$H$274,5,FALSE)," ")</f>
        <v xml:space="preserve"> </v>
      </c>
      <c r="FW198" s="7"/>
      <c r="FX198" s="7"/>
      <c r="FY198" s="7"/>
      <c r="FZ198" s="7"/>
    </row>
    <row r="199" spans="2:182" x14ac:dyDescent="0.25">
      <c r="B199" s="27" t="str">
        <f>_xlfn.XLOOKUP(E199,'Banco de Dados'!$B$3:$B$274,'Banco de Dados'!$C$3:$C$274,"")</f>
        <v/>
      </c>
      <c r="C199" s="27" t="str">
        <f>IFERROR(VLOOKUP(E199,'Banco de Dados'!$B$3:$H$274,5,FALSE)," ")</f>
        <v xml:space="preserve"> </v>
      </c>
      <c r="I199" s="27" t="str">
        <f>_xlfn.XLOOKUP(L199,'Banco de Dados'!$B$3:$B$274,'Banco de Dados'!$C$3:$C$274,"")</f>
        <v/>
      </c>
      <c r="J199" s="27" t="str">
        <f>IFERROR(VLOOKUP(L199,'Banco de Dados'!$B$3:$H$274,5,FALSE)," ")</f>
        <v xml:space="preserve"> </v>
      </c>
      <c r="P199" s="27" t="str">
        <f>_xlfn.XLOOKUP(S199,'Banco de Dados'!$B$3:$B$274,'Banco de Dados'!$C$3:$C$274,"")</f>
        <v/>
      </c>
      <c r="Q199" s="27" t="str">
        <f>IFERROR(VLOOKUP(S199,'Banco de Dados'!$B$3:$H$274,5,FALSE)," ")</f>
        <v xml:space="preserve"> </v>
      </c>
      <c r="W199" s="27" t="str">
        <f>_xlfn.XLOOKUP(Z199,'Banco de Dados'!$B$3:$B$274,'Banco de Dados'!$C$3:$C$274,"")</f>
        <v/>
      </c>
      <c r="X199" s="27" t="str">
        <f>IFERROR(VLOOKUP(Z199,'Banco de Dados'!$B$3:$H$274,5,FALSE)," ")</f>
        <v xml:space="preserve"> </v>
      </c>
      <c r="AD199" s="27" t="str">
        <f>_xlfn.XLOOKUP(AG199,'Banco de Dados'!$B$3:$B$274,'Banco de Dados'!$C$3:$C$274,"")</f>
        <v/>
      </c>
      <c r="AE199" s="27" t="str">
        <f>IFERROR(VLOOKUP(AG199,'Banco de Dados'!$B$3:$H$274,5,FALSE)," ")</f>
        <v xml:space="preserve"> </v>
      </c>
      <c r="AK199" s="27" t="str">
        <f>_xlfn.XLOOKUP(AN199,'Banco de Dados'!$B$3:$B$274,'Banco de Dados'!$C$3:$C$274,"")</f>
        <v/>
      </c>
      <c r="AL199" s="27" t="str">
        <f>IFERROR(VLOOKUP(AN199,'Banco de Dados'!$B$3:$H$274,5,FALSE)," ")</f>
        <v xml:space="preserve"> </v>
      </c>
      <c r="AR199" s="27" t="str">
        <f>_xlfn.XLOOKUP(AU199,'Banco de Dados'!$B$3:$B$274,'Banco de Dados'!$C$3:$C$274,"")</f>
        <v/>
      </c>
      <c r="AS199" s="27" t="str">
        <f>IFERROR(VLOOKUP(AU199,'Banco de Dados'!$B$3:$H$274,5,FALSE)," ")</f>
        <v xml:space="preserve"> </v>
      </c>
      <c r="AY199" s="27" t="str">
        <f>_xlfn.XLOOKUP(BB199,'Banco de Dados'!$B$3:$B$274,'Banco de Dados'!$C$3:$C$274,"")</f>
        <v/>
      </c>
      <c r="AZ199" s="27" t="str">
        <f>IFERROR(VLOOKUP(BB199,'Banco de Dados'!$B$3:$H$274,5,FALSE)," ")</f>
        <v xml:space="preserve"> </v>
      </c>
      <c r="BF199" s="27" t="str">
        <f>_xlfn.XLOOKUP(BI199,'Banco de Dados'!$B$3:$B$274,'Banco de Dados'!$C$3:$C$274,"")</f>
        <v/>
      </c>
      <c r="BG199" s="27" t="str">
        <f>IFERROR(VLOOKUP(BI199,'Banco de Dados'!$B$3:$H$274,5,FALSE)," ")</f>
        <v xml:space="preserve"> </v>
      </c>
      <c r="BM199" s="27" t="str">
        <f>_xlfn.XLOOKUP(BP199,'Banco de Dados'!$B$3:$B$274,'Banco de Dados'!$C$3:$C$274,"")</f>
        <v/>
      </c>
      <c r="BN199" s="27" t="str">
        <f>IFERROR(VLOOKUP(BP199,'Banco de Dados'!$B$3:$H$274,5,FALSE)," ")</f>
        <v xml:space="preserve"> </v>
      </c>
      <c r="BT199" s="27" t="str">
        <f>_xlfn.XLOOKUP(BW199,'Banco de Dados'!$B$3:$B$274,'Banco de Dados'!$C$3:$C$274,"")</f>
        <v/>
      </c>
      <c r="BU199" s="27" t="str">
        <f>IFERROR(VLOOKUP(BW199,'Banco de Dados'!$B$3:$H$274,5,FALSE)," ")</f>
        <v xml:space="preserve"> </v>
      </c>
      <c r="CA199" s="27" t="str">
        <f>_xlfn.XLOOKUP(CD199,'Banco de Dados'!$B$3:$B$274,'Banco de Dados'!$C$3:$C$274,"")</f>
        <v/>
      </c>
      <c r="CB199" s="27" t="str">
        <f>IFERROR(VLOOKUP(CD199,'Banco de Dados'!$B$3:$H$274,5,FALSE)," ")</f>
        <v xml:space="preserve"> </v>
      </c>
      <c r="CH199" s="27" t="str">
        <f>_xlfn.XLOOKUP(CK199,'Banco de Dados'!$B$3:$B$274,'Banco de Dados'!$C$3:$C$274,"")</f>
        <v/>
      </c>
      <c r="CI199" s="27" t="str">
        <f>IFERROR(VLOOKUP(CK199,'Banco de Dados'!$B$3:$H$274,5,FALSE)," ")</f>
        <v xml:space="preserve"> </v>
      </c>
      <c r="CO199" s="27" t="str">
        <f>_xlfn.XLOOKUP(CR199,'Banco de Dados'!$B$3:$B$274,'Banco de Dados'!$C$3:$C$274,"")</f>
        <v/>
      </c>
      <c r="CP199" s="27" t="str">
        <f>IFERROR(VLOOKUP(CR199,'Banco de Dados'!$B$3:$H$274,5,FALSE)," ")</f>
        <v xml:space="preserve"> </v>
      </c>
      <c r="CV199" s="27" t="str">
        <f>_xlfn.XLOOKUP(CY199,'Banco de Dados'!$B$3:$B$274,'Banco de Dados'!$C$3:$C$274,"")</f>
        <v/>
      </c>
      <c r="CW199" s="27" t="str">
        <f>IFERROR(VLOOKUP(CY199,'Banco de Dados'!$B$3:$H$274,5,FALSE)," ")</f>
        <v xml:space="preserve"> </v>
      </c>
      <c r="DC199" s="27" t="str">
        <f>_xlfn.XLOOKUP(DF199,'Banco de Dados'!$B$3:$B$274,'Banco de Dados'!$C$3:$C$274,"")</f>
        <v/>
      </c>
      <c r="DD199" s="27" t="str">
        <f>IFERROR(VLOOKUP(DF199,'Banco de Dados'!$B$3:$H$274,5,FALSE)," ")</f>
        <v xml:space="preserve"> </v>
      </c>
      <c r="DJ199" s="27" t="str">
        <f>_xlfn.XLOOKUP(DM199,'Banco de Dados'!$B$3:$B$274,'Banco de Dados'!$C$3:$C$274,"")</f>
        <v/>
      </c>
      <c r="DK199" s="27" t="str">
        <f>IFERROR(VLOOKUP(DM199,'Banco de Dados'!$B$3:$H$274,5,FALSE)," ")</f>
        <v xml:space="preserve"> </v>
      </c>
      <c r="DQ199" s="27" t="str">
        <f>_xlfn.XLOOKUP(DT199,'Banco de Dados'!$B$3:$B$274,'Banco de Dados'!$C$3:$C$274,"")</f>
        <v/>
      </c>
      <c r="DR199" s="27" t="str">
        <f>IFERROR(VLOOKUP(DT199,'Banco de Dados'!$B$3:$H$274,5,FALSE)," ")</f>
        <v xml:space="preserve"> </v>
      </c>
      <c r="DX199" s="27" t="str">
        <f>_xlfn.XLOOKUP(EA199,'Banco de Dados'!$B$3:$B$274,'Banco de Dados'!$C$3:$C$274,"")</f>
        <v/>
      </c>
      <c r="DY199" s="27" t="str">
        <f>IFERROR(VLOOKUP(EA199,'Banco de Dados'!$B$3:$H$274,5,FALSE)," ")</f>
        <v xml:space="preserve"> </v>
      </c>
      <c r="EE199" s="27" t="str">
        <f>_xlfn.XLOOKUP(EH199,'Banco de Dados'!$B$3:$B$274,'Banco de Dados'!$C$3:$C$274,"")</f>
        <v/>
      </c>
      <c r="EF199" s="27" t="str">
        <f>IFERROR(VLOOKUP(EH199,'Banco de Dados'!$B$3:$H$274,5,FALSE)," ")</f>
        <v xml:space="preserve"> </v>
      </c>
      <c r="EL199" s="27" t="str">
        <f>_xlfn.XLOOKUP(EO199,'Banco de Dados'!$B$3:$B$274,'Banco de Dados'!$C$3:$C$274,"")</f>
        <v/>
      </c>
      <c r="EM199" s="27" t="str">
        <f>IFERROR(VLOOKUP(EO199,'Banco de Dados'!$B$3:$H$274,5,FALSE)," ")</f>
        <v xml:space="preserve"> </v>
      </c>
      <c r="ES199" s="27" t="str">
        <f>_xlfn.XLOOKUP(EV199,'Banco de Dados'!$B$3:$B$274,'Banco de Dados'!$C$3:$C$274,"")</f>
        <v/>
      </c>
      <c r="ET199" s="27" t="str">
        <f>IFERROR(VLOOKUP(EV199,'Banco de Dados'!$B$3:$H$274,5,FALSE)," ")</f>
        <v xml:space="preserve"> </v>
      </c>
      <c r="EZ199" s="27" t="str">
        <f>_xlfn.XLOOKUP(FC199,'Banco de Dados'!$B$3:$B$274,'Banco de Dados'!$C$3:$C$274,"")</f>
        <v/>
      </c>
      <c r="FA199" s="27" t="str">
        <f>IFERROR(VLOOKUP(FC199,'Banco de Dados'!$B$3:$H$274,5,FALSE)," ")</f>
        <v xml:space="preserve"> </v>
      </c>
      <c r="FC199" s="7"/>
      <c r="FD199" s="7"/>
      <c r="FE199" s="7"/>
      <c r="FG199" s="27" t="str">
        <f>_xlfn.XLOOKUP(FJ199,'Banco de Dados'!$B$3:$B$274,'Banco de Dados'!$C$3:$C$274,"")</f>
        <v/>
      </c>
      <c r="FH199" s="27" t="str">
        <f>IFERROR(VLOOKUP(FJ199,'Banco de Dados'!$B$3:$H$274,5,FALSE)," ")</f>
        <v xml:space="preserve"> </v>
      </c>
      <c r="FI199" s="7"/>
      <c r="FJ199" s="7"/>
      <c r="FK199" s="7"/>
      <c r="FL199" s="7"/>
      <c r="FN199" s="27" t="str">
        <f>_xlfn.XLOOKUP(FQ199,'Banco de Dados'!$B$3:$B$274,'Banco de Dados'!$C$3:$C$274,"")</f>
        <v/>
      </c>
      <c r="FO199" s="27" t="str">
        <f>IFERROR(VLOOKUP(FQ199,'Banco de Dados'!$B$3:$H$274,5,FALSE)," ")</f>
        <v xml:space="preserve"> </v>
      </c>
      <c r="FP199" s="7"/>
      <c r="FQ199" s="7"/>
      <c r="FR199" s="7"/>
      <c r="FS199" s="7"/>
      <c r="FU199" s="27" t="str">
        <f>_xlfn.XLOOKUP(FX199,'Banco de Dados'!$B$3:$B$274,'Banco de Dados'!$C$3:$C$274,"")</f>
        <v/>
      </c>
      <c r="FV199" s="27" t="str">
        <f>IFERROR(VLOOKUP(FX199,'Banco de Dados'!$B$3:$H$274,5,FALSE)," ")</f>
        <v xml:space="preserve"> </v>
      </c>
      <c r="FW199" s="7"/>
      <c r="FX199" s="7"/>
      <c r="FY199" s="7"/>
      <c r="FZ199" s="7"/>
    </row>
    <row r="200" spans="2:182" x14ac:dyDescent="0.25">
      <c r="B200" s="27" t="str">
        <f>_xlfn.XLOOKUP(E200,'Banco de Dados'!$B$3:$B$274,'Banco de Dados'!$C$3:$C$274,"")</f>
        <v/>
      </c>
      <c r="C200" s="27" t="str">
        <f>IFERROR(VLOOKUP(E200,'Banco de Dados'!$B$3:$H$274,5,FALSE)," ")</f>
        <v xml:space="preserve"> </v>
      </c>
      <c r="I200" s="27" t="str">
        <f>_xlfn.XLOOKUP(L200,'Banco de Dados'!$B$3:$B$274,'Banco de Dados'!$C$3:$C$274,"")</f>
        <v/>
      </c>
      <c r="J200" s="27" t="str">
        <f>IFERROR(VLOOKUP(L200,'Banco de Dados'!$B$3:$H$274,5,FALSE)," ")</f>
        <v xml:space="preserve"> </v>
      </c>
      <c r="P200" s="27" t="str">
        <f>_xlfn.XLOOKUP(S200,'Banco de Dados'!$B$3:$B$274,'Banco de Dados'!$C$3:$C$274,"")</f>
        <v/>
      </c>
      <c r="Q200" s="27" t="str">
        <f>IFERROR(VLOOKUP(S200,'Banco de Dados'!$B$3:$H$274,5,FALSE)," ")</f>
        <v xml:space="preserve"> </v>
      </c>
      <c r="W200" s="27" t="str">
        <f>_xlfn.XLOOKUP(Z200,'Banco de Dados'!$B$3:$B$274,'Banco de Dados'!$C$3:$C$274,"")</f>
        <v/>
      </c>
      <c r="X200" s="27" t="str">
        <f>IFERROR(VLOOKUP(Z200,'Banco de Dados'!$B$3:$H$274,5,FALSE)," ")</f>
        <v xml:space="preserve"> </v>
      </c>
      <c r="AD200" s="27" t="str">
        <f>_xlfn.XLOOKUP(AG200,'Banco de Dados'!$B$3:$B$274,'Banco de Dados'!$C$3:$C$274,"")</f>
        <v/>
      </c>
      <c r="AE200" s="27" t="str">
        <f>IFERROR(VLOOKUP(AG200,'Banco de Dados'!$B$3:$H$274,5,FALSE)," ")</f>
        <v xml:space="preserve"> </v>
      </c>
      <c r="AK200" s="27" t="str">
        <f>_xlfn.XLOOKUP(AN200,'Banco de Dados'!$B$3:$B$274,'Banco de Dados'!$C$3:$C$274,"")</f>
        <v/>
      </c>
      <c r="AL200" s="27" t="str">
        <f>IFERROR(VLOOKUP(AN200,'Banco de Dados'!$B$3:$H$274,5,FALSE)," ")</f>
        <v xml:space="preserve"> </v>
      </c>
      <c r="AR200" s="27" t="str">
        <f>_xlfn.XLOOKUP(AU200,'Banco de Dados'!$B$3:$B$274,'Banco de Dados'!$C$3:$C$274,"")</f>
        <v/>
      </c>
      <c r="AS200" s="27" t="str">
        <f>IFERROR(VLOOKUP(AU200,'Banco de Dados'!$B$3:$H$274,5,FALSE)," ")</f>
        <v xml:space="preserve"> </v>
      </c>
      <c r="AY200" s="27" t="str">
        <f>_xlfn.XLOOKUP(BB200,'Banco de Dados'!$B$3:$B$274,'Banco de Dados'!$C$3:$C$274,"")</f>
        <v/>
      </c>
      <c r="AZ200" s="27" t="str">
        <f>IFERROR(VLOOKUP(BB200,'Banco de Dados'!$B$3:$H$274,5,FALSE)," ")</f>
        <v xml:space="preserve"> </v>
      </c>
      <c r="BF200" s="27" t="str">
        <f>_xlfn.XLOOKUP(BI200,'Banco de Dados'!$B$3:$B$274,'Banco de Dados'!$C$3:$C$274,"")</f>
        <v/>
      </c>
      <c r="BG200" s="27" t="str">
        <f>IFERROR(VLOOKUP(BI200,'Banco de Dados'!$B$3:$H$274,5,FALSE)," ")</f>
        <v xml:space="preserve"> </v>
      </c>
      <c r="BM200" s="27" t="str">
        <f>_xlfn.XLOOKUP(BP200,'Banco de Dados'!$B$3:$B$274,'Banco de Dados'!$C$3:$C$274,"")</f>
        <v/>
      </c>
      <c r="BN200" s="27" t="str">
        <f>IFERROR(VLOOKUP(BP200,'Banco de Dados'!$B$3:$H$274,5,FALSE)," ")</f>
        <v xml:space="preserve"> </v>
      </c>
      <c r="BT200" s="27" t="str">
        <f>_xlfn.XLOOKUP(BW200,'Banco de Dados'!$B$3:$B$274,'Banco de Dados'!$C$3:$C$274,"")</f>
        <v/>
      </c>
      <c r="BU200" s="27" t="str">
        <f>IFERROR(VLOOKUP(BW200,'Banco de Dados'!$B$3:$H$274,5,FALSE)," ")</f>
        <v xml:space="preserve"> </v>
      </c>
      <c r="CA200" s="27" t="str">
        <f>_xlfn.XLOOKUP(CD200,'Banco de Dados'!$B$3:$B$274,'Banco de Dados'!$C$3:$C$274,"")</f>
        <v/>
      </c>
      <c r="CB200" s="27" t="str">
        <f>IFERROR(VLOOKUP(CD200,'Banco de Dados'!$B$3:$H$274,5,FALSE)," ")</f>
        <v xml:space="preserve"> </v>
      </c>
      <c r="CH200" s="27" t="str">
        <f>_xlfn.XLOOKUP(CK200,'Banco de Dados'!$B$3:$B$274,'Banco de Dados'!$C$3:$C$274,"")</f>
        <v/>
      </c>
      <c r="CI200" s="27" t="str">
        <f>IFERROR(VLOOKUP(CK200,'Banco de Dados'!$B$3:$H$274,5,FALSE)," ")</f>
        <v xml:space="preserve"> </v>
      </c>
      <c r="CO200" s="27" t="str">
        <f>_xlfn.XLOOKUP(CR200,'Banco de Dados'!$B$3:$B$274,'Banco de Dados'!$C$3:$C$274,"")</f>
        <v/>
      </c>
      <c r="CP200" s="27" t="str">
        <f>IFERROR(VLOOKUP(CR200,'Banco de Dados'!$B$3:$H$274,5,FALSE)," ")</f>
        <v xml:space="preserve"> </v>
      </c>
      <c r="CV200" s="27" t="str">
        <f>_xlfn.XLOOKUP(CY200,'Banco de Dados'!$B$3:$B$274,'Banco de Dados'!$C$3:$C$274,"")</f>
        <v/>
      </c>
      <c r="CW200" s="27" t="str">
        <f>IFERROR(VLOOKUP(CY200,'Banco de Dados'!$B$3:$H$274,5,FALSE)," ")</f>
        <v xml:space="preserve"> </v>
      </c>
      <c r="DC200" s="27" t="str">
        <f>_xlfn.XLOOKUP(DF200,'Banco de Dados'!$B$3:$B$274,'Banco de Dados'!$C$3:$C$274,"")</f>
        <v/>
      </c>
      <c r="DD200" s="27" t="str">
        <f>IFERROR(VLOOKUP(DF200,'Banco de Dados'!$B$3:$H$274,5,FALSE)," ")</f>
        <v xml:space="preserve"> </v>
      </c>
      <c r="DJ200" s="27" t="str">
        <f>_xlfn.XLOOKUP(DM200,'Banco de Dados'!$B$3:$B$274,'Banco de Dados'!$C$3:$C$274,"")</f>
        <v/>
      </c>
      <c r="DK200" s="27" t="str">
        <f>IFERROR(VLOOKUP(DM200,'Banco de Dados'!$B$3:$H$274,5,FALSE)," ")</f>
        <v xml:space="preserve"> </v>
      </c>
      <c r="DQ200" s="27" t="str">
        <f>_xlfn.XLOOKUP(DT200,'Banco de Dados'!$B$3:$B$274,'Banco de Dados'!$C$3:$C$274,"")</f>
        <v/>
      </c>
      <c r="DR200" s="27" t="str">
        <f>IFERROR(VLOOKUP(DT200,'Banco de Dados'!$B$3:$H$274,5,FALSE)," ")</f>
        <v xml:space="preserve"> </v>
      </c>
      <c r="DX200" s="27" t="str">
        <f>_xlfn.XLOOKUP(EA200,'Banco de Dados'!$B$3:$B$274,'Banco de Dados'!$C$3:$C$274,"")</f>
        <v/>
      </c>
      <c r="DY200" s="27" t="str">
        <f>IFERROR(VLOOKUP(EA200,'Banco de Dados'!$B$3:$H$274,5,FALSE)," ")</f>
        <v xml:space="preserve"> </v>
      </c>
      <c r="EE200" s="27" t="str">
        <f>_xlfn.XLOOKUP(EH200,'Banco de Dados'!$B$3:$B$274,'Banco de Dados'!$C$3:$C$274,"")</f>
        <v/>
      </c>
      <c r="EF200" s="27" t="str">
        <f>IFERROR(VLOOKUP(EH200,'Banco de Dados'!$B$3:$H$274,5,FALSE)," ")</f>
        <v xml:space="preserve"> </v>
      </c>
      <c r="EL200" s="27" t="str">
        <f>_xlfn.XLOOKUP(EO200,'Banco de Dados'!$B$3:$B$274,'Banco de Dados'!$C$3:$C$274,"")</f>
        <v/>
      </c>
      <c r="EM200" s="27" t="str">
        <f>IFERROR(VLOOKUP(EO200,'Banco de Dados'!$B$3:$H$274,5,FALSE)," ")</f>
        <v xml:space="preserve"> </v>
      </c>
      <c r="ES200" s="27" t="str">
        <f>_xlfn.XLOOKUP(EV200,'Banco de Dados'!$B$3:$B$274,'Banco de Dados'!$C$3:$C$274,"")</f>
        <v/>
      </c>
      <c r="ET200" s="27" t="str">
        <f>IFERROR(VLOOKUP(EV200,'Banco de Dados'!$B$3:$H$274,5,FALSE)," ")</f>
        <v xml:space="preserve"> </v>
      </c>
      <c r="EZ200" s="27" t="str">
        <f>_xlfn.XLOOKUP(FC200,'Banco de Dados'!$B$3:$B$274,'Banco de Dados'!$C$3:$C$274,"")</f>
        <v/>
      </c>
      <c r="FA200" s="27" t="str">
        <f>IFERROR(VLOOKUP(FC200,'Banco de Dados'!$B$3:$H$274,5,FALSE)," ")</f>
        <v xml:space="preserve"> </v>
      </c>
      <c r="FC200" s="7"/>
      <c r="FD200" s="7"/>
      <c r="FE200" s="7"/>
      <c r="FG200" s="27" t="str">
        <f>_xlfn.XLOOKUP(FJ200,'Banco de Dados'!$B$3:$B$274,'Banco de Dados'!$C$3:$C$274,"")</f>
        <v/>
      </c>
      <c r="FH200" s="27" t="str">
        <f>IFERROR(VLOOKUP(FJ200,'Banco de Dados'!$B$3:$H$274,5,FALSE)," ")</f>
        <v xml:space="preserve"> </v>
      </c>
      <c r="FI200" s="7"/>
      <c r="FJ200" s="7"/>
      <c r="FK200" s="7"/>
      <c r="FL200" s="7"/>
      <c r="FN200" s="27" t="str">
        <f>_xlfn.XLOOKUP(FQ200,'Banco de Dados'!$B$3:$B$274,'Banco de Dados'!$C$3:$C$274,"")</f>
        <v/>
      </c>
      <c r="FO200" s="27" t="str">
        <f>IFERROR(VLOOKUP(FQ200,'Banco de Dados'!$B$3:$H$274,5,FALSE)," ")</f>
        <v xml:space="preserve"> </v>
      </c>
      <c r="FP200" s="7"/>
      <c r="FQ200" s="7"/>
      <c r="FR200" s="7"/>
      <c r="FS200" s="7"/>
      <c r="FU200" s="27" t="str">
        <f>_xlfn.XLOOKUP(FX200,'Banco de Dados'!$B$3:$B$274,'Banco de Dados'!$C$3:$C$274,"")</f>
        <v/>
      </c>
      <c r="FV200" s="27" t="str">
        <f>IFERROR(VLOOKUP(FX200,'Banco de Dados'!$B$3:$H$274,5,FALSE)," ")</f>
        <v xml:space="preserve"> </v>
      </c>
      <c r="FW200" s="7"/>
      <c r="FX200" s="7"/>
      <c r="FY200" s="7"/>
      <c r="FZ200" s="7"/>
    </row>
    <row r="201" spans="2:182" x14ac:dyDescent="0.25">
      <c r="B201" s="27" t="str">
        <f>_xlfn.XLOOKUP(E201,'Banco de Dados'!$B$3:$B$274,'Banco de Dados'!$C$3:$C$274,"")</f>
        <v/>
      </c>
      <c r="C201" s="27" t="str">
        <f>IFERROR(VLOOKUP(E201,'Banco de Dados'!$B$3:$H$274,5,FALSE)," ")</f>
        <v xml:space="preserve"> </v>
      </c>
      <c r="I201" s="27" t="str">
        <f>_xlfn.XLOOKUP(L201,'Banco de Dados'!$B$3:$B$274,'Banco de Dados'!$C$3:$C$274,"")</f>
        <v/>
      </c>
      <c r="J201" s="27" t="str">
        <f>IFERROR(VLOOKUP(L201,'Banco de Dados'!$B$3:$H$274,5,FALSE)," ")</f>
        <v xml:space="preserve"> </v>
      </c>
      <c r="P201" s="27" t="str">
        <f>_xlfn.XLOOKUP(S201,'Banco de Dados'!$B$3:$B$274,'Banco de Dados'!$C$3:$C$274,"")</f>
        <v/>
      </c>
      <c r="Q201" s="27" t="str">
        <f>IFERROR(VLOOKUP(S201,'Banco de Dados'!$B$3:$H$274,5,FALSE)," ")</f>
        <v xml:space="preserve"> </v>
      </c>
      <c r="W201" s="27" t="str">
        <f>_xlfn.XLOOKUP(Z201,'Banco de Dados'!$B$3:$B$274,'Banco de Dados'!$C$3:$C$274,"")</f>
        <v/>
      </c>
      <c r="X201" s="27" t="str">
        <f>IFERROR(VLOOKUP(Z201,'Banco de Dados'!$B$3:$H$274,5,FALSE)," ")</f>
        <v xml:space="preserve"> </v>
      </c>
      <c r="AD201" s="27" t="str">
        <f>_xlfn.XLOOKUP(AG201,'Banco de Dados'!$B$3:$B$274,'Banco de Dados'!$C$3:$C$274,"")</f>
        <v/>
      </c>
      <c r="AE201" s="27" t="str">
        <f>IFERROR(VLOOKUP(AG201,'Banco de Dados'!$B$3:$H$274,5,FALSE)," ")</f>
        <v xml:space="preserve"> </v>
      </c>
      <c r="AK201" s="27" t="str">
        <f>_xlfn.XLOOKUP(AN201,'Banco de Dados'!$B$3:$B$274,'Banco de Dados'!$C$3:$C$274,"")</f>
        <v/>
      </c>
      <c r="AL201" s="27" t="str">
        <f>IFERROR(VLOOKUP(AN201,'Banco de Dados'!$B$3:$H$274,5,FALSE)," ")</f>
        <v xml:space="preserve"> </v>
      </c>
      <c r="AR201" s="27" t="str">
        <f>_xlfn.XLOOKUP(AU201,'Banco de Dados'!$B$3:$B$274,'Banco de Dados'!$C$3:$C$274,"")</f>
        <v/>
      </c>
      <c r="AS201" s="27" t="str">
        <f>IFERROR(VLOOKUP(AU201,'Banco de Dados'!$B$3:$H$274,5,FALSE)," ")</f>
        <v xml:space="preserve"> </v>
      </c>
      <c r="AY201" s="27" t="str">
        <f>_xlfn.XLOOKUP(BB201,'Banco de Dados'!$B$3:$B$274,'Banco de Dados'!$C$3:$C$274,"")</f>
        <v/>
      </c>
      <c r="AZ201" s="27" t="str">
        <f>IFERROR(VLOOKUP(BB201,'Banco de Dados'!$B$3:$H$274,5,FALSE)," ")</f>
        <v xml:space="preserve"> </v>
      </c>
      <c r="BF201" s="27" t="str">
        <f>_xlfn.XLOOKUP(BI201,'Banco de Dados'!$B$3:$B$274,'Banco de Dados'!$C$3:$C$274,"")</f>
        <v/>
      </c>
      <c r="BG201" s="27" t="str">
        <f>IFERROR(VLOOKUP(BI201,'Banco de Dados'!$B$3:$H$274,5,FALSE)," ")</f>
        <v xml:space="preserve"> </v>
      </c>
      <c r="BM201" s="27" t="str">
        <f>_xlfn.XLOOKUP(BP201,'Banco de Dados'!$B$3:$B$274,'Banco de Dados'!$C$3:$C$274,"")</f>
        <v/>
      </c>
      <c r="BN201" s="27" t="str">
        <f>IFERROR(VLOOKUP(BP201,'Banco de Dados'!$B$3:$H$274,5,FALSE)," ")</f>
        <v xml:space="preserve"> </v>
      </c>
      <c r="BT201" s="27" t="str">
        <f>_xlfn.XLOOKUP(BW201,'Banco de Dados'!$B$3:$B$274,'Banco de Dados'!$C$3:$C$274,"")</f>
        <v/>
      </c>
      <c r="BU201" s="27" t="str">
        <f>IFERROR(VLOOKUP(BW201,'Banco de Dados'!$B$3:$H$274,5,FALSE)," ")</f>
        <v xml:space="preserve"> </v>
      </c>
      <c r="CA201" s="27" t="str">
        <f>_xlfn.XLOOKUP(CD201,'Banco de Dados'!$B$3:$B$274,'Banco de Dados'!$C$3:$C$274,"")</f>
        <v/>
      </c>
      <c r="CB201" s="27" t="str">
        <f>IFERROR(VLOOKUP(CD201,'Banco de Dados'!$B$3:$H$274,5,FALSE)," ")</f>
        <v xml:space="preserve"> </v>
      </c>
      <c r="CH201" s="27" t="str">
        <f>_xlfn.XLOOKUP(CK201,'Banco de Dados'!$B$3:$B$274,'Banco de Dados'!$C$3:$C$274,"")</f>
        <v/>
      </c>
      <c r="CI201" s="27" t="str">
        <f>IFERROR(VLOOKUP(CK201,'Banco de Dados'!$B$3:$H$274,5,FALSE)," ")</f>
        <v xml:space="preserve"> </v>
      </c>
      <c r="CO201" s="27" t="str">
        <f>_xlfn.XLOOKUP(CR201,'Banco de Dados'!$B$3:$B$274,'Banco de Dados'!$C$3:$C$274,"")</f>
        <v/>
      </c>
      <c r="CP201" s="27" t="str">
        <f>IFERROR(VLOOKUP(CR201,'Banco de Dados'!$B$3:$H$274,5,FALSE)," ")</f>
        <v xml:space="preserve"> </v>
      </c>
      <c r="CV201" s="27" t="str">
        <f>_xlfn.XLOOKUP(CY201,'Banco de Dados'!$B$3:$B$274,'Banco de Dados'!$C$3:$C$274,"")</f>
        <v/>
      </c>
      <c r="CW201" s="27" t="str">
        <f>IFERROR(VLOOKUP(CY201,'Banco de Dados'!$B$3:$H$274,5,FALSE)," ")</f>
        <v xml:space="preserve"> </v>
      </c>
      <c r="DC201" s="27" t="str">
        <f>_xlfn.XLOOKUP(DF201,'Banco de Dados'!$B$3:$B$274,'Banco de Dados'!$C$3:$C$274,"")</f>
        <v/>
      </c>
      <c r="DD201" s="27" t="str">
        <f>IFERROR(VLOOKUP(DF201,'Banco de Dados'!$B$3:$H$274,5,FALSE)," ")</f>
        <v xml:space="preserve"> </v>
      </c>
      <c r="DJ201" s="27" t="str">
        <f>_xlfn.XLOOKUP(DM201,'Banco de Dados'!$B$3:$B$274,'Banco de Dados'!$C$3:$C$274,"")</f>
        <v/>
      </c>
      <c r="DK201" s="27" t="str">
        <f>IFERROR(VLOOKUP(DM201,'Banco de Dados'!$B$3:$H$274,5,FALSE)," ")</f>
        <v xml:space="preserve"> </v>
      </c>
      <c r="DQ201" s="27" t="str">
        <f>_xlfn.XLOOKUP(DT201,'Banco de Dados'!$B$3:$B$274,'Banco de Dados'!$C$3:$C$274,"")</f>
        <v/>
      </c>
      <c r="DR201" s="27" t="str">
        <f>IFERROR(VLOOKUP(DT201,'Banco de Dados'!$B$3:$H$274,5,FALSE)," ")</f>
        <v xml:space="preserve"> </v>
      </c>
      <c r="DX201" s="27" t="str">
        <f>_xlfn.XLOOKUP(EA201,'Banco de Dados'!$B$3:$B$274,'Banco de Dados'!$C$3:$C$274,"")</f>
        <v/>
      </c>
      <c r="DY201" s="27" t="str">
        <f>IFERROR(VLOOKUP(EA201,'Banco de Dados'!$B$3:$H$274,5,FALSE)," ")</f>
        <v xml:space="preserve"> </v>
      </c>
      <c r="EE201" s="27" t="str">
        <f>_xlfn.XLOOKUP(EH201,'Banco de Dados'!$B$3:$B$274,'Banco de Dados'!$C$3:$C$274,"")</f>
        <v/>
      </c>
      <c r="EF201" s="27" t="str">
        <f>IFERROR(VLOOKUP(EH201,'Banco de Dados'!$B$3:$H$274,5,FALSE)," ")</f>
        <v xml:space="preserve"> </v>
      </c>
      <c r="EL201" s="27" t="str">
        <f>_xlfn.XLOOKUP(EO201,'Banco de Dados'!$B$3:$B$274,'Banco de Dados'!$C$3:$C$274,"")</f>
        <v/>
      </c>
      <c r="EM201" s="27" t="str">
        <f>IFERROR(VLOOKUP(EO201,'Banco de Dados'!$B$3:$H$274,5,FALSE)," ")</f>
        <v xml:space="preserve"> </v>
      </c>
      <c r="ES201" s="27" t="str">
        <f>_xlfn.XLOOKUP(EV201,'Banco de Dados'!$B$3:$B$274,'Banco de Dados'!$C$3:$C$274,"")</f>
        <v/>
      </c>
      <c r="ET201" s="27" t="str">
        <f>IFERROR(VLOOKUP(EV201,'Banco de Dados'!$B$3:$H$274,5,FALSE)," ")</f>
        <v xml:space="preserve"> </v>
      </c>
      <c r="EZ201" s="27" t="str">
        <f>_xlfn.XLOOKUP(FC201,'Banco de Dados'!$B$3:$B$274,'Banco de Dados'!$C$3:$C$274,"")</f>
        <v/>
      </c>
      <c r="FA201" s="27" t="str">
        <f>IFERROR(VLOOKUP(FC201,'Banco de Dados'!$B$3:$H$274,5,FALSE)," ")</f>
        <v xml:space="preserve"> </v>
      </c>
      <c r="FC201" s="7"/>
      <c r="FD201" s="7"/>
      <c r="FE201" s="7"/>
      <c r="FG201" s="27" t="str">
        <f>_xlfn.XLOOKUP(FJ201,'Banco de Dados'!$B$3:$B$274,'Banco de Dados'!$C$3:$C$274,"")</f>
        <v/>
      </c>
      <c r="FH201" s="27" t="str">
        <f>IFERROR(VLOOKUP(FJ201,'Banco de Dados'!$B$3:$H$274,5,FALSE)," ")</f>
        <v xml:space="preserve"> </v>
      </c>
      <c r="FI201" s="7"/>
      <c r="FJ201" s="7"/>
      <c r="FK201" s="7"/>
      <c r="FL201" s="7"/>
      <c r="FN201" s="27" t="str">
        <f>_xlfn.XLOOKUP(FQ201,'Banco de Dados'!$B$3:$B$274,'Banco de Dados'!$C$3:$C$274,"")</f>
        <v/>
      </c>
      <c r="FO201" s="27" t="str">
        <f>IFERROR(VLOOKUP(FQ201,'Banco de Dados'!$B$3:$H$274,5,FALSE)," ")</f>
        <v xml:space="preserve"> </v>
      </c>
      <c r="FP201" s="7"/>
      <c r="FQ201" s="7"/>
      <c r="FR201" s="7"/>
      <c r="FS201" s="7"/>
      <c r="FU201" s="27" t="str">
        <f>_xlfn.XLOOKUP(FX201,'Banco de Dados'!$B$3:$B$274,'Banco de Dados'!$C$3:$C$274,"")</f>
        <v/>
      </c>
      <c r="FV201" s="27" t="str">
        <f>IFERROR(VLOOKUP(FX201,'Banco de Dados'!$B$3:$H$274,5,FALSE)," ")</f>
        <v xml:space="preserve"> </v>
      </c>
      <c r="FW201" s="7"/>
      <c r="FX201" s="7"/>
      <c r="FY201" s="7"/>
      <c r="FZ201" s="7"/>
    </row>
    <row r="202" spans="2:182" x14ac:dyDescent="0.25">
      <c r="B202" s="27" t="str">
        <f>_xlfn.XLOOKUP(E202,'Banco de Dados'!$B$3:$B$274,'Banco de Dados'!$C$3:$C$274,"")</f>
        <v/>
      </c>
      <c r="C202" s="27" t="str">
        <f>IFERROR(VLOOKUP(E202,'Banco de Dados'!$B$3:$H$274,5,FALSE)," ")</f>
        <v xml:space="preserve"> </v>
      </c>
      <c r="I202" s="27" t="str">
        <f>_xlfn.XLOOKUP(L202,'Banco de Dados'!$B$3:$B$274,'Banco de Dados'!$C$3:$C$274,"")</f>
        <v/>
      </c>
      <c r="J202" s="27" t="str">
        <f>IFERROR(VLOOKUP(L202,'Banco de Dados'!$B$3:$H$274,5,FALSE)," ")</f>
        <v xml:space="preserve"> </v>
      </c>
      <c r="P202" s="27" t="str">
        <f>_xlfn.XLOOKUP(S202,'Banco de Dados'!$B$3:$B$274,'Banco de Dados'!$C$3:$C$274,"")</f>
        <v/>
      </c>
      <c r="Q202" s="27" t="str">
        <f>IFERROR(VLOOKUP(S202,'Banco de Dados'!$B$3:$H$274,5,FALSE)," ")</f>
        <v xml:space="preserve"> </v>
      </c>
      <c r="W202" s="27" t="str">
        <f>_xlfn.XLOOKUP(Z202,'Banco de Dados'!$B$3:$B$274,'Banco de Dados'!$C$3:$C$274,"")</f>
        <v/>
      </c>
      <c r="X202" s="27" t="str">
        <f>IFERROR(VLOOKUP(Z202,'Banco de Dados'!$B$3:$H$274,5,FALSE)," ")</f>
        <v xml:space="preserve"> </v>
      </c>
      <c r="AD202" s="27" t="str">
        <f>_xlfn.XLOOKUP(AG202,'Banco de Dados'!$B$3:$B$274,'Banco de Dados'!$C$3:$C$274,"")</f>
        <v/>
      </c>
      <c r="AE202" s="27" t="str">
        <f>IFERROR(VLOOKUP(AG202,'Banco de Dados'!$B$3:$H$274,5,FALSE)," ")</f>
        <v xml:space="preserve"> </v>
      </c>
      <c r="AK202" s="27" t="str">
        <f>_xlfn.XLOOKUP(AN202,'Banco de Dados'!$B$3:$B$274,'Banco de Dados'!$C$3:$C$274,"")</f>
        <v/>
      </c>
      <c r="AL202" s="27" t="str">
        <f>IFERROR(VLOOKUP(AN202,'Banco de Dados'!$B$3:$H$274,5,FALSE)," ")</f>
        <v xml:space="preserve"> </v>
      </c>
      <c r="AR202" s="27" t="str">
        <f>_xlfn.XLOOKUP(AU202,'Banco de Dados'!$B$3:$B$274,'Banco de Dados'!$C$3:$C$274,"")</f>
        <v/>
      </c>
      <c r="AS202" s="27" t="str">
        <f>IFERROR(VLOOKUP(AU202,'Banco de Dados'!$B$3:$H$274,5,FALSE)," ")</f>
        <v xml:space="preserve"> </v>
      </c>
      <c r="AY202" s="27" t="str">
        <f>_xlfn.XLOOKUP(BB202,'Banco de Dados'!$B$3:$B$274,'Banco de Dados'!$C$3:$C$274,"")</f>
        <v/>
      </c>
      <c r="AZ202" s="27" t="str">
        <f>IFERROR(VLOOKUP(BB202,'Banco de Dados'!$B$3:$H$274,5,FALSE)," ")</f>
        <v xml:space="preserve"> </v>
      </c>
      <c r="BF202" s="27" t="str">
        <f>_xlfn.XLOOKUP(BI202,'Banco de Dados'!$B$3:$B$274,'Banco de Dados'!$C$3:$C$274,"")</f>
        <v/>
      </c>
      <c r="BG202" s="27" t="str">
        <f>IFERROR(VLOOKUP(BI202,'Banco de Dados'!$B$3:$H$274,5,FALSE)," ")</f>
        <v xml:space="preserve"> </v>
      </c>
      <c r="BM202" s="27" t="str">
        <f>_xlfn.XLOOKUP(BP202,'Banco de Dados'!$B$3:$B$274,'Banco de Dados'!$C$3:$C$274,"")</f>
        <v/>
      </c>
      <c r="BN202" s="27" t="str">
        <f>IFERROR(VLOOKUP(BP202,'Banco de Dados'!$B$3:$H$274,5,FALSE)," ")</f>
        <v xml:space="preserve"> </v>
      </c>
      <c r="BT202" s="27" t="str">
        <f>_xlfn.XLOOKUP(BW202,'Banco de Dados'!$B$3:$B$274,'Banco de Dados'!$C$3:$C$274,"")</f>
        <v/>
      </c>
      <c r="BU202" s="27" t="str">
        <f>IFERROR(VLOOKUP(BW202,'Banco de Dados'!$B$3:$H$274,5,FALSE)," ")</f>
        <v xml:space="preserve"> </v>
      </c>
      <c r="CA202" s="27" t="str">
        <f>_xlfn.XLOOKUP(CD202,'Banco de Dados'!$B$3:$B$274,'Banco de Dados'!$C$3:$C$274,"")</f>
        <v/>
      </c>
      <c r="CB202" s="27" t="str">
        <f>IFERROR(VLOOKUP(CD202,'Banco de Dados'!$B$3:$H$274,5,FALSE)," ")</f>
        <v xml:space="preserve"> </v>
      </c>
      <c r="CH202" s="27" t="str">
        <f>_xlfn.XLOOKUP(CK202,'Banco de Dados'!$B$3:$B$274,'Banco de Dados'!$C$3:$C$274,"")</f>
        <v/>
      </c>
      <c r="CI202" s="27" t="str">
        <f>IFERROR(VLOOKUP(CK202,'Banco de Dados'!$B$3:$H$274,5,FALSE)," ")</f>
        <v xml:space="preserve"> </v>
      </c>
      <c r="CO202" s="27" t="str">
        <f>_xlfn.XLOOKUP(CR202,'Banco de Dados'!$B$3:$B$274,'Banco de Dados'!$C$3:$C$274,"")</f>
        <v/>
      </c>
      <c r="CP202" s="27" t="str">
        <f>IFERROR(VLOOKUP(CR202,'Banco de Dados'!$B$3:$H$274,5,FALSE)," ")</f>
        <v xml:space="preserve"> </v>
      </c>
      <c r="CV202" s="27" t="str">
        <f>_xlfn.XLOOKUP(CY202,'Banco de Dados'!$B$3:$B$274,'Banco de Dados'!$C$3:$C$274,"")</f>
        <v/>
      </c>
      <c r="CW202" s="27" t="str">
        <f>IFERROR(VLOOKUP(CY202,'Banco de Dados'!$B$3:$H$274,5,FALSE)," ")</f>
        <v xml:space="preserve"> </v>
      </c>
      <c r="DC202" s="27" t="str">
        <f>_xlfn.XLOOKUP(DF202,'Banco de Dados'!$B$3:$B$274,'Banco de Dados'!$C$3:$C$274,"")</f>
        <v/>
      </c>
      <c r="DD202" s="27" t="str">
        <f>IFERROR(VLOOKUP(DF202,'Banco de Dados'!$B$3:$H$274,5,FALSE)," ")</f>
        <v xml:space="preserve"> </v>
      </c>
      <c r="DJ202" s="27" t="str">
        <f>_xlfn.XLOOKUP(DM202,'Banco de Dados'!$B$3:$B$274,'Banco de Dados'!$C$3:$C$274,"")</f>
        <v/>
      </c>
      <c r="DK202" s="27" t="str">
        <f>IFERROR(VLOOKUP(DM202,'Banco de Dados'!$B$3:$H$274,5,FALSE)," ")</f>
        <v xml:space="preserve"> </v>
      </c>
      <c r="DQ202" s="27" t="str">
        <f>_xlfn.XLOOKUP(DT202,'Banco de Dados'!$B$3:$B$274,'Banco de Dados'!$C$3:$C$274,"")</f>
        <v/>
      </c>
      <c r="DR202" s="27" t="str">
        <f>IFERROR(VLOOKUP(DT202,'Banco de Dados'!$B$3:$H$274,5,FALSE)," ")</f>
        <v xml:space="preserve"> </v>
      </c>
      <c r="DX202" s="27" t="str">
        <f>_xlfn.XLOOKUP(EA202,'Banco de Dados'!$B$3:$B$274,'Banco de Dados'!$C$3:$C$274,"")</f>
        <v/>
      </c>
      <c r="DY202" s="27" t="str">
        <f>IFERROR(VLOOKUP(EA202,'Banco de Dados'!$B$3:$H$274,5,FALSE)," ")</f>
        <v xml:space="preserve"> </v>
      </c>
      <c r="EE202" s="27" t="str">
        <f>_xlfn.XLOOKUP(EH202,'Banco de Dados'!$B$3:$B$274,'Banco de Dados'!$C$3:$C$274,"")</f>
        <v/>
      </c>
      <c r="EF202" s="27" t="str">
        <f>IFERROR(VLOOKUP(EH202,'Banco de Dados'!$B$3:$H$274,5,FALSE)," ")</f>
        <v xml:space="preserve"> </v>
      </c>
      <c r="EL202" s="27" t="str">
        <f>_xlfn.XLOOKUP(EO202,'Banco de Dados'!$B$3:$B$274,'Banco de Dados'!$C$3:$C$274,"")</f>
        <v/>
      </c>
      <c r="EM202" s="27" t="str">
        <f>IFERROR(VLOOKUP(EO202,'Banco de Dados'!$B$3:$H$274,5,FALSE)," ")</f>
        <v xml:space="preserve"> </v>
      </c>
      <c r="ES202" s="27" t="str">
        <f>_xlfn.XLOOKUP(EV202,'Banco de Dados'!$B$3:$B$274,'Banco de Dados'!$C$3:$C$274,"")</f>
        <v/>
      </c>
      <c r="ET202" s="27" t="str">
        <f>IFERROR(VLOOKUP(EV202,'Banco de Dados'!$B$3:$H$274,5,FALSE)," ")</f>
        <v xml:space="preserve"> </v>
      </c>
      <c r="EZ202" s="27" t="str">
        <f>_xlfn.XLOOKUP(FC202,'Banco de Dados'!$B$3:$B$274,'Banco de Dados'!$C$3:$C$274,"")</f>
        <v/>
      </c>
      <c r="FA202" s="27" t="str">
        <f>IFERROR(VLOOKUP(FC202,'Banco de Dados'!$B$3:$H$274,5,FALSE)," ")</f>
        <v xml:space="preserve"> </v>
      </c>
      <c r="FC202" s="7"/>
      <c r="FD202" s="7"/>
      <c r="FE202" s="7"/>
      <c r="FG202" s="27" t="str">
        <f>_xlfn.XLOOKUP(FJ202,'Banco de Dados'!$B$3:$B$274,'Banco de Dados'!$C$3:$C$274,"")</f>
        <v/>
      </c>
      <c r="FH202" s="27" t="str">
        <f>IFERROR(VLOOKUP(FJ202,'Banco de Dados'!$B$3:$H$274,5,FALSE)," ")</f>
        <v xml:space="preserve"> </v>
      </c>
      <c r="FI202" s="7"/>
      <c r="FJ202" s="7"/>
      <c r="FK202" s="7"/>
      <c r="FL202" s="7"/>
      <c r="FN202" s="27" t="str">
        <f>_xlfn.XLOOKUP(FQ202,'Banco de Dados'!$B$3:$B$274,'Banco de Dados'!$C$3:$C$274,"")</f>
        <v/>
      </c>
      <c r="FO202" s="27" t="str">
        <f>IFERROR(VLOOKUP(FQ202,'Banco de Dados'!$B$3:$H$274,5,FALSE)," ")</f>
        <v xml:space="preserve"> </v>
      </c>
      <c r="FP202" s="7"/>
      <c r="FQ202" s="7"/>
      <c r="FR202" s="7"/>
      <c r="FS202" s="7"/>
      <c r="FU202" s="27" t="str">
        <f>_xlfn.XLOOKUP(FX202,'Banco de Dados'!$B$3:$B$274,'Banco de Dados'!$C$3:$C$274,"")</f>
        <v/>
      </c>
      <c r="FV202" s="27" t="str">
        <f>IFERROR(VLOOKUP(FX202,'Banco de Dados'!$B$3:$H$274,5,FALSE)," ")</f>
        <v xml:space="preserve"> </v>
      </c>
      <c r="FW202" s="7"/>
      <c r="FX202" s="7"/>
      <c r="FY202" s="7"/>
      <c r="FZ202" s="7"/>
    </row>
    <row r="203" spans="2:182" x14ac:dyDescent="0.25">
      <c r="B203" s="27" t="str">
        <f>_xlfn.XLOOKUP(E203,'Banco de Dados'!$B$3:$B$274,'Banco de Dados'!$C$3:$C$274,"")</f>
        <v/>
      </c>
      <c r="C203" s="27" t="str">
        <f>IFERROR(VLOOKUP(E203,'Banco de Dados'!$B$3:$H$274,5,FALSE)," ")</f>
        <v xml:space="preserve"> </v>
      </c>
      <c r="I203" s="27" t="str">
        <f>_xlfn.XLOOKUP(L203,'Banco de Dados'!$B$3:$B$274,'Banco de Dados'!$C$3:$C$274,"")</f>
        <v/>
      </c>
      <c r="J203" s="27" t="str">
        <f>IFERROR(VLOOKUP(L203,'Banco de Dados'!$B$3:$H$274,5,FALSE)," ")</f>
        <v xml:space="preserve"> </v>
      </c>
      <c r="P203" s="27" t="str">
        <f>_xlfn.XLOOKUP(S203,'Banco de Dados'!$B$3:$B$274,'Banco de Dados'!$C$3:$C$274,"")</f>
        <v/>
      </c>
      <c r="Q203" s="27" t="str">
        <f>IFERROR(VLOOKUP(S203,'Banco de Dados'!$B$3:$H$274,5,FALSE)," ")</f>
        <v xml:space="preserve"> </v>
      </c>
      <c r="W203" s="27" t="str">
        <f>_xlfn.XLOOKUP(Z203,'Banco de Dados'!$B$3:$B$274,'Banco de Dados'!$C$3:$C$274,"")</f>
        <v/>
      </c>
      <c r="X203" s="27" t="str">
        <f>IFERROR(VLOOKUP(Z203,'Banco de Dados'!$B$3:$H$274,5,FALSE)," ")</f>
        <v xml:space="preserve"> </v>
      </c>
      <c r="AD203" s="27" t="str">
        <f>_xlfn.XLOOKUP(AG203,'Banco de Dados'!$B$3:$B$274,'Banco de Dados'!$C$3:$C$274,"")</f>
        <v/>
      </c>
      <c r="AE203" s="27" t="str">
        <f>IFERROR(VLOOKUP(AG203,'Banco de Dados'!$B$3:$H$274,5,FALSE)," ")</f>
        <v xml:space="preserve"> </v>
      </c>
      <c r="AK203" s="27" t="str">
        <f>_xlfn.XLOOKUP(AN203,'Banco de Dados'!$B$3:$B$274,'Banco de Dados'!$C$3:$C$274,"")</f>
        <v/>
      </c>
      <c r="AL203" s="27" t="str">
        <f>IFERROR(VLOOKUP(AN203,'Banco de Dados'!$B$3:$H$274,5,FALSE)," ")</f>
        <v xml:space="preserve"> </v>
      </c>
      <c r="AR203" s="27" t="str">
        <f>_xlfn.XLOOKUP(AU203,'Banco de Dados'!$B$3:$B$274,'Banco de Dados'!$C$3:$C$274,"")</f>
        <v/>
      </c>
      <c r="AS203" s="27" t="str">
        <f>IFERROR(VLOOKUP(AU203,'Banco de Dados'!$B$3:$H$274,5,FALSE)," ")</f>
        <v xml:space="preserve"> </v>
      </c>
      <c r="AY203" s="27" t="str">
        <f>_xlfn.XLOOKUP(BB203,'Banco de Dados'!$B$3:$B$274,'Banco de Dados'!$C$3:$C$274,"")</f>
        <v/>
      </c>
      <c r="AZ203" s="27" t="str">
        <f>IFERROR(VLOOKUP(BB203,'Banco de Dados'!$B$3:$H$274,5,FALSE)," ")</f>
        <v xml:space="preserve"> </v>
      </c>
      <c r="BF203" s="27" t="str">
        <f>_xlfn.XLOOKUP(BI203,'Banco de Dados'!$B$3:$B$274,'Banco de Dados'!$C$3:$C$274,"")</f>
        <v/>
      </c>
      <c r="BG203" s="27" t="str">
        <f>IFERROR(VLOOKUP(BI203,'Banco de Dados'!$B$3:$H$274,5,FALSE)," ")</f>
        <v xml:space="preserve"> </v>
      </c>
      <c r="BM203" s="27" t="str">
        <f>_xlfn.XLOOKUP(BP203,'Banco de Dados'!$B$3:$B$274,'Banco de Dados'!$C$3:$C$274,"")</f>
        <v/>
      </c>
      <c r="BN203" s="27" t="str">
        <f>IFERROR(VLOOKUP(BP203,'Banco de Dados'!$B$3:$H$274,5,FALSE)," ")</f>
        <v xml:space="preserve"> </v>
      </c>
      <c r="BT203" s="27" t="str">
        <f>_xlfn.XLOOKUP(BW203,'Banco de Dados'!$B$3:$B$274,'Banco de Dados'!$C$3:$C$274,"")</f>
        <v/>
      </c>
      <c r="BU203" s="27" t="str">
        <f>IFERROR(VLOOKUP(BW203,'Banco de Dados'!$B$3:$H$274,5,FALSE)," ")</f>
        <v xml:space="preserve"> </v>
      </c>
      <c r="CA203" s="27" t="str">
        <f>_xlfn.XLOOKUP(CD203,'Banco de Dados'!$B$3:$B$274,'Banco de Dados'!$C$3:$C$274,"")</f>
        <v/>
      </c>
      <c r="CB203" s="27" t="str">
        <f>IFERROR(VLOOKUP(CD203,'Banco de Dados'!$B$3:$H$274,5,FALSE)," ")</f>
        <v xml:space="preserve"> </v>
      </c>
      <c r="CH203" s="27" t="str">
        <f>_xlfn.XLOOKUP(CK203,'Banco de Dados'!$B$3:$B$274,'Banco de Dados'!$C$3:$C$274,"")</f>
        <v/>
      </c>
      <c r="CI203" s="27" t="str">
        <f>IFERROR(VLOOKUP(CK203,'Banco de Dados'!$B$3:$H$274,5,FALSE)," ")</f>
        <v xml:space="preserve"> </v>
      </c>
      <c r="CO203" s="27" t="str">
        <f>_xlfn.XLOOKUP(CR203,'Banco de Dados'!$B$3:$B$274,'Banco de Dados'!$C$3:$C$274,"")</f>
        <v/>
      </c>
      <c r="CP203" s="27" t="str">
        <f>IFERROR(VLOOKUP(CR203,'Banco de Dados'!$B$3:$H$274,5,FALSE)," ")</f>
        <v xml:space="preserve"> </v>
      </c>
      <c r="CV203" s="27" t="str">
        <f>_xlfn.XLOOKUP(CY203,'Banco de Dados'!$B$3:$B$274,'Banco de Dados'!$C$3:$C$274,"")</f>
        <v/>
      </c>
      <c r="CW203" s="27" t="str">
        <f>IFERROR(VLOOKUP(CY203,'Banco de Dados'!$B$3:$H$274,5,FALSE)," ")</f>
        <v xml:space="preserve"> </v>
      </c>
      <c r="DC203" s="27" t="str">
        <f>_xlfn.XLOOKUP(DF203,'Banco de Dados'!$B$3:$B$274,'Banco de Dados'!$C$3:$C$274,"")</f>
        <v/>
      </c>
      <c r="DD203" s="27" t="str">
        <f>IFERROR(VLOOKUP(DF203,'Banco de Dados'!$B$3:$H$274,5,FALSE)," ")</f>
        <v xml:space="preserve"> </v>
      </c>
      <c r="DJ203" s="27" t="str">
        <f>_xlfn.XLOOKUP(DM203,'Banco de Dados'!$B$3:$B$274,'Banco de Dados'!$C$3:$C$274,"")</f>
        <v/>
      </c>
      <c r="DK203" s="27" t="str">
        <f>IFERROR(VLOOKUP(DM203,'Banco de Dados'!$B$3:$H$274,5,FALSE)," ")</f>
        <v xml:space="preserve"> </v>
      </c>
      <c r="DQ203" s="27" t="str">
        <f>_xlfn.XLOOKUP(DT203,'Banco de Dados'!$B$3:$B$274,'Banco de Dados'!$C$3:$C$274,"")</f>
        <v/>
      </c>
      <c r="DR203" s="27" t="str">
        <f>IFERROR(VLOOKUP(DT203,'Banco de Dados'!$B$3:$H$274,5,FALSE)," ")</f>
        <v xml:space="preserve"> </v>
      </c>
      <c r="DX203" s="27" t="str">
        <f>_xlfn.XLOOKUP(EA203,'Banco de Dados'!$B$3:$B$274,'Banco de Dados'!$C$3:$C$274,"")</f>
        <v/>
      </c>
      <c r="DY203" s="27" t="str">
        <f>IFERROR(VLOOKUP(EA203,'Banco de Dados'!$B$3:$H$274,5,FALSE)," ")</f>
        <v xml:space="preserve"> </v>
      </c>
      <c r="EE203" s="27" t="str">
        <f>_xlfn.XLOOKUP(EH203,'Banco de Dados'!$B$3:$B$274,'Banco de Dados'!$C$3:$C$274,"")</f>
        <v/>
      </c>
      <c r="EF203" s="27" t="str">
        <f>IFERROR(VLOOKUP(EH203,'Banco de Dados'!$B$3:$H$274,5,FALSE)," ")</f>
        <v xml:space="preserve"> </v>
      </c>
      <c r="EL203" s="27" t="str">
        <f>_xlfn.XLOOKUP(EO203,'Banco de Dados'!$B$3:$B$274,'Banco de Dados'!$C$3:$C$274,"")</f>
        <v/>
      </c>
      <c r="EM203" s="27" t="str">
        <f>IFERROR(VLOOKUP(EO203,'Banco de Dados'!$B$3:$H$274,5,FALSE)," ")</f>
        <v xml:space="preserve"> </v>
      </c>
      <c r="ES203" s="27" t="str">
        <f>_xlfn.XLOOKUP(EV203,'Banco de Dados'!$B$3:$B$274,'Banco de Dados'!$C$3:$C$274,"")</f>
        <v/>
      </c>
      <c r="ET203" s="27" t="str">
        <f>IFERROR(VLOOKUP(EV203,'Banco de Dados'!$B$3:$H$274,5,FALSE)," ")</f>
        <v xml:space="preserve"> </v>
      </c>
      <c r="EZ203" s="27" t="str">
        <f>_xlfn.XLOOKUP(FC203,'Banco de Dados'!$B$3:$B$274,'Banco de Dados'!$C$3:$C$274,"")</f>
        <v/>
      </c>
      <c r="FA203" s="27" t="str">
        <f>IFERROR(VLOOKUP(FC203,'Banco de Dados'!$B$3:$H$274,5,FALSE)," ")</f>
        <v xml:space="preserve"> </v>
      </c>
      <c r="FC203" s="7"/>
      <c r="FD203" s="7"/>
      <c r="FE203" s="7"/>
      <c r="FG203" s="27" t="str">
        <f>_xlfn.XLOOKUP(FJ203,'Banco de Dados'!$B$3:$B$274,'Banco de Dados'!$C$3:$C$274,"")</f>
        <v/>
      </c>
      <c r="FH203" s="27" t="str">
        <f>IFERROR(VLOOKUP(FJ203,'Banco de Dados'!$B$3:$H$274,5,FALSE)," ")</f>
        <v xml:space="preserve"> </v>
      </c>
      <c r="FI203" s="7"/>
      <c r="FJ203" s="7"/>
      <c r="FK203" s="7"/>
      <c r="FL203" s="7"/>
      <c r="FN203" s="27" t="str">
        <f>_xlfn.XLOOKUP(FQ203,'Banco de Dados'!$B$3:$B$274,'Banco de Dados'!$C$3:$C$274,"")</f>
        <v/>
      </c>
      <c r="FO203" s="27" t="str">
        <f>IFERROR(VLOOKUP(FQ203,'Banco de Dados'!$B$3:$H$274,5,FALSE)," ")</f>
        <v xml:space="preserve"> </v>
      </c>
      <c r="FP203" s="7"/>
      <c r="FQ203" s="7"/>
      <c r="FR203" s="7"/>
      <c r="FS203" s="7"/>
      <c r="FU203" s="27" t="str">
        <f>_xlfn.XLOOKUP(FX203,'Banco de Dados'!$B$3:$B$274,'Banco de Dados'!$C$3:$C$274,"")</f>
        <v/>
      </c>
      <c r="FV203" s="27" t="str">
        <f>IFERROR(VLOOKUP(FX203,'Banco de Dados'!$B$3:$H$274,5,FALSE)," ")</f>
        <v xml:space="preserve"> </v>
      </c>
      <c r="FW203" s="7"/>
      <c r="FX203" s="7"/>
      <c r="FY203" s="7"/>
      <c r="FZ203" s="7"/>
    </row>
    <row r="204" spans="2:182" x14ac:dyDescent="0.25">
      <c r="B204" s="27" t="str">
        <f>_xlfn.XLOOKUP(E204,'Banco de Dados'!$B$3:$B$274,'Banco de Dados'!$C$3:$C$274,"")</f>
        <v/>
      </c>
      <c r="C204" s="27" t="str">
        <f>IFERROR(VLOOKUP(E204,'Banco de Dados'!$B$3:$H$274,5,FALSE)," ")</f>
        <v xml:space="preserve"> </v>
      </c>
      <c r="I204" s="27" t="str">
        <f>_xlfn.XLOOKUP(L204,'Banco de Dados'!$B$3:$B$274,'Banco de Dados'!$C$3:$C$274,"")</f>
        <v/>
      </c>
      <c r="J204" s="27" t="str">
        <f>IFERROR(VLOOKUP(L204,'Banco de Dados'!$B$3:$H$274,5,FALSE)," ")</f>
        <v xml:space="preserve"> </v>
      </c>
      <c r="P204" s="27" t="str">
        <f>_xlfn.XLOOKUP(S204,'Banco de Dados'!$B$3:$B$274,'Banco de Dados'!$C$3:$C$274,"")</f>
        <v/>
      </c>
      <c r="Q204" s="27" t="str">
        <f>IFERROR(VLOOKUP(S204,'Banco de Dados'!$B$3:$H$274,5,FALSE)," ")</f>
        <v xml:space="preserve"> </v>
      </c>
      <c r="W204" s="27" t="str">
        <f>_xlfn.XLOOKUP(Z204,'Banco de Dados'!$B$3:$B$274,'Banco de Dados'!$C$3:$C$274,"")</f>
        <v/>
      </c>
      <c r="X204" s="27" t="str">
        <f>IFERROR(VLOOKUP(Z204,'Banco de Dados'!$B$3:$H$274,5,FALSE)," ")</f>
        <v xml:space="preserve"> </v>
      </c>
      <c r="AD204" s="27" t="str">
        <f>_xlfn.XLOOKUP(AG204,'Banco de Dados'!$B$3:$B$274,'Banco de Dados'!$C$3:$C$274,"")</f>
        <v/>
      </c>
      <c r="AE204" s="27" t="str">
        <f>IFERROR(VLOOKUP(AG204,'Banco de Dados'!$B$3:$H$274,5,FALSE)," ")</f>
        <v xml:space="preserve"> </v>
      </c>
      <c r="AK204" s="27" t="str">
        <f>_xlfn.XLOOKUP(AN204,'Banco de Dados'!$B$3:$B$274,'Banco de Dados'!$C$3:$C$274,"")</f>
        <v/>
      </c>
      <c r="AL204" s="27" t="str">
        <f>IFERROR(VLOOKUP(AN204,'Banco de Dados'!$B$3:$H$274,5,FALSE)," ")</f>
        <v xml:space="preserve"> </v>
      </c>
      <c r="AR204" s="27" t="str">
        <f>_xlfn.XLOOKUP(AU204,'Banco de Dados'!$B$3:$B$274,'Banco de Dados'!$C$3:$C$274,"")</f>
        <v/>
      </c>
      <c r="AS204" s="27" t="str">
        <f>IFERROR(VLOOKUP(AU204,'Banco de Dados'!$B$3:$H$274,5,FALSE)," ")</f>
        <v xml:space="preserve"> </v>
      </c>
      <c r="AY204" s="27" t="str">
        <f>_xlfn.XLOOKUP(BB204,'Banco de Dados'!$B$3:$B$274,'Banco de Dados'!$C$3:$C$274,"")</f>
        <v/>
      </c>
      <c r="AZ204" s="27" t="str">
        <f>IFERROR(VLOOKUP(BB204,'Banco de Dados'!$B$3:$H$274,5,FALSE)," ")</f>
        <v xml:space="preserve"> </v>
      </c>
      <c r="BF204" s="27" t="str">
        <f>_xlfn.XLOOKUP(BI204,'Banco de Dados'!$B$3:$B$274,'Banco de Dados'!$C$3:$C$274,"")</f>
        <v/>
      </c>
      <c r="BG204" s="27" t="str">
        <f>IFERROR(VLOOKUP(BI204,'Banco de Dados'!$B$3:$H$274,5,FALSE)," ")</f>
        <v xml:space="preserve"> </v>
      </c>
      <c r="BM204" s="27" t="str">
        <f>_xlfn.XLOOKUP(BP204,'Banco de Dados'!$B$3:$B$274,'Banco de Dados'!$C$3:$C$274,"")</f>
        <v/>
      </c>
      <c r="BN204" s="27" t="str">
        <f>IFERROR(VLOOKUP(BP204,'Banco de Dados'!$B$3:$H$274,5,FALSE)," ")</f>
        <v xml:space="preserve"> </v>
      </c>
      <c r="BT204" s="27" t="str">
        <f>_xlfn.XLOOKUP(BW204,'Banco de Dados'!$B$3:$B$274,'Banco de Dados'!$C$3:$C$274,"")</f>
        <v/>
      </c>
      <c r="BU204" s="27" t="str">
        <f>IFERROR(VLOOKUP(BW204,'Banco de Dados'!$B$3:$H$274,5,FALSE)," ")</f>
        <v xml:space="preserve"> </v>
      </c>
      <c r="CA204" s="27" t="str">
        <f>_xlfn.XLOOKUP(CD204,'Banco de Dados'!$B$3:$B$274,'Banco de Dados'!$C$3:$C$274,"")</f>
        <v/>
      </c>
      <c r="CB204" s="27" t="str">
        <f>IFERROR(VLOOKUP(CD204,'Banco de Dados'!$B$3:$H$274,5,FALSE)," ")</f>
        <v xml:space="preserve"> </v>
      </c>
      <c r="CH204" s="27" t="str">
        <f>_xlfn.XLOOKUP(CK204,'Banco de Dados'!$B$3:$B$274,'Banco de Dados'!$C$3:$C$274,"")</f>
        <v/>
      </c>
      <c r="CI204" s="27" t="str">
        <f>IFERROR(VLOOKUP(CK204,'Banco de Dados'!$B$3:$H$274,5,FALSE)," ")</f>
        <v xml:space="preserve"> </v>
      </c>
      <c r="CO204" s="27" t="str">
        <f>_xlfn.XLOOKUP(CR204,'Banco de Dados'!$B$3:$B$274,'Banco de Dados'!$C$3:$C$274,"")</f>
        <v/>
      </c>
      <c r="CP204" s="27" t="str">
        <f>IFERROR(VLOOKUP(CR204,'Banco de Dados'!$B$3:$H$274,5,FALSE)," ")</f>
        <v xml:space="preserve"> </v>
      </c>
      <c r="CV204" s="27" t="str">
        <f>_xlfn.XLOOKUP(CY204,'Banco de Dados'!$B$3:$B$274,'Banco de Dados'!$C$3:$C$274,"")</f>
        <v/>
      </c>
      <c r="CW204" s="27" t="str">
        <f>IFERROR(VLOOKUP(CY204,'Banco de Dados'!$B$3:$H$274,5,FALSE)," ")</f>
        <v xml:space="preserve"> </v>
      </c>
      <c r="DC204" s="27" t="str">
        <f>_xlfn.XLOOKUP(DF204,'Banco de Dados'!$B$3:$B$274,'Banco de Dados'!$C$3:$C$274,"")</f>
        <v/>
      </c>
      <c r="DD204" s="27" t="str">
        <f>IFERROR(VLOOKUP(DF204,'Banco de Dados'!$B$3:$H$274,5,FALSE)," ")</f>
        <v xml:space="preserve"> </v>
      </c>
      <c r="DJ204" s="27" t="str">
        <f>_xlfn.XLOOKUP(DM204,'Banco de Dados'!$B$3:$B$274,'Banco de Dados'!$C$3:$C$274,"")</f>
        <v/>
      </c>
      <c r="DK204" s="27" t="str">
        <f>IFERROR(VLOOKUP(DM204,'Banco de Dados'!$B$3:$H$274,5,FALSE)," ")</f>
        <v xml:space="preserve"> </v>
      </c>
      <c r="DQ204" s="27" t="str">
        <f>_xlfn.XLOOKUP(DT204,'Banco de Dados'!$B$3:$B$274,'Banco de Dados'!$C$3:$C$274,"")</f>
        <v/>
      </c>
      <c r="DR204" s="27" t="str">
        <f>IFERROR(VLOOKUP(DT204,'Banco de Dados'!$B$3:$H$274,5,FALSE)," ")</f>
        <v xml:space="preserve"> </v>
      </c>
      <c r="DX204" s="27" t="str">
        <f>_xlfn.XLOOKUP(EA204,'Banco de Dados'!$B$3:$B$274,'Banco de Dados'!$C$3:$C$274,"")</f>
        <v/>
      </c>
      <c r="DY204" s="27" t="str">
        <f>IFERROR(VLOOKUP(EA204,'Banco de Dados'!$B$3:$H$274,5,FALSE)," ")</f>
        <v xml:space="preserve"> </v>
      </c>
      <c r="EE204" s="27" t="str">
        <f>_xlfn.XLOOKUP(EH204,'Banco de Dados'!$B$3:$B$274,'Banco de Dados'!$C$3:$C$274,"")</f>
        <v/>
      </c>
      <c r="EF204" s="27" t="str">
        <f>IFERROR(VLOOKUP(EH204,'Banco de Dados'!$B$3:$H$274,5,FALSE)," ")</f>
        <v xml:space="preserve"> </v>
      </c>
      <c r="EL204" s="27" t="str">
        <f>_xlfn.XLOOKUP(EO204,'Banco de Dados'!$B$3:$B$274,'Banco de Dados'!$C$3:$C$274,"")</f>
        <v/>
      </c>
      <c r="EM204" s="27" t="str">
        <f>IFERROR(VLOOKUP(EO204,'Banco de Dados'!$B$3:$H$274,5,FALSE)," ")</f>
        <v xml:space="preserve"> </v>
      </c>
      <c r="ES204" s="27" t="str">
        <f>_xlfn.XLOOKUP(EV204,'Banco de Dados'!$B$3:$B$274,'Banco de Dados'!$C$3:$C$274,"")</f>
        <v/>
      </c>
      <c r="ET204" s="27" t="str">
        <f>IFERROR(VLOOKUP(EV204,'Banco de Dados'!$B$3:$H$274,5,FALSE)," ")</f>
        <v xml:space="preserve"> </v>
      </c>
      <c r="EZ204" s="27" t="str">
        <f>_xlfn.XLOOKUP(FC204,'Banco de Dados'!$B$3:$B$274,'Banco de Dados'!$C$3:$C$274,"")</f>
        <v/>
      </c>
      <c r="FA204" s="27" t="str">
        <f>IFERROR(VLOOKUP(FC204,'Banco de Dados'!$B$3:$H$274,5,FALSE)," ")</f>
        <v xml:space="preserve"> </v>
      </c>
      <c r="FC204" s="7"/>
      <c r="FD204" s="7"/>
      <c r="FE204" s="7"/>
      <c r="FG204" s="27" t="str">
        <f>_xlfn.XLOOKUP(FJ204,'Banco de Dados'!$B$3:$B$274,'Banco de Dados'!$C$3:$C$274,"")</f>
        <v/>
      </c>
      <c r="FH204" s="27" t="str">
        <f>IFERROR(VLOOKUP(FJ204,'Banco de Dados'!$B$3:$H$274,5,FALSE)," ")</f>
        <v xml:space="preserve"> </v>
      </c>
      <c r="FI204" s="7"/>
      <c r="FJ204" s="7"/>
      <c r="FK204" s="7"/>
      <c r="FL204" s="7"/>
      <c r="FN204" s="27" t="str">
        <f>_xlfn.XLOOKUP(FQ204,'Banco de Dados'!$B$3:$B$274,'Banco de Dados'!$C$3:$C$274,"")</f>
        <v/>
      </c>
      <c r="FO204" s="27" t="str">
        <f>IFERROR(VLOOKUP(FQ204,'Banco de Dados'!$B$3:$H$274,5,FALSE)," ")</f>
        <v xml:space="preserve"> </v>
      </c>
      <c r="FP204" s="7"/>
      <c r="FQ204" s="7"/>
      <c r="FR204" s="7"/>
      <c r="FS204" s="7"/>
      <c r="FU204" s="27" t="str">
        <f>_xlfn.XLOOKUP(FX204,'Banco de Dados'!$B$3:$B$274,'Banco de Dados'!$C$3:$C$274,"")</f>
        <v/>
      </c>
      <c r="FV204" s="27" t="str">
        <f>IFERROR(VLOOKUP(FX204,'Banco de Dados'!$B$3:$H$274,5,FALSE)," ")</f>
        <v xml:space="preserve"> </v>
      </c>
      <c r="FW204" s="7"/>
      <c r="FX204" s="7"/>
      <c r="FY204" s="7"/>
      <c r="FZ204" s="7"/>
    </row>
    <row r="205" spans="2:182" x14ac:dyDescent="0.25">
      <c r="B205" s="27" t="str">
        <f>_xlfn.XLOOKUP(E205,'Banco de Dados'!$B$3:$B$274,'Banco de Dados'!$C$3:$C$274,"")</f>
        <v/>
      </c>
      <c r="C205" s="27" t="str">
        <f>IFERROR(VLOOKUP(E205,'Banco de Dados'!$B$3:$H$274,5,FALSE)," ")</f>
        <v xml:space="preserve"> </v>
      </c>
      <c r="I205" s="27" t="str">
        <f>_xlfn.XLOOKUP(L205,'Banco de Dados'!$B$3:$B$274,'Banco de Dados'!$C$3:$C$274,"")</f>
        <v/>
      </c>
      <c r="J205" s="27" t="str">
        <f>IFERROR(VLOOKUP(L205,'Banco de Dados'!$B$3:$H$274,5,FALSE)," ")</f>
        <v xml:space="preserve"> </v>
      </c>
      <c r="P205" s="27" t="str">
        <f>_xlfn.XLOOKUP(S205,'Banco de Dados'!$B$3:$B$274,'Banco de Dados'!$C$3:$C$274,"")</f>
        <v/>
      </c>
      <c r="Q205" s="27" t="str">
        <f>IFERROR(VLOOKUP(S205,'Banco de Dados'!$B$3:$H$274,5,FALSE)," ")</f>
        <v xml:space="preserve"> </v>
      </c>
      <c r="W205" s="27" t="str">
        <f>_xlfn.XLOOKUP(Z205,'Banco de Dados'!$B$3:$B$274,'Banco de Dados'!$C$3:$C$274,"")</f>
        <v/>
      </c>
      <c r="X205" s="27" t="str">
        <f>IFERROR(VLOOKUP(Z205,'Banco de Dados'!$B$3:$H$274,5,FALSE)," ")</f>
        <v xml:space="preserve"> </v>
      </c>
      <c r="AD205" s="27" t="str">
        <f>_xlfn.XLOOKUP(AG205,'Banco de Dados'!$B$3:$B$274,'Banco de Dados'!$C$3:$C$274,"")</f>
        <v/>
      </c>
      <c r="AE205" s="27" t="str">
        <f>IFERROR(VLOOKUP(AG205,'Banco de Dados'!$B$3:$H$274,5,FALSE)," ")</f>
        <v xml:space="preserve"> </v>
      </c>
      <c r="AK205" s="27" t="str">
        <f>_xlfn.XLOOKUP(AN205,'Banco de Dados'!$B$3:$B$274,'Banco de Dados'!$C$3:$C$274,"")</f>
        <v/>
      </c>
      <c r="AL205" s="27" t="str">
        <f>IFERROR(VLOOKUP(AN205,'Banco de Dados'!$B$3:$H$274,5,FALSE)," ")</f>
        <v xml:space="preserve"> </v>
      </c>
      <c r="AR205" s="27" t="str">
        <f>_xlfn.XLOOKUP(AU205,'Banco de Dados'!$B$3:$B$274,'Banco de Dados'!$C$3:$C$274,"")</f>
        <v/>
      </c>
      <c r="AS205" s="27" t="str">
        <f>IFERROR(VLOOKUP(AU205,'Banco de Dados'!$B$3:$H$274,5,FALSE)," ")</f>
        <v xml:space="preserve"> </v>
      </c>
      <c r="AY205" s="27" t="str">
        <f>_xlfn.XLOOKUP(BB205,'Banco de Dados'!$B$3:$B$274,'Banco de Dados'!$C$3:$C$274,"")</f>
        <v/>
      </c>
      <c r="AZ205" s="27" t="str">
        <f>IFERROR(VLOOKUP(BB205,'Banco de Dados'!$B$3:$H$274,5,FALSE)," ")</f>
        <v xml:space="preserve"> </v>
      </c>
      <c r="BF205" s="27" t="str">
        <f>_xlfn.XLOOKUP(BI205,'Banco de Dados'!$B$3:$B$274,'Banco de Dados'!$C$3:$C$274,"")</f>
        <v/>
      </c>
      <c r="BG205" s="27" t="str">
        <f>IFERROR(VLOOKUP(BI205,'Banco de Dados'!$B$3:$H$274,5,FALSE)," ")</f>
        <v xml:space="preserve"> </v>
      </c>
      <c r="BM205" s="27" t="str">
        <f>_xlfn.XLOOKUP(BP205,'Banco de Dados'!$B$3:$B$274,'Banco de Dados'!$C$3:$C$274,"")</f>
        <v/>
      </c>
      <c r="BN205" s="27" t="str">
        <f>IFERROR(VLOOKUP(BP205,'Banco de Dados'!$B$3:$H$274,5,FALSE)," ")</f>
        <v xml:space="preserve"> </v>
      </c>
      <c r="BT205" s="27" t="str">
        <f>_xlfn.XLOOKUP(BW205,'Banco de Dados'!$B$3:$B$274,'Banco de Dados'!$C$3:$C$274,"")</f>
        <v/>
      </c>
      <c r="BU205" s="27" t="str">
        <f>IFERROR(VLOOKUP(BW205,'Banco de Dados'!$B$3:$H$274,5,FALSE)," ")</f>
        <v xml:space="preserve"> </v>
      </c>
      <c r="CA205" s="27" t="str">
        <f>_xlfn.XLOOKUP(CD205,'Banco de Dados'!$B$3:$B$274,'Banco de Dados'!$C$3:$C$274,"")</f>
        <v/>
      </c>
      <c r="CB205" s="27" t="str">
        <f>IFERROR(VLOOKUP(CD205,'Banco de Dados'!$B$3:$H$274,5,FALSE)," ")</f>
        <v xml:space="preserve"> </v>
      </c>
      <c r="CH205" s="27" t="str">
        <f>_xlfn.XLOOKUP(CK205,'Banco de Dados'!$B$3:$B$274,'Banco de Dados'!$C$3:$C$274,"")</f>
        <v/>
      </c>
      <c r="CI205" s="27" t="str">
        <f>IFERROR(VLOOKUP(CK205,'Banco de Dados'!$B$3:$H$274,5,FALSE)," ")</f>
        <v xml:space="preserve"> </v>
      </c>
      <c r="CO205" s="27" t="str">
        <f>_xlfn.XLOOKUP(CR205,'Banco de Dados'!$B$3:$B$274,'Banco de Dados'!$C$3:$C$274,"")</f>
        <v/>
      </c>
      <c r="CP205" s="27" t="str">
        <f>IFERROR(VLOOKUP(CR205,'Banco de Dados'!$B$3:$H$274,5,FALSE)," ")</f>
        <v xml:space="preserve"> </v>
      </c>
      <c r="CV205" s="27" t="str">
        <f>_xlfn.XLOOKUP(CY205,'Banco de Dados'!$B$3:$B$274,'Banco de Dados'!$C$3:$C$274,"")</f>
        <v/>
      </c>
      <c r="CW205" s="27" t="str">
        <f>IFERROR(VLOOKUP(CY205,'Banco de Dados'!$B$3:$H$274,5,FALSE)," ")</f>
        <v xml:space="preserve"> </v>
      </c>
      <c r="DC205" s="27" t="str">
        <f>_xlfn.XLOOKUP(DF205,'Banco de Dados'!$B$3:$B$274,'Banco de Dados'!$C$3:$C$274,"")</f>
        <v/>
      </c>
      <c r="DD205" s="27" t="str">
        <f>IFERROR(VLOOKUP(DF205,'Banco de Dados'!$B$3:$H$274,5,FALSE)," ")</f>
        <v xml:space="preserve"> </v>
      </c>
      <c r="DJ205" s="27" t="str">
        <f>_xlfn.XLOOKUP(DM205,'Banco de Dados'!$B$3:$B$274,'Banco de Dados'!$C$3:$C$274,"")</f>
        <v/>
      </c>
      <c r="DK205" s="27" t="str">
        <f>IFERROR(VLOOKUP(DM205,'Banco de Dados'!$B$3:$H$274,5,FALSE)," ")</f>
        <v xml:space="preserve"> </v>
      </c>
      <c r="DQ205" s="27" t="str">
        <f>_xlfn.XLOOKUP(DT205,'Banco de Dados'!$B$3:$B$274,'Banco de Dados'!$C$3:$C$274,"")</f>
        <v/>
      </c>
      <c r="DR205" s="27" t="str">
        <f>IFERROR(VLOOKUP(DT205,'Banco de Dados'!$B$3:$H$274,5,FALSE)," ")</f>
        <v xml:space="preserve"> </v>
      </c>
      <c r="DX205" s="27" t="str">
        <f>_xlfn.XLOOKUP(EA205,'Banco de Dados'!$B$3:$B$274,'Banco de Dados'!$C$3:$C$274,"")</f>
        <v/>
      </c>
      <c r="DY205" s="27" t="str">
        <f>IFERROR(VLOOKUP(EA205,'Banco de Dados'!$B$3:$H$274,5,FALSE)," ")</f>
        <v xml:space="preserve"> </v>
      </c>
      <c r="EE205" s="27" t="str">
        <f>_xlfn.XLOOKUP(EH205,'Banco de Dados'!$B$3:$B$274,'Banco de Dados'!$C$3:$C$274,"")</f>
        <v/>
      </c>
      <c r="EF205" s="27" t="str">
        <f>IFERROR(VLOOKUP(EH205,'Banco de Dados'!$B$3:$H$274,5,FALSE)," ")</f>
        <v xml:space="preserve"> </v>
      </c>
      <c r="EL205" s="27" t="str">
        <f>_xlfn.XLOOKUP(EO205,'Banco de Dados'!$B$3:$B$274,'Banco de Dados'!$C$3:$C$274,"")</f>
        <v/>
      </c>
      <c r="EM205" s="27" t="str">
        <f>IFERROR(VLOOKUP(EO205,'Banco de Dados'!$B$3:$H$274,5,FALSE)," ")</f>
        <v xml:space="preserve"> </v>
      </c>
      <c r="ES205" s="27" t="str">
        <f>_xlfn.XLOOKUP(EV205,'Banco de Dados'!$B$3:$B$274,'Banco de Dados'!$C$3:$C$274,"")</f>
        <v/>
      </c>
      <c r="ET205" s="27" t="str">
        <f>IFERROR(VLOOKUP(EV205,'Banco de Dados'!$B$3:$H$274,5,FALSE)," ")</f>
        <v xml:space="preserve"> </v>
      </c>
      <c r="EZ205" s="27" t="str">
        <f>_xlfn.XLOOKUP(FC205,'Banco de Dados'!$B$3:$B$274,'Banco de Dados'!$C$3:$C$274,"")</f>
        <v/>
      </c>
      <c r="FA205" s="27" t="str">
        <f>IFERROR(VLOOKUP(FC205,'Banco de Dados'!$B$3:$H$274,5,FALSE)," ")</f>
        <v xml:space="preserve"> </v>
      </c>
      <c r="FC205" s="7"/>
      <c r="FD205" s="7"/>
      <c r="FE205" s="7"/>
      <c r="FG205" s="27" t="str">
        <f>_xlfn.XLOOKUP(FJ205,'Banco de Dados'!$B$3:$B$274,'Banco de Dados'!$C$3:$C$274,"")</f>
        <v/>
      </c>
      <c r="FH205" s="27" t="str">
        <f>IFERROR(VLOOKUP(FJ205,'Banco de Dados'!$B$3:$H$274,5,FALSE)," ")</f>
        <v xml:space="preserve"> </v>
      </c>
      <c r="FI205" s="7"/>
      <c r="FJ205" s="7"/>
      <c r="FK205" s="7"/>
      <c r="FL205" s="7"/>
      <c r="FN205" s="27" t="str">
        <f>_xlfn.XLOOKUP(FQ205,'Banco de Dados'!$B$3:$B$274,'Banco de Dados'!$C$3:$C$274,"")</f>
        <v/>
      </c>
      <c r="FO205" s="27" t="str">
        <f>IFERROR(VLOOKUP(FQ205,'Banco de Dados'!$B$3:$H$274,5,FALSE)," ")</f>
        <v xml:space="preserve"> </v>
      </c>
      <c r="FP205" s="7"/>
      <c r="FQ205" s="7"/>
      <c r="FR205" s="7"/>
      <c r="FS205" s="7"/>
      <c r="FU205" s="27" t="str">
        <f>_xlfn.XLOOKUP(FX205,'Banco de Dados'!$B$3:$B$274,'Banco de Dados'!$C$3:$C$274,"")</f>
        <v/>
      </c>
      <c r="FV205" s="27" t="str">
        <f>IFERROR(VLOOKUP(FX205,'Banco de Dados'!$B$3:$H$274,5,FALSE)," ")</f>
        <v xml:space="preserve"> </v>
      </c>
      <c r="FW205" s="7"/>
      <c r="FX205" s="7"/>
      <c r="FY205" s="7"/>
      <c r="FZ205" s="7"/>
    </row>
    <row r="206" spans="2:182" x14ac:dyDescent="0.25">
      <c r="B206" s="27" t="str">
        <f>_xlfn.XLOOKUP(E206,'Banco de Dados'!$B$3:$B$274,'Banco de Dados'!$C$3:$C$274,"")</f>
        <v/>
      </c>
      <c r="C206" s="27" t="str">
        <f>IFERROR(VLOOKUP(E206,'Banco de Dados'!$B$3:$H$274,5,FALSE)," ")</f>
        <v xml:space="preserve"> </v>
      </c>
      <c r="I206" s="27" t="str">
        <f>_xlfn.XLOOKUP(L206,'Banco de Dados'!$B$3:$B$274,'Banco de Dados'!$C$3:$C$274,"")</f>
        <v/>
      </c>
      <c r="J206" s="27" t="str">
        <f>IFERROR(VLOOKUP(L206,'Banco de Dados'!$B$3:$H$274,5,FALSE)," ")</f>
        <v xml:space="preserve"> </v>
      </c>
      <c r="P206" s="27" t="str">
        <f>_xlfn.XLOOKUP(S206,'Banco de Dados'!$B$3:$B$274,'Banco de Dados'!$C$3:$C$274,"")</f>
        <v/>
      </c>
      <c r="Q206" s="27" t="str">
        <f>IFERROR(VLOOKUP(S206,'Banco de Dados'!$B$3:$H$274,5,FALSE)," ")</f>
        <v xml:space="preserve"> </v>
      </c>
      <c r="W206" s="27" t="str">
        <f>_xlfn.XLOOKUP(Z206,'Banco de Dados'!$B$3:$B$274,'Banco de Dados'!$C$3:$C$274,"")</f>
        <v/>
      </c>
      <c r="X206" s="27" t="str">
        <f>IFERROR(VLOOKUP(Z206,'Banco de Dados'!$B$3:$H$274,5,FALSE)," ")</f>
        <v xml:space="preserve"> </v>
      </c>
      <c r="AD206" s="27" t="str">
        <f>_xlfn.XLOOKUP(AG206,'Banco de Dados'!$B$3:$B$274,'Banco de Dados'!$C$3:$C$274,"")</f>
        <v/>
      </c>
      <c r="AE206" s="27" t="str">
        <f>IFERROR(VLOOKUP(AG206,'Banco de Dados'!$B$3:$H$274,5,FALSE)," ")</f>
        <v xml:space="preserve"> </v>
      </c>
      <c r="AK206" s="27" t="str">
        <f>_xlfn.XLOOKUP(AN206,'Banco de Dados'!$B$3:$B$274,'Banco de Dados'!$C$3:$C$274,"")</f>
        <v/>
      </c>
      <c r="AL206" s="27" t="str">
        <f>IFERROR(VLOOKUP(AN206,'Banco de Dados'!$B$3:$H$274,5,FALSE)," ")</f>
        <v xml:space="preserve"> </v>
      </c>
      <c r="AR206" s="27" t="str">
        <f>_xlfn.XLOOKUP(AU206,'Banco de Dados'!$B$3:$B$274,'Banco de Dados'!$C$3:$C$274,"")</f>
        <v/>
      </c>
      <c r="AS206" s="27" t="str">
        <f>IFERROR(VLOOKUP(AU206,'Banco de Dados'!$B$3:$H$274,5,FALSE)," ")</f>
        <v xml:space="preserve"> </v>
      </c>
      <c r="AY206" s="27" t="str">
        <f>_xlfn.XLOOKUP(BB206,'Banco de Dados'!$B$3:$B$274,'Banco de Dados'!$C$3:$C$274,"")</f>
        <v/>
      </c>
      <c r="AZ206" s="27" t="str">
        <f>IFERROR(VLOOKUP(BB206,'Banco de Dados'!$B$3:$H$274,5,FALSE)," ")</f>
        <v xml:space="preserve"> </v>
      </c>
      <c r="BF206" s="27" t="str">
        <f>_xlfn.XLOOKUP(BI206,'Banco de Dados'!$B$3:$B$274,'Banco de Dados'!$C$3:$C$274,"")</f>
        <v/>
      </c>
      <c r="BG206" s="27" t="str">
        <f>IFERROR(VLOOKUP(BI206,'Banco de Dados'!$B$3:$H$274,5,FALSE)," ")</f>
        <v xml:space="preserve"> </v>
      </c>
      <c r="BM206" s="27" t="str">
        <f>_xlfn.XLOOKUP(BP206,'Banco de Dados'!$B$3:$B$274,'Banco de Dados'!$C$3:$C$274,"")</f>
        <v/>
      </c>
      <c r="BN206" s="27" t="str">
        <f>IFERROR(VLOOKUP(BP206,'Banco de Dados'!$B$3:$H$274,5,FALSE)," ")</f>
        <v xml:space="preserve"> </v>
      </c>
      <c r="BT206" s="27" t="str">
        <f>_xlfn.XLOOKUP(BW206,'Banco de Dados'!$B$3:$B$274,'Banco de Dados'!$C$3:$C$274,"")</f>
        <v/>
      </c>
      <c r="BU206" s="27" t="str">
        <f>IFERROR(VLOOKUP(BW206,'Banco de Dados'!$B$3:$H$274,5,FALSE)," ")</f>
        <v xml:space="preserve"> </v>
      </c>
      <c r="CA206" s="27" t="str">
        <f>_xlfn.XLOOKUP(CD206,'Banco de Dados'!$B$3:$B$274,'Banco de Dados'!$C$3:$C$274,"")</f>
        <v/>
      </c>
      <c r="CB206" s="27" t="str">
        <f>IFERROR(VLOOKUP(CD206,'Banco de Dados'!$B$3:$H$274,5,FALSE)," ")</f>
        <v xml:space="preserve"> </v>
      </c>
      <c r="CH206" s="27" t="str">
        <f>_xlfn.XLOOKUP(CK206,'Banco de Dados'!$B$3:$B$274,'Banco de Dados'!$C$3:$C$274,"")</f>
        <v/>
      </c>
      <c r="CI206" s="27" t="str">
        <f>IFERROR(VLOOKUP(CK206,'Banco de Dados'!$B$3:$H$274,5,FALSE)," ")</f>
        <v xml:space="preserve"> </v>
      </c>
      <c r="CO206" s="27" t="str">
        <f>_xlfn.XLOOKUP(CR206,'Banco de Dados'!$B$3:$B$274,'Banco de Dados'!$C$3:$C$274,"")</f>
        <v/>
      </c>
      <c r="CP206" s="27" t="str">
        <f>IFERROR(VLOOKUP(CR206,'Banco de Dados'!$B$3:$H$274,5,FALSE)," ")</f>
        <v xml:space="preserve"> </v>
      </c>
      <c r="CV206" s="27" t="str">
        <f>_xlfn.XLOOKUP(CY206,'Banco de Dados'!$B$3:$B$274,'Banco de Dados'!$C$3:$C$274,"")</f>
        <v/>
      </c>
      <c r="CW206" s="27" t="str">
        <f>IFERROR(VLOOKUP(CY206,'Banco de Dados'!$B$3:$H$274,5,FALSE)," ")</f>
        <v xml:space="preserve"> </v>
      </c>
      <c r="DC206" s="27" t="str">
        <f>_xlfn.XLOOKUP(DF206,'Banco de Dados'!$B$3:$B$274,'Banco de Dados'!$C$3:$C$274,"")</f>
        <v/>
      </c>
      <c r="DD206" s="27" t="str">
        <f>IFERROR(VLOOKUP(DF206,'Banco de Dados'!$B$3:$H$274,5,FALSE)," ")</f>
        <v xml:space="preserve"> </v>
      </c>
      <c r="DJ206" s="27" t="str">
        <f>_xlfn.XLOOKUP(DM206,'Banco de Dados'!$B$3:$B$274,'Banco de Dados'!$C$3:$C$274,"")</f>
        <v/>
      </c>
      <c r="DK206" s="27" t="str">
        <f>IFERROR(VLOOKUP(DM206,'Banco de Dados'!$B$3:$H$274,5,FALSE)," ")</f>
        <v xml:space="preserve"> </v>
      </c>
      <c r="DQ206" s="27" t="str">
        <f>_xlfn.XLOOKUP(DT206,'Banco de Dados'!$B$3:$B$274,'Banco de Dados'!$C$3:$C$274,"")</f>
        <v/>
      </c>
      <c r="DR206" s="27" t="str">
        <f>IFERROR(VLOOKUP(DT206,'Banco de Dados'!$B$3:$H$274,5,FALSE)," ")</f>
        <v xml:space="preserve"> </v>
      </c>
      <c r="DX206" s="27" t="str">
        <f>_xlfn.XLOOKUP(EA206,'Banco de Dados'!$B$3:$B$274,'Banco de Dados'!$C$3:$C$274,"")</f>
        <v/>
      </c>
      <c r="DY206" s="27" t="str">
        <f>IFERROR(VLOOKUP(EA206,'Banco de Dados'!$B$3:$H$274,5,FALSE)," ")</f>
        <v xml:space="preserve"> </v>
      </c>
      <c r="EE206" s="27" t="str">
        <f>_xlfn.XLOOKUP(EH206,'Banco de Dados'!$B$3:$B$274,'Banco de Dados'!$C$3:$C$274,"")</f>
        <v/>
      </c>
      <c r="EF206" s="27" t="str">
        <f>IFERROR(VLOOKUP(EH206,'Banco de Dados'!$B$3:$H$274,5,FALSE)," ")</f>
        <v xml:space="preserve"> </v>
      </c>
      <c r="EL206" s="27" t="str">
        <f>_xlfn.XLOOKUP(EO206,'Banco de Dados'!$B$3:$B$274,'Banco de Dados'!$C$3:$C$274,"")</f>
        <v/>
      </c>
      <c r="EM206" s="27" t="str">
        <f>IFERROR(VLOOKUP(EO206,'Banco de Dados'!$B$3:$H$274,5,FALSE)," ")</f>
        <v xml:space="preserve"> </v>
      </c>
      <c r="ES206" s="27" t="str">
        <f>_xlfn.XLOOKUP(EV206,'Banco de Dados'!$B$3:$B$274,'Banco de Dados'!$C$3:$C$274,"")</f>
        <v/>
      </c>
      <c r="ET206" s="27" t="str">
        <f>IFERROR(VLOOKUP(EV206,'Banco de Dados'!$B$3:$H$274,5,FALSE)," ")</f>
        <v xml:space="preserve"> </v>
      </c>
      <c r="EZ206" s="27" t="str">
        <f>_xlfn.XLOOKUP(FC206,'Banco de Dados'!$B$3:$B$274,'Banco de Dados'!$C$3:$C$274,"")</f>
        <v/>
      </c>
      <c r="FA206" s="27" t="str">
        <f>IFERROR(VLOOKUP(FC206,'Banco de Dados'!$B$3:$H$274,5,FALSE)," ")</f>
        <v xml:space="preserve"> </v>
      </c>
      <c r="FC206" s="7"/>
      <c r="FD206" s="7"/>
      <c r="FE206" s="7"/>
      <c r="FG206" s="27" t="str">
        <f>_xlfn.XLOOKUP(FJ206,'Banco de Dados'!$B$3:$B$274,'Banco de Dados'!$C$3:$C$274,"")</f>
        <v/>
      </c>
      <c r="FH206" s="27" t="str">
        <f>IFERROR(VLOOKUP(FJ206,'Banco de Dados'!$B$3:$H$274,5,FALSE)," ")</f>
        <v xml:space="preserve"> </v>
      </c>
      <c r="FI206" s="7"/>
      <c r="FJ206" s="7"/>
      <c r="FK206" s="7"/>
      <c r="FL206" s="7"/>
      <c r="FN206" s="27" t="str">
        <f>_xlfn.XLOOKUP(FQ206,'Banco de Dados'!$B$3:$B$274,'Banco de Dados'!$C$3:$C$274,"")</f>
        <v/>
      </c>
      <c r="FO206" s="27" t="str">
        <f>IFERROR(VLOOKUP(FQ206,'Banco de Dados'!$B$3:$H$274,5,FALSE)," ")</f>
        <v xml:space="preserve"> </v>
      </c>
      <c r="FP206" s="7"/>
      <c r="FQ206" s="7"/>
      <c r="FR206" s="7"/>
      <c r="FS206" s="7"/>
      <c r="FU206" s="27" t="str">
        <f>_xlfn.XLOOKUP(FX206,'Banco de Dados'!$B$3:$B$274,'Banco de Dados'!$C$3:$C$274,"")</f>
        <v/>
      </c>
      <c r="FV206" s="27" t="str">
        <f>IFERROR(VLOOKUP(FX206,'Banco de Dados'!$B$3:$H$274,5,FALSE)," ")</f>
        <v xml:space="preserve"> </v>
      </c>
      <c r="FW206" s="7"/>
      <c r="FX206" s="7"/>
      <c r="FY206" s="7"/>
      <c r="FZ206" s="7"/>
    </row>
    <row r="207" spans="2:182" x14ac:dyDescent="0.25">
      <c r="B207" s="27" t="str">
        <f>_xlfn.XLOOKUP(E207,'Banco de Dados'!$B$3:$B$274,'Banco de Dados'!$C$3:$C$274,"")</f>
        <v/>
      </c>
      <c r="C207" s="27" t="str">
        <f>IFERROR(VLOOKUP(E207,'Banco de Dados'!$B$3:$H$274,5,FALSE)," ")</f>
        <v xml:space="preserve"> </v>
      </c>
      <c r="I207" s="27" t="str">
        <f>_xlfn.XLOOKUP(L207,'Banco de Dados'!$B$3:$B$274,'Banco de Dados'!$C$3:$C$274,"")</f>
        <v/>
      </c>
      <c r="J207" s="27" t="str">
        <f>IFERROR(VLOOKUP(L207,'Banco de Dados'!$B$3:$H$274,5,FALSE)," ")</f>
        <v xml:space="preserve"> </v>
      </c>
      <c r="P207" s="27" t="str">
        <f>_xlfn.XLOOKUP(S207,'Banco de Dados'!$B$3:$B$274,'Banco de Dados'!$C$3:$C$274,"")</f>
        <v/>
      </c>
      <c r="Q207" s="27" t="str">
        <f>IFERROR(VLOOKUP(S207,'Banco de Dados'!$B$3:$H$274,5,FALSE)," ")</f>
        <v xml:space="preserve"> </v>
      </c>
      <c r="W207" s="27" t="str">
        <f>_xlfn.XLOOKUP(Z207,'Banco de Dados'!$B$3:$B$274,'Banco de Dados'!$C$3:$C$274,"")</f>
        <v/>
      </c>
      <c r="X207" s="27" t="str">
        <f>IFERROR(VLOOKUP(Z207,'Banco de Dados'!$B$3:$H$274,5,FALSE)," ")</f>
        <v xml:space="preserve"> </v>
      </c>
      <c r="AD207" s="27" t="str">
        <f>_xlfn.XLOOKUP(AG207,'Banco de Dados'!$B$3:$B$274,'Banco de Dados'!$C$3:$C$274,"")</f>
        <v/>
      </c>
      <c r="AE207" s="27" t="str">
        <f>IFERROR(VLOOKUP(AG207,'Banco de Dados'!$B$3:$H$274,5,FALSE)," ")</f>
        <v xml:space="preserve"> </v>
      </c>
      <c r="AK207" s="27" t="str">
        <f>_xlfn.XLOOKUP(AN207,'Banco de Dados'!$B$3:$B$274,'Banco de Dados'!$C$3:$C$274,"")</f>
        <v/>
      </c>
      <c r="AL207" s="27" t="str">
        <f>IFERROR(VLOOKUP(AN207,'Banco de Dados'!$B$3:$H$274,5,FALSE)," ")</f>
        <v xml:space="preserve"> </v>
      </c>
      <c r="AR207" s="27" t="str">
        <f>_xlfn.XLOOKUP(AU207,'Banco de Dados'!$B$3:$B$274,'Banco de Dados'!$C$3:$C$274,"")</f>
        <v/>
      </c>
      <c r="AS207" s="27" t="str">
        <f>IFERROR(VLOOKUP(AU207,'Banco de Dados'!$B$3:$H$274,5,FALSE)," ")</f>
        <v xml:space="preserve"> </v>
      </c>
      <c r="AY207" s="27" t="str">
        <f>_xlfn.XLOOKUP(BB207,'Banco de Dados'!$B$3:$B$274,'Banco de Dados'!$C$3:$C$274,"")</f>
        <v/>
      </c>
      <c r="AZ207" s="27" t="str">
        <f>IFERROR(VLOOKUP(BB207,'Banco de Dados'!$B$3:$H$274,5,FALSE)," ")</f>
        <v xml:space="preserve"> </v>
      </c>
      <c r="BF207" s="27" t="str">
        <f>_xlfn.XLOOKUP(BI207,'Banco de Dados'!$B$3:$B$274,'Banco de Dados'!$C$3:$C$274,"")</f>
        <v/>
      </c>
      <c r="BG207" s="27" t="str">
        <f>IFERROR(VLOOKUP(BI207,'Banco de Dados'!$B$3:$H$274,5,FALSE)," ")</f>
        <v xml:space="preserve"> </v>
      </c>
      <c r="BM207" s="27" t="str">
        <f>_xlfn.XLOOKUP(BP207,'Banco de Dados'!$B$3:$B$274,'Banco de Dados'!$C$3:$C$274,"")</f>
        <v/>
      </c>
      <c r="BN207" s="27" t="str">
        <f>IFERROR(VLOOKUP(BP207,'Banco de Dados'!$B$3:$H$274,5,FALSE)," ")</f>
        <v xml:space="preserve"> </v>
      </c>
      <c r="BT207" s="27" t="str">
        <f>_xlfn.XLOOKUP(BW207,'Banco de Dados'!$B$3:$B$274,'Banco de Dados'!$C$3:$C$274,"")</f>
        <v/>
      </c>
      <c r="BU207" s="27" t="str">
        <f>IFERROR(VLOOKUP(BW207,'Banco de Dados'!$B$3:$H$274,5,FALSE)," ")</f>
        <v xml:space="preserve"> </v>
      </c>
      <c r="CA207" s="27" t="str">
        <f>_xlfn.XLOOKUP(CD207,'Banco de Dados'!$B$3:$B$274,'Banco de Dados'!$C$3:$C$274,"")</f>
        <v/>
      </c>
      <c r="CB207" s="27" t="str">
        <f>IFERROR(VLOOKUP(CD207,'Banco de Dados'!$B$3:$H$274,5,FALSE)," ")</f>
        <v xml:space="preserve"> </v>
      </c>
      <c r="CH207" s="27" t="str">
        <f>_xlfn.XLOOKUP(CK207,'Banco de Dados'!$B$3:$B$274,'Banco de Dados'!$C$3:$C$274,"")</f>
        <v/>
      </c>
      <c r="CI207" s="27" t="str">
        <f>IFERROR(VLOOKUP(CK207,'Banco de Dados'!$B$3:$H$274,5,FALSE)," ")</f>
        <v xml:space="preserve"> </v>
      </c>
      <c r="CO207" s="27" t="str">
        <f>_xlfn.XLOOKUP(CR207,'Banco de Dados'!$B$3:$B$274,'Banco de Dados'!$C$3:$C$274,"")</f>
        <v/>
      </c>
      <c r="CP207" s="27" t="str">
        <f>IFERROR(VLOOKUP(CR207,'Banco de Dados'!$B$3:$H$274,5,FALSE)," ")</f>
        <v xml:space="preserve"> </v>
      </c>
      <c r="CV207" s="27" t="str">
        <f>_xlfn.XLOOKUP(CY207,'Banco de Dados'!$B$3:$B$274,'Banco de Dados'!$C$3:$C$274,"")</f>
        <v/>
      </c>
      <c r="CW207" s="27" t="str">
        <f>IFERROR(VLOOKUP(CY207,'Banco de Dados'!$B$3:$H$274,5,FALSE)," ")</f>
        <v xml:space="preserve"> </v>
      </c>
      <c r="DC207" s="27" t="str">
        <f>_xlfn.XLOOKUP(DF207,'Banco de Dados'!$B$3:$B$274,'Banco de Dados'!$C$3:$C$274,"")</f>
        <v/>
      </c>
      <c r="DD207" s="27" t="str">
        <f>IFERROR(VLOOKUP(DF207,'Banco de Dados'!$B$3:$H$274,5,FALSE)," ")</f>
        <v xml:space="preserve"> </v>
      </c>
      <c r="DJ207" s="27" t="str">
        <f>_xlfn.XLOOKUP(DM207,'Banco de Dados'!$B$3:$B$274,'Banco de Dados'!$C$3:$C$274,"")</f>
        <v/>
      </c>
      <c r="DK207" s="27" t="str">
        <f>IFERROR(VLOOKUP(DM207,'Banco de Dados'!$B$3:$H$274,5,FALSE)," ")</f>
        <v xml:space="preserve"> </v>
      </c>
      <c r="DQ207" s="27" t="str">
        <f>_xlfn.XLOOKUP(DT207,'Banco de Dados'!$B$3:$B$274,'Banco de Dados'!$C$3:$C$274,"")</f>
        <v/>
      </c>
      <c r="DR207" s="27" t="str">
        <f>IFERROR(VLOOKUP(DT207,'Banco de Dados'!$B$3:$H$274,5,FALSE)," ")</f>
        <v xml:space="preserve"> </v>
      </c>
      <c r="DX207" s="27" t="str">
        <f>_xlfn.XLOOKUP(EA207,'Banco de Dados'!$B$3:$B$274,'Banco de Dados'!$C$3:$C$274,"")</f>
        <v/>
      </c>
      <c r="DY207" s="27" t="str">
        <f>IFERROR(VLOOKUP(EA207,'Banco de Dados'!$B$3:$H$274,5,FALSE)," ")</f>
        <v xml:space="preserve"> </v>
      </c>
      <c r="EE207" s="27" t="str">
        <f>_xlfn.XLOOKUP(EH207,'Banco de Dados'!$B$3:$B$274,'Banco de Dados'!$C$3:$C$274,"")</f>
        <v/>
      </c>
      <c r="EF207" s="27" t="str">
        <f>IFERROR(VLOOKUP(EH207,'Banco de Dados'!$B$3:$H$274,5,FALSE)," ")</f>
        <v xml:space="preserve"> </v>
      </c>
      <c r="EL207" s="27" t="str">
        <f>_xlfn.XLOOKUP(EO207,'Banco de Dados'!$B$3:$B$274,'Banco de Dados'!$C$3:$C$274,"")</f>
        <v/>
      </c>
      <c r="EM207" s="27" t="str">
        <f>IFERROR(VLOOKUP(EO207,'Banco de Dados'!$B$3:$H$274,5,FALSE)," ")</f>
        <v xml:space="preserve"> </v>
      </c>
      <c r="ES207" s="27" t="str">
        <f>_xlfn.XLOOKUP(EV207,'Banco de Dados'!$B$3:$B$274,'Banco de Dados'!$C$3:$C$274,"")</f>
        <v/>
      </c>
      <c r="ET207" s="27" t="str">
        <f>IFERROR(VLOOKUP(EV207,'Banco de Dados'!$B$3:$H$274,5,FALSE)," ")</f>
        <v xml:space="preserve"> </v>
      </c>
      <c r="EZ207" s="27" t="str">
        <f>_xlfn.XLOOKUP(FC207,'Banco de Dados'!$B$3:$B$274,'Banco de Dados'!$C$3:$C$274,"")</f>
        <v/>
      </c>
      <c r="FA207" s="27" t="str">
        <f>IFERROR(VLOOKUP(FC207,'Banco de Dados'!$B$3:$H$274,5,FALSE)," ")</f>
        <v xml:space="preserve"> </v>
      </c>
      <c r="FC207" s="7"/>
      <c r="FD207" s="7"/>
      <c r="FE207" s="7"/>
      <c r="FG207" s="27" t="str">
        <f>_xlfn.XLOOKUP(FJ207,'Banco de Dados'!$B$3:$B$274,'Banco de Dados'!$C$3:$C$274,"")</f>
        <v/>
      </c>
      <c r="FH207" s="27" t="str">
        <f>IFERROR(VLOOKUP(FJ207,'Banco de Dados'!$B$3:$H$274,5,FALSE)," ")</f>
        <v xml:space="preserve"> </v>
      </c>
      <c r="FI207" s="7"/>
      <c r="FJ207" s="7"/>
      <c r="FK207" s="7"/>
      <c r="FL207" s="7"/>
      <c r="FN207" s="27" t="str">
        <f>_xlfn.XLOOKUP(FQ207,'Banco de Dados'!$B$3:$B$274,'Banco de Dados'!$C$3:$C$274,"")</f>
        <v/>
      </c>
      <c r="FO207" s="27" t="str">
        <f>IFERROR(VLOOKUP(FQ207,'Banco de Dados'!$B$3:$H$274,5,FALSE)," ")</f>
        <v xml:space="preserve"> </v>
      </c>
      <c r="FP207" s="7"/>
      <c r="FQ207" s="7"/>
      <c r="FR207" s="7"/>
      <c r="FS207" s="7"/>
      <c r="FU207" s="27" t="str">
        <f>_xlfn.XLOOKUP(FX207,'Banco de Dados'!$B$3:$B$274,'Banco de Dados'!$C$3:$C$274,"")</f>
        <v/>
      </c>
      <c r="FV207" s="27" t="str">
        <f>IFERROR(VLOOKUP(FX207,'Banco de Dados'!$B$3:$H$274,5,FALSE)," ")</f>
        <v xml:space="preserve"> </v>
      </c>
      <c r="FW207" s="7"/>
      <c r="FX207" s="7"/>
      <c r="FY207" s="7"/>
      <c r="FZ207" s="7"/>
    </row>
    <row r="208" spans="2:182" x14ac:dyDescent="0.25">
      <c r="B208" s="27" t="str">
        <f>_xlfn.XLOOKUP(E208,'Banco de Dados'!$B$3:$B$274,'Banco de Dados'!$C$3:$C$274,"")</f>
        <v/>
      </c>
      <c r="C208" s="27" t="str">
        <f>IFERROR(VLOOKUP(E208,'Banco de Dados'!$B$3:$H$274,5,FALSE)," ")</f>
        <v xml:space="preserve"> </v>
      </c>
      <c r="I208" s="27" t="str">
        <f>_xlfn.XLOOKUP(L208,'Banco de Dados'!$B$3:$B$274,'Banco de Dados'!$C$3:$C$274,"")</f>
        <v/>
      </c>
      <c r="J208" s="27" t="str">
        <f>IFERROR(VLOOKUP(L208,'Banco de Dados'!$B$3:$H$274,5,FALSE)," ")</f>
        <v xml:space="preserve"> </v>
      </c>
      <c r="P208" s="27" t="str">
        <f>_xlfn.XLOOKUP(S208,'Banco de Dados'!$B$3:$B$274,'Banco de Dados'!$C$3:$C$274,"")</f>
        <v/>
      </c>
      <c r="Q208" s="27" t="str">
        <f>IFERROR(VLOOKUP(S208,'Banco de Dados'!$B$3:$H$274,5,FALSE)," ")</f>
        <v xml:space="preserve"> </v>
      </c>
      <c r="W208" s="27" t="str">
        <f>_xlfn.XLOOKUP(Z208,'Banco de Dados'!$B$3:$B$274,'Banco de Dados'!$C$3:$C$274,"")</f>
        <v/>
      </c>
      <c r="X208" s="27" t="str">
        <f>IFERROR(VLOOKUP(Z208,'Banco de Dados'!$B$3:$H$274,5,FALSE)," ")</f>
        <v xml:space="preserve"> </v>
      </c>
      <c r="AD208" s="27" t="str">
        <f>_xlfn.XLOOKUP(AG208,'Banco de Dados'!$B$3:$B$274,'Banco de Dados'!$C$3:$C$274,"")</f>
        <v/>
      </c>
      <c r="AE208" s="27" t="str">
        <f>IFERROR(VLOOKUP(AG208,'Banco de Dados'!$B$3:$H$274,5,FALSE)," ")</f>
        <v xml:space="preserve"> </v>
      </c>
      <c r="AK208" s="27" t="str">
        <f>_xlfn.XLOOKUP(AN208,'Banco de Dados'!$B$3:$B$274,'Banco de Dados'!$C$3:$C$274,"")</f>
        <v/>
      </c>
      <c r="AL208" s="27" t="str">
        <f>IFERROR(VLOOKUP(AN208,'Banco de Dados'!$B$3:$H$274,5,FALSE)," ")</f>
        <v xml:space="preserve"> </v>
      </c>
      <c r="AR208" s="27" t="str">
        <f>_xlfn.XLOOKUP(AU208,'Banco de Dados'!$B$3:$B$274,'Banco de Dados'!$C$3:$C$274,"")</f>
        <v/>
      </c>
      <c r="AS208" s="27" t="str">
        <f>IFERROR(VLOOKUP(AU208,'Banco de Dados'!$B$3:$H$274,5,FALSE)," ")</f>
        <v xml:space="preserve"> </v>
      </c>
      <c r="AY208" s="27" t="str">
        <f>_xlfn.XLOOKUP(BB208,'Banco de Dados'!$B$3:$B$274,'Banco de Dados'!$C$3:$C$274,"")</f>
        <v/>
      </c>
      <c r="AZ208" s="27" t="str">
        <f>IFERROR(VLOOKUP(BB208,'Banco de Dados'!$B$3:$H$274,5,FALSE)," ")</f>
        <v xml:space="preserve"> </v>
      </c>
      <c r="BF208" s="27" t="str">
        <f>_xlfn.XLOOKUP(BI208,'Banco de Dados'!$B$3:$B$274,'Banco de Dados'!$C$3:$C$274,"")</f>
        <v/>
      </c>
      <c r="BG208" s="27" t="str">
        <f>IFERROR(VLOOKUP(BI208,'Banco de Dados'!$B$3:$H$274,5,FALSE)," ")</f>
        <v xml:space="preserve"> </v>
      </c>
      <c r="BM208" s="27" t="str">
        <f>_xlfn.XLOOKUP(BP208,'Banco de Dados'!$B$3:$B$274,'Banco de Dados'!$C$3:$C$274,"")</f>
        <v/>
      </c>
      <c r="BN208" s="27" t="str">
        <f>IFERROR(VLOOKUP(BP208,'Banco de Dados'!$B$3:$H$274,5,FALSE)," ")</f>
        <v xml:space="preserve"> </v>
      </c>
      <c r="BT208" s="27" t="str">
        <f>_xlfn.XLOOKUP(BW208,'Banco de Dados'!$B$3:$B$274,'Banco de Dados'!$C$3:$C$274,"")</f>
        <v/>
      </c>
      <c r="BU208" s="27" t="str">
        <f>IFERROR(VLOOKUP(BW208,'Banco de Dados'!$B$3:$H$274,5,FALSE)," ")</f>
        <v xml:space="preserve"> </v>
      </c>
      <c r="CA208" s="27" t="str">
        <f>_xlfn.XLOOKUP(CD208,'Banco de Dados'!$B$3:$B$274,'Banco de Dados'!$C$3:$C$274,"")</f>
        <v/>
      </c>
      <c r="CB208" s="27" t="str">
        <f>IFERROR(VLOOKUP(CD208,'Banco de Dados'!$B$3:$H$274,5,FALSE)," ")</f>
        <v xml:space="preserve"> </v>
      </c>
      <c r="CH208" s="27" t="str">
        <f>_xlfn.XLOOKUP(CK208,'Banco de Dados'!$B$3:$B$274,'Banco de Dados'!$C$3:$C$274,"")</f>
        <v/>
      </c>
      <c r="CI208" s="27" t="str">
        <f>IFERROR(VLOOKUP(CK208,'Banco de Dados'!$B$3:$H$274,5,FALSE)," ")</f>
        <v xml:space="preserve"> </v>
      </c>
      <c r="CO208" s="27" t="str">
        <f>_xlfn.XLOOKUP(CR208,'Banco de Dados'!$B$3:$B$274,'Banco de Dados'!$C$3:$C$274,"")</f>
        <v/>
      </c>
      <c r="CP208" s="27" t="str">
        <f>IFERROR(VLOOKUP(CR208,'Banco de Dados'!$B$3:$H$274,5,FALSE)," ")</f>
        <v xml:space="preserve"> </v>
      </c>
      <c r="CV208" s="27" t="str">
        <f>_xlfn.XLOOKUP(CY208,'Banco de Dados'!$B$3:$B$274,'Banco de Dados'!$C$3:$C$274,"")</f>
        <v/>
      </c>
      <c r="CW208" s="27" t="str">
        <f>IFERROR(VLOOKUP(CY208,'Banco de Dados'!$B$3:$H$274,5,FALSE)," ")</f>
        <v xml:space="preserve"> </v>
      </c>
      <c r="DC208" s="27" t="str">
        <f>_xlfn.XLOOKUP(DF208,'Banco de Dados'!$B$3:$B$274,'Banco de Dados'!$C$3:$C$274,"")</f>
        <v/>
      </c>
      <c r="DD208" s="27" t="str">
        <f>IFERROR(VLOOKUP(DF208,'Banco de Dados'!$B$3:$H$274,5,FALSE)," ")</f>
        <v xml:space="preserve"> </v>
      </c>
      <c r="DJ208" s="27" t="str">
        <f>_xlfn.XLOOKUP(DM208,'Banco de Dados'!$B$3:$B$274,'Banco de Dados'!$C$3:$C$274,"")</f>
        <v/>
      </c>
      <c r="DK208" s="27" t="str">
        <f>IFERROR(VLOOKUP(DM208,'Banco de Dados'!$B$3:$H$274,5,FALSE)," ")</f>
        <v xml:space="preserve"> </v>
      </c>
      <c r="DQ208" s="27" t="str">
        <f>_xlfn.XLOOKUP(DT208,'Banco de Dados'!$B$3:$B$274,'Banco de Dados'!$C$3:$C$274,"")</f>
        <v/>
      </c>
      <c r="DR208" s="27" t="str">
        <f>IFERROR(VLOOKUP(DT208,'Banco de Dados'!$B$3:$H$274,5,FALSE)," ")</f>
        <v xml:space="preserve"> </v>
      </c>
      <c r="DX208" s="27" t="str">
        <f>_xlfn.XLOOKUP(EA208,'Banco de Dados'!$B$3:$B$274,'Banco de Dados'!$C$3:$C$274,"")</f>
        <v/>
      </c>
      <c r="DY208" s="27" t="str">
        <f>IFERROR(VLOOKUP(EA208,'Banco de Dados'!$B$3:$H$274,5,FALSE)," ")</f>
        <v xml:space="preserve"> </v>
      </c>
      <c r="EE208" s="27" t="str">
        <f>_xlfn.XLOOKUP(EH208,'Banco de Dados'!$B$3:$B$274,'Banco de Dados'!$C$3:$C$274,"")</f>
        <v/>
      </c>
      <c r="EF208" s="27" t="str">
        <f>IFERROR(VLOOKUP(EH208,'Banco de Dados'!$B$3:$H$274,5,FALSE)," ")</f>
        <v xml:space="preserve"> </v>
      </c>
      <c r="EL208" s="27" t="str">
        <f>_xlfn.XLOOKUP(EO208,'Banco de Dados'!$B$3:$B$274,'Banco de Dados'!$C$3:$C$274,"")</f>
        <v/>
      </c>
      <c r="EM208" s="27" t="str">
        <f>IFERROR(VLOOKUP(EO208,'Banco de Dados'!$B$3:$H$274,5,FALSE)," ")</f>
        <v xml:space="preserve"> </v>
      </c>
      <c r="ES208" s="27" t="str">
        <f>_xlfn.XLOOKUP(EV208,'Banco de Dados'!$B$3:$B$274,'Banco de Dados'!$C$3:$C$274,"")</f>
        <v/>
      </c>
      <c r="ET208" s="27" t="str">
        <f>IFERROR(VLOOKUP(EV208,'Banco de Dados'!$B$3:$H$274,5,FALSE)," ")</f>
        <v xml:space="preserve"> </v>
      </c>
      <c r="EZ208" s="27" t="str">
        <f>_xlfn.XLOOKUP(FC208,'Banco de Dados'!$B$3:$B$274,'Banco de Dados'!$C$3:$C$274,"")</f>
        <v/>
      </c>
      <c r="FA208" s="27" t="str">
        <f>IFERROR(VLOOKUP(FC208,'Banco de Dados'!$B$3:$H$274,5,FALSE)," ")</f>
        <v xml:space="preserve"> </v>
      </c>
      <c r="FC208" s="7"/>
      <c r="FD208" s="7"/>
      <c r="FE208" s="7"/>
      <c r="FG208" s="27" t="str">
        <f>_xlfn.XLOOKUP(FJ208,'Banco de Dados'!$B$3:$B$274,'Banco de Dados'!$C$3:$C$274,"")</f>
        <v/>
      </c>
      <c r="FH208" s="27" t="str">
        <f>IFERROR(VLOOKUP(FJ208,'Banco de Dados'!$B$3:$H$274,5,FALSE)," ")</f>
        <v xml:space="preserve"> </v>
      </c>
      <c r="FI208" s="7"/>
      <c r="FJ208" s="7"/>
      <c r="FK208" s="7"/>
      <c r="FL208" s="7"/>
      <c r="FN208" s="27" t="str">
        <f>_xlfn.XLOOKUP(FQ208,'Banco de Dados'!$B$3:$B$274,'Banco de Dados'!$C$3:$C$274,"")</f>
        <v/>
      </c>
      <c r="FO208" s="27" t="str">
        <f>IFERROR(VLOOKUP(FQ208,'Banco de Dados'!$B$3:$H$274,5,FALSE)," ")</f>
        <v xml:space="preserve"> </v>
      </c>
      <c r="FP208" s="7"/>
      <c r="FQ208" s="7"/>
      <c r="FR208" s="7"/>
      <c r="FS208" s="7"/>
      <c r="FU208" s="27" t="str">
        <f>_xlfn.XLOOKUP(FX208,'Banco de Dados'!$B$3:$B$274,'Banco de Dados'!$C$3:$C$274,"")</f>
        <v/>
      </c>
      <c r="FV208" s="27" t="str">
        <f>IFERROR(VLOOKUP(FX208,'Banco de Dados'!$B$3:$H$274,5,FALSE)," ")</f>
        <v xml:space="preserve"> </v>
      </c>
      <c r="FW208" s="7"/>
      <c r="FX208" s="7"/>
      <c r="FY208" s="7"/>
      <c r="FZ208" s="7"/>
    </row>
    <row r="209" spans="2:182" x14ac:dyDescent="0.25">
      <c r="B209" s="27" t="str">
        <f>_xlfn.XLOOKUP(E209,'Banco de Dados'!$B$3:$B$274,'Banco de Dados'!$C$3:$C$274,"")</f>
        <v/>
      </c>
      <c r="C209" s="27" t="str">
        <f>IFERROR(VLOOKUP(E209,'Banco de Dados'!$B$3:$H$274,5,FALSE)," ")</f>
        <v xml:space="preserve"> </v>
      </c>
      <c r="I209" s="27" t="str">
        <f>_xlfn.XLOOKUP(L209,'Banco de Dados'!$B$3:$B$274,'Banco de Dados'!$C$3:$C$274,"")</f>
        <v/>
      </c>
      <c r="J209" s="27" t="str">
        <f>IFERROR(VLOOKUP(L209,'Banco de Dados'!$B$3:$H$274,5,FALSE)," ")</f>
        <v xml:space="preserve"> </v>
      </c>
      <c r="P209" s="27" t="str">
        <f>_xlfn.XLOOKUP(S209,'Banco de Dados'!$B$3:$B$274,'Banco de Dados'!$C$3:$C$274,"")</f>
        <v/>
      </c>
      <c r="Q209" s="27" t="str">
        <f>IFERROR(VLOOKUP(S209,'Banco de Dados'!$B$3:$H$274,5,FALSE)," ")</f>
        <v xml:space="preserve"> </v>
      </c>
      <c r="W209" s="27" t="str">
        <f>_xlfn.XLOOKUP(Z209,'Banco de Dados'!$B$3:$B$274,'Banco de Dados'!$C$3:$C$274,"")</f>
        <v/>
      </c>
      <c r="X209" s="27" t="str">
        <f>IFERROR(VLOOKUP(Z209,'Banco de Dados'!$B$3:$H$274,5,FALSE)," ")</f>
        <v xml:space="preserve"> </v>
      </c>
      <c r="AD209" s="27" t="str">
        <f>_xlfn.XLOOKUP(AG209,'Banco de Dados'!$B$3:$B$274,'Banco de Dados'!$C$3:$C$274,"")</f>
        <v/>
      </c>
      <c r="AE209" s="27" t="str">
        <f>IFERROR(VLOOKUP(AG209,'Banco de Dados'!$B$3:$H$274,5,FALSE)," ")</f>
        <v xml:space="preserve"> </v>
      </c>
      <c r="AK209" s="27" t="str">
        <f>_xlfn.XLOOKUP(AN209,'Banco de Dados'!$B$3:$B$274,'Banco de Dados'!$C$3:$C$274,"")</f>
        <v/>
      </c>
      <c r="AL209" s="27" t="str">
        <f>IFERROR(VLOOKUP(AN209,'Banco de Dados'!$B$3:$H$274,5,FALSE)," ")</f>
        <v xml:space="preserve"> </v>
      </c>
      <c r="AR209" s="27" t="str">
        <f>_xlfn.XLOOKUP(AU209,'Banco de Dados'!$B$3:$B$274,'Banco de Dados'!$C$3:$C$274,"")</f>
        <v/>
      </c>
      <c r="AS209" s="27" t="str">
        <f>IFERROR(VLOOKUP(AU209,'Banco de Dados'!$B$3:$H$274,5,FALSE)," ")</f>
        <v xml:space="preserve"> </v>
      </c>
      <c r="AY209" s="27" t="str">
        <f>_xlfn.XLOOKUP(BB209,'Banco de Dados'!$B$3:$B$274,'Banco de Dados'!$C$3:$C$274,"")</f>
        <v/>
      </c>
      <c r="AZ209" s="27" t="str">
        <f>IFERROR(VLOOKUP(BB209,'Banco de Dados'!$B$3:$H$274,5,FALSE)," ")</f>
        <v xml:space="preserve"> </v>
      </c>
      <c r="BF209" s="27" t="str">
        <f>_xlfn.XLOOKUP(BI209,'Banco de Dados'!$B$3:$B$274,'Banco de Dados'!$C$3:$C$274,"")</f>
        <v/>
      </c>
      <c r="BG209" s="27" t="str">
        <f>IFERROR(VLOOKUP(BI209,'Banco de Dados'!$B$3:$H$274,5,FALSE)," ")</f>
        <v xml:space="preserve"> </v>
      </c>
      <c r="BM209" s="27" t="str">
        <f>_xlfn.XLOOKUP(BP209,'Banco de Dados'!$B$3:$B$274,'Banco de Dados'!$C$3:$C$274,"")</f>
        <v/>
      </c>
      <c r="BN209" s="27" t="str">
        <f>IFERROR(VLOOKUP(BP209,'Banco de Dados'!$B$3:$H$274,5,FALSE)," ")</f>
        <v xml:space="preserve"> </v>
      </c>
      <c r="BT209" s="27" t="str">
        <f>_xlfn.XLOOKUP(BW209,'Banco de Dados'!$B$3:$B$274,'Banco de Dados'!$C$3:$C$274,"")</f>
        <v/>
      </c>
      <c r="BU209" s="27" t="str">
        <f>IFERROR(VLOOKUP(BW209,'Banco de Dados'!$B$3:$H$274,5,FALSE)," ")</f>
        <v xml:space="preserve"> </v>
      </c>
      <c r="CA209" s="27" t="str">
        <f>_xlfn.XLOOKUP(CD209,'Banco de Dados'!$B$3:$B$274,'Banco de Dados'!$C$3:$C$274,"")</f>
        <v/>
      </c>
      <c r="CB209" s="27" t="str">
        <f>IFERROR(VLOOKUP(CD209,'Banco de Dados'!$B$3:$H$274,5,FALSE)," ")</f>
        <v xml:space="preserve"> </v>
      </c>
      <c r="CH209" s="27" t="str">
        <f>_xlfn.XLOOKUP(CK209,'Banco de Dados'!$B$3:$B$274,'Banco de Dados'!$C$3:$C$274,"")</f>
        <v/>
      </c>
      <c r="CI209" s="27" t="str">
        <f>IFERROR(VLOOKUP(CK209,'Banco de Dados'!$B$3:$H$274,5,FALSE)," ")</f>
        <v xml:space="preserve"> </v>
      </c>
      <c r="CO209" s="27" t="str">
        <f>_xlfn.XLOOKUP(CR209,'Banco de Dados'!$B$3:$B$274,'Banco de Dados'!$C$3:$C$274,"")</f>
        <v/>
      </c>
      <c r="CP209" s="27" t="str">
        <f>IFERROR(VLOOKUP(CR209,'Banco de Dados'!$B$3:$H$274,5,FALSE)," ")</f>
        <v xml:space="preserve"> </v>
      </c>
      <c r="CV209" s="27" t="str">
        <f>_xlfn.XLOOKUP(CY209,'Banco de Dados'!$B$3:$B$274,'Banco de Dados'!$C$3:$C$274,"")</f>
        <v/>
      </c>
      <c r="CW209" s="27" t="str">
        <f>IFERROR(VLOOKUP(CY209,'Banco de Dados'!$B$3:$H$274,5,FALSE)," ")</f>
        <v xml:space="preserve"> </v>
      </c>
      <c r="DC209" s="27" t="str">
        <f>_xlfn.XLOOKUP(DF209,'Banco de Dados'!$B$3:$B$274,'Banco de Dados'!$C$3:$C$274,"")</f>
        <v/>
      </c>
      <c r="DD209" s="27" t="str">
        <f>IFERROR(VLOOKUP(DF209,'Banco de Dados'!$B$3:$H$274,5,FALSE)," ")</f>
        <v xml:space="preserve"> </v>
      </c>
      <c r="DJ209" s="27" t="str">
        <f>_xlfn.XLOOKUP(DM209,'Banco de Dados'!$B$3:$B$274,'Banco de Dados'!$C$3:$C$274,"")</f>
        <v/>
      </c>
      <c r="DK209" s="27" t="str">
        <f>IFERROR(VLOOKUP(DM209,'Banco de Dados'!$B$3:$H$274,5,FALSE)," ")</f>
        <v xml:space="preserve"> </v>
      </c>
      <c r="DQ209" s="27" t="str">
        <f>_xlfn.XLOOKUP(DT209,'Banco de Dados'!$B$3:$B$274,'Banco de Dados'!$C$3:$C$274,"")</f>
        <v/>
      </c>
      <c r="DR209" s="27" t="str">
        <f>IFERROR(VLOOKUP(DT209,'Banco de Dados'!$B$3:$H$274,5,FALSE)," ")</f>
        <v xml:space="preserve"> </v>
      </c>
      <c r="DX209" s="27" t="str">
        <f>_xlfn.XLOOKUP(EA209,'Banco de Dados'!$B$3:$B$274,'Banco de Dados'!$C$3:$C$274,"")</f>
        <v/>
      </c>
      <c r="DY209" s="27" t="str">
        <f>IFERROR(VLOOKUP(EA209,'Banco de Dados'!$B$3:$H$274,5,FALSE)," ")</f>
        <v xml:space="preserve"> </v>
      </c>
      <c r="EE209" s="27" t="str">
        <f>_xlfn.XLOOKUP(EH209,'Banco de Dados'!$B$3:$B$274,'Banco de Dados'!$C$3:$C$274,"")</f>
        <v/>
      </c>
      <c r="EF209" s="27" t="str">
        <f>IFERROR(VLOOKUP(EH209,'Banco de Dados'!$B$3:$H$274,5,FALSE)," ")</f>
        <v xml:space="preserve"> </v>
      </c>
      <c r="EL209" s="27" t="str">
        <f>_xlfn.XLOOKUP(EO209,'Banco de Dados'!$B$3:$B$274,'Banco de Dados'!$C$3:$C$274,"")</f>
        <v/>
      </c>
      <c r="EM209" s="27" t="str">
        <f>IFERROR(VLOOKUP(EO209,'Banco de Dados'!$B$3:$H$274,5,FALSE)," ")</f>
        <v xml:space="preserve"> </v>
      </c>
      <c r="ES209" s="27" t="str">
        <f>_xlfn.XLOOKUP(EV209,'Banco de Dados'!$B$3:$B$274,'Banco de Dados'!$C$3:$C$274,"")</f>
        <v/>
      </c>
      <c r="ET209" s="27" t="str">
        <f>IFERROR(VLOOKUP(EV209,'Banco de Dados'!$B$3:$H$274,5,FALSE)," ")</f>
        <v xml:space="preserve"> </v>
      </c>
      <c r="EZ209" s="27" t="str">
        <f>_xlfn.XLOOKUP(FC209,'Banco de Dados'!$B$3:$B$274,'Banco de Dados'!$C$3:$C$274,"")</f>
        <v/>
      </c>
      <c r="FA209" s="27" t="str">
        <f>IFERROR(VLOOKUP(FC209,'Banco de Dados'!$B$3:$H$274,5,FALSE)," ")</f>
        <v xml:space="preserve"> </v>
      </c>
      <c r="FC209" s="7"/>
      <c r="FD209" s="7"/>
      <c r="FE209" s="7"/>
      <c r="FG209" s="27" t="str">
        <f>_xlfn.XLOOKUP(FJ209,'Banco de Dados'!$B$3:$B$274,'Banco de Dados'!$C$3:$C$274,"")</f>
        <v/>
      </c>
      <c r="FH209" s="27" t="str">
        <f>IFERROR(VLOOKUP(FJ209,'Banco de Dados'!$B$3:$H$274,5,FALSE)," ")</f>
        <v xml:space="preserve"> </v>
      </c>
      <c r="FI209" s="7"/>
      <c r="FJ209" s="7"/>
      <c r="FK209" s="7"/>
      <c r="FL209" s="7"/>
      <c r="FN209" s="27" t="str">
        <f>_xlfn.XLOOKUP(FQ209,'Banco de Dados'!$B$3:$B$274,'Banco de Dados'!$C$3:$C$274,"")</f>
        <v/>
      </c>
      <c r="FO209" s="27" t="str">
        <f>IFERROR(VLOOKUP(FQ209,'Banco de Dados'!$B$3:$H$274,5,FALSE)," ")</f>
        <v xml:space="preserve"> </v>
      </c>
      <c r="FP209" s="7"/>
      <c r="FQ209" s="7"/>
      <c r="FR209" s="7"/>
      <c r="FS209" s="7"/>
      <c r="FU209" s="27" t="str">
        <f>_xlfn.XLOOKUP(FX209,'Banco de Dados'!$B$3:$B$274,'Banco de Dados'!$C$3:$C$274,"")</f>
        <v/>
      </c>
      <c r="FV209" s="27" t="str">
        <f>IFERROR(VLOOKUP(FX209,'Banco de Dados'!$B$3:$H$274,5,FALSE)," ")</f>
        <v xml:space="preserve"> </v>
      </c>
      <c r="FW209" s="7"/>
      <c r="FX209" s="7"/>
      <c r="FY209" s="7"/>
      <c r="FZ209" s="7"/>
    </row>
    <row r="210" spans="2:182" x14ac:dyDescent="0.25">
      <c r="B210" s="27" t="str">
        <f>_xlfn.XLOOKUP(E210,'Banco de Dados'!$B$3:$B$274,'Banco de Dados'!$C$3:$C$274,"")</f>
        <v/>
      </c>
      <c r="C210" s="27" t="str">
        <f>IFERROR(VLOOKUP(E210,'Banco de Dados'!$B$3:$H$274,5,FALSE)," ")</f>
        <v xml:space="preserve"> </v>
      </c>
      <c r="I210" s="27" t="str">
        <f>_xlfn.XLOOKUP(L210,'Banco de Dados'!$B$3:$B$274,'Banco de Dados'!$C$3:$C$274,"")</f>
        <v/>
      </c>
      <c r="J210" s="27" t="str">
        <f>IFERROR(VLOOKUP(L210,'Banco de Dados'!$B$3:$H$274,5,FALSE)," ")</f>
        <v xml:space="preserve"> </v>
      </c>
      <c r="P210" s="27" t="str">
        <f>_xlfn.XLOOKUP(S210,'Banco de Dados'!$B$3:$B$274,'Banco de Dados'!$C$3:$C$274,"")</f>
        <v/>
      </c>
      <c r="Q210" s="27" t="str">
        <f>IFERROR(VLOOKUP(S210,'Banco de Dados'!$B$3:$H$274,5,FALSE)," ")</f>
        <v xml:space="preserve"> </v>
      </c>
      <c r="W210" s="27" t="str">
        <f>_xlfn.XLOOKUP(Z210,'Banco de Dados'!$B$3:$B$274,'Banco de Dados'!$C$3:$C$274,"")</f>
        <v/>
      </c>
      <c r="X210" s="27" t="str">
        <f>IFERROR(VLOOKUP(Z210,'Banco de Dados'!$B$3:$H$274,5,FALSE)," ")</f>
        <v xml:space="preserve"> </v>
      </c>
      <c r="AD210" s="27" t="str">
        <f>_xlfn.XLOOKUP(AG210,'Banco de Dados'!$B$3:$B$274,'Banco de Dados'!$C$3:$C$274,"")</f>
        <v/>
      </c>
      <c r="AE210" s="27" t="str">
        <f>IFERROR(VLOOKUP(AG210,'Banco de Dados'!$B$3:$H$274,5,FALSE)," ")</f>
        <v xml:space="preserve"> </v>
      </c>
      <c r="AK210" s="27" t="str">
        <f>_xlfn.XLOOKUP(AN210,'Banco de Dados'!$B$3:$B$274,'Banco de Dados'!$C$3:$C$274,"")</f>
        <v/>
      </c>
      <c r="AL210" s="27" t="str">
        <f>IFERROR(VLOOKUP(AN210,'Banco de Dados'!$B$3:$H$274,5,FALSE)," ")</f>
        <v xml:space="preserve"> </v>
      </c>
      <c r="AR210" s="27" t="str">
        <f>_xlfn.XLOOKUP(AU210,'Banco de Dados'!$B$3:$B$274,'Banco de Dados'!$C$3:$C$274,"")</f>
        <v/>
      </c>
      <c r="AS210" s="27" t="str">
        <f>IFERROR(VLOOKUP(AU210,'Banco de Dados'!$B$3:$H$274,5,FALSE)," ")</f>
        <v xml:space="preserve"> </v>
      </c>
      <c r="AY210" s="27" t="str">
        <f>_xlfn.XLOOKUP(BB210,'Banco de Dados'!$B$3:$B$274,'Banco de Dados'!$C$3:$C$274,"")</f>
        <v/>
      </c>
      <c r="AZ210" s="27" t="str">
        <f>IFERROR(VLOOKUP(BB210,'Banco de Dados'!$B$3:$H$274,5,FALSE)," ")</f>
        <v xml:space="preserve"> </v>
      </c>
      <c r="BF210" s="27" t="str">
        <f>_xlfn.XLOOKUP(BI210,'Banco de Dados'!$B$3:$B$274,'Banco de Dados'!$C$3:$C$274,"")</f>
        <v/>
      </c>
      <c r="BG210" s="27" t="str">
        <f>IFERROR(VLOOKUP(BI210,'Banco de Dados'!$B$3:$H$274,5,FALSE)," ")</f>
        <v xml:space="preserve"> </v>
      </c>
      <c r="BM210" s="27" t="str">
        <f>_xlfn.XLOOKUP(BP210,'Banco de Dados'!$B$3:$B$274,'Banco de Dados'!$C$3:$C$274,"")</f>
        <v/>
      </c>
      <c r="BN210" s="27" t="str">
        <f>IFERROR(VLOOKUP(BP210,'Banco de Dados'!$B$3:$H$274,5,FALSE)," ")</f>
        <v xml:space="preserve"> </v>
      </c>
      <c r="BT210" s="27" t="str">
        <f>_xlfn.XLOOKUP(BW210,'Banco de Dados'!$B$3:$B$274,'Banco de Dados'!$C$3:$C$274,"")</f>
        <v/>
      </c>
      <c r="BU210" s="27" t="str">
        <f>IFERROR(VLOOKUP(BW210,'Banco de Dados'!$B$3:$H$274,5,FALSE)," ")</f>
        <v xml:space="preserve"> </v>
      </c>
      <c r="CA210" s="27" t="str">
        <f>_xlfn.XLOOKUP(CD210,'Banco de Dados'!$B$3:$B$274,'Banco de Dados'!$C$3:$C$274,"")</f>
        <v/>
      </c>
      <c r="CB210" s="27" t="str">
        <f>IFERROR(VLOOKUP(CD210,'Banco de Dados'!$B$3:$H$274,5,FALSE)," ")</f>
        <v xml:space="preserve"> </v>
      </c>
      <c r="CH210" s="27" t="str">
        <f>_xlfn.XLOOKUP(CK210,'Banco de Dados'!$B$3:$B$274,'Banco de Dados'!$C$3:$C$274,"")</f>
        <v/>
      </c>
      <c r="CI210" s="27" t="str">
        <f>IFERROR(VLOOKUP(CK210,'Banco de Dados'!$B$3:$H$274,5,FALSE)," ")</f>
        <v xml:space="preserve"> </v>
      </c>
      <c r="CO210" s="27" t="str">
        <f>_xlfn.XLOOKUP(CR210,'Banco de Dados'!$B$3:$B$274,'Banco de Dados'!$C$3:$C$274,"")</f>
        <v/>
      </c>
      <c r="CP210" s="27" t="str">
        <f>IFERROR(VLOOKUP(CR210,'Banco de Dados'!$B$3:$H$274,5,FALSE)," ")</f>
        <v xml:space="preserve"> </v>
      </c>
      <c r="CV210" s="27" t="str">
        <f>_xlfn.XLOOKUP(CY210,'Banco de Dados'!$B$3:$B$274,'Banco de Dados'!$C$3:$C$274,"")</f>
        <v/>
      </c>
      <c r="CW210" s="27" t="str">
        <f>IFERROR(VLOOKUP(CY210,'Banco de Dados'!$B$3:$H$274,5,FALSE)," ")</f>
        <v xml:space="preserve"> </v>
      </c>
      <c r="DC210" s="27" t="str">
        <f>_xlfn.XLOOKUP(DF210,'Banco de Dados'!$B$3:$B$274,'Banco de Dados'!$C$3:$C$274,"")</f>
        <v/>
      </c>
      <c r="DD210" s="27" t="str">
        <f>IFERROR(VLOOKUP(DF210,'Banco de Dados'!$B$3:$H$274,5,FALSE)," ")</f>
        <v xml:space="preserve"> </v>
      </c>
      <c r="DJ210" s="27" t="str">
        <f>_xlfn.XLOOKUP(DM210,'Banco de Dados'!$B$3:$B$274,'Banco de Dados'!$C$3:$C$274,"")</f>
        <v/>
      </c>
      <c r="DK210" s="27" t="str">
        <f>IFERROR(VLOOKUP(DM210,'Banco de Dados'!$B$3:$H$274,5,FALSE)," ")</f>
        <v xml:space="preserve"> </v>
      </c>
      <c r="DQ210" s="27" t="str">
        <f>_xlfn.XLOOKUP(DT210,'Banco de Dados'!$B$3:$B$274,'Banco de Dados'!$C$3:$C$274,"")</f>
        <v/>
      </c>
      <c r="DR210" s="27" t="str">
        <f>IFERROR(VLOOKUP(DT210,'Banco de Dados'!$B$3:$H$274,5,FALSE)," ")</f>
        <v xml:space="preserve"> </v>
      </c>
      <c r="DX210" s="27" t="str">
        <f>_xlfn.XLOOKUP(EA210,'Banco de Dados'!$B$3:$B$274,'Banco de Dados'!$C$3:$C$274,"")</f>
        <v/>
      </c>
      <c r="DY210" s="27" t="str">
        <f>IFERROR(VLOOKUP(EA210,'Banco de Dados'!$B$3:$H$274,5,FALSE)," ")</f>
        <v xml:space="preserve"> </v>
      </c>
      <c r="EE210" s="27" t="str">
        <f>_xlfn.XLOOKUP(EH210,'Banco de Dados'!$B$3:$B$274,'Banco de Dados'!$C$3:$C$274,"")</f>
        <v/>
      </c>
      <c r="EF210" s="27" t="str">
        <f>IFERROR(VLOOKUP(EH210,'Banco de Dados'!$B$3:$H$274,5,FALSE)," ")</f>
        <v xml:space="preserve"> </v>
      </c>
      <c r="EL210" s="27" t="str">
        <f>_xlfn.XLOOKUP(EO210,'Banco de Dados'!$B$3:$B$274,'Banco de Dados'!$C$3:$C$274,"")</f>
        <v/>
      </c>
      <c r="EM210" s="27" t="str">
        <f>IFERROR(VLOOKUP(EO210,'Banco de Dados'!$B$3:$H$274,5,FALSE)," ")</f>
        <v xml:space="preserve"> </v>
      </c>
      <c r="ES210" s="27" t="str">
        <f>_xlfn.XLOOKUP(EV210,'Banco de Dados'!$B$3:$B$274,'Banco de Dados'!$C$3:$C$274,"")</f>
        <v/>
      </c>
      <c r="ET210" s="27" t="str">
        <f>IFERROR(VLOOKUP(EV210,'Banco de Dados'!$B$3:$H$274,5,FALSE)," ")</f>
        <v xml:space="preserve"> </v>
      </c>
      <c r="EZ210" s="27" t="str">
        <f>_xlfn.XLOOKUP(FC210,'Banco de Dados'!$B$3:$B$274,'Banco de Dados'!$C$3:$C$274,"")</f>
        <v/>
      </c>
      <c r="FA210" s="27" t="str">
        <f>IFERROR(VLOOKUP(FC210,'Banco de Dados'!$B$3:$H$274,5,FALSE)," ")</f>
        <v xml:space="preserve"> </v>
      </c>
      <c r="FC210" s="7"/>
      <c r="FD210" s="7"/>
      <c r="FE210" s="7"/>
      <c r="FG210" s="27" t="str">
        <f>_xlfn.XLOOKUP(FJ210,'Banco de Dados'!$B$3:$B$274,'Banco de Dados'!$C$3:$C$274,"")</f>
        <v/>
      </c>
      <c r="FH210" s="27" t="str">
        <f>IFERROR(VLOOKUP(FJ210,'Banco de Dados'!$B$3:$H$274,5,FALSE)," ")</f>
        <v xml:space="preserve"> </v>
      </c>
      <c r="FI210" s="7"/>
      <c r="FJ210" s="7"/>
      <c r="FK210" s="7"/>
      <c r="FL210" s="7"/>
      <c r="FN210" s="27" t="str">
        <f>_xlfn.XLOOKUP(FQ210,'Banco de Dados'!$B$3:$B$274,'Banco de Dados'!$C$3:$C$274,"")</f>
        <v/>
      </c>
      <c r="FO210" s="27" t="str">
        <f>IFERROR(VLOOKUP(FQ210,'Banco de Dados'!$B$3:$H$274,5,FALSE)," ")</f>
        <v xml:space="preserve"> </v>
      </c>
      <c r="FP210" s="7"/>
      <c r="FQ210" s="7"/>
      <c r="FR210" s="7"/>
      <c r="FS210" s="7"/>
      <c r="FU210" s="27" t="str">
        <f>_xlfn.XLOOKUP(FX210,'Banco de Dados'!$B$3:$B$274,'Banco de Dados'!$C$3:$C$274,"")</f>
        <v/>
      </c>
      <c r="FV210" s="27" t="str">
        <f>IFERROR(VLOOKUP(FX210,'Banco de Dados'!$B$3:$H$274,5,FALSE)," ")</f>
        <v xml:space="preserve"> </v>
      </c>
      <c r="FW210" s="7"/>
      <c r="FX210" s="7"/>
      <c r="FY210" s="7"/>
      <c r="FZ210" s="7"/>
    </row>
    <row r="211" spans="2:182" x14ac:dyDescent="0.25">
      <c r="B211" s="27" t="str">
        <f>_xlfn.XLOOKUP(E211,'Banco de Dados'!$B$3:$B$274,'Banco de Dados'!$C$3:$C$274,"")</f>
        <v/>
      </c>
      <c r="C211" s="27" t="str">
        <f>IFERROR(VLOOKUP(E211,'Banco de Dados'!$B$3:$H$274,5,FALSE)," ")</f>
        <v xml:space="preserve"> </v>
      </c>
      <c r="I211" s="27" t="str">
        <f>_xlfn.XLOOKUP(L211,'Banco de Dados'!$B$3:$B$274,'Banco de Dados'!$C$3:$C$274,"")</f>
        <v/>
      </c>
      <c r="J211" s="27" t="str">
        <f>IFERROR(VLOOKUP(L211,'Banco de Dados'!$B$3:$H$274,5,FALSE)," ")</f>
        <v xml:space="preserve"> </v>
      </c>
      <c r="P211" s="27" t="str">
        <f>_xlfn.XLOOKUP(S211,'Banco de Dados'!$B$3:$B$274,'Banco de Dados'!$C$3:$C$274,"")</f>
        <v/>
      </c>
      <c r="Q211" s="27" t="str">
        <f>IFERROR(VLOOKUP(S211,'Banco de Dados'!$B$3:$H$274,5,FALSE)," ")</f>
        <v xml:space="preserve"> </v>
      </c>
      <c r="W211" s="27" t="str">
        <f>_xlfn.XLOOKUP(Z211,'Banco de Dados'!$B$3:$B$274,'Banco de Dados'!$C$3:$C$274,"")</f>
        <v/>
      </c>
      <c r="X211" s="27" t="str">
        <f>IFERROR(VLOOKUP(Z211,'Banco de Dados'!$B$3:$H$274,5,FALSE)," ")</f>
        <v xml:space="preserve"> </v>
      </c>
      <c r="AD211" s="27" t="str">
        <f>_xlfn.XLOOKUP(AG211,'Banco de Dados'!$B$3:$B$274,'Banco de Dados'!$C$3:$C$274,"")</f>
        <v/>
      </c>
      <c r="AE211" s="27" t="str">
        <f>IFERROR(VLOOKUP(AG211,'Banco de Dados'!$B$3:$H$274,5,FALSE)," ")</f>
        <v xml:space="preserve"> </v>
      </c>
      <c r="AK211" s="27" t="str">
        <f>_xlfn.XLOOKUP(AN211,'Banco de Dados'!$B$3:$B$274,'Banco de Dados'!$C$3:$C$274,"")</f>
        <v/>
      </c>
      <c r="AL211" s="27" t="str">
        <f>IFERROR(VLOOKUP(AN211,'Banco de Dados'!$B$3:$H$274,5,FALSE)," ")</f>
        <v xml:space="preserve"> </v>
      </c>
      <c r="AR211" s="27" t="str">
        <f>_xlfn.XLOOKUP(AU211,'Banco de Dados'!$B$3:$B$274,'Banco de Dados'!$C$3:$C$274,"")</f>
        <v/>
      </c>
      <c r="AS211" s="27" t="str">
        <f>IFERROR(VLOOKUP(AU211,'Banco de Dados'!$B$3:$H$274,5,FALSE)," ")</f>
        <v xml:space="preserve"> </v>
      </c>
      <c r="AY211" s="27" t="str">
        <f>_xlfn.XLOOKUP(BB211,'Banco de Dados'!$B$3:$B$274,'Banco de Dados'!$C$3:$C$274,"")</f>
        <v/>
      </c>
      <c r="AZ211" s="27" t="str">
        <f>IFERROR(VLOOKUP(BB211,'Banco de Dados'!$B$3:$H$274,5,FALSE)," ")</f>
        <v xml:space="preserve"> </v>
      </c>
      <c r="BF211" s="27" t="str">
        <f>_xlfn.XLOOKUP(BI211,'Banco de Dados'!$B$3:$B$274,'Banco de Dados'!$C$3:$C$274,"")</f>
        <v/>
      </c>
      <c r="BG211" s="27" t="str">
        <f>IFERROR(VLOOKUP(BI211,'Banco de Dados'!$B$3:$H$274,5,FALSE)," ")</f>
        <v xml:space="preserve"> </v>
      </c>
      <c r="BM211" s="27" t="str">
        <f>_xlfn.XLOOKUP(BP211,'Banco de Dados'!$B$3:$B$274,'Banco de Dados'!$C$3:$C$274,"")</f>
        <v/>
      </c>
      <c r="BN211" s="27" t="str">
        <f>IFERROR(VLOOKUP(BP211,'Banco de Dados'!$B$3:$H$274,5,FALSE)," ")</f>
        <v xml:space="preserve"> </v>
      </c>
      <c r="BT211" s="27" t="str">
        <f>_xlfn.XLOOKUP(BW211,'Banco de Dados'!$B$3:$B$274,'Banco de Dados'!$C$3:$C$274,"")</f>
        <v/>
      </c>
      <c r="BU211" s="27" t="str">
        <f>IFERROR(VLOOKUP(BW211,'Banco de Dados'!$B$3:$H$274,5,FALSE)," ")</f>
        <v xml:space="preserve"> </v>
      </c>
      <c r="CA211" s="27" t="str">
        <f>_xlfn.XLOOKUP(CD211,'Banco de Dados'!$B$3:$B$274,'Banco de Dados'!$C$3:$C$274,"")</f>
        <v/>
      </c>
      <c r="CB211" s="27" t="str">
        <f>IFERROR(VLOOKUP(CD211,'Banco de Dados'!$B$3:$H$274,5,FALSE)," ")</f>
        <v xml:space="preserve"> </v>
      </c>
      <c r="CH211" s="27" t="str">
        <f>_xlfn.XLOOKUP(CK211,'Banco de Dados'!$B$3:$B$274,'Banco de Dados'!$C$3:$C$274,"")</f>
        <v/>
      </c>
      <c r="CI211" s="27" t="str">
        <f>IFERROR(VLOOKUP(CK211,'Banco de Dados'!$B$3:$H$274,5,FALSE)," ")</f>
        <v xml:space="preserve"> </v>
      </c>
      <c r="CO211" s="27" t="str">
        <f>_xlfn.XLOOKUP(CR211,'Banco de Dados'!$B$3:$B$274,'Banco de Dados'!$C$3:$C$274,"")</f>
        <v/>
      </c>
      <c r="CP211" s="27" t="str">
        <f>IFERROR(VLOOKUP(CR211,'Banco de Dados'!$B$3:$H$274,5,FALSE)," ")</f>
        <v xml:space="preserve"> </v>
      </c>
      <c r="CV211" s="27" t="str">
        <f>_xlfn.XLOOKUP(CY211,'Banco de Dados'!$B$3:$B$274,'Banco de Dados'!$C$3:$C$274,"")</f>
        <v/>
      </c>
      <c r="CW211" s="27" t="str">
        <f>IFERROR(VLOOKUP(CY211,'Banco de Dados'!$B$3:$H$274,5,FALSE)," ")</f>
        <v xml:space="preserve"> </v>
      </c>
      <c r="DC211" s="27" t="str">
        <f>_xlfn.XLOOKUP(DF211,'Banco de Dados'!$B$3:$B$274,'Banco de Dados'!$C$3:$C$274,"")</f>
        <v/>
      </c>
      <c r="DD211" s="27" t="str">
        <f>IFERROR(VLOOKUP(DF211,'Banco de Dados'!$B$3:$H$274,5,FALSE)," ")</f>
        <v xml:space="preserve"> </v>
      </c>
      <c r="DJ211" s="27" t="str">
        <f>_xlfn.XLOOKUP(DM211,'Banco de Dados'!$B$3:$B$274,'Banco de Dados'!$C$3:$C$274,"")</f>
        <v/>
      </c>
      <c r="DK211" s="27" t="str">
        <f>IFERROR(VLOOKUP(DM211,'Banco de Dados'!$B$3:$H$274,5,FALSE)," ")</f>
        <v xml:space="preserve"> </v>
      </c>
      <c r="DQ211" s="27" t="str">
        <f>_xlfn.XLOOKUP(DT211,'Banco de Dados'!$B$3:$B$274,'Banco de Dados'!$C$3:$C$274,"")</f>
        <v/>
      </c>
      <c r="DR211" s="27" t="str">
        <f>IFERROR(VLOOKUP(DT211,'Banco de Dados'!$B$3:$H$274,5,FALSE)," ")</f>
        <v xml:space="preserve"> </v>
      </c>
      <c r="DX211" s="27" t="str">
        <f>_xlfn.XLOOKUP(EA211,'Banco de Dados'!$B$3:$B$274,'Banco de Dados'!$C$3:$C$274,"")</f>
        <v/>
      </c>
      <c r="DY211" s="27" t="str">
        <f>IFERROR(VLOOKUP(EA211,'Banco de Dados'!$B$3:$H$274,5,FALSE)," ")</f>
        <v xml:space="preserve"> </v>
      </c>
      <c r="EE211" s="27" t="str">
        <f>_xlfn.XLOOKUP(EH211,'Banco de Dados'!$B$3:$B$274,'Banco de Dados'!$C$3:$C$274,"")</f>
        <v/>
      </c>
      <c r="EF211" s="27" t="str">
        <f>IFERROR(VLOOKUP(EH211,'Banco de Dados'!$B$3:$H$274,5,FALSE)," ")</f>
        <v xml:space="preserve"> </v>
      </c>
      <c r="EL211" s="27" t="str">
        <f>_xlfn.XLOOKUP(EO211,'Banco de Dados'!$B$3:$B$274,'Banco de Dados'!$C$3:$C$274,"")</f>
        <v/>
      </c>
      <c r="EM211" s="27" t="str">
        <f>IFERROR(VLOOKUP(EO211,'Banco de Dados'!$B$3:$H$274,5,FALSE)," ")</f>
        <v xml:space="preserve"> </v>
      </c>
      <c r="ES211" s="27" t="str">
        <f>_xlfn.XLOOKUP(EV211,'Banco de Dados'!$B$3:$B$274,'Banco de Dados'!$C$3:$C$274,"")</f>
        <v/>
      </c>
      <c r="ET211" s="27" t="str">
        <f>IFERROR(VLOOKUP(EV211,'Banco de Dados'!$B$3:$H$274,5,FALSE)," ")</f>
        <v xml:space="preserve"> </v>
      </c>
      <c r="EZ211" s="27" t="str">
        <f>_xlfn.XLOOKUP(FC211,'Banco de Dados'!$B$3:$B$274,'Banco de Dados'!$C$3:$C$274,"")</f>
        <v/>
      </c>
      <c r="FA211" s="27" t="str">
        <f>IFERROR(VLOOKUP(FC211,'Banco de Dados'!$B$3:$H$274,5,FALSE)," ")</f>
        <v xml:space="preserve"> </v>
      </c>
      <c r="FC211" s="7"/>
      <c r="FD211" s="7"/>
      <c r="FE211" s="7"/>
      <c r="FG211" s="27" t="str">
        <f>_xlfn.XLOOKUP(FJ211,'Banco de Dados'!$B$3:$B$274,'Banco de Dados'!$C$3:$C$274,"")</f>
        <v/>
      </c>
      <c r="FH211" s="27" t="str">
        <f>IFERROR(VLOOKUP(FJ211,'Banco de Dados'!$B$3:$H$274,5,FALSE)," ")</f>
        <v xml:space="preserve"> </v>
      </c>
      <c r="FI211" s="7"/>
      <c r="FJ211" s="7"/>
      <c r="FK211" s="7"/>
      <c r="FL211" s="7"/>
      <c r="FN211" s="27" t="str">
        <f>_xlfn.XLOOKUP(FQ211,'Banco de Dados'!$B$3:$B$274,'Banco de Dados'!$C$3:$C$274,"")</f>
        <v/>
      </c>
      <c r="FO211" s="27" t="str">
        <f>IFERROR(VLOOKUP(FQ211,'Banco de Dados'!$B$3:$H$274,5,FALSE)," ")</f>
        <v xml:space="preserve"> </v>
      </c>
      <c r="FP211" s="7"/>
      <c r="FQ211" s="7"/>
      <c r="FR211" s="7"/>
      <c r="FS211" s="7"/>
      <c r="FU211" s="27" t="str">
        <f>_xlfn.XLOOKUP(FX211,'Banco de Dados'!$B$3:$B$274,'Banco de Dados'!$C$3:$C$274,"")</f>
        <v/>
      </c>
      <c r="FV211" s="27" t="str">
        <f>IFERROR(VLOOKUP(FX211,'Banco de Dados'!$B$3:$H$274,5,FALSE)," ")</f>
        <v xml:space="preserve"> </v>
      </c>
      <c r="FW211" s="7"/>
      <c r="FX211" s="7"/>
      <c r="FY211" s="7"/>
      <c r="FZ211" s="7"/>
    </row>
    <row r="212" spans="2:182" x14ac:dyDescent="0.25">
      <c r="B212" s="27" t="str">
        <f>_xlfn.XLOOKUP(E212,'Banco de Dados'!$B$3:$B$274,'Banco de Dados'!$C$3:$C$274,"")</f>
        <v/>
      </c>
      <c r="C212" s="27" t="str">
        <f>IFERROR(VLOOKUP(E212,'Banco de Dados'!$B$3:$H$274,5,FALSE)," ")</f>
        <v xml:space="preserve"> </v>
      </c>
      <c r="I212" s="27" t="str">
        <f>_xlfn.XLOOKUP(L212,'Banco de Dados'!$B$3:$B$274,'Banco de Dados'!$C$3:$C$274,"")</f>
        <v/>
      </c>
      <c r="J212" s="27" t="str">
        <f>IFERROR(VLOOKUP(L212,'Banco de Dados'!$B$3:$H$274,5,FALSE)," ")</f>
        <v xml:space="preserve"> </v>
      </c>
      <c r="P212" s="27" t="str">
        <f>_xlfn.XLOOKUP(S212,'Banco de Dados'!$B$3:$B$274,'Banco de Dados'!$C$3:$C$274,"")</f>
        <v/>
      </c>
      <c r="Q212" s="27" t="str">
        <f>IFERROR(VLOOKUP(S212,'Banco de Dados'!$B$3:$H$274,5,FALSE)," ")</f>
        <v xml:space="preserve"> </v>
      </c>
      <c r="W212" s="27" t="str">
        <f>_xlfn.XLOOKUP(Z212,'Banco de Dados'!$B$3:$B$274,'Banco de Dados'!$C$3:$C$274,"")</f>
        <v/>
      </c>
      <c r="X212" s="27" t="str">
        <f>IFERROR(VLOOKUP(Z212,'Banco de Dados'!$B$3:$H$274,5,FALSE)," ")</f>
        <v xml:space="preserve"> </v>
      </c>
      <c r="AD212" s="27" t="str">
        <f>_xlfn.XLOOKUP(AG212,'Banco de Dados'!$B$3:$B$274,'Banco de Dados'!$C$3:$C$274,"")</f>
        <v/>
      </c>
      <c r="AE212" s="27" t="str">
        <f>IFERROR(VLOOKUP(AG212,'Banco de Dados'!$B$3:$H$274,5,FALSE)," ")</f>
        <v xml:space="preserve"> </v>
      </c>
      <c r="AK212" s="27" t="str">
        <f>_xlfn.XLOOKUP(AN212,'Banco de Dados'!$B$3:$B$274,'Banco de Dados'!$C$3:$C$274,"")</f>
        <v/>
      </c>
      <c r="AL212" s="27" t="str">
        <f>IFERROR(VLOOKUP(AN212,'Banco de Dados'!$B$3:$H$274,5,FALSE)," ")</f>
        <v xml:space="preserve"> </v>
      </c>
      <c r="AR212" s="27" t="str">
        <f>_xlfn.XLOOKUP(AU212,'Banco de Dados'!$B$3:$B$274,'Banco de Dados'!$C$3:$C$274,"")</f>
        <v/>
      </c>
      <c r="AS212" s="27" t="str">
        <f>IFERROR(VLOOKUP(AU212,'Banco de Dados'!$B$3:$H$274,5,FALSE)," ")</f>
        <v xml:space="preserve"> </v>
      </c>
      <c r="AY212" s="27" t="str">
        <f>_xlfn.XLOOKUP(BB212,'Banco de Dados'!$B$3:$B$274,'Banco de Dados'!$C$3:$C$274,"")</f>
        <v/>
      </c>
      <c r="AZ212" s="27" t="str">
        <f>IFERROR(VLOOKUP(BB212,'Banco de Dados'!$B$3:$H$274,5,FALSE)," ")</f>
        <v xml:space="preserve"> </v>
      </c>
      <c r="BF212" s="27" t="str">
        <f>_xlfn.XLOOKUP(BI212,'Banco de Dados'!$B$3:$B$274,'Banco de Dados'!$C$3:$C$274,"")</f>
        <v/>
      </c>
      <c r="BG212" s="27" t="str">
        <f>IFERROR(VLOOKUP(BI212,'Banco de Dados'!$B$3:$H$274,5,FALSE)," ")</f>
        <v xml:space="preserve"> </v>
      </c>
      <c r="BM212" s="27" t="str">
        <f>_xlfn.XLOOKUP(BP212,'Banco de Dados'!$B$3:$B$274,'Banco de Dados'!$C$3:$C$274,"")</f>
        <v/>
      </c>
      <c r="BN212" s="27" t="str">
        <f>IFERROR(VLOOKUP(BP212,'Banco de Dados'!$B$3:$H$274,5,FALSE)," ")</f>
        <v xml:space="preserve"> </v>
      </c>
      <c r="BT212" s="27" t="str">
        <f>_xlfn.XLOOKUP(BW212,'Banco de Dados'!$B$3:$B$274,'Banco de Dados'!$C$3:$C$274,"")</f>
        <v/>
      </c>
      <c r="BU212" s="27" t="str">
        <f>IFERROR(VLOOKUP(BW212,'Banco de Dados'!$B$3:$H$274,5,FALSE)," ")</f>
        <v xml:space="preserve"> </v>
      </c>
      <c r="CA212" s="27" t="str">
        <f>_xlfn.XLOOKUP(CD212,'Banco de Dados'!$B$3:$B$274,'Banco de Dados'!$C$3:$C$274,"")</f>
        <v/>
      </c>
      <c r="CB212" s="27" t="str">
        <f>IFERROR(VLOOKUP(CD212,'Banco de Dados'!$B$3:$H$274,5,FALSE)," ")</f>
        <v xml:space="preserve"> </v>
      </c>
      <c r="CH212" s="27" t="str">
        <f>_xlfn.XLOOKUP(CK212,'Banco de Dados'!$B$3:$B$274,'Banco de Dados'!$C$3:$C$274,"")</f>
        <v/>
      </c>
      <c r="CI212" s="27" t="str">
        <f>IFERROR(VLOOKUP(CK212,'Banco de Dados'!$B$3:$H$274,5,FALSE)," ")</f>
        <v xml:space="preserve"> </v>
      </c>
      <c r="CO212" s="27" t="str">
        <f>_xlfn.XLOOKUP(CR212,'Banco de Dados'!$B$3:$B$274,'Banco de Dados'!$C$3:$C$274,"")</f>
        <v/>
      </c>
      <c r="CP212" s="27" t="str">
        <f>IFERROR(VLOOKUP(CR212,'Banco de Dados'!$B$3:$H$274,5,FALSE)," ")</f>
        <v xml:space="preserve"> </v>
      </c>
      <c r="CV212" s="27" t="str">
        <f>_xlfn.XLOOKUP(CY212,'Banco de Dados'!$B$3:$B$274,'Banco de Dados'!$C$3:$C$274,"")</f>
        <v/>
      </c>
      <c r="CW212" s="27" t="str">
        <f>IFERROR(VLOOKUP(CY212,'Banco de Dados'!$B$3:$H$274,5,FALSE)," ")</f>
        <v xml:space="preserve"> </v>
      </c>
      <c r="DC212" s="27" t="str">
        <f>_xlfn.XLOOKUP(DF212,'Banco de Dados'!$B$3:$B$274,'Banco de Dados'!$C$3:$C$274,"")</f>
        <v/>
      </c>
      <c r="DD212" s="27" t="str">
        <f>IFERROR(VLOOKUP(DF212,'Banco de Dados'!$B$3:$H$274,5,FALSE)," ")</f>
        <v xml:space="preserve"> </v>
      </c>
      <c r="DJ212" s="27" t="str">
        <f>_xlfn.XLOOKUP(DM212,'Banco de Dados'!$B$3:$B$274,'Banco de Dados'!$C$3:$C$274,"")</f>
        <v/>
      </c>
      <c r="DK212" s="27" t="str">
        <f>IFERROR(VLOOKUP(DM212,'Banco de Dados'!$B$3:$H$274,5,FALSE)," ")</f>
        <v xml:space="preserve"> </v>
      </c>
      <c r="DQ212" s="27" t="str">
        <f>_xlfn.XLOOKUP(DT212,'Banco de Dados'!$B$3:$B$274,'Banco de Dados'!$C$3:$C$274,"")</f>
        <v/>
      </c>
      <c r="DR212" s="27" t="str">
        <f>IFERROR(VLOOKUP(DT212,'Banco de Dados'!$B$3:$H$274,5,FALSE)," ")</f>
        <v xml:space="preserve"> </v>
      </c>
      <c r="DX212" s="27" t="str">
        <f>_xlfn.XLOOKUP(EA212,'Banco de Dados'!$B$3:$B$274,'Banco de Dados'!$C$3:$C$274,"")</f>
        <v/>
      </c>
      <c r="DY212" s="27" t="str">
        <f>IFERROR(VLOOKUP(EA212,'Banco de Dados'!$B$3:$H$274,5,FALSE)," ")</f>
        <v xml:space="preserve"> </v>
      </c>
      <c r="EE212" s="27" t="str">
        <f>_xlfn.XLOOKUP(EH212,'Banco de Dados'!$B$3:$B$274,'Banco de Dados'!$C$3:$C$274,"")</f>
        <v/>
      </c>
      <c r="EF212" s="27" t="str">
        <f>IFERROR(VLOOKUP(EH212,'Banco de Dados'!$B$3:$H$274,5,FALSE)," ")</f>
        <v xml:space="preserve"> </v>
      </c>
      <c r="EL212" s="27" t="str">
        <f>_xlfn.XLOOKUP(EO212,'Banco de Dados'!$B$3:$B$274,'Banco de Dados'!$C$3:$C$274,"")</f>
        <v/>
      </c>
      <c r="EM212" s="27" t="str">
        <f>IFERROR(VLOOKUP(EO212,'Banco de Dados'!$B$3:$H$274,5,FALSE)," ")</f>
        <v xml:space="preserve"> </v>
      </c>
      <c r="ES212" s="27" t="str">
        <f>_xlfn.XLOOKUP(EV212,'Banco de Dados'!$B$3:$B$274,'Banco de Dados'!$C$3:$C$274,"")</f>
        <v/>
      </c>
      <c r="ET212" s="27" t="str">
        <f>IFERROR(VLOOKUP(EV212,'Banco de Dados'!$B$3:$H$274,5,FALSE)," ")</f>
        <v xml:space="preserve"> </v>
      </c>
      <c r="EZ212" s="27" t="str">
        <f>_xlfn.XLOOKUP(FC212,'Banco de Dados'!$B$3:$B$274,'Banco de Dados'!$C$3:$C$274,"")</f>
        <v/>
      </c>
      <c r="FA212" s="27" t="str">
        <f>IFERROR(VLOOKUP(FC212,'Banco de Dados'!$B$3:$H$274,5,FALSE)," ")</f>
        <v xml:space="preserve"> </v>
      </c>
      <c r="FC212" s="7"/>
      <c r="FD212" s="7"/>
      <c r="FE212" s="7"/>
      <c r="FG212" s="27" t="str">
        <f>_xlfn.XLOOKUP(FJ212,'Banco de Dados'!$B$3:$B$274,'Banco de Dados'!$C$3:$C$274,"")</f>
        <v/>
      </c>
      <c r="FH212" s="27" t="str">
        <f>IFERROR(VLOOKUP(FJ212,'Banco de Dados'!$B$3:$H$274,5,FALSE)," ")</f>
        <v xml:space="preserve"> </v>
      </c>
      <c r="FI212" s="7"/>
      <c r="FJ212" s="7"/>
      <c r="FK212" s="7"/>
      <c r="FL212" s="7"/>
      <c r="FN212" s="27" t="str">
        <f>_xlfn.XLOOKUP(FQ212,'Banco de Dados'!$B$3:$B$274,'Banco de Dados'!$C$3:$C$274,"")</f>
        <v/>
      </c>
      <c r="FO212" s="27" t="str">
        <f>IFERROR(VLOOKUP(FQ212,'Banco de Dados'!$B$3:$H$274,5,FALSE)," ")</f>
        <v xml:space="preserve"> </v>
      </c>
      <c r="FP212" s="7"/>
      <c r="FQ212" s="7"/>
      <c r="FR212" s="7"/>
      <c r="FS212" s="7"/>
      <c r="FU212" s="27" t="str">
        <f>_xlfn.XLOOKUP(FX212,'Banco de Dados'!$B$3:$B$274,'Banco de Dados'!$C$3:$C$274,"")</f>
        <v/>
      </c>
      <c r="FV212" s="27" t="str">
        <f>IFERROR(VLOOKUP(FX212,'Banco de Dados'!$B$3:$H$274,5,FALSE)," ")</f>
        <v xml:space="preserve"> </v>
      </c>
      <c r="FW212" s="7"/>
      <c r="FX212" s="7"/>
      <c r="FY212" s="7"/>
      <c r="FZ212" s="7"/>
    </row>
    <row r="213" spans="2:182" x14ac:dyDescent="0.25">
      <c r="B213" s="27" t="str">
        <f>_xlfn.XLOOKUP(E213,'Banco de Dados'!$B$3:$B$274,'Banco de Dados'!$C$3:$C$274,"")</f>
        <v/>
      </c>
      <c r="C213" s="27" t="str">
        <f>IFERROR(VLOOKUP(E213,'Banco de Dados'!$B$3:$H$274,5,FALSE)," ")</f>
        <v xml:space="preserve"> </v>
      </c>
      <c r="I213" s="27" t="str">
        <f>_xlfn.XLOOKUP(L213,'Banco de Dados'!$B$3:$B$274,'Banco de Dados'!$C$3:$C$274,"")</f>
        <v/>
      </c>
      <c r="J213" s="27" t="str">
        <f>IFERROR(VLOOKUP(L213,'Banco de Dados'!$B$3:$H$274,5,FALSE)," ")</f>
        <v xml:space="preserve"> </v>
      </c>
      <c r="P213" s="27" t="str">
        <f>_xlfn.XLOOKUP(S213,'Banco de Dados'!$B$3:$B$274,'Banco de Dados'!$C$3:$C$274,"")</f>
        <v/>
      </c>
      <c r="Q213" s="27" t="str">
        <f>IFERROR(VLOOKUP(S213,'Banco de Dados'!$B$3:$H$274,5,FALSE)," ")</f>
        <v xml:space="preserve"> </v>
      </c>
      <c r="W213" s="27" t="str">
        <f>_xlfn.XLOOKUP(Z213,'Banco de Dados'!$B$3:$B$274,'Banco de Dados'!$C$3:$C$274,"")</f>
        <v/>
      </c>
      <c r="X213" s="27" t="str">
        <f>IFERROR(VLOOKUP(Z213,'Banco de Dados'!$B$3:$H$274,5,FALSE)," ")</f>
        <v xml:space="preserve"> </v>
      </c>
      <c r="AD213" s="27" t="str">
        <f>_xlfn.XLOOKUP(AG213,'Banco de Dados'!$B$3:$B$274,'Banco de Dados'!$C$3:$C$274,"")</f>
        <v/>
      </c>
      <c r="AE213" s="27" t="str">
        <f>IFERROR(VLOOKUP(AG213,'Banco de Dados'!$B$3:$H$274,5,FALSE)," ")</f>
        <v xml:space="preserve"> </v>
      </c>
      <c r="AK213" s="27" t="str">
        <f>_xlfn.XLOOKUP(AN213,'Banco de Dados'!$B$3:$B$274,'Banco de Dados'!$C$3:$C$274,"")</f>
        <v/>
      </c>
      <c r="AL213" s="27" t="str">
        <f>IFERROR(VLOOKUP(AN213,'Banco de Dados'!$B$3:$H$274,5,FALSE)," ")</f>
        <v xml:space="preserve"> </v>
      </c>
      <c r="AR213" s="27" t="str">
        <f>_xlfn.XLOOKUP(AU213,'Banco de Dados'!$B$3:$B$274,'Banco de Dados'!$C$3:$C$274,"")</f>
        <v/>
      </c>
      <c r="AS213" s="27" t="str">
        <f>IFERROR(VLOOKUP(AU213,'Banco de Dados'!$B$3:$H$274,5,FALSE)," ")</f>
        <v xml:space="preserve"> </v>
      </c>
      <c r="AY213" s="27" t="str">
        <f>_xlfn.XLOOKUP(BB213,'Banco de Dados'!$B$3:$B$274,'Banco de Dados'!$C$3:$C$274,"")</f>
        <v/>
      </c>
      <c r="AZ213" s="27" t="str">
        <f>IFERROR(VLOOKUP(BB213,'Banco de Dados'!$B$3:$H$274,5,FALSE)," ")</f>
        <v xml:space="preserve"> </v>
      </c>
      <c r="BF213" s="27" t="str">
        <f>_xlfn.XLOOKUP(BI213,'Banco de Dados'!$B$3:$B$274,'Banco de Dados'!$C$3:$C$274,"")</f>
        <v/>
      </c>
      <c r="BG213" s="27" t="str">
        <f>IFERROR(VLOOKUP(BI213,'Banco de Dados'!$B$3:$H$274,5,FALSE)," ")</f>
        <v xml:space="preserve"> </v>
      </c>
      <c r="BM213" s="27" t="str">
        <f>_xlfn.XLOOKUP(BP213,'Banco de Dados'!$B$3:$B$274,'Banco de Dados'!$C$3:$C$274,"")</f>
        <v/>
      </c>
      <c r="BN213" s="27" t="str">
        <f>IFERROR(VLOOKUP(BP213,'Banco de Dados'!$B$3:$H$274,5,FALSE)," ")</f>
        <v xml:space="preserve"> </v>
      </c>
      <c r="BT213" s="27" t="str">
        <f>_xlfn.XLOOKUP(BW213,'Banco de Dados'!$B$3:$B$274,'Banco de Dados'!$C$3:$C$274,"")</f>
        <v/>
      </c>
      <c r="BU213" s="27" t="str">
        <f>IFERROR(VLOOKUP(BW213,'Banco de Dados'!$B$3:$H$274,5,FALSE)," ")</f>
        <v xml:space="preserve"> </v>
      </c>
      <c r="CA213" s="27" t="str">
        <f>_xlfn.XLOOKUP(CD213,'Banco de Dados'!$B$3:$B$274,'Banco de Dados'!$C$3:$C$274,"")</f>
        <v/>
      </c>
      <c r="CB213" s="27" t="str">
        <f>IFERROR(VLOOKUP(CD213,'Banco de Dados'!$B$3:$H$274,5,FALSE)," ")</f>
        <v xml:space="preserve"> </v>
      </c>
      <c r="CH213" s="27" t="str">
        <f>_xlfn.XLOOKUP(CK213,'Banco de Dados'!$B$3:$B$274,'Banco de Dados'!$C$3:$C$274,"")</f>
        <v/>
      </c>
      <c r="CI213" s="27" t="str">
        <f>IFERROR(VLOOKUP(CK213,'Banco de Dados'!$B$3:$H$274,5,FALSE)," ")</f>
        <v xml:space="preserve"> </v>
      </c>
      <c r="CO213" s="27" t="str">
        <f>_xlfn.XLOOKUP(CR213,'Banco de Dados'!$B$3:$B$274,'Banco de Dados'!$C$3:$C$274,"")</f>
        <v/>
      </c>
      <c r="CP213" s="27" t="str">
        <f>IFERROR(VLOOKUP(CR213,'Banco de Dados'!$B$3:$H$274,5,FALSE)," ")</f>
        <v xml:space="preserve"> </v>
      </c>
      <c r="CV213" s="27" t="str">
        <f>_xlfn.XLOOKUP(CY213,'Banco de Dados'!$B$3:$B$274,'Banco de Dados'!$C$3:$C$274,"")</f>
        <v/>
      </c>
      <c r="CW213" s="27" t="str">
        <f>IFERROR(VLOOKUP(CY213,'Banco de Dados'!$B$3:$H$274,5,FALSE)," ")</f>
        <v xml:space="preserve"> </v>
      </c>
      <c r="DC213" s="27" t="str">
        <f>_xlfn.XLOOKUP(DF213,'Banco de Dados'!$B$3:$B$274,'Banco de Dados'!$C$3:$C$274,"")</f>
        <v/>
      </c>
      <c r="DD213" s="27" t="str">
        <f>IFERROR(VLOOKUP(DF213,'Banco de Dados'!$B$3:$H$274,5,FALSE)," ")</f>
        <v xml:space="preserve"> </v>
      </c>
      <c r="DJ213" s="27" t="str">
        <f>_xlfn.XLOOKUP(DM213,'Banco de Dados'!$B$3:$B$274,'Banco de Dados'!$C$3:$C$274,"")</f>
        <v/>
      </c>
      <c r="DK213" s="27" t="str">
        <f>IFERROR(VLOOKUP(DM213,'Banco de Dados'!$B$3:$H$274,5,FALSE)," ")</f>
        <v xml:space="preserve"> </v>
      </c>
      <c r="DQ213" s="27" t="str">
        <f>_xlfn.XLOOKUP(DT213,'Banco de Dados'!$B$3:$B$274,'Banco de Dados'!$C$3:$C$274,"")</f>
        <v/>
      </c>
      <c r="DR213" s="27" t="str">
        <f>IFERROR(VLOOKUP(DT213,'Banco de Dados'!$B$3:$H$274,5,FALSE)," ")</f>
        <v xml:space="preserve"> </v>
      </c>
      <c r="DX213" s="27" t="str">
        <f>_xlfn.XLOOKUP(EA213,'Banco de Dados'!$B$3:$B$274,'Banco de Dados'!$C$3:$C$274,"")</f>
        <v/>
      </c>
      <c r="DY213" s="27" t="str">
        <f>IFERROR(VLOOKUP(EA213,'Banco de Dados'!$B$3:$H$274,5,FALSE)," ")</f>
        <v xml:space="preserve"> </v>
      </c>
      <c r="EE213" s="27" t="str">
        <f>_xlfn.XLOOKUP(EH213,'Banco de Dados'!$B$3:$B$274,'Banco de Dados'!$C$3:$C$274,"")</f>
        <v/>
      </c>
      <c r="EF213" s="27" t="str">
        <f>IFERROR(VLOOKUP(EH213,'Banco de Dados'!$B$3:$H$274,5,FALSE)," ")</f>
        <v xml:space="preserve"> </v>
      </c>
      <c r="EL213" s="27" t="str">
        <f>_xlfn.XLOOKUP(EO213,'Banco de Dados'!$B$3:$B$274,'Banco de Dados'!$C$3:$C$274,"")</f>
        <v/>
      </c>
      <c r="EM213" s="27" t="str">
        <f>IFERROR(VLOOKUP(EO213,'Banco de Dados'!$B$3:$H$274,5,FALSE)," ")</f>
        <v xml:space="preserve"> </v>
      </c>
      <c r="ES213" s="27" t="str">
        <f>_xlfn.XLOOKUP(EV213,'Banco de Dados'!$B$3:$B$274,'Banco de Dados'!$C$3:$C$274,"")</f>
        <v/>
      </c>
      <c r="ET213" s="27" t="str">
        <f>IFERROR(VLOOKUP(EV213,'Banco de Dados'!$B$3:$H$274,5,FALSE)," ")</f>
        <v xml:space="preserve"> </v>
      </c>
      <c r="EZ213" s="27" t="str">
        <f>_xlfn.XLOOKUP(FC213,'Banco de Dados'!$B$3:$B$274,'Banco de Dados'!$C$3:$C$274,"")</f>
        <v/>
      </c>
      <c r="FA213" s="27" t="str">
        <f>IFERROR(VLOOKUP(FC213,'Banco de Dados'!$B$3:$H$274,5,FALSE)," ")</f>
        <v xml:space="preserve"> </v>
      </c>
      <c r="FC213" s="7"/>
      <c r="FD213" s="7"/>
      <c r="FE213" s="7"/>
      <c r="FG213" s="27" t="str">
        <f>_xlfn.XLOOKUP(FJ213,'Banco de Dados'!$B$3:$B$274,'Banco de Dados'!$C$3:$C$274,"")</f>
        <v/>
      </c>
      <c r="FH213" s="27" t="str">
        <f>IFERROR(VLOOKUP(FJ213,'Banco de Dados'!$B$3:$H$274,5,FALSE)," ")</f>
        <v xml:space="preserve"> </v>
      </c>
      <c r="FI213" s="7"/>
      <c r="FJ213" s="7"/>
      <c r="FK213" s="7"/>
      <c r="FL213" s="7"/>
      <c r="FN213" s="27" t="str">
        <f>_xlfn.XLOOKUP(FQ213,'Banco de Dados'!$B$3:$B$274,'Banco de Dados'!$C$3:$C$274,"")</f>
        <v/>
      </c>
      <c r="FO213" s="27" t="str">
        <f>IFERROR(VLOOKUP(FQ213,'Banco de Dados'!$B$3:$H$274,5,FALSE)," ")</f>
        <v xml:space="preserve"> </v>
      </c>
      <c r="FP213" s="7"/>
      <c r="FQ213" s="7"/>
      <c r="FR213" s="7"/>
      <c r="FS213" s="7"/>
      <c r="FU213" s="27" t="str">
        <f>_xlfn.XLOOKUP(FX213,'Banco de Dados'!$B$3:$B$274,'Banco de Dados'!$C$3:$C$274,"")</f>
        <v/>
      </c>
      <c r="FV213" s="27" t="str">
        <f>IFERROR(VLOOKUP(FX213,'Banco de Dados'!$B$3:$H$274,5,FALSE)," ")</f>
        <v xml:space="preserve"> </v>
      </c>
      <c r="FW213" s="7"/>
      <c r="FX213" s="7"/>
      <c r="FY213" s="7"/>
      <c r="FZ213" s="7"/>
    </row>
    <row r="214" spans="2:182" x14ac:dyDescent="0.25">
      <c r="B214" s="27" t="str">
        <f>_xlfn.XLOOKUP(E214,'Banco de Dados'!$B$3:$B$274,'Banco de Dados'!$C$3:$C$274,"")</f>
        <v/>
      </c>
      <c r="C214" s="27" t="str">
        <f>IFERROR(VLOOKUP(E214,'Banco de Dados'!$B$3:$H$274,5,FALSE)," ")</f>
        <v xml:space="preserve"> </v>
      </c>
      <c r="I214" s="27" t="str">
        <f>_xlfn.XLOOKUP(L214,'Banco de Dados'!$B$3:$B$274,'Banco de Dados'!$C$3:$C$274,"")</f>
        <v/>
      </c>
      <c r="J214" s="27" t="str">
        <f>IFERROR(VLOOKUP(L214,'Banco de Dados'!$B$3:$H$274,5,FALSE)," ")</f>
        <v xml:space="preserve"> </v>
      </c>
      <c r="P214" s="27" t="str">
        <f>_xlfn.XLOOKUP(S214,'Banco de Dados'!$B$3:$B$274,'Banco de Dados'!$C$3:$C$274,"")</f>
        <v/>
      </c>
      <c r="Q214" s="27" t="str">
        <f>IFERROR(VLOOKUP(S214,'Banco de Dados'!$B$3:$H$274,5,FALSE)," ")</f>
        <v xml:space="preserve"> </v>
      </c>
      <c r="W214" s="27" t="str">
        <f>_xlfn.XLOOKUP(Z214,'Banco de Dados'!$B$3:$B$274,'Banco de Dados'!$C$3:$C$274,"")</f>
        <v/>
      </c>
      <c r="X214" s="27" t="str">
        <f>IFERROR(VLOOKUP(Z214,'Banco de Dados'!$B$3:$H$274,5,FALSE)," ")</f>
        <v xml:space="preserve"> </v>
      </c>
      <c r="AD214" s="27" t="str">
        <f>_xlfn.XLOOKUP(AG214,'Banco de Dados'!$B$3:$B$274,'Banco de Dados'!$C$3:$C$274,"")</f>
        <v/>
      </c>
      <c r="AE214" s="27" t="str">
        <f>IFERROR(VLOOKUP(AG214,'Banco de Dados'!$B$3:$H$274,5,FALSE)," ")</f>
        <v xml:space="preserve"> </v>
      </c>
      <c r="AK214" s="27" t="str">
        <f>_xlfn.XLOOKUP(AN214,'Banco de Dados'!$B$3:$B$274,'Banco de Dados'!$C$3:$C$274,"")</f>
        <v/>
      </c>
      <c r="AL214" s="27" t="str">
        <f>IFERROR(VLOOKUP(AN214,'Banco de Dados'!$B$3:$H$274,5,FALSE)," ")</f>
        <v xml:space="preserve"> </v>
      </c>
      <c r="AR214" s="27" t="str">
        <f>_xlfn.XLOOKUP(AU214,'Banco de Dados'!$B$3:$B$274,'Banco de Dados'!$C$3:$C$274,"")</f>
        <v/>
      </c>
      <c r="AS214" s="27" t="str">
        <f>IFERROR(VLOOKUP(AU214,'Banco de Dados'!$B$3:$H$274,5,FALSE)," ")</f>
        <v xml:space="preserve"> </v>
      </c>
      <c r="AY214" s="27" t="str">
        <f>_xlfn.XLOOKUP(BB214,'Banco de Dados'!$B$3:$B$274,'Banco de Dados'!$C$3:$C$274,"")</f>
        <v/>
      </c>
      <c r="AZ214" s="27" t="str">
        <f>IFERROR(VLOOKUP(BB214,'Banco de Dados'!$B$3:$H$274,5,FALSE)," ")</f>
        <v xml:space="preserve"> </v>
      </c>
      <c r="BF214" s="27" t="str">
        <f>_xlfn.XLOOKUP(BI214,'Banco de Dados'!$B$3:$B$274,'Banco de Dados'!$C$3:$C$274,"")</f>
        <v/>
      </c>
      <c r="BG214" s="27" t="str">
        <f>IFERROR(VLOOKUP(BI214,'Banco de Dados'!$B$3:$H$274,5,FALSE)," ")</f>
        <v xml:space="preserve"> </v>
      </c>
      <c r="BM214" s="27" t="str">
        <f>_xlfn.XLOOKUP(BP214,'Banco de Dados'!$B$3:$B$274,'Banco de Dados'!$C$3:$C$274,"")</f>
        <v/>
      </c>
      <c r="BN214" s="27" t="str">
        <f>IFERROR(VLOOKUP(BP214,'Banco de Dados'!$B$3:$H$274,5,FALSE)," ")</f>
        <v xml:space="preserve"> </v>
      </c>
      <c r="BT214" s="27" t="str">
        <f>_xlfn.XLOOKUP(BW214,'Banco de Dados'!$B$3:$B$274,'Banco de Dados'!$C$3:$C$274,"")</f>
        <v/>
      </c>
      <c r="BU214" s="27" t="str">
        <f>IFERROR(VLOOKUP(BW214,'Banco de Dados'!$B$3:$H$274,5,FALSE)," ")</f>
        <v xml:space="preserve"> </v>
      </c>
      <c r="CA214" s="27" t="str">
        <f>_xlfn.XLOOKUP(CD214,'Banco de Dados'!$B$3:$B$274,'Banco de Dados'!$C$3:$C$274,"")</f>
        <v/>
      </c>
      <c r="CB214" s="27" t="str">
        <f>IFERROR(VLOOKUP(CD214,'Banco de Dados'!$B$3:$H$274,5,FALSE)," ")</f>
        <v xml:space="preserve"> </v>
      </c>
      <c r="CH214" s="27" t="str">
        <f>_xlfn.XLOOKUP(CK214,'Banco de Dados'!$B$3:$B$274,'Banco de Dados'!$C$3:$C$274,"")</f>
        <v/>
      </c>
      <c r="CI214" s="27" t="str">
        <f>IFERROR(VLOOKUP(CK214,'Banco de Dados'!$B$3:$H$274,5,FALSE)," ")</f>
        <v xml:space="preserve"> </v>
      </c>
      <c r="CO214" s="27" t="str">
        <f>_xlfn.XLOOKUP(CR214,'Banco de Dados'!$B$3:$B$274,'Banco de Dados'!$C$3:$C$274,"")</f>
        <v/>
      </c>
      <c r="CP214" s="27" t="str">
        <f>IFERROR(VLOOKUP(CR214,'Banco de Dados'!$B$3:$H$274,5,FALSE)," ")</f>
        <v xml:space="preserve"> </v>
      </c>
      <c r="CV214" s="27" t="str">
        <f>_xlfn.XLOOKUP(CY214,'Banco de Dados'!$B$3:$B$274,'Banco de Dados'!$C$3:$C$274,"")</f>
        <v/>
      </c>
      <c r="CW214" s="27" t="str">
        <f>IFERROR(VLOOKUP(CY214,'Banco de Dados'!$B$3:$H$274,5,FALSE)," ")</f>
        <v xml:space="preserve"> </v>
      </c>
      <c r="DC214" s="27" t="str">
        <f>_xlfn.XLOOKUP(DF214,'Banco de Dados'!$B$3:$B$274,'Banco de Dados'!$C$3:$C$274,"")</f>
        <v/>
      </c>
      <c r="DD214" s="27" t="str">
        <f>IFERROR(VLOOKUP(DF214,'Banco de Dados'!$B$3:$H$274,5,FALSE)," ")</f>
        <v xml:space="preserve"> </v>
      </c>
      <c r="DJ214" s="27" t="str">
        <f>_xlfn.XLOOKUP(DM214,'Banco de Dados'!$B$3:$B$274,'Banco de Dados'!$C$3:$C$274,"")</f>
        <v/>
      </c>
      <c r="DK214" s="27" t="str">
        <f>IFERROR(VLOOKUP(DM214,'Banco de Dados'!$B$3:$H$274,5,FALSE)," ")</f>
        <v xml:space="preserve"> </v>
      </c>
      <c r="DQ214" s="27" t="str">
        <f>_xlfn.XLOOKUP(DT214,'Banco de Dados'!$B$3:$B$274,'Banco de Dados'!$C$3:$C$274,"")</f>
        <v/>
      </c>
      <c r="DR214" s="27" t="str">
        <f>IFERROR(VLOOKUP(DT214,'Banco de Dados'!$B$3:$H$274,5,FALSE)," ")</f>
        <v xml:space="preserve"> </v>
      </c>
      <c r="DX214" s="27" t="str">
        <f>_xlfn.XLOOKUP(EA214,'Banco de Dados'!$B$3:$B$274,'Banco de Dados'!$C$3:$C$274,"")</f>
        <v/>
      </c>
      <c r="DY214" s="27" t="str">
        <f>IFERROR(VLOOKUP(EA214,'Banco de Dados'!$B$3:$H$274,5,FALSE)," ")</f>
        <v xml:space="preserve"> </v>
      </c>
      <c r="EE214" s="27" t="str">
        <f>_xlfn.XLOOKUP(EH214,'Banco de Dados'!$B$3:$B$274,'Banco de Dados'!$C$3:$C$274,"")</f>
        <v/>
      </c>
      <c r="EF214" s="27" t="str">
        <f>IFERROR(VLOOKUP(EH214,'Banco de Dados'!$B$3:$H$274,5,FALSE)," ")</f>
        <v xml:space="preserve"> </v>
      </c>
      <c r="EL214" s="27" t="str">
        <f>_xlfn.XLOOKUP(EO214,'Banco de Dados'!$B$3:$B$274,'Banco de Dados'!$C$3:$C$274,"")</f>
        <v/>
      </c>
      <c r="EM214" s="27" t="str">
        <f>IFERROR(VLOOKUP(EO214,'Banco de Dados'!$B$3:$H$274,5,FALSE)," ")</f>
        <v xml:space="preserve"> </v>
      </c>
      <c r="ES214" s="27" t="str">
        <f>_xlfn.XLOOKUP(EV214,'Banco de Dados'!$B$3:$B$274,'Banco de Dados'!$C$3:$C$274,"")</f>
        <v/>
      </c>
      <c r="ET214" s="27" t="str">
        <f>IFERROR(VLOOKUP(EV214,'Banco de Dados'!$B$3:$H$274,5,FALSE)," ")</f>
        <v xml:space="preserve"> </v>
      </c>
      <c r="EZ214" s="27" t="str">
        <f>_xlfn.XLOOKUP(FC214,'Banco de Dados'!$B$3:$B$274,'Banco de Dados'!$C$3:$C$274,"")</f>
        <v/>
      </c>
      <c r="FA214" s="27" t="str">
        <f>IFERROR(VLOOKUP(FC214,'Banco de Dados'!$B$3:$H$274,5,FALSE)," ")</f>
        <v xml:space="preserve"> </v>
      </c>
      <c r="FC214" s="7"/>
      <c r="FD214" s="7"/>
      <c r="FE214" s="7"/>
      <c r="FG214" s="27" t="str">
        <f>_xlfn.XLOOKUP(FJ214,'Banco de Dados'!$B$3:$B$274,'Banco de Dados'!$C$3:$C$274,"")</f>
        <v/>
      </c>
      <c r="FH214" s="27" t="str">
        <f>IFERROR(VLOOKUP(FJ214,'Banco de Dados'!$B$3:$H$274,5,FALSE)," ")</f>
        <v xml:space="preserve"> </v>
      </c>
      <c r="FI214" s="7"/>
      <c r="FJ214" s="7"/>
      <c r="FK214" s="7"/>
      <c r="FL214" s="7"/>
      <c r="FN214" s="27" t="str">
        <f>_xlfn.XLOOKUP(FQ214,'Banco de Dados'!$B$3:$B$274,'Banco de Dados'!$C$3:$C$274,"")</f>
        <v/>
      </c>
      <c r="FO214" s="27" t="str">
        <f>IFERROR(VLOOKUP(FQ214,'Banco de Dados'!$B$3:$H$274,5,FALSE)," ")</f>
        <v xml:space="preserve"> </v>
      </c>
      <c r="FP214" s="7"/>
      <c r="FQ214" s="7"/>
      <c r="FR214" s="7"/>
      <c r="FS214" s="7"/>
      <c r="FU214" s="27" t="str">
        <f>_xlfn.XLOOKUP(FX214,'Banco de Dados'!$B$3:$B$274,'Banco de Dados'!$C$3:$C$274,"")</f>
        <v/>
      </c>
      <c r="FV214" s="27" t="str">
        <f>IFERROR(VLOOKUP(FX214,'Banco de Dados'!$B$3:$H$274,5,FALSE)," ")</f>
        <v xml:space="preserve"> </v>
      </c>
      <c r="FW214" s="7"/>
      <c r="FX214" s="7"/>
      <c r="FY214" s="7"/>
      <c r="FZ214" s="7"/>
    </row>
    <row r="215" spans="2:182" x14ac:dyDescent="0.25">
      <c r="B215" s="27" t="str">
        <f>_xlfn.XLOOKUP(E215,'Banco de Dados'!$B$3:$B$274,'Banco de Dados'!$C$3:$C$274,"")</f>
        <v/>
      </c>
      <c r="C215" s="27" t="str">
        <f>IFERROR(VLOOKUP(E215,'Banco de Dados'!$B$3:$H$274,5,FALSE)," ")</f>
        <v xml:space="preserve"> </v>
      </c>
      <c r="I215" s="27" t="str">
        <f>_xlfn.XLOOKUP(L215,'Banco de Dados'!$B$3:$B$274,'Banco de Dados'!$C$3:$C$274,"")</f>
        <v/>
      </c>
      <c r="J215" s="27" t="str">
        <f>IFERROR(VLOOKUP(L215,'Banco de Dados'!$B$3:$H$274,5,FALSE)," ")</f>
        <v xml:space="preserve"> </v>
      </c>
      <c r="P215" s="27" t="str">
        <f>_xlfn.XLOOKUP(S215,'Banco de Dados'!$B$3:$B$274,'Banco de Dados'!$C$3:$C$274,"")</f>
        <v/>
      </c>
      <c r="Q215" s="27" t="str">
        <f>IFERROR(VLOOKUP(S215,'Banco de Dados'!$B$3:$H$274,5,FALSE)," ")</f>
        <v xml:space="preserve"> </v>
      </c>
      <c r="W215" s="27" t="str">
        <f>_xlfn.XLOOKUP(Z215,'Banco de Dados'!$B$3:$B$274,'Banco de Dados'!$C$3:$C$274,"")</f>
        <v/>
      </c>
      <c r="X215" s="27" t="str">
        <f>IFERROR(VLOOKUP(Z215,'Banco de Dados'!$B$3:$H$274,5,FALSE)," ")</f>
        <v xml:space="preserve"> </v>
      </c>
      <c r="AD215" s="27" t="str">
        <f>_xlfn.XLOOKUP(AG215,'Banco de Dados'!$B$3:$B$274,'Banco de Dados'!$C$3:$C$274,"")</f>
        <v/>
      </c>
      <c r="AE215" s="27" t="str">
        <f>IFERROR(VLOOKUP(AG215,'Banco de Dados'!$B$3:$H$274,5,FALSE)," ")</f>
        <v xml:space="preserve"> </v>
      </c>
      <c r="AK215" s="27" t="str">
        <f>_xlfn.XLOOKUP(AN215,'Banco de Dados'!$B$3:$B$274,'Banco de Dados'!$C$3:$C$274,"")</f>
        <v/>
      </c>
      <c r="AL215" s="27" t="str">
        <f>IFERROR(VLOOKUP(AN215,'Banco de Dados'!$B$3:$H$274,5,FALSE)," ")</f>
        <v xml:space="preserve"> </v>
      </c>
      <c r="AR215" s="27" t="str">
        <f>_xlfn.XLOOKUP(AU215,'Banco de Dados'!$B$3:$B$274,'Banco de Dados'!$C$3:$C$274,"")</f>
        <v/>
      </c>
      <c r="AS215" s="27" t="str">
        <f>IFERROR(VLOOKUP(AU215,'Banco de Dados'!$B$3:$H$274,5,FALSE)," ")</f>
        <v xml:space="preserve"> </v>
      </c>
      <c r="AY215" s="27" t="str">
        <f>_xlfn.XLOOKUP(BB215,'Banco de Dados'!$B$3:$B$274,'Banco de Dados'!$C$3:$C$274,"")</f>
        <v/>
      </c>
      <c r="AZ215" s="27" t="str">
        <f>IFERROR(VLOOKUP(BB215,'Banco de Dados'!$B$3:$H$274,5,FALSE)," ")</f>
        <v xml:space="preserve"> </v>
      </c>
      <c r="BF215" s="27" t="str">
        <f>_xlfn.XLOOKUP(BI215,'Banco de Dados'!$B$3:$B$274,'Banco de Dados'!$C$3:$C$274,"")</f>
        <v/>
      </c>
      <c r="BG215" s="27" t="str">
        <f>IFERROR(VLOOKUP(BI215,'Banco de Dados'!$B$3:$H$274,5,FALSE)," ")</f>
        <v xml:space="preserve"> </v>
      </c>
      <c r="BM215" s="27" t="str">
        <f>_xlfn.XLOOKUP(BP215,'Banco de Dados'!$B$3:$B$274,'Banco de Dados'!$C$3:$C$274,"")</f>
        <v/>
      </c>
      <c r="BN215" s="27" t="str">
        <f>IFERROR(VLOOKUP(BP215,'Banco de Dados'!$B$3:$H$274,5,FALSE)," ")</f>
        <v xml:space="preserve"> </v>
      </c>
      <c r="BT215" s="27" t="str">
        <f>_xlfn.XLOOKUP(BW215,'Banco de Dados'!$B$3:$B$274,'Banco de Dados'!$C$3:$C$274,"")</f>
        <v/>
      </c>
      <c r="BU215" s="27" t="str">
        <f>IFERROR(VLOOKUP(BW215,'Banco de Dados'!$B$3:$H$274,5,FALSE)," ")</f>
        <v xml:space="preserve"> </v>
      </c>
      <c r="CA215" s="27" t="str">
        <f>_xlfn.XLOOKUP(CD215,'Banco de Dados'!$B$3:$B$274,'Banco de Dados'!$C$3:$C$274,"")</f>
        <v/>
      </c>
      <c r="CB215" s="27" t="str">
        <f>IFERROR(VLOOKUP(CD215,'Banco de Dados'!$B$3:$H$274,5,FALSE)," ")</f>
        <v xml:space="preserve"> </v>
      </c>
      <c r="CH215" s="27" t="str">
        <f>_xlfn.XLOOKUP(CK215,'Banco de Dados'!$B$3:$B$274,'Banco de Dados'!$C$3:$C$274,"")</f>
        <v/>
      </c>
      <c r="CI215" s="27" t="str">
        <f>IFERROR(VLOOKUP(CK215,'Banco de Dados'!$B$3:$H$274,5,FALSE)," ")</f>
        <v xml:space="preserve"> </v>
      </c>
      <c r="CO215" s="27" t="str">
        <f>_xlfn.XLOOKUP(CR215,'Banco de Dados'!$B$3:$B$274,'Banco de Dados'!$C$3:$C$274,"")</f>
        <v/>
      </c>
      <c r="CP215" s="27" t="str">
        <f>IFERROR(VLOOKUP(CR215,'Banco de Dados'!$B$3:$H$274,5,FALSE)," ")</f>
        <v xml:space="preserve"> </v>
      </c>
      <c r="CV215" s="27" t="str">
        <f>_xlfn.XLOOKUP(CY215,'Banco de Dados'!$B$3:$B$274,'Banco de Dados'!$C$3:$C$274,"")</f>
        <v/>
      </c>
      <c r="CW215" s="27" t="str">
        <f>IFERROR(VLOOKUP(CY215,'Banco de Dados'!$B$3:$H$274,5,FALSE)," ")</f>
        <v xml:space="preserve"> </v>
      </c>
      <c r="DC215" s="27" t="str">
        <f>_xlfn.XLOOKUP(DF215,'Banco de Dados'!$B$3:$B$274,'Banco de Dados'!$C$3:$C$274,"")</f>
        <v/>
      </c>
      <c r="DD215" s="27" t="str">
        <f>IFERROR(VLOOKUP(DF215,'Banco de Dados'!$B$3:$H$274,5,FALSE)," ")</f>
        <v xml:space="preserve"> </v>
      </c>
      <c r="DJ215" s="27" t="str">
        <f>_xlfn.XLOOKUP(DM215,'Banco de Dados'!$B$3:$B$274,'Banco de Dados'!$C$3:$C$274,"")</f>
        <v/>
      </c>
      <c r="DK215" s="27" t="str">
        <f>IFERROR(VLOOKUP(DM215,'Banco de Dados'!$B$3:$H$274,5,FALSE)," ")</f>
        <v xml:space="preserve"> </v>
      </c>
      <c r="DQ215" s="27" t="str">
        <f>_xlfn.XLOOKUP(DT215,'Banco de Dados'!$B$3:$B$274,'Banco de Dados'!$C$3:$C$274,"")</f>
        <v/>
      </c>
      <c r="DR215" s="27" t="str">
        <f>IFERROR(VLOOKUP(DT215,'Banco de Dados'!$B$3:$H$274,5,FALSE)," ")</f>
        <v xml:space="preserve"> </v>
      </c>
      <c r="DX215" s="27" t="str">
        <f>_xlfn.XLOOKUP(EA215,'Banco de Dados'!$B$3:$B$274,'Banco de Dados'!$C$3:$C$274,"")</f>
        <v/>
      </c>
      <c r="DY215" s="27" t="str">
        <f>IFERROR(VLOOKUP(EA215,'Banco de Dados'!$B$3:$H$274,5,FALSE)," ")</f>
        <v xml:space="preserve"> </v>
      </c>
      <c r="EE215" s="27" t="str">
        <f>_xlfn.XLOOKUP(EH215,'Banco de Dados'!$B$3:$B$274,'Banco de Dados'!$C$3:$C$274,"")</f>
        <v/>
      </c>
      <c r="EF215" s="27" t="str">
        <f>IFERROR(VLOOKUP(EH215,'Banco de Dados'!$B$3:$H$274,5,FALSE)," ")</f>
        <v xml:space="preserve"> </v>
      </c>
      <c r="EL215" s="27" t="str">
        <f>_xlfn.XLOOKUP(EO215,'Banco de Dados'!$B$3:$B$274,'Banco de Dados'!$C$3:$C$274,"")</f>
        <v/>
      </c>
      <c r="EM215" s="27" t="str">
        <f>IFERROR(VLOOKUP(EO215,'Banco de Dados'!$B$3:$H$274,5,FALSE)," ")</f>
        <v xml:space="preserve"> </v>
      </c>
      <c r="ES215" s="27" t="str">
        <f>_xlfn.XLOOKUP(EV215,'Banco de Dados'!$B$3:$B$274,'Banco de Dados'!$C$3:$C$274,"")</f>
        <v/>
      </c>
      <c r="ET215" s="27" t="str">
        <f>IFERROR(VLOOKUP(EV215,'Banco de Dados'!$B$3:$H$274,5,FALSE)," ")</f>
        <v xml:space="preserve"> </v>
      </c>
      <c r="EZ215" s="27" t="str">
        <f>_xlfn.XLOOKUP(FC215,'Banco de Dados'!$B$3:$B$274,'Banco de Dados'!$C$3:$C$274,"")</f>
        <v/>
      </c>
      <c r="FA215" s="27" t="str">
        <f>IFERROR(VLOOKUP(FC215,'Banco de Dados'!$B$3:$H$274,5,FALSE)," ")</f>
        <v xml:space="preserve"> </v>
      </c>
      <c r="FC215" s="7"/>
      <c r="FD215" s="7"/>
      <c r="FE215" s="7"/>
      <c r="FG215" s="27" t="str">
        <f>_xlfn.XLOOKUP(FJ215,'Banco de Dados'!$B$3:$B$274,'Banco de Dados'!$C$3:$C$274,"")</f>
        <v/>
      </c>
      <c r="FH215" s="27" t="str">
        <f>IFERROR(VLOOKUP(FJ215,'Banco de Dados'!$B$3:$H$274,5,FALSE)," ")</f>
        <v xml:space="preserve"> </v>
      </c>
      <c r="FI215" s="7"/>
      <c r="FJ215" s="7"/>
      <c r="FK215" s="7"/>
      <c r="FL215" s="7"/>
      <c r="FN215" s="27" t="str">
        <f>_xlfn.XLOOKUP(FQ215,'Banco de Dados'!$B$3:$B$274,'Banco de Dados'!$C$3:$C$274,"")</f>
        <v/>
      </c>
      <c r="FO215" s="27" t="str">
        <f>IFERROR(VLOOKUP(FQ215,'Banco de Dados'!$B$3:$H$274,5,FALSE)," ")</f>
        <v xml:space="preserve"> </v>
      </c>
      <c r="FP215" s="7"/>
      <c r="FQ215" s="7"/>
      <c r="FR215" s="7"/>
      <c r="FS215" s="7"/>
      <c r="FU215" s="27" t="str">
        <f>_xlfn.XLOOKUP(FX215,'Banco de Dados'!$B$3:$B$274,'Banco de Dados'!$C$3:$C$274,"")</f>
        <v/>
      </c>
      <c r="FV215" s="27" t="str">
        <f>IFERROR(VLOOKUP(FX215,'Banco de Dados'!$B$3:$H$274,5,FALSE)," ")</f>
        <v xml:space="preserve"> </v>
      </c>
      <c r="FW215" s="7"/>
      <c r="FX215" s="7"/>
      <c r="FY215" s="7"/>
      <c r="FZ215" s="7"/>
    </row>
    <row r="216" spans="2:182" x14ac:dyDescent="0.25">
      <c r="B216" s="27" t="str">
        <f>_xlfn.XLOOKUP(E216,'Banco de Dados'!$B$3:$B$274,'Banco de Dados'!$C$3:$C$274,"")</f>
        <v/>
      </c>
      <c r="C216" s="27" t="str">
        <f>IFERROR(VLOOKUP(E216,'Banco de Dados'!$B$3:$H$274,5,FALSE)," ")</f>
        <v xml:space="preserve"> </v>
      </c>
      <c r="I216" s="27" t="str">
        <f>_xlfn.XLOOKUP(L216,'Banco de Dados'!$B$3:$B$274,'Banco de Dados'!$C$3:$C$274,"")</f>
        <v/>
      </c>
      <c r="J216" s="27" t="str">
        <f>IFERROR(VLOOKUP(L216,'Banco de Dados'!$B$3:$H$274,5,FALSE)," ")</f>
        <v xml:space="preserve"> </v>
      </c>
      <c r="P216" s="27" t="str">
        <f>_xlfn.XLOOKUP(S216,'Banco de Dados'!$B$3:$B$274,'Banco de Dados'!$C$3:$C$274,"")</f>
        <v/>
      </c>
      <c r="Q216" s="27" t="str">
        <f>IFERROR(VLOOKUP(S216,'Banco de Dados'!$B$3:$H$274,5,FALSE)," ")</f>
        <v xml:space="preserve"> </v>
      </c>
      <c r="W216" s="27" t="str">
        <f>_xlfn.XLOOKUP(Z216,'Banco de Dados'!$B$3:$B$274,'Banco de Dados'!$C$3:$C$274,"")</f>
        <v/>
      </c>
      <c r="X216" s="27" t="str">
        <f>IFERROR(VLOOKUP(Z216,'Banco de Dados'!$B$3:$H$274,5,FALSE)," ")</f>
        <v xml:space="preserve"> </v>
      </c>
      <c r="AD216" s="27" t="str">
        <f>_xlfn.XLOOKUP(AG216,'Banco de Dados'!$B$3:$B$274,'Banco de Dados'!$C$3:$C$274,"")</f>
        <v/>
      </c>
      <c r="AE216" s="27" t="str">
        <f>IFERROR(VLOOKUP(AG216,'Banco de Dados'!$B$3:$H$274,5,FALSE)," ")</f>
        <v xml:space="preserve"> </v>
      </c>
      <c r="AK216" s="27" t="str">
        <f>_xlfn.XLOOKUP(AN216,'Banco de Dados'!$B$3:$B$274,'Banco de Dados'!$C$3:$C$274,"")</f>
        <v/>
      </c>
      <c r="AL216" s="27" t="str">
        <f>IFERROR(VLOOKUP(AN216,'Banco de Dados'!$B$3:$H$274,5,FALSE)," ")</f>
        <v xml:space="preserve"> </v>
      </c>
      <c r="AR216" s="27" t="str">
        <f>_xlfn.XLOOKUP(AU216,'Banco de Dados'!$B$3:$B$274,'Banco de Dados'!$C$3:$C$274,"")</f>
        <v/>
      </c>
      <c r="AS216" s="27" t="str">
        <f>IFERROR(VLOOKUP(AU216,'Banco de Dados'!$B$3:$H$274,5,FALSE)," ")</f>
        <v xml:space="preserve"> </v>
      </c>
      <c r="AY216" s="27" t="str">
        <f>_xlfn.XLOOKUP(BB216,'Banco de Dados'!$B$3:$B$274,'Banco de Dados'!$C$3:$C$274,"")</f>
        <v/>
      </c>
      <c r="AZ216" s="27" t="str">
        <f>IFERROR(VLOOKUP(BB216,'Banco de Dados'!$B$3:$H$274,5,FALSE)," ")</f>
        <v xml:space="preserve"> </v>
      </c>
      <c r="BF216" s="27" t="str">
        <f>_xlfn.XLOOKUP(BI216,'Banco de Dados'!$B$3:$B$274,'Banco de Dados'!$C$3:$C$274,"")</f>
        <v/>
      </c>
      <c r="BG216" s="27" t="str">
        <f>IFERROR(VLOOKUP(BI216,'Banco de Dados'!$B$3:$H$274,5,FALSE)," ")</f>
        <v xml:space="preserve"> </v>
      </c>
      <c r="BM216" s="27" t="str">
        <f>_xlfn.XLOOKUP(BP216,'Banco de Dados'!$B$3:$B$274,'Banco de Dados'!$C$3:$C$274,"")</f>
        <v/>
      </c>
      <c r="BN216" s="27" t="str">
        <f>IFERROR(VLOOKUP(BP216,'Banco de Dados'!$B$3:$H$274,5,FALSE)," ")</f>
        <v xml:space="preserve"> </v>
      </c>
      <c r="BT216" s="27" t="str">
        <f>_xlfn.XLOOKUP(BW216,'Banco de Dados'!$B$3:$B$274,'Banco de Dados'!$C$3:$C$274,"")</f>
        <v/>
      </c>
      <c r="BU216" s="27" t="str">
        <f>IFERROR(VLOOKUP(BW216,'Banco de Dados'!$B$3:$H$274,5,FALSE)," ")</f>
        <v xml:space="preserve"> </v>
      </c>
      <c r="CA216" s="27" t="str">
        <f>_xlfn.XLOOKUP(CD216,'Banco de Dados'!$B$3:$B$274,'Banco de Dados'!$C$3:$C$274,"")</f>
        <v/>
      </c>
      <c r="CB216" s="27" t="str">
        <f>IFERROR(VLOOKUP(CD216,'Banco de Dados'!$B$3:$H$274,5,FALSE)," ")</f>
        <v xml:space="preserve"> </v>
      </c>
      <c r="CH216" s="27" t="str">
        <f>_xlfn.XLOOKUP(CK216,'Banco de Dados'!$B$3:$B$274,'Banco de Dados'!$C$3:$C$274,"")</f>
        <v/>
      </c>
      <c r="CI216" s="27" t="str">
        <f>IFERROR(VLOOKUP(CK216,'Banco de Dados'!$B$3:$H$274,5,FALSE)," ")</f>
        <v xml:space="preserve"> </v>
      </c>
      <c r="CO216" s="27" t="str">
        <f>_xlfn.XLOOKUP(CR216,'Banco de Dados'!$B$3:$B$274,'Banco de Dados'!$C$3:$C$274,"")</f>
        <v/>
      </c>
      <c r="CP216" s="27" t="str">
        <f>IFERROR(VLOOKUP(CR216,'Banco de Dados'!$B$3:$H$274,5,FALSE)," ")</f>
        <v xml:space="preserve"> </v>
      </c>
      <c r="CV216" s="27" t="str">
        <f>_xlfn.XLOOKUP(CY216,'Banco de Dados'!$B$3:$B$274,'Banco de Dados'!$C$3:$C$274,"")</f>
        <v/>
      </c>
      <c r="CW216" s="27" t="str">
        <f>IFERROR(VLOOKUP(CY216,'Banco de Dados'!$B$3:$H$274,5,FALSE)," ")</f>
        <v xml:space="preserve"> </v>
      </c>
      <c r="DC216" s="27" t="str">
        <f>_xlfn.XLOOKUP(DF216,'Banco de Dados'!$B$3:$B$274,'Banco de Dados'!$C$3:$C$274,"")</f>
        <v/>
      </c>
      <c r="DD216" s="27" t="str">
        <f>IFERROR(VLOOKUP(DF216,'Banco de Dados'!$B$3:$H$274,5,FALSE)," ")</f>
        <v xml:space="preserve"> </v>
      </c>
      <c r="DJ216" s="27" t="str">
        <f>_xlfn.XLOOKUP(DM216,'Banco de Dados'!$B$3:$B$274,'Banco de Dados'!$C$3:$C$274,"")</f>
        <v/>
      </c>
      <c r="DK216" s="27" t="str">
        <f>IFERROR(VLOOKUP(DM216,'Banco de Dados'!$B$3:$H$274,5,FALSE)," ")</f>
        <v xml:space="preserve"> </v>
      </c>
      <c r="DQ216" s="27" t="str">
        <f>_xlfn.XLOOKUP(DT216,'Banco de Dados'!$B$3:$B$274,'Banco de Dados'!$C$3:$C$274,"")</f>
        <v/>
      </c>
      <c r="DR216" s="27" t="str">
        <f>IFERROR(VLOOKUP(DT216,'Banco de Dados'!$B$3:$H$274,5,FALSE)," ")</f>
        <v xml:space="preserve"> </v>
      </c>
      <c r="DX216" s="27" t="str">
        <f>_xlfn.XLOOKUP(EA216,'Banco de Dados'!$B$3:$B$274,'Banco de Dados'!$C$3:$C$274,"")</f>
        <v/>
      </c>
      <c r="DY216" s="27" t="str">
        <f>IFERROR(VLOOKUP(EA216,'Banco de Dados'!$B$3:$H$274,5,FALSE)," ")</f>
        <v xml:space="preserve"> </v>
      </c>
      <c r="EE216" s="27" t="str">
        <f>_xlfn.XLOOKUP(EH216,'Banco de Dados'!$B$3:$B$274,'Banco de Dados'!$C$3:$C$274,"")</f>
        <v/>
      </c>
      <c r="EF216" s="27" t="str">
        <f>IFERROR(VLOOKUP(EH216,'Banco de Dados'!$B$3:$H$274,5,FALSE)," ")</f>
        <v xml:space="preserve"> </v>
      </c>
      <c r="EL216" s="27" t="str">
        <f>_xlfn.XLOOKUP(EO216,'Banco de Dados'!$B$3:$B$274,'Banco de Dados'!$C$3:$C$274,"")</f>
        <v/>
      </c>
      <c r="EM216" s="27" t="str">
        <f>IFERROR(VLOOKUP(EO216,'Banco de Dados'!$B$3:$H$274,5,FALSE)," ")</f>
        <v xml:space="preserve"> </v>
      </c>
      <c r="ES216" s="27" t="str">
        <f>_xlfn.XLOOKUP(EV216,'Banco de Dados'!$B$3:$B$274,'Banco de Dados'!$C$3:$C$274,"")</f>
        <v/>
      </c>
      <c r="ET216" s="27" t="str">
        <f>IFERROR(VLOOKUP(EV216,'Banco de Dados'!$B$3:$H$274,5,FALSE)," ")</f>
        <v xml:space="preserve"> </v>
      </c>
      <c r="EZ216" s="27" t="str">
        <f>_xlfn.XLOOKUP(FC216,'Banco de Dados'!$B$3:$B$274,'Banco de Dados'!$C$3:$C$274,"")</f>
        <v/>
      </c>
      <c r="FA216" s="27" t="str">
        <f>IFERROR(VLOOKUP(FC216,'Banco de Dados'!$B$3:$H$274,5,FALSE)," ")</f>
        <v xml:space="preserve"> </v>
      </c>
      <c r="FC216" s="7"/>
      <c r="FD216" s="7"/>
      <c r="FE216" s="7"/>
      <c r="FG216" s="27" t="str">
        <f>_xlfn.XLOOKUP(FJ216,'Banco de Dados'!$B$3:$B$274,'Banco de Dados'!$C$3:$C$274,"")</f>
        <v/>
      </c>
      <c r="FH216" s="27" t="str">
        <f>IFERROR(VLOOKUP(FJ216,'Banco de Dados'!$B$3:$H$274,5,FALSE)," ")</f>
        <v xml:space="preserve"> </v>
      </c>
      <c r="FI216" s="7"/>
      <c r="FJ216" s="7"/>
      <c r="FK216" s="7"/>
      <c r="FL216" s="7"/>
      <c r="FN216" s="27" t="str">
        <f>_xlfn.XLOOKUP(FQ216,'Banco de Dados'!$B$3:$B$274,'Banco de Dados'!$C$3:$C$274,"")</f>
        <v/>
      </c>
      <c r="FO216" s="27" t="str">
        <f>IFERROR(VLOOKUP(FQ216,'Banco de Dados'!$B$3:$H$274,5,FALSE)," ")</f>
        <v xml:space="preserve"> </v>
      </c>
      <c r="FP216" s="7"/>
      <c r="FQ216" s="7"/>
      <c r="FR216" s="7"/>
      <c r="FS216" s="7"/>
      <c r="FU216" s="27" t="str">
        <f>_xlfn.XLOOKUP(FX216,'Banco de Dados'!$B$3:$B$274,'Banco de Dados'!$C$3:$C$274,"")</f>
        <v/>
      </c>
      <c r="FV216" s="27" t="str">
        <f>IFERROR(VLOOKUP(FX216,'Banco de Dados'!$B$3:$H$274,5,FALSE)," ")</f>
        <v xml:space="preserve"> </v>
      </c>
      <c r="FW216" s="7"/>
      <c r="FX216" s="7"/>
      <c r="FY216" s="7"/>
      <c r="FZ216" s="7"/>
    </row>
    <row r="217" spans="2:182" x14ac:dyDescent="0.25">
      <c r="B217" s="27" t="str">
        <f>_xlfn.XLOOKUP(E217,'Banco de Dados'!$B$3:$B$274,'Banco de Dados'!$C$3:$C$274,"")</f>
        <v/>
      </c>
      <c r="C217" s="27" t="str">
        <f>IFERROR(VLOOKUP(E217,'Banco de Dados'!$B$3:$H$274,5,FALSE)," ")</f>
        <v xml:space="preserve"> </v>
      </c>
      <c r="I217" s="27" t="str">
        <f>_xlfn.XLOOKUP(L217,'Banco de Dados'!$B$3:$B$274,'Banco de Dados'!$C$3:$C$274,"")</f>
        <v/>
      </c>
      <c r="J217" s="27" t="str">
        <f>IFERROR(VLOOKUP(L217,'Banco de Dados'!$B$3:$H$274,5,FALSE)," ")</f>
        <v xml:space="preserve"> </v>
      </c>
      <c r="P217" s="27" t="str">
        <f>_xlfn.XLOOKUP(S217,'Banco de Dados'!$B$3:$B$274,'Banco de Dados'!$C$3:$C$274,"")</f>
        <v/>
      </c>
      <c r="Q217" s="27" t="str">
        <f>IFERROR(VLOOKUP(S217,'Banco de Dados'!$B$3:$H$274,5,FALSE)," ")</f>
        <v xml:space="preserve"> </v>
      </c>
      <c r="W217" s="27" t="str">
        <f>_xlfn.XLOOKUP(Z217,'Banco de Dados'!$B$3:$B$274,'Banco de Dados'!$C$3:$C$274,"")</f>
        <v/>
      </c>
      <c r="X217" s="27" t="str">
        <f>IFERROR(VLOOKUP(Z217,'Banco de Dados'!$B$3:$H$274,5,FALSE)," ")</f>
        <v xml:space="preserve"> </v>
      </c>
      <c r="AD217" s="27" t="str">
        <f>_xlfn.XLOOKUP(AG217,'Banco de Dados'!$B$3:$B$274,'Banco de Dados'!$C$3:$C$274,"")</f>
        <v/>
      </c>
      <c r="AE217" s="27" t="str">
        <f>IFERROR(VLOOKUP(AG217,'Banco de Dados'!$B$3:$H$274,5,FALSE)," ")</f>
        <v xml:space="preserve"> </v>
      </c>
      <c r="AK217" s="27" t="str">
        <f>_xlfn.XLOOKUP(AN217,'Banco de Dados'!$B$3:$B$274,'Banco de Dados'!$C$3:$C$274,"")</f>
        <v/>
      </c>
      <c r="AL217" s="27" t="str">
        <f>IFERROR(VLOOKUP(AN217,'Banco de Dados'!$B$3:$H$274,5,FALSE)," ")</f>
        <v xml:space="preserve"> </v>
      </c>
      <c r="AR217" s="27" t="str">
        <f>_xlfn.XLOOKUP(AU217,'Banco de Dados'!$B$3:$B$274,'Banco de Dados'!$C$3:$C$274,"")</f>
        <v/>
      </c>
      <c r="AS217" s="27" t="str">
        <f>IFERROR(VLOOKUP(AU217,'Banco de Dados'!$B$3:$H$274,5,FALSE)," ")</f>
        <v xml:space="preserve"> </v>
      </c>
      <c r="AY217" s="27" t="str">
        <f>_xlfn.XLOOKUP(BB217,'Banco de Dados'!$B$3:$B$274,'Banco de Dados'!$C$3:$C$274,"")</f>
        <v/>
      </c>
      <c r="AZ217" s="27" t="str">
        <f>IFERROR(VLOOKUP(BB217,'Banco de Dados'!$B$3:$H$274,5,FALSE)," ")</f>
        <v xml:space="preserve"> </v>
      </c>
      <c r="BF217" s="27" t="str">
        <f>_xlfn.XLOOKUP(BI217,'Banco de Dados'!$B$3:$B$274,'Banco de Dados'!$C$3:$C$274,"")</f>
        <v/>
      </c>
      <c r="BG217" s="27" t="str">
        <f>IFERROR(VLOOKUP(BI217,'Banco de Dados'!$B$3:$H$274,5,FALSE)," ")</f>
        <v xml:space="preserve"> </v>
      </c>
      <c r="BM217" s="27" t="str">
        <f>_xlfn.XLOOKUP(BP217,'Banco de Dados'!$B$3:$B$274,'Banco de Dados'!$C$3:$C$274,"")</f>
        <v/>
      </c>
      <c r="BN217" s="27" t="str">
        <f>IFERROR(VLOOKUP(BP217,'Banco de Dados'!$B$3:$H$274,5,FALSE)," ")</f>
        <v xml:space="preserve"> </v>
      </c>
      <c r="BT217" s="27" t="str">
        <f>_xlfn.XLOOKUP(BW217,'Banco de Dados'!$B$3:$B$274,'Banco de Dados'!$C$3:$C$274,"")</f>
        <v/>
      </c>
      <c r="BU217" s="27" t="str">
        <f>IFERROR(VLOOKUP(BW217,'Banco de Dados'!$B$3:$H$274,5,FALSE)," ")</f>
        <v xml:space="preserve"> </v>
      </c>
      <c r="CA217" s="27" t="str">
        <f>_xlfn.XLOOKUP(CD217,'Banco de Dados'!$B$3:$B$274,'Banco de Dados'!$C$3:$C$274,"")</f>
        <v/>
      </c>
      <c r="CB217" s="27" t="str">
        <f>IFERROR(VLOOKUP(CD217,'Banco de Dados'!$B$3:$H$274,5,FALSE)," ")</f>
        <v xml:space="preserve"> </v>
      </c>
      <c r="CH217" s="27" t="str">
        <f>_xlfn.XLOOKUP(CK217,'Banco de Dados'!$B$3:$B$274,'Banco de Dados'!$C$3:$C$274,"")</f>
        <v/>
      </c>
      <c r="CI217" s="27" t="str">
        <f>IFERROR(VLOOKUP(CK217,'Banco de Dados'!$B$3:$H$274,5,FALSE)," ")</f>
        <v xml:space="preserve"> </v>
      </c>
      <c r="CO217" s="27" t="str">
        <f>_xlfn.XLOOKUP(CR217,'Banco de Dados'!$B$3:$B$274,'Banco de Dados'!$C$3:$C$274,"")</f>
        <v/>
      </c>
      <c r="CP217" s="27" t="str">
        <f>IFERROR(VLOOKUP(CR217,'Banco de Dados'!$B$3:$H$274,5,FALSE)," ")</f>
        <v xml:space="preserve"> </v>
      </c>
      <c r="CV217" s="27" t="str">
        <f>_xlfn.XLOOKUP(CY217,'Banco de Dados'!$B$3:$B$274,'Banco de Dados'!$C$3:$C$274,"")</f>
        <v/>
      </c>
      <c r="CW217" s="27" t="str">
        <f>IFERROR(VLOOKUP(CY217,'Banco de Dados'!$B$3:$H$274,5,FALSE)," ")</f>
        <v xml:space="preserve"> </v>
      </c>
      <c r="DC217" s="27" t="str">
        <f>_xlfn.XLOOKUP(DF217,'Banco de Dados'!$B$3:$B$274,'Banco de Dados'!$C$3:$C$274,"")</f>
        <v/>
      </c>
      <c r="DD217" s="27" t="str">
        <f>IFERROR(VLOOKUP(DF217,'Banco de Dados'!$B$3:$H$274,5,FALSE)," ")</f>
        <v xml:space="preserve"> </v>
      </c>
      <c r="DJ217" s="27" t="str">
        <f>_xlfn.XLOOKUP(DM217,'Banco de Dados'!$B$3:$B$274,'Banco de Dados'!$C$3:$C$274,"")</f>
        <v/>
      </c>
      <c r="DK217" s="27" t="str">
        <f>IFERROR(VLOOKUP(DM217,'Banco de Dados'!$B$3:$H$274,5,FALSE)," ")</f>
        <v xml:space="preserve"> </v>
      </c>
      <c r="DQ217" s="27" t="str">
        <f>_xlfn.XLOOKUP(DT217,'Banco de Dados'!$B$3:$B$274,'Banco de Dados'!$C$3:$C$274,"")</f>
        <v/>
      </c>
      <c r="DR217" s="27" t="str">
        <f>IFERROR(VLOOKUP(DT217,'Banco de Dados'!$B$3:$H$274,5,FALSE)," ")</f>
        <v xml:space="preserve"> </v>
      </c>
      <c r="DX217" s="27" t="str">
        <f>_xlfn.XLOOKUP(EA217,'Banco de Dados'!$B$3:$B$274,'Banco de Dados'!$C$3:$C$274,"")</f>
        <v/>
      </c>
      <c r="DY217" s="27" t="str">
        <f>IFERROR(VLOOKUP(EA217,'Banco de Dados'!$B$3:$H$274,5,FALSE)," ")</f>
        <v xml:space="preserve"> </v>
      </c>
      <c r="EE217" s="27" t="str">
        <f>_xlfn.XLOOKUP(EH217,'Banco de Dados'!$B$3:$B$274,'Banco de Dados'!$C$3:$C$274,"")</f>
        <v/>
      </c>
      <c r="EF217" s="27" t="str">
        <f>IFERROR(VLOOKUP(EH217,'Banco de Dados'!$B$3:$H$274,5,FALSE)," ")</f>
        <v xml:space="preserve"> </v>
      </c>
      <c r="EL217" s="27" t="str">
        <f>_xlfn.XLOOKUP(EO217,'Banco de Dados'!$B$3:$B$274,'Banco de Dados'!$C$3:$C$274,"")</f>
        <v/>
      </c>
      <c r="EM217" s="27" t="str">
        <f>IFERROR(VLOOKUP(EO217,'Banco de Dados'!$B$3:$H$274,5,FALSE)," ")</f>
        <v xml:space="preserve"> </v>
      </c>
      <c r="ES217" s="27" t="str">
        <f>_xlfn.XLOOKUP(EV217,'Banco de Dados'!$B$3:$B$274,'Banco de Dados'!$C$3:$C$274,"")</f>
        <v/>
      </c>
      <c r="ET217" s="27" t="str">
        <f>IFERROR(VLOOKUP(EV217,'Banco de Dados'!$B$3:$H$274,5,FALSE)," ")</f>
        <v xml:space="preserve"> </v>
      </c>
      <c r="EZ217" s="27" t="str">
        <f>_xlfn.XLOOKUP(FC217,'Banco de Dados'!$B$3:$B$274,'Banco de Dados'!$C$3:$C$274,"")</f>
        <v/>
      </c>
      <c r="FA217" s="27" t="str">
        <f>IFERROR(VLOOKUP(FC217,'Banco de Dados'!$B$3:$H$274,5,FALSE)," ")</f>
        <v xml:space="preserve"> </v>
      </c>
      <c r="FC217" s="7"/>
      <c r="FD217" s="7"/>
      <c r="FE217" s="7"/>
      <c r="FG217" s="27" t="str">
        <f>_xlfn.XLOOKUP(FJ217,'Banco de Dados'!$B$3:$B$274,'Banco de Dados'!$C$3:$C$274,"")</f>
        <v/>
      </c>
      <c r="FH217" s="27" t="str">
        <f>IFERROR(VLOOKUP(FJ217,'Banco de Dados'!$B$3:$H$274,5,FALSE)," ")</f>
        <v xml:space="preserve"> </v>
      </c>
      <c r="FI217" s="7"/>
      <c r="FJ217" s="7"/>
      <c r="FK217" s="7"/>
      <c r="FL217" s="7"/>
      <c r="FN217" s="27" t="str">
        <f>_xlfn.XLOOKUP(FQ217,'Banco de Dados'!$B$3:$B$274,'Banco de Dados'!$C$3:$C$274,"")</f>
        <v/>
      </c>
      <c r="FO217" s="27" t="str">
        <f>IFERROR(VLOOKUP(FQ217,'Banco de Dados'!$B$3:$H$274,5,FALSE)," ")</f>
        <v xml:space="preserve"> </v>
      </c>
      <c r="FP217" s="7"/>
      <c r="FQ217" s="7"/>
      <c r="FR217" s="7"/>
      <c r="FS217" s="7"/>
      <c r="FU217" s="27" t="str">
        <f>_xlfn.XLOOKUP(FX217,'Banco de Dados'!$B$3:$B$274,'Banco de Dados'!$C$3:$C$274,"")</f>
        <v/>
      </c>
      <c r="FV217" s="27" t="str">
        <f>IFERROR(VLOOKUP(FX217,'Banco de Dados'!$B$3:$H$274,5,FALSE)," ")</f>
        <v xml:space="preserve"> </v>
      </c>
      <c r="FW217" s="7"/>
      <c r="FX217" s="7"/>
      <c r="FY217" s="7"/>
      <c r="FZ217" s="7"/>
    </row>
    <row r="218" spans="2:182" x14ac:dyDescent="0.25">
      <c r="B218" s="27" t="str">
        <f>_xlfn.XLOOKUP(E218,'Banco de Dados'!$B$3:$B$274,'Banco de Dados'!$C$3:$C$274,"")</f>
        <v/>
      </c>
      <c r="C218" s="27" t="str">
        <f>IFERROR(VLOOKUP(E218,'Banco de Dados'!$B$3:$H$274,5,FALSE)," ")</f>
        <v xml:space="preserve"> </v>
      </c>
      <c r="I218" s="27" t="str">
        <f>_xlfn.XLOOKUP(L218,'Banco de Dados'!$B$3:$B$274,'Banco de Dados'!$C$3:$C$274,"")</f>
        <v/>
      </c>
      <c r="J218" s="27" t="str">
        <f>IFERROR(VLOOKUP(L218,'Banco de Dados'!$B$3:$H$274,5,FALSE)," ")</f>
        <v xml:space="preserve"> </v>
      </c>
      <c r="P218" s="27" t="str">
        <f>_xlfn.XLOOKUP(S218,'Banco de Dados'!$B$3:$B$274,'Banco de Dados'!$C$3:$C$274,"")</f>
        <v/>
      </c>
      <c r="Q218" s="27" t="str">
        <f>IFERROR(VLOOKUP(S218,'Banco de Dados'!$B$3:$H$274,5,FALSE)," ")</f>
        <v xml:space="preserve"> </v>
      </c>
      <c r="W218" s="27" t="str">
        <f>_xlfn.XLOOKUP(Z218,'Banco de Dados'!$B$3:$B$274,'Banco de Dados'!$C$3:$C$274,"")</f>
        <v/>
      </c>
      <c r="X218" s="27" t="str">
        <f>IFERROR(VLOOKUP(Z218,'Banco de Dados'!$B$3:$H$274,5,FALSE)," ")</f>
        <v xml:space="preserve"> </v>
      </c>
      <c r="AD218" s="27" t="str">
        <f>_xlfn.XLOOKUP(AG218,'Banco de Dados'!$B$3:$B$274,'Banco de Dados'!$C$3:$C$274,"")</f>
        <v/>
      </c>
      <c r="AE218" s="27" t="str">
        <f>IFERROR(VLOOKUP(AG218,'Banco de Dados'!$B$3:$H$274,5,FALSE)," ")</f>
        <v xml:space="preserve"> </v>
      </c>
      <c r="AK218" s="27" t="str">
        <f>_xlfn.XLOOKUP(AN218,'Banco de Dados'!$B$3:$B$274,'Banco de Dados'!$C$3:$C$274,"")</f>
        <v/>
      </c>
      <c r="AL218" s="27" t="str">
        <f>IFERROR(VLOOKUP(AN218,'Banco de Dados'!$B$3:$H$274,5,FALSE)," ")</f>
        <v xml:space="preserve"> </v>
      </c>
      <c r="AR218" s="27" t="str">
        <f>_xlfn.XLOOKUP(AU218,'Banco de Dados'!$B$3:$B$274,'Banco de Dados'!$C$3:$C$274,"")</f>
        <v/>
      </c>
      <c r="AS218" s="27" t="str">
        <f>IFERROR(VLOOKUP(AU218,'Banco de Dados'!$B$3:$H$274,5,FALSE)," ")</f>
        <v xml:space="preserve"> </v>
      </c>
      <c r="AY218" s="27" t="str">
        <f>_xlfn.XLOOKUP(BB218,'Banco de Dados'!$B$3:$B$274,'Banco de Dados'!$C$3:$C$274,"")</f>
        <v/>
      </c>
      <c r="AZ218" s="27" t="str">
        <f>IFERROR(VLOOKUP(BB218,'Banco de Dados'!$B$3:$H$274,5,FALSE)," ")</f>
        <v xml:space="preserve"> </v>
      </c>
      <c r="BF218" s="27" t="str">
        <f>_xlfn.XLOOKUP(BI218,'Banco de Dados'!$B$3:$B$274,'Banco de Dados'!$C$3:$C$274,"")</f>
        <v/>
      </c>
      <c r="BG218" s="27" t="str">
        <f>IFERROR(VLOOKUP(BI218,'Banco de Dados'!$B$3:$H$274,5,FALSE)," ")</f>
        <v xml:space="preserve"> </v>
      </c>
      <c r="BM218" s="27" t="str">
        <f>_xlfn.XLOOKUP(BP218,'Banco de Dados'!$B$3:$B$274,'Banco de Dados'!$C$3:$C$274,"")</f>
        <v/>
      </c>
      <c r="BN218" s="27" t="str">
        <f>IFERROR(VLOOKUP(BP218,'Banco de Dados'!$B$3:$H$274,5,FALSE)," ")</f>
        <v xml:space="preserve"> </v>
      </c>
      <c r="BT218" s="27" t="str">
        <f>_xlfn.XLOOKUP(BW218,'Banco de Dados'!$B$3:$B$274,'Banco de Dados'!$C$3:$C$274,"")</f>
        <v/>
      </c>
      <c r="BU218" s="27" t="str">
        <f>IFERROR(VLOOKUP(BW218,'Banco de Dados'!$B$3:$H$274,5,FALSE)," ")</f>
        <v xml:space="preserve"> </v>
      </c>
      <c r="CA218" s="27" t="str">
        <f>_xlfn.XLOOKUP(CD218,'Banco de Dados'!$B$3:$B$274,'Banco de Dados'!$C$3:$C$274,"")</f>
        <v/>
      </c>
      <c r="CB218" s="27" t="str">
        <f>IFERROR(VLOOKUP(CD218,'Banco de Dados'!$B$3:$H$274,5,FALSE)," ")</f>
        <v xml:space="preserve"> </v>
      </c>
      <c r="CH218" s="27" t="str">
        <f>_xlfn.XLOOKUP(CK218,'Banco de Dados'!$B$3:$B$274,'Banco de Dados'!$C$3:$C$274,"")</f>
        <v/>
      </c>
      <c r="CI218" s="27" t="str">
        <f>IFERROR(VLOOKUP(CK218,'Banco de Dados'!$B$3:$H$274,5,FALSE)," ")</f>
        <v xml:space="preserve"> </v>
      </c>
      <c r="CO218" s="27" t="str">
        <f>_xlfn.XLOOKUP(CR218,'Banco de Dados'!$B$3:$B$274,'Banco de Dados'!$C$3:$C$274,"")</f>
        <v/>
      </c>
      <c r="CP218" s="27" t="str">
        <f>IFERROR(VLOOKUP(CR218,'Banco de Dados'!$B$3:$H$274,5,FALSE)," ")</f>
        <v xml:space="preserve"> </v>
      </c>
      <c r="CV218" s="27" t="str">
        <f>_xlfn.XLOOKUP(CY218,'Banco de Dados'!$B$3:$B$274,'Banco de Dados'!$C$3:$C$274,"")</f>
        <v/>
      </c>
      <c r="CW218" s="27" t="str">
        <f>IFERROR(VLOOKUP(CY218,'Banco de Dados'!$B$3:$H$274,5,FALSE)," ")</f>
        <v xml:space="preserve"> </v>
      </c>
      <c r="DC218" s="27" t="str">
        <f>_xlfn.XLOOKUP(DF218,'Banco de Dados'!$B$3:$B$274,'Banco de Dados'!$C$3:$C$274,"")</f>
        <v/>
      </c>
      <c r="DD218" s="27" t="str">
        <f>IFERROR(VLOOKUP(DF218,'Banco de Dados'!$B$3:$H$274,5,FALSE)," ")</f>
        <v xml:space="preserve"> </v>
      </c>
      <c r="DJ218" s="27" t="str">
        <f>_xlfn.XLOOKUP(DM218,'Banco de Dados'!$B$3:$B$274,'Banco de Dados'!$C$3:$C$274,"")</f>
        <v/>
      </c>
      <c r="DK218" s="27" t="str">
        <f>IFERROR(VLOOKUP(DM218,'Banco de Dados'!$B$3:$H$274,5,FALSE)," ")</f>
        <v xml:space="preserve"> </v>
      </c>
      <c r="DQ218" s="27" t="str">
        <f>_xlfn.XLOOKUP(DT218,'Banco de Dados'!$B$3:$B$274,'Banco de Dados'!$C$3:$C$274,"")</f>
        <v/>
      </c>
      <c r="DR218" s="27" t="str">
        <f>IFERROR(VLOOKUP(DT218,'Banco de Dados'!$B$3:$H$274,5,FALSE)," ")</f>
        <v xml:space="preserve"> </v>
      </c>
      <c r="DX218" s="27" t="str">
        <f>_xlfn.XLOOKUP(EA218,'Banco de Dados'!$B$3:$B$274,'Banco de Dados'!$C$3:$C$274,"")</f>
        <v/>
      </c>
      <c r="DY218" s="27" t="str">
        <f>IFERROR(VLOOKUP(EA218,'Banco de Dados'!$B$3:$H$274,5,FALSE)," ")</f>
        <v xml:space="preserve"> </v>
      </c>
      <c r="EE218" s="27" t="str">
        <f>_xlfn.XLOOKUP(EH218,'Banco de Dados'!$B$3:$B$274,'Banco de Dados'!$C$3:$C$274,"")</f>
        <v/>
      </c>
      <c r="EF218" s="27" t="str">
        <f>IFERROR(VLOOKUP(EH218,'Banco de Dados'!$B$3:$H$274,5,FALSE)," ")</f>
        <v xml:space="preserve"> </v>
      </c>
      <c r="EL218" s="27" t="str">
        <f>_xlfn.XLOOKUP(EO218,'Banco de Dados'!$B$3:$B$274,'Banco de Dados'!$C$3:$C$274,"")</f>
        <v/>
      </c>
      <c r="EM218" s="27" t="str">
        <f>IFERROR(VLOOKUP(EO218,'Banco de Dados'!$B$3:$H$274,5,FALSE)," ")</f>
        <v xml:space="preserve"> </v>
      </c>
      <c r="ES218" s="27" t="str">
        <f>_xlfn.XLOOKUP(EV218,'Banco de Dados'!$B$3:$B$274,'Banco de Dados'!$C$3:$C$274,"")</f>
        <v/>
      </c>
      <c r="ET218" s="27" t="str">
        <f>IFERROR(VLOOKUP(EV218,'Banco de Dados'!$B$3:$H$274,5,FALSE)," ")</f>
        <v xml:space="preserve"> </v>
      </c>
      <c r="EZ218" s="27" t="str">
        <f>_xlfn.XLOOKUP(FC218,'Banco de Dados'!$B$3:$B$274,'Banco de Dados'!$C$3:$C$274,"")</f>
        <v/>
      </c>
      <c r="FA218" s="27" t="str">
        <f>IFERROR(VLOOKUP(FC218,'Banco de Dados'!$B$3:$H$274,5,FALSE)," ")</f>
        <v xml:space="preserve"> </v>
      </c>
      <c r="FC218" s="7"/>
      <c r="FD218" s="7"/>
      <c r="FE218" s="7"/>
      <c r="FG218" s="27" t="str">
        <f>_xlfn.XLOOKUP(FJ218,'Banco de Dados'!$B$3:$B$274,'Banco de Dados'!$C$3:$C$274,"")</f>
        <v/>
      </c>
      <c r="FH218" s="27" t="str">
        <f>IFERROR(VLOOKUP(FJ218,'Banco de Dados'!$B$3:$H$274,5,FALSE)," ")</f>
        <v xml:space="preserve"> </v>
      </c>
      <c r="FI218" s="7"/>
      <c r="FJ218" s="7"/>
      <c r="FK218" s="7"/>
      <c r="FL218" s="7"/>
      <c r="FN218" s="27" t="str">
        <f>_xlfn.XLOOKUP(FQ218,'Banco de Dados'!$B$3:$B$274,'Banco de Dados'!$C$3:$C$274,"")</f>
        <v/>
      </c>
      <c r="FO218" s="27" t="str">
        <f>IFERROR(VLOOKUP(FQ218,'Banco de Dados'!$B$3:$H$274,5,FALSE)," ")</f>
        <v xml:space="preserve"> </v>
      </c>
      <c r="FP218" s="7"/>
      <c r="FQ218" s="7"/>
      <c r="FR218" s="7"/>
      <c r="FS218" s="7"/>
      <c r="FU218" s="27" t="str">
        <f>_xlfn.XLOOKUP(FX218,'Banco de Dados'!$B$3:$B$274,'Banco de Dados'!$C$3:$C$274,"")</f>
        <v/>
      </c>
      <c r="FV218" s="27" t="str">
        <f>IFERROR(VLOOKUP(FX218,'Banco de Dados'!$B$3:$H$274,5,FALSE)," ")</f>
        <v xml:space="preserve"> </v>
      </c>
      <c r="FW218" s="7"/>
      <c r="FX218" s="7"/>
      <c r="FY218" s="7"/>
      <c r="FZ218" s="7"/>
    </row>
    <row r="219" spans="2:182" x14ac:dyDescent="0.25">
      <c r="B219" s="27" t="str">
        <f>_xlfn.XLOOKUP(E219,'Banco de Dados'!$B$3:$B$274,'Banco de Dados'!$C$3:$C$274,"")</f>
        <v/>
      </c>
      <c r="C219" s="27" t="str">
        <f>IFERROR(VLOOKUP(E219,'Banco de Dados'!$B$3:$H$274,5,FALSE)," ")</f>
        <v xml:space="preserve"> </v>
      </c>
      <c r="I219" s="27" t="str">
        <f>_xlfn.XLOOKUP(L219,'Banco de Dados'!$B$3:$B$274,'Banco de Dados'!$C$3:$C$274,"")</f>
        <v/>
      </c>
      <c r="J219" s="27" t="str">
        <f>IFERROR(VLOOKUP(L219,'Banco de Dados'!$B$3:$H$274,5,FALSE)," ")</f>
        <v xml:space="preserve"> </v>
      </c>
      <c r="P219" s="27" t="str">
        <f>_xlfn.XLOOKUP(S219,'Banco de Dados'!$B$3:$B$274,'Banco de Dados'!$C$3:$C$274,"")</f>
        <v/>
      </c>
      <c r="Q219" s="27" t="str">
        <f>IFERROR(VLOOKUP(S219,'Banco de Dados'!$B$3:$H$274,5,FALSE)," ")</f>
        <v xml:space="preserve"> </v>
      </c>
      <c r="W219" s="27" t="str">
        <f>_xlfn.XLOOKUP(Z219,'Banco de Dados'!$B$3:$B$274,'Banco de Dados'!$C$3:$C$274,"")</f>
        <v/>
      </c>
      <c r="X219" s="27" t="str">
        <f>IFERROR(VLOOKUP(Z219,'Banco de Dados'!$B$3:$H$274,5,FALSE)," ")</f>
        <v xml:space="preserve"> </v>
      </c>
      <c r="AD219" s="27" t="str">
        <f>_xlfn.XLOOKUP(AG219,'Banco de Dados'!$B$3:$B$274,'Banco de Dados'!$C$3:$C$274,"")</f>
        <v/>
      </c>
      <c r="AE219" s="27" t="str">
        <f>IFERROR(VLOOKUP(AG219,'Banco de Dados'!$B$3:$H$274,5,FALSE)," ")</f>
        <v xml:space="preserve"> </v>
      </c>
      <c r="AK219" s="27" t="str">
        <f>_xlfn.XLOOKUP(AN219,'Banco de Dados'!$B$3:$B$274,'Banco de Dados'!$C$3:$C$274,"")</f>
        <v/>
      </c>
      <c r="AL219" s="27" t="str">
        <f>IFERROR(VLOOKUP(AN219,'Banco de Dados'!$B$3:$H$274,5,FALSE)," ")</f>
        <v xml:space="preserve"> </v>
      </c>
      <c r="AR219" s="27" t="str">
        <f>_xlfn.XLOOKUP(AU219,'Banco de Dados'!$B$3:$B$274,'Banco de Dados'!$C$3:$C$274,"")</f>
        <v/>
      </c>
      <c r="AS219" s="27" t="str">
        <f>IFERROR(VLOOKUP(AU219,'Banco de Dados'!$B$3:$H$274,5,FALSE)," ")</f>
        <v xml:space="preserve"> </v>
      </c>
      <c r="AY219" s="27" t="str">
        <f>_xlfn.XLOOKUP(BB219,'Banco de Dados'!$B$3:$B$274,'Banco de Dados'!$C$3:$C$274,"")</f>
        <v/>
      </c>
      <c r="AZ219" s="27" t="str">
        <f>IFERROR(VLOOKUP(BB219,'Banco de Dados'!$B$3:$H$274,5,FALSE)," ")</f>
        <v xml:space="preserve"> </v>
      </c>
      <c r="BF219" s="27" t="str">
        <f>_xlfn.XLOOKUP(BI219,'Banco de Dados'!$B$3:$B$274,'Banco de Dados'!$C$3:$C$274,"")</f>
        <v/>
      </c>
      <c r="BG219" s="27" t="str">
        <f>IFERROR(VLOOKUP(BI219,'Banco de Dados'!$B$3:$H$274,5,FALSE)," ")</f>
        <v xml:space="preserve"> </v>
      </c>
      <c r="BM219" s="27" t="str">
        <f>_xlfn.XLOOKUP(BP219,'Banco de Dados'!$B$3:$B$274,'Banco de Dados'!$C$3:$C$274,"")</f>
        <v/>
      </c>
      <c r="BN219" s="27" t="str">
        <f>IFERROR(VLOOKUP(BP219,'Banco de Dados'!$B$3:$H$274,5,FALSE)," ")</f>
        <v xml:space="preserve"> </v>
      </c>
      <c r="BT219" s="27" t="str">
        <f>_xlfn.XLOOKUP(BW219,'Banco de Dados'!$B$3:$B$274,'Banco de Dados'!$C$3:$C$274,"")</f>
        <v/>
      </c>
      <c r="BU219" s="27" t="str">
        <f>IFERROR(VLOOKUP(BW219,'Banco de Dados'!$B$3:$H$274,5,FALSE)," ")</f>
        <v xml:space="preserve"> </v>
      </c>
      <c r="CA219" s="27" t="str">
        <f>_xlfn.XLOOKUP(CD219,'Banco de Dados'!$B$3:$B$274,'Banco de Dados'!$C$3:$C$274,"")</f>
        <v/>
      </c>
      <c r="CB219" s="27" t="str">
        <f>IFERROR(VLOOKUP(CD219,'Banco de Dados'!$B$3:$H$274,5,FALSE)," ")</f>
        <v xml:space="preserve"> </v>
      </c>
      <c r="CH219" s="27" t="str">
        <f>_xlfn.XLOOKUP(CK219,'Banco de Dados'!$B$3:$B$274,'Banco de Dados'!$C$3:$C$274,"")</f>
        <v/>
      </c>
      <c r="CI219" s="27" t="str">
        <f>IFERROR(VLOOKUP(CK219,'Banco de Dados'!$B$3:$H$274,5,FALSE)," ")</f>
        <v xml:space="preserve"> </v>
      </c>
      <c r="CO219" s="27" t="str">
        <f>_xlfn.XLOOKUP(CR219,'Banco de Dados'!$B$3:$B$274,'Banco de Dados'!$C$3:$C$274,"")</f>
        <v/>
      </c>
      <c r="CP219" s="27" t="str">
        <f>IFERROR(VLOOKUP(CR219,'Banco de Dados'!$B$3:$H$274,5,FALSE)," ")</f>
        <v xml:space="preserve"> </v>
      </c>
      <c r="CV219" s="27" t="str">
        <f>_xlfn.XLOOKUP(CY219,'Banco de Dados'!$B$3:$B$274,'Banco de Dados'!$C$3:$C$274,"")</f>
        <v/>
      </c>
      <c r="CW219" s="27" t="str">
        <f>IFERROR(VLOOKUP(CY219,'Banco de Dados'!$B$3:$H$274,5,FALSE)," ")</f>
        <v xml:space="preserve"> </v>
      </c>
      <c r="DC219" s="27" t="str">
        <f>_xlfn.XLOOKUP(DF219,'Banco de Dados'!$B$3:$B$274,'Banco de Dados'!$C$3:$C$274,"")</f>
        <v/>
      </c>
      <c r="DD219" s="27" t="str">
        <f>IFERROR(VLOOKUP(DF219,'Banco de Dados'!$B$3:$H$274,5,FALSE)," ")</f>
        <v xml:space="preserve"> </v>
      </c>
      <c r="DJ219" s="27" t="str">
        <f>_xlfn.XLOOKUP(DM219,'Banco de Dados'!$B$3:$B$274,'Banco de Dados'!$C$3:$C$274,"")</f>
        <v/>
      </c>
      <c r="DK219" s="27" t="str">
        <f>IFERROR(VLOOKUP(DM219,'Banco de Dados'!$B$3:$H$274,5,FALSE)," ")</f>
        <v xml:space="preserve"> </v>
      </c>
      <c r="DQ219" s="27" t="str">
        <f>_xlfn.XLOOKUP(DT219,'Banco de Dados'!$B$3:$B$274,'Banco de Dados'!$C$3:$C$274,"")</f>
        <v/>
      </c>
      <c r="DR219" s="27" t="str">
        <f>IFERROR(VLOOKUP(DT219,'Banco de Dados'!$B$3:$H$274,5,FALSE)," ")</f>
        <v xml:space="preserve"> </v>
      </c>
      <c r="DX219" s="27" t="str">
        <f>_xlfn.XLOOKUP(EA219,'Banco de Dados'!$B$3:$B$274,'Banco de Dados'!$C$3:$C$274,"")</f>
        <v/>
      </c>
      <c r="DY219" s="27" t="str">
        <f>IFERROR(VLOOKUP(EA219,'Banco de Dados'!$B$3:$H$274,5,FALSE)," ")</f>
        <v xml:space="preserve"> </v>
      </c>
      <c r="EE219" s="27" t="str">
        <f>_xlfn.XLOOKUP(EH219,'Banco de Dados'!$B$3:$B$274,'Banco de Dados'!$C$3:$C$274,"")</f>
        <v/>
      </c>
      <c r="EF219" s="27" t="str">
        <f>IFERROR(VLOOKUP(EH219,'Banco de Dados'!$B$3:$H$274,5,FALSE)," ")</f>
        <v xml:space="preserve"> </v>
      </c>
      <c r="EL219" s="27" t="str">
        <f>_xlfn.XLOOKUP(EO219,'Banco de Dados'!$B$3:$B$274,'Banco de Dados'!$C$3:$C$274,"")</f>
        <v/>
      </c>
      <c r="EM219" s="27" t="str">
        <f>IFERROR(VLOOKUP(EO219,'Banco de Dados'!$B$3:$H$274,5,FALSE)," ")</f>
        <v xml:space="preserve"> </v>
      </c>
      <c r="ES219" s="27" t="str">
        <f>_xlfn.XLOOKUP(EV219,'Banco de Dados'!$B$3:$B$274,'Banco de Dados'!$C$3:$C$274,"")</f>
        <v/>
      </c>
      <c r="ET219" s="27" t="str">
        <f>IFERROR(VLOOKUP(EV219,'Banco de Dados'!$B$3:$H$274,5,FALSE)," ")</f>
        <v xml:space="preserve"> </v>
      </c>
      <c r="EZ219" s="27" t="str">
        <f>_xlfn.XLOOKUP(FC219,'Banco de Dados'!$B$3:$B$274,'Banco de Dados'!$C$3:$C$274,"")</f>
        <v/>
      </c>
      <c r="FA219" s="27" t="str">
        <f>IFERROR(VLOOKUP(FC219,'Banco de Dados'!$B$3:$H$274,5,FALSE)," ")</f>
        <v xml:space="preserve"> </v>
      </c>
      <c r="FC219" s="7"/>
      <c r="FD219" s="7"/>
      <c r="FE219" s="7"/>
      <c r="FG219" s="27" t="str">
        <f>_xlfn.XLOOKUP(FJ219,'Banco de Dados'!$B$3:$B$274,'Banco de Dados'!$C$3:$C$274,"")</f>
        <v/>
      </c>
      <c r="FH219" s="27" t="str">
        <f>IFERROR(VLOOKUP(FJ219,'Banco de Dados'!$B$3:$H$274,5,FALSE)," ")</f>
        <v xml:space="preserve"> </v>
      </c>
      <c r="FI219" s="7"/>
      <c r="FJ219" s="7"/>
      <c r="FK219" s="7"/>
      <c r="FL219" s="7"/>
      <c r="FN219" s="27" t="str">
        <f>_xlfn.XLOOKUP(FQ219,'Banco de Dados'!$B$3:$B$274,'Banco de Dados'!$C$3:$C$274,"")</f>
        <v/>
      </c>
      <c r="FO219" s="27" t="str">
        <f>IFERROR(VLOOKUP(FQ219,'Banco de Dados'!$B$3:$H$274,5,FALSE)," ")</f>
        <v xml:space="preserve"> </v>
      </c>
      <c r="FP219" s="7"/>
      <c r="FQ219" s="7"/>
      <c r="FR219" s="7"/>
      <c r="FS219" s="7"/>
      <c r="FU219" s="27" t="str">
        <f>_xlfn.XLOOKUP(FX219,'Banco de Dados'!$B$3:$B$274,'Banco de Dados'!$C$3:$C$274,"")</f>
        <v/>
      </c>
      <c r="FV219" s="27" t="str">
        <f>IFERROR(VLOOKUP(FX219,'Banco de Dados'!$B$3:$H$274,5,FALSE)," ")</f>
        <v xml:space="preserve"> </v>
      </c>
      <c r="FW219" s="7"/>
      <c r="FX219" s="7"/>
      <c r="FY219" s="7"/>
      <c r="FZ219" s="7"/>
    </row>
    <row r="220" spans="2:182" x14ac:dyDescent="0.25">
      <c r="B220" s="27" t="str">
        <f>_xlfn.XLOOKUP(E220,'Banco de Dados'!$B$3:$B$274,'Banco de Dados'!$C$3:$C$274,"")</f>
        <v/>
      </c>
      <c r="C220" s="27" t="str">
        <f>IFERROR(VLOOKUP(E220,'Banco de Dados'!$B$3:$H$274,5,FALSE)," ")</f>
        <v xml:space="preserve"> </v>
      </c>
      <c r="I220" s="27" t="str">
        <f>_xlfn.XLOOKUP(L220,'Banco de Dados'!$B$3:$B$274,'Banco de Dados'!$C$3:$C$274,"")</f>
        <v/>
      </c>
      <c r="J220" s="27" t="str">
        <f>IFERROR(VLOOKUP(L220,'Banco de Dados'!$B$3:$H$274,5,FALSE)," ")</f>
        <v xml:space="preserve"> </v>
      </c>
      <c r="P220" s="27" t="str">
        <f>_xlfn.XLOOKUP(S220,'Banco de Dados'!$B$3:$B$274,'Banco de Dados'!$C$3:$C$274,"")</f>
        <v/>
      </c>
      <c r="Q220" s="27" t="str">
        <f>IFERROR(VLOOKUP(S220,'Banco de Dados'!$B$3:$H$274,5,FALSE)," ")</f>
        <v xml:space="preserve"> </v>
      </c>
      <c r="W220" s="27" t="str">
        <f>_xlfn.XLOOKUP(Z220,'Banco de Dados'!$B$3:$B$274,'Banco de Dados'!$C$3:$C$274,"")</f>
        <v/>
      </c>
      <c r="X220" s="27" t="str">
        <f>IFERROR(VLOOKUP(Z220,'Banco de Dados'!$B$3:$H$274,5,FALSE)," ")</f>
        <v xml:space="preserve"> </v>
      </c>
      <c r="AD220" s="27" t="str">
        <f>_xlfn.XLOOKUP(AG220,'Banco de Dados'!$B$3:$B$274,'Banco de Dados'!$C$3:$C$274,"")</f>
        <v/>
      </c>
      <c r="AE220" s="27" t="str">
        <f>IFERROR(VLOOKUP(AG220,'Banco de Dados'!$B$3:$H$274,5,FALSE)," ")</f>
        <v xml:space="preserve"> </v>
      </c>
      <c r="AK220" s="27" t="str">
        <f>_xlfn.XLOOKUP(AN220,'Banco de Dados'!$B$3:$B$274,'Banco de Dados'!$C$3:$C$274,"")</f>
        <v/>
      </c>
      <c r="AL220" s="27" t="str">
        <f>IFERROR(VLOOKUP(AN220,'Banco de Dados'!$B$3:$H$274,5,FALSE)," ")</f>
        <v xml:space="preserve"> </v>
      </c>
      <c r="AR220" s="27" t="str">
        <f>_xlfn.XLOOKUP(AU220,'Banco de Dados'!$B$3:$B$274,'Banco de Dados'!$C$3:$C$274,"")</f>
        <v/>
      </c>
      <c r="AS220" s="27" t="str">
        <f>IFERROR(VLOOKUP(AU220,'Banco de Dados'!$B$3:$H$274,5,FALSE)," ")</f>
        <v xml:space="preserve"> </v>
      </c>
      <c r="AY220" s="27" t="str">
        <f>_xlfn.XLOOKUP(BB220,'Banco de Dados'!$B$3:$B$274,'Banco de Dados'!$C$3:$C$274,"")</f>
        <v/>
      </c>
      <c r="AZ220" s="27" t="str">
        <f>IFERROR(VLOOKUP(BB220,'Banco de Dados'!$B$3:$H$274,5,FALSE)," ")</f>
        <v xml:space="preserve"> </v>
      </c>
      <c r="BF220" s="27" t="str">
        <f>_xlfn.XLOOKUP(BI220,'Banco de Dados'!$B$3:$B$274,'Banco de Dados'!$C$3:$C$274,"")</f>
        <v/>
      </c>
      <c r="BG220" s="27" t="str">
        <f>IFERROR(VLOOKUP(BI220,'Banco de Dados'!$B$3:$H$274,5,FALSE)," ")</f>
        <v xml:space="preserve"> </v>
      </c>
      <c r="BM220" s="27" t="str">
        <f>_xlfn.XLOOKUP(BP220,'Banco de Dados'!$B$3:$B$274,'Banco de Dados'!$C$3:$C$274,"")</f>
        <v/>
      </c>
      <c r="BN220" s="27" t="str">
        <f>IFERROR(VLOOKUP(BP220,'Banco de Dados'!$B$3:$H$274,5,FALSE)," ")</f>
        <v xml:space="preserve"> </v>
      </c>
      <c r="BT220" s="27" t="str">
        <f>_xlfn.XLOOKUP(BW220,'Banco de Dados'!$B$3:$B$274,'Banco de Dados'!$C$3:$C$274,"")</f>
        <v/>
      </c>
      <c r="BU220" s="27" t="str">
        <f>IFERROR(VLOOKUP(BW220,'Banco de Dados'!$B$3:$H$274,5,FALSE)," ")</f>
        <v xml:space="preserve"> </v>
      </c>
      <c r="CA220" s="27" t="str">
        <f>_xlfn.XLOOKUP(CD220,'Banco de Dados'!$B$3:$B$274,'Banco de Dados'!$C$3:$C$274,"")</f>
        <v/>
      </c>
      <c r="CB220" s="27" t="str">
        <f>IFERROR(VLOOKUP(CD220,'Banco de Dados'!$B$3:$H$274,5,FALSE)," ")</f>
        <v xml:space="preserve"> </v>
      </c>
      <c r="CH220" s="27" t="str">
        <f>_xlfn.XLOOKUP(CK220,'Banco de Dados'!$B$3:$B$274,'Banco de Dados'!$C$3:$C$274,"")</f>
        <v/>
      </c>
      <c r="CI220" s="27" t="str">
        <f>IFERROR(VLOOKUP(CK220,'Banco de Dados'!$B$3:$H$274,5,FALSE)," ")</f>
        <v xml:space="preserve"> </v>
      </c>
      <c r="CO220" s="27" t="str">
        <f>_xlfn.XLOOKUP(CR220,'Banco de Dados'!$B$3:$B$274,'Banco de Dados'!$C$3:$C$274,"")</f>
        <v/>
      </c>
      <c r="CP220" s="27" t="str">
        <f>IFERROR(VLOOKUP(CR220,'Banco de Dados'!$B$3:$H$274,5,FALSE)," ")</f>
        <v xml:space="preserve"> </v>
      </c>
      <c r="CV220" s="27" t="str">
        <f>_xlfn.XLOOKUP(CY220,'Banco de Dados'!$B$3:$B$274,'Banco de Dados'!$C$3:$C$274,"")</f>
        <v/>
      </c>
      <c r="CW220" s="27" t="str">
        <f>IFERROR(VLOOKUP(CY220,'Banco de Dados'!$B$3:$H$274,5,FALSE)," ")</f>
        <v xml:space="preserve"> </v>
      </c>
      <c r="DC220" s="27" t="str">
        <f>_xlfn.XLOOKUP(DF220,'Banco de Dados'!$B$3:$B$274,'Banco de Dados'!$C$3:$C$274,"")</f>
        <v/>
      </c>
      <c r="DD220" s="27" t="str">
        <f>IFERROR(VLOOKUP(DF220,'Banco de Dados'!$B$3:$H$274,5,FALSE)," ")</f>
        <v xml:space="preserve"> </v>
      </c>
      <c r="DJ220" s="27" t="str">
        <f>_xlfn.XLOOKUP(DM220,'Banco de Dados'!$B$3:$B$274,'Banco de Dados'!$C$3:$C$274,"")</f>
        <v/>
      </c>
      <c r="DK220" s="27" t="str">
        <f>IFERROR(VLOOKUP(DM220,'Banco de Dados'!$B$3:$H$274,5,FALSE)," ")</f>
        <v xml:space="preserve"> </v>
      </c>
      <c r="DQ220" s="27" t="str">
        <f>_xlfn.XLOOKUP(DT220,'Banco de Dados'!$B$3:$B$274,'Banco de Dados'!$C$3:$C$274,"")</f>
        <v/>
      </c>
      <c r="DR220" s="27" t="str">
        <f>IFERROR(VLOOKUP(DT220,'Banco de Dados'!$B$3:$H$274,5,FALSE)," ")</f>
        <v xml:space="preserve"> </v>
      </c>
      <c r="DX220" s="27" t="str">
        <f>_xlfn.XLOOKUP(EA220,'Banco de Dados'!$B$3:$B$274,'Banco de Dados'!$C$3:$C$274,"")</f>
        <v/>
      </c>
      <c r="DY220" s="27" t="str">
        <f>IFERROR(VLOOKUP(EA220,'Banco de Dados'!$B$3:$H$274,5,FALSE)," ")</f>
        <v xml:space="preserve"> </v>
      </c>
      <c r="EE220" s="27" t="str">
        <f>_xlfn.XLOOKUP(EH220,'Banco de Dados'!$B$3:$B$274,'Banco de Dados'!$C$3:$C$274,"")</f>
        <v/>
      </c>
      <c r="EF220" s="27" t="str">
        <f>IFERROR(VLOOKUP(EH220,'Banco de Dados'!$B$3:$H$274,5,FALSE)," ")</f>
        <v xml:space="preserve"> </v>
      </c>
      <c r="EL220" s="27" t="str">
        <f>_xlfn.XLOOKUP(EO220,'Banco de Dados'!$B$3:$B$274,'Banco de Dados'!$C$3:$C$274,"")</f>
        <v/>
      </c>
      <c r="EM220" s="27" t="str">
        <f>IFERROR(VLOOKUP(EO220,'Banco de Dados'!$B$3:$H$274,5,FALSE)," ")</f>
        <v xml:space="preserve"> </v>
      </c>
      <c r="ES220" s="27" t="str">
        <f>_xlfn.XLOOKUP(EV220,'Banco de Dados'!$B$3:$B$274,'Banco de Dados'!$C$3:$C$274,"")</f>
        <v/>
      </c>
      <c r="ET220" s="27" t="str">
        <f>IFERROR(VLOOKUP(EV220,'Banco de Dados'!$B$3:$H$274,5,FALSE)," ")</f>
        <v xml:space="preserve"> </v>
      </c>
      <c r="EZ220" s="27" t="str">
        <f>_xlfn.XLOOKUP(FC220,'Banco de Dados'!$B$3:$B$274,'Banco de Dados'!$C$3:$C$274,"")</f>
        <v/>
      </c>
      <c r="FA220" s="27" t="str">
        <f>IFERROR(VLOOKUP(FC220,'Banco de Dados'!$B$3:$H$274,5,FALSE)," ")</f>
        <v xml:space="preserve"> </v>
      </c>
      <c r="FC220" s="7"/>
      <c r="FD220" s="7"/>
      <c r="FE220" s="7"/>
      <c r="FG220" s="27" t="str">
        <f>_xlfn.XLOOKUP(FJ220,'Banco de Dados'!$B$3:$B$274,'Banco de Dados'!$C$3:$C$274,"")</f>
        <v/>
      </c>
      <c r="FH220" s="27" t="str">
        <f>IFERROR(VLOOKUP(FJ220,'Banco de Dados'!$B$3:$H$274,5,FALSE)," ")</f>
        <v xml:space="preserve"> </v>
      </c>
      <c r="FI220" s="7"/>
      <c r="FJ220" s="7"/>
      <c r="FK220" s="7"/>
      <c r="FL220" s="7"/>
      <c r="FN220" s="27" t="str">
        <f>_xlfn.XLOOKUP(FQ220,'Banco de Dados'!$B$3:$B$274,'Banco de Dados'!$C$3:$C$274,"")</f>
        <v/>
      </c>
      <c r="FO220" s="27" t="str">
        <f>IFERROR(VLOOKUP(FQ220,'Banco de Dados'!$B$3:$H$274,5,FALSE)," ")</f>
        <v xml:space="preserve"> </v>
      </c>
      <c r="FP220" s="7"/>
      <c r="FQ220" s="7"/>
      <c r="FR220" s="7"/>
      <c r="FS220" s="7"/>
      <c r="FU220" s="27" t="str">
        <f>_xlfn.XLOOKUP(FX220,'Banco de Dados'!$B$3:$B$274,'Banco de Dados'!$C$3:$C$274,"")</f>
        <v/>
      </c>
      <c r="FV220" s="27" t="str">
        <f>IFERROR(VLOOKUP(FX220,'Banco de Dados'!$B$3:$H$274,5,FALSE)," ")</f>
        <v xml:space="preserve"> </v>
      </c>
      <c r="FW220" s="7"/>
      <c r="FX220" s="7"/>
      <c r="FY220" s="7"/>
      <c r="FZ220" s="7"/>
    </row>
    <row r="221" spans="2:182" x14ac:dyDescent="0.25">
      <c r="B221" s="27" t="str">
        <f>_xlfn.XLOOKUP(E221,'Banco de Dados'!$B$3:$B$274,'Banco de Dados'!$C$3:$C$274,"")</f>
        <v/>
      </c>
      <c r="C221" s="27" t="str">
        <f>IFERROR(VLOOKUP(E221,'Banco de Dados'!$B$3:$H$274,5,FALSE)," ")</f>
        <v xml:space="preserve"> </v>
      </c>
      <c r="I221" s="27" t="str">
        <f>_xlfn.XLOOKUP(L221,'Banco de Dados'!$B$3:$B$274,'Banco de Dados'!$C$3:$C$274,"")</f>
        <v/>
      </c>
      <c r="J221" s="27" t="str">
        <f>IFERROR(VLOOKUP(L221,'Banco de Dados'!$B$3:$H$274,5,FALSE)," ")</f>
        <v xml:space="preserve"> </v>
      </c>
      <c r="P221" s="27" t="str">
        <f>_xlfn.XLOOKUP(S221,'Banco de Dados'!$B$3:$B$274,'Banco de Dados'!$C$3:$C$274,"")</f>
        <v/>
      </c>
      <c r="Q221" s="27" t="str">
        <f>IFERROR(VLOOKUP(S221,'Banco de Dados'!$B$3:$H$274,5,FALSE)," ")</f>
        <v xml:space="preserve"> </v>
      </c>
      <c r="W221" s="27" t="str">
        <f>_xlfn.XLOOKUP(Z221,'Banco de Dados'!$B$3:$B$274,'Banco de Dados'!$C$3:$C$274,"")</f>
        <v/>
      </c>
      <c r="X221" s="27" t="str">
        <f>IFERROR(VLOOKUP(Z221,'Banco de Dados'!$B$3:$H$274,5,FALSE)," ")</f>
        <v xml:space="preserve"> </v>
      </c>
      <c r="AD221" s="27" t="str">
        <f>_xlfn.XLOOKUP(AG221,'Banco de Dados'!$B$3:$B$274,'Banco de Dados'!$C$3:$C$274,"")</f>
        <v/>
      </c>
      <c r="AE221" s="27" t="str">
        <f>IFERROR(VLOOKUP(AG221,'Banco de Dados'!$B$3:$H$274,5,FALSE)," ")</f>
        <v xml:space="preserve"> </v>
      </c>
      <c r="AK221" s="27" t="str">
        <f>_xlfn.XLOOKUP(AN221,'Banco de Dados'!$B$3:$B$274,'Banco de Dados'!$C$3:$C$274,"")</f>
        <v/>
      </c>
      <c r="AL221" s="27" t="str">
        <f>IFERROR(VLOOKUP(AN221,'Banco de Dados'!$B$3:$H$274,5,FALSE)," ")</f>
        <v xml:space="preserve"> </v>
      </c>
      <c r="AR221" s="27" t="str">
        <f>_xlfn.XLOOKUP(AU221,'Banco de Dados'!$B$3:$B$274,'Banco de Dados'!$C$3:$C$274,"")</f>
        <v/>
      </c>
      <c r="AS221" s="27" t="str">
        <f>IFERROR(VLOOKUP(AU221,'Banco de Dados'!$B$3:$H$274,5,FALSE)," ")</f>
        <v xml:space="preserve"> </v>
      </c>
      <c r="AY221" s="27" t="str">
        <f>_xlfn.XLOOKUP(BB221,'Banco de Dados'!$B$3:$B$274,'Banco de Dados'!$C$3:$C$274,"")</f>
        <v/>
      </c>
      <c r="AZ221" s="27" t="str">
        <f>IFERROR(VLOOKUP(BB221,'Banco de Dados'!$B$3:$H$274,5,FALSE)," ")</f>
        <v xml:space="preserve"> </v>
      </c>
      <c r="BF221" s="27" t="str">
        <f>_xlfn.XLOOKUP(BI221,'Banco de Dados'!$B$3:$B$274,'Banco de Dados'!$C$3:$C$274,"")</f>
        <v/>
      </c>
      <c r="BG221" s="27" t="str">
        <f>IFERROR(VLOOKUP(BI221,'Banco de Dados'!$B$3:$H$274,5,FALSE)," ")</f>
        <v xml:space="preserve"> </v>
      </c>
      <c r="BM221" s="27" t="str">
        <f>_xlfn.XLOOKUP(BP221,'Banco de Dados'!$B$3:$B$274,'Banco de Dados'!$C$3:$C$274,"")</f>
        <v/>
      </c>
      <c r="BN221" s="27" t="str">
        <f>IFERROR(VLOOKUP(BP221,'Banco de Dados'!$B$3:$H$274,5,FALSE)," ")</f>
        <v xml:space="preserve"> </v>
      </c>
      <c r="BT221" s="27" t="str">
        <f>_xlfn.XLOOKUP(BW221,'Banco de Dados'!$B$3:$B$274,'Banco de Dados'!$C$3:$C$274,"")</f>
        <v/>
      </c>
      <c r="BU221" s="27" t="str">
        <f>IFERROR(VLOOKUP(BW221,'Banco de Dados'!$B$3:$H$274,5,FALSE)," ")</f>
        <v xml:space="preserve"> </v>
      </c>
      <c r="CA221" s="27" t="str">
        <f>_xlfn.XLOOKUP(CD221,'Banco de Dados'!$B$3:$B$274,'Banco de Dados'!$C$3:$C$274,"")</f>
        <v/>
      </c>
      <c r="CB221" s="27" t="str">
        <f>IFERROR(VLOOKUP(CD221,'Banco de Dados'!$B$3:$H$274,5,FALSE)," ")</f>
        <v xml:space="preserve"> </v>
      </c>
      <c r="CH221" s="27" t="str">
        <f>_xlfn.XLOOKUP(CK221,'Banco de Dados'!$B$3:$B$274,'Banco de Dados'!$C$3:$C$274,"")</f>
        <v/>
      </c>
      <c r="CI221" s="27" t="str">
        <f>IFERROR(VLOOKUP(CK221,'Banco de Dados'!$B$3:$H$274,5,FALSE)," ")</f>
        <v xml:space="preserve"> </v>
      </c>
      <c r="CO221" s="27" t="str">
        <f>_xlfn.XLOOKUP(CR221,'Banco de Dados'!$B$3:$B$274,'Banco de Dados'!$C$3:$C$274,"")</f>
        <v/>
      </c>
      <c r="CP221" s="27" t="str">
        <f>IFERROR(VLOOKUP(CR221,'Banco de Dados'!$B$3:$H$274,5,FALSE)," ")</f>
        <v xml:space="preserve"> </v>
      </c>
      <c r="CV221" s="27" t="str">
        <f>_xlfn.XLOOKUP(CY221,'Banco de Dados'!$B$3:$B$274,'Banco de Dados'!$C$3:$C$274,"")</f>
        <v/>
      </c>
      <c r="CW221" s="27" t="str">
        <f>IFERROR(VLOOKUP(CY221,'Banco de Dados'!$B$3:$H$274,5,FALSE)," ")</f>
        <v xml:space="preserve"> </v>
      </c>
      <c r="DC221" s="27" t="str">
        <f>_xlfn.XLOOKUP(DF221,'Banco de Dados'!$B$3:$B$274,'Banco de Dados'!$C$3:$C$274,"")</f>
        <v/>
      </c>
      <c r="DD221" s="27" t="str">
        <f>IFERROR(VLOOKUP(DF221,'Banco de Dados'!$B$3:$H$274,5,FALSE)," ")</f>
        <v xml:space="preserve"> </v>
      </c>
      <c r="DJ221" s="27" t="str">
        <f>_xlfn.XLOOKUP(DM221,'Banco de Dados'!$B$3:$B$274,'Banco de Dados'!$C$3:$C$274,"")</f>
        <v/>
      </c>
      <c r="DK221" s="27" t="str">
        <f>IFERROR(VLOOKUP(DM221,'Banco de Dados'!$B$3:$H$274,5,FALSE)," ")</f>
        <v xml:space="preserve"> </v>
      </c>
      <c r="DQ221" s="27" t="str">
        <f>_xlfn.XLOOKUP(DT221,'Banco de Dados'!$B$3:$B$274,'Banco de Dados'!$C$3:$C$274,"")</f>
        <v/>
      </c>
      <c r="DR221" s="27" t="str">
        <f>IFERROR(VLOOKUP(DT221,'Banco de Dados'!$B$3:$H$274,5,FALSE)," ")</f>
        <v xml:space="preserve"> </v>
      </c>
      <c r="DX221" s="27" t="str">
        <f>_xlfn.XLOOKUP(EA221,'Banco de Dados'!$B$3:$B$274,'Banco de Dados'!$C$3:$C$274,"")</f>
        <v/>
      </c>
      <c r="DY221" s="27" t="str">
        <f>IFERROR(VLOOKUP(EA221,'Banco de Dados'!$B$3:$H$274,5,FALSE)," ")</f>
        <v xml:space="preserve"> </v>
      </c>
      <c r="EE221" s="27" t="str">
        <f>_xlfn.XLOOKUP(EH221,'Banco de Dados'!$B$3:$B$274,'Banco de Dados'!$C$3:$C$274,"")</f>
        <v/>
      </c>
      <c r="EF221" s="27" t="str">
        <f>IFERROR(VLOOKUP(EH221,'Banco de Dados'!$B$3:$H$274,5,FALSE)," ")</f>
        <v xml:space="preserve"> </v>
      </c>
      <c r="EL221" s="27" t="str">
        <f>_xlfn.XLOOKUP(EO221,'Banco de Dados'!$B$3:$B$274,'Banco de Dados'!$C$3:$C$274,"")</f>
        <v/>
      </c>
      <c r="EM221" s="27" t="str">
        <f>IFERROR(VLOOKUP(EO221,'Banco de Dados'!$B$3:$H$274,5,FALSE)," ")</f>
        <v xml:space="preserve"> </v>
      </c>
      <c r="ES221" s="27" t="str">
        <f>_xlfn.XLOOKUP(EV221,'Banco de Dados'!$B$3:$B$274,'Banco de Dados'!$C$3:$C$274,"")</f>
        <v/>
      </c>
      <c r="ET221" s="27" t="str">
        <f>IFERROR(VLOOKUP(EV221,'Banco de Dados'!$B$3:$H$274,5,FALSE)," ")</f>
        <v xml:space="preserve"> </v>
      </c>
      <c r="EZ221" s="27" t="str">
        <f>_xlfn.XLOOKUP(FC221,'Banco de Dados'!$B$3:$B$274,'Banco de Dados'!$C$3:$C$274,"")</f>
        <v/>
      </c>
      <c r="FA221" s="27" t="str">
        <f>IFERROR(VLOOKUP(FC221,'Banco de Dados'!$B$3:$H$274,5,FALSE)," ")</f>
        <v xml:space="preserve"> </v>
      </c>
      <c r="FC221" s="7"/>
      <c r="FD221" s="7"/>
      <c r="FE221" s="7"/>
      <c r="FG221" s="27" t="str">
        <f>_xlfn.XLOOKUP(FJ221,'Banco de Dados'!$B$3:$B$274,'Banco de Dados'!$C$3:$C$274,"")</f>
        <v/>
      </c>
      <c r="FH221" s="27" t="str">
        <f>IFERROR(VLOOKUP(FJ221,'Banco de Dados'!$B$3:$H$274,5,FALSE)," ")</f>
        <v xml:space="preserve"> </v>
      </c>
      <c r="FI221" s="7"/>
      <c r="FJ221" s="7"/>
      <c r="FK221" s="7"/>
      <c r="FL221" s="7"/>
      <c r="FN221" s="27" t="str">
        <f>_xlfn.XLOOKUP(FQ221,'Banco de Dados'!$B$3:$B$274,'Banco de Dados'!$C$3:$C$274,"")</f>
        <v/>
      </c>
      <c r="FO221" s="27" t="str">
        <f>IFERROR(VLOOKUP(FQ221,'Banco de Dados'!$B$3:$H$274,5,FALSE)," ")</f>
        <v xml:space="preserve"> </v>
      </c>
      <c r="FP221" s="7"/>
      <c r="FQ221" s="7"/>
      <c r="FR221" s="7"/>
      <c r="FS221" s="7"/>
      <c r="FU221" s="27" t="str">
        <f>_xlfn.XLOOKUP(FX221,'Banco de Dados'!$B$3:$B$274,'Banco de Dados'!$C$3:$C$274,"")</f>
        <v/>
      </c>
      <c r="FV221" s="27" t="str">
        <f>IFERROR(VLOOKUP(FX221,'Banco de Dados'!$B$3:$H$274,5,FALSE)," ")</f>
        <v xml:space="preserve"> </v>
      </c>
      <c r="FW221" s="7"/>
      <c r="FX221" s="7"/>
      <c r="FY221" s="7"/>
      <c r="FZ221" s="7"/>
    </row>
    <row r="222" spans="2:182" x14ac:dyDescent="0.25">
      <c r="B222" s="27" t="str">
        <f>_xlfn.XLOOKUP(E222,'Banco de Dados'!$B$3:$B$274,'Banco de Dados'!$C$3:$C$274,"")</f>
        <v/>
      </c>
      <c r="C222" s="27" t="str">
        <f>IFERROR(VLOOKUP(E222,'Banco de Dados'!$B$3:$H$274,5,FALSE)," ")</f>
        <v xml:space="preserve"> </v>
      </c>
      <c r="I222" s="27" t="str">
        <f>_xlfn.XLOOKUP(L222,'Banco de Dados'!$B$3:$B$274,'Banco de Dados'!$C$3:$C$274,"")</f>
        <v/>
      </c>
      <c r="J222" s="27" t="str">
        <f>IFERROR(VLOOKUP(L222,'Banco de Dados'!$B$3:$H$274,5,FALSE)," ")</f>
        <v xml:space="preserve"> </v>
      </c>
      <c r="P222" s="27" t="str">
        <f>_xlfn.XLOOKUP(S222,'Banco de Dados'!$B$3:$B$274,'Banco de Dados'!$C$3:$C$274,"")</f>
        <v/>
      </c>
      <c r="Q222" s="27" t="str">
        <f>IFERROR(VLOOKUP(S222,'Banco de Dados'!$B$3:$H$274,5,FALSE)," ")</f>
        <v xml:space="preserve"> </v>
      </c>
      <c r="W222" s="27" t="str">
        <f>_xlfn.XLOOKUP(Z222,'Banco de Dados'!$B$3:$B$274,'Banco de Dados'!$C$3:$C$274,"")</f>
        <v/>
      </c>
      <c r="X222" s="27" t="str">
        <f>IFERROR(VLOOKUP(Z222,'Banco de Dados'!$B$3:$H$274,5,FALSE)," ")</f>
        <v xml:space="preserve"> </v>
      </c>
      <c r="AD222" s="27" t="str">
        <f>_xlfn.XLOOKUP(AG222,'Banco de Dados'!$B$3:$B$274,'Banco de Dados'!$C$3:$C$274,"")</f>
        <v/>
      </c>
      <c r="AE222" s="27" t="str">
        <f>IFERROR(VLOOKUP(AG222,'Banco de Dados'!$B$3:$H$274,5,FALSE)," ")</f>
        <v xml:space="preserve"> </v>
      </c>
      <c r="AK222" s="27" t="str">
        <f>_xlfn.XLOOKUP(AN222,'Banco de Dados'!$B$3:$B$274,'Banco de Dados'!$C$3:$C$274,"")</f>
        <v/>
      </c>
      <c r="AL222" s="27" t="str">
        <f>IFERROR(VLOOKUP(AN222,'Banco de Dados'!$B$3:$H$274,5,FALSE)," ")</f>
        <v xml:space="preserve"> </v>
      </c>
      <c r="AR222" s="27" t="str">
        <f>_xlfn.XLOOKUP(AU222,'Banco de Dados'!$B$3:$B$274,'Banco de Dados'!$C$3:$C$274,"")</f>
        <v/>
      </c>
      <c r="AS222" s="27" t="str">
        <f>IFERROR(VLOOKUP(AU222,'Banco de Dados'!$B$3:$H$274,5,FALSE)," ")</f>
        <v xml:space="preserve"> </v>
      </c>
      <c r="AY222" s="27" t="str">
        <f>_xlfn.XLOOKUP(BB222,'Banco de Dados'!$B$3:$B$274,'Banco de Dados'!$C$3:$C$274,"")</f>
        <v/>
      </c>
      <c r="AZ222" s="27" t="str">
        <f>IFERROR(VLOOKUP(BB222,'Banco de Dados'!$B$3:$H$274,5,FALSE)," ")</f>
        <v xml:space="preserve"> </v>
      </c>
      <c r="BF222" s="27" t="str">
        <f>_xlfn.XLOOKUP(BI222,'Banco de Dados'!$B$3:$B$274,'Banco de Dados'!$C$3:$C$274,"")</f>
        <v/>
      </c>
      <c r="BG222" s="27" t="str">
        <f>IFERROR(VLOOKUP(BI222,'Banco de Dados'!$B$3:$H$274,5,FALSE)," ")</f>
        <v xml:space="preserve"> </v>
      </c>
      <c r="BM222" s="27" t="str">
        <f>_xlfn.XLOOKUP(BP222,'Banco de Dados'!$B$3:$B$274,'Banco de Dados'!$C$3:$C$274,"")</f>
        <v/>
      </c>
      <c r="BN222" s="27" t="str">
        <f>IFERROR(VLOOKUP(BP222,'Banco de Dados'!$B$3:$H$274,5,FALSE)," ")</f>
        <v xml:space="preserve"> </v>
      </c>
      <c r="BT222" s="27" t="str">
        <f>_xlfn.XLOOKUP(BW222,'Banco de Dados'!$B$3:$B$274,'Banco de Dados'!$C$3:$C$274,"")</f>
        <v/>
      </c>
      <c r="BU222" s="27" t="str">
        <f>IFERROR(VLOOKUP(BW222,'Banco de Dados'!$B$3:$H$274,5,FALSE)," ")</f>
        <v xml:space="preserve"> </v>
      </c>
      <c r="CA222" s="27" t="str">
        <f>_xlfn.XLOOKUP(CD222,'Banco de Dados'!$B$3:$B$274,'Banco de Dados'!$C$3:$C$274,"")</f>
        <v/>
      </c>
      <c r="CB222" s="27" t="str">
        <f>IFERROR(VLOOKUP(CD222,'Banco de Dados'!$B$3:$H$274,5,FALSE)," ")</f>
        <v xml:space="preserve"> </v>
      </c>
      <c r="CH222" s="27" t="str">
        <f>_xlfn.XLOOKUP(CK222,'Banco de Dados'!$B$3:$B$274,'Banco de Dados'!$C$3:$C$274,"")</f>
        <v/>
      </c>
      <c r="CI222" s="27" t="str">
        <f>IFERROR(VLOOKUP(CK222,'Banco de Dados'!$B$3:$H$274,5,FALSE)," ")</f>
        <v xml:space="preserve"> </v>
      </c>
      <c r="CO222" s="27" t="str">
        <f>_xlfn.XLOOKUP(CR222,'Banco de Dados'!$B$3:$B$274,'Banco de Dados'!$C$3:$C$274,"")</f>
        <v/>
      </c>
      <c r="CP222" s="27" t="str">
        <f>IFERROR(VLOOKUP(CR222,'Banco de Dados'!$B$3:$H$274,5,FALSE)," ")</f>
        <v xml:space="preserve"> </v>
      </c>
      <c r="CV222" s="27" t="str">
        <f>_xlfn.XLOOKUP(CY222,'Banco de Dados'!$B$3:$B$274,'Banco de Dados'!$C$3:$C$274,"")</f>
        <v/>
      </c>
      <c r="CW222" s="27" t="str">
        <f>IFERROR(VLOOKUP(CY222,'Banco de Dados'!$B$3:$H$274,5,FALSE)," ")</f>
        <v xml:space="preserve"> </v>
      </c>
      <c r="DC222" s="27" t="str">
        <f>_xlfn.XLOOKUP(DF222,'Banco de Dados'!$B$3:$B$274,'Banco de Dados'!$C$3:$C$274,"")</f>
        <v/>
      </c>
      <c r="DD222" s="27" t="str">
        <f>IFERROR(VLOOKUP(DF222,'Banco de Dados'!$B$3:$H$274,5,FALSE)," ")</f>
        <v xml:space="preserve"> </v>
      </c>
      <c r="DJ222" s="27" t="str">
        <f>_xlfn.XLOOKUP(DM222,'Banco de Dados'!$B$3:$B$274,'Banco de Dados'!$C$3:$C$274,"")</f>
        <v/>
      </c>
      <c r="DK222" s="27" t="str">
        <f>IFERROR(VLOOKUP(DM222,'Banco de Dados'!$B$3:$H$274,5,FALSE)," ")</f>
        <v xml:space="preserve"> </v>
      </c>
      <c r="DQ222" s="27" t="str">
        <f>_xlfn.XLOOKUP(DT222,'Banco de Dados'!$B$3:$B$274,'Banco de Dados'!$C$3:$C$274,"")</f>
        <v/>
      </c>
      <c r="DR222" s="27" t="str">
        <f>IFERROR(VLOOKUP(DT222,'Banco de Dados'!$B$3:$H$274,5,FALSE)," ")</f>
        <v xml:space="preserve"> </v>
      </c>
      <c r="DX222" s="27" t="str">
        <f>_xlfn.XLOOKUP(EA222,'Banco de Dados'!$B$3:$B$274,'Banco de Dados'!$C$3:$C$274,"")</f>
        <v/>
      </c>
      <c r="DY222" s="27" t="str">
        <f>IFERROR(VLOOKUP(EA222,'Banco de Dados'!$B$3:$H$274,5,FALSE)," ")</f>
        <v xml:space="preserve"> </v>
      </c>
      <c r="EE222" s="27" t="str">
        <f>_xlfn.XLOOKUP(EH222,'Banco de Dados'!$B$3:$B$274,'Banco de Dados'!$C$3:$C$274,"")</f>
        <v/>
      </c>
      <c r="EF222" s="27" t="str">
        <f>IFERROR(VLOOKUP(EH222,'Banco de Dados'!$B$3:$H$274,5,FALSE)," ")</f>
        <v xml:space="preserve"> </v>
      </c>
      <c r="EL222" s="27" t="str">
        <f>_xlfn.XLOOKUP(EO222,'Banco de Dados'!$B$3:$B$274,'Banco de Dados'!$C$3:$C$274,"")</f>
        <v/>
      </c>
      <c r="EM222" s="27" t="str">
        <f>IFERROR(VLOOKUP(EO222,'Banco de Dados'!$B$3:$H$274,5,FALSE)," ")</f>
        <v xml:space="preserve"> </v>
      </c>
      <c r="ES222" s="27" t="str">
        <f>_xlfn.XLOOKUP(EV222,'Banco de Dados'!$B$3:$B$274,'Banco de Dados'!$C$3:$C$274,"")</f>
        <v/>
      </c>
      <c r="ET222" s="27" t="str">
        <f>IFERROR(VLOOKUP(EV222,'Banco de Dados'!$B$3:$H$274,5,FALSE)," ")</f>
        <v xml:space="preserve"> </v>
      </c>
      <c r="EZ222" s="27" t="str">
        <f>_xlfn.XLOOKUP(FC222,'Banco de Dados'!$B$3:$B$274,'Banco de Dados'!$C$3:$C$274,"")</f>
        <v/>
      </c>
      <c r="FA222" s="27" t="str">
        <f>IFERROR(VLOOKUP(FC222,'Banco de Dados'!$B$3:$H$274,5,FALSE)," ")</f>
        <v xml:space="preserve"> </v>
      </c>
      <c r="FC222" s="7"/>
      <c r="FD222" s="7"/>
      <c r="FE222" s="7"/>
      <c r="FG222" s="27" t="str">
        <f>_xlfn.XLOOKUP(FJ222,'Banco de Dados'!$B$3:$B$274,'Banco de Dados'!$C$3:$C$274,"")</f>
        <v/>
      </c>
      <c r="FH222" s="27" t="str">
        <f>IFERROR(VLOOKUP(FJ222,'Banco de Dados'!$B$3:$H$274,5,FALSE)," ")</f>
        <v xml:space="preserve"> </v>
      </c>
      <c r="FI222" s="7"/>
      <c r="FJ222" s="7"/>
      <c r="FK222" s="7"/>
      <c r="FL222" s="7"/>
      <c r="FN222" s="27" t="str">
        <f>_xlfn.XLOOKUP(FQ222,'Banco de Dados'!$B$3:$B$274,'Banco de Dados'!$C$3:$C$274,"")</f>
        <v/>
      </c>
      <c r="FO222" s="27" t="str">
        <f>IFERROR(VLOOKUP(FQ222,'Banco de Dados'!$B$3:$H$274,5,FALSE)," ")</f>
        <v xml:space="preserve"> </v>
      </c>
      <c r="FP222" s="7"/>
      <c r="FQ222" s="7"/>
      <c r="FR222" s="7"/>
      <c r="FS222" s="7"/>
      <c r="FU222" s="27" t="str">
        <f>_xlfn.XLOOKUP(FX222,'Banco de Dados'!$B$3:$B$274,'Banco de Dados'!$C$3:$C$274,"")</f>
        <v/>
      </c>
      <c r="FV222" s="27" t="str">
        <f>IFERROR(VLOOKUP(FX222,'Banco de Dados'!$B$3:$H$274,5,FALSE)," ")</f>
        <v xml:space="preserve"> </v>
      </c>
      <c r="FW222" s="7"/>
      <c r="FX222" s="7"/>
      <c r="FY222" s="7"/>
      <c r="FZ222" s="7"/>
    </row>
    <row r="223" spans="2:182" x14ac:dyDescent="0.25">
      <c r="B223" s="27" t="str">
        <f>_xlfn.XLOOKUP(E223,'Banco de Dados'!$B$3:$B$274,'Banco de Dados'!$C$3:$C$274,"")</f>
        <v/>
      </c>
      <c r="C223" s="27" t="str">
        <f>IFERROR(VLOOKUP(E223,'Banco de Dados'!$B$3:$H$274,5,FALSE)," ")</f>
        <v xml:space="preserve"> </v>
      </c>
      <c r="I223" s="27" t="str">
        <f>_xlfn.XLOOKUP(L223,'Banco de Dados'!$B$3:$B$274,'Banco de Dados'!$C$3:$C$274,"")</f>
        <v/>
      </c>
      <c r="J223" s="27" t="str">
        <f>IFERROR(VLOOKUP(L223,'Banco de Dados'!$B$3:$H$274,5,FALSE)," ")</f>
        <v xml:space="preserve"> </v>
      </c>
      <c r="P223" s="27" t="str">
        <f>_xlfn.XLOOKUP(S223,'Banco de Dados'!$B$3:$B$274,'Banco de Dados'!$C$3:$C$274,"")</f>
        <v/>
      </c>
      <c r="Q223" s="27" t="str">
        <f>IFERROR(VLOOKUP(S223,'Banco de Dados'!$B$3:$H$274,5,FALSE)," ")</f>
        <v xml:space="preserve"> </v>
      </c>
      <c r="W223" s="27" t="str">
        <f>_xlfn.XLOOKUP(Z223,'Banco de Dados'!$B$3:$B$274,'Banco de Dados'!$C$3:$C$274,"")</f>
        <v/>
      </c>
      <c r="X223" s="27" t="str">
        <f>IFERROR(VLOOKUP(Z223,'Banco de Dados'!$B$3:$H$274,5,FALSE)," ")</f>
        <v xml:space="preserve"> </v>
      </c>
      <c r="AD223" s="27" t="str">
        <f>_xlfn.XLOOKUP(AG223,'Banco de Dados'!$B$3:$B$274,'Banco de Dados'!$C$3:$C$274,"")</f>
        <v/>
      </c>
      <c r="AE223" s="27" t="str">
        <f>IFERROR(VLOOKUP(AG223,'Banco de Dados'!$B$3:$H$274,5,FALSE)," ")</f>
        <v xml:space="preserve"> </v>
      </c>
      <c r="AK223" s="27" t="str">
        <f>_xlfn.XLOOKUP(AN223,'Banco de Dados'!$B$3:$B$274,'Banco de Dados'!$C$3:$C$274,"")</f>
        <v/>
      </c>
      <c r="AL223" s="27" t="str">
        <f>IFERROR(VLOOKUP(AN223,'Banco de Dados'!$B$3:$H$274,5,FALSE)," ")</f>
        <v xml:space="preserve"> </v>
      </c>
      <c r="AR223" s="27" t="str">
        <f>_xlfn.XLOOKUP(AU223,'Banco de Dados'!$B$3:$B$274,'Banco de Dados'!$C$3:$C$274,"")</f>
        <v/>
      </c>
      <c r="AS223" s="27" t="str">
        <f>IFERROR(VLOOKUP(AU223,'Banco de Dados'!$B$3:$H$274,5,FALSE)," ")</f>
        <v xml:space="preserve"> </v>
      </c>
      <c r="AY223" s="27" t="str">
        <f>_xlfn.XLOOKUP(BB223,'Banco de Dados'!$B$3:$B$274,'Banco de Dados'!$C$3:$C$274,"")</f>
        <v/>
      </c>
      <c r="AZ223" s="27" t="str">
        <f>IFERROR(VLOOKUP(BB223,'Banco de Dados'!$B$3:$H$274,5,FALSE)," ")</f>
        <v xml:space="preserve"> </v>
      </c>
      <c r="BF223" s="27" t="str">
        <f>_xlfn.XLOOKUP(BI223,'Banco de Dados'!$B$3:$B$274,'Banco de Dados'!$C$3:$C$274,"")</f>
        <v/>
      </c>
      <c r="BG223" s="27" t="str">
        <f>IFERROR(VLOOKUP(BI223,'Banco de Dados'!$B$3:$H$274,5,FALSE)," ")</f>
        <v xml:space="preserve"> </v>
      </c>
      <c r="BM223" s="27" t="str">
        <f>_xlfn.XLOOKUP(BP223,'Banco de Dados'!$B$3:$B$274,'Banco de Dados'!$C$3:$C$274,"")</f>
        <v/>
      </c>
      <c r="BN223" s="27" t="str">
        <f>IFERROR(VLOOKUP(BP223,'Banco de Dados'!$B$3:$H$274,5,FALSE)," ")</f>
        <v xml:space="preserve"> </v>
      </c>
      <c r="BT223" s="27" t="str">
        <f>_xlfn.XLOOKUP(BW223,'Banco de Dados'!$B$3:$B$274,'Banco de Dados'!$C$3:$C$274,"")</f>
        <v/>
      </c>
      <c r="BU223" s="27" t="str">
        <f>IFERROR(VLOOKUP(BW223,'Banco de Dados'!$B$3:$H$274,5,FALSE)," ")</f>
        <v xml:space="preserve"> </v>
      </c>
      <c r="CA223" s="27" t="str">
        <f>_xlfn.XLOOKUP(CD223,'Banco de Dados'!$B$3:$B$274,'Banco de Dados'!$C$3:$C$274,"")</f>
        <v/>
      </c>
      <c r="CB223" s="27" t="str">
        <f>IFERROR(VLOOKUP(CD223,'Banco de Dados'!$B$3:$H$274,5,FALSE)," ")</f>
        <v xml:space="preserve"> </v>
      </c>
      <c r="CH223" s="27" t="str">
        <f>_xlfn.XLOOKUP(CK223,'Banco de Dados'!$B$3:$B$274,'Banco de Dados'!$C$3:$C$274,"")</f>
        <v/>
      </c>
      <c r="CI223" s="27" t="str">
        <f>IFERROR(VLOOKUP(CK223,'Banco de Dados'!$B$3:$H$274,5,FALSE)," ")</f>
        <v xml:space="preserve"> </v>
      </c>
      <c r="CO223" s="27" t="str">
        <f>_xlfn.XLOOKUP(CR223,'Banco de Dados'!$B$3:$B$274,'Banco de Dados'!$C$3:$C$274,"")</f>
        <v/>
      </c>
      <c r="CP223" s="27" t="str">
        <f>IFERROR(VLOOKUP(CR223,'Banco de Dados'!$B$3:$H$274,5,FALSE)," ")</f>
        <v xml:space="preserve"> </v>
      </c>
      <c r="CV223" s="27" t="str">
        <f>_xlfn.XLOOKUP(CY223,'Banco de Dados'!$B$3:$B$274,'Banco de Dados'!$C$3:$C$274,"")</f>
        <v/>
      </c>
      <c r="CW223" s="27" t="str">
        <f>IFERROR(VLOOKUP(CY223,'Banco de Dados'!$B$3:$H$274,5,FALSE)," ")</f>
        <v xml:space="preserve"> </v>
      </c>
      <c r="DC223" s="27" t="str">
        <f>_xlfn.XLOOKUP(DF223,'Banco de Dados'!$B$3:$B$274,'Banco de Dados'!$C$3:$C$274,"")</f>
        <v/>
      </c>
      <c r="DD223" s="27" t="str">
        <f>IFERROR(VLOOKUP(DF223,'Banco de Dados'!$B$3:$H$274,5,FALSE)," ")</f>
        <v xml:space="preserve"> </v>
      </c>
      <c r="DJ223" s="27" t="str">
        <f>_xlfn.XLOOKUP(DM223,'Banco de Dados'!$B$3:$B$274,'Banco de Dados'!$C$3:$C$274,"")</f>
        <v/>
      </c>
      <c r="DK223" s="27" t="str">
        <f>IFERROR(VLOOKUP(DM223,'Banco de Dados'!$B$3:$H$274,5,FALSE)," ")</f>
        <v xml:space="preserve"> </v>
      </c>
      <c r="DQ223" s="27" t="str">
        <f>_xlfn.XLOOKUP(DT223,'Banco de Dados'!$B$3:$B$274,'Banco de Dados'!$C$3:$C$274,"")</f>
        <v/>
      </c>
      <c r="DR223" s="27" t="str">
        <f>IFERROR(VLOOKUP(DT223,'Banco de Dados'!$B$3:$H$274,5,FALSE)," ")</f>
        <v xml:space="preserve"> </v>
      </c>
      <c r="DX223" s="27" t="str">
        <f>_xlfn.XLOOKUP(EA223,'Banco de Dados'!$B$3:$B$274,'Banco de Dados'!$C$3:$C$274,"")</f>
        <v/>
      </c>
      <c r="DY223" s="27" t="str">
        <f>IFERROR(VLOOKUP(EA223,'Banco de Dados'!$B$3:$H$274,5,FALSE)," ")</f>
        <v xml:space="preserve"> </v>
      </c>
      <c r="EE223" s="27" t="str">
        <f>_xlfn.XLOOKUP(EH223,'Banco de Dados'!$B$3:$B$274,'Banco de Dados'!$C$3:$C$274,"")</f>
        <v/>
      </c>
      <c r="EF223" s="27" t="str">
        <f>IFERROR(VLOOKUP(EH223,'Banco de Dados'!$B$3:$H$274,5,FALSE)," ")</f>
        <v xml:space="preserve"> </v>
      </c>
      <c r="EL223" s="27" t="str">
        <f>_xlfn.XLOOKUP(EO223,'Banco de Dados'!$B$3:$B$274,'Banco de Dados'!$C$3:$C$274,"")</f>
        <v/>
      </c>
      <c r="EM223" s="27" t="str">
        <f>IFERROR(VLOOKUP(EO223,'Banco de Dados'!$B$3:$H$274,5,FALSE)," ")</f>
        <v xml:space="preserve"> </v>
      </c>
      <c r="ES223" s="27" t="str">
        <f>_xlfn.XLOOKUP(EV223,'Banco de Dados'!$B$3:$B$274,'Banco de Dados'!$C$3:$C$274,"")</f>
        <v/>
      </c>
      <c r="ET223" s="27" t="str">
        <f>IFERROR(VLOOKUP(EV223,'Banco de Dados'!$B$3:$H$274,5,FALSE)," ")</f>
        <v xml:space="preserve"> </v>
      </c>
      <c r="EZ223" s="27" t="str">
        <f>_xlfn.XLOOKUP(FC223,'Banco de Dados'!$B$3:$B$274,'Banco de Dados'!$C$3:$C$274,"")</f>
        <v/>
      </c>
      <c r="FA223" s="27" t="str">
        <f>IFERROR(VLOOKUP(FC223,'Banco de Dados'!$B$3:$H$274,5,FALSE)," ")</f>
        <v xml:space="preserve"> </v>
      </c>
      <c r="FC223" s="7"/>
      <c r="FD223" s="7"/>
      <c r="FE223" s="7"/>
      <c r="FG223" s="27" t="str">
        <f>_xlfn.XLOOKUP(FJ223,'Banco de Dados'!$B$3:$B$274,'Banco de Dados'!$C$3:$C$274,"")</f>
        <v/>
      </c>
      <c r="FH223" s="27" t="str">
        <f>IFERROR(VLOOKUP(FJ223,'Banco de Dados'!$B$3:$H$274,5,FALSE)," ")</f>
        <v xml:space="preserve"> </v>
      </c>
      <c r="FI223" s="7"/>
      <c r="FJ223" s="7"/>
      <c r="FK223" s="7"/>
      <c r="FL223" s="7"/>
      <c r="FN223" s="27" t="str">
        <f>_xlfn.XLOOKUP(FQ223,'Banco de Dados'!$B$3:$B$274,'Banco de Dados'!$C$3:$C$274,"")</f>
        <v/>
      </c>
      <c r="FO223" s="27" t="str">
        <f>IFERROR(VLOOKUP(FQ223,'Banco de Dados'!$B$3:$H$274,5,FALSE)," ")</f>
        <v xml:space="preserve"> </v>
      </c>
      <c r="FP223" s="7"/>
      <c r="FQ223" s="7"/>
      <c r="FR223" s="7"/>
      <c r="FS223" s="7"/>
      <c r="FU223" s="27" t="str">
        <f>_xlfn.XLOOKUP(FX223,'Banco de Dados'!$B$3:$B$274,'Banco de Dados'!$C$3:$C$274,"")</f>
        <v/>
      </c>
      <c r="FV223" s="27" t="str">
        <f>IFERROR(VLOOKUP(FX223,'Banco de Dados'!$B$3:$H$274,5,FALSE)," ")</f>
        <v xml:space="preserve"> </v>
      </c>
      <c r="FW223" s="7"/>
      <c r="FX223" s="7"/>
      <c r="FY223" s="7"/>
      <c r="FZ223" s="7"/>
    </row>
    <row r="224" spans="2:182" x14ac:dyDescent="0.25">
      <c r="B224" s="27" t="str">
        <f>_xlfn.XLOOKUP(E224,'Banco de Dados'!$B$3:$B$274,'Banco de Dados'!$C$3:$C$274,"")</f>
        <v/>
      </c>
      <c r="C224" s="27" t="str">
        <f>IFERROR(VLOOKUP(E224,'Banco de Dados'!$B$3:$H$274,5,FALSE)," ")</f>
        <v xml:space="preserve"> </v>
      </c>
      <c r="I224" s="27" t="str">
        <f>_xlfn.XLOOKUP(L224,'Banco de Dados'!$B$3:$B$274,'Banco de Dados'!$C$3:$C$274,"")</f>
        <v/>
      </c>
      <c r="J224" s="27" t="str">
        <f>IFERROR(VLOOKUP(L224,'Banco de Dados'!$B$3:$H$274,5,FALSE)," ")</f>
        <v xml:space="preserve"> </v>
      </c>
      <c r="P224" s="27" t="str">
        <f>_xlfn.XLOOKUP(S224,'Banco de Dados'!$B$3:$B$274,'Banco de Dados'!$C$3:$C$274,"")</f>
        <v/>
      </c>
      <c r="Q224" s="27" t="str">
        <f>IFERROR(VLOOKUP(S224,'Banco de Dados'!$B$3:$H$274,5,FALSE)," ")</f>
        <v xml:space="preserve"> </v>
      </c>
      <c r="W224" s="27" t="str">
        <f>_xlfn.XLOOKUP(Z224,'Banco de Dados'!$B$3:$B$274,'Banco de Dados'!$C$3:$C$274,"")</f>
        <v/>
      </c>
      <c r="X224" s="27" t="str">
        <f>IFERROR(VLOOKUP(Z224,'Banco de Dados'!$B$3:$H$274,5,FALSE)," ")</f>
        <v xml:space="preserve"> </v>
      </c>
      <c r="AD224" s="27" t="str">
        <f>_xlfn.XLOOKUP(AG224,'Banco de Dados'!$B$3:$B$274,'Banco de Dados'!$C$3:$C$274,"")</f>
        <v/>
      </c>
      <c r="AE224" s="27" t="str">
        <f>IFERROR(VLOOKUP(AG224,'Banco de Dados'!$B$3:$H$274,5,FALSE)," ")</f>
        <v xml:space="preserve"> </v>
      </c>
      <c r="AK224" s="27" t="str">
        <f>_xlfn.XLOOKUP(AN224,'Banco de Dados'!$B$3:$B$274,'Banco de Dados'!$C$3:$C$274,"")</f>
        <v/>
      </c>
      <c r="AL224" s="27" t="str">
        <f>IFERROR(VLOOKUP(AN224,'Banco de Dados'!$B$3:$H$274,5,FALSE)," ")</f>
        <v xml:space="preserve"> </v>
      </c>
      <c r="AR224" s="27" t="str">
        <f>_xlfn.XLOOKUP(AU224,'Banco de Dados'!$B$3:$B$274,'Banco de Dados'!$C$3:$C$274,"")</f>
        <v/>
      </c>
      <c r="AS224" s="27" t="str">
        <f>IFERROR(VLOOKUP(AU224,'Banco de Dados'!$B$3:$H$274,5,FALSE)," ")</f>
        <v xml:space="preserve"> </v>
      </c>
      <c r="AY224" s="27" t="str">
        <f>_xlfn.XLOOKUP(BB224,'Banco de Dados'!$B$3:$B$274,'Banco de Dados'!$C$3:$C$274,"")</f>
        <v/>
      </c>
      <c r="AZ224" s="27" t="str">
        <f>IFERROR(VLOOKUP(BB224,'Banco de Dados'!$B$3:$H$274,5,FALSE)," ")</f>
        <v xml:space="preserve"> </v>
      </c>
      <c r="BF224" s="27" t="str">
        <f>_xlfn.XLOOKUP(BI224,'Banco de Dados'!$B$3:$B$274,'Banco de Dados'!$C$3:$C$274,"")</f>
        <v/>
      </c>
      <c r="BG224" s="27" t="str">
        <f>IFERROR(VLOOKUP(BI224,'Banco de Dados'!$B$3:$H$274,5,FALSE)," ")</f>
        <v xml:space="preserve"> </v>
      </c>
      <c r="BM224" s="27" t="str">
        <f>_xlfn.XLOOKUP(BP224,'Banco de Dados'!$B$3:$B$274,'Banco de Dados'!$C$3:$C$274,"")</f>
        <v/>
      </c>
      <c r="BN224" s="27" t="str">
        <f>IFERROR(VLOOKUP(BP224,'Banco de Dados'!$B$3:$H$274,5,FALSE)," ")</f>
        <v xml:space="preserve"> </v>
      </c>
      <c r="BT224" s="27" t="str">
        <f>_xlfn.XLOOKUP(BW224,'Banco de Dados'!$B$3:$B$274,'Banco de Dados'!$C$3:$C$274,"")</f>
        <v/>
      </c>
      <c r="BU224" s="27" t="str">
        <f>IFERROR(VLOOKUP(BW224,'Banco de Dados'!$B$3:$H$274,5,FALSE)," ")</f>
        <v xml:space="preserve"> </v>
      </c>
      <c r="CA224" s="27" t="str">
        <f>_xlfn.XLOOKUP(CD224,'Banco de Dados'!$B$3:$B$274,'Banco de Dados'!$C$3:$C$274,"")</f>
        <v/>
      </c>
      <c r="CB224" s="27" t="str">
        <f>IFERROR(VLOOKUP(CD224,'Banco de Dados'!$B$3:$H$274,5,FALSE)," ")</f>
        <v xml:space="preserve"> </v>
      </c>
      <c r="CH224" s="27" t="str">
        <f>_xlfn.XLOOKUP(CK224,'Banco de Dados'!$B$3:$B$274,'Banco de Dados'!$C$3:$C$274,"")</f>
        <v/>
      </c>
      <c r="CI224" s="27" t="str">
        <f>IFERROR(VLOOKUP(CK224,'Banco de Dados'!$B$3:$H$274,5,FALSE)," ")</f>
        <v xml:space="preserve"> </v>
      </c>
      <c r="CO224" s="27" t="str">
        <f>_xlfn.XLOOKUP(CR224,'Banco de Dados'!$B$3:$B$274,'Banco de Dados'!$C$3:$C$274,"")</f>
        <v/>
      </c>
      <c r="CP224" s="27" t="str">
        <f>IFERROR(VLOOKUP(CR224,'Banco de Dados'!$B$3:$H$274,5,FALSE)," ")</f>
        <v xml:space="preserve"> </v>
      </c>
      <c r="CV224" s="27" t="str">
        <f>_xlfn.XLOOKUP(CY224,'Banco de Dados'!$B$3:$B$274,'Banco de Dados'!$C$3:$C$274,"")</f>
        <v/>
      </c>
      <c r="CW224" s="27" t="str">
        <f>IFERROR(VLOOKUP(CY224,'Banco de Dados'!$B$3:$H$274,5,FALSE)," ")</f>
        <v xml:space="preserve"> </v>
      </c>
      <c r="DC224" s="27" t="str">
        <f>_xlfn.XLOOKUP(DF224,'Banco de Dados'!$B$3:$B$274,'Banco de Dados'!$C$3:$C$274,"")</f>
        <v/>
      </c>
      <c r="DD224" s="27" t="str">
        <f>IFERROR(VLOOKUP(DF224,'Banco de Dados'!$B$3:$H$274,5,FALSE)," ")</f>
        <v xml:space="preserve"> </v>
      </c>
      <c r="DJ224" s="27" t="str">
        <f>_xlfn.XLOOKUP(DM224,'Banco de Dados'!$B$3:$B$274,'Banco de Dados'!$C$3:$C$274,"")</f>
        <v/>
      </c>
      <c r="DK224" s="27" t="str">
        <f>IFERROR(VLOOKUP(DM224,'Banco de Dados'!$B$3:$H$274,5,FALSE)," ")</f>
        <v xml:space="preserve"> </v>
      </c>
      <c r="DQ224" s="27" t="str">
        <f>_xlfn.XLOOKUP(DT224,'Banco de Dados'!$B$3:$B$274,'Banco de Dados'!$C$3:$C$274,"")</f>
        <v/>
      </c>
      <c r="DR224" s="27" t="str">
        <f>IFERROR(VLOOKUP(DT224,'Banco de Dados'!$B$3:$H$274,5,FALSE)," ")</f>
        <v xml:space="preserve"> </v>
      </c>
      <c r="DX224" s="27" t="str">
        <f>_xlfn.XLOOKUP(EA224,'Banco de Dados'!$B$3:$B$274,'Banco de Dados'!$C$3:$C$274,"")</f>
        <v/>
      </c>
      <c r="DY224" s="27" t="str">
        <f>IFERROR(VLOOKUP(EA224,'Banco de Dados'!$B$3:$H$274,5,FALSE)," ")</f>
        <v xml:space="preserve"> </v>
      </c>
      <c r="EE224" s="27" t="str">
        <f>_xlfn.XLOOKUP(EH224,'Banco de Dados'!$B$3:$B$274,'Banco de Dados'!$C$3:$C$274,"")</f>
        <v/>
      </c>
      <c r="EF224" s="27" t="str">
        <f>IFERROR(VLOOKUP(EH224,'Banco de Dados'!$B$3:$H$274,5,FALSE)," ")</f>
        <v xml:space="preserve"> </v>
      </c>
      <c r="EL224" s="27" t="str">
        <f>_xlfn.XLOOKUP(EO224,'Banco de Dados'!$B$3:$B$274,'Banco de Dados'!$C$3:$C$274,"")</f>
        <v/>
      </c>
      <c r="EM224" s="27" t="str">
        <f>IFERROR(VLOOKUP(EO224,'Banco de Dados'!$B$3:$H$274,5,FALSE)," ")</f>
        <v xml:space="preserve"> </v>
      </c>
      <c r="ES224" s="27" t="str">
        <f>_xlfn.XLOOKUP(EV224,'Banco de Dados'!$B$3:$B$274,'Banco de Dados'!$C$3:$C$274,"")</f>
        <v/>
      </c>
      <c r="ET224" s="27" t="str">
        <f>IFERROR(VLOOKUP(EV224,'Banco de Dados'!$B$3:$H$274,5,FALSE)," ")</f>
        <v xml:space="preserve"> </v>
      </c>
      <c r="EZ224" s="27" t="str">
        <f>_xlfn.XLOOKUP(FC224,'Banco de Dados'!$B$3:$B$274,'Banco de Dados'!$C$3:$C$274,"")</f>
        <v/>
      </c>
      <c r="FA224" s="27" t="str">
        <f>IFERROR(VLOOKUP(FC224,'Banco de Dados'!$B$3:$H$274,5,FALSE)," ")</f>
        <v xml:space="preserve"> </v>
      </c>
      <c r="FC224" s="7"/>
      <c r="FD224" s="7"/>
      <c r="FE224" s="7"/>
      <c r="FG224" s="27" t="str">
        <f>_xlfn.XLOOKUP(FJ224,'Banco de Dados'!$B$3:$B$274,'Banco de Dados'!$C$3:$C$274,"")</f>
        <v/>
      </c>
      <c r="FH224" s="27" t="str">
        <f>IFERROR(VLOOKUP(FJ224,'Banco de Dados'!$B$3:$H$274,5,FALSE)," ")</f>
        <v xml:space="preserve"> </v>
      </c>
      <c r="FI224" s="7"/>
      <c r="FJ224" s="7"/>
      <c r="FK224" s="7"/>
      <c r="FL224" s="7"/>
      <c r="FN224" s="27" t="str">
        <f>_xlfn.XLOOKUP(FQ224,'Banco de Dados'!$B$3:$B$274,'Banco de Dados'!$C$3:$C$274,"")</f>
        <v/>
      </c>
      <c r="FO224" s="27" t="str">
        <f>IFERROR(VLOOKUP(FQ224,'Banco de Dados'!$B$3:$H$274,5,FALSE)," ")</f>
        <v xml:space="preserve"> </v>
      </c>
      <c r="FP224" s="7"/>
      <c r="FQ224" s="7"/>
      <c r="FR224" s="7"/>
      <c r="FS224" s="7"/>
      <c r="FU224" s="27" t="str">
        <f>_xlfn.XLOOKUP(FX224,'Banco de Dados'!$B$3:$B$274,'Banco de Dados'!$C$3:$C$274,"")</f>
        <v/>
      </c>
      <c r="FV224" s="27" t="str">
        <f>IFERROR(VLOOKUP(FX224,'Banco de Dados'!$B$3:$H$274,5,FALSE)," ")</f>
        <v xml:space="preserve"> </v>
      </c>
      <c r="FW224" s="7"/>
      <c r="FX224" s="7"/>
      <c r="FY224" s="7"/>
      <c r="FZ224" s="7"/>
    </row>
    <row r="225" spans="2:182" x14ac:dyDescent="0.25">
      <c r="B225" s="27" t="str">
        <f>_xlfn.XLOOKUP(E225,'Banco de Dados'!$B$3:$B$274,'Banco de Dados'!$C$3:$C$274,"")</f>
        <v/>
      </c>
      <c r="C225" s="27" t="str">
        <f>IFERROR(VLOOKUP(E225,'Banco de Dados'!$B$3:$H$274,5,FALSE)," ")</f>
        <v xml:space="preserve"> </v>
      </c>
      <c r="I225" s="27" t="str">
        <f>_xlfn.XLOOKUP(L225,'Banco de Dados'!$B$3:$B$274,'Banco de Dados'!$C$3:$C$274,"")</f>
        <v/>
      </c>
      <c r="J225" s="27" t="str">
        <f>IFERROR(VLOOKUP(L225,'Banco de Dados'!$B$3:$H$274,5,FALSE)," ")</f>
        <v xml:space="preserve"> </v>
      </c>
      <c r="P225" s="27" t="str">
        <f>_xlfn.XLOOKUP(S225,'Banco de Dados'!$B$3:$B$274,'Banco de Dados'!$C$3:$C$274,"")</f>
        <v/>
      </c>
      <c r="Q225" s="27" t="str">
        <f>IFERROR(VLOOKUP(S225,'Banco de Dados'!$B$3:$H$274,5,FALSE)," ")</f>
        <v xml:space="preserve"> </v>
      </c>
      <c r="W225" s="27" t="str">
        <f>_xlfn.XLOOKUP(Z225,'Banco de Dados'!$B$3:$B$274,'Banco de Dados'!$C$3:$C$274,"")</f>
        <v/>
      </c>
      <c r="X225" s="27" t="str">
        <f>IFERROR(VLOOKUP(Z225,'Banco de Dados'!$B$3:$H$274,5,FALSE)," ")</f>
        <v xml:space="preserve"> </v>
      </c>
      <c r="AD225" s="27" t="str">
        <f>_xlfn.XLOOKUP(AG225,'Banco de Dados'!$B$3:$B$274,'Banco de Dados'!$C$3:$C$274,"")</f>
        <v/>
      </c>
      <c r="AE225" s="27" t="str">
        <f>IFERROR(VLOOKUP(AG225,'Banco de Dados'!$B$3:$H$274,5,FALSE)," ")</f>
        <v xml:space="preserve"> </v>
      </c>
      <c r="AK225" s="27" t="str">
        <f>_xlfn.XLOOKUP(AN225,'Banco de Dados'!$B$3:$B$274,'Banco de Dados'!$C$3:$C$274,"")</f>
        <v/>
      </c>
      <c r="AL225" s="27" t="str">
        <f>IFERROR(VLOOKUP(AN225,'Banco de Dados'!$B$3:$H$274,5,FALSE)," ")</f>
        <v xml:space="preserve"> </v>
      </c>
      <c r="AR225" s="27" t="str">
        <f>_xlfn.XLOOKUP(AU225,'Banco de Dados'!$B$3:$B$274,'Banco de Dados'!$C$3:$C$274,"")</f>
        <v/>
      </c>
      <c r="AS225" s="27" t="str">
        <f>IFERROR(VLOOKUP(AU225,'Banco de Dados'!$B$3:$H$274,5,FALSE)," ")</f>
        <v xml:space="preserve"> </v>
      </c>
      <c r="AY225" s="27" t="str">
        <f>_xlfn.XLOOKUP(BB225,'Banco de Dados'!$B$3:$B$274,'Banco de Dados'!$C$3:$C$274,"")</f>
        <v/>
      </c>
      <c r="AZ225" s="27" t="str">
        <f>IFERROR(VLOOKUP(BB225,'Banco de Dados'!$B$3:$H$274,5,FALSE)," ")</f>
        <v xml:space="preserve"> </v>
      </c>
      <c r="BF225" s="27" t="str">
        <f>_xlfn.XLOOKUP(BI225,'Banco de Dados'!$B$3:$B$274,'Banco de Dados'!$C$3:$C$274,"")</f>
        <v/>
      </c>
      <c r="BG225" s="27" t="str">
        <f>IFERROR(VLOOKUP(BI225,'Banco de Dados'!$B$3:$H$274,5,FALSE)," ")</f>
        <v xml:space="preserve"> </v>
      </c>
      <c r="BM225" s="27" t="str">
        <f>_xlfn.XLOOKUP(BP225,'Banco de Dados'!$B$3:$B$274,'Banco de Dados'!$C$3:$C$274,"")</f>
        <v/>
      </c>
      <c r="BN225" s="27" t="str">
        <f>IFERROR(VLOOKUP(BP225,'Banco de Dados'!$B$3:$H$274,5,FALSE)," ")</f>
        <v xml:space="preserve"> </v>
      </c>
      <c r="BT225" s="27" t="str">
        <f>_xlfn.XLOOKUP(BW225,'Banco de Dados'!$B$3:$B$274,'Banco de Dados'!$C$3:$C$274,"")</f>
        <v/>
      </c>
      <c r="BU225" s="27" t="str">
        <f>IFERROR(VLOOKUP(BW225,'Banco de Dados'!$B$3:$H$274,5,FALSE)," ")</f>
        <v xml:space="preserve"> </v>
      </c>
      <c r="CA225" s="27" t="str">
        <f>_xlfn.XLOOKUP(CD225,'Banco de Dados'!$B$3:$B$274,'Banco de Dados'!$C$3:$C$274,"")</f>
        <v/>
      </c>
      <c r="CB225" s="27" t="str">
        <f>IFERROR(VLOOKUP(CD225,'Banco de Dados'!$B$3:$H$274,5,FALSE)," ")</f>
        <v xml:space="preserve"> </v>
      </c>
      <c r="CH225" s="27" t="str">
        <f>_xlfn.XLOOKUP(CK225,'Banco de Dados'!$B$3:$B$274,'Banco de Dados'!$C$3:$C$274,"")</f>
        <v/>
      </c>
      <c r="CI225" s="27" t="str">
        <f>IFERROR(VLOOKUP(CK225,'Banco de Dados'!$B$3:$H$274,5,FALSE)," ")</f>
        <v xml:space="preserve"> </v>
      </c>
      <c r="CO225" s="27" t="str">
        <f>_xlfn.XLOOKUP(CR225,'Banco de Dados'!$B$3:$B$274,'Banco de Dados'!$C$3:$C$274,"")</f>
        <v/>
      </c>
      <c r="CP225" s="27" t="str">
        <f>IFERROR(VLOOKUP(CR225,'Banco de Dados'!$B$3:$H$274,5,FALSE)," ")</f>
        <v xml:space="preserve"> </v>
      </c>
      <c r="CV225" s="27" t="str">
        <f>_xlfn.XLOOKUP(CY225,'Banco de Dados'!$B$3:$B$274,'Banco de Dados'!$C$3:$C$274,"")</f>
        <v/>
      </c>
      <c r="CW225" s="27" t="str">
        <f>IFERROR(VLOOKUP(CY225,'Banco de Dados'!$B$3:$H$274,5,FALSE)," ")</f>
        <v xml:space="preserve"> </v>
      </c>
      <c r="DC225" s="27" t="str">
        <f>_xlfn.XLOOKUP(DF225,'Banco de Dados'!$B$3:$B$274,'Banco de Dados'!$C$3:$C$274,"")</f>
        <v/>
      </c>
      <c r="DD225" s="27" t="str">
        <f>IFERROR(VLOOKUP(DF225,'Banco de Dados'!$B$3:$H$274,5,FALSE)," ")</f>
        <v xml:space="preserve"> </v>
      </c>
      <c r="DJ225" s="27" t="str">
        <f>_xlfn.XLOOKUP(DM225,'Banco de Dados'!$B$3:$B$274,'Banco de Dados'!$C$3:$C$274,"")</f>
        <v/>
      </c>
      <c r="DK225" s="27" t="str">
        <f>IFERROR(VLOOKUP(DM225,'Banco de Dados'!$B$3:$H$274,5,FALSE)," ")</f>
        <v xml:space="preserve"> </v>
      </c>
      <c r="DQ225" s="27" t="str">
        <f>_xlfn.XLOOKUP(DT225,'Banco de Dados'!$B$3:$B$274,'Banco de Dados'!$C$3:$C$274,"")</f>
        <v/>
      </c>
      <c r="DR225" s="27" t="str">
        <f>IFERROR(VLOOKUP(DT225,'Banco de Dados'!$B$3:$H$274,5,FALSE)," ")</f>
        <v xml:space="preserve"> </v>
      </c>
      <c r="DX225" s="27" t="str">
        <f>_xlfn.XLOOKUP(EA225,'Banco de Dados'!$B$3:$B$274,'Banco de Dados'!$C$3:$C$274,"")</f>
        <v/>
      </c>
      <c r="DY225" s="27" t="str">
        <f>IFERROR(VLOOKUP(EA225,'Banco de Dados'!$B$3:$H$274,5,FALSE)," ")</f>
        <v xml:space="preserve"> </v>
      </c>
      <c r="EE225" s="27" t="str">
        <f>_xlfn.XLOOKUP(EH225,'Banco de Dados'!$B$3:$B$274,'Banco de Dados'!$C$3:$C$274,"")</f>
        <v/>
      </c>
      <c r="EF225" s="27" t="str">
        <f>IFERROR(VLOOKUP(EH225,'Banco de Dados'!$B$3:$H$274,5,FALSE)," ")</f>
        <v xml:space="preserve"> </v>
      </c>
      <c r="EL225" s="27" t="str">
        <f>_xlfn.XLOOKUP(EO225,'Banco de Dados'!$B$3:$B$274,'Banco de Dados'!$C$3:$C$274,"")</f>
        <v/>
      </c>
      <c r="EM225" s="27" t="str">
        <f>IFERROR(VLOOKUP(EO225,'Banco de Dados'!$B$3:$H$274,5,FALSE)," ")</f>
        <v xml:space="preserve"> </v>
      </c>
      <c r="ES225" s="27" t="str">
        <f>_xlfn.XLOOKUP(EV225,'Banco de Dados'!$B$3:$B$274,'Banco de Dados'!$C$3:$C$274,"")</f>
        <v/>
      </c>
      <c r="ET225" s="27" t="str">
        <f>IFERROR(VLOOKUP(EV225,'Banco de Dados'!$B$3:$H$274,5,FALSE)," ")</f>
        <v xml:space="preserve"> </v>
      </c>
      <c r="EZ225" s="27" t="str">
        <f>_xlfn.XLOOKUP(FC225,'Banco de Dados'!$B$3:$B$274,'Banco de Dados'!$C$3:$C$274,"")</f>
        <v/>
      </c>
      <c r="FA225" s="27" t="str">
        <f>IFERROR(VLOOKUP(FC225,'Banco de Dados'!$B$3:$H$274,5,FALSE)," ")</f>
        <v xml:space="preserve"> </v>
      </c>
      <c r="FC225" s="7"/>
      <c r="FD225" s="7"/>
      <c r="FE225" s="7"/>
      <c r="FG225" s="27" t="str">
        <f>_xlfn.XLOOKUP(FJ225,'Banco de Dados'!$B$3:$B$274,'Banco de Dados'!$C$3:$C$274,"")</f>
        <v/>
      </c>
      <c r="FH225" s="27" t="str">
        <f>IFERROR(VLOOKUP(FJ225,'Banco de Dados'!$B$3:$H$274,5,FALSE)," ")</f>
        <v xml:space="preserve"> </v>
      </c>
      <c r="FI225" s="7"/>
      <c r="FJ225" s="7"/>
      <c r="FK225" s="7"/>
      <c r="FL225" s="7"/>
      <c r="FN225" s="27" t="str">
        <f>_xlfn.XLOOKUP(FQ225,'Banco de Dados'!$B$3:$B$274,'Banco de Dados'!$C$3:$C$274,"")</f>
        <v/>
      </c>
      <c r="FO225" s="27" t="str">
        <f>IFERROR(VLOOKUP(FQ225,'Banco de Dados'!$B$3:$H$274,5,FALSE)," ")</f>
        <v xml:space="preserve"> </v>
      </c>
      <c r="FP225" s="7"/>
      <c r="FQ225" s="7"/>
      <c r="FR225" s="7"/>
      <c r="FS225" s="7"/>
      <c r="FU225" s="27" t="str">
        <f>_xlfn.XLOOKUP(FX225,'Banco de Dados'!$B$3:$B$274,'Banco de Dados'!$C$3:$C$274,"")</f>
        <v/>
      </c>
      <c r="FV225" s="27" t="str">
        <f>IFERROR(VLOOKUP(FX225,'Banco de Dados'!$B$3:$H$274,5,FALSE)," ")</f>
        <v xml:space="preserve"> </v>
      </c>
      <c r="FW225" s="7"/>
      <c r="FX225" s="7"/>
      <c r="FY225" s="7"/>
      <c r="FZ225" s="7"/>
    </row>
    <row r="226" spans="2:182" x14ac:dyDescent="0.25">
      <c r="B226" s="27" t="str">
        <f>_xlfn.XLOOKUP(E226,'Banco de Dados'!$B$3:$B$274,'Banco de Dados'!$C$3:$C$274,"")</f>
        <v/>
      </c>
      <c r="C226" s="27" t="str">
        <f>IFERROR(VLOOKUP(E226,'Banco de Dados'!$B$3:$H$274,5,FALSE)," ")</f>
        <v xml:space="preserve"> </v>
      </c>
      <c r="I226" s="27" t="str">
        <f>_xlfn.XLOOKUP(L226,'Banco de Dados'!$B$3:$B$274,'Banco de Dados'!$C$3:$C$274,"")</f>
        <v/>
      </c>
      <c r="J226" s="27" t="str">
        <f>IFERROR(VLOOKUP(L226,'Banco de Dados'!$B$3:$H$274,5,FALSE)," ")</f>
        <v xml:space="preserve"> </v>
      </c>
      <c r="P226" s="27" t="str">
        <f>_xlfn.XLOOKUP(S226,'Banco de Dados'!$B$3:$B$274,'Banco de Dados'!$C$3:$C$274,"")</f>
        <v/>
      </c>
      <c r="Q226" s="27" t="str">
        <f>IFERROR(VLOOKUP(S226,'Banco de Dados'!$B$3:$H$274,5,FALSE)," ")</f>
        <v xml:space="preserve"> </v>
      </c>
      <c r="W226" s="27" t="str">
        <f>_xlfn.XLOOKUP(Z226,'Banco de Dados'!$B$3:$B$274,'Banco de Dados'!$C$3:$C$274,"")</f>
        <v/>
      </c>
      <c r="X226" s="27" t="str">
        <f>IFERROR(VLOOKUP(Z226,'Banco de Dados'!$B$3:$H$274,5,FALSE)," ")</f>
        <v xml:space="preserve"> </v>
      </c>
      <c r="AD226" s="27" t="str">
        <f>_xlfn.XLOOKUP(AG226,'Banco de Dados'!$B$3:$B$274,'Banco de Dados'!$C$3:$C$274,"")</f>
        <v/>
      </c>
      <c r="AE226" s="27" t="str">
        <f>IFERROR(VLOOKUP(AG226,'Banco de Dados'!$B$3:$H$274,5,FALSE)," ")</f>
        <v xml:space="preserve"> </v>
      </c>
      <c r="AK226" s="27" t="str">
        <f>_xlfn.XLOOKUP(AN226,'Banco de Dados'!$B$3:$B$274,'Banco de Dados'!$C$3:$C$274,"")</f>
        <v/>
      </c>
      <c r="AL226" s="27" t="str">
        <f>IFERROR(VLOOKUP(AN226,'Banco de Dados'!$B$3:$H$274,5,FALSE)," ")</f>
        <v xml:space="preserve"> </v>
      </c>
      <c r="AR226" s="27" t="str">
        <f>_xlfn.XLOOKUP(AU226,'Banco de Dados'!$B$3:$B$274,'Banco de Dados'!$C$3:$C$274,"")</f>
        <v/>
      </c>
      <c r="AS226" s="27" t="str">
        <f>IFERROR(VLOOKUP(AU226,'Banco de Dados'!$B$3:$H$274,5,FALSE)," ")</f>
        <v xml:space="preserve"> </v>
      </c>
      <c r="AY226" s="27" t="str">
        <f>_xlfn.XLOOKUP(BB226,'Banco de Dados'!$B$3:$B$274,'Banco de Dados'!$C$3:$C$274,"")</f>
        <v/>
      </c>
      <c r="AZ226" s="27" t="str">
        <f>IFERROR(VLOOKUP(BB226,'Banco de Dados'!$B$3:$H$274,5,FALSE)," ")</f>
        <v xml:space="preserve"> </v>
      </c>
      <c r="BF226" s="27" t="str">
        <f>_xlfn.XLOOKUP(BI226,'Banco de Dados'!$B$3:$B$274,'Banco de Dados'!$C$3:$C$274,"")</f>
        <v/>
      </c>
      <c r="BG226" s="27" t="str">
        <f>IFERROR(VLOOKUP(BI226,'Banco de Dados'!$B$3:$H$274,5,FALSE)," ")</f>
        <v xml:space="preserve"> </v>
      </c>
      <c r="BM226" s="27" t="str">
        <f>_xlfn.XLOOKUP(BP226,'Banco de Dados'!$B$3:$B$274,'Banco de Dados'!$C$3:$C$274,"")</f>
        <v/>
      </c>
      <c r="BN226" s="27" t="str">
        <f>IFERROR(VLOOKUP(BP226,'Banco de Dados'!$B$3:$H$274,5,FALSE)," ")</f>
        <v xml:space="preserve"> </v>
      </c>
      <c r="BT226" s="27" t="str">
        <f>_xlfn.XLOOKUP(BW226,'Banco de Dados'!$B$3:$B$274,'Banco de Dados'!$C$3:$C$274,"")</f>
        <v/>
      </c>
      <c r="BU226" s="27" t="str">
        <f>IFERROR(VLOOKUP(BW226,'Banco de Dados'!$B$3:$H$274,5,FALSE)," ")</f>
        <v xml:space="preserve"> </v>
      </c>
      <c r="CA226" s="27" t="str">
        <f>_xlfn.XLOOKUP(CD226,'Banco de Dados'!$B$3:$B$274,'Banco de Dados'!$C$3:$C$274,"")</f>
        <v/>
      </c>
      <c r="CB226" s="27" t="str">
        <f>IFERROR(VLOOKUP(CD226,'Banco de Dados'!$B$3:$H$274,5,FALSE)," ")</f>
        <v xml:space="preserve"> </v>
      </c>
      <c r="CH226" s="27" t="str">
        <f>_xlfn.XLOOKUP(CK226,'Banco de Dados'!$B$3:$B$274,'Banco de Dados'!$C$3:$C$274,"")</f>
        <v/>
      </c>
      <c r="CI226" s="27" t="str">
        <f>IFERROR(VLOOKUP(CK226,'Banco de Dados'!$B$3:$H$274,5,FALSE)," ")</f>
        <v xml:space="preserve"> </v>
      </c>
      <c r="CO226" s="27" t="str">
        <f>_xlfn.XLOOKUP(CR226,'Banco de Dados'!$B$3:$B$274,'Banco de Dados'!$C$3:$C$274,"")</f>
        <v/>
      </c>
      <c r="CP226" s="27" t="str">
        <f>IFERROR(VLOOKUP(CR226,'Banco de Dados'!$B$3:$H$274,5,FALSE)," ")</f>
        <v xml:space="preserve"> </v>
      </c>
      <c r="CV226" s="27" t="str">
        <f>_xlfn.XLOOKUP(CY226,'Banco de Dados'!$B$3:$B$274,'Banco de Dados'!$C$3:$C$274,"")</f>
        <v/>
      </c>
      <c r="CW226" s="27" t="str">
        <f>IFERROR(VLOOKUP(CY226,'Banco de Dados'!$B$3:$H$274,5,FALSE)," ")</f>
        <v xml:space="preserve"> </v>
      </c>
      <c r="DC226" s="27" t="str">
        <f>_xlfn.XLOOKUP(DF226,'Banco de Dados'!$B$3:$B$274,'Banco de Dados'!$C$3:$C$274,"")</f>
        <v/>
      </c>
      <c r="DD226" s="27" t="str">
        <f>IFERROR(VLOOKUP(DF226,'Banco de Dados'!$B$3:$H$274,5,FALSE)," ")</f>
        <v xml:space="preserve"> </v>
      </c>
      <c r="DJ226" s="27" t="str">
        <f>_xlfn.XLOOKUP(DM226,'Banco de Dados'!$B$3:$B$274,'Banco de Dados'!$C$3:$C$274,"")</f>
        <v/>
      </c>
      <c r="DK226" s="27" t="str">
        <f>IFERROR(VLOOKUP(DM226,'Banco de Dados'!$B$3:$H$274,5,FALSE)," ")</f>
        <v xml:space="preserve"> </v>
      </c>
      <c r="DQ226" s="27" t="str">
        <f>_xlfn.XLOOKUP(DT226,'Banco de Dados'!$B$3:$B$274,'Banco de Dados'!$C$3:$C$274,"")</f>
        <v/>
      </c>
      <c r="DR226" s="27" t="str">
        <f>IFERROR(VLOOKUP(DT226,'Banco de Dados'!$B$3:$H$274,5,FALSE)," ")</f>
        <v xml:space="preserve"> </v>
      </c>
      <c r="DX226" s="27" t="str">
        <f>_xlfn.XLOOKUP(EA226,'Banco de Dados'!$B$3:$B$274,'Banco de Dados'!$C$3:$C$274,"")</f>
        <v/>
      </c>
      <c r="DY226" s="27" t="str">
        <f>IFERROR(VLOOKUP(EA226,'Banco de Dados'!$B$3:$H$274,5,FALSE)," ")</f>
        <v xml:space="preserve"> </v>
      </c>
      <c r="EE226" s="27" t="str">
        <f>_xlfn.XLOOKUP(EH226,'Banco de Dados'!$B$3:$B$274,'Banco de Dados'!$C$3:$C$274,"")</f>
        <v/>
      </c>
      <c r="EF226" s="27" t="str">
        <f>IFERROR(VLOOKUP(EH226,'Banco de Dados'!$B$3:$H$274,5,FALSE)," ")</f>
        <v xml:space="preserve"> </v>
      </c>
      <c r="EL226" s="27" t="str">
        <f>_xlfn.XLOOKUP(EO226,'Banco de Dados'!$B$3:$B$274,'Banco de Dados'!$C$3:$C$274,"")</f>
        <v/>
      </c>
      <c r="EM226" s="27" t="str">
        <f>IFERROR(VLOOKUP(EO226,'Banco de Dados'!$B$3:$H$274,5,FALSE)," ")</f>
        <v xml:space="preserve"> </v>
      </c>
      <c r="ES226" s="27" t="str">
        <f>_xlfn.XLOOKUP(EV226,'Banco de Dados'!$B$3:$B$274,'Banco de Dados'!$C$3:$C$274,"")</f>
        <v/>
      </c>
      <c r="ET226" s="27" t="str">
        <f>IFERROR(VLOOKUP(EV226,'Banco de Dados'!$B$3:$H$274,5,FALSE)," ")</f>
        <v xml:space="preserve"> </v>
      </c>
      <c r="EZ226" s="27" t="str">
        <f>_xlfn.XLOOKUP(FC226,'Banco de Dados'!$B$3:$B$274,'Banco de Dados'!$C$3:$C$274,"")</f>
        <v/>
      </c>
      <c r="FA226" s="27" t="str">
        <f>IFERROR(VLOOKUP(FC226,'Banco de Dados'!$B$3:$H$274,5,FALSE)," ")</f>
        <v xml:space="preserve"> </v>
      </c>
      <c r="FC226" s="7"/>
      <c r="FD226" s="7"/>
      <c r="FE226" s="7"/>
      <c r="FG226" s="27" t="str">
        <f>_xlfn.XLOOKUP(FJ226,'Banco de Dados'!$B$3:$B$274,'Banco de Dados'!$C$3:$C$274,"")</f>
        <v/>
      </c>
      <c r="FH226" s="27" t="str">
        <f>IFERROR(VLOOKUP(FJ226,'Banco de Dados'!$B$3:$H$274,5,FALSE)," ")</f>
        <v xml:space="preserve"> </v>
      </c>
      <c r="FI226" s="7"/>
      <c r="FJ226" s="7"/>
      <c r="FK226" s="7"/>
      <c r="FL226" s="7"/>
      <c r="FN226" s="27" t="str">
        <f>_xlfn.XLOOKUP(FQ226,'Banco de Dados'!$B$3:$B$274,'Banco de Dados'!$C$3:$C$274,"")</f>
        <v/>
      </c>
      <c r="FO226" s="27" t="str">
        <f>IFERROR(VLOOKUP(FQ226,'Banco de Dados'!$B$3:$H$274,5,FALSE)," ")</f>
        <v xml:space="preserve"> </v>
      </c>
      <c r="FP226" s="7"/>
      <c r="FQ226" s="7"/>
      <c r="FR226" s="7"/>
      <c r="FS226" s="7"/>
      <c r="FU226" s="27" t="str">
        <f>_xlfn.XLOOKUP(FX226,'Banco de Dados'!$B$3:$B$274,'Banco de Dados'!$C$3:$C$274,"")</f>
        <v/>
      </c>
      <c r="FV226" s="27" t="str">
        <f>IFERROR(VLOOKUP(FX226,'Banco de Dados'!$B$3:$H$274,5,FALSE)," ")</f>
        <v xml:space="preserve"> </v>
      </c>
      <c r="FW226" s="7"/>
      <c r="FX226" s="7"/>
      <c r="FY226" s="7"/>
      <c r="FZ226" s="7"/>
    </row>
    <row r="227" spans="2:182" x14ac:dyDescent="0.25">
      <c r="B227" s="27" t="str">
        <f>_xlfn.XLOOKUP(E227,'Banco de Dados'!$B$3:$B$274,'Banco de Dados'!$C$3:$C$274,"")</f>
        <v/>
      </c>
      <c r="C227" s="27" t="str">
        <f>IFERROR(VLOOKUP(E227,'Banco de Dados'!$B$3:$H$274,5,FALSE)," ")</f>
        <v xml:space="preserve"> </v>
      </c>
      <c r="I227" s="27" t="str">
        <f>_xlfn.XLOOKUP(L227,'Banco de Dados'!$B$3:$B$274,'Banco de Dados'!$C$3:$C$274,"")</f>
        <v/>
      </c>
      <c r="J227" s="27" t="str">
        <f>IFERROR(VLOOKUP(L227,'Banco de Dados'!$B$3:$H$274,5,FALSE)," ")</f>
        <v xml:space="preserve"> </v>
      </c>
      <c r="P227" s="27" t="str">
        <f>_xlfn.XLOOKUP(S227,'Banco de Dados'!$B$3:$B$274,'Banco de Dados'!$C$3:$C$274,"")</f>
        <v/>
      </c>
      <c r="Q227" s="27" t="str">
        <f>IFERROR(VLOOKUP(S227,'Banco de Dados'!$B$3:$H$274,5,FALSE)," ")</f>
        <v xml:space="preserve"> </v>
      </c>
      <c r="W227" s="27" t="str">
        <f>_xlfn.XLOOKUP(Z227,'Banco de Dados'!$B$3:$B$274,'Banco de Dados'!$C$3:$C$274,"")</f>
        <v/>
      </c>
      <c r="X227" s="27" t="str">
        <f>IFERROR(VLOOKUP(Z227,'Banco de Dados'!$B$3:$H$274,5,FALSE)," ")</f>
        <v xml:space="preserve"> </v>
      </c>
      <c r="AD227" s="27" t="str">
        <f>_xlfn.XLOOKUP(AG227,'Banco de Dados'!$B$3:$B$274,'Banco de Dados'!$C$3:$C$274,"")</f>
        <v/>
      </c>
      <c r="AE227" s="27" t="str">
        <f>IFERROR(VLOOKUP(AG227,'Banco de Dados'!$B$3:$H$274,5,FALSE)," ")</f>
        <v xml:space="preserve"> </v>
      </c>
      <c r="AK227" s="27" t="str">
        <f>_xlfn.XLOOKUP(AN227,'Banco de Dados'!$B$3:$B$274,'Banco de Dados'!$C$3:$C$274,"")</f>
        <v/>
      </c>
      <c r="AL227" s="27" t="str">
        <f>IFERROR(VLOOKUP(AN227,'Banco de Dados'!$B$3:$H$274,5,FALSE)," ")</f>
        <v xml:space="preserve"> </v>
      </c>
      <c r="AR227" s="27" t="str">
        <f>_xlfn.XLOOKUP(AU227,'Banco de Dados'!$B$3:$B$274,'Banco de Dados'!$C$3:$C$274,"")</f>
        <v/>
      </c>
      <c r="AS227" s="27" t="str">
        <f>IFERROR(VLOOKUP(AU227,'Banco de Dados'!$B$3:$H$274,5,FALSE)," ")</f>
        <v xml:space="preserve"> </v>
      </c>
      <c r="AY227" s="27" t="str">
        <f>_xlfn.XLOOKUP(BB227,'Banco de Dados'!$B$3:$B$274,'Banco de Dados'!$C$3:$C$274,"")</f>
        <v/>
      </c>
      <c r="AZ227" s="27" t="str">
        <f>IFERROR(VLOOKUP(BB227,'Banco de Dados'!$B$3:$H$274,5,FALSE)," ")</f>
        <v xml:space="preserve"> </v>
      </c>
      <c r="BF227" s="27" t="str">
        <f>_xlfn.XLOOKUP(BI227,'Banco de Dados'!$B$3:$B$274,'Banco de Dados'!$C$3:$C$274,"")</f>
        <v/>
      </c>
      <c r="BG227" s="27" t="str">
        <f>IFERROR(VLOOKUP(BI227,'Banco de Dados'!$B$3:$H$274,5,FALSE)," ")</f>
        <v xml:space="preserve"> </v>
      </c>
      <c r="BM227" s="27" t="str">
        <f>_xlfn.XLOOKUP(BP227,'Banco de Dados'!$B$3:$B$274,'Banco de Dados'!$C$3:$C$274,"")</f>
        <v/>
      </c>
      <c r="BN227" s="27" t="str">
        <f>IFERROR(VLOOKUP(BP227,'Banco de Dados'!$B$3:$H$274,5,FALSE)," ")</f>
        <v xml:space="preserve"> </v>
      </c>
      <c r="BT227" s="27" t="str">
        <f>_xlfn.XLOOKUP(BW227,'Banco de Dados'!$B$3:$B$274,'Banco de Dados'!$C$3:$C$274,"")</f>
        <v/>
      </c>
      <c r="BU227" s="27" t="str">
        <f>IFERROR(VLOOKUP(BW227,'Banco de Dados'!$B$3:$H$274,5,FALSE)," ")</f>
        <v xml:space="preserve"> </v>
      </c>
      <c r="CA227" s="27" t="str">
        <f>_xlfn.XLOOKUP(CD227,'Banco de Dados'!$B$3:$B$274,'Banco de Dados'!$C$3:$C$274,"")</f>
        <v/>
      </c>
      <c r="CB227" s="27" t="str">
        <f>IFERROR(VLOOKUP(CD227,'Banco de Dados'!$B$3:$H$274,5,FALSE)," ")</f>
        <v xml:space="preserve"> </v>
      </c>
      <c r="CH227" s="27" t="str">
        <f>_xlfn.XLOOKUP(CK227,'Banco de Dados'!$B$3:$B$274,'Banco de Dados'!$C$3:$C$274,"")</f>
        <v/>
      </c>
      <c r="CI227" s="27" t="str">
        <f>IFERROR(VLOOKUP(CK227,'Banco de Dados'!$B$3:$H$274,5,FALSE)," ")</f>
        <v xml:space="preserve"> </v>
      </c>
      <c r="CO227" s="27" t="str">
        <f>_xlfn.XLOOKUP(CR227,'Banco de Dados'!$B$3:$B$274,'Banco de Dados'!$C$3:$C$274,"")</f>
        <v/>
      </c>
      <c r="CP227" s="27" t="str">
        <f>IFERROR(VLOOKUP(CR227,'Banco de Dados'!$B$3:$H$274,5,FALSE)," ")</f>
        <v xml:space="preserve"> </v>
      </c>
      <c r="CV227" s="27" t="str">
        <f>_xlfn.XLOOKUP(CY227,'Banco de Dados'!$B$3:$B$274,'Banco de Dados'!$C$3:$C$274,"")</f>
        <v/>
      </c>
      <c r="CW227" s="27" t="str">
        <f>IFERROR(VLOOKUP(CY227,'Banco de Dados'!$B$3:$H$274,5,FALSE)," ")</f>
        <v xml:space="preserve"> </v>
      </c>
      <c r="DC227" s="27" t="str">
        <f>_xlfn.XLOOKUP(DF227,'Banco de Dados'!$B$3:$B$274,'Banco de Dados'!$C$3:$C$274,"")</f>
        <v/>
      </c>
      <c r="DD227" s="27" t="str">
        <f>IFERROR(VLOOKUP(DF227,'Banco de Dados'!$B$3:$H$274,5,FALSE)," ")</f>
        <v xml:space="preserve"> </v>
      </c>
      <c r="DJ227" s="27" t="str">
        <f>_xlfn.XLOOKUP(DM227,'Banco de Dados'!$B$3:$B$274,'Banco de Dados'!$C$3:$C$274,"")</f>
        <v/>
      </c>
      <c r="DK227" s="27" t="str">
        <f>IFERROR(VLOOKUP(DM227,'Banco de Dados'!$B$3:$H$274,5,FALSE)," ")</f>
        <v xml:space="preserve"> </v>
      </c>
      <c r="DQ227" s="27" t="str">
        <f>_xlfn.XLOOKUP(DT227,'Banco de Dados'!$B$3:$B$274,'Banco de Dados'!$C$3:$C$274,"")</f>
        <v/>
      </c>
      <c r="DR227" s="27" t="str">
        <f>IFERROR(VLOOKUP(DT227,'Banco de Dados'!$B$3:$H$274,5,FALSE)," ")</f>
        <v xml:space="preserve"> </v>
      </c>
      <c r="DX227" s="27" t="str">
        <f>_xlfn.XLOOKUP(EA227,'Banco de Dados'!$B$3:$B$274,'Banco de Dados'!$C$3:$C$274,"")</f>
        <v/>
      </c>
      <c r="DY227" s="27" t="str">
        <f>IFERROR(VLOOKUP(EA227,'Banco de Dados'!$B$3:$H$274,5,FALSE)," ")</f>
        <v xml:space="preserve"> </v>
      </c>
      <c r="EE227" s="27" t="str">
        <f>_xlfn.XLOOKUP(EH227,'Banco de Dados'!$B$3:$B$274,'Banco de Dados'!$C$3:$C$274,"")</f>
        <v/>
      </c>
      <c r="EF227" s="27" t="str">
        <f>IFERROR(VLOOKUP(EH227,'Banco de Dados'!$B$3:$H$274,5,FALSE)," ")</f>
        <v xml:space="preserve"> </v>
      </c>
      <c r="EL227" s="27" t="str">
        <f>_xlfn.XLOOKUP(EO227,'Banco de Dados'!$B$3:$B$274,'Banco de Dados'!$C$3:$C$274,"")</f>
        <v/>
      </c>
      <c r="EM227" s="27" t="str">
        <f>IFERROR(VLOOKUP(EO227,'Banco de Dados'!$B$3:$H$274,5,FALSE)," ")</f>
        <v xml:space="preserve"> </v>
      </c>
      <c r="ES227" s="27" t="str">
        <f>_xlfn.XLOOKUP(EV227,'Banco de Dados'!$B$3:$B$274,'Banco de Dados'!$C$3:$C$274,"")</f>
        <v/>
      </c>
      <c r="ET227" s="27" t="str">
        <f>IFERROR(VLOOKUP(EV227,'Banco de Dados'!$B$3:$H$274,5,FALSE)," ")</f>
        <v xml:space="preserve"> </v>
      </c>
      <c r="EZ227" s="27" t="str">
        <f>_xlfn.XLOOKUP(FC227,'Banco de Dados'!$B$3:$B$274,'Banco de Dados'!$C$3:$C$274,"")</f>
        <v/>
      </c>
      <c r="FA227" s="27" t="str">
        <f>IFERROR(VLOOKUP(FC227,'Banco de Dados'!$B$3:$H$274,5,FALSE)," ")</f>
        <v xml:space="preserve"> </v>
      </c>
      <c r="FC227" s="7"/>
      <c r="FD227" s="7"/>
      <c r="FE227" s="7"/>
      <c r="FG227" s="27" t="str">
        <f>_xlfn.XLOOKUP(FJ227,'Banco de Dados'!$B$3:$B$274,'Banco de Dados'!$C$3:$C$274,"")</f>
        <v/>
      </c>
      <c r="FH227" s="27" t="str">
        <f>IFERROR(VLOOKUP(FJ227,'Banco de Dados'!$B$3:$H$274,5,FALSE)," ")</f>
        <v xml:space="preserve"> </v>
      </c>
      <c r="FI227" s="7"/>
      <c r="FJ227" s="7"/>
      <c r="FK227" s="7"/>
      <c r="FL227" s="7"/>
      <c r="FN227" s="27" t="str">
        <f>_xlfn.XLOOKUP(FQ227,'Banco de Dados'!$B$3:$B$274,'Banco de Dados'!$C$3:$C$274,"")</f>
        <v/>
      </c>
      <c r="FO227" s="27" t="str">
        <f>IFERROR(VLOOKUP(FQ227,'Banco de Dados'!$B$3:$H$274,5,FALSE)," ")</f>
        <v xml:space="preserve"> </v>
      </c>
      <c r="FP227" s="7"/>
      <c r="FQ227" s="7"/>
      <c r="FR227" s="7"/>
      <c r="FS227" s="7"/>
      <c r="FU227" s="27" t="str">
        <f>_xlfn.XLOOKUP(FX227,'Banco de Dados'!$B$3:$B$274,'Banco de Dados'!$C$3:$C$274,"")</f>
        <v/>
      </c>
      <c r="FV227" s="27" t="str">
        <f>IFERROR(VLOOKUP(FX227,'Banco de Dados'!$B$3:$H$274,5,FALSE)," ")</f>
        <v xml:space="preserve"> </v>
      </c>
      <c r="FW227" s="7"/>
      <c r="FX227" s="7"/>
      <c r="FY227" s="7"/>
      <c r="FZ227" s="7"/>
    </row>
    <row r="228" spans="2:182" x14ac:dyDescent="0.25">
      <c r="B228" s="27" t="str">
        <f>_xlfn.XLOOKUP(E228,'Banco de Dados'!$B$3:$B$274,'Banco de Dados'!$C$3:$C$274,"")</f>
        <v/>
      </c>
      <c r="C228" s="27" t="str">
        <f>IFERROR(VLOOKUP(E228,'Banco de Dados'!$B$3:$H$274,5,FALSE)," ")</f>
        <v xml:space="preserve"> </v>
      </c>
      <c r="I228" s="27" t="str">
        <f>_xlfn.XLOOKUP(L228,'Banco de Dados'!$B$3:$B$274,'Banco de Dados'!$C$3:$C$274,"")</f>
        <v/>
      </c>
      <c r="J228" s="27" t="str">
        <f>IFERROR(VLOOKUP(L228,'Banco de Dados'!$B$3:$H$274,5,FALSE)," ")</f>
        <v xml:space="preserve"> </v>
      </c>
      <c r="P228" s="27" t="str">
        <f>_xlfn.XLOOKUP(S228,'Banco de Dados'!$B$3:$B$274,'Banco de Dados'!$C$3:$C$274,"")</f>
        <v/>
      </c>
      <c r="Q228" s="27" t="str">
        <f>IFERROR(VLOOKUP(S228,'Banco de Dados'!$B$3:$H$274,5,FALSE)," ")</f>
        <v xml:space="preserve"> </v>
      </c>
      <c r="W228" s="27" t="str">
        <f>_xlfn.XLOOKUP(Z228,'Banco de Dados'!$B$3:$B$274,'Banco de Dados'!$C$3:$C$274,"")</f>
        <v/>
      </c>
      <c r="X228" s="27" t="str">
        <f>IFERROR(VLOOKUP(Z228,'Banco de Dados'!$B$3:$H$274,5,FALSE)," ")</f>
        <v xml:space="preserve"> </v>
      </c>
      <c r="AD228" s="27" t="str">
        <f>_xlfn.XLOOKUP(AG228,'Banco de Dados'!$B$3:$B$274,'Banco de Dados'!$C$3:$C$274,"")</f>
        <v/>
      </c>
      <c r="AE228" s="27" t="str">
        <f>IFERROR(VLOOKUP(AG228,'Banco de Dados'!$B$3:$H$274,5,FALSE)," ")</f>
        <v xml:space="preserve"> </v>
      </c>
      <c r="AK228" s="27" t="str">
        <f>_xlfn.XLOOKUP(AN228,'Banco de Dados'!$B$3:$B$274,'Banco de Dados'!$C$3:$C$274,"")</f>
        <v/>
      </c>
      <c r="AL228" s="27" t="str">
        <f>IFERROR(VLOOKUP(AN228,'Banco de Dados'!$B$3:$H$274,5,FALSE)," ")</f>
        <v xml:space="preserve"> </v>
      </c>
      <c r="AR228" s="27" t="str">
        <f>_xlfn.XLOOKUP(AU228,'Banco de Dados'!$B$3:$B$274,'Banco de Dados'!$C$3:$C$274,"")</f>
        <v/>
      </c>
      <c r="AS228" s="27" t="str">
        <f>IFERROR(VLOOKUP(AU228,'Banco de Dados'!$B$3:$H$274,5,FALSE)," ")</f>
        <v xml:space="preserve"> </v>
      </c>
      <c r="AY228" s="27" t="str">
        <f>_xlfn.XLOOKUP(BB228,'Banco de Dados'!$B$3:$B$274,'Banco de Dados'!$C$3:$C$274,"")</f>
        <v/>
      </c>
      <c r="AZ228" s="27" t="str">
        <f>IFERROR(VLOOKUP(BB228,'Banco de Dados'!$B$3:$H$274,5,FALSE)," ")</f>
        <v xml:space="preserve"> </v>
      </c>
      <c r="BF228" s="27" t="str">
        <f>_xlfn.XLOOKUP(BI228,'Banco de Dados'!$B$3:$B$274,'Banco de Dados'!$C$3:$C$274,"")</f>
        <v/>
      </c>
      <c r="BG228" s="27" t="str">
        <f>IFERROR(VLOOKUP(BI228,'Banco de Dados'!$B$3:$H$274,5,FALSE)," ")</f>
        <v xml:space="preserve"> </v>
      </c>
      <c r="BM228" s="27" t="str">
        <f>_xlfn.XLOOKUP(BP228,'Banco de Dados'!$B$3:$B$274,'Banco de Dados'!$C$3:$C$274,"")</f>
        <v/>
      </c>
      <c r="BN228" s="27" t="str">
        <f>IFERROR(VLOOKUP(BP228,'Banco de Dados'!$B$3:$H$274,5,FALSE)," ")</f>
        <v xml:space="preserve"> </v>
      </c>
      <c r="BT228" s="27" t="str">
        <f>_xlfn.XLOOKUP(BW228,'Banco de Dados'!$B$3:$B$274,'Banco de Dados'!$C$3:$C$274,"")</f>
        <v/>
      </c>
      <c r="BU228" s="27" t="str">
        <f>IFERROR(VLOOKUP(BW228,'Banco de Dados'!$B$3:$H$274,5,FALSE)," ")</f>
        <v xml:space="preserve"> </v>
      </c>
      <c r="CA228" s="27" t="str">
        <f>_xlfn.XLOOKUP(CD228,'Banco de Dados'!$B$3:$B$274,'Banco de Dados'!$C$3:$C$274,"")</f>
        <v/>
      </c>
      <c r="CB228" s="27" t="str">
        <f>IFERROR(VLOOKUP(CD228,'Banco de Dados'!$B$3:$H$274,5,FALSE)," ")</f>
        <v xml:space="preserve"> </v>
      </c>
      <c r="CH228" s="27" t="str">
        <f>_xlfn.XLOOKUP(CK228,'Banco de Dados'!$B$3:$B$274,'Banco de Dados'!$C$3:$C$274,"")</f>
        <v/>
      </c>
      <c r="CI228" s="27" t="str">
        <f>IFERROR(VLOOKUP(CK228,'Banco de Dados'!$B$3:$H$274,5,FALSE)," ")</f>
        <v xml:space="preserve"> </v>
      </c>
      <c r="CO228" s="27" t="str">
        <f>_xlfn.XLOOKUP(CR228,'Banco de Dados'!$B$3:$B$274,'Banco de Dados'!$C$3:$C$274,"")</f>
        <v/>
      </c>
      <c r="CP228" s="27" t="str">
        <f>IFERROR(VLOOKUP(CR228,'Banco de Dados'!$B$3:$H$274,5,FALSE)," ")</f>
        <v xml:space="preserve"> </v>
      </c>
      <c r="CV228" s="27" t="str">
        <f>_xlfn.XLOOKUP(CY228,'Banco de Dados'!$B$3:$B$274,'Banco de Dados'!$C$3:$C$274,"")</f>
        <v/>
      </c>
      <c r="CW228" s="27" t="str">
        <f>IFERROR(VLOOKUP(CY228,'Banco de Dados'!$B$3:$H$274,5,FALSE)," ")</f>
        <v xml:space="preserve"> </v>
      </c>
      <c r="DC228" s="27" t="str">
        <f>_xlfn.XLOOKUP(DF228,'Banco de Dados'!$B$3:$B$274,'Banco de Dados'!$C$3:$C$274,"")</f>
        <v/>
      </c>
      <c r="DD228" s="27" t="str">
        <f>IFERROR(VLOOKUP(DF228,'Banco de Dados'!$B$3:$H$274,5,FALSE)," ")</f>
        <v xml:space="preserve"> </v>
      </c>
      <c r="DJ228" s="27" t="str">
        <f>_xlfn.XLOOKUP(DM228,'Banco de Dados'!$B$3:$B$274,'Banco de Dados'!$C$3:$C$274,"")</f>
        <v/>
      </c>
      <c r="DK228" s="27" t="str">
        <f>IFERROR(VLOOKUP(DM228,'Banco de Dados'!$B$3:$H$274,5,FALSE)," ")</f>
        <v xml:space="preserve"> </v>
      </c>
      <c r="DQ228" s="27" t="str">
        <f>_xlfn.XLOOKUP(DT228,'Banco de Dados'!$B$3:$B$274,'Banco de Dados'!$C$3:$C$274,"")</f>
        <v/>
      </c>
      <c r="DR228" s="27" t="str">
        <f>IFERROR(VLOOKUP(DT228,'Banco de Dados'!$B$3:$H$274,5,FALSE)," ")</f>
        <v xml:space="preserve"> </v>
      </c>
      <c r="DX228" s="27" t="str">
        <f>_xlfn.XLOOKUP(EA228,'Banco de Dados'!$B$3:$B$274,'Banco de Dados'!$C$3:$C$274,"")</f>
        <v/>
      </c>
      <c r="DY228" s="27" t="str">
        <f>IFERROR(VLOOKUP(EA228,'Banco de Dados'!$B$3:$H$274,5,FALSE)," ")</f>
        <v xml:space="preserve"> </v>
      </c>
      <c r="EE228" s="27" t="str">
        <f>_xlfn.XLOOKUP(EH228,'Banco de Dados'!$B$3:$B$274,'Banco de Dados'!$C$3:$C$274,"")</f>
        <v/>
      </c>
      <c r="EF228" s="27" t="str">
        <f>IFERROR(VLOOKUP(EH228,'Banco de Dados'!$B$3:$H$274,5,FALSE)," ")</f>
        <v xml:space="preserve"> </v>
      </c>
      <c r="EL228" s="27" t="str">
        <f>_xlfn.XLOOKUP(EO228,'Banco de Dados'!$B$3:$B$274,'Banco de Dados'!$C$3:$C$274,"")</f>
        <v/>
      </c>
      <c r="EM228" s="27" t="str">
        <f>IFERROR(VLOOKUP(EO228,'Banco de Dados'!$B$3:$H$274,5,FALSE)," ")</f>
        <v xml:space="preserve"> </v>
      </c>
      <c r="ES228" s="27" t="str">
        <f>_xlfn.XLOOKUP(EV228,'Banco de Dados'!$B$3:$B$274,'Banco de Dados'!$C$3:$C$274,"")</f>
        <v/>
      </c>
      <c r="ET228" s="27" t="str">
        <f>IFERROR(VLOOKUP(EV228,'Banco de Dados'!$B$3:$H$274,5,FALSE)," ")</f>
        <v xml:space="preserve"> </v>
      </c>
      <c r="EZ228" s="27" t="str">
        <f>_xlfn.XLOOKUP(FC228,'Banco de Dados'!$B$3:$B$274,'Banco de Dados'!$C$3:$C$274,"")</f>
        <v/>
      </c>
      <c r="FA228" s="27" t="str">
        <f>IFERROR(VLOOKUP(FC228,'Banco de Dados'!$B$3:$H$274,5,FALSE)," ")</f>
        <v xml:space="preserve"> </v>
      </c>
      <c r="FC228" s="7"/>
      <c r="FD228" s="7"/>
      <c r="FE228" s="7"/>
      <c r="FG228" s="27" t="str">
        <f>_xlfn.XLOOKUP(FJ228,'Banco de Dados'!$B$3:$B$274,'Banco de Dados'!$C$3:$C$274,"")</f>
        <v/>
      </c>
      <c r="FH228" s="27" t="str">
        <f>IFERROR(VLOOKUP(FJ228,'Banco de Dados'!$B$3:$H$274,5,FALSE)," ")</f>
        <v xml:space="preserve"> </v>
      </c>
      <c r="FI228" s="7"/>
      <c r="FJ228" s="7"/>
      <c r="FK228" s="7"/>
      <c r="FL228" s="7"/>
      <c r="FN228" s="27" t="str">
        <f>_xlfn.XLOOKUP(FQ228,'Banco de Dados'!$B$3:$B$274,'Banco de Dados'!$C$3:$C$274,"")</f>
        <v/>
      </c>
      <c r="FO228" s="27" t="str">
        <f>IFERROR(VLOOKUP(FQ228,'Banco de Dados'!$B$3:$H$274,5,FALSE)," ")</f>
        <v xml:space="preserve"> </v>
      </c>
      <c r="FP228" s="7"/>
      <c r="FQ228" s="7"/>
      <c r="FR228" s="7"/>
      <c r="FS228" s="7"/>
      <c r="FU228" s="27" t="str">
        <f>_xlfn.XLOOKUP(FX228,'Banco de Dados'!$B$3:$B$274,'Banco de Dados'!$C$3:$C$274,"")</f>
        <v/>
      </c>
      <c r="FV228" s="27" t="str">
        <f>IFERROR(VLOOKUP(FX228,'Banco de Dados'!$B$3:$H$274,5,FALSE)," ")</f>
        <v xml:space="preserve"> </v>
      </c>
      <c r="FW228" s="7"/>
      <c r="FX228" s="7"/>
      <c r="FY228" s="7"/>
      <c r="FZ228" s="7"/>
    </row>
    <row r="229" spans="2:182" x14ac:dyDescent="0.25">
      <c r="B229" s="27" t="str">
        <f>_xlfn.XLOOKUP(E229,'Banco de Dados'!$B$3:$B$274,'Banco de Dados'!$C$3:$C$274,"")</f>
        <v/>
      </c>
      <c r="C229" s="27" t="str">
        <f>IFERROR(VLOOKUP(E229,'Banco de Dados'!$B$3:$H$274,5,FALSE)," ")</f>
        <v xml:space="preserve"> </v>
      </c>
      <c r="I229" s="27" t="str">
        <f>_xlfn.XLOOKUP(L229,'Banco de Dados'!$B$3:$B$274,'Banco de Dados'!$C$3:$C$274,"")</f>
        <v/>
      </c>
      <c r="J229" s="27" t="str">
        <f>IFERROR(VLOOKUP(L229,'Banco de Dados'!$B$3:$H$274,5,FALSE)," ")</f>
        <v xml:space="preserve"> </v>
      </c>
      <c r="P229" s="27" t="str">
        <f>_xlfn.XLOOKUP(S229,'Banco de Dados'!$B$3:$B$274,'Banco de Dados'!$C$3:$C$274,"")</f>
        <v/>
      </c>
      <c r="Q229" s="27" t="str">
        <f>IFERROR(VLOOKUP(S229,'Banco de Dados'!$B$3:$H$274,5,FALSE)," ")</f>
        <v xml:space="preserve"> </v>
      </c>
      <c r="W229" s="27" t="str">
        <f>_xlfn.XLOOKUP(Z229,'Banco de Dados'!$B$3:$B$274,'Banco de Dados'!$C$3:$C$274,"")</f>
        <v/>
      </c>
      <c r="X229" s="27" t="str">
        <f>IFERROR(VLOOKUP(Z229,'Banco de Dados'!$B$3:$H$274,5,FALSE)," ")</f>
        <v xml:space="preserve"> </v>
      </c>
      <c r="AD229" s="27" t="str">
        <f>_xlfn.XLOOKUP(AG229,'Banco de Dados'!$B$3:$B$274,'Banco de Dados'!$C$3:$C$274,"")</f>
        <v/>
      </c>
      <c r="AE229" s="27" t="str">
        <f>IFERROR(VLOOKUP(AG229,'Banco de Dados'!$B$3:$H$274,5,FALSE)," ")</f>
        <v xml:space="preserve"> </v>
      </c>
      <c r="AK229" s="27" t="str">
        <f>_xlfn.XLOOKUP(AN229,'Banco de Dados'!$B$3:$B$274,'Banco de Dados'!$C$3:$C$274,"")</f>
        <v/>
      </c>
      <c r="AL229" s="27" t="str">
        <f>IFERROR(VLOOKUP(AN229,'Banco de Dados'!$B$3:$H$274,5,FALSE)," ")</f>
        <v xml:space="preserve"> </v>
      </c>
      <c r="AR229" s="27" t="str">
        <f>_xlfn.XLOOKUP(AU229,'Banco de Dados'!$B$3:$B$274,'Banco de Dados'!$C$3:$C$274,"")</f>
        <v/>
      </c>
      <c r="AS229" s="27" t="str">
        <f>IFERROR(VLOOKUP(AU229,'Banco de Dados'!$B$3:$H$274,5,FALSE)," ")</f>
        <v xml:space="preserve"> </v>
      </c>
      <c r="AY229" s="27" t="str">
        <f>_xlfn.XLOOKUP(BB229,'Banco de Dados'!$B$3:$B$274,'Banco de Dados'!$C$3:$C$274,"")</f>
        <v/>
      </c>
      <c r="AZ229" s="27" t="str">
        <f>IFERROR(VLOOKUP(BB229,'Banco de Dados'!$B$3:$H$274,5,FALSE)," ")</f>
        <v xml:space="preserve"> </v>
      </c>
      <c r="BF229" s="27" t="str">
        <f>_xlfn.XLOOKUP(BI229,'Banco de Dados'!$B$3:$B$274,'Banco de Dados'!$C$3:$C$274,"")</f>
        <v/>
      </c>
      <c r="BG229" s="27" t="str">
        <f>IFERROR(VLOOKUP(BI229,'Banco de Dados'!$B$3:$H$274,5,FALSE)," ")</f>
        <v xml:space="preserve"> </v>
      </c>
      <c r="BM229" s="27" t="str">
        <f>_xlfn.XLOOKUP(BP229,'Banco de Dados'!$B$3:$B$274,'Banco de Dados'!$C$3:$C$274,"")</f>
        <v/>
      </c>
      <c r="BN229" s="27" t="str">
        <f>IFERROR(VLOOKUP(BP229,'Banco de Dados'!$B$3:$H$274,5,FALSE)," ")</f>
        <v xml:space="preserve"> </v>
      </c>
      <c r="BT229" s="27" t="str">
        <f>_xlfn.XLOOKUP(BW229,'Banco de Dados'!$B$3:$B$274,'Banco de Dados'!$C$3:$C$274,"")</f>
        <v/>
      </c>
      <c r="BU229" s="27" t="str">
        <f>IFERROR(VLOOKUP(BW229,'Banco de Dados'!$B$3:$H$274,5,FALSE)," ")</f>
        <v xml:space="preserve"> </v>
      </c>
      <c r="CA229" s="27" t="str">
        <f>_xlfn.XLOOKUP(CD229,'Banco de Dados'!$B$3:$B$274,'Banco de Dados'!$C$3:$C$274,"")</f>
        <v/>
      </c>
      <c r="CB229" s="27" t="str">
        <f>IFERROR(VLOOKUP(CD229,'Banco de Dados'!$B$3:$H$274,5,FALSE)," ")</f>
        <v xml:space="preserve"> </v>
      </c>
      <c r="CH229" s="27" t="str">
        <f>_xlfn.XLOOKUP(CK229,'Banco de Dados'!$B$3:$B$274,'Banco de Dados'!$C$3:$C$274,"")</f>
        <v/>
      </c>
      <c r="CI229" s="27" t="str">
        <f>IFERROR(VLOOKUP(CK229,'Banco de Dados'!$B$3:$H$274,5,FALSE)," ")</f>
        <v xml:space="preserve"> </v>
      </c>
      <c r="CO229" s="27" t="str">
        <f>_xlfn.XLOOKUP(CR229,'Banco de Dados'!$B$3:$B$274,'Banco de Dados'!$C$3:$C$274,"")</f>
        <v/>
      </c>
      <c r="CP229" s="27" t="str">
        <f>IFERROR(VLOOKUP(CR229,'Banco de Dados'!$B$3:$H$274,5,FALSE)," ")</f>
        <v xml:space="preserve"> </v>
      </c>
      <c r="CV229" s="27" t="str">
        <f>_xlfn.XLOOKUP(CY229,'Banco de Dados'!$B$3:$B$274,'Banco de Dados'!$C$3:$C$274,"")</f>
        <v/>
      </c>
      <c r="CW229" s="27" t="str">
        <f>IFERROR(VLOOKUP(CY229,'Banco de Dados'!$B$3:$H$274,5,FALSE)," ")</f>
        <v xml:space="preserve"> </v>
      </c>
      <c r="DC229" s="27" t="str">
        <f>_xlfn.XLOOKUP(DF229,'Banco de Dados'!$B$3:$B$274,'Banco de Dados'!$C$3:$C$274,"")</f>
        <v/>
      </c>
      <c r="DD229" s="27" t="str">
        <f>IFERROR(VLOOKUP(DF229,'Banco de Dados'!$B$3:$H$274,5,FALSE)," ")</f>
        <v xml:space="preserve"> </v>
      </c>
      <c r="DJ229" s="27" t="str">
        <f>_xlfn.XLOOKUP(DM229,'Banco de Dados'!$B$3:$B$274,'Banco de Dados'!$C$3:$C$274,"")</f>
        <v/>
      </c>
      <c r="DK229" s="27" t="str">
        <f>IFERROR(VLOOKUP(DM229,'Banco de Dados'!$B$3:$H$274,5,FALSE)," ")</f>
        <v xml:space="preserve"> </v>
      </c>
      <c r="DQ229" s="27" t="str">
        <f>_xlfn.XLOOKUP(DT229,'Banco de Dados'!$B$3:$B$274,'Banco de Dados'!$C$3:$C$274,"")</f>
        <v/>
      </c>
      <c r="DR229" s="27" t="str">
        <f>IFERROR(VLOOKUP(DT229,'Banco de Dados'!$B$3:$H$274,5,FALSE)," ")</f>
        <v xml:space="preserve"> </v>
      </c>
      <c r="DX229" s="27" t="str">
        <f>_xlfn.XLOOKUP(EA229,'Banco de Dados'!$B$3:$B$274,'Banco de Dados'!$C$3:$C$274,"")</f>
        <v/>
      </c>
      <c r="DY229" s="27" t="str">
        <f>IFERROR(VLOOKUP(EA229,'Banco de Dados'!$B$3:$H$274,5,FALSE)," ")</f>
        <v xml:space="preserve"> </v>
      </c>
      <c r="EE229" s="27" t="str">
        <f>_xlfn.XLOOKUP(EH229,'Banco de Dados'!$B$3:$B$274,'Banco de Dados'!$C$3:$C$274,"")</f>
        <v/>
      </c>
      <c r="EF229" s="27" t="str">
        <f>IFERROR(VLOOKUP(EH229,'Banco de Dados'!$B$3:$H$274,5,FALSE)," ")</f>
        <v xml:space="preserve"> </v>
      </c>
      <c r="EL229" s="27" t="str">
        <f>_xlfn.XLOOKUP(EO229,'Banco de Dados'!$B$3:$B$274,'Banco de Dados'!$C$3:$C$274,"")</f>
        <v/>
      </c>
      <c r="EM229" s="27" t="str">
        <f>IFERROR(VLOOKUP(EO229,'Banco de Dados'!$B$3:$H$274,5,FALSE)," ")</f>
        <v xml:space="preserve"> </v>
      </c>
      <c r="ES229" s="27" t="str">
        <f>_xlfn.XLOOKUP(EV229,'Banco de Dados'!$B$3:$B$274,'Banco de Dados'!$C$3:$C$274,"")</f>
        <v/>
      </c>
      <c r="ET229" s="27" t="str">
        <f>IFERROR(VLOOKUP(EV229,'Banco de Dados'!$B$3:$H$274,5,FALSE)," ")</f>
        <v xml:space="preserve"> </v>
      </c>
      <c r="EZ229" s="27" t="str">
        <f>_xlfn.XLOOKUP(FC229,'Banco de Dados'!$B$3:$B$274,'Banco de Dados'!$C$3:$C$274,"")</f>
        <v/>
      </c>
      <c r="FA229" s="27" t="str">
        <f>IFERROR(VLOOKUP(FC229,'Banco de Dados'!$B$3:$H$274,5,FALSE)," ")</f>
        <v xml:space="preserve"> </v>
      </c>
      <c r="FC229" s="7"/>
      <c r="FD229" s="7"/>
      <c r="FE229" s="7"/>
      <c r="FG229" s="27" t="str">
        <f>_xlfn.XLOOKUP(FJ229,'Banco de Dados'!$B$3:$B$274,'Banco de Dados'!$C$3:$C$274,"")</f>
        <v/>
      </c>
      <c r="FH229" s="27" t="str">
        <f>IFERROR(VLOOKUP(FJ229,'Banco de Dados'!$B$3:$H$274,5,FALSE)," ")</f>
        <v xml:space="preserve"> </v>
      </c>
      <c r="FI229" s="7"/>
      <c r="FJ229" s="7"/>
      <c r="FK229" s="7"/>
      <c r="FL229" s="7"/>
      <c r="FN229" s="27" t="str">
        <f>_xlfn.XLOOKUP(FQ229,'Banco de Dados'!$B$3:$B$274,'Banco de Dados'!$C$3:$C$274,"")</f>
        <v/>
      </c>
      <c r="FO229" s="27" t="str">
        <f>IFERROR(VLOOKUP(FQ229,'Banco de Dados'!$B$3:$H$274,5,FALSE)," ")</f>
        <v xml:space="preserve"> </v>
      </c>
      <c r="FP229" s="7"/>
      <c r="FQ229" s="7"/>
      <c r="FR229" s="7"/>
      <c r="FS229" s="7"/>
      <c r="FU229" s="27" t="str">
        <f>_xlfn.XLOOKUP(FX229,'Banco de Dados'!$B$3:$B$274,'Banco de Dados'!$C$3:$C$274,"")</f>
        <v/>
      </c>
      <c r="FV229" s="27" t="str">
        <f>IFERROR(VLOOKUP(FX229,'Banco de Dados'!$B$3:$H$274,5,FALSE)," ")</f>
        <v xml:space="preserve"> </v>
      </c>
      <c r="FW229" s="7"/>
      <c r="FX229" s="7"/>
      <c r="FY229" s="7"/>
      <c r="FZ229" s="7"/>
    </row>
    <row r="230" spans="2:182" x14ac:dyDescent="0.25">
      <c r="B230" s="27" t="str">
        <f>_xlfn.XLOOKUP(E230,'Banco de Dados'!$B$3:$B$274,'Banco de Dados'!$C$3:$C$274,"")</f>
        <v/>
      </c>
      <c r="C230" s="27" t="str">
        <f>IFERROR(VLOOKUP(E230,'Banco de Dados'!$B$3:$H$274,5,FALSE)," ")</f>
        <v xml:space="preserve"> </v>
      </c>
      <c r="I230" s="27" t="str">
        <f>_xlfn.XLOOKUP(L230,'Banco de Dados'!$B$3:$B$274,'Banco de Dados'!$C$3:$C$274,"")</f>
        <v/>
      </c>
      <c r="J230" s="27" t="str">
        <f>IFERROR(VLOOKUP(L230,'Banco de Dados'!$B$3:$H$274,5,FALSE)," ")</f>
        <v xml:space="preserve"> </v>
      </c>
      <c r="P230" s="27" t="str">
        <f>_xlfn.XLOOKUP(S230,'Banco de Dados'!$B$3:$B$274,'Banco de Dados'!$C$3:$C$274,"")</f>
        <v/>
      </c>
      <c r="Q230" s="27" t="str">
        <f>IFERROR(VLOOKUP(S230,'Banco de Dados'!$B$3:$H$274,5,FALSE)," ")</f>
        <v xml:space="preserve"> </v>
      </c>
      <c r="W230" s="27" t="str">
        <f>_xlfn.XLOOKUP(Z230,'Banco de Dados'!$B$3:$B$274,'Banco de Dados'!$C$3:$C$274,"")</f>
        <v/>
      </c>
      <c r="X230" s="27" t="str">
        <f>IFERROR(VLOOKUP(Z230,'Banco de Dados'!$B$3:$H$274,5,FALSE)," ")</f>
        <v xml:space="preserve"> </v>
      </c>
      <c r="AD230" s="27" t="str">
        <f>_xlfn.XLOOKUP(AG230,'Banco de Dados'!$B$3:$B$274,'Banco de Dados'!$C$3:$C$274,"")</f>
        <v/>
      </c>
      <c r="AE230" s="27" t="str">
        <f>IFERROR(VLOOKUP(AG230,'Banco de Dados'!$B$3:$H$274,5,FALSE)," ")</f>
        <v xml:space="preserve"> </v>
      </c>
      <c r="AK230" s="27" t="str">
        <f>_xlfn.XLOOKUP(AN230,'Banco de Dados'!$B$3:$B$274,'Banco de Dados'!$C$3:$C$274,"")</f>
        <v/>
      </c>
      <c r="AL230" s="27" t="str">
        <f>IFERROR(VLOOKUP(AN230,'Banco de Dados'!$B$3:$H$274,5,FALSE)," ")</f>
        <v xml:space="preserve"> </v>
      </c>
      <c r="AR230" s="27" t="str">
        <f>_xlfn.XLOOKUP(AU230,'Banco de Dados'!$B$3:$B$274,'Banco de Dados'!$C$3:$C$274,"")</f>
        <v/>
      </c>
      <c r="AS230" s="27" t="str">
        <f>IFERROR(VLOOKUP(AU230,'Banco de Dados'!$B$3:$H$274,5,FALSE)," ")</f>
        <v xml:space="preserve"> </v>
      </c>
      <c r="AY230" s="27" t="str">
        <f>_xlfn.XLOOKUP(BB230,'Banco de Dados'!$B$3:$B$274,'Banco de Dados'!$C$3:$C$274,"")</f>
        <v/>
      </c>
      <c r="AZ230" s="27" t="str">
        <f>IFERROR(VLOOKUP(BB230,'Banco de Dados'!$B$3:$H$274,5,FALSE)," ")</f>
        <v xml:space="preserve"> </v>
      </c>
      <c r="BF230" s="27" t="str">
        <f>_xlfn.XLOOKUP(BI230,'Banco de Dados'!$B$3:$B$274,'Banco de Dados'!$C$3:$C$274,"")</f>
        <v/>
      </c>
      <c r="BG230" s="27" t="str">
        <f>IFERROR(VLOOKUP(BI230,'Banco de Dados'!$B$3:$H$274,5,FALSE)," ")</f>
        <v xml:space="preserve"> </v>
      </c>
      <c r="BM230" s="27" t="str">
        <f>_xlfn.XLOOKUP(BP230,'Banco de Dados'!$B$3:$B$274,'Banco de Dados'!$C$3:$C$274,"")</f>
        <v/>
      </c>
      <c r="BN230" s="27" t="str">
        <f>IFERROR(VLOOKUP(BP230,'Banco de Dados'!$B$3:$H$274,5,FALSE)," ")</f>
        <v xml:space="preserve"> </v>
      </c>
      <c r="BT230" s="27" t="str">
        <f>_xlfn.XLOOKUP(BW230,'Banco de Dados'!$B$3:$B$274,'Banco de Dados'!$C$3:$C$274,"")</f>
        <v/>
      </c>
      <c r="BU230" s="27" t="str">
        <f>IFERROR(VLOOKUP(BW230,'Banco de Dados'!$B$3:$H$274,5,FALSE)," ")</f>
        <v xml:space="preserve"> </v>
      </c>
      <c r="CA230" s="27" t="str">
        <f>_xlfn.XLOOKUP(CD230,'Banco de Dados'!$B$3:$B$274,'Banco de Dados'!$C$3:$C$274,"")</f>
        <v/>
      </c>
      <c r="CB230" s="27" t="str">
        <f>IFERROR(VLOOKUP(CD230,'Banco de Dados'!$B$3:$H$274,5,FALSE)," ")</f>
        <v xml:space="preserve"> </v>
      </c>
      <c r="CH230" s="27" t="str">
        <f>_xlfn.XLOOKUP(CK230,'Banco de Dados'!$B$3:$B$274,'Banco de Dados'!$C$3:$C$274,"")</f>
        <v/>
      </c>
      <c r="CI230" s="27" t="str">
        <f>IFERROR(VLOOKUP(CK230,'Banco de Dados'!$B$3:$H$274,5,FALSE)," ")</f>
        <v xml:space="preserve"> </v>
      </c>
      <c r="CO230" s="27" t="str">
        <f>_xlfn.XLOOKUP(CR230,'Banco de Dados'!$B$3:$B$274,'Banco de Dados'!$C$3:$C$274,"")</f>
        <v/>
      </c>
      <c r="CP230" s="27" t="str">
        <f>IFERROR(VLOOKUP(CR230,'Banco de Dados'!$B$3:$H$274,5,FALSE)," ")</f>
        <v xml:space="preserve"> </v>
      </c>
      <c r="CV230" s="27" t="str">
        <f>_xlfn.XLOOKUP(CY230,'Banco de Dados'!$B$3:$B$274,'Banco de Dados'!$C$3:$C$274,"")</f>
        <v/>
      </c>
      <c r="CW230" s="27" t="str">
        <f>IFERROR(VLOOKUP(CY230,'Banco de Dados'!$B$3:$H$274,5,FALSE)," ")</f>
        <v xml:space="preserve"> </v>
      </c>
      <c r="DC230" s="27" t="str">
        <f>_xlfn.XLOOKUP(DF230,'Banco de Dados'!$B$3:$B$274,'Banco de Dados'!$C$3:$C$274,"")</f>
        <v/>
      </c>
      <c r="DD230" s="27" t="str">
        <f>IFERROR(VLOOKUP(DF230,'Banco de Dados'!$B$3:$H$274,5,FALSE)," ")</f>
        <v xml:space="preserve"> </v>
      </c>
      <c r="DJ230" s="27" t="str">
        <f>_xlfn.XLOOKUP(DM230,'Banco de Dados'!$B$3:$B$274,'Banco de Dados'!$C$3:$C$274,"")</f>
        <v/>
      </c>
      <c r="DK230" s="27" t="str">
        <f>IFERROR(VLOOKUP(DM230,'Banco de Dados'!$B$3:$H$274,5,FALSE)," ")</f>
        <v xml:space="preserve"> </v>
      </c>
      <c r="DQ230" s="27" t="str">
        <f>_xlfn.XLOOKUP(DT230,'Banco de Dados'!$B$3:$B$274,'Banco de Dados'!$C$3:$C$274,"")</f>
        <v/>
      </c>
      <c r="DR230" s="27" t="str">
        <f>IFERROR(VLOOKUP(DT230,'Banco de Dados'!$B$3:$H$274,5,FALSE)," ")</f>
        <v xml:space="preserve"> </v>
      </c>
      <c r="DX230" s="27" t="str">
        <f>_xlfn.XLOOKUP(EA230,'Banco de Dados'!$B$3:$B$274,'Banco de Dados'!$C$3:$C$274,"")</f>
        <v/>
      </c>
      <c r="DY230" s="27" t="str">
        <f>IFERROR(VLOOKUP(EA230,'Banco de Dados'!$B$3:$H$274,5,FALSE)," ")</f>
        <v xml:space="preserve"> </v>
      </c>
      <c r="EE230" s="27" t="str">
        <f>_xlfn.XLOOKUP(EH230,'Banco de Dados'!$B$3:$B$274,'Banco de Dados'!$C$3:$C$274,"")</f>
        <v/>
      </c>
      <c r="EF230" s="27" t="str">
        <f>IFERROR(VLOOKUP(EH230,'Banco de Dados'!$B$3:$H$274,5,FALSE)," ")</f>
        <v xml:space="preserve"> </v>
      </c>
      <c r="EL230" s="27" t="str">
        <f>_xlfn.XLOOKUP(EO230,'Banco de Dados'!$B$3:$B$274,'Banco de Dados'!$C$3:$C$274,"")</f>
        <v/>
      </c>
      <c r="EM230" s="27" t="str">
        <f>IFERROR(VLOOKUP(EO230,'Banco de Dados'!$B$3:$H$274,5,FALSE)," ")</f>
        <v xml:space="preserve"> </v>
      </c>
      <c r="ES230" s="27" t="str">
        <f>_xlfn.XLOOKUP(EV230,'Banco de Dados'!$B$3:$B$274,'Banco de Dados'!$C$3:$C$274,"")</f>
        <v/>
      </c>
      <c r="ET230" s="27" t="str">
        <f>IFERROR(VLOOKUP(EV230,'Banco de Dados'!$B$3:$H$274,5,FALSE)," ")</f>
        <v xml:space="preserve"> </v>
      </c>
      <c r="EZ230" s="27" t="str">
        <f>_xlfn.XLOOKUP(FC230,'Banco de Dados'!$B$3:$B$274,'Banco de Dados'!$C$3:$C$274,"")</f>
        <v/>
      </c>
      <c r="FA230" s="27" t="str">
        <f>IFERROR(VLOOKUP(FC230,'Banco de Dados'!$B$3:$H$274,5,FALSE)," ")</f>
        <v xml:space="preserve"> </v>
      </c>
      <c r="FC230" s="7"/>
      <c r="FD230" s="7"/>
      <c r="FE230" s="7"/>
      <c r="FG230" s="27" t="str">
        <f>_xlfn.XLOOKUP(FJ230,'Banco de Dados'!$B$3:$B$274,'Banco de Dados'!$C$3:$C$274,"")</f>
        <v/>
      </c>
      <c r="FH230" s="27" t="str">
        <f>IFERROR(VLOOKUP(FJ230,'Banco de Dados'!$B$3:$H$274,5,FALSE)," ")</f>
        <v xml:space="preserve"> </v>
      </c>
      <c r="FI230" s="7"/>
      <c r="FJ230" s="7"/>
      <c r="FK230" s="7"/>
      <c r="FL230" s="7"/>
      <c r="FN230" s="27" t="str">
        <f>_xlfn.XLOOKUP(FQ230,'Banco de Dados'!$B$3:$B$274,'Banco de Dados'!$C$3:$C$274,"")</f>
        <v/>
      </c>
      <c r="FO230" s="27" t="str">
        <f>IFERROR(VLOOKUP(FQ230,'Banco de Dados'!$B$3:$H$274,5,FALSE)," ")</f>
        <v xml:space="preserve"> </v>
      </c>
      <c r="FP230" s="7"/>
      <c r="FQ230" s="7"/>
      <c r="FR230" s="7"/>
      <c r="FS230" s="7"/>
      <c r="FU230" s="27" t="str">
        <f>_xlfn.XLOOKUP(FX230,'Banco de Dados'!$B$3:$B$274,'Banco de Dados'!$C$3:$C$274,"")</f>
        <v/>
      </c>
      <c r="FV230" s="27" t="str">
        <f>IFERROR(VLOOKUP(FX230,'Banco de Dados'!$B$3:$H$274,5,FALSE)," ")</f>
        <v xml:space="preserve"> </v>
      </c>
      <c r="FW230" s="7"/>
      <c r="FX230" s="7"/>
      <c r="FY230" s="7"/>
      <c r="FZ230" s="7"/>
    </row>
    <row r="231" spans="2:182" x14ac:dyDescent="0.25">
      <c r="B231" s="27" t="str">
        <f>_xlfn.XLOOKUP(E231,'Banco de Dados'!$B$3:$B$274,'Banco de Dados'!$C$3:$C$274,"")</f>
        <v/>
      </c>
      <c r="C231" s="27" t="str">
        <f>IFERROR(VLOOKUP(E231,'Banco de Dados'!$B$3:$H$274,5,FALSE)," ")</f>
        <v xml:space="preserve"> </v>
      </c>
      <c r="I231" s="27" t="str">
        <f>_xlfn.XLOOKUP(L231,'Banco de Dados'!$B$3:$B$274,'Banco de Dados'!$C$3:$C$274,"")</f>
        <v/>
      </c>
      <c r="J231" s="27" t="str">
        <f>IFERROR(VLOOKUP(L231,'Banco de Dados'!$B$3:$H$274,5,FALSE)," ")</f>
        <v xml:space="preserve"> </v>
      </c>
      <c r="P231" s="27" t="str">
        <f>_xlfn.XLOOKUP(S231,'Banco de Dados'!$B$3:$B$274,'Banco de Dados'!$C$3:$C$274,"")</f>
        <v/>
      </c>
      <c r="Q231" s="27" t="str">
        <f>IFERROR(VLOOKUP(S231,'Banco de Dados'!$B$3:$H$274,5,FALSE)," ")</f>
        <v xml:space="preserve"> </v>
      </c>
      <c r="W231" s="27" t="str">
        <f>_xlfn.XLOOKUP(Z231,'Banco de Dados'!$B$3:$B$274,'Banco de Dados'!$C$3:$C$274,"")</f>
        <v/>
      </c>
      <c r="X231" s="27" t="str">
        <f>IFERROR(VLOOKUP(Z231,'Banco de Dados'!$B$3:$H$274,5,FALSE)," ")</f>
        <v xml:space="preserve"> </v>
      </c>
      <c r="AD231" s="27" t="str">
        <f>_xlfn.XLOOKUP(AG231,'Banco de Dados'!$B$3:$B$274,'Banco de Dados'!$C$3:$C$274,"")</f>
        <v/>
      </c>
      <c r="AE231" s="27" t="str">
        <f>IFERROR(VLOOKUP(AG231,'Banco de Dados'!$B$3:$H$274,5,FALSE)," ")</f>
        <v xml:space="preserve"> </v>
      </c>
      <c r="AK231" s="27" t="str">
        <f>_xlfn.XLOOKUP(AN231,'Banco de Dados'!$B$3:$B$274,'Banco de Dados'!$C$3:$C$274,"")</f>
        <v/>
      </c>
      <c r="AL231" s="27" t="str">
        <f>IFERROR(VLOOKUP(AN231,'Banco de Dados'!$B$3:$H$274,5,FALSE)," ")</f>
        <v xml:space="preserve"> </v>
      </c>
      <c r="AR231" s="27" t="str">
        <f>_xlfn.XLOOKUP(AU231,'Banco de Dados'!$B$3:$B$274,'Banco de Dados'!$C$3:$C$274,"")</f>
        <v/>
      </c>
      <c r="AS231" s="27" t="str">
        <f>IFERROR(VLOOKUP(AU231,'Banco de Dados'!$B$3:$H$274,5,FALSE)," ")</f>
        <v xml:space="preserve"> </v>
      </c>
      <c r="AY231" s="27" t="str">
        <f>_xlfn.XLOOKUP(BB231,'Banco de Dados'!$B$3:$B$274,'Banco de Dados'!$C$3:$C$274,"")</f>
        <v/>
      </c>
      <c r="AZ231" s="27" t="str">
        <f>IFERROR(VLOOKUP(BB231,'Banco de Dados'!$B$3:$H$274,5,FALSE)," ")</f>
        <v xml:space="preserve"> </v>
      </c>
      <c r="BF231" s="27" t="str">
        <f>_xlfn.XLOOKUP(BI231,'Banco de Dados'!$B$3:$B$274,'Banco de Dados'!$C$3:$C$274,"")</f>
        <v/>
      </c>
      <c r="BG231" s="27" t="str">
        <f>IFERROR(VLOOKUP(BI231,'Banco de Dados'!$B$3:$H$274,5,FALSE)," ")</f>
        <v xml:space="preserve"> </v>
      </c>
      <c r="BM231" s="27" t="str">
        <f>_xlfn.XLOOKUP(BP231,'Banco de Dados'!$B$3:$B$274,'Banco de Dados'!$C$3:$C$274,"")</f>
        <v/>
      </c>
      <c r="BN231" s="27" t="str">
        <f>IFERROR(VLOOKUP(BP231,'Banco de Dados'!$B$3:$H$274,5,FALSE)," ")</f>
        <v xml:space="preserve"> </v>
      </c>
      <c r="BT231" s="27" t="str">
        <f>_xlfn.XLOOKUP(BW231,'Banco de Dados'!$B$3:$B$274,'Banco de Dados'!$C$3:$C$274,"")</f>
        <v/>
      </c>
      <c r="BU231" s="27" t="str">
        <f>IFERROR(VLOOKUP(BW231,'Banco de Dados'!$B$3:$H$274,5,FALSE)," ")</f>
        <v xml:space="preserve"> </v>
      </c>
      <c r="CA231" s="27" t="str">
        <f>_xlfn.XLOOKUP(CD231,'Banco de Dados'!$B$3:$B$274,'Banco de Dados'!$C$3:$C$274,"")</f>
        <v/>
      </c>
      <c r="CB231" s="27" t="str">
        <f>IFERROR(VLOOKUP(CD231,'Banco de Dados'!$B$3:$H$274,5,FALSE)," ")</f>
        <v xml:space="preserve"> </v>
      </c>
      <c r="CH231" s="27" t="str">
        <f>_xlfn.XLOOKUP(CK231,'Banco de Dados'!$B$3:$B$274,'Banco de Dados'!$C$3:$C$274,"")</f>
        <v/>
      </c>
      <c r="CI231" s="27" t="str">
        <f>IFERROR(VLOOKUP(CK231,'Banco de Dados'!$B$3:$H$274,5,FALSE)," ")</f>
        <v xml:space="preserve"> </v>
      </c>
      <c r="CO231" s="27" t="str">
        <f>_xlfn.XLOOKUP(CR231,'Banco de Dados'!$B$3:$B$274,'Banco de Dados'!$C$3:$C$274,"")</f>
        <v/>
      </c>
      <c r="CP231" s="27" t="str">
        <f>IFERROR(VLOOKUP(CR231,'Banco de Dados'!$B$3:$H$274,5,FALSE)," ")</f>
        <v xml:space="preserve"> </v>
      </c>
      <c r="CV231" s="27" t="str">
        <f>_xlfn.XLOOKUP(CY231,'Banco de Dados'!$B$3:$B$274,'Banco de Dados'!$C$3:$C$274,"")</f>
        <v/>
      </c>
      <c r="CW231" s="27" t="str">
        <f>IFERROR(VLOOKUP(CY231,'Banco de Dados'!$B$3:$H$274,5,FALSE)," ")</f>
        <v xml:space="preserve"> </v>
      </c>
      <c r="DC231" s="27" t="str">
        <f>_xlfn.XLOOKUP(DF231,'Banco de Dados'!$B$3:$B$274,'Banco de Dados'!$C$3:$C$274,"")</f>
        <v/>
      </c>
      <c r="DD231" s="27" t="str">
        <f>IFERROR(VLOOKUP(DF231,'Banco de Dados'!$B$3:$H$274,5,FALSE)," ")</f>
        <v xml:space="preserve"> </v>
      </c>
      <c r="DJ231" s="27" t="str">
        <f>_xlfn.XLOOKUP(DM231,'Banco de Dados'!$B$3:$B$274,'Banco de Dados'!$C$3:$C$274,"")</f>
        <v/>
      </c>
      <c r="DK231" s="27" t="str">
        <f>IFERROR(VLOOKUP(DM231,'Banco de Dados'!$B$3:$H$274,5,FALSE)," ")</f>
        <v xml:space="preserve"> </v>
      </c>
      <c r="DQ231" s="27" t="str">
        <f>_xlfn.XLOOKUP(DT231,'Banco de Dados'!$B$3:$B$274,'Banco de Dados'!$C$3:$C$274,"")</f>
        <v/>
      </c>
      <c r="DR231" s="27" t="str">
        <f>IFERROR(VLOOKUP(DT231,'Banco de Dados'!$B$3:$H$274,5,FALSE)," ")</f>
        <v xml:space="preserve"> </v>
      </c>
      <c r="DX231" s="27" t="str">
        <f>_xlfn.XLOOKUP(EA231,'Banco de Dados'!$B$3:$B$274,'Banco de Dados'!$C$3:$C$274,"")</f>
        <v/>
      </c>
      <c r="DY231" s="27" t="str">
        <f>IFERROR(VLOOKUP(EA231,'Banco de Dados'!$B$3:$H$274,5,FALSE)," ")</f>
        <v xml:space="preserve"> </v>
      </c>
      <c r="EE231" s="27" t="str">
        <f>_xlfn.XLOOKUP(EH231,'Banco de Dados'!$B$3:$B$274,'Banco de Dados'!$C$3:$C$274,"")</f>
        <v/>
      </c>
      <c r="EF231" s="27" t="str">
        <f>IFERROR(VLOOKUP(EH231,'Banco de Dados'!$B$3:$H$274,5,FALSE)," ")</f>
        <v xml:space="preserve"> </v>
      </c>
      <c r="EL231" s="27" t="str">
        <f>_xlfn.XLOOKUP(EO231,'Banco de Dados'!$B$3:$B$274,'Banco de Dados'!$C$3:$C$274,"")</f>
        <v/>
      </c>
      <c r="EM231" s="27" t="str">
        <f>IFERROR(VLOOKUP(EO231,'Banco de Dados'!$B$3:$H$274,5,FALSE)," ")</f>
        <v xml:space="preserve"> </v>
      </c>
      <c r="ES231" s="27" t="str">
        <f>_xlfn.XLOOKUP(EV231,'Banco de Dados'!$B$3:$B$274,'Banco de Dados'!$C$3:$C$274,"")</f>
        <v/>
      </c>
      <c r="ET231" s="27" t="str">
        <f>IFERROR(VLOOKUP(EV231,'Banco de Dados'!$B$3:$H$274,5,FALSE)," ")</f>
        <v xml:space="preserve"> </v>
      </c>
      <c r="EZ231" s="27" t="str">
        <f>_xlfn.XLOOKUP(FC231,'Banco de Dados'!$B$3:$B$274,'Banco de Dados'!$C$3:$C$274,"")</f>
        <v/>
      </c>
      <c r="FA231" s="27" t="str">
        <f>IFERROR(VLOOKUP(FC231,'Banco de Dados'!$B$3:$H$274,5,FALSE)," ")</f>
        <v xml:space="preserve"> </v>
      </c>
      <c r="FC231" s="7"/>
      <c r="FD231" s="7"/>
      <c r="FE231" s="7"/>
      <c r="FG231" s="27" t="str">
        <f>_xlfn.XLOOKUP(FJ231,'Banco de Dados'!$B$3:$B$274,'Banco de Dados'!$C$3:$C$274,"")</f>
        <v/>
      </c>
      <c r="FH231" s="27" t="str">
        <f>IFERROR(VLOOKUP(FJ231,'Banco de Dados'!$B$3:$H$274,5,FALSE)," ")</f>
        <v xml:space="preserve"> </v>
      </c>
      <c r="FI231" s="7"/>
      <c r="FJ231" s="7"/>
      <c r="FK231" s="7"/>
      <c r="FL231" s="7"/>
      <c r="FN231" s="27" t="str">
        <f>_xlfn.XLOOKUP(FQ231,'Banco de Dados'!$B$3:$B$274,'Banco de Dados'!$C$3:$C$274,"")</f>
        <v/>
      </c>
      <c r="FO231" s="27" t="str">
        <f>IFERROR(VLOOKUP(FQ231,'Banco de Dados'!$B$3:$H$274,5,FALSE)," ")</f>
        <v xml:space="preserve"> </v>
      </c>
      <c r="FP231" s="7"/>
      <c r="FQ231" s="7"/>
      <c r="FR231" s="7"/>
      <c r="FS231" s="7"/>
      <c r="FU231" s="27" t="str">
        <f>_xlfn.XLOOKUP(FX231,'Banco de Dados'!$B$3:$B$274,'Banco de Dados'!$C$3:$C$274,"")</f>
        <v/>
      </c>
      <c r="FV231" s="27" t="str">
        <f>IFERROR(VLOOKUP(FX231,'Banco de Dados'!$B$3:$H$274,5,FALSE)," ")</f>
        <v xml:space="preserve"> </v>
      </c>
      <c r="FW231" s="7"/>
      <c r="FX231" s="7"/>
      <c r="FY231" s="7"/>
      <c r="FZ231" s="7"/>
    </row>
    <row r="232" spans="2:182" x14ac:dyDescent="0.25">
      <c r="B232" s="27" t="str">
        <f>_xlfn.XLOOKUP(E232,'Banco de Dados'!$B$3:$B$274,'Banco de Dados'!$C$3:$C$274,"")</f>
        <v/>
      </c>
      <c r="C232" s="27" t="str">
        <f>IFERROR(VLOOKUP(E232,'Banco de Dados'!$B$3:$H$274,5,FALSE)," ")</f>
        <v xml:space="preserve"> </v>
      </c>
      <c r="I232" s="27" t="str">
        <f>_xlfn.XLOOKUP(L232,'Banco de Dados'!$B$3:$B$274,'Banco de Dados'!$C$3:$C$274,"")</f>
        <v/>
      </c>
      <c r="J232" s="27" t="str">
        <f>IFERROR(VLOOKUP(L232,'Banco de Dados'!$B$3:$H$274,5,FALSE)," ")</f>
        <v xml:space="preserve"> </v>
      </c>
      <c r="P232" s="27" t="str">
        <f>_xlfn.XLOOKUP(S232,'Banco de Dados'!$B$3:$B$274,'Banco de Dados'!$C$3:$C$274,"")</f>
        <v/>
      </c>
      <c r="Q232" s="27" t="str">
        <f>IFERROR(VLOOKUP(S232,'Banco de Dados'!$B$3:$H$274,5,FALSE)," ")</f>
        <v xml:space="preserve"> </v>
      </c>
      <c r="W232" s="27" t="str">
        <f>_xlfn.XLOOKUP(Z232,'Banco de Dados'!$B$3:$B$274,'Banco de Dados'!$C$3:$C$274,"")</f>
        <v/>
      </c>
      <c r="X232" s="27" t="str">
        <f>IFERROR(VLOOKUP(Z232,'Banco de Dados'!$B$3:$H$274,5,FALSE)," ")</f>
        <v xml:space="preserve"> </v>
      </c>
      <c r="AD232" s="27" t="str">
        <f>_xlfn.XLOOKUP(AG232,'Banco de Dados'!$B$3:$B$274,'Banco de Dados'!$C$3:$C$274,"")</f>
        <v/>
      </c>
      <c r="AE232" s="27" t="str">
        <f>IFERROR(VLOOKUP(AG232,'Banco de Dados'!$B$3:$H$274,5,FALSE)," ")</f>
        <v xml:space="preserve"> </v>
      </c>
      <c r="AK232" s="27" t="str">
        <f>_xlfn.XLOOKUP(AN232,'Banco de Dados'!$B$3:$B$274,'Banco de Dados'!$C$3:$C$274,"")</f>
        <v/>
      </c>
      <c r="AL232" s="27" t="str">
        <f>IFERROR(VLOOKUP(AN232,'Banco de Dados'!$B$3:$H$274,5,FALSE)," ")</f>
        <v xml:space="preserve"> </v>
      </c>
      <c r="AR232" s="27" t="str">
        <f>_xlfn.XLOOKUP(AU232,'Banco de Dados'!$B$3:$B$274,'Banco de Dados'!$C$3:$C$274,"")</f>
        <v/>
      </c>
      <c r="AS232" s="27" t="str">
        <f>IFERROR(VLOOKUP(AU232,'Banco de Dados'!$B$3:$H$274,5,FALSE)," ")</f>
        <v xml:space="preserve"> </v>
      </c>
      <c r="AY232" s="27" t="str">
        <f>_xlfn.XLOOKUP(BB232,'Banco de Dados'!$B$3:$B$274,'Banco de Dados'!$C$3:$C$274,"")</f>
        <v/>
      </c>
      <c r="AZ232" s="27" t="str">
        <f>IFERROR(VLOOKUP(BB232,'Banco de Dados'!$B$3:$H$274,5,FALSE)," ")</f>
        <v xml:space="preserve"> </v>
      </c>
      <c r="BF232" s="27" t="str">
        <f>_xlfn.XLOOKUP(BI232,'Banco de Dados'!$B$3:$B$274,'Banco de Dados'!$C$3:$C$274,"")</f>
        <v/>
      </c>
      <c r="BG232" s="27" t="str">
        <f>IFERROR(VLOOKUP(BI232,'Banco de Dados'!$B$3:$H$274,5,FALSE)," ")</f>
        <v xml:space="preserve"> </v>
      </c>
      <c r="BM232" s="27" t="str">
        <f>_xlfn.XLOOKUP(BP232,'Banco de Dados'!$B$3:$B$274,'Banco de Dados'!$C$3:$C$274,"")</f>
        <v/>
      </c>
      <c r="BN232" s="27" t="str">
        <f>IFERROR(VLOOKUP(BP232,'Banco de Dados'!$B$3:$H$274,5,FALSE)," ")</f>
        <v xml:space="preserve"> </v>
      </c>
      <c r="BT232" s="27" t="str">
        <f>_xlfn.XLOOKUP(BW232,'Banco de Dados'!$B$3:$B$274,'Banco de Dados'!$C$3:$C$274,"")</f>
        <v/>
      </c>
      <c r="BU232" s="27" t="str">
        <f>IFERROR(VLOOKUP(BW232,'Banco de Dados'!$B$3:$H$274,5,FALSE)," ")</f>
        <v xml:space="preserve"> </v>
      </c>
      <c r="CA232" s="27" t="str">
        <f>_xlfn.XLOOKUP(CD232,'Banco de Dados'!$B$3:$B$274,'Banco de Dados'!$C$3:$C$274,"")</f>
        <v/>
      </c>
      <c r="CB232" s="27" t="str">
        <f>IFERROR(VLOOKUP(CD232,'Banco de Dados'!$B$3:$H$274,5,FALSE)," ")</f>
        <v xml:space="preserve"> </v>
      </c>
      <c r="CH232" s="27" t="str">
        <f>_xlfn.XLOOKUP(CK232,'Banco de Dados'!$B$3:$B$274,'Banco de Dados'!$C$3:$C$274,"")</f>
        <v/>
      </c>
      <c r="CI232" s="27" t="str">
        <f>IFERROR(VLOOKUP(CK232,'Banco de Dados'!$B$3:$H$274,5,FALSE)," ")</f>
        <v xml:space="preserve"> </v>
      </c>
      <c r="CO232" s="27" t="str">
        <f>_xlfn.XLOOKUP(CR232,'Banco de Dados'!$B$3:$B$274,'Banco de Dados'!$C$3:$C$274,"")</f>
        <v/>
      </c>
      <c r="CP232" s="27" t="str">
        <f>IFERROR(VLOOKUP(CR232,'Banco de Dados'!$B$3:$H$274,5,FALSE)," ")</f>
        <v xml:space="preserve"> </v>
      </c>
      <c r="CV232" s="27" t="str">
        <f>_xlfn.XLOOKUP(CY232,'Banco de Dados'!$B$3:$B$274,'Banco de Dados'!$C$3:$C$274,"")</f>
        <v/>
      </c>
      <c r="CW232" s="27" t="str">
        <f>IFERROR(VLOOKUP(CY232,'Banco de Dados'!$B$3:$H$274,5,FALSE)," ")</f>
        <v xml:space="preserve"> </v>
      </c>
      <c r="DC232" s="27" t="str">
        <f>_xlfn.XLOOKUP(DF232,'Banco de Dados'!$B$3:$B$274,'Banco de Dados'!$C$3:$C$274,"")</f>
        <v/>
      </c>
      <c r="DD232" s="27" t="str">
        <f>IFERROR(VLOOKUP(DF232,'Banco de Dados'!$B$3:$H$274,5,FALSE)," ")</f>
        <v xml:space="preserve"> </v>
      </c>
      <c r="DJ232" s="27" t="str">
        <f>_xlfn.XLOOKUP(DM232,'Banco de Dados'!$B$3:$B$274,'Banco de Dados'!$C$3:$C$274,"")</f>
        <v/>
      </c>
      <c r="DK232" s="27" t="str">
        <f>IFERROR(VLOOKUP(DM232,'Banco de Dados'!$B$3:$H$274,5,FALSE)," ")</f>
        <v xml:space="preserve"> </v>
      </c>
      <c r="DQ232" s="27" t="str">
        <f>_xlfn.XLOOKUP(DT232,'Banco de Dados'!$B$3:$B$274,'Banco de Dados'!$C$3:$C$274,"")</f>
        <v/>
      </c>
      <c r="DR232" s="27" t="str">
        <f>IFERROR(VLOOKUP(DT232,'Banco de Dados'!$B$3:$H$274,5,FALSE)," ")</f>
        <v xml:space="preserve"> </v>
      </c>
      <c r="DX232" s="27" t="str">
        <f>_xlfn.XLOOKUP(EA232,'Banco de Dados'!$B$3:$B$274,'Banco de Dados'!$C$3:$C$274,"")</f>
        <v/>
      </c>
      <c r="DY232" s="27" t="str">
        <f>IFERROR(VLOOKUP(EA232,'Banco de Dados'!$B$3:$H$274,5,FALSE)," ")</f>
        <v xml:space="preserve"> </v>
      </c>
      <c r="EE232" s="27" t="str">
        <f>_xlfn.XLOOKUP(EH232,'Banco de Dados'!$B$3:$B$274,'Banco de Dados'!$C$3:$C$274,"")</f>
        <v/>
      </c>
      <c r="EF232" s="27" t="str">
        <f>IFERROR(VLOOKUP(EH232,'Banco de Dados'!$B$3:$H$274,5,FALSE)," ")</f>
        <v xml:space="preserve"> </v>
      </c>
      <c r="EL232" s="27" t="str">
        <f>_xlfn.XLOOKUP(EO232,'Banco de Dados'!$B$3:$B$274,'Banco de Dados'!$C$3:$C$274,"")</f>
        <v/>
      </c>
      <c r="EM232" s="27" t="str">
        <f>IFERROR(VLOOKUP(EO232,'Banco de Dados'!$B$3:$H$274,5,FALSE)," ")</f>
        <v xml:space="preserve"> </v>
      </c>
      <c r="ES232" s="27" t="str">
        <f>_xlfn.XLOOKUP(EV232,'Banco de Dados'!$B$3:$B$274,'Banco de Dados'!$C$3:$C$274,"")</f>
        <v/>
      </c>
      <c r="ET232" s="27" t="str">
        <f>IFERROR(VLOOKUP(EV232,'Banco de Dados'!$B$3:$H$274,5,FALSE)," ")</f>
        <v xml:space="preserve"> </v>
      </c>
      <c r="EZ232" s="27" t="str">
        <f>_xlfn.XLOOKUP(FC232,'Banco de Dados'!$B$3:$B$274,'Banco de Dados'!$C$3:$C$274,"")</f>
        <v/>
      </c>
      <c r="FA232" s="27" t="str">
        <f>IFERROR(VLOOKUP(FC232,'Banco de Dados'!$B$3:$H$274,5,FALSE)," ")</f>
        <v xml:space="preserve"> </v>
      </c>
      <c r="FC232" s="7"/>
      <c r="FD232" s="7"/>
      <c r="FE232" s="7"/>
      <c r="FG232" s="27" t="str">
        <f>_xlfn.XLOOKUP(FJ232,'Banco de Dados'!$B$3:$B$274,'Banco de Dados'!$C$3:$C$274,"")</f>
        <v/>
      </c>
      <c r="FH232" s="27" t="str">
        <f>IFERROR(VLOOKUP(FJ232,'Banco de Dados'!$B$3:$H$274,5,FALSE)," ")</f>
        <v xml:space="preserve"> </v>
      </c>
      <c r="FI232" s="7"/>
      <c r="FJ232" s="7"/>
      <c r="FK232" s="7"/>
      <c r="FL232" s="7"/>
      <c r="FN232" s="27" t="str">
        <f>_xlfn.XLOOKUP(FQ232,'Banco de Dados'!$B$3:$B$274,'Banco de Dados'!$C$3:$C$274,"")</f>
        <v/>
      </c>
      <c r="FO232" s="27" t="str">
        <f>IFERROR(VLOOKUP(FQ232,'Banco de Dados'!$B$3:$H$274,5,FALSE)," ")</f>
        <v xml:space="preserve"> </v>
      </c>
      <c r="FP232" s="7"/>
      <c r="FQ232" s="7"/>
      <c r="FR232" s="7"/>
      <c r="FS232" s="7"/>
      <c r="FU232" s="27" t="str">
        <f>_xlfn.XLOOKUP(FX232,'Banco de Dados'!$B$3:$B$274,'Banco de Dados'!$C$3:$C$274,"")</f>
        <v/>
      </c>
      <c r="FV232" s="27" t="str">
        <f>IFERROR(VLOOKUP(FX232,'Banco de Dados'!$B$3:$H$274,5,FALSE)," ")</f>
        <v xml:space="preserve"> </v>
      </c>
      <c r="FW232" s="7"/>
      <c r="FX232" s="7"/>
      <c r="FY232" s="7"/>
      <c r="FZ232" s="7"/>
    </row>
    <row r="233" spans="2:182" x14ac:dyDescent="0.25">
      <c r="B233" s="27" t="str">
        <f>_xlfn.XLOOKUP(E233,'Banco de Dados'!$B$3:$B$274,'Banco de Dados'!$C$3:$C$274,"")</f>
        <v/>
      </c>
      <c r="C233" s="27" t="str">
        <f>IFERROR(VLOOKUP(E233,'Banco de Dados'!$B$3:$H$274,5,FALSE)," ")</f>
        <v xml:space="preserve"> </v>
      </c>
      <c r="I233" s="27" t="str">
        <f>_xlfn.XLOOKUP(L233,'Banco de Dados'!$B$3:$B$274,'Banco de Dados'!$C$3:$C$274,"")</f>
        <v/>
      </c>
      <c r="J233" s="27" t="str">
        <f>IFERROR(VLOOKUP(L233,'Banco de Dados'!$B$3:$H$274,5,FALSE)," ")</f>
        <v xml:space="preserve"> </v>
      </c>
      <c r="P233" s="27" t="str">
        <f>_xlfn.XLOOKUP(S233,'Banco de Dados'!$B$3:$B$274,'Banco de Dados'!$C$3:$C$274,"")</f>
        <v/>
      </c>
      <c r="Q233" s="27" t="str">
        <f>IFERROR(VLOOKUP(S233,'Banco de Dados'!$B$3:$H$274,5,FALSE)," ")</f>
        <v xml:space="preserve"> </v>
      </c>
      <c r="W233" s="27" t="str">
        <f>_xlfn.XLOOKUP(Z233,'Banco de Dados'!$B$3:$B$274,'Banco de Dados'!$C$3:$C$274,"")</f>
        <v/>
      </c>
      <c r="X233" s="27" t="str">
        <f>IFERROR(VLOOKUP(Z233,'Banco de Dados'!$B$3:$H$274,5,FALSE)," ")</f>
        <v xml:space="preserve"> </v>
      </c>
      <c r="AD233" s="27" t="str">
        <f>_xlfn.XLOOKUP(AG233,'Banco de Dados'!$B$3:$B$274,'Banco de Dados'!$C$3:$C$274,"")</f>
        <v/>
      </c>
      <c r="AE233" s="27" t="str">
        <f>IFERROR(VLOOKUP(AG233,'Banco de Dados'!$B$3:$H$274,5,FALSE)," ")</f>
        <v xml:space="preserve"> </v>
      </c>
      <c r="AK233" s="27" t="str">
        <f>_xlfn.XLOOKUP(AN233,'Banco de Dados'!$B$3:$B$274,'Banco de Dados'!$C$3:$C$274,"")</f>
        <v/>
      </c>
      <c r="AL233" s="27" t="str">
        <f>IFERROR(VLOOKUP(AN233,'Banco de Dados'!$B$3:$H$274,5,FALSE)," ")</f>
        <v xml:space="preserve"> </v>
      </c>
      <c r="AR233" s="27" t="str">
        <f>_xlfn.XLOOKUP(AU233,'Banco de Dados'!$B$3:$B$274,'Banco de Dados'!$C$3:$C$274,"")</f>
        <v/>
      </c>
      <c r="AS233" s="27" t="str">
        <f>IFERROR(VLOOKUP(AU233,'Banco de Dados'!$B$3:$H$274,5,FALSE)," ")</f>
        <v xml:space="preserve"> </v>
      </c>
      <c r="AY233" s="27" t="str">
        <f>_xlfn.XLOOKUP(BB233,'Banco de Dados'!$B$3:$B$274,'Banco de Dados'!$C$3:$C$274,"")</f>
        <v/>
      </c>
      <c r="AZ233" s="27" t="str">
        <f>IFERROR(VLOOKUP(BB233,'Banco de Dados'!$B$3:$H$274,5,FALSE)," ")</f>
        <v xml:space="preserve"> </v>
      </c>
      <c r="BF233" s="27" t="str">
        <f>_xlfn.XLOOKUP(BI233,'Banco de Dados'!$B$3:$B$274,'Banco de Dados'!$C$3:$C$274,"")</f>
        <v/>
      </c>
      <c r="BG233" s="27" t="str">
        <f>IFERROR(VLOOKUP(BI233,'Banco de Dados'!$B$3:$H$274,5,FALSE)," ")</f>
        <v xml:space="preserve"> </v>
      </c>
      <c r="BM233" s="27" t="str">
        <f>_xlfn.XLOOKUP(BP233,'Banco de Dados'!$B$3:$B$274,'Banco de Dados'!$C$3:$C$274,"")</f>
        <v/>
      </c>
      <c r="BN233" s="27" t="str">
        <f>IFERROR(VLOOKUP(BP233,'Banco de Dados'!$B$3:$H$274,5,FALSE)," ")</f>
        <v xml:space="preserve"> </v>
      </c>
      <c r="BT233" s="27" t="str">
        <f>_xlfn.XLOOKUP(BW233,'Banco de Dados'!$B$3:$B$274,'Banco de Dados'!$C$3:$C$274,"")</f>
        <v/>
      </c>
      <c r="BU233" s="27" t="str">
        <f>IFERROR(VLOOKUP(BW233,'Banco de Dados'!$B$3:$H$274,5,FALSE)," ")</f>
        <v xml:space="preserve"> </v>
      </c>
      <c r="CA233" s="27" t="str">
        <f>_xlfn.XLOOKUP(CD233,'Banco de Dados'!$B$3:$B$274,'Banco de Dados'!$C$3:$C$274,"")</f>
        <v/>
      </c>
      <c r="CB233" s="27" t="str">
        <f>IFERROR(VLOOKUP(CD233,'Banco de Dados'!$B$3:$H$274,5,FALSE)," ")</f>
        <v xml:space="preserve"> </v>
      </c>
      <c r="CH233" s="27" t="str">
        <f>_xlfn.XLOOKUP(CK233,'Banco de Dados'!$B$3:$B$274,'Banco de Dados'!$C$3:$C$274,"")</f>
        <v/>
      </c>
      <c r="CI233" s="27" t="str">
        <f>IFERROR(VLOOKUP(CK233,'Banco de Dados'!$B$3:$H$274,5,FALSE)," ")</f>
        <v xml:space="preserve"> </v>
      </c>
      <c r="CO233" s="27" t="str">
        <f>_xlfn.XLOOKUP(CR233,'Banco de Dados'!$B$3:$B$274,'Banco de Dados'!$C$3:$C$274,"")</f>
        <v/>
      </c>
      <c r="CP233" s="27" t="str">
        <f>IFERROR(VLOOKUP(CR233,'Banco de Dados'!$B$3:$H$274,5,FALSE)," ")</f>
        <v xml:space="preserve"> </v>
      </c>
      <c r="CV233" s="27" t="str">
        <f>_xlfn.XLOOKUP(CY233,'Banco de Dados'!$B$3:$B$274,'Banco de Dados'!$C$3:$C$274,"")</f>
        <v/>
      </c>
      <c r="CW233" s="27" t="str">
        <f>IFERROR(VLOOKUP(CY233,'Banco de Dados'!$B$3:$H$274,5,FALSE)," ")</f>
        <v xml:space="preserve"> </v>
      </c>
      <c r="DC233" s="27" t="str">
        <f>_xlfn.XLOOKUP(DF233,'Banco de Dados'!$B$3:$B$274,'Banco de Dados'!$C$3:$C$274,"")</f>
        <v/>
      </c>
      <c r="DD233" s="27" t="str">
        <f>IFERROR(VLOOKUP(DF233,'Banco de Dados'!$B$3:$H$274,5,FALSE)," ")</f>
        <v xml:space="preserve"> </v>
      </c>
      <c r="DJ233" s="27" t="str">
        <f>_xlfn.XLOOKUP(DM233,'Banco de Dados'!$B$3:$B$274,'Banco de Dados'!$C$3:$C$274,"")</f>
        <v/>
      </c>
      <c r="DK233" s="27" t="str">
        <f>IFERROR(VLOOKUP(DM233,'Banco de Dados'!$B$3:$H$274,5,FALSE)," ")</f>
        <v xml:space="preserve"> </v>
      </c>
      <c r="DQ233" s="27" t="str">
        <f>_xlfn.XLOOKUP(DT233,'Banco de Dados'!$B$3:$B$274,'Banco de Dados'!$C$3:$C$274,"")</f>
        <v/>
      </c>
      <c r="DR233" s="27" t="str">
        <f>IFERROR(VLOOKUP(DT233,'Banco de Dados'!$B$3:$H$274,5,FALSE)," ")</f>
        <v xml:space="preserve"> </v>
      </c>
      <c r="DX233" s="27" t="str">
        <f>_xlfn.XLOOKUP(EA233,'Banco de Dados'!$B$3:$B$274,'Banco de Dados'!$C$3:$C$274,"")</f>
        <v/>
      </c>
      <c r="DY233" s="27" t="str">
        <f>IFERROR(VLOOKUP(EA233,'Banco de Dados'!$B$3:$H$274,5,FALSE)," ")</f>
        <v xml:space="preserve"> </v>
      </c>
      <c r="EE233" s="27" t="str">
        <f>_xlfn.XLOOKUP(EH233,'Banco de Dados'!$B$3:$B$274,'Banco de Dados'!$C$3:$C$274,"")</f>
        <v/>
      </c>
      <c r="EF233" s="27" t="str">
        <f>IFERROR(VLOOKUP(EH233,'Banco de Dados'!$B$3:$H$274,5,FALSE)," ")</f>
        <v xml:space="preserve"> </v>
      </c>
      <c r="EL233" s="27" t="str">
        <f>_xlfn.XLOOKUP(EO233,'Banco de Dados'!$B$3:$B$274,'Banco de Dados'!$C$3:$C$274,"")</f>
        <v/>
      </c>
      <c r="EM233" s="27" t="str">
        <f>IFERROR(VLOOKUP(EO233,'Banco de Dados'!$B$3:$H$274,5,FALSE)," ")</f>
        <v xml:space="preserve"> </v>
      </c>
      <c r="ES233" s="27" t="str">
        <f>_xlfn.XLOOKUP(EV233,'Banco de Dados'!$B$3:$B$274,'Banco de Dados'!$C$3:$C$274,"")</f>
        <v/>
      </c>
      <c r="ET233" s="27" t="str">
        <f>IFERROR(VLOOKUP(EV233,'Banco de Dados'!$B$3:$H$274,5,FALSE)," ")</f>
        <v xml:space="preserve"> </v>
      </c>
      <c r="EZ233" s="27" t="str">
        <f>_xlfn.XLOOKUP(FC233,'Banco de Dados'!$B$3:$B$274,'Banco de Dados'!$C$3:$C$274,"")</f>
        <v/>
      </c>
      <c r="FA233" s="27" t="str">
        <f>IFERROR(VLOOKUP(FC233,'Banco de Dados'!$B$3:$H$274,5,FALSE)," ")</f>
        <v xml:space="preserve"> </v>
      </c>
      <c r="FC233" s="7"/>
      <c r="FD233" s="7"/>
      <c r="FE233" s="7"/>
      <c r="FG233" s="27" t="str">
        <f>_xlfn.XLOOKUP(FJ233,'Banco de Dados'!$B$3:$B$274,'Banco de Dados'!$C$3:$C$274,"")</f>
        <v/>
      </c>
      <c r="FH233" s="27" t="str">
        <f>IFERROR(VLOOKUP(FJ233,'Banco de Dados'!$B$3:$H$274,5,FALSE)," ")</f>
        <v xml:space="preserve"> </v>
      </c>
      <c r="FI233" s="7"/>
      <c r="FJ233" s="7"/>
      <c r="FK233" s="7"/>
      <c r="FL233" s="7"/>
      <c r="FN233" s="27" t="str">
        <f>_xlfn.XLOOKUP(FQ233,'Banco de Dados'!$B$3:$B$274,'Banco de Dados'!$C$3:$C$274,"")</f>
        <v/>
      </c>
      <c r="FO233" s="27" t="str">
        <f>IFERROR(VLOOKUP(FQ233,'Banco de Dados'!$B$3:$H$274,5,FALSE)," ")</f>
        <v xml:space="preserve"> </v>
      </c>
      <c r="FP233" s="7"/>
      <c r="FQ233" s="7"/>
      <c r="FR233" s="7"/>
      <c r="FS233" s="7"/>
      <c r="FU233" s="27" t="str">
        <f>_xlfn.XLOOKUP(FX233,'Banco de Dados'!$B$3:$B$274,'Banco de Dados'!$C$3:$C$274,"")</f>
        <v/>
      </c>
      <c r="FV233" s="27" t="str">
        <f>IFERROR(VLOOKUP(FX233,'Banco de Dados'!$B$3:$H$274,5,FALSE)," ")</f>
        <v xml:space="preserve"> </v>
      </c>
      <c r="FW233" s="7"/>
      <c r="FX233" s="7"/>
      <c r="FY233" s="7"/>
      <c r="FZ233" s="7"/>
    </row>
    <row r="234" spans="2:182" x14ac:dyDescent="0.25">
      <c r="B234" s="27" t="str">
        <f>_xlfn.XLOOKUP(E234,'Banco de Dados'!$B$3:$B$274,'Banco de Dados'!$C$3:$C$274,"")</f>
        <v/>
      </c>
      <c r="C234" s="27" t="str">
        <f>IFERROR(VLOOKUP(E234,'Banco de Dados'!$B$3:$H$274,5,FALSE)," ")</f>
        <v xml:space="preserve"> </v>
      </c>
      <c r="I234" s="27" t="str">
        <f>_xlfn.XLOOKUP(L234,'Banco de Dados'!$B$3:$B$274,'Banco de Dados'!$C$3:$C$274,"")</f>
        <v/>
      </c>
      <c r="J234" s="27" t="str">
        <f>IFERROR(VLOOKUP(L234,'Banco de Dados'!$B$3:$H$274,5,FALSE)," ")</f>
        <v xml:space="preserve"> </v>
      </c>
      <c r="P234" s="27" t="str">
        <f>_xlfn.XLOOKUP(S234,'Banco de Dados'!$B$3:$B$274,'Banco de Dados'!$C$3:$C$274,"")</f>
        <v/>
      </c>
      <c r="Q234" s="27" t="str">
        <f>IFERROR(VLOOKUP(S234,'Banco de Dados'!$B$3:$H$274,5,FALSE)," ")</f>
        <v xml:space="preserve"> </v>
      </c>
      <c r="W234" s="27" t="str">
        <f>_xlfn.XLOOKUP(Z234,'Banco de Dados'!$B$3:$B$274,'Banco de Dados'!$C$3:$C$274,"")</f>
        <v/>
      </c>
      <c r="X234" s="27" t="str">
        <f>IFERROR(VLOOKUP(Z234,'Banco de Dados'!$B$3:$H$274,5,FALSE)," ")</f>
        <v xml:space="preserve"> </v>
      </c>
      <c r="AD234" s="27" t="str">
        <f>_xlfn.XLOOKUP(AG234,'Banco de Dados'!$B$3:$B$274,'Banco de Dados'!$C$3:$C$274,"")</f>
        <v/>
      </c>
      <c r="AE234" s="27" t="str">
        <f>IFERROR(VLOOKUP(AG234,'Banco de Dados'!$B$3:$H$274,5,FALSE)," ")</f>
        <v xml:space="preserve"> </v>
      </c>
      <c r="AK234" s="27" t="str">
        <f>_xlfn.XLOOKUP(AN234,'Banco de Dados'!$B$3:$B$274,'Banco de Dados'!$C$3:$C$274,"")</f>
        <v/>
      </c>
      <c r="AL234" s="27" t="str">
        <f>IFERROR(VLOOKUP(AN234,'Banco de Dados'!$B$3:$H$274,5,FALSE)," ")</f>
        <v xml:space="preserve"> </v>
      </c>
      <c r="AR234" s="27" t="str">
        <f>_xlfn.XLOOKUP(AU234,'Banco de Dados'!$B$3:$B$274,'Banco de Dados'!$C$3:$C$274,"")</f>
        <v/>
      </c>
      <c r="AS234" s="27" t="str">
        <f>IFERROR(VLOOKUP(AU234,'Banco de Dados'!$B$3:$H$274,5,FALSE)," ")</f>
        <v xml:space="preserve"> </v>
      </c>
      <c r="AY234" s="27" t="str">
        <f>_xlfn.XLOOKUP(BB234,'Banco de Dados'!$B$3:$B$274,'Banco de Dados'!$C$3:$C$274,"")</f>
        <v/>
      </c>
      <c r="AZ234" s="27" t="str">
        <f>IFERROR(VLOOKUP(BB234,'Banco de Dados'!$B$3:$H$274,5,FALSE)," ")</f>
        <v xml:space="preserve"> </v>
      </c>
      <c r="BF234" s="27" t="str">
        <f>_xlfn.XLOOKUP(BI234,'Banco de Dados'!$B$3:$B$274,'Banco de Dados'!$C$3:$C$274,"")</f>
        <v/>
      </c>
      <c r="BG234" s="27" t="str">
        <f>IFERROR(VLOOKUP(BI234,'Banco de Dados'!$B$3:$H$274,5,FALSE)," ")</f>
        <v xml:space="preserve"> </v>
      </c>
      <c r="BM234" s="27" t="str">
        <f>_xlfn.XLOOKUP(BP234,'Banco de Dados'!$B$3:$B$274,'Banco de Dados'!$C$3:$C$274,"")</f>
        <v/>
      </c>
      <c r="BN234" s="27" t="str">
        <f>IFERROR(VLOOKUP(BP234,'Banco de Dados'!$B$3:$H$274,5,FALSE)," ")</f>
        <v xml:space="preserve"> </v>
      </c>
      <c r="BT234" s="27" t="str">
        <f>_xlfn.XLOOKUP(BW234,'Banco de Dados'!$B$3:$B$274,'Banco de Dados'!$C$3:$C$274,"")</f>
        <v/>
      </c>
      <c r="BU234" s="27" t="str">
        <f>IFERROR(VLOOKUP(BW234,'Banco de Dados'!$B$3:$H$274,5,FALSE)," ")</f>
        <v xml:space="preserve"> </v>
      </c>
      <c r="CA234" s="27" t="str">
        <f>_xlfn.XLOOKUP(CD234,'Banco de Dados'!$B$3:$B$274,'Banco de Dados'!$C$3:$C$274,"")</f>
        <v/>
      </c>
      <c r="CB234" s="27" t="str">
        <f>IFERROR(VLOOKUP(CD234,'Banco de Dados'!$B$3:$H$274,5,FALSE)," ")</f>
        <v xml:space="preserve"> </v>
      </c>
      <c r="CH234" s="27" t="str">
        <f>_xlfn.XLOOKUP(CK234,'Banco de Dados'!$B$3:$B$274,'Banco de Dados'!$C$3:$C$274,"")</f>
        <v/>
      </c>
      <c r="CI234" s="27" t="str">
        <f>IFERROR(VLOOKUP(CK234,'Banco de Dados'!$B$3:$H$274,5,FALSE)," ")</f>
        <v xml:space="preserve"> </v>
      </c>
      <c r="CO234" s="27" t="str">
        <f>_xlfn.XLOOKUP(CR234,'Banco de Dados'!$B$3:$B$274,'Banco de Dados'!$C$3:$C$274,"")</f>
        <v/>
      </c>
      <c r="CP234" s="27" t="str">
        <f>IFERROR(VLOOKUP(CR234,'Banco de Dados'!$B$3:$H$274,5,FALSE)," ")</f>
        <v xml:space="preserve"> </v>
      </c>
      <c r="CV234" s="27" t="str">
        <f>_xlfn.XLOOKUP(CY234,'Banco de Dados'!$B$3:$B$274,'Banco de Dados'!$C$3:$C$274,"")</f>
        <v/>
      </c>
      <c r="CW234" s="27" t="str">
        <f>IFERROR(VLOOKUP(CY234,'Banco de Dados'!$B$3:$H$274,5,FALSE)," ")</f>
        <v xml:space="preserve"> </v>
      </c>
      <c r="DC234" s="27" t="str">
        <f>_xlfn.XLOOKUP(DF234,'Banco de Dados'!$B$3:$B$274,'Banco de Dados'!$C$3:$C$274,"")</f>
        <v/>
      </c>
      <c r="DD234" s="27" t="str">
        <f>IFERROR(VLOOKUP(DF234,'Banco de Dados'!$B$3:$H$274,5,FALSE)," ")</f>
        <v xml:space="preserve"> </v>
      </c>
      <c r="DJ234" s="27" t="str">
        <f>_xlfn.XLOOKUP(DM234,'Banco de Dados'!$B$3:$B$274,'Banco de Dados'!$C$3:$C$274,"")</f>
        <v/>
      </c>
      <c r="DK234" s="27" t="str">
        <f>IFERROR(VLOOKUP(DM234,'Banco de Dados'!$B$3:$H$274,5,FALSE)," ")</f>
        <v xml:space="preserve"> </v>
      </c>
      <c r="DQ234" s="27" t="str">
        <f>_xlfn.XLOOKUP(DT234,'Banco de Dados'!$B$3:$B$274,'Banco de Dados'!$C$3:$C$274,"")</f>
        <v/>
      </c>
      <c r="DR234" s="27" t="str">
        <f>IFERROR(VLOOKUP(DT234,'Banco de Dados'!$B$3:$H$274,5,FALSE)," ")</f>
        <v xml:space="preserve"> </v>
      </c>
      <c r="DX234" s="27" t="str">
        <f>_xlfn.XLOOKUP(EA234,'Banco de Dados'!$B$3:$B$274,'Banco de Dados'!$C$3:$C$274,"")</f>
        <v/>
      </c>
      <c r="DY234" s="27" t="str">
        <f>IFERROR(VLOOKUP(EA234,'Banco de Dados'!$B$3:$H$274,5,FALSE)," ")</f>
        <v xml:space="preserve"> </v>
      </c>
      <c r="EE234" s="27" t="str">
        <f>_xlfn.XLOOKUP(EH234,'Banco de Dados'!$B$3:$B$274,'Banco de Dados'!$C$3:$C$274,"")</f>
        <v/>
      </c>
      <c r="EF234" s="27" t="str">
        <f>IFERROR(VLOOKUP(EH234,'Banco de Dados'!$B$3:$H$274,5,FALSE)," ")</f>
        <v xml:space="preserve"> </v>
      </c>
      <c r="EL234" s="27" t="str">
        <f>_xlfn.XLOOKUP(EO234,'Banco de Dados'!$B$3:$B$274,'Banco de Dados'!$C$3:$C$274,"")</f>
        <v/>
      </c>
      <c r="EM234" s="27" t="str">
        <f>IFERROR(VLOOKUP(EO234,'Banco de Dados'!$B$3:$H$274,5,FALSE)," ")</f>
        <v xml:space="preserve"> </v>
      </c>
      <c r="ES234" s="27" t="str">
        <f>_xlfn.XLOOKUP(EV234,'Banco de Dados'!$B$3:$B$274,'Banco de Dados'!$C$3:$C$274,"")</f>
        <v/>
      </c>
      <c r="ET234" s="27" t="str">
        <f>IFERROR(VLOOKUP(EV234,'Banco de Dados'!$B$3:$H$274,5,FALSE)," ")</f>
        <v xml:space="preserve"> </v>
      </c>
      <c r="EZ234" s="27" t="str">
        <f>_xlfn.XLOOKUP(FC234,'Banco de Dados'!$B$3:$B$274,'Banco de Dados'!$C$3:$C$274,"")</f>
        <v/>
      </c>
      <c r="FA234" s="27" t="str">
        <f>IFERROR(VLOOKUP(FC234,'Banco de Dados'!$B$3:$H$274,5,FALSE)," ")</f>
        <v xml:space="preserve"> </v>
      </c>
      <c r="FC234" s="7"/>
      <c r="FD234" s="7"/>
      <c r="FE234" s="7"/>
      <c r="FG234" s="27" t="str">
        <f>_xlfn.XLOOKUP(FJ234,'Banco de Dados'!$B$3:$B$274,'Banco de Dados'!$C$3:$C$274,"")</f>
        <v/>
      </c>
      <c r="FH234" s="27" t="str">
        <f>IFERROR(VLOOKUP(FJ234,'Banco de Dados'!$B$3:$H$274,5,FALSE)," ")</f>
        <v xml:space="preserve"> </v>
      </c>
      <c r="FI234" s="7"/>
      <c r="FJ234" s="7"/>
      <c r="FK234" s="7"/>
      <c r="FL234" s="7"/>
      <c r="FN234" s="27" t="str">
        <f>_xlfn.XLOOKUP(FQ234,'Banco de Dados'!$B$3:$B$274,'Banco de Dados'!$C$3:$C$274,"")</f>
        <v/>
      </c>
      <c r="FO234" s="27" t="str">
        <f>IFERROR(VLOOKUP(FQ234,'Banco de Dados'!$B$3:$H$274,5,FALSE)," ")</f>
        <v xml:space="preserve"> </v>
      </c>
      <c r="FP234" s="7"/>
      <c r="FQ234" s="7"/>
      <c r="FR234" s="7"/>
      <c r="FS234" s="7"/>
      <c r="FU234" s="27" t="str">
        <f>_xlfn.XLOOKUP(FX234,'Banco de Dados'!$B$3:$B$274,'Banco de Dados'!$C$3:$C$274,"")</f>
        <v/>
      </c>
      <c r="FV234" s="27" t="str">
        <f>IFERROR(VLOOKUP(FX234,'Banco de Dados'!$B$3:$H$274,5,FALSE)," ")</f>
        <v xml:space="preserve"> </v>
      </c>
      <c r="FW234" s="7"/>
      <c r="FX234" s="7"/>
      <c r="FY234" s="7"/>
      <c r="FZ234" s="7"/>
    </row>
    <row r="235" spans="2:182" x14ac:dyDescent="0.25">
      <c r="B235" s="27" t="str">
        <f>_xlfn.XLOOKUP(E235,'Banco de Dados'!$B$3:$B$274,'Banco de Dados'!$C$3:$C$274,"")</f>
        <v/>
      </c>
      <c r="C235" s="27" t="str">
        <f>IFERROR(VLOOKUP(E235,'Banco de Dados'!$B$3:$H$274,5,FALSE)," ")</f>
        <v xml:space="preserve"> </v>
      </c>
      <c r="I235" s="27" t="str">
        <f>_xlfn.XLOOKUP(L235,'Banco de Dados'!$B$3:$B$274,'Banco de Dados'!$C$3:$C$274,"")</f>
        <v/>
      </c>
      <c r="J235" s="27" t="str">
        <f>IFERROR(VLOOKUP(L235,'Banco de Dados'!$B$3:$H$274,5,FALSE)," ")</f>
        <v xml:space="preserve"> </v>
      </c>
      <c r="P235" s="27" t="str">
        <f>_xlfn.XLOOKUP(S235,'Banco de Dados'!$B$3:$B$274,'Banco de Dados'!$C$3:$C$274,"")</f>
        <v/>
      </c>
      <c r="Q235" s="27" t="str">
        <f>IFERROR(VLOOKUP(S235,'Banco de Dados'!$B$3:$H$274,5,FALSE)," ")</f>
        <v xml:space="preserve"> </v>
      </c>
      <c r="W235" s="27" t="str">
        <f>_xlfn.XLOOKUP(Z235,'Banco de Dados'!$B$3:$B$274,'Banco de Dados'!$C$3:$C$274,"")</f>
        <v/>
      </c>
      <c r="X235" s="27" t="str">
        <f>IFERROR(VLOOKUP(Z235,'Banco de Dados'!$B$3:$H$274,5,FALSE)," ")</f>
        <v xml:space="preserve"> </v>
      </c>
      <c r="AD235" s="27" t="str">
        <f>_xlfn.XLOOKUP(AG235,'Banco de Dados'!$B$3:$B$274,'Banco de Dados'!$C$3:$C$274,"")</f>
        <v/>
      </c>
      <c r="AE235" s="27" t="str">
        <f>IFERROR(VLOOKUP(AG235,'Banco de Dados'!$B$3:$H$274,5,FALSE)," ")</f>
        <v xml:space="preserve"> </v>
      </c>
      <c r="AK235" s="27" t="str">
        <f>_xlfn.XLOOKUP(AN235,'Banco de Dados'!$B$3:$B$274,'Banco de Dados'!$C$3:$C$274,"")</f>
        <v/>
      </c>
      <c r="AL235" s="27" t="str">
        <f>IFERROR(VLOOKUP(AN235,'Banco de Dados'!$B$3:$H$274,5,FALSE)," ")</f>
        <v xml:space="preserve"> </v>
      </c>
      <c r="AR235" s="27" t="str">
        <f>_xlfn.XLOOKUP(AU235,'Banco de Dados'!$B$3:$B$274,'Banco de Dados'!$C$3:$C$274,"")</f>
        <v/>
      </c>
      <c r="AS235" s="27" t="str">
        <f>IFERROR(VLOOKUP(AU235,'Banco de Dados'!$B$3:$H$274,5,FALSE)," ")</f>
        <v xml:space="preserve"> </v>
      </c>
      <c r="AY235" s="27" t="str">
        <f>_xlfn.XLOOKUP(BB235,'Banco de Dados'!$B$3:$B$274,'Banco de Dados'!$C$3:$C$274,"")</f>
        <v/>
      </c>
      <c r="AZ235" s="27" t="str">
        <f>IFERROR(VLOOKUP(BB235,'Banco de Dados'!$B$3:$H$274,5,FALSE)," ")</f>
        <v xml:space="preserve"> </v>
      </c>
      <c r="BF235" s="27" t="str">
        <f>_xlfn.XLOOKUP(BI235,'Banco de Dados'!$B$3:$B$274,'Banco de Dados'!$C$3:$C$274,"")</f>
        <v/>
      </c>
      <c r="BG235" s="27" t="str">
        <f>IFERROR(VLOOKUP(BI235,'Banco de Dados'!$B$3:$H$274,5,FALSE)," ")</f>
        <v xml:space="preserve"> </v>
      </c>
      <c r="BM235" s="27" t="str">
        <f>_xlfn.XLOOKUP(BP235,'Banco de Dados'!$B$3:$B$274,'Banco de Dados'!$C$3:$C$274,"")</f>
        <v/>
      </c>
      <c r="BN235" s="27" t="str">
        <f>IFERROR(VLOOKUP(BP235,'Banco de Dados'!$B$3:$H$274,5,FALSE)," ")</f>
        <v xml:space="preserve"> </v>
      </c>
      <c r="BT235" s="27" t="str">
        <f>_xlfn.XLOOKUP(BW235,'Banco de Dados'!$B$3:$B$274,'Banco de Dados'!$C$3:$C$274,"")</f>
        <v/>
      </c>
      <c r="BU235" s="27" t="str">
        <f>IFERROR(VLOOKUP(BW235,'Banco de Dados'!$B$3:$H$274,5,FALSE)," ")</f>
        <v xml:space="preserve"> </v>
      </c>
      <c r="CA235" s="27" t="str">
        <f>_xlfn.XLOOKUP(CD235,'Banco de Dados'!$B$3:$B$274,'Banco de Dados'!$C$3:$C$274,"")</f>
        <v/>
      </c>
      <c r="CB235" s="27" t="str">
        <f>IFERROR(VLOOKUP(CD235,'Banco de Dados'!$B$3:$H$274,5,FALSE)," ")</f>
        <v xml:space="preserve"> </v>
      </c>
      <c r="CH235" s="27" t="str">
        <f>_xlfn.XLOOKUP(CK235,'Banco de Dados'!$B$3:$B$274,'Banco de Dados'!$C$3:$C$274,"")</f>
        <v/>
      </c>
      <c r="CI235" s="27" t="str">
        <f>IFERROR(VLOOKUP(CK235,'Banco de Dados'!$B$3:$H$274,5,FALSE)," ")</f>
        <v xml:space="preserve"> </v>
      </c>
      <c r="CO235" s="27" t="str">
        <f>_xlfn.XLOOKUP(CR235,'Banco de Dados'!$B$3:$B$274,'Banco de Dados'!$C$3:$C$274,"")</f>
        <v/>
      </c>
      <c r="CP235" s="27" t="str">
        <f>IFERROR(VLOOKUP(CR235,'Banco de Dados'!$B$3:$H$274,5,FALSE)," ")</f>
        <v xml:space="preserve"> </v>
      </c>
      <c r="CV235" s="27" t="str">
        <f>_xlfn.XLOOKUP(CY235,'Banco de Dados'!$B$3:$B$274,'Banco de Dados'!$C$3:$C$274,"")</f>
        <v/>
      </c>
      <c r="CW235" s="27" t="str">
        <f>IFERROR(VLOOKUP(CY235,'Banco de Dados'!$B$3:$H$274,5,FALSE)," ")</f>
        <v xml:space="preserve"> </v>
      </c>
      <c r="DC235" s="27" t="str">
        <f>_xlfn.XLOOKUP(DF235,'Banco de Dados'!$B$3:$B$274,'Banco de Dados'!$C$3:$C$274,"")</f>
        <v/>
      </c>
      <c r="DD235" s="27" t="str">
        <f>IFERROR(VLOOKUP(DF235,'Banco de Dados'!$B$3:$H$274,5,FALSE)," ")</f>
        <v xml:space="preserve"> </v>
      </c>
      <c r="DJ235" s="27" t="str">
        <f>_xlfn.XLOOKUP(DM235,'Banco de Dados'!$B$3:$B$274,'Banco de Dados'!$C$3:$C$274,"")</f>
        <v/>
      </c>
      <c r="DK235" s="27" t="str">
        <f>IFERROR(VLOOKUP(DM235,'Banco de Dados'!$B$3:$H$274,5,FALSE)," ")</f>
        <v xml:space="preserve"> </v>
      </c>
      <c r="DQ235" s="27" t="str">
        <f>_xlfn.XLOOKUP(DT235,'Banco de Dados'!$B$3:$B$274,'Banco de Dados'!$C$3:$C$274,"")</f>
        <v/>
      </c>
      <c r="DR235" s="27" t="str">
        <f>IFERROR(VLOOKUP(DT235,'Banco de Dados'!$B$3:$H$274,5,FALSE)," ")</f>
        <v xml:space="preserve"> </v>
      </c>
      <c r="DX235" s="27" t="str">
        <f>_xlfn.XLOOKUP(EA235,'Banco de Dados'!$B$3:$B$274,'Banco de Dados'!$C$3:$C$274,"")</f>
        <v/>
      </c>
      <c r="DY235" s="27" t="str">
        <f>IFERROR(VLOOKUP(EA235,'Banco de Dados'!$B$3:$H$274,5,FALSE)," ")</f>
        <v xml:space="preserve"> </v>
      </c>
      <c r="EE235" s="27" t="str">
        <f>_xlfn.XLOOKUP(EH235,'Banco de Dados'!$B$3:$B$274,'Banco de Dados'!$C$3:$C$274,"")</f>
        <v/>
      </c>
      <c r="EF235" s="27" t="str">
        <f>IFERROR(VLOOKUP(EH235,'Banco de Dados'!$B$3:$H$274,5,FALSE)," ")</f>
        <v xml:space="preserve"> </v>
      </c>
      <c r="EL235" s="27" t="str">
        <f>_xlfn.XLOOKUP(EO235,'Banco de Dados'!$B$3:$B$274,'Banco de Dados'!$C$3:$C$274,"")</f>
        <v/>
      </c>
      <c r="EM235" s="27" t="str">
        <f>IFERROR(VLOOKUP(EO235,'Banco de Dados'!$B$3:$H$274,5,FALSE)," ")</f>
        <v xml:space="preserve"> </v>
      </c>
      <c r="ES235" s="27" t="str">
        <f>_xlfn.XLOOKUP(EV235,'Banco de Dados'!$B$3:$B$274,'Banco de Dados'!$C$3:$C$274,"")</f>
        <v/>
      </c>
      <c r="ET235" s="27" t="str">
        <f>IFERROR(VLOOKUP(EV235,'Banco de Dados'!$B$3:$H$274,5,FALSE)," ")</f>
        <v xml:space="preserve"> </v>
      </c>
      <c r="EZ235" s="27" t="str">
        <f>_xlfn.XLOOKUP(FC235,'Banco de Dados'!$B$3:$B$274,'Banco de Dados'!$C$3:$C$274,"")</f>
        <v/>
      </c>
      <c r="FA235" s="27" t="str">
        <f>IFERROR(VLOOKUP(FC235,'Banco de Dados'!$B$3:$H$274,5,FALSE)," ")</f>
        <v xml:space="preserve"> </v>
      </c>
      <c r="FC235" s="7"/>
      <c r="FD235" s="7"/>
      <c r="FE235" s="7"/>
      <c r="FG235" s="27" t="str">
        <f>_xlfn.XLOOKUP(FJ235,'Banco de Dados'!$B$3:$B$274,'Banco de Dados'!$C$3:$C$274,"")</f>
        <v/>
      </c>
      <c r="FH235" s="27" t="str">
        <f>IFERROR(VLOOKUP(FJ235,'Banco de Dados'!$B$3:$H$274,5,FALSE)," ")</f>
        <v xml:space="preserve"> </v>
      </c>
      <c r="FI235" s="7"/>
      <c r="FJ235" s="7"/>
      <c r="FK235" s="7"/>
      <c r="FL235" s="7"/>
      <c r="FN235" s="27" t="str">
        <f>_xlfn.XLOOKUP(FQ235,'Banco de Dados'!$B$3:$B$274,'Banco de Dados'!$C$3:$C$274,"")</f>
        <v/>
      </c>
      <c r="FO235" s="27" t="str">
        <f>IFERROR(VLOOKUP(FQ235,'Banco de Dados'!$B$3:$H$274,5,FALSE)," ")</f>
        <v xml:space="preserve"> </v>
      </c>
      <c r="FP235" s="7"/>
      <c r="FQ235" s="7"/>
      <c r="FR235" s="7"/>
      <c r="FS235" s="7"/>
      <c r="FU235" s="27" t="str">
        <f>_xlfn.XLOOKUP(FX235,'Banco de Dados'!$B$3:$B$274,'Banco de Dados'!$C$3:$C$274,"")</f>
        <v/>
      </c>
      <c r="FV235" s="27" t="str">
        <f>IFERROR(VLOOKUP(FX235,'Banco de Dados'!$B$3:$H$274,5,FALSE)," ")</f>
        <v xml:space="preserve"> </v>
      </c>
      <c r="FW235" s="7"/>
      <c r="FX235" s="7"/>
      <c r="FY235" s="7"/>
      <c r="FZ235" s="7"/>
    </row>
    <row r="236" spans="2:182" x14ac:dyDescent="0.25">
      <c r="B236" s="27" t="str">
        <f>_xlfn.XLOOKUP(E236,'Banco de Dados'!$B$3:$B$274,'Banco de Dados'!$C$3:$C$274,"")</f>
        <v/>
      </c>
      <c r="C236" s="27" t="str">
        <f>IFERROR(VLOOKUP(E236,'Banco de Dados'!$B$3:$H$274,5,FALSE)," ")</f>
        <v xml:space="preserve"> </v>
      </c>
      <c r="I236" s="27" t="str">
        <f>_xlfn.XLOOKUP(L236,'Banco de Dados'!$B$3:$B$274,'Banco de Dados'!$C$3:$C$274,"")</f>
        <v/>
      </c>
      <c r="J236" s="27" t="str">
        <f>IFERROR(VLOOKUP(L236,'Banco de Dados'!$B$3:$H$274,5,FALSE)," ")</f>
        <v xml:space="preserve"> </v>
      </c>
      <c r="P236" s="27" t="str">
        <f>_xlfn.XLOOKUP(S236,'Banco de Dados'!$B$3:$B$274,'Banco de Dados'!$C$3:$C$274,"")</f>
        <v/>
      </c>
      <c r="Q236" s="27" t="str">
        <f>IFERROR(VLOOKUP(S236,'Banco de Dados'!$B$3:$H$274,5,FALSE)," ")</f>
        <v xml:space="preserve"> </v>
      </c>
      <c r="W236" s="27" t="str">
        <f>_xlfn.XLOOKUP(Z236,'Banco de Dados'!$B$3:$B$274,'Banco de Dados'!$C$3:$C$274,"")</f>
        <v/>
      </c>
      <c r="X236" s="27" t="str">
        <f>IFERROR(VLOOKUP(Z236,'Banco de Dados'!$B$3:$H$274,5,FALSE)," ")</f>
        <v xml:space="preserve"> </v>
      </c>
      <c r="AD236" s="27" t="str">
        <f>_xlfn.XLOOKUP(AG236,'Banco de Dados'!$B$3:$B$274,'Banco de Dados'!$C$3:$C$274,"")</f>
        <v/>
      </c>
      <c r="AE236" s="27" t="str">
        <f>IFERROR(VLOOKUP(AG236,'Banco de Dados'!$B$3:$H$274,5,FALSE)," ")</f>
        <v xml:space="preserve"> </v>
      </c>
      <c r="AK236" s="27" t="str">
        <f>_xlfn.XLOOKUP(AN236,'Banco de Dados'!$B$3:$B$274,'Banco de Dados'!$C$3:$C$274,"")</f>
        <v/>
      </c>
      <c r="AL236" s="27" t="str">
        <f>IFERROR(VLOOKUP(AN236,'Banco de Dados'!$B$3:$H$274,5,FALSE)," ")</f>
        <v xml:space="preserve"> </v>
      </c>
      <c r="AR236" s="27" t="str">
        <f>_xlfn.XLOOKUP(AU236,'Banco de Dados'!$B$3:$B$274,'Banco de Dados'!$C$3:$C$274,"")</f>
        <v/>
      </c>
      <c r="AS236" s="27" t="str">
        <f>IFERROR(VLOOKUP(AU236,'Banco de Dados'!$B$3:$H$274,5,FALSE)," ")</f>
        <v xml:space="preserve"> </v>
      </c>
      <c r="AY236" s="27" t="str">
        <f>_xlfn.XLOOKUP(BB236,'Banco de Dados'!$B$3:$B$274,'Banco de Dados'!$C$3:$C$274,"")</f>
        <v/>
      </c>
      <c r="AZ236" s="27" t="str">
        <f>IFERROR(VLOOKUP(BB236,'Banco de Dados'!$B$3:$H$274,5,FALSE)," ")</f>
        <v xml:space="preserve"> </v>
      </c>
      <c r="BF236" s="27" t="str">
        <f>_xlfn.XLOOKUP(BI236,'Banco de Dados'!$B$3:$B$274,'Banco de Dados'!$C$3:$C$274,"")</f>
        <v/>
      </c>
      <c r="BG236" s="27" t="str">
        <f>IFERROR(VLOOKUP(BI236,'Banco de Dados'!$B$3:$H$274,5,FALSE)," ")</f>
        <v xml:space="preserve"> </v>
      </c>
      <c r="BM236" s="27" t="str">
        <f>_xlfn.XLOOKUP(BP236,'Banco de Dados'!$B$3:$B$274,'Banco de Dados'!$C$3:$C$274,"")</f>
        <v/>
      </c>
      <c r="BN236" s="27" t="str">
        <f>IFERROR(VLOOKUP(BP236,'Banco de Dados'!$B$3:$H$274,5,FALSE)," ")</f>
        <v xml:space="preserve"> </v>
      </c>
      <c r="BT236" s="27" t="str">
        <f>_xlfn.XLOOKUP(BW236,'Banco de Dados'!$B$3:$B$274,'Banco de Dados'!$C$3:$C$274,"")</f>
        <v/>
      </c>
      <c r="BU236" s="27" t="str">
        <f>IFERROR(VLOOKUP(BW236,'Banco de Dados'!$B$3:$H$274,5,FALSE)," ")</f>
        <v xml:space="preserve"> </v>
      </c>
      <c r="CA236" s="27" t="str">
        <f>_xlfn.XLOOKUP(CD236,'Banco de Dados'!$B$3:$B$274,'Banco de Dados'!$C$3:$C$274,"")</f>
        <v/>
      </c>
      <c r="CB236" s="27" t="str">
        <f>IFERROR(VLOOKUP(CD236,'Banco de Dados'!$B$3:$H$274,5,FALSE)," ")</f>
        <v xml:space="preserve"> </v>
      </c>
      <c r="CH236" s="27" t="str">
        <f>_xlfn.XLOOKUP(CK236,'Banco de Dados'!$B$3:$B$274,'Banco de Dados'!$C$3:$C$274,"")</f>
        <v/>
      </c>
      <c r="CI236" s="27" t="str">
        <f>IFERROR(VLOOKUP(CK236,'Banco de Dados'!$B$3:$H$274,5,FALSE)," ")</f>
        <v xml:space="preserve"> </v>
      </c>
      <c r="CO236" s="27" t="str">
        <f>_xlfn.XLOOKUP(CR236,'Banco de Dados'!$B$3:$B$274,'Banco de Dados'!$C$3:$C$274,"")</f>
        <v/>
      </c>
      <c r="CP236" s="27" t="str">
        <f>IFERROR(VLOOKUP(CR236,'Banco de Dados'!$B$3:$H$274,5,FALSE)," ")</f>
        <v xml:space="preserve"> </v>
      </c>
      <c r="CV236" s="27" t="str">
        <f>_xlfn.XLOOKUP(CY236,'Banco de Dados'!$B$3:$B$274,'Banco de Dados'!$C$3:$C$274,"")</f>
        <v/>
      </c>
      <c r="CW236" s="27" t="str">
        <f>IFERROR(VLOOKUP(CY236,'Banco de Dados'!$B$3:$H$274,5,FALSE)," ")</f>
        <v xml:space="preserve"> </v>
      </c>
      <c r="DC236" s="27" t="str">
        <f>_xlfn.XLOOKUP(DF236,'Banco de Dados'!$B$3:$B$274,'Banco de Dados'!$C$3:$C$274,"")</f>
        <v/>
      </c>
      <c r="DD236" s="27" t="str">
        <f>IFERROR(VLOOKUP(DF236,'Banco de Dados'!$B$3:$H$274,5,FALSE)," ")</f>
        <v xml:space="preserve"> </v>
      </c>
      <c r="DJ236" s="27" t="str">
        <f>_xlfn.XLOOKUP(DM236,'Banco de Dados'!$B$3:$B$274,'Banco de Dados'!$C$3:$C$274,"")</f>
        <v/>
      </c>
      <c r="DK236" s="27" t="str">
        <f>IFERROR(VLOOKUP(DM236,'Banco de Dados'!$B$3:$H$274,5,FALSE)," ")</f>
        <v xml:space="preserve"> </v>
      </c>
      <c r="DQ236" s="27" t="str">
        <f>_xlfn.XLOOKUP(DT236,'Banco de Dados'!$B$3:$B$274,'Banco de Dados'!$C$3:$C$274,"")</f>
        <v/>
      </c>
      <c r="DR236" s="27" t="str">
        <f>IFERROR(VLOOKUP(DT236,'Banco de Dados'!$B$3:$H$274,5,FALSE)," ")</f>
        <v xml:space="preserve"> </v>
      </c>
      <c r="DX236" s="27" t="str">
        <f>_xlfn.XLOOKUP(EA236,'Banco de Dados'!$B$3:$B$274,'Banco de Dados'!$C$3:$C$274,"")</f>
        <v/>
      </c>
      <c r="DY236" s="27" t="str">
        <f>IFERROR(VLOOKUP(EA236,'Banco de Dados'!$B$3:$H$274,5,FALSE)," ")</f>
        <v xml:space="preserve"> </v>
      </c>
      <c r="EE236" s="27" t="str">
        <f>_xlfn.XLOOKUP(EH236,'Banco de Dados'!$B$3:$B$274,'Banco de Dados'!$C$3:$C$274,"")</f>
        <v/>
      </c>
      <c r="EF236" s="27" t="str">
        <f>IFERROR(VLOOKUP(EH236,'Banco de Dados'!$B$3:$H$274,5,FALSE)," ")</f>
        <v xml:space="preserve"> </v>
      </c>
      <c r="EL236" s="27" t="str">
        <f>_xlfn.XLOOKUP(EO236,'Banco de Dados'!$B$3:$B$274,'Banco de Dados'!$C$3:$C$274,"")</f>
        <v/>
      </c>
      <c r="EM236" s="27" t="str">
        <f>IFERROR(VLOOKUP(EO236,'Banco de Dados'!$B$3:$H$274,5,FALSE)," ")</f>
        <v xml:space="preserve"> </v>
      </c>
      <c r="ES236" s="27" t="str">
        <f>_xlfn.XLOOKUP(EV236,'Banco de Dados'!$B$3:$B$274,'Banco de Dados'!$C$3:$C$274,"")</f>
        <v/>
      </c>
      <c r="ET236" s="27" t="str">
        <f>IFERROR(VLOOKUP(EV236,'Banco de Dados'!$B$3:$H$274,5,FALSE)," ")</f>
        <v xml:space="preserve"> </v>
      </c>
      <c r="EZ236" s="27" t="str">
        <f>_xlfn.XLOOKUP(FC236,'Banco de Dados'!$B$3:$B$274,'Banco de Dados'!$C$3:$C$274,"")</f>
        <v/>
      </c>
      <c r="FA236" s="27" t="str">
        <f>IFERROR(VLOOKUP(FC236,'Banco de Dados'!$B$3:$H$274,5,FALSE)," ")</f>
        <v xml:space="preserve"> </v>
      </c>
      <c r="FC236" s="7"/>
      <c r="FD236" s="7"/>
      <c r="FE236" s="7"/>
      <c r="FG236" s="27" t="str">
        <f>_xlfn.XLOOKUP(FJ236,'Banco de Dados'!$B$3:$B$274,'Banco de Dados'!$C$3:$C$274,"")</f>
        <v/>
      </c>
      <c r="FH236" s="27" t="str">
        <f>IFERROR(VLOOKUP(FJ236,'Banco de Dados'!$B$3:$H$274,5,FALSE)," ")</f>
        <v xml:space="preserve"> </v>
      </c>
      <c r="FI236" s="7"/>
      <c r="FJ236" s="7"/>
      <c r="FK236" s="7"/>
      <c r="FL236" s="7"/>
      <c r="FN236" s="27" t="str">
        <f>_xlfn.XLOOKUP(FQ236,'Banco de Dados'!$B$3:$B$274,'Banco de Dados'!$C$3:$C$274,"")</f>
        <v/>
      </c>
      <c r="FO236" s="27" t="str">
        <f>IFERROR(VLOOKUP(FQ236,'Banco de Dados'!$B$3:$H$274,5,FALSE)," ")</f>
        <v xml:space="preserve"> </v>
      </c>
      <c r="FP236" s="7"/>
      <c r="FQ236" s="7"/>
      <c r="FR236" s="7"/>
      <c r="FS236" s="7"/>
      <c r="FU236" s="27" t="str">
        <f>_xlfn.XLOOKUP(FX236,'Banco de Dados'!$B$3:$B$274,'Banco de Dados'!$C$3:$C$274,"")</f>
        <v/>
      </c>
      <c r="FV236" s="27" t="str">
        <f>IFERROR(VLOOKUP(FX236,'Banco de Dados'!$B$3:$H$274,5,FALSE)," ")</f>
        <v xml:space="preserve"> </v>
      </c>
      <c r="FW236" s="7"/>
      <c r="FX236" s="7"/>
      <c r="FY236" s="7"/>
      <c r="FZ236" s="7"/>
    </row>
    <row r="237" spans="2:182" x14ac:dyDescent="0.25">
      <c r="B237" s="27" t="str">
        <f>_xlfn.XLOOKUP(E237,'Banco de Dados'!$B$3:$B$274,'Banco de Dados'!$C$3:$C$274,"")</f>
        <v/>
      </c>
      <c r="C237" s="27" t="str">
        <f>IFERROR(VLOOKUP(E237,'Banco de Dados'!$B$3:$H$274,5,FALSE)," ")</f>
        <v xml:space="preserve"> </v>
      </c>
      <c r="I237" s="27" t="str">
        <f>_xlfn.XLOOKUP(L237,'Banco de Dados'!$B$3:$B$274,'Banco de Dados'!$C$3:$C$274,"")</f>
        <v/>
      </c>
      <c r="J237" s="27" t="str">
        <f>IFERROR(VLOOKUP(L237,'Banco de Dados'!$B$3:$H$274,5,FALSE)," ")</f>
        <v xml:space="preserve"> </v>
      </c>
      <c r="P237" s="27" t="str">
        <f>_xlfn.XLOOKUP(S237,'Banco de Dados'!$B$3:$B$274,'Banco de Dados'!$C$3:$C$274,"")</f>
        <v/>
      </c>
      <c r="Q237" s="27" t="str">
        <f>IFERROR(VLOOKUP(S237,'Banco de Dados'!$B$3:$H$274,5,FALSE)," ")</f>
        <v xml:space="preserve"> </v>
      </c>
      <c r="W237" s="27" t="str">
        <f>_xlfn.XLOOKUP(Z237,'Banco de Dados'!$B$3:$B$274,'Banco de Dados'!$C$3:$C$274,"")</f>
        <v/>
      </c>
      <c r="X237" s="27" t="str">
        <f>IFERROR(VLOOKUP(Z237,'Banco de Dados'!$B$3:$H$274,5,FALSE)," ")</f>
        <v xml:space="preserve"> </v>
      </c>
      <c r="AD237" s="27" t="str">
        <f>_xlfn.XLOOKUP(AG237,'Banco de Dados'!$B$3:$B$274,'Banco de Dados'!$C$3:$C$274,"")</f>
        <v/>
      </c>
      <c r="AE237" s="27" t="str">
        <f>IFERROR(VLOOKUP(AG237,'Banco de Dados'!$B$3:$H$274,5,FALSE)," ")</f>
        <v xml:space="preserve"> </v>
      </c>
      <c r="AK237" s="27" t="str">
        <f>_xlfn.XLOOKUP(AN237,'Banco de Dados'!$B$3:$B$274,'Banco de Dados'!$C$3:$C$274,"")</f>
        <v/>
      </c>
      <c r="AL237" s="27" t="str">
        <f>IFERROR(VLOOKUP(AN237,'Banco de Dados'!$B$3:$H$274,5,FALSE)," ")</f>
        <v xml:space="preserve"> </v>
      </c>
      <c r="AR237" s="27" t="str">
        <f>_xlfn.XLOOKUP(AU237,'Banco de Dados'!$B$3:$B$274,'Banco de Dados'!$C$3:$C$274,"")</f>
        <v/>
      </c>
      <c r="AS237" s="27" t="str">
        <f>IFERROR(VLOOKUP(AU237,'Banco de Dados'!$B$3:$H$274,5,FALSE)," ")</f>
        <v xml:space="preserve"> </v>
      </c>
      <c r="AY237" s="27" t="str">
        <f>_xlfn.XLOOKUP(BB237,'Banco de Dados'!$B$3:$B$274,'Banco de Dados'!$C$3:$C$274,"")</f>
        <v/>
      </c>
      <c r="AZ237" s="27" t="str">
        <f>IFERROR(VLOOKUP(BB237,'Banco de Dados'!$B$3:$H$274,5,FALSE)," ")</f>
        <v xml:space="preserve"> </v>
      </c>
      <c r="BF237" s="27" t="str">
        <f>_xlfn.XLOOKUP(BI237,'Banco de Dados'!$B$3:$B$274,'Banco de Dados'!$C$3:$C$274,"")</f>
        <v/>
      </c>
      <c r="BG237" s="27" t="str">
        <f>IFERROR(VLOOKUP(BI237,'Banco de Dados'!$B$3:$H$274,5,FALSE)," ")</f>
        <v xml:space="preserve"> </v>
      </c>
      <c r="BM237" s="27" t="str">
        <f>_xlfn.XLOOKUP(BP237,'Banco de Dados'!$B$3:$B$274,'Banco de Dados'!$C$3:$C$274,"")</f>
        <v/>
      </c>
      <c r="BN237" s="27" t="str">
        <f>IFERROR(VLOOKUP(BP237,'Banco de Dados'!$B$3:$H$274,5,FALSE)," ")</f>
        <v xml:space="preserve"> </v>
      </c>
      <c r="BT237" s="27" t="str">
        <f>_xlfn.XLOOKUP(BW237,'Banco de Dados'!$B$3:$B$274,'Banco de Dados'!$C$3:$C$274,"")</f>
        <v/>
      </c>
      <c r="BU237" s="27" t="str">
        <f>IFERROR(VLOOKUP(BW237,'Banco de Dados'!$B$3:$H$274,5,FALSE)," ")</f>
        <v xml:space="preserve"> </v>
      </c>
      <c r="CA237" s="27" t="str">
        <f>_xlfn.XLOOKUP(CD237,'Banco de Dados'!$B$3:$B$274,'Banco de Dados'!$C$3:$C$274,"")</f>
        <v/>
      </c>
      <c r="CB237" s="27" t="str">
        <f>IFERROR(VLOOKUP(CD237,'Banco de Dados'!$B$3:$H$274,5,FALSE)," ")</f>
        <v xml:space="preserve"> </v>
      </c>
      <c r="CH237" s="27" t="str">
        <f>_xlfn.XLOOKUP(CK237,'Banco de Dados'!$B$3:$B$274,'Banco de Dados'!$C$3:$C$274,"")</f>
        <v/>
      </c>
      <c r="CI237" s="27" t="str">
        <f>IFERROR(VLOOKUP(CK237,'Banco de Dados'!$B$3:$H$274,5,FALSE)," ")</f>
        <v xml:space="preserve"> </v>
      </c>
      <c r="CO237" s="27" t="str">
        <f>_xlfn.XLOOKUP(CR237,'Banco de Dados'!$B$3:$B$274,'Banco de Dados'!$C$3:$C$274,"")</f>
        <v/>
      </c>
      <c r="CP237" s="27" t="str">
        <f>IFERROR(VLOOKUP(CR237,'Banco de Dados'!$B$3:$H$274,5,FALSE)," ")</f>
        <v xml:space="preserve"> </v>
      </c>
      <c r="CV237" s="27" t="str">
        <f>_xlfn.XLOOKUP(CY237,'Banco de Dados'!$B$3:$B$274,'Banco de Dados'!$C$3:$C$274,"")</f>
        <v/>
      </c>
      <c r="CW237" s="27" t="str">
        <f>IFERROR(VLOOKUP(CY237,'Banco de Dados'!$B$3:$H$274,5,FALSE)," ")</f>
        <v xml:space="preserve"> </v>
      </c>
      <c r="DC237" s="27" t="str">
        <f>_xlfn.XLOOKUP(DF237,'Banco de Dados'!$B$3:$B$274,'Banco de Dados'!$C$3:$C$274,"")</f>
        <v/>
      </c>
      <c r="DD237" s="27" t="str">
        <f>IFERROR(VLOOKUP(DF237,'Banco de Dados'!$B$3:$H$274,5,FALSE)," ")</f>
        <v xml:space="preserve"> </v>
      </c>
      <c r="DJ237" s="27" t="str">
        <f>_xlfn.XLOOKUP(DM237,'Banco de Dados'!$B$3:$B$274,'Banco de Dados'!$C$3:$C$274,"")</f>
        <v/>
      </c>
      <c r="DK237" s="27" t="str">
        <f>IFERROR(VLOOKUP(DM237,'Banco de Dados'!$B$3:$H$274,5,FALSE)," ")</f>
        <v xml:space="preserve"> </v>
      </c>
      <c r="DQ237" s="27" t="str">
        <f>_xlfn.XLOOKUP(DT237,'Banco de Dados'!$B$3:$B$274,'Banco de Dados'!$C$3:$C$274,"")</f>
        <v/>
      </c>
      <c r="DR237" s="27" t="str">
        <f>IFERROR(VLOOKUP(DT237,'Banco de Dados'!$B$3:$H$274,5,FALSE)," ")</f>
        <v xml:space="preserve"> </v>
      </c>
      <c r="DX237" s="27" t="str">
        <f>_xlfn.XLOOKUP(EA237,'Banco de Dados'!$B$3:$B$274,'Banco de Dados'!$C$3:$C$274,"")</f>
        <v/>
      </c>
      <c r="DY237" s="27" t="str">
        <f>IFERROR(VLOOKUP(EA237,'Banco de Dados'!$B$3:$H$274,5,FALSE)," ")</f>
        <v xml:space="preserve"> </v>
      </c>
      <c r="EE237" s="27" t="str">
        <f>_xlfn.XLOOKUP(EH237,'Banco de Dados'!$B$3:$B$274,'Banco de Dados'!$C$3:$C$274,"")</f>
        <v/>
      </c>
      <c r="EF237" s="27" t="str">
        <f>IFERROR(VLOOKUP(EH237,'Banco de Dados'!$B$3:$H$274,5,FALSE)," ")</f>
        <v xml:space="preserve"> </v>
      </c>
      <c r="EL237" s="27" t="str">
        <f>_xlfn.XLOOKUP(EO237,'Banco de Dados'!$B$3:$B$274,'Banco de Dados'!$C$3:$C$274,"")</f>
        <v/>
      </c>
      <c r="EM237" s="27" t="str">
        <f>IFERROR(VLOOKUP(EO237,'Banco de Dados'!$B$3:$H$274,5,FALSE)," ")</f>
        <v xml:space="preserve"> </v>
      </c>
      <c r="ES237" s="27" t="str">
        <f>_xlfn.XLOOKUP(EV237,'Banco de Dados'!$B$3:$B$274,'Banco de Dados'!$C$3:$C$274,"")</f>
        <v/>
      </c>
      <c r="ET237" s="27" t="str">
        <f>IFERROR(VLOOKUP(EV237,'Banco de Dados'!$B$3:$H$274,5,FALSE)," ")</f>
        <v xml:space="preserve"> </v>
      </c>
      <c r="EZ237" s="27" t="str">
        <f>_xlfn.XLOOKUP(FC237,'Banco de Dados'!$B$3:$B$274,'Banco de Dados'!$C$3:$C$274,"")</f>
        <v/>
      </c>
      <c r="FA237" s="27" t="str">
        <f>IFERROR(VLOOKUP(FC237,'Banco de Dados'!$B$3:$H$274,5,FALSE)," ")</f>
        <v xml:space="preserve"> </v>
      </c>
      <c r="FC237" s="7"/>
      <c r="FD237" s="7"/>
      <c r="FE237" s="7"/>
      <c r="FG237" s="27" t="str">
        <f>_xlfn.XLOOKUP(FJ237,'Banco de Dados'!$B$3:$B$274,'Banco de Dados'!$C$3:$C$274,"")</f>
        <v/>
      </c>
      <c r="FH237" s="27" t="str">
        <f>IFERROR(VLOOKUP(FJ237,'Banco de Dados'!$B$3:$H$274,5,FALSE)," ")</f>
        <v xml:space="preserve"> </v>
      </c>
      <c r="FI237" s="7"/>
      <c r="FJ237" s="7"/>
      <c r="FK237" s="7"/>
      <c r="FL237" s="7"/>
      <c r="FN237" s="27" t="str">
        <f>_xlfn.XLOOKUP(FQ237,'Banco de Dados'!$B$3:$B$274,'Banco de Dados'!$C$3:$C$274,"")</f>
        <v/>
      </c>
      <c r="FO237" s="27" t="str">
        <f>IFERROR(VLOOKUP(FQ237,'Banco de Dados'!$B$3:$H$274,5,FALSE)," ")</f>
        <v xml:space="preserve"> </v>
      </c>
      <c r="FP237" s="7"/>
      <c r="FQ237" s="7"/>
      <c r="FR237" s="7"/>
      <c r="FS237" s="7"/>
      <c r="FU237" s="27" t="str">
        <f>_xlfn.XLOOKUP(FX237,'Banco de Dados'!$B$3:$B$274,'Banco de Dados'!$C$3:$C$274,"")</f>
        <v/>
      </c>
      <c r="FV237" s="27" t="str">
        <f>IFERROR(VLOOKUP(FX237,'Banco de Dados'!$B$3:$H$274,5,FALSE)," ")</f>
        <v xml:space="preserve"> </v>
      </c>
      <c r="FW237" s="7"/>
      <c r="FX237" s="7"/>
      <c r="FY237" s="7"/>
      <c r="FZ237" s="7"/>
    </row>
    <row r="238" spans="2:182" x14ac:dyDescent="0.25">
      <c r="B238" s="27" t="str">
        <f>_xlfn.XLOOKUP(E238,'Banco de Dados'!$B$3:$B$274,'Banco de Dados'!$C$3:$C$274,"")</f>
        <v/>
      </c>
      <c r="C238" s="27" t="str">
        <f>IFERROR(VLOOKUP(E238,'Banco de Dados'!$B$3:$H$274,5,FALSE)," ")</f>
        <v xml:space="preserve"> </v>
      </c>
      <c r="I238" s="27" t="str">
        <f>_xlfn.XLOOKUP(L238,'Banco de Dados'!$B$3:$B$274,'Banco de Dados'!$C$3:$C$274,"")</f>
        <v/>
      </c>
      <c r="J238" s="27" t="str">
        <f>IFERROR(VLOOKUP(L238,'Banco de Dados'!$B$3:$H$274,5,FALSE)," ")</f>
        <v xml:space="preserve"> </v>
      </c>
      <c r="P238" s="27" t="str">
        <f>_xlfn.XLOOKUP(S238,'Banco de Dados'!$B$3:$B$274,'Banco de Dados'!$C$3:$C$274,"")</f>
        <v/>
      </c>
      <c r="Q238" s="27" t="str">
        <f>IFERROR(VLOOKUP(S238,'Banco de Dados'!$B$3:$H$274,5,FALSE)," ")</f>
        <v xml:space="preserve"> </v>
      </c>
      <c r="W238" s="27" t="str">
        <f>_xlfn.XLOOKUP(Z238,'Banco de Dados'!$B$3:$B$274,'Banco de Dados'!$C$3:$C$274,"")</f>
        <v/>
      </c>
      <c r="X238" s="27" t="str">
        <f>IFERROR(VLOOKUP(Z238,'Banco de Dados'!$B$3:$H$274,5,FALSE)," ")</f>
        <v xml:space="preserve"> </v>
      </c>
      <c r="AD238" s="27" t="str">
        <f>_xlfn.XLOOKUP(AG238,'Banco de Dados'!$B$3:$B$274,'Banco de Dados'!$C$3:$C$274,"")</f>
        <v/>
      </c>
      <c r="AE238" s="27" t="str">
        <f>IFERROR(VLOOKUP(AG238,'Banco de Dados'!$B$3:$H$274,5,FALSE)," ")</f>
        <v xml:space="preserve"> </v>
      </c>
      <c r="AK238" s="27" t="str">
        <f>_xlfn.XLOOKUP(AN238,'Banco de Dados'!$B$3:$B$274,'Banco de Dados'!$C$3:$C$274,"")</f>
        <v/>
      </c>
      <c r="AL238" s="27" t="str">
        <f>IFERROR(VLOOKUP(AN238,'Banco de Dados'!$B$3:$H$274,5,FALSE)," ")</f>
        <v xml:space="preserve"> </v>
      </c>
      <c r="AR238" s="27" t="str">
        <f>_xlfn.XLOOKUP(AU238,'Banco de Dados'!$B$3:$B$274,'Banco de Dados'!$C$3:$C$274,"")</f>
        <v/>
      </c>
      <c r="AS238" s="27" t="str">
        <f>IFERROR(VLOOKUP(AU238,'Banco de Dados'!$B$3:$H$274,5,FALSE)," ")</f>
        <v xml:space="preserve"> </v>
      </c>
      <c r="AY238" s="27" t="str">
        <f>_xlfn.XLOOKUP(BB238,'Banco de Dados'!$B$3:$B$274,'Banco de Dados'!$C$3:$C$274,"")</f>
        <v/>
      </c>
      <c r="AZ238" s="27" t="str">
        <f>IFERROR(VLOOKUP(BB238,'Banco de Dados'!$B$3:$H$274,5,FALSE)," ")</f>
        <v xml:space="preserve"> </v>
      </c>
      <c r="BF238" s="27" t="str">
        <f>_xlfn.XLOOKUP(BI238,'Banco de Dados'!$B$3:$B$274,'Banco de Dados'!$C$3:$C$274,"")</f>
        <v/>
      </c>
      <c r="BG238" s="27" t="str">
        <f>IFERROR(VLOOKUP(BI238,'Banco de Dados'!$B$3:$H$274,5,FALSE)," ")</f>
        <v xml:space="preserve"> </v>
      </c>
      <c r="BM238" s="27" t="str">
        <f>_xlfn.XLOOKUP(BP238,'Banco de Dados'!$B$3:$B$274,'Banco de Dados'!$C$3:$C$274,"")</f>
        <v/>
      </c>
      <c r="BN238" s="27" t="str">
        <f>IFERROR(VLOOKUP(BP238,'Banco de Dados'!$B$3:$H$274,5,FALSE)," ")</f>
        <v xml:space="preserve"> </v>
      </c>
      <c r="BT238" s="27" t="str">
        <f>_xlfn.XLOOKUP(BW238,'Banco de Dados'!$B$3:$B$274,'Banco de Dados'!$C$3:$C$274,"")</f>
        <v/>
      </c>
      <c r="BU238" s="27" t="str">
        <f>IFERROR(VLOOKUP(BW238,'Banco de Dados'!$B$3:$H$274,5,FALSE)," ")</f>
        <v xml:space="preserve"> </v>
      </c>
      <c r="CA238" s="27" t="str">
        <f>_xlfn.XLOOKUP(CD238,'Banco de Dados'!$B$3:$B$274,'Banco de Dados'!$C$3:$C$274,"")</f>
        <v/>
      </c>
      <c r="CB238" s="27" t="str">
        <f>IFERROR(VLOOKUP(CD238,'Banco de Dados'!$B$3:$H$274,5,FALSE)," ")</f>
        <v xml:space="preserve"> </v>
      </c>
      <c r="CH238" s="27" t="str">
        <f>_xlfn.XLOOKUP(CK238,'Banco de Dados'!$B$3:$B$274,'Banco de Dados'!$C$3:$C$274,"")</f>
        <v/>
      </c>
      <c r="CI238" s="27" t="str">
        <f>IFERROR(VLOOKUP(CK238,'Banco de Dados'!$B$3:$H$274,5,FALSE)," ")</f>
        <v xml:space="preserve"> </v>
      </c>
      <c r="CO238" s="27" t="str">
        <f>_xlfn.XLOOKUP(CR238,'Banco de Dados'!$B$3:$B$274,'Banco de Dados'!$C$3:$C$274,"")</f>
        <v/>
      </c>
      <c r="CP238" s="27" t="str">
        <f>IFERROR(VLOOKUP(CR238,'Banco de Dados'!$B$3:$H$274,5,FALSE)," ")</f>
        <v xml:space="preserve"> </v>
      </c>
      <c r="CV238" s="27" t="str">
        <f>_xlfn.XLOOKUP(CY238,'Banco de Dados'!$B$3:$B$274,'Banco de Dados'!$C$3:$C$274,"")</f>
        <v/>
      </c>
      <c r="CW238" s="27" t="str">
        <f>IFERROR(VLOOKUP(CY238,'Banco de Dados'!$B$3:$H$274,5,FALSE)," ")</f>
        <v xml:space="preserve"> </v>
      </c>
      <c r="DC238" s="27" t="str">
        <f>_xlfn.XLOOKUP(DF238,'Banco de Dados'!$B$3:$B$274,'Banco de Dados'!$C$3:$C$274,"")</f>
        <v/>
      </c>
      <c r="DD238" s="27" t="str">
        <f>IFERROR(VLOOKUP(DF238,'Banco de Dados'!$B$3:$H$274,5,FALSE)," ")</f>
        <v xml:space="preserve"> </v>
      </c>
      <c r="DJ238" s="27" t="str">
        <f>_xlfn.XLOOKUP(DM238,'Banco de Dados'!$B$3:$B$274,'Banco de Dados'!$C$3:$C$274,"")</f>
        <v/>
      </c>
      <c r="DK238" s="27" t="str">
        <f>IFERROR(VLOOKUP(DM238,'Banco de Dados'!$B$3:$H$274,5,FALSE)," ")</f>
        <v xml:space="preserve"> </v>
      </c>
      <c r="DQ238" s="27" t="str">
        <f>_xlfn.XLOOKUP(DT238,'Banco de Dados'!$B$3:$B$274,'Banco de Dados'!$C$3:$C$274,"")</f>
        <v/>
      </c>
      <c r="DR238" s="27" t="str">
        <f>IFERROR(VLOOKUP(DT238,'Banco de Dados'!$B$3:$H$274,5,FALSE)," ")</f>
        <v xml:space="preserve"> </v>
      </c>
      <c r="DX238" s="27" t="str">
        <f>_xlfn.XLOOKUP(EA238,'Banco de Dados'!$B$3:$B$274,'Banco de Dados'!$C$3:$C$274,"")</f>
        <v/>
      </c>
      <c r="DY238" s="27" t="str">
        <f>IFERROR(VLOOKUP(EA238,'Banco de Dados'!$B$3:$H$274,5,FALSE)," ")</f>
        <v xml:space="preserve"> </v>
      </c>
      <c r="EE238" s="27" t="str">
        <f>_xlfn.XLOOKUP(EH238,'Banco de Dados'!$B$3:$B$274,'Banco de Dados'!$C$3:$C$274,"")</f>
        <v/>
      </c>
      <c r="EF238" s="27" t="str">
        <f>IFERROR(VLOOKUP(EH238,'Banco de Dados'!$B$3:$H$274,5,FALSE)," ")</f>
        <v xml:space="preserve"> </v>
      </c>
      <c r="EL238" s="27" t="str">
        <f>_xlfn.XLOOKUP(EO238,'Banco de Dados'!$B$3:$B$274,'Banco de Dados'!$C$3:$C$274,"")</f>
        <v/>
      </c>
      <c r="EM238" s="27" t="str">
        <f>IFERROR(VLOOKUP(EO238,'Banco de Dados'!$B$3:$H$274,5,FALSE)," ")</f>
        <v xml:space="preserve"> </v>
      </c>
      <c r="ES238" s="27" t="str">
        <f>_xlfn.XLOOKUP(EV238,'Banco de Dados'!$B$3:$B$274,'Banco de Dados'!$C$3:$C$274,"")</f>
        <v/>
      </c>
      <c r="ET238" s="27" t="str">
        <f>IFERROR(VLOOKUP(EV238,'Banco de Dados'!$B$3:$H$274,5,FALSE)," ")</f>
        <v xml:space="preserve"> </v>
      </c>
      <c r="EZ238" s="27" t="str">
        <f>_xlfn.XLOOKUP(FC238,'Banco de Dados'!$B$3:$B$274,'Banco de Dados'!$C$3:$C$274,"")</f>
        <v/>
      </c>
      <c r="FA238" s="27" t="str">
        <f>IFERROR(VLOOKUP(FC238,'Banco de Dados'!$B$3:$H$274,5,FALSE)," ")</f>
        <v xml:space="preserve"> </v>
      </c>
      <c r="FC238" s="7"/>
      <c r="FD238" s="7"/>
      <c r="FE238" s="7"/>
      <c r="FG238" s="27" t="str">
        <f>_xlfn.XLOOKUP(FJ238,'Banco de Dados'!$B$3:$B$274,'Banco de Dados'!$C$3:$C$274,"")</f>
        <v/>
      </c>
      <c r="FH238" s="27" t="str">
        <f>IFERROR(VLOOKUP(FJ238,'Banco de Dados'!$B$3:$H$274,5,FALSE)," ")</f>
        <v xml:space="preserve"> </v>
      </c>
      <c r="FI238" s="7"/>
      <c r="FJ238" s="7"/>
      <c r="FK238" s="7"/>
      <c r="FL238" s="7"/>
      <c r="FN238" s="27" t="str">
        <f>_xlfn.XLOOKUP(FQ238,'Banco de Dados'!$B$3:$B$274,'Banco de Dados'!$C$3:$C$274,"")</f>
        <v/>
      </c>
      <c r="FO238" s="27" t="str">
        <f>IFERROR(VLOOKUP(FQ238,'Banco de Dados'!$B$3:$H$274,5,FALSE)," ")</f>
        <v xml:space="preserve"> </v>
      </c>
      <c r="FP238" s="7"/>
      <c r="FQ238" s="7"/>
      <c r="FR238" s="7"/>
      <c r="FS238" s="7"/>
      <c r="FU238" s="27" t="str">
        <f>_xlfn.XLOOKUP(FX238,'Banco de Dados'!$B$3:$B$274,'Banco de Dados'!$C$3:$C$274,"")</f>
        <v/>
      </c>
      <c r="FV238" s="27" t="str">
        <f>IFERROR(VLOOKUP(FX238,'Banco de Dados'!$B$3:$H$274,5,FALSE)," ")</f>
        <v xml:space="preserve"> </v>
      </c>
      <c r="FW238" s="7"/>
      <c r="FX238" s="7"/>
      <c r="FY238" s="7"/>
      <c r="FZ238" s="7"/>
    </row>
    <row r="239" spans="2:182" x14ac:dyDescent="0.25">
      <c r="B239" s="27" t="str">
        <f>_xlfn.XLOOKUP(E239,'Banco de Dados'!$B$3:$B$274,'Banco de Dados'!$C$3:$C$274,"")</f>
        <v/>
      </c>
      <c r="C239" s="27" t="str">
        <f>IFERROR(VLOOKUP(E239,'Banco de Dados'!$B$3:$H$274,5,FALSE)," ")</f>
        <v xml:space="preserve"> </v>
      </c>
      <c r="I239" s="27" t="str">
        <f>_xlfn.XLOOKUP(L239,'Banco de Dados'!$B$3:$B$274,'Banco de Dados'!$C$3:$C$274,"")</f>
        <v/>
      </c>
      <c r="J239" s="27" t="str">
        <f>IFERROR(VLOOKUP(L239,'Banco de Dados'!$B$3:$H$274,5,FALSE)," ")</f>
        <v xml:space="preserve"> </v>
      </c>
      <c r="P239" s="27" t="str">
        <f>_xlfn.XLOOKUP(S239,'Banco de Dados'!$B$3:$B$274,'Banco de Dados'!$C$3:$C$274,"")</f>
        <v/>
      </c>
      <c r="Q239" s="27" t="str">
        <f>IFERROR(VLOOKUP(S239,'Banco de Dados'!$B$3:$H$274,5,FALSE)," ")</f>
        <v xml:space="preserve"> </v>
      </c>
      <c r="W239" s="27" t="str">
        <f>_xlfn.XLOOKUP(Z239,'Banco de Dados'!$B$3:$B$274,'Banco de Dados'!$C$3:$C$274,"")</f>
        <v/>
      </c>
      <c r="X239" s="27" t="str">
        <f>IFERROR(VLOOKUP(Z239,'Banco de Dados'!$B$3:$H$274,5,FALSE)," ")</f>
        <v xml:space="preserve"> </v>
      </c>
      <c r="AD239" s="27" t="str">
        <f>_xlfn.XLOOKUP(AG239,'Banco de Dados'!$B$3:$B$274,'Banco de Dados'!$C$3:$C$274,"")</f>
        <v/>
      </c>
      <c r="AE239" s="27" t="str">
        <f>IFERROR(VLOOKUP(AG239,'Banco de Dados'!$B$3:$H$274,5,FALSE)," ")</f>
        <v xml:space="preserve"> </v>
      </c>
      <c r="AK239" s="27" t="str">
        <f>_xlfn.XLOOKUP(AN239,'Banco de Dados'!$B$3:$B$274,'Banco de Dados'!$C$3:$C$274,"")</f>
        <v/>
      </c>
      <c r="AL239" s="27" t="str">
        <f>IFERROR(VLOOKUP(AN239,'Banco de Dados'!$B$3:$H$274,5,FALSE)," ")</f>
        <v xml:space="preserve"> </v>
      </c>
      <c r="AR239" s="27" t="str">
        <f>_xlfn.XLOOKUP(AU239,'Banco de Dados'!$B$3:$B$274,'Banco de Dados'!$C$3:$C$274,"")</f>
        <v/>
      </c>
      <c r="AS239" s="27" t="str">
        <f>IFERROR(VLOOKUP(AU239,'Banco de Dados'!$B$3:$H$274,5,FALSE)," ")</f>
        <v xml:space="preserve"> </v>
      </c>
      <c r="AY239" s="27" t="str">
        <f>_xlfn.XLOOKUP(BB239,'Banco de Dados'!$B$3:$B$274,'Banco de Dados'!$C$3:$C$274,"")</f>
        <v/>
      </c>
      <c r="AZ239" s="27" t="str">
        <f>IFERROR(VLOOKUP(BB239,'Banco de Dados'!$B$3:$H$274,5,FALSE)," ")</f>
        <v xml:space="preserve"> </v>
      </c>
      <c r="BF239" s="27" t="str">
        <f>_xlfn.XLOOKUP(BI239,'Banco de Dados'!$B$3:$B$274,'Banco de Dados'!$C$3:$C$274,"")</f>
        <v/>
      </c>
      <c r="BG239" s="27" t="str">
        <f>IFERROR(VLOOKUP(BI239,'Banco de Dados'!$B$3:$H$274,5,FALSE)," ")</f>
        <v xml:space="preserve"> </v>
      </c>
      <c r="BM239" s="27" t="str">
        <f>_xlfn.XLOOKUP(BP239,'Banco de Dados'!$B$3:$B$274,'Banco de Dados'!$C$3:$C$274,"")</f>
        <v/>
      </c>
      <c r="BN239" s="27" t="str">
        <f>IFERROR(VLOOKUP(BP239,'Banco de Dados'!$B$3:$H$274,5,FALSE)," ")</f>
        <v xml:space="preserve"> </v>
      </c>
      <c r="BT239" s="27" t="str">
        <f>_xlfn.XLOOKUP(BW239,'Banco de Dados'!$B$3:$B$274,'Banco de Dados'!$C$3:$C$274,"")</f>
        <v/>
      </c>
      <c r="BU239" s="27" t="str">
        <f>IFERROR(VLOOKUP(BW239,'Banco de Dados'!$B$3:$H$274,5,FALSE)," ")</f>
        <v xml:space="preserve"> </v>
      </c>
      <c r="CA239" s="27" t="str">
        <f>_xlfn.XLOOKUP(CD239,'Banco de Dados'!$B$3:$B$274,'Banco de Dados'!$C$3:$C$274,"")</f>
        <v/>
      </c>
      <c r="CB239" s="27" t="str">
        <f>IFERROR(VLOOKUP(CD239,'Banco de Dados'!$B$3:$H$274,5,FALSE)," ")</f>
        <v xml:space="preserve"> </v>
      </c>
      <c r="CH239" s="27" t="str">
        <f>_xlfn.XLOOKUP(CK239,'Banco de Dados'!$B$3:$B$274,'Banco de Dados'!$C$3:$C$274,"")</f>
        <v/>
      </c>
      <c r="CI239" s="27" t="str">
        <f>IFERROR(VLOOKUP(CK239,'Banco de Dados'!$B$3:$H$274,5,FALSE)," ")</f>
        <v xml:space="preserve"> </v>
      </c>
      <c r="CO239" s="27" t="str">
        <f>_xlfn.XLOOKUP(CR239,'Banco de Dados'!$B$3:$B$274,'Banco de Dados'!$C$3:$C$274,"")</f>
        <v/>
      </c>
      <c r="CP239" s="27" t="str">
        <f>IFERROR(VLOOKUP(CR239,'Banco de Dados'!$B$3:$H$274,5,FALSE)," ")</f>
        <v xml:space="preserve"> </v>
      </c>
      <c r="CV239" s="27" t="str">
        <f>_xlfn.XLOOKUP(CY239,'Banco de Dados'!$B$3:$B$274,'Banco de Dados'!$C$3:$C$274,"")</f>
        <v/>
      </c>
      <c r="CW239" s="27" t="str">
        <f>IFERROR(VLOOKUP(CY239,'Banco de Dados'!$B$3:$H$274,5,FALSE)," ")</f>
        <v xml:space="preserve"> </v>
      </c>
      <c r="DC239" s="27" t="str">
        <f>_xlfn.XLOOKUP(DF239,'Banco de Dados'!$B$3:$B$274,'Banco de Dados'!$C$3:$C$274,"")</f>
        <v/>
      </c>
      <c r="DD239" s="27" t="str">
        <f>IFERROR(VLOOKUP(DF239,'Banco de Dados'!$B$3:$H$274,5,FALSE)," ")</f>
        <v xml:space="preserve"> </v>
      </c>
      <c r="DJ239" s="27" t="str">
        <f>_xlfn.XLOOKUP(DM239,'Banco de Dados'!$B$3:$B$274,'Banco de Dados'!$C$3:$C$274,"")</f>
        <v/>
      </c>
      <c r="DK239" s="27" t="str">
        <f>IFERROR(VLOOKUP(DM239,'Banco de Dados'!$B$3:$H$274,5,FALSE)," ")</f>
        <v xml:space="preserve"> </v>
      </c>
      <c r="DQ239" s="27" t="str">
        <f>_xlfn.XLOOKUP(DT239,'Banco de Dados'!$B$3:$B$274,'Banco de Dados'!$C$3:$C$274,"")</f>
        <v/>
      </c>
      <c r="DR239" s="27" t="str">
        <f>IFERROR(VLOOKUP(DT239,'Banco de Dados'!$B$3:$H$274,5,FALSE)," ")</f>
        <v xml:space="preserve"> </v>
      </c>
      <c r="DX239" s="27" t="str">
        <f>_xlfn.XLOOKUP(EA239,'Banco de Dados'!$B$3:$B$274,'Banco de Dados'!$C$3:$C$274,"")</f>
        <v/>
      </c>
      <c r="DY239" s="27" t="str">
        <f>IFERROR(VLOOKUP(EA239,'Banco de Dados'!$B$3:$H$274,5,FALSE)," ")</f>
        <v xml:space="preserve"> </v>
      </c>
      <c r="EE239" s="27" t="str">
        <f>_xlfn.XLOOKUP(EH239,'Banco de Dados'!$B$3:$B$274,'Banco de Dados'!$C$3:$C$274,"")</f>
        <v/>
      </c>
      <c r="EF239" s="27" t="str">
        <f>IFERROR(VLOOKUP(EH239,'Banco de Dados'!$B$3:$H$274,5,FALSE)," ")</f>
        <v xml:space="preserve"> </v>
      </c>
      <c r="EL239" s="27" t="str">
        <f>_xlfn.XLOOKUP(EO239,'Banco de Dados'!$B$3:$B$274,'Banco de Dados'!$C$3:$C$274,"")</f>
        <v/>
      </c>
      <c r="EM239" s="27" t="str">
        <f>IFERROR(VLOOKUP(EO239,'Banco de Dados'!$B$3:$H$274,5,FALSE)," ")</f>
        <v xml:space="preserve"> </v>
      </c>
      <c r="ES239" s="27" t="str">
        <f>_xlfn.XLOOKUP(EV239,'Banco de Dados'!$B$3:$B$274,'Banco de Dados'!$C$3:$C$274,"")</f>
        <v/>
      </c>
      <c r="ET239" s="27" t="str">
        <f>IFERROR(VLOOKUP(EV239,'Banco de Dados'!$B$3:$H$274,5,FALSE)," ")</f>
        <v xml:space="preserve"> </v>
      </c>
      <c r="EZ239" s="27" t="str">
        <f>_xlfn.XLOOKUP(FC239,'Banco de Dados'!$B$3:$B$274,'Banco de Dados'!$C$3:$C$274,"")</f>
        <v/>
      </c>
      <c r="FA239" s="27" t="str">
        <f>IFERROR(VLOOKUP(FC239,'Banco de Dados'!$B$3:$H$274,5,FALSE)," ")</f>
        <v xml:space="preserve"> </v>
      </c>
      <c r="FC239" s="7"/>
      <c r="FD239" s="7"/>
      <c r="FE239" s="7"/>
      <c r="FG239" s="27" t="str">
        <f>_xlfn.XLOOKUP(FJ239,'Banco de Dados'!$B$3:$B$274,'Banco de Dados'!$C$3:$C$274,"")</f>
        <v/>
      </c>
      <c r="FH239" s="27" t="str">
        <f>IFERROR(VLOOKUP(FJ239,'Banco de Dados'!$B$3:$H$274,5,FALSE)," ")</f>
        <v xml:space="preserve"> </v>
      </c>
      <c r="FI239" s="7"/>
      <c r="FJ239" s="7"/>
      <c r="FK239" s="7"/>
      <c r="FL239" s="7"/>
      <c r="FN239" s="27" t="str">
        <f>_xlfn.XLOOKUP(FQ239,'Banco de Dados'!$B$3:$B$274,'Banco de Dados'!$C$3:$C$274,"")</f>
        <v/>
      </c>
      <c r="FO239" s="27" t="str">
        <f>IFERROR(VLOOKUP(FQ239,'Banco de Dados'!$B$3:$H$274,5,FALSE)," ")</f>
        <v xml:space="preserve"> </v>
      </c>
      <c r="FP239" s="7"/>
      <c r="FQ239" s="7"/>
      <c r="FR239" s="7"/>
      <c r="FS239" s="7"/>
      <c r="FU239" s="27" t="str">
        <f>_xlfn.XLOOKUP(FX239,'Banco de Dados'!$B$3:$B$274,'Banco de Dados'!$C$3:$C$274,"")</f>
        <v/>
      </c>
      <c r="FV239" s="27" t="str">
        <f>IFERROR(VLOOKUP(FX239,'Banco de Dados'!$B$3:$H$274,5,FALSE)," ")</f>
        <v xml:space="preserve"> </v>
      </c>
      <c r="FW239" s="7"/>
      <c r="FX239" s="7"/>
      <c r="FY239" s="7"/>
      <c r="FZ239" s="7"/>
    </row>
    <row r="240" spans="2:182" x14ac:dyDescent="0.25">
      <c r="B240" s="27" t="str">
        <f>_xlfn.XLOOKUP(E240,'Banco de Dados'!$B$3:$B$274,'Banco de Dados'!$C$3:$C$274,"")</f>
        <v/>
      </c>
      <c r="C240" s="27" t="str">
        <f>IFERROR(VLOOKUP(E240,'Banco de Dados'!$B$3:$H$274,5,FALSE)," ")</f>
        <v xml:space="preserve"> </v>
      </c>
      <c r="I240" s="27" t="str">
        <f>_xlfn.XLOOKUP(L240,'Banco de Dados'!$B$3:$B$274,'Banco de Dados'!$C$3:$C$274,"")</f>
        <v/>
      </c>
      <c r="J240" s="27" t="str">
        <f>IFERROR(VLOOKUP(L240,'Banco de Dados'!$B$3:$H$274,5,FALSE)," ")</f>
        <v xml:space="preserve"> </v>
      </c>
      <c r="P240" s="27" t="str">
        <f>_xlfn.XLOOKUP(S240,'Banco de Dados'!$B$3:$B$274,'Banco de Dados'!$C$3:$C$274,"")</f>
        <v/>
      </c>
      <c r="Q240" s="27" t="str">
        <f>IFERROR(VLOOKUP(S240,'Banco de Dados'!$B$3:$H$274,5,FALSE)," ")</f>
        <v xml:space="preserve"> </v>
      </c>
      <c r="W240" s="27" t="str">
        <f>_xlfn.XLOOKUP(Z240,'Banco de Dados'!$B$3:$B$274,'Banco de Dados'!$C$3:$C$274,"")</f>
        <v/>
      </c>
      <c r="X240" s="27" t="str">
        <f>IFERROR(VLOOKUP(Z240,'Banco de Dados'!$B$3:$H$274,5,FALSE)," ")</f>
        <v xml:space="preserve"> </v>
      </c>
      <c r="AD240" s="27" t="str">
        <f>_xlfn.XLOOKUP(AG240,'Banco de Dados'!$B$3:$B$274,'Banco de Dados'!$C$3:$C$274,"")</f>
        <v/>
      </c>
      <c r="AE240" s="27" t="str">
        <f>IFERROR(VLOOKUP(AG240,'Banco de Dados'!$B$3:$H$274,5,FALSE)," ")</f>
        <v xml:space="preserve"> </v>
      </c>
      <c r="AK240" s="27" t="str">
        <f>_xlfn.XLOOKUP(AN240,'Banco de Dados'!$B$3:$B$274,'Banco de Dados'!$C$3:$C$274,"")</f>
        <v/>
      </c>
      <c r="AL240" s="27" t="str">
        <f>IFERROR(VLOOKUP(AN240,'Banco de Dados'!$B$3:$H$274,5,FALSE)," ")</f>
        <v xml:space="preserve"> </v>
      </c>
      <c r="AR240" s="27" t="str">
        <f>_xlfn.XLOOKUP(AU240,'Banco de Dados'!$B$3:$B$274,'Banco de Dados'!$C$3:$C$274,"")</f>
        <v/>
      </c>
      <c r="AS240" s="27" t="str">
        <f>IFERROR(VLOOKUP(AU240,'Banco de Dados'!$B$3:$H$274,5,FALSE)," ")</f>
        <v xml:space="preserve"> </v>
      </c>
      <c r="AY240" s="27" t="str">
        <f>_xlfn.XLOOKUP(BB240,'Banco de Dados'!$B$3:$B$274,'Banco de Dados'!$C$3:$C$274,"")</f>
        <v/>
      </c>
      <c r="AZ240" s="27" t="str">
        <f>IFERROR(VLOOKUP(BB240,'Banco de Dados'!$B$3:$H$274,5,FALSE)," ")</f>
        <v xml:space="preserve"> </v>
      </c>
      <c r="BF240" s="27" t="str">
        <f>_xlfn.XLOOKUP(BI240,'Banco de Dados'!$B$3:$B$274,'Banco de Dados'!$C$3:$C$274,"")</f>
        <v/>
      </c>
      <c r="BG240" s="27" t="str">
        <f>IFERROR(VLOOKUP(BI240,'Banco de Dados'!$B$3:$H$274,5,FALSE)," ")</f>
        <v xml:space="preserve"> </v>
      </c>
      <c r="BM240" s="27" t="str">
        <f>_xlfn.XLOOKUP(BP240,'Banco de Dados'!$B$3:$B$274,'Banco de Dados'!$C$3:$C$274,"")</f>
        <v/>
      </c>
      <c r="BN240" s="27" t="str">
        <f>IFERROR(VLOOKUP(BP240,'Banco de Dados'!$B$3:$H$274,5,FALSE)," ")</f>
        <v xml:space="preserve"> </v>
      </c>
      <c r="BT240" s="27" t="str">
        <f>_xlfn.XLOOKUP(BW240,'Banco de Dados'!$B$3:$B$274,'Banco de Dados'!$C$3:$C$274,"")</f>
        <v/>
      </c>
      <c r="BU240" s="27" t="str">
        <f>IFERROR(VLOOKUP(BW240,'Banco de Dados'!$B$3:$H$274,5,FALSE)," ")</f>
        <v xml:space="preserve"> </v>
      </c>
      <c r="CA240" s="27" t="str">
        <f>_xlfn.XLOOKUP(CD240,'Banco de Dados'!$B$3:$B$274,'Banco de Dados'!$C$3:$C$274,"")</f>
        <v/>
      </c>
      <c r="CB240" s="27" t="str">
        <f>IFERROR(VLOOKUP(CD240,'Banco de Dados'!$B$3:$H$274,5,FALSE)," ")</f>
        <v xml:space="preserve"> </v>
      </c>
      <c r="CH240" s="27" t="str">
        <f>_xlfn.XLOOKUP(CK240,'Banco de Dados'!$B$3:$B$274,'Banco de Dados'!$C$3:$C$274,"")</f>
        <v/>
      </c>
      <c r="CI240" s="27" t="str">
        <f>IFERROR(VLOOKUP(CK240,'Banco de Dados'!$B$3:$H$274,5,FALSE)," ")</f>
        <v xml:space="preserve"> </v>
      </c>
      <c r="CO240" s="27" t="str">
        <f>_xlfn.XLOOKUP(CR240,'Banco de Dados'!$B$3:$B$274,'Banco de Dados'!$C$3:$C$274,"")</f>
        <v/>
      </c>
      <c r="CP240" s="27" t="str">
        <f>IFERROR(VLOOKUP(CR240,'Banco de Dados'!$B$3:$H$274,5,FALSE)," ")</f>
        <v xml:space="preserve"> </v>
      </c>
      <c r="CV240" s="27" t="str">
        <f>_xlfn.XLOOKUP(CY240,'Banco de Dados'!$B$3:$B$274,'Banco de Dados'!$C$3:$C$274,"")</f>
        <v/>
      </c>
      <c r="CW240" s="27" t="str">
        <f>IFERROR(VLOOKUP(CY240,'Banco de Dados'!$B$3:$H$274,5,FALSE)," ")</f>
        <v xml:space="preserve"> </v>
      </c>
      <c r="DC240" s="27" t="str">
        <f>_xlfn.XLOOKUP(DF240,'Banco de Dados'!$B$3:$B$274,'Banco de Dados'!$C$3:$C$274,"")</f>
        <v/>
      </c>
      <c r="DD240" s="27" t="str">
        <f>IFERROR(VLOOKUP(DF240,'Banco de Dados'!$B$3:$H$274,5,FALSE)," ")</f>
        <v xml:space="preserve"> </v>
      </c>
      <c r="DJ240" s="27" t="str">
        <f>_xlfn.XLOOKUP(DM240,'Banco de Dados'!$B$3:$B$274,'Banco de Dados'!$C$3:$C$274,"")</f>
        <v/>
      </c>
      <c r="DK240" s="27" t="str">
        <f>IFERROR(VLOOKUP(DM240,'Banco de Dados'!$B$3:$H$274,5,FALSE)," ")</f>
        <v xml:space="preserve"> </v>
      </c>
      <c r="DQ240" s="27" t="str">
        <f>_xlfn.XLOOKUP(DT240,'Banco de Dados'!$B$3:$B$274,'Banco de Dados'!$C$3:$C$274,"")</f>
        <v/>
      </c>
      <c r="DR240" s="27" t="str">
        <f>IFERROR(VLOOKUP(DT240,'Banco de Dados'!$B$3:$H$274,5,FALSE)," ")</f>
        <v xml:space="preserve"> </v>
      </c>
      <c r="DX240" s="27" t="str">
        <f>_xlfn.XLOOKUP(EA240,'Banco de Dados'!$B$3:$B$274,'Banco de Dados'!$C$3:$C$274,"")</f>
        <v/>
      </c>
      <c r="DY240" s="27" t="str">
        <f>IFERROR(VLOOKUP(EA240,'Banco de Dados'!$B$3:$H$274,5,FALSE)," ")</f>
        <v xml:space="preserve"> </v>
      </c>
      <c r="EE240" s="27" t="str">
        <f>_xlfn.XLOOKUP(EH240,'Banco de Dados'!$B$3:$B$274,'Banco de Dados'!$C$3:$C$274,"")</f>
        <v/>
      </c>
      <c r="EF240" s="27" t="str">
        <f>IFERROR(VLOOKUP(EH240,'Banco de Dados'!$B$3:$H$274,5,FALSE)," ")</f>
        <v xml:space="preserve"> </v>
      </c>
      <c r="EL240" s="27" t="str">
        <f>_xlfn.XLOOKUP(EO240,'Banco de Dados'!$B$3:$B$274,'Banco de Dados'!$C$3:$C$274,"")</f>
        <v/>
      </c>
      <c r="EM240" s="27" t="str">
        <f>IFERROR(VLOOKUP(EO240,'Banco de Dados'!$B$3:$H$274,5,FALSE)," ")</f>
        <v xml:space="preserve"> </v>
      </c>
      <c r="ES240" s="27" t="str">
        <f>_xlfn.XLOOKUP(EV240,'Banco de Dados'!$B$3:$B$274,'Banco de Dados'!$C$3:$C$274,"")</f>
        <v/>
      </c>
      <c r="ET240" s="27" t="str">
        <f>IFERROR(VLOOKUP(EV240,'Banco de Dados'!$B$3:$H$274,5,FALSE)," ")</f>
        <v xml:space="preserve"> </v>
      </c>
      <c r="EZ240" s="27" t="str">
        <f>_xlfn.XLOOKUP(FC240,'Banco de Dados'!$B$3:$B$274,'Banco de Dados'!$C$3:$C$274,"")</f>
        <v/>
      </c>
      <c r="FA240" s="27" t="str">
        <f>IFERROR(VLOOKUP(FC240,'Banco de Dados'!$B$3:$H$274,5,FALSE)," ")</f>
        <v xml:space="preserve"> </v>
      </c>
      <c r="FC240" s="7"/>
      <c r="FD240" s="7"/>
      <c r="FE240" s="7"/>
      <c r="FG240" s="27" t="str">
        <f>_xlfn.XLOOKUP(FJ240,'Banco de Dados'!$B$3:$B$274,'Banco de Dados'!$C$3:$C$274,"")</f>
        <v/>
      </c>
      <c r="FH240" s="27" t="str">
        <f>IFERROR(VLOOKUP(FJ240,'Banco de Dados'!$B$3:$H$274,5,FALSE)," ")</f>
        <v xml:space="preserve"> </v>
      </c>
      <c r="FI240" s="7"/>
      <c r="FJ240" s="7"/>
      <c r="FK240" s="7"/>
      <c r="FL240" s="7"/>
      <c r="FN240" s="27" t="str">
        <f>_xlfn.XLOOKUP(FQ240,'Banco de Dados'!$B$3:$B$274,'Banco de Dados'!$C$3:$C$274,"")</f>
        <v/>
      </c>
      <c r="FO240" s="27" t="str">
        <f>IFERROR(VLOOKUP(FQ240,'Banco de Dados'!$B$3:$H$274,5,FALSE)," ")</f>
        <v xml:space="preserve"> </v>
      </c>
      <c r="FP240" s="7"/>
      <c r="FQ240" s="7"/>
      <c r="FR240" s="7"/>
      <c r="FS240" s="7"/>
      <c r="FU240" s="27" t="str">
        <f>_xlfn.XLOOKUP(FX240,'Banco de Dados'!$B$3:$B$274,'Banco de Dados'!$C$3:$C$274,"")</f>
        <v/>
      </c>
      <c r="FV240" s="27" t="str">
        <f>IFERROR(VLOOKUP(FX240,'Banco de Dados'!$B$3:$H$274,5,FALSE)," ")</f>
        <v xml:space="preserve"> </v>
      </c>
      <c r="FW240" s="7"/>
      <c r="FX240" s="7"/>
      <c r="FY240" s="7"/>
      <c r="FZ240" s="7"/>
    </row>
    <row r="241" spans="2:182" x14ac:dyDescent="0.25">
      <c r="B241" s="27" t="str">
        <f>_xlfn.XLOOKUP(E241,'Banco de Dados'!$B$3:$B$274,'Banco de Dados'!$C$3:$C$274,"")</f>
        <v/>
      </c>
      <c r="C241" s="27" t="str">
        <f>IFERROR(VLOOKUP(E241,'Banco de Dados'!$B$3:$H$274,5,FALSE)," ")</f>
        <v xml:space="preserve"> </v>
      </c>
      <c r="I241" s="27" t="str">
        <f>_xlfn.XLOOKUP(L241,'Banco de Dados'!$B$3:$B$274,'Banco de Dados'!$C$3:$C$274,"")</f>
        <v/>
      </c>
      <c r="J241" s="27" t="str">
        <f>IFERROR(VLOOKUP(L241,'Banco de Dados'!$B$3:$H$274,5,FALSE)," ")</f>
        <v xml:space="preserve"> </v>
      </c>
      <c r="P241" s="27" t="str">
        <f>_xlfn.XLOOKUP(S241,'Banco de Dados'!$B$3:$B$274,'Banco de Dados'!$C$3:$C$274,"")</f>
        <v/>
      </c>
      <c r="Q241" s="27" t="str">
        <f>IFERROR(VLOOKUP(S241,'Banco de Dados'!$B$3:$H$274,5,FALSE)," ")</f>
        <v xml:space="preserve"> </v>
      </c>
      <c r="W241" s="27" t="str">
        <f>_xlfn.XLOOKUP(Z241,'Banco de Dados'!$B$3:$B$274,'Banco de Dados'!$C$3:$C$274,"")</f>
        <v/>
      </c>
      <c r="X241" s="27" t="str">
        <f>IFERROR(VLOOKUP(Z241,'Banco de Dados'!$B$3:$H$274,5,FALSE)," ")</f>
        <v xml:space="preserve"> </v>
      </c>
      <c r="AD241" s="27" t="str">
        <f>_xlfn.XLOOKUP(AG241,'Banco de Dados'!$B$3:$B$274,'Banco de Dados'!$C$3:$C$274,"")</f>
        <v/>
      </c>
      <c r="AE241" s="27" t="str">
        <f>IFERROR(VLOOKUP(AG241,'Banco de Dados'!$B$3:$H$274,5,FALSE)," ")</f>
        <v xml:space="preserve"> </v>
      </c>
      <c r="AK241" s="27" t="str">
        <f>_xlfn.XLOOKUP(AN241,'Banco de Dados'!$B$3:$B$274,'Banco de Dados'!$C$3:$C$274,"")</f>
        <v/>
      </c>
      <c r="AL241" s="27" t="str">
        <f>IFERROR(VLOOKUP(AN241,'Banco de Dados'!$B$3:$H$274,5,FALSE)," ")</f>
        <v xml:space="preserve"> </v>
      </c>
      <c r="AR241" s="27" t="str">
        <f>_xlfn.XLOOKUP(AU241,'Banco de Dados'!$B$3:$B$274,'Banco de Dados'!$C$3:$C$274,"")</f>
        <v/>
      </c>
      <c r="AS241" s="27" t="str">
        <f>IFERROR(VLOOKUP(AU241,'Banco de Dados'!$B$3:$H$274,5,FALSE)," ")</f>
        <v xml:space="preserve"> </v>
      </c>
      <c r="AY241" s="27" t="str">
        <f>_xlfn.XLOOKUP(BB241,'Banco de Dados'!$B$3:$B$274,'Banco de Dados'!$C$3:$C$274,"")</f>
        <v/>
      </c>
      <c r="AZ241" s="27" t="str">
        <f>IFERROR(VLOOKUP(BB241,'Banco de Dados'!$B$3:$H$274,5,FALSE)," ")</f>
        <v xml:space="preserve"> </v>
      </c>
      <c r="BF241" s="27" t="str">
        <f>_xlfn.XLOOKUP(BI241,'Banco de Dados'!$B$3:$B$274,'Banco de Dados'!$C$3:$C$274,"")</f>
        <v/>
      </c>
      <c r="BG241" s="27" t="str">
        <f>IFERROR(VLOOKUP(BI241,'Banco de Dados'!$B$3:$H$274,5,FALSE)," ")</f>
        <v xml:space="preserve"> </v>
      </c>
      <c r="BM241" s="27" t="str">
        <f>_xlfn.XLOOKUP(BP241,'Banco de Dados'!$B$3:$B$274,'Banco de Dados'!$C$3:$C$274,"")</f>
        <v/>
      </c>
      <c r="BN241" s="27" t="str">
        <f>IFERROR(VLOOKUP(BP241,'Banco de Dados'!$B$3:$H$274,5,FALSE)," ")</f>
        <v xml:space="preserve"> </v>
      </c>
      <c r="BT241" s="27" t="str">
        <f>_xlfn.XLOOKUP(BW241,'Banco de Dados'!$B$3:$B$274,'Banco de Dados'!$C$3:$C$274,"")</f>
        <v/>
      </c>
      <c r="BU241" s="27" t="str">
        <f>IFERROR(VLOOKUP(BW241,'Banco de Dados'!$B$3:$H$274,5,FALSE)," ")</f>
        <v xml:space="preserve"> </v>
      </c>
      <c r="CA241" s="27" t="str">
        <f>_xlfn.XLOOKUP(CD241,'Banco de Dados'!$B$3:$B$274,'Banco de Dados'!$C$3:$C$274,"")</f>
        <v/>
      </c>
      <c r="CB241" s="27" t="str">
        <f>IFERROR(VLOOKUP(CD241,'Banco de Dados'!$B$3:$H$274,5,FALSE)," ")</f>
        <v xml:space="preserve"> </v>
      </c>
      <c r="CH241" s="27" t="str">
        <f>_xlfn.XLOOKUP(CK241,'Banco de Dados'!$B$3:$B$274,'Banco de Dados'!$C$3:$C$274,"")</f>
        <v/>
      </c>
      <c r="CI241" s="27" t="str">
        <f>IFERROR(VLOOKUP(CK241,'Banco de Dados'!$B$3:$H$274,5,FALSE)," ")</f>
        <v xml:space="preserve"> </v>
      </c>
      <c r="CO241" s="27" t="str">
        <f>_xlfn.XLOOKUP(CR241,'Banco de Dados'!$B$3:$B$274,'Banco de Dados'!$C$3:$C$274,"")</f>
        <v/>
      </c>
      <c r="CP241" s="27" t="str">
        <f>IFERROR(VLOOKUP(CR241,'Banco de Dados'!$B$3:$H$274,5,FALSE)," ")</f>
        <v xml:space="preserve"> </v>
      </c>
      <c r="CV241" s="27" t="str">
        <f>_xlfn.XLOOKUP(CY241,'Banco de Dados'!$B$3:$B$274,'Banco de Dados'!$C$3:$C$274,"")</f>
        <v/>
      </c>
      <c r="CW241" s="27" t="str">
        <f>IFERROR(VLOOKUP(CY241,'Banco de Dados'!$B$3:$H$274,5,FALSE)," ")</f>
        <v xml:space="preserve"> </v>
      </c>
      <c r="DC241" s="27" t="str">
        <f>_xlfn.XLOOKUP(DF241,'Banco de Dados'!$B$3:$B$274,'Banco de Dados'!$C$3:$C$274,"")</f>
        <v/>
      </c>
      <c r="DD241" s="27" t="str">
        <f>IFERROR(VLOOKUP(DF241,'Banco de Dados'!$B$3:$H$274,5,FALSE)," ")</f>
        <v xml:space="preserve"> </v>
      </c>
      <c r="DJ241" s="27" t="str">
        <f>_xlfn.XLOOKUP(DM241,'Banco de Dados'!$B$3:$B$274,'Banco de Dados'!$C$3:$C$274,"")</f>
        <v/>
      </c>
      <c r="DK241" s="27" t="str">
        <f>IFERROR(VLOOKUP(DM241,'Banco de Dados'!$B$3:$H$274,5,FALSE)," ")</f>
        <v xml:space="preserve"> </v>
      </c>
      <c r="DQ241" s="27" t="str">
        <f>_xlfn.XLOOKUP(DT241,'Banco de Dados'!$B$3:$B$274,'Banco de Dados'!$C$3:$C$274,"")</f>
        <v/>
      </c>
      <c r="DR241" s="27" t="str">
        <f>IFERROR(VLOOKUP(DT241,'Banco de Dados'!$B$3:$H$274,5,FALSE)," ")</f>
        <v xml:space="preserve"> </v>
      </c>
      <c r="DX241" s="27" t="str">
        <f>_xlfn.XLOOKUP(EA241,'Banco de Dados'!$B$3:$B$274,'Banco de Dados'!$C$3:$C$274,"")</f>
        <v/>
      </c>
      <c r="DY241" s="27" t="str">
        <f>IFERROR(VLOOKUP(EA241,'Banco de Dados'!$B$3:$H$274,5,FALSE)," ")</f>
        <v xml:space="preserve"> </v>
      </c>
      <c r="EE241" s="27" t="str">
        <f>_xlfn.XLOOKUP(EH241,'Banco de Dados'!$B$3:$B$274,'Banco de Dados'!$C$3:$C$274,"")</f>
        <v/>
      </c>
      <c r="EF241" s="27" t="str">
        <f>IFERROR(VLOOKUP(EH241,'Banco de Dados'!$B$3:$H$274,5,FALSE)," ")</f>
        <v xml:space="preserve"> </v>
      </c>
      <c r="EL241" s="27" t="str">
        <f>_xlfn.XLOOKUP(EO241,'Banco de Dados'!$B$3:$B$274,'Banco de Dados'!$C$3:$C$274,"")</f>
        <v/>
      </c>
      <c r="EM241" s="27" t="str">
        <f>IFERROR(VLOOKUP(EO241,'Banco de Dados'!$B$3:$H$274,5,FALSE)," ")</f>
        <v xml:space="preserve"> </v>
      </c>
      <c r="ES241" s="27" t="str">
        <f>_xlfn.XLOOKUP(EV241,'Banco de Dados'!$B$3:$B$274,'Banco de Dados'!$C$3:$C$274,"")</f>
        <v/>
      </c>
      <c r="ET241" s="27" t="str">
        <f>IFERROR(VLOOKUP(EV241,'Banco de Dados'!$B$3:$H$274,5,FALSE)," ")</f>
        <v xml:space="preserve"> </v>
      </c>
      <c r="EZ241" s="27" t="str">
        <f>_xlfn.XLOOKUP(FC241,'Banco de Dados'!$B$3:$B$274,'Banco de Dados'!$C$3:$C$274,"")</f>
        <v/>
      </c>
      <c r="FA241" s="27" t="str">
        <f>IFERROR(VLOOKUP(FC241,'Banco de Dados'!$B$3:$H$274,5,FALSE)," ")</f>
        <v xml:space="preserve"> </v>
      </c>
      <c r="FC241" s="7"/>
      <c r="FD241" s="7"/>
      <c r="FE241" s="7"/>
      <c r="FG241" s="27" t="str">
        <f>_xlfn.XLOOKUP(FJ241,'Banco de Dados'!$B$3:$B$274,'Banco de Dados'!$C$3:$C$274,"")</f>
        <v/>
      </c>
      <c r="FH241" s="27" t="str">
        <f>IFERROR(VLOOKUP(FJ241,'Banco de Dados'!$B$3:$H$274,5,FALSE)," ")</f>
        <v xml:space="preserve"> </v>
      </c>
      <c r="FI241" s="7"/>
      <c r="FJ241" s="7"/>
      <c r="FK241" s="7"/>
      <c r="FL241" s="7"/>
      <c r="FN241" s="27" t="str">
        <f>_xlfn.XLOOKUP(FQ241,'Banco de Dados'!$B$3:$B$274,'Banco de Dados'!$C$3:$C$274,"")</f>
        <v/>
      </c>
      <c r="FO241" s="27" t="str">
        <f>IFERROR(VLOOKUP(FQ241,'Banco de Dados'!$B$3:$H$274,5,FALSE)," ")</f>
        <v xml:space="preserve"> </v>
      </c>
      <c r="FP241" s="7"/>
      <c r="FQ241" s="7"/>
      <c r="FR241" s="7"/>
      <c r="FS241" s="7"/>
      <c r="FU241" s="27" t="str">
        <f>_xlfn.XLOOKUP(FX241,'Banco de Dados'!$B$3:$B$274,'Banco de Dados'!$C$3:$C$274,"")</f>
        <v/>
      </c>
      <c r="FV241" s="27" t="str">
        <f>IFERROR(VLOOKUP(FX241,'Banco de Dados'!$B$3:$H$274,5,FALSE)," ")</f>
        <v xml:space="preserve"> </v>
      </c>
      <c r="FW241" s="7"/>
      <c r="FX241" s="7"/>
      <c r="FY241" s="7"/>
      <c r="FZ241" s="7"/>
    </row>
    <row r="242" spans="2:182" x14ac:dyDescent="0.25">
      <c r="B242" s="27" t="str">
        <f>_xlfn.XLOOKUP(E242,'Banco de Dados'!$B$3:$B$274,'Banco de Dados'!$C$3:$C$274,"")</f>
        <v/>
      </c>
      <c r="C242" s="27" t="str">
        <f>IFERROR(VLOOKUP(E242,'Banco de Dados'!$B$3:$H$274,5,FALSE)," ")</f>
        <v xml:space="preserve"> </v>
      </c>
      <c r="I242" s="27" t="str">
        <f>_xlfn.XLOOKUP(L242,'Banco de Dados'!$B$3:$B$274,'Banco de Dados'!$C$3:$C$274,"")</f>
        <v/>
      </c>
      <c r="J242" s="27" t="str">
        <f>IFERROR(VLOOKUP(L242,'Banco de Dados'!$B$3:$H$274,5,FALSE)," ")</f>
        <v xml:space="preserve"> </v>
      </c>
      <c r="P242" s="27" t="str">
        <f>_xlfn.XLOOKUP(S242,'Banco de Dados'!$B$3:$B$274,'Banco de Dados'!$C$3:$C$274,"")</f>
        <v/>
      </c>
      <c r="Q242" s="27" t="str">
        <f>IFERROR(VLOOKUP(S242,'Banco de Dados'!$B$3:$H$274,5,FALSE)," ")</f>
        <v xml:space="preserve"> </v>
      </c>
      <c r="W242" s="27" t="str">
        <f>_xlfn.XLOOKUP(Z242,'Banco de Dados'!$B$3:$B$274,'Banco de Dados'!$C$3:$C$274,"")</f>
        <v/>
      </c>
      <c r="X242" s="27" t="str">
        <f>IFERROR(VLOOKUP(Z242,'Banco de Dados'!$B$3:$H$274,5,FALSE)," ")</f>
        <v xml:space="preserve"> </v>
      </c>
      <c r="AD242" s="27" t="str">
        <f>_xlfn.XLOOKUP(AG242,'Banco de Dados'!$B$3:$B$274,'Banco de Dados'!$C$3:$C$274,"")</f>
        <v/>
      </c>
      <c r="AE242" s="27" t="str">
        <f>IFERROR(VLOOKUP(AG242,'Banco de Dados'!$B$3:$H$274,5,FALSE)," ")</f>
        <v xml:space="preserve"> </v>
      </c>
      <c r="AK242" s="27" t="str">
        <f>_xlfn.XLOOKUP(AN242,'Banco de Dados'!$B$3:$B$274,'Banco de Dados'!$C$3:$C$274,"")</f>
        <v/>
      </c>
      <c r="AL242" s="27" t="str">
        <f>IFERROR(VLOOKUP(AN242,'Banco de Dados'!$B$3:$H$274,5,FALSE)," ")</f>
        <v xml:space="preserve"> </v>
      </c>
      <c r="AR242" s="27" t="str">
        <f>_xlfn.XLOOKUP(AU242,'Banco de Dados'!$B$3:$B$274,'Banco de Dados'!$C$3:$C$274,"")</f>
        <v/>
      </c>
      <c r="AS242" s="27" t="str">
        <f>IFERROR(VLOOKUP(AU242,'Banco de Dados'!$B$3:$H$274,5,FALSE)," ")</f>
        <v xml:space="preserve"> </v>
      </c>
      <c r="AY242" s="27" t="str">
        <f>_xlfn.XLOOKUP(BB242,'Banco de Dados'!$B$3:$B$274,'Banco de Dados'!$C$3:$C$274,"")</f>
        <v/>
      </c>
      <c r="AZ242" s="27" t="str">
        <f>IFERROR(VLOOKUP(BB242,'Banco de Dados'!$B$3:$H$274,5,FALSE)," ")</f>
        <v xml:space="preserve"> </v>
      </c>
      <c r="BF242" s="27" t="str">
        <f>_xlfn.XLOOKUP(BI242,'Banco de Dados'!$B$3:$B$274,'Banco de Dados'!$C$3:$C$274,"")</f>
        <v/>
      </c>
      <c r="BG242" s="27" t="str">
        <f>IFERROR(VLOOKUP(BI242,'Banco de Dados'!$B$3:$H$274,5,FALSE)," ")</f>
        <v xml:space="preserve"> </v>
      </c>
      <c r="BM242" s="27" t="str">
        <f>_xlfn.XLOOKUP(BP242,'Banco de Dados'!$B$3:$B$274,'Banco de Dados'!$C$3:$C$274,"")</f>
        <v/>
      </c>
      <c r="BN242" s="27" t="str">
        <f>IFERROR(VLOOKUP(BP242,'Banco de Dados'!$B$3:$H$274,5,FALSE)," ")</f>
        <v xml:space="preserve"> </v>
      </c>
      <c r="BT242" s="27" t="str">
        <f>_xlfn.XLOOKUP(BW242,'Banco de Dados'!$B$3:$B$274,'Banco de Dados'!$C$3:$C$274,"")</f>
        <v/>
      </c>
      <c r="BU242" s="27" t="str">
        <f>IFERROR(VLOOKUP(BW242,'Banco de Dados'!$B$3:$H$274,5,FALSE)," ")</f>
        <v xml:space="preserve"> </v>
      </c>
      <c r="CA242" s="27" t="str">
        <f>_xlfn.XLOOKUP(CD242,'Banco de Dados'!$B$3:$B$274,'Banco de Dados'!$C$3:$C$274,"")</f>
        <v/>
      </c>
      <c r="CB242" s="27" t="str">
        <f>IFERROR(VLOOKUP(CD242,'Banco de Dados'!$B$3:$H$274,5,FALSE)," ")</f>
        <v xml:space="preserve"> </v>
      </c>
      <c r="CH242" s="27" t="str">
        <f>_xlfn.XLOOKUP(CK242,'Banco de Dados'!$B$3:$B$274,'Banco de Dados'!$C$3:$C$274,"")</f>
        <v/>
      </c>
      <c r="CI242" s="27" t="str">
        <f>IFERROR(VLOOKUP(CK242,'Banco de Dados'!$B$3:$H$274,5,FALSE)," ")</f>
        <v xml:space="preserve"> </v>
      </c>
      <c r="CO242" s="27" t="str">
        <f>_xlfn.XLOOKUP(CR242,'Banco de Dados'!$B$3:$B$274,'Banco de Dados'!$C$3:$C$274,"")</f>
        <v/>
      </c>
      <c r="CP242" s="27" t="str">
        <f>IFERROR(VLOOKUP(CR242,'Banco de Dados'!$B$3:$H$274,5,FALSE)," ")</f>
        <v xml:space="preserve"> </v>
      </c>
      <c r="CV242" s="27" t="str">
        <f>_xlfn.XLOOKUP(CY242,'Banco de Dados'!$B$3:$B$274,'Banco de Dados'!$C$3:$C$274,"")</f>
        <v/>
      </c>
      <c r="CW242" s="27" t="str">
        <f>IFERROR(VLOOKUP(CY242,'Banco de Dados'!$B$3:$H$274,5,FALSE)," ")</f>
        <v xml:space="preserve"> </v>
      </c>
      <c r="DC242" s="27" t="str">
        <f>_xlfn.XLOOKUP(DF242,'Banco de Dados'!$B$3:$B$274,'Banco de Dados'!$C$3:$C$274,"")</f>
        <v/>
      </c>
      <c r="DD242" s="27" t="str">
        <f>IFERROR(VLOOKUP(DF242,'Banco de Dados'!$B$3:$H$274,5,FALSE)," ")</f>
        <v xml:space="preserve"> </v>
      </c>
      <c r="DJ242" s="27" t="str">
        <f>_xlfn.XLOOKUP(DM242,'Banco de Dados'!$B$3:$B$274,'Banco de Dados'!$C$3:$C$274,"")</f>
        <v/>
      </c>
      <c r="DK242" s="27" t="str">
        <f>IFERROR(VLOOKUP(DM242,'Banco de Dados'!$B$3:$H$274,5,FALSE)," ")</f>
        <v xml:space="preserve"> </v>
      </c>
      <c r="DQ242" s="27" t="str">
        <f>_xlfn.XLOOKUP(DT242,'Banco de Dados'!$B$3:$B$274,'Banco de Dados'!$C$3:$C$274,"")</f>
        <v/>
      </c>
      <c r="DR242" s="27" t="str">
        <f>IFERROR(VLOOKUP(DT242,'Banco de Dados'!$B$3:$H$274,5,FALSE)," ")</f>
        <v xml:space="preserve"> </v>
      </c>
      <c r="DX242" s="27" t="str">
        <f>_xlfn.XLOOKUP(EA242,'Banco de Dados'!$B$3:$B$274,'Banco de Dados'!$C$3:$C$274,"")</f>
        <v/>
      </c>
      <c r="DY242" s="27" t="str">
        <f>IFERROR(VLOOKUP(EA242,'Banco de Dados'!$B$3:$H$274,5,FALSE)," ")</f>
        <v xml:space="preserve"> </v>
      </c>
      <c r="EE242" s="27" t="str">
        <f>_xlfn.XLOOKUP(EH242,'Banco de Dados'!$B$3:$B$274,'Banco de Dados'!$C$3:$C$274,"")</f>
        <v/>
      </c>
      <c r="EF242" s="27" t="str">
        <f>IFERROR(VLOOKUP(EH242,'Banco de Dados'!$B$3:$H$274,5,FALSE)," ")</f>
        <v xml:space="preserve"> </v>
      </c>
      <c r="EL242" s="27" t="str">
        <f>_xlfn.XLOOKUP(EO242,'Banco de Dados'!$B$3:$B$274,'Banco de Dados'!$C$3:$C$274,"")</f>
        <v/>
      </c>
      <c r="EM242" s="27" t="str">
        <f>IFERROR(VLOOKUP(EO242,'Banco de Dados'!$B$3:$H$274,5,FALSE)," ")</f>
        <v xml:space="preserve"> </v>
      </c>
      <c r="ES242" s="27" t="str">
        <f>_xlfn.XLOOKUP(EV242,'Banco de Dados'!$B$3:$B$274,'Banco de Dados'!$C$3:$C$274,"")</f>
        <v/>
      </c>
      <c r="ET242" s="27" t="str">
        <f>IFERROR(VLOOKUP(EV242,'Banco de Dados'!$B$3:$H$274,5,FALSE)," ")</f>
        <v xml:space="preserve"> </v>
      </c>
      <c r="EZ242" s="27" t="str">
        <f>_xlfn.XLOOKUP(FC242,'Banco de Dados'!$B$3:$B$274,'Banco de Dados'!$C$3:$C$274,"")</f>
        <v/>
      </c>
      <c r="FA242" s="27" t="str">
        <f>IFERROR(VLOOKUP(FC242,'Banco de Dados'!$B$3:$H$274,5,FALSE)," ")</f>
        <v xml:space="preserve"> </v>
      </c>
      <c r="FC242" s="7"/>
      <c r="FD242" s="7"/>
      <c r="FE242" s="7"/>
      <c r="FG242" s="27" t="str">
        <f>_xlfn.XLOOKUP(FJ242,'Banco de Dados'!$B$3:$B$274,'Banco de Dados'!$C$3:$C$274,"")</f>
        <v/>
      </c>
      <c r="FH242" s="27" t="str">
        <f>IFERROR(VLOOKUP(FJ242,'Banco de Dados'!$B$3:$H$274,5,FALSE)," ")</f>
        <v xml:space="preserve"> </v>
      </c>
      <c r="FI242" s="7"/>
      <c r="FJ242" s="7"/>
      <c r="FK242" s="7"/>
      <c r="FL242" s="7"/>
      <c r="FN242" s="27" t="str">
        <f>_xlfn.XLOOKUP(FQ242,'Banco de Dados'!$B$3:$B$274,'Banco de Dados'!$C$3:$C$274,"")</f>
        <v/>
      </c>
      <c r="FO242" s="27" t="str">
        <f>IFERROR(VLOOKUP(FQ242,'Banco de Dados'!$B$3:$H$274,5,FALSE)," ")</f>
        <v xml:space="preserve"> </v>
      </c>
      <c r="FP242" s="7"/>
      <c r="FQ242" s="7"/>
      <c r="FR242" s="7"/>
      <c r="FS242" s="7"/>
      <c r="FU242" s="27" t="str">
        <f>_xlfn.XLOOKUP(FX242,'Banco de Dados'!$B$3:$B$274,'Banco de Dados'!$C$3:$C$274,"")</f>
        <v/>
      </c>
      <c r="FV242" s="27" t="str">
        <f>IFERROR(VLOOKUP(FX242,'Banco de Dados'!$B$3:$H$274,5,FALSE)," ")</f>
        <v xml:space="preserve"> </v>
      </c>
      <c r="FW242" s="7"/>
      <c r="FX242" s="7"/>
      <c r="FY242" s="7"/>
      <c r="FZ242" s="7"/>
    </row>
    <row r="243" spans="2:182" x14ac:dyDescent="0.25">
      <c r="B243" s="27" t="str">
        <f>_xlfn.XLOOKUP(E243,'Banco de Dados'!$B$3:$B$274,'Banco de Dados'!$C$3:$C$274,"")</f>
        <v/>
      </c>
      <c r="C243" s="27" t="str">
        <f>IFERROR(VLOOKUP(E243,'Banco de Dados'!$B$3:$H$274,5,FALSE)," ")</f>
        <v xml:space="preserve"> </v>
      </c>
      <c r="I243" s="27" t="str">
        <f>_xlfn.XLOOKUP(L243,'Banco de Dados'!$B$3:$B$274,'Banco de Dados'!$C$3:$C$274,"")</f>
        <v/>
      </c>
      <c r="J243" s="27" t="str">
        <f>IFERROR(VLOOKUP(L243,'Banco de Dados'!$B$3:$H$274,5,FALSE)," ")</f>
        <v xml:space="preserve"> </v>
      </c>
      <c r="P243" s="27" t="str">
        <f>_xlfn.XLOOKUP(S243,'Banco de Dados'!$B$3:$B$274,'Banco de Dados'!$C$3:$C$274,"")</f>
        <v/>
      </c>
      <c r="Q243" s="27" t="str">
        <f>IFERROR(VLOOKUP(S243,'Banco de Dados'!$B$3:$H$274,5,FALSE)," ")</f>
        <v xml:space="preserve"> </v>
      </c>
      <c r="W243" s="27" t="str">
        <f>_xlfn.XLOOKUP(Z243,'Banco de Dados'!$B$3:$B$274,'Banco de Dados'!$C$3:$C$274,"")</f>
        <v/>
      </c>
      <c r="X243" s="27" t="str">
        <f>IFERROR(VLOOKUP(Z243,'Banco de Dados'!$B$3:$H$274,5,FALSE)," ")</f>
        <v xml:space="preserve"> </v>
      </c>
      <c r="AD243" s="27" t="str">
        <f>_xlfn.XLOOKUP(AG243,'Banco de Dados'!$B$3:$B$274,'Banco de Dados'!$C$3:$C$274,"")</f>
        <v/>
      </c>
      <c r="AE243" s="27" t="str">
        <f>IFERROR(VLOOKUP(AG243,'Banco de Dados'!$B$3:$H$274,5,FALSE)," ")</f>
        <v xml:space="preserve"> </v>
      </c>
      <c r="AK243" s="27" t="str">
        <f>_xlfn.XLOOKUP(AN243,'Banco de Dados'!$B$3:$B$274,'Banco de Dados'!$C$3:$C$274,"")</f>
        <v/>
      </c>
      <c r="AL243" s="27" t="str">
        <f>IFERROR(VLOOKUP(AN243,'Banco de Dados'!$B$3:$H$274,5,FALSE)," ")</f>
        <v xml:space="preserve"> </v>
      </c>
      <c r="AR243" s="27" t="str">
        <f>_xlfn.XLOOKUP(AU243,'Banco de Dados'!$B$3:$B$274,'Banco de Dados'!$C$3:$C$274,"")</f>
        <v/>
      </c>
      <c r="AS243" s="27" t="str">
        <f>IFERROR(VLOOKUP(AU243,'Banco de Dados'!$B$3:$H$274,5,FALSE)," ")</f>
        <v xml:space="preserve"> </v>
      </c>
      <c r="AY243" s="27" t="str">
        <f>_xlfn.XLOOKUP(BB243,'Banco de Dados'!$B$3:$B$274,'Banco de Dados'!$C$3:$C$274,"")</f>
        <v/>
      </c>
      <c r="AZ243" s="27" t="str">
        <f>IFERROR(VLOOKUP(BB243,'Banco de Dados'!$B$3:$H$274,5,FALSE)," ")</f>
        <v xml:space="preserve"> </v>
      </c>
      <c r="BF243" s="27" t="str">
        <f>_xlfn.XLOOKUP(BI243,'Banco de Dados'!$B$3:$B$274,'Banco de Dados'!$C$3:$C$274,"")</f>
        <v/>
      </c>
      <c r="BG243" s="27" t="str">
        <f>IFERROR(VLOOKUP(BI243,'Banco de Dados'!$B$3:$H$274,5,FALSE)," ")</f>
        <v xml:space="preserve"> </v>
      </c>
      <c r="BM243" s="27" t="str">
        <f>_xlfn.XLOOKUP(BP243,'Banco de Dados'!$B$3:$B$274,'Banco de Dados'!$C$3:$C$274,"")</f>
        <v/>
      </c>
      <c r="BN243" s="27" t="str">
        <f>IFERROR(VLOOKUP(BP243,'Banco de Dados'!$B$3:$H$274,5,FALSE)," ")</f>
        <v xml:space="preserve"> </v>
      </c>
      <c r="BT243" s="27" t="str">
        <f>_xlfn.XLOOKUP(BW243,'Banco de Dados'!$B$3:$B$274,'Banco de Dados'!$C$3:$C$274,"")</f>
        <v/>
      </c>
      <c r="BU243" s="27" t="str">
        <f>IFERROR(VLOOKUP(BW243,'Banco de Dados'!$B$3:$H$274,5,FALSE)," ")</f>
        <v xml:space="preserve"> </v>
      </c>
      <c r="CA243" s="27" t="str">
        <f>_xlfn.XLOOKUP(CD243,'Banco de Dados'!$B$3:$B$274,'Banco de Dados'!$C$3:$C$274,"")</f>
        <v/>
      </c>
      <c r="CB243" s="27" t="str">
        <f>IFERROR(VLOOKUP(CD243,'Banco de Dados'!$B$3:$H$274,5,FALSE)," ")</f>
        <v xml:space="preserve"> </v>
      </c>
      <c r="CH243" s="27" t="str">
        <f>_xlfn.XLOOKUP(CK243,'Banco de Dados'!$B$3:$B$274,'Banco de Dados'!$C$3:$C$274,"")</f>
        <v/>
      </c>
      <c r="CI243" s="27" t="str">
        <f>IFERROR(VLOOKUP(CK243,'Banco de Dados'!$B$3:$H$274,5,FALSE)," ")</f>
        <v xml:space="preserve"> </v>
      </c>
      <c r="CO243" s="27" t="str">
        <f>_xlfn.XLOOKUP(CR243,'Banco de Dados'!$B$3:$B$274,'Banco de Dados'!$C$3:$C$274,"")</f>
        <v/>
      </c>
      <c r="CP243" s="27" t="str">
        <f>IFERROR(VLOOKUP(CR243,'Banco de Dados'!$B$3:$H$274,5,FALSE)," ")</f>
        <v xml:space="preserve"> </v>
      </c>
      <c r="CV243" s="27" t="str">
        <f>_xlfn.XLOOKUP(CY243,'Banco de Dados'!$B$3:$B$274,'Banco de Dados'!$C$3:$C$274,"")</f>
        <v/>
      </c>
      <c r="CW243" s="27" t="str">
        <f>IFERROR(VLOOKUP(CY243,'Banco de Dados'!$B$3:$H$274,5,FALSE)," ")</f>
        <v xml:space="preserve"> </v>
      </c>
      <c r="DC243" s="27" t="str">
        <f>_xlfn.XLOOKUP(DF243,'Banco de Dados'!$B$3:$B$274,'Banco de Dados'!$C$3:$C$274,"")</f>
        <v/>
      </c>
      <c r="DD243" s="27" t="str">
        <f>IFERROR(VLOOKUP(DF243,'Banco de Dados'!$B$3:$H$274,5,FALSE)," ")</f>
        <v xml:space="preserve"> </v>
      </c>
      <c r="DJ243" s="27" t="str">
        <f>_xlfn.XLOOKUP(DM243,'Banco de Dados'!$B$3:$B$274,'Banco de Dados'!$C$3:$C$274,"")</f>
        <v/>
      </c>
      <c r="DK243" s="27" t="str">
        <f>IFERROR(VLOOKUP(DM243,'Banco de Dados'!$B$3:$H$274,5,FALSE)," ")</f>
        <v xml:space="preserve"> </v>
      </c>
      <c r="DQ243" s="27" t="str">
        <f>_xlfn.XLOOKUP(DT243,'Banco de Dados'!$B$3:$B$274,'Banco de Dados'!$C$3:$C$274,"")</f>
        <v/>
      </c>
      <c r="DR243" s="27" t="str">
        <f>IFERROR(VLOOKUP(DT243,'Banco de Dados'!$B$3:$H$274,5,FALSE)," ")</f>
        <v xml:space="preserve"> </v>
      </c>
      <c r="DX243" s="27" t="str">
        <f>_xlfn.XLOOKUP(EA243,'Banco de Dados'!$B$3:$B$274,'Banco de Dados'!$C$3:$C$274,"")</f>
        <v/>
      </c>
      <c r="DY243" s="27" t="str">
        <f>IFERROR(VLOOKUP(EA243,'Banco de Dados'!$B$3:$H$274,5,FALSE)," ")</f>
        <v xml:space="preserve"> </v>
      </c>
      <c r="EE243" s="27" t="str">
        <f>_xlfn.XLOOKUP(EH243,'Banco de Dados'!$B$3:$B$274,'Banco de Dados'!$C$3:$C$274,"")</f>
        <v/>
      </c>
      <c r="EF243" s="27" t="str">
        <f>IFERROR(VLOOKUP(EH243,'Banco de Dados'!$B$3:$H$274,5,FALSE)," ")</f>
        <v xml:space="preserve"> </v>
      </c>
      <c r="EL243" s="27" t="str">
        <f>_xlfn.XLOOKUP(EO243,'Banco de Dados'!$B$3:$B$274,'Banco de Dados'!$C$3:$C$274,"")</f>
        <v/>
      </c>
      <c r="EM243" s="27" t="str">
        <f>IFERROR(VLOOKUP(EO243,'Banco de Dados'!$B$3:$H$274,5,FALSE)," ")</f>
        <v xml:space="preserve"> </v>
      </c>
      <c r="ES243" s="27" t="str">
        <f>_xlfn.XLOOKUP(EV243,'Banco de Dados'!$B$3:$B$274,'Banco de Dados'!$C$3:$C$274,"")</f>
        <v/>
      </c>
      <c r="ET243" s="27" t="str">
        <f>IFERROR(VLOOKUP(EV243,'Banco de Dados'!$B$3:$H$274,5,FALSE)," ")</f>
        <v xml:space="preserve"> </v>
      </c>
      <c r="EZ243" s="27" t="str">
        <f>_xlfn.XLOOKUP(FC243,'Banco de Dados'!$B$3:$B$274,'Banco de Dados'!$C$3:$C$274,"")</f>
        <v/>
      </c>
      <c r="FA243" s="27" t="str">
        <f>IFERROR(VLOOKUP(FC243,'Banco de Dados'!$B$3:$H$274,5,FALSE)," ")</f>
        <v xml:space="preserve"> </v>
      </c>
      <c r="FC243" s="7"/>
      <c r="FD243" s="7"/>
      <c r="FE243" s="7"/>
      <c r="FG243" s="27" t="str">
        <f>_xlfn.XLOOKUP(FJ243,'Banco de Dados'!$B$3:$B$274,'Banco de Dados'!$C$3:$C$274,"")</f>
        <v/>
      </c>
      <c r="FH243" s="27" t="str">
        <f>IFERROR(VLOOKUP(FJ243,'Banco de Dados'!$B$3:$H$274,5,FALSE)," ")</f>
        <v xml:space="preserve"> </v>
      </c>
      <c r="FI243" s="7"/>
      <c r="FJ243" s="7"/>
      <c r="FK243" s="7"/>
      <c r="FL243" s="7"/>
      <c r="FN243" s="27" t="str">
        <f>_xlfn.XLOOKUP(FQ243,'Banco de Dados'!$B$3:$B$274,'Banco de Dados'!$C$3:$C$274,"")</f>
        <v/>
      </c>
      <c r="FO243" s="27" t="str">
        <f>IFERROR(VLOOKUP(FQ243,'Banco de Dados'!$B$3:$H$274,5,FALSE)," ")</f>
        <v xml:space="preserve"> </v>
      </c>
      <c r="FP243" s="7"/>
      <c r="FQ243" s="7"/>
      <c r="FR243" s="7"/>
      <c r="FS243" s="7"/>
      <c r="FU243" s="27" t="str">
        <f>_xlfn.XLOOKUP(FX243,'Banco de Dados'!$B$3:$B$274,'Banco de Dados'!$C$3:$C$274,"")</f>
        <v/>
      </c>
      <c r="FV243" s="27" t="str">
        <f>IFERROR(VLOOKUP(FX243,'Banco de Dados'!$B$3:$H$274,5,FALSE)," ")</f>
        <v xml:space="preserve"> </v>
      </c>
      <c r="FW243" s="7"/>
      <c r="FX243" s="7"/>
      <c r="FY243" s="7"/>
      <c r="FZ243" s="7"/>
    </row>
    <row r="244" spans="2:182" x14ac:dyDescent="0.25">
      <c r="B244" s="27" t="str">
        <f>_xlfn.XLOOKUP(E244,'Banco de Dados'!$B$3:$B$274,'Banco de Dados'!$C$3:$C$274,"")</f>
        <v/>
      </c>
      <c r="C244" s="27" t="str">
        <f>IFERROR(VLOOKUP(E244,'Banco de Dados'!$B$3:$H$274,5,FALSE)," ")</f>
        <v xml:space="preserve"> </v>
      </c>
      <c r="I244" s="27" t="str">
        <f>_xlfn.XLOOKUP(L244,'Banco de Dados'!$B$3:$B$274,'Banco de Dados'!$C$3:$C$274,"")</f>
        <v/>
      </c>
      <c r="J244" s="27" t="str">
        <f>IFERROR(VLOOKUP(L244,'Banco de Dados'!$B$3:$H$274,5,FALSE)," ")</f>
        <v xml:space="preserve"> </v>
      </c>
      <c r="P244" s="27" t="str">
        <f>_xlfn.XLOOKUP(S244,'Banco de Dados'!$B$3:$B$274,'Banco de Dados'!$C$3:$C$274,"")</f>
        <v/>
      </c>
      <c r="Q244" s="27" t="str">
        <f>IFERROR(VLOOKUP(S244,'Banco de Dados'!$B$3:$H$274,5,FALSE)," ")</f>
        <v xml:space="preserve"> </v>
      </c>
      <c r="W244" s="27" t="str">
        <f>_xlfn.XLOOKUP(Z244,'Banco de Dados'!$B$3:$B$274,'Banco de Dados'!$C$3:$C$274,"")</f>
        <v/>
      </c>
      <c r="X244" s="27" t="str">
        <f>IFERROR(VLOOKUP(Z244,'Banco de Dados'!$B$3:$H$274,5,FALSE)," ")</f>
        <v xml:space="preserve"> </v>
      </c>
      <c r="AD244" s="27" t="str">
        <f>_xlfn.XLOOKUP(AG244,'Banco de Dados'!$B$3:$B$274,'Banco de Dados'!$C$3:$C$274,"")</f>
        <v/>
      </c>
      <c r="AE244" s="27" t="str">
        <f>IFERROR(VLOOKUP(AG244,'Banco de Dados'!$B$3:$H$274,5,FALSE)," ")</f>
        <v xml:space="preserve"> </v>
      </c>
      <c r="AK244" s="27" t="str">
        <f>_xlfn.XLOOKUP(AN244,'Banco de Dados'!$B$3:$B$274,'Banco de Dados'!$C$3:$C$274,"")</f>
        <v/>
      </c>
      <c r="AL244" s="27" t="str">
        <f>IFERROR(VLOOKUP(AN244,'Banco de Dados'!$B$3:$H$274,5,FALSE)," ")</f>
        <v xml:space="preserve"> </v>
      </c>
      <c r="AR244" s="27" t="str">
        <f>_xlfn.XLOOKUP(AU244,'Banco de Dados'!$B$3:$B$274,'Banco de Dados'!$C$3:$C$274,"")</f>
        <v/>
      </c>
      <c r="AS244" s="27" t="str">
        <f>IFERROR(VLOOKUP(AU244,'Banco de Dados'!$B$3:$H$274,5,FALSE)," ")</f>
        <v xml:space="preserve"> </v>
      </c>
      <c r="AY244" s="27" t="str">
        <f>_xlfn.XLOOKUP(BB244,'Banco de Dados'!$B$3:$B$274,'Banco de Dados'!$C$3:$C$274,"")</f>
        <v/>
      </c>
      <c r="AZ244" s="27" t="str">
        <f>IFERROR(VLOOKUP(BB244,'Banco de Dados'!$B$3:$H$274,5,FALSE)," ")</f>
        <v xml:space="preserve"> </v>
      </c>
      <c r="BF244" s="27" t="str">
        <f>_xlfn.XLOOKUP(BI244,'Banco de Dados'!$B$3:$B$274,'Banco de Dados'!$C$3:$C$274,"")</f>
        <v/>
      </c>
      <c r="BG244" s="27" t="str">
        <f>IFERROR(VLOOKUP(BI244,'Banco de Dados'!$B$3:$H$274,5,FALSE)," ")</f>
        <v xml:space="preserve"> </v>
      </c>
      <c r="BM244" s="27" t="str">
        <f>_xlfn.XLOOKUP(BP244,'Banco de Dados'!$B$3:$B$274,'Banco de Dados'!$C$3:$C$274,"")</f>
        <v/>
      </c>
      <c r="BN244" s="27" t="str">
        <f>IFERROR(VLOOKUP(BP244,'Banco de Dados'!$B$3:$H$274,5,FALSE)," ")</f>
        <v xml:space="preserve"> </v>
      </c>
      <c r="BT244" s="27" t="str">
        <f>_xlfn.XLOOKUP(BW244,'Banco de Dados'!$B$3:$B$274,'Banco de Dados'!$C$3:$C$274,"")</f>
        <v/>
      </c>
      <c r="BU244" s="27" t="str">
        <f>IFERROR(VLOOKUP(BW244,'Banco de Dados'!$B$3:$H$274,5,FALSE)," ")</f>
        <v xml:space="preserve"> </v>
      </c>
      <c r="CA244" s="27" t="str">
        <f>_xlfn.XLOOKUP(CD244,'Banco de Dados'!$B$3:$B$274,'Banco de Dados'!$C$3:$C$274,"")</f>
        <v/>
      </c>
      <c r="CB244" s="27" t="str">
        <f>IFERROR(VLOOKUP(CD244,'Banco de Dados'!$B$3:$H$274,5,FALSE)," ")</f>
        <v xml:space="preserve"> </v>
      </c>
      <c r="CH244" s="27" t="str">
        <f>_xlfn.XLOOKUP(CK244,'Banco de Dados'!$B$3:$B$274,'Banco de Dados'!$C$3:$C$274,"")</f>
        <v/>
      </c>
      <c r="CI244" s="27" t="str">
        <f>IFERROR(VLOOKUP(CK244,'Banco de Dados'!$B$3:$H$274,5,FALSE)," ")</f>
        <v xml:space="preserve"> </v>
      </c>
      <c r="CO244" s="27" t="str">
        <f>_xlfn.XLOOKUP(CR244,'Banco de Dados'!$B$3:$B$274,'Banco de Dados'!$C$3:$C$274,"")</f>
        <v/>
      </c>
      <c r="CP244" s="27" t="str">
        <f>IFERROR(VLOOKUP(CR244,'Banco de Dados'!$B$3:$H$274,5,FALSE)," ")</f>
        <v xml:space="preserve"> </v>
      </c>
      <c r="CV244" s="27" t="str">
        <f>_xlfn.XLOOKUP(CY244,'Banco de Dados'!$B$3:$B$274,'Banco de Dados'!$C$3:$C$274,"")</f>
        <v/>
      </c>
      <c r="CW244" s="27" t="str">
        <f>IFERROR(VLOOKUP(CY244,'Banco de Dados'!$B$3:$H$274,5,FALSE)," ")</f>
        <v xml:space="preserve"> </v>
      </c>
      <c r="DC244" s="27" t="str">
        <f>_xlfn.XLOOKUP(DF244,'Banco de Dados'!$B$3:$B$274,'Banco de Dados'!$C$3:$C$274,"")</f>
        <v/>
      </c>
      <c r="DD244" s="27" t="str">
        <f>IFERROR(VLOOKUP(DF244,'Banco de Dados'!$B$3:$H$274,5,FALSE)," ")</f>
        <v xml:space="preserve"> </v>
      </c>
      <c r="DJ244" s="27" t="str">
        <f>_xlfn.XLOOKUP(DM244,'Banco de Dados'!$B$3:$B$274,'Banco de Dados'!$C$3:$C$274,"")</f>
        <v/>
      </c>
      <c r="DK244" s="27" t="str">
        <f>IFERROR(VLOOKUP(DM244,'Banco de Dados'!$B$3:$H$274,5,FALSE)," ")</f>
        <v xml:space="preserve"> </v>
      </c>
      <c r="DQ244" s="27" t="str">
        <f>_xlfn.XLOOKUP(DT244,'Banco de Dados'!$B$3:$B$274,'Banco de Dados'!$C$3:$C$274,"")</f>
        <v/>
      </c>
      <c r="DR244" s="27" t="str">
        <f>IFERROR(VLOOKUP(DT244,'Banco de Dados'!$B$3:$H$274,5,FALSE)," ")</f>
        <v xml:space="preserve"> </v>
      </c>
      <c r="DX244" s="27" t="str">
        <f>_xlfn.XLOOKUP(EA244,'Banco de Dados'!$B$3:$B$274,'Banco de Dados'!$C$3:$C$274,"")</f>
        <v/>
      </c>
      <c r="DY244" s="27" t="str">
        <f>IFERROR(VLOOKUP(EA244,'Banco de Dados'!$B$3:$H$274,5,FALSE)," ")</f>
        <v xml:space="preserve"> </v>
      </c>
      <c r="EE244" s="27" t="str">
        <f>_xlfn.XLOOKUP(EH244,'Banco de Dados'!$B$3:$B$274,'Banco de Dados'!$C$3:$C$274,"")</f>
        <v/>
      </c>
      <c r="EF244" s="27" t="str">
        <f>IFERROR(VLOOKUP(EH244,'Banco de Dados'!$B$3:$H$274,5,FALSE)," ")</f>
        <v xml:space="preserve"> </v>
      </c>
      <c r="EL244" s="27" t="str">
        <f>_xlfn.XLOOKUP(EO244,'Banco de Dados'!$B$3:$B$274,'Banco de Dados'!$C$3:$C$274,"")</f>
        <v/>
      </c>
      <c r="EM244" s="27" t="str">
        <f>IFERROR(VLOOKUP(EO244,'Banco de Dados'!$B$3:$H$274,5,FALSE)," ")</f>
        <v xml:space="preserve"> </v>
      </c>
      <c r="ES244" s="27" t="str">
        <f>_xlfn.XLOOKUP(EV244,'Banco de Dados'!$B$3:$B$274,'Banco de Dados'!$C$3:$C$274,"")</f>
        <v/>
      </c>
      <c r="ET244" s="27" t="str">
        <f>IFERROR(VLOOKUP(EV244,'Banco de Dados'!$B$3:$H$274,5,FALSE)," ")</f>
        <v xml:space="preserve"> </v>
      </c>
      <c r="EZ244" s="27" t="str">
        <f>_xlfn.XLOOKUP(FC244,'Banco de Dados'!$B$3:$B$274,'Banco de Dados'!$C$3:$C$274,"")</f>
        <v/>
      </c>
      <c r="FA244" s="27" t="str">
        <f>IFERROR(VLOOKUP(FC244,'Banco de Dados'!$B$3:$H$274,5,FALSE)," ")</f>
        <v xml:space="preserve"> </v>
      </c>
      <c r="FC244" s="7"/>
      <c r="FD244" s="7"/>
      <c r="FE244" s="7"/>
      <c r="FG244" s="27" t="str">
        <f>_xlfn.XLOOKUP(FJ244,'Banco de Dados'!$B$3:$B$274,'Banco de Dados'!$C$3:$C$274,"")</f>
        <v/>
      </c>
      <c r="FH244" s="27" t="str">
        <f>IFERROR(VLOOKUP(FJ244,'Banco de Dados'!$B$3:$H$274,5,FALSE)," ")</f>
        <v xml:space="preserve"> </v>
      </c>
      <c r="FI244" s="7"/>
      <c r="FJ244" s="7"/>
      <c r="FK244" s="7"/>
      <c r="FL244" s="7"/>
      <c r="FN244" s="27" t="str">
        <f>_xlfn.XLOOKUP(FQ244,'Banco de Dados'!$B$3:$B$274,'Banco de Dados'!$C$3:$C$274,"")</f>
        <v/>
      </c>
      <c r="FO244" s="27" t="str">
        <f>IFERROR(VLOOKUP(FQ244,'Banco de Dados'!$B$3:$H$274,5,FALSE)," ")</f>
        <v xml:space="preserve"> </v>
      </c>
      <c r="FP244" s="7"/>
      <c r="FQ244" s="7"/>
      <c r="FR244" s="7"/>
      <c r="FS244" s="7"/>
      <c r="FU244" s="27" t="str">
        <f>_xlfn.XLOOKUP(FX244,'Banco de Dados'!$B$3:$B$274,'Banco de Dados'!$C$3:$C$274,"")</f>
        <v/>
      </c>
      <c r="FV244" s="27" t="str">
        <f>IFERROR(VLOOKUP(FX244,'Banco de Dados'!$B$3:$H$274,5,FALSE)," ")</f>
        <v xml:space="preserve"> </v>
      </c>
      <c r="FW244" s="7"/>
      <c r="FX244" s="7"/>
      <c r="FY244" s="7"/>
      <c r="FZ244" s="7"/>
    </row>
    <row r="245" spans="2:182" x14ac:dyDescent="0.25">
      <c r="B245" s="27" t="str">
        <f>_xlfn.XLOOKUP(E245,'Banco de Dados'!$B$3:$B$274,'Banco de Dados'!$C$3:$C$274,"")</f>
        <v/>
      </c>
      <c r="C245" s="27" t="str">
        <f>IFERROR(VLOOKUP(E245,'Banco de Dados'!$B$3:$H$274,5,FALSE)," ")</f>
        <v xml:space="preserve"> </v>
      </c>
      <c r="I245" s="27" t="str">
        <f>_xlfn.XLOOKUP(L245,'Banco de Dados'!$B$3:$B$274,'Banco de Dados'!$C$3:$C$274,"")</f>
        <v/>
      </c>
      <c r="J245" s="27" t="str">
        <f>IFERROR(VLOOKUP(L245,'Banco de Dados'!$B$3:$H$274,5,FALSE)," ")</f>
        <v xml:space="preserve"> </v>
      </c>
      <c r="P245" s="27" t="str">
        <f>_xlfn.XLOOKUP(S245,'Banco de Dados'!$B$3:$B$274,'Banco de Dados'!$C$3:$C$274,"")</f>
        <v/>
      </c>
      <c r="Q245" s="27" t="str">
        <f>IFERROR(VLOOKUP(S245,'Banco de Dados'!$B$3:$H$274,5,FALSE)," ")</f>
        <v xml:space="preserve"> </v>
      </c>
      <c r="W245" s="27" t="str">
        <f>_xlfn.XLOOKUP(Z245,'Banco de Dados'!$B$3:$B$274,'Banco de Dados'!$C$3:$C$274,"")</f>
        <v/>
      </c>
      <c r="X245" s="27" t="str">
        <f>IFERROR(VLOOKUP(Z245,'Banco de Dados'!$B$3:$H$274,5,FALSE)," ")</f>
        <v xml:space="preserve"> </v>
      </c>
      <c r="AD245" s="27" t="str">
        <f>_xlfn.XLOOKUP(AG245,'Banco de Dados'!$B$3:$B$274,'Banco de Dados'!$C$3:$C$274,"")</f>
        <v/>
      </c>
      <c r="AE245" s="27" t="str">
        <f>IFERROR(VLOOKUP(AG245,'Banco de Dados'!$B$3:$H$274,5,FALSE)," ")</f>
        <v xml:space="preserve"> </v>
      </c>
      <c r="AK245" s="27" t="str">
        <f>_xlfn.XLOOKUP(AN245,'Banco de Dados'!$B$3:$B$274,'Banco de Dados'!$C$3:$C$274,"")</f>
        <v/>
      </c>
      <c r="AL245" s="27" t="str">
        <f>IFERROR(VLOOKUP(AN245,'Banco de Dados'!$B$3:$H$274,5,FALSE)," ")</f>
        <v xml:space="preserve"> </v>
      </c>
      <c r="AR245" s="27" t="str">
        <f>_xlfn.XLOOKUP(AU245,'Banco de Dados'!$B$3:$B$274,'Banco de Dados'!$C$3:$C$274,"")</f>
        <v/>
      </c>
      <c r="AS245" s="27" t="str">
        <f>IFERROR(VLOOKUP(AU245,'Banco de Dados'!$B$3:$H$274,5,FALSE)," ")</f>
        <v xml:space="preserve"> </v>
      </c>
      <c r="AY245" s="27" t="str">
        <f>_xlfn.XLOOKUP(BB245,'Banco de Dados'!$B$3:$B$274,'Banco de Dados'!$C$3:$C$274,"")</f>
        <v/>
      </c>
      <c r="AZ245" s="27" t="str">
        <f>IFERROR(VLOOKUP(BB245,'Banco de Dados'!$B$3:$H$274,5,FALSE)," ")</f>
        <v xml:space="preserve"> </v>
      </c>
      <c r="BF245" s="27" t="str">
        <f>_xlfn.XLOOKUP(BI245,'Banco de Dados'!$B$3:$B$274,'Banco de Dados'!$C$3:$C$274,"")</f>
        <v/>
      </c>
      <c r="BG245" s="27" t="str">
        <f>IFERROR(VLOOKUP(BI245,'Banco de Dados'!$B$3:$H$274,5,FALSE)," ")</f>
        <v xml:space="preserve"> </v>
      </c>
      <c r="BM245" s="27" t="str">
        <f>_xlfn.XLOOKUP(BP245,'Banco de Dados'!$B$3:$B$274,'Banco de Dados'!$C$3:$C$274,"")</f>
        <v/>
      </c>
      <c r="BN245" s="27" t="str">
        <f>IFERROR(VLOOKUP(BP245,'Banco de Dados'!$B$3:$H$274,5,FALSE)," ")</f>
        <v xml:space="preserve"> </v>
      </c>
      <c r="BT245" s="27" t="str">
        <f>_xlfn.XLOOKUP(BW245,'Banco de Dados'!$B$3:$B$274,'Banco de Dados'!$C$3:$C$274,"")</f>
        <v/>
      </c>
      <c r="BU245" s="27" t="str">
        <f>IFERROR(VLOOKUP(BW245,'Banco de Dados'!$B$3:$H$274,5,FALSE)," ")</f>
        <v xml:space="preserve"> </v>
      </c>
      <c r="CA245" s="27" t="str">
        <f>_xlfn.XLOOKUP(CD245,'Banco de Dados'!$B$3:$B$274,'Banco de Dados'!$C$3:$C$274,"")</f>
        <v/>
      </c>
      <c r="CB245" s="27" t="str">
        <f>IFERROR(VLOOKUP(CD245,'Banco de Dados'!$B$3:$H$274,5,FALSE)," ")</f>
        <v xml:space="preserve"> </v>
      </c>
      <c r="CH245" s="27" t="str">
        <f>_xlfn.XLOOKUP(CK245,'Banco de Dados'!$B$3:$B$274,'Banco de Dados'!$C$3:$C$274,"")</f>
        <v/>
      </c>
      <c r="CI245" s="27" t="str">
        <f>IFERROR(VLOOKUP(CK245,'Banco de Dados'!$B$3:$H$274,5,FALSE)," ")</f>
        <v xml:space="preserve"> </v>
      </c>
      <c r="CO245" s="27" t="str">
        <f>_xlfn.XLOOKUP(CR245,'Banco de Dados'!$B$3:$B$274,'Banco de Dados'!$C$3:$C$274,"")</f>
        <v/>
      </c>
      <c r="CP245" s="27" t="str">
        <f>IFERROR(VLOOKUP(CR245,'Banco de Dados'!$B$3:$H$274,5,FALSE)," ")</f>
        <v xml:space="preserve"> </v>
      </c>
      <c r="CV245" s="27" t="str">
        <f>_xlfn.XLOOKUP(CY245,'Banco de Dados'!$B$3:$B$274,'Banco de Dados'!$C$3:$C$274,"")</f>
        <v/>
      </c>
      <c r="CW245" s="27" t="str">
        <f>IFERROR(VLOOKUP(CY245,'Banco de Dados'!$B$3:$H$274,5,FALSE)," ")</f>
        <v xml:space="preserve"> </v>
      </c>
      <c r="DC245" s="27" t="str">
        <f>_xlfn.XLOOKUP(DF245,'Banco de Dados'!$B$3:$B$274,'Banco de Dados'!$C$3:$C$274,"")</f>
        <v/>
      </c>
      <c r="DD245" s="27" t="str">
        <f>IFERROR(VLOOKUP(DF245,'Banco de Dados'!$B$3:$H$274,5,FALSE)," ")</f>
        <v xml:space="preserve"> </v>
      </c>
      <c r="DJ245" s="27" t="str">
        <f>_xlfn.XLOOKUP(DM245,'Banco de Dados'!$B$3:$B$274,'Banco de Dados'!$C$3:$C$274,"")</f>
        <v/>
      </c>
      <c r="DK245" s="27" t="str">
        <f>IFERROR(VLOOKUP(DM245,'Banco de Dados'!$B$3:$H$274,5,FALSE)," ")</f>
        <v xml:space="preserve"> </v>
      </c>
      <c r="DQ245" s="27" t="str">
        <f>_xlfn.XLOOKUP(DT245,'Banco de Dados'!$B$3:$B$274,'Banco de Dados'!$C$3:$C$274,"")</f>
        <v/>
      </c>
      <c r="DR245" s="27" t="str">
        <f>IFERROR(VLOOKUP(DT245,'Banco de Dados'!$B$3:$H$274,5,FALSE)," ")</f>
        <v xml:space="preserve"> </v>
      </c>
      <c r="DX245" s="27" t="str">
        <f>_xlfn.XLOOKUP(EA245,'Banco de Dados'!$B$3:$B$274,'Banco de Dados'!$C$3:$C$274,"")</f>
        <v/>
      </c>
      <c r="DY245" s="27" t="str">
        <f>IFERROR(VLOOKUP(EA245,'Banco de Dados'!$B$3:$H$274,5,FALSE)," ")</f>
        <v xml:space="preserve"> </v>
      </c>
      <c r="EE245" s="27" t="str">
        <f>_xlfn.XLOOKUP(EH245,'Banco de Dados'!$B$3:$B$274,'Banco de Dados'!$C$3:$C$274,"")</f>
        <v/>
      </c>
      <c r="EF245" s="27" t="str">
        <f>IFERROR(VLOOKUP(EH245,'Banco de Dados'!$B$3:$H$274,5,FALSE)," ")</f>
        <v xml:space="preserve"> </v>
      </c>
      <c r="EL245" s="27" t="str">
        <f>_xlfn.XLOOKUP(EO245,'Banco de Dados'!$B$3:$B$274,'Banco de Dados'!$C$3:$C$274,"")</f>
        <v/>
      </c>
      <c r="EM245" s="27" t="str">
        <f>IFERROR(VLOOKUP(EO245,'Banco de Dados'!$B$3:$H$274,5,FALSE)," ")</f>
        <v xml:space="preserve"> </v>
      </c>
      <c r="ES245" s="27" t="str">
        <f>_xlfn.XLOOKUP(EV245,'Banco de Dados'!$B$3:$B$274,'Banco de Dados'!$C$3:$C$274,"")</f>
        <v/>
      </c>
      <c r="ET245" s="27" t="str">
        <f>IFERROR(VLOOKUP(EV245,'Banco de Dados'!$B$3:$H$274,5,FALSE)," ")</f>
        <v xml:space="preserve"> </v>
      </c>
      <c r="EZ245" s="27" t="str">
        <f>_xlfn.XLOOKUP(FC245,'Banco de Dados'!$B$3:$B$274,'Banco de Dados'!$C$3:$C$274,"")</f>
        <v/>
      </c>
      <c r="FA245" s="27" t="str">
        <f>IFERROR(VLOOKUP(FC245,'Banco de Dados'!$B$3:$H$274,5,FALSE)," ")</f>
        <v xml:space="preserve"> </v>
      </c>
      <c r="FC245" s="7"/>
      <c r="FD245" s="7"/>
      <c r="FE245" s="7"/>
      <c r="FG245" s="27" t="str">
        <f>_xlfn.XLOOKUP(FJ245,'Banco de Dados'!$B$3:$B$274,'Banco de Dados'!$C$3:$C$274,"")</f>
        <v/>
      </c>
      <c r="FH245" s="27" t="str">
        <f>IFERROR(VLOOKUP(FJ245,'Banco de Dados'!$B$3:$H$274,5,FALSE)," ")</f>
        <v xml:space="preserve"> </v>
      </c>
      <c r="FI245" s="7"/>
      <c r="FJ245" s="7"/>
      <c r="FK245" s="7"/>
      <c r="FL245" s="7"/>
      <c r="FN245" s="27" t="str">
        <f>_xlfn.XLOOKUP(FQ245,'Banco de Dados'!$B$3:$B$274,'Banco de Dados'!$C$3:$C$274,"")</f>
        <v/>
      </c>
      <c r="FO245" s="27" t="str">
        <f>IFERROR(VLOOKUP(FQ245,'Banco de Dados'!$B$3:$H$274,5,FALSE)," ")</f>
        <v xml:space="preserve"> </v>
      </c>
      <c r="FP245" s="7"/>
      <c r="FQ245" s="7"/>
      <c r="FR245" s="7"/>
      <c r="FS245" s="7"/>
      <c r="FU245" s="27" t="str">
        <f>_xlfn.XLOOKUP(FX245,'Banco de Dados'!$B$3:$B$274,'Banco de Dados'!$C$3:$C$274,"")</f>
        <v/>
      </c>
      <c r="FV245" s="27" t="str">
        <f>IFERROR(VLOOKUP(FX245,'Banco de Dados'!$B$3:$H$274,5,FALSE)," ")</f>
        <v xml:space="preserve"> </v>
      </c>
      <c r="FW245" s="7"/>
      <c r="FX245" s="7"/>
      <c r="FY245" s="7"/>
      <c r="FZ245" s="7"/>
    </row>
    <row r="246" spans="2:182" x14ac:dyDescent="0.25">
      <c r="B246" s="27" t="str">
        <f>_xlfn.XLOOKUP(E246,'Banco de Dados'!$B$3:$B$274,'Banco de Dados'!$C$3:$C$274,"")</f>
        <v/>
      </c>
      <c r="C246" s="27" t="str">
        <f>IFERROR(VLOOKUP(E246,'Banco de Dados'!$B$3:$H$274,5,FALSE)," ")</f>
        <v xml:space="preserve"> </v>
      </c>
      <c r="I246" s="27" t="str">
        <f>_xlfn.XLOOKUP(L246,'Banco de Dados'!$B$3:$B$274,'Banco de Dados'!$C$3:$C$274,"")</f>
        <v/>
      </c>
      <c r="J246" s="27" t="str">
        <f>IFERROR(VLOOKUP(L246,'Banco de Dados'!$B$3:$H$274,5,FALSE)," ")</f>
        <v xml:space="preserve"> </v>
      </c>
      <c r="P246" s="27" t="str">
        <f>_xlfn.XLOOKUP(S246,'Banco de Dados'!$B$3:$B$274,'Banco de Dados'!$C$3:$C$274,"")</f>
        <v/>
      </c>
      <c r="Q246" s="27" t="str">
        <f>IFERROR(VLOOKUP(S246,'Banco de Dados'!$B$3:$H$274,5,FALSE)," ")</f>
        <v xml:space="preserve"> </v>
      </c>
      <c r="W246" s="27" t="str">
        <f>_xlfn.XLOOKUP(Z246,'Banco de Dados'!$B$3:$B$274,'Banco de Dados'!$C$3:$C$274,"")</f>
        <v/>
      </c>
      <c r="X246" s="27" t="str">
        <f>IFERROR(VLOOKUP(Z246,'Banco de Dados'!$B$3:$H$274,5,FALSE)," ")</f>
        <v xml:space="preserve"> </v>
      </c>
      <c r="AD246" s="27" t="str">
        <f>_xlfn.XLOOKUP(AG246,'Banco de Dados'!$B$3:$B$274,'Banco de Dados'!$C$3:$C$274,"")</f>
        <v/>
      </c>
      <c r="AE246" s="27" t="str">
        <f>IFERROR(VLOOKUP(AG246,'Banco de Dados'!$B$3:$H$274,5,FALSE)," ")</f>
        <v xml:space="preserve"> </v>
      </c>
      <c r="AK246" s="27" t="str">
        <f>_xlfn.XLOOKUP(AN246,'Banco de Dados'!$B$3:$B$274,'Banco de Dados'!$C$3:$C$274,"")</f>
        <v/>
      </c>
      <c r="AL246" s="27" t="str">
        <f>IFERROR(VLOOKUP(AN246,'Banco de Dados'!$B$3:$H$274,5,FALSE)," ")</f>
        <v xml:space="preserve"> </v>
      </c>
      <c r="AR246" s="27" t="str">
        <f>_xlfn.XLOOKUP(AU246,'Banco de Dados'!$B$3:$B$274,'Banco de Dados'!$C$3:$C$274,"")</f>
        <v/>
      </c>
      <c r="AS246" s="27" t="str">
        <f>IFERROR(VLOOKUP(AU246,'Banco de Dados'!$B$3:$H$274,5,FALSE)," ")</f>
        <v xml:space="preserve"> </v>
      </c>
      <c r="AY246" s="27" t="str">
        <f>_xlfn.XLOOKUP(BB246,'Banco de Dados'!$B$3:$B$274,'Banco de Dados'!$C$3:$C$274,"")</f>
        <v/>
      </c>
      <c r="AZ246" s="27" t="str">
        <f>IFERROR(VLOOKUP(BB246,'Banco de Dados'!$B$3:$H$274,5,FALSE)," ")</f>
        <v xml:space="preserve"> </v>
      </c>
      <c r="BF246" s="27" t="str">
        <f>_xlfn.XLOOKUP(BI246,'Banco de Dados'!$B$3:$B$274,'Banco de Dados'!$C$3:$C$274,"")</f>
        <v/>
      </c>
      <c r="BG246" s="27" t="str">
        <f>IFERROR(VLOOKUP(BI246,'Banco de Dados'!$B$3:$H$274,5,FALSE)," ")</f>
        <v xml:space="preserve"> </v>
      </c>
      <c r="BM246" s="27" t="str">
        <f>_xlfn.XLOOKUP(BP246,'Banco de Dados'!$B$3:$B$274,'Banco de Dados'!$C$3:$C$274,"")</f>
        <v/>
      </c>
      <c r="BN246" s="27" t="str">
        <f>IFERROR(VLOOKUP(BP246,'Banco de Dados'!$B$3:$H$274,5,FALSE)," ")</f>
        <v xml:space="preserve"> </v>
      </c>
      <c r="BT246" s="27" t="str">
        <f>_xlfn.XLOOKUP(BW246,'Banco de Dados'!$B$3:$B$274,'Banco de Dados'!$C$3:$C$274,"")</f>
        <v/>
      </c>
      <c r="BU246" s="27" t="str">
        <f>IFERROR(VLOOKUP(BW246,'Banco de Dados'!$B$3:$H$274,5,FALSE)," ")</f>
        <v xml:space="preserve"> </v>
      </c>
      <c r="CA246" s="27" t="str">
        <f>_xlfn.XLOOKUP(CD246,'Banco de Dados'!$B$3:$B$274,'Banco de Dados'!$C$3:$C$274,"")</f>
        <v/>
      </c>
      <c r="CB246" s="27" t="str">
        <f>IFERROR(VLOOKUP(CD246,'Banco de Dados'!$B$3:$H$274,5,FALSE)," ")</f>
        <v xml:space="preserve"> </v>
      </c>
      <c r="CH246" s="27" t="str">
        <f>_xlfn.XLOOKUP(CK246,'Banco de Dados'!$B$3:$B$274,'Banco de Dados'!$C$3:$C$274,"")</f>
        <v/>
      </c>
      <c r="CI246" s="27" t="str">
        <f>IFERROR(VLOOKUP(CK246,'Banco de Dados'!$B$3:$H$274,5,FALSE)," ")</f>
        <v xml:space="preserve"> </v>
      </c>
      <c r="CO246" s="27" t="str">
        <f>_xlfn.XLOOKUP(CR246,'Banco de Dados'!$B$3:$B$274,'Banco de Dados'!$C$3:$C$274,"")</f>
        <v/>
      </c>
      <c r="CP246" s="27" t="str">
        <f>IFERROR(VLOOKUP(CR246,'Banco de Dados'!$B$3:$H$274,5,FALSE)," ")</f>
        <v xml:space="preserve"> </v>
      </c>
      <c r="CV246" s="27" t="str">
        <f>_xlfn.XLOOKUP(CY246,'Banco de Dados'!$B$3:$B$274,'Banco de Dados'!$C$3:$C$274,"")</f>
        <v/>
      </c>
      <c r="CW246" s="27" t="str">
        <f>IFERROR(VLOOKUP(CY246,'Banco de Dados'!$B$3:$H$274,5,FALSE)," ")</f>
        <v xml:space="preserve"> </v>
      </c>
      <c r="DC246" s="27" t="str">
        <f>_xlfn.XLOOKUP(DF246,'Banco de Dados'!$B$3:$B$274,'Banco de Dados'!$C$3:$C$274,"")</f>
        <v/>
      </c>
      <c r="DD246" s="27" t="str">
        <f>IFERROR(VLOOKUP(DF246,'Banco de Dados'!$B$3:$H$274,5,FALSE)," ")</f>
        <v xml:space="preserve"> </v>
      </c>
      <c r="DJ246" s="27" t="str">
        <f>_xlfn.XLOOKUP(DM246,'Banco de Dados'!$B$3:$B$274,'Banco de Dados'!$C$3:$C$274,"")</f>
        <v/>
      </c>
      <c r="DK246" s="27" t="str">
        <f>IFERROR(VLOOKUP(DM246,'Banco de Dados'!$B$3:$H$274,5,FALSE)," ")</f>
        <v xml:space="preserve"> </v>
      </c>
      <c r="DQ246" s="27" t="str">
        <f>_xlfn.XLOOKUP(DT246,'Banco de Dados'!$B$3:$B$274,'Banco de Dados'!$C$3:$C$274,"")</f>
        <v/>
      </c>
      <c r="DR246" s="27" t="str">
        <f>IFERROR(VLOOKUP(DT246,'Banco de Dados'!$B$3:$H$274,5,FALSE)," ")</f>
        <v xml:space="preserve"> </v>
      </c>
      <c r="DX246" s="27" t="str">
        <f>_xlfn.XLOOKUP(EA246,'Banco de Dados'!$B$3:$B$274,'Banco de Dados'!$C$3:$C$274,"")</f>
        <v/>
      </c>
      <c r="DY246" s="27" t="str">
        <f>IFERROR(VLOOKUP(EA246,'Banco de Dados'!$B$3:$H$274,5,FALSE)," ")</f>
        <v xml:space="preserve"> </v>
      </c>
      <c r="EE246" s="27" t="str">
        <f>_xlfn.XLOOKUP(EH246,'Banco de Dados'!$B$3:$B$274,'Banco de Dados'!$C$3:$C$274,"")</f>
        <v/>
      </c>
      <c r="EF246" s="27" t="str">
        <f>IFERROR(VLOOKUP(EH246,'Banco de Dados'!$B$3:$H$274,5,FALSE)," ")</f>
        <v xml:space="preserve"> </v>
      </c>
      <c r="EL246" s="27" t="str">
        <f>_xlfn.XLOOKUP(EO246,'Banco de Dados'!$B$3:$B$274,'Banco de Dados'!$C$3:$C$274,"")</f>
        <v/>
      </c>
      <c r="EM246" s="27" t="str">
        <f>IFERROR(VLOOKUP(EO246,'Banco de Dados'!$B$3:$H$274,5,FALSE)," ")</f>
        <v xml:space="preserve"> </v>
      </c>
      <c r="ES246" s="27" t="str">
        <f>_xlfn.XLOOKUP(EV246,'Banco de Dados'!$B$3:$B$274,'Banco de Dados'!$C$3:$C$274,"")</f>
        <v/>
      </c>
      <c r="ET246" s="27" t="str">
        <f>IFERROR(VLOOKUP(EV246,'Banco de Dados'!$B$3:$H$274,5,FALSE)," ")</f>
        <v xml:space="preserve"> </v>
      </c>
      <c r="EZ246" s="27" t="str">
        <f>_xlfn.XLOOKUP(FC246,'Banco de Dados'!$B$3:$B$274,'Banco de Dados'!$C$3:$C$274,"")</f>
        <v/>
      </c>
      <c r="FA246" s="27" t="str">
        <f>IFERROR(VLOOKUP(FC246,'Banco de Dados'!$B$3:$H$274,5,FALSE)," ")</f>
        <v xml:space="preserve"> </v>
      </c>
      <c r="FC246" s="7"/>
      <c r="FD246" s="7"/>
      <c r="FE246" s="7"/>
      <c r="FG246" s="27" t="str">
        <f>_xlfn.XLOOKUP(FJ246,'Banco de Dados'!$B$3:$B$274,'Banco de Dados'!$C$3:$C$274,"")</f>
        <v/>
      </c>
      <c r="FH246" s="27" t="str">
        <f>IFERROR(VLOOKUP(FJ246,'Banco de Dados'!$B$3:$H$274,5,FALSE)," ")</f>
        <v xml:space="preserve"> </v>
      </c>
      <c r="FI246" s="7"/>
      <c r="FJ246" s="7"/>
      <c r="FK246" s="7"/>
      <c r="FL246" s="7"/>
      <c r="FN246" s="27" t="str">
        <f>_xlfn.XLOOKUP(FQ246,'Banco de Dados'!$B$3:$B$274,'Banco de Dados'!$C$3:$C$274,"")</f>
        <v/>
      </c>
      <c r="FO246" s="27" t="str">
        <f>IFERROR(VLOOKUP(FQ246,'Banco de Dados'!$B$3:$H$274,5,FALSE)," ")</f>
        <v xml:space="preserve"> </v>
      </c>
      <c r="FP246" s="7"/>
      <c r="FQ246" s="7"/>
      <c r="FR246" s="7"/>
      <c r="FS246" s="7"/>
      <c r="FU246" s="27" t="str">
        <f>_xlfn.XLOOKUP(FX246,'Banco de Dados'!$B$3:$B$274,'Banco de Dados'!$C$3:$C$274,"")</f>
        <v/>
      </c>
      <c r="FV246" s="27" t="str">
        <f>IFERROR(VLOOKUP(FX246,'Banco de Dados'!$B$3:$H$274,5,FALSE)," ")</f>
        <v xml:space="preserve"> </v>
      </c>
      <c r="FW246" s="7"/>
      <c r="FX246" s="7"/>
      <c r="FY246" s="7"/>
      <c r="FZ246" s="7"/>
    </row>
    <row r="247" spans="2:182" x14ac:dyDescent="0.25">
      <c r="B247" s="27" t="str">
        <f>_xlfn.XLOOKUP(E247,'Banco de Dados'!$B$3:$B$274,'Banco de Dados'!$C$3:$C$274,"")</f>
        <v/>
      </c>
      <c r="C247" s="27" t="str">
        <f>IFERROR(VLOOKUP(E247,'Banco de Dados'!$B$3:$H$274,5,FALSE)," ")</f>
        <v xml:space="preserve"> </v>
      </c>
      <c r="I247" s="27" t="str">
        <f>_xlfn.XLOOKUP(L247,'Banco de Dados'!$B$3:$B$274,'Banco de Dados'!$C$3:$C$274,"")</f>
        <v/>
      </c>
      <c r="J247" s="27" t="str">
        <f>IFERROR(VLOOKUP(L247,'Banco de Dados'!$B$3:$H$274,5,FALSE)," ")</f>
        <v xml:space="preserve"> </v>
      </c>
      <c r="P247" s="27" t="str">
        <f>_xlfn.XLOOKUP(S247,'Banco de Dados'!$B$3:$B$274,'Banco de Dados'!$C$3:$C$274,"")</f>
        <v/>
      </c>
      <c r="Q247" s="27" t="str">
        <f>IFERROR(VLOOKUP(S247,'Banco de Dados'!$B$3:$H$274,5,FALSE)," ")</f>
        <v xml:space="preserve"> </v>
      </c>
      <c r="W247" s="27" t="str">
        <f>_xlfn.XLOOKUP(Z247,'Banco de Dados'!$B$3:$B$274,'Banco de Dados'!$C$3:$C$274,"")</f>
        <v/>
      </c>
      <c r="X247" s="27" t="str">
        <f>IFERROR(VLOOKUP(Z247,'Banco de Dados'!$B$3:$H$274,5,FALSE)," ")</f>
        <v xml:space="preserve"> </v>
      </c>
      <c r="AD247" s="27" t="str">
        <f>_xlfn.XLOOKUP(AG247,'Banco de Dados'!$B$3:$B$274,'Banco de Dados'!$C$3:$C$274,"")</f>
        <v/>
      </c>
      <c r="AE247" s="27" t="str">
        <f>IFERROR(VLOOKUP(AG247,'Banco de Dados'!$B$3:$H$274,5,FALSE)," ")</f>
        <v xml:space="preserve"> </v>
      </c>
      <c r="AK247" s="27" t="str">
        <f>_xlfn.XLOOKUP(AN247,'Banco de Dados'!$B$3:$B$274,'Banco de Dados'!$C$3:$C$274,"")</f>
        <v/>
      </c>
      <c r="AL247" s="27" t="str">
        <f>IFERROR(VLOOKUP(AN247,'Banco de Dados'!$B$3:$H$274,5,FALSE)," ")</f>
        <v xml:space="preserve"> </v>
      </c>
      <c r="AR247" s="27" t="str">
        <f>_xlfn.XLOOKUP(AU247,'Banco de Dados'!$B$3:$B$274,'Banco de Dados'!$C$3:$C$274,"")</f>
        <v/>
      </c>
      <c r="AS247" s="27" t="str">
        <f>IFERROR(VLOOKUP(AU247,'Banco de Dados'!$B$3:$H$274,5,FALSE)," ")</f>
        <v xml:space="preserve"> </v>
      </c>
      <c r="AY247" s="27" t="str">
        <f>_xlfn.XLOOKUP(BB247,'Banco de Dados'!$B$3:$B$274,'Banco de Dados'!$C$3:$C$274,"")</f>
        <v/>
      </c>
      <c r="AZ247" s="27" t="str">
        <f>IFERROR(VLOOKUP(BB247,'Banco de Dados'!$B$3:$H$274,5,FALSE)," ")</f>
        <v xml:space="preserve"> </v>
      </c>
      <c r="BF247" s="27" t="str">
        <f>_xlfn.XLOOKUP(BI247,'Banco de Dados'!$B$3:$B$274,'Banco de Dados'!$C$3:$C$274,"")</f>
        <v/>
      </c>
      <c r="BG247" s="27" t="str">
        <f>IFERROR(VLOOKUP(BI247,'Banco de Dados'!$B$3:$H$274,5,FALSE)," ")</f>
        <v xml:space="preserve"> </v>
      </c>
      <c r="BM247" s="27" t="str">
        <f>_xlfn.XLOOKUP(BP247,'Banco de Dados'!$B$3:$B$274,'Banco de Dados'!$C$3:$C$274,"")</f>
        <v/>
      </c>
      <c r="BN247" s="27" t="str">
        <f>IFERROR(VLOOKUP(BP247,'Banco de Dados'!$B$3:$H$274,5,FALSE)," ")</f>
        <v xml:space="preserve"> </v>
      </c>
      <c r="BT247" s="27" t="str">
        <f>_xlfn.XLOOKUP(BW247,'Banco de Dados'!$B$3:$B$274,'Banco de Dados'!$C$3:$C$274,"")</f>
        <v/>
      </c>
      <c r="BU247" s="27" t="str">
        <f>IFERROR(VLOOKUP(BW247,'Banco de Dados'!$B$3:$H$274,5,FALSE)," ")</f>
        <v xml:space="preserve"> </v>
      </c>
      <c r="CA247" s="27" t="str">
        <f>_xlfn.XLOOKUP(CD247,'Banco de Dados'!$B$3:$B$274,'Banco de Dados'!$C$3:$C$274,"")</f>
        <v/>
      </c>
      <c r="CB247" s="27" t="str">
        <f>IFERROR(VLOOKUP(CD247,'Banco de Dados'!$B$3:$H$274,5,FALSE)," ")</f>
        <v xml:space="preserve"> </v>
      </c>
      <c r="CH247" s="27" t="str">
        <f>_xlfn.XLOOKUP(CK247,'Banco de Dados'!$B$3:$B$274,'Banco de Dados'!$C$3:$C$274,"")</f>
        <v/>
      </c>
      <c r="CI247" s="27" t="str">
        <f>IFERROR(VLOOKUP(CK247,'Banco de Dados'!$B$3:$H$274,5,FALSE)," ")</f>
        <v xml:space="preserve"> </v>
      </c>
      <c r="CO247" s="27" t="str">
        <f>_xlfn.XLOOKUP(CR247,'Banco de Dados'!$B$3:$B$274,'Banco de Dados'!$C$3:$C$274,"")</f>
        <v/>
      </c>
      <c r="CP247" s="27" t="str">
        <f>IFERROR(VLOOKUP(CR247,'Banco de Dados'!$B$3:$H$274,5,FALSE)," ")</f>
        <v xml:space="preserve"> </v>
      </c>
      <c r="CV247" s="27" t="str">
        <f>_xlfn.XLOOKUP(CY247,'Banco de Dados'!$B$3:$B$274,'Banco de Dados'!$C$3:$C$274,"")</f>
        <v/>
      </c>
      <c r="CW247" s="27" t="str">
        <f>IFERROR(VLOOKUP(CY247,'Banco de Dados'!$B$3:$H$274,5,FALSE)," ")</f>
        <v xml:space="preserve"> </v>
      </c>
      <c r="DC247" s="27" t="str">
        <f>_xlfn.XLOOKUP(DF247,'Banco de Dados'!$B$3:$B$274,'Banco de Dados'!$C$3:$C$274,"")</f>
        <v/>
      </c>
      <c r="DD247" s="27" t="str">
        <f>IFERROR(VLOOKUP(DF247,'Banco de Dados'!$B$3:$H$274,5,FALSE)," ")</f>
        <v xml:space="preserve"> </v>
      </c>
      <c r="DJ247" s="27" t="str">
        <f>_xlfn.XLOOKUP(DM247,'Banco de Dados'!$B$3:$B$274,'Banco de Dados'!$C$3:$C$274,"")</f>
        <v/>
      </c>
      <c r="DK247" s="27" t="str">
        <f>IFERROR(VLOOKUP(DM247,'Banco de Dados'!$B$3:$H$274,5,FALSE)," ")</f>
        <v xml:space="preserve"> </v>
      </c>
      <c r="DQ247" s="27" t="str">
        <f>_xlfn.XLOOKUP(DT247,'Banco de Dados'!$B$3:$B$274,'Banco de Dados'!$C$3:$C$274,"")</f>
        <v/>
      </c>
      <c r="DR247" s="27" t="str">
        <f>IFERROR(VLOOKUP(DT247,'Banco de Dados'!$B$3:$H$274,5,FALSE)," ")</f>
        <v xml:space="preserve"> </v>
      </c>
      <c r="DX247" s="27" t="str">
        <f>_xlfn.XLOOKUP(EA247,'Banco de Dados'!$B$3:$B$274,'Banco de Dados'!$C$3:$C$274,"")</f>
        <v/>
      </c>
      <c r="DY247" s="27" t="str">
        <f>IFERROR(VLOOKUP(EA247,'Banco de Dados'!$B$3:$H$274,5,FALSE)," ")</f>
        <v xml:space="preserve"> </v>
      </c>
      <c r="EE247" s="27" t="str">
        <f>_xlfn.XLOOKUP(EH247,'Banco de Dados'!$B$3:$B$274,'Banco de Dados'!$C$3:$C$274,"")</f>
        <v/>
      </c>
      <c r="EF247" s="27" t="str">
        <f>IFERROR(VLOOKUP(EH247,'Banco de Dados'!$B$3:$H$274,5,FALSE)," ")</f>
        <v xml:space="preserve"> </v>
      </c>
      <c r="EL247" s="27" t="str">
        <f>_xlfn.XLOOKUP(EO247,'Banco de Dados'!$B$3:$B$274,'Banco de Dados'!$C$3:$C$274,"")</f>
        <v/>
      </c>
      <c r="EM247" s="27" t="str">
        <f>IFERROR(VLOOKUP(EO247,'Banco de Dados'!$B$3:$H$274,5,FALSE)," ")</f>
        <v xml:space="preserve"> </v>
      </c>
      <c r="ES247" s="27" t="str">
        <f>_xlfn.XLOOKUP(EV247,'Banco de Dados'!$B$3:$B$274,'Banco de Dados'!$C$3:$C$274,"")</f>
        <v/>
      </c>
      <c r="ET247" s="27" t="str">
        <f>IFERROR(VLOOKUP(EV247,'Banco de Dados'!$B$3:$H$274,5,FALSE)," ")</f>
        <v xml:space="preserve"> </v>
      </c>
      <c r="EZ247" s="27" t="str">
        <f>_xlfn.XLOOKUP(FC247,'Banco de Dados'!$B$3:$B$274,'Banco de Dados'!$C$3:$C$274,"")</f>
        <v/>
      </c>
      <c r="FA247" s="27" t="str">
        <f>IFERROR(VLOOKUP(FC247,'Banco de Dados'!$B$3:$H$274,5,FALSE)," ")</f>
        <v xml:space="preserve"> </v>
      </c>
      <c r="FC247" s="7"/>
      <c r="FD247" s="7"/>
      <c r="FE247" s="7"/>
      <c r="FG247" s="27" t="str">
        <f>_xlfn.XLOOKUP(FJ247,'Banco de Dados'!$B$3:$B$274,'Banco de Dados'!$C$3:$C$274,"")</f>
        <v/>
      </c>
      <c r="FH247" s="27" t="str">
        <f>IFERROR(VLOOKUP(FJ247,'Banco de Dados'!$B$3:$H$274,5,FALSE)," ")</f>
        <v xml:space="preserve"> </v>
      </c>
      <c r="FI247" s="7"/>
      <c r="FJ247" s="7"/>
      <c r="FK247" s="7"/>
      <c r="FL247" s="7"/>
      <c r="FN247" s="27" t="str">
        <f>_xlfn.XLOOKUP(FQ247,'Banco de Dados'!$B$3:$B$274,'Banco de Dados'!$C$3:$C$274,"")</f>
        <v/>
      </c>
      <c r="FO247" s="27" t="str">
        <f>IFERROR(VLOOKUP(FQ247,'Banco de Dados'!$B$3:$H$274,5,FALSE)," ")</f>
        <v xml:space="preserve"> </v>
      </c>
      <c r="FP247" s="7"/>
      <c r="FQ247" s="7"/>
      <c r="FR247" s="7"/>
      <c r="FS247" s="7"/>
      <c r="FU247" s="27" t="str">
        <f>_xlfn.XLOOKUP(FX247,'Banco de Dados'!$B$3:$B$274,'Banco de Dados'!$C$3:$C$274,"")</f>
        <v/>
      </c>
      <c r="FV247" s="27" t="str">
        <f>IFERROR(VLOOKUP(FX247,'Banco de Dados'!$B$3:$H$274,5,FALSE)," ")</f>
        <v xml:space="preserve"> </v>
      </c>
      <c r="FW247" s="7"/>
      <c r="FX247" s="7"/>
      <c r="FY247" s="7"/>
      <c r="FZ247" s="7"/>
    </row>
    <row r="248" spans="2:182" x14ac:dyDescent="0.25">
      <c r="B248" s="27" t="str">
        <f>_xlfn.XLOOKUP(E248,'Banco de Dados'!$B$3:$B$274,'Banco de Dados'!$C$3:$C$274,"")</f>
        <v/>
      </c>
      <c r="C248" s="27" t="str">
        <f>IFERROR(VLOOKUP(E248,'Banco de Dados'!$B$3:$H$274,5,FALSE)," ")</f>
        <v xml:space="preserve"> </v>
      </c>
      <c r="I248" s="27" t="str">
        <f>_xlfn.XLOOKUP(L248,'Banco de Dados'!$B$3:$B$274,'Banco de Dados'!$C$3:$C$274,"")</f>
        <v/>
      </c>
      <c r="J248" s="27" t="str">
        <f>IFERROR(VLOOKUP(L248,'Banco de Dados'!$B$3:$H$274,5,FALSE)," ")</f>
        <v xml:space="preserve"> </v>
      </c>
      <c r="P248" s="27" t="str">
        <f>_xlfn.XLOOKUP(S248,'Banco de Dados'!$B$3:$B$274,'Banco de Dados'!$C$3:$C$274,"")</f>
        <v/>
      </c>
      <c r="Q248" s="27" t="str">
        <f>IFERROR(VLOOKUP(S248,'Banco de Dados'!$B$3:$H$274,5,FALSE)," ")</f>
        <v xml:space="preserve"> </v>
      </c>
      <c r="W248" s="27" t="str">
        <f>_xlfn.XLOOKUP(Z248,'Banco de Dados'!$B$3:$B$274,'Banco de Dados'!$C$3:$C$274,"")</f>
        <v/>
      </c>
      <c r="X248" s="27" t="str">
        <f>IFERROR(VLOOKUP(Z248,'Banco de Dados'!$B$3:$H$274,5,FALSE)," ")</f>
        <v xml:space="preserve"> </v>
      </c>
      <c r="AD248" s="27" t="str">
        <f>_xlfn.XLOOKUP(AG248,'Banco de Dados'!$B$3:$B$274,'Banco de Dados'!$C$3:$C$274,"")</f>
        <v/>
      </c>
      <c r="AE248" s="27" t="str">
        <f>IFERROR(VLOOKUP(AG248,'Banco de Dados'!$B$3:$H$274,5,FALSE)," ")</f>
        <v xml:space="preserve"> </v>
      </c>
      <c r="AK248" s="27" t="str">
        <f>_xlfn.XLOOKUP(AN248,'Banco de Dados'!$B$3:$B$274,'Banco de Dados'!$C$3:$C$274,"")</f>
        <v/>
      </c>
      <c r="AL248" s="27" t="str">
        <f>IFERROR(VLOOKUP(AN248,'Banco de Dados'!$B$3:$H$274,5,FALSE)," ")</f>
        <v xml:space="preserve"> </v>
      </c>
      <c r="AR248" s="27" t="str">
        <f>_xlfn.XLOOKUP(AU248,'Banco de Dados'!$B$3:$B$274,'Banco de Dados'!$C$3:$C$274,"")</f>
        <v/>
      </c>
      <c r="AS248" s="27" t="str">
        <f>IFERROR(VLOOKUP(AU248,'Banco de Dados'!$B$3:$H$274,5,FALSE)," ")</f>
        <v xml:space="preserve"> </v>
      </c>
      <c r="AY248" s="27" t="str">
        <f>_xlfn.XLOOKUP(BB248,'Banco de Dados'!$B$3:$B$274,'Banco de Dados'!$C$3:$C$274,"")</f>
        <v/>
      </c>
      <c r="AZ248" s="27" t="str">
        <f>IFERROR(VLOOKUP(BB248,'Banco de Dados'!$B$3:$H$274,5,FALSE)," ")</f>
        <v xml:space="preserve"> </v>
      </c>
      <c r="BF248" s="27" t="str">
        <f>_xlfn.XLOOKUP(BI248,'Banco de Dados'!$B$3:$B$274,'Banco de Dados'!$C$3:$C$274,"")</f>
        <v/>
      </c>
      <c r="BG248" s="27" t="str">
        <f>IFERROR(VLOOKUP(BI248,'Banco de Dados'!$B$3:$H$274,5,FALSE)," ")</f>
        <v xml:space="preserve"> </v>
      </c>
      <c r="BM248" s="27" t="str">
        <f>_xlfn.XLOOKUP(BP248,'Banco de Dados'!$B$3:$B$274,'Banco de Dados'!$C$3:$C$274,"")</f>
        <v/>
      </c>
      <c r="BN248" s="27" t="str">
        <f>IFERROR(VLOOKUP(BP248,'Banco de Dados'!$B$3:$H$274,5,FALSE)," ")</f>
        <v xml:space="preserve"> </v>
      </c>
      <c r="BT248" s="27" t="str">
        <f>_xlfn.XLOOKUP(BW248,'Banco de Dados'!$B$3:$B$274,'Banco de Dados'!$C$3:$C$274,"")</f>
        <v/>
      </c>
      <c r="BU248" s="27" t="str">
        <f>IFERROR(VLOOKUP(BW248,'Banco de Dados'!$B$3:$H$274,5,FALSE)," ")</f>
        <v xml:space="preserve"> </v>
      </c>
      <c r="CA248" s="27" t="str">
        <f>_xlfn.XLOOKUP(CD248,'Banco de Dados'!$B$3:$B$274,'Banco de Dados'!$C$3:$C$274,"")</f>
        <v/>
      </c>
      <c r="CB248" s="27" t="str">
        <f>IFERROR(VLOOKUP(CD248,'Banco de Dados'!$B$3:$H$274,5,FALSE)," ")</f>
        <v xml:space="preserve"> </v>
      </c>
      <c r="CH248" s="27" t="str">
        <f>_xlfn.XLOOKUP(CK248,'Banco de Dados'!$B$3:$B$274,'Banco de Dados'!$C$3:$C$274,"")</f>
        <v/>
      </c>
      <c r="CI248" s="27" t="str">
        <f>IFERROR(VLOOKUP(CK248,'Banco de Dados'!$B$3:$H$274,5,FALSE)," ")</f>
        <v xml:space="preserve"> </v>
      </c>
      <c r="CO248" s="27" t="str">
        <f>_xlfn.XLOOKUP(CR248,'Banco de Dados'!$B$3:$B$274,'Banco de Dados'!$C$3:$C$274,"")</f>
        <v/>
      </c>
      <c r="CP248" s="27" t="str">
        <f>IFERROR(VLOOKUP(CR248,'Banco de Dados'!$B$3:$H$274,5,FALSE)," ")</f>
        <v xml:space="preserve"> </v>
      </c>
      <c r="CV248" s="27" t="str">
        <f>_xlfn.XLOOKUP(CY248,'Banco de Dados'!$B$3:$B$274,'Banco de Dados'!$C$3:$C$274,"")</f>
        <v/>
      </c>
      <c r="CW248" s="27" t="str">
        <f>IFERROR(VLOOKUP(CY248,'Banco de Dados'!$B$3:$H$274,5,FALSE)," ")</f>
        <v xml:space="preserve"> </v>
      </c>
      <c r="DC248" s="27" t="str">
        <f>_xlfn.XLOOKUP(DF248,'Banco de Dados'!$B$3:$B$274,'Banco de Dados'!$C$3:$C$274,"")</f>
        <v/>
      </c>
      <c r="DD248" s="27" t="str">
        <f>IFERROR(VLOOKUP(DF248,'Banco de Dados'!$B$3:$H$274,5,FALSE)," ")</f>
        <v xml:space="preserve"> </v>
      </c>
      <c r="DJ248" s="27" t="str">
        <f>_xlfn.XLOOKUP(DM248,'Banco de Dados'!$B$3:$B$274,'Banco de Dados'!$C$3:$C$274,"")</f>
        <v/>
      </c>
      <c r="DK248" s="27" t="str">
        <f>IFERROR(VLOOKUP(DM248,'Banco de Dados'!$B$3:$H$274,5,FALSE)," ")</f>
        <v xml:space="preserve"> </v>
      </c>
      <c r="DQ248" s="27" t="str">
        <f>_xlfn.XLOOKUP(DT248,'Banco de Dados'!$B$3:$B$274,'Banco de Dados'!$C$3:$C$274,"")</f>
        <v/>
      </c>
      <c r="DR248" s="27" t="str">
        <f>IFERROR(VLOOKUP(DT248,'Banco de Dados'!$B$3:$H$274,5,FALSE)," ")</f>
        <v xml:space="preserve"> </v>
      </c>
      <c r="DX248" s="27" t="str">
        <f>_xlfn.XLOOKUP(EA248,'Banco de Dados'!$B$3:$B$274,'Banco de Dados'!$C$3:$C$274,"")</f>
        <v/>
      </c>
      <c r="DY248" s="27" t="str">
        <f>IFERROR(VLOOKUP(EA248,'Banco de Dados'!$B$3:$H$274,5,FALSE)," ")</f>
        <v xml:space="preserve"> </v>
      </c>
      <c r="EE248" s="27" t="str">
        <f>_xlfn.XLOOKUP(EH248,'Banco de Dados'!$B$3:$B$274,'Banco de Dados'!$C$3:$C$274,"")</f>
        <v/>
      </c>
      <c r="EF248" s="27" t="str">
        <f>IFERROR(VLOOKUP(EH248,'Banco de Dados'!$B$3:$H$274,5,FALSE)," ")</f>
        <v xml:space="preserve"> </v>
      </c>
      <c r="EL248" s="27" t="str">
        <f>_xlfn.XLOOKUP(EO248,'Banco de Dados'!$B$3:$B$274,'Banco de Dados'!$C$3:$C$274,"")</f>
        <v/>
      </c>
      <c r="EM248" s="27" t="str">
        <f>IFERROR(VLOOKUP(EO248,'Banco de Dados'!$B$3:$H$274,5,FALSE)," ")</f>
        <v xml:space="preserve"> </v>
      </c>
      <c r="ES248" s="27" t="str">
        <f>_xlfn.XLOOKUP(EV248,'Banco de Dados'!$B$3:$B$274,'Banco de Dados'!$C$3:$C$274,"")</f>
        <v/>
      </c>
      <c r="ET248" s="27" t="str">
        <f>IFERROR(VLOOKUP(EV248,'Banco de Dados'!$B$3:$H$274,5,FALSE)," ")</f>
        <v xml:space="preserve"> </v>
      </c>
      <c r="EZ248" s="27" t="str">
        <f>_xlfn.XLOOKUP(FC248,'Banco de Dados'!$B$3:$B$274,'Banco de Dados'!$C$3:$C$274,"")</f>
        <v/>
      </c>
      <c r="FA248" s="27" t="str">
        <f>IFERROR(VLOOKUP(FC248,'Banco de Dados'!$B$3:$H$274,5,FALSE)," ")</f>
        <v xml:space="preserve"> </v>
      </c>
      <c r="FC248" s="7"/>
      <c r="FD248" s="7"/>
      <c r="FE248" s="7"/>
      <c r="FG248" s="27" t="str">
        <f>_xlfn.XLOOKUP(FJ248,'Banco de Dados'!$B$3:$B$274,'Banco de Dados'!$C$3:$C$274,"")</f>
        <v/>
      </c>
      <c r="FH248" s="27" t="str">
        <f>IFERROR(VLOOKUP(FJ248,'Banco de Dados'!$B$3:$H$274,5,FALSE)," ")</f>
        <v xml:space="preserve"> </v>
      </c>
      <c r="FI248" s="7"/>
      <c r="FJ248" s="7"/>
      <c r="FK248" s="7"/>
      <c r="FL248" s="7"/>
      <c r="FN248" s="27" t="str">
        <f>_xlfn.XLOOKUP(FQ248,'Banco de Dados'!$B$3:$B$274,'Banco de Dados'!$C$3:$C$274,"")</f>
        <v/>
      </c>
      <c r="FO248" s="27" t="str">
        <f>IFERROR(VLOOKUP(FQ248,'Banco de Dados'!$B$3:$H$274,5,FALSE)," ")</f>
        <v xml:space="preserve"> </v>
      </c>
      <c r="FP248" s="7"/>
      <c r="FQ248" s="7"/>
      <c r="FR248" s="7"/>
      <c r="FS248" s="7"/>
      <c r="FU248" s="27" t="str">
        <f>_xlfn.XLOOKUP(FX248,'Banco de Dados'!$B$3:$B$274,'Banco de Dados'!$C$3:$C$274,"")</f>
        <v/>
      </c>
      <c r="FV248" s="27" t="str">
        <f>IFERROR(VLOOKUP(FX248,'Banco de Dados'!$B$3:$H$274,5,FALSE)," ")</f>
        <v xml:space="preserve"> </v>
      </c>
      <c r="FW248" s="7"/>
      <c r="FX248" s="7"/>
      <c r="FY248" s="7"/>
      <c r="FZ248" s="7"/>
    </row>
    <row r="249" spans="2:182" x14ac:dyDescent="0.25">
      <c r="B249" s="27" t="str">
        <f>_xlfn.XLOOKUP(E249,'Banco de Dados'!$B$3:$B$274,'Banco de Dados'!$C$3:$C$274,"")</f>
        <v/>
      </c>
      <c r="C249" s="27" t="str">
        <f>IFERROR(VLOOKUP(E249,'Banco de Dados'!$B$3:$H$274,5,FALSE)," ")</f>
        <v xml:space="preserve"> </v>
      </c>
      <c r="I249" s="27" t="str">
        <f>_xlfn.XLOOKUP(L249,'Banco de Dados'!$B$3:$B$274,'Banco de Dados'!$C$3:$C$274,"")</f>
        <v/>
      </c>
      <c r="J249" s="27" t="str">
        <f>IFERROR(VLOOKUP(L249,'Banco de Dados'!$B$3:$H$274,5,FALSE)," ")</f>
        <v xml:space="preserve"> </v>
      </c>
      <c r="P249" s="27" t="str">
        <f>_xlfn.XLOOKUP(S249,'Banco de Dados'!$B$3:$B$274,'Banco de Dados'!$C$3:$C$274,"")</f>
        <v/>
      </c>
      <c r="Q249" s="27" t="str">
        <f>IFERROR(VLOOKUP(S249,'Banco de Dados'!$B$3:$H$274,5,FALSE)," ")</f>
        <v xml:space="preserve"> </v>
      </c>
      <c r="W249" s="27" t="str">
        <f>_xlfn.XLOOKUP(Z249,'Banco de Dados'!$B$3:$B$274,'Banco de Dados'!$C$3:$C$274,"")</f>
        <v/>
      </c>
      <c r="X249" s="27" t="str">
        <f>IFERROR(VLOOKUP(Z249,'Banco de Dados'!$B$3:$H$274,5,FALSE)," ")</f>
        <v xml:space="preserve"> </v>
      </c>
      <c r="AD249" s="27" t="str">
        <f>_xlfn.XLOOKUP(AG249,'Banco de Dados'!$B$3:$B$274,'Banco de Dados'!$C$3:$C$274,"")</f>
        <v/>
      </c>
      <c r="AE249" s="27" t="str">
        <f>IFERROR(VLOOKUP(AG249,'Banco de Dados'!$B$3:$H$274,5,FALSE)," ")</f>
        <v xml:space="preserve"> </v>
      </c>
      <c r="AK249" s="27" t="str">
        <f>_xlfn.XLOOKUP(AN249,'Banco de Dados'!$B$3:$B$274,'Banco de Dados'!$C$3:$C$274,"")</f>
        <v/>
      </c>
      <c r="AL249" s="27" t="str">
        <f>IFERROR(VLOOKUP(AN249,'Banco de Dados'!$B$3:$H$274,5,FALSE)," ")</f>
        <v xml:space="preserve"> </v>
      </c>
      <c r="AR249" s="27" t="str">
        <f>_xlfn.XLOOKUP(AU249,'Banco de Dados'!$B$3:$B$274,'Banco de Dados'!$C$3:$C$274,"")</f>
        <v/>
      </c>
      <c r="AS249" s="27" t="str">
        <f>IFERROR(VLOOKUP(AU249,'Banco de Dados'!$B$3:$H$274,5,FALSE)," ")</f>
        <v xml:space="preserve"> </v>
      </c>
      <c r="AY249" s="27" t="str">
        <f>_xlfn.XLOOKUP(BB249,'Banco de Dados'!$B$3:$B$274,'Banco de Dados'!$C$3:$C$274,"")</f>
        <v/>
      </c>
      <c r="AZ249" s="27" t="str">
        <f>IFERROR(VLOOKUP(BB249,'Banco de Dados'!$B$3:$H$274,5,FALSE)," ")</f>
        <v xml:space="preserve"> </v>
      </c>
      <c r="BF249" s="27" t="str">
        <f>_xlfn.XLOOKUP(BI249,'Banco de Dados'!$B$3:$B$274,'Banco de Dados'!$C$3:$C$274,"")</f>
        <v/>
      </c>
      <c r="BG249" s="27" t="str">
        <f>IFERROR(VLOOKUP(BI249,'Banco de Dados'!$B$3:$H$274,5,FALSE)," ")</f>
        <v xml:space="preserve"> </v>
      </c>
      <c r="BM249" s="27" t="str">
        <f>_xlfn.XLOOKUP(BP249,'Banco de Dados'!$B$3:$B$274,'Banco de Dados'!$C$3:$C$274,"")</f>
        <v/>
      </c>
      <c r="BN249" s="27" t="str">
        <f>IFERROR(VLOOKUP(BP249,'Banco de Dados'!$B$3:$H$274,5,FALSE)," ")</f>
        <v xml:space="preserve"> </v>
      </c>
      <c r="BT249" s="27" t="str">
        <f>_xlfn.XLOOKUP(BW249,'Banco de Dados'!$B$3:$B$274,'Banco de Dados'!$C$3:$C$274,"")</f>
        <v/>
      </c>
      <c r="BU249" s="27" t="str">
        <f>IFERROR(VLOOKUP(BW249,'Banco de Dados'!$B$3:$H$274,5,FALSE)," ")</f>
        <v xml:space="preserve"> </v>
      </c>
      <c r="CA249" s="27" t="str">
        <f>_xlfn.XLOOKUP(CD249,'Banco de Dados'!$B$3:$B$274,'Banco de Dados'!$C$3:$C$274,"")</f>
        <v/>
      </c>
      <c r="CB249" s="27" t="str">
        <f>IFERROR(VLOOKUP(CD249,'Banco de Dados'!$B$3:$H$274,5,FALSE)," ")</f>
        <v xml:space="preserve"> </v>
      </c>
      <c r="CH249" s="27" t="str">
        <f>_xlfn.XLOOKUP(CK249,'Banco de Dados'!$B$3:$B$274,'Banco de Dados'!$C$3:$C$274,"")</f>
        <v/>
      </c>
      <c r="CI249" s="27" t="str">
        <f>IFERROR(VLOOKUP(CK249,'Banco de Dados'!$B$3:$H$274,5,FALSE)," ")</f>
        <v xml:space="preserve"> </v>
      </c>
      <c r="CO249" s="27" t="str">
        <f>_xlfn.XLOOKUP(CR249,'Banco de Dados'!$B$3:$B$274,'Banco de Dados'!$C$3:$C$274,"")</f>
        <v/>
      </c>
      <c r="CP249" s="27" t="str">
        <f>IFERROR(VLOOKUP(CR249,'Banco de Dados'!$B$3:$H$274,5,FALSE)," ")</f>
        <v xml:space="preserve"> </v>
      </c>
      <c r="CV249" s="27" t="str">
        <f>_xlfn.XLOOKUP(CY249,'Banco de Dados'!$B$3:$B$274,'Banco de Dados'!$C$3:$C$274,"")</f>
        <v/>
      </c>
      <c r="CW249" s="27" t="str">
        <f>IFERROR(VLOOKUP(CY249,'Banco de Dados'!$B$3:$H$274,5,FALSE)," ")</f>
        <v xml:space="preserve"> </v>
      </c>
      <c r="DC249" s="27" t="str">
        <f>_xlfn.XLOOKUP(DF249,'Banco de Dados'!$B$3:$B$274,'Banco de Dados'!$C$3:$C$274,"")</f>
        <v/>
      </c>
      <c r="DD249" s="27" t="str">
        <f>IFERROR(VLOOKUP(DF249,'Banco de Dados'!$B$3:$H$274,5,FALSE)," ")</f>
        <v xml:space="preserve"> </v>
      </c>
      <c r="DJ249" s="27" t="str">
        <f>_xlfn.XLOOKUP(DM249,'Banco de Dados'!$B$3:$B$274,'Banco de Dados'!$C$3:$C$274,"")</f>
        <v/>
      </c>
      <c r="DK249" s="27" t="str">
        <f>IFERROR(VLOOKUP(DM249,'Banco de Dados'!$B$3:$H$274,5,FALSE)," ")</f>
        <v xml:space="preserve"> </v>
      </c>
      <c r="DQ249" s="27" t="str">
        <f>_xlfn.XLOOKUP(DT249,'Banco de Dados'!$B$3:$B$274,'Banco de Dados'!$C$3:$C$274,"")</f>
        <v/>
      </c>
      <c r="DR249" s="27" t="str">
        <f>IFERROR(VLOOKUP(DT249,'Banco de Dados'!$B$3:$H$274,5,FALSE)," ")</f>
        <v xml:space="preserve"> </v>
      </c>
      <c r="DX249" s="27" t="str">
        <f>_xlfn.XLOOKUP(EA249,'Banco de Dados'!$B$3:$B$274,'Banco de Dados'!$C$3:$C$274,"")</f>
        <v/>
      </c>
      <c r="DY249" s="27" t="str">
        <f>IFERROR(VLOOKUP(EA249,'Banco de Dados'!$B$3:$H$274,5,FALSE)," ")</f>
        <v xml:space="preserve"> </v>
      </c>
      <c r="EE249" s="27" t="str">
        <f>_xlfn.XLOOKUP(EH249,'Banco de Dados'!$B$3:$B$274,'Banco de Dados'!$C$3:$C$274,"")</f>
        <v/>
      </c>
      <c r="EF249" s="27" t="str">
        <f>IFERROR(VLOOKUP(EH249,'Banco de Dados'!$B$3:$H$274,5,FALSE)," ")</f>
        <v xml:space="preserve"> </v>
      </c>
      <c r="EL249" s="27" t="str">
        <f>_xlfn.XLOOKUP(EO249,'Banco de Dados'!$B$3:$B$274,'Banco de Dados'!$C$3:$C$274,"")</f>
        <v/>
      </c>
      <c r="EM249" s="27" t="str">
        <f>IFERROR(VLOOKUP(EO249,'Banco de Dados'!$B$3:$H$274,5,FALSE)," ")</f>
        <v xml:space="preserve"> </v>
      </c>
      <c r="ES249" s="27" t="str">
        <f>_xlfn.XLOOKUP(EV249,'Banco de Dados'!$B$3:$B$274,'Banco de Dados'!$C$3:$C$274,"")</f>
        <v/>
      </c>
      <c r="ET249" s="27" t="str">
        <f>IFERROR(VLOOKUP(EV249,'Banco de Dados'!$B$3:$H$274,5,FALSE)," ")</f>
        <v xml:space="preserve"> </v>
      </c>
      <c r="EZ249" s="27" t="str">
        <f>_xlfn.XLOOKUP(FC249,'Banco de Dados'!$B$3:$B$274,'Banco de Dados'!$C$3:$C$274,"")</f>
        <v/>
      </c>
      <c r="FA249" s="27" t="str">
        <f>IFERROR(VLOOKUP(FC249,'Banco de Dados'!$B$3:$H$274,5,FALSE)," ")</f>
        <v xml:space="preserve"> </v>
      </c>
      <c r="FC249" s="7"/>
      <c r="FD249" s="7"/>
      <c r="FE249" s="7"/>
      <c r="FG249" s="27" t="str">
        <f>_xlfn.XLOOKUP(FJ249,'Banco de Dados'!$B$3:$B$274,'Banco de Dados'!$C$3:$C$274,"")</f>
        <v/>
      </c>
      <c r="FH249" s="27" t="str">
        <f>IFERROR(VLOOKUP(FJ249,'Banco de Dados'!$B$3:$H$274,5,FALSE)," ")</f>
        <v xml:space="preserve"> </v>
      </c>
      <c r="FI249" s="7"/>
      <c r="FJ249" s="7"/>
      <c r="FK249" s="7"/>
      <c r="FL249" s="7"/>
      <c r="FN249" s="27" t="str">
        <f>_xlfn.XLOOKUP(FQ249,'Banco de Dados'!$B$3:$B$274,'Banco de Dados'!$C$3:$C$274,"")</f>
        <v/>
      </c>
      <c r="FO249" s="27" t="str">
        <f>IFERROR(VLOOKUP(FQ249,'Banco de Dados'!$B$3:$H$274,5,FALSE)," ")</f>
        <v xml:space="preserve"> </v>
      </c>
      <c r="FP249" s="7"/>
      <c r="FQ249" s="7"/>
      <c r="FR249" s="7"/>
      <c r="FS249" s="7"/>
      <c r="FU249" s="27" t="str">
        <f>_xlfn.XLOOKUP(FX249,'Banco de Dados'!$B$3:$B$274,'Banco de Dados'!$C$3:$C$274,"")</f>
        <v/>
      </c>
      <c r="FV249" s="27" t="str">
        <f>IFERROR(VLOOKUP(FX249,'Banco de Dados'!$B$3:$H$274,5,FALSE)," ")</f>
        <v xml:space="preserve"> </v>
      </c>
      <c r="FW249" s="7"/>
      <c r="FX249" s="7"/>
      <c r="FY249" s="7"/>
      <c r="FZ249" s="7"/>
    </row>
    <row r="250" spans="2:182" x14ac:dyDescent="0.25">
      <c r="B250" s="27" t="str">
        <f>_xlfn.XLOOKUP(E250,'Banco de Dados'!$B$3:$B$274,'Banco de Dados'!$C$3:$C$274,"")</f>
        <v/>
      </c>
      <c r="C250" s="27" t="str">
        <f>IFERROR(VLOOKUP(E250,'Banco de Dados'!$B$3:$H$274,5,FALSE)," ")</f>
        <v xml:space="preserve"> </v>
      </c>
      <c r="I250" s="27" t="str">
        <f>_xlfn.XLOOKUP(L250,'Banco de Dados'!$B$3:$B$274,'Banco de Dados'!$C$3:$C$274,"")</f>
        <v/>
      </c>
      <c r="J250" s="27" t="str">
        <f>IFERROR(VLOOKUP(L250,'Banco de Dados'!$B$3:$H$274,5,FALSE)," ")</f>
        <v xml:space="preserve"> </v>
      </c>
      <c r="P250" s="27" t="str">
        <f>_xlfn.XLOOKUP(S250,'Banco de Dados'!$B$3:$B$274,'Banco de Dados'!$C$3:$C$274,"")</f>
        <v/>
      </c>
      <c r="Q250" s="27" t="str">
        <f>IFERROR(VLOOKUP(S250,'Banco de Dados'!$B$3:$H$274,5,FALSE)," ")</f>
        <v xml:space="preserve"> </v>
      </c>
      <c r="W250" s="27" t="str">
        <f>_xlfn.XLOOKUP(Z250,'Banco de Dados'!$B$3:$B$274,'Banco de Dados'!$C$3:$C$274,"")</f>
        <v/>
      </c>
      <c r="X250" s="27" t="str">
        <f>IFERROR(VLOOKUP(Z250,'Banco de Dados'!$B$3:$H$274,5,FALSE)," ")</f>
        <v xml:space="preserve"> </v>
      </c>
      <c r="AD250" s="27" t="str">
        <f>_xlfn.XLOOKUP(AG250,'Banco de Dados'!$B$3:$B$274,'Banco de Dados'!$C$3:$C$274,"")</f>
        <v/>
      </c>
      <c r="AE250" s="27" t="str">
        <f>IFERROR(VLOOKUP(AG250,'Banco de Dados'!$B$3:$H$274,5,FALSE)," ")</f>
        <v xml:space="preserve"> </v>
      </c>
      <c r="AK250" s="27" t="str">
        <f>_xlfn.XLOOKUP(AN250,'Banco de Dados'!$B$3:$B$274,'Banco de Dados'!$C$3:$C$274,"")</f>
        <v/>
      </c>
      <c r="AL250" s="27" t="str">
        <f>IFERROR(VLOOKUP(AN250,'Banco de Dados'!$B$3:$H$274,5,FALSE)," ")</f>
        <v xml:space="preserve"> </v>
      </c>
      <c r="AR250" s="27" t="str">
        <f>_xlfn.XLOOKUP(AU250,'Banco de Dados'!$B$3:$B$274,'Banco de Dados'!$C$3:$C$274,"")</f>
        <v/>
      </c>
      <c r="AS250" s="27" t="str">
        <f>IFERROR(VLOOKUP(AU250,'Banco de Dados'!$B$3:$H$274,5,FALSE)," ")</f>
        <v xml:space="preserve"> </v>
      </c>
      <c r="AY250" s="27" t="str">
        <f>_xlfn.XLOOKUP(BB250,'Banco de Dados'!$B$3:$B$274,'Banco de Dados'!$C$3:$C$274,"")</f>
        <v/>
      </c>
      <c r="AZ250" s="27" t="str">
        <f>IFERROR(VLOOKUP(BB250,'Banco de Dados'!$B$3:$H$274,5,FALSE)," ")</f>
        <v xml:space="preserve"> </v>
      </c>
      <c r="BF250" s="27" t="str">
        <f>_xlfn.XLOOKUP(BI250,'Banco de Dados'!$B$3:$B$274,'Banco de Dados'!$C$3:$C$274,"")</f>
        <v/>
      </c>
      <c r="BG250" s="27" t="str">
        <f>IFERROR(VLOOKUP(BI250,'Banco de Dados'!$B$3:$H$274,5,FALSE)," ")</f>
        <v xml:space="preserve"> </v>
      </c>
      <c r="BM250" s="27" t="str">
        <f>_xlfn.XLOOKUP(BP250,'Banco de Dados'!$B$3:$B$274,'Banco de Dados'!$C$3:$C$274,"")</f>
        <v/>
      </c>
      <c r="BN250" s="27" t="str">
        <f>IFERROR(VLOOKUP(BP250,'Banco de Dados'!$B$3:$H$274,5,FALSE)," ")</f>
        <v xml:space="preserve"> </v>
      </c>
      <c r="BT250" s="27" t="str">
        <f>_xlfn.XLOOKUP(BW250,'Banco de Dados'!$B$3:$B$274,'Banco de Dados'!$C$3:$C$274,"")</f>
        <v/>
      </c>
      <c r="BU250" s="27" t="str">
        <f>IFERROR(VLOOKUP(BW250,'Banco de Dados'!$B$3:$H$274,5,FALSE)," ")</f>
        <v xml:space="preserve"> </v>
      </c>
      <c r="CA250" s="27" t="str">
        <f>_xlfn.XLOOKUP(CD250,'Banco de Dados'!$B$3:$B$274,'Banco de Dados'!$C$3:$C$274,"")</f>
        <v/>
      </c>
      <c r="CB250" s="27" t="str">
        <f>IFERROR(VLOOKUP(CD250,'Banco de Dados'!$B$3:$H$274,5,FALSE)," ")</f>
        <v xml:space="preserve"> </v>
      </c>
      <c r="CH250" s="27" t="str">
        <f>_xlfn.XLOOKUP(CK250,'Banco de Dados'!$B$3:$B$274,'Banco de Dados'!$C$3:$C$274,"")</f>
        <v/>
      </c>
      <c r="CI250" s="27" t="str">
        <f>IFERROR(VLOOKUP(CK250,'Banco de Dados'!$B$3:$H$274,5,FALSE)," ")</f>
        <v xml:space="preserve"> </v>
      </c>
      <c r="CO250" s="27" t="str">
        <f>_xlfn.XLOOKUP(CR250,'Banco de Dados'!$B$3:$B$274,'Banco de Dados'!$C$3:$C$274,"")</f>
        <v/>
      </c>
      <c r="CP250" s="27" t="str">
        <f>IFERROR(VLOOKUP(CR250,'Banco de Dados'!$B$3:$H$274,5,FALSE)," ")</f>
        <v xml:space="preserve"> </v>
      </c>
      <c r="CV250" s="27" t="str">
        <f>_xlfn.XLOOKUP(CY250,'Banco de Dados'!$B$3:$B$274,'Banco de Dados'!$C$3:$C$274,"")</f>
        <v/>
      </c>
      <c r="CW250" s="27" t="str">
        <f>IFERROR(VLOOKUP(CY250,'Banco de Dados'!$B$3:$H$274,5,FALSE)," ")</f>
        <v xml:space="preserve"> </v>
      </c>
      <c r="DC250" s="27" t="str">
        <f>_xlfn.XLOOKUP(DF250,'Banco de Dados'!$B$3:$B$274,'Banco de Dados'!$C$3:$C$274,"")</f>
        <v/>
      </c>
      <c r="DD250" s="27" t="str">
        <f>IFERROR(VLOOKUP(DF250,'Banco de Dados'!$B$3:$H$274,5,FALSE)," ")</f>
        <v xml:space="preserve"> </v>
      </c>
      <c r="DJ250" s="27" t="str">
        <f>_xlfn.XLOOKUP(DM250,'Banco de Dados'!$B$3:$B$274,'Banco de Dados'!$C$3:$C$274,"")</f>
        <v/>
      </c>
      <c r="DK250" s="27" t="str">
        <f>IFERROR(VLOOKUP(DM250,'Banco de Dados'!$B$3:$H$274,5,FALSE)," ")</f>
        <v xml:space="preserve"> </v>
      </c>
      <c r="DQ250" s="27" t="str">
        <f>_xlfn.XLOOKUP(DT250,'Banco de Dados'!$B$3:$B$274,'Banco de Dados'!$C$3:$C$274,"")</f>
        <v/>
      </c>
      <c r="DR250" s="27" t="str">
        <f>IFERROR(VLOOKUP(DT250,'Banco de Dados'!$B$3:$H$274,5,FALSE)," ")</f>
        <v xml:space="preserve"> </v>
      </c>
      <c r="DX250" s="27" t="str">
        <f>_xlfn.XLOOKUP(EA250,'Banco de Dados'!$B$3:$B$274,'Banco de Dados'!$C$3:$C$274,"")</f>
        <v/>
      </c>
      <c r="DY250" s="27" t="str">
        <f>IFERROR(VLOOKUP(EA250,'Banco de Dados'!$B$3:$H$274,5,FALSE)," ")</f>
        <v xml:space="preserve"> </v>
      </c>
      <c r="EE250" s="27" t="str">
        <f>_xlfn.XLOOKUP(EH250,'Banco de Dados'!$B$3:$B$274,'Banco de Dados'!$C$3:$C$274,"")</f>
        <v/>
      </c>
      <c r="EF250" s="27" t="str">
        <f>IFERROR(VLOOKUP(EH250,'Banco de Dados'!$B$3:$H$274,5,FALSE)," ")</f>
        <v xml:space="preserve"> </v>
      </c>
      <c r="EL250" s="27" t="str">
        <f>_xlfn.XLOOKUP(EO250,'Banco de Dados'!$B$3:$B$274,'Banco de Dados'!$C$3:$C$274,"")</f>
        <v/>
      </c>
      <c r="EM250" s="27" t="str">
        <f>IFERROR(VLOOKUP(EO250,'Banco de Dados'!$B$3:$H$274,5,FALSE)," ")</f>
        <v xml:space="preserve"> </v>
      </c>
      <c r="ES250" s="27" t="str">
        <f>_xlfn.XLOOKUP(EV250,'Banco de Dados'!$B$3:$B$274,'Banco de Dados'!$C$3:$C$274,"")</f>
        <v/>
      </c>
      <c r="ET250" s="27" t="str">
        <f>IFERROR(VLOOKUP(EV250,'Banco de Dados'!$B$3:$H$274,5,FALSE)," ")</f>
        <v xml:space="preserve"> </v>
      </c>
      <c r="EZ250" s="27" t="str">
        <f>_xlfn.XLOOKUP(FC250,'Banco de Dados'!$B$3:$B$274,'Banco de Dados'!$C$3:$C$274,"")</f>
        <v/>
      </c>
      <c r="FA250" s="27" t="str">
        <f>IFERROR(VLOOKUP(FC250,'Banco de Dados'!$B$3:$H$274,5,FALSE)," ")</f>
        <v xml:space="preserve"> </v>
      </c>
      <c r="FC250" s="7"/>
      <c r="FD250" s="7"/>
      <c r="FE250" s="7"/>
      <c r="FG250" s="27" t="str">
        <f>_xlfn.XLOOKUP(FJ250,'Banco de Dados'!$B$3:$B$274,'Banco de Dados'!$C$3:$C$274,"")</f>
        <v/>
      </c>
      <c r="FH250" s="27" t="str">
        <f>IFERROR(VLOOKUP(FJ250,'Banco de Dados'!$B$3:$H$274,5,FALSE)," ")</f>
        <v xml:space="preserve"> </v>
      </c>
      <c r="FI250" s="7"/>
      <c r="FJ250" s="7"/>
      <c r="FK250" s="7"/>
      <c r="FL250" s="7"/>
      <c r="FN250" s="27" t="str">
        <f>_xlfn.XLOOKUP(FQ250,'Banco de Dados'!$B$3:$B$274,'Banco de Dados'!$C$3:$C$274,"")</f>
        <v/>
      </c>
      <c r="FO250" s="27" t="str">
        <f>IFERROR(VLOOKUP(FQ250,'Banco de Dados'!$B$3:$H$274,5,FALSE)," ")</f>
        <v xml:space="preserve"> </v>
      </c>
      <c r="FP250" s="7"/>
      <c r="FQ250" s="7"/>
      <c r="FR250" s="7"/>
      <c r="FS250" s="7"/>
      <c r="FU250" s="27" t="str">
        <f>_xlfn.XLOOKUP(FX250,'Banco de Dados'!$B$3:$B$274,'Banco de Dados'!$C$3:$C$274,"")</f>
        <v/>
      </c>
      <c r="FV250" s="27" t="str">
        <f>IFERROR(VLOOKUP(FX250,'Banco de Dados'!$B$3:$H$274,5,FALSE)," ")</f>
        <v xml:space="preserve"> </v>
      </c>
      <c r="FW250" s="7"/>
      <c r="FX250" s="7"/>
      <c r="FY250" s="7"/>
      <c r="FZ250" s="7"/>
    </row>
    <row r="251" spans="2:182" x14ac:dyDescent="0.25">
      <c r="B251" s="27" t="str">
        <f>_xlfn.XLOOKUP(E251,'Banco de Dados'!$B$3:$B$274,'Banco de Dados'!$C$3:$C$274,"")</f>
        <v/>
      </c>
      <c r="C251" s="27" t="str">
        <f>IFERROR(VLOOKUP(E251,'Banco de Dados'!$B$3:$H$274,5,FALSE)," ")</f>
        <v xml:space="preserve"> </v>
      </c>
      <c r="I251" s="27" t="str">
        <f>_xlfn.XLOOKUP(L251,'Banco de Dados'!$B$3:$B$274,'Banco de Dados'!$C$3:$C$274,"")</f>
        <v/>
      </c>
      <c r="J251" s="27" t="str">
        <f>IFERROR(VLOOKUP(L251,'Banco de Dados'!$B$3:$H$274,5,FALSE)," ")</f>
        <v xml:space="preserve"> </v>
      </c>
      <c r="P251" s="27" t="str">
        <f>_xlfn.XLOOKUP(S251,'Banco de Dados'!$B$3:$B$274,'Banco de Dados'!$C$3:$C$274,"")</f>
        <v/>
      </c>
      <c r="Q251" s="27" t="str">
        <f>IFERROR(VLOOKUP(S251,'Banco de Dados'!$B$3:$H$274,5,FALSE)," ")</f>
        <v xml:space="preserve"> </v>
      </c>
      <c r="W251" s="27" t="str">
        <f>_xlfn.XLOOKUP(Z251,'Banco de Dados'!$B$3:$B$274,'Banco de Dados'!$C$3:$C$274,"")</f>
        <v/>
      </c>
      <c r="X251" s="27" t="str">
        <f>IFERROR(VLOOKUP(Z251,'Banco de Dados'!$B$3:$H$274,5,FALSE)," ")</f>
        <v xml:space="preserve"> </v>
      </c>
      <c r="AD251" s="27" t="str">
        <f>_xlfn.XLOOKUP(AG251,'Banco de Dados'!$B$3:$B$274,'Banco de Dados'!$C$3:$C$274,"")</f>
        <v/>
      </c>
      <c r="AE251" s="27" t="str">
        <f>IFERROR(VLOOKUP(AG251,'Banco de Dados'!$B$3:$H$274,5,FALSE)," ")</f>
        <v xml:space="preserve"> </v>
      </c>
      <c r="AK251" s="27" t="str">
        <f>_xlfn.XLOOKUP(AN251,'Banco de Dados'!$B$3:$B$274,'Banco de Dados'!$C$3:$C$274,"")</f>
        <v/>
      </c>
      <c r="AL251" s="27" t="str">
        <f>IFERROR(VLOOKUP(AN251,'Banco de Dados'!$B$3:$H$274,5,FALSE)," ")</f>
        <v xml:space="preserve"> </v>
      </c>
      <c r="AR251" s="27" t="str">
        <f>_xlfn.XLOOKUP(AU251,'Banco de Dados'!$B$3:$B$274,'Banco de Dados'!$C$3:$C$274,"")</f>
        <v/>
      </c>
      <c r="AS251" s="27" t="str">
        <f>IFERROR(VLOOKUP(AU251,'Banco de Dados'!$B$3:$H$274,5,FALSE)," ")</f>
        <v xml:space="preserve"> </v>
      </c>
      <c r="AY251" s="27" t="str">
        <f>_xlfn.XLOOKUP(BB251,'Banco de Dados'!$B$3:$B$274,'Banco de Dados'!$C$3:$C$274,"")</f>
        <v/>
      </c>
      <c r="AZ251" s="27" t="str">
        <f>IFERROR(VLOOKUP(BB251,'Banco de Dados'!$B$3:$H$274,5,FALSE)," ")</f>
        <v xml:space="preserve"> </v>
      </c>
      <c r="BF251" s="27" t="str">
        <f>_xlfn.XLOOKUP(BI251,'Banco de Dados'!$B$3:$B$274,'Banco de Dados'!$C$3:$C$274,"")</f>
        <v/>
      </c>
      <c r="BG251" s="27" t="str">
        <f>IFERROR(VLOOKUP(BI251,'Banco de Dados'!$B$3:$H$274,5,FALSE)," ")</f>
        <v xml:space="preserve"> </v>
      </c>
      <c r="BM251" s="27" t="str">
        <f>_xlfn.XLOOKUP(BP251,'Banco de Dados'!$B$3:$B$274,'Banco de Dados'!$C$3:$C$274,"")</f>
        <v/>
      </c>
      <c r="BN251" s="27" t="str">
        <f>IFERROR(VLOOKUP(BP251,'Banco de Dados'!$B$3:$H$274,5,FALSE)," ")</f>
        <v xml:space="preserve"> </v>
      </c>
      <c r="BT251" s="27" t="str">
        <f>_xlfn.XLOOKUP(BW251,'Banco de Dados'!$B$3:$B$274,'Banco de Dados'!$C$3:$C$274,"")</f>
        <v/>
      </c>
      <c r="BU251" s="27" t="str">
        <f>IFERROR(VLOOKUP(BW251,'Banco de Dados'!$B$3:$H$274,5,FALSE)," ")</f>
        <v xml:space="preserve"> </v>
      </c>
      <c r="CA251" s="27" t="str">
        <f>_xlfn.XLOOKUP(CD251,'Banco de Dados'!$B$3:$B$274,'Banco de Dados'!$C$3:$C$274,"")</f>
        <v/>
      </c>
      <c r="CB251" s="27" t="str">
        <f>IFERROR(VLOOKUP(CD251,'Banco de Dados'!$B$3:$H$274,5,FALSE)," ")</f>
        <v xml:space="preserve"> </v>
      </c>
      <c r="CH251" s="27" t="str">
        <f>_xlfn.XLOOKUP(CK251,'Banco de Dados'!$B$3:$B$274,'Banco de Dados'!$C$3:$C$274,"")</f>
        <v/>
      </c>
      <c r="CI251" s="27" t="str">
        <f>IFERROR(VLOOKUP(CK251,'Banco de Dados'!$B$3:$H$274,5,FALSE)," ")</f>
        <v xml:space="preserve"> </v>
      </c>
      <c r="CO251" s="27" t="str">
        <f>_xlfn.XLOOKUP(CR251,'Banco de Dados'!$B$3:$B$274,'Banco de Dados'!$C$3:$C$274,"")</f>
        <v/>
      </c>
      <c r="CP251" s="27" t="str">
        <f>IFERROR(VLOOKUP(CR251,'Banco de Dados'!$B$3:$H$274,5,FALSE)," ")</f>
        <v xml:space="preserve"> </v>
      </c>
      <c r="CV251" s="27" t="str">
        <f>_xlfn.XLOOKUP(CY251,'Banco de Dados'!$B$3:$B$274,'Banco de Dados'!$C$3:$C$274,"")</f>
        <v/>
      </c>
      <c r="CW251" s="27" t="str">
        <f>IFERROR(VLOOKUP(CY251,'Banco de Dados'!$B$3:$H$274,5,FALSE)," ")</f>
        <v xml:space="preserve"> </v>
      </c>
      <c r="DC251" s="27" t="str">
        <f>_xlfn.XLOOKUP(DF251,'Banco de Dados'!$B$3:$B$274,'Banco de Dados'!$C$3:$C$274,"")</f>
        <v/>
      </c>
      <c r="DD251" s="27" t="str">
        <f>IFERROR(VLOOKUP(DF251,'Banco de Dados'!$B$3:$H$274,5,FALSE)," ")</f>
        <v xml:space="preserve"> </v>
      </c>
      <c r="DJ251" s="27" t="str">
        <f>_xlfn.XLOOKUP(DM251,'Banco de Dados'!$B$3:$B$274,'Banco de Dados'!$C$3:$C$274,"")</f>
        <v/>
      </c>
      <c r="DK251" s="27" t="str">
        <f>IFERROR(VLOOKUP(DM251,'Banco de Dados'!$B$3:$H$274,5,FALSE)," ")</f>
        <v xml:space="preserve"> </v>
      </c>
      <c r="DQ251" s="27" t="str">
        <f>_xlfn.XLOOKUP(DT251,'Banco de Dados'!$B$3:$B$274,'Banco de Dados'!$C$3:$C$274,"")</f>
        <v/>
      </c>
      <c r="DR251" s="27" t="str">
        <f>IFERROR(VLOOKUP(DT251,'Banco de Dados'!$B$3:$H$274,5,FALSE)," ")</f>
        <v xml:space="preserve"> </v>
      </c>
      <c r="DX251" s="27" t="str">
        <f>_xlfn.XLOOKUP(EA251,'Banco de Dados'!$B$3:$B$274,'Banco de Dados'!$C$3:$C$274,"")</f>
        <v/>
      </c>
      <c r="DY251" s="27" t="str">
        <f>IFERROR(VLOOKUP(EA251,'Banco de Dados'!$B$3:$H$274,5,FALSE)," ")</f>
        <v xml:space="preserve"> </v>
      </c>
      <c r="EE251" s="27" t="str">
        <f>_xlfn.XLOOKUP(EH251,'Banco de Dados'!$B$3:$B$274,'Banco de Dados'!$C$3:$C$274,"")</f>
        <v/>
      </c>
      <c r="EF251" s="27" t="str">
        <f>IFERROR(VLOOKUP(EH251,'Banco de Dados'!$B$3:$H$274,5,FALSE)," ")</f>
        <v xml:space="preserve"> </v>
      </c>
      <c r="EL251" s="27" t="str">
        <f>_xlfn.XLOOKUP(EO251,'Banco de Dados'!$B$3:$B$274,'Banco de Dados'!$C$3:$C$274,"")</f>
        <v/>
      </c>
      <c r="EM251" s="27" t="str">
        <f>IFERROR(VLOOKUP(EO251,'Banco de Dados'!$B$3:$H$274,5,FALSE)," ")</f>
        <v xml:space="preserve"> </v>
      </c>
      <c r="ES251" s="27" t="str">
        <f>_xlfn.XLOOKUP(EV251,'Banco de Dados'!$B$3:$B$274,'Banco de Dados'!$C$3:$C$274,"")</f>
        <v/>
      </c>
      <c r="ET251" s="27" t="str">
        <f>IFERROR(VLOOKUP(EV251,'Banco de Dados'!$B$3:$H$274,5,FALSE)," ")</f>
        <v xml:space="preserve"> </v>
      </c>
      <c r="EZ251" s="27" t="str">
        <f>_xlfn.XLOOKUP(FC251,'Banco de Dados'!$B$3:$B$274,'Banco de Dados'!$C$3:$C$274,"")</f>
        <v/>
      </c>
      <c r="FA251" s="27" t="str">
        <f>IFERROR(VLOOKUP(FC251,'Banco de Dados'!$B$3:$H$274,5,FALSE)," ")</f>
        <v xml:space="preserve"> </v>
      </c>
      <c r="FC251" s="7"/>
      <c r="FD251" s="7"/>
      <c r="FE251" s="7"/>
      <c r="FG251" s="27" t="str">
        <f>_xlfn.XLOOKUP(FJ251,'Banco de Dados'!$B$3:$B$274,'Banco de Dados'!$C$3:$C$274,"")</f>
        <v/>
      </c>
      <c r="FH251" s="27" t="str">
        <f>IFERROR(VLOOKUP(FJ251,'Banco de Dados'!$B$3:$H$274,5,FALSE)," ")</f>
        <v xml:space="preserve"> </v>
      </c>
      <c r="FI251" s="7"/>
      <c r="FJ251" s="7"/>
      <c r="FK251" s="7"/>
      <c r="FL251" s="7"/>
      <c r="FN251" s="27" t="str">
        <f>_xlfn.XLOOKUP(FQ251,'Banco de Dados'!$B$3:$B$274,'Banco de Dados'!$C$3:$C$274,"")</f>
        <v/>
      </c>
      <c r="FO251" s="27" t="str">
        <f>IFERROR(VLOOKUP(FQ251,'Banco de Dados'!$B$3:$H$274,5,FALSE)," ")</f>
        <v xml:space="preserve"> </v>
      </c>
      <c r="FP251" s="7"/>
      <c r="FQ251" s="7"/>
      <c r="FR251" s="7"/>
      <c r="FS251" s="7"/>
      <c r="FU251" s="27" t="str">
        <f>_xlfn.XLOOKUP(FX251,'Banco de Dados'!$B$3:$B$274,'Banco de Dados'!$C$3:$C$274,"")</f>
        <v/>
      </c>
      <c r="FV251" s="27" t="str">
        <f>IFERROR(VLOOKUP(FX251,'Banco de Dados'!$B$3:$H$274,5,FALSE)," ")</f>
        <v xml:space="preserve"> </v>
      </c>
      <c r="FW251" s="7"/>
      <c r="FX251" s="7"/>
      <c r="FY251" s="7"/>
      <c r="FZ251" s="7"/>
    </row>
    <row r="252" spans="2:182" x14ac:dyDescent="0.25">
      <c r="B252" s="27" t="str">
        <f>_xlfn.XLOOKUP(E252,'Banco de Dados'!$B$3:$B$274,'Banco de Dados'!$C$3:$C$274,"")</f>
        <v/>
      </c>
      <c r="C252" s="27" t="str">
        <f>IFERROR(VLOOKUP(E252,'Banco de Dados'!$B$3:$H$274,5,FALSE)," ")</f>
        <v xml:space="preserve"> </v>
      </c>
      <c r="I252" s="27" t="str">
        <f>_xlfn.XLOOKUP(L252,'Banco de Dados'!$B$3:$B$274,'Banco de Dados'!$C$3:$C$274,"")</f>
        <v/>
      </c>
      <c r="J252" s="27" t="str">
        <f>IFERROR(VLOOKUP(L252,'Banco de Dados'!$B$3:$H$274,5,FALSE)," ")</f>
        <v xml:space="preserve"> </v>
      </c>
      <c r="P252" s="27" t="str">
        <f>_xlfn.XLOOKUP(S252,'Banco de Dados'!$B$3:$B$274,'Banco de Dados'!$C$3:$C$274,"")</f>
        <v/>
      </c>
      <c r="Q252" s="27" t="str">
        <f>IFERROR(VLOOKUP(S252,'Banco de Dados'!$B$3:$H$274,5,FALSE)," ")</f>
        <v xml:space="preserve"> </v>
      </c>
      <c r="W252" s="27" t="str">
        <f>_xlfn.XLOOKUP(Z252,'Banco de Dados'!$B$3:$B$274,'Banco de Dados'!$C$3:$C$274,"")</f>
        <v/>
      </c>
      <c r="X252" s="27" t="str">
        <f>IFERROR(VLOOKUP(Z252,'Banco de Dados'!$B$3:$H$274,5,FALSE)," ")</f>
        <v xml:space="preserve"> </v>
      </c>
      <c r="AD252" s="27" t="str">
        <f>_xlfn.XLOOKUP(AG252,'Banco de Dados'!$B$3:$B$274,'Banco de Dados'!$C$3:$C$274,"")</f>
        <v/>
      </c>
      <c r="AE252" s="27" t="str">
        <f>IFERROR(VLOOKUP(AG252,'Banco de Dados'!$B$3:$H$274,5,FALSE)," ")</f>
        <v xml:space="preserve"> </v>
      </c>
      <c r="AK252" s="27" t="str">
        <f>_xlfn.XLOOKUP(AN252,'Banco de Dados'!$B$3:$B$274,'Banco de Dados'!$C$3:$C$274,"")</f>
        <v/>
      </c>
      <c r="AL252" s="27" t="str">
        <f>IFERROR(VLOOKUP(AN252,'Banco de Dados'!$B$3:$H$274,5,FALSE)," ")</f>
        <v xml:space="preserve"> </v>
      </c>
      <c r="AR252" s="27" t="str">
        <f>_xlfn.XLOOKUP(AU252,'Banco de Dados'!$B$3:$B$274,'Banco de Dados'!$C$3:$C$274,"")</f>
        <v/>
      </c>
      <c r="AS252" s="27" t="str">
        <f>IFERROR(VLOOKUP(AU252,'Banco de Dados'!$B$3:$H$274,5,FALSE)," ")</f>
        <v xml:space="preserve"> </v>
      </c>
      <c r="AY252" s="27" t="str">
        <f>_xlfn.XLOOKUP(BB252,'Banco de Dados'!$B$3:$B$274,'Banco de Dados'!$C$3:$C$274,"")</f>
        <v/>
      </c>
      <c r="AZ252" s="27" t="str">
        <f>IFERROR(VLOOKUP(BB252,'Banco de Dados'!$B$3:$H$274,5,FALSE)," ")</f>
        <v xml:space="preserve"> </v>
      </c>
      <c r="BF252" s="27" t="str">
        <f>_xlfn.XLOOKUP(BI252,'Banco de Dados'!$B$3:$B$274,'Banco de Dados'!$C$3:$C$274,"")</f>
        <v/>
      </c>
      <c r="BG252" s="27" t="str">
        <f>IFERROR(VLOOKUP(BI252,'Banco de Dados'!$B$3:$H$274,5,FALSE)," ")</f>
        <v xml:space="preserve"> </v>
      </c>
      <c r="BM252" s="27" t="str">
        <f>_xlfn.XLOOKUP(BP252,'Banco de Dados'!$B$3:$B$274,'Banco de Dados'!$C$3:$C$274,"")</f>
        <v/>
      </c>
      <c r="BN252" s="27" t="str">
        <f>IFERROR(VLOOKUP(BP252,'Banco de Dados'!$B$3:$H$274,5,FALSE)," ")</f>
        <v xml:space="preserve"> </v>
      </c>
      <c r="BT252" s="27" t="str">
        <f>_xlfn.XLOOKUP(BW252,'Banco de Dados'!$B$3:$B$274,'Banco de Dados'!$C$3:$C$274,"")</f>
        <v/>
      </c>
      <c r="BU252" s="27" t="str">
        <f>IFERROR(VLOOKUP(BW252,'Banco de Dados'!$B$3:$H$274,5,FALSE)," ")</f>
        <v xml:space="preserve"> </v>
      </c>
      <c r="CA252" s="27" t="str">
        <f>_xlfn.XLOOKUP(CD252,'Banco de Dados'!$B$3:$B$274,'Banco de Dados'!$C$3:$C$274,"")</f>
        <v/>
      </c>
      <c r="CB252" s="27" t="str">
        <f>IFERROR(VLOOKUP(CD252,'Banco de Dados'!$B$3:$H$274,5,FALSE)," ")</f>
        <v xml:space="preserve"> </v>
      </c>
      <c r="CH252" s="27" t="str">
        <f>_xlfn.XLOOKUP(CK252,'Banco de Dados'!$B$3:$B$274,'Banco de Dados'!$C$3:$C$274,"")</f>
        <v/>
      </c>
      <c r="CI252" s="27" t="str">
        <f>IFERROR(VLOOKUP(CK252,'Banco de Dados'!$B$3:$H$274,5,FALSE)," ")</f>
        <v xml:space="preserve"> </v>
      </c>
      <c r="CO252" s="27" t="str">
        <f>_xlfn.XLOOKUP(CR252,'Banco de Dados'!$B$3:$B$274,'Banco de Dados'!$C$3:$C$274,"")</f>
        <v/>
      </c>
      <c r="CP252" s="27" t="str">
        <f>IFERROR(VLOOKUP(CR252,'Banco de Dados'!$B$3:$H$274,5,FALSE)," ")</f>
        <v xml:space="preserve"> </v>
      </c>
      <c r="CV252" s="27" t="str">
        <f>_xlfn.XLOOKUP(CY252,'Banco de Dados'!$B$3:$B$274,'Banco de Dados'!$C$3:$C$274,"")</f>
        <v/>
      </c>
      <c r="CW252" s="27" t="str">
        <f>IFERROR(VLOOKUP(CY252,'Banco de Dados'!$B$3:$H$274,5,FALSE)," ")</f>
        <v xml:space="preserve"> </v>
      </c>
      <c r="DC252" s="27" t="str">
        <f>_xlfn.XLOOKUP(DF252,'Banco de Dados'!$B$3:$B$274,'Banco de Dados'!$C$3:$C$274,"")</f>
        <v/>
      </c>
      <c r="DD252" s="27" t="str">
        <f>IFERROR(VLOOKUP(DF252,'Banco de Dados'!$B$3:$H$274,5,FALSE)," ")</f>
        <v xml:space="preserve"> </v>
      </c>
      <c r="DJ252" s="27" t="str">
        <f>_xlfn.XLOOKUP(DM252,'Banco de Dados'!$B$3:$B$274,'Banco de Dados'!$C$3:$C$274,"")</f>
        <v/>
      </c>
      <c r="DK252" s="27" t="str">
        <f>IFERROR(VLOOKUP(DM252,'Banco de Dados'!$B$3:$H$274,5,FALSE)," ")</f>
        <v xml:space="preserve"> </v>
      </c>
      <c r="DQ252" s="27" t="str">
        <f>_xlfn.XLOOKUP(DT252,'Banco de Dados'!$B$3:$B$274,'Banco de Dados'!$C$3:$C$274,"")</f>
        <v/>
      </c>
      <c r="DR252" s="27" t="str">
        <f>IFERROR(VLOOKUP(DT252,'Banco de Dados'!$B$3:$H$274,5,FALSE)," ")</f>
        <v xml:space="preserve"> </v>
      </c>
      <c r="DX252" s="27" t="str">
        <f>_xlfn.XLOOKUP(EA252,'Banco de Dados'!$B$3:$B$274,'Banco de Dados'!$C$3:$C$274,"")</f>
        <v/>
      </c>
      <c r="DY252" s="27" t="str">
        <f>IFERROR(VLOOKUP(EA252,'Banco de Dados'!$B$3:$H$274,5,FALSE)," ")</f>
        <v xml:space="preserve"> </v>
      </c>
      <c r="EE252" s="27" t="str">
        <f>_xlfn.XLOOKUP(EH252,'Banco de Dados'!$B$3:$B$274,'Banco de Dados'!$C$3:$C$274,"")</f>
        <v/>
      </c>
      <c r="EF252" s="27" t="str">
        <f>IFERROR(VLOOKUP(EH252,'Banco de Dados'!$B$3:$H$274,5,FALSE)," ")</f>
        <v xml:space="preserve"> </v>
      </c>
      <c r="EL252" s="27" t="str">
        <f>_xlfn.XLOOKUP(EO252,'Banco de Dados'!$B$3:$B$274,'Banco de Dados'!$C$3:$C$274,"")</f>
        <v/>
      </c>
      <c r="EM252" s="27" t="str">
        <f>IFERROR(VLOOKUP(EO252,'Banco de Dados'!$B$3:$H$274,5,FALSE)," ")</f>
        <v xml:space="preserve"> </v>
      </c>
      <c r="ES252" s="27" t="str">
        <f>_xlfn.XLOOKUP(EV252,'Banco de Dados'!$B$3:$B$274,'Banco de Dados'!$C$3:$C$274,"")</f>
        <v/>
      </c>
      <c r="ET252" s="27" t="str">
        <f>IFERROR(VLOOKUP(EV252,'Banco de Dados'!$B$3:$H$274,5,FALSE)," ")</f>
        <v xml:space="preserve"> </v>
      </c>
      <c r="EZ252" s="27" t="str">
        <f>_xlfn.XLOOKUP(FC252,'Banco de Dados'!$B$3:$B$274,'Banco de Dados'!$C$3:$C$274,"")</f>
        <v/>
      </c>
      <c r="FA252" s="27" t="str">
        <f>IFERROR(VLOOKUP(FC252,'Banco de Dados'!$B$3:$H$274,5,FALSE)," ")</f>
        <v xml:space="preserve"> </v>
      </c>
      <c r="FC252" s="7"/>
      <c r="FD252" s="7"/>
      <c r="FE252" s="7"/>
      <c r="FG252" s="27" t="str">
        <f>_xlfn.XLOOKUP(FJ252,'Banco de Dados'!$B$3:$B$274,'Banco de Dados'!$C$3:$C$274,"")</f>
        <v/>
      </c>
      <c r="FH252" s="27" t="str">
        <f>IFERROR(VLOOKUP(FJ252,'Banco de Dados'!$B$3:$H$274,5,FALSE)," ")</f>
        <v xml:space="preserve"> </v>
      </c>
      <c r="FI252" s="7"/>
      <c r="FJ252" s="7"/>
      <c r="FK252" s="7"/>
      <c r="FL252" s="7"/>
      <c r="FN252" s="27" t="str">
        <f>_xlfn.XLOOKUP(FQ252,'Banco de Dados'!$B$3:$B$274,'Banco de Dados'!$C$3:$C$274,"")</f>
        <v/>
      </c>
      <c r="FO252" s="27" t="str">
        <f>IFERROR(VLOOKUP(FQ252,'Banco de Dados'!$B$3:$H$274,5,FALSE)," ")</f>
        <v xml:space="preserve"> </v>
      </c>
      <c r="FP252" s="7"/>
      <c r="FQ252" s="7"/>
      <c r="FR252" s="7"/>
      <c r="FS252" s="7"/>
      <c r="FU252" s="27" t="str">
        <f>_xlfn.XLOOKUP(FX252,'Banco de Dados'!$B$3:$B$274,'Banco de Dados'!$C$3:$C$274,"")</f>
        <v/>
      </c>
      <c r="FV252" s="27" t="str">
        <f>IFERROR(VLOOKUP(FX252,'Banco de Dados'!$B$3:$H$274,5,FALSE)," ")</f>
        <v xml:space="preserve"> </v>
      </c>
      <c r="FW252" s="7"/>
      <c r="FX252" s="7"/>
      <c r="FY252" s="7"/>
      <c r="FZ252" s="7"/>
    </row>
    <row r="253" spans="2:182" x14ac:dyDescent="0.25">
      <c r="B253" s="27" t="str">
        <f>_xlfn.XLOOKUP(E253,'Banco de Dados'!$B$3:$B$274,'Banco de Dados'!$C$3:$C$274,"")</f>
        <v/>
      </c>
      <c r="C253" s="27" t="str">
        <f>IFERROR(VLOOKUP(E253,'Banco de Dados'!$B$3:$H$274,5,FALSE)," ")</f>
        <v xml:space="preserve"> </v>
      </c>
      <c r="I253" s="27" t="str">
        <f>_xlfn.XLOOKUP(L253,'Banco de Dados'!$B$3:$B$274,'Banco de Dados'!$C$3:$C$274,"")</f>
        <v/>
      </c>
      <c r="J253" s="27" t="str">
        <f>IFERROR(VLOOKUP(L253,'Banco de Dados'!$B$3:$H$274,5,FALSE)," ")</f>
        <v xml:space="preserve"> </v>
      </c>
      <c r="P253" s="27" t="str">
        <f>_xlfn.XLOOKUP(S253,'Banco de Dados'!$B$3:$B$274,'Banco de Dados'!$C$3:$C$274,"")</f>
        <v/>
      </c>
      <c r="Q253" s="27" t="str">
        <f>IFERROR(VLOOKUP(S253,'Banco de Dados'!$B$3:$H$274,5,FALSE)," ")</f>
        <v xml:space="preserve"> </v>
      </c>
      <c r="W253" s="27" t="str">
        <f>_xlfn.XLOOKUP(Z253,'Banco de Dados'!$B$3:$B$274,'Banco de Dados'!$C$3:$C$274,"")</f>
        <v/>
      </c>
      <c r="X253" s="27" t="str">
        <f>IFERROR(VLOOKUP(Z253,'Banco de Dados'!$B$3:$H$274,5,FALSE)," ")</f>
        <v xml:space="preserve"> </v>
      </c>
      <c r="AD253" s="27" t="str">
        <f>_xlfn.XLOOKUP(AG253,'Banco de Dados'!$B$3:$B$274,'Banco de Dados'!$C$3:$C$274,"")</f>
        <v/>
      </c>
      <c r="AE253" s="27" t="str">
        <f>IFERROR(VLOOKUP(AG253,'Banco de Dados'!$B$3:$H$274,5,FALSE)," ")</f>
        <v xml:space="preserve"> </v>
      </c>
      <c r="AK253" s="27" t="str">
        <f>_xlfn.XLOOKUP(AN253,'Banco de Dados'!$B$3:$B$274,'Banco de Dados'!$C$3:$C$274,"")</f>
        <v/>
      </c>
      <c r="AL253" s="27" t="str">
        <f>IFERROR(VLOOKUP(AN253,'Banco de Dados'!$B$3:$H$274,5,FALSE)," ")</f>
        <v xml:space="preserve"> </v>
      </c>
      <c r="AR253" s="27" t="str">
        <f>_xlfn.XLOOKUP(AU253,'Banco de Dados'!$B$3:$B$274,'Banco de Dados'!$C$3:$C$274,"")</f>
        <v/>
      </c>
      <c r="AS253" s="27" t="str">
        <f>IFERROR(VLOOKUP(AU253,'Banco de Dados'!$B$3:$H$274,5,FALSE)," ")</f>
        <v xml:space="preserve"> </v>
      </c>
      <c r="AY253" s="27" t="str">
        <f>_xlfn.XLOOKUP(BB253,'Banco de Dados'!$B$3:$B$274,'Banco de Dados'!$C$3:$C$274,"")</f>
        <v/>
      </c>
      <c r="AZ253" s="27" t="str">
        <f>IFERROR(VLOOKUP(BB253,'Banco de Dados'!$B$3:$H$274,5,FALSE)," ")</f>
        <v xml:space="preserve"> </v>
      </c>
      <c r="BF253" s="27" t="str">
        <f>_xlfn.XLOOKUP(BI253,'Banco de Dados'!$B$3:$B$274,'Banco de Dados'!$C$3:$C$274,"")</f>
        <v/>
      </c>
      <c r="BG253" s="27" t="str">
        <f>IFERROR(VLOOKUP(BI253,'Banco de Dados'!$B$3:$H$274,5,FALSE)," ")</f>
        <v xml:space="preserve"> </v>
      </c>
      <c r="BM253" s="27" t="str">
        <f>_xlfn.XLOOKUP(BP253,'Banco de Dados'!$B$3:$B$274,'Banco de Dados'!$C$3:$C$274,"")</f>
        <v/>
      </c>
      <c r="BN253" s="27" t="str">
        <f>IFERROR(VLOOKUP(BP253,'Banco de Dados'!$B$3:$H$274,5,FALSE)," ")</f>
        <v xml:space="preserve"> </v>
      </c>
      <c r="BT253" s="27" t="str">
        <f>_xlfn.XLOOKUP(BW253,'Banco de Dados'!$B$3:$B$274,'Banco de Dados'!$C$3:$C$274,"")</f>
        <v/>
      </c>
      <c r="BU253" s="27" t="str">
        <f>IFERROR(VLOOKUP(BW253,'Banco de Dados'!$B$3:$H$274,5,FALSE)," ")</f>
        <v xml:space="preserve"> </v>
      </c>
      <c r="CA253" s="27" t="str">
        <f>_xlfn.XLOOKUP(CD253,'Banco de Dados'!$B$3:$B$274,'Banco de Dados'!$C$3:$C$274,"")</f>
        <v/>
      </c>
      <c r="CB253" s="27" t="str">
        <f>IFERROR(VLOOKUP(CD253,'Banco de Dados'!$B$3:$H$274,5,FALSE)," ")</f>
        <v xml:space="preserve"> </v>
      </c>
      <c r="CH253" s="27" t="str">
        <f>_xlfn.XLOOKUP(CK253,'Banco de Dados'!$B$3:$B$274,'Banco de Dados'!$C$3:$C$274,"")</f>
        <v/>
      </c>
      <c r="CI253" s="27" t="str">
        <f>IFERROR(VLOOKUP(CK253,'Banco de Dados'!$B$3:$H$274,5,FALSE)," ")</f>
        <v xml:space="preserve"> </v>
      </c>
      <c r="CO253" s="27" t="str">
        <f>_xlfn.XLOOKUP(CR253,'Banco de Dados'!$B$3:$B$274,'Banco de Dados'!$C$3:$C$274,"")</f>
        <v/>
      </c>
      <c r="CP253" s="27" t="str">
        <f>IFERROR(VLOOKUP(CR253,'Banco de Dados'!$B$3:$H$274,5,FALSE)," ")</f>
        <v xml:space="preserve"> </v>
      </c>
      <c r="CV253" s="27" t="str">
        <f>_xlfn.XLOOKUP(CY253,'Banco de Dados'!$B$3:$B$274,'Banco de Dados'!$C$3:$C$274,"")</f>
        <v/>
      </c>
      <c r="CW253" s="27" t="str">
        <f>IFERROR(VLOOKUP(CY253,'Banco de Dados'!$B$3:$H$274,5,FALSE)," ")</f>
        <v xml:space="preserve"> </v>
      </c>
      <c r="DC253" s="27" t="str">
        <f>_xlfn.XLOOKUP(DF253,'Banco de Dados'!$B$3:$B$274,'Banco de Dados'!$C$3:$C$274,"")</f>
        <v/>
      </c>
      <c r="DD253" s="27" t="str">
        <f>IFERROR(VLOOKUP(DF253,'Banco de Dados'!$B$3:$H$274,5,FALSE)," ")</f>
        <v xml:space="preserve"> </v>
      </c>
      <c r="DJ253" s="27" t="str">
        <f>_xlfn.XLOOKUP(DM253,'Banco de Dados'!$B$3:$B$274,'Banco de Dados'!$C$3:$C$274,"")</f>
        <v/>
      </c>
      <c r="DK253" s="27" t="str">
        <f>IFERROR(VLOOKUP(DM253,'Banco de Dados'!$B$3:$H$274,5,FALSE)," ")</f>
        <v xml:space="preserve"> </v>
      </c>
      <c r="DQ253" s="27" t="str">
        <f>_xlfn.XLOOKUP(DT253,'Banco de Dados'!$B$3:$B$274,'Banco de Dados'!$C$3:$C$274,"")</f>
        <v/>
      </c>
      <c r="DR253" s="27" t="str">
        <f>IFERROR(VLOOKUP(DT253,'Banco de Dados'!$B$3:$H$274,5,FALSE)," ")</f>
        <v xml:space="preserve"> </v>
      </c>
      <c r="DX253" s="27" t="str">
        <f>_xlfn.XLOOKUP(EA253,'Banco de Dados'!$B$3:$B$274,'Banco de Dados'!$C$3:$C$274,"")</f>
        <v/>
      </c>
      <c r="DY253" s="27" t="str">
        <f>IFERROR(VLOOKUP(EA253,'Banco de Dados'!$B$3:$H$274,5,FALSE)," ")</f>
        <v xml:space="preserve"> </v>
      </c>
      <c r="EE253" s="27" t="str">
        <f>_xlfn.XLOOKUP(EH253,'Banco de Dados'!$B$3:$B$274,'Banco de Dados'!$C$3:$C$274,"")</f>
        <v/>
      </c>
      <c r="EF253" s="27" t="str">
        <f>IFERROR(VLOOKUP(EH253,'Banco de Dados'!$B$3:$H$274,5,FALSE)," ")</f>
        <v xml:space="preserve"> </v>
      </c>
      <c r="EL253" s="27" t="str">
        <f>_xlfn.XLOOKUP(EO253,'Banco de Dados'!$B$3:$B$274,'Banco de Dados'!$C$3:$C$274,"")</f>
        <v/>
      </c>
      <c r="EM253" s="27" t="str">
        <f>IFERROR(VLOOKUP(EO253,'Banco de Dados'!$B$3:$H$274,5,FALSE)," ")</f>
        <v xml:space="preserve"> </v>
      </c>
      <c r="ES253" s="27" t="str">
        <f>_xlfn.XLOOKUP(EV253,'Banco de Dados'!$B$3:$B$274,'Banco de Dados'!$C$3:$C$274,"")</f>
        <v/>
      </c>
      <c r="ET253" s="27" t="str">
        <f>IFERROR(VLOOKUP(EV253,'Banco de Dados'!$B$3:$H$274,5,FALSE)," ")</f>
        <v xml:space="preserve"> </v>
      </c>
      <c r="EZ253" s="27" t="str">
        <f>_xlfn.XLOOKUP(FC253,'Banco de Dados'!$B$3:$B$274,'Banco de Dados'!$C$3:$C$274,"")</f>
        <v/>
      </c>
      <c r="FA253" s="27" t="str">
        <f>IFERROR(VLOOKUP(FC253,'Banco de Dados'!$B$3:$H$274,5,FALSE)," ")</f>
        <v xml:space="preserve"> </v>
      </c>
      <c r="FC253" s="7"/>
      <c r="FD253" s="7"/>
      <c r="FE253" s="7"/>
      <c r="FG253" s="27" t="str">
        <f>_xlfn.XLOOKUP(FJ253,'Banco de Dados'!$B$3:$B$274,'Banco de Dados'!$C$3:$C$274,"")</f>
        <v/>
      </c>
      <c r="FH253" s="27" t="str">
        <f>IFERROR(VLOOKUP(FJ253,'Banco de Dados'!$B$3:$H$274,5,FALSE)," ")</f>
        <v xml:space="preserve"> </v>
      </c>
      <c r="FI253" s="7"/>
      <c r="FJ253" s="7"/>
      <c r="FK253" s="7"/>
      <c r="FL253" s="7"/>
      <c r="FN253" s="27" t="str">
        <f>_xlfn.XLOOKUP(FQ253,'Banco de Dados'!$B$3:$B$274,'Banco de Dados'!$C$3:$C$274,"")</f>
        <v/>
      </c>
      <c r="FO253" s="27" t="str">
        <f>IFERROR(VLOOKUP(FQ253,'Banco de Dados'!$B$3:$H$274,5,FALSE)," ")</f>
        <v xml:space="preserve"> </v>
      </c>
      <c r="FP253" s="7"/>
      <c r="FQ253" s="7"/>
      <c r="FR253" s="7"/>
      <c r="FS253" s="7"/>
      <c r="FU253" s="27" t="str">
        <f>_xlfn.XLOOKUP(FX253,'Banco de Dados'!$B$3:$B$274,'Banco de Dados'!$C$3:$C$274,"")</f>
        <v/>
      </c>
      <c r="FV253" s="27" t="str">
        <f>IFERROR(VLOOKUP(FX253,'Banco de Dados'!$B$3:$H$274,5,FALSE)," ")</f>
        <v xml:space="preserve"> </v>
      </c>
      <c r="FW253" s="7"/>
      <c r="FX253" s="7"/>
      <c r="FY253" s="7"/>
      <c r="FZ253" s="7"/>
    </row>
    <row r="254" spans="2:182" x14ac:dyDescent="0.25">
      <c r="B254" s="27" t="str">
        <f>_xlfn.XLOOKUP(E254,'Banco de Dados'!$B$3:$B$274,'Banco de Dados'!$C$3:$C$274,"")</f>
        <v/>
      </c>
      <c r="C254" s="27" t="str">
        <f>IFERROR(VLOOKUP(E254,'Banco de Dados'!$B$3:$H$274,5,FALSE)," ")</f>
        <v xml:space="preserve"> </v>
      </c>
      <c r="I254" s="27" t="str">
        <f>_xlfn.XLOOKUP(L254,'Banco de Dados'!$B$3:$B$274,'Banco de Dados'!$C$3:$C$274,"")</f>
        <v/>
      </c>
      <c r="J254" s="27" t="str">
        <f>IFERROR(VLOOKUP(L254,'Banco de Dados'!$B$3:$H$274,5,FALSE)," ")</f>
        <v xml:space="preserve"> </v>
      </c>
      <c r="P254" s="27" t="str">
        <f>_xlfn.XLOOKUP(S254,'Banco de Dados'!$B$3:$B$274,'Banco de Dados'!$C$3:$C$274,"")</f>
        <v/>
      </c>
      <c r="Q254" s="27" t="str">
        <f>IFERROR(VLOOKUP(S254,'Banco de Dados'!$B$3:$H$274,5,FALSE)," ")</f>
        <v xml:space="preserve"> </v>
      </c>
      <c r="W254" s="27" t="str">
        <f>_xlfn.XLOOKUP(Z254,'Banco de Dados'!$B$3:$B$274,'Banco de Dados'!$C$3:$C$274,"")</f>
        <v/>
      </c>
      <c r="X254" s="27" t="str">
        <f>IFERROR(VLOOKUP(Z254,'Banco de Dados'!$B$3:$H$274,5,FALSE)," ")</f>
        <v xml:space="preserve"> </v>
      </c>
      <c r="AD254" s="27" t="str">
        <f>_xlfn.XLOOKUP(AG254,'Banco de Dados'!$B$3:$B$274,'Banco de Dados'!$C$3:$C$274,"")</f>
        <v/>
      </c>
      <c r="AE254" s="27" t="str">
        <f>IFERROR(VLOOKUP(AG254,'Banco de Dados'!$B$3:$H$274,5,FALSE)," ")</f>
        <v xml:space="preserve"> </v>
      </c>
      <c r="AK254" s="27" t="str">
        <f>_xlfn.XLOOKUP(AN254,'Banco de Dados'!$B$3:$B$274,'Banco de Dados'!$C$3:$C$274,"")</f>
        <v/>
      </c>
      <c r="AL254" s="27" t="str">
        <f>IFERROR(VLOOKUP(AN254,'Banco de Dados'!$B$3:$H$274,5,FALSE)," ")</f>
        <v xml:space="preserve"> </v>
      </c>
      <c r="AR254" s="27" t="str">
        <f>_xlfn.XLOOKUP(AU254,'Banco de Dados'!$B$3:$B$274,'Banco de Dados'!$C$3:$C$274,"")</f>
        <v/>
      </c>
      <c r="AS254" s="27" t="str">
        <f>IFERROR(VLOOKUP(AU254,'Banco de Dados'!$B$3:$H$274,5,FALSE)," ")</f>
        <v xml:space="preserve"> </v>
      </c>
      <c r="AY254" s="27" t="str">
        <f>_xlfn.XLOOKUP(BB254,'Banco de Dados'!$B$3:$B$274,'Banco de Dados'!$C$3:$C$274,"")</f>
        <v/>
      </c>
      <c r="AZ254" s="27" t="str">
        <f>IFERROR(VLOOKUP(BB254,'Banco de Dados'!$B$3:$H$274,5,FALSE)," ")</f>
        <v xml:space="preserve"> </v>
      </c>
      <c r="BF254" s="27" t="str">
        <f>_xlfn.XLOOKUP(BI254,'Banco de Dados'!$B$3:$B$274,'Banco de Dados'!$C$3:$C$274,"")</f>
        <v/>
      </c>
      <c r="BG254" s="27" t="str">
        <f>IFERROR(VLOOKUP(BI254,'Banco de Dados'!$B$3:$H$274,5,FALSE)," ")</f>
        <v xml:space="preserve"> </v>
      </c>
      <c r="BM254" s="27" t="str">
        <f>_xlfn.XLOOKUP(BP254,'Banco de Dados'!$B$3:$B$274,'Banco de Dados'!$C$3:$C$274,"")</f>
        <v/>
      </c>
      <c r="BN254" s="27" t="str">
        <f>IFERROR(VLOOKUP(BP254,'Banco de Dados'!$B$3:$H$274,5,FALSE)," ")</f>
        <v xml:space="preserve"> </v>
      </c>
      <c r="BT254" s="27" t="str">
        <f>_xlfn.XLOOKUP(BW254,'Banco de Dados'!$B$3:$B$274,'Banco de Dados'!$C$3:$C$274,"")</f>
        <v/>
      </c>
      <c r="BU254" s="27" t="str">
        <f>IFERROR(VLOOKUP(BW254,'Banco de Dados'!$B$3:$H$274,5,FALSE)," ")</f>
        <v xml:space="preserve"> </v>
      </c>
      <c r="CA254" s="27" t="str">
        <f>_xlfn.XLOOKUP(CD254,'Banco de Dados'!$B$3:$B$274,'Banco de Dados'!$C$3:$C$274,"")</f>
        <v/>
      </c>
      <c r="CB254" s="27" t="str">
        <f>IFERROR(VLOOKUP(CD254,'Banco de Dados'!$B$3:$H$274,5,FALSE)," ")</f>
        <v xml:space="preserve"> </v>
      </c>
      <c r="CH254" s="27" t="str">
        <f>_xlfn.XLOOKUP(CK254,'Banco de Dados'!$B$3:$B$274,'Banco de Dados'!$C$3:$C$274,"")</f>
        <v/>
      </c>
      <c r="CI254" s="27" t="str">
        <f>IFERROR(VLOOKUP(CK254,'Banco de Dados'!$B$3:$H$274,5,FALSE)," ")</f>
        <v xml:space="preserve"> </v>
      </c>
      <c r="CO254" s="27" t="str">
        <f>_xlfn.XLOOKUP(CR254,'Banco de Dados'!$B$3:$B$274,'Banco de Dados'!$C$3:$C$274,"")</f>
        <v/>
      </c>
      <c r="CP254" s="27" t="str">
        <f>IFERROR(VLOOKUP(CR254,'Banco de Dados'!$B$3:$H$274,5,FALSE)," ")</f>
        <v xml:space="preserve"> </v>
      </c>
      <c r="CV254" s="27" t="str">
        <f>_xlfn.XLOOKUP(CY254,'Banco de Dados'!$B$3:$B$274,'Banco de Dados'!$C$3:$C$274,"")</f>
        <v/>
      </c>
      <c r="CW254" s="27" t="str">
        <f>IFERROR(VLOOKUP(CY254,'Banco de Dados'!$B$3:$H$274,5,FALSE)," ")</f>
        <v xml:space="preserve"> </v>
      </c>
      <c r="DC254" s="27" t="str">
        <f>_xlfn.XLOOKUP(DF254,'Banco de Dados'!$B$3:$B$274,'Banco de Dados'!$C$3:$C$274,"")</f>
        <v/>
      </c>
      <c r="DD254" s="27" t="str">
        <f>IFERROR(VLOOKUP(DF254,'Banco de Dados'!$B$3:$H$274,5,FALSE)," ")</f>
        <v xml:space="preserve"> </v>
      </c>
      <c r="DJ254" s="27" t="str">
        <f>_xlfn.XLOOKUP(DM254,'Banco de Dados'!$B$3:$B$274,'Banco de Dados'!$C$3:$C$274,"")</f>
        <v/>
      </c>
      <c r="DK254" s="27" t="str">
        <f>IFERROR(VLOOKUP(DM254,'Banco de Dados'!$B$3:$H$274,5,FALSE)," ")</f>
        <v xml:space="preserve"> </v>
      </c>
      <c r="DQ254" s="27" t="str">
        <f>_xlfn.XLOOKUP(DT254,'Banco de Dados'!$B$3:$B$274,'Banco de Dados'!$C$3:$C$274,"")</f>
        <v/>
      </c>
      <c r="DR254" s="27" t="str">
        <f>IFERROR(VLOOKUP(DT254,'Banco de Dados'!$B$3:$H$274,5,FALSE)," ")</f>
        <v xml:space="preserve"> </v>
      </c>
      <c r="DX254" s="27" t="str">
        <f>_xlfn.XLOOKUP(EA254,'Banco de Dados'!$B$3:$B$274,'Banco de Dados'!$C$3:$C$274,"")</f>
        <v/>
      </c>
      <c r="DY254" s="27" t="str">
        <f>IFERROR(VLOOKUP(EA254,'Banco de Dados'!$B$3:$H$274,5,FALSE)," ")</f>
        <v xml:space="preserve"> </v>
      </c>
      <c r="EE254" s="27" t="str">
        <f>_xlfn.XLOOKUP(EH254,'Banco de Dados'!$B$3:$B$274,'Banco de Dados'!$C$3:$C$274,"")</f>
        <v/>
      </c>
      <c r="EF254" s="27" t="str">
        <f>IFERROR(VLOOKUP(EH254,'Banco de Dados'!$B$3:$H$274,5,FALSE)," ")</f>
        <v xml:space="preserve"> </v>
      </c>
      <c r="EL254" s="27" t="str">
        <f>_xlfn.XLOOKUP(EO254,'Banco de Dados'!$B$3:$B$274,'Banco de Dados'!$C$3:$C$274,"")</f>
        <v/>
      </c>
      <c r="EM254" s="27" t="str">
        <f>IFERROR(VLOOKUP(EO254,'Banco de Dados'!$B$3:$H$274,5,FALSE)," ")</f>
        <v xml:space="preserve"> </v>
      </c>
      <c r="ES254" s="27" t="str">
        <f>_xlfn.XLOOKUP(EV254,'Banco de Dados'!$B$3:$B$274,'Banco de Dados'!$C$3:$C$274,"")</f>
        <v/>
      </c>
      <c r="ET254" s="27" t="str">
        <f>IFERROR(VLOOKUP(EV254,'Banco de Dados'!$B$3:$H$274,5,FALSE)," ")</f>
        <v xml:space="preserve"> </v>
      </c>
      <c r="EZ254" s="27" t="str">
        <f>_xlfn.XLOOKUP(FC254,'Banco de Dados'!$B$3:$B$274,'Banco de Dados'!$C$3:$C$274,"")</f>
        <v/>
      </c>
      <c r="FA254" s="27" t="str">
        <f>IFERROR(VLOOKUP(FC254,'Banco de Dados'!$B$3:$H$274,5,FALSE)," ")</f>
        <v xml:space="preserve"> </v>
      </c>
      <c r="FC254" s="7"/>
      <c r="FD254" s="7"/>
      <c r="FE254" s="7"/>
      <c r="FG254" s="27" t="str">
        <f>_xlfn.XLOOKUP(FJ254,'Banco de Dados'!$B$3:$B$274,'Banco de Dados'!$C$3:$C$274,"")</f>
        <v/>
      </c>
      <c r="FH254" s="27" t="str">
        <f>IFERROR(VLOOKUP(FJ254,'Banco de Dados'!$B$3:$H$274,5,FALSE)," ")</f>
        <v xml:space="preserve"> </v>
      </c>
      <c r="FI254" s="7"/>
      <c r="FJ254" s="7"/>
      <c r="FK254" s="7"/>
      <c r="FL254" s="7"/>
      <c r="FN254" s="27" t="str">
        <f>_xlfn.XLOOKUP(FQ254,'Banco de Dados'!$B$3:$B$274,'Banco de Dados'!$C$3:$C$274,"")</f>
        <v/>
      </c>
      <c r="FO254" s="27" t="str">
        <f>IFERROR(VLOOKUP(FQ254,'Banco de Dados'!$B$3:$H$274,5,FALSE)," ")</f>
        <v xml:space="preserve"> </v>
      </c>
      <c r="FP254" s="7"/>
      <c r="FQ254" s="7"/>
      <c r="FR254" s="7"/>
      <c r="FS254" s="7"/>
      <c r="FU254" s="27" t="str">
        <f>_xlfn.XLOOKUP(FX254,'Banco de Dados'!$B$3:$B$274,'Banco de Dados'!$C$3:$C$274,"")</f>
        <v/>
      </c>
      <c r="FV254" s="27" t="str">
        <f>IFERROR(VLOOKUP(FX254,'Banco de Dados'!$B$3:$H$274,5,FALSE)," ")</f>
        <v xml:space="preserve"> </v>
      </c>
      <c r="FW254" s="7"/>
      <c r="FX254" s="7"/>
      <c r="FY254" s="7"/>
      <c r="FZ254" s="7"/>
    </row>
    <row r="255" spans="2:182" x14ac:dyDescent="0.25">
      <c r="B255" s="27" t="str">
        <f>_xlfn.XLOOKUP(E255,'Banco de Dados'!$B$3:$B$274,'Banco de Dados'!$C$3:$C$274,"")</f>
        <v/>
      </c>
      <c r="C255" s="27" t="str">
        <f>IFERROR(VLOOKUP(E255,'Banco de Dados'!$B$3:$H$274,5,FALSE)," ")</f>
        <v xml:space="preserve"> </v>
      </c>
      <c r="I255" s="27" t="str">
        <f>_xlfn.XLOOKUP(L255,'Banco de Dados'!$B$3:$B$274,'Banco de Dados'!$C$3:$C$274,"")</f>
        <v/>
      </c>
      <c r="J255" s="27" t="str">
        <f>IFERROR(VLOOKUP(L255,'Banco de Dados'!$B$3:$H$274,5,FALSE)," ")</f>
        <v xml:space="preserve"> </v>
      </c>
      <c r="P255" s="27" t="str">
        <f>_xlfn.XLOOKUP(S255,'Banco de Dados'!$B$3:$B$274,'Banco de Dados'!$C$3:$C$274,"")</f>
        <v/>
      </c>
      <c r="Q255" s="27" t="str">
        <f>IFERROR(VLOOKUP(S255,'Banco de Dados'!$B$3:$H$274,5,FALSE)," ")</f>
        <v xml:space="preserve"> </v>
      </c>
      <c r="W255" s="27" t="str">
        <f>_xlfn.XLOOKUP(Z255,'Banco de Dados'!$B$3:$B$274,'Banco de Dados'!$C$3:$C$274,"")</f>
        <v/>
      </c>
      <c r="X255" s="27" t="str">
        <f>IFERROR(VLOOKUP(Z255,'Banco de Dados'!$B$3:$H$274,5,FALSE)," ")</f>
        <v xml:space="preserve"> </v>
      </c>
      <c r="AD255" s="27" t="str">
        <f>_xlfn.XLOOKUP(AG255,'Banco de Dados'!$B$3:$B$274,'Banco de Dados'!$C$3:$C$274,"")</f>
        <v/>
      </c>
      <c r="AE255" s="27" t="str">
        <f>IFERROR(VLOOKUP(AG255,'Banco de Dados'!$B$3:$H$274,5,FALSE)," ")</f>
        <v xml:space="preserve"> </v>
      </c>
      <c r="AK255" s="27" t="str">
        <f>_xlfn.XLOOKUP(AN255,'Banco de Dados'!$B$3:$B$274,'Banco de Dados'!$C$3:$C$274,"")</f>
        <v/>
      </c>
      <c r="AL255" s="27" t="str">
        <f>IFERROR(VLOOKUP(AN255,'Banco de Dados'!$B$3:$H$274,5,FALSE)," ")</f>
        <v xml:space="preserve"> </v>
      </c>
      <c r="AR255" s="27" t="str">
        <f>_xlfn.XLOOKUP(AU255,'Banco de Dados'!$B$3:$B$274,'Banco de Dados'!$C$3:$C$274,"")</f>
        <v/>
      </c>
      <c r="AS255" s="27" t="str">
        <f>IFERROR(VLOOKUP(AU255,'Banco de Dados'!$B$3:$H$274,5,FALSE)," ")</f>
        <v xml:space="preserve"> </v>
      </c>
      <c r="AY255" s="27" t="str">
        <f>_xlfn.XLOOKUP(BB255,'Banco de Dados'!$B$3:$B$274,'Banco de Dados'!$C$3:$C$274,"")</f>
        <v/>
      </c>
      <c r="AZ255" s="27" t="str">
        <f>IFERROR(VLOOKUP(BB255,'Banco de Dados'!$B$3:$H$274,5,FALSE)," ")</f>
        <v xml:space="preserve"> </v>
      </c>
      <c r="BF255" s="27" t="str">
        <f>_xlfn.XLOOKUP(BI255,'Banco de Dados'!$B$3:$B$274,'Banco de Dados'!$C$3:$C$274,"")</f>
        <v/>
      </c>
      <c r="BG255" s="27" t="str">
        <f>IFERROR(VLOOKUP(BI255,'Banco de Dados'!$B$3:$H$274,5,FALSE)," ")</f>
        <v xml:space="preserve"> </v>
      </c>
      <c r="BM255" s="27" t="str">
        <f>_xlfn.XLOOKUP(BP255,'Banco de Dados'!$B$3:$B$274,'Banco de Dados'!$C$3:$C$274,"")</f>
        <v/>
      </c>
      <c r="BN255" s="27" t="str">
        <f>IFERROR(VLOOKUP(BP255,'Banco de Dados'!$B$3:$H$274,5,FALSE)," ")</f>
        <v xml:space="preserve"> </v>
      </c>
      <c r="BT255" s="27" t="str">
        <f>_xlfn.XLOOKUP(BW255,'Banco de Dados'!$B$3:$B$274,'Banco de Dados'!$C$3:$C$274,"")</f>
        <v/>
      </c>
      <c r="BU255" s="27" t="str">
        <f>IFERROR(VLOOKUP(BW255,'Banco de Dados'!$B$3:$H$274,5,FALSE)," ")</f>
        <v xml:space="preserve"> </v>
      </c>
      <c r="CA255" s="27" t="str">
        <f>_xlfn.XLOOKUP(CD255,'Banco de Dados'!$B$3:$B$274,'Banco de Dados'!$C$3:$C$274,"")</f>
        <v/>
      </c>
      <c r="CB255" s="27" t="str">
        <f>IFERROR(VLOOKUP(CD255,'Banco de Dados'!$B$3:$H$274,5,FALSE)," ")</f>
        <v xml:space="preserve"> </v>
      </c>
      <c r="CH255" s="27" t="str">
        <f>_xlfn.XLOOKUP(CK255,'Banco de Dados'!$B$3:$B$274,'Banco de Dados'!$C$3:$C$274,"")</f>
        <v/>
      </c>
      <c r="CI255" s="27" t="str">
        <f>IFERROR(VLOOKUP(CK255,'Banco de Dados'!$B$3:$H$274,5,FALSE)," ")</f>
        <v xml:space="preserve"> </v>
      </c>
      <c r="CO255" s="27" t="str">
        <f>_xlfn.XLOOKUP(CR255,'Banco de Dados'!$B$3:$B$274,'Banco de Dados'!$C$3:$C$274,"")</f>
        <v/>
      </c>
      <c r="CP255" s="27" t="str">
        <f>IFERROR(VLOOKUP(CR255,'Banco de Dados'!$B$3:$H$274,5,FALSE)," ")</f>
        <v xml:space="preserve"> </v>
      </c>
      <c r="CV255" s="27" t="str">
        <f>_xlfn.XLOOKUP(CY255,'Banco de Dados'!$B$3:$B$274,'Banco de Dados'!$C$3:$C$274,"")</f>
        <v/>
      </c>
      <c r="CW255" s="27" t="str">
        <f>IFERROR(VLOOKUP(CY255,'Banco de Dados'!$B$3:$H$274,5,FALSE)," ")</f>
        <v xml:space="preserve"> </v>
      </c>
      <c r="DC255" s="27" t="str">
        <f>_xlfn.XLOOKUP(DF255,'Banco de Dados'!$B$3:$B$274,'Banco de Dados'!$C$3:$C$274,"")</f>
        <v/>
      </c>
      <c r="DD255" s="27" t="str">
        <f>IFERROR(VLOOKUP(DF255,'Banco de Dados'!$B$3:$H$274,5,FALSE)," ")</f>
        <v xml:space="preserve"> </v>
      </c>
      <c r="DJ255" s="27" t="str">
        <f>_xlfn.XLOOKUP(DM255,'Banco de Dados'!$B$3:$B$274,'Banco de Dados'!$C$3:$C$274,"")</f>
        <v/>
      </c>
      <c r="DK255" s="27" t="str">
        <f>IFERROR(VLOOKUP(DM255,'Banco de Dados'!$B$3:$H$274,5,FALSE)," ")</f>
        <v xml:space="preserve"> </v>
      </c>
      <c r="DQ255" s="27" t="str">
        <f>_xlfn.XLOOKUP(DT255,'Banco de Dados'!$B$3:$B$274,'Banco de Dados'!$C$3:$C$274,"")</f>
        <v/>
      </c>
      <c r="DR255" s="27" t="str">
        <f>IFERROR(VLOOKUP(DT255,'Banco de Dados'!$B$3:$H$274,5,FALSE)," ")</f>
        <v xml:space="preserve"> </v>
      </c>
      <c r="DX255" s="27" t="str">
        <f>_xlfn.XLOOKUP(EA255,'Banco de Dados'!$B$3:$B$274,'Banco de Dados'!$C$3:$C$274,"")</f>
        <v/>
      </c>
      <c r="DY255" s="27" t="str">
        <f>IFERROR(VLOOKUP(EA255,'Banco de Dados'!$B$3:$H$274,5,FALSE)," ")</f>
        <v xml:space="preserve"> </v>
      </c>
      <c r="EE255" s="27" t="str">
        <f>_xlfn.XLOOKUP(EH255,'Banco de Dados'!$B$3:$B$274,'Banco de Dados'!$C$3:$C$274,"")</f>
        <v/>
      </c>
      <c r="EF255" s="27" t="str">
        <f>IFERROR(VLOOKUP(EH255,'Banco de Dados'!$B$3:$H$274,5,FALSE)," ")</f>
        <v xml:space="preserve"> </v>
      </c>
      <c r="EL255" s="27" t="str">
        <f>_xlfn.XLOOKUP(EO255,'Banco de Dados'!$B$3:$B$274,'Banco de Dados'!$C$3:$C$274,"")</f>
        <v/>
      </c>
      <c r="EM255" s="27" t="str">
        <f>IFERROR(VLOOKUP(EO255,'Banco de Dados'!$B$3:$H$274,5,FALSE)," ")</f>
        <v xml:space="preserve"> </v>
      </c>
      <c r="ES255" s="27" t="str">
        <f>_xlfn.XLOOKUP(EV255,'Banco de Dados'!$B$3:$B$274,'Banco de Dados'!$C$3:$C$274,"")</f>
        <v/>
      </c>
      <c r="ET255" s="27" t="str">
        <f>IFERROR(VLOOKUP(EV255,'Banco de Dados'!$B$3:$H$274,5,FALSE)," ")</f>
        <v xml:space="preserve"> </v>
      </c>
      <c r="EZ255" s="27" t="str">
        <f>_xlfn.XLOOKUP(FC255,'Banco de Dados'!$B$3:$B$274,'Banco de Dados'!$C$3:$C$274,"")</f>
        <v/>
      </c>
      <c r="FA255" s="27" t="str">
        <f>IFERROR(VLOOKUP(FC255,'Banco de Dados'!$B$3:$H$274,5,FALSE)," ")</f>
        <v xml:space="preserve"> </v>
      </c>
      <c r="FC255" s="7"/>
      <c r="FD255" s="7"/>
      <c r="FE255" s="7"/>
      <c r="FG255" s="27" t="str">
        <f>_xlfn.XLOOKUP(FJ255,'Banco de Dados'!$B$3:$B$274,'Banco de Dados'!$C$3:$C$274,"")</f>
        <v/>
      </c>
      <c r="FH255" s="27" t="str">
        <f>IFERROR(VLOOKUP(FJ255,'Banco de Dados'!$B$3:$H$274,5,FALSE)," ")</f>
        <v xml:space="preserve"> </v>
      </c>
      <c r="FI255" s="7"/>
      <c r="FJ255" s="7"/>
      <c r="FK255" s="7"/>
      <c r="FL255" s="7"/>
      <c r="FN255" s="27" t="str">
        <f>_xlfn.XLOOKUP(FQ255,'Banco de Dados'!$B$3:$B$274,'Banco de Dados'!$C$3:$C$274,"")</f>
        <v/>
      </c>
      <c r="FO255" s="27" t="str">
        <f>IFERROR(VLOOKUP(FQ255,'Banco de Dados'!$B$3:$H$274,5,FALSE)," ")</f>
        <v xml:space="preserve"> </v>
      </c>
      <c r="FP255" s="7"/>
      <c r="FQ255" s="7"/>
      <c r="FR255" s="7"/>
      <c r="FS255" s="7"/>
      <c r="FU255" s="27" t="str">
        <f>_xlfn.XLOOKUP(FX255,'Banco de Dados'!$B$3:$B$274,'Banco de Dados'!$C$3:$C$274,"")</f>
        <v/>
      </c>
      <c r="FV255" s="27" t="str">
        <f>IFERROR(VLOOKUP(FX255,'Banco de Dados'!$B$3:$H$274,5,FALSE)," ")</f>
        <v xml:space="preserve"> </v>
      </c>
      <c r="FW255" s="7"/>
      <c r="FX255" s="7"/>
      <c r="FY255" s="7"/>
      <c r="FZ255" s="7"/>
    </row>
    <row r="256" spans="2:182" x14ac:dyDescent="0.25">
      <c r="B256" s="27" t="str">
        <f>_xlfn.XLOOKUP(E256,'Banco de Dados'!$B$3:$B$274,'Banco de Dados'!$C$3:$C$274,"")</f>
        <v/>
      </c>
      <c r="C256" s="27" t="str">
        <f>IFERROR(VLOOKUP(E256,'Banco de Dados'!$B$3:$H$274,5,FALSE)," ")</f>
        <v xml:space="preserve"> </v>
      </c>
      <c r="I256" s="27" t="str">
        <f>_xlfn.XLOOKUP(L256,'Banco de Dados'!$B$3:$B$274,'Banco de Dados'!$C$3:$C$274,"")</f>
        <v/>
      </c>
      <c r="J256" s="27" t="str">
        <f>IFERROR(VLOOKUP(L256,'Banco de Dados'!$B$3:$H$274,5,FALSE)," ")</f>
        <v xml:space="preserve"> </v>
      </c>
      <c r="P256" s="27" t="str">
        <f>_xlfn.XLOOKUP(S256,'Banco de Dados'!$B$3:$B$274,'Banco de Dados'!$C$3:$C$274,"")</f>
        <v/>
      </c>
      <c r="Q256" s="27" t="str">
        <f>IFERROR(VLOOKUP(S256,'Banco de Dados'!$B$3:$H$274,5,FALSE)," ")</f>
        <v xml:space="preserve"> </v>
      </c>
      <c r="W256" s="27" t="str">
        <f>_xlfn.XLOOKUP(Z256,'Banco de Dados'!$B$3:$B$274,'Banco de Dados'!$C$3:$C$274,"")</f>
        <v/>
      </c>
      <c r="X256" s="27" t="str">
        <f>IFERROR(VLOOKUP(Z256,'Banco de Dados'!$B$3:$H$274,5,FALSE)," ")</f>
        <v xml:space="preserve"> </v>
      </c>
      <c r="AD256" s="27" t="str">
        <f>_xlfn.XLOOKUP(AG256,'Banco de Dados'!$B$3:$B$274,'Banco de Dados'!$C$3:$C$274,"")</f>
        <v/>
      </c>
      <c r="AE256" s="27" t="str">
        <f>IFERROR(VLOOKUP(AG256,'Banco de Dados'!$B$3:$H$274,5,FALSE)," ")</f>
        <v xml:space="preserve"> </v>
      </c>
      <c r="AK256" s="27" t="str">
        <f>_xlfn.XLOOKUP(AN256,'Banco de Dados'!$B$3:$B$274,'Banco de Dados'!$C$3:$C$274,"")</f>
        <v/>
      </c>
      <c r="AL256" s="27" t="str">
        <f>IFERROR(VLOOKUP(AN256,'Banco de Dados'!$B$3:$H$274,5,FALSE)," ")</f>
        <v xml:space="preserve"> </v>
      </c>
      <c r="AR256" s="27" t="str">
        <f>_xlfn.XLOOKUP(AU256,'Banco de Dados'!$B$3:$B$274,'Banco de Dados'!$C$3:$C$274,"")</f>
        <v/>
      </c>
      <c r="AS256" s="27" t="str">
        <f>IFERROR(VLOOKUP(AU256,'Banco de Dados'!$B$3:$H$274,5,FALSE)," ")</f>
        <v xml:space="preserve"> </v>
      </c>
      <c r="AY256" s="27" t="str">
        <f>_xlfn.XLOOKUP(BB256,'Banco de Dados'!$B$3:$B$274,'Banco de Dados'!$C$3:$C$274,"")</f>
        <v/>
      </c>
      <c r="AZ256" s="27" t="str">
        <f>IFERROR(VLOOKUP(BB256,'Banco de Dados'!$B$3:$H$274,5,FALSE)," ")</f>
        <v xml:space="preserve"> </v>
      </c>
      <c r="BF256" s="27" t="str">
        <f>_xlfn.XLOOKUP(BI256,'Banco de Dados'!$B$3:$B$274,'Banco de Dados'!$C$3:$C$274,"")</f>
        <v/>
      </c>
      <c r="BG256" s="27" t="str">
        <f>IFERROR(VLOOKUP(BI256,'Banco de Dados'!$B$3:$H$274,5,FALSE)," ")</f>
        <v xml:space="preserve"> </v>
      </c>
      <c r="BM256" s="27" t="str">
        <f>_xlfn.XLOOKUP(BP256,'Banco de Dados'!$B$3:$B$274,'Banco de Dados'!$C$3:$C$274,"")</f>
        <v/>
      </c>
      <c r="BN256" s="27" t="str">
        <f>IFERROR(VLOOKUP(BP256,'Banco de Dados'!$B$3:$H$274,5,FALSE)," ")</f>
        <v xml:space="preserve"> </v>
      </c>
      <c r="BT256" s="27" t="str">
        <f>_xlfn.XLOOKUP(BW256,'Banco de Dados'!$B$3:$B$274,'Banco de Dados'!$C$3:$C$274,"")</f>
        <v/>
      </c>
      <c r="BU256" s="27" t="str">
        <f>IFERROR(VLOOKUP(BW256,'Banco de Dados'!$B$3:$H$274,5,FALSE)," ")</f>
        <v xml:space="preserve"> </v>
      </c>
      <c r="CA256" s="27" t="str">
        <f>_xlfn.XLOOKUP(CD256,'Banco de Dados'!$B$3:$B$274,'Banco de Dados'!$C$3:$C$274,"")</f>
        <v/>
      </c>
      <c r="CB256" s="27" t="str">
        <f>IFERROR(VLOOKUP(CD256,'Banco de Dados'!$B$3:$H$274,5,FALSE)," ")</f>
        <v xml:space="preserve"> </v>
      </c>
      <c r="CH256" s="27" t="str">
        <f>_xlfn.XLOOKUP(CK256,'Banco de Dados'!$B$3:$B$274,'Banco de Dados'!$C$3:$C$274,"")</f>
        <v/>
      </c>
      <c r="CI256" s="27" t="str">
        <f>IFERROR(VLOOKUP(CK256,'Banco de Dados'!$B$3:$H$274,5,FALSE)," ")</f>
        <v xml:space="preserve"> </v>
      </c>
      <c r="CO256" s="27" t="str">
        <f>_xlfn.XLOOKUP(CR256,'Banco de Dados'!$B$3:$B$274,'Banco de Dados'!$C$3:$C$274,"")</f>
        <v/>
      </c>
      <c r="CP256" s="27" t="str">
        <f>IFERROR(VLOOKUP(CR256,'Banco de Dados'!$B$3:$H$274,5,FALSE)," ")</f>
        <v xml:space="preserve"> </v>
      </c>
      <c r="CV256" s="27" t="str">
        <f>_xlfn.XLOOKUP(CY256,'Banco de Dados'!$B$3:$B$274,'Banco de Dados'!$C$3:$C$274,"")</f>
        <v/>
      </c>
      <c r="CW256" s="27" t="str">
        <f>IFERROR(VLOOKUP(CY256,'Banco de Dados'!$B$3:$H$274,5,FALSE)," ")</f>
        <v xml:space="preserve"> </v>
      </c>
      <c r="DC256" s="27" t="str">
        <f>_xlfn.XLOOKUP(DF256,'Banco de Dados'!$B$3:$B$274,'Banco de Dados'!$C$3:$C$274,"")</f>
        <v/>
      </c>
      <c r="DD256" s="27" t="str">
        <f>IFERROR(VLOOKUP(DF256,'Banco de Dados'!$B$3:$H$274,5,FALSE)," ")</f>
        <v xml:space="preserve"> </v>
      </c>
      <c r="DJ256" s="27" t="str">
        <f>_xlfn.XLOOKUP(DM256,'Banco de Dados'!$B$3:$B$274,'Banco de Dados'!$C$3:$C$274,"")</f>
        <v/>
      </c>
      <c r="DK256" s="27" t="str">
        <f>IFERROR(VLOOKUP(DM256,'Banco de Dados'!$B$3:$H$274,5,FALSE)," ")</f>
        <v xml:space="preserve"> </v>
      </c>
      <c r="DQ256" s="27" t="str">
        <f>_xlfn.XLOOKUP(DT256,'Banco de Dados'!$B$3:$B$274,'Banco de Dados'!$C$3:$C$274,"")</f>
        <v/>
      </c>
      <c r="DR256" s="27" t="str">
        <f>IFERROR(VLOOKUP(DT256,'Banco de Dados'!$B$3:$H$274,5,FALSE)," ")</f>
        <v xml:space="preserve"> </v>
      </c>
      <c r="DX256" s="27" t="str">
        <f>_xlfn.XLOOKUP(EA256,'Banco de Dados'!$B$3:$B$274,'Banco de Dados'!$C$3:$C$274,"")</f>
        <v/>
      </c>
      <c r="DY256" s="27" t="str">
        <f>IFERROR(VLOOKUP(EA256,'Banco de Dados'!$B$3:$H$274,5,FALSE)," ")</f>
        <v xml:space="preserve"> </v>
      </c>
      <c r="EE256" s="27" t="str">
        <f>_xlfn.XLOOKUP(EH256,'Banco de Dados'!$B$3:$B$274,'Banco de Dados'!$C$3:$C$274,"")</f>
        <v/>
      </c>
      <c r="EF256" s="27" t="str">
        <f>IFERROR(VLOOKUP(EH256,'Banco de Dados'!$B$3:$H$274,5,FALSE)," ")</f>
        <v xml:space="preserve"> </v>
      </c>
      <c r="EL256" s="27" t="str">
        <f>_xlfn.XLOOKUP(EO256,'Banco de Dados'!$B$3:$B$274,'Banco de Dados'!$C$3:$C$274,"")</f>
        <v/>
      </c>
      <c r="EM256" s="27" t="str">
        <f>IFERROR(VLOOKUP(EO256,'Banco de Dados'!$B$3:$H$274,5,FALSE)," ")</f>
        <v xml:space="preserve"> </v>
      </c>
      <c r="ES256" s="27" t="str">
        <f>_xlfn.XLOOKUP(EV256,'Banco de Dados'!$B$3:$B$274,'Banco de Dados'!$C$3:$C$274,"")</f>
        <v/>
      </c>
      <c r="ET256" s="27" t="str">
        <f>IFERROR(VLOOKUP(EV256,'Banco de Dados'!$B$3:$H$274,5,FALSE)," ")</f>
        <v xml:space="preserve"> </v>
      </c>
      <c r="EZ256" s="27" t="str">
        <f>_xlfn.XLOOKUP(FC256,'Banco de Dados'!$B$3:$B$274,'Banco de Dados'!$C$3:$C$274,"")</f>
        <v/>
      </c>
      <c r="FA256" s="27" t="str">
        <f>IFERROR(VLOOKUP(FC256,'Banco de Dados'!$B$3:$H$274,5,FALSE)," ")</f>
        <v xml:space="preserve"> </v>
      </c>
      <c r="FC256" s="7"/>
      <c r="FD256" s="7"/>
      <c r="FE256" s="7"/>
      <c r="FG256" s="27" t="str">
        <f>_xlfn.XLOOKUP(FJ256,'Banco de Dados'!$B$3:$B$274,'Banco de Dados'!$C$3:$C$274,"")</f>
        <v/>
      </c>
      <c r="FH256" s="27" t="str">
        <f>IFERROR(VLOOKUP(FJ256,'Banco de Dados'!$B$3:$H$274,5,FALSE)," ")</f>
        <v xml:space="preserve"> </v>
      </c>
      <c r="FI256" s="7"/>
      <c r="FJ256" s="7"/>
      <c r="FK256" s="7"/>
      <c r="FL256" s="7"/>
      <c r="FN256" s="27" t="str">
        <f>_xlfn.XLOOKUP(FQ256,'Banco de Dados'!$B$3:$B$274,'Banco de Dados'!$C$3:$C$274,"")</f>
        <v/>
      </c>
      <c r="FO256" s="27" t="str">
        <f>IFERROR(VLOOKUP(FQ256,'Banco de Dados'!$B$3:$H$274,5,FALSE)," ")</f>
        <v xml:space="preserve"> </v>
      </c>
      <c r="FP256" s="7"/>
      <c r="FQ256" s="7"/>
      <c r="FR256" s="7"/>
      <c r="FS256" s="7"/>
      <c r="FU256" s="27" t="str">
        <f>_xlfn.XLOOKUP(FX256,'Banco de Dados'!$B$3:$B$274,'Banco de Dados'!$C$3:$C$274,"")</f>
        <v/>
      </c>
      <c r="FV256" s="27" t="str">
        <f>IFERROR(VLOOKUP(FX256,'Banco de Dados'!$B$3:$H$274,5,FALSE)," ")</f>
        <v xml:space="preserve"> </v>
      </c>
      <c r="FW256" s="7"/>
      <c r="FX256" s="7"/>
      <c r="FY256" s="7"/>
      <c r="FZ256" s="7"/>
    </row>
    <row r="257" spans="2:182" x14ac:dyDescent="0.25">
      <c r="B257" s="27" t="str">
        <f>_xlfn.XLOOKUP(E257,'Banco de Dados'!$B$3:$B$274,'Banco de Dados'!$C$3:$C$274,"")</f>
        <v/>
      </c>
      <c r="C257" s="27" t="str">
        <f>IFERROR(VLOOKUP(E257,'Banco de Dados'!$B$3:$H$274,5,FALSE)," ")</f>
        <v xml:space="preserve"> </v>
      </c>
      <c r="I257" s="27" t="str">
        <f>_xlfn.XLOOKUP(L257,'Banco de Dados'!$B$3:$B$274,'Banco de Dados'!$C$3:$C$274,"")</f>
        <v/>
      </c>
      <c r="J257" s="27" t="str">
        <f>IFERROR(VLOOKUP(L257,'Banco de Dados'!$B$3:$H$274,5,FALSE)," ")</f>
        <v xml:space="preserve"> </v>
      </c>
      <c r="P257" s="27" t="str">
        <f>_xlfn.XLOOKUP(S257,'Banco de Dados'!$B$3:$B$274,'Banco de Dados'!$C$3:$C$274,"")</f>
        <v/>
      </c>
      <c r="Q257" s="27" t="str">
        <f>IFERROR(VLOOKUP(S257,'Banco de Dados'!$B$3:$H$274,5,FALSE)," ")</f>
        <v xml:space="preserve"> </v>
      </c>
      <c r="W257" s="27" t="str">
        <f>_xlfn.XLOOKUP(Z257,'Banco de Dados'!$B$3:$B$274,'Banco de Dados'!$C$3:$C$274,"")</f>
        <v/>
      </c>
      <c r="X257" s="27" t="str">
        <f>IFERROR(VLOOKUP(Z257,'Banco de Dados'!$B$3:$H$274,5,FALSE)," ")</f>
        <v xml:space="preserve"> </v>
      </c>
      <c r="AD257" s="27" t="str">
        <f>_xlfn.XLOOKUP(AG257,'Banco de Dados'!$B$3:$B$274,'Banco de Dados'!$C$3:$C$274,"")</f>
        <v/>
      </c>
      <c r="AE257" s="27" t="str">
        <f>IFERROR(VLOOKUP(AG257,'Banco de Dados'!$B$3:$H$274,5,FALSE)," ")</f>
        <v xml:space="preserve"> </v>
      </c>
      <c r="AK257" s="27" t="str">
        <f>_xlfn.XLOOKUP(AN257,'Banco de Dados'!$B$3:$B$274,'Banco de Dados'!$C$3:$C$274,"")</f>
        <v/>
      </c>
      <c r="AL257" s="27" t="str">
        <f>IFERROR(VLOOKUP(AN257,'Banco de Dados'!$B$3:$H$274,5,FALSE)," ")</f>
        <v xml:space="preserve"> </v>
      </c>
      <c r="AR257" s="27" t="str">
        <f>_xlfn.XLOOKUP(AU257,'Banco de Dados'!$B$3:$B$274,'Banco de Dados'!$C$3:$C$274,"")</f>
        <v/>
      </c>
      <c r="AS257" s="27" t="str">
        <f>IFERROR(VLOOKUP(AU257,'Banco de Dados'!$B$3:$H$274,5,FALSE)," ")</f>
        <v xml:space="preserve"> </v>
      </c>
      <c r="AY257" s="27" t="str">
        <f>_xlfn.XLOOKUP(BB257,'Banco de Dados'!$B$3:$B$274,'Banco de Dados'!$C$3:$C$274,"")</f>
        <v/>
      </c>
      <c r="AZ257" s="27" t="str">
        <f>IFERROR(VLOOKUP(BB257,'Banco de Dados'!$B$3:$H$274,5,FALSE)," ")</f>
        <v xml:space="preserve"> </v>
      </c>
      <c r="BF257" s="27" t="str">
        <f>_xlfn.XLOOKUP(BI257,'Banco de Dados'!$B$3:$B$274,'Banco de Dados'!$C$3:$C$274,"")</f>
        <v/>
      </c>
      <c r="BG257" s="27" t="str">
        <f>IFERROR(VLOOKUP(BI257,'Banco de Dados'!$B$3:$H$274,5,FALSE)," ")</f>
        <v xml:space="preserve"> </v>
      </c>
      <c r="BM257" s="27" t="str">
        <f>_xlfn.XLOOKUP(BP257,'Banco de Dados'!$B$3:$B$274,'Banco de Dados'!$C$3:$C$274,"")</f>
        <v/>
      </c>
      <c r="BN257" s="27" t="str">
        <f>IFERROR(VLOOKUP(BP257,'Banco de Dados'!$B$3:$H$274,5,FALSE)," ")</f>
        <v xml:space="preserve"> </v>
      </c>
      <c r="BT257" s="27" t="str">
        <f>_xlfn.XLOOKUP(BW257,'Banco de Dados'!$B$3:$B$274,'Banco de Dados'!$C$3:$C$274,"")</f>
        <v/>
      </c>
      <c r="BU257" s="27" t="str">
        <f>IFERROR(VLOOKUP(BW257,'Banco de Dados'!$B$3:$H$274,5,FALSE)," ")</f>
        <v xml:space="preserve"> </v>
      </c>
      <c r="CA257" s="27" t="str">
        <f>_xlfn.XLOOKUP(CD257,'Banco de Dados'!$B$3:$B$274,'Banco de Dados'!$C$3:$C$274,"")</f>
        <v/>
      </c>
      <c r="CB257" s="27" t="str">
        <f>IFERROR(VLOOKUP(CD257,'Banco de Dados'!$B$3:$H$274,5,FALSE)," ")</f>
        <v xml:space="preserve"> </v>
      </c>
      <c r="CH257" s="27" t="str">
        <f>_xlfn.XLOOKUP(CK257,'Banco de Dados'!$B$3:$B$274,'Banco de Dados'!$C$3:$C$274,"")</f>
        <v/>
      </c>
      <c r="CI257" s="27" t="str">
        <f>IFERROR(VLOOKUP(CK257,'Banco de Dados'!$B$3:$H$274,5,FALSE)," ")</f>
        <v xml:space="preserve"> </v>
      </c>
      <c r="CO257" s="27" t="str">
        <f>_xlfn.XLOOKUP(CR257,'Banco de Dados'!$B$3:$B$274,'Banco de Dados'!$C$3:$C$274,"")</f>
        <v/>
      </c>
      <c r="CP257" s="27" t="str">
        <f>IFERROR(VLOOKUP(CR257,'Banco de Dados'!$B$3:$H$274,5,FALSE)," ")</f>
        <v xml:space="preserve"> </v>
      </c>
      <c r="CV257" s="27" t="str">
        <f>_xlfn.XLOOKUP(CY257,'Banco de Dados'!$B$3:$B$274,'Banco de Dados'!$C$3:$C$274,"")</f>
        <v/>
      </c>
      <c r="CW257" s="27" t="str">
        <f>IFERROR(VLOOKUP(CY257,'Banco de Dados'!$B$3:$H$274,5,FALSE)," ")</f>
        <v xml:space="preserve"> </v>
      </c>
      <c r="DC257" s="27" t="str">
        <f>_xlfn.XLOOKUP(DF257,'Banco de Dados'!$B$3:$B$274,'Banco de Dados'!$C$3:$C$274,"")</f>
        <v/>
      </c>
      <c r="DD257" s="27" t="str">
        <f>IFERROR(VLOOKUP(DF257,'Banco de Dados'!$B$3:$H$274,5,FALSE)," ")</f>
        <v xml:space="preserve"> </v>
      </c>
      <c r="DJ257" s="27" t="str">
        <f>_xlfn.XLOOKUP(DM257,'Banco de Dados'!$B$3:$B$274,'Banco de Dados'!$C$3:$C$274,"")</f>
        <v/>
      </c>
      <c r="DK257" s="27" t="str">
        <f>IFERROR(VLOOKUP(DM257,'Banco de Dados'!$B$3:$H$274,5,FALSE)," ")</f>
        <v xml:space="preserve"> </v>
      </c>
      <c r="DQ257" s="27" t="str">
        <f>_xlfn.XLOOKUP(DT257,'Banco de Dados'!$B$3:$B$274,'Banco de Dados'!$C$3:$C$274,"")</f>
        <v/>
      </c>
      <c r="DR257" s="27" t="str">
        <f>IFERROR(VLOOKUP(DT257,'Banco de Dados'!$B$3:$H$274,5,FALSE)," ")</f>
        <v xml:space="preserve"> </v>
      </c>
      <c r="DX257" s="27" t="str">
        <f>_xlfn.XLOOKUP(EA257,'Banco de Dados'!$B$3:$B$274,'Banco de Dados'!$C$3:$C$274,"")</f>
        <v/>
      </c>
      <c r="DY257" s="27" t="str">
        <f>IFERROR(VLOOKUP(EA257,'Banco de Dados'!$B$3:$H$274,5,FALSE)," ")</f>
        <v xml:space="preserve"> </v>
      </c>
      <c r="EE257" s="27" t="str">
        <f>_xlfn.XLOOKUP(EH257,'Banco de Dados'!$B$3:$B$274,'Banco de Dados'!$C$3:$C$274,"")</f>
        <v/>
      </c>
      <c r="EF257" s="27" t="str">
        <f>IFERROR(VLOOKUP(EH257,'Banco de Dados'!$B$3:$H$274,5,FALSE)," ")</f>
        <v xml:space="preserve"> </v>
      </c>
      <c r="EL257" s="27" t="str">
        <f>_xlfn.XLOOKUP(EO257,'Banco de Dados'!$B$3:$B$274,'Banco de Dados'!$C$3:$C$274,"")</f>
        <v/>
      </c>
      <c r="EM257" s="27" t="str">
        <f>IFERROR(VLOOKUP(EO257,'Banco de Dados'!$B$3:$H$274,5,FALSE)," ")</f>
        <v xml:space="preserve"> </v>
      </c>
      <c r="ES257" s="27" t="str">
        <f>_xlfn.XLOOKUP(EV257,'Banco de Dados'!$B$3:$B$274,'Banco de Dados'!$C$3:$C$274,"")</f>
        <v/>
      </c>
      <c r="ET257" s="27" t="str">
        <f>IFERROR(VLOOKUP(EV257,'Banco de Dados'!$B$3:$H$274,5,FALSE)," ")</f>
        <v xml:space="preserve"> </v>
      </c>
      <c r="EZ257" s="27" t="str">
        <f>_xlfn.XLOOKUP(FC257,'Banco de Dados'!$B$3:$B$274,'Banco de Dados'!$C$3:$C$274,"")</f>
        <v/>
      </c>
      <c r="FA257" s="27" t="str">
        <f>IFERROR(VLOOKUP(FC257,'Banco de Dados'!$B$3:$H$274,5,FALSE)," ")</f>
        <v xml:space="preserve"> </v>
      </c>
      <c r="FC257" s="7"/>
      <c r="FD257" s="7"/>
      <c r="FE257" s="7"/>
      <c r="FG257" s="27" t="str">
        <f>_xlfn.XLOOKUP(FJ257,'Banco de Dados'!$B$3:$B$274,'Banco de Dados'!$C$3:$C$274,"")</f>
        <v/>
      </c>
      <c r="FH257" s="27" t="str">
        <f>IFERROR(VLOOKUP(FJ257,'Banco de Dados'!$B$3:$H$274,5,FALSE)," ")</f>
        <v xml:space="preserve"> </v>
      </c>
      <c r="FI257" s="7"/>
      <c r="FJ257" s="7"/>
      <c r="FK257" s="7"/>
      <c r="FL257" s="7"/>
      <c r="FN257" s="27" t="str">
        <f>_xlfn.XLOOKUP(FQ257,'Banco de Dados'!$B$3:$B$274,'Banco de Dados'!$C$3:$C$274,"")</f>
        <v/>
      </c>
      <c r="FO257" s="27" t="str">
        <f>IFERROR(VLOOKUP(FQ257,'Banco de Dados'!$B$3:$H$274,5,FALSE)," ")</f>
        <v xml:space="preserve"> </v>
      </c>
      <c r="FP257" s="7"/>
      <c r="FQ257" s="7"/>
      <c r="FR257" s="7"/>
      <c r="FS257" s="7"/>
      <c r="FU257" s="27" t="str">
        <f>_xlfn.XLOOKUP(FX257,'Banco de Dados'!$B$3:$B$274,'Banco de Dados'!$C$3:$C$274,"")</f>
        <v/>
      </c>
      <c r="FV257" s="27" t="str">
        <f>IFERROR(VLOOKUP(FX257,'Banco de Dados'!$B$3:$H$274,5,FALSE)," ")</f>
        <v xml:space="preserve"> </v>
      </c>
      <c r="FW257" s="7"/>
      <c r="FX257" s="7"/>
      <c r="FY257" s="7"/>
      <c r="FZ257" s="7"/>
    </row>
    <row r="258" spans="2:182" x14ac:dyDescent="0.25">
      <c r="B258" s="27" t="str">
        <f>_xlfn.XLOOKUP(E258,'Banco de Dados'!$B$3:$B$274,'Banco de Dados'!$C$3:$C$274,"")</f>
        <v/>
      </c>
      <c r="C258" s="27" t="str">
        <f>IFERROR(VLOOKUP(E258,'Banco de Dados'!$B$3:$H$274,5,FALSE)," ")</f>
        <v xml:space="preserve"> </v>
      </c>
      <c r="I258" s="27" t="str">
        <f>_xlfn.XLOOKUP(L258,'Banco de Dados'!$B$3:$B$274,'Banco de Dados'!$C$3:$C$274,"")</f>
        <v/>
      </c>
      <c r="J258" s="27" t="str">
        <f>IFERROR(VLOOKUP(L258,'Banco de Dados'!$B$3:$H$274,5,FALSE)," ")</f>
        <v xml:space="preserve"> </v>
      </c>
      <c r="P258" s="27" t="str">
        <f>_xlfn.XLOOKUP(S258,'Banco de Dados'!$B$3:$B$274,'Banco de Dados'!$C$3:$C$274,"")</f>
        <v/>
      </c>
      <c r="Q258" s="27" t="str">
        <f>IFERROR(VLOOKUP(S258,'Banco de Dados'!$B$3:$H$274,5,FALSE)," ")</f>
        <v xml:space="preserve"> </v>
      </c>
      <c r="W258" s="27" t="str">
        <f>_xlfn.XLOOKUP(Z258,'Banco de Dados'!$B$3:$B$274,'Banco de Dados'!$C$3:$C$274,"")</f>
        <v/>
      </c>
      <c r="X258" s="27" t="str">
        <f>IFERROR(VLOOKUP(Z258,'Banco de Dados'!$B$3:$H$274,5,FALSE)," ")</f>
        <v xml:space="preserve"> </v>
      </c>
      <c r="AD258" s="27" t="str">
        <f>_xlfn.XLOOKUP(AG258,'Banco de Dados'!$B$3:$B$274,'Banco de Dados'!$C$3:$C$274,"")</f>
        <v/>
      </c>
      <c r="AE258" s="27" t="str">
        <f>IFERROR(VLOOKUP(AG258,'Banco de Dados'!$B$3:$H$274,5,FALSE)," ")</f>
        <v xml:space="preserve"> </v>
      </c>
      <c r="AK258" s="27" t="str">
        <f>_xlfn.XLOOKUP(AN258,'Banco de Dados'!$B$3:$B$274,'Banco de Dados'!$C$3:$C$274,"")</f>
        <v/>
      </c>
      <c r="AL258" s="27" t="str">
        <f>IFERROR(VLOOKUP(AN258,'Banco de Dados'!$B$3:$H$274,5,FALSE)," ")</f>
        <v xml:space="preserve"> </v>
      </c>
      <c r="AR258" s="27" t="str">
        <f>_xlfn.XLOOKUP(AU258,'Banco de Dados'!$B$3:$B$274,'Banco de Dados'!$C$3:$C$274,"")</f>
        <v/>
      </c>
      <c r="AS258" s="27" t="str">
        <f>IFERROR(VLOOKUP(AU258,'Banco de Dados'!$B$3:$H$274,5,FALSE)," ")</f>
        <v xml:space="preserve"> </v>
      </c>
      <c r="AY258" s="27" t="str">
        <f>_xlfn.XLOOKUP(BB258,'Banco de Dados'!$B$3:$B$274,'Banco de Dados'!$C$3:$C$274,"")</f>
        <v/>
      </c>
      <c r="AZ258" s="27" t="str">
        <f>IFERROR(VLOOKUP(BB258,'Banco de Dados'!$B$3:$H$274,5,FALSE)," ")</f>
        <v xml:space="preserve"> </v>
      </c>
      <c r="BF258" s="27" t="str">
        <f>_xlfn.XLOOKUP(BI258,'Banco de Dados'!$B$3:$B$274,'Banco de Dados'!$C$3:$C$274,"")</f>
        <v/>
      </c>
      <c r="BG258" s="27" t="str">
        <f>IFERROR(VLOOKUP(BI258,'Banco de Dados'!$B$3:$H$274,5,FALSE)," ")</f>
        <v xml:space="preserve"> </v>
      </c>
      <c r="BM258" s="27" t="str">
        <f>_xlfn.XLOOKUP(BP258,'Banco de Dados'!$B$3:$B$274,'Banco de Dados'!$C$3:$C$274,"")</f>
        <v/>
      </c>
      <c r="BN258" s="27" t="str">
        <f>IFERROR(VLOOKUP(BP258,'Banco de Dados'!$B$3:$H$274,5,FALSE)," ")</f>
        <v xml:space="preserve"> </v>
      </c>
      <c r="BT258" s="27" t="str">
        <f>_xlfn.XLOOKUP(BW258,'Banco de Dados'!$B$3:$B$274,'Banco de Dados'!$C$3:$C$274,"")</f>
        <v/>
      </c>
      <c r="BU258" s="27" t="str">
        <f>IFERROR(VLOOKUP(BW258,'Banco de Dados'!$B$3:$H$274,5,FALSE)," ")</f>
        <v xml:space="preserve"> </v>
      </c>
      <c r="CA258" s="27" t="str">
        <f>_xlfn.XLOOKUP(CD258,'Banco de Dados'!$B$3:$B$274,'Banco de Dados'!$C$3:$C$274,"")</f>
        <v/>
      </c>
      <c r="CB258" s="27" t="str">
        <f>IFERROR(VLOOKUP(CD258,'Banco de Dados'!$B$3:$H$274,5,FALSE)," ")</f>
        <v xml:space="preserve"> </v>
      </c>
      <c r="CH258" s="27" t="str">
        <f>_xlfn.XLOOKUP(CK258,'Banco de Dados'!$B$3:$B$274,'Banco de Dados'!$C$3:$C$274,"")</f>
        <v/>
      </c>
      <c r="CI258" s="27" t="str">
        <f>IFERROR(VLOOKUP(CK258,'Banco de Dados'!$B$3:$H$274,5,FALSE)," ")</f>
        <v xml:space="preserve"> </v>
      </c>
      <c r="CO258" s="27" t="str">
        <f>_xlfn.XLOOKUP(CR258,'Banco de Dados'!$B$3:$B$274,'Banco de Dados'!$C$3:$C$274,"")</f>
        <v/>
      </c>
      <c r="CP258" s="27" t="str">
        <f>IFERROR(VLOOKUP(CR258,'Banco de Dados'!$B$3:$H$274,5,FALSE)," ")</f>
        <v xml:space="preserve"> </v>
      </c>
      <c r="CV258" s="27" t="str">
        <f>_xlfn.XLOOKUP(CY258,'Banco de Dados'!$B$3:$B$274,'Banco de Dados'!$C$3:$C$274,"")</f>
        <v/>
      </c>
      <c r="CW258" s="27" t="str">
        <f>IFERROR(VLOOKUP(CY258,'Banco de Dados'!$B$3:$H$274,5,FALSE)," ")</f>
        <v xml:space="preserve"> </v>
      </c>
      <c r="DC258" s="27" t="str">
        <f>_xlfn.XLOOKUP(DF258,'Banco de Dados'!$B$3:$B$274,'Banco de Dados'!$C$3:$C$274,"")</f>
        <v/>
      </c>
      <c r="DD258" s="27" t="str">
        <f>IFERROR(VLOOKUP(DF258,'Banco de Dados'!$B$3:$H$274,5,FALSE)," ")</f>
        <v xml:space="preserve"> </v>
      </c>
      <c r="DJ258" s="27" t="str">
        <f>_xlfn.XLOOKUP(DM258,'Banco de Dados'!$B$3:$B$274,'Banco de Dados'!$C$3:$C$274,"")</f>
        <v/>
      </c>
      <c r="DK258" s="27" t="str">
        <f>IFERROR(VLOOKUP(DM258,'Banco de Dados'!$B$3:$H$274,5,FALSE)," ")</f>
        <v xml:space="preserve"> </v>
      </c>
      <c r="DQ258" s="27" t="str">
        <f>_xlfn.XLOOKUP(DT258,'Banco de Dados'!$B$3:$B$274,'Banco de Dados'!$C$3:$C$274,"")</f>
        <v/>
      </c>
      <c r="DR258" s="27" t="str">
        <f>IFERROR(VLOOKUP(DT258,'Banco de Dados'!$B$3:$H$274,5,FALSE)," ")</f>
        <v xml:space="preserve"> </v>
      </c>
      <c r="DX258" s="27" t="str">
        <f>_xlfn.XLOOKUP(EA258,'Banco de Dados'!$B$3:$B$274,'Banco de Dados'!$C$3:$C$274,"")</f>
        <v/>
      </c>
      <c r="DY258" s="27" t="str">
        <f>IFERROR(VLOOKUP(EA258,'Banco de Dados'!$B$3:$H$274,5,FALSE)," ")</f>
        <v xml:space="preserve"> </v>
      </c>
      <c r="EE258" s="27" t="str">
        <f>_xlfn.XLOOKUP(EH258,'Banco de Dados'!$B$3:$B$274,'Banco de Dados'!$C$3:$C$274,"")</f>
        <v/>
      </c>
      <c r="EF258" s="27" t="str">
        <f>IFERROR(VLOOKUP(EH258,'Banco de Dados'!$B$3:$H$274,5,FALSE)," ")</f>
        <v xml:space="preserve"> </v>
      </c>
      <c r="EL258" s="27" t="str">
        <f>_xlfn.XLOOKUP(EO258,'Banco de Dados'!$B$3:$B$274,'Banco de Dados'!$C$3:$C$274,"")</f>
        <v/>
      </c>
      <c r="EM258" s="27" t="str">
        <f>IFERROR(VLOOKUP(EO258,'Banco de Dados'!$B$3:$H$274,5,FALSE)," ")</f>
        <v xml:space="preserve"> </v>
      </c>
      <c r="ES258" s="27" t="str">
        <f>_xlfn.XLOOKUP(EV258,'Banco de Dados'!$B$3:$B$274,'Banco de Dados'!$C$3:$C$274,"")</f>
        <v/>
      </c>
      <c r="ET258" s="27" t="str">
        <f>IFERROR(VLOOKUP(EV258,'Banco de Dados'!$B$3:$H$274,5,FALSE)," ")</f>
        <v xml:space="preserve"> </v>
      </c>
      <c r="EZ258" s="27" t="str">
        <f>_xlfn.XLOOKUP(FC258,'Banco de Dados'!$B$3:$B$274,'Banco de Dados'!$C$3:$C$274,"")</f>
        <v/>
      </c>
      <c r="FA258" s="27" t="str">
        <f>IFERROR(VLOOKUP(FC258,'Banco de Dados'!$B$3:$H$274,5,FALSE)," ")</f>
        <v xml:space="preserve"> </v>
      </c>
      <c r="FC258" s="7"/>
      <c r="FD258" s="7"/>
      <c r="FE258" s="7"/>
      <c r="FG258" s="27" t="str">
        <f>_xlfn.XLOOKUP(FJ258,'Banco de Dados'!$B$3:$B$274,'Banco de Dados'!$C$3:$C$274,"")</f>
        <v/>
      </c>
      <c r="FH258" s="27" t="str">
        <f>IFERROR(VLOOKUP(FJ258,'Banco de Dados'!$B$3:$H$274,5,FALSE)," ")</f>
        <v xml:space="preserve"> </v>
      </c>
      <c r="FI258" s="7"/>
      <c r="FJ258" s="7"/>
      <c r="FK258" s="7"/>
      <c r="FL258" s="7"/>
      <c r="FN258" s="27" t="str">
        <f>_xlfn.XLOOKUP(FQ258,'Banco de Dados'!$B$3:$B$274,'Banco de Dados'!$C$3:$C$274,"")</f>
        <v/>
      </c>
      <c r="FO258" s="27" t="str">
        <f>IFERROR(VLOOKUP(FQ258,'Banco de Dados'!$B$3:$H$274,5,FALSE)," ")</f>
        <v xml:space="preserve"> </v>
      </c>
      <c r="FP258" s="7"/>
      <c r="FQ258" s="7"/>
      <c r="FR258" s="7"/>
      <c r="FS258" s="7"/>
      <c r="FU258" s="27" t="str">
        <f>_xlfn.XLOOKUP(FX258,'Banco de Dados'!$B$3:$B$274,'Banco de Dados'!$C$3:$C$274,"")</f>
        <v/>
      </c>
      <c r="FV258" s="27" t="str">
        <f>IFERROR(VLOOKUP(FX258,'Banco de Dados'!$B$3:$H$274,5,FALSE)," ")</f>
        <v xml:space="preserve"> </v>
      </c>
      <c r="FW258" s="7"/>
      <c r="FX258" s="7"/>
      <c r="FY258" s="7"/>
      <c r="FZ258" s="7"/>
    </row>
    <row r="259" spans="2:182" x14ac:dyDescent="0.25">
      <c r="B259" s="27" t="str">
        <f>_xlfn.XLOOKUP(E259,'Banco de Dados'!$B$3:$B$274,'Banco de Dados'!$C$3:$C$274,"")</f>
        <v/>
      </c>
      <c r="C259" s="27" t="str">
        <f>IFERROR(VLOOKUP(E259,'Banco de Dados'!$B$3:$H$274,5,FALSE)," ")</f>
        <v xml:space="preserve"> </v>
      </c>
      <c r="I259" s="27" t="str">
        <f>_xlfn.XLOOKUP(L259,'Banco de Dados'!$B$3:$B$274,'Banco de Dados'!$C$3:$C$274,"")</f>
        <v/>
      </c>
      <c r="J259" s="27" t="str">
        <f>IFERROR(VLOOKUP(L259,'Banco de Dados'!$B$3:$H$274,5,FALSE)," ")</f>
        <v xml:space="preserve"> </v>
      </c>
      <c r="P259" s="27" t="str">
        <f>_xlfn.XLOOKUP(S259,'Banco de Dados'!$B$3:$B$274,'Banco de Dados'!$C$3:$C$274,"")</f>
        <v/>
      </c>
      <c r="Q259" s="27" t="str">
        <f>IFERROR(VLOOKUP(S259,'Banco de Dados'!$B$3:$H$274,5,FALSE)," ")</f>
        <v xml:space="preserve"> </v>
      </c>
      <c r="W259" s="27" t="str">
        <f>_xlfn.XLOOKUP(Z259,'Banco de Dados'!$B$3:$B$274,'Banco de Dados'!$C$3:$C$274,"")</f>
        <v/>
      </c>
      <c r="X259" s="27" t="str">
        <f>IFERROR(VLOOKUP(Z259,'Banco de Dados'!$B$3:$H$274,5,FALSE)," ")</f>
        <v xml:space="preserve"> </v>
      </c>
      <c r="AD259" s="27" t="str">
        <f>_xlfn.XLOOKUP(AG259,'Banco de Dados'!$B$3:$B$274,'Banco de Dados'!$C$3:$C$274,"")</f>
        <v/>
      </c>
      <c r="AE259" s="27" t="str">
        <f>IFERROR(VLOOKUP(AG259,'Banco de Dados'!$B$3:$H$274,5,FALSE)," ")</f>
        <v xml:space="preserve"> </v>
      </c>
      <c r="AK259" s="27" t="str">
        <f>_xlfn.XLOOKUP(AN259,'Banco de Dados'!$B$3:$B$274,'Banco de Dados'!$C$3:$C$274,"")</f>
        <v/>
      </c>
      <c r="AL259" s="27" t="str">
        <f>IFERROR(VLOOKUP(AN259,'Banco de Dados'!$B$3:$H$274,5,FALSE)," ")</f>
        <v xml:space="preserve"> </v>
      </c>
      <c r="AR259" s="27" t="str">
        <f>_xlfn.XLOOKUP(AU259,'Banco de Dados'!$B$3:$B$274,'Banco de Dados'!$C$3:$C$274,"")</f>
        <v/>
      </c>
      <c r="AS259" s="27" t="str">
        <f>IFERROR(VLOOKUP(AU259,'Banco de Dados'!$B$3:$H$274,5,FALSE)," ")</f>
        <v xml:space="preserve"> </v>
      </c>
      <c r="AY259" s="27" t="str">
        <f>_xlfn.XLOOKUP(BB259,'Banco de Dados'!$B$3:$B$274,'Banco de Dados'!$C$3:$C$274,"")</f>
        <v/>
      </c>
      <c r="AZ259" s="27" t="str">
        <f>IFERROR(VLOOKUP(BB259,'Banco de Dados'!$B$3:$H$274,5,FALSE)," ")</f>
        <v xml:space="preserve"> </v>
      </c>
      <c r="BF259" s="27" t="str">
        <f>_xlfn.XLOOKUP(BI259,'Banco de Dados'!$B$3:$B$274,'Banco de Dados'!$C$3:$C$274,"")</f>
        <v/>
      </c>
      <c r="BG259" s="27" t="str">
        <f>IFERROR(VLOOKUP(BI259,'Banco de Dados'!$B$3:$H$274,5,FALSE)," ")</f>
        <v xml:space="preserve"> </v>
      </c>
      <c r="BM259" s="27" t="str">
        <f>_xlfn.XLOOKUP(BP259,'Banco de Dados'!$B$3:$B$274,'Banco de Dados'!$C$3:$C$274,"")</f>
        <v/>
      </c>
      <c r="BN259" s="27" t="str">
        <f>IFERROR(VLOOKUP(BP259,'Banco de Dados'!$B$3:$H$274,5,FALSE)," ")</f>
        <v xml:space="preserve"> </v>
      </c>
      <c r="BT259" s="27" t="str">
        <f>_xlfn.XLOOKUP(BW259,'Banco de Dados'!$B$3:$B$274,'Banco de Dados'!$C$3:$C$274,"")</f>
        <v/>
      </c>
      <c r="BU259" s="27" t="str">
        <f>IFERROR(VLOOKUP(BW259,'Banco de Dados'!$B$3:$H$274,5,FALSE)," ")</f>
        <v xml:space="preserve"> </v>
      </c>
      <c r="CA259" s="27" t="str">
        <f>_xlfn.XLOOKUP(CD259,'Banco de Dados'!$B$3:$B$274,'Banco de Dados'!$C$3:$C$274,"")</f>
        <v/>
      </c>
      <c r="CB259" s="27" t="str">
        <f>IFERROR(VLOOKUP(CD259,'Banco de Dados'!$B$3:$H$274,5,FALSE)," ")</f>
        <v xml:space="preserve"> </v>
      </c>
      <c r="CH259" s="27" t="str">
        <f>_xlfn.XLOOKUP(CK259,'Banco de Dados'!$B$3:$B$274,'Banco de Dados'!$C$3:$C$274,"")</f>
        <v/>
      </c>
      <c r="CI259" s="27" t="str">
        <f>IFERROR(VLOOKUP(CK259,'Banco de Dados'!$B$3:$H$274,5,FALSE)," ")</f>
        <v xml:space="preserve"> </v>
      </c>
      <c r="CO259" s="27" t="str">
        <f>_xlfn.XLOOKUP(CR259,'Banco de Dados'!$B$3:$B$274,'Banco de Dados'!$C$3:$C$274,"")</f>
        <v/>
      </c>
      <c r="CP259" s="27" t="str">
        <f>IFERROR(VLOOKUP(CR259,'Banco de Dados'!$B$3:$H$274,5,FALSE)," ")</f>
        <v xml:space="preserve"> </v>
      </c>
      <c r="CV259" s="27" t="str">
        <f>_xlfn.XLOOKUP(CY259,'Banco de Dados'!$B$3:$B$274,'Banco de Dados'!$C$3:$C$274,"")</f>
        <v/>
      </c>
      <c r="CW259" s="27" t="str">
        <f>IFERROR(VLOOKUP(CY259,'Banco de Dados'!$B$3:$H$274,5,FALSE)," ")</f>
        <v xml:space="preserve"> </v>
      </c>
      <c r="DC259" s="27" t="str">
        <f>_xlfn.XLOOKUP(DF259,'Banco de Dados'!$B$3:$B$274,'Banco de Dados'!$C$3:$C$274,"")</f>
        <v/>
      </c>
      <c r="DD259" s="27" t="str">
        <f>IFERROR(VLOOKUP(DF259,'Banco de Dados'!$B$3:$H$274,5,FALSE)," ")</f>
        <v xml:space="preserve"> </v>
      </c>
      <c r="DJ259" s="27" t="str">
        <f>_xlfn.XLOOKUP(DM259,'Banco de Dados'!$B$3:$B$274,'Banco de Dados'!$C$3:$C$274,"")</f>
        <v/>
      </c>
      <c r="DK259" s="27" t="str">
        <f>IFERROR(VLOOKUP(DM259,'Banco de Dados'!$B$3:$H$274,5,FALSE)," ")</f>
        <v xml:space="preserve"> </v>
      </c>
      <c r="DQ259" s="27" t="str">
        <f>_xlfn.XLOOKUP(DT259,'Banco de Dados'!$B$3:$B$274,'Banco de Dados'!$C$3:$C$274,"")</f>
        <v/>
      </c>
      <c r="DR259" s="27" t="str">
        <f>IFERROR(VLOOKUP(DT259,'Banco de Dados'!$B$3:$H$274,5,FALSE)," ")</f>
        <v xml:space="preserve"> </v>
      </c>
      <c r="DX259" s="27" t="str">
        <f>_xlfn.XLOOKUP(EA259,'Banco de Dados'!$B$3:$B$274,'Banco de Dados'!$C$3:$C$274,"")</f>
        <v/>
      </c>
      <c r="DY259" s="27" t="str">
        <f>IFERROR(VLOOKUP(EA259,'Banco de Dados'!$B$3:$H$274,5,FALSE)," ")</f>
        <v xml:space="preserve"> </v>
      </c>
      <c r="EE259" s="27" t="str">
        <f>_xlfn.XLOOKUP(EH259,'Banco de Dados'!$B$3:$B$274,'Banco de Dados'!$C$3:$C$274,"")</f>
        <v/>
      </c>
      <c r="EF259" s="27" t="str">
        <f>IFERROR(VLOOKUP(EH259,'Banco de Dados'!$B$3:$H$274,5,FALSE)," ")</f>
        <v xml:space="preserve"> </v>
      </c>
      <c r="EL259" s="27" t="str">
        <f>_xlfn.XLOOKUP(EO259,'Banco de Dados'!$B$3:$B$274,'Banco de Dados'!$C$3:$C$274,"")</f>
        <v/>
      </c>
      <c r="EM259" s="27" t="str">
        <f>IFERROR(VLOOKUP(EO259,'Banco de Dados'!$B$3:$H$274,5,FALSE)," ")</f>
        <v xml:space="preserve"> </v>
      </c>
      <c r="ES259" s="27" t="str">
        <f>_xlfn.XLOOKUP(EV259,'Banco de Dados'!$B$3:$B$274,'Banco de Dados'!$C$3:$C$274,"")</f>
        <v/>
      </c>
      <c r="ET259" s="27" t="str">
        <f>IFERROR(VLOOKUP(EV259,'Banco de Dados'!$B$3:$H$274,5,FALSE)," ")</f>
        <v xml:space="preserve"> </v>
      </c>
      <c r="EZ259" s="27" t="str">
        <f>_xlfn.XLOOKUP(FC259,'Banco de Dados'!$B$3:$B$274,'Banco de Dados'!$C$3:$C$274,"")</f>
        <v/>
      </c>
      <c r="FA259" s="27" t="str">
        <f>IFERROR(VLOOKUP(FC259,'Banco de Dados'!$B$3:$H$274,5,FALSE)," ")</f>
        <v xml:space="preserve"> </v>
      </c>
      <c r="FC259" s="7"/>
      <c r="FD259" s="7"/>
      <c r="FE259" s="7"/>
      <c r="FG259" s="27" t="str">
        <f>_xlfn.XLOOKUP(FJ259,'Banco de Dados'!$B$3:$B$274,'Banco de Dados'!$C$3:$C$274,"")</f>
        <v/>
      </c>
      <c r="FH259" s="27" t="str">
        <f>IFERROR(VLOOKUP(FJ259,'Banco de Dados'!$B$3:$H$274,5,FALSE)," ")</f>
        <v xml:space="preserve"> </v>
      </c>
      <c r="FI259" s="7"/>
      <c r="FJ259" s="7"/>
      <c r="FK259" s="7"/>
      <c r="FL259" s="7"/>
      <c r="FN259" s="27" t="str">
        <f>_xlfn.XLOOKUP(FQ259,'Banco de Dados'!$B$3:$B$274,'Banco de Dados'!$C$3:$C$274,"")</f>
        <v/>
      </c>
      <c r="FO259" s="27" t="str">
        <f>IFERROR(VLOOKUP(FQ259,'Banco de Dados'!$B$3:$H$274,5,FALSE)," ")</f>
        <v xml:space="preserve"> </v>
      </c>
      <c r="FP259" s="7"/>
      <c r="FQ259" s="7"/>
      <c r="FR259" s="7"/>
      <c r="FS259" s="7"/>
      <c r="FU259" s="27" t="str">
        <f>_xlfn.XLOOKUP(FX259,'Banco de Dados'!$B$3:$B$274,'Banco de Dados'!$C$3:$C$274,"")</f>
        <v/>
      </c>
      <c r="FV259" s="27" t="str">
        <f>IFERROR(VLOOKUP(FX259,'Banco de Dados'!$B$3:$H$274,5,FALSE)," ")</f>
        <v xml:space="preserve"> </v>
      </c>
      <c r="FW259" s="7"/>
      <c r="FX259" s="7"/>
      <c r="FY259" s="7"/>
      <c r="FZ259" s="7"/>
    </row>
    <row r="260" spans="2:182" x14ac:dyDescent="0.25">
      <c r="B260" s="27" t="str">
        <f>_xlfn.XLOOKUP(E260,'Banco de Dados'!$B$3:$B$274,'Banco de Dados'!$C$3:$C$274,"")</f>
        <v/>
      </c>
      <c r="C260" s="27" t="str">
        <f>IFERROR(VLOOKUP(E260,'Banco de Dados'!$B$3:$H$274,5,FALSE)," ")</f>
        <v xml:space="preserve"> </v>
      </c>
      <c r="I260" s="27" t="str">
        <f>_xlfn.XLOOKUP(L260,'Banco de Dados'!$B$3:$B$274,'Banco de Dados'!$C$3:$C$274,"")</f>
        <v/>
      </c>
      <c r="J260" s="27" t="str">
        <f>IFERROR(VLOOKUP(L260,'Banco de Dados'!$B$3:$H$274,5,FALSE)," ")</f>
        <v xml:space="preserve"> </v>
      </c>
      <c r="P260" s="27" t="str">
        <f>_xlfn.XLOOKUP(S260,'Banco de Dados'!$B$3:$B$274,'Banco de Dados'!$C$3:$C$274,"")</f>
        <v/>
      </c>
      <c r="Q260" s="27" t="str">
        <f>IFERROR(VLOOKUP(S260,'Banco de Dados'!$B$3:$H$274,5,FALSE)," ")</f>
        <v xml:space="preserve"> </v>
      </c>
      <c r="W260" s="27" t="str">
        <f>_xlfn.XLOOKUP(Z260,'Banco de Dados'!$B$3:$B$274,'Banco de Dados'!$C$3:$C$274,"")</f>
        <v/>
      </c>
      <c r="X260" s="27" t="str">
        <f>IFERROR(VLOOKUP(Z260,'Banco de Dados'!$B$3:$H$274,5,FALSE)," ")</f>
        <v xml:space="preserve"> </v>
      </c>
      <c r="AD260" s="27" t="str">
        <f>_xlfn.XLOOKUP(AG260,'Banco de Dados'!$B$3:$B$274,'Banco de Dados'!$C$3:$C$274,"")</f>
        <v/>
      </c>
      <c r="AE260" s="27" t="str">
        <f>IFERROR(VLOOKUP(AG260,'Banco de Dados'!$B$3:$H$274,5,FALSE)," ")</f>
        <v xml:space="preserve"> </v>
      </c>
      <c r="AK260" s="27" t="str">
        <f>_xlfn.XLOOKUP(AN260,'Banco de Dados'!$B$3:$B$274,'Banco de Dados'!$C$3:$C$274,"")</f>
        <v/>
      </c>
      <c r="AL260" s="27" t="str">
        <f>IFERROR(VLOOKUP(AN260,'Banco de Dados'!$B$3:$H$274,5,FALSE)," ")</f>
        <v xml:space="preserve"> </v>
      </c>
      <c r="AR260" s="27" t="str">
        <f>_xlfn.XLOOKUP(AU260,'Banco de Dados'!$B$3:$B$274,'Banco de Dados'!$C$3:$C$274,"")</f>
        <v/>
      </c>
      <c r="AS260" s="27" t="str">
        <f>IFERROR(VLOOKUP(AU260,'Banco de Dados'!$B$3:$H$274,5,FALSE)," ")</f>
        <v xml:space="preserve"> </v>
      </c>
      <c r="AY260" s="27" t="str">
        <f>_xlfn.XLOOKUP(BB260,'Banco de Dados'!$B$3:$B$274,'Banco de Dados'!$C$3:$C$274,"")</f>
        <v/>
      </c>
      <c r="AZ260" s="27" t="str">
        <f>IFERROR(VLOOKUP(BB260,'Banco de Dados'!$B$3:$H$274,5,FALSE)," ")</f>
        <v xml:space="preserve"> </v>
      </c>
      <c r="BF260" s="27" t="str">
        <f>_xlfn.XLOOKUP(BI260,'Banco de Dados'!$B$3:$B$274,'Banco de Dados'!$C$3:$C$274,"")</f>
        <v/>
      </c>
      <c r="BG260" s="27" t="str">
        <f>IFERROR(VLOOKUP(BI260,'Banco de Dados'!$B$3:$H$274,5,FALSE)," ")</f>
        <v xml:space="preserve"> </v>
      </c>
      <c r="BM260" s="27" t="str">
        <f>_xlfn.XLOOKUP(BP260,'Banco de Dados'!$B$3:$B$274,'Banco de Dados'!$C$3:$C$274,"")</f>
        <v/>
      </c>
      <c r="BN260" s="27" t="str">
        <f>IFERROR(VLOOKUP(BP260,'Banco de Dados'!$B$3:$H$274,5,FALSE)," ")</f>
        <v xml:space="preserve"> </v>
      </c>
      <c r="BT260" s="27" t="str">
        <f>_xlfn.XLOOKUP(BW260,'Banco de Dados'!$B$3:$B$274,'Banco de Dados'!$C$3:$C$274,"")</f>
        <v/>
      </c>
      <c r="BU260" s="27" t="str">
        <f>IFERROR(VLOOKUP(BW260,'Banco de Dados'!$B$3:$H$274,5,FALSE)," ")</f>
        <v xml:space="preserve"> </v>
      </c>
      <c r="CA260" s="27" t="str">
        <f>_xlfn.XLOOKUP(CD260,'Banco de Dados'!$B$3:$B$274,'Banco de Dados'!$C$3:$C$274,"")</f>
        <v/>
      </c>
      <c r="CB260" s="27" t="str">
        <f>IFERROR(VLOOKUP(CD260,'Banco de Dados'!$B$3:$H$274,5,FALSE)," ")</f>
        <v xml:space="preserve"> </v>
      </c>
      <c r="CH260" s="27" t="str">
        <f>_xlfn.XLOOKUP(CK260,'Banco de Dados'!$B$3:$B$274,'Banco de Dados'!$C$3:$C$274,"")</f>
        <v/>
      </c>
      <c r="CI260" s="27" t="str">
        <f>IFERROR(VLOOKUP(CK260,'Banco de Dados'!$B$3:$H$274,5,FALSE)," ")</f>
        <v xml:space="preserve"> </v>
      </c>
      <c r="CO260" s="27" t="str">
        <f>_xlfn.XLOOKUP(CR260,'Banco de Dados'!$B$3:$B$274,'Banco de Dados'!$C$3:$C$274,"")</f>
        <v/>
      </c>
      <c r="CP260" s="27" t="str">
        <f>IFERROR(VLOOKUP(CR260,'Banco de Dados'!$B$3:$H$274,5,FALSE)," ")</f>
        <v xml:space="preserve"> </v>
      </c>
      <c r="CV260" s="27" t="str">
        <f>_xlfn.XLOOKUP(CY260,'Banco de Dados'!$B$3:$B$274,'Banco de Dados'!$C$3:$C$274,"")</f>
        <v/>
      </c>
      <c r="CW260" s="27" t="str">
        <f>IFERROR(VLOOKUP(CY260,'Banco de Dados'!$B$3:$H$274,5,FALSE)," ")</f>
        <v xml:space="preserve"> </v>
      </c>
      <c r="DC260" s="27" t="str">
        <f>_xlfn.XLOOKUP(DF260,'Banco de Dados'!$B$3:$B$274,'Banco de Dados'!$C$3:$C$274,"")</f>
        <v/>
      </c>
      <c r="DD260" s="27" t="str">
        <f>IFERROR(VLOOKUP(DF260,'Banco de Dados'!$B$3:$H$274,5,FALSE)," ")</f>
        <v xml:space="preserve"> </v>
      </c>
      <c r="DJ260" s="27" t="str">
        <f>_xlfn.XLOOKUP(DM260,'Banco de Dados'!$B$3:$B$274,'Banco de Dados'!$C$3:$C$274,"")</f>
        <v/>
      </c>
      <c r="DK260" s="27" t="str">
        <f>IFERROR(VLOOKUP(DM260,'Banco de Dados'!$B$3:$H$274,5,FALSE)," ")</f>
        <v xml:space="preserve"> </v>
      </c>
      <c r="DQ260" s="27" t="str">
        <f>_xlfn.XLOOKUP(DT260,'Banco de Dados'!$B$3:$B$274,'Banco de Dados'!$C$3:$C$274,"")</f>
        <v/>
      </c>
      <c r="DR260" s="27" t="str">
        <f>IFERROR(VLOOKUP(DT260,'Banco de Dados'!$B$3:$H$274,5,FALSE)," ")</f>
        <v xml:space="preserve"> </v>
      </c>
      <c r="DX260" s="27" t="str">
        <f>_xlfn.XLOOKUP(EA260,'Banco de Dados'!$B$3:$B$274,'Banco de Dados'!$C$3:$C$274,"")</f>
        <v/>
      </c>
      <c r="DY260" s="27" t="str">
        <f>IFERROR(VLOOKUP(EA260,'Banco de Dados'!$B$3:$H$274,5,FALSE)," ")</f>
        <v xml:space="preserve"> </v>
      </c>
      <c r="EE260" s="27" t="str">
        <f>_xlfn.XLOOKUP(EH260,'Banco de Dados'!$B$3:$B$274,'Banco de Dados'!$C$3:$C$274,"")</f>
        <v/>
      </c>
      <c r="EF260" s="27" t="str">
        <f>IFERROR(VLOOKUP(EH260,'Banco de Dados'!$B$3:$H$274,5,FALSE)," ")</f>
        <v xml:space="preserve"> </v>
      </c>
      <c r="EL260" s="27" t="str">
        <f>_xlfn.XLOOKUP(EO260,'Banco de Dados'!$B$3:$B$274,'Banco de Dados'!$C$3:$C$274,"")</f>
        <v/>
      </c>
      <c r="EM260" s="27" t="str">
        <f>IFERROR(VLOOKUP(EO260,'Banco de Dados'!$B$3:$H$274,5,FALSE)," ")</f>
        <v xml:space="preserve"> </v>
      </c>
      <c r="ES260" s="27" t="str">
        <f>_xlfn.XLOOKUP(EV260,'Banco de Dados'!$B$3:$B$274,'Banco de Dados'!$C$3:$C$274,"")</f>
        <v/>
      </c>
      <c r="ET260" s="27" t="str">
        <f>IFERROR(VLOOKUP(EV260,'Banco de Dados'!$B$3:$H$274,5,FALSE)," ")</f>
        <v xml:space="preserve"> </v>
      </c>
      <c r="EZ260" s="27" t="str">
        <f>_xlfn.XLOOKUP(FC260,'Banco de Dados'!$B$3:$B$274,'Banco de Dados'!$C$3:$C$274,"")</f>
        <v/>
      </c>
      <c r="FA260" s="27" t="str">
        <f>IFERROR(VLOOKUP(FC260,'Banco de Dados'!$B$3:$H$274,5,FALSE)," ")</f>
        <v xml:space="preserve"> </v>
      </c>
      <c r="FC260" s="7"/>
      <c r="FD260" s="7"/>
      <c r="FE260" s="7"/>
      <c r="FG260" s="27" t="str">
        <f>_xlfn.XLOOKUP(FJ260,'Banco de Dados'!$B$3:$B$274,'Banco de Dados'!$C$3:$C$274,"")</f>
        <v/>
      </c>
      <c r="FH260" s="27" t="str">
        <f>IFERROR(VLOOKUP(FJ260,'Banco de Dados'!$B$3:$H$274,5,FALSE)," ")</f>
        <v xml:space="preserve"> </v>
      </c>
      <c r="FI260" s="7"/>
      <c r="FJ260" s="7"/>
      <c r="FK260" s="7"/>
      <c r="FL260" s="7"/>
      <c r="FN260" s="27" t="str">
        <f>_xlfn.XLOOKUP(FQ260,'Banco de Dados'!$B$3:$B$274,'Banco de Dados'!$C$3:$C$274,"")</f>
        <v/>
      </c>
      <c r="FO260" s="27" t="str">
        <f>IFERROR(VLOOKUP(FQ260,'Banco de Dados'!$B$3:$H$274,5,FALSE)," ")</f>
        <v xml:space="preserve"> </v>
      </c>
      <c r="FP260" s="7"/>
      <c r="FQ260" s="7"/>
      <c r="FR260" s="7"/>
      <c r="FS260" s="7"/>
      <c r="FU260" s="27" t="str">
        <f>_xlfn.XLOOKUP(FX260,'Banco de Dados'!$B$3:$B$274,'Banco de Dados'!$C$3:$C$274,"")</f>
        <v/>
      </c>
      <c r="FV260" s="27" t="str">
        <f>IFERROR(VLOOKUP(FX260,'Banco de Dados'!$B$3:$H$274,5,FALSE)," ")</f>
        <v xml:space="preserve"> </v>
      </c>
      <c r="FW260" s="7"/>
      <c r="FX260" s="7"/>
      <c r="FY260" s="7"/>
      <c r="FZ260" s="7"/>
    </row>
    <row r="261" spans="2:182" x14ac:dyDescent="0.25">
      <c r="B261" s="27" t="str">
        <f>_xlfn.XLOOKUP(E261,'Banco de Dados'!$B$3:$B$274,'Banco de Dados'!$C$3:$C$274,"")</f>
        <v/>
      </c>
      <c r="C261" s="27" t="str">
        <f>IFERROR(VLOOKUP(E261,'Banco de Dados'!$B$3:$H$274,5,FALSE)," ")</f>
        <v xml:space="preserve"> </v>
      </c>
      <c r="I261" s="27" t="str">
        <f>_xlfn.XLOOKUP(L261,'Banco de Dados'!$B$3:$B$274,'Banco de Dados'!$C$3:$C$274,"")</f>
        <v/>
      </c>
      <c r="J261" s="27" t="str">
        <f>IFERROR(VLOOKUP(L261,'Banco de Dados'!$B$3:$H$274,5,FALSE)," ")</f>
        <v xml:space="preserve"> </v>
      </c>
      <c r="P261" s="27" t="str">
        <f>_xlfn.XLOOKUP(S261,'Banco de Dados'!$B$3:$B$274,'Banco de Dados'!$C$3:$C$274,"")</f>
        <v/>
      </c>
      <c r="Q261" s="27" t="str">
        <f>IFERROR(VLOOKUP(S261,'Banco de Dados'!$B$3:$H$274,5,FALSE)," ")</f>
        <v xml:space="preserve"> </v>
      </c>
      <c r="W261" s="27" t="str">
        <f>_xlfn.XLOOKUP(Z261,'Banco de Dados'!$B$3:$B$274,'Banco de Dados'!$C$3:$C$274,"")</f>
        <v/>
      </c>
      <c r="X261" s="27" t="str">
        <f>IFERROR(VLOOKUP(Z261,'Banco de Dados'!$B$3:$H$274,5,FALSE)," ")</f>
        <v xml:space="preserve"> </v>
      </c>
      <c r="AD261" s="27" t="str">
        <f>_xlfn.XLOOKUP(AG261,'Banco de Dados'!$B$3:$B$274,'Banco de Dados'!$C$3:$C$274,"")</f>
        <v/>
      </c>
      <c r="AE261" s="27" t="str">
        <f>IFERROR(VLOOKUP(AG261,'Banco de Dados'!$B$3:$H$274,5,FALSE)," ")</f>
        <v xml:space="preserve"> </v>
      </c>
      <c r="AK261" s="27" t="str">
        <f>_xlfn.XLOOKUP(AN261,'Banco de Dados'!$B$3:$B$274,'Banco de Dados'!$C$3:$C$274,"")</f>
        <v/>
      </c>
      <c r="AL261" s="27" t="str">
        <f>IFERROR(VLOOKUP(AN261,'Banco de Dados'!$B$3:$H$274,5,FALSE)," ")</f>
        <v xml:space="preserve"> </v>
      </c>
      <c r="AR261" s="27" t="str">
        <f>_xlfn.XLOOKUP(AU261,'Banco de Dados'!$B$3:$B$274,'Banco de Dados'!$C$3:$C$274,"")</f>
        <v/>
      </c>
      <c r="AS261" s="27" t="str">
        <f>IFERROR(VLOOKUP(AU261,'Banco de Dados'!$B$3:$H$274,5,FALSE)," ")</f>
        <v xml:space="preserve"> </v>
      </c>
      <c r="AY261" s="27" t="str">
        <f>_xlfn.XLOOKUP(BB261,'Banco de Dados'!$B$3:$B$274,'Banco de Dados'!$C$3:$C$274,"")</f>
        <v/>
      </c>
      <c r="AZ261" s="27" t="str">
        <f>IFERROR(VLOOKUP(BB261,'Banco de Dados'!$B$3:$H$274,5,FALSE)," ")</f>
        <v xml:space="preserve"> </v>
      </c>
      <c r="BF261" s="27" t="str">
        <f>_xlfn.XLOOKUP(BI261,'Banco de Dados'!$B$3:$B$274,'Banco de Dados'!$C$3:$C$274,"")</f>
        <v/>
      </c>
      <c r="BG261" s="27" t="str">
        <f>IFERROR(VLOOKUP(BI261,'Banco de Dados'!$B$3:$H$274,5,FALSE)," ")</f>
        <v xml:space="preserve"> </v>
      </c>
      <c r="BM261" s="27" t="str">
        <f>_xlfn.XLOOKUP(BP261,'Banco de Dados'!$B$3:$B$274,'Banco de Dados'!$C$3:$C$274,"")</f>
        <v/>
      </c>
      <c r="BN261" s="27" t="str">
        <f>IFERROR(VLOOKUP(BP261,'Banco de Dados'!$B$3:$H$274,5,FALSE)," ")</f>
        <v xml:space="preserve"> </v>
      </c>
      <c r="BT261" s="27" t="str">
        <f>_xlfn.XLOOKUP(BW261,'Banco de Dados'!$B$3:$B$274,'Banco de Dados'!$C$3:$C$274,"")</f>
        <v/>
      </c>
      <c r="BU261" s="27" t="str">
        <f>IFERROR(VLOOKUP(BW261,'Banco de Dados'!$B$3:$H$274,5,FALSE)," ")</f>
        <v xml:space="preserve"> </v>
      </c>
      <c r="CA261" s="27" t="str">
        <f>_xlfn.XLOOKUP(CD261,'Banco de Dados'!$B$3:$B$274,'Banco de Dados'!$C$3:$C$274,"")</f>
        <v/>
      </c>
      <c r="CB261" s="27" t="str">
        <f>IFERROR(VLOOKUP(CD261,'Banco de Dados'!$B$3:$H$274,5,FALSE)," ")</f>
        <v xml:space="preserve"> </v>
      </c>
      <c r="CH261" s="27" t="str">
        <f>_xlfn.XLOOKUP(CK261,'Banco de Dados'!$B$3:$B$274,'Banco de Dados'!$C$3:$C$274,"")</f>
        <v/>
      </c>
      <c r="CI261" s="27" t="str">
        <f>IFERROR(VLOOKUP(CK261,'Banco de Dados'!$B$3:$H$274,5,FALSE)," ")</f>
        <v xml:space="preserve"> </v>
      </c>
      <c r="CO261" s="27" t="str">
        <f>_xlfn.XLOOKUP(CR261,'Banco de Dados'!$B$3:$B$274,'Banco de Dados'!$C$3:$C$274,"")</f>
        <v/>
      </c>
      <c r="CP261" s="27" t="str">
        <f>IFERROR(VLOOKUP(CR261,'Banco de Dados'!$B$3:$H$274,5,FALSE)," ")</f>
        <v xml:space="preserve"> </v>
      </c>
      <c r="CV261" s="27" t="str">
        <f>_xlfn.XLOOKUP(CY261,'Banco de Dados'!$B$3:$B$274,'Banco de Dados'!$C$3:$C$274,"")</f>
        <v/>
      </c>
      <c r="CW261" s="27" t="str">
        <f>IFERROR(VLOOKUP(CY261,'Banco de Dados'!$B$3:$H$274,5,FALSE)," ")</f>
        <v xml:space="preserve"> </v>
      </c>
      <c r="DC261" s="27" t="str">
        <f>_xlfn.XLOOKUP(DF261,'Banco de Dados'!$B$3:$B$274,'Banco de Dados'!$C$3:$C$274,"")</f>
        <v/>
      </c>
      <c r="DD261" s="27" t="str">
        <f>IFERROR(VLOOKUP(DF261,'Banco de Dados'!$B$3:$H$274,5,FALSE)," ")</f>
        <v xml:space="preserve"> </v>
      </c>
      <c r="DJ261" s="27" t="str">
        <f>_xlfn.XLOOKUP(DM261,'Banco de Dados'!$B$3:$B$274,'Banco de Dados'!$C$3:$C$274,"")</f>
        <v/>
      </c>
      <c r="DK261" s="27" t="str">
        <f>IFERROR(VLOOKUP(DM261,'Banco de Dados'!$B$3:$H$274,5,FALSE)," ")</f>
        <v xml:space="preserve"> </v>
      </c>
      <c r="DQ261" s="27" t="str">
        <f>_xlfn.XLOOKUP(DT261,'Banco de Dados'!$B$3:$B$274,'Banco de Dados'!$C$3:$C$274,"")</f>
        <v/>
      </c>
      <c r="DR261" s="27" t="str">
        <f>IFERROR(VLOOKUP(DT261,'Banco de Dados'!$B$3:$H$274,5,FALSE)," ")</f>
        <v xml:space="preserve"> </v>
      </c>
      <c r="DX261" s="27" t="str">
        <f>_xlfn.XLOOKUP(EA261,'Banco de Dados'!$B$3:$B$274,'Banco de Dados'!$C$3:$C$274,"")</f>
        <v/>
      </c>
      <c r="DY261" s="27" t="str">
        <f>IFERROR(VLOOKUP(EA261,'Banco de Dados'!$B$3:$H$274,5,FALSE)," ")</f>
        <v xml:space="preserve"> </v>
      </c>
      <c r="EE261" s="27" t="str">
        <f>_xlfn.XLOOKUP(EH261,'Banco de Dados'!$B$3:$B$274,'Banco de Dados'!$C$3:$C$274,"")</f>
        <v/>
      </c>
      <c r="EF261" s="27" t="str">
        <f>IFERROR(VLOOKUP(EH261,'Banco de Dados'!$B$3:$H$274,5,FALSE)," ")</f>
        <v xml:space="preserve"> </v>
      </c>
      <c r="EL261" s="27" t="str">
        <f>_xlfn.XLOOKUP(EO261,'Banco de Dados'!$B$3:$B$274,'Banco de Dados'!$C$3:$C$274,"")</f>
        <v/>
      </c>
      <c r="EM261" s="27" t="str">
        <f>IFERROR(VLOOKUP(EO261,'Banco de Dados'!$B$3:$H$274,5,FALSE)," ")</f>
        <v xml:space="preserve"> </v>
      </c>
      <c r="ES261" s="27" t="str">
        <f>_xlfn.XLOOKUP(EV261,'Banco de Dados'!$B$3:$B$274,'Banco de Dados'!$C$3:$C$274,"")</f>
        <v/>
      </c>
      <c r="ET261" s="27" t="str">
        <f>IFERROR(VLOOKUP(EV261,'Banco de Dados'!$B$3:$H$274,5,FALSE)," ")</f>
        <v xml:space="preserve"> </v>
      </c>
      <c r="EZ261" s="27" t="str">
        <f>_xlfn.XLOOKUP(FC261,'Banco de Dados'!$B$3:$B$274,'Banco de Dados'!$C$3:$C$274,"")</f>
        <v/>
      </c>
      <c r="FA261" s="27" t="str">
        <f>IFERROR(VLOOKUP(FC261,'Banco de Dados'!$B$3:$H$274,5,FALSE)," ")</f>
        <v xml:space="preserve"> </v>
      </c>
      <c r="FC261" s="7"/>
      <c r="FD261" s="7"/>
      <c r="FE261" s="7"/>
      <c r="FG261" s="27" t="str">
        <f>_xlfn.XLOOKUP(FJ261,'Banco de Dados'!$B$3:$B$274,'Banco de Dados'!$C$3:$C$274,"")</f>
        <v/>
      </c>
      <c r="FH261" s="27" t="str">
        <f>IFERROR(VLOOKUP(FJ261,'Banco de Dados'!$B$3:$H$274,5,FALSE)," ")</f>
        <v xml:space="preserve"> </v>
      </c>
      <c r="FI261" s="7"/>
      <c r="FJ261" s="7"/>
      <c r="FK261" s="7"/>
      <c r="FL261" s="7"/>
      <c r="FN261" s="27" t="str">
        <f>_xlfn.XLOOKUP(FQ261,'Banco de Dados'!$B$3:$B$274,'Banco de Dados'!$C$3:$C$274,"")</f>
        <v/>
      </c>
      <c r="FO261" s="27" t="str">
        <f>IFERROR(VLOOKUP(FQ261,'Banco de Dados'!$B$3:$H$274,5,FALSE)," ")</f>
        <v xml:space="preserve"> </v>
      </c>
      <c r="FP261" s="7"/>
      <c r="FQ261" s="7"/>
      <c r="FR261" s="7"/>
      <c r="FS261" s="7"/>
      <c r="FU261" s="27" t="str">
        <f>_xlfn.XLOOKUP(FX261,'Banco de Dados'!$B$3:$B$274,'Banco de Dados'!$C$3:$C$274,"")</f>
        <v/>
      </c>
      <c r="FV261" s="27" t="str">
        <f>IFERROR(VLOOKUP(FX261,'Banco de Dados'!$B$3:$H$274,5,FALSE)," ")</f>
        <v xml:space="preserve"> </v>
      </c>
      <c r="FW261" s="7"/>
      <c r="FX261" s="7"/>
      <c r="FY261" s="7"/>
      <c r="FZ261" s="7"/>
    </row>
    <row r="262" spans="2:182" x14ac:dyDescent="0.25">
      <c r="B262" s="27" t="str">
        <f>_xlfn.XLOOKUP(E262,'Banco de Dados'!$B$3:$B$274,'Banco de Dados'!$C$3:$C$274,"")</f>
        <v/>
      </c>
      <c r="C262" s="27" t="str">
        <f>IFERROR(VLOOKUP(E262,'Banco de Dados'!$B$3:$H$274,5,FALSE)," ")</f>
        <v xml:space="preserve"> </v>
      </c>
      <c r="I262" s="27" t="str">
        <f>_xlfn.XLOOKUP(L262,'Banco de Dados'!$B$3:$B$274,'Banco de Dados'!$C$3:$C$274,"")</f>
        <v/>
      </c>
      <c r="J262" s="27" t="str">
        <f>IFERROR(VLOOKUP(L262,'Banco de Dados'!$B$3:$H$274,5,FALSE)," ")</f>
        <v xml:space="preserve"> </v>
      </c>
      <c r="P262" s="27" t="str">
        <f>_xlfn.XLOOKUP(S262,'Banco de Dados'!$B$3:$B$274,'Banco de Dados'!$C$3:$C$274,"")</f>
        <v/>
      </c>
      <c r="Q262" s="27" t="str">
        <f>IFERROR(VLOOKUP(S262,'Banco de Dados'!$B$3:$H$274,5,FALSE)," ")</f>
        <v xml:space="preserve"> </v>
      </c>
      <c r="W262" s="27" t="str">
        <f>_xlfn.XLOOKUP(Z262,'Banco de Dados'!$B$3:$B$274,'Banco de Dados'!$C$3:$C$274,"")</f>
        <v/>
      </c>
      <c r="X262" s="27" t="str">
        <f>IFERROR(VLOOKUP(Z262,'Banco de Dados'!$B$3:$H$274,5,FALSE)," ")</f>
        <v xml:space="preserve"> </v>
      </c>
      <c r="AD262" s="27" t="str">
        <f>_xlfn.XLOOKUP(AG262,'Banco de Dados'!$B$3:$B$274,'Banco de Dados'!$C$3:$C$274,"")</f>
        <v/>
      </c>
      <c r="AE262" s="27" t="str">
        <f>IFERROR(VLOOKUP(AG262,'Banco de Dados'!$B$3:$H$274,5,FALSE)," ")</f>
        <v xml:space="preserve"> </v>
      </c>
      <c r="AK262" s="27" t="str">
        <f>_xlfn.XLOOKUP(AN262,'Banco de Dados'!$B$3:$B$274,'Banco de Dados'!$C$3:$C$274,"")</f>
        <v/>
      </c>
      <c r="AL262" s="27" t="str">
        <f>IFERROR(VLOOKUP(AN262,'Banco de Dados'!$B$3:$H$274,5,FALSE)," ")</f>
        <v xml:space="preserve"> </v>
      </c>
      <c r="AR262" s="27" t="str">
        <f>_xlfn.XLOOKUP(AU262,'Banco de Dados'!$B$3:$B$274,'Banco de Dados'!$C$3:$C$274,"")</f>
        <v/>
      </c>
      <c r="AS262" s="27" t="str">
        <f>IFERROR(VLOOKUP(AU262,'Banco de Dados'!$B$3:$H$274,5,FALSE)," ")</f>
        <v xml:space="preserve"> </v>
      </c>
      <c r="AY262" s="27" t="str">
        <f>_xlfn.XLOOKUP(BB262,'Banco de Dados'!$B$3:$B$274,'Banco de Dados'!$C$3:$C$274,"")</f>
        <v/>
      </c>
      <c r="AZ262" s="27" t="str">
        <f>IFERROR(VLOOKUP(BB262,'Banco de Dados'!$B$3:$H$274,5,FALSE)," ")</f>
        <v xml:space="preserve"> </v>
      </c>
      <c r="BF262" s="27" t="str">
        <f>_xlfn.XLOOKUP(BI262,'Banco de Dados'!$B$3:$B$274,'Banco de Dados'!$C$3:$C$274,"")</f>
        <v/>
      </c>
      <c r="BG262" s="27" t="str">
        <f>IFERROR(VLOOKUP(BI262,'Banco de Dados'!$B$3:$H$274,5,FALSE)," ")</f>
        <v xml:space="preserve"> </v>
      </c>
      <c r="BM262" s="27" t="str">
        <f>_xlfn.XLOOKUP(BP262,'Banco de Dados'!$B$3:$B$274,'Banco de Dados'!$C$3:$C$274,"")</f>
        <v/>
      </c>
      <c r="BN262" s="27" t="str">
        <f>IFERROR(VLOOKUP(BP262,'Banco de Dados'!$B$3:$H$274,5,FALSE)," ")</f>
        <v xml:space="preserve"> </v>
      </c>
      <c r="BT262" s="27" t="str">
        <f>_xlfn.XLOOKUP(BW262,'Banco de Dados'!$B$3:$B$274,'Banco de Dados'!$C$3:$C$274,"")</f>
        <v/>
      </c>
      <c r="BU262" s="27" t="str">
        <f>IFERROR(VLOOKUP(BW262,'Banco de Dados'!$B$3:$H$274,5,FALSE)," ")</f>
        <v xml:space="preserve"> </v>
      </c>
      <c r="CA262" s="27" t="str">
        <f>_xlfn.XLOOKUP(CD262,'Banco de Dados'!$B$3:$B$274,'Banco de Dados'!$C$3:$C$274,"")</f>
        <v/>
      </c>
      <c r="CB262" s="27" t="str">
        <f>IFERROR(VLOOKUP(CD262,'Banco de Dados'!$B$3:$H$274,5,FALSE)," ")</f>
        <v xml:space="preserve"> </v>
      </c>
      <c r="CH262" s="27" t="str">
        <f>_xlfn.XLOOKUP(CK262,'Banco de Dados'!$B$3:$B$274,'Banco de Dados'!$C$3:$C$274,"")</f>
        <v/>
      </c>
      <c r="CI262" s="27" t="str">
        <f>IFERROR(VLOOKUP(CK262,'Banco de Dados'!$B$3:$H$274,5,FALSE)," ")</f>
        <v xml:space="preserve"> </v>
      </c>
      <c r="CO262" s="27" t="str">
        <f>_xlfn.XLOOKUP(CR262,'Banco de Dados'!$B$3:$B$274,'Banco de Dados'!$C$3:$C$274,"")</f>
        <v/>
      </c>
      <c r="CP262" s="27" t="str">
        <f>IFERROR(VLOOKUP(CR262,'Banco de Dados'!$B$3:$H$274,5,FALSE)," ")</f>
        <v xml:space="preserve"> </v>
      </c>
      <c r="CV262" s="27" t="str">
        <f>_xlfn.XLOOKUP(CY262,'Banco de Dados'!$B$3:$B$274,'Banco de Dados'!$C$3:$C$274,"")</f>
        <v/>
      </c>
      <c r="CW262" s="27" t="str">
        <f>IFERROR(VLOOKUP(CY262,'Banco de Dados'!$B$3:$H$274,5,FALSE)," ")</f>
        <v xml:space="preserve"> </v>
      </c>
      <c r="DC262" s="27" t="str">
        <f>_xlfn.XLOOKUP(DF262,'Banco de Dados'!$B$3:$B$274,'Banco de Dados'!$C$3:$C$274,"")</f>
        <v/>
      </c>
      <c r="DD262" s="27" t="str">
        <f>IFERROR(VLOOKUP(DF262,'Banco de Dados'!$B$3:$H$274,5,FALSE)," ")</f>
        <v xml:space="preserve"> </v>
      </c>
      <c r="DJ262" s="27" t="str">
        <f>_xlfn.XLOOKUP(DM262,'Banco de Dados'!$B$3:$B$274,'Banco de Dados'!$C$3:$C$274,"")</f>
        <v/>
      </c>
      <c r="DK262" s="27" t="str">
        <f>IFERROR(VLOOKUP(DM262,'Banco de Dados'!$B$3:$H$274,5,FALSE)," ")</f>
        <v xml:space="preserve"> </v>
      </c>
      <c r="DQ262" s="27" t="str">
        <f>_xlfn.XLOOKUP(DT262,'Banco de Dados'!$B$3:$B$274,'Banco de Dados'!$C$3:$C$274,"")</f>
        <v/>
      </c>
      <c r="DR262" s="27" t="str">
        <f>IFERROR(VLOOKUP(DT262,'Banco de Dados'!$B$3:$H$274,5,FALSE)," ")</f>
        <v xml:space="preserve"> </v>
      </c>
      <c r="DX262" s="27" t="str">
        <f>_xlfn.XLOOKUP(EA262,'Banco de Dados'!$B$3:$B$274,'Banco de Dados'!$C$3:$C$274,"")</f>
        <v/>
      </c>
      <c r="DY262" s="27" t="str">
        <f>IFERROR(VLOOKUP(EA262,'Banco de Dados'!$B$3:$H$274,5,FALSE)," ")</f>
        <v xml:space="preserve"> </v>
      </c>
      <c r="EE262" s="27" t="str">
        <f>_xlfn.XLOOKUP(EH262,'Banco de Dados'!$B$3:$B$274,'Banco de Dados'!$C$3:$C$274,"")</f>
        <v/>
      </c>
      <c r="EF262" s="27" t="str">
        <f>IFERROR(VLOOKUP(EH262,'Banco de Dados'!$B$3:$H$274,5,FALSE)," ")</f>
        <v xml:space="preserve"> </v>
      </c>
      <c r="EL262" s="27" t="str">
        <f>_xlfn.XLOOKUP(EO262,'Banco de Dados'!$B$3:$B$274,'Banco de Dados'!$C$3:$C$274,"")</f>
        <v/>
      </c>
      <c r="EM262" s="27" t="str">
        <f>IFERROR(VLOOKUP(EO262,'Banco de Dados'!$B$3:$H$274,5,FALSE)," ")</f>
        <v xml:space="preserve"> </v>
      </c>
      <c r="ES262" s="27" t="str">
        <f>_xlfn.XLOOKUP(EV262,'Banco de Dados'!$B$3:$B$274,'Banco de Dados'!$C$3:$C$274,"")</f>
        <v/>
      </c>
      <c r="ET262" s="27" t="str">
        <f>IFERROR(VLOOKUP(EV262,'Banco de Dados'!$B$3:$H$274,5,FALSE)," ")</f>
        <v xml:space="preserve"> </v>
      </c>
      <c r="EZ262" s="27" t="str">
        <f>_xlfn.XLOOKUP(FC262,'Banco de Dados'!$B$3:$B$274,'Banco de Dados'!$C$3:$C$274,"")</f>
        <v/>
      </c>
      <c r="FA262" s="27" t="str">
        <f>IFERROR(VLOOKUP(FC262,'Banco de Dados'!$B$3:$H$274,5,FALSE)," ")</f>
        <v xml:space="preserve"> </v>
      </c>
      <c r="FC262" s="7"/>
      <c r="FD262" s="7"/>
      <c r="FE262" s="7"/>
      <c r="FG262" s="27" t="str">
        <f>_xlfn.XLOOKUP(FJ262,'Banco de Dados'!$B$3:$B$274,'Banco de Dados'!$C$3:$C$274,"")</f>
        <v/>
      </c>
      <c r="FH262" s="27" t="str">
        <f>IFERROR(VLOOKUP(FJ262,'Banco de Dados'!$B$3:$H$274,5,FALSE)," ")</f>
        <v xml:space="preserve"> </v>
      </c>
      <c r="FI262" s="7"/>
      <c r="FJ262" s="7"/>
      <c r="FK262" s="7"/>
      <c r="FL262" s="7"/>
      <c r="FN262" s="27" t="str">
        <f>_xlfn.XLOOKUP(FQ262,'Banco de Dados'!$B$3:$B$274,'Banco de Dados'!$C$3:$C$274,"")</f>
        <v/>
      </c>
      <c r="FO262" s="27" t="str">
        <f>IFERROR(VLOOKUP(FQ262,'Banco de Dados'!$B$3:$H$274,5,FALSE)," ")</f>
        <v xml:space="preserve"> </v>
      </c>
      <c r="FP262" s="7"/>
      <c r="FQ262" s="7"/>
      <c r="FR262" s="7"/>
      <c r="FS262" s="7"/>
      <c r="FU262" s="27" t="str">
        <f>_xlfn.XLOOKUP(FX262,'Banco de Dados'!$B$3:$B$274,'Banco de Dados'!$C$3:$C$274,"")</f>
        <v/>
      </c>
      <c r="FV262" s="27" t="str">
        <f>IFERROR(VLOOKUP(FX262,'Banco de Dados'!$B$3:$H$274,5,FALSE)," ")</f>
        <v xml:space="preserve"> </v>
      </c>
      <c r="FW262" s="7"/>
      <c r="FX262" s="7"/>
      <c r="FY262" s="7"/>
      <c r="FZ262" s="7"/>
    </row>
    <row r="263" spans="2:182" x14ac:dyDescent="0.25">
      <c r="B263" s="27" t="str">
        <f>_xlfn.XLOOKUP(E263,'Banco de Dados'!$B$3:$B$274,'Banco de Dados'!$C$3:$C$274,"")</f>
        <v/>
      </c>
      <c r="C263" s="27" t="str">
        <f>IFERROR(VLOOKUP(E263,'Banco de Dados'!$B$3:$H$274,5,FALSE)," ")</f>
        <v xml:space="preserve"> </v>
      </c>
      <c r="I263" s="27" t="str">
        <f>_xlfn.XLOOKUP(L263,'Banco de Dados'!$B$3:$B$274,'Banco de Dados'!$C$3:$C$274,"")</f>
        <v/>
      </c>
      <c r="J263" s="27" t="str">
        <f>IFERROR(VLOOKUP(L263,'Banco de Dados'!$B$3:$H$274,5,FALSE)," ")</f>
        <v xml:space="preserve"> </v>
      </c>
      <c r="P263" s="27" t="str">
        <f>_xlfn.XLOOKUP(S263,'Banco de Dados'!$B$3:$B$274,'Banco de Dados'!$C$3:$C$274,"")</f>
        <v/>
      </c>
      <c r="Q263" s="27" t="str">
        <f>IFERROR(VLOOKUP(S263,'Banco de Dados'!$B$3:$H$274,5,FALSE)," ")</f>
        <v xml:space="preserve"> </v>
      </c>
      <c r="W263" s="27" t="str">
        <f>_xlfn.XLOOKUP(Z263,'Banco de Dados'!$B$3:$B$274,'Banco de Dados'!$C$3:$C$274,"")</f>
        <v/>
      </c>
      <c r="X263" s="27" t="str">
        <f>IFERROR(VLOOKUP(Z263,'Banco de Dados'!$B$3:$H$274,5,FALSE)," ")</f>
        <v xml:space="preserve"> </v>
      </c>
      <c r="AD263" s="27" t="str">
        <f>_xlfn.XLOOKUP(AG263,'Banco de Dados'!$B$3:$B$274,'Banco de Dados'!$C$3:$C$274,"")</f>
        <v/>
      </c>
      <c r="AE263" s="27" t="str">
        <f>IFERROR(VLOOKUP(AG263,'Banco de Dados'!$B$3:$H$274,5,FALSE)," ")</f>
        <v xml:space="preserve"> </v>
      </c>
      <c r="AK263" s="27" t="str">
        <f>_xlfn.XLOOKUP(AN263,'Banco de Dados'!$B$3:$B$274,'Banco de Dados'!$C$3:$C$274,"")</f>
        <v/>
      </c>
      <c r="AL263" s="27" t="str">
        <f>IFERROR(VLOOKUP(AN263,'Banco de Dados'!$B$3:$H$274,5,FALSE)," ")</f>
        <v xml:space="preserve"> </v>
      </c>
      <c r="AR263" s="27" t="str">
        <f>_xlfn.XLOOKUP(AU263,'Banco de Dados'!$B$3:$B$274,'Banco de Dados'!$C$3:$C$274,"")</f>
        <v/>
      </c>
      <c r="AS263" s="27" t="str">
        <f>IFERROR(VLOOKUP(AU263,'Banco de Dados'!$B$3:$H$274,5,FALSE)," ")</f>
        <v xml:space="preserve"> </v>
      </c>
      <c r="AY263" s="27" t="str">
        <f>_xlfn.XLOOKUP(BB263,'Banco de Dados'!$B$3:$B$274,'Banco de Dados'!$C$3:$C$274,"")</f>
        <v/>
      </c>
      <c r="AZ263" s="27" t="str">
        <f>IFERROR(VLOOKUP(BB263,'Banco de Dados'!$B$3:$H$274,5,FALSE)," ")</f>
        <v xml:space="preserve"> </v>
      </c>
      <c r="BF263" s="27" t="str">
        <f>_xlfn.XLOOKUP(BI263,'Banco de Dados'!$B$3:$B$274,'Banco de Dados'!$C$3:$C$274,"")</f>
        <v/>
      </c>
      <c r="BG263" s="27" t="str">
        <f>IFERROR(VLOOKUP(BI263,'Banco de Dados'!$B$3:$H$274,5,FALSE)," ")</f>
        <v xml:space="preserve"> </v>
      </c>
      <c r="BM263" s="27" t="str">
        <f>_xlfn.XLOOKUP(BP263,'Banco de Dados'!$B$3:$B$274,'Banco de Dados'!$C$3:$C$274,"")</f>
        <v/>
      </c>
      <c r="BN263" s="27" t="str">
        <f>IFERROR(VLOOKUP(BP263,'Banco de Dados'!$B$3:$H$274,5,FALSE)," ")</f>
        <v xml:space="preserve"> </v>
      </c>
      <c r="BT263" s="27" t="str">
        <f>_xlfn.XLOOKUP(BW263,'Banco de Dados'!$B$3:$B$274,'Banco de Dados'!$C$3:$C$274,"")</f>
        <v/>
      </c>
      <c r="BU263" s="27" t="str">
        <f>IFERROR(VLOOKUP(BW263,'Banco de Dados'!$B$3:$H$274,5,FALSE)," ")</f>
        <v xml:space="preserve"> </v>
      </c>
      <c r="CA263" s="27" t="str">
        <f>_xlfn.XLOOKUP(CD263,'Banco de Dados'!$B$3:$B$274,'Banco de Dados'!$C$3:$C$274,"")</f>
        <v/>
      </c>
      <c r="CB263" s="27" t="str">
        <f>IFERROR(VLOOKUP(CD263,'Banco de Dados'!$B$3:$H$274,5,FALSE)," ")</f>
        <v xml:space="preserve"> </v>
      </c>
      <c r="CH263" s="27" t="str">
        <f>_xlfn.XLOOKUP(CK263,'Banco de Dados'!$B$3:$B$274,'Banco de Dados'!$C$3:$C$274,"")</f>
        <v/>
      </c>
      <c r="CI263" s="27" t="str">
        <f>IFERROR(VLOOKUP(CK263,'Banco de Dados'!$B$3:$H$274,5,FALSE)," ")</f>
        <v xml:space="preserve"> </v>
      </c>
      <c r="CO263" s="27" t="str">
        <f>_xlfn.XLOOKUP(CR263,'Banco de Dados'!$B$3:$B$274,'Banco de Dados'!$C$3:$C$274,"")</f>
        <v/>
      </c>
      <c r="CP263" s="27" t="str">
        <f>IFERROR(VLOOKUP(CR263,'Banco de Dados'!$B$3:$H$274,5,FALSE)," ")</f>
        <v xml:space="preserve"> </v>
      </c>
      <c r="CV263" s="27" t="str">
        <f>_xlfn.XLOOKUP(CY263,'Banco de Dados'!$B$3:$B$274,'Banco de Dados'!$C$3:$C$274,"")</f>
        <v/>
      </c>
      <c r="CW263" s="27" t="str">
        <f>IFERROR(VLOOKUP(CY263,'Banco de Dados'!$B$3:$H$274,5,FALSE)," ")</f>
        <v xml:space="preserve"> </v>
      </c>
      <c r="DC263" s="27" t="str">
        <f>_xlfn.XLOOKUP(DF263,'Banco de Dados'!$B$3:$B$274,'Banco de Dados'!$C$3:$C$274,"")</f>
        <v/>
      </c>
      <c r="DD263" s="27" t="str">
        <f>IFERROR(VLOOKUP(DF263,'Banco de Dados'!$B$3:$H$274,5,FALSE)," ")</f>
        <v xml:space="preserve"> </v>
      </c>
      <c r="DJ263" s="27" t="str">
        <f>_xlfn.XLOOKUP(DM263,'Banco de Dados'!$B$3:$B$274,'Banco de Dados'!$C$3:$C$274,"")</f>
        <v/>
      </c>
      <c r="DK263" s="27" t="str">
        <f>IFERROR(VLOOKUP(DM263,'Banco de Dados'!$B$3:$H$274,5,FALSE)," ")</f>
        <v xml:space="preserve"> </v>
      </c>
      <c r="DQ263" s="27" t="str">
        <f>_xlfn.XLOOKUP(DT263,'Banco de Dados'!$B$3:$B$274,'Banco de Dados'!$C$3:$C$274,"")</f>
        <v/>
      </c>
      <c r="DR263" s="27" t="str">
        <f>IFERROR(VLOOKUP(DT263,'Banco de Dados'!$B$3:$H$274,5,FALSE)," ")</f>
        <v xml:space="preserve"> </v>
      </c>
      <c r="DX263" s="27" t="str">
        <f>_xlfn.XLOOKUP(EA263,'Banco de Dados'!$B$3:$B$274,'Banco de Dados'!$C$3:$C$274,"")</f>
        <v/>
      </c>
      <c r="DY263" s="27" t="str">
        <f>IFERROR(VLOOKUP(EA263,'Banco de Dados'!$B$3:$H$274,5,FALSE)," ")</f>
        <v xml:space="preserve"> </v>
      </c>
      <c r="EE263" s="27" t="str">
        <f>_xlfn.XLOOKUP(EH263,'Banco de Dados'!$B$3:$B$274,'Banco de Dados'!$C$3:$C$274,"")</f>
        <v/>
      </c>
      <c r="EF263" s="27" t="str">
        <f>IFERROR(VLOOKUP(EH263,'Banco de Dados'!$B$3:$H$274,5,FALSE)," ")</f>
        <v xml:space="preserve"> </v>
      </c>
      <c r="EL263" s="27" t="str">
        <f>_xlfn.XLOOKUP(EO263,'Banco de Dados'!$B$3:$B$274,'Banco de Dados'!$C$3:$C$274,"")</f>
        <v/>
      </c>
      <c r="EM263" s="27" t="str">
        <f>IFERROR(VLOOKUP(EO263,'Banco de Dados'!$B$3:$H$274,5,FALSE)," ")</f>
        <v xml:space="preserve"> </v>
      </c>
      <c r="ES263" s="27" t="str">
        <f>_xlfn.XLOOKUP(EV263,'Banco de Dados'!$B$3:$B$274,'Banco de Dados'!$C$3:$C$274,"")</f>
        <v/>
      </c>
      <c r="ET263" s="27" t="str">
        <f>IFERROR(VLOOKUP(EV263,'Banco de Dados'!$B$3:$H$274,5,FALSE)," ")</f>
        <v xml:space="preserve"> </v>
      </c>
      <c r="EZ263" s="27" t="str">
        <f>_xlfn.XLOOKUP(FC263,'Banco de Dados'!$B$3:$B$274,'Banco de Dados'!$C$3:$C$274,"")</f>
        <v/>
      </c>
      <c r="FA263" s="27" t="str">
        <f>IFERROR(VLOOKUP(FC263,'Banco de Dados'!$B$3:$H$274,5,FALSE)," ")</f>
        <v xml:space="preserve"> </v>
      </c>
      <c r="FC263" s="7"/>
      <c r="FD263" s="7"/>
      <c r="FE263" s="7"/>
      <c r="FG263" s="27" t="str">
        <f>_xlfn.XLOOKUP(FJ263,'Banco de Dados'!$B$3:$B$274,'Banco de Dados'!$C$3:$C$274,"")</f>
        <v/>
      </c>
      <c r="FH263" s="27" t="str">
        <f>IFERROR(VLOOKUP(FJ263,'Banco de Dados'!$B$3:$H$274,5,FALSE)," ")</f>
        <v xml:space="preserve"> </v>
      </c>
      <c r="FI263" s="7"/>
      <c r="FJ263" s="7"/>
      <c r="FK263" s="7"/>
      <c r="FL263" s="7"/>
      <c r="FN263" s="27" t="str">
        <f>_xlfn.XLOOKUP(FQ263,'Banco de Dados'!$B$3:$B$274,'Banco de Dados'!$C$3:$C$274,"")</f>
        <v/>
      </c>
      <c r="FO263" s="27" t="str">
        <f>IFERROR(VLOOKUP(FQ263,'Banco de Dados'!$B$3:$H$274,5,FALSE)," ")</f>
        <v xml:space="preserve"> </v>
      </c>
      <c r="FP263" s="7"/>
      <c r="FQ263" s="7"/>
      <c r="FR263" s="7"/>
      <c r="FS263" s="7"/>
      <c r="FU263" s="27" t="str">
        <f>_xlfn.XLOOKUP(FX263,'Banco de Dados'!$B$3:$B$274,'Banco de Dados'!$C$3:$C$274,"")</f>
        <v/>
      </c>
      <c r="FV263" s="27" t="str">
        <f>IFERROR(VLOOKUP(FX263,'Banco de Dados'!$B$3:$H$274,5,FALSE)," ")</f>
        <v xml:space="preserve"> </v>
      </c>
      <c r="FW263" s="7"/>
      <c r="FX263" s="7"/>
      <c r="FY263" s="7"/>
      <c r="FZ263" s="7"/>
    </row>
    <row r="264" spans="2:182" x14ac:dyDescent="0.25">
      <c r="B264" s="27" t="str">
        <f>_xlfn.XLOOKUP(E264,'Banco de Dados'!$B$3:$B$274,'Banco de Dados'!$C$3:$C$274,"")</f>
        <v/>
      </c>
      <c r="C264" s="27" t="str">
        <f>IFERROR(VLOOKUP(E264,'Banco de Dados'!$B$3:$H$274,5,FALSE)," ")</f>
        <v xml:space="preserve"> </v>
      </c>
      <c r="I264" s="27" t="str">
        <f>_xlfn.XLOOKUP(L264,'Banco de Dados'!$B$3:$B$274,'Banco de Dados'!$C$3:$C$274,"")</f>
        <v/>
      </c>
      <c r="J264" s="27" t="str">
        <f>IFERROR(VLOOKUP(L264,'Banco de Dados'!$B$3:$H$274,5,FALSE)," ")</f>
        <v xml:space="preserve"> </v>
      </c>
      <c r="P264" s="27" t="str">
        <f>_xlfn.XLOOKUP(S264,'Banco de Dados'!$B$3:$B$274,'Banco de Dados'!$C$3:$C$274,"")</f>
        <v/>
      </c>
      <c r="Q264" s="27" t="str">
        <f>IFERROR(VLOOKUP(S264,'Banco de Dados'!$B$3:$H$274,5,FALSE)," ")</f>
        <v xml:space="preserve"> </v>
      </c>
      <c r="W264" s="27" t="str">
        <f>_xlfn.XLOOKUP(Z264,'Banco de Dados'!$B$3:$B$274,'Banco de Dados'!$C$3:$C$274,"")</f>
        <v/>
      </c>
      <c r="X264" s="27" t="str">
        <f>IFERROR(VLOOKUP(Z264,'Banco de Dados'!$B$3:$H$274,5,FALSE)," ")</f>
        <v xml:space="preserve"> </v>
      </c>
      <c r="AD264" s="27" t="str">
        <f>_xlfn.XLOOKUP(AG264,'Banco de Dados'!$B$3:$B$274,'Banco de Dados'!$C$3:$C$274,"")</f>
        <v/>
      </c>
      <c r="AE264" s="27" t="str">
        <f>IFERROR(VLOOKUP(AG264,'Banco de Dados'!$B$3:$H$274,5,FALSE)," ")</f>
        <v xml:space="preserve"> </v>
      </c>
      <c r="AK264" s="27" t="str">
        <f>_xlfn.XLOOKUP(AN264,'Banco de Dados'!$B$3:$B$274,'Banco de Dados'!$C$3:$C$274,"")</f>
        <v/>
      </c>
      <c r="AL264" s="27" t="str">
        <f>IFERROR(VLOOKUP(AN264,'Banco de Dados'!$B$3:$H$274,5,FALSE)," ")</f>
        <v xml:space="preserve"> </v>
      </c>
      <c r="AR264" s="27" t="str">
        <f>_xlfn.XLOOKUP(AU264,'Banco de Dados'!$B$3:$B$274,'Banco de Dados'!$C$3:$C$274,"")</f>
        <v/>
      </c>
      <c r="AS264" s="27" t="str">
        <f>IFERROR(VLOOKUP(AU264,'Banco de Dados'!$B$3:$H$274,5,FALSE)," ")</f>
        <v xml:space="preserve"> </v>
      </c>
      <c r="AY264" s="27" t="str">
        <f>_xlfn.XLOOKUP(BB264,'Banco de Dados'!$B$3:$B$274,'Banco de Dados'!$C$3:$C$274,"")</f>
        <v/>
      </c>
      <c r="AZ264" s="27" t="str">
        <f>IFERROR(VLOOKUP(BB264,'Banco de Dados'!$B$3:$H$274,5,FALSE)," ")</f>
        <v xml:space="preserve"> </v>
      </c>
      <c r="BF264" s="27" t="str">
        <f>_xlfn.XLOOKUP(BI264,'Banco de Dados'!$B$3:$B$274,'Banco de Dados'!$C$3:$C$274,"")</f>
        <v/>
      </c>
      <c r="BG264" s="27" t="str">
        <f>IFERROR(VLOOKUP(BI264,'Banco de Dados'!$B$3:$H$274,5,FALSE)," ")</f>
        <v xml:space="preserve"> </v>
      </c>
      <c r="BM264" s="27" t="str">
        <f>_xlfn.XLOOKUP(BP264,'Banco de Dados'!$B$3:$B$274,'Banco de Dados'!$C$3:$C$274,"")</f>
        <v/>
      </c>
      <c r="BN264" s="27" t="str">
        <f>IFERROR(VLOOKUP(BP264,'Banco de Dados'!$B$3:$H$274,5,FALSE)," ")</f>
        <v xml:space="preserve"> </v>
      </c>
      <c r="BT264" s="27" t="str">
        <f>_xlfn.XLOOKUP(BW264,'Banco de Dados'!$B$3:$B$274,'Banco de Dados'!$C$3:$C$274,"")</f>
        <v/>
      </c>
      <c r="BU264" s="27" t="str">
        <f>IFERROR(VLOOKUP(BW264,'Banco de Dados'!$B$3:$H$274,5,FALSE)," ")</f>
        <v xml:space="preserve"> </v>
      </c>
      <c r="CA264" s="27" t="str">
        <f>_xlfn.XLOOKUP(CD264,'Banco de Dados'!$B$3:$B$274,'Banco de Dados'!$C$3:$C$274,"")</f>
        <v/>
      </c>
      <c r="CB264" s="27" t="str">
        <f>IFERROR(VLOOKUP(CD264,'Banco de Dados'!$B$3:$H$274,5,FALSE)," ")</f>
        <v xml:space="preserve"> </v>
      </c>
      <c r="CH264" s="27" t="str">
        <f>_xlfn.XLOOKUP(CK264,'Banco de Dados'!$B$3:$B$274,'Banco de Dados'!$C$3:$C$274,"")</f>
        <v/>
      </c>
      <c r="CI264" s="27" t="str">
        <f>IFERROR(VLOOKUP(CK264,'Banco de Dados'!$B$3:$H$274,5,FALSE)," ")</f>
        <v xml:space="preserve"> </v>
      </c>
      <c r="CO264" s="27" t="str">
        <f>_xlfn.XLOOKUP(CR264,'Banco de Dados'!$B$3:$B$274,'Banco de Dados'!$C$3:$C$274,"")</f>
        <v/>
      </c>
      <c r="CP264" s="27" t="str">
        <f>IFERROR(VLOOKUP(CR264,'Banco de Dados'!$B$3:$H$274,5,FALSE)," ")</f>
        <v xml:space="preserve"> </v>
      </c>
      <c r="CV264" s="27" t="str">
        <f>_xlfn.XLOOKUP(CY264,'Banco de Dados'!$B$3:$B$274,'Banco de Dados'!$C$3:$C$274,"")</f>
        <v/>
      </c>
      <c r="CW264" s="27" t="str">
        <f>IFERROR(VLOOKUP(CY264,'Banco de Dados'!$B$3:$H$274,5,FALSE)," ")</f>
        <v xml:space="preserve"> </v>
      </c>
      <c r="DC264" s="27" t="str">
        <f>_xlfn.XLOOKUP(DF264,'Banco de Dados'!$B$3:$B$274,'Banco de Dados'!$C$3:$C$274,"")</f>
        <v/>
      </c>
      <c r="DD264" s="27" t="str">
        <f>IFERROR(VLOOKUP(DF264,'Banco de Dados'!$B$3:$H$274,5,FALSE)," ")</f>
        <v xml:space="preserve"> </v>
      </c>
      <c r="DJ264" s="27" t="str">
        <f>_xlfn.XLOOKUP(DM264,'Banco de Dados'!$B$3:$B$274,'Banco de Dados'!$C$3:$C$274,"")</f>
        <v/>
      </c>
      <c r="DK264" s="27" t="str">
        <f>IFERROR(VLOOKUP(DM264,'Banco de Dados'!$B$3:$H$274,5,FALSE)," ")</f>
        <v xml:space="preserve"> </v>
      </c>
      <c r="DQ264" s="27" t="str">
        <f>_xlfn.XLOOKUP(DT264,'Banco de Dados'!$B$3:$B$274,'Banco de Dados'!$C$3:$C$274,"")</f>
        <v/>
      </c>
      <c r="DR264" s="27" t="str">
        <f>IFERROR(VLOOKUP(DT264,'Banco de Dados'!$B$3:$H$274,5,FALSE)," ")</f>
        <v xml:space="preserve"> </v>
      </c>
      <c r="DX264" s="27" t="str">
        <f>_xlfn.XLOOKUP(EA264,'Banco de Dados'!$B$3:$B$274,'Banco de Dados'!$C$3:$C$274,"")</f>
        <v/>
      </c>
      <c r="DY264" s="27" t="str">
        <f>IFERROR(VLOOKUP(EA264,'Banco de Dados'!$B$3:$H$274,5,FALSE)," ")</f>
        <v xml:space="preserve"> </v>
      </c>
      <c r="EE264" s="27" t="str">
        <f>_xlfn.XLOOKUP(EH264,'Banco de Dados'!$B$3:$B$274,'Banco de Dados'!$C$3:$C$274,"")</f>
        <v/>
      </c>
      <c r="EF264" s="27" t="str">
        <f>IFERROR(VLOOKUP(EH264,'Banco de Dados'!$B$3:$H$274,5,FALSE)," ")</f>
        <v xml:space="preserve"> </v>
      </c>
      <c r="EL264" s="27" t="str">
        <f>_xlfn.XLOOKUP(EO264,'Banco de Dados'!$B$3:$B$274,'Banco de Dados'!$C$3:$C$274,"")</f>
        <v/>
      </c>
      <c r="EM264" s="27" t="str">
        <f>IFERROR(VLOOKUP(EO264,'Banco de Dados'!$B$3:$H$274,5,FALSE)," ")</f>
        <v xml:space="preserve"> </v>
      </c>
      <c r="ES264" s="27" t="str">
        <f>_xlfn.XLOOKUP(EV264,'Banco de Dados'!$B$3:$B$274,'Banco de Dados'!$C$3:$C$274,"")</f>
        <v/>
      </c>
      <c r="ET264" s="27" t="str">
        <f>IFERROR(VLOOKUP(EV264,'Banco de Dados'!$B$3:$H$274,5,FALSE)," ")</f>
        <v xml:space="preserve"> </v>
      </c>
      <c r="EZ264" s="27" t="str">
        <f>_xlfn.XLOOKUP(FC264,'Banco de Dados'!$B$3:$B$274,'Banco de Dados'!$C$3:$C$274,"")</f>
        <v/>
      </c>
      <c r="FA264" s="27" t="str">
        <f>IFERROR(VLOOKUP(FC264,'Banco de Dados'!$B$3:$H$274,5,FALSE)," ")</f>
        <v xml:space="preserve"> </v>
      </c>
      <c r="FC264" s="7"/>
      <c r="FD264" s="7"/>
      <c r="FE264" s="7"/>
      <c r="FG264" s="27" t="str">
        <f>_xlfn.XLOOKUP(FJ264,'Banco de Dados'!$B$3:$B$274,'Banco de Dados'!$C$3:$C$274,"")</f>
        <v/>
      </c>
      <c r="FH264" s="27" t="str">
        <f>IFERROR(VLOOKUP(FJ264,'Banco de Dados'!$B$3:$H$274,5,FALSE)," ")</f>
        <v xml:space="preserve"> </v>
      </c>
      <c r="FI264" s="7"/>
      <c r="FJ264" s="7"/>
      <c r="FK264" s="7"/>
      <c r="FL264" s="7"/>
      <c r="FN264" s="27" t="str">
        <f>_xlfn.XLOOKUP(FQ264,'Banco de Dados'!$B$3:$B$274,'Banco de Dados'!$C$3:$C$274,"")</f>
        <v/>
      </c>
      <c r="FO264" s="27" t="str">
        <f>IFERROR(VLOOKUP(FQ264,'Banco de Dados'!$B$3:$H$274,5,FALSE)," ")</f>
        <v xml:space="preserve"> </v>
      </c>
      <c r="FP264" s="7"/>
      <c r="FQ264" s="7"/>
      <c r="FR264" s="7"/>
      <c r="FS264" s="7"/>
      <c r="FU264" s="27" t="str">
        <f>_xlfn.XLOOKUP(FX264,'Banco de Dados'!$B$3:$B$274,'Banco de Dados'!$C$3:$C$274,"")</f>
        <v/>
      </c>
      <c r="FV264" s="27" t="str">
        <f>IFERROR(VLOOKUP(FX264,'Banco de Dados'!$B$3:$H$274,5,FALSE)," ")</f>
        <v xml:space="preserve"> </v>
      </c>
      <c r="FW264" s="7"/>
      <c r="FX264" s="7"/>
      <c r="FY264" s="7"/>
      <c r="FZ264" s="7"/>
    </row>
    <row r="265" spans="2:182" x14ac:dyDescent="0.25">
      <c r="B265" s="27" t="str">
        <f>_xlfn.XLOOKUP(E265,'Banco de Dados'!$B$3:$B$274,'Banco de Dados'!$C$3:$C$274,"")</f>
        <v/>
      </c>
      <c r="C265" s="27" t="str">
        <f>IFERROR(VLOOKUP(E265,'Banco de Dados'!$B$3:$H$274,5,FALSE)," ")</f>
        <v xml:space="preserve"> </v>
      </c>
      <c r="I265" s="27" t="str">
        <f>_xlfn.XLOOKUP(L265,'Banco de Dados'!$B$3:$B$274,'Banco de Dados'!$C$3:$C$274,"")</f>
        <v/>
      </c>
      <c r="J265" s="27" t="str">
        <f>IFERROR(VLOOKUP(L265,'Banco de Dados'!$B$3:$H$274,5,FALSE)," ")</f>
        <v xml:space="preserve"> </v>
      </c>
      <c r="P265" s="27" t="str">
        <f>_xlfn.XLOOKUP(S265,'Banco de Dados'!$B$3:$B$274,'Banco de Dados'!$C$3:$C$274,"")</f>
        <v/>
      </c>
      <c r="Q265" s="27" t="str">
        <f>IFERROR(VLOOKUP(S265,'Banco de Dados'!$B$3:$H$274,5,FALSE)," ")</f>
        <v xml:space="preserve"> </v>
      </c>
      <c r="W265" s="27" t="str">
        <f>_xlfn.XLOOKUP(Z265,'Banco de Dados'!$B$3:$B$274,'Banco de Dados'!$C$3:$C$274,"")</f>
        <v/>
      </c>
      <c r="X265" s="27" t="str">
        <f>IFERROR(VLOOKUP(Z265,'Banco de Dados'!$B$3:$H$274,5,FALSE)," ")</f>
        <v xml:space="preserve"> </v>
      </c>
      <c r="AD265" s="27" t="str">
        <f>_xlfn.XLOOKUP(AG265,'Banco de Dados'!$B$3:$B$274,'Banco de Dados'!$C$3:$C$274,"")</f>
        <v/>
      </c>
      <c r="AE265" s="27" t="str">
        <f>IFERROR(VLOOKUP(AG265,'Banco de Dados'!$B$3:$H$274,5,FALSE)," ")</f>
        <v xml:space="preserve"> </v>
      </c>
      <c r="AK265" s="27" t="str">
        <f>_xlfn.XLOOKUP(AN265,'Banco de Dados'!$B$3:$B$274,'Banco de Dados'!$C$3:$C$274,"")</f>
        <v/>
      </c>
      <c r="AL265" s="27" t="str">
        <f>IFERROR(VLOOKUP(AN265,'Banco de Dados'!$B$3:$H$274,5,FALSE)," ")</f>
        <v xml:space="preserve"> </v>
      </c>
      <c r="AR265" s="27" t="str">
        <f>_xlfn.XLOOKUP(AU265,'Banco de Dados'!$B$3:$B$274,'Banco de Dados'!$C$3:$C$274,"")</f>
        <v/>
      </c>
      <c r="AS265" s="27" t="str">
        <f>IFERROR(VLOOKUP(AU265,'Banco de Dados'!$B$3:$H$274,5,FALSE)," ")</f>
        <v xml:space="preserve"> </v>
      </c>
      <c r="AY265" s="27" t="str">
        <f>_xlfn.XLOOKUP(BB265,'Banco de Dados'!$B$3:$B$274,'Banco de Dados'!$C$3:$C$274,"")</f>
        <v/>
      </c>
      <c r="AZ265" s="27" t="str">
        <f>IFERROR(VLOOKUP(BB265,'Banco de Dados'!$B$3:$H$274,5,FALSE)," ")</f>
        <v xml:space="preserve"> </v>
      </c>
      <c r="BF265" s="27" t="str">
        <f>_xlfn.XLOOKUP(BI265,'Banco de Dados'!$B$3:$B$274,'Banco de Dados'!$C$3:$C$274,"")</f>
        <v/>
      </c>
      <c r="BG265" s="27" t="str">
        <f>IFERROR(VLOOKUP(BI265,'Banco de Dados'!$B$3:$H$274,5,FALSE)," ")</f>
        <v xml:space="preserve"> </v>
      </c>
      <c r="BM265" s="27" t="str">
        <f>_xlfn.XLOOKUP(BP265,'Banco de Dados'!$B$3:$B$274,'Banco de Dados'!$C$3:$C$274,"")</f>
        <v/>
      </c>
      <c r="BN265" s="27" t="str">
        <f>IFERROR(VLOOKUP(BP265,'Banco de Dados'!$B$3:$H$274,5,FALSE)," ")</f>
        <v xml:space="preserve"> </v>
      </c>
      <c r="BT265" s="27" t="str">
        <f>_xlfn.XLOOKUP(BW265,'Banco de Dados'!$B$3:$B$274,'Banco de Dados'!$C$3:$C$274,"")</f>
        <v/>
      </c>
      <c r="BU265" s="27" t="str">
        <f>IFERROR(VLOOKUP(BW265,'Banco de Dados'!$B$3:$H$274,5,FALSE)," ")</f>
        <v xml:space="preserve"> </v>
      </c>
      <c r="CA265" s="27" t="str">
        <f>_xlfn.XLOOKUP(CD265,'Banco de Dados'!$B$3:$B$274,'Banco de Dados'!$C$3:$C$274,"")</f>
        <v/>
      </c>
      <c r="CB265" s="27" t="str">
        <f>IFERROR(VLOOKUP(CD265,'Banco de Dados'!$B$3:$H$274,5,FALSE)," ")</f>
        <v xml:space="preserve"> </v>
      </c>
      <c r="CH265" s="27" t="str">
        <f>_xlfn.XLOOKUP(CK265,'Banco de Dados'!$B$3:$B$274,'Banco de Dados'!$C$3:$C$274,"")</f>
        <v/>
      </c>
      <c r="CI265" s="27" t="str">
        <f>IFERROR(VLOOKUP(CK265,'Banco de Dados'!$B$3:$H$274,5,FALSE)," ")</f>
        <v xml:space="preserve"> </v>
      </c>
      <c r="CO265" s="27" t="str">
        <f>_xlfn.XLOOKUP(CR265,'Banco de Dados'!$B$3:$B$274,'Banco de Dados'!$C$3:$C$274,"")</f>
        <v/>
      </c>
      <c r="CP265" s="27" t="str">
        <f>IFERROR(VLOOKUP(CR265,'Banco de Dados'!$B$3:$H$274,5,FALSE)," ")</f>
        <v xml:space="preserve"> </v>
      </c>
      <c r="CV265" s="27" t="str">
        <f>_xlfn.XLOOKUP(CY265,'Banco de Dados'!$B$3:$B$274,'Banco de Dados'!$C$3:$C$274,"")</f>
        <v/>
      </c>
      <c r="CW265" s="27" t="str">
        <f>IFERROR(VLOOKUP(CY265,'Banco de Dados'!$B$3:$H$274,5,FALSE)," ")</f>
        <v xml:space="preserve"> </v>
      </c>
      <c r="DC265" s="27" t="str">
        <f>_xlfn.XLOOKUP(DF265,'Banco de Dados'!$B$3:$B$274,'Banco de Dados'!$C$3:$C$274,"")</f>
        <v/>
      </c>
      <c r="DD265" s="27" t="str">
        <f>IFERROR(VLOOKUP(DF265,'Banco de Dados'!$B$3:$H$274,5,FALSE)," ")</f>
        <v xml:space="preserve"> </v>
      </c>
      <c r="DJ265" s="27" t="str">
        <f>_xlfn.XLOOKUP(DM265,'Banco de Dados'!$B$3:$B$274,'Banco de Dados'!$C$3:$C$274,"")</f>
        <v/>
      </c>
      <c r="DK265" s="27" t="str">
        <f>IFERROR(VLOOKUP(DM265,'Banco de Dados'!$B$3:$H$274,5,FALSE)," ")</f>
        <v xml:space="preserve"> </v>
      </c>
      <c r="DQ265" s="27" t="str">
        <f>_xlfn.XLOOKUP(DT265,'Banco de Dados'!$B$3:$B$274,'Banco de Dados'!$C$3:$C$274,"")</f>
        <v/>
      </c>
      <c r="DR265" s="27" t="str">
        <f>IFERROR(VLOOKUP(DT265,'Banco de Dados'!$B$3:$H$274,5,FALSE)," ")</f>
        <v xml:space="preserve"> </v>
      </c>
      <c r="DX265" s="27" t="str">
        <f>_xlfn.XLOOKUP(EA265,'Banco de Dados'!$B$3:$B$274,'Banco de Dados'!$C$3:$C$274,"")</f>
        <v/>
      </c>
      <c r="DY265" s="27" t="str">
        <f>IFERROR(VLOOKUP(EA265,'Banco de Dados'!$B$3:$H$274,5,FALSE)," ")</f>
        <v xml:space="preserve"> </v>
      </c>
      <c r="EE265" s="27" t="str">
        <f>_xlfn.XLOOKUP(EH265,'Banco de Dados'!$B$3:$B$274,'Banco de Dados'!$C$3:$C$274,"")</f>
        <v/>
      </c>
      <c r="EF265" s="27" t="str">
        <f>IFERROR(VLOOKUP(EH265,'Banco de Dados'!$B$3:$H$274,5,FALSE)," ")</f>
        <v xml:space="preserve"> </v>
      </c>
      <c r="EL265" s="27" t="str">
        <f>_xlfn.XLOOKUP(EO265,'Banco de Dados'!$B$3:$B$274,'Banco de Dados'!$C$3:$C$274,"")</f>
        <v/>
      </c>
      <c r="EM265" s="27" t="str">
        <f>IFERROR(VLOOKUP(EO265,'Banco de Dados'!$B$3:$H$274,5,FALSE)," ")</f>
        <v xml:space="preserve"> </v>
      </c>
      <c r="ES265" s="27" t="str">
        <f>_xlfn.XLOOKUP(EV265,'Banco de Dados'!$B$3:$B$274,'Banco de Dados'!$C$3:$C$274,"")</f>
        <v/>
      </c>
      <c r="ET265" s="27" t="str">
        <f>IFERROR(VLOOKUP(EV265,'Banco de Dados'!$B$3:$H$274,5,FALSE)," ")</f>
        <v xml:space="preserve"> </v>
      </c>
      <c r="EZ265" s="27" t="str">
        <f>_xlfn.XLOOKUP(FC265,'Banco de Dados'!$B$3:$B$274,'Banco de Dados'!$C$3:$C$274,"")</f>
        <v/>
      </c>
      <c r="FA265" s="27" t="str">
        <f>IFERROR(VLOOKUP(FC265,'Banco de Dados'!$B$3:$H$274,5,FALSE)," ")</f>
        <v xml:space="preserve"> </v>
      </c>
      <c r="FC265" s="7"/>
      <c r="FD265" s="7"/>
      <c r="FE265" s="7"/>
      <c r="FG265" s="27" t="str">
        <f>_xlfn.XLOOKUP(FJ265,'Banco de Dados'!$B$3:$B$274,'Banco de Dados'!$C$3:$C$274,"")</f>
        <v/>
      </c>
      <c r="FH265" s="27" t="str">
        <f>IFERROR(VLOOKUP(FJ265,'Banco de Dados'!$B$3:$H$274,5,FALSE)," ")</f>
        <v xml:space="preserve"> </v>
      </c>
      <c r="FI265" s="7"/>
      <c r="FJ265" s="7"/>
      <c r="FK265" s="7"/>
      <c r="FL265" s="7"/>
      <c r="FN265" s="27" t="str">
        <f>_xlfn.XLOOKUP(FQ265,'Banco de Dados'!$B$3:$B$274,'Banco de Dados'!$C$3:$C$274,"")</f>
        <v/>
      </c>
      <c r="FO265" s="27" t="str">
        <f>IFERROR(VLOOKUP(FQ265,'Banco de Dados'!$B$3:$H$274,5,FALSE)," ")</f>
        <v xml:space="preserve"> </v>
      </c>
      <c r="FP265" s="7"/>
      <c r="FQ265" s="7"/>
      <c r="FR265" s="7"/>
      <c r="FS265" s="7"/>
      <c r="FU265" s="27" t="str">
        <f>_xlfn.XLOOKUP(FX265,'Banco de Dados'!$B$3:$B$274,'Banco de Dados'!$C$3:$C$274,"")</f>
        <v/>
      </c>
      <c r="FV265" s="27" t="str">
        <f>IFERROR(VLOOKUP(FX265,'Banco de Dados'!$B$3:$H$274,5,FALSE)," ")</f>
        <v xml:space="preserve"> </v>
      </c>
      <c r="FW265" s="7"/>
      <c r="FX265" s="7"/>
      <c r="FY265" s="7"/>
      <c r="FZ265" s="7"/>
    </row>
    <row r="266" spans="2:182" x14ac:dyDescent="0.25">
      <c r="B266" s="27" t="str">
        <f>_xlfn.XLOOKUP(E266,'Banco de Dados'!$B$3:$B$274,'Banco de Dados'!$C$3:$C$274,"")</f>
        <v/>
      </c>
      <c r="C266" s="27" t="str">
        <f>IFERROR(VLOOKUP(E266,'Banco de Dados'!$B$3:$H$274,5,FALSE)," ")</f>
        <v xml:space="preserve"> </v>
      </c>
      <c r="I266" s="27" t="str">
        <f>_xlfn.XLOOKUP(L266,'Banco de Dados'!$B$3:$B$274,'Banco de Dados'!$C$3:$C$274,"")</f>
        <v/>
      </c>
      <c r="J266" s="27" t="str">
        <f>IFERROR(VLOOKUP(L266,'Banco de Dados'!$B$3:$H$274,5,FALSE)," ")</f>
        <v xml:space="preserve"> </v>
      </c>
      <c r="P266" s="27" t="str">
        <f>_xlfn.XLOOKUP(S266,'Banco de Dados'!$B$3:$B$274,'Banco de Dados'!$C$3:$C$274,"")</f>
        <v/>
      </c>
      <c r="Q266" s="27" t="str">
        <f>IFERROR(VLOOKUP(S266,'Banco de Dados'!$B$3:$H$274,5,FALSE)," ")</f>
        <v xml:space="preserve"> </v>
      </c>
      <c r="W266" s="27" t="str">
        <f>_xlfn.XLOOKUP(Z266,'Banco de Dados'!$B$3:$B$274,'Banco de Dados'!$C$3:$C$274,"")</f>
        <v/>
      </c>
      <c r="X266" s="27" t="str">
        <f>IFERROR(VLOOKUP(Z266,'Banco de Dados'!$B$3:$H$274,5,FALSE)," ")</f>
        <v xml:space="preserve"> </v>
      </c>
      <c r="AD266" s="27" t="str">
        <f>_xlfn.XLOOKUP(AG266,'Banco de Dados'!$B$3:$B$274,'Banco de Dados'!$C$3:$C$274,"")</f>
        <v/>
      </c>
      <c r="AE266" s="27" t="str">
        <f>IFERROR(VLOOKUP(AG266,'Banco de Dados'!$B$3:$H$274,5,FALSE)," ")</f>
        <v xml:space="preserve"> </v>
      </c>
      <c r="AK266" s="27" t="str">
        <f>_xlfn.XLOOKUP(AN266,'Banco de Dados'!$B$3:$B$274,'Banco de Dados'!$C$3:$C$274,"")</f>
        <v/>
      </c>
      <c r="AL266" s="27" t="str">
        <f>IFERROR(VLOOKUP(AN266,'Banco de Dados'!$B$3:$H$274,5,FALSE)," ")</f>
        <v xml:space="preserve"> </v>
      </c>
      <c r="AR266" s="27" t="str">
        <f>_xlfn.XLOOKUP(AU266,'Banco de Dados'!$B$3:$B$274,'Banco de Dados'!$C$3:$C$274,"")</f>
        <v/>
      </c>
      <c r="AS266" s="27" t="str">
        <f>IFERROR(VLOOKUP(AU266,'Banco de Dados'!$B$3:$H$274,5,FALSE)," ")</f>
        <v xml:space="preserve"> </v>
      </c>
      <c r="AY266" s="27" t="str">
        <f>_xlfn.XLOOKUP(BB266,'Banco de Dados'!$B$3:$B$274,'Banco de Dados'!$C$3:$C$274,"")</f>
        <v/>
      </c>
      <c r="AZ266" s="27" t="str">
        <f>IFERROR(VLOOKUP(BB266,'Banco de Dados'!$B$3:$H$274,5,FALSE)," ")</f>
        <v xml:space="preserve"> </v>
      </c>
      <c r="BF266" s="27" t="str">
        <f>_xlfn.XLOOKUP(BI266,'Banco de Dados'!$B$3:$B$274,'Banco de Dados'!$C$3:$C$274,"")</f>
        <v/>
      </c>
      <c r="BG266" s="27" t="str">
        <f>IFERROR(VLOOKUP(BI266,'Banco de Dados'!$B$3:$H$274,5,FALSE)," ")</f>
        <v xml:space="preserve"> </v>
      </c>
      <c r="BM266" s="27" t="str">
        <f>_xlfn.XLOOKUP(BP266,'Banco de Dados'!$B$3:$B$274,'Banco de Dados'!$C$3:$C$274,"")</f>
        <v/>
      </c>
      <c r="BN266" s="27" t="str">
        <f>IFERROR(VLOOKUP(BP266,'Banco de Dados'!$B$3:$H$274,5,FALSE)," ")</f>
        <v xml:space="preserve"> </v>
      </c>
      <c r="BT266" s="27" t="str">
        <f>_xlfn.XLOOKUP(BW266,'Banco de Dados'!$B$3:$B$274,'Banco de Dados'!$C$3:$C$274,"")</f>
        <v/>
      </c>
      <c r="BU266" s="27" t="str">
        <f>IFERROR(VLOOKUP(BW266,'Banco de Dados'!$B$3:$H$274,5,FALSE)," ")</f>
        <v xml:space="preserve"> </v>
      </c>
      <c r="CA266" s="27" t="str">
        <f>_xlfn.XLOOKUP(CD266,'Banco de Dados'!$B$3:$B$274,'Banco de Dados'!$C$3:$C$274,"")</f>
        <v/>
      </c>
      <c r="CB266" s="27" t="str">
        <f>IFERROR(VLOOKUP(CD266,'Banco de Dados'!$B$3:$H$274,5,FALSE)," ")</f>
        <v xml:space="preserve"> </v>
      </c>
      <c r="CH266" s="27" t="str">
        <f>_xlfn.XLOOKUP(CK266,'Banco de Dados'!$B$3:$B$274,'Banco de Dados'!$C$3:$C$274,"")</f>
        <v/>
      </c>
      <c r="CI266" s="27" t="str">
        <f>IFERROR(VLOOKUP(CK266,'Banco de Dados'!$B$3:$H$274,5,FALSE)," ")</f>
        <v xml:space="preserve"> </v>
      </c>
      <c r="CO266" s="27" t="str">
        <f>_xlfn.XLOOKUP(CR266,'Banco de Dados'!$B$3:$B$274,'Banco de Dados'!$C$3:$C$274,"")</f>
        <v/>
      </c>
      <c r="CP266" s="27" t="str">
        <f>IFERROR(VLOOKUP(CR266,'Banco de Dados'!$B$3:$H$274,5,FALSE)," ")</f>
        <v xml:space="preserve"> </v>
      </c>
      <c r="CV266" s="27" t="str">
        <f>_xlfn.XLOOKUP(CY266,'Banco de Dados'!$B$3:$B$274,'Banco de Dados'!$C$3:$C$274,"")</f>
        <v/>
      </c>
      <c r="CW266" s="27" t="str">
        <f>IFERROR(VLOOKUP(CY266,'Banco de Dados'!$B$3:$H$274,5,FALSE)," ")</f>
        <v xml:space="preserve"> </v>
      </c>
      <c r="DC266" s="27" t="str">
        <f>_xlfn.XLOOKUP(DF266,'Banco de Dados'!$B$3:$B$274,'Banco de Dados'!$C$3:$C$274,"")</f>
        <v/>
      </c>
      <c r="DD266" s="27" t="str">
        <f>IFERROR(VLOOKUP(DF266,'Banco de Dados'!$B$3:$H$274,5,FALSE)," ")</f>
        <v xml:space="preserve"> </v>
      </c>
      <c r="DJ266" s="27" t="str">
        <f>_xlfn.XLOOKUP(DM266,'Banco de Dados'!$B$3:$B$274,'Banco de Dados'!$C$3:$C$274,"")</f>
        <v/>
      </c>
      <c r="DK266" s="27" t="str">
        <f>IFERROR(VLOOKUP(DM266,'Banco de Dados'!$B$3:$H$274,5,FALSE)," ")</f>
        <v xml:space="preserve"> </v>
      </c>
      <c r="DQ266" s="27" t="str">
        <f>_xlfn.XLOOKUP(DT266,'Banco de Dados'!$B$3:$B$274,'Banco de Dados'!$C$3:$C$274,"")</f>
        <v/>
      </c>
      <c r="DR266" s="27" t="str">
        <f>IFERROR(VLOOKUP(DT266,'Banco de Dados'!$B$3:$H$274,5,FALSE)," ")</f>
        <v xml:space="preserve"> </v>
      </c>
      <c r="DX266" s="27" t="str">
        <f>_xlfn.XLOOKUP(EA266,'Banco de Dados'!$B$3:$B$274,'Banco de Dados'!$C$3:$C$274,"")</f>
        <v/>
      </c>
      <c r="DY266" s="27" t="str">
        <f>IFERROR(VLOOKUP(EA266,'Banco de Dados'!$B$3:$H$274,5,FALSE)," ")</f>
        <v xml:space="preserve"> </v>
      </c>
      <c r="EE266" s="27" t="str">
        <f>_xlfn.XLOOKUP(EH266,'Banco de Dados'!$B$3:$B$274,'Banco de Dados'!$C$3:$C$274,"")</f>
        <v/>
      </c>
      <c r="EF266" s="27" t="str">
        <f>IFERROR(VLOOKUP(EH266,'Banco de Dados'!$B$3:$H$274,5,FALSE)," ")</f>
        <v xml:space="preserve"> </v>
      </c>
      <c r="EL266" s="27" t="str">
        <f>_xlfn.XLOOKUP(EO266,'Banco de Dados'!$B$3:$B$274,'Banco de Dados'!$C$3:$C$274,"")</f>
        <v/>
      </c>
      <c r="EM266" s="27" t="str">
        <f>IFERROR(VLOOKUP(EO266,'Banco de Dados'!$B$3:$H$274,5,FALSE)," ")</f>
        <v xml:space="preserve"> </v>
      </c>
      <c r="ES266" s="27" t="str">
        <f>_xlfn.XLOOKUP(EV266,'Banco de Dados'!$B$3:$B$274,'Banco de Dados'!$C$3:$C$274,"")</f>
        <v/>
      </c>
      <c r="ET266" s="27" t="str">
        <f>IFERROR(VLOOKUP(EV266,'Banco de Dados'!$B$3:$H$274,5,FALSE)," ")</f>
        <v xml:space="preserve"> </v>
      </c>
      <c r="EZ266" s="27" t="str">
        <f>_xlfn.XLOOKUP(FC266,'Banco de Dados'!$B$3:$B$274,'Banco de Dados'!$C$3:$C$274,"")</f>
        <v/>
      </c>
      <c r="FA266" s="27" t="str">
        <f>IFERROR(VLOOKUP(FC266,'Banco de Dados'!$B$3:$H$274,5,FALSE)," ")</f>
        <v xml:space="preserve"> </v>
      </c>
      <c r="FC266" s="7"/>
      <c r="FD266" s="7"/>
      <c r="FE266" s="7"/>
      <c r="FG266" s="27" t="str">
        <f>_xlfn.XLOOKUP(FJ266,'Banco de Dados'!$B$3:$B$274,'Banco de Dados'!$C$3:$C$274,"")</f>
        <v/>
      </c>
      <c r="FH266" s="27" t="str">
        <f>IFERROR(VLOOKUP(FJ266,'Banco de Dados'!$B$3:$H$274,5,FALSE)," ")</f>
        <v xml:space="preserve"> </v>
      </c>
      <c r="FI266" s="7"/>
      <c r="FJ266" s="7"/>
      <c r="FK266" s="7"/>
      <c r="FL266" s="7"/>
      <c r="FN266" s="27" t="str">
        <f>_xlfn.XLOOKUP(FQ266,'Banco de Dados'!$B$3:$B$274,'Banco de Dados'!$C$3:$C$274,"")</f>
        <v/>
      </c>
      <c r="FO266" s="27" t="str">
        <f>IFERROR(VLOOKUP(FQ266,'Banco de Dados'!$B$3:$H$274,5,FALSE)," ")</f>
        <v xml:space="preserve"> </v>
      </c>
      <c r="FP266" s="7"/>
      <c r="FQ266" s="7"/>
      <c r="FR266" s="7"/>
      <c r="FS266" s="7"/>
      <c r="FU266" s="27" t="str">
        <f>_xlfn.XLOOKUP(FX266,'Banco de Dados'!$B$3:$B$274,'Banco de Dados'!$C$3:$C$274,"")</f>
        <v/>
      </c>
      <c r="FV266" s="27" t="str">
        <f>IFERROR(VLOOKUP(FX266,'Banco de Dados'!$B$3:$H$274,5,FALSE)," ")</f>
        <v xml:space="preserve"> </v>
      </c>
      <c r="FW266" s="7"/>
      <c r="FX266" s="7"/>
      <c r="FY266" s="7"/>
      <c r="FZ266" s="7"/>
    </row>
    <row r="267" spans="2:182" x14ac:dyDescent="0.25">
      <c r="B267" s="27" t="str">
        <f>_xlfn.XLOOKUP(E267,'Banco de Dados'!$B$3:$B$274,'Banco de Dados'!$C$3:$C$274,"")</f>
        <v/>
      </c>
      <c r="C267" s="27" t="str">
        <f>IFERROR(VLOOKUP(E267,'Banco de Dados'!$B$3:$H$274,5,FALSE)," ")</f>
        <v xml:space="preserve"> </v>
      </c>
      <c r="I267" s="27" t="str">
        <f>_xlfn.XLOOKUP(L267,'Banco de Dados'!$B$3:$B$274,'Banco de Dados'!$C$3:$C$274,"")</f>
        <v/>
      </c>
      <c r="J267" s="27" t="str">
        <f>IFERROR(VLOOKUP(L267,'Banco de Dados'!$B$3:$H$274,5,FALSE)," ")</f>
        <v xml:space="preserve"> </v>
      </c>
      <c r="P267" s="27" t="str">
        <f>_xlfn.XLOOKUP(S267,'Banco de Dados'!$B$3:$B$274,'Banco de Dados'!$C$3:$C$274,"")</f>
        <v/>
      </c>
      <c r="Q267" s="27" t="str">
        <f>IFERROR(VLOOKUP(S267,'Banco de Dados'!$B$3:$H$274,5,FALSE)," ")</f>
        <v xml:space="preserve"> </v>
      </c>
      <c r="W267" s="27" t="str">
        <f>_xlfn.XLOOKUP(Z267,'Banco de Dados'!$B$3:$B$274,'Banco de Dados'!$C$3:$C$274,"")</f>
        <v/>
      </c>
      <c r="X267" s="27" t="str">
        <f>IFERROR(VLOOKUP(Z267,'Banco de Dados'!$B$3:$H$274,5,FALSE)," ")</f>
        <v xml:space="preserve"> </v>
      </c>
      <c r="AD267" s="27" t="str">
        <f>_xlfn.XLOOKUP(AG267,'Banco de Dados'!$B$3:$B$274,'Banco de Dados'!$C$3:$C$274,"")</f>
        <v/>
      </c>
      <c r="AE267" s="27" t="str">
        <f>IFERROR(VLOOKUP(AG267,'Banco de Dados'!$B$3:$H$274,5,FALSE)," ")</f>
        <v xml:space="preserve"> </v>
      </c>
      <c r="AK267" s="27" t="str">
        <f>_xlfn.XLOOKUP(AN267,'Banco de Dados'!$B$3:$B$274,'Banco de Dados'!$C$3:$C$274,"")</f>
        <v/>
      </c>
      <c r="AL267" s="27" t="str">
        <f>IFERROR(VLOOKUP(AN267,'Banco de Dados'!$B$3:$H$274,5,FALSE)," ")</f>
        <v xml:space="preserve"> </v>
      </c>
      <c r="AR267" s="27" t="str">
        <f>_xlfn.XLOOKUP(AU267,'Banco de Dados'!$B$3:$B$274,'Banco de Dados'!$C$3:$C$274,"")</f>
        <v/>
      </c>
      <c r="AS267" s="27" t="str">
        <f>IFERROR(VLOOKUP(AU267,'Banco de Dados'!$B$3:$H$274,5,FALSE)," ")</f>
        <v xml:space="preserve"> </v>
      </c>
      <c r="AY267" s="27" t="str">
        <f>_xlfn.XLOOKUP(BB267,'Banco de Dados'!$B$3:$B$274,'Banco de Dados'!$C$3:$C$274,"")</f>
        <v/>
      </c>
      <c r="AZ267" s="27" t="str">
        <f>IFERROR(VLOOKUP(BB267,'Banco de Dados'!$B$3:$H$274,5,FALSE)," ")</f>
        <v xml:space="preserve"> </v>
      </c>
      <c r="BF267" s="27" t="str">
        <f>_xlfn.XLOOKUP(BI267,'Banco de Dados'!$B$3:$B$274,'Banco de Dados'!$C$3:$C$274,"")</f>
        <v/>
      </c>
      <c r="BG267" s="27" t="str">
        <f>IFERROR(VLOOKUP(BI267,'Banco de Dados'!$B$3:$H$274,5,FALSE)," ")</f>
        <v xml:space="preserve"> </v>
      </c>
      <c r="BM267" s="27" t="str">
        <f>_xlfn.XLOOKUP(BP267,'Banco de Dados'!$B$3:$B$274,'Banco de Dados'!$C$3:$C$274,"")</f>
        <v/>
      </c>
      <c r="BN267" s="27" t="str">
        <f>IFERROR(VLOOKUP(BP267,'Banco de Dados'!$B$3:$H$274,5,FALSE)," ")</f>
        <v xml:space="preserve"> </v>
      </c>
      <c r="BT267" s="27" t="str">
        <f>_xlfn.XLOOKUP(BW267,'Banco de Dados'!$B$3:$B$274,'Banco de Dados'!$C$3:$C$274,"")</f>
        <v/>
      </c>
      <c r="BU267" s="27" t="str">
        <f>IFERROR(VLOOKUP(BW267,'Banco de Dados'!$B$3:$H$274,5,FALSE)," ")</f>
        <v xml:space="preserve"> </v>
      </c>
      <c r="CA267" s="27" t="str">
        <f>_xlfn.XLOOKUP(CD267,'Banco de Dados'!$B$3:$B$274,'Banco de Dados'!$C$3:$C$274,"")</f>
        <v/>
      </c>
      <c r="CB267" s="27" t="str">
        <f>IFERROR(VLOOKUP(CD267,'Banco de Dados'!$B$3:$H$274,5,FALSE)," ")</f>
        <v xml:space="preserve"> </v>
      </c>
      <c r="CH267" s="27" t="str">
        <f>_xlfn.XLOOKUP(CK267,'Banco de Dados'!$B$3:$B$274,'Banco de Dados'!$C$3:$C$274,"")</f>
        <v/>
      </c>
      <c r="CI267" s="27" t="str">
        <f>IFERROR(VLOOKUP(CK267,'Banco de Dados'!$B$3:$H$274,5,FALSE)," ")</f>
        <v xml:space="preserve"> </v>
      </c>
      <c r="CO267" s="27" t="str">
        <f>_xlfn.XLOOKUP(CR267,'Banco de Dados'!$B$3:$B$274,'Banco de Dados'!$C$3:$C$274,"")</f>
        <v/>
      </c>
      <c r="CP267" s="27" t="str">
        <f>IFERROR(VLOOKUP(CR267,'Banco de Dados'!$B$3:$H$274,5,FALSE)," ")</f>
        <v xml:space="preserve"> </v>
      </c>
      <c r="CV267" s="27" t="str">
        <f>_xlfn.XLOOKUP(CY267,'Banco de Dados'!$B$3:$B$274,'Banco de Dados'!$C$3:$C$274,"")</f>
        <v/>
      </c>
      <c r="CW267" s="27" t="str">
        <f>IFERROR(VLOOKUP(CY267,'Banco de Dados'!$B$3:$H$274,5,FALSE)," ")</f>
        <v xml:space="preserve"> </v>
      </c>
      <c r="DC267" s="27" t="str">
        <f>_xlfn.XLOOKUP(DF267,'Banco de Dados'!$B$3:$B$274,'Banco de Dados'!$C$3:$C$274,"")</f>
        <v/>
      </c>
      <c r="DD267" s="27" t="str">
        <f>IFERROR(VLOOKUP(DF267,'Banco de Dados'!$B$3:$H$274,5,FALSE)," ")</f>
        <v xml:space="preserve"> </v>
      </c>
      <c r="DJ267" s="27" t="str">
        <f>_xlfn.XLOOKUP(DM267,'Banco de Dados'!$B$3:$B$274,'Banco de Dados'!$C$3:$C$274,"")</f>
        <v/>
      </c>
      <c r="DK267" s="27" t="str">
        <f>IFERROR(VLOOKUP(DM267,'Banco de Dados'!$B$3:$H$274,5,FALSE)," ")</f>
        <v xml:space="preserve"> </v>
      </c>
      <c r="DQ267" s="27" t="str">
        <f>_xlfn.XLOOKUP(DT267,'Banco de Dados'!$B$3:$B$274,'Banco de Dados'!$C$3:$C$274,"")</f>
        <v/>
      </c>
      <c r="DR267" s="27" t="str">
        <f>IFERROR(VLOOKUP(DT267,'Banco de Dados'!$B$3:$H$274,5,FALSE)," ")</f>
        <v xml:space="preserve"> </v>
      </c>
      <c r="DX267" s="27" t="str">
        <f>_xlfn.XLOOKUP(EA267,'Banco de Dados'!$B$3:$B$274,'Banco de Dados'!$C$3:$C$274,"")</f>
        <v/>
      </c>
      <c r="DY267" s="27" t="str">
        <f>IFERROR(VLOOKUP(EA267,'Banco de Dados'!$B$3:$H$274,5,FALSE)," ")</f>
        <v xml:space="preserve"> </v>
      </c>
      <c r="EE267" s="27" t="str">
        <f>_xlfn.XLOOKUP(EH267,'Banco de Dados'!$B$3:$B$274,'Banco de Dados'!$C$3:$C$274,"")</f>
        <v/>
      </c>
      <c r="EF267" s="27" t="str">
        <f>IFERROR(VLOOKUP(EH267,'Banco de Dados'!$B$3:$H$274,5,FALSE)," ")</f>
        <v xml:space="preserve"> </v>
      </c>
      <c r="EL267" s="27" t="str">
        <f>_xlfn.XLOOKUP(EO267,'Banco de Dados'!$B$3:$B$274,'Banco de Dados'!$C$3:$C$274,"")</f>
        <v/>
      </c>
      <c r="EM267" s="27" t="str">
        <f>IFERROR(VLOOKUP(EO267,'Banco de Dados'!$B$3:$H$274,5,FALSE)," ")</f>
        <v xml:space="preserve"> </v>
      </c>
      <c r="ES267" s="27" t="str">
        <f>_xlfn.XLOOKUP(EV267,'Banco de Dados'!$B$3:$B$274,'Banco de Dados'!$C$3:$C$274,"")</f>
        <v/>
      </c>
      <c r="ET267" s="27" t="str">
        <f>IFERROR(VLOOKUP(EV267,'Banco de Dados'!$B$3:$H$274,5,FALSE)," ")</f>
        <v xml:space="preserve"> </v>
      </c>
      <c r="EZ267" s="27" t="str">
        <f>_xlfn.XLOOKUP(FC267,'Banco de Dados'!$B$3:$B$274,'Banco de Dados'!$C$3:$C$274,"")</f>
        <v/>
      </c>
      <c r="FA267" s="27" t="str">
        <f>IFERROR(VLOOKUP(FC267,'Banco de Dados'!$B$3:$H$274,5,FALSE)," ")</f>
        <v xml:space="preserve"> </v>
      </c>
      <c r="FC267" s="7"/>
      <c r="FD267" s="7"/>
      <c r="FE267" s="7"/>
      <c r="FG267" s="27" t="str">
        <f>_xlfn.XLOOKUP(FJ267,'Banco de Dados'!$B$3:$B$274,'Banco de Dados'!$C$3:$C$274,"")</f>
        <v/>
      </c>
      <c r="FH267" s="27" t="str">
        <f>IFERROR(VLOOKUP(FJ267,'Banco de Dados'!$B$3:$H$274,5,FALSE)," ")</f>
        <v xml:space="preserve"> </v>
      </c>
      <c r="FI267" s="7"/>
      <c r="FJ267" s="7"/>
      <c r="FK267" s="7"/>
      <c r="FL267" s="7"/>
      <c r="FN267" s="27" t="str">
        <f>_xlfn.XLOOKUP(FQ267,'Banco de Dados'!$B$3:$B$274,'Banco de Dados'!$C$3:$C$274,"")</f>
        <v/>
      </c>
      <c r="FO267" s="27" t="str">
        <f>IFERROR(VLOOKUP(FQ267,'Banco de Dados'!$B$3:$H$274,5,FALSE)," ")</f>
        <v xml:space="preserve"> </v>
      </c>
      <c r="FP267" s="7"/>
      <c r="FQ267" s="7"/>
      <c r="FR267" s="7"/>
      <c r="FS267" s="7"/>
      <c r="FU267" s="27" t="str">
        <f>_xlfn.XLOOKUP(FX267,'Banco de Dados'!$B$3:$B$274,'Banco de Dados'!$C$3:$C$274,"")</f>
        <v/>
      </c>
      <c r="FV267" s="27" t="str">
        <f>IFERROR(VLOOKUP(FX267,'Banco de Dados'!$B$3:$H$274,5,FALSE)," ")</f>
        <v xml:space="preserve"> </v>
      </c>
      <c r="FW267" s="7"/>
      <c r="FX267" s="7"/>
      <c r="FY267" s="7"/>
      <c r="FZ267" s="7"/>
    </row>
    <row r="268" spans="2:182" x14ac:dyDescent="0.25">
      <c r="B268" s="27" t="str">
        <f>_xlfn.XLOOKUP(E268,'Banco de Dados'!$B$3:$B$274,'Banco de Dados'!$C$3:$C$274,"")</f>
        <v/>
      </c>
      <c r="C268" s="27" t="str">
        <f>IFERROR(VLOOKUP(E268,'Banco de Dados'!$B$3:$H$274,5,FALSE)," ")</f>
        <v xml:space="preserve"> </v>
      </c>
      <c r="I268" s="27" t="str">
        <f>_xlfn.XLOOKUP(L268,'Banco de Dados'!$B$3:$B$274,'Banco de Dados'!$C$3:$C$274,"")</f>
        <v/>
      </c>
      <c r="J268" s="27" t="str">
        <f>IFERROR(VLOOKUP(L268,'Banco de Dados'!$B$3:$H$274,5,FALSE)," ")</f>
        <v xml:space="preserve"> </v>
      </c>
      <c r="P268" s="27" t="str">
        <f>_xlfn.XLOOKUP(S268,'Banco de Dados'!$B$3:$B$274,'Banco de Dados'!$C$3:$C$274,"")</f>
        <v/>
      </c>
      <c r="Q268" s="27" t="str">
        <f>IFERROR(VLOOKUP(S268,'Banco de Dados'!$B$3:$H$274,5,FALSE)," ")</f>
        <v xml:space="preserve"> </v>
      </c>
      <c r="W268" s="27" t="str">
        <f>_xlfn.XLOOKUP(Z268,'Banco de Dados'!$B$3:$B$274,'Banco de Dados'!$C$3:$C$274,"")</f>
        <v/>
      </c>
      <c r="X268" s="27" t="str">
        <f>IFERROR(VLOOKUP(Z268,'Banco de Dados'!$B$3:$H$274,5,FALSE)," ")</f>
        <v xml:space="preserve"> </v>
      </c>
      <c r="AD268" s="27" t="str">
        <f>_xlfn.XLOOKUP(AG268,'Banco de Dados'!$B$3:$B$274,'Banco de Dados'!$C$3:$C$274,"")</f>
        <v/>
      </c>
      <c r="AE268" s="27" t="str">
        <f>IFERROR(VLOOKUP(AG268,'Banco de Dados'!$B$3:$H$274,5,FALSE)," ")</f>
        <v xml:space="preserve"> </v>
      </c>
      <c r="AK268" s="27" t="str">
        <f>_xlfn.XLOOKUP(AN268,'Banco de Dados'!$B$3:$B$274,'Banco de Dados'!$C$3:$C$274,"")</f>
        <v/>
      </c>
      <c r="AL268" s="27" t="str">
        <f>IFERROR(VLOOKUP(AN268,'Banco de Dados'!$B$3:$H$274,5,FALSE)," ")</f>
        <v xml:space="preserve"> </v>
      </c>
      <c r="AR268" s="27" t="str">
        <f>_xlfn.XLOOKUP(AU268,'Banco de Dados'!$B$3:$B$274,'Banco de Dados'!$C$3:$C$274,"")</f>
        <v/>
      </c>
      <c r="AS268" s="27" t="str">
        <f>IFERROR(VLOOKUP(AU268,'Banco de Dados'!$B$3:$H$274,5,FALSE)," ")</f>
        <v xml:space="preserve"> </v>
      </c>
      <c r="AY268" s="27" t="str">
        <f>_xlfn.XLOOKUP(BB268,'Banco de Dados'!$B$3:$B$274,'Banco de Dados'!$C$3:$C$274,"")</f>
        <v/>
      </c>
      <c r="AZ268" s="27" t="str">
        <f>IFERROR(VLOOKUP(BB268,'Banco de Dados'!$B$3:$H$274,5,FALSE)," ")</f>
        <v xml:space="preserve"> </v>
      </c>
      <c r="BF268" s="27" t="str">
        <f>_xlfn.XLOOKUP(BI268,'Banco de Dados'!$B$3:$B$274,'Banco de Dados'!$C$3:$C$274,"")</f>
        <v/>
      </c>
      <c r="BG268" s="27" t="str">
        <f>IFERROR(VLOOKUP(BI268,'Banco de Dados'!$B$3:$H$274,5,FALSE)," ")</f>
        <v xml:space="preserve"> </v>
      </c>
      <c r="BM268" s="27" t="str">
        <f>_xlfn.XLOOKUP(BP268,'Banco de Dados'!$B$3:$B$274,'Banco de Dados'!$C$3:$C$274,"")</f>
        <v/>
      </c>
      <c r="BN268" s="27" t="str">
        <f>IFERROR(VLOOKUP(BP268,'Banco de Dados'!$B$3:$H$274,5,FALSE)," ")</f>
        <v xml:space="preserve"> </v>
      </c>
      <c r="BT268" s="27" t="str">
        <f>_xlfn.XLOOKUP(BW268,'Banco de Dados'!$B$3:$B$274,'Banco de Dados'!$C$3:$C$274,"")</f>
        <v/>
      </c>
      <c r="BU268" s="27" t="str">
        <f>IFERROR(VLOOKUP(BW268,'Banco de Dados'!$B$3:$H$274,5,FALSE)," ")</f>
        <v xml:space="preserve"> </v>
      </c>
      <c r="CA268" s="27" t="str">
        <f>_xlfn.XLOOKUP(CD268,'Banco de Dados'!$B$3:$B$274,'Banco de Dados'!$C$3:$C$274,"")</f>
        <v/>
      </c>
      <c r="CB268" s="27" t="str">
        <f>IFERROR(VLOOKUP(CD268,'Banco de Dados'!$B$3:$H$274,5,FALSE)," ")</f>
        <v xml:space="preserve"> </v>
      </c>
      <c r="CH268" s="27" t="str">
        <f>_xlfn.XLOOKUP(CK268,'Banco de Dados'!$B$3:$B$274,'Banco de Dados'!$C$3:$C$274,"")</f>
        <v/>
      </c>
      <c r="CI268" s="27" t="str">
        <f>IFERROR(VLOOKUP(CK268,'Banco de Dados'!$B$3:$H$274,5,FALSE)," ")</f>
        <v xml:space="preserve"> </v>
      </c>
      <c r="CO268" s="27" t="str">
        <f>_xlfn.XLOOKUP(CR268,'Banco de Dados'!$B$3:$B$274,'Banco de Dados'!$C$3:$C$274,"")</f>
        <v/>
      </c>
      <c r="CP268" s="27" t="str">
        <f>IFERROR(VLOOKUP(CR268,'Banco de Dados'!$B$3:$H$274,5,FALSE)," ")</f>
        <v xml:space="preserve"> </v>
      </c>
      <c r="CV268" s="27" t="str">
        <f>_xlfn.XLOOKUP(CY268,'Banco de Dados'!$B$3:$B$274,'Banco de Dados'!$C$3:$C$274,"")</f>
        <v/>
      </c>
      <c r="CW268" s="27" t="str">
        <f>IFERROR(VLOOKUP(CY268,'Banco de Dados'!$B$3:$H$274,5,FALSE)," ")</f>
        <v xml:space="preserve"> </v>
      </c>
      <c r="DC268" s="27" t="str">
        <f>_xlfn.XLOOKUP(DF268,'Banco de Dados'!$B$3:$B$274,'Banco de Dados'!$C$3:$C$274,"")</f>
        <v/>
      </c>
      <c r="DD268" s="27" t="str">
        <f>IFERROR(VLOOKUP(DF268,'Banco de Dados'!$B$3:$H$274,5,FALSE)," ")</f>
        <v xml:space="preserve"> </v>
      </c>
      <c r="DJ268" s="27" t="str">
        <f>_xlfn.XLOOKUP(DM268,'Banco de Dados'!$B$3:$B$274,'Banco de Dados'!$C$3:$C$274,"")</f>
        <v/>
      </c>
      <c r="DK268" s="27" t="str">
        <f>IFERROR(VLOOKUP(DM268,'Banco de Dados'!$B$3:$H$274,5,FALSE)," ")</f>
        <v xml:space="preserve"> </v>
      </c>
      <c r="DQ268" s="27" t="str">
        <f>_xlfn.XLOOKUP(DT268,'Banco de Dados'!$B$3:$B$274,'Banco de Dados'!$C$3:$C$274,"")</f>
        <v/>
      </c>
      <c r="DR268" s="27" t="str">
        <f>IFERROR(VLOOKUP(DT268,'Banco de Dados'!$B$3:$H$274,5,FALSE)," ")</f>
        <v xml:space="preserve"> </v>
      </c>
      <c r="DX268" s="27" t="str">
        <f>_xlfn.XLOOKUP(EA268,'Banco de Dados'!$B$3:$B$274,'Banco de Dados'!$C$3:$C$274,"")</f>
        <v/>
      </c>
      <c r="DY268" s="27" t="str">
        <f>IFERROR(VLOOKUP(EA268,'Banco de Dados'!$B$3:$H$274,5,FALSE)," ")</f>
        <v xml:space="preserve"> </v>
      </c>
      <c r="EE268" s="27" t="str">
        <f>_xlfn.XLOOKUP(EH268,'Banco de Dados'!$B$3:$B$274,'Banco de Dados'!$C$3:$C$274,"")</f>
        <v/>
      </c>
      <c r="EF268" s="27" t="str">
        <f>IFERROR(VLOOKUP(EH268,'Banco de Dados'!$B$3:$H$274,5,FALSE)," ")</f>
        <v xml:space="preserve"> </v>
      </c>
      <c r="EL268" s="27" t="str">
        <f>_xlfn.XLOOKUP(EO268,'Banco de Dados'!$B$3:$B$274,'Banco de Dados'!$C$3:$C$274,"")</f>
        <v/>
      </c>
      <c r="EM268" s="27" t="str">
        <f>IFERROR(VLOOKUP(EO268,'Banco de Dados'!$B$3:$H$274,5,FALSE)," ")</f>
        <v xml:space="preserve"> </v>
      </c>
      <c r="ES268" s="27" t="str">
        <f>_xlfn.XLOOKUP(EV268,'Banco de Dados'!$B$3:$B$274,'Banco de Dados'!$C$3:$C$274,"")</f>
        <v/>
      </c>
      <c r="ET268" s="27" t="str">
        <f>IFERROR(VLOOKUP(EV268,'Banco de Dados'!$B$3:$H$274,5,FALSE)," ")</f>
        <v xml:space="preserve"> </v>
      </c>
      <c r="EZ268" s="27" t="str">
        <f>_xlfn.XLOOKUP(FC268,'Banco de Dados'!$B$3:$B$274,'Banco de Dados'!$C$3:$C$274,"")</f>
        <v/>
      </c>
      <c r="FA268" s="27" t="str">
        <f>IFERROR(VLOOKUP(FC268,'Banco de Dados'!$B$3:$H$274,5,FALSE)," ")</f>
        <v xml:space="preserve"> </v>
      </c>
      <c r="FC268" s="7"/>
      <c r="FD268" s="7"/>
      <c r="FE268" s="7"/>
      <c r="FG268" s="27" t="str">
        <f>_xlfn.XLOOKUP(FJ268,'Banco de Dados'!$B$3:$B$274,'Banco de Dados'!$C$3:$C$274,"")</f>
        <v/>
      </c>
      <c r="FH268" s="27" t="str">
        <f>IFERROR(VLOOKUP(FJ268,'Banco de Dados'!$B$3:$H$274,5,FALSE)," ")</f>
        <v xml:space="preserve"> </v>
      </c>
      <c r="FI268" s="7"/>
      <c r="FJ268" s="7"/>
      <c r="FK268" s="7"/>
      <c r="FL268" s="7"/>
      <c r="FN268" s="27" t="str">
        <f>_xlfn.XLOOKUP(FQ268,'Banco de Dados'!$B$3:$B$274,'Banco de Dados'!$C$3:$C$274,"")</f>
        <v/>
      </c>
      <c r="FO268" s="27" t="str">
        <f>IFERROR(VLOOKUP(FQ268,'Banco de Dados'!$B$3:$H$274,5,FALSE)," ")</f>
        <v xml:space="preserve"> </v>
      </c>
      <c r="FP268" s="7"/>
      <c r="FQ268" s="7"/>
      <c r="FR268" s="7"/>
      <c r="FS268" s="7"/>
      <c r="FU268" s="27" t="str">
        <f>_xlfn.XLOOKUP(FX268,'Banco de Dados'!$B$3:$B$274,'Banco de Dados'!$C$3:$C$274,"")</f>
        <v/>
      </c>
      <c r="FV268" s="27" t="str">
        <f>IFERROR(VLOOKUP(FX268,'Banco de Dados'!$B$3:$H$274,5,FALSE)," ")</f>
        <v xml:space="preserve"> </v>
      </c>
      <c r="FW268" s="7"/>
      <c r="FX268" s="7"/>
      <c r="FY268" s="7"/>
      <c r="FZ268" s="7"/>
    </row>
    <row r="269" spans="2:182" x14ac:dyDescent="0.25">
      <c r="B269" s="27" t="str">
        <f>_xlfn.XLOOKUP(E269,'Banco de Dados'!$B$3:$B$274,'Banco de Dados'!$C$3:$C$274,"")</f>
        <v/>
      </c>
      <c r="C269" s="27" t="str">
        <f>IFERROR(VLOOKUP(E269,'Banco de Dados'!$B$3:$H$274,5,FALSE)," ")</f>
        <v xml:space="preserve"> </v>
      </c>
      <c r="I269" s="27" t="str">
        <f>_xlfn.XLOOKUP(L269,'Banco de Dados'!$B$3:$B$274,'Banco de Dados'!$C$3:$C$274,"")</f>
        <v/>
      </c>
      <c r="J269" s="27" t="str">
        <f>IFERROR(VLOOKUP(L269,'Banco de Dados'!$B$3:$H$274,5,FALSE)," ")</f>
        <v xml:space="preserve"> </v>
      </c>
      <c r="P269" s="27" t="str">
        <f>_xlfn.XLOOKUP(S269,'Banco de Dados'!$B$3:$B$274,'Banco de Dados'!$C$3:$C$274,"")</f>
        <v/>
      </c>
      <c r="Q269" s="27" t="str">
        <f>IFERROR(VLOOKUP(S269,'Banco de Dados'!$B$3:$H$274,5,FALSE)," ")</f>
        <v xml:space="preserve"> </v>
      </c>
      <c r="W269" s="27" t="str">
        <f>_xlfn.XLOOKUP(Z269,'Banco de Dados'!$B$3:$B$274,'Banco de Dados'!$C$3:$C$274,"")</f>
        <v/>
      </c>
      <c r="X269" s="27" t="str">
        <f>IFERROR(VLOOKUP(Z269,'Banco de Dados'!$B$3:$H$274,5,FALSE)," ")</f>
        <v xml:space="preserve"> </v>
      </c>
      <c r="AD269" s="27" t="str">
        <f>_xlfn.XLOOKUP(AG269,'Banco de Dados'!$B$3:$B$274,'Banco de Dados'!$C$3:$C$274,"")</f>
        <v/>
      </c>
      <c r="AE269" s="27" t="str">
        <f>IFERROR(VLOOKUP(AG269,'Banco de Dados'!$B$3:$H$274,5,FALSE)," ")</f>
        <v xml:space="preserve"> </v>
      </c>
      <c r="AK269" s="27" t="str">
        <f>_xlfn.XLOOKUP(AN269,'Banco de Dados'!$B$3:$B$274,'Banco de Dados'!$C$3:$C$274,"")</f>
        <v/>
      </c>
      <c r="AL269" s="27" t="str">
        <f>IFERROR(VLOOKUP(AN269,'Banco de Dados'!$B$3:$H$274,5,FALSE)," ")</f>
        <v xml:space="preserve"> </v>
      </c>
      <c r="AR269" s="27" t="str">
        <f>_xlfn.XLOOKUP(AU269,'Banco de Dados'!$B$3:$B$274,'Banco de Dados'!$C$3:$C$274,"")</f>
        <v/>
      </c>
      <c r="AS269" s="27" t="str">
        <f>IFERROR(VLOOKUP(AU269,'Banco de Dados'!$B$3:$H$274,5,FALSE)," ")</f>
        <v xml:space="preserve"> </v>
      </c>
      <c r="AY269" s="27" t="str">
        <f>_xlfn.XLOOKUP(BB269,'Banco de Dados'!$B$3:$B$274,'Banco de Dados'!$C$3:$C$274,"")</f>
        <v/>
      </c>
      <c r="AZ269" s="27" t="str">
        <f>IFERROR(VLOOKUP(BB269,'Banco de Dados'!$B$3:$H$274,5,FALSE)," ")</f>
        <v xml:space="preserve"> </v>
      </c>
      <c r="BF269" s="27" t="str">
        <f>_xlfn.XLOOKUP(BI269,'Banco de Dados'!$B$3:$B$274,'Banco de Dados'!$C$3:$C$274,"")</f>
        <v/>
      </c>
      <c r="BG269" s="27" t="str">
        <f>IFERROR(VLOOKUP(BI269,'Banco de Dados'!$B$3:$H$274,5,FALSE)," ")</f>
        <v xml:space="preserve"> </v>
      </c>
      <c r="BM269" s="27" t="str">
        <f>_xlfn.XLOOKUP(BP269,'Banco de Dados'!$B$3:$B$274,'Banco de Dados'!$C$3:$C$274,"")</f>
        <v/>
      </c>
      <c r="BN269" s="27" t="str">
        <f>IFERROR(VLOOKUP(BP269,'Banco de Dados'!$B$3:$H$274,5,FALSE)," ")</f>
        <v xml:space="preserve"> </v>
      </c>
      <c r="BT269" s="27" t="str">
        <f>_xlfn.XLOOKUP(BW269,'Banco de Dados'!$B$3:$B$274,'Banco de Dados'!$C$3:$C$274,"")</f>
        <v/>
      </c>
      <c r="BU269" s="27" t="str">
        <f>IFERROR(VLOOKUP(BW269,'Banco de Dados'!$B$3:$H$274,5,FALSE)," ")</f>
        <v xml:space="preserve"> </v>
      </c>
      <c r="CA269" s="27" t="str">
        <f>_xlfn.XLOOKUP(CD269,'Banco de Dados'!$B$3:$B$274,'Banco de Dados'!$C$3:$C$274,"")</f>
        <v/>
      </c>
      <c r="CB269" s="27" t="str">
        <f>IFERROR(VLOOKUP(CD269,'Banco de Dados'!$B$3:$H$274,5,FALSE)," ")</f>
        <v xml:space="preserve"> </v>
      </c>
      <c r="CH269" s="27" t="str">
        <f>_xlfn.XLOOKUP(CK269,'Banco de Dados'!$B$3:$B$274,'Banco de Dados'!$C$3:$C$274,"")</f>
        <v/>
      </c>
      <c r="CI269" s="27" t="str">
        <f>IFERROR(VLOOKUP(CK269,'Banco de Dados'!$B$3:$H$274,5,FALSE)," ")</f>
        <v xml:space="preserve"> </v>
      </c>
      <c r="CO269" s="27" t="str">
        <f>_xlfn.XLOOKUP(CR269,'Banco de Dados'!$B$3:$B$274,'Banco de Dados'!$C$3:$C$274,"")</f>
        <v/>
      </c>
      <c r="CP269" s="27" t="str">
        <f>IFERROR(VLOOKUP(CR269,'Banco de Dados'!$B$3:$H$274,5,FALSE)," ")</f>
        <v xml:space="preserve"> </v>
      </c>
      <c r="CV269" s="27" t="str">
        <f>_xlfn.XLOOKUP(CY269,'Banco de Dados'!$B$3:$B$274,'Banco de Dados'!$C$3:$C$274,"")</f>
        <v/>
      </c>
      <c r="CW269" s="27" t="str">
        <f>IFERROR(VLOOKUP(CY269,'Banco de Dados'!$B$3:$H$274,5,FALSE)," ")</f>
        <v xml:space="preserve"> </v>
      </c>
      <c r="DC269" s="27" t="str">
        <f>_xlfn.XLOOKUP(DF269,'Banco de Dados'!$B$3:$B$274,'Banco de Dados'!$C$3:$C$274,"")</f>
        <v/>
      </c>
      <c r="DD269" s="27" t="str">
        <f>IFERROR(VLOOKUP(DF269,'Banco de Dados'!$B$3:$H$274,5,FALSE)," ")</f>
        <v xml:space="preserve"> </v>
      </c>
      <c r="DJ269" s="27" t="str">
        <f>_xlfn.XLOOKUP(DM269,'Banco de Dados'!$B$3:$B$274,'Banco de Dados'!$C$3:$C$274,"")</f>
        <v/>
      </c>
      <c r="DK269" s="27" t="str">
        <f>IFERROR(VLOOKUP(DM269,'Banco de Dados'!$B$3:$H$274,5,FALSE)," ")</f>
        <v xml:space="preserve"> </v>
      </c>
      <c r="DQ269" s="27" t="str">
        <f>_xlfn.XLOOKUP(DT269,'Banco de Dados'!$B$3:$B$274,'Banco de Dados'!$C$3:$C$274,"")</f>
        <v/>
      </c>
      <c r="DR269" s="27" t="str">
        <f>IFERROR(VLOOKUP(DT269,'Banco de Dados'!$B$3:$H$274,5,FALSE)," ")</f>
        <v xml:space="preserve"> </v>
      </c>
      <c r="DX269" s="27" t="str">
        <f>_xlfn.XLOOKUP(EA269,'Banco de Dados'!$B$3:$B$274,'Banco de Dados'!$C$3:$C$274,"")</f>
        <v/>
      </c>
      <c r="DY269" s="27" t="str">
        <f>IFERROR(VLOOKUP(EA269,'Banco de Dados'!$B$3:$H$274,5,FALSE)," ")</f>
        <v xml:space="preserve"> </v>
      </c>
      <c r="EE269" s="27" t="str">
        <f>_xlfn.XLOOKUP(EH269,'Banco de Dados'!$B$3:$B$274,'Banco de Dados'!$C$3:$C$274,"")</f>
        <v/>
      </c>
      <c r="EF269" s="27" t="str">
        <f>IFERROR(VLOOKUP(EH269,'Banco de Dados'!$B$3:$H$274,5,FALSE)," ")</f>
        <v xml:space="preserve"> </v>
      </c>
      <c r="EL269" s="27" t="str">
        <f>_xlfn.XLOOKUP(EO269,'Banco de Dados'!$B$3:$B$274,'Banco de Dados'!$C$3:$C$274,"")</f>
        <v/>
      </c>
      <c r="EM269" s="27" t="str">
        <f>IFERROR(VLOOKUP(EO269,'Banco de Dados'!$B$3:$H$274,5,FALSE)," ")</f>
        <v xml:space="preserve"> </v>
      </c>
      <c r="ES269" s="27" t="str">
        <f>_xlfn.XLOOKUP(EV269,'Banco de Dados'!$B$3:$B$274,'Banco de Dados'!$C$3:$C$274,"")</f>
        <v/>
      </c>
      <c r="ET269" s="27" t="str">
        <f>IFERROR(VLOOKUP(EV269,'Banco de Dados'!$B$3:$H$274,5,FALSE)," ")</f>
        <v xml:space="preserve"> </v>
      </c>
      <c r="EZ269" s="27" t="str">
        <f>_xlfn.XLOOKUP(FC269,'Banco de Dados'!$B$3:$B$274,'Banco de Dados'!$C$3:$C$274,"")</f>
        <v/>
      </c>
      <c r="FA269" s="27" t="str">
        <f>IFERROR(VLOOKUP(FC269,'Banco de Dados'!$B$3:$H$274,5,FALSE)," ")</f>
        <v xml:space="preserve"> </v>
      </c>
      <c r="FC269" s="7"/>
      <c r="FD269" s="7"/>
      <c r="FE269" s="7"/>
      <c r="FG269" s="27" t="str">
        <f>_xlfn.XLOOKUP(FJ269,'Banco de Dados'!$B$3:$B$274,'Banco de Dados'!$C$3:$C$274,"")</f>
        <v/>
      </c>
      <c r="FH269" s="27" t="str">
        <f>IFERROR(VLOOKUP(FJ269,'Banco de Dados'!$B$3:$H$274,5,FALSE)," ")</f>
        <v xml:space="preserve"> </v>
      </c>
      <c r="FI269" s="7"/>
      <c r="FJ269" s="7"/>
      <c r="FK269" s="7"/>
      <c r="FL269" s="7"/>
      <c r="FN269" s="27" t="str">
        <f>_xlfn.XLOOKUP(FQ269,'Banco de Dados'!$B$3:$B$274,'Banco de Dados'!$C$3:$C$274,"")</f>
        <v/>
      </c>
      <c r="FO269" s="27" t="str">
        <f>IFERROR(VLOOKUP(FQ269,'Banco de Dados'!$B$3:$H$274,5,FALSE)," ")</f>
        <v xml:space="preserve"> </v>
      </c>
      <c r="FP269" s="7"/>
      <c r="FQ269" s="7"/>
      <c r="FR269" s="7"/>
      <c r="FS269" s="7"/>
      <c r="FU269" s="27" t="str">
        <f>_xlfn.XLOOKUP(FX269,'Banco de Dados'!$B$3:$B$274,'Banco de Dados'!$C$3:$C$274,"")</f>
        <v/>
      </c>
      <c r="FV269" s="27" t="str">
        <f>IFERROR(VLOOKUP(FX269,'Banco de Dados'!$B$3:$H$274,5,FALSE)," ")</f>
        <v xml:space="preserve"> </v>
      </c>
      <c r="FW269" s="7"/>
      <c r="FX269" s="7"/>
      <c r="FY269" s="7"/>
      <c r="FZ269" s="7"/>
    </row>
    <row r="270" spans="2:182" x14ac:dyDescent="0.25">
      <c r="B270" s="27" t="str">
        <f>_xlfn.XLOOKUP(E270,'Banco de Dados'!$B$3:$B$274,'Banco de Dados'!$C$3:$C$274,"")</f>
        <v/>
      </c>
      <c r="C270" s="27" t="str">
        <f>IFERROR(VLOOKUP(E270,'Banco de Dados'!$B$3:$H$274,5,FALSE)," ")</f>
        <v xml:space="preserve"> </v>
      </c>
      <c r="I270" s="27" t="str">
        <f>_xlfn.XLOOKUP(L270,'Banco de Dados'!$B$3:$B$274,'Banco de Dados'!$C$3:$C$274,"")</f>
        <v/>
      </c>
      <c r="J270" s="27" t="str">
        <f>IFERROR(VLOOKUP(L270,'Banco de Dados'!$B$3:$H$274,5,FALSE)," ")</f>
        <v xml:space="preserve"> </v>
      </c>
      <c r="P270" s="27" t="str">
        <f>_xlfn.XLOOKUP(S270,'Banco de Dados'!$B$3:$B$274,'Banco de Dados'!$C$3:$C$274,"")</f>
        <v/>
      </c>
      <c r="Q270" s="27" t="str">
        <f>IFERROR(VLOOKUP(S270,'Banco de Dados'!$B$3:$H$274,5,FALSE)," ")</f>
        <v xml:space="preserve"> </v>
      </c>
      <c r="W270" s="27" t="str">
        <f>_xlfn.XLOOKUP(Z270,'Banco de Dados'!$B$3:$B$274,'Banco de Dados'!$C$3:$C$274,"")</f>
        <v/>
      </c>
      <c r="X270" s="27" t="str">
        <f>IFERROR(VLOOKUP(Z270,'Banco de Dados'!$B$3:$H$274,5,FALSE)," ")</f>
        <v xml:space="preserve"> </v>
      </c>
      <c r="AD270" s="27" t="str">
        <f>_xlfn.XLOOKUP(AG270,'Banco de Dados'!$B$3:$B$274,'Banco de Dados'!$C$3:$C$274,"")</f>
        <v/>
      </c>
      <c r="AE270" s="27" t="str">
        <f>IFERROR(VLOOKUP(AG270,'Banco de Dados'!$B$3:$H$274,5,FALSE)," ")</f>
        <v xml:space="preserve"> </v>
      </c>
      <c r="AK270" s="27" t="str">
        <f>_xlfn.XLOOKUP(AN270,'Banco de Dados'!$B$3:$B$274,'Banco de Dados'!$C$3:$C$274,"")</f>
        <v/>
      </c>
      <c r="AL270" s="27" t="str">
        <f>IFERROR(VLOOKUP(AN270,'Banco de Dados'!$B$3:$H$274,5,FALSE)," ")</f>
        <v xml:space="preserve"> </v>
      </c>
      <c r="AR270" s="27" t="str">
        <f>_xlfn.XLOOKUP(AU270,'Banco de Dados'!$B$3:$B$274,'Banco de Dados'!$C$3:$C$274,"")</f>
        <v/>
      </c>
      <c r="AS270" s="27" t="str">
        <f>IFERROR(VLOOKUP(AU270,'Banco de Dados'!$B$3:$H$274,5,FALSE)," ")</f>
        <v xml:space="preserve"> </v>
      </c>
      <c r="AY270" s="27" t="str">
        <f>_xlfn.XLOOKUP(BB270,'Banco de Dados'!$B$3:$B$274,'Banco de Dados'!$C$3:$C$274,"")</f>
        <v/>
      </c>
      <c r="AZ270" s="27" t="str">
        <f>IFERROR(VLOOKUP(BB270,'Banco de Dados'!$B$3:$H$274,5,FALSE)," ")</f>
        <v xml:space="preserve"> </v>
      </c>
      <c r="BF270" s="27" t="str">
        <f>_xlfn.XLOOKUP(BI270,'Banco de Dados'!$B$3:$B$274,'Banco de Dados'!$C$3:$C$274,"")</f>
        <v/>
      </c>
      <c r="BG270" s="27" t="str">
        <f>IFERROR(VLOOKUP(BI270,'Banco de Dados'!$B$3:$H$274,5,FALSE)," ")</f>
        <v xml:space="preserve"> </v>
      </c>
      <c r="BM270" s="27" t="str">
        <f>_xlfn.XLOOKUP(BP270,'Banco de Dados'!$B$3:$B$274,'Banco de Dados'!$C$3:$C$274,"")</f>
        <v/>
      </c>
      <c r="BN270" s="27" t="str">
        <f>IFERROR(VLOOKUP(BP270,'Banco de Dados'!$B$3:$H$274,5,FALSE)," ")</f>
        <v xml:space="preserve"> </v>
      </c>
      <c r="BT270" s="27" t="str">
        <f>_xlfn.XLOOKUP(BW270,'Banco de Dados'!$B$3:$B$274,'Banco de Dados'!$C$3:$C$274,"")</f>
        <v/>
      </c>
      <c r="BU270" s="27" t="str">
        <f>IFERROR(VLOOKUP(BW270,'Banco de Dados'!$B$3:$H$274,5,FALSE)," ")</f>
        <v xml:space="preserve"> </v>
      </c>
      <c r="CA270" s="27" t="str">
        <f>_xlfn.XLOOKUP(CD270,'Banco de Dados'!$B$3:$B$274,'Banco de Dados'!$C$3:$C$274,"")</f>
        <v/>
      </c>
      <c r="CB270" s="27" t="str">
        <f>IFERROR(VLOOKUP(CD270,'Banco de Dados'!$B$3:$H$274,5,FALSE)," ")</f>
        <v xml:space="preserve"> </v>
      </c>
      <c r="CH270" s="27" t="str">
        <f>_xlfn.XLOOKUP(CK270,'Banco de Dados'!$B$3:$B$274,'Banco de Dados'!$C$3:$C$274,"")</f>
        <v/>
      </c>
      <c r="CI270" s="27" t="str">
        <f>IFERROR(VLOOKUP(CK270,'Banco de Dados'!$B$3:$H$274,5,FALSE)," ")</f>
        <v xml:space="preserve"> </v>
      </c>
      <c r="CO270" s="27" t="str">
        <f>_xlfn.XLOOKUP(CR270,'Banco de Dados'!$B$3:$B$274,'Banco de Dados'!$C$3:$C$274,"")</f>
        <v/>
      </c>
      <c r="CP270" s="27" t="str">
        <f>IFERROR(VLOOKUP(CR270,'Banco de Dados'!$B$3:$H$274,5,FALSE)," ")</f>
        <v xml:space="preserve"> </v>
      </c>
      <c r="CV270" s="27" t="str">
        <f>_xlfn.XLOOKUP(CY270,'Banco de Dados'!$B$3:$B$274,'Banco de Dados'!$C$3:$C$274,"")</f>
        <v/>
      </c>
      <c r="CW270" s="27" t="str">
        <f>IFERROR(VLOOKUP(CY270,'Banco de Dados'!$B$3:$H$274,5,FALSE)," ")</f>
        <v xml:space="preserve"> </v>
      </c>
      <c r="DC270" s="27" t="str">
        <f>_xlfn.XLOOKUP(DF270,'Banco de Dados'!$B$3:$B$274,'Banco de Dados'!$C$3:$C$274,"")</f>
        <v/>
      </c>
      <c r="DD270" s="27" t="str">
        <f>IFERROR(VLOOKUP(DF270,'Banco de Dados'!$B$3:$H$274,5,FALSE)," ")</f>
        <v xml:space="preserve"> </v>
      </c>
      <c r="DJ270" s="27" t="str">
        <f>_xlfn.XLOOKUP(DM270,'Banco de Dados'!$B$3:$B$274,'Banco de Dados'!$C$3:$C$274,"")</f>
        <v/>
      </c>
      <c r="DK270" s="27" t="str">
        <f>IFERROR(VLOOKUP(DM270,'Banco de Dados'!$B$3:$H$274,5,FALSE)," ")</f>
        <v xml:space="preserve"> </v>
      </c>
      <c r="DQ270" s="27" t="str">
        <f>_xlfn.XLOOKUP(DT270,'Banco de Dados'!$B$3:$B$274,'Banco de Dados'!$C$3:$C$274,"")</f>
        <v/>
      </c>
      <c r="DR270" s="27" t="str">
        <f>IFERROR(VLOOKUP(DT270,'Banco de Dados'!$B$3:$H$274,5,FALSE)," ")</f>
        <v xml:space="preserve"> </v>
      </c>
      <c r="DX270" s="27" t="str">
        <f>_xlfn.XLOOKUP(EA270,'Banco de Dados'!$B$3:$B$274,'Banco de Dados'!$C$3:$C$274,"")</f>
        <v/>
      </c>
      <c r="DY270" s="27" t="str">
        <f>IFERROR(VLOOKUP(EA270,'Banco de Dados'!$B$3:$H$274,5,FALSE)," ")</f>
        <v xml:space="preserve"> </v>
      </c>
      <c r="EE270" s="27" t="str">
        <f>_xlfn.XLOOKUP(EH270,'Banco de Dados'!$B$3:$B$274,'Banco de Dados'!$C$3:$C$274,"")</f>
        <v/>
      </c>
      <c r="EF270" s="27" t="str">
        <f>IFERROR(VLOOKUP(EH270,'Banco de Dados'!$B$3:$H$274,5,FALSE)," ")</f>
        <v xml:space="preserve"> </v>
      </c>
      <c r="EL270" s="27" t="str">
        <f>_xlfn.XLOOKUP(EO270,'Banco de Dados'!$B$3:$B$274,'Banco de Dados'!$C$3:$C$274,"")</f>
        <v/>
      </c>
      <c r="EM270" s="27" t="str">
        <f>IFERROR(VLOOKUP(EO270,'Banco de Dados'!$B$3:$H$274,5,FALSE)," ")</f>
        <v xml:space="preserve"> </v>
      </c>
      <c r="ES270" s="27" t="str">
        <f>_xlfn.XLOOKUP(EV270,'Banco de Dados'!$B$3:$B$274,'Banco de Dados'!$C$3:$C$274,"")</f>
        <v/>
      </c>
      <c r="ET270" s="27" t="str">
        <f>IFERROR(VLOOKUP(EV270,'Banco de Dados'!$B$3:$H$274,5,FALSE)," ")</f>
        <v xml:space="preserve"> </v>
      </c>
      <c r="EZ270" s="27" t="str">
        <f>_xlfn.XLOOKUP(FC270,'Banco de Dados'!$B$3:$B$274,'Banco de Dados'!$C$3:$C$274,"")</f>
        <v/>
      </c>
      <c r="FA270" s="27" t="str">
        <f>IFERROR(VLOOKUP(FC270,'Banco de Dados'!$B$3:$H$274,5,FALSE)," ")</f>
        <v xml:space="preserve"> </v>
      </c>
      <c r="FC270" s="7"/>
      <c r="FD270" s="7"/>
      <c r="FE270" s="7"/>
      <c r="FG270" s="27" t="str">
        <f>_xlfn.XLOOKUP(FJ270,'Banco de Dados'!$B$3:$B$274,'Banco de Dados'!$C$3:$C$274,"")</f>
        <v/>
      </c>
      <c r="FH270" s="27" t="str">
        <f>IFERROR(VLOOKUP(FJ270,'Banco de Dados'!$B$3:$H$274,5,FALSE)," ")</f>
        <v xml:space="preserve"> </v>
      </c>
      <c r="FI270" s="7"/>
      <c r="FJ270" s="7"/>
      <c r="FK270" s="7"/>
      <c r="FL270" s="7"/>
      <c r="FN270" s="27" t="str">
        <f>_xlfn.XLOOKUP(FQ270,'Banco de Dados'!$B$3:$B$274,'Banco de Dados'!$C$3:$C$274,"")</f>
        <v/>
      </c>
      <c r="FO270" s="27" t="str">
        <f>IFERROR(VLOOKUP(FQ270,'Banco de Dados'!$B$3:$H$274,5,FALSE)," ")</f>
        <v xml:space="preserve"> </v>
      </c>
      <c r="FP270" s="7"/>
      <c r="FQ270" s="7"/>
      <c r="FR270" s="7"/>
      <c r="FS270" s="7"/>
      <c r="FU270" s="27" t="str">
        <f>_xlfn.XLOOKUP(FX270,'Banco de Dados'!$B$3:$B$274,'Banco de Dados'!$C$3:$C$274,"")</f>
        <v/>
      </c>
      <c r="FV270" s="27" t="str">
        <f>IFERROR(VLOOKUP(FX270,'Banco de Dados'!$B$3:$H$274,5,FALSE)," ")</f>
        <v xml:space="preserve"> </v>
      </c>
      <c r="FW270" s="7"/>
      <c r="FX270" s="7"/>
      <c r="FY270" s="7"/>
      <c r="FZ270" s="7"/>
    </row>
    <row r="271" spans="2:182" x14ac:dyDescent="0.25">
      <c r="B271" s="27" t="str">
        <f>_xlfn.XLOOKUP(E271,'Banco de Dados'!$B$3:$B$274,'Banco de Dados'!$C$3:$C$274,"")</f>
        <v/>
      </c>
      <c r="C271" s="27" t="str">
        <f>IFERROR(VLOOKUP(E271,'Banco de Dados'!$B$3:$H$274,5,FALSE)," ")</f>
        <v xml:space="preserve"> </v>
      </c>
      <c r="I271" s="27" t="str">
        <f>_xlfn.XLOOKUP(L271,'Banco de Dados'!$B$3:$B$274,'Banco de Dados'!$C$3:$C$274,"")</f>
        <v/>
      </c>
      <c r="J271" s="27" t="str">
        <f>IFERROR(VLOOKUP(L271,'Banco de Dados'!$B$3:$H$274,5,FALSE)," ")</f>
        <v xml:space="preserve"> </v>
      </c>
      <c r="P271" s="27" t="str">
        <f>_xlfn.XLOOKUP(S271,'Banco de Dados'!$B$3:$B$274,'Banco de Dados'!$C$3:$C$274,"")</f>
        <v/>
      </c>
      <c r="Q271" s="27" t="str">
        <f>IFERROR(VLOOKUP(S271,'Banco de Dados'!$B$3:$H$274,5,FALSE)," ")</f>
        <v xml:space="preserve"> </v>
      </c>
      <c r="W271" s="27" t="str">
        <f>_xlfn.XLOOKUP(Z271,'Banco de Dados'!$B$3:$B$274,'Banco de Dados'!$C$3:$C$274,"")</f>
        <v/>
      </c>
      <c r="X271" s="27" t="str">
        <f>IFERROR(VLOOKUP(Z271,'Banco de Dados'!$B$3:$H$274,5,FALSE)," ")</f>
        <v xml:space="preserve"> </v>
      </c>
      <c r="AD271" s="27" t="str">
        <f>_xlfn.XLOOKUP(AG271,'Banco de Dados'!$B$3:$B$274,'Banco de Dados'!$C$3:$C$274,"")</f>
        <v/>
      </c>
      <c r="AE271" s="27" t="str">
        <f>IFERROR(VLOOKUP(AG271,'Banco de Dados'!$B$3:$H$274,5,FALSE)," ")</f>
        <v xml:space="preserve"> </v>
      </c>
      <c r="AK271" s="27" t="str">
        <f>_xlfn.XLOOKUP(AN271,'Banco de Dados'!$B$3:$B$274,'Banco de Dados'!$C$3:$C$274,"")</f>
        <v/>
      </c>
      <c r="AL271" s="27" t="str">
        <f>IFERROR(VLOOKUP(AN271,'Banco de Dados'!$B$3:$H$274,5,FALSE)," ")</f>
        <v xml:space="preserve"> </v>
      </c>
      <c r="AR271" s="27" t="str">
        <f>_xlfn.XLOOKUP(AU271,'Banco de Dados'!$B$3:$B$274,'Banco de Dados'!$C$3:$C$274,"")</f>
        <v/>
      </c>
      <c r="AS271" s="27" t="str">
        <f>IFERROR(VLOOKUP(AU271,'Banco de Dados'!$B$3:$H$274,5,FALSE)," ")</f>
        <v xml:space="preserve"> </v>
      </c>
      <c r="AY271" s="27" t="str">
        <f>_xlfn.XLOOKUP(BB271,'Banco de Dados'!$B$3:$B$274,'Banco de Dados'!$C$3:$C$274,"")</f>
        <v/>
      </c>
      <c r="AZ271" s="27" t="str">
        <f>IFERROR(VLOOKUP(BB271,'Banco de Dados'!$B$3:$H$274,5,FALSE)," ")</f>
        <v xml:space="preserve"> </v>
      </c>
      <c r="BF271" s="27" t="str">
        <f>_xlfn.XLOOKUP(BI271,'Banco de Dados'!$B$3:$B$274,'Banco de Dados'!$C$3:$C$274,"")</f>
        <v/>
      </c>
      <c r="BG271" s="27" t="str">
        <f>IFERROR(VLOOKUP(BI271,'Banco de Dados'!$B$3:$H$274,5,FALSE)," ")</f>
        <v xml:space="preserve"> </v>
      </c>
      <c r="BM271" s="27" t="str">
        <f>_xlfn.XLOOKUP(BP271,'Banco de Dados'!$B$3:$B$274,'Banco de Dados'!$C$3:$C$274,"")</f>
        <v/>
      </c>
      <c r="BN271" s="27" t="str">
        <f>IFERROR(VLOOKUP(BP271,'Banco de Dados'!$B$3:$H$274,5,FALSE)," ")</f>
        <v xml:space="preserve"> </v>
      </c>
      <c r="BT271" s="27" t="str">
        <f>_xlfn.XLOOKUP(BW271,'Banco de Dados'!$B$3:$B$274,'Banco de Dados'!$C$3:$C$274,"")</f>
        <v/>
      </c>
      <c r="BU271" s="27" t="str">
        <f>IFERROR(VLOOKUP(BW271,'Banco de Dados'!$B$3:$H$274,5,FALSE)," ")</f>
        <v xml:space="preserve"> </v>
      </c>
      <c r="CA271" s="27" t="str">
        <f>_xlfn.XLOOKUP(CD271,'Banco de Dados'!$B$3:$B$274,'Banco de Dados'!$C$3:$C$274,"")</f>
        <v/>
      </c>
      <c r="CB271" s="27" t="str">
        <f>IFERROR(VLOOKUP(CD271,'Banco de Dados'!$B$3:$H$274,5,FALSE)," ")</f>
        <v xml:space="preserve"> </v>
      </c>
      <c r="CH271" s="27" t="str">
        <f>_xlfn.XLOOKUP(CK271,'Banco de Dados'!$B$3:$B$274,'Banco de Dados'!$C$3:$C$274,"")</f>
        <v/>
      </c>
      <c r="CI271" s="27" t="str">
        <f>IFERROR(VLOOKUP(CK271,'Banco de Dados'!$B$3:$H$274,5,FALSE)," ")</f>
        <v xml:space="preserve"> </v>
      </c>
      <c r="CO271" s="27" t="str">
        <f>_xlfn.XLOOKUP(CR271,'Banco de Dados'!$B$3:$B$274,'Banco de Dados'!$C$3:$C$274,"")</f>
        <v/>
      </c>
      <c r="CP271" s="27" t="str">
        <f>IFERROR(VLOOKUP(CR271,'Banco de Dados'!$B$3:$H$274,5,FALSE)," ")</f>
        <v xml:space="preserve"> </v>
      </c>
      <c r="CV271" s="27" t="str">
        <f>_xlfn.XLOOKUP(CY271,'Banco de Dados'!$B$3:$B$274,'Banco de Dados'!$C$3:$C$274,"")</f>
        <v/>
      </c>
      <c r="CW271" s="27" t="str">
        <f>IFERROR(VLOOKUP(CY271,'Banco de Dados'!$B$3:$H$274,5,FALSE)," ")</f>
        <v xml:space="preserve"> </v>
      </c>
      <c r="DC271" s="27" t="str">
        <f>_xlfn.XLOOKUP(DF271,'Banco de Dados'!$B$3:$B$274,'Banco de Dados'!$C$3:$C$274,"")</f>
        <v/>
      </c>
      <c r="DD271" s="27" t="str">
        <f>IFERROR(VLOOKUP(DF271,'Banco de Dados'!$B$3:$H$274,5,FALSE)," ")</f>
        <v xml:space="preserve"> </v>
      </c>
      <c r="DJ271" s="27" t="str">
        <f>_xlfn.XLOOKUP(DM271,'Banco de Dados'!$B$3:$B$274,'Banco de Dados'!$C$3:$C$274,"")</f>
        <v/>
      </c>
      <c r="DK271" s="27" t="str">
        <f>IFERROR(VLOOKUP(DM271,'Banco de Dados'!$B$3:$H$274,5,FALSE)," ")</f>
        <v xml:space="preserve"> </v>
      </c>
      <c r="DQ271" s="27" t="str">
        <f>_xlfn.XLOOKUP(DT271,'Banco de Dados'!$B$3:$B$274,'Banco de Dados'!$C$3:$C$274,"")</f>
        <v/>
      </c>
      <c r="DR271" s="27" t="str">
        <f>IFERROR(VLOOKUP(DT271,'Banco de Dados'!$B$3:$H$274,5,FALSE)," ")</f>
        <v xml:space="preserve"> </v>
      </c>
      <c r="DX271" s="27" t="str">
        <f>_xlfn.XLOOKUP(EA271,'Banco de Dados'!$B$3:$B$274,'Banco de Dados'!$C$3:$C$274,"")</f>
        <v/>
      </c>
      <c r="DY271" s="27" t="str">
        <f>IFERROR(VLOOKUP(EA271,'Banco de Dados'!$B$3:$H$274,5,FALSE)," ")</f>
        <v xml:space="preserve"> </v>
      </c>
      <c r="EE271" s="27" t="str">
        <f>_xlfn.XLOOKUP(EH271,'Banco de Dados'!$B$3:$B$274,'Banco de Dados'!$C$3:$C$274,"")</f>
        <v/>
      </c>
      <c r="EF271" s="27" t="str">
        <f>IFERROR(VLOOKUP(EH271,'Banco de Dados'!$B$3:$H$274,5,FALSE)," ")</f>
        <v xml:space="preserve"> </v>
      </c>
      <c r="EL271" s="27" t="str">
        <f>_xlfn.XLOOKUP(EO271,'Banco de Dados'!$B$3:$B$274,'Banco de Dados'!$C$3:$C$274,"")</f>
        <v/>
      </c>
      <c r="EM271" s="27" t="str">
        <f>IFERROR(VLOOKUP(EO271,'Banco de Dados'!$B$3:$H$274,5,FALSE)," ")</f>
        <v xml:space="preserve"> </v>
      </c>
      <c r="ES271" s="27" t="str">
        <f>_xlfn.XLOOKUP(EV271,'Banco de Dados'!$B$3:$B$274,'Banco de Dados'!$C$3:$C$274,"")</f>
        <v/>
      </c>
      <c r="ET271" s="27" t="str">
        <f>IFERROR(VLOOKUP(EV271,'Banco de Dados'!$B$3:$H$274,5,FALSE)," ")</f>
        <v xml:space="preserve"> </v>
      </c>
      <c r="EZ271" s="27" t="str">
        <f>_xlfn.XLOOKUP(FC271,'Banco de Dados'!$B$3:$B$274,'Banco de Dados'!$C$3:$C$274,"")</f>
        <v/>
      </c>
      <c r="FA271" s="27" t="str">
        <f>IFERROR(VLOOKUP(FC271,'Banco de Dados'!$B$3:$H$274,5,FALSE)," ")</f>
        <v xml:space="preserve"> </v>
      </c>
      <c r="FC271" s="7"/>
      <c r="FD271" s="7"/>
      <c r="FE271" s="7"/>
      <c r="FG271" s="27" t="str">
        <f>_xlfn.XLOOKUP(FJ271,'Banco de Dados'!$B$3:$B$274,'Banco de Dados'!$C$3:$C$274,"")</f>
        <v/>
      </c>
      <c r="FH271" s="27" t="str">
        <f>IFERROR(VLOOKUP(FJ271,'Banco de Dados'!$B$3:$H$274,5,FALSE)," ")</f>
        <v xml:space="preserve"> </v>
      </c>
      <c r="FI271" s="7"/>
      <c r="FJ271" s="7"/>
      <c r="FK271" s="7"/>
      <c r="FL271" s="7"/>
      <c r="FN271" s="27" t="str">
        <f>_xlfn.XLOOKUP(FQ271,'Banco de Dados'!$B$3:$B$274,'Banco de Dados'!$C$3:$C$274,"")</f>
        <v/>
      </c>
      <c r="FO271" s="27" t="str">
        <f>IFERROR(VLOOKUP(FQ271,'Banco de Dados'!$B$3:$H$274,5,FALSE)," ")</f>
        <v xml:space="preserve"> </v>
      </c>
      <c r="FP271" s="7"/>
      <c r="FQ271" s="7"/>
      <c r="FR271" s="7"/>
      <c r="FS271" s="7"/>
      <c r="FU271" s="27" t="str">
        <f>_xlfn.XLOOKUP(FX271,'Banco de Dados'!$B$3:$B$274,'Banco de Dados'!$C$3:$C$274,"")</f>
        <v/>
      </c>
      <c r="FV271" s="27" t="str">
        <f>IFERROR(VLOOKUP(FX271,'Banco de Dados'!$B$3:$H$274,5,FALSE)," ")</f>
        <v xml:space="preserve"> </v>
      </c>
      <c r="FW271" s="7"/>
      <c r="FX271" s="7"/>
      <c r="FY271" s="7"/>
      <c r="FZ271" s="7"/>
    </row>
    <row r="272" spans="2:182" x14ac:dyDescent="0.25">
      <c r="B272" s="27" t="str">
        <f>_xlfn.XLOOKUP(E272,'Banco de Dados'!$B$3:$B$274,'Banco de Dados'!$C$3:$C$274,"")</f>
        <v/>
      </c>
      <c r="C272" s="27" t="str">
        <f>IFERROR(VLOOKUP(E272,'Banco de Dados'!$B$3:$H$274,5,FALSE)," ")</f>
        <v xml:space="preserve"> </v>
      </c>
      <c r="I272" s="27" t="str">
        <f>_xlfn.XLOOKUP(L272,'Banco de Dados'!$B$3:$B$274,'Banco de Dados'!$C$3:$C$274,"")</f>
        <v/>
      </c>
      <c r="J272" s="27" t="str">
        <f>IFERROR(VLOOKUP(L272,'Banco de Dados'!$B$3:$H$274,5,FALSE)," ")</f>
        <v xml:space="preserve"> </v>
      </c>
      <c r="P272" s="27" t="str">
        <f>_xlfn.XLOOKUP(S272,'Banco de Dados'!$B$3:$B$274,'Banco de Dados'!$C$3:$C$274,"")</f>
        <v/>
      </c>
      <c r="Q272" s="27" t="str">
        <f>IFERROR(VLOOKUP(S272,'Banco de Dados'!$B$3:$H$274,5,FALSE)," ")</f>
        <v xml:space="preserve"> </v>
      </c>
      <c r="W272" s="27" t="str">
        <f>_xlfn.XLOOKUP(Z272,'Banco de Dados'!$B$3:$B$274,'Banco de Dados'!$C$3:$C$274,"")</f>
        <v/>
      </c>
      <c r="X272" s="27" t="str">
        <f>IFERROR(VLOOKUP(Z272,'Banco de Dados'!$B$3:$H$274,5,FALSE)," ")</f>
        <v xml:space="preserve"> </v>
      </c>
      <c r="AD272" s="27" t="str">
        <f>_xlfn.XLOOKUP(AG272,'Banco de Dados'!$B$3:$B$274,'Banco de Dados'!$C$3:$C$274,"")</f>
        <v/>
      </c>
      <c r="AE272" s="27" t="str">
        <f>IFERROR(VLOOKUP(AG272,'Banco de Dados'!$B$3:$H$274,5,FALSE)," ")</f>
        <v xml:space="preserve"> </v>
      </c>
      <c r="AK272" s="27" t="str">
        <f>_xlfn.XLOOKUP(AN272,'Banco de Dados'!$B$3:$B$274,'Banco de Dados'!$C$3:$C$274,"")</f>
        <v/>
      </c>
      <c r="AL272" s="27" t="str">
        <f>IFERROR(VLOOKUP(AN272,'Banco de Dados'!$B$3:$H$274,5,FALSE)," ")</f>
        <v xml:space="preserve"> </v>
      </c>
      <c r="AR272" s="27" t="str">
        <f>_xlfn.XLOOKUP(AU272,'Banco de Dados'!$B$3:$B$274,'Banco de Dados'!$C$3:$C$274,"")</f>
        <v/>
      </c>
      <c r="AS272" s="27" t="str">
        <f>IFERROR(VLOOKUP(AU272,'Banco de Dados'!$B$3:$H$274,5,FALSE)," ")</f>
        <v xml:space="preserve"> </v>
      </c>
      <c r="AY272" s="27" t="str">
        <f>_xlfn.XLOOKUP(BB272,'Banco de Dados'!$B$3:$B$274,'Banco de Dados'!$C$3:$C$274,"")</f>
        <v/>
      </c>
      <c r="AZ272" s="27" t="str">
        <f>IFERROR(VLOOKUP(BB272,'Banco de Dados'!$B$3:$H$274,5,FALSE)," ")</f>
        <v xml:space="preserve"> </v>
      </c>
      <c r="BF272" s="27" t="str">
        <f>_xlfn.XLOOKUP(BI272,'Banco de Dados'!$B$3:$B$274,'Banco de Dados'!$C$3:$C$274,"")</f>
        <v/>
      </c>
      <c r="BG272" s="27" t="str">
        <f>IFERROR(VLOOKUP(BI272,'Banco de Dados'!$B$3:$H$274,5,FALSE)," ")</f>
        <v xml:space="preserve"> </v>
      </c>
      <c r="BM272" s="27" t="str">
        <f>_xlfn.XLOOKUP(BP272,'Banco de Dados'!$B$3:$B$274,'Banco de Dados'!$C$3:$C$274,"")</f>
        <v/>
      </c>
      <c r="BN272" s="27" t="str">
        <f>IFERROR(VLOOKUP(BP272,'Banco de Dados'!$B$3:$H$274,5,FALSE)," ")</f>
        <v xml:space="preserve"> </v>
      </c>
      <c r="BT272" s="27" t="str">
        <f>_xlfn.XLOOKUP(BW272,'Banco de Dados'!$B$3:$B$274,'Banco de Dados'!$C$3:$C$274,"")</f>
        <v/>
      </c>
      <c r="BU272" s="27" t="str">
        <f>IFERROR(VLOOKUP(BW272,'Banco de Dados'!$B$3:$H$274,5,FALSE)," ")</f>
        <v xml:space="preserve"> </v>
      </c>
      <c r="CA272" s="27" t="str">
        <f>_xlfn.XLOOKUP(CD272,'Banco de Dados'!$B$3:$B$274,'Banco de Dados'!$C$3:$C$274,"")</f>
        <v/>
      </c>
      <c r="CB272" s="27" t="str">
        <f>IFERROR(VLOOKUP(CD272,'Banco de Dados'!$B$3:$H$274,5,FALSE)," ")</f>
        <v xml:space="preserve"> </v>
      </c>
      <c r="CH272" s="27" t="str">
        <f>_xlfn.XLOOKUP(CK272,'Banco de Dados'!$B$3:$B$274,'Banco de Dados'!$C$3:$C$274,"")</f>
        <v/>
      </c>
      <c r="CI272" s="27" t="str">
        <f>IFERROR(VLOOKUP(CK272,'Banco de Dados'!$B$3:$H$274,5,FALSE)," ")</f>
        <v xml:space="preserve"> </v>
      </c>
      <c r="CO272" s="27" t="str">
        <f>_xlfn.XLOOKUP(CR272,'Banco de Dados'!$B$3:$B$274,'Banco de Dados'!$C$3:$C$274,"")</f>
        <v/>
      </c>
      <c r="CP272" s="27" t="str">
        <f>IFERROR(VLOOKUP(CR272,'Banco de Dados'!$B$3:$H$274,5,FALSE)," ")</f>
        <v xml:space="preserve"> </v>
      </c>
      <c r="CV272" s="27" t="str">
        <f>_xlfn.XLOOKUP(CY272,'Banco de Dados'!$B$3:$B$274,'Banco de Dados'!$C$3:$C$274,"")</f>
        <v/>
      </c>
      <c r="CW272" s="27" t="str">
        <f>IFERROR(VLOOKUP(CY272,'Banco de Dados'!$B$3:$H$274,5,FALSE)," ")</f>
        <v xml:space="preserve"> </v>
      </c>
      <c r="DC272" s="27" t="str">
        <f>_xlfn.XLOOKUP(DF272,'Banco de Dados'!$B$3:$B$274,'Banco de Dados'!$C$3:$C$274,"")</f>
        <v/>
      </c>
      <c r="DD272" s="27" t="str">
        <f>IFERROR(VLOOKUP(DF272,'Banco de Dados'!$B$3:$H$274,5,FALSE)," ")</f>
        <v xml:space="preserve"> </v>
      </c>
      <c r="DJ272" s="27" t="str">
        <f>_xlfn.XLOOKUP(DM272,'Banco de Dados'!$B$3:$B$274,'Banco de Dados'!$C$3:$C$274,"")</f>
        <v/>
      </c>
      <c r="DK272" s="27" t="str">
        <f>IFERROR(VLOOKUP(DM272,'Banco de Dados'!$B$3:$H$274,5,FALSE)," ")</f>
        <v xml:space="preserve"> </v>
      </c>
      <c r="DQ272" s="27" t="str">
        <f>_xlfn.XLOOKUP(DT272,'Banco de Dados'!$B$3:$B$274,'Banco de Dados'!$C$3:$C$274,"")</f>
        <v/>
      </c>
      <c r="DR272" s="27" t="str">
        <f>IFERROR(VLOOKUP(DT272,'Banco de Dados'!$B$3:$H$274,5,FALSE)," ")</f>
        <v xml:space="preserve"> </v>
      </c>
      <c r="DX272" s="27" t="str">
        <f>_xlfn.XLOOKUP(EA272,'Banco de Dados'!$B$3:$B$274,'Banco de Dados'!$C$3:$C$274,"")</f>
        <v/>
      </c>
      <c r="DY272" s="27" t="str">
        <f>IFERROR(VLOOKUP(EA272,'Banco de Dados'!$B$3:$H$274,5,FALSE)," ")</f>
        <v xml:space="preserve"> </v>
      </c>
      <c r="EE272" s="27" t="str">
        <f>_xlfn.XLOOKUP(EH272,'Banco de Dados'!$B$3:$B$274,'Banco de Dados'!$C$3:$C$274,"")</f>
        <v/>
      </c>
      <c r="EF272" s="27" t="str">
        <f>IFERROR(VLOOKUP(EH272,'Banco de Dados'!$B$3:$H$274,5,FALSE)," ")</f>
        <v xml:space="preserve"> </v>
      </c>
      <c r="EL272" s="27" t="str">
        <f>_xlfn.XLOOKUP(EO272,'Banco de Dados'!$B$3:$B$274,'Banco de Dados'!$C$3:$C$274,"")</f>
        <v/>
      </c>
      <c r="EM272" s="27" t="str">
        <f>IFERROR(VLOOKUP(EO272,'Banco de Dados'!$B$3:$H$274,5,FALSE)," ")</f>
        <v xml:space="preserve"> </v>
      </c>
      <c r="ES272" s="27" t="str">
        <f>_xlfn.XLOOKUP(EV272,'Banco de Dados'!$B$3:$B$274,'Banco de Dados'!$C$3:$C$274,"")</f>
        <v/>
      </c>
      <c r="ET272" s="27" t="str">
        <f>IFERROR(VLOOKUP(EV272,'Banco de Dados'!$B$3:$H$274,5,FALSE)," ")</f>
        <v xml:space="preserve"> </v>
      </c>
      <c r="EZ272" s="27" t="str">
        <f>_xlfn.XLOOKUP(FC272,'Banco de Dados'!$B$3:$B$274,'Banco de Dados'!$C$3:$C$274,"")</f>
        <v/>
      </c>
      <c r="FA272" s="27" t="str">
        <f>IFERROR(VLOOKUP(FC272,'Banco de Dados'!$B$3:$H$274,5,FALSE)," ")</f>
        <v xml:space="preserve"> </v>
      </c>
      <c r="FC272" s="7"/>
      <c r="FD272" s="7"/>
      <c r="FE272" s="7"/>
      <c r="FG272" s="27" t="str">
        <f>_xlfn.XLOOKUP(FJ272,'Banco de Dados'!$B$3:$B$274,'Banco de Dados'!$C$3:$C$274,"")</f>
        <v/>
      </c>
      <c r="FH272" s="27" t="str">
        <f>IFERROR(VLOOKUP(FJ272,'Banco de Dados'!$B$3:$H$274,5,FALSE)," ")</f>
        <v xml:space="preserve"> </v>
      </c>
      <c r="FI272" s="7"/>
      <c r="FJ272" s="7"/>
      <c r="FK272" s="7"/>
      <c r="FL272" s="7"/>
      <c r="FN272" s="27" t="str">
        <f>_xlfn.XLOOKUP(FQ272,'Banco de Dados'!$B$3:$B$274,'Banco de Dados'!$C$3:$C$274,"")</f>
        <v/>
      </c>
      <c r="FO272" s="27" t="str">
        <f>IFERROR(VLOOKUP(FQ272,'Banco de Dados'!$B$3:$H$274,5,FALSE)," ")</f>
        <v xml:space="preserve"> </v>
      </c>
      <c r="FP272" s="7"/>
      <c r="FQ272" s="7"/>
      <c r="FR272" s="7"/>
      <c r="FS272" s="7"/>
      <c r="FU272" s="27" t="str">
        <f>_xlfn.XLOOKUP(FX272,'Banco de Dados'!$B$3:$B$274,'Banco de Dados'!$C$3:$C$274,"")</f>
        <v/>
      </c>
      <c r="FV272" s="27" t="str">
        <f>IFERROR(VLOOKUP(FX272,'Banco de Dados'!$B$3:$H$274,5,FALSE)," ")</f>
        <v xml:space="preserve"> </v>
      </c>
      <c r="FW272" s="7"/>
      <c r="FX272" s="7"/>
      <c r="FY272" s="7"/>
      <c r="FZ272" s="7"/>
    </row>
    <row r="273" spans="2:182" x14ac:dyDescent="0.25">
      <c r="B273" s="27" t="str">
        <f>_xlfn.XLOOKUP(E273,'Banco de Dados'!$B$3:$B$274,'Banco de Dados'!$C$3:$C$274,"")</f>
        <v/>
      </c>
      <c r="C273" s="27" t="str">
        <f>IFERROR(VLOOKUP(E273,'Banco de Dados'!$B$3:$H$274,5,FALSE)," ")</f>
        <v xml:space="preserve"> </v>
      </c>
      <c r="I273" s="27" t="str">
        <f>_xlfn.XLOOKUP(L273,'Banco de Dados'!$B$3:$B$274,'Banco de Dados'!$C$3:$C$274,"")</f>
        <v/>
      </c>
      <c r="J273" s="27" t="str">
        <f>IFERROR(VLOOKUP(L273,'Banco de Dados'!$B$3:$H$274,5,FALSE)," ")</f>
        <v xml:space="preserve"> </v>
      </c>
      <c r="P273" s="27" t="str">
        <f>_xlfn.XLOOKUP(S273,'Banco de Dados'!$B$3:$B$274,'Banco de Dados'!$C$3:$C$274,"")</f>
        <v/>
      </c>
      <c r="Q273" s="27" t="str">
        <f>IFERROR(VLOOKUP(S273,'Banco de Dados'!$B$3:$H$274,5,FALSE)," ")</f>
        <v xml:space="preserve"> </v>
      </c>
      <c r="W273" s="27" t="str">
        <f>_xlfn.XLOOKUP(Z273,'Banco de Dados'!$B$3:$B$274,'Banco de Dados'!$C$3:$C$274,"")</f>
        <v/>
      </c>
      <c r="X273" s="27" t="str">
        <f>IFERROR(VLOOKUP(Z273,'Banco de Dados'!$B$3:$H$274,5,FALSE)," ")</f>
        <v xml:space="preserve"> </v>
      </c>
      <c r="AD273" s="27" t="str">
        <f>_xlfn.XLOOKUP(AG273,'Banco de Dados'!$B$3:$B$274,'Banco de Dados'!$C$3:$C$274,"")</f>
        <v/>
      </c>
      <c r="AE273" s="27" t="str">
        <f>IFERROR(VLOOKUP(AG273,'Banco de Dados'!$B$3:$H$274,5,FALSE)," ")</f>
        <v xml:space="preserve"> </v>
      </c>
      <c r="AK273" s="27" t="str">
        <f>_xlfn.XLOOKUP(AN273,'Banco de Dados'!$B$3:$B$274,'Banco de Dados'!$C$3:$C$274,"")</f>
        <v/>
      </c>
      <c r="AL273" s="27" t="str">
        <f>IFERROR(VLOOKUP(AN273,'Banco de Dados'!$B$3:$H$274,5,FALSE)," ")</f>
        <v xml:space="preserve"> </v>
      </c>
      <c r="AR273" s="27" t="str">
        <f>_xlfn.XLOOKUP(AU273,'Banco de Dados'!$B$3:$B$274,'Banco de Dados'!$C$3:$C$274,"")</f>
        <v/>
      </c>
      <c r="AS273" s="27" t="str">
        <f>IFERROR(VLOOKUP(AU273,'Banco de Dados'!$B$3:$H$274,5,FALSE)," ")</f>
        <v xml:space="preserve"> </v>
      </c>
      <c r="AY273" s="27" t="str">
        <f>_xlfn.XLOOKUP(BB273,'Banco de Dados'!$B$3:$B$274,'Banco de Dados'!$C$3:$C$274,"")</f>
        <v/>
      </c>
      <c r="AZ273" s="27" t="str">
        <f>IFERROR(VLOOKUP(BB273,'Banco de Dados'!$B$3:$H$274,5,FALSE)," ")</f>
        <v xml:space="preserve"> </v>
      </c>
      <c r="BF273" s="27" t="str">
        <f>_xlfn.XLOOKUP(BI273,'Banco de Dados'!$B$3:$B$274,'Banco de Dados'!$C$3:$C$274,"")</f>
        <v/>
      </c>
      <c r="BG273" s="27" t="str">
        <f>IFERROR(VLOOKUP(BI273,'Banco de Dados'!$B$3:$H$274,5,FALSE)," ")</f>
        <v xml:space="preserve"> </v>
      </c>
      <c r="BM273" s="27" t="str">
        <f>_xlfn.XLOOKUP(BP273,'Banco de Dados'!$B$3:$B$274,'Banco de Dados'!$C$3:$C$274,"")</f>
        <v/>
      </c>
      <c r="BN273" s="27" t="str">
        <f>IFERROR(VLOOKUP(BP273,'Banco de Dados'!$B$3:$H$274,5,FALSE)," ")</f>
        <v xml:space="preserve"> </v>
      </c>
      <c r="BT273" s="27" t="str">
        <f>_xlfn.XLOOKUP(BW273,'Banco de Dados'!$B$3:$B$274,'Banco de Dados'!$C$3:$C$274,"")</f>
        <v/>
      </c>
      <c r="BU273" s="27" t="str">
        <f>IFERROR(VLOOKUP(BW273,'Banco de Dados'!$B$3:$H$274,5,FALSE)," ")</f>
        <v xml:space="preserve"> </v>
      </c>
      <c r="CA273" s="27" t="str">
        <f>_xlfn.XLOOKUP(CD273,'Banco de Dados'!$B$3:$B$274,'Banco de Dados'!$C$3:$C$274,"")</f>
        <v/>
      </c>
      <c r="CB273" s="27" t="str">
        <f>IFERROR(VLOOKUP(CD273,'Banco de Dados'!$B$3:$H$274,5,FALSE)," ")</f>
        <v xml:space="preserve"> </v>
      </c>
      <c r="CH273" s="27" t="str">
        <f>_xlfn.XLOOKUP(CK273,'Banco de Dados'!$B$3:$B$274,'Banco de Dados'!$C$3:$C$274,"")</f>
        <v/>
      </c>
      <c r="CI273" s="27" t="str">
        <f>IFERROR(VLOOKUP(CK273,'Banco de Dados'!$B$3:$H$274,5,FALSE)," ")</f>
        <v xml:space="preserve"> </v>
      </c>
      <c r="CO273" s="27" t="str">
        <f>_xlfn.XLOOKUP(CR273,'Banco de Dados'!$B$3:$B$274,'Banco de Dados'!$C$3:$C$274,"")</f>
        <v/>
      </c>
      <c r="CP273" s="27" t="str">
        <f>IFERROR(VLOOKUP(CR273,'Banco de Dados'!$B$3:$H$274,5,FALSE)," ")</f>
        <v xml:space="preserve"> </v>
      </c>
      <c r="CV273" s="27" t="str">
        <f>_xlfn.XLOOKUP(CY273,'Banco de Dados'!$B$3:$B$274,'Banco de Dados'!$C$3:$C$274,"")</f>
        <v/>
      </c>
      <c r="CW273" s="27" t="str">
        <f>IFERROR(VLOOKUP(CY273,'Banco de Dados'!$B$3:$H$274,5,FALSE)," ")</f>
        <v xml:space="preserve"> </v>
      </c>
      <c r="DC273" s="27" t="str">
        <f>_xlfn.XLOOKUP(DF273,'Banco de Dados'!$B$3:$B$274,'Banco de Dados'!$C$3:$C$274,"")</f>
        <v/>
      </c>
      <c r="DD273" s="27" t="str">
        <f>IFERROR(VLOOKUP(DF273,'Banco de Dados'!$B$3:$H$274,5,FALSE)," ")</f>
        <v xml:space="preserve"> </v>
      </c>
      <c r="DJ273" s="27" t="str">
        <f>_xlfn.XLOOKUP(DM273,'Banco de Dados'!$B$3:$B$274,'Banco de Dados'!$C$3:$C$274,"")</f>
        <v/>
      </c>
      <c r="DK273" s="27" t="str">
        <f>IFERROR(VLOOKUP(DM273,'Banco de Dados'!$B$3:$H$274,5,FALSE)," ")</f>
        <v xml:space="preserve"> </v>
      </c>
      <c r="DQ273" s="27" t="str">
        <f>_xlfn.XLOOKUP(DT273,'Banco de Dados'!$B$3:$B$274,'Banco de Dados'!$C$3:$C$274,"")</f>
        <v/>
      </c>
      <c r="DR273" s="27" t="str">
        <f>IFERROR(VLOOKUP(DT273,'Banco de Dados'!$B$3:$H$274,5,FALSE)," ")</f>
        <v xml:space="preserve"> </v>
      </c>
      <c r="DX273" s="27" t="str">
        <f>_xlfn.XLOOKUP(EA273,'Banco de Dados'!$B$3:$B$274,'Banco de Dados'!$C$3:$C$274,"")</f>
        <v/>
      </c>
      <c r="DY273" s="27" t="str">
        <f>IFERROR(VLOOKUP(EA273,'Banco de Dados'!$B$3:$H$274,5,FALSE)," ")</f>
        <v xml:space="preserve"> </v>
      </c>
      <c r="EE273" s="27" t="str">
        <f>_xlfn.XLOOKUP(EH273,'Banco de Dados'!$B$3:$B$274,'Banco de Dados'!$C$3:$C$274,"")</f>
        <v/>
      </c>
      <c r="EF273" s="27" t="str">
        <f>IFERROR(VLOOKUP(EH273,'Banco de Dados'!$B$3:$H$274,5,FALSE)," ")</f>
        <v xml:space="preserve"> </v>
      </c>
      <c r="EL273" s="27" t="str">
        <f>_xlfn.XLOOKUP(EO273,'Banco de Dados'!$B$3:$B$274,'Banco de Dados'!$C$3:$C$274,"")</f>
        <v/>
      </c>
      <c r="EM273" s="27" t="str">
        <f>IFERROR(VLOOKUP(EO273,'Banco de Dados'!$B$3:$H$274,5,FALSE)," ")</f>
        <v xml:space="preserve"> </v>
      </c>
      <c r="ES273" s="27" t="str">
        <f>_xlfn.XLOOKUP(EV273,'Banco de Dados'!$B$3:$B$274,'Banco de Dados'!$C$3:$C$274,"")</f>
        <v/>
      </c>
      <c r="ET273" s="27" t="str">
        <f>IFERROR(VLOOKUP(EV273,'Banco de Dados'!$B$3:$H$274,5,FALSE)," ")</f>
        <v xml:space="preserve"> </v>
      </c>
      <c r="EZ273" s="27" t="str">
        <f>_xlfn.XLOOKUP(FC273,'Banco de Dados'!$B$3:$B$274,'Banco de Dados'!$C$3:$C$274,"")</f>
        <v/>
      </c>
      <c r="FA273" s="27" t="str">
        <f>IFERROR(VLOOKUP(FC273,'Banco de Dados'!$B$3:$H$274,5,FALSE)," ")</f>
        <v xml:space="preserve"> </v>
      </c>
      <c r="FC273" s="7"/>
      <c r="FD273" s="7"/>
      <c r="FE273" s="7"/>
      <c r="FG273" s="27" t="str">
        <f>_xlfn.XLOOKUP(FJ273,'Banco de Dados'!$B$3:$B$274,'Banco de Dados'!$C$3:$C$274,"")</f>
        <v/>
      </c>
      <c r="FH273" s="27" t="str">
        <f>IFERROR(VLOOKUP(FJ273,'Banco de Dados'!$B$3:$H$274,5,FALSE)," ")</f>
        <v xml:space="preserve"> </v>
      </c>
      <c r="FI273" s="7"/>
      <c r="FJ273" s="7"/>
      <c r="FK273" s="7"/>
      <c r="FL273" s="7"/>
      <c r="FN273" s="27" t="str">
        <f>_xlfn.XLOOKUP(FQ273,'Banco de Dados'!$B$3:$B$274,'Banco de Dados'!$C$3:$C$274,"")</f>
        <v/>
      </c>
      <c r="FO273" s="27" t="str">
        <f>IFERROR(VLOOKUP(FQ273,'Banco de Dados'!$B$3:$H$274,5,FALSE)," ")</f>
        <v xml:space="preserve"> </v>
      </c>
      <c r="FP273" s="7"/>
      <c r="FQ273" s="7"/>
      <c r="FR273" s="7"/>
      <c r="FS273" s="7"/>
      <c r="FU273" s="27" t="str">
        <f>_xlfn.XLOOKUP(FX273,'Banco de Dados'!$B$3:$B$274,'Banco de Dados'!$C$3:$C$274,"")</f>
        <v/>
      </c>
      <c r="FV273" s="27" t="str">
        <f>IFERROR(VLOOKUP(FX273,'Banco de Dados'!$B$3:$H$274,5,FALSE)," ")</f>
        <v xml:space="preserve"> </v>
      </c>
      <c r="FW273" s="7"/>
      <c r="FX273" s="7"/>
      <c r="FY273" s="7"/>
      <c r="FZ273" s="7"/>
    </row>
    <row r="274" spans="2:182" x14ac:dyDescent="0.25">
      <c r="B274" s="27" t="str">
        <f>_xlfn.XLOOKUP(E274,'Banco de Dados'!$B$3:$B$274,'Banco de Dados'!$C$3:$C$274,"")</f>
        <v/>
      </c>
      <c r="C274" s="27" t="str">
        <f>IFERROR(VLOOKUP(E274,'Banco de Dados'!$B$3:$H$274,5,FALSE)," ")</f>
        <v xml:space="preserve"> </v>
      </c>
      <c r="I274" s="27" t="str">
        <f>_xlfn.XLOOKUP(L274,'Banco de Dados'!$B$3:$B$274,'Banco de Dados'!$C$3:$C$274,"")</f>
        <v/>
      </c>
      <c r="J274" s="27" t="str">
        <f>IFERROR(VLOOKUP(L274,'Banco de Dados'!$B$3:$H$274,5,FALSE)," ")</f>
        <v xml:space="preserve"> </v>
      </c>
      <c r="P274" s="27" t="str">
        <f>_xlfn.XLOOKUP(S274,'Banco de Dados'!$B$3:$B$274,'Banco de Dados'!$C$3:$C$274,"")</f>
        <v/>
      </c>
      <c r="Q274" s="27" t="str">
        <f>IFERROR(VLOOKUP(S274,'Banco de Dados'!$B$3:$H$274,5,FALSE)," ")</f>
        <v xml:space="preserve"> </v>
      </c>
      <c r="W274" s="27" t="str">
        <f>_xlfn.XLOOKUP(Z274,'Banco de Dados'!$B$3:$B$274,'Banco de Dados'!$C$3:$C$274,"")</f>
        <v/>
      </c>
      <c r="X274" s="27" t="str">
        <f>IFERROR(VLOOKUP(Z274,'Banco de Dados'!$B$3:$H$274,5,FALSE)," ")</f>
        <v xml:space="preserve"> </v>
      </c>
      <c r="AD274" s="27" t="str">
        <f>_xlfn.XLOOKUP(AG274,'Banco de Dados'!$B$3:$B$274,'Banco de Dados'!$C$3:$C$274,"")</f>
        <v/>
      </c>
      <c r="AE274" s="27" t="str">
        <f>IFERROR(VLOOKUP(AG274,'Banco de Dados'!$B$3:$H$274,5,FALSE)," ")</f>
        <v xml:space="preserve"> </v>
      </c>
      <c r="AK274" s="27" t="str">
        <f>_xlfn.XLOOKUP(AN274,'Banco de Dados'!$B$3:$B$274,'Banco de Dados'!$C$3:$C$274,"")</f>
        <v/>
      </c>
      <c r="AL274" s="27" t="str">
        <f>IFERROR(VLOOKUP(AN274,'Banco de Dados'!$B$3:$H$274,5,FALSE)," ")</f>
        <v xml:space="preserve"> </v>
      </c>
      <c r="AR274" s="27" t="str">
        <f>_xlfn.XLOOKUP(AU274,'Banco de Dados'!$B$3:$B$274,'Banco de Dados'!$C$3:$C$274,"")</f>
        <v/>
      </c>
      <c r="AS274" s="27" t="str">
        <f>IFERROR(VLOOKUP(AU274,'Banco de Dados'!$B$3:$H$274,5,FALSE)," ")</f>
        <v xml:space="preserve"> </v>
      </c>
      <c r="AY274" s="27" t="str">
        <f>_xlfn.XLOOKUP(BB274,'Banco de Dados'!$B$3:$B$274,'Banco de Dados'!$C$3:$C$274,"")</f>
        <v/>
      </c>
      <c r="AZ274" s="27" t="str">
        <f>IFERROR(VLOOKUP(BB274,'Banco de Dados'!$B$3:$H$274,5,FALSE)," ")</f>
        <v xml:space="preserve"> </v>
      </c>
      <c r="BF274" s="27" t="str">
        <f>_xlfn.XLOOKUP(BI274,'Banco de Dados'!$B$3:$B$274,'Banco de Dados'!$C$3:$C$274,"")</f>
        <v/>
      </c>
      <c r="BG274" s="27" t="str">
        <f>IFERROR(VLOOKUP(BI274,'Banco de Dados'!$B$3:$H$274,5,FALSE)," ")</f>
        <v xml:space="preserve"> </v>
      </c>
      <c r="BM274" s="27" t="str">
        <f>_xlfn.XLOOKUP(BP274,'Banco de Dados'!$B$3:$B$274,'Banco de Dados'!$C$3:$C$274,"")</f>
        <v/>
      </c>
      <c r="BN274" s="27" t="str">
        <f>IFERROR(VLOOKUP(BP274,'Banco de Dados'!$B$3:$H$274,5,FALSE)," ")</f>
        <v xml:space="preserve"> </v>
      </c>
      <c r="BT274" s="27" t="str">
        <f>_xlfn.XLOOKUP(BW274,'Banco de Dados'!$B$3:$B$274,'Banco de Dados'!$C$3:$C$274,"")</f>
        <v/>
      </c>
      <c r="BU274" s="27" t="str">
        <f>IFERROR(VLOOKUP(BW274,'Banco de Dados'!$B$3:$H$274,5,FALSE)," ")</f>
        <v xml:space="preserve"> </v>
      </c>
      <c r="CA274" s="27" t="str">
        <f>_xlfn.XLOOKUP(CD274,'Banco de Dados'!$B$3:$B$274,'Banco de Dados'!$C$3:$C$274,"")</f>
        <v/>
      </c>
      <c r="CB274" s="27" t="str">
        <f>IFERROR(VLOOKUP(CD274,'Banco de Dados'!$B$3:$H$274,5,FALSE)," ")</f>
        <v xml:space="preserve"> </v>
      </c>
      <c r="CH274" s="27" t="str">
        <f>_xlfn.XLOOKUP(CK274,'Banco de Dados'!$B$3:$B$274,'Banco de Dados'!$C$3:$C$274,"")</f>
        <v/>
      </c>
      <c r="CI274" s="27" t="str">
        <f>IFERROR(VLOOKUP(CK274,'Banco de Dados'!$B$3:$H$274,5,FALSE)," ")</f>
        <v xml:space="preserve"> </v>
      </c>
      <c r="CO274" s="27" t="str">
        <f>_xlfn.XLOOKUP(CR274,'Banco de Dados'!$B$3:$B$274,'Banco de Dados'!$C$3:$C$274,"")</f>
        <v/>
      </c>
      <c r="CP274" s="27" t="str">
        <f>IFERROR(VLOOKUP(CR274,'Banco de Dados'!$B$3:$H$274,5,FALSE)," ")</f>
        <v xml:space="preserve"> </v>
      </c>
      <c r="CV274" s="27" t="str">
        <f>_xlfn.XLOOKUP(CY274,'Banco de Dados'!$B$3:$B$274,'Banco de Dados'!$C$3:$C$274,"")</f>
        <v/>
      </c>
      <c r="CW274" s="27" t="str">
        <f>IFERROR(VLOOKUP(CY274,'Banco de Dados'!$B$3:$H$274,5,FALSE)," ")</f>
        <v xml:space="preserve"> </v>
      </c>
      <c r="DC274" s="27" t="str">
        <f>_xlfn.XLOOKUP(DF274,'Banco de Dados'!$B$3:$B$274,'Banco de Dados'!$C$3:$C$274,"")</f>
        <v/>
      </c>
      <c r="DD274" s="27" t="str">
        <f>IFERROR(VLOOKUP(DF274,'Banco de Dados'!$B$3:$H$274,5,FALSE)," ")</f>
        <v xml:space="preserve"> </v>
      </c>
      <c r="DJ274" s="27" t="str">
        <f>_xlfn.XLOOKUP(DM274,'Banco de Dados'!$B$3:$B$274,'Banco de Dados'!$C$3:$C$274,"")</f>
        <v/>
      </c>
      <c r="DK274" s="27" t="str">
        <f>IFERROR(VLOOKUP(DM274,'Banco de Dados'!$B$3:$H$274,5,FALSE)," ")</f>
        <v xml:space="preserve"> </v>
      </c>
      <c r="DQ274" s="27" t="str">
        <f>_xlfn.XLOOKUP(DT274,'Banco de Dados'!$B$3:$B$274,'Banco de Dados'!$C$3:$C$274,"")</f>
        <v/>
      </c>
      <c r="DR274" s="27" t="str">
        <f>IFERROR(VLOOKUP(DT274,'Banco de Dados'!$B$3:$H$274,5,FALSE)," ")</f>
        <v xml:space="preserve"> </v>
      </c>
      <c r="DX274" s="27" t="str">
        <f>_xlfn.XLOOKUP(EA274,'Banco de Dados'!$B$3:$B$274,'Banco de Dados'!$C$3:$C$274,"")</f>
        <v/>
      </c>
      <c r="DY274" s="27" t="str">
        <f>IFERROR(VLOOKUP(EA274,'Banco de Dados'!$B$3:$H$274,5,FALSE)," ")</f>
        <v xml:space="preserve"> </v>
      </c>
      <c r="EE274" s="27" t="str">
        <f>_xlfn.XLOOKUP(EH274,'Banco de Dados'!$B$3:$B$274,'Banco de Dados'!$C$3:$C$274,"")</f>
        <v/>
      </c>
      <c r="EF274" s="27" t="str">
        <f>IFERROR(VLOOKUP(EH274,'Banco de Dados'!$B$3:$H$274,5,FALSE)," ")</f>
        <v xml:space="preserve"> </v>
      </c>
      <c r="EL274" s="27" t="str">
        <f>_xlfn.XLOOKUP(EO274,'Banco de Dados'!$B$3:$B$274,'Banco de Dados'!$C$3:$C$274,"")</f>
        <v/>
      </c>
      <c r="EM274" s="27" t="str">
        <f>IFERROR(VLOOKUP(EO274,'Banco de Dados'!$B$3:$H$274,5,FALSE)," ")</f>
        <v xml:space="preserve"> </v>
      </c>
      <c r="ES274" s="27" t="str">
        <f>_xlfn.XLOOKUP(EV274,'Banco de Dados'!$B$3:$B$274,'Banco de Dados'!$C$3:$C$274,"")</f>
        <v/>
      </c>
      <c r="ET274" s="27" t="str">
        <f>IFERROR(VLOOKUP(EV274,'Banco de Dados'!$B$3:$H$274,5,FALSE)," ")</f>
        <v xml:space="preserve"> </v>
      </c>
      <c r="EZ274" s="27" t="str">
        <f>_xlfn.XLOOKUP(FC274,'Banco de Dados'!$B$3:$B$274,'Banco de Dados'!$C$3:$C$274,"")</f>
        <v/>
      </c>
      <c r="FA274" s="27" t="str">
        <f>IFERROR(VLOOKUP(FC274,'Banco de Dados'!$B$3:$H$274,5,FALSE)," ")</f>
        <v xml:space="preserve"> </v>
      </c>
      <c r="FC274" s="7"/>
      <c r="FD274" s="7"/>
      <c r="FE274" s="7"/>
      <c r="FG274" s="27" t="str">
        <f>_xlfn.XLOOKUP(FJ274,'Banco de Dados'!$B$3:$B$274,'Banco de Dados'!$C$3:$C$274,"")</f>
        <v/>
      </c>
      <c r="FH274" s="27" t="str">
        <f>IFERROR(VLOOKUP(FJ274,'Banco de Dados'!$B$3:$H$274,5,FALSE)," ")</f>
        <v xml:space="preserve"> </v>
      </c>
      <c r="FI274" s="7"/>
      <c r="FJ274" s="7"/>
      <c r="FK274" s="7"/>
      <c r="FL274" s="7"/>
      <c r="FN274" s="27" t="str">
        <f>_xlfn.XLOOKUP(FQ274,'Banco de Dados'!$B$3:$B$274,'Banco de Dados'!$C$3:$C$274,"")</f>
        <v/>
      </c>
      <c r="FO274" s="27" t="str">
        <f>IFERROR(VLOOKUP(FQ274,'Banco de Dados'!$B$3:$H$274,5,FALSE)," ")</f>
        <v xml:space="preserve"> </v>
      </c>
      <c r="FP274" s="7"/>
      <c r="FQ274" s="7"/>
      <c r="FR274" s="7"/>
      <c r="FS274" s="7"/>
      <c r="FU274" s="27" t="str">
        <f>_xlfn.XLOOKUP(FX274,'Banco de Dados'!$B$3:$B$274,'Banco de Dados'!$C$3:$C$274,"")</f>
        <v/>
      </c>
      <c r="FV274" s="27" t="str">
        <f>IFERROR(VLOOKUP(FX274,'Banco de Dados'!$B$3:$H$274,5,FALSE)," ")</f>
        <v xml:space="preserve"> </v>
      </c>
      <c r="FW274" s="7"/>
      <c r="FX274" s="7"/>
      <c r="FY274" s="7"/>
      <c r="FZ274" s="7"/>
    </row>
    <row r="275" spans="2:182" x14ac:dyDescent="0.25">
      <c r="B275" s="27" t="str">
        <f>_xlfn.XLOOKUP(E275,'Banco de Dados'!$B$3:$B$274,'Banco de Dados'!$C$3:$C$274,"")</f>
        <v/>
      </c>
      <c r="C275" s="27" t="str">
        <f>IFERROR(VLOOKUP(E275,'Banco de Dados'!$B$3:$H$274,5,FALSE)," ")</f>
        <v xml:space="preserve"> </v>
      </c>
      <c r="I275" s="27" t="str">
        <f>_xlfn.XLOOKUP(L275,'Banco de Dados'!$B$3:$B$274,'Banco de Dados'!$C$3:$C$274,"")</f>
        <v/>
      </c>
      <c r="J275" s="27" t="str">
        <f>IFERROR(VLOOKUP(L275,'Banco de Dados'!$B$3:$H$274,5,FALSE)," ")</f>
        <v xml:space="preserve"> </v>
      </c>
      <c r="P275" s="27" t="str">
        <f>_xlfn.XLOOKUP(S275,'Banco de Dados'!$B$3:$B$274,'Banco de Dados'!$C$3:$C$274,"")</f>
        <v/>
      </c>
      <c r="Q275" s="27" t="str">
        <f>IFERROR(VLOOKUP(S275,'Banco de Dados'!$B$3:$H$274,5,FALSE)," ")</f>
        <v xml:space="preserve"> </v>
      </c>
      <c r="W275" s="27" t="str">
        <f>_xlfn.XLOOKUP(Z275,'Banco de Dados'!$B$3:$B$274,'Banco de Dados'!$C$3:$C$274,"")</f>
        <v/>
      </c>
      <c r="X275" s="27" t="str">
        <f>IFERROR(VLOOKUP(Z275,'Banco de Dados'!$B$3:$H$274,5,FALSE)," ")</f>
        <v xml:space="preserve"> </v>
      </c>
      <c r="AD275" s="27" t="str">
        <f>_xlfn.XLOOKUP(AG275,'Banco de Dados'!$B$3:$B$274,'Banco de Dados'!$C$3:$C$274,"")</f>
        <v/>
      </c>
      <c r="AE275" s="27" t="str">
        <f>IFERROR(VLOOKUP(AG275,'Banco de Dados'!$B$3:$H$274,5,FALSE)," ")</f>
        <v xml:space="preserve"> </v>
      </c>
      <c r="AK275" s="27" t="str">
        <f>_xlfn.XLOOKUP(AN275,'Banco de Dados'!$B$3:$B$274,'Banco de Dados'!$C$3:$C$274,"")</f>
        <v/>
      </c>
      <c r="AL275" s="27" t="str">
        <f>IFERROR(VLOOKUP(AN275,'Banco de Dados'!$B$3:$H$274,5,FALSE)," ")</f>
        <v xml:space="preserve"> </v>
      </c>
      <c r="AR275" s="27" t="str">
        <f>_xlfn.XLOOKUP(AU275,'Banco de Dados'!$B$3:$B$274,'Banco de Dados'!$C$3:$C$274,"")</f>
        <v/>
      </c>
      <c r="AS275" s="27" t="str">
        <f>IFERROR(VLOOKUP(AU275,'Banco de Dados'!$B$3:$H$274,5,FALSE)," ")</f>
        <v xml:space="preserve"> </v>
      </c>
      <c r="AY275" s="27" t="str">
        <f>_xlfn.XLOOKUP(BB275,'Banco de Dados'!$B$3:$B$274,'Banco de Dados'!$C$3:$C$274,"")</f>
        <v/>
      </c>
      <c r="AZ275" s="27" t="str">
        <f>IFERROR(VLOOKUP(BB275,'Banco de Dados'!$B$3:$H$274,5,FALSE)," ")</f>
        <v xml:space="preserve"> </v>
      </c>
      <c r="BF275" s="27" t="str">
        <f>_xlfn.XLOOKUP(BI275,'Banco de Dados'!$B$3:$B$274,'Banco de Dados'!$C$3:$C$274,"")</f>
        <v/>
      </c>
      <c r="BG275" s="27" t="str">
        <f>IFERROR(VLOOKUP(BI275,'Banco de Dados'!$B$3:$H$274,5,FALSE)," ")</f>
        <v xml:space="preserve"> </v>
      </c>
      <c r="BM275" s="27" t="str">
        <f>_xlfn.XLOOKUP(BP275,'Banco de Dados'!$B$3:$B$274,'Banco de Dados'!$C$3:$C$274,"")</f>
        <v/>
      </c>
      <c r="BN275" s="27" t="str">
        <f>IFERROR(VLOOKUP(BP275,'Banco de Dados'!$B$3:$H$274,5,FALSE)," ")</f>
        <v xml:space="preserve"> </v>
      </c>
      <c r="BT275" s="27" t="str">
        <f>_xlfn.XLOOKUP(BW275,'Banco de Dados'!$B$3:$B$274,'Banco de Dados'!$C$3:$C$274,"")</f>
        <v/>
      </c>
      <c r="BU275" s="27" t="str">
        <f>IFERROR(VLOOKUP(BW275,'Banco de Dados'!$B$3:$H$274,5,FALSE)," ")</f>
        <v xml:space="preserve"> </v>
      </c>
      <c r="CA275" s="27" t="str">
        <f>_xlfn.XLOOKUP(CD275,'Banco de Dados'!$B$3:$B$274,'Banco de Dados'!$C$3:$C$274,"")</f>
        <v/>
      </c>
      <c r="CB275" s="27" t="str">
        <f>IFERROR(VLOOKUP(CD275,'Banco de Dados'!$B$3:$H$274,5,FALSE)," ")</f>
        <v xml:space="preserve"> </v>
      </c>
      <c r="CH275" s="27" t="str">
        <f>_xlfn.XLOOKUP(CK275,'Banco de Dados'!$B$3:$B$274,'Banco de Dados'!$C$3:$C$274,"")</f>
        <v/>
      </c>
      <c r="CI275" s="27" t="str">
        <f>IFERROR(VLOOKUP(CK275,'Banco de Dados'!$B$3:$H$274,5,FALSE)," ")</f>
        <v xml:space="preserve"> </v>
      </c>
      <c r="CO275" s="27" t="str">
        <f>_xlfn.XLOOKUP(CR275,'Banco de Dados'!$B$3:$B$274,'Banco de Dados'!$C$3:$C$274,"")</f>
        <v/>
      </c>
      <c r="CP275" s="27" t="str">
        <f>IFERROR(VLOOKUP(CR275,'Banco de Dados'!$B$3:$H$274,5,FALSE)," ")</f>
        <v xml:space="preserve"> </v>
      </c>
      <c r="CV275" s="27" t="str">
        <f>_xlfn.XLOOKUP(CY275,'Banco de Dados'!$B$3:$B$274,'Banco de Dados'!$C$3:$C$274,"")</f>
        <v/>
      </c>
      <c r="CW275" s="27" t="str">
        <f>IFERROR(VLOOKUP(CY275,'Banco de Dados'!$B$3:$H$274,5,FALSE)," ")</f>
        <v xml:space="preserve"> </v>
      </c>
      <c r="DC275" s="27" t="str">
        <f>_xlfn.XLOOKUP(DF275,'Banco de Dados'!$B$3:$B$274,'Banco de Dados'!$C$3:$C$274,"")</f>
        <v/>
      </c>
      <c r="DD275" s="27" t="str">
        <f>IFERROR(VLOOKUP(DF275,'Banco de Dados'!$B$3:$H$274,5,FALSE)," ")</f>
        <v xml:space="preserve"> </v>
      </c>
      <c r="DJ275" s="27" t="str">
        <f>_xlfn.XLOOKUP(DM275,'Banco de Dados'!$B$3:$B$274,'Banco de Dados'!$C$3:$C$274,"")</f>
        <v/>
      </c>
      <c r="DK275" s="27" t="str">
        <f>IFERROR(VLOOKUP(DM275,'Banco de Dados'!$B$3:$H$274,5,FALSE)," ")</f>
        <v xml:space="preserve"> </v>
      </c>
      <c r="DQ275" s="27" t="str">
        <f>_xlfn.XLOOKUP(DT275,'Banco de Dados'!$B$3:$B$274,'Banco de Dados'!$C$3:$C$274,"")</f>
        <v/>
      </c>
      <c r="DR275" s="27" t="str">
        <f>IFERROR(VLOOKUP(DT275,'Banco de Dados'!$B$3:$H$274,5,FALSE)," ")</f>
        <v xml:space="preserve"> </v>
      </c>
      <c r="DX275" s="27" t="str">
        <f>_xlfn.XLOOKUP(EA275,'Banco de Dados'!$B$3:$B$274,'Banco de Dados'!$C$3:$C$274,"")</f>
        <v/>
      </c>
      <c r="DY275" s="27" t="str">
        <f>IFERROR(VLOOKUP(EA275,'Banco de Dados'!$B$3:$H$274,5,FALSE)," ")</f>
        <v xml:space="preserve"> </v>
      </c>
      <c r="EE275" s="27" t="str">
        <f>_xlfn.XLOOKUP(EH275,'Banco de Dados'!$B$3:$B$274,'Banco de Dados'!$C$3:$C$274,"")</f>
        <v/>
      </c>
      <c r="EF275" s="27" t="str">
        <f>IFERROR(VLOOKUP(EH275,'Banco de Dados'!$B$3:$H$274,5,FALSE)," ")</f>
        <v xml:space="preserve"> </v>
      </c>
      <c r="EL275" s="27" t="str">
        <f>_xlfn.XLOOKUP(EO275,'Banco de Dados'!$B$3:$B$274,'Banco de Dados'!$C$3:$C$274,"")</f>
        <v/>
      </c>
      <c r="EM275" s="27" t="str">
        <f>IFERROR(VLOOKUP(EO275,'Banco de Dados'!$B$3:$H$274,5,FALSE)," ")</f>
        <v xml:space="preserve"> </v>
      </c>
      <c r="ES275" s="27" t="str">
        <f>_xlfn.XLOOKUP(EV275,'Banco de Dados'!$B$3:$B$274,'Banco de Dados'!$C$3:$C$274,"")</f>
        <v/>
      </c>
      <c r="ET275" s="27" t="str">
        <f>IFERROR(VLOOKUP(EV275,'Banco de Dados'!$B$3:$H$274,5,FALSE)," ")</f>
        <v xml:space="preserve"> </v>
      </c>
      <c r="EZ275" s="27" t="str">
        <f>_xlfn.XLOOKUP(FC275,'Banco de Dados'!$B$3:$B$274,'Banco de Dados'!$C$3:$C$274,"")</f>
        <v/>
      </c>
      <c r="FA275" s="27" t="str">
        <f>IFERROR(VLOOKUP(FC275,'Banco de Dados'!$B$3:$H$274,5,FALSE)," ")</f>
        <v xml:space="preserve"> </v>
      </c>
      <c r="FC275" s="7"/>
      <c r="FD275" s="7"/>
      <c r="FE275" s="7"/>
      <c r="FG275" s="27" t="str">
        <f>_xlfn.XLOOKUP(FJ275,'Banco de Dados'!$B$3:$B$274,'Banco de Dados'!$C$3:$C$274,"")</f>
        <v/>
      </c>
      <c r="FH275" s="27" t="str">
        <f>IFERROR(VLOOKUP(FJ275,'Banco de Dados'!$B$3:$H$274,5,FALSE)," ")</f>
        <v xml:space="preserve"> </v>
      </c>
      <c r="FI275" s="7"/>
      <c r="FJ275" s="7"/>
      <c r="FK275" s="7"/>
      <c r="FL275" s="7"/>
      <c r="FN275" s="27" t="str">
        <f>_xlfn.XLOOKUP(FQ275,'Banco de Dados'!$B$3:$B$274,'Banco de Dados'!$C$3:$C$274,"")</f>
        <v/>
      </c>
      <c r="FO275" s="27" t="str">
        <f>IFERROR(VLOOKUP(FQ275,'Banco de Dados'!$B$3:$H$274,5,FALSE)," ")</f>
        <v xml:space="preserve"> </v>
      </c>
      <c r="FP275" s="7"/>
      <c r="FQ275" s="7"/>
      <c r="FR275" s="7"/>
      <c r="FS275" s="7"/>
      <c r="FU275" s="27" t="str">
        <f>_xlfn.XLOOKUP(FX275,'Banco de Dados'!$B$3:$B$274,'Banco de Dados'!$C$3:$C$274,"")</f>
        <v/>
      </c>
      <c r="FV275" s="27" t="str">
        <f>IFERROR(VLOOKUP(FX275,'Banco de Dados'!$B$3:$H$274,5,FALSE)," ")</f>
        <v xml:space="preserve"> </v>
      </c>
      <c r="FW275" s="7"/>
      <c r="FX275" s="7"/>
      <c r="FY275" s="7"/>
      <c r="FZ275" s="7"/>
    </row>
    <row r="276" spans="2:182" x14ac:dyDescent="0.25">
      <c r="B276" s="27" t="str">
        <f>_xlfn.XLOOKUP(E276,'Banco de Dados'!$B$3:$B$274,'Banco de Dados'!$C$3:$C$274,"")</f>
        <v/>
      </c>
      <c r="C276" s="27" t="str">
        <f>IFERROR(VLOOKUP(E276,'Banco de Dados'!$B$3:$H$274,5,FALSE)," ")</f>
        <v xml:space="preserve"> </v>
      </c>
      <c r="I276" s="27" t="str">
        <f>_xlfn.XLOOKUP(L276,'Banco de Dados'!$B$3:$B$274,'Banco de Dados'!$C$3:$C$274,"")</f>
        <v/>
      </c>
      <c r="J276" s="27" t="str">
        <f>IFERROR(VLOOKUP(L276,'Banco de Dados'!$B$3:$H$274,5,FALSE)," ")</f>
        <v xml:space="preserve"> </v>
      </c>
      <c r="P276" s="27" t="str">
        <f>_xlfn.XLOOKUP(S276,'Banco de Dados'!$B$3:$B$274,'Banco de Dados'!$C$3:$C$274,"")</f>
        <v/>
      </c>
      <c r="Q276" s="27" t="str">
        <f>IFERROR(VLOOKUP(S276,'Banco de Dados'!$B$3:$H$274,5,FALSE)," ")</f>
        <v xml:space="preserve"> </v>
      </c>
      <c r="W276" s="27" t="str">
        <f>_xlfn.XLOOKUP(Z276,'Banco de Dados'!$B$3:$B$274,'Banco de Dados'!$C$3:$C$274,"")</f>
        <v/>
      </c>
      <c r="X276" s="27" t="str">
        <f>IFERROR(VLOOKUP(Z276,'Banco de Dados'!$B$3:$H$274,5,FALSE)," ")</f>
        <v xml:space="preserve"> </v>
      </c>
      <c r="AD276" s="27" t="str">
        <f>_xlfn.XLOOKUP(AG276,'Banco de Dados'!$B$3:$B$274,'Banco de Dados'!$C$3:$C$274,"")</f>
        <v/>
      </c>
      <c r="AE276" s="27" t="str">
        <f>IFERROR(VLOOKUP(AG276,'Banco de Dados'!$B$3:$H$274,5,FALSE)," ")</f>
        <v xml:space="preserve"> </v>
      </c>
      <c r="AK276" s="27" t="str">
        <f>_xlfn.XLOOKUP(AN276,'Banco de Dados'!$B$3:$B$274,'Banco de Dados'!$C$3:$C$274,"")</f>
        <v/>
      </c>
      <c r="AL276" s="27" t="str">
        <f>IFERROR(VLOOKUP(AN276,'Banco de Dados'!$B$3:$H$274,5,FALSE)," ")</f>
        <v xml:space="preserve"> </v>
      </c>
      <c r="AR276" s="27" t="str">
        <f>_xlfn.XLOOKUP(AU276,'Banco de Dados'!$B$3:$B$274,'Banco de Dados'!$C$3:$C$274,"")</f>
        <v/>
      </c>
      <c r="AS276" s="27" t="str">
        <f>IFERROR(VLOOKUP(AU276,'Banco de Dados'!$B$3:$H$274,5,FALSE)," ")</f>
        <v xml:space="preserve"> </v>
      </c>
      <c r="AY276" s="27" t="str">
        <f>_xlfn.XLOOKUP(BB276,'Banco de Dados'!$B$3:$B$274,'Banco de Dados'!$C$3:$C$274,"")</f>
        <v/>
      </c>
      <c r="AZ276" s="27" t="str">
        <f>IFERROR(VLOOKUP(BB276,'Banco de Dados'!$B$3:$H$274,5,FALSE)," ")</f>
        <v xml:space="preserve"> </v>
      </c>
      <c r="BF276" s="27" t="str">
        <f>_xlfn.XLOOKUP(BI276,'Banco de Dados'!$B$3:$B$274,'Banco de Dados'!$C$3:$C$274,"")</f>
        <v/>
      </c>
      <c r="BG276" s="27" t="str">
        <f>IFERROR(VLOOKUP(BI276,'Banco de Dados'!$B$3:$H$274,5,FALSE)," ")</f>
        <v xml:space="preserve"> </v>
      </c>
      <c r="BM276" s="27" t="str">
        <f>_xlfn.XLOOKUP(BP276,'Banco de Dados'!$B$3:$B$274,'Banco de Dados'!$C$3:$C$274,"")</f>
        <v/>
      </c>
      <c r="BN276" s="27" t="str">
        <f>IFERROR(VLOOKUP(BP276,'Banco de Dados'!$B$3:$H$274,5,FALSE)," ")</f>
        <v xml:space="preserve"> </v>
      </c>
      <c r="BT276" s="27" t="str">
        <f>_xlfn.XLOOKUP(BW276,'Banco de Dados'!$B$3:$B$274,'Banco de Dados'!$C$3:$C$274,"")</f>
        <v/>
      </c>
      <c r="BU276" s="27" t="str">
        <f>IFERROR(VLOOKUP(BW276,'Banco de Dados'!$B$3:$H$274,5,FALSE)," ")</f>
        <v xml:space="preserve"> </v>
      </c>
      <c r="CA276" s="27" t="str">
        <f>_xlfn.XLOOKUP(CD276,'Banco de Dados'!$B$3:$B$274,'Banco de Dados'!$C$3:$C$274,"")</f>
        <v/>
      </c>
      <c r="CB276" s="27" t="str">
        <f>IFERROR(VLOOKUP(CD276,'Banco de Dados'!$B$3:$H$274,5,FALSE)," ")</f>
        <v xml:space="preserve"> </v>
      </c>
      <c r="CH276" s="27" t="str">
        <f>_xlfn.XLOOKUP(CK276,'Banco de Dados'!$B$3:$B$274,'Banco de Dados'!$C$3:$C$274,"")</f>
        <v/>
      </c>
      <c r="CI276" s="27" t="str">
        <f>IFERROR(VLOOKUP(CK276,'Banco de Dados'!$B$3:$H$274,5,FALSE)," ")</f>
        <v xml:space="preserve"> </v>
      </c>
      <c r="CO276" s="27" t="str">
        <f>_xlfn.XLOOKUP(CR276,'Banco de Dados'!$B$3:$B$274,'Banco de Dados'!$C$3:$C$274,"")</f>
        <v/>
      </c>
      <c r="CP276" s="27" t="str">
        <f>IFERROR(VLOOKUP(CR276,'Banco de Dados'!$B$3:$H$274,5,FALSE)," ")</f>
        <v xml:space="preserve"> </v>
      </c>
      <c r="CV276" s="27" t="str">
        <f>_xlfn.XLOOKUP(CY276,'Banco de Dados'!$B$3:$B$274,'Banco de Dados'!$C$3:$C$274,"")</f>
        <v/>
      </c>
      <c r="CW276" s="27" t="str">
        <f>IFERROR(VLOOKUP(CY276,'Banco de Dados'!$B$3:$H$274,5,FALSE)," ")</f>
        <v xml:space="preserve"> </v>
      </c>
      <c r="DC276" s="27" t="str">
        <f>_xlfn.XLOOKUP(DF276,'Banco de Dados'!$B$3:$B$274,'Banco de Dados'!$C$3:$C$274,"")</f>
        <v/>
      </c>
      <c r="DD276" s="27" t="str">
        <f>IFERROR(VLOOKUP(DF276,'Banco de Dados'!$B$3:$H$274,5,FALSE)," ")</f>
        <v xml:space="preserve"> </v>
      </c>
      <c r="DJ276" s="27" t="str">
        <f>_xlfn.XLOOKUP(DM276,'Banco de Dados'!$B$3:$B$274,'Banco de Dados'!$C$3:$C$274,"")</f>
        <v/>
      </c>
      <c r="DK276" s="27" t="str">
        <f>IFERROR(VLOOKUP(DM276,'Banco de Dados'!$B$3:$H$274,5,FALSE)," ")</f>
        <v xml:space="preserve"> </v>
      </c>
      <c r="DQ276" s="27" t="str">
        <f>_xlfn.XLOOKUP(DT276,'Banco de Dados'!$B$3:$B$274,'Banco de Dados'!$C$3:$C$274,"")</f>
        <v/>
      </c>
      <c r="DR276" s="27" t="str">
        <f>IFERROR(VLOOKUP(DT276,'Banco de Dados'!$B$3:$H$274,5,FALSE)," ")</f>
        <v xml:space="preserve"> </v>
      </c>
      <c r="DX276" s="27" t="str">
        <f>_xlfn.XLOOKUP(EA276,'Banco de Dados'!$B$3:$B$274,'Banco de Dados'!$C$3:$C$274,"")</f>
        <v/>
      </c>
      <c r="DY276" s="27" t="str">
        <f>IFERROR(VLOOKUP(EA276,'Banco de Dados'!$B$3:$H$274,5,FALSE)," ")</f>
        <v xml:space="preserve"> </v>
      </c>
      <c r="EE276" s="27" t="str">
        <f>_xlfn.XLOOKUP(EH276,'Banco de Dados'!$B$3:$B$274,'Banco de Dados'!$C$3:$C$274,"")</f>
        <v/>
      </c>
      <c r="EF276" s="27" t="str">
        <f>IFERROR(VLOOKUP(EH276,'Banco de Dados'!$B$3:$H$274,5,FALSE)," ")</f>
        <v xml:space="preserve"> </v>
      </c>
      <c r="EL276" s="27" t="str">
        <f>_xlfn.XLOOKUP(EO276,'Banco de Dados'!$B$3:$B$274,'Banco de Dados'!$C$3:$C$274,"")</f>
        <v/>
      </c>
      <c r="EM276" s="27" t="str">
        <f>IFERROR(VLOOKUP(EO276,'Banco de Dados'!$B$3:$H$274,5,FALSE)," ")</f>
        <v xml:space="preserve"> </v>
      </c>
      <c r="ES276" s="27" t="str">
        <f>_xlfn.XLOOKUP(EV276,'Banco de Dados'!$B$3:$B$274,'Banco de Dados'!$C$3:$C$274,"")</f>
        <v/>
      </c>
      <c r="ET276" s="27" t="str">
        <f>IFERROR(VLOOKUP(EV276,'Banco de Dados'!$B$3:$H$274,5,FALSE)," ")</f>
        <v xml:space="preserve"> </v>
      </c>
      <c r="EZ276" s="27" t="str">
        <f>_xlfn.XLOOKUP(FC276,'Banco de Dados'!$B$3:$B$274,'Banco de Dados'!$C$3:$C$274,"")</f>
        <v/>
      </c>
      <c r="FA276" s="27" t="str">
        <f>IFERROR(VLOOKUP(FC276,'Banco de Dados'!$B$3:$H$274,5,FALSE)," ")</f>
        <v xml:space="preserve"> </v>
      </c>
      <c r="FC276" s="7"/>
      <c r="FD276" s="7"/>
      <c r="FE276" s="7"/>
      <c r="FG276" s="27" t="str">
        <f>_xlfn.XLOOKUP(FJ276,'Banco de Dados'!$B$3:$B$274,'Banco de Dados'!$C$3:$C$274,"")</f>
        <v/>
      </c>
      <c r="FH276" s="27" t="str">
        <f>IFERROR(VLOOKUP(FJ276,'Banco de Dados'!$B$3:$H$274,5,FALSE)," ")</f>
        <v xml:space="preserve"> </v>
      </c>
      <c r="FI276" s="7"/>
      <c r="FJ276" s="7"/>
      <c r="FK276" s="7"/>
      <c r="FL276" s="7"/>
      <c r="FN276" s="27" t="str">
        <f>_xlfn.XLOOKUP(FQ276,'Banco de Dados'!$B$3:$B$274,'Banco de Dados'!$C$3:$C$274,"")</f>
        <v/>
      </c>
      <c r="FO276" s="27" t="str">
        <f>IFERROR(VLOOKUP(FQ276,'Banco de Dados'!$B$3:$H$274,5,FALSE)," ")</f>
        <v xml:space="preserve"> </v>
      </c>
      <c r="FP276" s="7"/>
      <c r="FQ276" s="7"/>
      <c r="FR276" s="7"/>
      <c r="FS276" s="7"/>
      <c r="FU276" s="27" t="str">
        <f>_xlfn.XLOOKUP(FX276,'Banco de Dados'!$B$3:$B$274,'Banco de Dados'!$C$3:$C$274,"")</f>
        <v/>
      </c>
      <c r="FV276" s="27" t="str">
        <f>IFERROR(VLOOKUP(FX276,'Banco de Dados'!$B$3:$H$274,5,FALSE)," ")</f>
        <v xml:space="preserve"> </v>
      </c>
      <c r="FW276" s="7"/>
      <c r="FX276" s="7"/>
      <c r="FY276" s="7"/>
      <c r="FZ276" s="7"/>
    </row>
    <row r="277" spans="2:182" x14ac:dyDescent="0.25">
      <c r="B277" s="27" t="str">
        <f>_xlfn.XLOOKUP(E277,'Banco de Dados'!$B$3:$B$274,'Banco de Dados'!$C$3:$C$274,"")</f>
        <v/>
      </c>
      <c r="C277" s="27" t="str">
        <f>IFERROR(VLOOKUP(E277,'Banco de Dados'!$B$3:$H$274,5,FALSE)," ")</f>
        <v xml:space="preserve"> </v>
      </c>
      <c r="I277" s="27" t="str">
        <f>_xlfn.XLOOKUP(L277,'Banco de Dados'!$B$3:$B$274,'Banco de Dados'!$C$3:$C$274,"")</f>
        <v/>
      </c>
      <c r="J277" s="27" t="str">
        <f>IFERROR(VLOOKUP(L277,'Banco de Dados'!$B$3:$H$274,5,FALSE)," ")</f>
        <v xml:space="preserve"> </v>
      </c>
      <c r="P277" s="27" t="str">
        <f>_xlfn.XLOOKUP(S277,'Banco de Dados'!$B$3:$B$274,'Banco de Dados'!$C$3:$C$274,"")</f>
        <v/>
      </c>
      <c r="Q277" s="27" t="str">
        <f>IFERROR(VLOOKUP(S277,'Banco de Dados'!$B$3:$H$274,5,FALSE)," ")</f>
        <v xml:space="preserve"> </v>
      </c>
      <c r="W277" s="27" t="str">
        <f>_xlfn.XLOOKUP(Z277,'Banco de Dados'!$B$3:$B$274,'Banco de Dados'!$C$3:$C$274,"")</f>
        <v/>
      </c>
      <c r="X277" s="27" t="str">
        <f>IFERROR(VLOOKUP(Z277,'Banco de Dados'!$B$3:$H$274,5,FALSE)," ")</f>
        <v xml:space="preserve"> </v>
      </c>
      <c r="AD277" s="27" t="str">
        <f>_xlfn.XLOOKUP(AG277,'Banco de Dados'!$B$3:$B$274,'Banco de Dados'!$C$3:$C$274,"")</f>
        <v/>
      </c>
      <c r="AE277" s="27" t="str">
        <f>IFERROR(VLOOKUP(AG277,'Banco de Dados'!$B$3:$H$274,5,FALSE)," ")</f>
        <v xml:space="preserve"> </v>
      </c>
      <c r="AK277" s="27" t="str">
        <f>_xlfn.XLOOKUP(AN277,'Banco de Dados'!$B$3:$B$274,'Banco de Dados'!$C$3:$C$274,"")</f>
        <v/>
      </c>
      <c r="AL277" s="27" t="str">
        <f>IFERROR(VLOOKUP(AN277,'Banco de Dados'!$B$3:$H$274,5,FALSE)," ")</f>
        <v xml:space="preserve"> </v>
      </c>
      <c r="AR277" s="27" t="str">
        <f>_xlfn.XLOOKUP(AU277,'Banco de Dados'!$B$3:$B$274,'Banco de Dados'!$C$3:$C$274,"")</f>
        <v/>
      </c>
      <c r="AS277" s="27" t="str">
        <f>IFERROR(VLOOKUP(AU277,'Banco de Dados'!$B$3:$H$274,5,FALSE)," ")</f>
        <v xml:space="preserve"> </v>
      </c>
      <c r="AY277" s="27" t="str">
        <f>_xlfn.XLOOKUP(BB277,'Banco de Dados'!$B$3:$B$274,'Banco de Dados'!$C$3:$C$274,"")</f>
        <v/>
      </c>
      <c r="AZ277" s="27" t="str">
        <f>IFERROR(VLOOKUP(BB277,'Banco de Dados'!$B$3:$H$274,5,FALSE)," ")</f>
        <v xml:space="preserve"> </v>
      </c>
      <c r="BF277" s="27" t="str">
        <f>_xlfn.XLOOKUP(BI277,'Banco de Dados'!$B$3:$B$274,'Banco de Dados'!$C$3:$C$274,"")</f>
        <v/>
      </c>
      <c r="BG277" s="27" t="str">
        <f>IFERROR(VLOOKUP(BI277,'Banco de Dados'!$B$3:$H$274,5,FALSE)," ")</f>
        <v xml:space="preserve"> </v>
      </c>
      <c r="BM277" s="27" t="str">
        <f>_xlfn.XLOOKUP(BP277,'Banco de Dados'!$B$3:$B$274,'Banco de Dados'!$C$3:$C$274,"")</f>
        <v/>
      </c>
      <c r="BN277" s="27" t="str">
        <f>IFERROR(VLOOKUP(BP277,'Banco de Dados'!$B$3:$H$274,5,FALSE)," ")</f>
        <v xml:space="preserve"> </v>
      </c>
      <c r="BT277" s="27" t="str">
        <f>_xlfn.XLOOKUP(BW277,'Banco de Dados'!$B$3:$B$274,'Banco de Dados'!$C$3:$C$274,"")</f>
        <v/>
      </c>
      <c r="BU277" s="27" t="str">
        <f>IFERROR(VLOOKUP(BW277,'Banco de Dados'!$B$3:$H$274,5,FALSE)," ")</f>
        <v xml:space="preserve"> </v>
      </c>
      <c r="CA277" s="27" t="str">
        <f>_xlfn.XLOOKUP(CD277,'Banco de Dados'!$B$3:$B$274,'Banco de Dados'!$C$3:$C$274,"")</f>
        <v/>
      </c>
      <c r="CB277" s="27" t="str">
        <f>IFERROR(VLOOKUP(CD277,'Banco de Dados'!$B$3:$H$274,5,FALSE)," ")</f>
        <v xml:space="preserve"> </v>
      </c>
      <c r="CH277" s="27" t="str">
        <f>_xlfn.XLOOKUP(CK277,'Banco de Dados'!$B$3:$B$274,'Banco de Dados'!$C$3:$C$274,"")</f>
        <v/>
      </c>
      <c r="CI277" s="27" t="str">
        <f>IFERROR(VLOOKUP(CK277,'Banco de Dados'!$B$3:$H$274,5,FALSE)," ")</f>
        <v xml:space="preserve"> </v>
      </c>
      <c r="CO277" s="27" t="str">
        <f>_xlfn.XLOOKUP(CR277,'Banco de Dados'!$B$3:$B$274,'Banco de Dados'!$C$3:$C$274,"")</f>
        <v/>
      </c>
      <c r="CP277" s="27" t="str">
        <f>IFERROR(VLOOKUP(CR277,'Banco de Dados'!$B$3:$H$274,5,FALSE)," ")</f>
        <v xml:space="preserve"> </v>
      </c>
      <c r="CV277" s="27" t="str">
        <f>_xlfn.XLOOKUP(CY277,'Banco de Dados'!$B$3:$B$274,'Banco de Dados'!$C$3:$C$274,"")</f>
        <v/>
      </c>
      <c r="CW277" s="27" t="str">
        <f>IFERROR(VLOOKUP(CY277,'Banco de Dados'!$B$3:$H$274,5,FALSE)," ")</f>
        <v xml:space="preserve"> </v>
      </c>
      <c r="DC277" s="27" t="str">
        <f>_xlfn.XLOOKUP(DF277,'Banco de Dados'!$B$3:$B$274,'Banco de Dados'!$C$3:$C$274,"")</f>
        <v/>
      </c>
      <c r="DD277" s="27" t="str">
        <f>IFERROR(VLOOKUP(DF277,'Banco de Dados'!$B$3:$H$274,5,FALSE)," ")</f>
        <v xml:space="preserve"> </v>
      </c>
      <c r="DJ277" s="27" t="str">
        <f>_xlfn.XLOOKUP(DM277,'Banco de Dados'!$B$3:$B$274,'Banco de Dados'!$C$3:$C$274,"")</f>
        <v/>
      </c>
      <c r="DK277" s="27" t="str">
        <f>IFERROR(VLOOKUP(DM277,'Banco de Dados'!$B$3:$H$274,5,FALSE)," ")</f>
        <v xml:space="preserve"> </v>
      </c>
      <c r="DQ277" s="27" t="str">
        <f>_xlfn.XLOOKUP(DT277,'Banco de Dados'!$B$3:$B$274,'Banco de Dados'!$C$3:$C$274,"")</f>
        <v/>
      </c>
      <c r="DR277" s="27" t="str">
        <f>IFERROR(VLOOKUP(DT277,'Banco de Dados'!$B$3:$H$274,5,FALSE)," ")</f>
        <v xml:space="preserve"> </v>
      </c>
      <c r="DX277" s="27" t="str">
        <f>_xlfn.XLOOKUP(EA277,'Banco de Dados'!$B$3:$B$274,'Banco de Dados'!$C$3:$C$274,"")</f>
        <v/>
      </c>
      <c r="DY277" s="27" t="str">
        <f>IFERROR(VLOOKUP(EA277,'Banco de Dados'!$B$3:$H$274,5,FALSE)," ")</f>
        <v xml:space="preserve"> </v>
      </c>
      <c r="EE277" s="27" t="str">
        <f>_xlfn.XLOOKUP(EH277,'Banco de Dados'!$B$3:$B$274,'Banco de Dados'!$C$3:$C$274,"")</f>
        <v/>
      </c>
      <c r="EF277" s="27" t="str">
        <f>IFERROR(VLOOKUP(EH277,'Banco de Dados'!$B$3:$H$274,5,FALSE)," ")</f>
        <v xml:space="preserve"> </v>
      </c>
      <c r="EL277" s="27" t="str">
        <f>_xlfn.XLOOKUP(EO277,'Banco de Dados'!$B$3:$B$274,'Banco de Dados'!$C$3:$C$274,"")</f>
        <v/>
      </c>
      <c r="EM277" s="27" t="str">
        <f>IFERROR(VLOOKUP(EO277,'Banco de Dados'!$B$3:$H$274,5,FALSE)," ")</f>
        <v xml:space="preserve"> </v>
      </c>
      <c r="ES277" s="27" t="str">
        <f>_xlfn.XLOOKUP(EV277,'Banco de Dados'!$B$3:$B$274,'Banco de Dados'!$C$3:$C$274,"")</f>
        <v/>
      </c>
      <c r="ET277" s="27" t="str">
        <f>IFERROR(VLOOKUP(EV277,'Banco de Dados'!$B$3:$H$274,5,FALSE)," ")</f>
        <v xml:space="preserve"> </v>
      </c>
      <c r="EZ277" s="27" t="str">
        <f>_xlfn.XLOOKUP(FC277,'Banco de Dados'!$B$3:$B$274,'Banco de Dados'!$C$3:$C$274,"")</f>
        <v/>
      </c>
      <c r="FA277" s="27" t="str">
        <f>IFERROR(VLOOKUP(FC277,'Banco de Dados'!$B$3:$H$274,5,FALSE)," ")</f>
        <v xml:space="preserve"> </v>
      </c>
      <c r="FC277" s="7"/>
      <c r="FD277" s="7"/>
      <c r="FE277" s="7"/>
      <c r="FG277" s="27" t="str">
        <f>_xlfn.XLOOKUP(FJ277,'Banco de Dados'!$B$3:$B$274,'Banco de Dados'!$C$3:$C$274,"")</f>
        <v/>
      </c>
      <c r="FH277" s="27" t="str">
        <f>IFERROR(VLOOKUP(FJ277,'Banco de Dados'!$B$3:$H$274,5,FALSE)," ")</f>
        <v xml:space="preserve"> </v>
      </c>
      <c r="FI277" s="7"/>
      <c r="FJ277" s="7"/>
      <c r="FK277" s="7"/>
      <c r="FL277" s="7"/>
      <c r="FN277" s="27" t="str">
        <f>_xlfn.XLOOKUP(FQ277,'Banco de Dados'!$B$3:$B$274,'Banco de Dados'!$C$3:$C$274,"")</f>
        <v/>
      </c>
      <c r="FO277" s="27" t="str">
        <f>IFERROR(VLOOKUP(FQ277,'Banco de Dados'!$B$3:$H$274,5,FALSE)," ")</f>
        <v xml:space="preserve"> </v>
      </c>
      <c r="FP277" s="7"/>
      <c r="FQ277" s="7"/>
      <c r="FR277" s="7"/>
      <c r="FS277" s="7"/>
      <c r="FU277" s="27" t="str">
        <f>_xlfn.XLOOKUP(FX277,'Banco de Dados'!$B$3:$B$274,'Banco de Dados'!$C$3:$C$274,"")</f>
        <v/>
      </c>
      <c r="FV277" s="27" t="str">
        <f>IFERROR(VLOOKUP(FX277,'Banco de Dados'!$B$3:$H$274,5,FALSE)," ")</f>
        <v xml:space="preserve"> </v>
      </c>
      <c r="FW277" s="7"/>
      <c r="FX277" s="7"/>
      <c r="FY277" s="7"/>
      <c r="FZ277" s="7"/>
    </row>
    <row r="278" spans="2:182" x14ac:dyDescent="0.25">
      <c r="B278" s="27" t="str">
        <f>_xlfn.XLOOKUP(E278,'Banco de Dados'!$B$3:$B$274,'Banco de Dados'!$C$3:$C$274,"")</f>
        <v/>
      </c>
      <c r="C278" s="27" t="str">
        <f>IFERROR(VLOOKUP(E278,'Banco de Dados'!$B$3:$H$274,5,FALSE)," ")</f>
        <v xml:space="preserve"> </v>
      </c>
      <c r="I278" s="27" t="str">
        <f>_xlfn.XLOOKUP(L278,'Banco de Dados'!$B$3:$B$274,'Banco de Dados'!$C$3:$C$274,"")</f>
        <v/>
      </c>
      <c r="J278" s="27" t="str">
        <f>IFERROR(VLOOKUP(L278,'Banco de Dados'!$B$3:$H$274,5,FALSE)," ")</f>
        <v xml:space="preserve"> </v>
      </c>
      <c r="P278" s="27" t="str">
        <f>_xlfn.XLOOKUP(S278,'Banco de Dados'!$B$3:$B$274,'Banco de Dados'!$C$3:$C$274,"")</f>
        <v/>
      </c>
      <c r="Q278" s="27" t="str">
        <f>IFERROR(VLOOKUP(S278,'Banco de Dados'!$B$3:$H$274,5,FALSE)," ")</f>
        <v xml:space="preserve"> </v>
      </c>
      <c r="W278" s="27" t="str">
        <f>_xlfn.XLOOKUP(Z278,'Banco de Dados'!$B$3:$B$274,'Banco de Dados'!$C$3:$C$274,"")</f>
        <v/>
      </c>
      <c r="X278" s="27" t="str">
        <f>IFERROR(VLOOKUP(Z278,'Banco de Dados'!$B$3:$H$274,5,FALSE)," ")</f>
        <v xml:space="preserve"> </v>
      </c>
      <c r="AD278" s="27" t="str">
        <f>_xlfn.XLOOKUP(AG278,'Banco de Dados'!$B$3:$B$274,'Banco de Dados'!$C$3:$C$274,"")</f>
        <v/>
      </c>
      <c r="AE278" s="27" t="str">
        <f>IFERROR(VLOOKUP(AG278,'Banco de Dados'!$B$3:$H$274,5,FALSE)," ")</f>
        <v xml:space="preserve"> </v>
      </c>
      <c r="AK278" s="27" t="str">
        <f>_xlfn.XLOOKUP(AN278,'Banco de Dados'!$B$3:$B$274,'Banco de Dados'!$C$3:$C$274,"")</f>
        <v/>
      </c>
      <c r="AL278" s="27" t="str">
        <f>IFERROR(VLOOKUP(AN278,'Banco de Dados'!$B$3:$H$274,5,FALSE)," ")</f>
        <v xml:space="preserve"> </v>
      </c>
      <c r="AR278" s="27" t="str">
        <f>_xlfn.XLOOKUP(AU278,'Banco de Dados'!$B$3:$B$274,'Banco de Dados'!$C$3:$C$274,"")</f>
        <v/>
      </c>
      <c r="AS278" s="27" t="str">
        <f>IFERROR(VLOOKUP(AU278,'Banco de Dados'!$B$3:$H$274,5,FALSE)," ")</f>
        <v xml:space="preserve"> </v>
      </c>
      <c r="AY278" s="27" t="str">
        <f>_xlfn.XLOOKUP(BB278,'Banco de Dados'!$B$3:$B$274,'Banco de Dados'!$C$3:$C$274,"")</f>
        <v/>
      </c>
      <c r="AZ278" s="27" t="str">
        <f>IFERROR(VLOOKUP(BB278,'Banco de Dados'!$B$3:$H$274,5,FALSE)," ")</f>
        <v xml:space="preserve"> </v>
      </c>
      <c r="BF278" s="27" t="str">
        <f>_xlfn.XLOOKUP(BI278,'Banco de Dados'!$B$3:$B$274,'Banco de Dados'!$C$3:$C$274,"")</f>
        <v/>
      </c>
      <c r="BG278" s="27" t="str">
        <f>IFERROR(VLOOKUP(BI278,'Banco de Dados'!$B$3:$H$274,5,FALSE)," ")</f>
        <v xml:space="preserve"> </v>
      </c>
      <c r="BM278" s="27" t="str">
        <f>_xlfn.XLOOKUP(BP278,'Banco de Dados'!$B$3:$B$274,'Banco de Dados'!$C$3:$C$274,"")</f>
        <v/>
      </c>
      <c r="BN278" s="27" t="str">
        <f>IFERROR(VLOOKUP(BP278,'Banco de Dados'!$B$3:$H$274,5,FALSE)," ")</f>
        <v xml:space="preserve"> </v>
      </c>
      <c r="BT278" s="27" t="str">
        <f>_xlfn.XLOOKUP(BW278,'Banco de Dados'!$B$3:$B$274,'Banco de Dados'!$C$3:$C$274,"")</f>
        <v/>
      </c>
      <c r="BU278" s="27" t="str">
        <f>IFERROR(VLOOKUP(BW278,'Banco de Dados'!$B$3:$H$274,5,FALSE)," ")</f>
        <v xml:space="preserve"> </v>
      </c>
      <c r="CA278" s="27" t="str">
        <f>_xlfn.XLOOKUP(CD278,'Banco de Dados'!$B$3:$B$274,'Banco de Dados'!$C$3:$C$274,"")</f>
        <v/>
      </c>
      <c r="CB278" s="27" t="str">
        <f>IFERROR(VLOOKUP(CD278,'Banco de Dados'!$B$3:$H$274,5,FALSE)," ")</f>
        <v xml:space="preserve"> </v>
      </c>
      <c r="CH278" s="27" t="str">
        <f>_xlfn.XLOOKUP(CK278,'Banco de Dados'!$B$3:$B$274,'Banco de Dados'!$C$3:$C$274,"")</f>
        <v/>
      </c>
      <c r="CI278" s="27" t="str">
        <f>IFERROR(VLOOKUP(CK278,'Banco de Dados'!$B$3:$H$274,5,FALSE)," ")</f>
        <v xml:space="preserve"> </v>
      </c>
      <c r="CO278" s="27" t="str">
        <f>_xlfn.XLOOKUP(CR278,'Banco de Dados'!$B$3:$B$274,'Banco de Dados'!$C$3:$C$274,"")</f>
        <v/>
      </c>
      <c r="CP278" s="27" t="str">
        <f>IFERROR(VLOOKUP(CR278,'Banco de Dados'!$B$3:$H$274,5,FALSE)," ")</f>
        <v xml:space="preserve"> </v>
      </c>
      <c r="CV278" s="27" t="str">
        <f>_xlfn.XLOOKUP(CY278,'Banco de Dados'!$B$3:$B$274,'Banco de Dados'!$C$3:$C$274,"")</f>
        <v/>
      </c>
      <c r="CW278" s="27" t="str">
        <f>IFERROR(VLOOKUP(CY278,'Banco de Dados'!$B$3:$H$274,5,FALSE)," ")</f>
        <v xml:space="preserve"> </v>
      </c>
      <c r="DC278" s="27" t="str">
        <f>_xlfn.XLOOKUP(DF278,'Banco de Dados'!$B$3:$B$274,'Banco de Dados'!$C$3:$C$274,"")</f>
        <v/>
      </c>
      <c r="DD278" s="27" t="str">
        <f>IFERROR(VLOOKUP(DF278,'Banco de Dados'!$B$3:$H$274,5,FALSE)," ")</f>
        <v xml:space="preserve"> </v>
      </c>
      <c r="DJ278" s="27" t="str">
        <f>_xlfn.XLOOKUP(DM278,'Banco de Dados'!$B$3:$B$274,'Banco de Dados'!$C$3:$C$274,"")</f>
        <v/>
      </c>
      <c r="DK278" s="27" t="str">
        <f>IFERROR(VLOOKUP(DM278,'Banco de Dados'!$B$3:$H$274,5,FALSE)," ")</f>
        <v xml:space="preserve"> </v>
      </c>
      <c r="DQ278" s="27" t="str">
        <f>_xlfn.XLOOKUP(DT278,'Banco de Dados'!$B$3:$B$274,'Banco de Dados'!$C$3:$C$274,"")</f>
        <v/>
      </c>
      <c r="DR278" s="27" t="str">
        <f>IFERROR(VLOOKUP(DT278,'Banco de Dados'!$B$3:$H$274,5,FALSE)," ")</f>
        <v xml:space="preserve"> </v>
      </c>
      <c r="DX278" s="27" t="str">
        <f>_xlfn.XLOOKUP(EA278,'Banco de Dados'!$B$3:$B$274,'Banco de Dados'!$C$3:$C$274,"")</f>
        <v/>
      </c>
      <c r="DY278" s="27" t="str">
        <f>IFERROR(VLOOKUP(EA278,'Banco de Dados'!$B$3:$H$274,5,FALSE)," ")</f>
        <v xml:space="preserve"> </v>
      </c>
      <c r="EE278" s="27" t="str">
        <f>_xlfn.XLOOKUP(EH278,'Banco de Dados'!$B$3:$B$274,'Banco de Dados'!$C$3:$C$274,"")</f>
        <v/>
      </c>
      <c r="EF278" s="27" t="str">
        <f>IFERROR(VLOOKUP(EH278,'Banco de Dados'!$B$3:$H$274,5,FALSE)," ")</f>
        <v xml:space="preserve"> </v>
      </c>
      <c r="EL278" s="27" t="str">
        <f>_xlfn.XLOOKUP(EO278,'Banco de Dados'!$B$3:$B$274,'Banco de Dados'!$C$3:$C$274,"")</f>
        <v/>
      </c>
      <c r="EM278" s="27" t="str">
        <f>IFERROR(VLOOKUP(EO278,'Banco de Dados'!$B$3:$H$274,5,FALSE)," ")</f>
        <v xml:space="preserve"> </v>
      </c>
      <c r="ES278" s="27" t="str">
        <f>_xlfn.XLOOKUP(EV278,'Banco de Dados'!$B$3:$B$274,'Banco de Dados'!$C$3:$C$274,"")</f>
        <v/>
      </c>
      <c r="ET278" s="27" t="str">
        <f>IFERROR(VLOOKUP(EV278,'Banco de Dados'!$B$3:$H$274,5,FALSE)," ")</f>
        <v xml:space="preserve"> </v>
      </c>
      <c r="EZ278" s="27" t="str">
        <f>_xlfn.XLOOKUP(FC278,'Banco de Dados'!$B$3:$B$274,'Banco de Dados'!$C$3:$C$274,"")</f>
        <v/>
      </c>
      <c r="FA278" s="27" t="str">
        <f>IFERROR(VLOOKUP(FC278,'Banco de Dados'!$B$3:$H$274,5,FALSE)," ")</f>
        <v xml:space="preserve"> </v>
      </c>
      <c r="FC278" s="7"/>
      <c r="FD278" s="7"/>
      <c r="FE278" s="7"/>
      <c r="FG278" s="27" t="str">
        <f>_xlfn.XLOOKUP(FJ278,'Banco de Dados'!$B$3:$B$274,'Banco de Dados'!$C$3:$C$274,"")</f>
        <v/>
      </c>
      <c r="FH278" s="27" t="str">
        <f>IFERROR(VLOOKUP(FJ278,'Banco de Dados'!$B$3:$H$274,5,FALSE)," ")</f>
        <v xml:space="preserve"> </v>
      </c>
      <c r="FI278" s="7"/>
      <c r="FJ278" s="7"/>
      <c r="FK278" s="7"/>
      <c r="FL278" s="7"/>
      <c r="FN278" s="27" t="str">
        <f>_xlfn.XLOOKUP(FQ278,'Banco de Dados'!$B$3:$B$274,'Banco de Dados'!$C$3:$C$274,"")</f>
        <v/>
      </c>
      <c r="FO278" s="27" t="str">
        <f>IFERROR(VLOOKUP(FQ278,'Banco de Dados'!$B$3:$H$274,5,FALSE)," ")</f>
        <v xml:space="preserve"> </v>
      </c>
      <c r="FP278" s="7"/>
      <c r="FQ278" s="7"/>
      <c r="FR278" s="7"/>
      <c r="FS278" s="7"/>
      <c r="FU278" s="27" t="str">
        <f>_xlfn.XLOOKUP(FX278,'Banco de Dados'!$B$3:$B$274,'Banco de Dados'!$C$3:$C$274,"")</f>
        <v/>
      </c>
      <c r="FV278" s="27" t="str">
        <f>IFERROR(VLOOKUP(FX278,'Banco de Dados'!$B$3:$H$274,5,FALSE)," ")</f>
        <v xml:space="preserve"> </v>
      </c>
      <c r="FW278" s="7"/>
      <c r="FX278" s="7"/>
      <c r="FY278" s="7"/>
      <c r="FZ278" s="7"/>
    </row>
    <row r="279" spans="2:182" x14ac:dyDescent="0.25">
      <c r="B279" s="27" t="str">
        <f>_xlfn.XLOOKUP(E279,'Banco de Dados'!$B$3:$B$274,'Banco de Dados'!$C$3:$C$274,"")</f>
        <v/>
      </c>
      <c r="C279" s="27" t="str">
        <f>IFERROR(VLOOKUP(E279,'Banco de Dados'!$B$3:$H$274,5,FALSE)," ")</f>
        <v xml:space="preserve"> </v>
      </c>
      <c r="I279" s="27" t="str">
        <f>_xlfn.XLOOKUP(L279,'Banco de Dados'!$B$3:$B$274,'Banco de Dados'!$C$3:$C$274,"")</f>
        <v/>
      </c>
      <c r="J279" s="27" t="str">
        <f>IFERROR(VLOOKUP(L279,'Banco de Dados'!$B$3:$H$274,5,FALSE)," ")</f>
        <v xml:space="preserve"> </v>
      </c>
      <c r="P279" s="27" t="str">
        <f>_xlfn.XLOOKUP(S279,'Banco de Dados'!$B$3:$B$274,'Banco de Dados'!$C$3:$C$274,"")</f>
        <v/>
      </c>
      <c r="Q279" s="27" t="str">
        <f>IFERROR(VLOOKUP(S279,'Banco de Dados'!$B$3:$H$274,5,FALSE)," ")</f>
        <v xml:space="preserve"> </v>
      </c>
      <c r="W279" s="27" t="str">
        <f>_xlfn.XLOOKUP(Z279,'Banco de Dados'!$B$3:$B$274,'Banco de Dados'!$C$3:$C$274,"")</f>
        <v/>
      </c>
      <c r="X279" s="27" t="str">
        <f>IFERROR(VLOOKUP(Z279,'Banco de Dados'!$B$3:$H$274,5,FALSE)," ")</f>
        <v xml:space="preserve"> </v>
      </c>
      <c r="AD279" s="27" t="str">
        <f>_xlfn.XLOOKUP(AG279,'Banco de Dados'!$B$3:$B$274,'Banco de Dados'!$C$3:$C$274,"")</f>
        <v/>
      </c>
      <c r="AE279" s="27" t="str">
        <f>IFERROR(VLOOKUP(AG279,'Banco de Dados'!$B$3:$H$274,5,FALSE)," ")</f>
        <v xml:space="preserve"> </v>
      </c>
      <c r="AK279" s="27" t="str">
        <f>_xlfn.XLOOKUP(AN279,'Banco de Dados'!$B$3:$B$274,'Banco de Dados'!$C$3:$C$274,"")</f>
        <v/>
      </c>
      <c r="AL279" s="27" t="str">
        <f>IFERROR(VLOOKUP(AN279,'Banco de Dados'!$B$3:$H$274,5,FALSE)," ")</f>
        <v xml:space="preserve"> </v>
      </c>
      <c r="AR279" s="27" t="str">
        <f>_xlfn.XLOOKUP(AU279,'Banco de Dados'!$B$3:$B$274,'Banco de Dados'!$C$3:$C$274,"")</f>
        <v/>
      </c>
      <c r="AS279" s="27" t="str">
        <f>IFERROR(VLOOKUP(AU279,'Banco de Dados'!$B$3:$H$274,5,FALSE)," ")</f>
        <v xml:space="preserve"> </v>
      </c>
      <c r="AY279" s="27" t="str">
        <f>_xlfn.XLOOKUP(BB279,'Banco de Dados'!$B$3:$B$274,'Banco de Dados'!$C$3:$C$274,"")</f>
        <v/>
      </c>
      <c r="AZ279" s="27" t="str">
        <f>IFERROR(VLOOKUP(BB279,'Banco de Dados'!$B$3:$H$274,5,FALSE)," ")</f>
        <v xml:space="preserve"> </v>
      </c>
      <c r="BF279" s="27" t="str">
        <f>_xlfn.XLOOKUP(BI279,'Banco de Dados'!$B$3:$B$274,'Banco de Dados'!$C$3:$C$274,"")</f>
        <v/>
      </c>
      <c r="BG279" s="27" t="str">
        <f>IFERROR(VLOOKUP(BI279,'Banco de Dados'!$B$3:$H$274,5,FALSE)," ")</f>
        <v xml:space="preserve"> </v>
      </c>
      <c r="BM279" s="27" t="str">
        <f>_xlfn.XLOOKUP(BP279,'Banco de Dados'!$B$3:$B$274,'Banco de Dados'!$C$3:$C$274,"")</f>
        <v/>
      </c>
      <c r="BN279" s="27" t="str">
        <f>IFERROR(VLOOKUP(BP279,'Banco de Dados'!$B$3:$H$274,5,FALSE)," ")</f>
        <v xml:space="preserve"> </v>
      </c>
      <c r="BT279" s="27" t="str">
        <f>_xlfn.XLOOKUP(BW279,'Banco de Dados'!$B$3:$B$274,'Banco de Dados'!$C$3:$C$274,"")</f>
        <v/>
      </c>
      <c r="BU279" s="27" t="str">
        <f>IFERROR(VLOOKUP(BW279,'Banco de Dados'!$B$3:$H$274,5,FALSE)," ")</f>
        <v xml:space="preserve"> </v>
      </c>
      <c r="CA279" s="27" t="str">
        <f>_xlfn.XLOOKUP(CD279,'Banco de Dados'!$B$3:$B$274,'Banco de Dados'!$C$3:$C$274,"")</f>
        <v/>
      </c>
      <c r="CB279" s="27" t="str">
        <f>IFERROR(VLOOKUP(CD279,'Banco de Dados'!$B$3:$H$274,5,FALSE)," ")</f>
        <v xml:space="preserve"> </v>
      </c>
      <c r="CH279" s="27" t="str">
        <f>_xlfn.XLOOKUP(CK279,'Banco de Dados'!$B$3:$B$274,'Banco de Dados'!$C$3:$C$274,"")</f>
        <v/>
      </c>
      <c r="CI279" s="27" t="str">
        <f>IFERROR(VLOOKUP(CK279,'Banco de Dados'!$B$3:$H$274,5,FALSE)," ")</f>
        <v xml:space="preserve"> </v>
      </c>
      <c r="CO279" s="27" t="str">
        <f>_xlfn.XLOOKUP(CR279,'Banco de Dados'!$B$3:$B$274,'Banco de Dados'!$C$3:$C$274,"")</f>
        <v/>
      </c>
      <c r="CP279" s="27" t="str">
        <f>IFERROR(VLOOKUP(CR279,'Banco de Dados'!$B$3:$H$274,5,FALSE)," ")</f>
        <v xml:space="preserve"> </v>
      </c>
      <c r="CV279" s="27" t="str">
        <f>_xlfn.XLOOKUP(CY279,'Banco de Dados'!$B$3:$B$274,'Banco de Dados'!$C$3:$C$274,"")</f>
        <v/>
      </c>
      <c r="CW279" s="27" t="str">
        <f>IFERROR(VLOOKUP(CY279,'Banco de Dados'!$B$3:$H$274,5,FALSE)," ")</f>
        <v xml:space="preserve"> </v>
      </c>
      <c r="DC279" s="27" t="str">
        <f>_xlfn.XLOOKUP(DF279,'Banco de Dados'!$B$3:$B$274,'Banco de Dados'!$C$3:$C$274,"")</f>
        <v/>
      </c>
      <c r="DD279" s="27" t="str">
        <f>IFERROR(VLOOKUP(DF279,'Banco de Dados'!$B$3:$H$274,5,FALSE)," ")</f>
        <v xml:space="preserve"> </v>
      </c>
      <c r="DJ279" s="27" t="str">
        <f>_xlfn.XLOOKUP(DM279,'Banco de Dados'!$B$3:$B$274,'Banco de Dados'!$C$3:$C$274,"")</f>
        <v/>
      </c>
      <c r="DK279" s="27" t="str">
        <f>IFERROR(VLOOKUP(DM279,'Banco de Dados'!$B$3:$H$274,5,FALSE)," ")</f>
        <v xml:space="preserve"> </v>
      </c>
      <c r="DQ279" s="27" t="str">
        <f>_xlfn.XLOOKUP(DT279,'Banco de Dados'!$B$3:$B$274,'Banco de Dados'!$C$3:$C$274,"")</f>
        <v/>
      </c>
      <c r="DR279" s="27" t="str">
        <f>IFERROR(VLOOKUP(DT279,'Banco de Dados'!$B$3:$H$274,5,FALSE)," ")</f>
        <v xml:space="preserve"> </v>
      </c>
      <c r="DX279" s="27" t="str">
        <f>_xlfn.XLOOKUP(EA279,'Banco de Dados'!$B$3:$B$274,'Banco de Dados'!$C$3:$C$274,"")</f>
        <v/>
      </c>
      <c r="DY279" s="27" t="str">
        <f>IFERROR(VLOOKUP(EA279,'Banco de Dados'!$B$3:$H$274,5,FALSE)," ")</f>
        <v xml:space="preserve"> </v>
      </c>
      <c r="EE279" s="27" t="str">
        <f>_xlfn.XLOOKUP(EH279,'Banco de Dados'!$B$3:$B$274,'Banco de Dados'!$C$3:$C$274,"")</f>
        <v/>
      </c>
      <c r="EF279" s="27" t="str">
        <f>IFERROR(VLOOKUP(EH279,'Banco de Dados'!$B$3:$H$274,5,FALSE)," ")</f>
        <v xml:space="preserve"> </v>
      </c>
      <c r="EL279" s="27" t="str">
        <f>_xlfn.XLOOKUP(EO279,'Banco de Dados'!$B$3:$B$274,'Banco de Dados'!$C$3:$C$274,"")</f>
        <v/>
      </c>
      <c r="EM279" s="27" t="str">
        <f>IFERROR(VLOOKUP(EO279,'Banco de Dados'!$B$3:$H$274,5,FALSE)," ")</f>
        <v xml:space="preserve"> </v>
      </c>
      <c r="ES279" s="27" t="str">
        <f>_xlfn.XLOOKUP(EV279,'Banco de Dados'!$B$3:$B$274,'Banco de Dados'!$C$3:$C$274,"")</f>
        <v/>
      </c>
      <c r="ET279" s="27" t="str">
        <f>IFERROR(VLOOKUP(EV279,'Banco de Dados'!$B$3:$H$274,5,FALSE)," ")</f>
        <v xml:space="preserve"> </v>
      </c>
      <c r="EZ279" s="27" t="str">
        <f>_xlfn.XLOOKUP(FC279,'Banco de Dados'!$B$3:$B$274,'Banco de Dados'!$C$3:$C$274,"")</f>
        <v/>
      </c>
      <c r="FA279" s="27" t="str">
        <f>IFERROR(VLOOKUP(FC279,'Banco de Dados'!$B$3:$H$274,5,FALSE)," ")</f>
        <v xml:space="preserve"> </v>
      </c>
      <c r="FC279" s="7"/>
      <c r="FD279" s="7"/>
      <c r="FE279" s="7"/>
      <c r="FG279" s="27" t="str">
        <f>_xlfn.XLOOKUP(FJ279,'Banco de Dados'!$B$3:$B$274,'Banco de Dados'!$C$3:$C$274,"")</f>
        <v/>
      </c>
      <c r="FH279" s="27" t="str">
        <f>IFERROR(VLOOKUP(FJ279,'Banco de Dados'!$B$3:$H$274,5,FALSE)," ")</f>
        <v xml:space="preserve"> </v>
      </c>
      <c r="FI279" s="7"/>
      <c r="FJ279" s="7"/>
      <c r="FK279" s="7"/>
      <c r="FL279" s="7"/>
      <c r="FN279" s="27" t="str">
        <f>_xlfn.XLOOKUP(FQ279,'Banco de Dados'!$B$3:$B$274,'Banco de Dados'!$C$3:$C$274,"")</f>
        <v/>
      </c>
      <c r="FO279" s="27" t="str">
        <f>IFERROR(VLOOKUP(FQ279,'Banco de Dados'!$B$3:$H$274,5,FALSE)," ")</f>
        <v xml:space="preserve"> </v>
      </c>
      <c r="FP279" s="7"/>
      <c r="FQ279" s="7"/>
      <c r="FR279" s="7"/>
      <c r="FS279" s="7"/>
      <c r="FU279" s="27" t="str">
        <f>_xlfn.XLOOKUP(FX279,'Banco de Dados'!$B$3:$B$274,'Banco de Dados'!$C$3:$C$274,"")</f>
        <v/>
      </c>
      <c r="FV279" s="27" t="str">
        <f>IFERROR(VLOOKUP(FX279,'Banco de Dados'!$B$3:$H$274,5,FALSE)," ")</f>
        <v xml:space="preserve"> </v>
      </c>
      <c r="FW279" s="7"/>
      <c r="FX279" s="7"/>
      <c r="FY279" s="7"/>
      <c r="FZ279" s="7"/>
    </row>
    <row r="280" spans="2:182" x14ac:dyDescent="0.25">
      <c r="B280" s="27" t="str">
        <f>_xlfn.XLOOKUP(E280,'Banco de Dados'!$B$3:$B$274,'Banco de Dados'!$C$3:$C$274,"")</f>
        <v/>
      </c>
      <c r="C280" s="27" t="str">
        <f>IFERROR(VLOOKUP(E280,'Banco de Dados'!$B$3:$H$274,5,FALSE)," ")</f>
        <v xml:space="preserve"> </v>
      </c>
      <c r="I280" s="27" t="str">
        <f>_xlfn.XLOOKUP(L280,'Banco de Dados'!$B$3:$B$274,'Banco de Dados'!$C$3:$C$274,"")</f>
        <v/>
      </c>
      <c r="J280" s="27" t="str">
        <f>IFERROR(VLOOKUP(L280,'Banco de Dados'!$B$3:$H$274,5,FALSE)," ")</f>
        <v xml:space="preserve"> </v>
      </c>
      <c r="P280" s="27" t="str">
        <f>_xlfn.XLOOKUP(S280,'Banco de Dados'!$B$3:$B$274,'Banco de Dados'!$C$3:$C$274,"")</f>
        <v/>
      </c>
      <c r="Q280" s="27" t="str">
        <f>IFERROR(VLOOKUP(S280,'Banco de Dados'!$B$3:$H$274,5,FALSE)," ")</f>
        <v xml:space="preserve"> </v>
      </c>
      <c r="W280" s="27" t="str">
        <f>_xlfn.XLOOKUP(Z280,'Banco de Dados'!$B$3:$B$274,'Banco de Dados'!$C$3:$C$274,"")</f>
        <v/>
      </c>
      <c r="X280" s="27" t="str">
        <f>IFERROR(VLOOKUP(Z280,'Banco de Dados'!$B$3:$H$274,5,FALSE)," ")</f>
        <v xml:space="preserve"> </v>
      </c>
      <c r="AD280" s="27" t="str">
        <f>_xlfn.XLOOKUP(AG280,'Banco de Dados'!$B$3:$B$274,'Banco de Dados'!$C$3:$C$274,"")</f>
        <v/>
      </c>
      <c r="AE280" s="27" t="str">
        <f>IFERROR(VLOOKUP(AG280,'Banco de Dados'!$B$3:$H$274,5,FALSE)," ")</f>
        <v xml:space="preserve"> </v>
      </c>
      <c r="AK280" s="27" t="str">
        <f>_xlfn.XLOOKUP(AN280,'Banco de Dados'!$B$3:$B$274,'Banco de Dados'!$C$3:$C$274,"")</f>
        <v/>
      </c>
      <c r="AL280" s="27" t="str">
        <f>IFERROR(VLOOKUP(AN280,'Banco de Dados'!$B$3:$H$274,5,FALSE)," ")</f>
        <v xml:space="preserve"> </v>
      </c>
      <c r="AR280" s="27" t="str">
        <f>_xlfn.XLOOKUP(AU280,'Banco de Dados'!$B$3:$B$274,'Banco de Dados'!$C$3:$C$274,"")</f>
        <v/>
      </c>
      <c r="AS280" s="27" t="str">
        <f>IFERROR(VLOOKUP(AU280,'Banco de Dados'!$B$3:$H$274,5,FALSE)," ")</f>
        <v xml:space="preserve"> </v>
      </c>
      <c r="AY280" s="27" t="str">
        <f>_xlfn.XLOOKUP(BB280,'Banco de Dados'!$B$3:$B$274,'Banco de Dados'!$C$3:$C$274,"")</f>
        <v/>
      </c>
      <c r="AZ280" s="27" t="str">
        <f>IFERROR(VLOOKUP(BB280,'Banco de Dados'!$B$3:$H$274,5,FALSE)," ")</f>
        <v xml:space="preserve"> </v>
      </c>
      <c r="BF280" s="27" t="str">
        <f>_xlfn.XLOOKUP(BI280,'Banco de Dados'!$B$3:$B$274,'Banco de Dados'!$C$3:$C$274,"")</f>
        <v/>
      </c>
      <c r="BG280" s="27" t="str">
        <f>IFERROR(VLOOKUP(BI280,'Banco de Dados'!$B$3:$H$274,5,FALSE)," ")</f>
        <v xml:space="preserve"> </v>
      </c>
      <c r="BM280" s="27" t="str">
        <f>_xlfn.XLOOKUP(BP280,'Banco de Dados'!$B$3:$B$274,'Banco de Dados'!$C$3:$C$274,"")</f>
        <v/>
      </c>
      <c r="BN280" s="27" t="str">
        <f>IFERROR(VLOOKUP(BP280,'Banco de Dados'!$B$3:$H$274,5,FALSE)," ")</f>
        <v xml:space="preserve"> </v>
      </c>
      <c r="BT280" s="27" t="str">
        <f>_xlfn.XLOOKUP(BW280,'Banco de Dados'!$B$3:$B$274,'Banco de Dados'!$C$3:$C$274,"")</f>
        <v/>
      </c>
      <c r="BU280" s="27" t="str">
        <f>IFERROR(VLOOKUP(BW280,'Banco de Dados'!$B$3:$H$274,5,FALSE)," ")</f>
        <v xml:space="preserve"> </v>
      </c>
      <c r="CA280" s="27" t="str">
        <f>_xlfn.XLOOKUP(CD280,'Banco de Dados'!$B$3:$B$274,'Banco de Dados'!$C$3:$C$274,"")</f>
        <v/>
      </c>
      <c r="CB280" s="27" t="str">
        <f>IFERROR(VLOOKUP(CD280,'Banco de Dados'!$B$3:$H$274,5,FALSE)," ")</f>
        <v xml:space="preserve"> </v>
      </c>
      <c r="CH280" s="27" t="str">
        <f>_xlfn.XLOOKUP(CK280,'Banco de Dados'!$B$3:$B$274,'Banco de Dados'!$C$3:$C$274,"")</f>
        <v/>
      </c>
      <c r="CI280" s="27" t="str">
        <f>IFERROR(VLOOKUP(CK280,'Banco de Dados'!$B$3:$H$274,5,FALSE)," ")</f>
        <v xml:space="preserve"> </v>
      </c>
      <c r="CO280" s="27" t="str">
        <f>_xlfn.XLOOKUP(CR280,'Banco de Dados'!$B$3:$B$274,'Banco de Dados'!$C$3:$C$274,"")</f>
        <v/>
      </c>
      <c r="CP280" s="27" t="str">
        <f>IFERROR(VLOOKUP(CR280,'Banco de Dados'!$B$3:$H$274,5,FALSE)," ")</f>
        <v xml:space="preserve"> </v>
      </c>
      <c r="CV280" s="27" t="str">
        <f>_xlfn.XLOOKUP(CY280,'Banco de Dados'!$B$3:$B$274,'Banco de Dados'!$C$3:$C$274,"")</f>
        <v/>
      </c>
      <c r="CW280" s="27" t="str">
        <f>IFERROR(VLOOKUP(CY280,'Banco de Dados'!$B$3:$H$274,5,FALSE)," ")</f>
        <v xml:space="preserve"> </v>
      </c>
      <c r="DC280" s="27" t="str">
        <f>_xlfn.XLOOKUP(DF280,'Banco de Dados'!$B$3:$B$274,'Banco de Dados'!$C$3:$C$274,"")</f>
        <v/>
      </c>
      <c r="DD280" s="27" t="str">
        <f>IFERROR(VLOOKUP(DF280,'Banco de Dados'!$B$3:$H$274,5,FALSE)," ")</f>
        <v xml:space="preserve"> </v>
      </c>
      <c r="DJ280" s="27" t="str">
        <f>_xlfn.XLOOKUP(DM280,'Banco de Dados'!$B$3:$B$274,'Banco de Dados'!$C$3:$C$274,"")</f>
        <v/>
      </c>
      <c r="DK280" s="27" t="str">
        <f>IFERROR(VLOOKUP(DM280,'Banco de Dados'!$B$3:$H$274,5,FALSE)," ")</f>
        <v xml:space="preserve"> </v>
      </c>
      <c r="DQ280" s="27" t="str">
        <f>_xlfn.XLOOKUP(DT280,'Banco de Dados'!$B$3:$B$274,'Banco de Dados'!$C$3:$C$274,"")</f>
        <v/>
      </c>
      <c r="DR280" s="27" t="str">
        <f>IFERROR(VLOOKUP(DT280,'Banco de Dados'!$B$3:$H$274,5,FALSE)," ")</f>
        <v xml:space="preserve"> </v>
      </c>
      <c r="DX280" s="27" t="str">
        <f>_xlfn.XLOOKUP(EA280,'Banco de Dados'!$B$3:$B$274,'Banco de Dados'!$C$3:$C$274,"")</f>
        <v/>
      </c>
      <c r="DY280" s="27" t="str">
        <f>IFERROR(VLOOKUP(EA280,'Banco de Dados'!$B$3:$H$274,5,FALSE)," ")</f>
        <v xml:space="preserve"> </v>
      </c>
      <c r="EE280" s="27" t="str">
        <f>_xlfn.XLOOKUP(EH280,'Banco de Dados'!$B$3:$B$274,'Banco de Dados'!$C$3:$C$274,"")</f>
        <v/>
      </c>
      <c r="EF280" s="27" t="str">
        <f>IFERROR(VLOOKUP(EH280,'Banco de Dados'!$B$3:$H$274,5,FALSE)," ")</f>
        <v xml:space="preserve"> </v>
      </c>
      <c r="EL280" s="27" t="str">
        <f>_xlfn.XLOOKUP(EO280,'Banco de Dados'!$B$3:$B$274,'Banco de Dados'!$C$3:$C$274,"")</f>
        <v/>
      </c>
      <c r="EM280" s="27" t="str">
        <f>IFERROR(VLOOKUP(EO280,'Banco de Dados'!$B$3:$H$274,5,FALSE)," ")</f>
        <v xml:space="preserve"> </v>
      </c>
      <c r="ES280" s="27" t="str">
        <f>_xlfn.XLOOKUP(EV280,'Banco de Dados'!$B$3:$B$274,'Banco de Dados'!$C$3:$C$274,"")</f>
        <v/>
      </c>
      <c r="ET280" s="27" t="str">
        <f>IFERROR(VLOOKUP(EV280,'Banco de Dados'!$B$3:$H$274,5,FALSE)," ")</f>
        <v xml:space="preserve"> </v>
      </c>
      <c r="EZ280" s="27" t="str">
        <f>_xlfn.XLOOKUP(FC280,'Banco de Dados'!$B$3:$B$274,'Banco de Dados'!$C$3:$C$274,"")</f>
        <v/>
      </c>
      <c r="FA280" s="27" t="str">
        <f>IFERROR(VLOOKUP(FC280,'Banco de Dados'!$B$3:$H$274,5,FALSE)," ")</f>
        <v xml:space="preserve"> </v>
      </c>
      <c r="FC280" s="7"/>
      <c r="FD280" s="7"/>
      <c r="FE280" s="7"/>
      <c r="FG280" s="27" t="str">
        <f>_xlfn.XLOOKUP(FJ280,'Banco de Dados'!$B$3:$B$274,'Banco de Dados'!$C$3:$C$274,"")</f>
        <v/>
      </c>
      <c r="FH280" s="27" t="str">
        <f>IFERROR(VLOOKUP(FJ280,'Banco de Dados'!$B$3:$H$274,5,FALSE)," ")</f>
        <v xml:space="preserve"> </v>
      </c>
      <c r="FI280" s="7"/>
      <c r="FJ280" s="7"/>
      <c r="FK280" s="7"/>
      <c r="FL280" s="7"/>
      <c r="FN280" s="27" t="str">
        <f>_xlfn.XLOOKUP(FQ280,'Banco de Dados'!$B$3:$B$274,'Banco de Dados'!$C$3:$C$274,"")</f>
        <v/>
      </c>
      <c r="FO280" s="27" t="str">
        <f>IFERROR(VLOOKUP(FQ280,'Banco de Dados'!$B$3:$H$274,5,FALSE)," ")</f>
        <v xml:space="preserve"> </v>
      </c>
      <c r="FP280" s="7"/>
      <c r="FQ280" s="7"/>
      <c r="FR280" s="7"/>
      <c r="FS280" s="7"/>
      <c r="FU280" s="27" t="str">
        <f>_xlfn.XLOOKUP(FX280,'Banco de Dados'!$B$3:$B$274,'Banco de Dados'!$C$3:$C$274,"")</f>
        <v/>
      </c>
      <c r="FV280" s="27" t="str">
        <f>IFERROR(VLOOKUP(FX280,'Banco de Dados'!$B$3:$H$274,5,FALSE)," ")</f>
        <v xml:space="preserve"> </v>
      </c>
      <c r="FW280" s="7"/>
      <c r="FX280" s="7"/>
      <c r="FY280" s="7"/>
      <c r="FZ280" s="7"/>
    </row>
    <row r="281" spans="2:182" x14ac:dyDescent="0.25">
      <c r="B281" s="27" t="str">
        <f>_xlfn.XLOOKUP(E281,'Banco de Dados'!$B$3:$B$274,'Banco de Dados'!$C$3:$C$274,"")</f>
        <v/>
      </c>
      <c r="C281" s="27" t="str">
        <f>IFERROR(VLOOKUP(E281,'Banco de Dados'!$B$3:$H$274,5,FALSE)," ")</f>
        <v xml:space="preserve"> </v>
      </c>
      <c r="I281" s="27" t="str">
        <f>_xlfn.XLOOKUP(L281,'Banco de Dados'!$B$3:$B$274,'Banco de Dados'!$C$3:$C$274,"")</f>
        <v/>
      </c>
      <c r="J281" s="27" t="str">
        <f>IFERROR(VLOOKUP(L281,'Banco de Dados'!$B$3:$H$274,5,FALSE)," ")</f>
        <v xml:space="preserve"> </v>
      </c>
      <c r="P281" s="27" t="str">
        <f>_xlfn.XLOOKUP(S281,'Banco de Dados'!$B$3:$B$274,'Banco de Dados'!$C$3:$C$274,"")</f>
        <v/>
      </c>
      <c r="Q281" s="27" t="str">
        <f>IFERROR(VLOOKUP(S281,'Banco de Dados'!$B$3:$H$274,5,FALSE)," ")</f>
        <v xml:space="preserve"> </v>
      </c>
      <c r="W281" s="27" t="str">
        <f>_xlfn.XLOOKUP(Z281,'Banco de Dados'!$B$3:$B$274,'Banco de Dados'!$C$3:$C$274,"")</f>
        <v/>
      </c>
      <c r="X281" s="27" t="str">
        <f>IFERROR(VLOOKUP(Z281,'Banco de Dados'!$B$3:$H$274,5,FALSE)," ")</f>
        <v xml:space="preserve"> </v>
      </c>
      <c r="AD281" s="27" t="str">
        <f>_xlfn.XLOOKUP(AG281,'Banco de Dados'!$B$3:$B$274,'Banco de Dados'!$C$3:$C$274,"")</f>
        <v/>
      </c>
      <c r="AE281" s="27" t="str">
        <f>IFERROR(VLOOKUP(AG281,'Banco de Dados'!$B$3:$H$274,5,FALSE)," ")</f>
        <v xml:space="preserve"> </v>
      </c>
      <c r="AK281" s="27" t="str">
        <f>_xlfn.XLOOKUP(AN281,'Banco de Dados'!$B$3:$B$274,'Banco de Dados'!$C$3:$C$274,"")</f>
        <v/>
      </c>
      <c r="AL281" s="27" t="str">
        <f>IFERROR(VLOOKUP(AN281,'Banco de Dados'!$B$3:$H$274,5,FALSE)," ")</f>
        <v xml:space="preserve"> </v>
      </c>
      <c r="AR281" s="27" t="str">
        <f>_xlfn.XLOOKUP(AU281,'Banco de Dados'!$B$3:$B$274,'Banco de Dados'!$C$3:$C$274,"")</f>
        <v/>
      </c>
      <c r="AS281" s="27" t="str">
        <f>IFERROR(VLOOKUP(AU281,'Banco de Dados'!$B$3:$H$274,5,FALSE)," ")</f>
        <v xml:space="preserve"> </v>
      </c>
      <c r="AY281" s="27" t="str">
        <f>_xlfn.XLOOKUP(BB281,'Banco de Dados'!$B$3:$B$274,'Banco de Dados'!$C$3:$C$274,"")</f>
        <v/>
      </c>
      <c r="AZ281" s="27" t="str">
        <f>IFERROR(VLOOKUP(BB281,'Banco de Dados'!$B$3:$H$274,5,FALSE)," ")</f>
        <v xml:space="preserve"> </v>
      </c>
      <c r="BF281" s="27" t="str">
        <f>_xlfn.XLOOKUP(BI281,'Banco de Dados'!$B$3:$B$274,'Banco de Dados'!$C$3:$C$274,"")</f>
        <v/>
      </c>
      <c r="BG281" s="27" t="str">
        <f>IFERROR(VLOOKUP(BI281,'Banco de Dados'!$B$3:$H$274,5,FALSE)," ")</f>
        <v xml:space="preserve"> </v>
      </c>
      <c r="BM281" s="27" t="str">
        <f>_xlfn.XLOOKUP(BP281,'Banco de Dados'!$B$3:$B$274,'Banco de Dados'!$C$3:$C$274,"")</f>
        <v/>
      </c>
      <c r="BN281" s="27" t="str">
        <f>IFERROR(VLOOKUP(BP281,'Banco de Dados'!$B$3:$H$274,5,FALSE)," ")</f>
        <v xml:space="preserve"> </v>
      </c>
      <c r="BT281" s="27" t="str">
        <f>_xlfn.XLOOKUP(BW281,'Banco de Dados'!$B$3:$B$274,'Banco de Dados'!$C$3:$C$274,"")</f>
        <v/>
      </c>
      <c r="BU281" s="27" t="str">
        <f>IFERROR(VLOOKUP(BW281,'Banco de Dados'!$B$3:$H$274,5,FALSE)," ")</f>
        <v xml:space="preserve"> </v>
      </c>
      <c r="CA281" s="27" t="str">
        <f>_xlfn.XLOOKUP(CD281,'Banco de Dados'!$B$3:$B$274,'Banco de Dados'!$C$3:$C$274,"")</f>
        <v/>
      </c>
      <c r="CB281" s="27" t="str">
        <f>IFERROR(VLOOKUP(CD281,'Banco de Dados'!$B$3:$H$274,5,FALSE)," ")</f>
        <v xml:space="preserve"> </v>
      </c>
      <c r="CH281" s="27" t="str">
        <f>_xlfn.XLOOKUP(CK281,'Banco de Dados'!$B$3:$B$274,'Banco de Dados'!$C$3:$C$274,"")</f>
        <v/>
      </c>
      <c r="CI281" s="27" t="str">
        <f>IFERROR(VLOOKUP(CK281,'Banco de Dados'!$B$3:$H$274,5,FALSE)," ")</f>
        <v xml:space="preserve"> </v>
      </c>
      <c r="CO281" s="27" t="str">
        <f>_xlfn.XLOOKUP(CR281,'Banco de Dados'!$B$3:$B$274,'Banco de Dados'!$C$3:$C$274,"")</f>
        <v/>
      </c>
      <c r="CP281" s="27" t="str">
        <f>IFERROR(VLOOKUP(CR281,'Banco de Dados'!$B$3:$H$274,5,FALSE)," ")</f>
        <v xml:space="preserve"> </v>
      </c>
      <c r="CV281" s="27" t="str">
        <f>_xlfn.XLOOKUP(CY281,'Banco de Dados'!$B$3:$B$274,'Banco de Dados'!$C$3:$C$274,"")</f>
        <v/>
      </c>
      <c r="CW281" s="27" t="str">
        <f>IFERROR(VLOOKUP(CY281,'Banco de Dados'!$B$3:$H$274,5,FALSE)," ")</f>
        <v xml:space="preserve"> </v>
      </c>
      <c r="DC281" s="27" t="str">
        <f>_xlfn.XLOOKUP(DF281,'Banco de Dados'!$B$3:$B$274,'Banco de Dados'!$C$3:$C$274,"")</f>
        <v/>
      </c>
      <c r="DD281" s="27" t="str">
        <f>IFERROR(VLOOKUP(DF281,'Banco de Dados'!$B$3:$H$274,5,FALSE)," ")</f>
        <v xml:space="preserve"> </v>
      </c>
      <c r="DJ281" s="27" t="str">
        <f>_xlfn.XLOOKUP(DM281,'Banco de Dados'!$B$3:$B$274,'Banco de Dados'!$C$3:$C$274,"")</f>
        <v/>
      </c>
      <c r="DK281" s="27" t="str">
        <f>IFERROR(VLOOKUP(DM281,'Banco de Dados'!$B$3:$H$274,5,FALSE)," ")</f>
        <v xml:space="preserve"> </v>
      </c>
      <c r="DQ281" s="27" t="str">
        <f>_xlfn.XLOOKUP(DT281,'Banco de Dados'!$B$3:$B$274,'Banco de Dados'!$C$3:$C$274,"")</f>
        <v/>
      </c>
      <c r="DR281" s="27" t="str">
        <f>IFERROR(VLOOKUP(DT281,'Banco de Dados'!$B$3:$H$274,5,FALSE)," ")</f>
        <v xml:space="preserve"> </v>
      </c>
      <c r="DX281" s="27" t="str">
        <f>_xlfn.XLOOKUP(EA281,'Banco de Dados'!$B$3:$B$274,'Banco de Dados'!$C$3:$C$274,"")</f>
        <v/>
      </c>
      <c r="DY281" s="27" t="str">
        <f>IFERROR(VLOOKUP(EA281,'Banco de Dados'!$B$3:$H$274,5,FALSE)," ")</f>
        <v xml:space="preserve"> </v>
      </c>
      <c r="EE281" s="27" t="str">
        <f>_xlfn.XLOOKUP(EH281,'Banco de Dados'!$B$3:$B$274,'Banco de Dados'!$C$3:$C$274,"")</f>
        <v/>
      </c>
      <c r="EF281" s="27" t="str">
        <f>IFERROR(VLOOKUP(EH281,'Banco de Dados'!$B$3:$H$274,5,FALSE)," ")</f>
        <v xml:space="preserve"> </v>
      </c>
      <c r="EL281" s="27" t="str">
        <f>_xlfn.XLOOKUP(EO281,'Banco de Dados'!$B$3:$B$274,'Banco de Dados'!$C$3:$C$274,"")</f>
        <v/>
      </c>
      <c r="EM281" s="27" t="str">
        <f>IFERROR(VLOOKUP(EO281,'Banco de Dados'!$B$3:$H$274,5,FALSE)," ")</f>
        <v xml:space="preserve"> </v>
      </c>
      <c r="ES281" s="27" t="str">
        <f>_xlfn.XLOOKUP(EV281,'Banco de Dados'!$B$3:$B$274,'Banco de Dados'!$C$3:$C$274,"")</f>
        <v/>
      </c>
      <c r="ET281" s="27" t="str">
        <f>IFERROR(VLOOKUP(EV281,'Banco de Dados'!$B$3:$H$274,5,FALSE)," ")</f>
        <v xml:space="preserve"> </v>
      </c>
      <c r="EZ281" s="27" t="str">
        <f>_xlfn.XLOOKUP(FC281,'Banco de Dados'!$B$3:$B$274,'Banco de Dados'!$C$3:$C$274,"")</f>
        <v/>
      </c>
      <c r="FA281" s="27" t="str">
        <f>IFERROR(VLOOKUP(FC281,'Banco de Dados'!$B$3:$H$274,5,FALSE)," ")</f>
        <v xml:space="preserve"> </v>
      </c>
      <c r="FC281" s="7"/>
      <c r="FD281" s="7"/>
      <c r="FE281" s="7"/>
      <c r="FG281" s="27" t="str">
        <f>_xlfn.XLOOKUP(FJ281,'Banco de Dados'!$B$3:$B$274,'Banco de Dados'!$C$3:$C$274,"")</f>
        <v/>
      </c>
      <c r="FH281" s="27" t="str">
        <f>IFERROR(VLOOKUP(FJ281,'Banco de Dados'!$B$3:$H$274,5,FALSE)," ")</f>
        <v xml:space="preserve"> </v>
      </c>
      <c r="FI281" s="7"/>
      <c r="FJ281" s="7"/>
      <c r="FK281" s="7"/>
      <c r="FL281" s="7"/>
      <c r="FN281" s="27" t="str">
        <f>_xlfn.XLOOKUP(FQ281,'Banco de Dados'!$B$3:$B$274,'Banco de Dados'!$C$3:$C$274,"")</f>
        <v/>
      </c>
      <c r="FO281" s="27" t="str">
        <f>IFERROR(VLOOKUP(FQ281,'Banco de Dados'!$B$3:$H$274,5,FALSE)," ")</f>
        <v xml:space="preserve"> </v>
      </c>
      <c r="FP281" s="7"/>
      <c r="FQ281" s="7"/>
      <c r="FR281" s="7"/>
      <c r="FS281" s="7"/>
      <c r="FU281" s="27" t="str">
        <f>_xlfn.XLOOKUP(FX281,'Banco de Dados'!$B$3:$B$274,'Banco de Dados'!$C$3:$C$274,"")</f>
        <v/>
      </c>
      <c r="FV281" s="27" t="str">
        <f>IFERROR(VLOOKUP(FX281,'Banco de Dados'!$B$3:$H$274,5,FALSE)," ")</f>
        <v xml:space="preserve"> </v>
      </c>
      <c r="FW281" s="7"/>
      <c r="FX281" s="7"/>
      <c r="FY281" s="7"/>
      <c r="FZ281" s="7"/>
    </row>
    <row r="282" spans="2:182" x14ac:dyDescent="0.25">
      <c r="B282" s="27" t="str">
        <f>_xlfn.XLOOKUP(E282,'Banco de Dados'!$B$3:$B$274,'Banco de Dados'!$C$3:$C$274,"")</f>
        <v/>
      </c>
      <c r="C282" s="27" t="str">
        <f>IFERROR(VLOOKUP(E282,'Banco de Dados'!$B$3:$H$274,5,FALSE)," ")</f>
        <v xml:space="preserve"> </v>
      </c>
      <c r="I282" s="27" t="str">
        <f>_xlfn.XLOOKUP(L282,'Banco de Dados'!$B$3:$B$274,'Banco de Dados'!$C$3:$C$274,"")</f>
        <v/>
      </c>
      <c r="J282" s="27" t="str">
        <f>IFERROR(VLOOKUP(L282,'Banco de Dados'!$B$3:$H$274,5,FALSE)," ")</f>
        <v xml:space="preserve"> </v>
      </c>
      <c r="P282" s="27" t="str">
        <f>_xlfn.XLOOKUP(S282,'Banco de Dados'!$B$3:$B$274,'Banco de Dados'!$C$3:$C$274,"")</f>
        <v/>
      </c>
      <c r="Q282" s="27" t="str">
        <f>IFERROR(VLOOKUP(S282,'Banco de Dados'!$B$3:$H$274,5,FALSE)," ")</f>
        <v xml:space="preserve"> </v>
      </c>
      <c r="W282" s="27" t="str">
        <f>_xlfn.XLOOKUP(Z282,'Banco de Dados'!$B$3:$B$274,'Banco de Dados'!$C$3:$C$274,"")</f>
        <v/>
      </c>
      <c r="X282" s="27" t="str">
        <f>IFERROR(VLOOKUP(Z282,'Banco de Dados'!$B$3:$H$274,5,FALSE)," ")</f>
        <v xml:space="preserve"> </v>
      </c>
      <c r="AD282" s="27" t="str">
        <f>_xlfn.XLOOKUP(AG282,'Banco de Dados'!$B$3:$B$274,'Banco de Dados'!$C$3:$C$274,"")</f>
        <v/>
      </c>
      <c r="AE282" s="27" t="str">
        <f>IFERROR(VLOOKUP(AG282,'Banco de Dados'!$B$3:$H$274,5,FALSE)," ")</f>
        <v xml:space="preserve"> </v>
      </c>
      <c r="AK282" s="27" t="str">
        <f>_xlfn.XLOOKUP(AN282,'Banco de Dados'!$B$3:$B$274,'Banco de Dados'!$C$3:$C$274,"")</f>
        <v/>
      </c>
      <c r="AL282" s="27" t="str">
        <f>IFERROR(VLOOKUP(AN282,'Banco de Dados'!$B$3:$H$274,5,FALSE)," ")</f>
        <v xml:space="preserve"> </v>
      </c>
      <c r="AR282" s="27" t="str">
        <f>_xlfn.XLOOKUP(AU282,'Banco de Dados'!$B$3:$B$274,'Banco de Dados'!$C$3:$C$274,"")</f>
        <v/>
      </c>
      <c r="AS282" s="27" t="str">
        <f>IFERROR(VLOOKUP(AU282,'Banco de Dados'!$B$3:$H$274,5,FALSE)," ")</f>
        <v xml:space="preserve"> </v>
      </c>
      <c r="AY282" s="27" t="str">
        <f>_xlfn.XLOOKUP(BB282,'Banco de Dados'!$B$3:$B$274,'Banco de Dados'!$C$3:$C$274,"")</f>
        <v/>
      </c>
      <c r="AZ282" s="27" t="str">
        <f>IFERROR(VLOOKUP(BB282,'Banco de Dados'!$B$3:$H$274,5,FALSE)," ")</f>
        <v xml:space="preserve"> </v>
      </c>
      <c r="BF282" s="27" t="str">
        <f>_xlfn.XLOOKUP(BI282,'Banco de Dados'!$B$3:$B$274,'Banco de Dados'!$C$3:$C$274,"")</f>
        <v/>
      </c>
      <c r="BG282" s="27" t="str">
        <f>IFERROR(VLOOKUP(BI282,'Banco de Dados'!$B$3:$H$274,5,FALSE)," ")</f>
        <v xml:space="preserve"> </v>
      </c>
      <c r="BM282" s="27" t="str">
        <f>_xlfn.XLOOKUP(BP282,'Banco de Dados'!$B$3:$B$274,'Banco de Dados'!$C$3:$C$274,"")</f>
        <v/>
      </c>
      <c r="BN282" s="27" t="str">
        <f>IFERROR(VLOOKUP(BP282,'Banco de Dados'!$B$3:$H$274,5,FALSE)," ")</f>
        <v xml:space="preserve"> </v>
      </c>
      <c r="BT282" s="27" t="str">
        <f>_xlfn.XLOOKUP(BW282,'Banco de Dados'!$B$3:$B$274,'Banco de Dados'!$C$3:$C$274,"")</f>
        <v/>
      </c>
      <c r="BU282" s="27" t="str">
        <f>IFERROR(VLOOKUP(BW282,'Banco de Dados'!$B$3:$H$274,5,FALSE)," ")</f>
        <v xml:space="preserve"> </v>
      </c>
      <c r="CA282" s="27" t="str">
        <f>_xlfn.XLOOKUP(CD282,'Banco de Dados'!$B$3:$B$274,'Banco de Dados'!$C$3:$C$274,"")</f>
        <v/>
      </c>
      <c r="CB282" s="27" t="str">
        <f>IFERROR(VLOOKUP(CD282,'Banco de Dados'!$B$3:$H$274,5,FALSE)," ")</f>
        <v xml:space="preserve"> </v>
      </c>
      <c r="CH282" s="27" t="str">
        <f>_xlfn.XLOOKUP(CK282,'Banco de Dados'!$B$3:$B$274,'Banco de Dados'!$C$3:$C$274,"")</f>
        <v/>
      </c>
      <c r="CI282" s="27" t="str">
        <f>IFERROR(VLOOKUP(CK282,'Banco de Dados'!$B$3:$H$274,5,FALSE)," ")</f>
        <v xml:space="preserve"> </v>
      </c>
      <c r="CO282" s="27" t="str">
        <f>_xlfn.XLOOKUP(CR282,'Banco de Dados'!$B$3:$B$274,'Banco de Dados'!$C$3:$C$274,"")</f>
        <v/>
      </c>
      <c r="CP282" s="27" t="str">
        <f>IFERROR(VLOOKUP(CR282,'Banco de Dados'!$B$3:$H$274,5,FALSE)," ")</f>
        <v xml:space="preserve"> </v>
      </c>
      <c r="CV282" s="27" t="str">
        <f>_xlfn.XLOOKUP(CY282,'Banco de Dados'!$B$3:$B$274,'Banco de Dados'!$C$3:$C$274,"")</f>
        <v/>
      </c>
      <c r="CW282" s="27" t="str">
        <f>IFERROR(VLOOKUP(CY282,'Banco de Dados'!$B$3:$H$274,5,FALSE)," ")</f>
        <v xml:space="preserve"> </v>
      </c>
      <c r="DC282" s="27" t="str">
        <f>_xlfn.XLOOKUP(DF282,'Banco de Dados'!$B$3:$B$274,'Banco de Dados'!$C$3:$C$274,"")</f>
        <v/>
      </c>
      <c r="DD282" s="27" t="str">
        <f>IFERROR(VLOOKUP(DF282,'Banco de Dados'!$B$3:$H$274,5,FALSE)," ")</f>
        <v xml:space="preserve"> </v>
      </c>
      <c r="DJ282" s="27" t="str">
        <f>_xlfn.XLOOKUP(DM282,'Banco de Dados'!$B$3:$B$274,'Banco de Dados'!$C$3:$C$274,"")</f>
        <v/>
      </c>
      <c r="DK282" s="27" t="str">
        <f>IFERROR(VLOOKUP(DM282,'Banco de Dados'!$B$3:$H$274,5,FALSE)," ")</f>
        <v xml:space="preserve"> </v>
      </c>
      <c r="DQ282" s="27" t="str">
        <f>_xlfn.XLOOKUP(DT282,'Banco de Dados'!$B$3:$B$274,'Banco de Dados'!$C$3:$C$274,"")</f>
        <v/>
      </c>
      <c r="DR282" s="27" t="str">
        <f>IFERROR(VLOOKUP(DT282,'Banco de Dados'!$B$3:$H$274,5,FALSE)," ")</f>
        <v xml:space="preserve"> </v>
      </c>
      <c r="DX282" s="27" t="str">
        <f>_xlfn.XLOOKUP(EA282,'Banco de Dados'!$B$3:$B$274,'Banco de Dados'!$C$3:$C$274,"")</f>
        <v/>
      </c>
      <c r="DY282" s="27" t="str">
        <f>IFERROR(VLOOKUP(EA282,'Banco de Dados'!$B$3:$H$274,5,FALSE)," ")</f>
        <v xml:space="preserve"> </v>
      </c>
      <c r="EE282" s="27" t="str">
        <f>_xlfn.XLOOKUP(EH282,'Banco de Dados'!$B$3:$B$274,'Banco de Dados'!$C$3:$C$274,"")</f>
        <v/>
      </c>
      <c r="EF282" s="27" t="str">
        <f>IFERROR(VLOOKUP(EH282,'Banco de Dados'!$B$3:$H$274,5,FALSE)," ")</f>
        <v xml:space="preserve"> </v>
      </c>
      <c r="EL282" s="27" t="str">
        <f>_xlfn.XLOOKUP(EO282,'Banco de Dados'!$B$3:$B$274,'Banco de Dados'!$C$3:$C$274,"")</f>
        <v/>
      </c>
      <c r="EM282" s="27" t="str">
        <f>IFERROR(VLOOKUP(EO282,'Banco de Dados'!$B$3:$H$274,5,FALSE)," ")</f>
        <v xml:space="preserve"> </v>
      </c>
      <c r="ES282" s="27" t="str">
        <f>_xlfn.XLOOKUP(EV282,'Banco de Dados'!$B$3:$B$274,'Banco de Dados'!$C$3:$C$274,"")</f>
        <v/>
      </c>
      <c r="ET282" s="27" t="str">
        <f>IFERROR(VLOOKUP(EV282,'Banco de Dados'!$B$3:$H$274,5,FALSE)," ")</f>
        <v xml:space="preserve"> </v>
      </c>
      <c r="EZ282" s="27" t="str">
        <f>_xlfn.XLOOKUP(FC282,'Banco de Dados'!$B$3:$B$274,'Banco de Dados'!$C$3:$C$274,"")</f>
        <v/>
      </c>
      <c r="FA282" s="27" t="str">
        <f>IFERROR(VLOOKUP(FC282,'Banco de Dados'!$B$3:$H$274,5,FALSE)," ")</f>
        <v xml:space="preserve"> </v>
      </c>
      <c r="FC282" s="7"/>
      <c r="FD282" s="7"/>
      <c r="FE282" s="7"/>
      <c r="FG282" s="27" t="str">
        <f>_xlfn.XLOOKUP(FJ282,'Banco de Dados'!$B$3:$B$274,'Banco de Dados'!$C$3:$C$274,"")</f>
        <v/>
      </c>
      <c r="FH282" s="27" t="str">
        <f>IFERROR(VLOOKUP(FJ282,'Banco de Dados'!$B$3:$H$274,5,FALSE)," ")</f>
        <v xml:space="preserve"> </v>
      </c>
      <c r="FI282" s="7"/>
      <c r="FJ282" s="7"/>
      <c r="FK282" s="7"/>
      <c r="FL282" s="7"/>
      <c r="FN282" s="27" t="str">
        <f>_xlfn.XLOOKUP(FQ282,'Banco de Dados'!$B$3:$B$274,'Banco de Dados'!$C$3:$C$274,"")</f>
        <v/>
      </c>
      <c r="FO282" s="27" t="str">
        <f>IFERROR(VLOOKUP(FQ282,'Banco de Dados'!$B$3:$H$274,5,FALSE)," ")</f>
        <v xml:space="preserve"> </v>
      </c>
      <c r="FP282" s="7"/>
      <c r="FQ282" s="7"/>
      <c r="FR282" s="7"/>
      <c r="FS282" s="7"/>
      <c r="FU282" s="27" t="str">
        <f>_xlfn.XLOOKUP(FX282,'Banco de Dados'!$B$3:$B$274,'Banco de Dados'!$C$3:$C$274,"")</f>
        <v/>
      </c>
      <c r="FV282" s="27" t="str">
        <f>IFERROR(VLOOKUP(FX282,'Banco de Dados'!$B$3:$H$274,5,FALSE)," ")</f>
        <v xml:space="preserve"> </v>
      </c>
      <c r="FW282" s="7"/>
      <c r="FX282" s="7"/>
      <c r="FY282" s="7"/>
      <c r="FZ282" s="7"/>
    </row>
    <row r="283" spans="2:182" x14ac:dyDescent="0.25">
      <c r="B283" s="27" t="str">
        <f>_xlfn.XLOOKUP(E283,'Banco de Dados'!$B$3:$B$274,'Banco de Dados'!$C$3:$C$274,"")</f>
        <v/>
      </c>
      <c r="C283" s="27" t="str">
        <f>IFERROR(VLOOKUP(E283,'Banco de Dados'!$B$3:$H$274,5,FALSE)," ")</f>
        <v xml:space="preserve"> </v>
      </c>
      <c r="I283" s="27" t="str">
        <f>_xlfn.XLOOKUP(L283,'Banco de Dados'!$B$3:$B$274,'Banco de Dados'!$C$3:$C$274,"")</f>
        <v/>
      </c>
      <c r="J283" s="27" t="str">
        <f>IFERROR(VLOOKUP(L283,'Banco de Dados'!$B$3:$H$274,5,FALSE)," ")</f>
        <v xml:space="preserve"> </v>
      </c>
      <c r="P283" s="27" t="str">
        <f>_xlfn.XLOOKUP(S283,'Banco de Dados'!$B$3:$B$274,'Banco de Dados'!$C$3:$C$274,"")</f>
        <v/>
      </c>
      <c r="Q283" s="27" t="str">
        <f>IFERROR(VLOOKUP(S283,'Banco de Dados'!$B$3:$H$274,5,FALSE)," ")</f>
        <v xml:space="preserve"> </v>
      </c>
      <c r="W283" s="27" t="str">
        <f>_xlfn.XLOOKUP(Z283,'Banco de Dados'!$B$3:$B$274,'Banco de Dados'!$C$3:$C$274,"")</f>
        <v/>
      </c>
      <c r="X283" s="27" t="str">
        <f>IFERROR(VLOOKUP(Z283,'Banco de Dados'!$B$3:$H$274,5,FALSE)," ")</f>
        <v xml:space="preserve"> </v>
      </c>
      <c r="AD283" s="27" t="str">
        <f>_xlfn.XLOOKUP(AG283,'Banco de Dados'!$B$3:$B$274,'Banco de Dados'!$C$3:$C$274,"")</f>
        <v/>
      </c>
      <c r="AE283" s="27" t="str">
        <f>IFERROR(VLOOKUP(AG283,'Banco de Dados'!$B$3:$H$274,5,FALSE)," ")</f>
        <v xml:space="preserve"> </v>
      </c>
      <c r="AK283" s="27" t="str">
        <f>_xlfn.XLOOKUP(AN283,'Banco de Dados'!$B$3:$B$274,'Banco de Dados'!$C$3:$C$274,"")</f>
        <v/>
      </c>
      <c r="AL283" s="27" t="str">
        <f>IFERROR(VLOOKUP(AN283,'Banco de Dados'!$B$3:$H$274,5,FALSE)," ")</f>
        <v xml:space="preserve"> </v>
      </c>
      <c r="AR283" s="27" t="str">
        <f>_xlfn.XLOOKUP(AU283,'Banco de Dados'!$B$3:$B$274,'Banco de Dados'!$C$3:$C$274,"")</f>
        <v/>
      </c>
      <c r="AS283" s="27" t="str">
        <f>IFERROR(VLOOKUP(AU283,'Banco de Dados'!$B$3:$H$274,5,FALSE)," ")</f>
        <v xml:space="preserve"> </v>
      </c>
      <c r="AY283" s="27" t="str">
        <f>_xlfn.XLOOKUP(BB283,'Banco de Dados'!$B$3:$B$274,'Banco de Dados'!$C$3:$C$274,"")</f>
        <v/>
      </c>
      <c r="AZ283" s="27" t="str">
        <f>IFERROR(VLOOKUP(BB283,'Banco de Dados'!$B$3:$H$274,5,FALSE)," ")</f>
        <v xml:space="preserve"> </v>
      </c>
      <c r="BF283" s="27" t="str">
        <f>_xlfn.XLOOKUP(BI283,'Banco de Dados'!$B$3:$B$274,'Banco de Dados'!$C$3:$C$274,"")</f>
        <v/>
      </c>
      <c r="BG283" s="27" t="str">
        <f>IFERROR(VLOOKUP(BI283,'Banco de Dados'!$B$3:$H$274,5,FALSE)," ")</f>
        <v xml:space="preserve"> </v>
      </c>
      <c r="BM283" s="27" t="str">
        <f>_xlfn.XLOOKUP(BP283,'Banco de Dados'!$B$3:$B$274,'Banco de Dados'!$C$3:$C$274,"")</f>
        <v/>
      </c>
      <c r="BN283" s="27" t="str">
        <f>IFERROR(VLOOKUP(BP283,'Banco de Dados'!$B$3:$H$274,5,FALSE)," ")</f>
        <v xml:space="preserve"> </v>
      </c>
      <c r="BT283" s="27" t="str">
        <f>_xlfn.XLOOKUP(BW283,'Banco de Dados'!$B$3:$B$274,'Banco de Dados'!$C$3:$C$274,"")</f>
        <v/>
      </c>
      <c r="BU283" s="27" t="str">
        <f>IFERROR(VLOOKUP(BW283,'Banco de Dados'!$B$3:$H$274,5,FALSE)," ")</f>
        <v xml:space="preserve"> </v>
      </c>
      <c r="CA283" s="27" t="str">
        <f>_xlfn.XLOOKUP(CD283,'Banco de Dados'!$B$3:$B$274,'Banco de Dados'!$C$3:$C$274,"")</f>
        <v/>
      </c>
      <c r="CB283" s="27" t="str">
        <f>IFERROR(VLOOKUP(CD283,'Banco de Dados'!$B$3:$H$274,5,FALSE)," ")</f>
        <v xml:space="preserve"> </v>
      </c>
      <c r="CH283" s="27" t="str">
        <f>_xlfn.XLOOKUP(CK283,'Banco de Dados'!$B$3:$B$274,'Banco de Dados'!$C$3:$C$274,"")</f>
        <v/>
      </c>
      <c r="CI283" s="27" t="str">
        <f>IFERROR(VLOOKUP(CK283,'Banco de Dados'!$B$3:$H$274,5,FALSE)," ")</f>
        <v xml:space="preserve"> </v>
      </c>
      <c r="CO283" s="27" t="str">
        <f>_xlfn.XLOOKUP(CR283,'Banco de Dados'!$B$3:$B$274,'Banco de Dados'!$C$3:$C$274,"")</f>
        <v/>
      </c>
      <c r="CP283" s="27" t="str">
        <f>IFERROR(VLOOKUP(CR283,'Banco de Dados'!$B$3:$H$274,5,FALSE)," ")</f>
        <v xml:space="preserve"> </v>
      </c>
      <c r="CV283" s="27" t="str">
        <f>_xlfn.XLOOKUP(CY283,'Banco de Dados'!$B$3:$B$274,'Banco de Dados'!$C$3:$C$274,"")</f>
        <v/>
      </c>
      <c r="CW283" s="27" t="str">
        <f>IFERROR(VLOOKUP(CY283,'Banco de Dados'!$B$3:$H$274,5,FALSE)," ")</f>
        <v xml:space="preserve"> </v>
      </c>
      <c r="DC283" s="27" t="str">
        <f>_xlfn.XLOOKUP(DF283,'Banco de Dados'!$B$3:$B$274,'Banco de Dados'!$C$3:$C$274,"")</f>
        <v/>
      </c>
      <c r="DD283" s="27" t="str">
        <f>IFERROR(VLOOKUP(DF283,'Banco de Dados'!$B$3:$H$274,5,FALSE)," ")</f>
        <v xml:space="preserve"> </v>
      </c>
      <c r="DJ283" s="27" t="str">
        <f>_xlfn.XLOOKUP(DM283,'Banco de Dados'!$B$3:$B$274,'Banco de Dados'!$C$3:$C$274,"")</f>
        <v/>
      </c>
      <c r="DK283" s="27" t="str">
        <f>IFERROR(VLOOKUP(DM283,'Banco de Dados'!$B$3:$H$274,5,FALSE)," ")</f>
        <v xml:space="preserve"> </v>
      </c>
      <c r="DQ283" s="27" t="str">
        <f>_xlfn.XLOOKUP(DT283,'Banco de Dados'!$B$3:$B$274,'Banco de Dados'!$C$3:$C$274,"")</f>
        <v/>
      </c>
      <c r="DR283" s="27" t="str">
        <f>IFERROR(VLOOKUP(DT283,'Banco de Dados'!$B$3:$H$274,5,FALSE)," ")</f>
        <v xml:space="preserve"> </v>
      </c>
      <c r="DX283" s="27" t="str">
        <f>_xlfn.XLOOKUP(EA283,'Banco de Dados'!$B$3:$B$274,'Banco de Dados'!$C$3:$C$274,"")</f>
        <v/>
      </c>
      <c r="DY283" s="27" t="str">
        <f>IFERROR(VLOOKUP(EA283,'Banco de Dados'!$B$3:$H$274,5,FALSE)," ")</f>
        <v xml:space="preserve"> </v>
      </c>
      <c r="EE283" s="27" t="str">
        <f>_xlfn.XLOOKUP(EH283,'Banco de Dados'!$B$3:$B$274,'Banco de Dados'!$C$3:$C$274,"")</f>
        <v/>
      </c>
      <c r="EF283" s="27" t="str">
        <f>IFERROR(VLOOKUP(EH283,'Banco de Dados'!$B$3:$H$274,5,FALSE)," ")</f>
        <v xml:space="preserve"> </v>
      </c>
      <c r="EL283" s="27" t="str">
        <f>_xlfn.XLOOKUP(EO283,'Banco de Dados'!$B$3:$B$274,'Banco de Dados'!$C$3:$C$274,"")</f>
        <v/>
      </c>
      <c r="EM283" s="27" t="str">
        <f>IFERROR(VLOOKUP(EO283,'Banco de Dados'!$B$3:$H$274,5,FALSE)," ")</f>
        <v xml:space="preserve"> </v>
      </c>
      <c r="ES283" s="27" t="str">
        <f>_xlfn.XLOOKUP(EV283,'Banco de Dados'!$B$3:$B$274,'Banco de Dados'!$C$3:$C$274,"")</f>
        <v/>
      </c>
      <c r="ET283" s="27" t="str">
        <f>IFERROR(VLOOKUP(EV283,'Banco de Dados'!$B$3:$H$274,5,FALSE)," ")</f>
        <v xml:space="preserve"> </v>
      </c>
      <c r="EZ283" s="27" t="str">
        <f>_xlfn.XLOOKUP(FC283,'Banco de Dados'!$B$3:$B$274,'Banco de Dados'!$C$3:$C$274,"")</f>
        <v/>
      </c>
      <c r="FA283" s="27" t="str">
        <f>IFERROR(VLOOKUP(FC283,'Banco de Dados'!$B$3:$H$274,5,FALSE)," ")</f>
        <v xml:space="preserve"> </v>
      </c>
      <c r="FC283" s="7"/>
      <c r="FD283" s="7"/>
      <c r="FE283" s="7"/>
      <c r="FG283" s="27" t="str">
        <f>_xlfn.XLOOKUP(FJ283,'Banco de Dados'!$B$3:$B$274,'Banco de Dados'!$C$3:$C$274,"")</f>
        <v/>
      </c>
      <c r="FH283" s="27" t="str">
        <f>IFERROR(VLOOKUP(FJ283,'Banco de Dados'!$B$3:$H$274,5,FALSE)," ")</f>
        <v xml:space="preserve"> </v>
      </c>
      <c r="FI283" s="7"/>
      <c r="FJ283" s="7"/>
      <c r="FK283" s="7"/>
      <c r="FL283" s="7"/>
      <c r="FN283" s="27" t="str">
        <f>_xlfn.XLOOKUP(FQ283,'Banco de Dados'!$B$3:$B$274,'Banco de Dados'!$C$3:$C$274,"")</f>
        <v/>
      </c>
      <c r="FO283" s="27" t="str">
        <f>IFERROR(VLOOKUP(FQ283,'Banco de Dados'!$B$3:$H$274,5,FALSE)," ")</f>
        <v xml:space="preserve"> </v>
      </c>
      <c r="FP283" s="7"/>
      <c r="FQ283" s="7"/>
      <c r="FR283" s="7"/>
      <c r="FS283" s="7"/>
      <c r="FU283" s="27" t="str">
        <f>_xlfn.XLOOKUP(FX283,'Banco de Dados'!$B$3:$B$274,'Banco de Dados'!$C$3:$C$274,"")</f>
        <v/>
      </c>
      <c r="FV283" s="27" t="str">
        <f>IFERROR(VLOOKUP(FX283,'Banco de Dados'!$B$3:$H$274,5,FALSE)," ")</f>
        <v xml:space="preserve"> </v>
      </c>
      <c r="FW283" s="7"/>
      <c r="FX283" s="7"/>
      <c r="FY283" s="7"/>
      <c r="FZ283" s="7"/>
    </row>
    <row r="284" spans="2:182" x14ac:dyDescent="0.25">
      <c r="B284" s="27" t="str">
        <f>_xlfn.XLOOKUP(E284,'Banco de Dados'!$B$3:$B$274,'Banco de Dados'!$C$3:$C$274,"")</f>
        <v/>
      </c>
      <c r="C284" s="27" t="str">
        <f>IFERROR(VLOOKUP(E284,'Banco de Dados'!$B$3:$H$274,5,FALSE)," ")</f>
        <v xml:space="preserve"> </v>
      </c>
      <c r="I284" s="27" t="str">
        <f>_xlfn.XLOOKUP(L284,'Banco de Dados'!$B$3:$B$274,'Banco de Dados'!$C$3:$C$274,"")</f>
        <v/>
      </c>
      <c r="J284" s="27" t="str">
        <f>IFERROR(VLOOKUP(L284,'Banco de Dados'!$B$3:$H$274,5,FALSE)," ")</f>
        <v xml:space="preserve"> </v>
      </c>
      <c r="P284" s="27" t="str">
        <f>_xlfn.XLOOKUP(S284,'Banco de Dados'!$B$3:$B$274,'Banco de Dados'!$C$3:$C$274,"")</f>
        <v/>
      </c>
      <c r="Q284" s="27" t="str">
        <f>IFERROR(VLOOKUP(S284,'Banco de Dados'!$B$3:$H$274,5,FALSE)," ")</f>
        <v xml:space="preserve"> </v>
      </c>
      <c r="W284" s="27" t="str">
        <f>_xlfn.XLOOKUP(Z284,'Banco de Dados'!$B$3:$B$274,'Banco de Dados'!$C$3:$C$274,"")</f>
        <v/>
      </c>
      <c r="X284" s="27" t="str">
        <f>IFERROR(VLOOKUP(Z284,'Banco de Dados'!$B$3:$H$274,5,FALSE)," ")</f>
        <v xml:space="preserve"> </v>
      </c>
      <c r="AD284" s="27" t="str">
        <f>_xlfn.XLOOKUP(AG284,'Banco de Dados'!$B$3:$B$274,'Banco de Dados'!$C$3:$C$274,"")</f>
        <v/>
      </c>
      <c r="AE284" s="27" t="str">
        <f>IFERROR(VLOOKUP(AG284,'Banco de Dados'!$B$3:$H$274,5,FALSE)," ")</f>
        <v xml:space="preserve"> </v>
      </c>
      <c r="AK284" s="27" t="str">
        <f>_xlfn.XLOOKUP(AN284,'Banco de Dados'!$B$3:$B$274,'Banco de Dados'!$C$3:$C$274,"")</f>
        <v/>
      </c>
      <c r="AL284" s="27" t="str">
        <f>IFERROR(VLOOKUP(AN284,'Banco de Dados'!$B$3:$H$274,5,FALSE)," ")</f>
        <v xml:space="preserve"> </v>
      </c>
      <c r="AR284" s="27" t="str">
        <f>_xlfn.XLOOKUP(AU284,'Banco de Dados'!$B$3:$B$274,'Banco de Dados'!$C$3:$C$274,"")</f>
        <v/>
      </c>
      <c r="AS284" s="27" t="str">
        <f>IFERROR(VLOOKUP(AU284,'Banco de Dados'!$B$3:$H$274,5,FALSE)," ")</f>
        <v xml:space="preserve"> </v>
      </c>
      <c r="AY284" s="27" t="str">
        <f>_xlfn.XLOOKUP(BB284,'Banco de Dados'!$B$3:$B$274,'Banco de Dados'!$C$3:$C$274,"")</f>
        <v/>
      </c>
      <c r="AZ284" s="27" t="str">
        <f>IFERROR(VLOOKUP(BB284,'Banco de Dados'!$B$3:$H$274,5,FALSE)," ")</f>
        <v xml:space="preserve"> </v>
      </c>
      <c r="BF284" s="27" t="str">
        <f>_xlfn.XLOOKUP(BI284,'Banco de Dados'!$B$3:$B$274,'Banco de Dados'!$C$3:$C$274,"")</f>
        <v/>
      </c>
      <c r="BG284" s="27" t="str">
        <f>IFERROR(VLOOKUP(BI284,'Banco de Dados'!$B$3:$H$274,5,FALSE)," ")</f>
        <v xml:space="preserve"> </v>
      </c>
      <c r="BM284" s="27" t="str">
        <f>_xlfn.XLOOKUP(BP284,'Banco de Dados'!$B$3:$B$274,'Banco de Dados'!$C$3:$C$274,"")</f>
        <v/>
      </c>
      <c r="BN284" s="27" t="str">
        <f>IFERROR(VLOOKUP(BP284,'Banco de Dados'!$B$3:$H$274,5,FALSE)," ")</f>
        <v xml:space="preserve"> </v>
      </c>
      <c r="BT284" s="27" t="str">
        <f>_xlfn.XLOOKUP(BW284,'Banco de Dados'!$B$3:$B$274,'Banco de Dados'!$C$3:$C$274,"")</f>
        <v/>
      </c>
      <c r="BU284" s="27" t="str">
        <f>IFERROR(VLOOKUP(BW284,'Banco de Dados'!$B$3:$H$274,5,FALSE)," ")</f>
        <v xml:space="preserve"> </v>
      </c>
      <c r="CA284" s="27" t="str">
        <f>_xlfn.XLOOKUP(CD284,'Banco de Dados'!$B$3:$B$274,'Banco de Dados'!$C$3:$C$274,"")</f>
        <v/>
      </c>
      <c r="CB284" s="27" t="str">
        <f>IFERROR(VLOOKUP(CD284,'Banco de Dados'!$B$3:$H$274,5,FALSE)," ")</f>
        <v xml:space="preserve"> </v>
      </c>
      <c r="CH284" s="27" t="str">
        <f>_xlfn.XLOOKUP(CK284,'Banco de Dados'!$B$3:$B$274,'Banco de Dados'!$C$3:$C$274,"")</f>
        <v/>
      </c>
      <c r="CI284" s="27" t="str">
        <f>IFERROR(VLOOKUP(CK284,'Banco de Dados'!$B$3:$H$274,5,FALSE)," ")</f>
        <v xml:space="preserve"> </v>
      </c>
      <c r="CO284" s="27" t="str">
        <f>_xlfn.XLOOKUP(CR284,'Banco de Dados'!$B$3:$B$274,'Banco de Dados'!$C$3:$C$274,"")</f>
        <v/>
      </c>
      <c r="CP284" s="27" t="str">
        <f>IFERROR(VLOOKUP(CR284,'Banco de Dados'!$B$3:$H$274,5,FALSE)," ")</f>
        <v xml:space="preserve"> </v>
      </c>
      <c r="CV284" s="27" t="str">
        <f>_xlfn.XLOOKUP(CY284,'Banco de Dados'!$B$3:$B$274,'Banco de Dados'!$C$3:$C$274,"")</f>
        <v/>
      </c>
      <c r="CW284" s="27" t="str">
        <f>IFERROR(VLOOKUP(CY284,'Banco de Dados'!$B$3:$H$274,5,FALSE)," ")</f>
        <v xml:space="preserve"> </v>
      </c>
      <c r="DC284" s="27" t="str">
        <f>_xlfn.XLOOKUP(DF284,'Banco de Dados'!$B$3:$B$274,'Banco de Dados'!$C$3:$C$274,"")</f>
        <v/>
      </c>
      <c r="DD284" s="27" t="str">
        <f>IFERROR(VLOOKUP(DF284,'Banco de Dados'!$B$3:$H$274,5,FALSE)," ")</f>
        <v xml:space="preserve"> </v>
      </c>
      <c r="DJ284" s="27" t="str">
        <f>_xlfn.XLOOKUP(DM284,'Banco de Dados'!$B$3:$B$274,'Banco de Dados'!$C$3:$C$274,"")</f>
        <v/>
      </c>
      <c r="DK284" s="27" t="str">
        <f>IFERROR(VLOOKUP(DM284,'Banco de Dados'!$B$3:$H$274,5,FALSE)," ")</f>
        <v xml:space="preserve"> </v>
      </c>
      <c r="DQ284" s="27" t="str">
        <f>_xlfn.XLOOKUP(DT284,'Banco de Dados'!$B$3:$B$274,'Banco de Dados'!$C$3:$C$274,"")</f>
        <v/>
      </c>
      <c r="DR284" s="27" t="str">
        <f>IFERROR(VLOOKUP(DT284,'Banco de Dados'!$B$3:$H$274,5,FALSE)," ")</f>
        <v xml:space="preserve"> </v>
      </c>
      <c r="DX284" s="27" t="str">
        <f>_xlfn.XLOOKUP(EA284,'Banco de Dados'!$B$3:$B$274,'Banco de Dados'!$C$3:$C$274,"")</f>
        <v/>
      </c>
      <c r="DY284" s="27" t="str">
        <f>IFERROR(VLOOKUP(EA284,'Banco de Dados'!$B$3:$H$274,5,FALSE)," ")</f>
        <v xml:space="preserve"> </v>
      </c>
      <c r="EE284" s="27" t="str">
        <f>_xlfn.XLOOKUP(EH284,'Banco de Dados'!$B$3:$B$274,'Banco de Dados'!$C$3:$C$274,"")</f>
        <v/>
      </c>
      <c r="EF284" s="27" t="str">
        <f>IFERROR(VLOOKUP(EH284,'Banco de Dados'!$B$3:$H$274,5,FALSE)," ")</f>
        <v xml:space="preserve"> </v>
      </c>
      <c r="EL284" s="27" t="str">
        <f>_xlfn.XLOOKUP(EO284,'Banco de Dados'!$B$3:$B$274,'Banco de Dados'!$C$3:$C$274,"")</f>
        <v/>
      </c>
      <c r="EM284" s="27" t="str">
        <f>IFERROR(VLOOKUP(EO284,'Banco de Dados'!$B$3:$H$274,5,FALSE)," ")</f>
        <v xml:space="preserve"> </v>
      </c>
      <c r="ES284" s="27" t="str">
        <f>_xlfn.XLOOKUP(EV284,'Banco de Dados'!$B$3:$B$274,'Banco de Dados'!$C$3:$C$274,"")</f>
        <v/>
      </c>
      <c r="ET284" s="27" t="str">
        <f>IFERROR(VLOOKUP(EV284,'Banco de Dados'!$B$3:$H$274,5,FALSE)," ")</f>
        <v xml:space="preserve"> </v>
      </c>
      <c r="EZ284" s="27" t="str">
        <f>_xlfn.XLOOKUP(FC284,'Banco de Dados'!$B$3:$B$274,'Banco de Dados'!$C$3:$C$274,"")</f>
        <v/>
      </c>
      <c r="FA284" s="27" t="str">
        <f>IFERROR(VLOOKUP(FC284,'Banco de Dados'!$B$3:$H$274,5,FALSE)," ")</f>
        <v xml:space="preserve"> </v>
      </c>
      <c r="FC284" s="7"/>
      <c r="FD284" s="7"/>
      <c r="FE284" s="7"/>
      <c r="FG284" s="27" t="str">
        <f>_xlfn.XLOOKUP(FJ284,'Banco de Dados'!$B$3:$B$274,'Banco de Dados'!$C$3:$C$274,"")</f>
        <v/>
      </c>
      <c r="FH284" s="27" t="str">
        <f>IFERROR(VLOOKUP(FJ284,'Banco de Dados'!$B$3:$H$274,5,FALSE)," ")</f>
        <v xml:space="preserve"> </v>
      </c>
      <c r="FI284" s="7"/>
      <c r="FJ284" s="7"/>
      <c r="FK284" s="7"/>
      <c r="FL284" s="7"/>
      <c r="FN284" s="27" t="str">
        <f>_xlfn.XLOOKUP(FQ284,'Banco de Dados'!$B$3:$B$274,'Banco de Dados'!$C$3:$C$274,"")</f>
        <v/>
      </c>
      <c r="FO284" s="27" t="str">
        <f>IFERROR(VLOOKUP(FQ284,'Banco de Dados'!$B$3:$H$274,5,FALSE)," ")</f>
        <v xml:space="preserve"> </v>
      </c>
      <c r="FP284" s="7"/>
      <c r="FQ284" s="7"/>
      <c r="FR284" s="7"/>
      <c r="FS284" s="7"/>
      <c r="FU284" s="27" t="str">
        <f>_xlfn.XLOOKUP(FX284,'Banco de Dados'!$B$3:$B$274,'Banco de Dados'!$C$3:$C$274,"")</f>
        <v/>
      </c>
      <c r="FV284" s="27" t="str">
        <f>IFERROR(VLOOKUP(FX284,'Banco de Dados'!$B$3:$H$274,5,FALSE)," ")</f>
        <v xml:space="preserve"> </v>
      </c>
      <c r="FW284" s="7"/>
      <c r="FX284" s="7"/>
      <c r="FY284" s="7"/>
      <c r="FZ284" s="7"/>
    </row>
    <row r="285" spans="2:182" x14ac:dyDescent="0.25">
      <c r="B285" s="27" t="str">
        <f>_xlfn.XLOOKUP(E285,'Banco de Dados'!$B$3:$B$274,'Banco de Dados'!$C$3:$C$274,"")</f>
        <v/>
      </c>
      <c r="C285" s="27" t="str">
        <f>IFERROR(VLOOKUP(E285,'Banco de Dados'!$B$3:$H$274,5,FALSE)," ")</f>
        <v xml:space="preserve"> </v>
      </c>
      <c r="I285" s="27" t="str">
        <f>_xlfn.XLOOKUP(L285,'Banco de Dados'!$B$3:$B$274,'Banco de Dados'!$C$3:$C$274,"")</f>
        <v/>
      </c>
      <c r="J285" s="27" t="str">
        <f>IFERROR(VLOOKUP(L285,'Banco de Dados'!$B$3:$H$274,5,FALSE)," ")</f>
        <v xml:space="preserve"> </v>
      </c>
      <c r="P285" s="27" t="str">
        <f>_xlfn.XLOOKUP(S285,'Banco de Dados'!$B$3:$B$274,'Banco de Dados'!$C$3:$C$274,"")</f>
        <v/>
      </c>
      <c r="Q285" s="27" t="str">
        <f>IFERROR(VLOOKUP(S285,'Banco de Dados'!$B$3:$H$274,5,FALSE)," ")</f>
        <v xml:space="preserve"> </v>
      </c>
      <c r="W285" s="27" t="str">
        <f>_xlfn.XLOOKUP(Z285,'Banco de Dados'!$B$3:$B$274,'Banco de Dados'!$C$3:$C$274,"")</f>
        <v/>
      </c>
      <c r="X285" s="27" t="str">
        <f>IFERROR(VLOOKUP(Z285,'Banco de Dados'!$B$3:$H$274,5,FALSE)," ")</f>
        <v xml:space="preserve"> </v>
      </c>
      <c r="AD285" s="27" t="str">
        <f>_xlfn.XLOOKUP(AG285,'Banco de Dados'!$B$3:$B$274,'Banco de Dados'!$C$3:$C$274,"")</f>
        <v/>
      </c>
      <c r="AE285" s="27" t="str">
        <f>IFERROR(VLOOKUP(AG285,'Banco de Dados'!$B$3:$H$274,5,FALSE)," ")</f>
        <v xml:space="preserve"> </v>
      </c>
      <c r="AK285" s="27" t="str">
        <f>_xlfn.XLOOKUP(AN285,'Banco de Dados'!$B$3:$B$274,'Banco de Dados'!$C$3:$C$274,"")</f>
        <v/>
      </c>
      <c r="AL285" s="27" t="str">
        <f>IFERROR(VLOOKUP(AN285,'Banco de Dados'!$B$3:$H$274,5,FALSE)," ")</f>
        <v xml:space="preserve"> </v>
      </c>
      <c r="AR285" s="27" t="str">
        <f>_xlfn.XLOOKUP(AU285,'Banco de Dados'!$B$3:$B$274,'Banco de Dados'!$C$3:$C$274,"")</f>
        <v/>
      </c>
      <c r="AS285" s="27" t="str">
        <f>IFERROR(VLOOKUP(AU285,'Banco de Dados'!$B$3:$H$274,5,FALSE)," ")</f>
        <v xml:space="preserve"> </v>
      </c>
      <c r="AY285" s="27" t="str">
        <f>_xlfn.XLOOKUP(BB285,'Banco de Dados'!$B$3:$B$274,'Banco de Dados'!$C$3:$C$274,"")</f>
        <v/>
      </c>
      <c r="AZ285" s="27" t="str">
        <f>IFERROR(VLOOKUP(BB285,'Banco de Dados'!$B$3:$H$274,5,FALSE)," ")</f>
        <v xml:space="preserve"> </v>
      </c>
      <c r="BF285" s="27" t="str">
        <f>_xlfn.XLOOKUP(BI285,'Banco de Dados'!$B$3:$B$274,'Banco de Dados'!$C$3:$C$274,"")</f>
        <v/>
      </c>
      <c r="BG285" s="27" t="str">
        <f>IFERROR(VLOOKUP(BI285,'Banco de Dados'!$B$3:$H$274,5,FALSE)," ")</f>
        <v xml:space="preserve"> </v>
      </c>
      <c r="BM285" s="27" t="str">
        <f>_xlfn.XLOOKUP(BP285,'Banco de Dados'!$B$3:$B$274,'Banco de Dados'!$C$3:$C$274,"")</f>
        <v/>
      </c>
      <c r="BN285" s="27" t="str">
        <f>IFERROR(VLOOKUP(BP285,'Banco de Dados'!$B$3:$H$274,5,FALSE)," ")</f>
        <v xml:space="preserve"> </v>
      </c>
      <c r="BT285" s="27" t="str">
        <f>_xlfn.XLOOKUP(BW285,'Banco de Dados'!$B$3:$B$274,'Banco de Dados'!$C$3:$C$274,"")</f>
        <v/>
      </c>
      <c r="BU285" s="27" t="str">
        <f>IFERROR(VLOOKUP(BW285,'Banco de Dados'!$B$3:$H$274,5,FALSE)," ")</f>
        <v xml:space="preserve"> </v>
      </c>
      <c r="CA285" s="27" t="str">
        <f>_xlfn.XLOOKUP(CD285,'Banco de Dados'!$B$3:$B$274,'Banco de Dados'!$C$3:$C$274,"")</f>
        <v/>
      </c>
      <c r="CB285" s="27" t="str">
        <f>IFERROR(VLOOKUP(CD285,'Banco de Dados'!$B$3:$H$274,5,FALSE)," ")</f>
        <v xml:space="preserve"> </v>
      </c>
      <c r="CH285" s="27" t="str">
        <f>_xlfn.XLOOKUP(CK285,'Banco de Dados'!$B$3:$B$274,'Banco de Dados'!$C$3:$C$274,"")</f>
        <v/>
      </c>
      <c r="CI285" s="27" t="str">
        <f>IFERROR(VLOOKUP(CK285,'Banco de Dados'!$B$3:$H$274,5,FALSE)," ")</f>
        <v xml:space="preserve"> </v>
      </c>
      <c r="CO285" s="27" t="str">
        <f>_xlfn.XLOOKUP(CR285,'Banco de Dados'!$B$3:$B$274,'Banco de Dados'!$C$3:$C$274,"")</f>
        <v/>
      </c>
      <c r="CP285" s="27" t="str">
        <f>IFERROR(VLOOKUP(CR285,'Banco de Dados'!$B$3:$H$274,5,FALSE)," ")</f>
        <v xml:space="preserve"> </v>
      </c>
      <c r="CV285" s="27" t="str">
        <f>_xlfn.XLOOKUP(CY285,'Banco de Dados'!$B$3:$B$274,'Banco de Dados'!$C$3:$C$274,"")</f>
        <v/>
      </c>
      <c r="CW285" s="27" t="str">
        <f>IFERROR(VLOOKUP(CY285,'Banco de Dados'!$B$3:$H$274,5,FALSE)," ")</f>
        <v xml:space="preserve"> </v>
      </c>
      <c r="DC285" s="27" t="str">
        <f>_xlfn.XLOOKUP(DF285,'Banco de Dados'!$B$3:$B$274,'Banco de Dados'!$C$3:$C$274,"")</f>
        <v/>
      </c>
      <c r="DD285" s="27" t="str">
        <f>IFERROR(VLOOKUP(DF285,'Banco de Dados'!$B$3:$H$274,5,FALSE)," ")</f>
        <v xml:space="preserve"> </v>
      </c>
      <c r="DJ285" s="27" t="str">
        <f>_xlfn.XLOOKUP(DM285,'Banco de Dados'!$B$3:$B$274,'Banco de Dados'!$C$3:$C$274,"")</f>
        <v/>
      </c>
      <c r="DK285" s="27" t="str">
        <f>IFERROR(VLOOKUP(DM285,'Banco de Dados'!$B$3:$H$274,5,FALSE)," ")</f>
        <v xml:space="preserve"> </v>
      </c>
      <c r="DQ285" s="27" t="str">
        <f>_xlfn.XLOOKUP(DT285,'Banco de Dados'!$B$3:$B$274,'Banco de Dados'!$C$3:$C$274,"")</f>
        <v/>
      </c>
      <c r="DR285" s="27" t="str">
        <f>IFERROR(VLOOKUP(DT285,'Banco de Dados'!$B$3:$H$274,5,FALSE)," ")</f>
        <v xml:space="preserve"> </v>
      </c>
      <c r="DX285" s="27" t="str">
        <f>_xlfn.XLOOKUP(EA285,'Banco de Dados'!$B$3:$B$274,'Banco de Dados'!$C$3:$C$274,"")</f>
        <v/>
      </c>
      <c r="DY285" s="27" t="str">
        <f>IFERROR(VLOOKUP(EA285,'Banco de Dados'!$B$3:$H$274,5,FALSE)," ")</f>
        <v xml:space="preserve"> </v>
      </c>
      <c r="EE285" s="27" t="str">
        <f>_xlfn.XLOOKUP(EH285,'Banco de Dados'!$B$3:$B$274,'Banco de Dados'!$C$3:$C$274,"")</f>
        <v/>
      </c>
      <c r="EF285" s="27" t="str">
        <f>IFERROR(VLOOKUP(EH285,'Banco de Dados'!$B$3:$H$274,5,FALSE)," ")</f>
        <v xml:space="preserve"> </v>
      </c>
      <c r="EL285" s="27" t="str">
        <f>_xlfn.XLOOKUP(EO285,'Banco de Dados'!$B$3:$B$274,'Banco de Dados'!$C$3:$C$274,"")</f>
        <v/>
      </c>
      <c r="EM285" s="27" t="str">
        <f>IFERROR(VLOOKUP(EO285,'Banco de Dados'!$B$3:$H$274,5,FALSE)," ")</f>
        <v xml:space="preserve"> </v>
      </c>
      <c r="ES285" s="27" t="str">
        <f>_xlfn.XLOOKUP(EV285,'Banco de Dados'!$B$3:$B$274,'Banco de Dados'!$C$3:$C$274,"")</f>
        <v/>
      </c>
      <c r="ET285" s="27" t="str">
        <f>IFERROR(VLOOKUP(EV285,'Banco de Dados'!$B$3:$H$274,5,FALSE)," ")</f>
        <v xml:space="preserve"> </v>
      </c>
      <c r="EZ285" s="27" t="str">
        <f>_xlfn.XLOOKUP(FC285,'Banco de Dados'!$B$3:$B$274,'Banco de Dados'!$C$3:$C$274,"")</f>
        <v/>
      </c>
      <c r="FA285" s="27" t="str">
        <f>IFERROR(VLOOKUP(FC285,'Banco de Dados'!$B$3:$H$274,5,FALSE)," ")</f>
        <v xml:space="preserve"> </v>
      </c>
      <c r="FC285" s="7"/>
      <c r="FD285" s="7"/>
      <c r="FE285" s="7"/>
      <c r="FG285" s="27" t="str">
        <f>_xlfn.XLOOKUP(FJ285,'Banco de Dados'!$B$3:$B$274,'Banco de Dados'!$C$3:$C$274,"")</f>
        <v/>
      </c>
      <c r="FH285" s="27" t="str">
        <f>IFERROR(VLOOKUP(FJ285,'Banco de Dados'!$B$3:$H$274,5,FALSE)," ")</f>
        <v xml:space="preserve"> </v>
      </c>
      <c r="FI285" s="7"/>
      <c r="FJ285" s="7"/>
      <c r="FK285" s="7"/>
      <c r="FL285" s="7"/>
      <c r="FN285" s="27" t="str">
        <f>_xlfn.XLOOKUP(FQ285,'Banco de Dados'!$B$3:$B$274,'Banco de Dados'!$C$3:$C$274,"")</f>
        <v/>
      </c>
      <c r="FO285" s="27" t="str">
        <f>IFERROR(VLOOKUP(FQ285,'Banco de Dados'!$B$3:$H$274,5,FALSE)," ")</f>
        <v xml:space="preserve"> </v>
      </c>
      <c r="FP285" s="7"/>
      <c r="FQ285" s="7"/>
      <c r="FR285" s="7"/>
      <c r="FS285" s="7"/>
      <c r="FU285" s="27" t="str">
        <f>_xlfn.XLOOKUP(FX285,'Banco de Dados'!$B$3:$B$274,'Banco de Dados'!$C$3:$C$274,"")</f>
        <v/>
      </c>
      <c r="FV285" s="27" t="str">
        <f>IFERROR(VLOOKUP(FX285,'Banco de Dados'!$B$3:$H$274,5,FALSE)," ")</f>
        <v xml:space="preserve"> </v>
      </c>
      <c r="FW285" s="7"/>
      <c r="FX285" s="7"/>
      <c r="FY285" s="7"/>
      <c r="FZ285" s="7"/>
    </row>
    <row r="286" spans="2:182" x14ac:dyDescent="0.25">
      <c r="B286" s="27" t="str">
        <f>_xlfn.XLOOKUP(E286,'Banco de Dados'!$B$3:$B$274,'Banco de Dados'!$C$3:$C$274,"")</f>
        <v/>
      </c>
      <c r="C286" s="27" t="str">
        <f>IFERROR(VLOOKUP(E286,'Banco de Dados'!$B$3:$H$274,5,FALSE)," ")</f>
        <v xml:space="preserve"> </v>
      </c>
      <c r="I286" s="27" t="str">
        <f>_xlfn.XLOOKUP(L286,'Banco de Dados'!$B$3:$B$274,'Banco de Dados'!$C$3:$C$274,"")</f>
        <v/>
      </c>
      <c r="J286" s="27" t="str">
        <f>IFERROR(VLOOKUP(L286,'Banco de Dados'!$B$3:$H$274,5,FALSE)," ")</f>
        <v xml:space="preserve"> </v>
      </c>
      <c r="P286" s="27" t="str">
        <f>_xlfn.XLOOKUP(S286,'Banco de Dados'!$B$3:$B$274,'Banco de Dados'!$C$3:$C$274,"")</f>
        <v/>
      </c>
      <c r="Q286" s="27" t="str">
        <f>IFERROR(VLOOKUP(S286,'Banco de Dados'!$B$3:$H$274,5,FALSE)," ")</f>
        <v xml:space="preserve"> </v>
      </c>
      <c r="W286" s="27" t="str">
        <f>_xlfn.XLOOKUP(Z286,'Banco de Dados'!$B$3:$B$274,'Banco de Dados'!$C$3:$C$274,"")</f>
        <v/>
      </c>
      <c r="X286" s="27" t="str">
        <f>IFERROR(VLOOKUP(Z286,'Banco de Dados'!$B$3:$H$274,5,FALSE)," ")</f>
        <v xml:space="preserve"> </v>
      </c>
      <c r="AD286" s="27" t="str">
        <f>_xlfn.XLOOKUP(AG286,'Banco de Dados'!$B$3:$B$274,'Banco de Dados'!$C$3:$C$274,"")</f>
        <v/>
      </c>
      <c r="AE286" s="27" t="str">
        <f>IFERROR(VLOOKUP(AG286,'Banco de Dados'!$B$3:$H$274,5,FALSE)," ")</f>
        <v xml:space="preserve"> </v>
      </c>
      <c r="AK286" s="27" t="str">
        <f>_xlfn.XLOOKUP(AN286,'Banco de Dados'!$B$3:$B$274,'Banco de Dados'!$C$3:$C$274,"")</f>
        <v/>
      </c>
      <c r="AL286" s="27" t="str">
        <f>IFERROR(VLOOKUP(AN286,'Banco de Dados'!$B$3:$H$274,5,FALSE)," ")</f>
        <v xml:space="preserve"> </v>
      </c>
      <c r="AR286" s="27" t="str">
        <f>_xlfn.XLOOKUP(AU286,'Banco de Dados'!$B$3:$B$274,'Banco de Dados'!$C$3:$C$274,"")</f>
        <v/>
      </c>
      <c r="AS286" s="27" t="str">
        <f>IFERROR(VLOOKUP(AU286,'Banco de Dados'!$B$3:$H$274,5,FALSE)," ")</f>
        <v xml:space="preserve"> </v>
      </c>
      <c r="AY286" s="27" t="str">
        <f>_xlfn.XLOOKUP(BB286,'Banco de Dados'!$B$3:$B$274,'Banco de Dados'!$C$3:$C$274,"")</f>
        <v/>
      </c>
      <c r="AZ286" s="27" t="str">
        <f>IFERROR(VLOOKUP(BB286,'Banco de Dados'!$B$3:$H$274,5,FALSE)," ")</f>
        <v xml:space="preserve"> </v>
      </c>
      <c r="BF286" s="27" t="str">
        <f>_xlfn.XLOOKUP(BI286,'Banco de Dados'!$B$3:$B$274,'Banco de Dados'!$C$3:$C$274,"")</f>
        <v/>
      </c>
      <c r="BG286" s="27" t="str">
        <f>IFERROR(VLOOKUP(BI286,'Banco de Dados'!$B$3:$H$274,5,FALSE)," ")</f>
        <v xml:space="preserve"> </v>
      </c>
      <c r="BM286" s="27" t="str">
        <f>_xlfn.XLOOKUP(BP286,'Banco de Dados'!$B$3:$B$274,'Banco de Dados'!$C$3:$C$274,"")</f>
        <v/>
      </c>
      <c r="BN286" s="27" t="str">
        <f>IFERROR(VLOOKUP(BP286,'Banco de Dados'!$B$3:$H$274,5,FALSE)," ")</f>
        <v xml:space="preserve"> </v>
      </c>
      <c r="BT286" s="27" t="str">
        <f>_xlfn.XLOOKUP(BW286,'Banco de Dados'!$B$3:$B$274,'Banco de Dados'!$C$3:$C$274,"")</f>
        <v/>
      </c>
      <c r="BU286" s="27" t="str">
        <f>IFERROR(VLOOKUP(BW286,'Banco de Dados'!$B$3:$H$274,5,FALSE)," ")</f>
        <v xml:space="preserve"> </v>
      </c>
      <c r="CA286" s="27" t="str">
        <f>_xlfn.XLOOKUP(CD286,'Banco de Dados'!$B$3:$B$274,'Banco de Dados'!$C$3:$C$274,"")</f>
        <v/>
      </c>
      <c r="CB286" s="27" t="str">
        <f>IFERROR(VLOOKUP(CD286,'Banco de Dados'!$B$3:$H$274,5,FALSE)," ")</f>
        <v xml:space="preserve"> </v>
      </c>
      <c r="CH286" s="27" t="str">
        <f>_xlfn.XLOOKUP(CK286,'Banco de Dados'!$B$3:$B$274,'Banco de Dados'!$C$3:$C$274,"")</f>
        <v/>
      </c>
      <c r="CI286" s="27" t="str">
        <f>IFERROR(VLOOKUP(CK286,'Banco de Dados'!$B$3:$H$274,5,FALSE)," ")</f>
        <v xml:space="preserve"> </v>
      </c>
      <c r="CO286" s="27" t="str">
        <f>_xlfn.XLOOKUP(CR286,'Banco de Dados'!$B$3:$B$274,'Banco de Dados'!$C$3:$C$274,"")</f>
        <v/>
      </c>
      <c r="CP286" s="27" t="str">
        <f>IFERROR(VLOOKUP(CR286,'Banco de Dados'!$B$3:$H$274,5,FALSE)," ")</f>
        <v xml:space="preserve"> </v>
      </c>
      <c r="CV286" s="27" t="str">
        <f>_xlfn.XLOOKUP(CY286,'Banco de Dados'!$B$3:$B$274,'Banco de Dados'!$C$3:$C$274,"")</f>
        <v/>
      </c>
      <c r="CW286" s="27" t="str">
        <f>IFERROR(VLOOKUP(CY286,'Banco de Dados'!$B$3:$H$274,5,FALSE)," ")</f>
        <v xml:space="preserve"> </v>
      </c>
      <c r="DC286" s="27" t="str">
        <f>_xlfn.XLOOKUP(DF286,'Banco de Dados'!$B$3:$B$274,'Banco de Dados'!$C$3:$C$274,"")</f>
        <v/>
      </c>
      <c r="DD286" s="27" t="str">
        <f>IFERROR(VLOOKUP(DF286,'Banco de Dados'!$B$3:$H$274,5,FALSE)," ")</f>
        <v xml:space="preserve"> </v>
      </c>
      <c r="DJ286" s="27" t="str">
        <f>_xlfn.XLOOKUP(DM286,'Banco de Dados'!$B$3:$B$274,'Banco de Dados'!$C$3:$C$274,"")</f>
        <v/>
      </c>
      <c r="DK286" s="27" t="str">
        <f>IFERROR(VLOOKUP(DM286,'Banco de Dados'!$B$3:$H$274,5,FALSE)," ")</f>
        <v xml:space="preserve"> </v>
      </c>
      <c r="DQ286" s="27" t="str">
        <f>_xlfn.XLOOKUP(DT286,'Banco de Dados'!$B$3:$B$274,'Banco de Dados'!$C$3:$C$274,"")</f>
        <v/>
      </c>
      <c r="DR286" s="27" t="str">
        <f>IFERROR(VLOOKUP(DT286,'Banco de Dados'!$B$3:$H$274,5,FALSE)," ")</f>
        <v xml:space="preserve"> </v>
      </c>
      <c r="DX286" s="27" t="str">
        <f>_xlfn.XLOOKUP(EA286,'Banco de Dados'!$B$3:$B$274,'Banco de Dados'!$C$3:$C$274,"")</f>
        <v/>
      </c>
      <c r="DY286" s="27" t="str">
        <f>IFERROR(VLOOKUP(EA286,'Banco de Dados'!$B$3:$H$274,5,FALSE)," ")</f>
        <v xml:space="preserve"> </v>
      </c>
      <c r="EE286" s="27" t="str">
        <f>_xlfn.XLOOKUP(EH286,'Banco de Dados'!$B$3:$B$274,'Banco de Dados'!$C$3:$C$274,"")</f>
        <v/>
      </c>
      <c r="EF286" s="27" t="str">
        <f>IFERROR(VLOOKUP(EH286,'Banco de Dados'!$B$3:$H$274,5,FALSE)," ")</f>
        <v xml:space="preserve"> </v>
      </c>
      <c r="EL286" s="27" t="str">
        <f>_xlfn.XLOOKUP(EO286,'Banco de Dados'!$B$3:$B$274,'Banco de Dados'!$C$3:$C$274,"")</f>
        <v/>
      </c>
      <c r="EM286" s="27" t="str">
        <f>IFERROR(VLOOKUP(EO286,'Banco de Dados'!$B$3:$H$274,5,FALSE)," ")</f>
        <v xml:space="preserve"> </v>
      </c>
      <c r="ES286" s="27" t="str">
        <f>_xlfn.XLOOKUP(EV286,'Banco de Dados'!$B$3:$B$274,'Banco de Dados'!$C$3:$C$274,"")</f>
        <v/>
      </c>
      <c r="ET286" s="27" t="str">
        <f>IFERROR(VLOOKUP(EV286,'Banco de Dados'!$B$3:$H$274,5,FALSE)," ")</f>
        <v xml:space="preserve"> </v>
      </c>
      <c r="EZ286" s="27" t="str">
        <f>_xlfn.XLOOKUP(FC286,'Banco de Dados'!$B$3:$B$274,'Banco de Dados'!$C$3:$C$274,"")</f>
        <v/>
      </c>
      <c r="FA286" s="27" t="str">
        <f>IFERROR(VLOOKUP(FC286,'Banco de Dados'!$B$3:$H$274,5,FALSE)," ")</f>
        <v xml:space="preserve"> </v>
      </c>
      <c r="FC286" s="7"/>
      <c r="FD286" s="7"/>
      <c r="FE286" s="7"/>
      <c r="FG286" s="27" t="str">
        <f>_xlfn.XLOOKUP(FJ286,'Banco de Dados'!$B$3:$B$274,'Banco de Dados'!$C$3:$C$274,"")</f>
        <v/>
      </c>
      <c r="FH286" s="27" t="str">
        <f>IFERROR(VLOOKUP(FJ286,'Banco de Dados'!$B$3:$H$274,5,FALSE)," ")</f>
        <v xml:space="preserve"> </v>
      </c>
      <c r="FI286" s="7"/>
      <c r="FJ286" s="7"/>
      <c r="FK286" s="7"/>
      <c r="FL286" s="7"/>
      <c r="FN286" s="27" t="str">
        <f>_xlfn.XLOOKUP(FQ286,'Banco de Dados'!$B$3:$B$274,'Banco de Dados'!$C$3:$C$274,"")</f>
        <v/>
      </c>
      <c r="FO286" s="27" t="str">
        <f>IFERROR(VLOOKUP(FQ286,'Banco de Dados'!$B$3:$H$274,5,FALSE)," ")</f>
        <v xml:space="preserve"> </v>
      </c>
      <c r="FP286" s="7"/>
      <c r="FQ286" s="7"/>
      <c r="FR286" s="7"/>
      <c r="FS286" s="7"/>
      <c r="FU286" s="27" t="str">
        <f>_xlfn.XLOOKUP(FX286,'Banco de Dados'!$B$3:$B$274,'Banco de Dados'!$C$3:$C$274,"")</f>
        <v/>
      </c>
      <c r="FV286" s="27" t="str">
        <f>IFERROR(VLOOKUP(FX286,'Banco de Dados'!$B$3:$H$274,5,FALSE)," ")</f>
        <v xml:space="preserve"> </v>
      </c>
      <c r="FW286" s="7"/>
      <c r="FX286" s="7"/>
      <c r="FY286" s="7"/>
      <c r="FZ286" s="7"/>
    </row>
    <row r="287" spans="2:182" x14ac:dyDescent="0.25">
      <c r="B287" s="27" t="str">
        <f>_xlfn.XLOOKUP(E287,'Banco de Dados'!$B$3:$B$274,'Banco de Dados'!$C$3:$C$274,"")</f>
        <v/>
      </c>
      <c r="C287" s="27" t="str">
        <f>IFERROR(VLOOKUP(E287,'Banco de Dados'!$B$3:$H$274,5,FALSE)," ")</f>
        <v xml:space="preserve"> </v>
      </c>
      <c r="I287" s="27" t="str">
        <f>_xlfn.XLOOKUP(L287,'Banco de Dados'!$B$3:$B$274,'Banco de Dados'!$C$3:$C$274,"")</f>
        <v/>
      </c>
      <c r="J287" s="27" t="str">
        <f>IFERROR(VLOOKUP(L287,'Banco de Dados'!$B$3:$H$274,5,FALSE)," ")</f>
        <v xml:space="preserve"> </v>
      </c>
      <c r="P287" s="27" t="str">
        <f>_xlfn.XLOOKUP(S287,'Banco de Dados'!$B$3:$B$274,'Banco de Dados'!$C$3:$C$274,"")</f>
        <v/>
      </c>
      <c r="Q287" s="27" t="str">
        <f>IFERROR(VLOOKUP(S287,'Banco de Dados'!$B$3:$H$274,5,FALSE)," ")</f>
        <v xml:space="preserve"> </v>
      </c>
      <c r="W287" s="27" t="str">
        <f>_xlfn.XLOOKUP(Z287,'Banco de Dados'!$B$3:$B$274,'Banco de Dados'!$C$3:$C$274,"")</f>
        <v/>
      </c>
      <c r="X287" s="27" t="str">
        <f>IFERROR(VLOOKUP(Z287,'Banco de Dados'!$B$3:$H$274,5,FALSE)," ")</f>
        <v xml:space="preserve"> </v>
      </c>
      <c r="AD287" s="27" t="str">
        <f>_xlfn.XLOOKUP(AG287,'Banco de Dados'!$B$3:$B$274,'Banco de Dados'!$C$3:$C$274,"")</f>
        <v/>
      </c>
      <c r="AE287" s="27" t="str">
        <f>IFERROR(VLOOKUP(AG287,'Banco de Dados'!$B$3:$H$274,5,FALSE)," ")</f>
        <v xml:space="preserve"> </v>
      </c>
      <c r="AK287" s="27" t="str">
        <f>_xlfn.XLOOKUP(AN287,'Banco de Dados'!$B$3:$B$274,'Banco de Dados'!$C$3:$C$274,"")</f>
        <v/>
      </c>
      <c r="AL287" s="27" t="str">
        <f>IFERROR(VLOOKUP(AN287,'Banco de Dados'!$B$3:$H$274,5,FALSE)," ")</f>
        <v xml:space="preserve"> </v>
      </c>
      <c r="AR287" s="27" t="str">
        <f>_xlfn.XLOOKUP(AU287,'Banco de Dados'!$B$3:$B$274,'Banco de Dados'!$C$3:$C$274,"")</f>
        <v/>
      </c>
      <c r="AS287" s="27" t="str">
        <f>IFERROR(VLOOKUP(AU287,'Banco de Dados'!$B$3:$H$274,5,FALSE)," ")</f>
        <v xml:space="preserve"> </v>
      </c>
      <c r="AY287" s="27" t="str">
        <f>_xlfn.XLOOKUP(BB287,'Banco de Dados'!$B$3:$B$274,'Banco de Dados'!$C$3:$C$274,"")</f>
        <v/>
      </c>
      <c r="AZ287" s="27" t="str">
        <f>IFERROR(VLOOKUP(BB287,'Banco de Dados'!$B$3:$H$274,5,FALSE)," ")</f>
        <v xml:space="preserve"> </v>
      </c>
      <c r="BF287" s="27" t="str">
        <f>_xlfn.XLOOKUP(BI287,'Banco de Dados'!$B$3:$B$274,'Banco de Dados'!$C$3:$C$274,"")</f>
        <v/>
      </c>
      <c r="BG287" s="27" t="str">
        <f>IFERROR(VLOOKUP(BI287,'Banco de Dados'!$B$3:$H$274,5,FALSE)," ")</f>
        <v xml:space="preserve"> </v>
      </c>
      <c r="BM287" s="27" t="str">
        <f>_xlfn.XLOOKUP(BP287,'Banco de Dados'!$B$3:$B$274,'Banco de Dados'!$C$3:$C$274,"")</f>
        <v/>
      </c>
      <c r="BN287" s="27" t="str">
        <f>IFERROR(VLOOKUP(BP287,'Banco de Dados'!$B$3:$H$274,5,FALSE)," ")</f>
        <v xml:space="preserve"> </v>
      </c>
      <c r="BT287" s="27" t="str">
        <f>_xlfn.XLOOKUP(BW287,'Banco de Dados'!$B$3:$B$274,'Banco de Dados'!$C$3:$C$274,"")</f>
        <v/>
      </c>
      <c r="BU287" s="27" t="str">
        <f>IFERROR(VLOOKUP(BW287,'Banco de Dados'!$B$3:$H$274,5,FALSE)," ")</f>
        <v xml:space="preserve"> </v>
      </c>
      <c r="CA287" s="27" t="str">
        <f>_xlfn.XLOOKUP(CD287,'Banco de Dados'!$B$3:$B$274,'Banco de Dados'!$C$3:$C$274,"")</f>
        <v/>
      </c>
      <c r="CB287" s="27" t="str">
        <f>IFERROR(VLOOKUP(CD287,'Banco de Dados'!$B$3:$H$274,5,FALSE)," ")</f>
        <v xml:space="preserve"> </v>
      </c>
      <c r="CH287" s="27" t="str">
        <f>_xlfn.XLOOKUP(CK287,'Banco de Dados'!$B$3:$B$274,'Banco de Dados'!$C$3:$C$274,"")</f>
        <v/>
      </c>
      <c r="CI287" s="27" t="str">
        <f>IFERROR(VLOOKUP(CK287,'Banco de Dados'!$B$3:$H$274,5,FALSE)," ")</f>
        <v xml:space="preserve"> </v>
      </c>
      <c r="CO287" s="27" t="str">
        <f>_xlfn.XLOOKUP(CR287,'Banco de Dados'!$B$3:$B$274,'Banco de Dados'!$C$3:$C$274,"")</f>
        <v/>
      </c>
      <c r="CP287" s="27" t="str">
        <f>IFERROR(VLOOKUP(CR287,'Banco de Dados'!$B$3:$H$274,5,FALSE)," ")</f>
        <v xml:space="preserve"> </v>
      </c>
      <c r="CV287" s="27" t="str">
        <f>_xlfn.XLOOKUP(CY287,'Banco de Dados'!$B$3:$B$274,'Banco de Dados'!$C$3:$C$274,"")</f>
        <v/>
      </c>
      <c r="CW287" s="27" t="str">
        <f>IFERROR(VLOOKUP(CY287,'Banco de Dados'!$B$3:$H$274,5,FALSE)," ")</f>
        <v xml:space="preserve"> </v>
      </c>
      <c r="DC287" s="27" t="str">
        <f>_xlfn.XLOOKUP(DF287,'Banco de Dados'!$B$3:$B$274,'Banco de Dados'!$C$3:$C$274,"")</f>
        <v/>
      </c>
      <c r="DD287" s="27" t="str">
        <f>IFERROR(VLOOKUP(DF287,'Banco de Dados'!$B$3:$H$274,5,FALSE)," ")</f>
        <v xml:space="preserve"> </v>
      </c>
      <c r="DJ287" s="27" t="str">
        <f>_xlfn.XLOOKUP(DM287,'Banco de Dados'!$B$3:$B$274,'Banco de Dados'!$C$3:$C$274,"")</f>
        <v/>
      </c>
      <c r="DK287" s="27" t="str">
        <f>IFERROR(VLOOKUP(DM287,'Banco de Dados'!$B$3:$H$274,5,FALSE)," ")</f>
        <v xml:space="preserve"> </v>
      </c>
      <c r="DQ287" s="27" t="str">
        <f>_xlfn.XLOOKUP(DT287,'Banco de Dados'!$B$3:$B$274,'Banco de Dados'!$C$3:$C$274,"")</f>
        <v/>
      </c>
      <c r="DR287" s="27" t="str">
        <f>IFERROR(VLOOKUP(DT287,'Banco de Dados'!$B$3:$H$274,5,FALSE)," ")</f>
        <v xml:space="preserve"> </v>
      </c>
      <c r="DX287" s="27" t="str">
        <f>_xlfn.XLOOKUP(EA287,'Banco de Dados'!$B$3:$B$274,'Banco de Dados'!$C$3:$C$274,"")</f>
        <v/>
      </c>
      <c r="DY287" s="27" t="str">
        <f>IFERROR(VLOOKUP(EA287,'Banco de Dados'!$B$3:$H$274,5,FALSE)," ")</f>
        <v xml:space="preserve"> </v>
      </c>
      <c r="EE287" s="27" t="str">
        <f>_xlfn.XLOOKUP(EH287,'Banco de Dados'!$B$3:$B$274,'Banco de Dados'!$C$3:$C$274,"")</f>
        <v/>
      </c>
      <c r="EF287" s="27" t="str">
        <f>IFERROR(VLOOKUP(EH287,'Banco de Dados'!$B$3:$H$274,5,FALSE)," ")</f>
        <v xml:space="preserve"> </v>
      </c>
      <c r="EL287" s="27" t="str">
        <f>_xlfn.XLOOKUP(EO287,'Banco de Dados'!$B$3:$B$274,'Banco de Dados'!$C$3:$C$274,"")</f>
        <v/>
      </c>
      <c r="EM287" s="27" t="str">
        <f>IFERROR(VLOOKUP(EO287,'Banco de Dados'!$B$3:$H$274,5,FALSE)," ")</f>
        <v xml:space="preserve"> </v>
      </c>
      <c r="ES287" s="27" t="str">
        <f>_xlfn.XLOOKUP(EV287,'Banco de Dados'!$B$3:$B$274,'Banco de Dados'!$C$3:$C$274,"")</f>
        <v/>
      </c>
      <c r="ET287" s="27" t="str">
        <f>IFERROR(VLOOKUP(EV287,'Banco de Dados'!$B$3:$H$274,5,FALSE)," ")</f>
        <v xml:space="preserve"> </v>
      </c>
      <c r="EZ287" s="27" t="str">
        <f>_xlfn.XLOOKUP(FC287,'Banco de Dados'!$B$3:$B$274,'Banco de Dados'!$C$3:$C$274,"")</f>
        <v/>
      </c>
      <c r="FA287" s="27" t="str">
        <f>IFERROR(VLOOKUP(FC287,'Banco de Dados'!$B$3:$H$274,5,FALSE)," ")</f>
        <v xml:space="preserve"> </v>
      </c>
      <c r="FC287" s="7"/>
      <c r="FD287" s="7"/>
      <c r="FE287" s="7"/>
      <c r="FG287" s="27" t="str">
        <f>_xlfn.XLOOKUP(FJ287,'Banco de Dados'!$B$3:$B$274,'Banco de Dados'!$C$3:$C$274,"")</f>
        <v/>
      </c>
      <c r="FH287" s="27" t="str">
        <f>IFERROR(VLOOKUP(FJ287,'Banco de Dados'!$B$3:$H$274,5,FALSE)," ")</f>
        <v xml:space="preserve"> </v>
      </c>
      <c r="FI287" s="7"/>
      <c r="FJ287" s="7"/>
      <c r="FK287" s="7"/>
      <c r="FL287" s="7"/>
      <c r="FN287" s="27" t="str">
        <f>_xlfn.XLOOKUP(FQ287,'Banco de Dados'!$B$3:$B$274,'Banco de Dados'!$C$3:$C$274,"")</f>
        <v/>
      </c>
      <c r="FO287" s="27" t="str">
        <f>IFERROR(VLOOKUP(FQ287,'Banco de Dados'!$B$3:$H$274,5,FALSE)," ")</f>
        <v xml:space="preserve"> </v>
      </c>
      <c r="FP287" s="7"/>
      <c r="FQ287" s="7"/>
      <c r="FR287" s="7"/>
      <c r="FS287" s="7"/>
      <c r="FU287" s="27" t="str">
        <f>_xlfn.XLOOKUP(FX287,'Banco de Dados'!$B$3:$B$274,'Banco de Dados'!$C$3:$C$274,"")</f>
        <v/>
      </c>
      <c r="FV287" s="27" t="str">
        <f>IFERROR(VLOOKUP(FX287,'Banco de Dados'!$B$3:$H$274,5,FALSE)," ")</f>
        <v xml:space="preserve"> </v>
      </c>
      <c r="FW287" s="7"/>
      <c r="FX287" s="7"/>
      <c r="FY287" s="7"/>
      <c r="FZ287" s="7"/>
    </row>
    <row r="288" spans="2:182" x14ac:dyDescent="0.25">
      <c r="B288" s="27" t="str">
        <f>_xlfn.XLOOKUP(E288,'Banco de Dados'!$B$3:$B$274,'Banco de Dados'!$C$3:$C$274,"")</f>
        <v/>
      </c>
      <c r="C288" s="27" t="str">
        <f>IFERROR(VLOOKUP(E288,'Banco de Dados'!$B$3:$H$274,5,FALSE)," ")</f>
        <v xml:space="preserve"> </v>
      </c>
      <c r="I288" s="27" t="str">
        <f>_xlfn.XLOOKUP(L288,'Banco de Dados'!$B$3:$B$274,'Banco de Dados'!$C$3:$C$274,"")</f>
        <v/>
      </c>
      <c r="J288" s="27" t="str">
        <f>IFERROR(VLOOKUP(L288,'Banco de Dados'!$B$3:$H$274,5,FALSE)," ")</f>
        <v xml:space="preserve"> </v>
      </c>
      <c r="P288" s="27" t="str">
        <f>_xlfn.XLOOKUP(S288,'Banco de Dados'!$B$3:$B$274,'Banco de Dados'!$C$3:$C$274,"")</f>
        <v/>
      </c>
      <c r="Q288" s="27" t="str">
        <f>IFERROR(VLOOKUP(S288,'Banco de Dados'!$B$3:$H$274,5,FALSE)," ")</f>
        <v xml:space="preserve"> </v>
      </c>
      <c r="W288" s="27" t="str">
        <f>_xlfn.XLOOKUP(Z288,'Banco de Dados'!$B$3:$B$274,'Banco de Dados'!$C$3:$C$274,"")</f>
        <v/>
      </c>
      <c r="X288" s="27" t="str">
        <f>IFERROR(VLOOKUP(Z288,'Banco de Dados'!$B$3:$H$274,5,FALSE)," ")</f>
        <v xml:space="preserve"> </v>
      </c>
      <c r="AD288" s="27" t="str">
        <f>_xlfn.XLOOKUP(AG288,'Banco de Dados'!$B$3:$B$274,'Banco de Dados'!$C$3:$C$274,"")</f>
        <v/>
      </c>
      <c r="AE288" s="27" t="str">
        <f>IFERROR(VLOOKUP(AG288,'Banco de Dados'!$B$3:$H$274,5,FALSE)," ")</f>
        <v xml:space="preserve"> </v>
      </c>
      <c r="AK288" s="27" t="str">
        <f>_xlfn.XLOOKUP(AN288,'Banco de Dados'!$B$3:$B$274,'Banco de Dados'!$C$3:$C$274,"")</f>
        <v/>
      </c>
      <c r="AL288" s="27" t="str">
        <f>IFERROR(VLOOKUP(AN288,'Banco de Dados'!$B$3:$H$274,5,FALSE)," ")</f>
        <v xml:space="preserve"> </v>
      </c>
      <c r="AR288" s="27" t="str">
        <f>_xlfn.XLOOKUP(AU288,'Banco de Dados'!$B$3:$B$274,'Banco de Dados'!$C$3:$C$274,"")</f>
        <v/>
      </c>
      <c r="AS288" s="27" t="str">
        <f>IFERROR(VLOOKUP(AU288,'Banco de Dados'!$B$3:$H$274,5,FALSE)," ")</f>
        <v xml:space="preserve"> </v>
      </c>
      <c r="AY288" s="27" t="str">
        <f>_xlfn.XLOOKUP(BB288,'Banco de Dados'!$B$3:$B$274,'Banco de Dados'!$C$3:$C$274,"")</f>
        <v/>
      </c>
      <c r="AZ288" s="27" t="str">
        <f>IFERROR(VLOOKUP(BB288,'Banco de Dados'!$B$3:$H$274,5,FALSE)," ")</f>
        <v xml:space="preserve"> </v>
      </c>
      <c r="BF288" s="27" t="str">
        <f>_xlfn.XLOOKUP(BI288,'Banco de Dados'!$B$3:$B$274,'Banco de Dados'!$C$3:$C$274,"")</f>
        <v/>
      </c>
      <c r="BG288" s="27" t="str">
        <f>IFERROR(VLOOKUP(BI288,'Banco de Dados'!$B$3:$H$274,5,FALSE)," ")</f>
        <v xml:space="preserve"> </v>
      </c>
      <c r="BM288" s="27" t="str">
        <f>_xlfn.XLOOKUP(BP288,'Banco de Dados'!$B$3:$B$274,'Banco de Dados'!$C$3:$C$274,"")</f>
        <v/>
      </c>
      <c r="BN288" s="27" t="str">
        <f>IFERROR(VLOOKUP(BP288,'Banco de Dados'!$B$3:$H$274,5,FALSE)," ")</f>
        <v xml:space="preserve"> </v>
      </c>
      <c r="BT288" s="27" t="str">
        <f>_xlfn.XLOOKUP(BW288,'Banco de Dados'!$B$3:$B$274,'Banco de Dados'!$C$3:$C$274,"")</f>
        <v/>
      </c>
      <c r="BU288" s="27" t="str">
        <f>IFERROR(VLOOKUP(BW288,'Banco de Dados'!$B$3:$H$274,5,FALSE)," ")</f>
        <v xml:space="preserve"> </v>
      </c>
      <c r="CA288" s="27" t="str">
        <f>_xlfn.XLOOKUP(CD288,'Banco de Dados'!$B$3:$B$274,'Banco de Dados'!$C$3:$C$274,"")</f>
        <v/>
      </c>
      <c r="CB288" s="27" t="str">
        <f>IFERROR(VLOOKUP(CD288,'Banco de Dados'!$B$3:$H$274,5,FALSE)," ")</f>
        <v xml:space="preserve"> </v>
      </c>
      <c r="CH288" s="27" t="str">
        <f>_xlfn.XLOOKUP(CK288,'Banco de Dados'!$B$3:$B$274,'Banco de Dados'!$C$3:$C$274,"")</f>
        <v/>
      </c>
      <c r="CI288" s="27" t="str">
        <f>IFERROR(VLOOKUP(CK288,'Banco de Dados'!$B$3:$H$274,5,FALSE)," ")</f>
        <v xml:space="preserve"> </v>
      </c>
      <c r="CO288" s="27" t="str">
        <f>_xlfn.XLOOKUP(CR288,'Banco de Dados'!$B$3:$B$274,'Banco de Dados'!$C$3:$C$274,"")</f>
        <v/>
      </c>
      <c r="CP288" s="27" t="str">
        <f>IFERROR(VLOOKUP(CR288,'Banco de Dados'!$B$3:$H$274,5,FALSE)," ")</f>
        <v xml:space="preserve"> </v>
      </c>
      <c r="CV288" s="27" t="str">
        <f>_xlfn.XLOOKUP(CY288,'Banco de Dados'!$B$3:$B$274,'Banco de Dados'!$C$3:$C$274,"")</f>
        <v/>
      </c>
      <c r="CW288" s="27" t="str">
        <f>IFERROR(VLOOKUP(CY288,'Banco de Dados'!$B$3:$H$274,5,FALSE)," ")</f>
        <v xml:space="preserve"> </v>
      </c>
      <c r="DC288" s="27" t="str">
        <f>_xlfn.XLOOKUP(DF288,'Banco de Dados'!$B$3:$B$274,'Banco de Dados'!$C$3:$C$274,"")</f>
        <v/>
      </c>
      <c r="DD288" s="27" t="str">
        <f>IFERROR(VLOOKUP(DF288,'Banco de Dados'!$B$3:$H$274,5,FALSE)," ")</f>
        <v xml:space="preserve"> </v>
      </c>
      <c r="DJ288" s="27" t="str">
        <f>_xlfn.XLOOKUP(DM288,'Banco de Dados'!$B$3:$B$274,'Banco de Dados'!$C$3:$C$274,"")</f>
        <v/>
      </c>
      <c r="DK288" s="27" t="str">
        <f>IFERROR(VLOOKUP(DM288,'Banco de Dados'!$B$3:$H$274,5,FALSE)," ")</f>
        <v xml:space="preserve"> </v>
      </c>
      <c r="DQ288" s="27" t="str">
        <f>_xlfn.XLOOKUP(DT288,'Banco de Dados'!$B$3:$B$274,'Banco de Dados'!$C$3:$C$274,"")</f>
        <v/>
      </c>
      <c r="DR288" s="27" t="str">
        <f>IFERROR(VLOOKUP(DT288,'Banco de Dados'!$B$3:$H$274,5,FALSE)," ")</f>
        <v xml:space="preserve"> </v>
      </c>
      <c r="DX288" s="27" t="str">
        <f>_xlfn.XLOOKUP(EA288,'Banco de Dados'!$B$3:$B$274,'Banco de Dados'!$C$3:$C$274,"")</f>
        <v/>
      </c>
      <c r="DY288" s="27" t="str">
        <f>IFERROR(VLOOKUP(EA288,'Banco de Dados'!$B$3:$H$274,5,FALSE)," ")</f>
        <v xml:space="preserve"> </v>
      </c>
      <c r="EE288" s="27" t="str">
        <f>_xlfn.XLOOKUP(EH288,'Banco de Dados'!$B$3:$B$274,'Banco de Dados'!$C$3:$C$274,"")</f>
        <v/>
      </c>
      <c r="EF288" s="27" t="str">
        <f>IFERROR(VLOOKUP(EH288,'Banco de Dados'!$B$3:$H$274,5,FALSE)," ")</f>
        <v xml:space="preserve"> </v>
      </c>
      <c r="EL288" s="27" t="str">
        <f>_xlfn.XLOOKUP(EO288,'Banco de Dados'!$B$3:$B$274,'Banco de Dados'!$C$3:$C$274,"")</f>
        <v/>
      </c>
      <c r="EM288" s="27" t="str">
        <f>IFERROR(VLOOKUP(EO288,'Banco de Dados'!$B$3:$H$274,5,FALSE)," ")</f>
        <v xml:space="preserve"> </v>
      </c>
      <c r="ES288" s="27" t="str">
        <f>_xlfn.XLOOKUP(EV288,'Banco de Dados'!$B$3:$B$274,'Banco de Dados'!$C$3:$C$274,"")</f>
        <v/>
      </c>
      <c r="ET288" s="27" t="str">
        <f>IFERROR(VLOOKUP(EV288,'Banco de Dados'!$B$3:$H$274,5,FALSE)," ")</f>
        <v xml:space="preserve"> </v>
      </c>
      <c r="EZ288" s="27" t="str">
        <f>_xlfn.XLOOKUP(FC288,'Banco de Dados'!$B$3:$B$274,'Banco de Dados'!$C$3:$C$274,"")</f>
        <v/>
      </c>
      <c r="FA288" s="27" t="str">
        <f>IFERROR(VLOOKUP(FC288,'Banco de Dados'!$B$3:$H$274,5,FALSE)," ")</f>
        <v xml:space="preserve"> </v>
      </c>
      <c r="FC288" s="7"/>
      <c r="FD288" s="7"/>
      <c r="FE288" s="7"/>
      <c r="FG288" s="27" t="str">
        <f>_xlfn.XLOOKUP(FJ288,'Banco de Dados'!$B$3:$B$274,'Banco de Dados'!$C$3:$C$274,"")</f>
        <v/>
      </c>
      <c r="FH288" s="27" t="str">
        <f>IFERROR(VLOOKUP(FJ288,'Banco de Dados'!$B$3:$H$274,5,FALSE)," ")</f>
        <v xml:space="preserve"> </v>
      </c>
      <c r="FI288" s="7"/>
      <c r="FJ288" s="7"/>
      <c r="FK288" s="7"/>
      <c r="FL288" s="7"/>
      <c r="FN288" s="27" t="str">
        <f>_xlfn.XLOOKUP(FQ288,'Banco de Dados'!$B$3:$B$274,'Banco de Dados'!$C$3:$C$274,"")</f>
        <v/>
      </c>
      <c r="FO288" s="27" t="str">
        <f>IFERROR(VLOOKUP(FQ288,'Banco de Dados'!$B$3:$H$274,5,FALSE)," ")</f>
        <v xml:space="preserve"> </v>
      </c>
      <c r="FP288" s="7"/>
      <c r="FQ288" s="7"/>
      <c r="FR288" s="7"/>
      <c r="FS288" s="7"/>
      <c r="FU288" s="27" t="str">
        <f>_xlfn.XLOOKUP(FX288,'Banco de Dados'!$B$3:$B$274,'Banco de Dados'!$C$3:$C$274,"")</f>
        <v/>
      </c>
      <c r="FV288" s="27" t="str">
        <f>IFERROR(VLOOKUP(FX288,'Banco de Dados'!$B$3:$H$274,5,FALSE)," ")</f>
        <v xml:space="preserve"> </v>
      </c>
      <c r="FW288" s="7"/>
      <c r="FX288" s="7"/>
      <c r="FY288" s="7"/>
      <c r="FZ288" s="7"/>
    </row>
    <row r="289" spans="2:182" x14ac:dyDescent="0.25">
      <c r="B289" s="27" t="str">
        <f>_xlfn.XLOOKUP(E289,'Banco de Dados'!$B$3:$B$274,'Banco de Dados'!$C$3:$C$274,"")</f>
        <v/>
      </c>
      <c r="C289" s="27" t="str">
        <f>IFERROR(VLOOKUP(E289,'Banco de Dados'!$B$3:$H$274,5,FALSE)," ")</f>
        <v xml:space="preserve"> </v>
      </c>
      <c r="I289" s="27" t="str">
        <f>_xlfn.XLOOKUP(L289,'Banco de Dados'!$B$3:$B$274,'Banco de Dados'!$C$3:$C$274,"")</f>
        <v/>
      </c>
      <c r="J289" s="27" t="str">
        <f>IFERROR(VLOOKUP(L289,'Banco de Dados'!$B$3:$H$274,5,FALSE)," ")</f>
        <v xml:space="preserve"> </v>
      </c>
      <c r="P289" s="27" t="str">
        <f>_xlfn.XLOOKUP(S289,'Banco de Dados'!$B$3:$B$274,'Banco de Dados'!$C$3:$C$274,"")</f>
        <v/>
      </c>
      <c r="Q289" s="27" t="str">
        <f>IFERROR(VLOOKUP(S289,'Banco de Dados'!$B$3:$H$274,5,FALSE)," ")</f>
        <v xml:space="preserve"> </v>
      </c>
      <c r="W289" s="27" t="str">
        <f>_xlfn.XLOOKUP(Z289,'Banco de Dados'!$B$3:$B$274,'Banco de Dados'!$C$3:$C$274,"")</f>
        <v/>
      </c>
      <c r="X289" s="27" t="str">
        <f>IFERROR(VLOOKUP(Z289,'Banco de Dados'!$B$3:$H$274,5,FALSE)," ")</f>
        <v xml:space="preserve"> </v>
      </c>
      <c r="AD289" s="27" t="str">
        <f>_xlfn.XLOOKUP(AG289,'Banco de Dados'!$B$3:$B$274,'Banco de Dados'!$C$3:$C$274,"")</f>
        <v/>
      </c>
      <c r="AE289" s="27" t="str">
        <f>IFERROR(VLOOKUP(AG289,'Banco de Dados'!$B$3:$H$274,5,FALSE)," ")</f>
        <v xml:space="preserve"> </v>
      </c>
      <c r="AK289" s="27" t="str">
        <f>_xlfn.XLOOKUP(AN289,'Banco de Dados'!$B$3:$B$274,'Banco de Dados'!$C$3:$C$274,"")</f>
        <v/>
      </c>
      <c r="AL289" s="27" t="str">
        <f>IFERROR(VLOOKUP(AN289,'Banco de Dados'!$B$3:$H$274,5,FALSE)," ")</f>
        <v xml:space="preserve"> </v>
      </c>
      <c r="AR289" s="27" t="str">
        <f>_xlfn.XLOOKUP(AU289,'Banco de Dados'!$B$3:$B$274,'Banco de Dados'!$C$3:$C$274,"")</f>
        <v/>
      </c>
      <c r="AS289" s="27" t="str">
        <f>IFERROR(VLOOKUP(AU289,'Banco de Dados'!$B$3:$H$274,5,FALSE)," ")</f>
        <v xml:space="preserve"> </v>
      </c>
      <c r="AY289" s="27" t="str">
        <f>_xlfn.XLOOKUP(BB289,'Banco de Dados'!$B$3:$B$274,'Banco de Dados'!$C$3:$C$274,"")</f>
        <v/>
      </c>
      <c r="AZ289" s="27" t="str">
        <f>IFERROR(VLOOKUP(BB289,'Banco de Dados'!$B$3:$H$274,5,FALSE)," ")</f>
        <v xml:space="preserve"> </v>
      </c>
      <c r="BF289" s="27" t="str">
        <f>_xlfn.XLOOKUP(BI289,'Banco de Dados'!$B$3:$B$274,'Banco de Dados'!$C$3:$C$274,"")</f>
        <v/>
      </c>
      <c r="BG289" s="27" t="str">
        <f>IFERROR(VLOOKUP(BI289,'Banco de Dados'!$B$3:$H$274,5,FALSE)," ")</f>
        <v xml:space="preserve"> </v>
      </c>
      <c r="BM289" s="27" t="str">
        <f>_xlfn.XLOOKUP(BP289,'Banco de Dados'!$B$3:$B$274,'Banco de Dados'!$C$3:$C$274,"")</f>
        <v/>
      </c>
      <c r="BN289" s="27" t="str">
        <f>IFERROR(VLOOKUP(BP289,'Banco de Dados'!$B$3:$H$274,5,FALSE)," ")</f>
        <v xml:space="preserve"> </v>
      </c>
      <c r="BT289" s="27" t="str">
        <f>_xlfn.XLOOKUP(BW289,'Banco de Dados'!$B$3:$B$274,'Banco de Dados'!$C$3:$C$274,"")</f>
        <v/>
      </c>
      <c r="BU289" s="27" t="str">
        <f>IFERROR(VLOOKUP(BW289,'Banco de Dados'!$B$3:$H$274,5,FALSE)," ")</f>
        <v xml:space="preserve"> </v>
      </c>
      <c r="CA289" s="27" t="str">
        <f>_xlfn.XLOOKUP(CD289,'Banco de Dados'!$B$3:$B$274,'Banco de Dados'!$C$3:$C$274,"")</f>
        <v/>
      </c>
      <c r="CB289" s="27" t="str">
        <f>IFERROR(VLOOKUP(CD289,'Banco de Dados'!$B$3:$H$274,5,FALSE)," ")</f>
        <v xml:space="preserve"> </v>
      </c>
      <c r="CH289" s="27" t="str">
        <f>_xlfn.XLOOKUP(CK289,'Banco de Dados'!$B$3:$B$274,'Banco de Dados'!$C$3:$C$274,"")</f>
        <v/>
      </c>
      <c r="CI289" s="27" t="str">
        <f>IFERROR(VLOOKUP(CK289,'Banco de Dados'!$B$3:$H$274,5,FALSE)," ")</f>
        <v xml:space="preserve"> </v>
      </c>
      <c r="CO289" s="27" t="str">
        <f>_xlfn.XLOOKUP(CR289,'Banco de Dados'!$B$3:$B$274,'Banco de Dados'!$C$3:$C$274,"")</f>
        <v/>
      </c>
      <c r="CP289" s="27" t="str">
        <f>IFERROR(VLOOKUP(CR289,'Banco de Dados'!$B$3:$H$274,5,FALSE)," ")</f>
        <v xml:space="preserve"> </v>
      </c>
      <c r="CV289" s="27" t="str">
        <f>_xlfn.XLOOKUP(CY289,'Banco de Dados'!$B$3:$B$274,'Banco de Dados'!$C$3:$C$274,"")</f>
        <v/>
      </c>
      <c r="CW289" s="27" t="str">
        <f>IFERROR(VLOOKUP(CY289,'Banco de Dados'!$B$3:$H$274,5,FALSE)," ")</f>
        <v xml:space="preserve"> </v>
      </c>
      <c r="DC289" s="27" t="str">
        <f>_xlfn.XLOOKUP(DF289,'Banco de Dados'!$B$3:$B$274,'Banco de Dados'!$C$3:$C$274,"")</f>
        <v/>
      </c>
      <c r="DD289" s="27" t="str">
        <f>IFERROR(VLOOKUP(DF289,'Banco de Dados'!$B$3:$H$274,5,FALSE)," ")</f>
        <v xml:space="preserve"> </v>
      </c>
      <c r="DJ289" s="27" t="str">
        <f>_xlfn.XLOOKUP(DM289,'Banco de Dados'!$B$3:$B$274,'Banco de Dados'!$C$3:$C$274,"")</f>
        <v/>
      </c>
      <c r="DK289" s="27" t="str">
        <f>IFERROR(VLOOKUP(DM289,'Banco de Dados'!$B$3:$H$274,5,FALSE)," ")</f>
        <v xml:space="preserve"> </v>
      </c>
      <c r="DQ289" s="27" t="str">
        <f>_xlfn.XLOOKUP(DT289,'Banco de Dados'!$B$3:$B$274,'Banco de Dados'!$C$3:$C$274,"")</f>
        <v/>
      </c>
      <c r="DR289" s="27" t="str">
        <f>IFERROR(VLOOKUP(DT289,'Banco de Dados'!$B$3:$H$274,5,FALSE)," ")</f>
        <v xml:space="preserve"> </v>
      </c>
      <c r="DX289" s="27" t="str">
        <f>_xlfn.XLOOKUP(EA289,'Banco de Dados'!$B$3:$B$274,'Banco de Dados'!$C$3:$C$274,"")</f>
        <v/>
      </c>
      <c r="DY289" s="27" t="str">
        <f>IFERROR(VLOOKUP(EA289,'Banco de Dados'!$B$3:$H$274,5,FALSE)," ")</f>
        <v xml:space="preserve"> </v>
      </c>
      <c r="EE289" s="27" t="str">
        <f>_xlfn.XLOOKUP(EH289,'Banco de Dados'!$B$3:$B$274,'Banco de Dados'!$C$3:$C$274,"")</f>
        <v/>
      </c>
      <c r="EF289" s="27" t="str">
        <f>IFERROR(VLOOKUP(EH289,'Banco de Dados'!$B$3:$H$274,5,FALSE)," ")</f>
        <v xml:space="preserve"> </v>
      </c>
      <c r="EL289" s="27" t="str">
        <f>_xlfn.XLOOKUP(EO289,'Banco de Dados'!$B$3:$B$274,'Banco de Dados'!$C$3:$C$274,"")</f>
        <v/>
      </c>
      <c r="EM289" s="27" t="str">
        <f>IFERROR(VLOOKUP(EO289,'Banco de Dados'!$B$3:$H$274,5,FALSE)," ")</f>
        <v xml:space="preserve"> </v>
      </c>
      <c r="ES289" s="27" t="str">
        <f>_xlfn.XLOOKUP(EV289,'Banco de Dados'!$B$3:$B$274,'Banco de Dados'!$C$3:$C$274,"")</f>
        <v/>
      </c>
      <c r="ET289" s="27" t="str">
        <f>IFERROR(VLOOKUP(EV289,'Banco de Dados'!$B$3:$H$274,5,FALSE)," ")</f>
        <v xml:space="preserve"> </v>
      </c>
      <c r="EZ289" s="27" t="str">
        <f>_xlfn.XLOOKUP(FC289,'Banco de Dados'!$B$3:$B$274,'Banco de Dados'!$C$3:$C$274,"")</f>
        <v/>
      </c>
      <c r="FA289" s="27" t="str">
        <f>IFERROR(VLOOKUP(FC289,'Banco de Dados'!$B$3:$H$274,5,FALSE)," ")</f>
        <v xml:space="preserve"> </v>
      </c>
      <c r="FC289" s="7"/>
      <c r="FD289" s="7"/>
      <c r="FE289" s="7"/>
      <c r="FG289" s="27" t="str">
        <f>_xlfn.XLOOKUP(FJ289,'Banco de Dados'!$B$3:$B$274,'Banco de Dados'!$C$3:$C$274,"")</f>
        <v/>
      </c>
      <c r="FH289" s="27" t="str">
        <f>IFERROR(VLOOKUP(FJ289,'Banco de Dados'!$B$3:$H$274,5,FALSE)," ")</f>
        <v xml:space="preserve"> </v>
      </c>
      <c r="FI289" s="7"/>
      <c r="FJ289" s="7"/>
      <c r="FK289" s="7"/>
      <c r="FL289" s="7"/>
      <c r="FN289" s="27" t="str">
        <f>_xlfn.XLOOKUP(FQ289,'Banco de Dados'!$B$3:$B$274,'Banco de Dados'!$C$3:$C$274,"")</f>
        <v/>
      </c>
      <c r="FO289" s="27" t="str">
        <f>IFERROR(VLOOKUP(FQ289,'Banco de Dados'!$B$3:$H$274,5,FALSE)," ")</f>
        <v xml:space="preserve"> </v>
      </c>
      <c r="FP289" s="7"/>
      <c r="FQ289" s="7"/>
      <c r="FR289" s="7"/>
      <c r="FS289" s="7"/>
      <c r="FU289" s="27" t="str">
        <f>_xlfn.XLOOKUP(FX289,'Banco de Dados'!$B$3:$B$274,'Banco de Dados'!$C$3:$C$274,"")</f>
        <v/>
      </c>
      <c r="FV289" s="27" t="str">
        <f>IFERROR(VLOOKUP(FX289,'Banco de Dados'!$B$3:$H$274,5,FALSE)," ")</f>
        <v xml:space="preserve"> </v>
      </c>
      <c r="FW289" s="7"/>
      <c r="FX289" s="7"/>
      <c r="FY289" s="7"/>
      <c r="FZ289" s="7"/>
    </row>
    <row r="290" spans="2:182" x14ac:dyDescent="0.25">
      <c r="B290" s="27" t="str">
        <f>_xlfn.XLOOKUP(E290,'Banco de Dados'!$B$3:$B$274,'Banco de Dados'!$C$3:$C$274,"")</f>
        <v/>
      </c>
      <c r="C290" s="27" t="str">
        <f>IFERROR(VLOOKUP(E290,'Banco de Dados'!$B$3:$H$274,5,FALSE)," ")</f>
        <v xml:space="preserve"> </v>
      </c>
      <c r="I290" s="27" t="str">
        <f>_xlfn.XLOOKUP(L290,'Banco de Dados'!$B$3:$B$274,'Banco de Dados'!$C$3:$C$274,"")</f>
        <v/>
      </c>
      <c r="J290" s="27" t="str">
        <f>IFERROR(VLOOKUP(L290,'Banco de Dados'!$B$3:$H$274,5,FALSE)," ")</f>
        <v xml:space="preserve"> </v>
      </c>
      <c r="P290" s="27" t="str">
        <f>_xlfn.XLOOKUP(S290,'Banco de Dados'!$B$3:$B$274,'Banco de Dados'!$C$3:$C$274,"")</f>
        <v/>
      </c>
      <c r="Q290" s="27" t="str">
        <f>IFERROR(VLOOKUP(S290,'Banco de Dados'!$B$3:$H$274,5,FALSE)," ")</f>
        <v xml:space="preserve"> </v>
      </c>
      <c r="W290" s="27" t="str">
        <f>_xlfn.XLOOKUP(Z290,'Banco de Dados'!$B$3:$B$274,'Banco de Dados'!$C$3:$C$274,"")</f>
        <v/>
      </c>
      <c r="X290" s="27" t="str">
        <f>IFERROR(VLOOKUP(Z290,'Banco de Dados'!$B$3:$H$274,5,FALSE)," ")</f>
        <v xml:space="preserve"> </v>
      </c>
      <c r="AD290" s="27" t="str">
        <f>_xlfn.XLOOKUP(AG290,'Banco de Dados'!$B$3:$B$274,'Banco de Dados'!$C$3:$C$274,"")</f>
        <v/>
      </c>
      <c r="AE290" s="27" t="str">
        <f>IFERROR(VLOOKUP(AG290,'Banco de Dados'!$B$3:$H$274,5,FALSE)," ")</f>
        <v xml:space="preserve"> </v>
      </c>
      <c r="AK290" s="27" t="str">
        <f>_xlfn.XLOOKUP(AN290,'Banco de Dados'!$B$3:$B$274,'Banco de Dados'!$C$3:$C$274,"")</f>
        <v/>
      </c>
      <c r="AL290" s="27" t="str">
        <f>IFERROR(VLOOKUP(AN290,'Banco de Dados'!$B$3:$H$274,5,FALSE)," ")</f>
        <v xml:space="preserve"> </v>
      </c>
      <c r="AR290" s="27" t="str">
        <f>_xlfn.XLOOKUP(AU290,'Banco de Dados'!$B$3:$B$274,'Banco de Dados'!$C$3:$C$274,"")</f>
        <v/>
      </c>
      <c r="AS290" s="27" t="str">
        <f>IFERROR(VLOOKUP(AU290,'Banco de Dados'!$B$3:$H$274,5,FALSE)," ")</f>
        <v xml:space="preserve"> </v>
      </c>
      <c r="AY290" s="27" t="str">
        <f>_xlfn.XLOOKUP(BB290,'Banco de Dados'!$B$3:$B$274,'Banco de Dados'!$C$3:$C$274,"")</f>
        <v/>
      </c>
      <c r="AZ290" s="27" t="str">
        <f>IFERROR(VLOOKUP(BB290,'Banco de Dados'!$B$3:$H$274,5,FALSE)," ")</f>
        <v xml:space="preserve"> </v>
      </c>
      <c r="BF290" s="27" t="str">
        <f>_xlfn.XLOOKUP(BI290,'Banco de Dados'!$B$3:$B$274,'Banco de Dados'!$C$3:$C$274,"")</f>
        <v/>
      </c>
      <c r="BG290" s="27" t="str">
        <f>IFERROR(VLOOKUP(BI290,'Banco de Dados'!$B$3:$H$274,5,FALSE)," ")</f>
        <v xml:space="preserve"> </v>
      </c>
      <c r="BM290" s="27" t="str">
        <f>_xlfn.XLOOKUP(BP290,'Banco de Dados'!$B$3:$B$274,'Banco de Dados'!$C$3:$C$274,"")</f>
        <v/>
      </c>
      <c r="BN290" s="27" t="str">
        <f>IFERROR(VLOOKUP(BP290,'Banco de Dados'!$B$3:$H$274,5,FALSE)," ")</f>
        <v xml:space="preserve"> </v>
      </c>
      <c r="BT290" s="27" t="str">
        <f>_xlfn.XLOOKUP(BW290,'Banco de Dados'!$B$3:$B$274,'Banco de Dados'!$C$3:$C$274,"")</f>
        <v/>
      </c>
      <c r="BU290" s="27" t="str">
        <f>IFERROR(VLOOKUP(BW290,'Banco de Dados'!$B$3:$H$274,5,FALSE)," ")</f>
        <v xml:space="preserve"> </v>
      </c>
      <c r="CA290" s="27" t="str">
        <f>_xlfn.XLOOKUP(CD290,'Banco de Dados'!$B$3:$B$274,'Banco de Dados'!$C$3:$C$274,"")</f>
        <v/>
      </c>
      <c r="CB290" s="27" t="str">
        <f>IFERROR(VLOOKUP(CD290,'Banco de Dados'!$B$3:$H$274,5,FALSE)," ")</f>
        <v xml:space="preserve"> </v>
      </c>
      <c r="CH290" s="27" t="str">
        <f>_xlfn.XLOOKUP(CK290,'Banco de Dados'!$B$3:$B$274,'Banco de Dados'!$C$3:$C$274,"")</f>
        <v/>
      </c>
      <c r="CI290" s="27" t="str">
        <f>IFERROR(VLOOKUP(CK290,'Banco de Dados'!$B$3:$H$274,5,FALSE)," ")</f>
        <v xml:space="preserve"> </v>
      </c>
      <c r="CO290" s="27" t="str">
        <f>_xlfn.XLOOKUP(CR290,'Banco de Dados'!$B$3:$B$274,'Banco de Dados'!$C$3:$C$274,"")</f>
        <v/>
      </c>
      <c r="CP290" s="27" t="str">
        <f>IFERROR(VLOOKUP(CR290,'Banco de Dados'!$B$3:$H$274,5,FALSE)," ")</f>
        <v xml:space="preserve"> </v>
      </c>
      <c r="CV290" s="27" t="str">
        <f>_xlfn.XLOOKUP(CY290,'Banco de Dados'!$B$3:$B$274,'Banco de Dados'!$C$3:$C$274,"")</f>
        <v/>
      </c>
      <c r="CW290" s="27" t="str">
        <f>IFERROR(VLOOKUP(CY290,'Banco de Dados'!$B$3:$H$274,5,FALSE)," ")</f>
        <v xml:space="preserve"> </v>
      </c>
      <c r="DC290" s="27" t="str">
        <f>_xlfn.XLOOKUP(DF290,'Banco de Dados'!$B$3:$B$274,'Banco de Dados'!$C$3:$C$274,"")</f>
        <v/>
      </c>
      <c r="DD290" s="27" t="str">
        <f>IFERROR(VLOOKUP(DF290,'Banco de Dados'!$B$3:$H$274,5,FALSE)," ")</f>
        <v xml:space="preserve"> </v>
      </c>
      <c r="DJ290" s="27" t="str">
        <f>_xlfn.XLOOKUP(DM290,'Banco de Dados'!$B$3:$B$274,'Banco de Dados'!$C$3:$C$274,"")</f>
        <v/>
      </c>
      <c r="DK290" s="27" t="str">
        <f>IFERROR(VLOOKUP(DM290,'Banco de Dados'!$B$3:$H$274,5,FALSE)," ")</f>
        <v xml:space="preserve"> </v>
      </c>
      <c r="DQ290" s="27" t="str">
        <f>_xlfn.XLOOKUP(DT290,'Banco de Dados'!$B$3:$B$274,'Banco de Dados'!$C$3:$C$274,"")</f>
        <v/>
      </c>
      <c r="DR290" s="27" t="str">
        <f>IFERROR(VLOOKUP(DT290,'Banco de Dados'!$B$3:$H$274,5,FALSE)," ")</f>
        <v xml:space="preserve"> </v>
      </c>
      <c r="DX290" s="27" t="str">
        <f>_xlfn.XLOOKUP(EA290,'Banco de Dados'!$B$3:$B$274,'Banco de Dados'!$C$3:$C$274,"")</f>
        <v/>
      </c>
      <c r="DY290" s="27" t="str">
        <f>IFERROR(VLOOKUP(EA290,'Banco de Dados'!$B$3:$H$274,5,FALSE)," ")</f>
        <v xml:space="preserve"> </v>
      </c>
      <c r="EE290" s="27" t="str">
        <f>_xlfn.XLOOKUP(EH290,'Banco de Dados'!$B$3:$B$274,'Banco de Dados'!$C$3:$C$274,"")</f>
        <v/>
      </c>
      <c r="EF290" s="27" t="str">
        <f>IFERROR(VLOOKUP(EH290,'Banco de Dados'!$B$3:$H$274,5,FALSE)," ")</f>
        <v xml:space="preserve"> </v>
      </c>
      <c r="EL290" s="27" t="str">
        <f>_xlfn.XLOOKUP(EO290,'Banco de Dados'!$B$3:$B$274,'Banco de Dados'!$C$3:$C$274,"")</f>
        <v/>
      </c>
      <c r="EM290" s="27" t="str">
        <f>IFERROR(VLOOKUP(EO290,'Banco de Dados'!$B$3:$H$274,5,FALSE)," ")</f>
        <v xml:space="preserve"> </v>
      </c>
      <c r="ES290" s="27" t="str">
        <f>_xlfn.XLOOKUP(EV290,'Banco de Dados'!$B$3:$B$274,'Banco de Dados'!$C$3:$C$274,"")</f>
        <v/>
      </c>
      <c r="ET290" s="27" t="str">
        <f>IFERROR(VLOOKUP(EV290,'Banco de Dados'!$B$3:$H$274,5,FALSE)," ")</f>
        <v xml:space="preserve"> </v>
      </c>
      <c r="EZ290" s="27" t="str">
        <f>_xlfn.XLOOKUP(FC290,'Banco de Dados'!$B$3:$B$274,'Banco de Dados'!$C$3:$C$274,"")</f>
        <v/>
      </c>
      <c r="FA290" s="27" t="str">
        <f>IFERROR(VLOOKUP(FC290,'Banco de Dados'!$B$3:$H$274,5,FALSE)," ")</f>
        <v xml:space="preserve"> </v>
      </c>
      <c r="FC290" s="7"/>
      <c r="FD290" s="7"/>
      <c r="FE290" s="7"/>
      <c r="FG290" s="27" t="str">
        <f>_xlfn.XLOOKUP(FJ290,'Banco de Dados'!$B$3:$B$274,'Banco de Dados'!$C$3:$C$274,"")</f>
        <v/>
      </c>
      <c r="FH290" s="27" t="str">
        <f>IFERROR(VLOOKUP(FJ290,'Banco de Dados'!$B$3:$H$274,5,FALSE)," ")</f>
        <v xml:space="preserve"> </v>
      </c>
      <c r="FI290" s="7"/>
      <c r="FJ290" s="7"/>
      <c r="FK290" s="7"/>
      <c r="FL290" s="7"/>
      <c r="FN290" s="27" t="str">
        <f>_xlfn.XLOOKUP(FQ290,'Banco de Dados'!$B$3:$B$274,'Banco de Dados'!$C$3:$C$274,"")</f>
        <v/>
      </c>
      <c r="FO290" s="27" t="str">
        <f>IFERROR(VLOOKUP(FQ290,'Banco de Dados'!$B$3:$H$274,5,FALSE)," ")</f>
        <v xml:space="preserve"> </v>
      </c>
      <c r="FP290" s="7"/>
      <c r="FQ290" s="7"/>
      <c r="FR290" s="7"/>
      <c r="FS290" s="7"/>
      <c r="FU290" s="27" t="str">
        <f>_xlfn.XLOOKUP(FX290,'Banco de Dados'!$B$3:$B$274,'Banco de Dados'!$C$3:$C$274,"")</f>
        <v/>
      </c>
      <c r="FV290" s="27" t="str">
        <f>IFERROR(VLOOKUP(FX290,'Banco de Dados'!$B$3:$H$274,5,FALSE)," ")</f>
        <v xml:space="preserve"> </v>
      </c>
      <c r="FW290" s="7"/>
      <c r="FX290" s="7"/>
      <c r="FY290" s="7"/>
      <c r="FZ290" s="7"/>
    </row>
    <row r="291" spans="2:182" x14ac:dyDescent="0.25">
      <c r="B291" s="27" t="str">
        <f>_xlfn.XLOOKUP(E291,'Banco de Dados'!$B$3:$B$274,'Banco de Dados'!$C$3:$C$274,"")</f>
        <v/>
      </c>
      <c r="C291" s="27" t="str">
        <f>IFERROR(VLOOKUP(E291,'Banco de Dados'!$B$3:$H$274,5,FALSE)," ")</f>
        <v xml:space="preserve"> </v>
      </c>
      <c r="I291" s="27" t="str">
        <f>_xlfn.XLOOKUP(L291,'Banco de Dados'!$B$3:$B$274,'Banco de Dados'!$C$3:$C$274,"")</f>
        <v/>
      </c>
      <c r="J291" s="27" t="str">
        <f>IFERROR(VLOOKUP(L291,'Banco de Dados'!$B$3:$H$274,5,FALSE)," ")</f>
        <v xml:space="preserve"> </v>
      </c>
      <c r="P291" s="27" t="str">
        <f>_xlfn.XLOOKUP(S291,'Banco de Dados'!$B$3:$B$274,'Banco de Dados'!$C$3:$C$274,"")</f>
        <v/>
      </c>
      <c r="Q291" s="27" t="str">
        <f>IFERROR(VLOOKUP(S291,'Banco de Dados'!$B$3:$H$274,5,FALSE)," ")</f>
        <v xml:space="preserve"> </v>
      </c>
      <c r="W291" s="27" t="str">
        <f>_xlfn.XLOOKUP(Z291,'Banco de Dados'!$B$3:$B$274,'Banco de Dados'!$C$3:$C$274,"")</f>
        <v/>
      </c>
      <c r="X291" s="27" t="str">
        <f>IFERROR(VLOOKUP(Z291,'Banco de Dados'!$B$3:$H$274,5,FALSE)," ")</f>
        <v xml:space="preserve"> </v>
      </c>
      <c r="AD291" s="27" t="str">
        <f>_xlfn.XLOOKUP(AG291,'Banco de Dados'!$B$3:$B$274,'Banco de Dados'!$C$3:$C$274,"")</f>
        <v/>
      </c>
      <c r="AE291" s="27" t="str">
        <f>IFERROR(VLOOKUP(AG291,'Banco de Dados'!$B$3:$H$274,5,FALSE)," ")</f>
        <v xml:space="preserve"> </v>
      </c>
      <c r="AK291" s="27" t="str">
        <f>_xlfn.XLOOKUP(AN291,'Banco de Dados'!$B$3:$B$274,'Banco de Dados'!$C$3:$C$274,"")</f>
        <v/>
      </c>
      <c r="AL291" s="27" t="str">
        <f>IFERROR(VLOOKUP(AN291,'Banco de Dados'!$B$3:$H$274,5,FALSE)," ")</f>
        <v xml:space="preserve"> </v>
      </c>
      <c r="AR291" s="27" t="str">
        <f>_xlfn.XLOOKUP(AU291,'Banco de Dados'!$B$3:$B$274,'Banco de Dados'!$C$3:$C$274,"")</f>
        <v/>
      </c>
      <c r="AS291" s="27" t="str">
        <f>IFERROR(VLOOKUP(AU291,'Banco de Dados'!$B$3:$H$274,5,FALSE)," ")</f>
        <v xml:space="preserve"> </v>
      </c>
      <c r="AY291" s="27" t="str">
        <f>_xlfn.XLOOKUP(BB291,'Banco de Dados'!$B$3:$B$274,'Banco de Dados'!$C$3:$C$274,"")</f>
        <v/>
      </c>
      <c r="AZ291" s="27" t="str">
        <f>IFERROR(VLOOKUP(BB291,'Banco de Dados'!$B$3:$H$274,5,FALSE)," ")</f>
        <v xml:space="preserve"> </v>
      </c>
      <c r="BF291" s="27" t="str">
        <f>_xlfn.XLOOKUP(BI291,'Banco de Dados'!$B$3:$B$274,'Banco de Dados'!$C$3:$C$274,"")</f>
        <v/>
      </c>
      <c r="BG291" s="27" t="str">
        <f>IFERROR(VLOOKUP(BI291,'Banco de Dados'!$B$3:$H$274,5,FALSE)," ")</f>
        <v xml:space="preserve"> </v>
      </c>
      <c r="BM291" s="27" t="str">
        <f>_xlfn.XLOOKUP(BP291,'Banco de Dados'!$B$3:$B$274,'Banco de Dados'!$C$3:$C$274,"")</f>
        <v/>
      </c>
      <c r="BN291" s="27" t="str">
        <f>IFERROR(VLOOKUP(BP291,'Banco de Dados'!$B$3:$H$274,5,FALSE)," ")</f>
        <v xml:space="preserve"> </v>
      </c>
      <c r="BT291" s="27" t="str">
        <f>_xlfn.XLOOKUP(BW291,'Banco de Dados'!$B$3:$B$274,'Banco de Dados'!$C$3:$C$274,"")</f>
        <v/>
      </c>
      <c r="BU291" s="27" t="str">
        <f>IFERROR(VLOOKUP(BW291,'Banco de Dados'!$B$3:$H$274,5,FALSE)," ")</f>
        <v xml:space="preserve"> </v>
      </c>
      <c r="CA291" s="27" t="str">
        <f>_xlfn.XLOOKUP(CD291,'Banco de Dados'!$B$3:$B$274,'Banco de Dados'!$C$3:$C$274,"")</f>
        <v/>
      </c>
      <c r="CB291" s="27" t="str">
        <f>IFERROR(VLOOKUP(CD291,'Banco de Dados'!$B$3:$H$274,5,FALSE)," ")</f>
        <v xml:space="preserve"> </v>
      </c>
      <c r="CH291" s="27" t="str">
        <f>_xlfn.XLOOKUP(CK291,'Banco de Dados'!$B$3:$B$274,'Banco de Dados'!$C$3:$C$274,"")</f>
        <v/>
      </c>
      <c r="CI291" s="27" t="str">
        <f>IFERROR(VLOOKUP(CK291,'Banco de Dados'!$B$3:$H$274,5,FALSE)," ")</f>
        <v xml:space="preserve"> </v>
      </c>
      <c r="CO291" s="27" t="str">
        <f>_xlfn.XLOOKUP(CR291,'Banco de Dados'!$B$3:$B$274,'Banco de Dados'!$C$3:$C$274,"")</f>
        <v/>
      </c>
      <c r="CP291" s="27" t="str">
        <f>IFERROR(VLOOKUP(CR291,'Banco de Dados'!$B$3:$H$274,5,FALSE)," ")</f>
        <v xml:space="preserve"> </v>
      </c>
      <c r="CV291" s="27" t="str">
        <f>_xlfn.XLOOKUP(CY291,'Banco de Dados'!$B$3:$B$274,'Banco de Dados'!$C$3:$C$274,"")</f>
        <v/>
      </c>
      <c r="CW291" s="27" t="str">
        <f>IFERROR(VLOOKUP(CY291,'Banco de Dados'!$B$3:$H$274,5,FALSE)," ")</f>
        <v xml:space="preserve"> </v>
      </c>
      <c r="DC291" s="27" t="str">
        <f>_xlfn.XLOOKUP(DF291,'Banco de Dados'!$B$3:$B$274,'Banco de Dados'!$C$3:$C$274,"")</f>
        <v/>
      </c>
      <c r="DD291" s="27" t="str">
        <f>IFERROR(VLOOKUP(DF291,'Banco de Dados'!$B$3:$H$274,5,FALSE)," ")</f>
        <v xml:space="preserve"> </v>
      </c>
      <c r="DJ291" s="27" t="str">
        <f>_xlfn.XLOOKUP(DM291,'Banco de Dados'!$B$3:$B$274,'Banco de Dados'!$C$3:$C$274,"")</f>
        <v/>
      </c>
      <c r="DK291" s="27" t="str">
        <f>IFERROR(VLOOKUP(DM291,'Banco de Dados'!$B$3:$H$274,5,FALSE)," ")</f>
        <v xml:space="preserve"> </v>
      </c>
      <c r="DQ291" s="27" t="str">
        <f>_xlfn.XLOOKUP(DT291,'Banco de Dados'!$B$3:$B$274,'Banco de Dados'!$C$3:$C$274,"")</f>
        <v/>
      </c>
      <c r="DR291" s="27" t="str">
        <f>IFERROR(VLOOKUP(DT291,'Banco de Dados'!$B$3:$H$274,5,FALSE)," ")</f>
        <v xml:space="preserve"> </v>
      </c>
      <c r="DX291" s="27" t="str">
        <f>_xlfn.XLOOKUP(EA291,'Banco de Dados'!$B$3:$B$274,'Banco de Dados'!$C$3:$C$274,"")</f>
        <v/>
      </c>
      <c r="DY291" s="27" t="str">
        <f>IFERROR(VLOOKUP(EA291,'Banco de Dados'!$B$3:$H$274,5,FALSE)," ")</f>
        <v xml:space="preserve"> </v>
      </c>
      <c r="EE291" s="27" t="str">
        <f>_xlfn.XLOOKUP(EH291,'Banco de Dados'!$B$3:$B$274,'Banco de Dados'!$C$3:$C$274,"")</f>
        <v/>
      </c>
      <c r="EF291" s="27" t="str">
        <f>IFERROR(VLOOKUP(EH291,'Banco de Dados'!$B$3:$H$274,5,FALSE)," ")</f>
        <v xml:space="preserve"> </v>
      </c>
      <c r="EL291" s="27" t="str">
        <f>_xlfn.XLOOKUP(EO291,'Banco de Dados'!$B$3:$B$274,'Banco de Dados'!$C$3:$C$274,"")</f>
        <v/>
      </c>
      <c r="EM291" s="27" t="str">
        <f>IFERROR(VLOOKUP(EO291,'Banco de Dados'!$B$3:$H$274,5,FALSE)," ")</f>
        <v xml:space="preserve"> </v>
      </c>
      <c r="ES291" s="27" t="str">
        <f>_xlfn.XLOOKUP(EV291,'Banco de Dados'!$B$3:$B$274,'Banco de Dados'!$C$3:$C$274,"")</f>
        <v/>
      </c>
      <c r="ET291" s="27" t="str">
        <f>IFERROR(VLOOKUP(EV291,'Banco de Dados'!$B$3:$H$274,5,FALSE)," ")</f>
        <v xml:space="preserve"> </v>
      </c>
      <c r="EZ291" s="27" t="str">
        <f>_xlfn.XLOOKUP(FC291,'Banco de Dados'!$B$3:$B$274,'Banco de Dados'!$C$3:$C$274,"")</f>
        <v/>
      </c>
      <c r="FA291" s="27" t="str">
        <f>IFERROR(VLOOKUP(FC291,'Banco de Dados'!$B$3:$H$274,5,FALSE)," ")</f>
        <v xml:space="preserve"> </v>
      </c>
      <c r="FC291" s="7"/>
      <c r="FD291" s="7"/>
      <c r="FE291" s="7"/>
      <c r="FG291" s="27" t="str">
        <f>_xlfn.XLOOKUP(FJ291,'Banco de Dados'!$B$3:$B$274,'Banco de Dados'!$C$3:$C$274,"")</f>
        <v/>
      </c>
      <c r="FH291" s="27" t="str">
        <f>IFERROR(VLOOKUP(FJ291,'Banco de Dados'!$B$3:$H$274,5,FALSE)," ")</f>
        <v xml:space="preserve"> </v>
      </c>
      <c r="FI291" s="7"/>
      <c r="FJ291" s="7"/>
      <c r="FK291" s="7"/>
      <c r="FL291" s="7"/>
      <c r="FN291" s="27" t="str">
        <f>_xlfn.XLOOKUP(FQ291,'Banco de Dados'!$B$3:$B$274,'Banco de Dados'!$C$3:$C$274,"")</f>
        <v/>
      </c>
      <c r="FO291" s="27" t="str">
        <f>IFERROR(VLOOKUP(FQ291,'Banco de Dados'!$B$3:$H$274,5,FALSE)," ")</f>
        <v xml:space="preserve"> </v>
      </c>
      <c r="FP291" s="7"/>
      <c r="FQ291" s="7"/>
      <c r="FR291" s="7"/>
      <c r="FS291" s="7"/>
      <c r="FU291" s="27" t="str">
        <f>_xlfn.XLOOKUP(FX291,'Banco de Dados'!$B$3:$B$274,'Banco de Dados'!$C$3:$C$274,"")</f>
        <v/>
      </c>
      <c r="FV291" s="27" t="str">
        <f>IFERROR(VLOOKUP(FX291,'Banco de Dados'!$B$3:$H$274,5,FALSE)," ")</f>
        <v xml:space="preserve"> </v>
      </c>
      <c r="FW291" s="7"/>
      <c r="FX291" s="7"/>
      <c r="FY291" s="7"/>
      <c r="FZ291" s="7"/>
    </row>
    <row r="292" spans="2:182" x14ac:dyDescent="0.25">
      <c r="B292" s="27" t="str">
        <f>_xlfn.XLOOKUP(E292,'Banco de Dados'!$B$3:$B$274,'Banco de Dados'!$C$3:$C$274,"")</f>
        <v/>
      </c>
      <c r="C292" s="27" t="str">
        <f>IFERROR(VLOOKUP(E292,'Banco de Dados'!$B$3:$H$274,5,FALSE)," ")</f>
        <v xml:space="preserve"> </v>
      </c>
      <c r="I292" s="27" t="str">
        <f>_xlfn.XLOOKUP(L292,'Banco de Dados'!$B$3:$B$274,'Banco de Dados'!$C$3:$C$274,"")</f>
        <v/>
      </c>
      <c r="J292" s="27" t="str">
        <f>IFERROR(VLOOKUP(L292,'Banco de Dados'!$B$3:$H$274,5,FALSE)," ")</f>
        <v xml:space="preserve"> </v>
      </c>
      <c r="P292" s="27" t="str">
        <f>_xlfn.XLOOKUP(S292,'Banco de Dados'!$B$3:$B$274,'Banco de Dados'!$C$3:$C$274,"")</f>
        <v/>
      </c>
      <c r="Q292" s="27" t="str">
        <f>IFERROR(VLOOKUP(S292,'Banco de Dados'!$B$3:$H$274,5,FALSE)," ")</f>
        <v xml:space="preserve"> </v>
      </c>
      <c r="W292" s="27" t="str">
        <f>_xlfn.XLOOKUP(Z292,'Banco de Dados'!$B$3:$B$274,'Banco de Dados'!$C$3:$C$274,"")</f>
        <v/>
      </c>
      <c r="X292" s="27" t="str">
        <f>IFERROR(VLOOKUP(Z292,'Banco de Dados'!$B$3:$H$274,5,FALSE)," ")</f>
        <v xml:space="preserve"> </v>
      </c>
      <c r="AD292" s="27" t="str">
        <f>_xlfn.XLOOKUP(AG292,'Banco de Dados'!$B$3:$B$274,'Banco de Dados'!$C$3:$C$274,"")</f>
        <v/>
      </c>
      <c r="AE292" s="27" t="str">
        <f>IFERROR(VLOOKUP(AG292,'Banco de Dados'!$B$3:$H$274,5,FALSE)," ")</f>
        <v xml:space="preserve"> </v>
      </c>
      <c r="AK292" s="27" t="str">
        <f>_xlfn.XLOOKUP(AN292,'Banco de Dados'!$B$3:$B$274,'Banco de Dados'!$C$3:$C$274,"")</f>
        <v/>
      </c>
      <c r="AL292" s="27" t="str">
        <f>IFERROR(VLOOKUP(AN292,'Banco de Dados'!$B$3:$H$274,5,FALSE)," ")</f>
        <v xml:space="preserve"> </v>
      </c>
      <c r="AR292" s="27" t="str">
        <f>_xlfn.XLOOKUP(AU292,'Banco de Dados'!$B$3:$B$274,'Banco de Dados'!$C$3:$C$274,"")</f>
        <v/>
      </c>
      <c r="AS292" s="27" t="str">
        <f>IFERROR(VLOOKUP(AU292,'Banco de Dados'!$B$3:$H$274,5,FALSE)," ")</f>
        <v xml:space="preserve"> </v>
      </c>
      <c r="AY292" s="27" t="str">
        <f>_xlfn.XLOOKUP(BB292,'Banco de Dados'!$B$3:$B$274,'Banco de Dados'!$C$3:$C$274,"")</f>
        <v/>
      </c>
      <c r="AZ292" s="27" t="str">
        <f>IFERROR(VLOOKUP(BB292,'Banco de Dados'!$B$3:$H$274,5,FALSE)," ")</f>
        <v xml:space="preserve"> </v>
      </c>
      <c r="BF292" s="27" t="str">
        <f>_xlfn.XLOOKUP(BI292,'Banco de Dados'!$B$3:$B$274,'Banco de Dados'!$C$3:$C$274,"")</f>
        <v/>
      </c>
      <c r="BG292" s="27" t="str">
        <f>IFERROR(VLOOKUP(BI292,'Banco de Dados'!$B$3:$H$274,5,FALSE)," ")</f>
        <v xml:space="preserve"> </v>
      </c>
      <c r="BM292" s="27" t="str">
        <f>_xlfn.XLOOKUP(BP292,'Banco de Dados'!$B$3:$B$274,'Banco de Dados'!$C$3:$C$274,"")</f>
        <v/>
      </c>
      <c r="BN292" s="27" t="str">
        <f>IFERROR(VLOOKUP(BP292,'Banco de Dados'!$B$3:$H$274,5,FALSE)," ")</f>
        <v xml:space="preserve"> </v>
      </c>
      <c r="BT292" s="27" t="str">
        <f>_xlfn.XLOOKUP(BW292,'Banco de Dados'!$B$3:$B$274,'Banco de Dados'!$C$3:$C$274,"")</f>
        <v/>
      </c>
      <c r="BU292" s="27" t="str">
        <f>IFERROR(VLOOKUP(BW292,'Banco de Dados'!$B$3:$H$274,5,FALSE)," ")</f>
        <v xml:space="preserve"> </v>
      </c>
      <c r="CA292" s="27" t="str">
        <f>_xlfn.XLOOKUP(CD292,'Banco de Dados'!$B$3:$B$274,'Banco de Dados'!$C$3:$C$274,"")</f>
        <v/>
      </c>
      <c r="CB292" s="27" t="str">
        <f>IFERROR(VLOOKUP(CD292,'Banco de Dados'!$B$3:$H$274,5,FALSE)," ")</f>
        <v xml:space="preserve"> </v>
      </c>
      <c r="CH292" s="27" t="str">
        <f>_xlfn.XLOOKUP(CK292,'Banco de Dados'!$B$3:$B$274,'Banco de Dados'!$C$3:$C$274,"")</f>
        <v/>
      </c>
      <c r="CI292" s="27" t="str">
        <f>IFERROR(VLOOKUP(CK292,'Banco de Dados'!$B$3:$H$274,5,FALSE)," ")</f>
        <v xml:space="preserve"> </v>
      </c>
      <c r="CO292" s="27" t="str">
        <f>_xlfn.XLOOKUP(CR292,'Banco de Dados'!$B$3:$B$274,'Banco de Dados'!$C$3:$C$274,"")</f>
        <v/>
      </c>
      <c r="CP292" s="27" t="str">
        <f>IFERROR(VLOOKUP(CR292,'Banco de Dados'!$B$3:$H$274,5,FALSE)," ")</f>
        <v xml:space="preserve"> </v>
      </c>
      <c r="CV292" s="27" t="str">
        <f>_xlfn.XLOOKUP(CY292,'Banco de Dados'!$B$3:$B$274,'Banco de Dados'!$C$3:$C$274,"")</f>
        <v/>
      </c>
      <c r="CW292" s="27" t="str">
        <f>IFERROR(VLOOKUP(CY292,'Banco de Dados'!$B$3:$H$274,5,FALSE)," ")</f>
        <v xml:space="preserve"> </v>
      </c>
      <c r="DC292" s="27" t="str">
        <f>_xlfn.XLOOKUP(DF292,'Banco de Dados'!$B$3:$B$274,'Banco de Dados'!$C$3:$C$274,"")</f>
        <v/>
      </c>
      <c r="DD292" s="27" t="str">
        <f>IFERROR(VLOOKUP(DF292,'Banco de Dados'!$B$3:$H$274,5,FALSE)," ")</f>
        <v xml:space="preserve"> </v>
      </c>
      <c r="DJ292" s="27" t="str">
        <f>_xlfn.XLOOKUP(DM292,'Banco de Dados'!$B$3:$B$274,'Banco de Dados'!$C$3:$C$274,"")</f>
        <v/>
      </c>
      <c r="DK292" s="27" t="str">
        <f>IFERROR(VLOOKUP(DM292,'Banco de Dados'!$B$3:$H$274,5,FALSE)," ")</f>
        <v xml:space="preserve"> </v>
      </c>
      <c r="DQ292" s="27" t="str">
        <f>_xlfn.XLOOKUP(DT292,'Banco de Dados'!$B$3:$B$274,'Banco de Dados'!$C$3:$C$274,"")</f>
        <v/>
      </c>
      <c r="DR292" s="27" t="str">
        <f>IFERROR(VLOOKUP(DT292,'Banco de Dados'!$B$3:$H$274,5,FALSE)," ")</f>
        <v xml:space="preserve"> </v>
      </c>
      <c r="DX292" s="27" t="str">
        <f>_xlfn.XLOOKUP(EA292,'Banco de Dados'!$B$3:$B$274,'Banco de Dados'!$C$3:$C$274,"")</f>
        <v/>
      </c>
      <c r="DY292" s="27" t="str">
        <f>IFERROR(VLOOKUP(EA292,'Banco de Dados'!$B$3:$H$274,5,FALSE)," ")</f>
        <v xml:space="preserve"> </v>
      </c>
      <c r="EE292" s="27" t="str">
        <f>_xlfn.XLOOKUP(EH292,'Banco de Dados'!$B$3:$B$274,'Banco de Dados'!$C$3:$C$274,"")</f>
        <v/>
      </c>
      <c r="EF292" s="27" t="str">
        <f>IFERROR(VLOOKUP(EH292,'Banco de Dados'!$B$3:$H$274,5,FALSE)," ")</f>
        <v xml:space="preserve"> </v>
      </c>
      <c r="EL292" s="27" t="str">
        <f>_xlfn.XLOOKUP(EO292,'Banco de Dados'!$B$3:$B$274,'Banco de Dados'!$C$3:$C$274,"")</f>
        <v/>
      </c>
      <c r="EM292" s="27" t="str">
        <f>IFERROR(VLOOKUP(EO292,'Banco de Dados'!$B$3:$H$274,5,FALSE)," ")</f>
        <v xml:space="preserve"> </v>
      </c>
      <c r="ES292" s="27" t="str">
        <f>_xlfn.XLOOKUP(EV292,'Banco de Dados'!$B$3:$B$274,'Banco de Dados'!$C$3:$C$274,"")</f>
        <v/>
      </c>
      <c r="ET292" s="27" t="str">
        <f>IFERROR(VLOOKUP(EV292,'Banco de Dados'!$B$3:$H$274,5,FALSE)," ")</f>
        <v xml:space="preserve"> </v>
      </c>
      <c r="EZ292" s="27" t="str">
        <f>_xlfn.XLOOKUP(FC292,'Banco de Dados'!$B$3:$B$274,'Banco de Dados'!$C$3:$C$274,"")</f>
        <v/>
      </c>
      <c r="FA292" s="27" t="str">
        <f>IFERROR(VLOOKUP(FC292,'Banco de Dados'!$B$3:$H$274,5,FALSE)," ")</f>
        <v xml:space="preserve"> </v>
      </c>
      <c r="FC292" s="7"/>
      <c r="FD292" s="7"/>
      <c r="FE292" s="7"/>
      <c r="FG292" s="27" t="str">
        <f>_xlfn.XLOOKUP(FJ292,'Banco de Dados'!$B$3:$B$274,'Banco de Dados'!$C$3:$C$274,"")</f>
        <v/>
      </c>
      <c r="FH292" s="27" t="str">
        <f>IFERROR(VLOOKUP(FJ292,'Banco de Dados'!$B$3:$H$274,5,FALSE)," ")</f>
        <v xml:space="preserve"> </v>
      </c>
      <c r="FI292" s="7"/>
      <c r="FJ292" s="7"/>
      <c r="FK292" s="7"/>
      <c r="FL292" s="7"/>
      <c r="FN292" s="27" t="str">
        <f>_xlfn.XLOOKUP(FQ292,'Banco de Dados'!$B$3:$B$274,'Banco de Dados'!$C$3:$C$274,"")</f>
        <v/>
      </c>
      <c r="FO292" s="27" t="str">
        <f>IFERROR(VLOOKUP(FQ292,'Banco de Dados'!$B$3:$H$274,5,FALSE)," ")</f>
        <v xml:space="preserve"> </v>
      </c>
      <c r="FP292" s="7"/>
      <c r="FQ292" s="7"/>
      <c r="FR292" s="7"/>
      <c r="FS292" s="7"/>
      <c r="FU292" s="27" t="str">
        <f>_xlfn.XLOOKUP(FX292,'Banco de Dados'!$B$3:$B$274,'Banco de Dados'!$C$3:$C$274,"")</f>
        <v/>
      </c>
      <c r="FV292" s="27" t="str">
        <f>IFERROR(VLOOKUP(FX292,'Banco de Dados'!$B$3:$H$274,5,FALSE)," ")</f>
        <v xml:space="preserve"> </v>
      </c>
      <c r="FW292" s="7"/>
      <c r="FX292" s="7"/>
      <c r="FY292" s="7"/>
      <c r="FZ292" s="7"/>
    </row>
    <row r="293" spans="2:182" x14ac:dyDescent="0.25">
      <c r="B293" s="27" t="str">
        <f>_xlfn.XLOOKUP(E293,'Banco de Dados'!$B$3:$B$274,'Banco de Dados'!$C$3:$C$274,"")</f>
        <v/>
      </c>
      <c r="C293" s="27" t="str">
        <f>IFERROR(VLOOKUP(E293,'Banco de Dados'!$B$3:$H$274,5,FALSE)," ")</f>
        <v xml:space="preserve"> </v>
      </c>
      <c r="I293" s="27" t="str">
        <f>_xlfn.XLOOKUP(L293,'Banco de Dados'!$B$3:$B$274,'Banco de Dados'!$C$3:$C$274,"")</f>
        <v/>
      </c>
      <c r="J293" s="27" t="str">
        <f>IFERROR(VLOOKUP(L293,'Banco de Dados'!$B$3:$H$274,5,FALSE)," ")</f>
        <v xml:space="preserve"> </v>
      </c>
      <c r="P293" s="27" t="str">
        <f>_xlfn.XLOOKUP(S293,'Banco de Dados'!$B$3:$B$274,'Banco de Dados'!$C$3:$C$274,"")</f>
        <v/>
      </c>
      <c r="Q293" s="27" t="str">
        <f>IFERROR(VLOOKUP(S293,'Banco de Dados'!$B$3:$H$274,5,FALSE)," ")</f>
        <v xml:space="preserve"> </v>
      </c>
      <c r="W293" s="27" t="str">
        <f>_xlfn.XLOOKUP(Z293,'Banco de Dados'!$B$3:$B$274,'Banco de Dados'!$C$3:$C$274,"")</f>
        <v/>
      </c>
      <c r="X293" s="27" t="str">
        <f>IFERROR(VLOOKUP(Z293,'Banco de Dados'!$B$3:$H$274,5,FALSE)," ")</f>
        <v xml:space="preserve"> </v>
      </c>
      <c r="AD293" s="27" t="str">
        <f>_xlfn.XLOOKUP(AG293,'Banco de Dados'!$B$3:$B$274,'Banco de Dados'!$C$3:$C$274,"")</f>
        <v/>
      </c>
      <c r="AE293" s="27" t="str">
        <f>IFERROR(VLOOKUP(AG293,'Banco de Dados'!$B$3:$H$274,5,FALSE)," ")</f>
        <v xml:space="preserve"> </v>
      </c>
      <c r="AK293" s="27" t="str">
        <f>_xlfn.XLOOKUP(AN293,'Banco de Dados'!$B$3:$B$274,'Banco de Dados'!$C$3:$C$274,"")</f>
        <v/>
      </c>
      <c r="AL293" s="27" t="str">
        <f>IFERROR(VLOOKUP(AN293,'Banco de Dados'!$B$3:$H$274,5,FALSE)," ")</f>
        <v xml:space="preserve"> </v>
      </c>
      <c r="AR293" s="27" t="str">
        <f>_xlfn.XLOOKUP(AU293,'Banco de Dados'!$B$3:$B$274,'Banco de Dados'!$C$3:$C$274,"")</f>
        <v/>
      </c>
      <c r="AS293" s="27" t="str">
        <f>IFERROR(VLOOKUP(AU293,'Banco de Dados'!$B$3:$H$274,5,FALSE)," ")</f>
        <v xml:space="preserve"> </v>
      </c>
      <c r="AY293" s="27" t="str">
        <f>_xlfn.XLOOKUP(BB293,'Banco de Dados'!$B$3:$B$274,'Banco de Dados'!$C$3:$C$274,"")</f>
        <v/>
      </c>
      <c r="AZ293" s="27" t="str">
        <f>IFERROR(VLOOKUP(BB293,'Banco de Dados'!$B$3:$H$274,5,FALSE)," ")</f>
        <v xml:space="preserve"> </v>
      </c>
      <c r="BF293" s="27" t="str">
        <f>_xlfn.XLOOKUP(BI293,'Banco de Dados'!$B$3:$B$274,'Banco de Dados'!$C$3:$C$274,"")</f>
        <v/>
      </c>
      <c r="BG293" s="27" t="str">
        <f>IFERROR(VLOOKUP(BI293,'Banco de Dados'!$B$3:$H$274,5,FALSE)," ")</f>
        <v xml:space="preserve"> </v>
      </c>
      <c r="BM293" s="27" t="str">
        <f>_xlfn.XLOOKUP(BP293,'Banco de Dados'!$B$3:$B$274,'Banco de Dados'!$C$3:$C$274,"")</f>
        <v/>
      </c>
      <c r="BN293" s="27" t="str">
        <f>IFERROR(VLOOKUP(BP293,'Banco de Dados'!$B$3:$H$274,5,FALSE)," ")</f>
        <v xml:space="preserve"> </v>
      </c>
      <c r="BT293" s="27" t="str">
        <f>_xlfn.XLOOKUP(BW293,'Banco de Dados'!$B$3:$B$274,'Banco de Dados'!$C$3:$C$274,"")</f>
        <v/>
      </c>
      <c r="BU293" s="27" t="str">
        <f>IFERROR(VLOOKUP(BW293,'Banco de Dados'!$B$3:$H$274,5,FALSE)," ")</f>
        <v xml:space="preserve"> </v>
      </c>
      <c r="CA293" s="27" t="str">
        <f>_xlfn.XLOOKUP(CD293,'Banco de Dados'!$B$3:$B$274,'Banco de Dados'!$C$3:$C$274,"")</f>
        <v/>
      </c>
      <c r="CB293" s="27" t="str">
        <f>IFERROR(VLOOKUP(CD293,'Banco de Dados'!$B$3:$H$274,5,FALSE)," ")</f>
        <v xml:space="preserve"> </v>
      </c>
      <c r="CH293" s="27" t="str">
        <f>_xlfn.XLOOKUP(CK293,'Banco de Dados'!$B$3:$B$274,'Banco de Dados'!$C$3:$C$274,"")</f>
        <v/>
      </c>
      <c r="CI293" s="27" t="str">
        <f>IFERROR(VLOOKUP(CK293,'Banco de Dados'!$B$3:$H$274,5,FALSE)," ")</f>
        <v xml:space="preserve"> </v>
      </c>
      <c r="CO293" s="27" t="str">
        <f>_xlfn.XLOOKUP(CR293,'Banco de Dados'!$B$3:$B$274,'Banco de Dados'!$C$3:$C$274,"")</f>
        <v/>
      </c>
      <c r="CP293" s="27" t="str">
        <f>IFERROR(VLOOKUP(CR293,'Banco de Dados'!$B$3:$H$274,5,FALSE)," ")</f>
        <v xml:space="preserve"> </v>
      </c>
      <c r="CV293" s="27" t="str">
        <f>_xlfn.XLOOKUP(CY293,'Banco de Dados'!$B$3:$B$274,'Banco de Dados'!$C$3:$C$274,"")</f>
        <v/>
      </c>
      <c r="CW293" s="27" t="str">
        <f>IFERROR(VLOOKUP(CY293,'Banco de Dados'!$B$3:$H$274,5,FALSE)," ")</f>
        <v xml:space="preserve"> </v>
      </c>
      <c r="DC293" s="27" t="str">
        <f>_xlfn.XLOOKUP(DF293,'Banco de Dados'!$B$3:$B$274,'Banco de Dados'!$C$3:$C$274,"")</f>
        <v/>
      </c>
      <c r="DD293" s="27" t="str">
        <f>IFERROR(VLOOKUP(DF293,'Banco de Dados'!$B$3:$H$274,5,FALSE)," ")</f>
        <v xml:space="preserve"> </v>
      </c>
      <c r="DJ293" s="27" t="str">
        <f>_xlfn.XLOOKUP(DM293,'Banco de Dados'!$B$3:$B$274,'Banco de Dados'!$C$3:$C$274,"")</f>
        <v/>
      </c>
      <c r="DK293" s="27" t="str">
        <f>IFERROR(VLOOKUP(DM293,'Banco de Dados'!$B$3:$H$274,5,FALSE)," ")</f>
        <v xml:space="preserve"> </v>
      </c>
      <c r="DQ293" s="27" t="str">
        <f>_xlfn.XLOOKUP(DT293,'Banco de Dados'!$B$3:$B$274,'Banco de Dados'!$C$3:$C$274,"")</f>
        <v/>
      </c>
      <c r="DR293" s="27" t="str">
        <f>IFERROR(VLOOKUP(DT293,'Banco de Dados'!$B$3:$H$274,5,FALSE)," ")</f>
        <v xml:space="preserve"> </v>
      </c>
      <c r="DX293" s="27" t="str">
        <f>_xlfn.XLOOKUP(EA293,'Banco de Dados'!$B$3:$B$274,'Banco de Dados'!$C$3:$C$274,"")</f>
        <v/>
      </c>
      <c r="DY293" s="27" t="str">
        <f>IFERROR(VLOOKUP(EA293,'Banco de Dados'!$B$3:$H$274,5,FALSE)," ")</f>
        <v xml:space="preserve"> </v>
      </c>
      <c r="EE293" s="27" t="str">
        <f>_xlfn.XLOOKUP(EH293,'Banco de Dados'!$B$3:$B$274,'Banco de Dados'!$C$3:$C$274,"")</f>
        <v/>
      </c>
      <c r="EF293" s="27" t="str">
        <f>IFERROR(VLOOKUP(EH293,'Banco de Dados'!$B$3:$H$274,5,FALSE)," ")</f>
        <v xml:space="preserve"> </v>
      </c>
      <c r="EL293" s="27" t="str">
        <f>_xlfn.XLOOKUP(EO293,'Banco de Dados'!$B$3:$B$274,'Banco de Dados'!$C$3:$C$274,"")</f>
        <v/>
      </c>
      <c r="EM293" s="27" t="str">
        <f>IFERROR(VLOOKUP(EO293,'Banco de Dados'!$B$3:$H$274,5,FALSE)," ")</f>
        <v xml:space="preserve"> </v>
      </c>
      <c r="ES293" s="27" t="str">
        <f>_xlfn.XLOOKUP(EV293,'Banco de Dados'!$B$3:$B$274,'Banco de Dados'!$C$3:$C$274,"")</f>
        <v/>
      </c>
      <c r="ET293" s="27" t="str">
        <f>IFERROR(VLOOKUP(EV293,'Banco de Dados'!$B$3:$H$274,5,FALSE)," ")</f>
        <v xml:space="preserve"> </v>
      </c>
      <c r="EZ293" s="27" t="str">
        <f>_xlfn.XLOOKUP(FC293,'Banco de Dados'!$B$3:$B$274,'Banco de Dados'!$C$3:$C$274,"")</f>
        <v/>
      </c>
      <c r="FA293" s="27" t="str">
        <f>IFERROR(VLOOKUP(FC293,'Banco de Dados'!$B$3:$H$274,5,FALSE)," ")</f>
        <v xml:space="preserve"> </v>
      </c>
      <c r="FC293" s="7"/>
      <c r="FD293" s="7"/>
      <c r="FE293" s="7"/>
      <c r="FG293" s="27" t="str">
        <f>_xlfn.XLOOKUP(FJ293,'Banco de Dados'!$B$3:$B$274,'Banco de Dados'!$C$3:$C$274,"")</f>
        <v/>
      </c>
      <c r="FH293" s="27" t="str">
        <f>IFERROR(VLOOKUP(FJ293,'Banco de Dados'!$B$3:$H$274,5,FALSE)," ")</f>
        <v xml:space="preserve"> </v>
      </c>
      <c r="FI293" s="7"/>
      <c r="FJ293" s="7"/>
      <c r="FK293" s="7"/>
      <c r="FL293" s="7"/>
      <c r="FN293" s="27" t="str">
        <f>_xlfn.XLOOKUP(FQ293,'Banco de Dados'!$B$3:$B$274,'Banco de Dados'!$C$3:$C$274,"")</f>
        <v/>
      </c>
      <c r="FO293" s="27" t="str">
        <f>IFERROR(VLOOKUP(FQ293,'Banco de Dados'!$B$3:$H$274,5,FALSE)," ")</f>
        <v xml:space="preserve"> </v>
      </c>
      <c r="FP293" s="7"/>
      <c r="FQ293" s="7"/>
      <c r="FR293" s="7"/>
      <c r="FS293" s="7"/>
      <c r="FU293" s="27" t="str">
        <f>_xlfn.XLOOKUP(FX293,'Banco de Dados'!$B$3:$B$274,'Banco de Dados'!$C$3:$C$274,"")</f>
        <v/>
      </c>
      <c r="FV293" s="27" t="str">
        <f>IFERROR(VLOOKUP(FX293,'Banco de Dados'!$B$3:$H$274,5,FALSE)," ")</f>
        <v xml:space="preserve"> </v>
      </c>
      <c r="FW293" s="7"/>
      <c r="FX293" s="7"/>
      <c r="FY293" s="7"/>
      <c r="FZ293" s="7"/>
    </row>
    <row r="294" spans="2:182" x14ac:dyDescent="0.25">
      <c r="B294" s="27" t="str">
        <f>_xlfn.XLOOKUP(E294,'Banco de Dados'!$B$3:$B$274,'Banco de Dados'!$C$3:$C$274,"")</f>
        <v/>
      </c>
      <c r="C294" s="27" t="str">
        <f>IFERROR(VLOOKUP(E294,'Banco de Dados'!$B$3:$H$274,5,FALSE)," ")</f>
        <v xml:space="preserve"> </v>
      </c>
      <c r="I294" s="27" t="str">
        <f>_xlfn.XLOOKUP(L294,'Banco de Dados'!$B$3:$B$274,'Banco de Dados'!$C$3:$C$274,"")</f>
        <v/>
      </c>
      <c r="J294" s="27" t="str">
        <f>IFERROR(VLOOKUP(L294,'Banco de Dados'!$B$3:$H$274,5,FALSE)," ")</f>
        <v xml:space="preserve"> </v>
      </c>
      <c r="P294" s="27" t="str">
        <f>_xlfn.XLOOKUP(S294,'Banco de Dados'!$B$3:$B$274,'Banco de Dados'!$C$3:$C$274,"")</f>
        <v/>
      </c>
      <c r="Q294" s="27" t="str">
        <f>IFERROR(VLOOKUP(S294,'Banco de Dados'!$B$3:$H$274,5,FALSE)," ")</f>
        <v xml:space="preserve"> </v>
      </c>
      <c r="W294" s="27" t="str">
        <f>_xlfn.XLOOKUP(Z294,'Banco de Dados'!$B$3:$B$274,'Banco de Dados'!$C$3:$C$274,"")</f>
        <v/>
      </c>
      <c r="X294" s="27" t="str">
        <f>IFERROR(VLOOKUP(Z294,'Banco de Dados'!$B$3:$H$274,5,FALSE)," ")</f>
        <v xml:space="preserve"> </v>
      </c>
      <c r="AD294" s="27" t="str">
        <f>_xlfn.XLOOKUP(AG294,'Banco de Dados'!$B$3:$B$274,'Banco de Dados'!$C$3:$C$274,"")</f>
        <v/>
      </c>
      <c r="AE294" s="27" t="str">
        <f>IFERROR(VLOOKUP(AG294,'Banco de Dados'!$B$3:$H$274,5,FALSE)," ")</f>
        <v xml:space="preserve"> </v>
      </c>
      <c r="AK294" s="27" t="str">
        <f>_xlfn.XLOOKUP(AN294,'Banco de Dados'!$B$3:$B$274,'Banco de Dados'!$C$3:$C$274,"")</f>
        <v/>
      </c>
      <c r="AL294" s="27" t="str">
        <f>IFERROR(VLOOKUP(AN294,'Banco de Dados'!$B$3:$H$274,5,FALSE)," ")</f>
        <v xml:space="preserve"> </v>
      </c>
      <c r="AR294" s="27" t="str">
        <f>_xlfn.XLOOKUP(AU294,'Banco de Dados'!$B$3:$B$274,'Banco de Dados'!$C$3:$C$274,"")</f>
        <v/>
      </c>
      <c r="AS294" s="27" t="str">
        <f>IFERROR(VLOOKUP(AU294,'Banco de Dados'!$B$3:$H$274,5,FALSE)," ")</f>
        <v xml:space="preserve"> </v>
      </c>
      <c r="AY294" s="27" t="str">
        <f>_xlfn.XLOOKUP(BB294,'Banco de Dados'!$B$3:$B$274,'Banco de Dados'!$C$3:$C$274,"")</f>
        <v/>
      </c>
      <c r="AZ294" s="27" t="str">
        <f>IFERROR(VLOOKUP(BB294,'Banco de Dados'!$B$3:$H$274,5,FALSE)," ")</f>
        <v xml:space="preserve"> </v>
      </c>
      <c r="BF294" s="27" t="str">
        <f>_xlfn.XLOOKUP(BI294,'Banco de Dados'!$B$3:$B$274,'Banco de Dados'!$C$3:$C$274,"")</f>
        <v/>
      </c>
      <c r="BG294" s="27" t="str">
        <f>IFERROR(VLOOKUP(BI294,'Banco de Dados'!$B$3:$H$274,5,FALSE)," ")</f>
        <v xml:space="preserve"> </v>
      </c>
      <c r="BM294" s="27" t="str">
        <f>_xlfn.XLOOKUP(BP294,'Banco de Dados'!$B$3:$B$274,'Banco de Dados'!$C$3:$C$274,"")</f>
        <v/>
      </c>
      <c r="BN294" s="27" t="str">
        <f>IFERROR(VLOOKUP(BP294,'Banco de Dados'!$B$3:$H$274,5,FALSE)," ")</f>
        <v xml:space="preserve"> </v>
      </c>
      <c r="BT294" s="27" t="str">
        <f>_xlfn.XLOOKUP(BW294,'Banco de Dados'!$B$3:$B$274,'Banco de Dados'!$C$3:$C$274,"")</f>
        <v/>
      </c>
      <c r="BU294" s="27" t="str">
        <f>IFERROR(VLOOKUP(BW294,'Banco de Dados'!$B$3:$H$274,5,FALSE)," ")</f>
        <v xml:space="preserve"> </v>
      </c>
      <c r="CA294" s="27" t="str">
        <f>_xlfn.XLOOKUP(CD294,'Banco de Dados'!$B$3:$B$274,'Banco de Dados'!$C$3:$C$274,"")</f>
        <v/>
      </c>
      <c r="CB294" s="27" t="str">
        <f>IFERROR(VLOOKUP(CD294,'Banco de Dados'!$B$3:$H$274,5,FALSE)," ")</f>
        <v xml:space="preserve"> </v>
      </c>
      <c r="CH294" s="27" t="str">
        <f>_xlfn.XLOOKUP(CK294,'Banco de Dados'!$B$3:$B$274,'Banco de Dados'!$C$3:$C$274,"")</f>
        <v/>
      </c>
      <c r="CI294" s="27" t="str">
        <f>IFERROR(VLOOKUP(CK294,'Banco de Dados'!$B$3:$H$274,5,FALSE)," ")</f>
        <v xml:space="preserve"> </v>
      </c>
      <c r="CO294" s="27" t="str">
        <f>_xlfn.XLOOKUP(CR294,'Banco de Dados'!$B$3:$B$274,'Banco de Dados'!$C$3:$C$274,"")</f>
        <v/>
      </c>
      <c r="CP294" s="27" t="str">
        <f>IFERROR(VLOOKUP(CR294,'Banco de Dados'!$B$3:$H$274,5,FALSE)," ")</f>
        <v xml:space="preserve"> </v>
      </c>
      <c r="CV294" s="27" t="str">
        <f>_xlfn.XLOOKUP(CY294,'Banco de Dados'!$B$3:$B$274,'Banco de Dados'!$C$3:$C$274,"")</f>
        <v/>
      </c>
      <c r="CW294" s="27" t="str">
        <f>IFERROR(VLOOKUP(CY294,'Banco de Dados'!$B$3:$H$274,5,FALSE)," ")</f>
        <v xml:space="preserve"> </v>
      </c>
      <c r="DC294" s="27" t="str">
        <f>_xlfn.XLOOKUP(DF294,'Banco de Dados'!$B$3:$B$274,'Banco de Dados'!$C$3:$C$274,"")</f>
        <v/>
      </c>
      <c r="DD294" s="27" t="str">
        <f>IFERROR(VLOOKUP(DF294,'Banco de Dados'!$B$3:$H$274,5,FALSE)," ")</f>
        <v xml:space="preserve"> </v>
      </c>
      <c r="DJ294" s="27" t="str">
        <f>_xlfn.XLOOKUP(DM294,'Banco de Dados'!$B$3:$B$274,'Banco de Dados'!$C$3:$C$274,"")</f>
        <v/>
      </c>
      <c r="DK294" s="27" t="str">
        <f>IFERROR(VLOOKUP(DM294,'Banco de Dados'!$B$3:$H$274,5,FALSE)," ")</f>
        <v xml:space="preserve"> </v>
      </c>
      <c r="DQ294" s="27" t="str">
        <f>_xlfn.XLOOKUP(DT294,'Banco de Dados'!$B$3:$B$274,'Banco de Dados'!$C$3:$C$274,"")</f>
        <v/>
      </c>
      <c r="DR294" s="27" t="str">
        <f>IFERROR(VLOOKUP(DT294,'Banco de Dados'!$B$3:$H$274,5,FALSE)," ")</f>
        <v xml:space="preserve"> </v>
      </c>
      <c r="DX294" s="27" t="str">
        <f>_xlfn.XLOOKUP(EA294,'Banco de Dados'!$B$3:$B$274,'Banco de Dados'!$C$3:$C$274,"")</f>
        <v/>
      </c>
      <c r="DY294" s="27" t="str">
        <f>IFERROR(VLOOKUP(EA294,'Banco de Dados'!$B$3:$H$274,5,FALSE)," ")</f>
        <v xml:space="preserve"> </v>
      </c>
      <c r="EE294" s="27" t="str">
        <f>_xlfn.XLOOKUP(EH294,'Banco de Dados'!$B$3:$B$274,'Banco de Dados'!$C$3:$C$274,"")</f>
        <v/>
      </c>
      <c r="EF294" s="27" t="str">
        <f>IFERROR(VLOOKUP(EH294,'Banco de Dados'!$B$3:$H$274,5,FALSE)," ")</f>
        <v xml:space="preserve"> </v>
      </c>
      <c r="EL294" s="27" t="str">
        <f>_xlfn.XLOOKUP(EO294,'Banco de Dados'!$B$3:$B$274,'Banco de Dados'!$C$3:$C$274,"")</f>
        <v/>
      </c>
      <c r="EM294" s="27" t="str">
        <f>IFERROR(VLOOKUP(EO294,'Banco de Dados'!$B$3:$H$274,5,FALSE)," ")</f>
        <v xml:space="preserve"> </v>
      </c>
      <c r="ES294" s="27" t="str">
        <f>_xlfn.XLOOKUP(EV294,'Banco de Dados'!$B$3:$B$274,'Banco de Dados'!$C$3:$C$274,"")</f>
        <v/>
      </c>
      <c r="ET294" s="27" t="str">
        <f>IFERROR(VLOOKUP(EV294,'Banco de Dados'!$B$3:$H$274,5,FALSE)," ")</f>
        <v xml:space="preserve"> </v>
      </c>
      <c r="EZ294" s="27" t="str">
        <f>_xlfn.XLOOKUP(FC294,'Banco de Dados'!$B$3:$B$274,'Banco de Dados'!$C$3:$C$274,"")</f>
        <v/>
      </c>
      <c r="FA294" s="27" t="str">
        <f>IFERROR(VLOOKUP(FC294,'Banco de Dados'!$B$3:$H$274,5,FALSE)," ")</f>
        <v xml:space="preserve"> </v>
      </c>
      <c r="FC294" s="7"/>
      <c r="FD294" s="7"/>
      <c r="FE294" s="7"/>
      <c r="FG294" s="27" t="str">
        <f>_xlfn.XLOOKUP(FJ294,'Banco de Dados'!$B$3:$B$274,'Banco de Dados'!$C$3:$C$274,"")</f>
        <v/>
      </c>
      <c r="FH294" s="27" t="str">
        <f>IFERROR(VLOOKUP(FJ294,'Banco de Dados'!$B$3:$H$274,5,FALSE)," ")</f>
        <v xml:space="preserve"> </v>
      </c>
      <c r="FI294" s="7"/>
      <c r="FJ294" s="7"/>
      <c r="FK294" s="7"/>
      <c r="FL294" s="7"/>
      <c r="FN294" s="27" t="str">
        <f>_xlfn.XLOOKUP(FQ294,'Banco de Dados'!$B$3:$B$274,'Banco de Dados'!$C$3:$C$274,"")</f>
        <v/>
      </c>
      <c r="FO294" s="27" t="str">
        <f>IFERROR(VLOOKUP(FQ294,'Banco de Dados'!$B$3:$H$274,5,FALSE)," ")</f>
        <v xml:space="preserve"> </v>
      </c>
      <c r="FP294" s="7"/>
      <c r="FQ294" s="7"/>
      <c r="FR294" s="7"/>
      <c r="FS294" s="7"/>
      <c r="FU294" s="27" t="str">
        <f>_xlfn.XLOOKUP(FX294,'Banco de Dados'!$B$3:$B$274,'Banco de Dados'!$C$3:$C$274,"")</f>
        <v/>
      </c>
      <c r="FV294" s="27" t="str">
        <f>IFERROR(VLOOKUP(FX294,'Banco de Dados'!$B$3:$H$274,5,FALSE)," ")</f>
        <v xml:space="preserve"> </v>
      </c>
      <c r="FW294" s="7"/>
      <c r="FX294" s="7"/>
      <c r="FY294" s="7"/>
      <c r="FZ294" s="7"/>
    </row>
    <row r="295" spans="2:182" x14ac:dyDescent="0.25">
      <c r="B295" s="27" t="str">
        <f>_xlfn.XLOOKUP(E295,'Banco de Dados'!$B$3:$B$274,'Banco de Dados'!$C$3:$C$274,"")</f>
        <v/>
      </c>
      <c r="C295" s="27" t="str">
        <f>IFERROR(VLOOKUP(E295,'Banco de Dados'!$B$3:$H$274,5,FALSE)," ")</f>
        <v xml:space="preserve"> </v>
      </c>
      <c r="I295" s="27" t="str">
        <f>_xlfn.XLOOKUP(L295,'Banco de Dados'!$B$3:$B$274,'Banco de Dados'!$C$3:$C$274,"")</f>
        <v/>
      </c>
      <c r="J295" s="27" t="str">
        <f>IFERROR(VLOOKUP(L295,'Banco de Dados'!$B$3:$H$274,5,FALSE)," ")</f>
        <v xml:space="preserve"> </v>
      </c>
      <c r="P295" s="27" t="str">
        <f>_xlfn.XLOOKUP(S295,'Banco de Dados'!$B$3:$B$274,'Banco de Dados'!$C$3:$C$274,"")</f>
        <v/>
      </c>
      <c r="Q295" s="27" t="str">
        <f>IFERROR(VLOOKUP(S295,'Banco de Dados'!$B$3:$H$274,5,FALSE)," ")</f>
        <v xml:space="preserve"> </v>
      </c>
      <c r="W295" s="27" t="str">
        <f>_xlfn.XLOOKUP(Z295,'Banco de Dados'!$B$3:$B$274,'Banco de Dados'!$C$3:$C$274,"")</f>
        <v/>
      </c>
      <c r="X295" s="27" t="str">
        <f>IFERROR(VLOOKUP(Z295,'Banco de Dados'!$B$3:$H$274,5,FALSE)," ")</f>
        <v xml:space="preserve"> </v>
      </c>
      <c r="AD295" s="27" t="str">
        <f>_xlfn.XLOOKUP(AG295,'Banco de Dados'!$B$3:$B$274,'Banco de Dados'!$C$3:$C$274,"")</f>
        <v/>
      </c>
      <c r="AE295" s="27" t="str">
        <f>IFERROR(VLOOKUP(AG295,'Banco de Dados'!$B$3:$H$274,5,FALSE)," ")</f>
        <v xml:space="preserve"> </v>
      </c>
      <c r="AK295" s="27" t="str">
        <f>_xlfn.XLOOKUP(AN295,'Banco de Dados'!$B$3:$B$274,'Banco de Dados'!$C$3:$C$274,"")</f>
        <v/>
      </c>
      <c r="AL295" s="27" t="str">
        <f>IFERROR(VLOOKUP(AN295,'Banco de Dados'!$B$3:$H$274,5,FALSE)," ")</f>
        <v xml:space="preserve"> </v>
      </c>
      <c r="AR295" s="27" t="str">
        <f>_xlfn.XLOOKUP(AU295,'Banco de Dados'!$B$3:$B$274,'Banco de Dados'!$C$3:$C$274,"")</f>
        <v/>
      </c>
      <c r="AS295" s="27" t="str">
        <f>IFERROR(VLOOKUP(AU295,'Banco de Dados'!$B$3:$H$274,5,FALSE)," ")</f>
        <v xml:space="preserve"> </v>
      </c>
      <c r="AY295" s="27" t="str">
        <f>_xlfn.XLOOKUP(BB295,'Banco de Dados'!$B$3:$B$274,'Banco de Dados'!$C$3:$C$274,"")</f>
        <v/>
      </c>
      <c r="AZ295" s="27" t="str">
        <f>IFERROR(VLOOKUP(BB295,'Banco de Dados'!$B$3:$H$274,5,FALSE)," ")</f>
        <v xml:space="preserve"> </v>
      </c>
      <c r="BF295" s="27" t="str">
        <f>_xlfn.XLOOKUP(BI295,'Banco de Dados'!$B$3:$B$274,'Banco de Dados'!$C$3:$C$274,"")</f>
        <v/>
      </c>
      <c r="BG295" s="27" t="str">
        <f>IFERROR(VLOOKUP(BI295,'Banco de Dados'!$B$3:$H$274,5,FALSE)," ")</f>
        <v xml:space="preserve"> </v>
      </c>
      <c r="BM295" s="27" t="str">
        <f>_xlfn.XLOOKUP(BP295,'Banco de Dados'!$B$3:$B$274,'Banco de Dados'!$C$3:$C$274,"")</f>
        <v/>
      </c>
      <c r="BN295" s="27" t="str">
        <f>IFERROR(VLOOKUP(BP295,'Banco de Dados'!$B$3:$H$274,5,FALSE)," ")</f>
        <v xml:space="preserve"> </v>
      </c>
      <c r="BT295" s="27" t="str">
        <f>_xlfn.XLOOKUP(BW295,'Banco de Dados'!$B$3:$B$274,'Banco de Dados'!$C$3:$C$274,"")</f>
        <v/>
      </c>
      <c r="BU295" s="27" t="str">
        <f>IFERROR(VLOOKUP(BW295,'Banco de Dados'!$B$3:$H$274,5,FALSE)," ")</f>
        <v xml:space="preserve"> </v>
      </c>
      <c r="CA295" s="27" t="str">
        <f>_xlfn.XLOOKUP(CD295,'Banco de Dados'!$B$3:$B$274,'Banco de Dados'!$C$3:$C$274,"")</f>
        <v/>
      </c>
      <c r="CB295" s="27" t="str">
        <f>IFERROR(VLOOKUP(CD295,'Banco de Dados'!$B$3:$H$274,5,FALSE)," ")</f>
        <v xml:space="preserve"> </v>
      </c>
      <c r="CH295" s="27" t="str">
        <f>_xlfn.XLOOKUP(CK295,'Banco de Dados'!$B$3:$B$274,'Banco de Dados'!$C$3:$C$274,"")</f>
        <v/>
      </c>
      <c r="CI295" s="27" t="str">
        <f>IFERROR(VLOOKUP(CK295,'Banco de Dados'!$B$3:$H$274,5,FALSE)," ")</f>
        <v xml:space="preserve"> </v>
      </c>
      <c r="CO295" s="27" t="str">
        <f>_xlfn.XLOOKUP(CR295,'Banco de Dados'!$B$3:$B$274,'Banco de Dados'!$C$3:$C$274,"")</f>
        <v/>
      </c>
      <c r="CP295" s="27" t="str">
        <f>IFERROR(VLOOKUP(CR295,'Banco de Dados'!$B$3:$H$274,5,FALSE)," ")</f>
        <v xml:space="preserve"> </v>
      </c>
      <c r="CV295" s="27" t="str">
        <f>_xlfn.XLOOKUP(CY295,'Banco de Dados'!$B$3:$B$274,'Banco de Dados'!$C$3:$C$274,"")</f>
        <v/>
      </c>
      <c r="CW295" s="27" t="str">
        <f>IFERROR(VLOOKUP(CY295,'Banco de Dados'!$B$3:$H$274,5,FALSE)," ")</f>
        <v xml:space="preserve"> </v>
      </c>
      <c r="DC295" s="27" t="str">
        <f>_xlfn.XLOOKUP(DF295,'Banco de Dados'!$B$3:$B$274,'Banco de Dados'!$C$3:$C$274,"")</f>
        <v/>
      </c>
      <c r="DD295" s="27" t="str">
        <f>IFERROR(VLOOKUP(DF295,'Banco de Dados'!$B$3:$H$274,5,FALSE)," ")</f>
        <v xml:space="preserve"> </v>
      </c>
      <c r="DJ295" s="27" t="str">
        <f>_xlfn.XLOOKUP(DM295,'Banco de Dados'!$B$3:$B$274,'Banco de Dados'!$C$3:$C$274,"")</f>
        <v/>
      </c>
      <c r="DK295" s="27" t="str">
        <f>IFERROR(VLOOKUP(DM295,'Banco de Dados'!$B$3:$H$274,5,FALSE)," ")</f>
        <v xml:space="preserve"> </v>
      </c>
      <c r="DQ295" s="27" t="str">
        <f>_xlfn.XLOOKUP(DT295,'Banco de Dados'!$B$3:$B$274,'Banco de Dados'!$C$3:$C$274,"")</f>
        <v/>
      </c>
      <c r="DR295" s="27" t="str">
        <f>IFERROR(VLOOKUP(DT295,'Banco de Dados'!$B$3:$H$274,5,FALSE)," ")</f>
        <v xml:space="preserve"> </v>
      </c>
      <c r="DX295" s="27" t="str">
        <f>_xlfn.XLOOKUP(EA295,'Banco de Dados'!$B$3:$B$274,'Banco de Dados'!$C$3:$C$274,"")</f>
        <v/>
      </c>
      <c r="DY295" s="27" t="str">
        <f>IFERROR(VLOOKUP(EA295,'Banco de Dados'!$B$3:$H$274,5,FALSE)," ")</f>
        <v xml:space="preserve"> </v>
      </c>
      <c r="EE295" s="27" t="str">
        <f>_xlfn.XLOOKUP(EH295,'Banco de Dados'!$B$3:$B$274,'Banco de Dados'!$C$3:$C$274,"")</f>
        <v/>
      </c>
      <c r="EF295" s="27" t="str">
        <f>IFERROR(VLOOKUP(EH295,'Banco de Dados'!$B$3:$H$274,5,FALSE)," ")</f>
        <v xml:space="preserve"> </v>
      </c>
      <c r="EL295" s="27" t="str">
        <f>_xlfn.XLOOKUP(EO295,'Banco de Dados'!$B$3:$B$274,'Banco de Dados'!$C$3:$C$274,"")</f>
        <v/>
      </c>
      <c r="EM295" s="27" t="str">
        <f>IFERROR(VLOOKUP(EO295,'Banco de Dados'!$B$3:$H$274,5,FALSE)," ")</f>
        <v xml:space="preserve"> </v>
      </c>
      <c r="ES295" s="27" t="str">
        <f>_xlfn.XLOOKUP(EV295,'Banco de Dados'!$B$3:$B$274,'Banco de Dados'!$C$3:$C$274,"")</f>
        <v/>
      </c>
      <c r="ET295" s="27" t="str">
        <f>IFERROR(VLOOKUP(EV295,'Banco de Dados'!$B$3:$H$274,5,FALSE)," ")</f>
        <v xml:space="preserve"> </v>
      </c>
      <c r="EZ295" s="27" t="str">
        <f>_xlfn.XLOOKUP(FC295,'Banco de Dados'!$B$3:$B$274,'Banco de Dados'!$C$3:$C$274,"")</f>
        <v/>
      </c>
      <c r="FA295" s="27" t="str">
        <f>IFERROR(VLOOKUP(FC295,'Banco de Dados'!$B$3:$H$274,5,FALSE)," ")</f>
        <v xml:space="preserve"> </v>
      </c>
      <c r="FC295" s="7"/>
      <c r="FD295" s="7"/>
      <c r="FE295" s="7"/>
      <c r="FG295" s="27" t="str">
        <f>_xlfn.XLOOKUP(FJ295,'Banco de Dados'!$B$3:$B$274,'Banco de Dados'!$C$3:$C$274,"")</f>
        <v/>
      </c>
      <c r="FH295" s="27" t="str">
        <f>IFERROR(VLOOKUP(FJ295,'Banco de Dados'!$B$3:$H$274,5,FALSE)," ")</f>
        <v xml:space="preserve"> </v>
      </c>
      <c r="FI295" s="7"/>
      <c r="FJ295" s="7"/>
      <c r="FK295" s="7"/>
      <c r="FL295" s="7"/>
      <c r="FN295" s="27" t="str">
        <f>_xlfn.XLOOKUP(FQ295,'Banco de Dados'!$B$3:$B$274,'Banco de Dados'!$C$3:$C$274,"")</f>
        <v/>
      </c>
      <c r="FO295" s="27" t="str">
        <f>IFERROR(VLOOKUP(FQ295,'Banco de Dados'!$B$3:$H$274,5,FALSE)," ")</f>
        <v xml:space="preserve"> </v>
      </c>
      <c r="FP295" s="7"/>
      <c r="FQ295" s="7"/>
      <c r="FR295" s="7"/>
      <c r="FS295" s="7"/>
      <c r="FU295" s="27" t="str">
        <f>_xlfn.XLOOKUP(FX295,'Banco de Dados'!$B$3:$B$274,'Banco de Dados'!$C$3:$C$274,"")</f>
        <v/>
      </c>
      <c r="FV295" s="27" t="str">
        <f>IFERROR(VLOOKUP(FX295,'Banco de Dados'!$B$3:$H$274,5,FALSE)," ")</f>
        <v xml:space="preserve"> </v>
      </c>
      <c r="FW295" s="7"/>
      <c r="FX295" s="7"/>
      <c r="FY295" s="7"/>
      <c r="FZ295" s="7"/>
    </row>
    <row r="296" spans="2:182" x14ac:dyDescent="0.25">
      <c r="B296" s="27" t="str">
        <f>_xlfn.XLOOKUP(E296,'Banco de Dados'!$B$3:$B$274,'Banco de Dados'!$C$3:$C$274,"")</f>
        <v/>
      </c>
      <c r="C296" s="27" t="str">
        <f>IFERROR(VLOOKUP(E296,'Banco de Dados'!$B$3:$H$274,5,FALSE)," ")</f>
        <v xml:space="preserve"> </v>
      </c>
      <c r="I296" s="27" t="str">
        <f>_xlfn.XLOOKUP(L296,'Banco de Dados'!$B$3:$B$274,'Banco de Dados'!$C$3:$C$274,"")</f>
        <v/>
      </c>
      <c r="J296" s="27" t="str">
        <f>IFERROR(VLOOKUP(L296,'Banco de Dados'!$B$3:$H$274,5,FALSE)," ")</f>
        <v xml:space="preserve"> </v>
      </c>
      <c r="P296" s="27" t="str">
        <f>_xlfn.XLOOKUP(S296,'Banco de Dados'!$B$3:$B$274,'Banco de Dados'!$C$3:$C$274,"")</f>
        <v/>
      </c>
      <c r="Q296" s="27" t="str">
        <f>IFERROR(VLOOKUP(S296,'Banco de Dados'!$B$3:$H$274,5,FALSE)," ")</f>
        <v xml:space="preserve"> </v>
      </c>
      <c r="W296" s="27" t="str">
        <f>_xlfn.XLOOKUP(Z296,'Banco de Dados'!$B$3:$B$274,'Banco de Dados'!$C$3:$C$274,"")</f>
        <v/>
      </c>
      <c r="X296" s="27" t="str">
        <f>IFERROR(VLOOKUP(Z296,'Banco de Dados'!$B$3:$H$274,5,FALSE)," ")</f>
        <v xml:space="preserve"> </v>
      </c>
      <c r="AD296" s="27" t="str">
        <f>_xlfn.XLOOKUP(AG296,'Banco de Dados'!$B$3:$B$274,'Banco de Dados'!$C$3:$C$274,"")</f>
        <v/>
      </c>
      <c r="AE296" s="27" t="str">
        <f>IFERROR(VLOOKUP(AG296,'Banco de Dados'!$B$3:$H$274,5,FALSE)," ")</f>
        <v xml:space="preserve"> </v>
      </c>
      <c r="AK296" s="27" t="str">
        <f>_xlfn.XLOOKUP(AN296,'Banco de Dados'!$B$3:$B$274,'Banco de Dados'!$C$3:$C$274,"")</f>
        <v/>
      </c>
      <c r="AL296" s="27" t="str">
        <f>IFERROR(VLOOKUP(AN296,'Banco de Dados'!$B$3:$H$274,5,FALSE)," ")</f>
        <v xml:space="preserve"> </v>
      </c>
      <c r="AR296" s="27" t="str">
        <f>_xlfn.XLOOKUP(AU296,'Banco de Dados'!$B$3:$B$274,'Banco de Dados'!$C$3:$C$274,"")</f>
        <v/>
      </c>
      <c r="AS296" s="27" t="str">
        <f>IFERROR(VLOOKUP(AU296,'Banco de Dados'!$B$3:$H$274,5,FALSE)," ")</f>
        <v xml:space="preserve"> </v>
      </c>
      <c r="AY296" s="27" t="str">
        <f>_xlfn.XLOOKUP(BB296,'Banco de Dados'!$B$3:$B$274,'Banco de Dados'!$C$3:$C$274,"")</f>
        <v/>
      </c>
      <c r="AZ296" s="27" t="str">
        <f>IFERROR(VLOOKUP(BB296,'Banco de Dados'!$B$3:$H$274,5,FALSE)," ")</f>
        <v xml:space="preserve"> </v>
      </c>
      <c r="BF296" s="27" t="str">
        <f>_xlfn.XLOOKUP(BI296,'Banco de Dados'!$B$3:$B$274,'Banco de Dados'!$C$3:$C$274,"")</f>
        <v/>
      </c>
      <c r="BG296" s="27" t="str">
        <f>IFERROR(VLOOKUP(BI296,'Banco de Dados'!$B$3:$H$274,5,FALSE)," ")</f>
        <v xml:space="preserve"> </v>
      </c>
      <c r="BM296" s="27" t="str">
        <f>_xlfn.XLOOKUP(BP296,'Banco de Dados'!$B$3:$B$274,'Banco de Dados'!$C$3:$C$274,"")</f>
        <v/>
      </c>
      <c r="BN296" s="27" t="str">
        <f>IFERROR(VLOOKUP(BP296,'Banco de Dados'!$B$3:$H$274,5,FALSE)," ")</f>
        <v xml:space="preserve"> </v>
      </c>
      <c r="BT296" s="27" t="str">
        <f>_xlfn.XLOOKUP(BW296,'Banco de Dados'!$B$3:$B$274,'Banco de Dados'!$C$3:$C$274,"")</f>
        <v/>
      </c>
      <c r="BU296" s="27" t="str">
        <f>IFERROR(VLOOKUP(BW296,'Banco de Dados'!$B$3:$H$274,5,FALSE)," ")</f>
        <v xml:space="preserve"> </v>
      </c>
      <c r="CA296" s="27" t="str">
        <f>_xlfn.XLOOKUP(CD296,'Banco de Dados'!$B$3:$B$274,'Banco de Dados'!$C$3:$C$274,"")</f>
        <v/>
      </c>
      <c r="CB296" s="27" t="str">
        <f>IFERROR(VLOOKUP(CD296,'Banco de Dados'!$B$3:$H$274,5,FALSE)," ")</f>
        <v xml:space="preserve"> </v>
      </c>
      <c r="CH296" s="27" t="str">
        <f>_xlfn.XLOOKUP(CK296,'Banco de Dados'!$B$3:$B$274,'Banco de Dados'!$C$3:$C$274,"")</f>
        <v/>
      </c>
      <c r="CI296" s="27" t="str">
        <f>IFERROR(VLOOKUP(CK296,'Banco de Dados'!$B$3:$H$274,5,FALSE)," ")</f>
        <v xml:space="preserve"> </v>
      </c>
      <c r="CO296" s="27" t="str">
        <f>_xlfn.XLOOKUP(CR296,'Banco de Dados'!$B$3:$B$274,'Banco de Dados'!$C$3:$C$274,"")</f>
        <v/>
      </c>
      <c r="CP296" s="27" t="str">
        <f>IFERROR(VLOOKUP(CR296,'Banco de Dados'!$B$3:$H$274,5,FALSE)," ")</f>
        <v xml:space="preserve"> </v>
      </c>
      <c r="CV296" s="27" t="str">
        <f>_xlfn.XLOOKUP(CY296,'Banco de Dados'!$B$3:$B$274,'Banco de Dados'!$C$3:$C$274,"")</f>
        <v/>
      </c>
      <c r="CW296" s="27" t="str">
        <f>IFERROR(VLOOKUP(CY296,'Banco de Dados'!$B$3:$H$274,5,FALSE)," ")</f>
        <v xml:space="preserve"> </v>
      </c>
      <c r="DC296" s="27" t="str">
        <f>_xlfn.XLOOKUP(DF296,'Banco de Dados'!$B$3:$B$274,'Banco de Dados'!$C$3:$C$274,"")</f>
        <v/>
      </c>
      <c r="DD296" s="27" t="str">
        <f>IFERROR(VLOOKUP(DF296,'Banco de Dados'!$B$3:$H$274,5,FALSE)," ")</f>
        <v xml:space="preserve"> </v>
      </c>
      <c r="DJ296" s="27" t="str">
        <f>_xlfn.XLOOKUP(DM296,'Banco de Dados'!$B$3:$B$274,'Banco de Dados'!$C$3:$C$274,"")</f>
        <v/>
      </c>
      <c r="DK296" s="27" t="str">
        <f>IFERROR(VLOOKUP(DM296,'Banco de Dados'!$B$3:$H$274,5,FALSE)," ")</f>
        <v xml:space="preserve"> </v>
      </c>
      <c r="DQ296" s="27" t="str">
        <f>_xlfn.XLOOKUP(DT296,'Banco de Dados'!$B$3:$B$274,'Banco de Dados'!$C$3:$C$274,"")</f>
        <v/>
      </c>
      <c r="DR296" s="27" t="str">
        <f>IFERROR(VLOOKUP(DT296,'Banco de Dados'!$B$3:$H$274,5,FALSE)," ")</f>
        <v xml:space="preserve"> </v>
      </c>
      <c r="DX296" s="27" t="str">
        <f>_xlfn.XLOOKUP(EA296,'Banco de Dados'!$B$3:$B$274,'Banco de Dados'!$C$3:$C$274,"")</f>
        <v/>
      </c>
      <c r="DY296" s="27" t="str">
        <f>IFERROR(VLOOKUP(EA296,'Banco de Dados'!$B$3:$H$274,5,FALSE)," ")</f>
        <v xml:space="preserve"> </v>
      </c>
      <c r="EE296" s="27" t="str">
        <f>_xlfn.XLOOKUP(EH296,'Banco de Dados'!$B$3:$B$274,'Banco de Dados'!$C$3:$C$274,"")</f>
        <v/>
      </c>
      <c r="EF296" s="27" t="str">
        <f>IFERROR(VLOOKUP(EH296,'Banco de Dados'!$B$3:$H$274,5,FALSE)," ")</f>
        <v xml:space="preserve"> </v>
      </c>
      <c r="EL296" s="27" t="str">
        <f>_xlfn.XLOOKUP(EO296,'Banco de Dados'!$B$3:$B$274,'Banco de Dados'!$C$3:$C$274,"")</f>
        <v/>
      </c>
      <c r="EM296" s="27" t="str">
        <f>IFERROR(VLOOKUP(EO296,'Banco de Dados'!$B$3:$H$274,5,FALSE)," ")</f>
        <v xml:space="preserve"> </v>
      </c>
      <c r="ES296" s="27" t="str">
        <f>_xlfn.XLOOKUP(EV296,'Banco de Dados'!$B$3:$B$274,'Banco de Dados'!$C$3:$C$274,"")</f>
        <v/>
      </c>
      <c r="ET296" s="27" t="str">
        <f>IFERROR(VLOOKUP(EV296,'Banco de Dados'!$B$3:$H$274,5,FALSE)," ")</f>
        <v xml:space="preserve"> </v>
      </c>
      <c r="EZ296" s="27" t="str">
        <f>_xlfn.XLOOKUP(FC296,'Banco de Dados'!$B$3:$B$274,'Banco de Dados'!$C$3:$C$274,"")</f>
        <v/>
      </c>
      <c r="FA296" s="27" t="str">
        <f>IFERROR(VLOOKUP(FC296,'Banco de Dados'!$B$3:$H$274,5,FALSE)," ")</f>
        <v xml:space="preserve"> </v>
      </c>
      <c r="FC296" s="7"/>
      <c r="FD296" s="7"/>
      <c r="FE296" s="7"/>
      <c r="FG296" s="27" t="str">
        <f>_xlfn.XLOOKUP(FJ296,'Banco de Dados'!$B$3:$B$274,'Banco de Dados'!$C$3:$C$274,"")</f>
        <v/>
      </c>
      <c r="FH296" s="27" t="str">
        <f>IFERROR(VLOOKUP(FJ296,'Banco de Dados'!$B$3:$H$274,5,FALSE)," ")</f>
        <v xml:space="preserve"> </v>
      </c>
      <c r="FI296" s="7"/>
      <c r="FJ296" s="7"/>
      <c r="FK296" s="7"/>
      <c r="FL296" s="7"/>
      <c r="FN296" s="27" t="str">
        <f>_xlfn.XLOOKUP(FQ296,'Banco de Dados'!$B$3:$B$274,'Banco de Dados'!$C$3:$C$274,"")</f>
        <v/>
      </c>
      <c r="FO296" s="27" t="str">
        <f>IFERROR(VLOOKUP(FQ296,'Banco de Dados'!$B$3:$H$274,5,FALSE)," ")</f>
        <v xml:space="preserve"> </v>
      </c>
      <c r="FP296" s="7"/>
      <c r="FQ296" s="7"/>
      <c r="FR296" s="7"/>
      <c r="FS296" s="7"/>
      <c r="FU296" s="27" t="str">
        <f>_xlfn.XLOOKUP(FX296,'Banco de Dados'!$B$3:$B$274,'Banco de Dados'!$C$3:$C$274,"")</f>
        <v/>
      </c>
      <c r="FV296" s="27" t="str">
        <f>IFERROR(VLOOKUP(FX296,'Banco de Dados'!$B$3:$H$274,5,FALSE)," ")</f>
        <v xml:space="preserve"> </v>
      </c>
      <c r="FW296" s="7"/>
      <c r="FX296" s="7"/>
      <c r="FY296" s="7"/>
      <c r="FZ296" s="7"/>
    </row>
    <row r="297" spans="2:182" x14ac:dyDescent="0.25">
      <c r="B297" s="27" t="str">
        <f>_xlfn.XLOOKUP(E297,'Banco de Dados'!$B$3:$B$274,'Banco de Dados'!$C$3:$C$274,"")</f>
        <v/>
      </c>
      <c r="C297" s="27" t="str">
        <f>IFERROR(VLOOKUP(E297,'Banco de Dados'!$B$3:$H$274,5,FALSE)," ")</f>
        <v xml:space="preserve"> </v>
      </c>
      <c r="I297" s="27" t="str">
        <f>_xlfn.XLOOKUP(L297,'Banco de Dados'!$B$3:$B$274,'Banco de Dados'!$C$3:$C$274,"")</f>
        <v/>
      </c>
      <c r="J297" s="27" t="str">
        <f>IFERROR(VLOOKUP(L297,'Banco de Dados'!$B$3:$H$274,5,FALSE)," ")</f>
        <v xml:space="preserve"> </v>
      </c>
      <c r="P297" s="27" t="str">
        <f>_xlfn.XLOOKUP(S297,'Banco de Dados'!$B$3:$B$274,'Banco de Dados'!$C$3:$C$274,"")</f>
        <v/>
      </c>
      <c r="Q297" s="27" t="str">
        <f>IFERROR(VLOOKUP(S297,'Banco de Dados'!$B$3:$H$274,5,FALSE)," ")</f>
        <v xml:space="preserve"> </v>
      </c>
      <c r="W297" s="27" t="str">
        <f>_xlfn.XLOOKUP(Z297,'Banco de Dados'!$B$3:$B$274,'Banco de Dados'!$C$3:$C$274,"")</f>
        <v/>
      </c>
      <c r="X297" s="27" t="str">
        <f>IFERROR(VLOOKUP(Z297,'Banco de Dados'!$B$3:$H$274,5,FALSE)," ")</f>
        <v xml:space="preserve"> </v>
      </c>
      <c r="AD297" s="27" t="str">
        <f>_xlfn.XLOOKUP(AG297,'Banco de Dados'!$B$3:$B$274,'Banco de Dados'!$C$3:$C$274,"")</f>
        <v/>
      </c>
      <c r="AE297" s="27" t="str">
        <f>IFERROR(VLOOKUP(AG297,'Banco de Dados'!$B$3:$H$274,5,FALSE)," ")</f>
        <v xml:space="preserve"> </v>
      </c>
      <c r="AK297" s="27" t="str">
        <f>_xlfn.XLOOKUP(AN297,'Banco de Dados'!$B$3:$B$274,'Banco de Dados'!$C$3:$C$274,"")</f>
        <v/>
      </c>
      <c r="AL297" s="27" t="str">
        <f>IFERROR(VLOOKUP(AN297,'Banco de Dados'!$B$3:$H$274,5,FALSE)," ")</f>
        <v xml:space="preserve"> </v>
      </c>
      <c r="AR297" s="27" t="str">
        <f>_xlfn.XLOOKUP(AU297,'Banco de Dados'!$B$3:$B$274,'Banco de Dados'!$C$3:$C$274,"")</f>
        <v/>
      </c>
      <c r="AS297" s="27" t="str">
        <f>IFERROR(VLOOKUP(AU297,'Banco de Dados'!$B$3:$H$274,5,FALSE)," ")</f>
        <v xml:space="preserve"> </v>
      </c>
      <c r="AY297" s="27" t="str">
        <f>_xlfn.XLOOKUP(BB297,'Banco de Dados'!$B$3:$B$274,'Banco de Dados'!$C$3:$C$274,"")</f>
        <v/>
      </c>
      <c r="AZ297" s="27" t="str">
        <f>IFERROR(VLOOKUP(BB297,'Banco de Dados'!$B$3:$H$274,5,FALSE)," ")</f>
        <v xml:space="preserve"> </v>
      </c>
      <c r="BF297" s="27" t="str">
        <f>_xlfn.XLOOKUP(BI297,'Banco de Dados'!$B$3:$B$274,'Banco de Dados'!$C$3:$C$274,"")</f>
        <v/>
      </c>
      <c r="BG297" s="27" t="str">
        <f>IFERROR(VLOOKUP(BI297,'Banco de Dados'!$B$3:$H$274,5,FALSE)," ")</f>
        <v xml:space="preserve"> </v>
      </c>
      <c r="BM297" s="27" t="str">
        <f>_xlfn.XLOOKUP(BP297,'Banco de Dados'!$B$3:$B$274,'Banco de Dados'!$C$3:$C$274,"")</f>
        <v/>
      </c>
      <c r="BN297" s="27" t="str">
        <f>IFERROR(VLOOKUP(BP297,'Banco de Dados'!$B$3:$H$274,5,FALSE)," ")</f>
        <v xml:space="preserve"> </v>
      </c>
      <c r="BT297" s="27" t="str">
        <f>_xlfn.XLOOKUP(BW297,'Banco de Dados'!$B$3:$B$274,'Banco de Dados'!$C$3:$C$274,"")</f>
        <v/>
      </c>
      <c r="BU297" s="27" t="str">
        <f>IFERROR(VLOOKUP(BW297,'Banco de Dados'!$B$3:$H$274,5,FALSE)," ")</f>
        <v xml:space="preserve"> </v>
      </c>
      <c r="CA297" s="27" t="str">
        <f>_xlfn.XLOOKUP(CD297,'Banco de Dados'!$B$3:$B$274,'Banco de Dados'!$C$3:$C$274,"")</f>
        <v/>
      </c>
      <c r="CB297" s="27" t="str">
        <f>IFERROR(VLOOKUP(CD297,'Banco de Dados'!$B$3:$H$274,5,FALSE)," ")</f>
        <v xml:space="preserve"> </v>
      </c>
      <c r="CH297" s="27" t="str">
        <f>_xlfn.XLOOKUP(CK297,'Banco de Dados'!$B$3:$B$274,'Banco de Dados'!$C$3:$C$274,"")</f>
        <v/>
      </c>
      <c r="CI297" s="27" t="str">
        <f>IFERROR(VLOOKUP(CK297,'Banco de Dados'!$B$3:$H$274,5,FALSE)," ")</f>
        <v xml:space="preserve"> </v>
      </c>
      <c r="CO297" s="27" t="str">
        <f>_xlfn.XLOOKUP(CR297,'Banco de Dados'!$B$3:$B$274,'Banco de Dados'!$C$3:$C$274,"")</f>
        <v/>
      </c>
      <c r="CP297" s="27" t="str">
        <f>IFERROR(VLOOKUP(CR297,'Banco de Dados'!$B$3:$H$274,5,FALSE)," ")</f>
        <v xml:space="preserve"> </v>
      </c>
      <c r="CV297" s="27" t="str">
        <f>_xlfn.XLOOKUP(CY297,'Banco de Dados'!$B$3:$B$274,'Banco de Dados'!$C$3:$C$274,"")</f>
        <v/>
      </c>
      <c r="CW297" s="27" t="str">
        <f>IFERROR(VLOOKUP(CY297,'Banco de Dados'!$B$3:$H$274,5,FALSE)," ")</f>
        <v xml:space="preserve"> </v>
      </c>
      <c r="DC297" s="27" t="str">
        <f>_xlfn.XLOOKUP(DF297,'Banco de Dados'!$B$3:$B$274,'Banco de Dados'!$C$3:$C$274,"")</f>
        <v/>
      </c>
      <c r="DD297" s="27" t="str">
        <f>IFERROR(VLOOKUP(DF297,'Banco de Dados'!$B$3:$H$274,5,FALSE)," ")</f>
        <v xml:space="preserve"> </v>
      </c>
      <c r="DJ297" s="27" t="str">
        <f>_xlfn.XLOOKUP(DM297,'Banco de Dados'!$B$3:$B$274,'Banco de Dados'!$C$3:$C$274,"")</f>
        <v/>
      </c>
      <c r="DK297" s="27" t="str">
        <f>IFERROR(VLOOKUP(DM297,'Banco de Dados'!$B$3:$H$274,5,FALSE)," ")</f>
        <v xml:space="preserve"> </v>
      </c>
      <c r="DQ297" s="27" t="str">
        <f>_xlfn.XLOOKUP(DT297,'Banco de Dados'!$B$3:$B$274,'Banco de Dados'!$C$3:$C$274,"")</f>
        <v/>
      </c>
      <c r="DR297" s="27" t="str">
        <f>IFERROR(VLOOKUP(DT297,'Banco de Dados'!$B$3:$H$274,5,FALSE)," ")</f>
        <v xml:space="preserve"> </v>
      </c>
      <c r="DX297" s="27" t="str">
        <f>_xlfn.XLOOKUP(EA297,'Banco de Dados'!$B$3:$B$274,'Banco de Dados'!$C$3:$C$274,"")</f>
        <v/>
      </c>
      <c r="DY297" s="27" t="str">
        <f>IFERROR(VLOOKUP(EA297,'Banco de Dados'!$B$3:$H$274,5,FALSE)," ")</f>
        <v xml:space="preserve"> </v>
      </c>
      <c r="EE297" s="27" t="str">
        <f>_xlfn.XLOOKUP(EH297,'Banco de Dados'!$B$3:$B$274,'Banco de Dados'!$C$3:$C$274,"")</f>
        <v/>
      </c>
      <c r="EF297" s="27" t="str">
        <f>IFERROR(VLOOKUP(EH297,'Banco de Dados'!$B$3:$H$274,5,FALSE)," ")</f>
        <v xml:space="preserve"> </v>
      </c>
      <c r="EL297" s="27" t="str">
        <f>_xlfn.XLOOKUP(EO297,'Banco de Dados'!$B$3:$B$274,'Banco de Dados'!$C$3:$C$274,"")</f>
        <v/>
      </c>
      <c r="EM297" s="27" t="str">
        <f>IFERROR(VLOOKUP(EO297,'Banco de Dados'!$B$3:$H$274,5,FALSE)," ")</f>
        <v xml:space="preserve"> </v>
      </c>
      <c r="ES297" s="27" t="str">
        <f>_xlfn.XLOOKUP(EV297,'Banco de Dados'!$B$3:$B$274,'Banco de Dados'!$C$3:$C$274,"")</f>
        <v/>
      </c>
      <c r="ET297" s="27" t="str">
        <f>IFERROR(VLOOKUP(EV297,'Banco de Dados'!$B$3:$H$274,5,FALSE)," ")</f>
        <v xml:space="preserve"> </v>
      </c>
      <c r="EZ297" s="27" t="str">
        <f>_xlfn.XLOOKUP(FC297,'Banco de Dados'!$B$3:$B$274,'Banco de Dados'!$C$3:$C$274,"")</f>
        <v/>
      </c>
      <c r="FA297" s="27" t="str">
        <f>IFERROR(VLOOKUP(FC297,'Banco de Dados'!$B$3:$H$274,5,FALSE)," ")</f>
        <v xml:space="preserve"> </v>
      </c>
      <c r="FC297" s="7"/>
      <c r="FD297" s="7"/>
      <c r="FE297" s="7"/>
      <c r="FG297" s="27" t="str">
        <f>_xlfn.XLOOKUP(FJ297,'Banco de Dados'!$B$3:$B$274,'Banco de Dados'!$C$3:$C$274,"")</f>
        <v/>
      </c>
      <c r="FH297" s="27" t="str">
        <f>IFERROR(VLOOKUP(FJ297,'Banco de Dados'!$B$3:$H$274,5,FALSE)," ")</f>
        <v xml:space="preserve"> </v>
      </c>
      <c r="FI297" s="7"/>
      <c r="FJ297" s="7"/>
      <c r="FK297" s="7"/>
      <c r="FL297" s="7"/>
      <c r="FN297" s="27" t="str">
        <f>_xlfn.XLOOKUP(FQ297,'Banco de Dados'!$B$3:$B$274,'Banco de Dados'!$C$3:$C$274,"")</f>
        <v/>
      </c>
      <c r="FO297" s="27" t="str">
        <f>IFERROR(VLOOKUP(FQ297,'Banco de Dados'!$B$3:$H$274,5,FALSE)," ")</f>
        <v xml:space="preserve"> </v>
      </c>
      <c r="FP297" s="7"/>
      <c r="FQ297" s="7"/>
      <c r="FR297" s="7"/>
      <c r="FS297" s="7"/>
      <c r="FU297" s="27" t="str">
        <f>_xlfn.XLOOKUP(FX297,'Banco de Dados'!$B$3:$B$274,'Banco de Dados'!$C$3:$C$274,"")</f>
        <v/>
      </c>
      <c r="FV297" s="27" t="str">
        <f>IFERROR(VLOOKUP(FX297,'Banco de Dados'!$B$3:$H$274,5,FALSE)," ")</f>
        <v xml:space="preserve"> </v>
      </c>
      <c r="FW297" s="7"/>
      <c r="FX297" s="7"/>
      <c r="FY297" s="7"/>
      <c r="FZ297" s="7"/>
    </row>
    <row r="298" spans="2:182" x14ac:dyDescent="0.25">
      <c r="B298" s="27" t="str">
        <f>_xlfn.XLOOKUP(E298,'Banco de Dados'!$B$3:$B$274,'Banco de Dados'!$C$3:$C$274,"")</f>
        <v/>
      </c>
      <c r="C298" s="27" t="str">
        <f>IFERROR(VLOOKUP(E298,'Banco de Dados'!$B$3:$H$274,5,FALSE)," ")</f>
        <v xml:space="preserve"> </v>
      </c>
      <c r="I298" s="27" t="str">
        <f>_xlfn.XLOOKUP(L298,'Banco de Dados'!$B$3:$B$274,'Banco de Dados'!$C$3:$C$274,"")</f>
        <v/>
      </c>
      <c r="J298" s="27" t="str">
        <f>IFERROR(VLOOKUP(L298,'Banco de Dados'!$B$3:$H$274,5,FALSE)," ")</f>
        <v xml:space="preserve"> </v>
      </c>
      <c r="P298" s="27" t="str">
        <f>_xlfn.XLOOKUP(S298,'Banco de Dados'!$B$3:$B$274,'Banco de Dados'!$C$3:$C$274,"")</f>
        <v/>
      </c>
      <c r="Q298" s="27" t="str">
        <f>IFERROR(VLOOKUP(S298,'Banco de Dados'!$B$3:$H$274,5,FALSE)," ")</f>
        <v xml:space="preserve"> </v>
      </c>
      <c r="W298" s="27" t="str">
        <f>_xlfn.XLOOKUP(Z298,'Banco de Dados'!$B$3:$B$274,'Banco de Dados'!$C$3:$C$274,"")</f>
        <v/>
      </c>
      <c r="X298" s="27" t="str">
        <f>IFERROR(VLOOKUP(Z298,'Banco de Dados'!$B$3:$H$274,5,FALSE)," ")</f>
        <v xml:space="preserve"> </v>
      </c>
      <c r="AD298" s="27" t="str">
        <f>_xlfn.XLOOKUP(AG298,'Banco de Dados'!$B$3:$B$274,'Banco de Dados'!$C$3:$C$274,"")</f>
        <v/>
      </c>
      <c r="AE298" s="27" t="str">
        <f>IFERROR(VLOOKUP(AG298,'Banco de Dados'!$B$3:$H$274,5,FALSE)," ")</f>
        <v xml:space="preserve"> </v>
      </c>
      <c r="AK298" s="27" t="str">
        <f>_xlfn.XLOOKUP(AN298,'Banco de Dados'!$B$3:$B$274,'Banco de Dados'!$C$3:$C$274,"")</f>
        <v/>
      </c>
      <c r="AL298" s="27" t="str">
        <f>IFERROR(VLOOKUP(AN298,'Banco de Dados'!$B$3:$H$274,5,FALSE)," ")</f>
        <v xml:space="preserve"> </v>
      </c>
      <c r="AR298" s="27" t="str">
        <f>_xlfn.XLOOKUP(AU298,'Banco de Dados'!$B$3:$B$274,'Banco de Dados'!$C$3:$C$274,"")</f>
        <v/>
      </c>
      <c r="AS298" s="27" t="str">
        <f>IFERROR(VLOOKUP(AU298,'Banco de Dados'!$B$3:$H$274,5,FALSE)," ")</f>
        <v xml:space="preserve"> </v>
      </c>
      <c r="AY298" s="27" t="str">
        <f>_xlfn.XLOOKUP(BB298,'Banco de Dados'!$B$3:$B$274,'Banco de Dados'!$C$3:$C$274,"")</f>
        <v/>
      </c>
      <c r="AZ298" s="27" t="str">
        <f>IFERROR(VLOOKUP(BB298,'Banco de Dados'!$B$3:$H$274,5,FALSE)," ")</f>
        <v xml:space="preserve"> </v>
      </c>
      <c r="BF298" s="27" t="str">
        <f>_xlfn.XLOOKUP(BI298,'Banco de Dados'!$B$3:$B$274,'Banco de Dados'!$C$3:$C$274,"")</f>
        <v/>
      </c>
      <c r="BG298" s="27" t="str">
        <f>IFERROR(VLOOKUP(BI298,'Banco de Dados'!$B$3:$H$274,5,FALSE)," ")</f>
        <v xml:space="preserve"> </v>
      </c>
      <c r="BM298" s="27" t="str">
        <f>_xlfn.XLOOKUP(BP298,'Banco de Dados'!$B$3:$B$274,'Banco de Dados'!$C$3:$C$274,"")</f>
        <v/>
      </c>
      <c r="BN298" s="27" t="str">
        <f>IFERROR(VLOOKUP(BP298,'Banco de Dados'!$B$3:$H$274,5,FALSE)," ")</f>
        <v xml:space="preserve"> </v>
      </c>
      <c r="BT298" s="27" t="str">
        <f>_xlfn.XLOOKUP(BW298,'Banco de Dados'!$B$3:$B$274,'Banco de Dados'!$C$3:$C$274,"")</f>
        <v/>
      </c>
      <c r="BU298" s="27" t="str">
        <f>IFERROR(VLOOKUP(BW298,'Banco de Dados'!$B$3:$H$274,5,FALSE)," ")</f>
        <v xml:space="preserve"> </v>
      </c>
      <c r="CA298" s="27" t="str">
        <f>_xlfn.XLOOKUP(CD298,'Banco de Dados'!$B$3:$B$274,'Banco de Dados'!$C$3:$C$274,"")</f>
        <v/>
      </c>
      <c r="CB298" s="27" t="str">
        <f>IFERROR(VLOOKUP(CD298,'Banco de Dados'!$B$3:$H$274,5,FALSE)," ")</f>
        <v xml:space="preserve"> </v>
      </c>
      <c r="CH298" s="27" t="str">
        <f>_xlfn.XLOOKUP(CK298,'Banco de Dados'!$B$3:$B$274,'Banco de Dados'!$C$3:$C$274,"")</f>
        <v/>
      </c>
      <c r="CI298" s="27" t="str">
        <f>IFERROR(VLOOKUP(CK298,'Banco de Dados'!$B$3:$H$274,5,FALSE)," ")</f>
        <v xml:space="preserve"> </v>
      </c>
      <c r="CO298" s="27" t="str">
        <f>_xlfn.XLOOKUP(CR298,'Banco de Dados'!$B$3:$B$274,'Banco de Dados'!$C$3:$C$274,"")</f>
        <v/>
      </c>
      <c r="CP298" s="27" t="str">
        <f>IFERROR(VLOOKUP(CR298,'Banco de Dados'!$B$3:$H$274,5,FALSE)," ")</f>
        <v xml:space="preserve"> </v>
      </c>
      <c r="CV298" s="27" t="str">
        <f>_xlfn.XLOOKUP(CY298,'Banco de Dados'!$B$3:$B$274,'Banco de Dados'!$C$3:$C$274,"")</f>
        <v/>
      </c>
      <c r="CW298" s="27" t="str">
        <f>IFERROR(VLOOKUP(CY298,'Banco de Dados'!$B$3:$H$274,5,FALSE)," ")</f>
        <v xml:space="preserve"> </v>
      </c>
      <c r="DC298" s="27" t="str">
        <f>_xlfn.XLOOKUP(DF298,'Banco de Dados'!$B$3:$B$274,'Banco de Dados'!$C$3:$C$274,"")</f>
        <v/>
      </c>
      <c r="DD298" s="27" t="str">
        <f>IFERROR(VLOOKUP(DF298,'Banco de Dados'!$B$3:$H$274,5,FALSE)," ")</f>
        <v xml:space="preserve"> </v>
      </c>
      <c r="DJ298" s="27" t="str">
        <f>_xlfn.XLOOKUP(DM298,'Banco de Dados'!$B$3:$B$274,'Banco de Dados'!$C$3:$C$274,"")</f>
        <v/>
      </c>
      <c r="DK298" s="27" t="str">
        <f>IFERROR(VLOOKUP(DM298,'Banco de Dados'!$B$3:$H$274,5,FALSE)," ")</f>
        <v xml:space="preserve"> </v>
      </c>
      <c r="DQ298" s="27" t="str">
        <f>_xlfn.XLOOKUP(DT298,'Banco de Dados'!$B$3:$B$274,'Banco de Dados'!$C$3:$C$274,"")</f>
        <v/>
      </c>
      <c r="DR298" s="27" t="str">
        <f>IFERROR(VLOOKUP(DT298,'Banco de Dados'!$B$3:$H$274,5,FALSE)," ")</f>
        <v xml:space="preserve"> </v>
      </c>
      <c r="DX298" s="27" t="str">
        <f>_xlfn.XLOOKUP(EA298,'Banco de Dados'!$B$3:$B$274,'Banco de Dados'!$C$3:$C$274,"")</f>
        <v/>
      </c>
      <c r="DY298" s="27" t="str">
        <f>IFERROR(VLOOKUP(EA298,'Banco de Dados'!$B$3:$H$274,5,FALSE)," ")</f>
        <v xml:space="preserve"> </v>
      </c>
      <c r="EE298" s="27" t="str">
        <f>_xlfn.XLOOKUP(EH298,'Banco de Dados'!$B$3:$B$274,'Banco de Dados'!$C$3:$C$274,"")</f>
        <v/>
      </c>
      <c r="EF298" s="27" t="str">
        <f>IFERROR(VLOOKUP(EH298,'Banco de Dados'!$B$3:$H$274,5,FALSE)," ")</f>
        <v xml:space="preserve"> </v>
      </c>
      <c r="EL298" s="27" t="str">
        <f>_xlfn.XLOOKUP(EO298,'Banco de Dados'!$B$3:$B$274,'Banco de Dados'!$C$3:$C$274,"")</f>
        <v/>
      </c>
      <c r="EM298" s="27" t="str">
        <f>IFERROR(VLOOKUP(EO298,'Banco de Dados'!$B$3:$H$274,5,FALSE)," ")</f>
        <v xml:space="preserve"> </v>
      </c>
      <c r="ES298" s="27" t="str">
        <f>_xlfn.XLOOKUP(EV298,'Banco de Dados'!$B$3:$B$274,'Banco de Dados'!$C$3:$C$274,"")</f>
        <v/>
      </c>
      <c r="ET298" s="27" t="str">
        <f>IFERROR(VLOOKUP(EV298,'Banco de Dados'!$B$3:$H$274,5,FALSE)," ")</f>
        <v xml:space="preserve"> </v>
      </c>
      <c r="EZ298" s="27" t="str">
        <f>_xlfn.XLOOKUP(FC298,'Banco de Dados'!$B$3:$B$274,'Banco de Dados'!$C$3:$C$274,"")</f>
        <v/>
      </c>
      <c r="FA298" s="27" t="str">
        <f>IFERROR(VLOOKUP(FC298,'Banco de Dados'!$B$3:$H$274,5,FALSE)," ")</f>
        <v xml:space="preserve"> </v>
      </c>
      <c r="FC298" s="7"/>
      <c r="FD298" s="7"/>
      <c r="FE298" s="7"/>
      <c r="FG298" s="27" t="str">
        <f>_xlfn.XLOOKUP(FJ298,'Banco de Dados'!$B$3:$B$274,'Banco de Dados'!$C$3:$C$274,"")</f>
        <v/>
      </c>
      <c r="FH298" s="27" t="str">
        <f>IFERROR(VLOOKUP(FJ298,'Banco de Dados'!$B$3:$H$274,5,FALSE)," ")</f>
        <v xml:space="preserve"> </v>
      </c>
      <c r="FI298" s="7"/>
      <c r="FJ298" s="7"/>
      <c r="FK298" s="7"/>
      <c r="FL298" s="7"/>
      <c r="FN298" s="27" t="str">
        <f>_xlfn.XLOOKUP(FQ298,'Banco de Dados'!$B$3:$B$274,'Banco de Dados'!$C$3:$C$274,"")</f>
        <v/>
      </c>
      <c r="FO298" s="27" t="str">
        <f>IFERROR(VLOOKUP(FQ298,'Banco de Dados'!$B$3:$H$274,5,FALSE)," ")</f>
        <v xml:space="preserve"> </v>
      </c>
      <c r="FP298" s="7"/>
      <c r="FQ298" s="7"/>
      <c r="FR298" s="7"/>
      <c r="FS298" s="7"/>
      <c r="FU298" s="27" t="str">
        <f>_xlfn.XLOOKUP(FX298,'Banco de Dados'!$B$3:$B$274,'Banco de Dados'!$C$3:$C$274,"")</f>
        <v/>
      </c>
      <c r="FV298" s="27" t="str">
        <f>IFERROR(VLOOKUP(FX298,'Banco de Dados'!$B$3:$H$274,5,FALSE)," ")</f>
        <v xml:space="preserve"> </v>
      </c>
      <c r="FW298" s="7"/>
      <c r="FX298" s="7"/>
      <c r="FY298" s="7"/>
      <c r="FZ298" s="7"/>
    </row>
    <row r="299" spans="2:182" x14ac:dyDescent="0.25">
      <c r="B299" s="27" t="str">
        <f>_xlfn.XLOOKUP(E299,'Banco de Dados'!$B$3:$B$274,'Banco de Dados'!$C$3:$C$274,"")</f>
        <v/>
      </c>
      <c r="C299" s="27" t="str">
        <f>IFERROR(VLOOKUP(E299,'Banco de Dados'!$B$3:$H$274,5,FALSE)," ")</f>
        <v xml:space="preserve"> </v>
      </c>
      <c r="I299" s="27" t="str">
        <f>_xlfn.XLOOKUP(L299,'Banco de Dados'!$B$3:$B$274,'Banco de Dados'!$C$3:$C$274,"")</f>
        <v/>
      </c>
      <c r="J299" s="27" t="str">
        <f>IFERROR(VLOOKUP(L299,'Banco de Dados'!$B$3:$H$274,5,FALSE)," ")</f>
        <v xml:space="preserve"> </v>
      </c>
      <c r="P299" s="27" t="str">
        <f>_xlfn.XLOOKUP(S299,'Banco de Dados'!$B$3:$B$274,'Banco de Dados'!$C$3:$C$274,"")</f>
        <v/>
      </c>
      <c r="Q299" s="27" t="str">
        <f>IFERROR(VLOOKUP(S299,'Banco de Dados'!$B$3:$H$274,5,FALSE)," ")</f>
        <v xml:space="preserve"> </v>
      </c>
      <c r="W299" s="27" t="str">
        <f>_xlfn.XLOOKUP(Z299,'Banco de Dados'!$B$3:$B$274,'Banco de Dados'!$C$3:$C$274,"")</f>
        <v/>
      </c>
      <c r="X299" s="27" t="str">
        <f>IFERROR(VLOOKUP(Z299,'Banco de Dados'!$B$3:$H$274,5,FALSE)," ")</f>
        <v xml:space="preserve"> </v>
      </c>
      <c r="AD299" s="27" t="str">
        <f>_xlfn.XLOOKUP(AG299,'Banco de Dados'!$B$3:$B$274,'Banco de Dados'!$C$3:$C$274,"")</f>
        <v/>
      </c>
      <c r="AE299" s="27" t="str">
        <f>IFERROR(VLOOKUP(AG299,'Banco de Dados'!$B$3:$H$274,5,FALSE)," ")</f>
        <v xml:space="preserve"> </v>
      </c>
      <c r="AK299" s="27" t="str">
        <f>_xlfn.XLOOKUP(AN299,'Banco de Dados'!$B$3:$B$274,'Banco de Dados'!$C$3:$C$274,"")</f>
        <v/>
      </c>
      <c r="AL299" s="27" t="str">
        <f>IFERROR(VLOOKUP(AN299,'Banco de Dados'!$B$3:$H$274,5,FALSE)," ")</f>
        <v xml:space="preserve"> </v>
      </c>
      <c r="AR299" s="27" t="str">
        <f>_xlfn.XLOOKUP(AU299,'Banco de Dados'!$B$3:$B$274,'Banco de Dados'!$C$3:$C$274,"")</f>
        <v/>
      </c>
      <c r="AS299" s="27" t="str">
        <f>IFERROR(VLOOKUP(AU299,'Banco de Dados'!$B$3:$H$274,5,FALSE)," ")</f>
        <v xml:space="preserve"> </v>
      </c>
      <c r="AY299" s="27" t="str">
        <f>_xlfn.XLOOKUP(BB299,'Banco de Dados'!$B$3:$B$274,'Banco de Dados'!$C$3:$C$274,"")</f>
        <v/>
      </c>
      <c r="AZ299" s="27" t="str">
        <f>IFERROR(VLOOKUP(BB299,'Banco de Dados'!$B$3:$H$274,5,FALSE)," ")</f>
        <v xml:space="preserve"> </v>
      </c>
      <c r="BF299" s="27" t="str">
        <f>_xlfn.XLOOKUP(BI299,'Banco de Dados'!$B$3:$B$274,'Banco de Dados'!$C$3:$C$274,"")</f>
        <v/>
      </c>
      <c r="BG299" s="27" t="str">
        <f>IFERROR(VLOOKUP(BI299,'Banco de Dados'!$B$3:$H$274,5,FALSE)," ")</f>
        <v xml:space="preserve"> </v>
      </c>
      <c r="BM299" s="27" t="str">
        <f>_xlfn.XLOOKUP(BP299,'Banco de Dados'!$B$3:$B$274,'Banco de Dados'!$C$3:$C$274,"")</f>
        <v/>
      </c>
      <c r="BN299" s="27" t="str">
        <f>IFERROR(VLOOKUP(BP299,'Banco de Dados'!$B$3:$H$274,5,FALSE)," ")</f>
        <v xml:space="preserve"> </v>
      </c>
      <c r="BT299" s="27" t="str">
        <f>_xlfn.XLOOKUP(BW299,'Banco de Dados'!$B$3:$B$274,'Banco de Dados'!$C$3:$C$274,"")</f>
        <v/>
      </c>
      <c r="BU299" s="27" t="str">
        <f>IFERROR(VLOOKUP(BW299,'Banco de Dados'!$B$3:$H$274,5,FALSE)," ")</f>
        <v xml:space="preserve"> </v>
      </c>
      <c r="CA299" s="27" t="str">
        <f>_xlfn.XLOOKUP(CD299,'Banco de Dados'!$B$3:$B$274,'Banco de Dados'!$C$3:$C$274,"")</f>
        <v/>
      </c>
      <c r="CB299" s="27" t="str">
        <f>IFERROR(VLOOKUP(CD299,'Banco de Dados'!$B$3:$H$274,5,FALSE)," ")</f>
        <v xml:space="preserve"> </v>
      </c>
      <c r="CH299" s="27" t="str">
        <f>_xlfn.XLOOKUP(CK299,'Banco de Dados'!$B$3:$B$274,'Banco de Dados'!$C$3:$C$274,"")</f>
        <v/>
      </c>
      <c r="CI299" s="27" t="str">
        <f>IFERROR(VLOOKUP(CK299,'Banco de Dados'!$B$3:$H$274,5,FALSE)," ")</f>
        <v xml:space="preserve"> </v>
      </c>
      <c r="CO299" s="27" t="str">
        <f>_xlfn.XLOOKUP(CR299,'Banco de Dados'!$B$3:$B$274,'Banco de Dados'!$C$3:$C$274,"")</f>
        <v/>
      </c>
      <c r="CP299" s="27" t="str">
        <f>IFERROR(VLOOKUP(CR299,'Banco de Dados'!$B$3:$H$274,5,FALSE)," ")</f>
        <v xml:space="preserve"> </v>
      </c>
      <c r="CV299" s="27" t="str">
        <f>_xlfn.XLOOKUP(CY299,'Banco de Dados'!$B$3:$B$274,'Banco de Dados'!$C$3:$C$274,"")</f>
        <v/>
      </c>
      <c r="CW299" s="27" t="str">
        <f>IFERROR(VLOOKUP(CY299,'Banco de Dados'!$B$3:$H$274,5,FALSE)," ")</f>
        <v xml:space="preserve"> </v>
      </c>
      <c r="DC299" s="27" t="str">
        <f>_xlfn.XLOOKUP(DF299,'Banco de Dados'!$B$3:$B$274,'Banco de Dados'!$C$3:$C$274,"")</f>
        <v/>
      </c>
      <c r="DD299" s="27" t="str">
        <f>IFERROR(VLOOKUP(DF299,'Banco de Dados'!$B$3:$H$274,5,FALSE)," ")</f>
        <v xml:space="preserve"> </v>
      </c>
      <c r="DJ299" s="27" t="str">
        <f>_xlfn.XLOOKUP(DM299,'Banco de Dados'!$B$3:$B$274,'Banco de Dados'!$C$3:$C$274,"")</f>
        <v/>
      </c>
      <c r="DK299" s="27" t="str">
        <f>IFERROR(VLOOKUP(DM299,'Banco de Dados'!$B$3:$H$274,5,FALSE)," ")</f>
        <v xml:space="preserve"> </v>
      </c>
      <c r="DQ299" s="27" t="str">
        <f>_xlfn.XLOOKUP(DT299,'Banco de Dados'!$B$3:$B$274,'Banco de Dados'!$C$3:$C$274,"")</f>
        <v/>
      </c>
      <c r="DR299" s="27" t="str">
        <f>IFERROR(VLOOKUP(DT299,'Banco de Dados'!$B$3:$H$274,5,FALSE)," ")</f>
        <v xml:space="preserve"> </v>
      </c>
      <c r="DX299" s="27" t="str">
        <f>_xlfn.XLOOKUP(EA299,'Banco de Dados'!$B$3:$B$274,'Banco de Dados'!$C$3:$C$274,"")</f>
        <v/>
      </c>
      <c r="DY299" s="27" t="str">
        <f>IFERROR(VLOOKUP(EA299,'Banco de Dados'!$B$3:$H$274,5,FALSE)," ")</f>
        <v xml:space="preserve"> </v>
      </c>
      <c r="EE299" s="27" t="str">
        <f>_xlfn.XLOOKUP(EH299,'Banco de Dados'!$B$3:$B$274,'Banco de Dados'!$C$3:$C$274,"")</f>
        <v/>
      </c>
      <c r="EF299" s="27" t="str">
        <f>IFERROR(VLOOKUP(EH299,'Banco de Dados'!$B$3:$H$274,5,FALSE)," ")</f>
        <v xml:space="preserve"> </v>
      </c>
      <c r="EL299" s="27" t="str">
        <f>_xlfn.XLOOKUP(EO299,'Banco de Dados'!$B$3:$B$274,'Banco de Dados'!$C$3:$C$274,"")</f>
        <v/>
      </c>
      <c r="EM299" s="27" t="str">
        <f>IFERROR(VLOOKUP(EO299,'Banco de Dados'!$B$3:$H$274,5,FALSE)," ")</f>
        <v xml:space="preserve"> </v>
      </c>
      <c r="ES299" s="27" t="str">
        <f>_xlfn.XLOOKUP(EV299,'Banco de Dados'!$B$3:$B$274,'Banco de Dados'!$C$3:$C$274,"")</f>
        <v/>
      </c>
      <c r="ET299" s="27" t="str">
        <f>IFERROR(VLOOKUP(EV299,'Banco de Dados'!$B$3:$H$274,5,FALSE)," ")</f>
        <v xml:space="preserve"> </v>
      </c>
      <c r="EZ299" s="27" t="str">
        <f>_xlfn.XLOOKUP(FC299,'Banco de Dados'!$B$3:$B$274,'Banco de Dados'!$C$3:$C$274,"")</f>
        <v/>
      </c>
      <c r="FA299" s="27" t="str">
        <f>IFERROR(VLOOKUP(FC299,'Banco de Dados'!$B$3:$H$274,5,FALSE)," ")</f>
        <v xml:space="preserve"> </v>
      </c>
      <c r="FC299" s="7"/>
      <c r="FD299" s="7"/>
      <c r="FE299" s="7"/>
      <c r="FG299" s="27" t="str">
        <f>_xlfn.XLOOKUP(FJ299,'Banco de Dados'!$B$3:$B$274,'Banco de Dados'!$C$3:$C$274,"")</f>
        <v/>
      </c>
      <c r="FH299" s="27" t="str">
        <f>IFERROR(VLOOKUP(FJ299,'Banco de Dados'!$B$3:$H$274,5,FALSE)," ")</f>
        <v xml:space="preserve"> </v>
      </c>
      <c r="FI299" s="7"/>
      <c r="FJ299" s="7"/>
      <c r="FK299" s="7"/>
      <c r="FL299" s="7"/>
      <c r="FN299" s="27" t="str">
        <f>_xlfn.XLOOKUP(FQ299,'Banco de Dados'!$B$3:$B$274,'Banco de Dados'!$C$3:$C$274,"")</f>
        <v/>
      </c>
      <c r="FO299" s="27" t="str">
        <f>IFERROR(VLOOKUP(FQ299,'Banco de Dados'!$B$3:$H$274,5,FALSE)," ")</f>
        <v xml:space="preserve"> </v>
      </c>
      <c r="FP299" s="7"/>
      <c r="FQ299" s="7"/>
      <c r="FR299" s="7"/>
      <c r="FS299" s="7"/>
      <c r="FU299" s="27" t="str">
        <f>_xlfn.XLOOKUP(FX299,'Banco de Dados'!$B$3:$B$274,'Banco de Dados'!$C$3:$C$274,"")</f>
        <v/>
      </c>
      <c r="FV299" s="27" t="str">
        <f>IFERROR(VLOOKUP(FX299,'Banco de Dados'!$B$3:$H$274,5,FALSE)," ")</f>
        <v xml:space="preserve"> </v>
      </c>
      <c r="FW299" s="7"/>
      <c r="FX299" s="7"/>
      <c r="FY299" s="7"/>
      <c r="FZ299" s="7"/>
    </row>
    <row r="300" spans="2:182" x14ac:dyDescent="0.25">
      <c r="B300" s="27" t="str">
        <f>_xlfn.XLOOKUP(E300,'Banco de Dados'!$B$3:$B$274,'Banco de Dados'!$C$3:$C$274,"")</f>
        <v/>
      </c>
      <c r="C300" s="27" t="str">
        <f>IFERROR(VLOOKUP(E300,'Banco de Dados'!$B$3:$H$274,5,FALSE)," ")</f>
        <v xml:space="preserve"> </v>
      </c>
      <c r="I300" s="27" t="str">
        <f>_xlfn.XLOOKUP(L300,'Banco de Dados'!$B$3:$B$274,'Banco de Dados'!$C$3:$C$274,"")</f>
        <v/>
      </c>
      <c r="J300" s="27" t="str">
        <f>IFERROR(VLOOKUP(L300,'Banco de Dados'!$B$3:$H$274,5,FALSE)," ")</f>
        <v xml:space="preserve"> </v>
      </c>
      <c r="P300" s="27" t="str">
        <f>_xlfn.XLOOKUP(S300,'Banco de Dados'!$B$3:$B$274,'Banco de Dados'!$C$3:$C$274,"")</f>
        <v/>
      </c>
      <c r="Q300" s="27" t="str">
        <f>IFERROR(VLOOKUP(S300,'Banco de Dados'!$B$3:$H$274,5,FALSE)," ")</f>
        <v xml:space="preserve"> </v>
      </c>
      <c r="W300" s="27" t="str">
        <f>_xlfn.XLOOKUP(Z300,'Banco de Dados'!$B$3:$B$274,'Banco de Dados'!$C$3:$C$274,"")</f>
        <v/>
      </c>
      <c r="X300" s="27" t="str">
        <f>IFERROR(VLOOKUP(Z300,'Banco de Dados'!$B$3:$H$274,5,FALSE)," ")</f>
        <v xml:space="preserve"> </v>
      </c>
      <c r="AD300" s="27" t="str">
        <f>_xlfn.XLOOKUP(AG300,'Banco de Dados'!$B$3:$B$274,'Banco de Dados'!$C$3:$C$274,"")</f>
        <v/>
      </c>
      <c r="AE300" s="27" t="str">
        <f>IFERROR(VLOOKUP(AG300,'Banco de Dados'!$B$3:$H$274,5,FALSE)," ")</f>
        <v xml:space="preserve"> </v>
      </c>
      <c r="AK300" s="27" t="str">
        <f>_xlfn.XLOOKUP(AN300,'Banco de Dados'!$B$3:$B$274,'Banco de Dados'!$C$3:$C$274,"")</f>
        <v/>
      </c>
      <c r="AL300" s="27" t="str">
        <f>IFERROR(VLOOKUP(AN300,'Banco de Dados'!$B$3:$H$274,5,FALSE)," ")</f>
        <v xml:space="preserve"> </v>
      </c>
      <c r="AR300" s="27" t="str">
        <f>_xlfn.XLOOKUP(AU300,'Banco de Dados'!$B$3:$B$274,'Banco de Dados'!$C$3:$C$274,"")</f>
        <v/>
      </c>
      <c r="AS300" s="27" t="str">
        <f>IFERROR(VLOOKUP(AU300,'Banco de Dados'!$B$3:$H$274,5,FALSE)," ")</f>
        <v xml:space="preserve"> </v>
      </c>
      <c r="AY300" s="27" t="str">
        <f>_xlfn.XLOOKUP(BB300,'Banco de Dados'!$B$3:$B$274,'Banco de Dados'!$C$3:$C$274,"")</f>
        <v/>
      </c>
      <c r="AZ300" s="27" t="str">
        <f>IFERROR(VLOOKUP(BB300,'Banco de Dados'!$B$3:$H$274,5,FALSE)," ")</f>
        <v xml:space="preserve"> </v>
      </c>
      <c r="BF300" s="27" t="str">
        <f>_xlfn.XLOOKUP(BI300,'Banco de Dados'!$B$3:$B$274,'Banco de Dados'!$C$3:$C$274,"")</f>
        <v/>
      </c>
      <c r="BG300" s="27" t="str">
        <f>IFERROR(VLOOKUP(BI300,'Banco de Dados'!$B$3:$H$274,5,FALSE)," ")</f>
        <v xml:space="preserve"> </v>
      </c>
      <c r="BM300" s="27" t="str">
        <f>_xlfn.XLOOKUP(BP300,'Banco de Dados'!$B$3:$B$274,'Banco de Dados'!$C$3:$C$274,"")</f>
        <v/>
      </c>
      <c r="BN300" s="27" t="str">
        <f>IFERROR(VLOOKUP(BP300,'Banco de Dados'!$B$3:$H$274,5,FALSE)," ")</f>
        <v xml:space="preserve"> </v>
      </c>
      <c r="BT300" s="27" t="str">
        <f>_xlfn.XLOOKUP(BW300,'Banco de Dados'!$B$3:$B$274,'Banco de Dados'!$C$3:$C$274,"")</f>
        <v/>
      </c>
      <c r="BU300" s="27" t="str">
        <f>IFERROR(VLOOKUP(BW300,'Banco de Dados'!$B$3:$H$274,5,FALSE)," ")</f>
        <v xml:space="preserve"> </v>
      </c>
      <c r="CA300" s="27" t="str">
        <f>_xlfn.XLOOKUP(CD300,'Banco de Dados'!$B$3:$B$274,'Banco de Dados'!$C$3:$C$274,"")</f>
        <v/>
      </c>
      <c r="CB300" s="27" t="str">
        <f>IFERROR(VLOOKUP(CD300,'Banco de Dados'!$B$3:$H$274,5,FALSE)," ")</f>
        <v xml:space="preserve"> </v>
      </c>
      <c r="CH300" s="27" t="str">
        <f>_xlfn.XLOOKUP(CK300,'Banco de Dados'!$B$3:$B$274,'Banco de Dados'!$C$3:$C$274,"")</f>
        <v/>
      </c>
      <c r="CI300" s="27" t="str">
        <f>IFERROR(VLOOKUP(CK300,'Banco de Dados'!$B$3:$H$274,5,FALSE)," ")</f>
        <v xml:space="preserve"> </v>
      </c>
      <c r="CO300" s="27" t="str">
        <f>_xlfn.XLOOKUP(CR300,'Banco de Dados'!$B$3:$B$274,'Banco de Dados'!$C$3:$C$274,"")</f>
        <v/>
      </c>
      <c r="CP300" s="27" t="str">
        <f>IFERROR(VLOOKUP(CR300,'Banco de Dados'!$B$3:$H$274,5,FALSE)," ")</f>
        <v xml:space="preserve"> </v>
      </c>
      <c r="CV300" s="27" t="str">
        <f>_xlfn.XLOOKUP(CY300,'Banco de Dados'!$B$3:$B$274,'Banco de Dados'!$C$3:$C$274,"")</f>
        <v/>
      </c>
      <c r="CW300" s="27" t="str">
        <f>IFERROR(VLOOKUP(CY300,'Banco de Dados'!$B$3:$H$274,5,FALSE)," ")</f>
        <v xml:space="preserve"> </v>
      </c>
      <c r="DC300" s="27" t="str">
        <f>_xlfn.XLOOKUP(DF300,'Banco de Dados'!$B$3:$B$274,'Banco de Dados'!$C$3:$C$274,"")</f>
        <v/>
      </c>
      <c r="DD300" s="27" t="str">
        <f>IFERROR(VLOOKUP(DF300,'Banco de Dados'!$B$3:$H$274,5,FALSE)," ")</f>
        <v xml:space="preserve"> </v>
      </c>
      <c r="DJ300" s="27" t="str">
        <f>_xlfn.XLOOKUP(DM300,'Banco de Dados'!$B$3:$B$274,'Banco de Dados'!$C$3:$C$274,"")</f>
        <v/>
      </c>
      <c r="DK300" s="27" t="str">
        <f>IFERROR(VLOOKUP(DM300,'Banco de Dados'!$B$3:$H$274,5,FALSE)," ")</f>
        <v xml:space="preserve"> </v>
      </c>
      <c r="DQ300" s="27" t="str">
        <f>_xlfn.XLOOKUP(DT300,'Banco de Dados'!$B$3:$B$274,'Banco de Dados'!$C$3:$C$274,"")</f>
        <v/>
      </c>
      <c r="DR300" s="27" t="str">
        <f>IFERROR(VLOOKUP(DT300,'Banco de Dados'!$B$3:$H$274,5,FALSE)," ")</f>
        <v xml:space="preserve"> </v>
      </c>
      <c r="DX300" s="27" t="str">
        <f>_xlfn.XLOOKUP(EA300,'Banco de Dados'!$B$3:$B$274,'Banco de Dados'!$C$3:$C$274,"")</f>
        <v/>
      </c>
      <c r="DY300" s="27" t="str">
        <f>IFERROR(VLOOKUP(EA300,'Banco de Dados'!$B$3:$H$274,5,FALSE)," ")</f>
        <v xml:space="preserve"> </v>
      </c>
      <c r="EE300" s="27" t="str">
        <f>_xlfn.XLOOKUP(EH300,'Banco de Dados'!$B$3:$B$274,'Banco de Dados'!$C$3:$C$274,"")</f>
        <v/>
      </c>
      <c r="EF300" s="27" t="str">
        <f>IFERROR(VLOOKUP(EH300,'Banco de Dados'!$B$3:$H$274,5,FALSE)," ")</f>
        <v xml:space="preserve"> </v>
      </c>
      <c r="EL300" s="27" t="str">
        <f>_xlfn.XLOOKUP(EO300,'Banco de Dados'!$B$3:$B$274,'Banco de Dados'!$C$3:$C$274,"")</f>
        <v/>
      </c>
      <c r="EM300" s="27" t="str">
        <f>IFERROR(VLOOKUP(EO300,'Banco de Dados'!$B$3:$H$274,5,FALSE)," ")</f>
        <v xml:space="preserve"> </v>
      </c>
      <c r="ES300" s="27" t="str">
        <f>_xlfn.XLOOKUP(EV300,'Banco de Dados'!$B$3:$B$274,'Banco de Dados'!$C$3:$C$274,"")</f>
        <v/>
      </c>
      <c r="ET300" s="27" t="str">
        <f>IFERROR(VLOOKUP(EV300,'Banco de Dados'!$B$3:$H$274,5,FALSE)," ")</f>
        <v xml:space="preserve"> </v>
      </c>
      <c r="EZ300" s="27" t="str">
        <f>_xlfn.XLOOKUP(FC300,'Banco de Dados'!$B$3:$B$274,'Banco de Dados'!$C$3:$C$274,"")</f>
        <v/>
      </c>
      <c r="FA300" s="27" t="str">
        <f>IFERROR(VLOOKUP(FC300,'Banco de Dados'!$B$3:$H$274,5,FALSE)," ")</f>
        <v xml:space="preserve"> </v>
      </c>
      <c r="FC300" s="7"/>
      <c r="FD300" s="7"/>
      <c r="FE300" s="7"/>
      <c r="FG300" s="27" t="str">
        <f>_xlfn.XLOOKUP(FJ300,'Banco de Dados'!$B$3:$B$274,'Banco de Dados'!$C$3:$C$274,"")</f>
        <v/>
      </c>
      <c r="FH300" s="27" t="str">
        <f>IFERROR(VLOOKUP(FJ300,'Banco de Dados'!$B$3:$H$274,5,FALSE)," ")</f>
        <v xml:space="preserve"> </v>
      </c>
      <c r="FI300" s="7"/>
      <c r="FJ300" s="7"/>
      <c r="FK300" s="7"/>
      <c r="FL300" s="7"/>
      <c r="FN300" s="27" t="str">
        <f>_xlfn.XLOOKUP(FQ300,'Banco de Dados'!$B$3:$B$274,'Banco de Dados'!$C$3:$C$274,"")</f>
        <v/>
      </c>
      <c r="FO300" s="27" t="str">
        <f>IFERROR(VLOOKUP(FQ300,'Banco de Dados'!$B$3:$H$274,5,FALSE)," ")</f>
        <v xml:space="preserve"> </v>
      </c>
      <c r="FP300" s="7"/>
      <c r="FQ300" s="7"/>
      <c r="FR300" s="7"/>
      <c r="FS300" s="7"/>
      <c r="FU300" s="27" t="str">
        <f>_xlfn.XLOOKUP(FX300,'Banco de Dados'!$B$3:$B$274,'Banco de Dados'!$C$3:$C$274,"")</f>
        <v/>
      </c>
      <c r="FV300" s="27" t="str">
        <f>IFERROR(VLOOKUP(FX300,'Banco de Dados'!$B$3:$H$274,5,FALSE)," ")</f>
        <v xml:space="preserve"> </v>
      </c>
      <c r="FW300" s="7"/>
      <c r="FX300" s="7"/>
      <c r="FY300" s="7"/>
      <c r="FZ300" s="7"/>
    </row>
    <row r="301" spans="2:182" x14ac:dyDescent="0.25">
      <c r="B301" s="27" t="str">
        <f>_xlfn.XLOOKUP(E301,'Banco de Dados'!$B$3:$B$274,'Banco de Dados'!$C$3:$C$274,"")</f>
        <v/>
      </c>
      <c r="C301" s="27" t="str">
        <f>IFERROR(VLOOKUP(E301,'Banco de Dados'!$B$3:$H$274,5,FALSE)," ")</f>
        <v xml:space="preserve"> </v>
      </c>
      <c r="I301" s="27" t="str">
        <f>_xlfn.XLOOKUP(L301,'Banco de Dados'!$B$3:$B$274,'Banco de Dados'!$C$3:$C$274,"")</f>
        <v/>
      </c>
      <c r="J301" s="27" t="str">
        <f>IFERROR(VLOOKUP(L301,'Banco de Dados'!$B$3:$H$274,5,FALSE)," ")</f>
        <v xml:space="preserve"> </v>
      </c>
      <c r="P301" s="27" t="str">
        <f>_xlfn.XLOOKUP(S301,'Banco de Dados'!$B$3:$B$274,'Banco de Dados'!$C$3:$C$274,"")</f>
        <v/>
      </c>
      <c r="Q301" s="27" t="str">
        <f>IFERROR(VLOOKUP(S301,'Banco de Dados'!$B$3:$H$274,5,FALSE)," ")</f>
        <v xml:space="preserve"> </v>
      </c>
      <c r="W301" s="27" t="str">
        <f>_xlfn.XLOOKUP(Z301,'Banco de Dados'!$B$3:$B$274,'Banco de Dados'!$C$3:$C$274,"")</f>
        <v/>
      </c>
      <c r="X301" s="27" t="str">
        <f>IFERROR(VLOOKUP(Z301,'Banco de Dados'!$B$3:$H$274,5,FALSE)," ")</f>
        <v xml:space="preserve"> </v>
      </c>
      <c r="AD301" s="27" t="str">
        <f>_xlfn.XLOOKUP(AG301,'Banco de Dados'!$B$3:$B$274,'Banco de Dados'!$C$3:$C$274,"")</f>
        <v/>
      </c>
      <c r="AE301" s="27" t="str">
        <f>IFERROR(VLOOKUP(AG301,'Banco de Dados'!$B$3:$H$274,5,FALSE)," ")</f>
        <v xml:space="preserve"> </v>
      </c>
      <c r="AK301" s="27" t="str">
        <f>_xlfn.XLOOKUP(AN301,'Banco de Dados'!$B$3:$B$274,'Banco de Dados'!$C$3:$C$274,"")</f>
        <v/>
      </c>
      <c r="AL301" s="27" t="str">
        <f>IFERROR(VLOOKUP(AN301,'Banco de Dados'!$B$3:$H$274,5,FALSE)," ")</f>
        <v xml:space="preserve"> </v>
      </c>
      <c r="AR301" s="27" t="str">
        <f>_xlfn.XLOOKUP(AU301,'Banco de Dados'!$B$3:$B$274,'Banco de Dados'!$C$3:$C$274,"")</f>
        <v/>
      </c>
      <c r="AS301" s="27" t="str">
        <f>IFERROR(VLOOKUP(AU301,'Banco de Dados'!$B$3:$H$274,5,FALSE)," ")</f>
        <v xml:space="preserve"> </v>
      </c>
      <c r="AY301" s="27" t="str">
        <f>_xlfn.XLOOKUP(BB301,'Banco de Dados'!$B$3:$B$274,'Banco de Dados'!$C$3:$C$274,"")</f>
        <v/>
      </c>
      <c r="AZ301" s="27" t="str">
        <f>IFERROR(VLOOKUP(BB301,'Banco de Dados'!$B$3:$H$274,5,FALSE)," ")</f>
        <v xml:space="preserve"> </v>
      </c>
      <c r="BF301" s="27" t="str">
        <f>_xlfn.XLOOKUP(BI301,'Banco de Dados'!$B$3:$B$274,'Banco de Dados'!$C$3:$C$274,"")</f>
        <v/>
      </c>
      <c r="BG301" s="27" t="str">
        <f>IFERROR(VLOOKUP(BI301,'Banco de Dados'!$B$3:$H$274,5,FALSE)," ")</f>
        <v xml:space="preserve"> </v>
      </c>
      <c r="BM301" s="27" t="str">
        <f>_xlfn.XLOOKUP(BP301,'Banco de Dados'!$B$3:$B$274,'Banco de Dados'!$C$3:$C$274,"")</f>
        <v/>
      </c>
      <c r="BN301" s="27" t="str">
        <f>IFERROR(VLOOKUP(BP301,'Banco de Dados'!$B$3:$H$274,5,FALSE)," ")</f>
        <v xml:space="preserve"> </v>
      </c>
      <c r="BT301" s="27" t="str">
        <f>_xlfn.XLOOKUP(BW301,'Banco de Dados'!$B$3:$B$274,'Banco de Dados'!$C$3:$C$274,"")</f>
        <v/>
      </c>
      <c r="BU301" s="27" t="str">
        <f>IFERROR(VLOOKUP(BW301,'Banco de Dados'!$B$3:$H$274,5,FALSE)," ")</f>
        <v xml:space="preserve"> </v>
      </c>
      <c r="CA301" s="27" t="str">
        <f>_xlfn.XLOOKUP(CD301,'Banco de Dados'!$B$3:$B$274,'Banco de Dados'!$C$3:$C$274,"")</f>
        <v/>
      </c>
      <c r="CB301" s="27" t="str">
        <f>IFERROR(VLOOKUP(CD301,'Banco de Dados'!$B$3:$H$274,5,FALSE)," ")</f>
        <v xml:space="preserve"> </v>
      </c>
      <c r="CH301" s="27" t="str">
        <f>_xlfn.XLOOKUP(CK301,'Banco de Dados'!$B$3:$B$274,'Banco de Dados'!$C$3:$C$274,"")</f>
        <v/>
      </c>
      <c r="CI301" s="27" t="str">
        <f>IFERROR(VLOOKUP(CK301,'Banco de Dados'!$B$3:$H$274,5,FALSE)," ")</f>
        <v xml:space="preserve"> </v>
      </c>
      <c r="CO301" s="27" t="str">
        <f>_xlfn.XLOOKUP(CR301,'Banco de Dados'!$B$3:$B$274,'Banco de Dados'!$C$3:$C$274,"")</f>
        <v/>
      </c>
      <c r="CP301" s="27" t="str">
        <f>IFERROR(VLOOKUP(CR301,'Banco de Dados'!$B$3:$H$274,5,FALSE)," ")</f>
        <v xml:space="preserve"> </v>
      </c>
      <c r="CV301" s="27" t="str">
        <f>_xlfn.XLOOKUP(CY301,'Banco de Dados'!$B$3:$B$274,'Banco de Dados'!$C$3:$C$274,"")</f>
        <v/>
      </c>
      <c r="CW301" s="27" t="str">
        <f>IFERROR(VLOOKUP(CY301,'Banco de Dados'!$B$3:$H$274,5,FALSE)," ")</f>
        <v xml:space="preserve"> </v>
      </c>
      <c r="DC301" s="27" t="str">
        <f>_xlfn.XLOOKUP(DF301,'Banco de Dados'!$B$3:$B$274,'Banco de Dados'!$C$3:$C$274,"")</f>
        <v/>
      </c>
      <c r="DD301" s="27" t="str">
        <f>IFERROR(VLOOKUP(DF301,'Banco de Dados'!$B$3:$H$274,5,FALSE)," ")</f>
        <v xml:space="preserve"> </v>
      </c>
      <c r="DJ301" s="27" t="str">
        <f>_xlfn.XLOOKUP(DM301,'Banco de Dados'!$B$3:$B$274,'Banco de Dados'!$C$3:$C$274,"")</f>
        <v/>
      </c>
      <c r="DK301" s="27" t="str">
        <f>IFERROR(VLOOKUP(DM301,'Banco de Dados'!$B$3:$H$274,5,FALSE)," ")</f>
        <v xml:space="preserve"> </v>
      </c>
      <c r="DQ301" s="27" t="str">
        <f>_xlfn.XLOOKUP(DT301,'Banco de Dados'!$B$3:$B$274,'Banco de Dados'!$C$3:$C$274,"")</f>
        <v/>
      </c>
      <c r="DR301" s="27" t="str">
        <f>IFERROR(VLOOKUP(DT301,'Banco de Dados'!$B$3:$H$274,5,FALSE)," ")</f>
        <v xml:space="preserve"> </v>
      </c>
      <c r="DX301" s="27" t="str">
        <f>_xlfn.XLOOKUP(EA301,'Banco de Dados'!$B$3:$B$274,'Banco de Dados'!$C$3:$C$274,"")</f>
        <v/>
      </c>
      <c r="DY301" s="27" t="str">
        <f>IFERROR(VLOOKUP(EA301,'Banco de Dados'!$B$3:$H$274,5,FALSE)," ")</f>
        <v xml:space="preserve"> </v>
      </c>
      <c r="EE301" s="27" t="str">
        <f>_xlfn.XLOOKUP(EH301,'Banco de Dados'!$B$3:$B$274,'Banco de Dados'!$C$3:$C$274,"")</f>
        <v/>
      </c>
      <c r="EF301" s="27" t="str">
        <f>IFERROR(VLOOKUP(EH301,'Banco de Dados'!$B$3:$H$274,5,FALSE)," ")</f>
        <v xml:space="preserve"> </v>
      </c>
      <c r="EL301" s="27" t="str">
        <f>_xlfn.XLOOKUP(EO301,'Banco de Dados'!$B$3:$B$274,'Banco de Dados'!$C$3:$C$274,"")</f>
        <v/>
      </c>
      <c r="EM301" s="27" t="str">
        <f>IFERROR(VLOOKUP(EO301,'Banco de Dados'!$B$3:$H$274,5,FALSE)," ")</f>
        <v xml:space="preserve"> </v>
      </c>
      <c r="ES301" s="27" t="str">
        <f>_xlfn.XLOOKUP(EV301,'Banco de Dados'!$B$3:$B$274,'Banco de Dados'!$C$3:$C$274,"")</f>
        <v/>
      </c>
      <c r="ET301" s="27" t="str">
        <f>IFERROR(VLOOKUP(EV301,'Banco de Dados'!$B$3:$H$274,5,FALSE)," ")</f>
        <v xml:space="preserve"> </v>
      </c>
      <c r="EZ301" s="27" t="str">
        <f>_xlfn.XLOOKUP(FC301,'Banco de Dados'!$B$3:$B$274,'Banco de Dados'!$C$3:$C$274,"")</f>
        <v/>
      </c>
      <c r="FA301" s="27" t="str">
        <f>IFERROR(VLOOKUP(FC301,'Banco de Dados'!$B$3:$H$274,5,FALSE)," ")</f>
        <v xml:space="preserve"> </v>
      </c>
      <c r="FC301" s="7"/>
      <c r="FD301" s="7"/>
      <c r="FE301" s="7"/>
      <c r="FG301" s="27" t="str">
        <f>_xlfn.XLOOKUP(FJ301,'Banco de Dados'!$B$3:$B$274,'Banco de Dados'!$C$3:$C$274,"")</f>
        <v/>
      </c>
      <c r="FH301" s="27" t="str">
        <f>IFERROR(VLOOKUP(FJ301,'Banco de Dados'!$B$3:$H$274,5,FALSE)," ")</f>
        <v xml:space="preserve"> </v>
      </c>
      <c r="FI301" s="7"/>
      <c r="FJ301" s="7"/>
      <c r="FK301" s="7"/>
      <c r="FL301" s="7"/>
      <c r="FN301" s="27" t="str">
        <f>_xlfn.XLOOKUP(FQ301,'Banco de Dados'!$B$3:$B$274,'Banco de Dados'!$C$3:$C$274,"")</f>
        <v/>
      </c>
      <c r="FO301" s="27" t="str">
        <f>IFERROR(VLOOKUP(FQ301,'Banco de Dados'!$B$3:$H$274,5,FALSE)," ")</f>
        <v xml:space="preserve"> </v>
      </c>
      <c r="FP301" s="7"/>
      <c r="FQ301" s="7"/>
      <c r="FR301" s="7"/>
      <c r="FS301" s="7"/>
      <c r="FU301" s="27" t="str">
        <f>_xlfn.XLOOKUP(FX301,'Banco de Dados'!$B$3:$B$274,'Banco de Dados'!$C$3:$C$274,"")</f>
        <v/>
      </c>
      <c r="FV301" s="27" t="str">
        <f>IFERROR(VLOOKUP(FX301,'Banco de Dados'!$B$3:$H$274,5,FALSE)," ")</f>
        <v xml:space="preserve"> </v>
      </c>
      <c r="FW301" s="7"/>
      <c r="FX301" s="7"/>
      <c r="FY301" s="7"/>
      <c r="FZ301" s="7"/>
    </row>
    <row r="302" spans="2:182" x14ac:dyDescent="0.25">
      <c r="B302" s="27" t="str">
        <f>_xlfn.XLOOKUP(E302,'Banco de Dados'!$B$3:$B$274,'Banco de Dados'!$C$3:$C$274,"")</f>
        <v/>
      </c>
      <c r="C302" s="27" t="str">
        <f>IFERROR(VLOOKUP(E302,'Banco de Dados'!$B$3:$H$274,5,FALSE)," ")</f>
        <v xml:space="preserve"> </v>
      </c>
      <c r="I302" s="27" t="str">
        <f>_xlfn.XLOOKUP(L302,'Banco de Dados'!$B$3:$B$274,'Banco de Dados'!$C$3:$C$274,"")</f>
        <v/>
      </c>
      <c r="J302" s="27" t="str">
        <f>IFERROR(VLOOKUP(L302,'Banco de Dados'!$B$3:$H$274,5,FALSE)," ")</f>
        <v xml:space="preserve"> </v>
      </c>
      <c r="P302" s="27" t="str">
        <f>_xlfn.XLOOKUP(S302,'Banco de Dados'!$B$3:$B$274,'Banco de Dados'!$C$3:$C$274,"")</f>
        <v/>
      </c>
      <c r="Q302" s="27" t="str">
        <f>IFERROR(VLOOKUP(S302,'Banco de Dados'!$B$3:$H$274,5,FALSE)," ")</f>
        <v xml:space="preserve"> </v>
      </c>
      <c r="W302" s="27" t="str">
        <f>_xlfn.XLOOKUP(Z302,'Banco de Dados'!$B$3:$B$274,'Banco de Dados'!$C$3:$C$274,"")</f>
        <v/>
      </c>
      <c r="X302" s="27" t="str">
        <f>IFERROR(VLOOKUP(Z302,'Banco de Dados'!$B$3:$H$274,5,FALSE)," ")</f>
        <v xml:space="preserve"> </v>
      </c>
      <c r="AD302" s="27" t="str">
        <f>_xlfn.XLOOKUP(AG302,'Banco de Dados'!$B$3:$B$274,'Banco de Dados'!$C$3:$C$274,"")</f>
        <v/>
      </c>
      <c r="AE302" s="27" t="str">
        <f>IFERROR(VLOOKUP(AG302,'Banco de Dados'!$B$3:$H$274,5,FALSE)," ")</f>
        <v xml:space="preserve"> </v>
      </c>
      <c r="AK302" s="27" t="str">
        <f>_xlfn.XLOOKUP(AN302,'Banco de Dados'!$B$3:$B$274,'Banco de Dados'!$C$3:$C$274,"")</f>
        <v/>
      </c>
      <c r="AL302" s="27" t="str">
        <f>IFERROR(VLOOKUP(AN302,'Banco de Dados'!$B$3:$H$274,5,FALSE)," ")</f>
        <v xml:space="preserve"> </v>
      </c>
      <c r="AR302" s="27" t="str">
        <f>_xlfn.XLOOKUP(AU302,'Banco de Dados'!$B$3:$B$274,'Banco de Dados'!$C$3:$C$274,"")</f>
        <v/>
      </c>
      <c r="AS302" s="27" t="str">
        <f>IFERROR(VLOOKUP(AU302,'Banco de Dados'!$B$3:$H$274,5,FALSE)," ")</f>
        <v xml:space="preserve"> </v>
      </c>
      <c r="AY302" s="27" t="str">
        <f>_xlfn.XLOOKUP(BB302,'Banco de Dados'!$B$3:$B$274,'Banco de Dados'!$C$3:$C$274,"")</f>
        <v/>
      </c>
      <c r="AZ302" s="27" t="str">
        <f>IFERROR(VLOOKUP(BB302,'Banco de Dados'!$B$3:$H$274,5,FALSE)," ")</f>
        <v xml:space="preserve"> </v>
      </c>
      <c r="BF302" s="27" t="str">
        <f>_xlfn.XLOOKUP(BI302,'Banco de Dados'!$B$3:$B$274,'Banco de Dados'!$C$3:$C$274,"")</f>
        <v/>
      </c>
      <c r="BG302" s="27" t="str">
        <f>IFERROR(VLOOKUP(BI302,'Banco de Dados'!$B$3:$H$274,5,FALSE)," ")</f>
        <v xml:space="preserve"> </v>
      </c>
      <c r="BM302" s="27" t="str">
        <f>_xlfn.XLOOKUP(BP302,'Banco de Dados'!$B$3:$B$274,'Banco de Dados'!$C$3:$C$274,"")</f>
        <v/>
      </c>
      <c r="BN302" s="27" t="str">
        <f>IFERROR(VLOOKUP(BP302,'Banco de Dados'!$B$3:$H$274,5,FALSE)," ")</f>
        <v xml:space="preserve"> </v>
      </c>
      <c r="BT302" s="27" t="str">
        <f>_xlfn.XLOOKUP(BW302,'Banco de Dados'!$B$3:$B$274,'Banco de Dados'!$C$3:$C$274,"")</f>
        <v/>
      </c>
      <c r="BU302" s="27" t="str">
        <f>IFERROR(VLOOKUP(BW302,'Banco de Dados'!$B$3:$H$274,5,FALSE)," ")</f>
        <v xml:space="preserve"> </v>
      </c>
      <c r="CA302" s="27" t="str">
        <f>_xlfn.XLOOKUP(CD302,'Banco de Dados'!$B$3:$B$274,'Banco de Dados'!$C$3:$C$274,"")</f>
        <v/>
      </c>
      <c r="CB302" s="27" t="str">
        <f>IFERROR(VLOOKUP(CD302,'Banco de Dados'!$B$3:$H$274,5,FALSE)," ")</f>
        <v xml:space="preserve"> </v>
      </c>
      <c r="CH302" s="27" t="str">
        <f>_xlfn.XLOOKUP(CK302,'Banco de Dados'!$B$3:$B$274,'Banco de Dados'!$C$3:$C$274,"")</f>
        <v/>
      </c>
      <c r="CI302" s="27" t="str">
        <f>IFERROR(VLOOKUP(CK302,'Banco de Dados'!$B$3:$H$274,5,FALSE)," ")</f>
        <v xml:space="preserve"> </v>
      </c>
      <c r="CO302" s="27" t="str">
        <f>_xlfn.XLOOKUP(CR302,'Banco de Dados'!$B$3:$B$274,'Banco de Dados'!$C$3:$C$274,"")</f>
        <v/>
      </c>
      <c r="CP302" s="27" t="str">
        <f>IFERROR(VLOOKUP(CR302,'Banco de Dados'!$B$3:$H$274,5,FALSE)," ")</f>
        <v xml:space="preserve"> </v>
      </c>
      <c r="CV302" s="27" t="str">
        <f>_xlfn.XLOOKUP(CY302,'Banco de Dados'!$B$3:$B$274,'Banco de Dados'!$C$3:$C$274,"")</f>
        <v/>
      </c>
      <c r="CW302" s="27" t="str">
        <f>IFERROR(VLOOKUP(CY302,'Banco de Dados'!$B$3:$H$274,5,FALSE)," ")</f>
        <v xml:space="preserve"> </v>
      </c>
      <c r="DC302" s="27" t="str">
        <f>_xlfn.XLOOKUP(DF302,'Banco de Dados'!$B$3:$B$274,'Banco de Dados'!$C$3:$C$274,"")</f>
        <v/>
      </c>
      <c r="DD302" s="27" t="str">
        <f>IFERROR(VLOOKUP(DF302,'Banco de Dados'!$B$3:$H$274,5,FALSE)," ")</f>
        <v xml:space="preserve"> </v>
      </c>
      <c r="DJ302" s="27" t="str">
        <f>_xlfn.XLOOKUP(DM302,'Banco de Dados'!$B$3:$B$274,'Banco de Dados'!$C$3:$C$274,"")</f>
        <v/>
      </c>
      <c r="DK302" s="27" t="str">
        <f>IFERROR(VLOOKUP(DM302,'Banco de Dados'!$B$3:$H$274,5,FALSE)," ")</f>
        <v xml:space="preserve"> </v>
      </c>
      <c r="DQ302" s="27" t="str">
        <f>_xlfn.XLOOKUP(DT302,'Banco de Dados'!$B$3:$B$274,'Banco de Dados'!$C$3:$C$274,"")</f>
        <v/>
      </c>
      <c r="DR302" s="27" t="str">
        <f>IFERROR(VLOOKUP(DT302,'Banco de Dados'!$B$3:$H$274,5,FALSE)," ")</f>
        <v xml:space="preserve"> </v>
      </c>
      <c r="DX302" s="27" t="str">
        <f>_xlfn.XLOOKUP(EA302,'Banco de Dados'!$B$3:$B$274,'Banco de Dados'!$C$3:$C$274,"")</f>
        <v/>
      </c>
      <c r="DY302" s="27" t="str">
        <f>IFERROR(VLOOKUP(EA302,'Banco de Dados'!$B$3:$H$274,5,FALSE)," ")</f>
        <v xml:space="preserve"> </v>
      </c>
      <c r="EE302" s="27" t="str">
        <f>_xlfn.XLOOKUP(EH302,'Banco de Dados'!$B$3:$B$274,'Banco de Dados'!$C$3:$C$274,"")</f>
        <v/>
      </c>
      <c r="EF302" s="27" t="str">
        <f>IFERROR(VLOOKUP(EH302,'Banco de Dados'!$B$3:$H$274,5,FALSE)," ")</f>
        <v xml:space="preserve"> </v>
      </c>
      <c r="EL302" s="27" t="str">
        <f>_xlfn.XLOOKUP(EO302,'Banco de Dados'!$B$3:$B$274,'Banco de Dados'!$C$3:$C$274,"")</f>
        <v/>
      </c>
      <c r="EM302" s="27" t="str">
        <f>IFERROR(VLOOKUP(EO302,'Banco de Dados'!$B$3:$H$274,5,FALSE)," ")</f>
        <v xml:space="preserve"> </v>
      </c>
      <c r="ES302" s="27" t="str">
        <f>_xlfn.XLOOKUP(EV302,'Banco de Dados'!$B$3:$B$274,'Banco de Dados'!$C$3:$C$274,"")</f>
        <v/>
      </c>
      <c r="ET302" s="27" t="str">
        <f>IFERROR(VLOOKUP(EV302,'Banco de Dados'!$B$3:$H$274,5,FALSE)," ")</f>
        <v xml:space="preserve"> </v>
      </c>
      <c r="EZ302" s="27" t="str">
        <f>_xlfn.XLOOKUP(FC302,'Banco de Dados'!$B$3:$B$274,'Banco de Dados'!$C$3:$C$274,"")</f>
        <v/>
      </c>
      <c r="FA302" s="27" t="str">
        <f>IFERROR(VLOOKUP(FC302,'Banco de Dados'!$B$3:$H$274,5,FALSE)," ")</f>
        <v xml:space="preserve"> </v>
      </c>
      <c r="FC302" s="7"/>
      <c r="FD302" s="7"/>
      <c r="FE302" s="7"/>
      <c r="FG302" s="27" t="str">
        <f>_xlfn.XLOOKUP(FJ302,'Banco de Dados'!$B$3:$B$274,'Banco de Dados'!$C$3:$C$274,"")</f>
        <v/>
      </c>
      <c r="FH302" s="27" t="str">
        <f>IFERROR(VLOOKUP(FJ302,'Banco de Dados'!$B$3:$H$274,5,FALSE)," ")</f>
        <v xml:space="preserve"> </v>
      </c>
      <c r="FI302" s="7"/>
      <c r="FJ302" s="7"/>
      <c r="FK302" s="7"/>
      <c r="FL302" s="7"/>
      <c r="FN302" s="27" t="str">
        <f>_xlfn.XLOOKUP(FQ302,'Banco de Dados'!$B$3:$B$274,'Banco de Dados'!$C$3:$C$274,"")</f>
        <v/>
      </c>
      <c r="FO302" s="27" t="str">
        <f>IFERROR(VLOOKUP(FQ302,'Banco de Dados'!$B$3:$H$274,5,FALSE)," ")</f>
        <v xml:space="preserve"> </v>
      </c>
      <c r="FP302" s="7"/>
      <c r="FQ302" s="7"/>
      <c r="FR302" s="7"/>
      <c r="FS302" s="7"/>
      <c r="FU302" s="27" t="str">
        <f>_xlfn.XLOOKUP(FX302,'Banco de Dados'!$B$3:$B$274,'Banco de Dados'!$C$3:$C$274,"")</f>
        <v/>
      </c>
      <c r="FV302" s="27" t="str">
        <f>IFERROR(VLOOKUP(FX302,'Banco de Dados'!$B$3:$H$274,5,FALSE)," ")</f>
        <v xml:space="preserve"> </v>
      </c>
      <c r="FW302" s="7"/>
      <c r="FX302" s="7"/>
      <c r="FY302" s="7"/>
      <c r="FZ302" s="7"/>
    </row>
    <row r="303" spans="2:182" x14ac:dyDescent="0.25">
      <c r="B303" s="27" t="str">
        <f>_xlfn.XLOOKUP(E303,'Banco de Dados'!$B$3:$B$274,'Banco de Dados'!$C$3:$C$274,"")</f>
        <v/>
      </c>
      <c r="C303" s="27" t="str">
        <f>IFERROR(VLOOKUP(E303,'Banco de Dados'!$B$3:$H$274,5,FALSE)," ")</f>
        <v xml:space="preserve"> </v>
      </c>
      <c r="I303" s="27" t="str">
        <f>_xlfn.XLOOKUP(L303,'Banco de Dados'!$B$3:$B$274,'Banco de Dados'!$C$3:$C$274,"")</f>
        <v/>
      </c>
      <c r="J303" s="27" t="str">
        <f>IFERROR(VLOOKUP(L303,'Banco de Dados'!$B$3:$H$274,5,FALSE)," ")</f>
        <v xml:space="preserve"> </v>
      </c>
      <c r="P303" s="27" t="str">
        <f>_xlfn.XLOOKUP(S303,'Banco de Dados'!$B$3:$B$274,'Banco de Dados'!$C$3:$C$274,"")</f>
        <v/>
      </c>
      <c r="Q303" s="27" t="str">
        <f>IFERROR(VLOOKUP(S303,'Banco de Dados'!$B$3:$H$274,5,FALSE)," ")</f>
        <v xml:space="preserve"> </v>
      </c>
      <c r="W303" s="27" t="str">
        <f>_xlfn.XLOOKUP(Z303,'Banco de Dados'!$B$3:$B$274,'Banco de Dados'!$C$3:$C$274,"")</f>
        <v/>
      </c>
      <c r="X303" s="27" t="str">
        <f>IFERROR(VLOOKUP(Z303,'Banco de Dados'!$B$3:$H$274,5,FALSE)," ")</f>
        <v xml:space="preserve"> </v>
      </c>
      <c r="AD303" s="27" t="str">
        <f>_xlfn.XLOOKUP(AG303,'Banco de Dados'!$B$3:$B$274,'Banco de Dados'!$C$3:$C$274,"")</f>
        <v/>
      </c>
      <c r="AE303" s="27" t="str">
        <f>IFERROR(VLOOKUP(AG303,'Banco de Dados'!$B$3:$H$274,5,FALSE)," ")</f>
        <v xml:space="preserve"> </v>
      </c>
      <c r="AK303" s="27" t="str">
        <f>_xlfn.XLOOKUP(AN303,'Banco de Dados'!$B$3:$B$274,'Banco de Dados'!$C$3:$C$274,"")</f>
        <v/>
      </c>
      <c r="AL303" s="27" t="str">
        <f>IFERROR(VLOOKUP(AN303,'Banco de Dados'!$B$3:$H$274,5,FALSE)," ")</f>
        <v xml:space="preserve"> </v>
      </c>
      <c r="AR303" s="27" t="str">
        <f>_xlfn.XLOOKUP(AU303,'Banco de Dados'!$B$3:$B$274,'Banco de Dados'!$C$3:$C$274,"")</f>
        <v/>
      </c>
      <c r="AS303" s="27" t="str">
        <f>IFERROR(VLOOKUP(AU303,'Banco de Dados'!$B$3:$H$274,5,FALSE)," ")</f>
        <v xml:space="preserve"> </v>
      </c>
      <c r="AY303" s="27" t="str">
        <f>_xlfn.XLOOKUP(BB303,'Banco de Dados'!$B$3:$B$274,'Banco de Dados'!$C$3:$C$274,"")</f>
        <v/>
      </c>
      <c r="AZ303" s="27" t="str">
        <f>IFERROR(VLOOKUP(BB303,'Banco de Dados'!$B$3:$H$274,5,FALSE)," ")</f>
        <v xml:space="preserve"> </v>
      </c>
      <c r="BF303" s="27" t="str">
        <f>_xlfn.XLOOKUP(BI303,'Banco de Dados'!$B$3:$B$274,'Banco de Dados'!$C$3:$C$274,"")</f>
        <v/>
      </c>
      <c r="BG303" s="27" t="str">
        <f>IFERROR(VLOOKUP(BI303,'Banco de Dados'!$B$3:$H$274,5,FALSE)," ")</f>
        <v xml:space="preserve"> </v>
      </c>
      <c r="BM303" s="27" t="str">
        <f>_xlfn.XLOOKUP(BP303,'Banco de Dados'!$B$3:$B$274,'Banco de Dados'!$C$3:$C$274,"")</f>
        <v/>
      </c>
      <c r="BN303" s="27" t="str">
        <f>IFERROR(VLOOKUP(BP303,'Banco de Dados'!$B$3:$H$274,5,FALSE)," ")</f>
        <v xml:space="preserve"> </v>
      </c>
      <c r="BT303" s="27" t="str">
        <f>_xlfn.XLOOKUP(BW303,'Banco de Dados'!$B$3:$B$274,'Banco de Dados'!$C$3:$C$274,"")</f>
        <v/>
      </c>
      <c r="BU303" s="27" t="str">
        <f>IFERROR(VLOOKUP(BW303,'Banco de Dados'!$B$3:$H$274,5,FALSE)," ")</f>
        <v xml:space="preserve"> </v>
      </c>
      <c r="CA303" s="27" t="str">
        <f>_xlfn.XLOOKUP(CD303,'Banco de Dados'!$B$3:$B$274,'Banco de Dados'!$C$3:$C$274,"")</f>
        <v/>
      </c>
      <c r="CB303" s="27" t="str">
        <f>IFERROR(VLOOKUP(CD303,'Banco de Dados'!$B$3:$H$274,5,FALSE)," ")</f>
        <v xml:space="preserve"> </v>
      </c>
      <c r="CH303" s="27" t="str">
        <f>_xlfn.XLOOKUP(CK303,'Banco de Dados'!$B$3:$B$274,'Banco de Dados'!$C$3:$C$274,"")</f>
        <v/>
      </c>
      <c r="CI303" s="27" t="str">
        <f>IFERROR(VLOOKUP(CK303,'Banco de Dados'!$B$3:$H$274,5,FALSE)," ")</f>
        <v xml:space="preserve"> </v>
      </c>
      <c r="CO303" s="27" t="str">
        <f>_xlfn.XLOOKUP(CR303,'Banco de Dados'!$B$3:$B$274,'Banco de Dados'!$C$3:$C$274,"")</f>
        <v/>
      </c>
      <c r="CP303" s="27" t="str">
        <f>IFERROR(VLOOKUP(CR303,'Banco de Dados'!$B$3:$H$274,5,FALSE)," ")</f>
        <v xml:space="preserve"> </v>
      </c>
      <c r="CV303" s="27" t="str">
        <f>_xlfn.XLOOKUP(CY303,'Banco de Dados'!$B$3:$B$274,'Banco de Dados'!$C$3:$C$274,"")</f>
        <v/>
      </c>
      <c r="CW303" s="27" t="str">
        <f>IFERROR(VLOOKUP(CY303,'Banco de Dados'!$B$3:$H$274,5,FALSE)," ")</f>
        <v xml:space="preserve"> </v>
      </c>
      <c r="DC303" s="27" t="str">
        <f>_xlfn.XLOOKUP(DF303,'Banco de Dados'!$B$3:$B$274,'Banco de Dados'!$C$3:$C$274,"")</f>
        <v/>
      </c>
      <c r="DD303" s="27" t="str">
        <f>IFERROR(VLOOKUP(DF303,'Banco de Dados'!$B$3:$H$274,5,FALSE)," ")</f>
        <v xml:space="preserve"> </v>
      </c>
      <c r="DJ303" s="27" t="str">
        <f>_xlfn.XLOOKUP(DM303,'Banco de Dados'!$B$3:$B$274,'Banco de Dados'!$C$3:$C$274,"")</f>
        <v/>
      </c>
      <c r="DK303" s="27" t="str">
        <f>IFERROR(VLOOKUP(DM303,'Banco de Dados'!$B$3:$H$274,5,FALSE)," ")</f>
        <v xml:space="preserve"> </v>
      </c>
      <c r="DQ303" s="27" t="str">
        <f>_xlfn.XLOOKUP(DT303,'Banco de Dados'!$B$3:$B$274,'Banco de Dados'!$C$3:$C$274,"")</f>
        <v/>
      </c>
      <c r="DR303" s="27" t="str">
        <f>IFERROR(VLOOKUP(DT303,'Banco de Dados'!$B$3:$H$274,5,FALSE)," ")</f>
        <v xml:space="preserve"> </v>
      </c>
      <c r="DX303" s="27" t="str">
        <f>_xlfn.XLOOKUP(EA303,'Banco de Dados'!$B$3:$B$274,'Banco de Dados'!$C$3:$C$274,"")</f>
        <v/>
      </c>
      <c r="DY303" s="27" t="str">
        <f>IFERROR(VLOOKUP(EA303,'Banco de Dados'!$B$3:$H$274,5,FALSE)," ")</f>
        <v xml:space="preserve"> </v>
      </c>
      <c r="EE303" s="27" t="str">
        <f>_xlfn.XLOOKUP(EH303,'Banco de Dados'!$B$3:$B$274,'Banco de Dados'!$C$3:$C$274,"")</f>
        <v/>
      </c>
      <c r="EF303" s="27" t="str">
        <f>IFERROR(VLOOKUP(EH303,'Banco de Dados'!$B$3:$H$274,5,FALSE)," ")</f>
        <v xml:space="preserve"> </v>
      </c>
      <c r="EL303" s="27" t="str">
        <f>_xlfn.XLOOKUP(EO303,'Banco de Dados'!$B$3:$B$274,'Banco de Dados'!$C$3:$C$274,"")</f>
        <v/>
      </c>
      <c r="EM303" s="27" t="str">
        <f>IFERROR(VLOOKUP(EO303,'Banco de Dados'!$B$3:$H$274,5,FALSE)," ")</f>
        <v xml:space="preserve"> </v>
      </c>
      <c r="ES303" s="27" t="str">
        <f>_xlfn.XLOOKUP(EV303,'Banco de Dados'!$B$3:$B$274,'Banco de Dados'!$C$3:$C$274,"")</f>
        <v/>
      </c>
      <c r="ET303" s="27" t="str">
        <f>IFERROR(VLOOKUP(EV303,'Banco de Dados'!$B$3:$H$274,5,FALSE)," ")</f>
        <v xml:space="preserve"> </v>
      </c>
      <c r="EZ303" s="27" t="str">
        <f>_xlfn.XLOOKUP(FC303,'Banco de Dados'!$B$3:$B$274,'Banco de Dados'!$C$3:$C$274,"")</f>
        <v/>
      </c>
      <c r="FA303" s="27" t="str">
        <f>IFERROR(VLOOKUP(FC303,'Banco de Dados'!$B$3:$H$274,5,FALSE)," ")</f>
        <v xml:space="preserve"> </v>
      </c>
      <c r="FC303" s="7"/>
      <c r="FD303" s="7"/>
      <c r="FE303" s="7"/>
      <c r="FG303" s="27" t="str">
        <f>_xlfn.XLOOKUP(FJ303,'Banco de Dados'!$B$3:$B$274,'Banco de Dados'!$C$3:$C$274,"")</f>
        <v/>
      </c>
      <c r="FH303" s="27" t="str">
        <f>IFERROR(VLOOKUP(FJ303,'Banco de Dados'!$B$3:$H$274,5,FALSE)," ")</f>
        <v xml:space="preserve"> </v>
      </c>
      <c r="FI303" s="7"/>
      <c r="FJ303" s="7"/>
      <c r="FK303" s="7"/>
      <c r="FL303" s="7"/>
      <c r="FN303" s="27" t="str">
        <f>_xlfn.XLOOKUP(FQ303,'Banco de Dados'!$B$3:$B$274,'Banco de Dados'!$C$3:$C$274,"")</f>
        <v/>
      </c>
      <c r="FO303" s="27" t="str">
        <f>IFERROR(VLOOKUP(FQ303,'Banco de Dados'!$B$3:$H$274,5,FALSE)," ")</f>
        <v xml:space="preserve"> </v>
      </c>
      <c r="FP303" s="7"/>
      <c r="FQ303" s="7"/>
      <c r="FR303" s="7"/>
      <c r="FS303" s="7"/>
      <c r="FU303" s="27" t="str">
        <f>_xlfn.XLOOKUP(FX303,'Banco de Dados'!$B$3:$B$274,'Banco de Dados'!$C$3:$C$274,"")</f>
        <v/>
      </c>
      <c r="FV303" s="27" t="str">
        <f>IFERROR(VLOOKUP(FX303,'Banco de Dados'!$B$3:$H$274,5,FALSE)," ")</f>
        <v xml:space="preserve"> </v>
      </c>
      <c r="FW303" s="7"/>
      <c r="FX303" s="7"/>
      <c r="FY303" s="7"/>
      <c r="FZ303" s="7"/>
    </row>
    <row r="304" spans="2:182" x14ac:dyDescent="0.25">
      <c r="B304" s="27" t="str">
        <f>_xlfn.XLOOKUP(E304,'Banco de Dados'!$B$3:$B$274,'Banco de Dados'!$C$3:$C$274,"")</f>
        <v/>
      </c>
      <c r="C304" s="27" t="str">
        <f>IFERROR(VLOOKUP(E304,'Banco de Dados'!$B$3:$H$274,5,FALSE)," ")</f>
        <v xml:space="preserve"> </v>
      </c>
      <c r="I304" s="27" t="str">
        <f>_xlfn.XLOOKUP(L304,'Banco de Dados'!$B$3:$B$274,'Banco de Dados'!$C$3:$C$274,"")</f>
        <v/>
      </c>
      <c r="J304" s="27" t="str">
        <f>IFERROR(VLOOKUP(L304,'Banco de Dados'!$B$3:$H$274,5,FALSE)," ")</f>
        <v xml:space="preserve"> </v>
      </c>
      <c r="P304" s="27" t="str">
        <f>_xlfn.XLOOKUP(S304,'Banco de Dados'!$B$3:$B$274,'Banco de Dados'!$C$3:$C$274,"")</f>
        <v/>
      </c>
      <c r="Q304" s="27" t="str">
        <f>IFERROR(VLOOKUP(S304,'Banco de Dados'!$B$3:$H$274,5,FALSE)," ")</f>
        <v xml:space="preserve"> </v>
      </c>
      <c r="W304" s="27" t="str">
        <f>_xlfn.XLOOKUP(Z304,'Banco de Dados'!$B$3:$B$274,'Banco de Dados'!$C$3:$C$274,"")</f>
        <v/>
      </c>
      <c r="X304" s="27" t="str">
        <f>IFERROR(VLOOKUP(Z304,'Banco de Dados'!$B$3:$H$274,5,FALSE)," ")</f>
        <v xml:space="preserve"> </v>
      </c>
      <c r="AD304" s="27" t="str">
        <f>_xlfn.XLOOKUP(AG304,'Banco de Dados'!$B$3:$B$274,'Banco de Dados'!$C$3:$C$274,"")</f>
        <v/>
      </c>
      <c r="AE304" s="27" t="str">
        <f>IFERROR(VLOOKUP(AG304,'Banco de Dados'!$B$3:$H$274,5,FALSE)," ")</f>
        <v xml:space="preserve"> </v>
      </c>
      <c r="AK304" s="27" t="str">
        <f>_xlfn.XLOOKUP(AN304,'Banco de Dados'!$B$3:$B$274,'Banco de Dados'!$C$3:$C$274,"")</f>
        <v/>
      </c>
      <c r="AL304" s="27" t="str">
        <f>IFERROR(VLOOKUP(AN304,'Banco de Dados'!$B$3:$H$274,5,FALSE)," ")</f>
        <v xml:space="preserve"> </v>
      </c>
      <c r="AR304" s="27" t="str">
        <f>_xlfn.XLOOKUP(AU304,'Banco de Dados'!$B$3:$B$274,'Banco de Dados'!$C$3:$C$274,"")</f>
        <v/>
      </c>
      <c r="AS304" s="27" t="str">
        <f>IFERROR(VLOOKUP(AU304,'Banco de Dados'!$B$3:$H$274,5,FALSE)," ")</f>
        <v xml:space="preserve"> </v>
      </c>
      <c r="AY304" s="27" t="str">
        <f>_xlfn.XLOOKUP(BB304,'Banco de Dados'!$B$3:$B$274,'Banco de Dados'!$C$3:$C$274,"")</f>
        <v/>
      </c>
      <c r="AZ304" s="27" t="str">
        <f>IFERROR(VLOOKUP(BB304,'Banco de Dados'!$B$3:$H$274,5,FALSE)," ")</f>
        <v xml:space="preserve"> </v>
      </c>
      <c r="BF304" s="27" t="str">
        <f>_xlfn.XLOOKUP(BI304,'Banco de Dados'!$B$3:$B$274,'Banco de Dados'!$C$3:$C$274,"")</f>
        <v/>
      </c>
      <c r="BG304" s="27" t="str">
        <f>IFERROR(VLOOKUP(BI304,'Banco de Dados'!$B$3:$H$274,5,FALSE)," ")</f>
        <v xml:space="preserve"> </v>
      </c>
      <c r="BM304" s="27" t="str">
        <f>_xlfn.XLOOKUP(BP304,'Banco de Dados'!$B$3:$B$274,'Banco de Dados'!$C$3:$C$274,"")</f>
        <v/>
      </c>
      <c r="BN304" s="27" t="str">
        <f>IFERROR(VLOOKUP(BP304,'Banco de Dados'!$B$3:$H$274,5,FALSE)," ")</f>
        <v xml:space="preserve"> </v>
      </c>
      <c r="BT304" s="27" t="str">
        <f>_xlfn.XLOOKUP(BW304,'Banco de Dados'!$B$3:$B$274,'Banco de Dados'!$C$3:$C$274,"")</f>
        <v/>
      </c>
      <c r="BU304" s="27" t="str">
        <f>IFERROR(VLOOKUP(BW304,'Banco de Dados'!$B$3:$H$274,5,FALSE)," ")</f>
        <v xml:space="preserve"> </v>
      </c>
      <c r="CA304" s="27" t="str">
        <f>_xlfn.XLOOKUP(CD304,'Banco de Dados'!$B$3:$B$274,'Banco de Dados'!$C$3:$C$274,"")</f>
        <v/>
      </c>
      <c r="CB304" s="27" t="str">
        <f>IFERROR(VLOOKUP(CD304,'Banco de Dados'!$B$3:$H$274,5,FALSE)," ")</f>
        <v xml:space="preserve"> </v>
      </c>
      <c r="CH304" s="27" t="str">
        <f>_xlfn.XLOOKUP(CK304,'Banco de Dados'!$B$3:$B$274,'Banco de Dados'!$C$3:$C$274,"")</f>
        <v/>
      </c>
      <c r="CI304" s="27" t="str">
        <f>IFERROR(VLOOKUP(CK304,'Banco de Dados'!$B$3:$H$274,5,FALSE)," ")</f>
        <v xml:space="preserve"> </v>
      </c>
      <c r="CO304" s="27" t="str">
        <f>_xlfn.XLOOKUP(CR304,'Banco de Dados'!$B$3:$B$274,'Banco de Dados'!$C$3:$C$274,"")</f>
        <v/>
      </c>
      <c r="CP304" s="27" t="str">
        <f>IFERROR(VLOOKUP(CR304,'Banco de Dados'!$B$3:$H$274,5,FALSE)," ")</f>
        <v xml:space="preserve"> </v>
      </c>
      <c r="CV304" s="27" t="str">
        <f>_xlfn.XLOOKUP(CY304,'Banco de Dados'!$B$3:$B$274,'Banco de Dados'!$C$3:$C$274,"")</f>
        <v/>
      </c>
      <c r="CW304" s="27" t="str">
        <f>IFERROR(VLOOKUP(CY304,'Banco de Dados'!$B$3:$H$274,5,FALSE)," ")</f>
        <v xml:space="preserve"> </v>
      </c>
      <c r="DC304" s="27" t="str">
        <f>_xlfn.XLOOKUP(DF304,'Banco de Dados'!$B$3:$B$274,'Banco de Dados'!$C$3:$C$274,"")</f>
        <v/>
      </c>
      <c r="DD304" s="27" t="str">
        <f>IFERROR(VLOOKUP(DF304,'Banco de Dados'!$B$3:$H$274,5,FALSE)," ")</f>
        <v xml:space="preserve"> </v>
      </c>
      <c r="DJ304" s="27" t="str">
        <f>_xlfn.XLOOKUP(DM304,'Banco de Dados'!$B$3:$B$274,'Banco de Dados'!$C$3:$C$274,"")</f>
        <v/>
      </c>
      <c r="DK304" s="27" t="str">
        <f>IFERROR(VLOOKUP(DM304,'Banco de Dados'!$B$3:$H$274,5,FALSE)," ")</f>
        <v xml:space="preserve"> </v>
      </c>
      <c r="DQ304" s="27" t="str">
        <f>_xlfn.XLOOKUP(DT304,'Banco de Dados'!$B$3:$B$274,'Banco de Dados'!$C$3:$C$274,"")</f>
        <v/>
      </c>
      <c r="DR304" s="27" t="str">
        <f>IFERROR(VLOOKUP(DT304,'Banco de Dados'!$B$3:$H$274,5,FALSE)," ")</f>
        <v xml:space="preserve"> </v>
      </c>
      <c r="DX304" s="27" t="str">
        <f>_xlfn.XLOOKUP(EA304,'Banco de Dados'!$B$3:$B$274,'Banco de Dados'!$C$3:$C$274,"")</f>
        <v/>
      </c>
      <c r="DY304" s="27" t="str">
        <f>IFERROR(VLOOKUP(EA304,'Banco de Dados'!$B$3:$H$274,5,FALSE)," ")</f>
        <v xml:space="preserve"> </v>
      </c>
      <c r="EE304" s="27" t="str">
        <f>_xlfn.XLOOKUP(EH304,'Banco de Dados'!$B$3:$B$274,'Banco de Dados'!$C$3:$C$274,"")</f>
        <v/>
      </c>
      <c r="EF304" s="27" t="str">
        <f>IFERROR(VLOOKUP(EH304,'Banco de Dados'!$B$3:$H$274,5,FALSE)," ")</f>
        <v xml:space="preserve"> </v>
      </c>
      <c r="EL304" s="27" t="str">
        <f>_xlfn.XLOOKUP(EO304,'Banco de Dados'!$B$3:$B$274,'Banco de Dados'!$C$3:$C$274,"")</f>
        <v/>
      </c>
      <c r="EM304" s="27" t="str">
        <f>IFERROR(VLOOKUP(EO304,'Banco de Dados'!$B$3:$H$274,5,FALSE)," ")</f>
        <v xml:space="preserve"> </v>
      </c>
      <c r="ES304" s="27" t="str">
        <f>_xlfn.XLOOKUP(EV304,'Banco de Dados'!$B$3:$B$274,'Banco de Dados'!$C$3:$C$274,"")</f>
        <v/>
      </c>
      <c r="ET304" s="27" t="str">
        <f>IFERROR(VLOOKUP(EV304,'Banco de Dados'!$B$3:$H$274,5,FALSE)," ")</f>
        <v xml:space="preserve"> </v>
      </c>
      <c r="EZ304" s="27" t="str">
        <f>_xlfn.XLOOKUP(FC304,'Banco de Dados'!$B$3:$B$274,'Banco de Dados'!$C$3:$C$274,"")</f>
        <v/>
      </c>
      <c r="FA304" s="27" t="str">
        <f>IFERROR(VLOOKUP(FC304,'Banco de Dados'!$B$3:$H$274,5,FALSE)," ")</f>
        <v xml:space="preserve"> </v>
      </c>
      <c r="FC304" s="7"/>
      <c r="FD304" s="7"/>
      <c r="FE304" s="7"/>
      <c r="FG304" s="27" t="str">
        <f>_xlfn.XLOOKUP(FJ304,'Banco de Dados'!$B$3:$B$274,'Banco de Dados'!$C$3:$C$274,"")</f>
        <v/>
      </c>
      <c r="FH304" s="27" t="str">
        <f>IFERROR(VLOOKUP(FJ304,'Banco de Dados'!$B$3:$H$274,5,FALSE)," ")</f>
        <v xml:space="preserve"> </v>
      </c>
      <c r="FI304" s="7"/>
      <c r="FJ304" s="7"/>
      <c r="FK304" s="7"/>
      <c r="FL304" s="7"/>
      <c r="FN304" s="27" t="str">
        <f>_xlfn.XLOOKUP(FQ304,'Banco de Dados'!$B$3:$B$274,'Banco de Dados'!$C$3:$C$274,"")</f>
        <v/>
      </c>
      <c r="FO304" s="27" t="str">
        <f>IFERROR(VLOOKUP(FQ304,'Banco de Dados'!$B$3:$H$274,5,FALSE)," ")</f>
        <v xml:space="preserve"> </v>
      </c>
      <c r="FP304" s="7"/>
      <c r="FQ304" s="7"/>
      <c r="FR304" s="7"/>
      <c r="FS304" s="7"/>
      <c r="FU304" s="27" t="str">
        <f>_xlfn.XLOOKUP(FX304,'Banco de Dados'!$B$3:$B$274,'Banco de Dados'!$C$3:$C$274,"")</f>
        <v/>
      </c>
      <c r="FV304" s="27" t="str">
        <f>IFERROR(VLOOKUP(FX304,'Banco de Dados'!$B$3:$H$274,5,FALSE)," ")</f>
        <v xml:space="preserve"> </v>
      </c>
      <c r="FW304" s="7"/>
      <c r="FX304" s="7"/>
      <c r="FY304" s="7"/>
      <c r="FZ304" s="7"/>
    </row>
    <row r="305" spans="2:182" x14ac:dyDescent="0.25">
      <c r="B305" s="27" t="str">
        <f>_xlfn.XLOOKUP(E305,'Banco de Dados'!$B$3:$B$274,'Banco de Dados'!$C$3:$C$274,"")</f>
        <v/>
      </c>
      <c r="C305" s="27" t="str">
        <f>IFERROR(VLOOKUP(E305,'Banco de Dados'!$B$3:$H$274,5,FALSE)," ")</f>
        <v xml:space="preserve"> </v>
      </c>
      <c r="I305" s="27" t="str">
        <f>_xlfn.XLOOKUP(L305,'Banco de Dados'!$B$3:$B$274,'Banco de Dados'!$C$3:$C$274,"")</f>
        <v/>
      </c>
      <c r="J305" s="27" t="str">
        <f>IFERROR(VLOOKUP(L305,'Banco de Dados'!$B$3:$H$274,5,FALSE)," ")</f>
        <v xml:space="preserve"> </v>
      </c>
      <c r="P305" s="27" t="str">
        <f>_xlfn.XLOOKUP(S305,'Banco de Dados'!$B$3:$B$274,'Banco de Dados'!$C$3:$C$274,"")</f>
        <v/>
      </c>
      <c r="Q305" s="27" t="str">
        <f>IFERROR(VLOOKUP(S305,'Banco de Dados'!$B$3:$H$274,5,FALSE)," ")</f>
        <v xml:space="preserve"> </v>
      </c>
      <c r="W305" s="27" t="str">
        <f>_xlfn.XLOOKUP(Z305,'Banco de Dados'!$B$3:$B$274,'Banco de Dados'!$C$3:$C$274,"")</f>
        <v/>
      </c>
      <c r="X305" s="27" t="str">
        <f>IFERROR(VLOOKUP(Z305,'Banco de Dados'!$B$3:$H$274,5,FALSE)," ")</f>
        <v xml:space="preserve"> </v>
      </c>
      <c r="AD305" s="27" t="str">
        <f>_xlfn.XLOOKUP(AG305,'Banco de Dados'!$B$3:$B$274,'Banco de Dados'!$C$3:$C$274,"")</f>
        <v/>
      </c>
      <c r="AE305" s="27" t="str">
        <f>IFERROR(VLOOKUP(AG305,'Banco de Dados'!$B$3:$H$274,5,FALSE)," ")</f>
        <v xml:space="preserve"> </v>
      </c>
      <c r="AK305" s="27" t="str">
        <f>_xlfn.XLOOKUP(AN305,'Banco de Dados'!$B$3:$B$274,'Banco de Dados'!$C$3:$C$274,"")</f>
        <v/>
      </c>
      <c r="AL305" s="27" t="str">
        <f>IFERROR(VLOOKUP(AN305,'Banco de Dados'!$B$3:$H$274,5,FALSE)," ")</f>
        <v xml:space="preserve"> </v>
      </c>
      <c r="AR305" s="27" t="str">
        <f>_xlfn.XLOOKUP(AU305,'Banco de Dados'!$B$3:$B$274,'Banco de Dados'!$C$3:$C$274,"")</f>
        <v/>
      </c>
      <c r="AS305" s="27" t="str">
        <f>IFERROR(VLOOKUP(AU305,'Banco de Dados'!$B$3:$H$274,5,FALSE)," ")</f>
        <v xml:space="preserve"> </v>
      </c>
      <c r="AY305" s="27" t="str">
        <f>_xlfn.XLOOKUP(BB305,'Banco de Dados'!$B$3:$B$274,'Banco de Dados'!$C$3:$C$274,"")</f>
        <v/>
      </c>
      <c r="AZ305" s="27" t="str">
        <f>IFERROR(VLOOKUP(BB305,'Banco de Dados'!$B$3:$H$274,5,FALSE)," ")</f>
        <v xml:space="preserve"> </v>
      </c>
      <c r="BF305" s="27" t="str">
        <f>_xlfn.XLOOKUP(BI305,'Banco de Dados'!$B$3:$B$274,'Banco de Dados'!$C$3:$C$274,"")</f>
        <v/>
      </c>
      <c r="BG305" s="27" t="str">
        <f>IFERROR(VLOOKUP(BI305,'Banco de Dados'!$B$3:$H$274,5,FALSE)," ")</f>
        <v xml:space="preserve"> </v>
      </c>
      <c r="BM305" s="27" t="str">
        <f>_xlfn.XLOOKUP(BP305,'Banco de Dados'!$B$3:$B$274,'Banco de Dados'!$C$3:$C$274,"")</f>
        <v/>
      </c>
      <c r="BN305" s="27" t="str">
        <f>IFERROR(VLOOKUP(BP305,'Banco de Dados'!$B$3:$H$274,5,FALSE)," ")</f>
        <v xml:space="preserve"> </v>
      </c>
      <c r="BT305" s="27" t="str">
        <f>_xlfn.XLOOKUP(BW305,'Banco de Dados'!$B$3:$B$274,'Banco de Dados'!$C$3:$C$274,"")</f>
        <v/>
      </c>
      <c r="BU305" s="27" t="str">
        <f>IFERROR(VLOOKUP(BW305,'Banco de Dados'!$B$3:$H$274,5,FALSE)," ")</f>
        <v xml:space="preserve"> </v>
      </c>
      <c r="CA305" s="27" t="str">
        <f>_xlfn.XLOOKUP(CD305,'Banco de Dados'!$B$3:$B$274,'Banco de Dados'!$C$3:$C$274,"")</f>
        <v/>
      </c>
      <c r="CB305" s="27" t="str">
        <f>IFERROR(VLOOKUP(CD305,'Banco de Dados'!$B$3:$H$274,5,FALSE)," ")</f>
        <v xml:space="preserve"> </v>
      </c>
      <c r="CH305" s="27" t="str">
        <f>_xlfn.XLOOKUP(CK305,'Banco de Dados'!$B$3:$B$274,'Banco de Dados'!$C$3:$C$274,"")</f>
        <v/>
      </c>
      <c r="CI305" s="27" t="str">
        <f>IFERROR(VLOOKUP(CK305,'Banco de Dados'!$B$3:$H$274,5,FALSE)," ")</f>
        <v xml:space="preserve"> </v>
      </c>
      <c r="CO305" s="27" t="str">
        <f>_xlfn.XLOOKUP(CR305,'Banco de Dados'!$B$3:$B$274,'Banco de Dados'!$C$3:$C$274,"")</f>
        <v/>
      </c>
      <c r="CP305" s="27" t="str">
        <f>IFERROR(VLOOKUP(CR305,'Banco de Dados'!$B$3:$H$274,5,FALSE)," ")</f>
        <v xml:space="preserve"> </v>
      </c>
      <c r="CV305" s="27" t="str">
        <f>_xlfn.XLOOKUP(CY305,'Banco de Dados'!$B$3:$B$274,'Banco de Dados'!$C$3:$C$274,"")</f>
        <v/>
      </c>
      <c r="CW305" s="27" t="str">
        <f>IFERROR(VLOOKUP(CY305,'Banco de Dados'!$B$3:$H$274,5,FALSE)," ")</f>
        <v xml:space="preserve"> </v>
      </c>
      <c r="DC305" s="27" t="str">
        <f>_xlfn.XLOOKUP(DF305,'Banco de Dados'!$B$3:$B$274,'Banco de Dados'!$C$3:$C$274,"")</f>
        <v/>
      </c>
      <c r="DD305" s="27" t="str">
        <f>IFERROR(VLOOKUP(DF305,'Banco de Dados'!$B$3:$H$274,5,FALSE)," ")</f>
        <v xml:space="preserve"> </v>
      </c>
      <c r="DJ305" s="27" t="str">
        <f>_xlfn.XLOOKUP(DM305,'Banco de Dados'!$B$3:$B$274,'Banco de Dados'!$C$3:$C$274,"")</f>
        <v/>
      </c>
      <c r="DK305" s="27" t="str">
        <f>IFERROR(VLOOKUP(DM305,'Banco de Dados'!$B$3:$H$274,5,FALSE)," ")</f>
        <v xml:space="preserve"> </v>
      </c>
      <c r="DQ305" s="27" t="str">
        <f>_xlfn.XLOOKUP(DT305,'Banco de Dados'!$B$3:$B$274,'Banco de Dados'!$C$3:$C$274,"")</f>
        <v/>
      </c>
      <c r="DR305" s="27" t="str">
        <f>IFERROR(VLOOKUP(DT305,'Banco de Dados'!$B$3:$H$274,5,FALSE)," ")</f>
        <v xml:space="preserve"> </v>
      </c>
      <c r="DX305" s="27" t="str">
        <f>_xlfn.XLOOKUP(EA305,'Banco de Dados'!$B$3:$B$274,'Banco de Dados'!$C$3:$C$274,"")</f>
        <v/>
      </c>
      <c r="DY305" s="27" t="str">
        <f>IFERROR(VLOOKUP(EA305,'Banco de Dados'!$B$3:$H$274,5,FALSE)," ")</f>
        <v xml:space="preserve"> </v>
      </c>
      <c r="EE305" s="27" t="str">
        <f>_xlfn.XLOOKUP(EH305,'Banco de Dados'!$B$3:$B$274,'Banco de Dados'!$C$3:$C$274,"")</f>
        <v/>
      </c>
      <c r="EF305" s="27" t="str">
        <f>IFERROR(VLOOKUP(EH305,'Banco de Dados'!$B$3:$H$274,5,FALSE)," ")</f>
        <v xml:space="preserve"> </v>
      </c>
      <c r="EL305" s="27" t="str">
        <f>_xlfn.XLOOKUP(EO305,'Banco de Dados'!$B$3:$B$274,'Banco de Dados'!$C$3:$C$274,"")</f>
        <v/>
      </c>
      <c r="EM305" s="27" t="str">
        <f>IFERROR(VLOOKUP(EO305,'Banco de Dados'!$B$3:$H$274,5,FALSE)," ")</f>
        <v xml:space="preserve"> </v>
      </c>
      <c r="ES305" s="27" t="str">
        <f>_xlfn.XLOOKUP(EV305,'Banco de Dados'!$B$3:$B$274,'Banco de Dados'!$C$3:$C$274,"")</f>
        <v/>
      </c>
      <c r="ET305" s="27" t="str">
        <f>IFERROR(VLOOKUP(EV305,'Banco de Dados'!$B$3:$H$274,5,FALSE)," ")</f>
        <v xml:space="preserve"> </v>
      </c>
      <c r="EZ305" s="27" t="str">
        <f>_xlfn.XLOOKUP(FC305,'Banco de Dados'!$B$3:$B$274,'Banco de Dados'!$C$3:$C$274,"")</f>
        <v/>
      </c>
      <c r="FA305" s="27" t="str">
        <f>IFERROR(VLOOKUP(FC305,'Banco de Dados'!$B$3:$H$274,5,FALSE)," ")</f>
        <v xml:space="preserve"> </v>
      </c>
      <c r="FC305" s="7"/>
      <c r="FD305" s="7"/>
      <c r="FE305" s="7"/>
      <c r="FG305" s="27" t="str">
        <f>_xlfn.XLOOKUP(FJ305,'Banco de Dados'!$B$3:$B$274,'Banco de Dados'!$C$3:$C$274,"")</f>
        <v/>
      </c>
      <c r="FH305" s="27" t="str">
        <f>IFERROR(VLOOKUP(FJ305,'Banco de Dados'!$B$3:$H$274,5,FALSE)," ")</f>
        <v xml:space="preserve"> </v>
      </c>
      <c r="FI305" s="7"/>
      <c r="FJ305" s="7"/>
      <c r="FK305" s="7"/>
      <c r="FL305" s="7"/>
      <c r="FN305" s="27" t="str">
        <f>_xlfn.XLOOKUP(FQ305,'Banco de Dados'!$B$3:$B$274,'Banco de Dados'!$C$3:$C$274,"")</f>
        <v/>
      </c>
      <c r="FO305" s="27" t="str">
        <f>IFERROR(VLOOKUP(FQ305,'Banco de Dados'!$B$3:$H$274,5,FALSE)," ")</f>
        <v xml:space="preserve"> </v>
      </c>
      <c r="FP305" s="7"/>
      <c r="FQ305" s="7"/>
      <c r="FR305" s="7"/>
      <c r="FS305" s="7"/>
      <c r="FU305" s="27" t="str">
        <f>_xlfn.XLOOKUP(FX305,'Banco de Dados'!$B$3:$B$274,'Banco de Dados'!$C$3:$C$274,"")</f>
        <v/>
      </c>
      <c r="FV305" s="27" t="str">
        <f>IFERROR(VLOOKUP(FX305,'Banco de Dados'!$B$3:$H$274,5,FALSE)," ")</f>
        <v xml:space="preserve"> </v>
      </c>
      <c r="FW305" s="7"/>
      <c r="FX305" s="7"/>
      <c r="FY305" s="7"/>
      <c r="FZ305" s="7"/>
    </row>
    <row r="306" spans="2:182" x14ac:dyDescent="0.25">
      <c r="B306" s="27" t="str">
        <f>_xlfn.XLOOKUP(E306,'Banco de Dados'!$B$3:$B$274,'Banco de Dados'!$C$3:$C$274,"")</f>
        <v/>
      </c>
      <c r="C306" s="27" t="str">
        <f>IFERROR(VLOOKUP(E306,'Banco de Dados'!$B$3:$H$274,5,FALSE)," ")</f>
        <v xml:space="preserve"> </v>
      </c>
      <c r="I306" s="27" t="str">
        <f>_xlfn.XLOOKUP(L306,'Banco de Dados'!$B$3:$B$274,'Banco de Dados'!$C$3:$C$274,"")</f>
        <v/>
      </c>
      <c r="J306" s="27" t="str">
        <f>IFERROR(VLOOKUP(L306,'Banco de Dados'!$B$3:$H$274,5,FALSE)," ")</f>
        <v xml:space="preserve"> </v>
      </c>
      <c r="P306" s="27" t="str">
        <f>_xlfn.XLOOKUP(S306,'Banco de Dados'!$B$3:$B$274,'Banco de Dados'!$C$3:$C$274,"")</f>
        <v/>
      </c>
      <c r="Q306" s="27" t="str">
        <f>IFERROR(VLOOKUP(S306,'Banco de Dados'!$B$3:$H$274,5,FALSE)," ")</f>
        <v xml:space="preserve"> </v>
      </c>
      <c r="W306" s="27" t="str">
        <f>_xlfn.XLOOKUP(Z306,'Banco de Dados'!$B$3:$B$274,'Banco de Dados'!$C$3:$C$274,"")</f>
        <v/>
      </c>
      <c r="X306" s="27" t="str">
        <f>IFERROR(VLOOKUP(Z306,'Banco de Dados'!$B$3:$H$274,5,FALSE)," ")</f>
        <v xml:space="preserve"> </v>
      </c>
      <c r="AD306" s="27" t="str">
        <f>_xlfn.XLOOKUP(AG306,'Banco de Dados'!$B$3:$B$274,'Banco de Dados'!$C$3:$C$274,"")</f>
        <v/>
      </c>
      <c r="AE306" s="27" t="str">
        <f>IFERROR(VLOOKUP(AG306,'Banco de Dados'!$B$3:$H$274,5,FALSE)," ")</f>
        <v xml:space="preserve"> </v>
      </c>
      <c r="AK306" s="27" t="str">
        <f>_xlfn.XLOOKUP(AN306,'Banco de Dados'!$B$3:$B$274,'Banco de Dados'!$C$3:$C$274,"")</f>
        <v/>
      </c>
      <c r="AL306" s="27" t="str">
        <f>IFERROR(VLOOKUP(AN306,'Banco de Dados'!$B$3:$H$274,5,FALSE)," ")</f>
        <v xml:space="preserve"> </v>
      </c>
      <c r="AR306" s="27" t="str">
        <f>_xlfn.XLOOKUP(AU306,'Banco de Dados'!$B$3:$B$274,'Banco de Dados'!$C$3:$C$274,"")</f>
        <v/>
      </c>
      <c r="AS306" s="27" t="str">
        <f>IFERROR(VLOOKUP(AU306,'Banco de Dados'!$B$3:$H$274,5,FALSE)," ")</f>
        <v xml:space="preserve"> </v>
      </c>
      <c r="AY306" s="27" t="str">
        <f>_xlfn.XLOOKUP(BB306,'Banco de Dados'!$B$3:$B$274,'Banco de Dados'!$C$3:$C$274,"")</f>
        <v/>
      </c>
      <c r="AZ306" s="27" t="str">
        <f>IFERROR(VLOOKUP(BB306,'Banco de Dados'!$B$3:$H$274,5,FALSE)," ")</f>
        <v xml:space="preserve"> </v>
      </c>
      <c r="BF306" s="27" t="str">
        <f>_xlfn.XLOOKUP(BI306,'Banco de Dados'!$B$3:$B$274,'Banco de Dados'!$C$3:$C$274,"")</f>
        <v/>
      </c>
      <c r="BG306" s="27" t="str">
        <f>IFERROR(VLOOKUP(BI306,'Banco de Dados'!$B$3:$H$274,5,FALSE)," ")</f>
        <v xml:space="preserve"> </v>
      </c>
      <c r="BM306" s="27" t="str">
        <f>_xlfn.XLOOKUP(BP306,'Banco de Dados'!$B$3:$B$274,'Banco de Dados'!$C$3:$C$274,"")</f>
        <v/>
      </c>
      <c r="BN306" s="27" t="str">
        <f>IFERROR(VLOOKUP(BP306,'Banco de Dados'!$B$3:$H$274,5,FALSE)," ")</f>
        <v xml:space="preserve"> </v>
      </c>
      <c r="BT306" s="27" t="str">
        <f>_xlfn.XLOOKUP(BW306,'Banco de Dados'!$B$3:$B$274,'Banco de Dados'!$C$3:$C$274,"")</f>
        <v/>
      </c>
      <c r="BU306" s="27" t="str">
        <f>IFERROR(VLOOKUP(BW306,'Banco de Dados'!$B$3:$H$274,5,FALSE)," ")</f>
        <v xml:space="preserve"> </v>
      </c>
      <c r="CA306" s="27" t="str">
        <f>_xlfn.XLOOKUP(CD306,'Banco de Dados'!$B$3:$B$274,'Banco de Dados'!$C$3:$C$274,"")</f>
        <v/>
      </c>
      <c r="CB306" s="27" t="str">
        <f>IFERROR(VLOOKUP(CD306,'Banco de Dados'!$B$3:$H$274,5,FALSE)," ")</f>
        <v xml:space="preserve"> </v>
      </c>
      <c r="CH306" s="27" t="str">
        <f>_xlfn.XLOOKUP(CK306,'Banco de Dados'!$B$3:$B$274,'Banco de Dados'!$C$3:$C$274,"")</f>
        <v/>
      </c>
      <c r="CI306" s="27" t="str">
        <f>IFERROR(VLOOKUP(CK306,'Banco de Dados'!$B$3:$H$274,5,FALSE)," ")</f>
        <v xml:space="preserve"> </v>
      </c>
      <c r="CO306" s="27" t="str">
        <f>_xlfn.XLOOKUP(CR306,'Banco de Dados'!$B$3:$B$274,'Banco de Dados'!$C$3:$C$274,"")</f>
        <v/>
      </c>
      <c r="CP306" s="27" t="str">
        <f>IFERROR(VLOOKUP(CR306,'Banco de Dados'!$B$3:$H$274,5,FALSE)," ")</f>
        <v xml:space="preserve"> </v>
      </c>
      <c r="CV306" s="27" t="str">
        <f>_xlfn.XLOOKUP(CY306,'Banco de Dados'!$B$3:$B$274,'Banco de Dados'!$C$3:$C$274,"")</f>
        <v/>
      </c>
      <c r="CW306" s="27" t="str">
        <f>IFERROR(VLOOKUP(CY306,'Banco de Dados'!$B$3:$H$274,5,FALSE)," ")</f>
        <v xml:space="preserve"> </v>
      </c>
      <c r="DC306" s="27" t="str">
        <f>_xlfn.XLOOKUP(DF306,'Banco de Dados'!$B$3:$B$274,'Banco de Dados'!$C$3:$C$274,"")</f>
        <v/>
      </c>
      <c r="DD306" s="27" t="str">
        <f>IFERROR(VLOOKUP(DF306,'Banco de Dados'!$B$3:$H$274,5,FALSE)," ")</f>
        <v xml:space="preserve"> </v>
      </c>
      <c r="DJ306" s="27" t="str">
        <f>_xlfn.XLOOKUP(DM306,'Banco de Dados'!$B$3:$B$274,'Banco de Dados'!$C$3:$C$274,"")</f>
        <v/>
      </c>
      <c r="DK306" s="27" t="str">
        <f>IFERROR(VLOOKUP(DM306,'Banco de Dados'!$B$3:$H$274,5,FALSE)," ")</f>
        <v xml:space="preserve"> </v>
      </c>
      <c r="DQ306" s="27" t="str">
        <f>_xlfn.XLOOKUP(DT306,'Banco de Dados'!$B$3:$B$274,'Banco de Dados'!$C$3:$C$274,"")</f>
        <v/>
      </c>
      <c r="DR306" s="27" t="str">
        <f>IFERROR(VLOOKUP(DT306,'Banco de Dados'!$B$3:$H$274,5,FALSE)," ")</f>
        <v xml:space="preserve"> </v>
      </c>
      <c r="DX306" s="27" t="str">
        <f>_xlfn.XLOOKUP(EA306,'Banco de Dados'!$B$3:$B$274,'Banco de Dados'!$C$3:$C$274,"")</f>
        <v/>
      </c>
      <c r="DY306" s="27" t="str">
        <f>IFERROR(VLOOKUP(EA306,'Banco de Dados'!$B$3:$H$274,5,FALSE)," ")</f>
        <v xml:space="preserve"> </v>
      </c>
      <c r="EE306" s="27" t="str">
        <f>_xlfn.XLOOKUP(EH306,'Banco de Dados'!$B$3:$B$274,'Banco de Dados'!$C$3:$C$274,"")</f>
        <v/>
      </c>
      <c r="EF306" s="27" t="str">
        <f>IFERROR(VLOOKUP(EH306,'Banco de Dados'!$B$3:$H$274,5,FALSE)," ")</f>
        <v xml:space="preserve"> </v>
      </c>
      <c r="EL306" s="27" t="str">
        <f>_xlfn.XLOOKUP(EO306,'Banco de Dados'!$B$3:$B$274,'Banco de Dados'!$C$3:$C$274,"")</f>
        <v/>
      </c>
      <c r="EM306" s="27" t="str">
        <f>IFERROR(VLOOKUP(EO306,'Banco de Dados'!$B$3:$H$274,5,FALSE)," ")</f>
        <v xml:space="preserve"> </v>
      </c>
      <c r="ES306" s="27" t="str">
        <f>_xlfn.XLOOKUP(EV306,'Banco de Dados'!$B$3:$B$274,'Banco de Dados'!$C$3:$C$274,"")</f>
        <v/>
      </c>
      <c r="ET306" s="27" t="str">
        <f>IFERROR(VLOOKUP(EV306,'Banco de Dados'!$B$3:$H$274,5,FALSE)," ")</f>
        <v xml:space="preserve"> </v>
      </c>
      <c r="EZ306" s="27" t="str">
        <f>_xlfn.XLOOKUP(FC306,'Banco de Dados'!$B$3:$B$274,'Banco de Dados'!$C$3:$C$274,"")</f>
        <v/>
      </c>
      <c r="FA306" s="27" t="str">
        <f>IFERROR(VLOOKUP(FC306,'Banco de Dados'!$B$3:$H$274,5,FALSE)," ")</f>
        <v xml:space="preserve"> </v>
      </c>
      <c r="FC306" s="7"/>
      <c r="FD306" s="7"/>
      <c r="FE306" s="7"/>
      <c r="FG306" s="27" t="str">
        <f>_xlfn.XLOOKUP(FJ306,'Banco de Dados'!$B$3:$B$274,'Banco de Dados'!$C$3:$C$274,"")</f>
        <v/>
      </c>
      <c r="FH306" s="27" t="str">
        <f>IFERROR(VLOOKUP(FJ306,'Banco de Dados'!$B$3:$H$274,5,FALSE)," ")</f>
        <v xml:space="preserve"> </v>
      </c>
      <c r="FI306" s="7"/>
      <c r="FJ306" s="7"/>
      <c r="FK306" s="7"/>
      <c r="FL306" s="7"/>
      <c r="FN306" s="27" t="str">
        <f>_xlfn.XLOOKUP(FQ306,'Banco de Dados'!$B$3:$B$274,'Banco de Dados'!$C$3:$C$274,"")</f>
        <v/>
      </c>
      <c r="FO306" s="27" t="str">
        <f>IFERROR(VLOOKUP(FQ306,'Banco de Dados'!$B$3:$H$274,5,FALSE)," ")</f>
        <v xml:space="preserve"> </v>
      </c>
      <c r="FP306" s="7"/>
      <c r="FQ306" s="7"/>
      <c r="FR306" s="7"/>
      <c r="FS306" s="7"/>
      <c r="FU306" s="27" t="str">
        <f>_xlfn.XLOOKUP(FX306,'Banco de Dados'!$B$3:$B$274,'Banco de Dados'!$C$3:$C$274,"")</f>
        <v/>
      </c>
      <c r="FV306" s="27" t="str">
        <f>IFERROR(VLOOKUP(FX306,'Banco de Dados'!$B$3:$H$274,5,FALSE)," ")</f>
        <v xml:space="preserve"> </v>
      </c>
      <c r="FW306" s="7"/>
      <c r="FX306" s="7"/>
      <c r="FY306" s="7"/>
      <c r="FZ306" s="7"/>
    </row>
    <row r="307" spans="2:182" x14ac:dyDescent="0.25">
      <c r="B307" s="27" t="str">
        <f>_xlfn.XLOOKUP(E307,'Banco de Dados'!$B$3:$B$274,'Banco de Dados'!$C$3:$C$274,"")</f>
        <v/>
      </c>
      <c r="C307" s="27" t="str">
        <f>IFERROR(VLOOKUP(E307,'Banco de Dados'!$B$3:$H$274,5,FALSE)," ")</f>
        <v xml:space="preserve"> </v>
      </c>
      <c r="I307" s="27" t="str">
        <f>_xlfn.XLOOKUP(L307,'Banco de Dados'!$B$3:$B$274,'Banco de Dados'!$C$3:$C$274,"")</f>
        <v/>
      </c>
      <c r="J307" s="27" t="str">
        <f>IFERROR(VLOOKUP(L307,'Banco de Dados'!$B$3:$H$274,5,FALSE)," ")</f>
        <v xml:space="preserve"> </v>
      </c>
      <c r="P307" s="27" t="str">
        <f>_xlfn.XLOOKUP(S307,'Banco de Dados'!$B$3:$B$274,'Banco de Dados'!$C$3:$C$274,"")</f>
        <v/>
      </c>
      <c r="Q307" s="27" t="str">
        <f>IFERROR(VLOOKUP(S307,'Banco de Dados'!$B$3:$H$274,5,FALSE)," ")</f>
        <v xml:space="preserve"> </v>
      </c>
      <c r="W307" s="27" t="str">
        <f>_xlfn.XLOOKUP(Z307,'Banco de Dados'!$B$3:$B$274,'Banco de Dados'!$C$3:$C$274,"")</f>
        <v/>
      </c>
      <c r="X307" s="27" t="str">
        <f>IFERROR(VLOOKUP(Z307,'Banco de Dados'!$B$3:$H$274,5,FALSE)," ")</f>
        <v xml:space="preserve"> </v>
      </c>
      <c r="AD307" s="27" t="str">
        <f>_xlfn.XLOOKUP(AG307,'Banco de Dados'!$B$3:$B$274,'Banco de Dados'!$C$3:$C$274,"")</f>
        <v/>
      </c>
      <c r="AE307" s="27" t="str">
        <f>IFERROR(VLOOKUP(AG307,'Banco de Dados'!$B$3:$H$274,5,FALSE)," ")</f>
        <v xml:space="preserve"> </v>
      </c>
      <c r="AK307" s="27" t="str">
        <f>_xlfn.XLOOKUP(AN307,'Banco de Dados'!$B$3:$B$274,'Banco de Dados'!$C$3:$C$274,"")</f>
        <v/>
      </c>
      <c r="AL307" s="27" t="str">
        <f>IFERROR(VLOOKUP(AN307,'Banco de Dados'!$B$3:$H$274,5,FALSE)," ")</f>
        <v xml:space="preserve"> </v>
      </c>
      <c r="AR307" s="27" t="str">
        <f>_xlfn.XLOOKUP(AU307,'Banco de Dados'!$B$3:$B$274,'Banco de Dados'!$C$3:$C$274,"")</f>
        <v/>
      </c>
      <c r="AS307" s="27" t="str">
        <f>IFERROR(VLOOKUP(AU307,'Banco de Dados'!$B$3:$H$274,5,FALSE)," ")</f>
        <v xml:space="preserve"> </v>
      </c>
      <c r="AY307" s="27" t="str">
        <f>_xlfn.XLOOKUP(BB307,'Banco de Dados'!$B$3:$B$274,'Banco de Dados'!$C$3:$C$274,"")</f>
        <v/>
      </c>
      <c r="AZ307" s="27" t="str">
        <f>IFERROR(VLOOKUP(BB307,'Banco de Dados'!$B$3:$H$274,5,FALSE)," ")</f>
        <v xml:space="preserve"> </v>
      </c>
      <c r="BF307" s="27" t="str">
        <f>_xlfn.XLOOKUP(BI307,'Banco de Dados'!$B$3:$B$274,'Banco de Dados'!$C$3:$C$274,"")</f>
        <v/>
      </c>
      <c r="BG307" s="27" t="str">
        <f>IFERROR(VLOOKUP(BI307,'Banco de Dados'!$B$3:$H$274,5,FALSE)," ")</f>
        <v xml:space="preserve"> </v>
      </c>
      <c r="BM307" s="27" t="str">
        <f>_xlfn.XLOOKUP(BP307,'Banco de Dados'!$B$3:$B$274,'Banco de Dados'!$C$3:$C$274,"")</f>
        <v/>
      </c>
      <c r="BN307" s="27" t="str">
        <f>IFERROR(VLOOKUP(BP307,'Banco de Dados'!$B$3:$H$274,5,FALSE)," ")</f>
        <v xml:space="preserve"> </v>
      </c>
      <c r="BT307" s="27" t="str">
        <f>_xlfn.XLOOKUP(BW307,'Banco de Dados'!$B$3:$B$274,'Banco de Dados'!$C$3:$C$274,"")</f>
        <v/>
      </c>
      <c r="BU307" s="27" t="str">
        <f>IFERROR(VLOOKUP(BW307,'Banco de Dados'!$B$3:$H$274,5,FALSE)," ")</f>
        <v xml:space="preserve"> </v>
      </c>
      <c r="CA307" s="27" t="str">
        <f>_xlfn.XLOOKUP(CD307,'Banco de Dados'!$B$3:$B$274,'Banco de Dados'!$C$3:$C$274,"")</f>
        <v/>
      </c>
      <c r="CB307" s="27" t="str">
        <f>IFERROR(VLOOKUP(CD307,'Banco de Dados'!$B$3:$H$274,5,FALSE)," ")</f>
        <v xml:space="preserve"> </v>
      </c>
      <c r="CH307" s="27" t="str">
        <f>_xlfn.XLOOKUP(CK307,'Banco de Dados'!$B$3:$B$274,'Banco de Dados'!$C$3:$C$274,"")</f>
        <v/>
      </c>
      <c r="CI307" s="27" t="str">
        <f>IFERROR(VLOOKUP(CK307,'Banco de Dados'!$B$3:$H$274,5,FALSE)," ")</f>
        <v xml:space="preserve"> </v>
      </c>
      <c r="CO307" s="27" t="str">
        <f>_xlfn.XLOOKUP(CR307,'Banco de Dados'!$B$3:$B$274,'Banco de Dados'!$C$3:$C$274,"")</f>
        <v/>
      </c>
      <c r="CP307" s="27" t="str">
        <f>IFERROR(VLOOKUP(CR307,'Banco de Dados'!$B$3:$H$274,5,FALSE)," ")</f>
        <v xml:space="preserve"> </v>
      </c>
      <c r="CV307" s="27" t="str">
        <f>_xlfn.XLOOKUP(CY307,'Banco de Dados'!$B$3:$B$274,'Banco de Dados'!$C$3:$C$274,"")</f>
        <v/>
      </c>
      <c r="CW307" s="27" t="str">
        <f>IFERROR(VLOOKUP(CY307,'Banco de Dados'!$B$3:$H$274,5,FALSE)," ")</f>
        <v xml:space="preserve"> </v>
      </c>
      <c r="DC307" s="27" t="str">
        <f>_xlfn.XLOOKUP(DF307,'Banco de Dados'!$B$3:$B$274,'Banco de Dados'!$C$3:$C$274,"")</f>
        <v/>
      </c>
      <c r="DD307" s="27" t="str">
        <f>IFERROR(VLOOKUP(DF307,'Banco de Dados'!$B$3:$H$274,5,FALSE)," ")</f>
        <v xml:space="preserve"> </v>
      </c>
      <c r="DJ307" s="27" t="str">
        <f>_xlfn.XLOOKUP(DM307,'Banco de Dados'!$B$3:$B$274,'Banco de Dados'!$C$3:$C$274,"")</f>
        <v/>
      </c>
      <c r="DK307" s="27" t="str">
        <f>IFERROR(VLOOKUP(DM307,'Banco de Dados'!$B$3:$H$274,5,FALSE)," ")</f>
        <v xml:space="preserve"> </v>
      </c>
      <c r="DQ307" s="27" t="str">
        <f>_xlfn.XLOOKUP(DT307,'Banco de Dados'!$B$3:$B$274,'Banco de Dados'!$C$3:$C$274,"")</f>
        <v/>
      </c>
      <c r="DR307" s="27" t="str">
        <f>IFERROR(VLOOKUP(DT307,'Banco de Dados'!$B$3:$H$274,5,FALSE)," ")</f>
        <v xml:space="preserve"> </v>
      </c>
      <c r="DX307" s="27" t="str">
        <f>_xlfn.XLOOKUP(EA307,'Banco de Dados'!$B$3:$B$274,'Banco de Dados'!$C$3:$C$274,"")</f>
        <v/>
      </c>
      <c r="DY307" s="27" t="str">
        <f>IFERROR(VLOOKUP(EA307,'Banco de Dados'!$B$3:$H$274,5,FALSE)," ")</f>
        <v xml:space="preserve"> </v>
      </c>
      <c r="EE307" s="27" t="str">
        <f>_xlfn.XLOOKUP(EH307,'Banco de Dados'!$B$3:$B$274,'Banco de Dados'!$C$3:$C$274,"")</f>
        <v/>
      </c>
      <c r="EF307" s="27" t="str">
        <f>IFERROR(VLOOKUP(EH307,'Banco de Dados'!$B$3:$H$274,5,FALSE)," ")</f>
        <v xml:space="preserve"> </v>
      </c>
      <c r="EL307" s="27" t="str">
        <f>_xlfn.XLOOKUP(EO307,'Banco de Dados'!$B$3:$B$274,'Banco de Dados'!$C$3:$C$274,"")</f>
        <v/>
      </c>
      <c r="EM307" s="27" t="str">
        <f>IFERROR(VLOOKUP(EO307,'Banco de Dados'!$B$3:$H$274,5,FALSE)," ")</f>
        <v xml:space="preserve"> </v>
      </c>
      <c r="ES307" s="27" t="str">
        <f>_xlfn.XLOOKUP(EV307,'Banco de Dados'!$B$3:$B$274,'Banco de Dados'!$C$3:$C$274,"")</f>
        <v/>
      </c>
      <c r="ET307" s="27" t="str">
        <f>IFERROR(VLOOKUP(EV307,'Banco de Dados'!$B$3:$H$274,5,FALSE)," ")</f>
        <v xml:space="preserve"> </v>
      </c>
      <c r="EZ307" s="27" t="str">
        <f>_xlfn.XLOOKUP(FC307,'Banco de Dados'!$B$3:$B$274,'Banco de Dados'!$C$3:$C$274,"")</f>
        <v/>
      </c>
      <c r="FA307" s="27" t="str">
        <f>IFERROR(VLOOKUP(FC307,'Banco de Dados'!$B$3:$H$274,5,FALSE)," ")</f>
        <v xml:space="preserve"> </v>
      </c>
      <c r="FC307" s="7"/>
      <c r="FD307" s="7"/>
      <c r="FE307" s="7"/>
      <c r="FG307" s="27" t="str">
        <f>_xlfn.XLOOKUP(FJ307,'Banco de Dados'!$B$3:$B$274,'Banco de Dados'!$C$3:$C$274,"")</f>
        <v/>
      </c>
      <c r="FH307" s="27" t="str">
        <f>IFERROR(VLOOKUP(FJ307,'Banco de Dados'!$B$3:$H$274,5,FALSE)," ")</f>
        <v xml:space="preserve"> </v>
      </c>
      <c r="FI307" s="7"/>
      <c r="FJ307" s="7"/>
      <c r="FK307" s="7"/>
      <c r="FL307" s="7"/>
      <c r="FN307" s="27" t="str">
        <f>_xlfn.XLOOKUP(FQ307,'Banco de Dados'!$B$3:$B$274,'Banco de Dados'!$C$3:$C$274,"")</f>
        <v/>
      </c>
      <c r="FO307" s="27" t="str">
        <f>IFERROR(VLOOKUP(FQ307,'Banco de Dados'!$B$3:$H$274,5,FALSE)," ")</f>
        <v xml:space="preserve"> </v>
      </c>
      <c r="FP307" s="7"/>
      <c r="FQ307" s="7"/>
      <c r="FR307" s="7"/>
      <c r="FS307" s="7"/>
      <c r="FU307" s="27" t="str">
        <f>_xlfn.XLOOKUP(FX307,'Banco de Dados'!$B$3:$B$274,'Banco de Dados'!$C$3:$C$274,"")</f>
        <v/>
      </c>
      <c r="FV307" s="27" t="str">
        <f>IFERROR(VLOOKUP(FX307,'Banco de Dados'!$B$3:$H$274,5,FALSE)," ")</f>
        <v xml:space="preserve"> </v>
      </c>
      <c r="FW307" s="7"/>
      <c r="FX307" s="7"/>
      <c r="FY307" s="7"/>
      <c r="FZ307" s="7"/>
    </row>
    <row r="308" spans="2:182" x14ac:dyDescent="0.25">
      <c r="B308" s="27" t="str">
        <f>_xlfn.XLOOKUP(E308,'Banco de Dados'!$B$3:$B$274,'Banco de Dados'!$C$3:$C$274,"")</f>
        <v/>
      </c>
      <c r="C308" s="27" t="str">
        <f>IFERROR(VLOOKUP(E308,'Banco de Dados'!$B$3:$H$274,5,FALSE)," ")</f>
        <v xml:space="preserve"> </v>
      </c>
      <c r="I308" s="27" t="str">
        <f>_xlfn.XLOOKUP(L308,'Banco de Dados'!$B$3:$B$274,'Banco de Dados'!$C$3:$C$274,"")</f>
        <v/>
      </c>
      <c r="J308" s="27" t="str">
        <f>IFERROR(VLOOKUP(L308,'Banco de Dados'!$B$3:$H$274,5,FALSE)," ")</f>
        <v xml:space="preserve"> </v>
      </c>
      <c r="P308" s="27" t="str">
        <f>_xlfn.XLOOKUP(S308,'Banco de Dados'!$B$3:$B$274,'Banco de Dados'!$C$3:$C$274,"")</f>
        <v/>
      </c>
      <c r="Q308" s="27" t="str">
        <f>IFERROR(VLOOKUP(S308,'Banco de Dados'!$B$3:$H$274,5,FALSE)," ")</f>
        <v xml:space="preserve"> </v>
      </c>
      <c r="W308" s="27" t="str">
        <f>_xlfn.XLOOKUP(Z308,'Banco de Dados'!$B$3:$B$274,'Banco de Dados'!$C$3:$C$274,"")</f>
        <v/>
      </c>
      <c r="X308" s="27" t="str">
        <f>IFERROR(VLOOKUP(Z308,'Banco de Dados'!$B$3:$H$274,5,FALSE)," ")</f>
        <v xml:space="preserve"> </v>
      </c>
      <c r="AD308" s="27" t="str">
        <f>_xlfn.XLOOKUP(AG308,'Banco de Dados'!$B$3:$B$274,'Banco de Dados'!$C$3:$C$274,"")</f>
        <v/>
      </c>
      <c r="AE308" s="27" t="str">
        <f>IFERROR(VLOOKUP(AG308,'Banco de Dados'!$B$3:$H$274,5,FALSE)," ")</f>
        <v xml:space="preserve"> </v>
      </c>
      <c r="AK308" s="27" t="str">
        <f>_xlfn.XLOOKUP(AN308,'Banco de Dados'!$B$3:$B$274,'Banco de Dados'!$C$3:$C$274,"")</f>
        <v/>
      </c>
      <c r="AL308" s="27" t="str">
        <f>IFERROR(VLOOKUP(AN308,'Banco de Dados'!$B$3:$H$274,5,FALSE)," ")</f>
        <v xml:space="preserve"> </v>
      </c>
      <c r="AR308" s="27" t="str">
        <f>_xlfn.XLOOKUP(AU308,'Banco de Dados'!$B$3:$B$274,'Banco de Dados'!$C$3:$C$274,"")</f>
        <v/>
      </c>
      <c r="AS308" s="27" t="str">
        <f>IFERROR(VLOOKUP(AU308,'Banco de Dados'!$B$3:$H$274,5,FALSE)," ")</f>
        <v xml:space="preserve"> </v>
      </c>
      <c r="AY308" s="27" t="str">
        <f>_xlfn.XLOOKUP(BB308,'Banco de Dados'!$B$3:$B$274,'Banco de Dados'!$C$3:$C$274,"")</f>
        <v/>
      </c>
      <c r="AZ308" s="27" t="str">
        <f>IFERROR(VLOOKUP(BB308,'Banco de Dados'!$B$3:$H$274,5,FALSE)," ")</f>
        <v xml:space="preserve"> </v>
      </c>
      <c r="BF308" s="27" t="str">
        <f>_xlfn.XLOOKUP(BI308,'Banco de Dados'!$B$3:$B$274,'Banco de Dados'!$C$3:$C$274,"")</f>
        <v/>
      </c>
      <c r="BG308" s="27" t="str">
        <f>IFERROR(VLOOKUP(BI308,'Banco de Dados'!$B$3:$H$274,5,FALSE)," ")</f>
        <v xml:space="preserve"> </v>
      </c>
      <c r="BM308" s="27" t="str">
        <f>_xlfn.XLOOKUP(BP308,'Banco de Dados'!$B$3:$B$274,'Banco de Dados'!$C$3:$C$274,"")</f>
        <v/>
      </c>
      <c r="BN308" s="27" t="str">
        <f>IFERROR(VLOOKUP(BP308,'Banco de Dados'!$B$3:$H$274,5,FALSE)," ")</f>
        <v xml:space="preserve"> </v>
      </c>
      <c r="BT308" s="27" t="str">
        <f>_xlfn.XLOOKUP(BW308,'Banco de Dados'!$B$3:$B$274,'Banco de Dados'!$C$3:$C$274,"")</f>
        <v/>
      </c>
      <c r="BU308" s="27" t="str">
        <f>IFERROR(VLOOKUP(BW308,'Banco de Dados'!$B$3:$H$274,5,FALSE)," ")</f>
        <v xml:space="preserve"> </v>
      </c>
      <c r="CA308" s="27" t="str">
        <f>_xlfn.XLOOKUP(CD308,'Banco de Dados'!$B$3:$B$274,'Banco de Dados'!$C$3:$C$274,"")</f>
        <v/>
      </c>
      <c r="CB308" s="27" t="str">
        <f>IFERROR(VLOOKUP(CD308,'Banco de Dados'!$B$3:$H$274,5,FALSE)," ")</f>
        <v xml:space="preserve"> </v>
      </c>
      <c r="CH308" s="27" t="str">
        <f>_xlfn.XLOOKUP(CK308,'Banco de Dados'!$B$3:$B$274,'Banco de Dados'!$C$3:$C$274,"")</f>
        <v/>
      </c>
      <c r="CI308" s="27" t="str">
        <f>IFERROR(VLOOKUP(CK308,'Banco de Dados'!$B$3:$H$274,5,FALSE)," ")</f>
        <v xml:space="preserve"> </v>
      </c>
      <c r="CO308" s="27" t="str">
        <f>_xlfn.XLOOKUP(CR308,'Banco de Dados'!$B$3:$B$274,'Banco de Dados'!$C$3:$C$274,"")</f>
        <v/>
      </c>
      <c r="CP308" s="27" t="str">
        <f>IFERROR(VLOOKUP(CR308,'Banco de Dados'!$B$3:$H$274,5,FALSE)," ")</f>
        <v xml:space="preserve"> </v>
      </c>
      <c r="CV308" s="27" t="str">
        <f>_xlfn.XLOOKUP(CY308,'Banco de Dados'!$B$3:$B$274,'Banco de Dados'!$C$3:$C$274,"")</f>
        <v/>
      </c>
      <c r="CW308" s="27" t="str">
        <f>IFERROR(VLOOKUP(CY308,'Banco de Dados'!$B$3:$H$274,5,FALSE)," ")</f>
        <v xml:space="preserve"> </v>
      </c>
      <c r="DC308" s="27" t="str">
        <f>_xlfn.XLOOKUP(DF308,'Banco de Dados'!$B$3:$B$274,'Banco de Dados'!$C$3:$C$274,"")</f>
        <v/>
      </c>
      <c r="DD308" s="27" t="str">
        <f>IFERROR(VLOOKUP(DF308,'Banco de Dados'!$B$3:$H$274,5,FALSE)," ")</f>
        <v xml:space="preserve"> </v>
      </c>
      <c r="DJ308" s="27" t="str">
        <f>_xlfn.XLOOKUP(DM308,'Banco de Dados'!$B$3:$B$274,'Banco de Dados'!$C$3:$C$274,"")</f>
        <v/>
      </c>
      <c r="DK308" s="27" t="str">
        <f>IFERROR(VLOOKUP(DM308,'Banco de Dados'!$B$3:$H$274,5,FALSE)," ")</f>
        <v xml:space="preserve"> </v>
      </c>
      <c r="DQ308" s="27" t="str">
        <f>_xlfn.XLOOKUP(DT308,'Banco de Dados'!$B$3:$B$274,'Banco de Dados'!$C$3:$C$274,"")</f>
        <v/>
      </c>
      <c r="DR308" s="27" t="str">
        <f>IFERROR(VLOOKUP(DT308,'Banco de Dados'!$B$3:$H$274,5,FALSE)," ")</f>
        <v xml:space="preserve"> </v>
      </c>
      <c r="DX308" s="27" t="str">
        <f>_xlfn.XLOOKUP(EA308,'Banco de Dados'!$B$3:$B$274,'Banco de Dados'!$C$3:$C$274,"")</f>
        <v/>
      </c>
      <c r="DY308" s="27" t="str">
        <f>IFERROR(VLOOKUP(EA308,'Banco de Dados'!$B$3:$H$274,5,FALSE)," ")</f>
        <v xml:space="preserve"> </v>
      </c>
      <c r="EE308" s="27" t="str">
        <f>_xlfn.XLOOKUP(EH308,'Banco de Dados'!$B$3:$B$274,'Banco de Dados'!$C$3:$C$274,"")</f>
        <v/>
      </c>
      <c r="EF308" s="27" t="str">
        <f>IFERROR(VLOOKUP(EH308,'Banco de Dados'!$B$3:$H$274,5,FALSE)," ")</f>
        <v xml:space="preserve"> </v>
      </c>
      <c r="EL308" s="27" t="str">
        <f>_xlfn.XLOOKUP(EO308,'Banco de Dados'!$B$3:$B$274,'Banco de Dados'!$C$3:$C$274,"")</f>
        <v/>
      </c>
      <c r="EM308" s="27" t="str">
        <f>IFERROR(VLOOKUP(EO308,'Banco de Dados'!$B$3:$H$274,5,FALSE)," ")</f>
        <v xml:space="preserve"> </v>
      </c>
      <c r="ES308" s="27" t="str">
        <f>_xlfn.XLOOKUP(EV308,'Banco de Dados'!$B$3:$B$274,'Banco de Dados'!$C$3:$C$274,"")</f>
        <v/>
      </c>
      <c r="ET308" s="27" t="str">
        <f>IFERROR(VLOOKUP(EV308,'Banco de Dados'!$B$3:$H$274,5,FALSE)," ")</f>
        <v xml:space="preserve"> </v>
      </c>
      <c r="EZ308" s="27" t="str">
        <f>_xlfn.XLOOKUP(FC308,'Banco de Dados'!$B$3:$B$274,'Banco de Dados'!$C$3:$C$274,"")</f>
        <v/>
      </c>
      <c r="FA308" s="27" t="str">
        <f>IFERROR(VLOOKUP(FC308,'Banco de Dados'!$B$3:$H$274,5,FALSE)," ")</f>
        <v xml:space="preserve"> </v>
      </c>
      <c r="FC308" s="7"/>
      <c r="FD308" s="7"/>
      <c r="FE308" s="7"/>
      <c r="FG308" s="27" t="str">
        <f>_xlfn.XLOOKUP(FJ308,'Banco de Dados'!$B$3:$B$274,'Banco de Dados'!$C$3:$C$274,"")</f>
        <v/>
      </c>
      <c r="FH308" s="27" t="str">
        <f>IFERROR(VLOOKUP(FJ308,'Banco de Dados'!$B$3:$H$274,5,FALSE)," ")</f>
        <v xml:space="preserve"> </v>
      </c>
      <c r="FI308" s="7"/>
      <c r="FJ308" s="7"/>
      <c r="FK308" s="7"/>
      <c r="FL308" s="7"/>
      <c r="FN308" s="27" t="str">
        <f>_xlfn.XLOOKUP(FQ308,'Banco de Dados'!$B$3:$B$274,'Banco de Dados'!$C$3:$C$274,"")</f>
        <v/>
      </c>
      <c r="FO308" s="27" t="str">
        <f>IFERROR(VLOOKUP(FQ308,'Banco de Dados'!$B$3:$H$274,5,FALSE)," ")</f>
        <v xml:space="preserve"> </v>
      </c>
      <c r="FP308" s="7"/>
      <c r="FQ308" s="7"/>
      <c r="FR308" s="7"/>
      <c r="FS308" s="7"/>
      <c r="FU308" s="27" t="str">
        <f>_xlfn.XLOOKUP(FX308,'Banco de Dados'!$B$3:$B$274,'Banco de Dados'!$C$3:$C$274,"")</f>
        <v/>
      </c>
      <c r="FV308" s="27" t="str">
        <f>IFERROR(VLOOKUP(FX308,'Banco de Dados'!$B$3:$H$274,5,FALSE)," ")</f>
        <v xml:space="preserve"> </v>
      </c>
      <c r="FW308" s="7"/>
      <c r="FX308" s="7"/>
      <c r="FY308" s="7"/>
      <c r="FZ308" s="7"/>
    </row>
    <row r="309" spans="2:182" x14ac:dyDescent="0.25">
      <c r="B309" s="27" t="str">
        <f>_xlfn.XLOOKUP(E309,'Banco de Dados'!$B$3:$B$274,'Banco de Dados'!$C$3:$C$274,"")</f>
        <v/>
      </c>
      <c r="C309" s="27" t="str">
        <f>IFERROR(VLOOKUP(E309,'Banco de Dados'!$B$3:$H$274,5,FALSE)," ")</f>
        <v xml:space="preserve"> </v>
      </c>
      <c r="I309" s="27" t="str">
        <f>_xlfn.XLOOKUP(L309,'Banco de Dados'!$B$3:$B$274,'Banco de Dados'!$C$3:$C$274,"")</f>
        <v/>
      </c>
      <c r="J309" s="27" t="str">
        <f>IFERROR(VLOOKUP(L309,'Banco de Dados'!$B$3:$H$274,5,FALSE)," ")</f>
        <v xml:space="preserve"> </v>
      </c>
      <c r="P309" s="27" t="str">
        <f>_xlfn.XLOOKUP(S309,'Banco de Dados'!$B$3:$B$274,'Banco de Dados'!$C$3:$C$274,"")</f>
        <v/>
      </c>
      <c r="Q309" s="27" t="str">
        <f>IFERROR(VLOOKUP(S309,'Banco de Dados'!$B$3:$H$274,5,FALSE)," ")</f>
        <v xml:space="preserve"> </v>
      </c>
      <c r="W309" s="27" t="str">
        <f>_xlfn.XLOOKUP(Z309,'Banco de Dados'!$B$3:$B$274,'Banco de Dados'!$C$3:$C$274,"")</f>
        <v/>
      </c>
      <c r="X309" s="27" t="str">
        <f>IFERROR(VLOOKUP(Z309,'Banco de Dados'!$B$3:$H$274,5,FALSE)," ")</f>
        <v xml:space="preserve"> </v>
      </c>
      <c r="AD309" s="27" t="str">
        <f>_xlfn.XLOOKUP(AG309,'Banco de Dados'!$B$3:$B$274,'Banco de Dados'!$C$3:$C$274,"")</f>
        <v/>
      </c>
      <c r="AE309" s="27" t="str">
        <f>IFERROR(VLOOKUP(AG309,'Banco de Dados'!$B$3:$H$274,5,FALSE)," ")</f>
        <v xml:space="preserve"> </v>
      </c>
      <c r="AK309" s="27" t="str">
        <f>_xlfn.XLOOKUP(AN309,'Banco de Dados'!$B$3:$B$274,'Banco de Dados'!$C$3:$C$274,"")</f>
        <v/>
      </c>
      <c r="AL309" s="27" t="str">
        <f>IFERROR(VLOOKUP(AN309,'Banco de Dados'!$B$3:$H$274,5,FALSE)," ")</f>
        <v xml:space="preserve"> </v>
      </c>
      <c r="AR309" s="27" t="str">
        <f>_xlfn.XLOOKUP(AU309,'Banco de Dados'!$B$3:$B$274,'Banco de Dados'!$C$3:$C$274,"")</f>
        <v/>
      </c>
      <c r="AS309" s="27" t="str">
        <f>IFERROR(VLOOKUP(AU309,'Banco de Dados'!$B$3:$H$274,5,FALSE)," ")</f>
        <v xml:space="preserve"> </v>
      </c>
      <c r="AY309" s="27" t="str">
        <f>_xlfn.XLOOKUP(BB309,'Banco de Dados'!$B$3:$B$274,'Banco de Dados'!$C$3:$C$274,"")</f>
        <v/>
      </c>
      <c r="AZ309" s="27" t="str">
        <f>IFERROR(VLOOKUP(BB309,'Banco de Dados'!$B$3:$H$274,5,FALSE)," ")</f>
        <v xml:space="preserve"> </v>
      </c>
      <c r="BF309" s="27" t="str">
        <f>_xlfn.XLOOKUP(BI309,'Banco de Dados'!$B$3:$B$274,'Banco de Dados'!$C$3:$C$274,"")</f>
        <v/>
      </c>
      <c r="BG309" s="27" t="str">
        <f>IFERROR(VLOOKUP(BI309,'Banco de Dados'!$B$3:$H$274,5,FALSE)," ")</f>
        <v xml:space="preserve"> </v>
      </c>
      <c r="BM309" s="27" t="str">
        <f>_xlfn.XLOOKUP(BP309,'Banco de Dados'!$B$3:$B$274,'Banco de Dados'!$C$3:$C$274,"")</f>
        <v/>
      </c>
      <c r="BN309" s="27" t="str">
        <f>IFERROR(VLOOKUP(BP309,'Banco de Dados'!$B$3:$H$274,5,FALSE)," ")</f>
        <v xml:space="preserve"> </v>
      </c>
      <c r="BT309" s="27" t="str">
        <f>_xlfn.XLOOKUP(BW309,'Banco de Dados'!$B$3:$B$274,'Banco de Dados'!$C$3:$C$274,"")</f>
        <v/>
      </c>
      <c r="BU309" s="27" t="str">
        <f>IFERROR(VLOOKUP(BW309,'Banco de Dados'!$B$3:$H$274,5,FALSE)," ")</f>
        <v xml:space="preserve"> </v>
      </c>
      <c r="CA309" s="27" t="str">
        <f>_xlfn.XLOOKUP(CD309,'Banco de Dados'!$B$3:$B$274,'Banco de Dados'!$C$3:$C$274,"")</f>
        <v/>
      </c>
      <c r="CB309" s="27" t="str">
        <f>IFERROR(VLOOKUP(CD309,'Banco de Dados'!$B$3:$H$274,5,FALSE)," ")</f>
        <v xml:space="preserve"> </v>
      </c>
      <c r="CH309" s="27" t="str">
        <f>_xlfn.XLOOKUP(CK309,'Banco de Dados'!$B$3:$B$274,'Banco de Dados'!$C$3:$C$274,"")</f>
        <v/>
      </c>
      <c r="CI309" s="27" t="str">
        <f>IFERROR(VLOOKUP(CK309,'Banco de Dados'!$B$3:$H$274,5,FALSE)," ")</f>
        <v xml:space="preserve"> </v>
      </c>
      <c r="CO309" s="27" t="str">
        <f>_xlfn.XLOOKUP(CR309,'Banco de Dados'!$B$3:$B$274,'Banco de Dados'!$C$3:$C$274,"")</f>
        <v/>
      </c>
      <c r="CP309" s="27" t="str">
        <f>IFERROR(VLOOKUP(CR309,'Banco de Dados'!$B$3:$H$274,5,FALSE)," ")</f>
        <v xml:space="preserve"> </v>
      </c>
      <c r="CV309" s="27" t="str">
        <f>_xlfn.XLOOKUP(CY309,'Banco de Dados'!$B$3:$B$274,'Banco de Dados'!$C$3:$C$274,"")</f>
        <v/>
      </c>
      <c r="CW309" s="27" t="str">
        <f>IFERROR(VLOOKUP(CY309,'Banco de Dados'!$B$3:$H$274,5,FALSE)," ")</f>
        <v xml:space="preserve"> </v>
      </c>
      <c r="DC309" s="27" t="str">
        <f>_xlfn.XLOOKUP(DF309,'Banco de Dados'!$B$3:$B$274,'Banco de Dados'!$C$3:$C$274,"")</f>
        <v/>
      </c>
      <c r="DD309" s="27" t="str">
        <f>IFERROR(VLOOKUP(DF309,'Banco de Dados'!$B$3:$H$274,5,FALSE)," ")</f>
        <v xml:space="preserve"> </v>
      </c>
      <c r="DJ309" s="27" t="str">
        <f>_xlfn.XLOOKUP(DM309,'Banco de Dados'!$B$3:$B$274,'Banco de Dados'!$C$3:$C$274,"")</f>
        <v/>
      </c>
      <c r="DK309" s="27" t="str">
        <f>IFERROR(VLOOKUP(DM309,'Banco de Dados'!$B$3:$H$274,5,FALSE)," ")</f>
        <v xml:space="preserve"> </v>
      </c>
      <c r="DQ309" s="27" t="str">
        <f>_xlfn.XLOOKUP(DT309,'Banco de Dados'!$B$3:$B$274,'Banco de Dados'!$C$3:$C$274,"")</f>
        <v/>
      </c>
      <c r="DR309" s="27" t="str">
        <f>IFERROR(VLOOKUP(DT309,'Banco de Dados'!$B$3:$H$274,5,FALSE)," ")</f>
        <v xml:space="preserve"> </v>
      </c>
      <c r="DX309" s="27" t="str">
        <f>_xlfn.XLOOKUP(EA309,'Banco de Dados'!$B$3:$B$274,'Banco de Dados'!$C$3:$C$274,"")</f>
        <v/>
      </c>
      <c r="DY309" s="27" t="str">
        <f>IFERROR(VLOOKUP(EA309,'Banco de Dados'!$B$3:$H$274,5,FALSE)," ")</f>
        <v xml:space="preserve"> </v>
      </c>
      <c r="EE309" s="27" t="str">
        <f>_xlfn.XLOOKUP(EH309,'Banco de Dados'!$B$3:$B$274,'Banco de Dados'!$C$3:$C$274,"")</f>
        <v/>
      </c>
      <c r="EF309" s="27" t="str">
        <f>IFERROR(VLOOKUP(EH309,'Banco de Dados'!$B$3:$H$274,5,FALSE)," ")</f>
        <v xml:space="preserve"> </v>
      </c>
      <c r="EL309" s="27" t="str">
        <f>_xlfn.XLOOKUP(EO309,'Banco de Dados'!$B$3:$B$274,'Banco de Dados'!$C$3:$C$274,"")</f>
        <v/>
      </c>
      <c r="EM309" s="27" t="str">
        <f>IFERROR(VLOOKUP(EO309,'Banco de Dados'!$B$3:$H$274,5,FALSE)," ")</f>
        <v xml:space="preserve"> </v>
      </c>
      <c r="ES309" s="27" t="str">
        <f>_xlfn.XLOOKUP(EV309,'Banco de Dados'!$B$3:$B$274,'Banco de Dados'!$C$3:$C$274,"")</f>
        <v/>
      </c>
      <c r="ET309" s="27" t="str">
        <f>IFERROR(VLOOKUP(EV309,'Banco de Dados'!$B$3:$H$274,5,FALSE)," ")</f>
        <v xml:space="preserve"> </v>
      </c>
      <c r="EZ309" s="27" t="str">
        <f>_xlfn.XLOOKUP(FC309,'Banco de Dados'!$B$3:$B$274,'Banco de Dados'!$C$3:$C$274,"")</f>
        <v/>
      </c>
      <c r="FA309" s="27" t="str">
        <f>IFERROR(VLOOKUP(FC309,'Banco de Dados'!$B$3:$H$274,5,FALSE)," ")</f>
        <v xml:space="preserve"> </v>
      </c>
      <c r="FC309" s="7"/>
      <c r="FD309" s="7"/>
      <c r="FE309" s="7"/>
      <c r="FG309" s="27" t="str">
        <f>_xlfn.XLOOKUP(FJ309,'Banco de Dados'!$B$3:$B$274,'Banco de Dados'!$C$3:$C$274,"")</f>
        <v/>
      </c>
      <c r="FH309" s="27" t="str">
        <f>IFERROR(VLOOKUP(FJ309,'Banco de Dados'!$B$3:$H$274,5,FALSE)," ")</f>
        <v xml:space="preserve"> </v>
      </c>
      <c r="FI309" s="7"/>
      <c r="FJ309" s="7"/>
      <c r="FK309" s="7"/>
      <c r="FL309" s="7"/>
      <c r="FN309" s="27" t="str">
        <f>_xlfn.XLOOKUP(FQ309,'Banco de Dados'!$B$3:$B$274,'Banco de Dados'!$C$3:$C$274,"")</f>
        <v/>
      </c>
      <c r="FO309" s="27" t="str">
        <f>IFERROR(VLOOKUP(FQ309,'Banco de Dados'!$B$3:$H$274,5,FALSE)," ")</f>
        <v xml:space="preserve"> </v>
      </c>
      <c r="FP309" s="7"/>
      <c r="FQ309" s="7"/>
      <c r="FR309" s="7"/>
      <c r="FS309" s="7"/>
      <c r="FU309" s="27" t="str">
        <f>_xlfn.XLOOKUP(FX309,'Banco de Dados'!$B$3:$B$274,'Banco de Dados'!$C$3:$C$274,"")</f>
        <v/>
      </c>
      <c r="FV309" s="27" t="str">
        <f>IFERROR(VLOOKUP(FX309,'Banco de Dados'!$B$3:$H$274,5,FALSE)," ")</f>
        <v xml:space="preserve"> </v>
      </c>
      <c r="FW309" s="7"/>
      <c r="FX309" s="7"/>
      <c r="FY309" s="7"/>
      <c r="FZ309" s="7"/>
    </row>
    <row r="310" spans="2:182" x14ac:dyDescent="0.25">
      <c r="B310" s="27" t="str">
        <f>_xlfn.XLOOKUP(E310,'Banco de Dados'!$B$3:$B$274,'Banco de Dados'!$C$3:$C$274,"")</f>
        <v/>
      </c>
      <c r="C310" s="27" t="str">
        <f>IFERROR(VLOOKUP(E310,'Banco de Dados'!$B$3:$H$274,5,FALSE)," ")</f>
        <v xml:space="preserve"> </v>
      </c>
      <c r="I310" s="27" t="str">
        <f>_xlfn.XLOOKUP(L310,'Banco de Dados'!$B$3:$B$274,'Banco de Dados'!$C$3:$C$274,"")</f>
        <v/>
      </c>
      <c r="J310" s="27" t="str">
        <f>IFERROR(VLOOKUP(L310,'Banco de Dados'!$B$3:$H$274,5,FALSE)," ")</f>
        <v xml:space="preserve"> </v>
      </c>
      <c r="P310" s="27" t="str">
        <f>_xlfn.XLOOKUP(S310,'Banco de Dados'!$B$3:$B$274,'Banco de Dados'!$C$3:$C$274,"")</f>
        <v/>
      </c>
      <c r="Q310" s="27" t="str">
        <f>IFERROR(VLOOKUP(S310,'Banco de Dados'!$B$3:$H$274,5,FALSE)," ")</f>
        <v xml:space="preserve"> </v>
      </c>
      <c r="W310" s="27" t="str">
        <f>_xlfn.XLOOKUP(Z310,'Banco de Dados'!$B$3:$B$274,'Banco de Dados'!$C$3:$C$274,"")</f>
        <v/>
      </c>
      <c r="X310" s="27" t="str">
        <f>IFERROR(VLOOKUP(Z310,'Banco de Dados'!$B$3:$H$274,5,FALSE)," ")</f>
        <v xml:space="preserve"> </v>
      </c>
      <c r="AD310" s="27" t="str">
        <f>_xlfn.XLOOKUP(AG310,'Banco de Dados'!$B$3:$B$274,'Banco de Dados'!$C$3:$C$274,"")</f>
        <v/>
      </c>
      <c r="AE310" s="27" t="str">
        <f>IFERROR(VLOOKUP(AG310,'Banco de Dados'!$B$3:$H$274,5,FALSE)," ")</f>
        <v xml:space="preserve"> </v>
      </c>
      <c r="AK310" s="27" t="str">
        <f>_xlfn.XLOOKUP(AN310,'Banco de Dados'!$B$3:$B$274,'Banco de Dados'!$C$3:$C$274,"")</f>
        <v/>
      </c>
      <c r="AL310" s="27" t="str">
        <f>IFERROR(VLOOKUP(AN310,'Banco de Dados'!$B$3:$H$274,5,FALSE)," ")</f>
        <v xml:space="preserve"> </v>
      </c>
      <c r="AR310" s="27" t="str">
        <f>_xlfn.XLOOKUP(AU310,'Banco de Dados'!$B$3:$B$274,'Banco de Dados'!$C$3:$C$274,"")</f>
        <v/>
      </c>
      <c r="AS310" s="27" t="str">
        <f>IFERROR(VLOOKUP(AU310,'Banco de Dados'!$B$3:$H$274,5,FALSE)," ")</f>
        <v xml:space="preserve"> </v>
      </c>
      <c r="AY310" s="27" t="str">
        <f>_xlfn.XLOOKUP(BB310,'Banco de Dados'!$B$3:$B$274,'Banco de Dados'!$C$3:$C$274,"")</f>
        <v/>
      </c>
      <c r="AZ310" s="27" t="str">
        <f>IFERROR(VLOOKUP(BB310,'Banco de Dados'!$B$3:$H$274,5,FALSE)," ")</f>
        <v xml:space="preserve"> </v>
      </c>
      <c r="BF310" s="27" t="str">
        <f>_xlfn.XLOOKUP(BI310,'Banco de Dados'!$B$3:$B$274,'Banco de Dados'!$C$3:$C$274,"")</f>
        <v/>
      </c>
      <c r="BG310" s="27" t="str">
        <f>IFERROR(VLOOKUP(BI310,'Banco de Dados'!$B$3:$H$274,5,FALSE)," ")</f>
        <v xml:space="preserve"> </v>
      </c>
      <c r="BM310" s="27" t="str">
        <f>_xlfn.XLOOKUP(BP310,'Banco de Dados'!$B$3:$B$274,'Banco de Dados'!$C$3:$C$274,"")</f>
        <v/>
      </c>
      <c r="BN310" s="27" t="str">
        <f>IFERROR(VLOOKUP(BP310,'Banco de Dados'!$B$3:$H$274,5,FALSE)," ")</f>
        <v xml:space="preserve"> </v>
      </c>
      <c r="BT310" s="27" t="str">
        <f>_xlfn.XLOOKUP(BW310,'Banco de Dados'!$B$3:$B$274,'Banco de Dados'!$C$3:$C$274,"")</f>
        <v/>
      </c>
      <c r="BU310" s="27" t="str">
        <f>IFERROR(VLOOKUP(BW310,'Banco de Dados'!$B$3:$H$274,5,FALSE)," ")</f>
        <v xml:space="preserve"> </v>
      </c>
      <c r="CA310" s="27" t="str">
        <f>_xlfn.XLOOKUP(CD310,'Banco de Dados'!$B$3:$B$274,'Banco de Dados'!$C$3:$C$274,"")</f>
        <v/>
      </c>
      <c r="CB310" s="27" t="str">
        <f>IFERROR(VLOOKUP(CD310,'Banco de Dados'!$B$3:$H$274,5,FALSE)," ")</f>
        <v xml:space="preserve"> </v>
      </c>
      <c r="CH310" s="27" t="str">
        <f>_xlfn.XLOOKUP(CK310,'Banco de Dados'!$B$3:$B$274,'Banco de Dados'!$C$3:$C$274,"")</f>
        <v/>
      </c>
      <c r="CI310" s="27" t="str">
        <f>IFERROR(VLOOKUP(CK310,'Banco de Dados'!$B$3:$H$274,5,FALSE)," ")</f>
        <v xml:space="preserve"> </v>
      </c>
      <c r="CO310" s="27" t="str">
        <f>_xlfn.XLOOKUP(CR310,'Banco de Dados'!$B$3:$B$274,'Banco de Dados'!$C$3:$C$274,"")</f>
        <v/>
      </c>
      <c r="CP310" s="27" t="str">
        <f>IFERROR(VLOOKUP(CR310,'Banco de Dados'!$B$3:$H$274,5,FALSE)," ")</f>
        <v xml:space="preserve"> </v>
      </c>
      <c r="CV310" s="27" t="str">
        <f>_xlfn.XLOOKUP(CY310,'Banco de Dados'!$B$3:$B$274,'Banco de Dados'!$C$3:$C$274,"")</f>
        <v/>
      </c>
      <c r="CW310" s="27" t="str">
        <f>IFERROR(VLOOKUP(CY310,'Banco de Dados'!$B$3:$H$274,5,FALSE)," ")</f>
        <v xml:space="preserve"> </v>
      </c>
      <c r="DC310" s="27" t="str">
        <f>_xlfn.XLOOKUP(DF310,'Banco de Dados'!$B$3:$B$274,'Banco de Dados'!$C$3:$C$274,"")</f>
        <v/>
      </c>
      <c r="DD310" s="27" t="str">
        <f>IFERROR(VLOOKUP(DF310,'Banco de Dados'!$B$3:$H$274,5,FALSE)," ")</f>
        <v xml:space="preserve"> </v>
      </c>
      <c r="DJ310" s="27" t="str">
        <f>_xlfn.XLOOKUP(DM310,'Banco de Dados'!$B$3:$B$274,'Banco de Dados'!$C$3:$C$274,"")</f>
        <v/>
      </c>
      <c r="DK310" s="27" t="str">
        <f>IFERROR(VLOOKUP(DM310,'Banco de Dados'!$B$3:$H$274,5,FALSE)," ")</f>
        <v xml:space="preserve"> </v>
      </c>
      <c r="DQ310" s="27" t="str">
        <f>_xlfn.XLOOKUP(DT310,'Banco de Dados'!$B$3:$B$274,'Banco de Dados'!$C$3:$C$274,"")</f>
        <v/>
      </c>
      <c r="DR310" s="27" t="str">
        <f>IFERROR(VLOOKUP(DT310,'Banco de Dados'!$B$3:$H$274,5,FALSE)," ")</f>
        <v xml:space="preserve"> </v>
      </c>
      <c r="DX310" s="27" t="str">
        <f>_xlfn.XLOOKUP(EA310,'Banco de Dados'!$B$3:$B$274,'Banco de Dados'!$C$3:$C$274,"")</f>
        <v/>
      </c>
      <c r="DY310" s="27" t="str">
        <f>IFERROR(VLOOKUP(EA310,'Banco de Dados'!$B$3:$H$274,5,FALSE)," ")</f>
        <v xml:space="preserve"> </v>
      </c>
      <c r="EE310" s="27" t="str">
        <f>_xlfn.XLOOKUP(EH310,'Banco de Dados'!$B$3:$B$274,'Banco de Dados'!$C$3:$C$274,"")</f>
        <v/>
      </c>
      <c r="EF310" s="27" t="str">
        <f>IFERROR(VLOOKUP(EH310,'Banco de Dados'!$B$3:$H$274,5,FALSE)," ")</f>
        <v xml:space="preserve"> </v>
      </c>
      <c r="EL310" s="27" t="str">
        <f>_xlfn.XLOOKUP(EO310,'Banco de Dados'!$B$3:$B$274,'Banco de Dados'!$C$3:$C$274,"")</f>
        <v/>
      </c>
      <c r="EM310" s="27" t="str">
        <f>IFERROR(VLOOKUP(EO310,'Banco de Dados'!$B$3:$H$274,5,FALSE)," ")</f>
        <v xml:space="preserve"> </v>
      </c>
      <c r="ES310" s="27" t="str">
        <f>_xlfn.XLOOKUP(EV310,'Banco de Dados'!$B$3:$B$274,'Banco de Dados'!$C$3:$C$274,"")</f>
        <v/>
      </c>
      <c r="ET310" s="27" t="str">
        <f>IFERROR(VLOOKUP(EV310,'Banco de Dados'!$B$3:$H$274,5,FALSE)," ")</f>
        <v xml:space="preserve"> </v>
      </c>
      <c r="EZ310" s="27" t="str">
        <f>_xlfn.XLOOKUP(FC310,'Banco de Dados'!$B$3:$B$274,'Banco de Dados'!$C$3:$C$274,"")</f>
        <v/>
      </c>
      <c r="FA310" s="27" t="str">
        <f>IFERROR(VLOOKUP(FC310,'Banco de Dados'!$B$3:$H$274,5,FALSE)," ")</f>
        <v xml:space="preserve"> </v>
      </c>
      <c r="FC310" s="7"/>
      <c r="FD310" s="7"/>
      <c r="FE310" s="7"/>
      <c r="FG310" s="27" t="str">
        <f>_xlfn.XLOOKUP(FJ310,'Banco de Dados'!$B$3:$B$274,'Banco de Dados'!$C$3:$C$274,"")</f>
        <v/>
      </c>
      <c r="FH310" s="27" t="str">
        <f>IFERROR(VLOOKUP(FJ310,'Banco de Dados'!$B$3:$H$274,5,FALSE)," ")</f>
        <v xml:space="preserve"> </v>
      </c>
      <c r="FI310" s="7"/>
      <c r="FJ310" s="7"/>
      <c r="FK310" s="7"/>
      <c r="FL310" s="7"/>
      <c r="FN310" s="27" t="str">
        <f>_xlfn.XLOOKUP(FQ310,'Banco de Dados'!$B$3:$B$274,'Banco de Dados'!$C$3:$C$274,"")</f>
        <v/>
      </c>
      <c r="FO310" s="27" t="str">
        <f>IFERROR(VLOOKUP(FQ310,'Banco de Dados'!$B$3:$H$274,5,FALSE)," ")</f>
        <v xml:space="preserve"> </v>
      </c>
      <c r="FP310" s="7"/>
      <c r="FQ310" s="7"/>
      <c r="FR310" s="7"/>
      <c r="FS310" s="7"/>
      <c r="FU310" s="27" t="str">
        <f>_xlfn.XLOOKUP(FX310,'Banco de Dados'!$B$3:$B$274,'Banco de Dados'!$C$3:$C$274,"")</f>
        <v/>
      </c>
      <c r="FV310" s="27" t="str">
        <f>IFERROR(VLOOKUP(FX310,'Banco de Dados'!$B$3:$H$274,5,FALSE)," ")</f>
        <v xml:space="preserve"> </v>
      </c>
      <c r="FW310" s="7"/>
      <c r="FX310" s="7"/>
      <c r="FY310" s="7"/>
      <c r="FZ310" s="7"/>
    </row>
    <row r="311" spans="2:182" x14ac:dyDescent="0.25">
      <c r="B311" s="27" t="str">
        <f>_xlfn.XLOOKUP(E311,'Banco de Dados'!$B$3:$B$274,'Banco de Dados'!$C$3:$C$274,"")</f>
        <v/>
      </c>
      <c r="C311" s="27" t="str">
        <f>IFERROR(VLOOKUP(E311,'Banco de Dados'!$B$3:$H$274,5,FALSE)," ")</f>
        <v xml:space="preserve"> </v>
      </c>
      <c r="I311" s="27" t="str">
        <f>_xlfn.XLOOKUP(L311,'Banco de Dados'!$B$3:$B$274,'Banco de Dados'!$C$3:$C$274,"")</f>
        <v/>
      </c>
      <c r="J311" s="27" t="str">
        <f>IFERROR(VLOOKUP(L311,'Banco de Dados'!$B$3:$H$274,5,FALSE)," ")</f>
        <v xml:space="preserve"> </v>
      </c>
      <c r="P311" s="27" t="str">
        <f>_xlfn.XLOOKUP(S311,'Banco de Dados'!$B$3:$B$274,'Banco de Dados'!$C$3:$C$274,"")</f>
        <v/>
      </c>
      <c r="Q311" s="27" t="str">
        <f>IFERROR(VLOOKUP(S311,'Banco de Dados'!$B$3:$H$274,5,FALSE)," ")</f>
        <v xml:space="preserve"> </v>
      </c>
      <c r="W311" s="27" t="str">
        <f>_xlfn.XLOOKUP(Z311,'Banco de Dados'!$B$3:$B$274,'Banco de Dados'!$C$3:$C$274,"")</f>
        <v/>
      </c>
      <c r="X311" s="27" t="str">
        <f>IFERROR(VLOOKUP(Z311,'Banco de Dados'!$B$3:$H$274,5,FALSE)," ")</f>
        <v xml:space="preserve"> </v>
      </c>
      <c r="AD311" s="27" t="str">
        <f>_xlfn.XLOOKUP(AG311,'Banco de Dados'!$B$3:$B$274,'Banco de Dados'!$C$3:$C$274,"")</f>
        <v/>
      </c>
      <c r="AE311" s="27" t="str">
        <f>IFERROR(VLOOKUP(AG311,'Banco de Dados'!$B$3:$H$274,5,FALSE)," ")</f>
        <v xml:space="preserve"> </v>
      </c>
      <c r="AK311" s="27" t="str">
        <f>_xlfn.XLOOKUP(AN311,'Banco de Dados'!$B$3:$B$274,'Banco de Dados'!$C$3:$C$274,"")</f>
        <v/>
      </c>
      <c r="AL311" s="27" t="str">
        <f>IFERROR(VLOOKUP(AN311,'Banco de Dados'!$B$3:$H$274,5,FALSE)," ")</f>
        <v xml:space="preserve"> </v>
      </c>
      <c r="AR311" s="27" t="str">
        <f>_xlfn.XLOOKUP(AU311,'Banco de Dados'!$B$3:$B$274,'Banco de Dados'!$C$3:$C$274,"")</f>
        <v/>
      </c>
      <c r="AS311" s="27" t="str">
        <f>IFERROR(VLOOKUP(AU311,'Banco de Dados'!$B$3:$H$274,5,FALSE)," ")</f>
        <v xml:space="preserve"> </v>
      </c>
      <c r="AY311" s="27" t="str">
        <f>_xlfn.XLOOKUP(BB311,'Banco de Dados'!$B$3:$B$274,'Banco de Dados'!$C$3:$C$274,"")</f>
        <v/>
      </c>
      <c r="AZ311" s="27" t="str">
        <f>IFERROR(VLOOKUP(BB311,'Banco de Dados'!$B$3:$H$274,5,FALSE)," ")</f>
        <v xml:space="preserve"> </v>
      </c>
      <c r="BF311" s="27" t="str">
        <f>_xlfn.XLOOKUP(BI311,'Banco de Dados'!$B$3:$B$274,'Banco de Dados'!$C$3:$C$274,"")</f>
        <v/>
      </c>
      <c r="BG311" s="27" t="str">
        <f>IFERROR(VLOOKUP(BI311,'Banco de Dados'!$B$3:$H$274,5,FALSE)," ")</f>
        <v xml:space="preserve"> </v>
      </c>
      <c r="BM311" s="27" t="str">
        <f>_xlfn.XLOOKUP(BP311,'Banco de Dados'!$B$3:$B$274,'Banco de Dados'!$C$3:$C$274,"")</f>
        <v/>
      </c>
      <c r="BN311" s="27" t="str">
        <f>IFERROR(VLOOKUP(BP311,'Banco de Dados'!$B$3:$H$274,5,FALSE)," ")</f>
        <v xml:space="preserve"> </v>
      </c>
      <c r="BT311" s="27" t="str">
        <f>_xlfn.XLOOKUP(BW311,'Banco de Dados'!$B$3:$B$274,'Banco de Dados'!$C$3:$C$274,"")</f>
        <v/>
      </c>
      <c r="BU311" s="27" t="str">
        <f>IFERROR(VLOOKUP(BW311,'Banco de Dados'!$B$3:$H$274,5,FALSE)," ")</f>
        <v xml:space="preserve"> </v>
      </c>
      <c r="CA311" s="27" t="str">
        <f>_xlfn.XLOOKUP(CD311,'Banco de Dados'!$B$3:$B$274,'Banco de Dados'!$C$3:$C$274,"")</f>
        <v/>
      </c>
      <c r="CB311" s="27" t="str">
        <f>IFERROR(VLOOKUP(CD311,'Banco de Dados'!$B$3:$H$274,5,FALSE)," ")</f>
        <v xml:space="preserve"> </v>
      </c>
      <c r="CH311" s="27" t="str">
        <f>_xlfn.XLOOKUP(CK311,'Banco de Dados'!$B$3:$B$274,'Banco de Dados'!$C$3:$C$274,"")</f>
        <v/>
      </c>
      <c r="CI311" s="27" t="str">
        <f>IFERROR(VLOOKUP(CK311,'Banco de Dados'!$B$3:$H$274,5,FALSE)," ")</f>
        <v xml:space="preserve"> </v>
      </c>
      <c r="CO311" s="27" t="str">
        <f>_xlfn.XLOOKUP(CR311,'Banco de Dados'!$B$3:$B$274,'Banco de Dados'!$C$3:$C$274,"")</f>
        <v/>
      </c>
      <c r="CP311" s="27" t="str">
        <f>IFERROR(VLOOKUP(CR311,'Banco de Dados'!$B$3:$H$274,5,FALSE)," ")</f>
        <v xml:space="preserve"> </v>
      </c>
      <c r="CV311" s="27" t="str">
        <f>_xlfn.XLOOKUP(CY311,'Banco de Dados'!$B$3:$B$274,'Banco de Dados'!$C$3:$C$274,"")</f>
        <v/>
      </c>
      <c r="CW311" s="27" t="str">
        <f>IFERROR(VLOOKUP(CY311,'Banco de Dados'!$B$3:$H$274,5,FALSE)," ")</f>
        <v xml:space="preserve"> </v>
      </c>
      <c r="DC311" s="27" t="str">
        <f>_xlfn.XLOOKUP(DF311,'Banco de Dados'!$B$3:$B$274,'Banco de Dados'!$C$3:$C$274,"")</f>
        <v/>
      </c>
      <c r="DD311" s="27" t="str">
        <f>IFERROR(VLOOKUP(DF311,'Banco de Dados'!$B$3:$H$274,5,FALSE)," ")</f>
        <v xml:space="preserve"> </v>
      </c>
      <c r="DJ311" s="27" t="str">
        <f>_xlfn.XLOOKUP(DM311,'Banco de Dados'!$B$3:$B$274,'Banco de Dados'!$C$3:$C$274,"")</f>
        <v/>
      </c>
      <c r="DK311" s="27" t="str">
        <f>IFERROR(VLOOKUP(DM311,'Banco de Dados'!$B$3:$H$274,5,FALSE)," ")</f>
        <v xml:space="preserve"> </v>
      </c>
      <c r="DQ311" s="27" t="str">
        <f>_xlfn.XLOOKUP(DT311,'Banco de Dados'!$B$3:$B$274,'Banco de Dados'!$C$3:$C$274,"")</f>
        <v/>
      </c>
      <c r="DR311" s="27" t="str">
        <f>IFERROR(VLOOKUP(DT311,'Banco de Dados'!$B$3:$H$274,5,FALSE)," ")</f>
        <v xml:space="preserve"> </v>
      </c>
      <c r="DX311" s="27" t="str">
        <f>_xlfn.XLOOKUP(EA311,'Banco de Dados'!$B$3:$B$274,'Banco de Dados'!$C$3:$C$274,"")</f>
        <v/>
      </c>
      <c r="DY311" s="27" t="str">
        <f>IFERROR(VLOOKUP(EA311,'Banco de Dados'!$B$3:$H$274,5,FALSE)," ")</f>
        <v xml:space="preserve"> </v>
      </c>
      <c r="EE311" s="27" t="str">
        <f>_xlfn.XLOOKUP(EH311,'Banco de Dados'!$B$3:$B$274,'Banco de Dados'!$C$3:$C$274,"")</f>
        <v/>
      </c>
      <c r="EF311" s="27" t="str">
        <f>IFERROR(VLOOKUP(EH311,'Banco de Dados'!$B$3:$H$274,5,FALSE)," ")</f>
        <v xml:space="preserve"> </v>
      </c>
      <c r="EL311" s="27" t="str">
        <f>_xlfn.XLOOKUP(EO311,'Banco de Dados'!$B$3:$B$274,'Banco de Dados'!$C$3:$C$274,"")</f>
        <v/>
      </c>
      <c r="EM311" s="27" t="str">
        <f>IFERROR(VLOOKUP(EO311,'Banco de Dados'!$B$3:$H$274,5,FALSE)," ")</f>
        <v xml:space="preserve"> </v>
      </c>
      <c r="ES311" s="27" t="str">
        <f>_xlfn.XLOOKUP(EV311,'Banco de Dados'!$B$3:$B$274,'Banco de Dados'!$C$3:$C$274,"")</f>
        <v/>
      </c>
      <c r="ET311" s="27" t="str">
        <f>IFERROR(VLOOKUP(EV311,'Banco de Dados'!$B$3:$H$274,5,FALSE)," ")</f>
        <v xml:space="preserve"> </v>
      </c>
      <c r="EZ311" s="27" t="str">
        <f>_xlfn.XLOOKUP(FC311,'Banco de Dados'!$B$3:$B$274,'Banco de Dados'!$C$3:$C$274,"")</f>
        <v/>
      </c>
      <c r="FA311" s="27" t="str">
        <f>IFERROR(VLOOKUP(FC311,'Banco de Dados'!$B$3:$H$274,5,FALSE)," ")</f>
        <v xml:space="preserve"> </v>
      </c>
      <c r="FC311" s="7"/>
      <c r="FD311" s="7"/>
      <c r="FE311" s="7"/>
      <c r="FG311" s="27" t="str">
        <f>_xlfn.XLOOKUP(FJ311,'Banco de Dados'!$B$3:$B$274,'Banco de Dados'!$C$3:$C$274,"")</f>
        <v/>
      </c>
      <c r="FH311" s="27" t="str">
        <f>IFERROR(VLOOKUP(FJ311,'Banco de Dados'!$B$3:$H$274,5,FALSE)," ")</f>
        <v xml:space="preserve"> </v>
      </c>
      <c r="FI311" s="7"/>
      <c r="FJ311" s="7"/>
      <c r="FK311" s="7"/>
      <c r="FL311" s="7"/>
      <c r="FN311" s="27" t="str">
        <f>_xlfn.XLOOKUP(FQ311,'Banco de Dados'!$B$3:$B$274,'Banco de Dados'!$C$3:$C$274,"")</f>
        <v/>
      </c>
      <c r="FO311" s="27" t="str">
        <f>IFERROR(VLOOKUP(FQ311,'Banco de Dados'!$B$3:$H$274,5,FALSE)," ")</f>
        <v xml:space="preserve"> </v>
      </c>
      <c r="FP311" s="7"/>
      <c r="FQ311" s="7"/>
      <c r="FR311" s="7"/>
      <c r="FS311" s="7"/>
      <c r="FU311" s="27" t="str">
        <f>_xlfn.XLOOKUP(FX311,'Banco de Dados'!$B$3:$B$274,'Banco de Dados'!$C$3:$C$274,"")</f>
        <v/>
      </c>
      <c r="FV311" s="27" t="str">
        <f>IFERROR(VLOOKUP(FX311,'Banco de Dados'!$B$3:$H$274,5,FALSE)," ")</f>
        <v xml:space="preserve"> </v>
      </c>
      <c r="FW311" s="7"/>
      <c r="FX311" s="7"/>
      <c r="FY311" s="7"/>
      <c r="FZ311" s="7"/>
    </row>
    <row r="312" spans="2:182" x14ac:dyDescent="0.25">
      <c r="B312" s="27" t="str">
        <f>_xlfn.XLOOKUP(E312,'Banco de Dados'!$B$3:$B$274,'Banco de Dados'!$C$3:$C$274,"")</f>
        <v/>
      </c>
      <c r="C312" s="27" t="str">
        <f>IFERROR(VLOOKUP(E312,'Banco de Dados'!$B$3:$H$274,5,FALSE)," ")</f>
        <v xml:space="preserve"> </v>
      </c>
      <c r="I312" s="27" t="str">
        <f>_xlfn.XLOOKUP(L312,'Banco de Dados'!$B$3:$B$274,'Banco de Dados'!$C$3:$C$274,"")</f>
        <v/>
      </c>
      <c r="J312" s="27" t="str">
        <f>IFERROR(VLOOKUP(L312,'Banco de Dados'!$B$3:$H$274,5,FALSE)," ")</f>
        <v xml:space="preserve"> </v>
      </c>
      <c r="P312" s="27" t="str">
        <f>_xlfn.XLOOKUP(S312,'Banco de Dados'!$B$3:$B$274,'Banco de Dados'!$C$3:$C$274,"")</f>
        <v/>
      </c>
      <c r="Q312" s="27" t="str">
        <f>IFERROR(VLOOKUP(S312,'Banco de Dados'!$B$3:$H$274,5,FALSE)," ")</f>
        <v xml:space="preserve"> </v>
      </c>
      <c r="W312" s="27" t="str">
        <f>_xlfn.XLOOKUP(Z312,'Banco de Dados'!$B$3:$B$274,'Banco de Dados'!$C$3:$C$274,"")</f>
        <v/>
      </c>
      <c r="X312" s="27" t="str">
        <f>IFERROR(VLOOKUP(Z312,'Banco de Dados'!$B$3:$H$274,5,FALSE)," ")</f>
        <v xml:space="preserve"> </v>
      </c>
      <c r="AD312" s="27" t="str">
        <f>_xlfn.XLOOKUP(AG312,'Banco de Dados'!$B$3:$B$274,'Banco de Dados'!$C$3:$C$274,"")</f>
        <v/>
      </c>
      <c r="AE312" s="27" t="str">
        <f>IFERROR(VLOOKUP(AG312,'Banco de Dados'!$B$3:$H$274,5,FALSE)," ")</f>
        <v xml:space="preserve"> </v>
      </c>
      <c r="AK312" s="27" t="str">
        <f>_xlfn.XLOOKUP(AN312,'Banco de Dados'!$B$3:$B$274,'Banco de Dados'!$C$3:$C$274,"")</f>
        <v/>
      </c>
      <c r="AL312" s="27" t="str">
        <f>IFERROR(VLOOKUP(AN312,'Banco de Dados'!$B$3:$H$274,5,FALSE)," ")</f>
        <v xml:space="preserve"> </v>
      </c>
      <c r="AR312" s="27" t="str">
        <f>_xlfn.XLOOKUP(AU312,'Banco de Dados'!$B$3:$B$274,'Banco de Dados'!$C$3:$C$274,"")</f>
        <v/>
      </c>
      <c r="AS312" s="27" t="str">
        <f>IFERROR(VLOOKUP(AU312,'Banco de Dados'!$B$3:$H$274,5,FALSE)," ")</f>
        <v xml:space="preserve"> </v>
      </c>
      <c r="AY312" s="27" t="str">
        <f>_xlfn.XLOOKUP(BB312,'Banco de Dados'!$B$3:$B$274,'Banco de Dados'!$C$3:$C$274,"")</f>
        <v/>
      </c>
      <c r="AZ312" s="27" t="str">
        <f>IFERROR(VLOOKUP(BB312,'Banco de Dados'!$B$3:$H$274,5,FALSE)," ")</f>
        <v xml:space="preserve"> </v>
      </c>
      <c r="BF312" s="27" t="str">
        <f>_xlfn.XLOOKUP(BI312,'Banco de Dados'!$B$3:$B$274,'Banco de Dados'!$C$3:$C$274,"")</f>
        <v/>
      </c>
      <c r="BG312" s="27" t="str">
        <f>IFERROR(VLOOKUP(BI312,'Banco de Dados'!$B$3:$H$274,5,FALSE)," ")</f>
        <v xml:space="preserve"> </v>
      </c>
      <c r="BM312" s="27" t="str">
        <f>_xlfn.XLOOKUP(BP312,'Banco de Dados'!$B$3:$B$274,'Banco de Dados'!$C$3:$C$274,"")</f>
        <v/>
      </c>
      <c r="BN312" s="27" t="str">
        <f>IFERROR(VLOOKUP(BP312,'Banco de Dados'!$B$3:$H$274,5,FALSE)," ")</f>
        <v xml:space="preserve"> </v>
      </c>
      <c r="BT312" s="27" t="str">
        <f>_xlfn.XLOOKUP(BW312,'Banco de Dados'!$B$3:$B$274,'Banco de Dados'!$C$3:$C$274,"")</f>
        <v/>
      </c>
      <c r="BU312" s="27" t="str">
        <f>IFERROR(VLOOKUP(BW312,'Banco de Dados'!$B$3:$H$274,5,FALSE)," ")</f>
        <v xml:space="preserve"> </v>
      </c>
      <c r="CA312" s="27" t="str">
        <f>_xlfn.XLOOKUP(CD312,'Banco de Dados'!$B$3:$B$274,'Banco de Dados'!$C$3:$C$274,"")</f>
        <v/>
      </c>
      <c r="CB312" s="27" t="str">
        <f>IFERROR(VLOOKUP(CD312,'Banco de Dados'!$B$3:$H$274,5,FALSE)," ")</f>
        <v xml:space="preserve"> </v>
      </c>
      <c r="CH312" s="27" t="str">
        <f>_xlfn.XLOOKUP(CK312,'Banco de Dados'!$B$3:$B$274,'Banco de Dados'!$C$3:$C$274,"")</f>
        <v/>
      </c>
      <c r="CI312" s="27" t="str">
        <f>IFERROR(VLOOKUP(CK312,'Banco de Dados'!$B$3:$H$274,5,FALSE)," ")</f>
        <v xml:space="preserve"> </v>
      </c>
      <c r="CO312" s="27" t="str">
        <f>_xlfn.XLOOKUP(CR312,'Banco de Dados'!$B$3:$B$274,'Banco de Dados'!$C$3:$C$274,"")</f>
        <v/>
      </c>
      <c r="CP312" s="27" t="str">
        <f>IFERROR(VLOOKUP(CR312,'Banco de Dados'!$B$3:$H$274,5,FALSE)," ")</f>
        <v xml:space="preserve"> </v>
      </c>
      <c r="CV312" s="27" t="str">
        <f>_xlfn.XLOOKUP(CY312,'Banco de Dados'!$B$3:$B$274,'Banco de Dados'!$C$3:$C$274,"")</f>
        <v/>
      </c>
      <c r="CW312" s="27" t="str">
        <f>IFERROR(VLOOKUP(CY312,'Banco de Dados'!$B$3:$H$274,5,FALSE)," ")</f>
        <v xml:space="preserve"> </v>
      </c>
      <c r="DC312" s="27" t="str">
        <f>_xlfn.XLOOKUP(DF312,'Banco de Dados'!$B$3:$B$274,'Banco de Dados'!$C$3:$C$274,"")</f>
        <v/>
      </c>
      <c r="DD312" s="27" t="str">
        <f>IFERROR(VLOOKUP(DF312,'Banco de Dados'!$B$3:$H$274,5,FALSE)," ")</f>
        <v xml:space="preserve"> </v>
      </c>
      <c r="DJ312" s="27" t="str">
        <f>_xlfn.XLOOKUP(DM312,'Banco de Dados'!$B$3:$B$274,'Banco de Dados'!$C$3:$C$274,"")</f>
        <v/>
      </c>
      <c r="DK312" s="27" t="str">
        <f>IFERROR(VLOOKUP(DM312,'Banco de Dados'!$B$3:$H$274,5,FALSE)," ")</f>
        <v xml:space="preserve"> </v>
      </c>
      <c r="DQ312" s="27" t="str">
        <f>_xlfn.XLOOKUP(DT312,'Banco de Dados'!$B$3:$B$274,'Banco de Dados'!$C$3:$C$274,"")</f>
        <v/>
      </c>
      <c r="DR312" s="27" t="str">
        <f>IFERROR(VLOOKUP(DT312,'Banco de Dados'!$B$3:$H$274,5,FALSE)," ")</f>
        <v xml:space="preserve"> </v>
      </c>
      <c r="DX312" s="27" t="str">
        <f>_xlfn.XLOOKUP(EA312,'Banco de Dados'!$B$3:$B$274,'Banco de Dados'!$C$3:$C$274,"")</f>
        <v/>
      </c>
      <c r="DY312" s="27" t="str">
        <f>IFERROR(VLOOKUP(EA312,'Banco de Dados'!$B$3:$H$274,5,FALSE)," ")</f>
        <v xml:space="preserve"> </v>
      </c>
      <c r="EE312" s="27" t="str">
        <f>_xlfn.XLOOKUP(EH312,'Banco de Dados'!$B$3:$B$274,'Banco de Dados'!$C$3:$C$274,"")</f>
        <v/>
      </c>
      <c r="EF312" s="27" t="str">
        <f>IFERROR(VLOOKUP(EH312,'Banco de Dados'!$B$3:$H$274,5,FALSE)," ")</f>
        <v xml:space="preserve"> </v>
      </c>
      <c r="EL312" s="27" t="str">
        <f>_xlfn.XLOOKUP(EO312,'Banco de Dados'!$B$3:$B$274,'Banco de Dados'!$C$3:$C$274,"")</f>
        <v/>
      </c>
      <c r="EM312" s="27" t="str">
        <f>IFERROR(VLOOKUP(EO312,'Banco de Dados'!$B$3:$H$274,5,FALSE)," ")</f>
        <v xml:space="preserve"> </v>
      </c>
      <c r="ES312" s="27" t="str">
        <f>_xlfn.XLOOKUP(EV312,'Banco de Dados'!$B$3:$B$274,'Banco de Dados'!$C$3:$C$274,"")</f>
        <v/>
      </c>
      <c r="ET312" s="27" t="str">
        <f>IFERROR(VLOOKUP(EV312,'Banco de Dados'!$B$3:$H$274,5,FALSE)," ")</f>
        <v xml:space="preserve"> </v>
      </c>
      <c r="EZ312" s="27" t="str">
        <f>_xlfn.XLOOKUP(FC312,'Banco de Dados'!$B$3:$B$274,'Banco de Dados'!$C$3:$C$274,"")</f>
        <v/>
      </c>
      <c r="FA312" s="27" t="str">
        <f>IFERROR(VLOOKUP(FC312,'Banco de Dados'!$B$3:$H$274,5,FALSE)," ")</f>
        <v xml:space="preserve"> </v>
      </c>
      <c r="FC312" s="7"/>
      <c r="FD312" s="7"/>
      <c r="FE312" s="7"/>
      <c r="FG312" s="27" t="str">
        <f>_xlfn.XLOOKUP(FJ312,'Banco de Dados'!$B$3:$B$274,'Banco de Dados'!$C$3:$C$274,"")</f>
        <v/>
      </c>
      <c r="FH312" s="27" t="str">
        <f>IFERROR(VLOOKUP(FJ312,'Banco de Dados'!$B$3:$H$274,5,FALSE)," ")</f>
        <v xml:space="preserve"> </v>
      </c>
      <c r="FI312" s="7"/>
      <c r="FJ312" s="7"/>
      <c r="FK312" s="7"/>
      <c r="FL312" s="7"/>
      <c r="FN312" s="27" t="str">
        <f>_xlfn.XLOOKUP(FQ312,'Banco de Dados'!$B$3:$B$274,'Banco de Dados'!$C$3:$C$274,"")</f>
        <v/>
      </c>
      <c r="FO312" s="27" t="str">
        <f>IFERROR(VLOOKUP(FQ312,'Banco de Dados'!$B$3:$H$274,5,FALSE)," ")</f>
        <v xml:space="preserve"> </v>
      </c>
      <c r="FP312" s="7"/>
      <c r="FQ312" s="7"/>
      <c r="FR312" s="7"/>
      <c r="FS312" s="7"/>
      <c r="FU312" s="27" t="str">
        <f>_xlfn.XLOOKUP(FX312,'Banco de Dados'!$B$3:$B$274,'Banco de Dados'!$C$3:$C$274,"")</f>
        <v/>
      </c>
      <c r="FV312" s="27" t="str">
        <f>IFERROR(VLOOKUP(FX312,'Banco de Dados'!$B$3:$H$274,5,FALSE)," ")</f>
        <v xml:space="preserve"> </v>
      </c>
      <c r="FW312" s="7"/>
      <c r="FX312" s="7"/>
      <c r="FY312" s="7"/>
      <c r="FZ312" s="7"/>
    </row>
    <row r="313" spans="2:182" x14ac:dyDescent="0.25">
      <c r="B313" s="27" t="str">
        <f>_xlfn.XLOOKUP(E313,'Banco de Dados'!$B$3:$B$274,'Banco de Dados'!$C$3:$C$274,"")</f>
        <v/>
      </c>
      <c r="C313" s="27" t="str">
        <f>IFERROR(VLOOKUP(E313,'Banco de Dados'!$B$3:$H$274,5,FALSE)," ")</f>
        <v xml:space="preserve"> </v>
      </c>
      <c r="I313" s="27" t="str">
        <f>_xlfn.XLOOKUP(L313,'Banco de Dados'!$B$3:$B$274,'Banco de Dados'!$C$3:$C$274,"")</f>
        <v/>
      </c>
      <c r="J313" s="27" t="str">
        <f>IFERROR(VLOOKUP(L313,'Banco de Dados'!$B$3:$H$274,5,FALSE)," ")</f>
        <v xml:space="preserve"> </v>
      </c>
      <c r="P313" s="27" t="str">
        <f>_xlfn.XLOOKUP(S313,'Banco de Dados'!$B$3:$B$274,'Banco de Dados'!$C$3:$C$274,"")</f>
        <v/>
      </c>
      <c r="Q313" s="27" t="str">
        <f>IFERROR(VLOOKUP(S313,'Banco de Dados'!$B$3:$H$274,5,FALSE)," ")</f>
        <v xml:space="preserve"> </v>
      </c>
      <c r="W313" s="27" t="str">
        <f>_xlfn.XLOOKUP(Z313,'Banco de Dados'!$B$3:$B$274,'Banco de Dados'!$C$3:$C$274,"")</f>
        <v/>
      </c>
      <c r="X313" s="27" t="str">
        <f>IFERROR(VLOOKUP(Z313,'Banco de Dados'!$B$3:$H$274,5,FALSE)," ")</f>
        <v xml:space="preserve"> </v>
      </c>
      <c r="AD313" s="27" t="str">
        <f>_xlfn.XLOOKUP(AG313,'Banco de Dados'!$B$3:$B$274,'Banco de Dados'!$C$3:$C$274,"")</f>
        <v/>
      </c>
      <c r="AE313" s="27" t="str">
        <f>IFERROR(VLOOKUP(AG313,'Banco de Dados'!$B$3:$H$274,5,FALSE)," ")</f>
        <v xml:space="preserve"> </v>
      </c>
      <c r="AK313" s="27" t="str">
        <f>_xlfn.XLOOKUP(AN313,'Banco de Dados'!$B$3:$B$274,'Banco de Dados'!$C$3:$C$274,"")</f>
        <v/>
      </c>
      <c r="AL313" s="27" t="str">
        <f>IFERROR(VLOOKUP(AN313,'Banco de Dados'!$B$3:$H$274,5,FALSE)," ")</f>
        <v xml:space="preserve"> </v>
      </c>
      <c r="AR313" s="27" t="str">
        <f>_xlfn.XLOOKUP(AU313,'Banco de Dados'!$B$3:$B$274,'Banco de Dados'!$C$3:$C$274,"")</f>
        <v/>
      </c>
      <c r="AS313" s="27" t="str">
        <f>IFERROR(VLOOKUP(AU313,'Banco de Dados'!$B$3:$H$274,5,FALSE)," ")</f>
        <v xml:space="preserve"> </v>
      </c>
      <c r="AY313" s="27" t="str">
        <f>_xlfn.XLOOKUP(BB313,'Banco de Dados'!$B$3:$B$274,'Banco de Dados'!$C$3:$C$274,"")</f>
        <v/>
      </c>
      <c r="AZ313" s="27" t="str">
        <f>IFERROR(VLOOKUP(BB313,'Banco de Dados'!$B$3:$H$274,5,FALSE)," ")</f>
        <v xml:space="preserve"> </v>
      </c>
      <c r="BF313" s="27" t="str">
        <f>_xlfn.XLOOKUP(BI313,'Banco de Dados'!$B$3:$B$274,'Banco de Dados'!$C$3:$C$274,"")</f>
        <v/>
      </c>
      <c r="BG313" s="27" t="str">
        <f>IFERROR(VLOOKUP(BI313,'Banco de Dados'!$B$3:$H$274,5,FALSE)," ")</f>
        <v xml:space="preserve"> </v>
      </c>
      <c r="BM313" s="27" t="str">
        <f>_xlfn.XLOOKUP(BP313,'Banco de Dados'!$B$3:$B$274,'Banco de Dados'!$C$3:$C$274,"")</f>
        <v/>
      </c>
      <c r="BN313" s="27" t="str">
        <f>IFERROR(VLOOKUP(BP313,'Banco de Dados'!$B$3:$H$274,5,FALSE)," ")</f>
        <v xml:space="preserve"> </v>
      </c>
      <c r="BT313" s="27" t="str">
        <f>_xlfn.XLOOKUP(BW313,'Banco de Dados'!$B$3:$B$274,'Banco de Dados'!$C$3:$C$274,"")</f>
        <v/>
      </c>
      <c r="BU313" s="27" t="str">
        <f>IFERROR(VLOOKUP(BW313,'Banco de Dados'!$B$3:$H$274,5,FALSE)," ")</f>
        <v xml:space="preserve"> </v>
      </c>
      <c r="CA313" s="27" t="str">
        <f>_xlfn.XLOOKUP(CD313,'Banco de Dados'!$B$3:$B$274,'Banco de Dados'!$C$3:$C$274,"")</f>
        <v/>
      </c>
      <c r="CB313" s="27" t="str">
        <f>IFERROR(VLOOKUP(CD313,'Banco de Dados'!$B$3:$H$274,5,FALSE)," ")</f>
        <v xml:space="preserve"> </v>
      </c>
      <c r="CH313" s="27" t="str">
        <f>_xlfn.XLOOKUP(CK313,'Banco de Dados'!$B$3:$B$274,'Banco de Dados'!$C$3:$C$274,"")</f>
        <v/>
      </c>
      <c r="CI313" s="27" t="str">
        <f>IFERROR(VLOOKUP(CK313,'Banco de Dados'!$B$3:$H$274,5,FALSE)," ")</f>
        <v xml:space="preserve"> </v>
      </c>
      <c r="CO313" s="27" t="str">
        <f>_xlfn.XLOOKUP(CR313,'Banco de Dados'!$B$3:$B$274,'Banco de Dados'!$C$3:$C$274,"")</f>
        <v/>
      </c>
      <c r="CP313" s="27" t="str">
        <f>IFERROR(VLOOKUP(CR313,'Banco de Dados'!$B$3:$H$274,5,FALSE)," ")</f>
        <v xml:space="preserve"> </v>
      </c>
      <c r="CV313" s="27" t="str">
        <f>_xlfn.XLOOKUP(CY313,'Banco de Dados'!$B$3:$B$274,'Banco de Dados'!$C$3:$C$274,"")</f>
        <v/>
      </c>
      <c r="CW313" s="27" t="str">
        <f>IFERROR(VLOOKUP(CY313,'Banco de Dados'!$B$3:$H$274,5,FALSE)," ")</f>
        <v xml:space="preserve"> </v>
      </c>
      <c r="DC313" s="27" t="str">
        <f>_xlfn.XLOOKUP(DF313,'Banco de Dados'!$B$3:$B$274,'Banco de Dados'!$C$3:$C$274,"")</f>
        <v/>
      </c>
      <c r="DD313" s="27" t="str">
        <f>IFERROR(VLOOKUP(DF313,'Banco de Dados'!$B$3:$H$274,5,FALSE)," ")</f>
        <v xml:space="preserve"> </v>
      </c>
      <c r="DJ313" s="27" t="str">
        <f>_xlfn.XLOOKUP(DM313,'Banco de Dados'!$B$3:$B$274,'Banco de Dados'!$C$3:$C$274,"")</f>
        <v/>
      </c>
      <c r="DK313" s="27" t="str">
        <f>IFERROR(VLOOKUP(DM313,'Banco de Dados'!$B$3:$H$274,5,FALSE)," ")</f>
        <v xml:space="preserve"> </v>
      </c>
      <c r="DQ313" s="27" t="str">
        <f>_xlfn.XLOOKUP(DT313,'Banco de Dados'!$B$3:$B$274,'Banco de Dados'!$C$3:$C$274,"")</f>
        <v/>
      </c>
      <c r="DR313" s="27" t="str">
        <f>IFERROR(VLOOKUP(DT313,'Banco de Dados'!$B$3:$H$274,5,FALSE)," ")</f>
        <v xml:space="preserve"> </v>
      </c>
      <c r="DX313" s="27" t="str">
        <f>_xlfn.XLOOKUP(EA313,'Banco de Dados'!$B$3:$B$274,'Banco de Dados'!$C$3:$C$274,"")</f>
        <v/>
      </c>
      <c r="DY313" s="27" t="str">
        <f>IFERROR(VLOOKUP(EA313,'Banco de Dados'!$B$3:$H$274,5,FALSE)," ")</f>
        <v xml:space="preserve"> </v>
      </c>
      <c r="EE313" s="27" t="str">
        <f>_xlfn.XLOOKUP(EH313,'Banco de Dados'!$B$3:$B$274,'Banco de Dados'!$C$3:$C$274,"")</f>
        <v/>
      </c>
      <c r="EF313" s="27" t="str">
        <f>IFERROR(VLOOKUP(EH313,'Banco de Dados'!$B$3:$H$274,5,FALSE)," ")</f>
        <v xml:space="preserve"> </v>
      </c>
      <c r="EL313" s="27" t="str">
        <f>_xlfn.XLOOKUP(EO313,'Banco de Dados'!$B$3:$B$274,'Banco de Dados'!$C$3:$C$274,"")</f>
        <v/>
      </c>
      <c r="EM313" s="27" t="str">
        <f>IFERROR(VLOOKUP(EO313,'Banco de Dados'!$B$3:$H$274,5,FALSE)," ")</f>
        <v xml:space="preserve"> </v>
      </c>
      <c r="ES313" s="27" t="str">
        <f>_xlfn.XLOOKUP(EV313,'Banco de Dados'!$B$3:$B$274,'Banco de Dados'!$C$3:$C$274,"")</f>
        <v/>
      </c>
      <c r="ET313" s="27" t="str">
        <f>IFERROR(VLOOKUP(EV313,'Banco de Dados'!$B$3:$H$274,5,FALSE)," ")</f>
        <v xml:space="preserve"> </v>
      </c>
      <c r="EZ313" s="27" t="str">
        <f>_xlfn.XLOOKUP(FC313,'Banco de Dados'!$B$3:$B$274,'Banco de Dados'!$C$3:$C$274,"")</f>
        <v/>
      </c>
      <c r="FA313" s="27" t="str">
        <f>IFERROR(VLOOKUP(FC313,'Banco de Dados'!$B$3:$H$274,5,FALSE)," ")</f>
        <v xml:space="preserve"> </v>
      </c>
      <c r="FC313" s="7"/>
      <c r="FD313" s="7"/>
      <c r="FE313" s="7"/>
      <c r="FG313" s="27" t="str">
        <f>_xlfn.XLOOKUP(FJ313,'Banco de Dados'!$B$3:$B$274,'Banco de Dados'!$C$3:$C$274,"")</f>
        <v/>
      </c>
      <c r="FH313" s="27" t="str">
        <f>IFERROR(VLOOKUP(FJ313,'Banco de Dados'!$B$3:$H$274,5,FALSE)," ")</f>
        <v xml:space="preserve"> </v>
      </c>
      <c r="FI313" s="7"/>
      <c r="FJ313" s="7"/>
      <c r="FK313" s="7"/>
      <c r="FL313" s="7"/>
      <c r="FN313" s="27" t="str">
        <f>_xlfn.XLOOKUP(FQ313,'Banco de Dados'!$B$3:$B$274,'Banco de Dados'!$C$3:$C$274,"")</f>
        <v/>
      </c>
      <c r="FO313" s="27" t="str">
        <f>IFERROR(VLOOKUP(FQ313,'Banco de Dados'!$B$3:$H$274,5,FALSE)," ")</f>
        <v xml:space="preserve"> </v>
      </c>
      <c r="FP313" s="7"/>
      <c r="FQ313" s="7"/>
      <c r="FR313" s="7"/>
      <c r="FS313" s="7"/>
      <c r="FU313" s="27" t="str">
        <f>_xlfn.XLOOKUP(FX313,'Banco de Dados'!$B$3:$B$274,'Banco de Dados'!$C$3:$C$274,"")</f>
        <v/>
      </c>
      <c r="FV313" s="27" t="str">
        <f>IFERROR(VLOOKUP(FX313,'Banco de Dados'!$B$3:$H$274,5,FALSE)," ")</f>
        <v xml:space="preserve"> </v>
      </c>
      <c r="FW313" s="7"/>
      <c r="FX313" s="7"/>
      <c r="FY313" s="7"/>
      <c r="FZ313" s="7"/>
    </row>
    <row r="314" spans="2:182" x14ac:dyDescent="0.25">
      <c r="B314" s="27" t="str">
        <f>_xlfn.XLOOKUP(E314,'Banco de Dados'!$B$3:$B$274,'Banco de Dados'!$C$3:$C$274,"")</f>
        <v/>
      </c>
      <c r="C314" s="27" t="str">
        <f>IFERROR(VLOOKUP(E314,'Banco de Dados'!$B$3:$H$274,5,FALSE)," ")</f>
        <v xml:space="preserve"> </v>
      </c>
      <c r="I314" s="27" t="str">
        <f>_xlfn.XLOOKUP(L314,'Banco de Dados'!$B$3:$B$274,'Banco de Dados'!$C$3:$C$274,"")</f>
        <v/>
      </c>
      <c r="J314" s="27" t="str">
        <f>IFERROR(VLOOKUP(L314,'Banco de Dados'!$B$3:$H$274,5,FALSE)," ")</f>
        <v xml:space="preserve"> </v>
      </c>
      <c r="P314" s="27" t="str">
        <f>_xlfn.XLOOKUP(S314,'Banco de Dados'!$B$3:$B$274,'Banco de Dados'!$C$3:$C$274,"")</f>
        <v/>
      </c>
      <c r="Q314" s="27" t="str">
        <f>IFERROR(VLOOKUP(S314,'Banco de Dados'!$B$3:$H$274,5,FALSE)," ")</f>
        <v xml:space="preserve"> </v>
      </c>
      <c r="W314" s="27" t="str">
        <f>_xlfn.XLOOKUP(Z314,'Banco de Dados'!$B$3:$B$274,'Banco de Dados'!$C$3:$C$274,"")</f>
        <v/>
      </c>
      <c r="X314" s="27" t="str">
        <f>IFERROR(VLOOKUP(Z314,'Banco de Dados'!$B$3:$H$274,5,FALSE)," ")</f>
        <v xml:space="preserve"> </v>
      </c>
      <c r="AD314" s="27" t="str">
        <f>_xlfn.XLOOKUP(AG314,'Banco de Dados'!$B$3:$B$274,'Banco de Dados'!$C$3:$C$274,"")</f>
        <v/>
      </c>
      <c r="AE314" s="27" t="str">
        <f>IFERROR(VLOOKUP(AG314,'Banco de Dados'!$B$3:$H$274,5,FALSE)," ")</f>
        <v xml:space="preserve"> </v>
      </c>
      <c r="AK314" s="27" t="str">
        <f>_xlfn.XLOOKUP(AN314,'Banco de Dados'!$B$3:$B$274,'Banco de Dados'!$C$3:$C$274,"")</f>
        <v/>
      </c>
      <c r="AL314" s="27" t="str">
        <f>IFERROR(VLOOKUP(AN314,'Banco de Dados'!$B$3:$H$274,5,FALSE)," ")</f>
        <v xml:space="preserve"> </v>
      </c>
      <c r="AR314" s="27" t="str">
        <f>_xlfn.XLOOKUP(AU314,'Banco de Dados'!$B$3:$B$274,'Banco de Dados'!$C$3:$C$274,"")</f>
        <v/>
      </c>
      <c r="AS314" s="27" t="str">
        <f>IFERROR(VLOOKUP(AU314,'Banco de Dados'!$B$3:$H$274,5,FALSE)," ")</f>
        <v xml:space="preserve"> </v>
      </c>
      <c r="AY314" s="27" t="str">
        <f>_xlfn.XLOOKUP(BB314,'Banco de Dados'!$B$3:$B$274,'Banco de Dados'!$C$3:$C$274,"")</f>
        <v/>
      </c>
      <c r="AZ314" s="27" t="str">
        <f>IFERROR(VLOOKUP(BB314,'Banco de Dados'!$B$3:$H$274,5,FALSE)," ")</f>
        <v xml:space="preserve"> </v>
      </c>
      <c r="BF314" s="27" t="str">
        <f>_xlfn.XLOOKUP(BI314,'Banco de Dados'!$B$3:$B$274,'Banco de Dados'!$C$3:$C$274,"")</f>
        <v/>
      </c>
      <c r="BG314" s="27" t="str">
        <f>IFERROR(VLOOKUP(BI314,'Banco de Dados'!$B$3:$H$274,5,FALSE)," ")</f>
        <v xml:space="preserve"> </v>
      </c>
      <c r="BM314" s="27" t="str">
        <f>_xlfn.XLOOKUP(BP314,'Banco de Dados'!$B$3:$B$274,'Banco de Dados'!$C$3:$C$274,"")</f>
        <v/>
      </c>
      <c r="BN314" s="27" t="str">
        <f>IFERROR(VLOOKUP(BP314,'Banco de Dados'!$B$3:$H$274,5,FALSE)," ")</f>
        <v xml:space="preserve"> </v>
      </c>
      <c r="BT314" s="27" t="str">
        <f>_xlfn.XLOOKUP(BW314,'Banco de Dados'!$B$3:$B$274,'Banco de Dados'!$C$3:$C$274,"")</f>
        <v/>
      </c>
      <c r="BU314" s="27" t="str">
        <f>IFERROR(VLOOKUP(BW314,'Banco de Dados'!$B$3:$H$274,5,FALSE)," ")</f>
        <v xml:space="preserve"> </v>
      </c>
      <c r="CA314" s="27" t="str">
        <f>_xlfn.XLOOKUP(CD314,'Banco de Dados'!$B$3:$B$274,'Banco de Dados'!$C$3:$C$274,"")</f>
        <v/>
      </c>
      <c r="CB314" s="27" t="str">
        <f>IFERROR(VLOOKUP(CD314,'Banco de Dados'!$B$3:$H$274,5,FALSE)," ")</f>
        <v xml:space="preserve"> </v>
      </c>
      <c r="CH314" s="27" t="str">
        <f>_xlfn.XLOOKUP(CK314,'Banco de Dados'!$B$3:$B$274,'Banco de Dados'!$C$3:$C$274,"")</f>
        <v/>
      </c>
      <c r="CI314" s="27" t="str">
        <f>IFERROR(VLOOKUP(CK314,'Banco de Dados'!$B$3:$H$274,5,FALSE)," ")</f>
        <v xml:space="preserve"> </v>
      </c>
      <c r="CO314" s="27" t="str">
        <f>_xlfn.XLOOKUP(CR314,'Banco de Dados'!$B$3:$B$274,'Banco de Dados'!$C$3:$C$274,"")</f>
        <v/>
      </c>
      <c r="CP314" s="27" t="str">
        <f>IFERROR(VLOOKUP(CR314,'Banco de Dados'!$B$3:$H$274,5,FALSE)," ")</f>
        <v xml:space="preserve"> </v>
      </c>
      <c r="CV314" s="27" t="str">
        <f>_xlfn.XLOOKUP(CY314,'Banco de Dados'!$B$3:$B$274,'Banco de Dados'!$C$3:$C$274,"")</f>
        <v/>
      </c>
      <c r="CW314" s="27" t="str">
        <f>IFERROR(VLOOKUP(CY314,'Banco de Dados'!$B$3:$H$274,5,FALSE)," ")</f>
        <v xml:space="preserve"> </v>
      </c>
      <c r="DC314" s="27" t="str">
        <f>_xlfn.XLOOKUP(DF314,'Banco de Dados'!$B$3:$B$274,'Banco de Dados'!$C$3:$C$274,"")</f>
        <v/>
      </c>
      <c r="DD314" s="27" t="str">
        <f>IFERROR(VLOOKUP(DF314,'Banco de Dados'!$B$3:$H$274,5,FALSE)," ")</f>
        <v xml:space="preserve"> </v>
      </c>
      <c r="DJ314" s="27" t="str">
        <f>_xlfn.XLOOKUP(DM314,'Banco de Dados'!$B$3:$B$274,'Banco de Dados'!$C$3:$C$274,"")</f>
        <v/>
      </c>
      <c r="DK314" s="27" t="str">
        <f>IFERROR(VLOOKUP(DM314,'Banco de Dados'!$B$3:$H$274,5,FALSE)," ")</f>
        <v xml:space="preserve"> </v>
      </c>
      <c r="DQ314" s="27" t="str">
        <f>_xlfn.XLOOKUP(DT314,'Banco de Dados'!$B$3:$B$274,'Banco de Dados'!$C$3:$C$274,"")</f>
        <v/>
      </c>
      <c r="DR314" s="27" t="str">
        <f>IFERROR(VLOOKUP(DT314,'Banco de Dados'!$B$3:$H$274,5,FALSE)," ")</f>
        <v xml:space="preserve"> </v>
      </c>
      <c r="DX314" s="27" t="str">
        <f>_xlfn.XLOOKUP(EA314,'Banco de Dados'!$B$3:$B$274,'Banco de Dados'!$C$3:$C$274,"")</f>
        <v/>
      </c>
      <c r="DY314" s="27" t="str">
        <f>IFERROR(VLOOKUP(EA314,'Banco de Dados'!$B$3:$H$274,5,FALSE)," ")</f>
        <v xml:space="preserve"> </v>
      </c>
      <c r="EE314" s="27" t="str">
        <f>_xlfn.XLOOKUP(EH314,'Banco de Dados'!$B$3:$B$274,'Banco de Dados'!$C$3:$C$274,"")</f>
        <v/>
      </c>
      <c r="EF314" s="27" t="str">
        <f>IFERROR(VLOOKUP(EH314,'Banco de Dados'!$B$3:$H$274,5,FALSE)," ")</f>
        <v xml:space="preserve"> </v>
      </c>
      <c r="EL314" s="27" t="str">
        <f>_xlfn.XLOOKUP(EO314,'Banco de Dados'!$B$3:$B$274,'Banco de Dados'!$C$3:$C$274,"")</f>
        <v/>
      </c>
      <c r="EM314" s="27" t="str">
        <f>IFERROR(VLOOKUP(EO314,'Banco de Dados'!$B$3:$H$274,5,FALSE)," ")</f>
        <v xml:space="preserve"> </v>
      </c>
      <c r="ES314" s="27" t="str">
        <f>_xlfn.XLOOKUP(EV314,'Banco de Dados'!$B$3:$B$274,'Banco de Dados'!$C$3:$C$274,"")</f>
        <v/>
      </c>
      <c r="ET314" s="27" t="str">
        <f>IFERROR(VLOOKUP(EV314,'Banco de Dados'!$B$3:$H$274,5,FALSE)," ")</f>
        <v xml:space="preserve"> </v>
      </c>
      <c r="EZ314" s="27" t="str">
        <f>_xlfn.XLOOKUP(FC314,'Banco de Dados'!$B$3:$B$274,'Banco de Dados'!$C$3:$C$274,"")</f>
        <v/>
      </c>
      <c r="FA314" s="27" t="str">
        <f>IFERROR(VLOOKUP(FC314,'Banco de Dados'!$B$3:$H$274,5,FALSE)," ")</f>
        <v xml:space="preserve"> </v>
      </c>
      <c r="FC314" s="7"/>
      <c r="FD314" s="7"/>
      <c r="FE314" s="7"/>
      <c r="FG314" s="27" t="str">
        <f>_xlfn.XLOOKUP(FJ314,'Banco de Dados'!$B$3:$B$274,'Banco de Dados'!$C$3:$C$274,"")</f>
        <v/>
      </c>
      <c r="FH314" s="27" t="str">
        <f>IFERROR(VLOOKUP(FJ314,'Banco de Dados'!$B$3:$H$274,5,FALSE)," ")</f>
        <v xml:space="preserve"> </v>
      </c>
      <c r="FI314" s="7"/>
      <c r="FJ314" s="7"/>
      <c r="FK314" s="7"/>
      <c r="FL314" s="7"/>
      <c r="FN314" s="27" t="str">
        <f>_xlfn.XLOOKUP(FQ314,'Banco de Dados'!$B$3:$B$274,'Banco de Dados'!$C$3:$C$274,"")</f>
        <v/>
      </c>
      <c r="FO314" s="27" t="str">
        <f>IFERROR(VLOOKUP(FQ314,'Banco de Dados'!$B$3:$H$274,5,FALSE)," ")</f>
        <v xml:space="preserve"> </v>
      </c>
      <c r="FP314" s="7"/>
      <c r="FQ314" s="7"/>
      <c r="FR314" s="7"/>
      <c r="FS314" s="7"/>
      <c r="FU314" s="27" t="str">
        <f>_xlfn.XLOOKUP(FX314,'Banco de Dados'!$B$3:$B$274,'Banco de Dados'!$C$3:$C$274,"")</f>
        <v/>
      </c>
      <c r="FV314" s="27" t="str">
        <f>IFERROR(VLOOKUP(FX314,'Banco de Dados'!$B$3:$H$274,5,FALSE)," ")</f>
        <v xml:space="preserve"> </v>
      </c>
      <c r="FW314" s="7"/>
      <c r="FX314" s="7"/>
      <c r="FY314" s="7"/>
      <c r="FZ314" s="7"/>
    </row>
    <row r="315" spans="2:182" x14ac:dyDescent="0.25">
      <c r="B315" s="27" t="str">
        <f>_xlfn.XLOOKUP(E315,'Banco de Dados'!$B$3:$B$274,'Banco de Dados'!$C$3:$C$274,"")</f>
        <v/>
      </c>
      <c r="C315" s="27" t="str">
        <f>IFERROR(VLOOKUP(E315,'Banco de Dados'!$B$3:$H$274,5,FALSE)," ")</f>
        <v xml:space="preserve"> </v>
      </c>
      <c r="I315" s="27" t="str">
        <f>_xlfn.XLOOKUP(L315,'Banco de Dados'!$B$3:$B$274,'Banco de Dados'!$C$3:$C$274,"")</f>
        <v/>
      </c>
      <c r="J315" s="27" t="str">
        <f>IFERROR(VLOOKUP(L315,'Banco de Dados'!$B$3:$H$274,5,FALSE)," ")</f>
        <v xml:space="preserve"> </v>
      </c>
      <c r="P315" s="27" t="str">
        <f>_xlfn.XLOOKUP(S315,'Banco de Dados'!$B$3:$B$274,'Banco de Dados'!$C$3:$C$274,"")</f>
        <v/>
      </c>
      <c r="Q315" s="27" t="str">
        <f>IFERROR(VLOOKUP(S315,'Banco de Dados'!$B$3:$H$274,5,FALSE)," ")</f>
        <v xml:space="preserve"> </v>
      </c>
      <c r="W315" s="27" t="str">
        <f>_xlfn.XLOOKUP(Z315,'Banco de Dados'!$B$3:$B$274,'Banco de Dados'!$C$3:$C$274,"")</f>
        <v/>
      </c>
      <c r="X315" s="27" t="str">
        <f>IFERROR(VLOOKUP(Z315,'Banco de Dados'!$B$3:$H$274,5,FALSE)," ")</f>
        <v xml:space="preserve"> </v>
      </c>
      <c r="AD315" s="27" t="str">
        <f>_xlfn.XLOOKUP(AG315,'Banco de Dados'!$B$3:$B$274,'Banco de Dados'!$C$3:$C$274,"")</f>
        <v/>
      </c>
      <c r="AE315" s="27" t="str">
        <f>IFERROR(VLOOKUP(AG315,'Banco de Dados'!$B$3:$H$274,5,FALSE)," ")</f>
        <v xml:space="preserve"> </v>
      </c>
      <c r="AK315" s="27" t="str">
        <f>_xlfn.XLOOKUP(AN315,'Banco de Dados'!$B$3:$B$274,'Banco de Dados'!$C$3:$C$274,"")</f>
        <v/>
      </c>
      <c r="AL315" s="27" t="str">
        <f>IFERROR(VLOOKUP(AN315,'Banco de Dados'!$B$3:$H$274,5,FALSE)," ")</f>
        <v xml:space="preserve"> </v>
      </c>
      <c r="AR315" s="27" t="str">
        <f>_xlfn.XLOOKUP(AU315,'Banco de Dados'!$B$3:$B$274,'Banco de Dados'!$C$3:$C$274,"")</f>
        <v/>
      </c>
      <c r="AS315" s="27" t="str">
        <f>IFERROR(VLOOKUP(AU315,'Banco de Dados'!$B$3:$H$274,5,FALSE)," ")</f>
        <v xml:space="preserve"> </v>
      </c>
      <c r="AY315" s="27" t="str">
        <f>_xlfn.XLOOKUP(BB315,'Banco de Dados'!$B$3:$B$274,'Banco de Dados'!$C$3:$C$274,"")</f>
        <v/>
      </c>
      <c r="AZ315" s="27" t="str">
        <f>IFERROR(VLOOKUP(BB315,'Banco de Dados'!$B$3:$H$274,5,FALSE)," ")</f>
        <v xml:space="preserve"> </v>
      </c>
      <c r="BF315" s="27" t="str">
        <f>_xlfn.XLOOKUP(BI315,'Banco de Dados'!$B$3:$B$274,'Banco de Dados'!$C$3:$C$274,"")</f>
        <v/>
      </c>
      <c r="BG315" s="27" t="str">
        <f>IFERROR(VLOOKUP(BI315,'Banco de Dados'!$B$3:$H$274,5,FALSE)," ")</f>
        <v xml:space="preserve"> </v>
      </c>
      <c r="BM315" s="27" t="str">
        <f>_xlfn.XLOOKUP(BP315,'Banco de Dados'!$B$3:$B$274,'Banco de Dados'!$C$3:$C$274,"")</f>
        <v/>
      </c>
      <c r="BN315" s="27" t="str">
        <f>IFERROR(VLOOKUP(BP315,'Banco de Dados'!$B$3:$H$274,5,FALSE)," ")</f>
        <v xml:space="preserve"> </v>
      </c>
      <c r="BT315" s="27" t="str">
        <f>_xlfn.XLOOKUP(BW315,'Banco de Dados'!$B$3:$B$274,'Banco de Dados'!$C$3:$C$274,"")</f>
        <v/>
      </c>
      <c r="BU315" s="27" t="str">
        <f>IFERROR(VLOOKUP(BW315,'Banco de Dados'!$B$3:$H$274,5,FALSE)," ")</f>
        <v xml:space="preserve"> </v>
      </c>
      <c r="CA315" s="27" t="str">
        <f>_xlfn.XLOOKUP(CD315,'Banco de Dados'!$B$3:$B$274,'Banco de Dados'!$C$3:$C$274,"")</f>
        <v/>
      </c>
      <c r="CB315" s="27" t="str">
        <f>IFERROR(VLOOKUP(CD315,'Banco de Dados'!$B$3:$H$274,5,FALSE)," ")</f>
        <v xml:space="preserve"> </v>
      </c>
      <c r="CH315" s="27" t="str">
        <f>_xlfn.XLOOKUP(CK315,'Banco de Dados'!$B$3:$B$274,'Banco de Dados'!$C$3:$C$274,"")</f>
        <v/>
      </c>
      <c r="CI315" s="27" t="str">
        <f>IFERROR(VLOOKUP(CK315,'Banco de Dados'!$B$3:$H$274,5,FALSE)," ")</f>
        <v xml:space="preserve"> </v>
      </c>
      <c r="CO315" s="27" t="str">
        <f>_xlfn.XLOOKUP(CR315,'Banco de Dados'!$B$3:$B$274,'Banco de Dados'!$C$3:$C$274,"")</f>
        <v/>
      </c>
      <c r="CP315" s="27" t="str">
        <f>IFERROR(VLOOKUP(CR315,'Banco de Dados'!$B$3:$H$274,5,FALSE)," ")</f>
        <v xml:space="preserve"> </v>
      </c>
      <c r="CV315" s="27" t="str">
        <f>_xlfn.XLOOKUP(CY315,'Banco de Dados'!$B$3:$B$274,'Banco de Dados'!$C$3:$C$274,"")</f>
        <v/>
      </c>
      <c r="CW315" s="27" t="str">
        <f>IFERROR(VLOOKUP(CY315,'Banco de Dados'!$B$3:$H$274,5,FALSE)," ")</f>
        <v xml:space="preserve"> </v>
      </c>
      <c r="DC315" s="27" t="str">
        <f>_xlfn.XLOOKUP(DF315,'Banco de Dados'!$B$3:$B$274,'Banco de Dados'!$C$3:$C$274,"")</f>
        <v/>
      </c>
      <c r="DD315" s="27" t="str">
        <f>IFERROR(VLOOKUP(DF315,'Banco de Dados'!$B$3:$H$274,5,FALSE)," ")</f>
        <v xml:space="preserve"> </v>
      </c>
      <c r="DJ315" s="27" t="str">
        <f>_xlfn.XLOOKUP(DM315,'Banco de Dados'!$B$3:$B$274,'Banco de Dados'!$C$3:$C$274,"")</f>
        <v/>
      </c>
      <c r="DK315" s="27" t="str">
        <f>IFERROR(VLOOKUP(DM315,'Banco de Dados'!$B$3:$H$274,5,FALSE)," ")</f>
        <v xml:space="preserve"> </v>
      </c>
      <c r="DQ315" s="27" t="str">
        <f>_xlfn.XLOOKUP(DT315,'Banco de Dados'!$B$3:$B$274,'Banco de Dados'!$C$3:$C$274,"")</f>
        <v/>
      </c>
      <c r="DR315" s="27" t="str">
        <f>IFERROR(VLOOKUP(DT315,'Banco de Dados'!$B$3:$H$274,5,FALSE)," ")</f>
        <v xml:space="preserve"> </v>
      </c>
      <c r="DX315" s="27" t="str">
        <f>_xlfn.XLOOKUP(EA315,'Banco de Dados'!$B$3:$B$274,'Banco de Dados'!$C$3:$C$274,"")</f>
        <v/>
      </c>
      <c r="DY315" s="27" t="str">
        <f>IFERROR(VLOOKUP(EA315,'Banco de Dados'!$B$3:$H$274,5,FALSE)," ")</f>
        <v xml:space="preserve"> </v>
      </c>
      <c r="EE315" s="27" t="str">
        <f>_xlfn.XLOOKUP(EH315,'Banco de Dados'!$B$3:$B$274,'Banco de Dados'!$C$3:$C$274,"")</f>
        <v/>
      </c>
      <c r="EF315" s="27" t="str">
        <f>IFERROR(VLOOKUP(EH315,'Banco de Dados'!$B$3:$H$274,5,FALSE)," ")</f>
        <v xml:space="preserve"> </v>
      </c>
      <c r="EL315" s="27" t="str">
        <f>_xlfn.XLOOKUP(EO315,'Banco de Dados'!$B$3:$B$274,'Banco de Dados'!$C$3:$C$274,"")</f>
        <v/>
      </c>
      <c r="EM315" s="27" t="str">
        <f>IFERROR(VLOOKUP(EO315,'Banco de Dados'!$B$3:$H$274,5,FALSE)," ")</f>
        <v xml:space="preserve"> </v>
      </c>
      <c r="ES315" s="27" t="str">
        <f>_xlfn.XLOOKUP(EV315,'Banco de Dados'!$B$3:$B$274,'Banco de Dados'!$C$3:$C$274,"")</f>
        <v/>
      </c>
      <c r="ET315" s="27" t="str">
        <f>IFERROR(VLOOKUP(EV315,'Banco de Dados'!$B$3:$H$274,5,FALSE)," ")</f>
        <v xml:space="preserve"> </v>
      </c>
      <c r="EZ315" s="27" t="str">
        <f>_xlfn.XLOOKUP(FC315,'Banco de Dados'!$B$3:$B$274,'Banco de Dados'!$C$3:$C$274,"")</f>
        <v/>
      </c>
      <c r="FA315" s="27" t="str">
        <f>IFERROR(VLOOKUP(FC315,'Banco de Dados'!$B$3:$H$274,5,FALSE)," ")</f>
        <v xml:space="preserve"> </v>
      </c>
      <c r="FC315" s="7"/>
      <c r="FD315" s="7"/>
      <c r="FE315" s="7"/>
      <c r="FG315" s="27" t="str">
        <f>_xlfn.XLOOKUP(FJ315,'Banco de Dados'!$B$3:$B$274,'Banco de Dados'!$C$3:$C$274,"")</f>
        <v/>
      </c>
      <c r="FH315" s="27" t="str">
        <f>IFERROR(VLOOKUP(FJ315,'Banco de Dados'!$B$3:$H$274,5,FALSE)," ")</f>
        <v xml:space="preserve"> </v>
      </c>
      <c r="FI315" s="7"/>
      <c r="FJ315" s="7"/>
      <c r="FK315" s="7"/>
      <c r="FL315" s="7"/>
      <c r="FN315" s="27" t="str">
        <f>_xlfn.XLOOKUP(FQ315,'Banco de Dados'!$B$3:$B$274,'Banco de Dados'!$C$3:$C$274,"")</f>
        <v/>
      </c>
      <c r="FO315" s="27" t="str">
        <f>IFERROR(VLOOKUP(FQ315,'Banco de Dados'!$B$3:$H$274,5,FALSE)," ")</f>
        <v xml:space="preserve"> </v>
      </c>
      <c r="FP315" s="7"/>
      <c r="FQ315" s="7"/>
      <c r="FR315" s="7"/>
      <c r="FS315" s="7"/>
      <c r="FU315" s="27" t="str">
        <f>_xlfn.XLOOKUP(FX315,'Banco de Dados'!$B$3:$B$274,'Banco de Dados'!$C$3:$C$274,"")</f>
        <v/>
      </c>
      <c r="FV315" s="27" t="str">
        <f>IFERROR(VLOOKUP(FX315,'Banco de Dados'!$B$3:$H$274,5,FALSE)," ")</f>
        <v xml:space="preserve"> </v>
      </c>
      <c r="FW315" s="7"/>
      <c r="FX315" s="7"/>
      <c r="FY315" s="7"/>
      <c r="FZ315" s="7"/>
    </row>
    <row r="316" spans="2:182" x14ac:dyDescent="0.25">
      <c r="B316" s="27" t="str">
        <f>_xlfn.XLOOKUP(E316,'Banco de Dados'!$B$3:$B$274,'Banco de Dados'!$C$3:$C$274,"")</f>
        <v/>
      </c>
      <c r="C316" s="27" t="str">
        <f>IFERROR(VLOOKUP(E316,'Banco de Dados'!$B$3:$H$274,5,FALSE)," ")</f>
        <v xml:space="preserve"> </v>
      </c>
      <c r="I316" s="27" t="str">
        <f>_xlfn.XLOOKUP(L316,'Banco de Dados'!$B$3:$B$274,'Banco de Dados'!$C$3:$C$274,"")</f>
        <v/>
      </c>
      <c r="J316" s="27" t="str">
        <f>IFERROR(VLOOKUP(L316,'Banco de Dados'!$B$3:$H$274,5,FALSE)," ")</f>
        <v xml:space="preserve"> </v>
      </c>
      <c r="P316" s="27" t="str">
        <f>_xlfn.XLOOKUP(S316,'Banco de Dados'!$B$3:$B$274,'Banco de Dados'!$C$3:$C$274,"")</f>
        <v/>
      </c>
      <c r="Q316" s="27" t="str">
        <f>IFERROR(VLOOKUP(S316,'Banco de Dados'!$B$3:$H$274,5,FALSE)," ")</f>
        <v xml:space="preserve"> </v>
      </c>
      <c r="W316" s="27" t="str">
        <f>_xlfn.XLOOKUP(Z316,'Banco de Dados'!$B$3:$B$274,'Banco de Dados'!$C$3:$C$274,"")</f>
        <v/>
      </c>
      <c r="X316" s="27" t="str">
        <f>IFERROR(VLOOKUP(Z316,'Banco de Dados'!$B$3:$H$274,5,FALSE)," ")</f>
        <v xml:space="preserve"> </v>
      </c>
      <c r="AD316" s="27" t="str">
        <f>_xlfn.XLOOKUP(AG316,'Banco de Dados'!$B$3:$B$274,'Banco de Dados'!$C$3:$C$274,"")</f>
        <v/>
      </c>
      <c r="AE316" s="27" t="str">
        <f>IFERROR(VLOOKUP(AG316,'Banco de Dados'!$B$3:$H$274,5,FALSE)," ")</f>
        <v xml:space="preserve"> </v>
      </c>
      <c r="AK316" s="27" t="str">
        <f>_xlfn.XLOOKUP(AN316,'Banco de Dados'!$B$3:$B$274,'Banco de Dados'!$C$3:$C$274,"")</f>
        <v/>
      </c>
      <c r="AL316" s="27" t="str">
        <f>IFERROR(VLOOKUP(AN316,'Banco de Dados'!$B$3:$H$274,5,FALSE)," ")</f>
        <v xml:space="preserve"> </v>
      </c>
      <c r="AR316" s="27" t="str">
        <f>_xlfn.XLOOKUP(AU316,'Banco de Dados'!$B$3:$B$274,'Banco de Dados'!$C$3:$C$274,"")</f>
        <v/>
      </c>
      <c r="AS316" s="27" t="str">
        <f>IFERROR(VLOOKUP(AU316,'Banco de Dados'!$B$3:$H$274,5,FALSE)," ")</f>
        <v xml:space="preserve"> </v>
      </c>
      <c r="AY316" s="27" t="str">
        <f>_xlfn.XLOOKUP(BB316,'Banco de Dados'!$B$3:$B$274,'Banco de Dados'!$C$3:$C$274,"")</f>
        <v/>
      </c>
      <c r="AZ316" s="27" t="str">
        <f>IFERROR(VLOOKUP(BB316,'Banco de Dados'!$B$3:$H$274,5,FALSE)," ")</f>
        <v xml:space="preserve"> </v>
      </c>
      <c r="BF316" s="27" t="str">
        <f>_xlfn.XLOOKUP(BI316,'Banco de Dados'!$B$3:$B$274,'Banco de Dados'!$C$3:$C$274,"")</f>
        <v/>
      </c>
      <c r="BG316" s="27" t="str">
        <f>IFERROR(VLOOKUP(BI316,'Banco de Dados'!$B$3:$H$274,5,FALSE)," ")</f>
        <v xml:space="preserve"> </v>
      </c>
      <c r="BM316" s="27" t="str">
        <f>_xlfn.XLOOKUP(BP316,'Banco de Dados'!$B$3:$B$274,'Banco de Dados'!$C$3:$C$274,"")</f>
        <v/>
      </c>
      <c r="BN316" s="27" t="str">
        <f>IFERROR(VLOOKUP(BP316,'Banco de Dados'!$B$3:$H$274,5,FALSE)," ")</f>
        <v xml:space="preserve"> </v>
      </c>
      <c r="BT316" s="27" t="str">
        <f>_xlfn.XLOOKUP(BW316,'Banco de Dados'!$B$3:$B$274,'Banco de Dados'!$C$3:$C$274,"")</f>
        <v/>
      </c>
      <c r="BU316" s="27" t="str">
        <f>IFERROR(VLOOKUP(BW316,'Banco de Dados'!$B$3:$H$274,5,FALSE)," ")</f>
        <v xml:space="preserve"> </v>
      </c>
      <c r="CA316" s="27" t="str">
        <f>_xlfn.XLOOKUP(CD316,'Banco de Dados'!$B$3:$B$274,'Banco de Dados'!$C$3:$C$274,"")</f>
        <v/>
      </c>
      <c r="CB316" s="27" t="str">
        <f>IFERROR(VLOOKUP(CD316,'Banco de Dados'!$B$3:$H$274,5,FALSE)," ")</f>
        <v xml:space="preserve"> </v>
      </c>
      <c r="CH316" s="27" t="str">
        <f>_xlfn.XLOOKUP(CK316,'Banco de Dados'!$B$3:$B$274,'Banco de Dados'!$C$3:$C$274,"")</f>
        <v/>
      </c>
      <c r="CI316" s="27" t="str">
        <f>IFERROR(VLOOKUP(CK316,'Banco de Dados'!$B$3:$H$274,5,FALSE)," ")</f>
        <v xml:space="preserve"> </v>
      </c>
      <c r="CO316" s="27" t="str">
        <f>_xlfn.XLOOKUP(CR316,'Banco de Dados'!$B$3:$B$274,'Banco de Dados'!$C$3:$C$274,"")</f>
        <v/>
      </c>
      <c r="CP316" s="27" t="str">
        <f>IFERROR(VLOOKUP(CR316,'Banco de Dados'!$B$3:$H$274,5,FALSE)," ")</f>
        <v xml:space="preserve"> </v>
      </c>
      <c r="CV316" s="27" t="str">
        <f>_xlfn.XLOOKUP(CY316,'Banco de Dados'!$B$3:$B$274,'Banco de Dados'!$C$3:$C$274,"")</f>
        <v/>
      </c>
      <c r="CW316" s="27" t="str">
        <f>IFERROR(VLOOKUP(CY316,'Banco de Dados'!$B$3:$H$274,5,FALSE)," ")</f>
        <v xml:space="preserve"> </v>
      </c>
      <c r="DC316" s="27" t="str">
        <f>_xlfn.XLOOKUP(DF316,'Banco de Dados'!$B$3:$B$274,'Banco de Dados'!$C$3:$C$274,"")</f>
        <v/>
      </c>
      <c r="DD316" s="27" t="str">
        <f>IFERROR(VLOOKUP(DF316,'Banco de Dados'!$B$3:$H$274,5,FALSE)," ")</f>
        <v xml:space="preserve"> </v>
      </c>
      <c r="DJ316" s="27" t="str">
        <f>_xlfn.XLOOKUP(DM316,'Banco de Dados'!$B$3:$B$274,'Banco de Dados'!$C$3:$C$274,"")</f>
        <v/>
      </c>
      <c r="DK316" s="27" t="str">
        <f>IFERROR(VLOOKUP(DM316,'Banco de Dados'!$B$3:$H$274,5,FALSE)," ")</f>
        <v xml:space="preserve"> </v>
      </c>
      <c r="DQ316" s="27" t="str">
        <f>_xlfn.XLOOKUP(DT316,'Banco de Dados'!$B$3:$B$274,'Banco de Dados'!$C$3:$C$274,"")</f>
        <v/>
      </c>
      <c r="DR316" s="27" t="str">
        <f>IFERROR(VLOOKUP(DT316,'Banco de Dados'!$B$3:$H$274,5,FALSE)," ")</f>
        <v xml:space="preserve"> </v>
      </c>
      <c r="DX316" s="27" t="str">
        <f>_xlfn.XLOOKUP(EA316,'Banco de Dados'!$B$3:$B$274,'Banco de Dados'!$C$3:$C$274,"")</f>
        <v/>
      </c>
      <c r="DY316" s="27" t="str">
        <f>IFERROR(VLOOKUP(EA316,'Banco de Dados'!$B$3:$H$274,5,FALSE)," ")</f>
        <v xml:space="preserve"> </v>
      </c>
      <c r="EE316" s="27" t="str">
        <f>_xlfn.XLOOKUP(EH316,'Banco de Dados'!$B$3:$B$274,'Banco de Dados'!$C$3:$C$274,"")</f>
        <v/>
      </c>
      <c r="EF316" s="27" t="str">
        <f>IFERROR(VLOOKUP(EH316,'Banco de Dados'!$B$3:$H$274,5,FALSE)," ")</f>
        <v xml:space="preserve"> </v>
      </c>
      <c r="EL316" s="27" t="str">
        <f>_xlfn.XLOOKUP(EO316,'Banco de Dados'!$B$3:$B$274,'Banco de Dados'!$C$3:$C$274,"")</f>
        <v/>
      </c>
      <c r="EM316" s="27" t="str">
        <f>IFERROR(VLOOKUP(EO316,'Banco de Dados'!$B$3:$H$274,5,FALSE)," ")</f>
        <v xml:space="preserve"> </v>
      </c>
      <c r="ES316" s="27" t="str">
        <f>_xlfn.XLOOKUP(EV316,'Banco de Dados'!$B$3:$B$274,'Banco de Dados'!$C$3:$C$274,"")</f>
        <v/>
      </c>
      <c r="ET316" s="27" t="str">
        <f>IFERROR(VLOOKUP(EV316,'Banco de Dados'!$B$3:$H$274,5,FALSE)," ")</f>
        <v xml:space="preserve"> </v>
      </c>
      <c r="EZ316" s="27" t="str">
        <f>_xlfn.XLOOKUP(FC316,'Banco de Dados'!$B$3:$B$274,'Banco de Dados'!$C$3:$C$274,"")</f>
        <v/>
      </c>
      <c r="FA316" s="27" t="str">
        <f>IFERROR(VLOOKUP(FC316,'Banco de Dados'!$B$3:$H$274,5,FALSE)," ")</f>
        <v xml:space="preserve"> </v>
      </c>
      <c r="FC316" s="7"/>
      <c r="FD316" s="7"/>
      <c r="FE316" s="7"/>
      <c r="FG316" s="27" t="str">
        <f>_xlfn.XLOOKUP(FJ316,'Banco de Dados'!$B$3:$B$274,'Banco de Dados'!$C$3:$C$274,"")</f>
        <v/>
      </c>
      <c r="FH316" s="27" t="str">
        <f>IFERROR(VLOOKUP(FJ316,'Banco de Dados'!$B$3:$H$274,5,FALSE)," ")</f>
        <v xml:space="preserve"> </v>
      </c>
      <c r="FI316" s="7"/>
      <c r="FJ316" s="7"/>
      <c r="FK316" s="7"/>
      <c r="FL316" s="7"/>
      <c r="FN316" s="27" t="str">
        <f>_xlfn.XLOOKUP(FQ316,'Banco de Dados'!$B$3:$B$274,'Banco de Dados'!$C$3:$C$274,"")</f>
        <v/>
      </c>
      <c r="FO316" s="27" t="str">
        <f>IFERROR(VLOOKUP(FQ316,'Banco de Dados'!$B$3:$H$274,5,FALSE)," ")</f>
        <v xml:space="preserve"> </v>
      </c>
      <c r="FP316" s="7"/>
      <c r="FQ316" s="7"/>
      <c r="FR316" s="7"/>
      <c r="FS316" s="7"/>
      <c r="FU316" s="27" t="str">
        <f>_xlfn.XLOOKUP(FX316,'Banco de Dados'!$B$3:$B$274,'Banco de Dados'!$C$3:$C$274,"")</f>
        <v/>
      </c>
      <c r="FV316" s="27" t="str">
        <f>IFERROR(VLOOKUP(FX316,'Banco de Dados'!$B$3:$H$274,5,FALSE)," ")</f>
        <v xml:space="preserve"> </v>
      </c>
      <c r="FW316" s="7"/>
      <c r="FX316" s="7"/>
      <c r="FY316" s="7"/>
      <c r="FZ316" s="7"/>
    </row>
    <row r="317" spans="2:182" x14ac:dyDescent="0.25">
      <c r="B317" s="27" t="str">
        <f>_xlfn.XLOOKUP(E317,'Banco de Dados'!$B$3:$B$274,'Banco de Dados'!$C$3:$C$274,"")</f>
        <v/>
      </c>
      <c r="C317" s="27" t="str">
        <f>IFERROR(VLOOKUP(E317,'Banco de Dados'!$B$3:$H$274,5,FALSE)," ")</f>
        <v xml:space="preserve"> </v>
      </c>
      <c r="I317" s="27" t="str">
        <f>_xlfn.XLOOKUP(L317,'Banco de Dados'!$B$3:$B$274,'Banco de Dados'!$C$3:$C$274,"")</f>
        <v/>
      </c>
      <c r="J317" s="27" t="str">
        <f>IFERROR(VLOOKUP(L317,'Banco de Dados'!$B$3:$H$274,5,FALSE)," ")</f>
        <v xml:space="preserve"> </v>
      </c>
      <c r="P317" s="27" t="str">
        <f>_xlfn.XLOOKUP(S317,'Banco de Dados'!$B$3:$B$274,'Banco de Dados'!$C$3:$C$274,"")</f>
        <v/>
      </c>
      <c r="Q317" s="27" t="str">
        <f>IFERROR(VLOOKUP(S317,'Banco de Dados'!$B$3:$H$274,5,FALSE)," ")</f>
        <v xml:space="preserve"> </v>
      </c>
      <c r="W317" s="27" t="str">
        <f>_xlfn.XLOOKUP(Z317,'Banco de Dados'!$B$3:$B$274,'Banco de Dados'!$C$3:$C$274,"")</f>
        <v/>
      </c>
      <c r="X317" s="27" t="str">
        <f>IFERROR(VLOOKUP(Z317,'Banco de Dados'!$B$3:$H$274,5,FALSE)," ")</f>
        <v xml:space="preserve"> </v>
      </c>
      <c r="AD317" s="27" t="str">
        <f>_xlfn.XLOOKUP(AG317,'Banco de Dados'!$B$3:$B$274,'Banco de Dados'!$C$3:$C$274,"")</f>
        <v/>
      </c>
      <c r="AE317" s="27" t="str">
        <f>IFERROR(VLOOKUP(AG317,'Banco de Dados'!$B$3:$H$274,5,FALSE)," ")</f>
        <v xml:space="preserve"> </v>
      </c>
      <c r="AK317" s="27" t="str">
        <f>_xlfn.XLOOKUP(AN317,'Banco de Dados'!$B$3:$B$274,'Banco de Dados'!$C$3:$C$274,"")</f>
        <v/>
      </c>
      <c r="AL317" s="27" t="str">
        <f>IFERROR(VLOOKUP(AN317,'Banco de Dados'!$B$3:$H$274,5,FALSE)," ")</f>
        <v xml:space="preserve"> </v>
      </c>
      <c r="AR317" s="27" t="str">
        <f>_xlfn.XLOOKUP(AU317,'Banco de Dados'!$B$3:$B$274,'Banco de Dados'!$C$3:$C$274,"")</f>
        <v/>
      </c>
      <c r="AS317" s="27" t="str">
        <f>IFERROR(VLOOKUP(AU317,'Banco de Dados'!$B$3:$H$274,5,FALSE)," ")</f>
        <v xml:space="preserve"> </v>
      </c>
      <c r="AY317" s="27" t="str">
        <f>_xlfn.XLOOKUP(BB317,'Banco de Dados'!$B$3:$B$274,'Banco de Dados'!$C$3:$C$274,"")</f>
        <v/>
      </c>
      <c r="AZ317" s="27" t="str">
        <f>IFERROR(VLOOKUP(BB317,'Banco de Dados'!$B$3:$H$274,5,FALSE)," ")</f>
        <v xml:space="preserve"> </v>
      </c>
      <c r="BF317" s="27" t="str">
        <f>_xlfn.XLOOKUP(BI317,'Banco de Dados'!$B$3:$B$274,'Banco de Dados'!$C$3:$C$274,"")</f>
        <v/>
      </c>
      <c r="BG317" s="27" t="str">
        <f>IFERROR(VLOOKUP(BI317,'Banco de Dados'!$B$3:$H$274,5,FALSE)," ")</f>
        <v xml:space="preserve"> </v>
      </c>
      <c r="BM317" s="27" t="str">
        <f>_xlfn.XLOOKUP(BP317,'Banco de Dados'!$B$3:$B$274,'Banco de Dados'!$C$3:$C$274,"")</f>
        <v/>
      </c>
      <c r="BN317" s="27" t="str">
        <f>IFERROR(VLOOKUP(BP317,'Banco de Dados'!$B$3:$H$274,5,FALSE)," ")</f>
        <v xml:space="preserve"> </v>
      </c>
      <c r="BT317" s="27" t="str">
        <f>_xlfn.XLOOKUP(BW317,'Banco de Dados'!$B$3:$B$274,'Banco de Dados'!$C$3:$C$274,"")</f>
        <v/>
      </c>
      <c r="BU317" s="27" t="str">
        <f>IFERROR(VLOOKUP(BW317,'Banco de Dados'!$B$3:$H$274,5,FALSE)," ")</f>
        <v xml:space="preserve"> </v>
      </c>
      <c r="CA317" s="27" t="str">
        <f>_xlfn.XLOOKUP(CD317,'Banco de Dados'!$B$3:$B$274,'Banco de Dados'!$C$3:$C$274,"")</f>
        <v/>
      </c>
      <c r="CB317" s="27" t="str">
        <f>IFERROR(VLOOKUP(CD317,'Banco de Dados'!$B$3:$H$274,5,FALSE)," ")</f>
        <v xml:space="preserve"> </v>
      </c>
      <c r="CH317" s="27" t="str">
        <f>_xlfn.XLOOKUP(CK317,'Banco de Dados'!$B$3:$B$274,'Banco de Dados'!$C$3:$C$274,"")</f>
        <v/>
      </c>
      <c r="CI317" s="27" t="str">
        <f>IFERROR(VLOOKUP(CK317,'Banco de Dados'!$B$3:$H$274,5,FALSE)," ")</f>
        <v xml:space="preserve"> </v>
      </c>
      <c r="CO317" s="27" t="str">
        <f>_xlfn.XLOOKUP(CR317,'Banco de Dados'!$B$3:$B$274,'Banco de Dados'!$C$3:$C$274,"")</f>
        <v/>
      </c>
      <c r="CP317" s="27" t="str">
        <f>IFERROR(VLOOKUP(CR317,'Banco de Dados'!$B$3:$H$274,5,FALSE)," ")</f>
        <v xml:space="preserve"> </v>
      </c>
      <c r="CV317" s="27" t="str">
        <f>_xlfn.XLOOKUP(CY317,'Banco de Dados'!$B$3:$B$274,'Banco de Dados'!$C$3:$C$274,"")</f>
        <v/>
      </c>
      <c r="CW317" s="27" t="str">
        <f>IFERROR(VLOOKUP(CY317,'Banco de Dados'!$B$3:$H$274,5,FALSE)," ")</f>
        <v xml:space="preserve"> </v>
      </c>
      <c r="DC317" s="27" t="str">
        <f>_xlfn.XLOOKUP(DF317,'Banco de Dados'!$B$3:$B$274,'Banco de Dados'!$C$3:$C$274,"")</f>
        <v/>
      </c>
      <c r="DD317" s="27" t="str">
        <f>IFERROR(VLOOKUP(DF317,'Banco de Dados'!$B$3:$H$274,5,FALSE)," ")</f>
        <v xml:space="preserve"> </v>
      </c>
      <c r="DJ317" s="27" t="str">
        <f>_xlfn.XLOOKUP(DM317,'Banco de Dados'!$B$3:$B$274,'Banco de Dados'!$C$3:$C$274,"")</f>
        <v/>
      </c>
      <c r="DK317" s="27" t="str">
        <f>IFERROR(VLOOKUP(DM317,'Banco de Dados'!$B$3:$H$274,5,FALSE)," ")</f>
        <v xml:space="preserve"> </v>
      </c>
      <c r="DQ317" s="27" t="str">
        <f>_xlfn.XLOOKUP(DT317,'Banco de Dados'!$B$3:$B$274,'Banco de Dados'!$C$3:$C$274,"")</f>
        <v/>
      </c>
      <c r="DR317" s="27" t="str">
        <f>IFERROR(VLOOKUP(DT317,'Banco de Dados'!$B$3:$H$274,5,FALSE)," ")</f>
        <v xml:space="preserve"> </v>
      </c>
      <c r="DX317" s="27" t="str">
        <f>_xlfn.XLOOKUP(EA317,'Banco de Dados'!$B$3:$B$274,'Banco de Dados'!$C$3:$C$274,"")</f>
        <v/>
      </c>
      <c r="DY317" s="27" t="str">
        <f>IFERROR(VLOOKUP(EA317,'Banco de Dados'!$B$3:$H$274,5,FALSE)," ")</f>
        <v xml:space="preserve"> </v>
      </c>
      <c r="EE317" s="27" t="str">
        <f>_xlfn.XLOOKUP(EH317,'Banco de Dados'!$B$3:$B$274,'Banco de Dados'!$C$3:$C$274,"")</f>
        <v/>
      </c>
      <c r="EF317" s="27" t="str">
        <f>IFERROR(VLOOKUP(EH317,'Banco de Dados'!$B$3:$H$274,5,FALSE)," ")</f>
        <v xml:space="preserve"> </v>
      </c>
      <c r="EL317" s="27" t="str">
        <f>_xlfn.XLOOKUP(EO317,'Banco de Dados'!$B$3:$B$274,'Banco de Dados'!$C$3:$C$274,"")</f>
        <v/>
      </c>
      <c r="EM317" s="27" t="str">
        <f>IFERROR(VLOOKUP(EO317,'Banco de Dados'!$B$3:$H$274,5,FALSE)," ")</f>
        <v xml:space="preserve"> </v>
      </c>
      <c r="ES317" s="27" t="str">
        <f>_xlfn.XLOOKUP(EV317,'Banco de Dados'!$B$3:$B$274,'Banco de Dados'!$C$3:$C$274,"")</f>
        <v/>
      </c>
      <c r="ET317" s="27" t="str">
        <f>IFERROR(VLOOKUP(EV317,'Banco de Dados'!$B$3:$H$274,5,FALSE)," ")</f>
        <v xml:space="preserve"> </v>
      </c>
      <c r="EZ317" s="27" t="str">
        <f>_xlfn.XLOOKUP(FC317,'Banco de Dados'!$B$3:$B$274,'Banco de Dados'!$C$3:$C$274,"")</f>
        <v/>
      </c>
      <c r="FA317" s="27" t="str">
        <f>IFERROR(VLOOKUP(FC317,'Banco de Dados'!$B$3:$H$274,5,FALSE)," ")</f>
        <v xml:space="preserve"> </v>
      </c>
      <c r="FC317" s="7"/>
      <c r="FD317" s="7"/>
      <c r="FE317" s="7"/>
      <c r="FG317" s="27" t="str">
        <f>_xlfn.XLOOKUP(FJ317,'Banco de Dados'!$B$3:$B$274,'Banco de Dados'!$C$3:$C$274,"")</f>
        <v/>
      </c>
      <c r="FH317" s="27" t="str">
        <f>IFERROR(VLOOKUP(FJ317,'Banco de Dados'!$B$3:$H$274,5,FALSE)," ")</f>
        <v xml:space="preserve"> </v>
      </c>
      <c r="FI317" s="7"/>
      <c r="FJ317" s="7"/>
      <c r="FK317" s="7"/>
      <c r="FL317" s="7"/>
      <c r="FN317" s="27" t="str">
        <f>_xlfn.XLOOKUP(FQ317,'Banco de Dados'!$B$3:$B$274,'Banco de Dados'!$C$3:$C$274,"")</f>
        <v/>
      </c>
      <c r="FO317" s="27" t="str">
        <f>IFERROR(VLOOKUP(FQ317,'Banco de Dados'!$B$3:$H$274,5,FALSE)," ")</f>
        <v xml:space="preserve"> </v>
      </c>
      <c r="FP317" s="7"/>
      <c r="FQ317" s="7"/>
      <c r="FR317" s="7"/>
      <c r="FS317" s="7"/>
      <c r="FU317" s="27" t="str">
        <f>_xlfn.XLOOKUP(FX317,'Banco de Dados'!$B$3:$B$274,'Banco de Dados'!$C$3:$C$274,"")</f>
        <v/>
      </c>
      <c r="FV317" s="27" t="str">
        <f>IFERROR(VLOOKUP(FX317,'Banco de Dados'!$B$3:$H$274,5,FALSE)," ")</f>
        <v xml:space="preserve"> </v>
      </c>
      <c r="FW317" s="7"/>
      <c r="FX317" s="7"/>
      <c r="FY317" s="7"/>
      <c r="FZ317" s="7"/>
    </row>
    <row r="318" spans="2:182" x14ac:dyDescent="0.25">
      <c r="B318" s="27" t="str">
        <f>_xlfn.XLOOKUP(E318,'Banco de Dados'!$B$3:$B$274,'Banco de Dados'!$C$3:$C$274,"")</f>
        <v/>
      </c>
      <c r="C318" s="27" t="str">
        <f>IFERROR(VLOOKUP(E318,'Banco de Dados'!$B$3:$H$274,5,FALSE)," ")</f>
        <v xml:space="preserve"> </v>
      </c>
      <c r="I318" s="27" t="str">
        <f>_xlfn.XLOOKUP(L318,'Banco de Dados'!$B$3:$B$274,'Banco de Dados'!$C$3:$C$274,"")</f>
        <v/>
      </c>
      <c r="J318" s="27" t="str">
        <f>IFERROR(VLOOKUP(L318,'Banco de Dados'!$B$3:$H$274,5,FALSE)," ")</f>
        <v xml:space="preserve"> </v>
      </c>
      <c r="P318" s="27" t="str">
        <f>_xlfn.XLOOKUP(S318,'Banco de Dados'!$B$3:$B$274,'Banco de Dados'!$C$3:$C$274,"")</f>
        <v/>
      </c>
      <c r="Q318" s="27" t="str">
        <f>IFERROR(VLOOKUP(S318,'Banco de Dados'!$B$3:$H$274,5,FALSE)," ")</f>
        <v xml:space="preserve"> </v>
      </c>
      <c r="W318" s="27" t="str">
        <f>_xlfn.XLOOKUP(Z318,'Banco de Dados'!$B$3:$B$274,'Banco de Dados'!$C$3:$C$274,"")</f>
        <v/>
      </c>
      <c r="X318" s="27" t="str">
        <f>IFERROR(VLOOKUP(Z318,'Banco de Dados'!$B$3:$H$274,5,FALSE)," ")</f>
        <v xml:space="preserve"> </v>
      </c>
      <c r="AD318" s="27" t="str">
        <f>_xlfn.XLOOKUP(AG318,'Banco de Dados'!$B$3:$B$274,'Banco de Dados'!$C$3:$C$274,"")</f>
        <v/>
      </c>
      <c r="AE318" s="27" t="str">
        <f>IFERROR(VLOOKUP(AG318,'Banco de Dados'!$B$3:$H$274,5,FALSE)," ")</f>
        <v xml:space="preserve"> </v>
      </c>
      <c r="AK318" s="27" t="str">
        <f>_xlfn.XLOOKUP(AN318,'Banco de Dados'!$B$3:$B$274,'Banco de Dados'!$C$3:$C$274,"")</f>
        <v/>
      </c>
      <c r="AL318" s="27" t="str">
        <f>IFERROR(VLOOKUP(AN318,'Banco de Dados'!$B$3:$H$274,5,FALSE)," ")</f>
        <v xml:space="preserve"> </v>
      </c>
      <c r="AR318" s="27" t="str">
        <f>_xlfn.XLOOKUP(AU318,'Banco de Dados'!$B$3:$B$274,'Banco de Dados'!$C$3:$C$274,"")</f>
        <v/>
      </c>
      <c r="AS318" s="27" t="str">
        <f>IFERROR(VLOOKUP(AU318,'Banco de Dados'!$B$3:$H$274,5,FALSE)," ")</f>
        <v xml:space="preserve"> </v>
      </c>
      <c r="AY318" s="27" t="str">
        <f>_xlfn.XLOOKUP(BB318,'Banco de Dados'!$B$3:$B$274,'Banco de Dados'!$C$3:$C$274,"")</f>
        <v/>
      </c>
      <c r="AZ318" s="27" t="str">
        <f>IFERROR(VLOOKUP(BB318,'Banco de Dados'!$B$3:$H$274,5,FALSE)," ")</f>
        <v xml:space="preserve"> </v>
      </c>
      <c r="BF318" s="27" t="str">
        <f>_xlfn.XLOOKUP(BI318,'Banco de Dados'!$B$3:$B$274,'Banco de Dados'!$C$3:$C$274,"")</f>
        <v/>
      </c>
      <c r="BG318" s="27" t="str">
        <f>IFERROR(VLOOKUP(BI318,'Banco de Dados'!$B$3:$H$274,5,FALSE)," ")</f>
        <v xml:space="preserve"> </v>
      </c>
      <c r="BM318" s="27" t="str">
        <f>_xlfn.XLOOKUP(BP318,'Banco de Dados'!$B$3:$B$274,'Banco de Dados'!$C$3:$C$274,"")</f>
        <v/>
      </c>
      <c r="BN318" s="27" t="str">
        <f>IFERROR(VLOOKUP(BP318,'Banco de Dados'!$B$3:$H$274,5,FALSE)," ")</f>
        <v xml:space="preserve"> </v>
      </c>
      <c r="BT318" s="27" t="str">
        <f>_xlfn.XLOOKUP(BW318,'Banco de Dados'!$B$3:$B$274,'Banco de Dados'!$C$3:$C$274,"")</f>
        <v/>
      </c>
      <c r="BU318" s="27" t="str">
        <f>IFERROR(VLOOKUP(BW318,'Banco de Dados'!$B$3:$H$274,5,FALSE)," ")</f>
        <v xml:space="preserve"> </v>
      </c>
      <c r="CA318" s="27" t="str">
        <f>_xlfn.XLOOKUP(CD318,'Banco de Dados'!$B$3:$B$274,'Banco de Dados'!$C$3:$C$274,"")</f>
        <v/>
      </c>
      <c r="CB318" s="27" t="str">
        <f>IFERROR(VLOOKUP(CD318,'Banco de Dados'!$B$3:$H$274,5,FALSE)," ")</f>
        <v xml:space="preserve"> </v>
      </c>
      <c r="CH318" s="27" t="str">
        <f>_xlfn.XLOOKUP(CK318,'Banco de Dados'!$B$3:$B$274,'Banco de Dados'!$C$3:$C$274,"")</f>
        <v/>
      </c>
      <c r="CI318" s="27" t="str">
        <f>IFERROR(VLOOKUP(CK318,'Banco de Dados'!$B$3:$H$274,5,FALSE)," ")</f>
        <v xml:space="preserve"> </v>
      </c>
      <c r="CO318" s="27" t="str">
        <f>_xlfn.XLOOKUP(CR318,'Banco de Dados'!$B$3:$B$274,'Banco de Dados'!$C$3:$C$274,"")</f>
        <v/>
      </c>
      <c r="CP318" s="27" t="str">
        <f>IFERROR(VLOOKUP(CR318,'Banco de Dados'!$B$3:$H$274,5,FALSE)," ")</f>
        <v xml:space="preserve"> </v>
      </c>
      <c r="CV318" s="27" t="str">
        <f>_xlfn.XLOOKUP(CY318,'Banco de Dados'!$B$3:$B$274,'Banco de Dados'!$C$3:$C$274,"")</f>
        <v/>
      </c>
      <c r="CW318" s="27" t="str">
        <f>IFERROR(VLOOKUP(CY318,'Banco de Dados'!$B$3:$H$274,5,FALSE)," ")</f>
        <v xml:space="preserve"> </v>
      </c>
      <c r="DC318" s="27" t="str">
        <f>_xlfn.XLOOKUP(DF318,'Banco de Dados'!$B$3:$B$274,'Banco de Dados'!$C$3:$C$274,"")</f>
        <v/>
      </c>
      <c r="DD318" s="27" t="str">
        <f>IFERROR(VLOOKUP(DF318,'Banco de Dados'!$B$3:$H$274,5,FALSE)," ")</f>
        <v xml:space="preserve"> </v>
      </c>
      <c r="DJ318" s="27" t="str">
        <f>_xlfn.XLOOKUP(DM318,'Banco de Dados'!$B$3:$B$274,'Banco de Dados'!$C$3:$C$274,"")</f>
        <v/>
      </c>
      <c r="DK318" s="27" t="str">
        <f>IFERROR(VLOOKUP(DM318,'Banco de Dados'!$B$3:$H$274,5,FALSE)," ")</f>
        <v xml:space="preserve"> </v>
      </c>
      <c r="DQ318" s="27" t="str">
        <f>_xlfn.XLOOKUP(DT318,'Banco de Dados'!$B$3:$B$274,'Banco de Dados'!$C$3:$C$274,"")</f>
        <v/>
      </c>
      <c r="DR318" s="27" t="str">
        <f>IFERROR(VLOOKUP(DT318,'Banco de Dados'!$B$3:$H$274,5,FALSE)," ")</f>
        <v xml:space="preserve"> </v>
      </c>
      <c r="DX318" s="27" t="str">
        <f>_xlfn.XLOOKUP(EA318,'Banco de Dados'!$B$3:$B$274,'Banco de Dados'!$C$3:$C$274,"")</f>
        <v/>
      </c>
      <c r="DY318" s="27" t="str">
        <f>IFERROR(VLOOKUP(EA318,'Banco de Dados'!$B$3:$H$274,5,FALSE)," ")</f>
        <v xml:space="preserve"> </v>
      </c>
      <c r="EE318" s="27" t="str">
        <f>_xlfn.XLOOKUP(EH318,'Banco de Dados'!$B$3:$B$274,'Banco de Dados'!$C$3:$C$274,"")</f>
        <v/>
      </c>
      <c r="EF318" s="27" t="str">
        <f>IFERROR(VLOOKUP(EH318,'Banco de Dados'!$B$3:$H$274,5,FALSE)," ")</f>
        <v xml:space="preserve"> </v>
      </c>
      <c r="EL318" s="27" t="str">
        <f>_xlfn.XLOOKUP(EO318,'Banco de Dados'!$B$3:$B$274,'Banco de Dados'!$C$3:$C$274,"")</f>
        <v/>
      </c>
      <c r="EM318" s="27" t="str">
        <f>IFERROR(VLOOKUP(EO318,'Banco de Dados'!$B$3:$H$274,5,FALSE)," ")</f>
        <v xml:space="preserve"> </v>
      </c>
      <c r="ES318" s="27" t="str">
        <f>_xlfn.XLOOKUP(EV318,'Banco de Dados'!$B$3:$B$274,'Banco de Dados'!$C$3:$C$274,"")</f>
        <v/>
      </c>
      <c r="ET318" s="27" t="str">
        <f>IFERROR(VLOOKUP(EV318,'Banco de Dados'!$B$3:$H$274,5,FALSE)," ")</f>
        <v xml:space="preserve"> </v>
      </c>
      <c r="EZ318" s="27" t="str">
        <f>_xlfn.XLOOKUP(FC318,'Banco de Dados'!$B$3:$B$274,'Banco de Dados'!$C$3:$C$274,"")</f>
        <v/>
      </c>
      <c r="FA318" s="27" t="str">
        <f>IFERROR(VLOOKUP(FC318,'Banco de Dados'!$B$3:$H$274,5,FALSE)," ")</f>
        <v xml:space="preserve"> </v>
      </c>
      <c r="FC318" s="7"/>
      <c r="FD318" s="7"/>
      <c r="FE318" s="7"/>
      <c r="FG318" s="27" t="str">
        <f>_xlfn.XLOOKUP(FJ318,'Banco de Dados'!$B$3:$B$274,'Banco de Dados'!$C$3:$C$274,"")</f>
        <v/>
      </c>
      <c r="FH318" s="27" t="str">
        <f>IFERROR(VLOOKUP(FJ318,'Banco de Dados'!$B$3:$H$274,5,FALSE)," ")</f>
        <v xml:space="preserve"> </v>
      </c>
      <c r="FI318" s="7"/>
      <c r="FJ318" s="7"/>
      <c r="FK318" s="7"/>
      <c r="FL318" s="7"/>
      <c r="FN318" s="27" t="str">
        <f>_xlfn.XLOOKUP(FQ318,'Banco de Dados'!$B$3:$B$274,'Banco de Dados'!$C$3:$C$274,"")</f>
        <v/>
      </c>
      <c r="FO318" s="27" t="str">
        <f>IFERROR(VLOOKUP(FQ318,'Banco de Dados'!$B$3:$H$274,5,FALSE)," ")</f>
        <v xml:space="preserve"> </v>
      </c>
      <c r="FP318" s="7"/>
      <c r="FQ318" s="7"/>
      <c r="FR318" s="7"/>
      <c r="FS318" s="7"/>
      <c r="FU318" s="27" t="str">
        <f>_xlfn.XLOOKUP(FX318,'Banco de Dados'!$B$3:$B$274,'Banco de Dados'!$C$3:$C$274,"")</f>
        <v/>
      </c>
      <c r="FV318" s="27" t="str">
        <f>IFERROR(VLOOKUP(FX318,'Banco de Dados'!$B$3:$H$274,5,FALSE)," ")</f>
        <v xml:space="preserve"> </v>
      </c>
      <c r="FW318" s="7"/>
      <c r="FX318" s="7"/>
      <c r="FY318" s="7"/>
      <c r="FZ318" s="7"/>
    </row>
    <row r="319" spans="2:182" x14ac:dyDescent="0.25">
      <c r="B319" s="27" t="str">
        <f>_xlfn.XLOOKUP(E319,'Banco de Dados'!$B$3:$B$274,'Banco de Dados'!$C$3:$C$274,"")</f>
        <v/>
      </c>
      <c r="C319" s="27" t="str">
        <f>IFERROR(VLOOKUP(E319,'Banco de Dados'!$B$3:$H$274,5,FALSE)," ")</f>
        <v xml:space="preserve"> </v>
      </c>
      <c r="I319" s="27" t="str">
        <f>_xlfn.XLOOKUP(L319,'Banco de Dados'!$B$3:$B$274,'Banco de Dados'!$C$3:$C$274,"")</f>
        <v/>
      </c>
      <c r="J319" s="27" t="str">
        <f>IFERROR(VLOOKUP(L319,'Banco de Dados'!$B$3:$H$274,5,FALSE)," ")</f>
        <v xml:space="preserve"> </v>
      </c>
      <c r="P319" s="27" t="str">
        <f>_xlfn.XLOOKUP(S319,'Banco de Dados'!$B$3:$B$274,'Banco de Dados'!$C$3:$C$274,"")</f>
        <v/>
      </c>
      <c r="Q319" s="27" t="str">
        <f>IFERROR(VLOOKUP(S319,'Banco de Dados'!$B$3:$H$274,5,FALSE)," ")</f>
        <v xml:space="preserve"> </v>
      </c>
      <c r="W319" s="27" t="str">
        <f>_xlfn.XLOOKUP(Z319,'Banco de Dados'!$B$3:$B$274,'Banco de Dados'!$C$3:$C$274,"")</f>
        <v/>
      </c>
      <c r="X319" s="27" t="str">
        <f>IFERROR(VLOOKUP(Z319,'Banco de Dados'!$B$3:$H$274,5,FALSE)," ")</f>
        <v xml:space="preserve"> </v>
      </c>
      <c r="AD319" s="27" t="str">
        <f>_xlfn.XLOOKUP(AG319,'Banco de Dados'!$B$3:$B$274,'Banco de Dados'!$C$3:$C$274,"")</f>
        <v/>
      </c>
      <c r="AE319" s="27" t="str">
        <f>IFERROR(VLOOKUP(AG319,'Banco de Dados'!$B$3:$H$274,5,FALSE)," ")</f>
        <v xml:space="preserve"> </v>
      </c>
      <c r="AK319" s="27" t="str">
        <f>_xlfn.XLOOKUP(AN319,'Banco de Dados'!$B$3:$B$274,'Banco de Dados'!$C$3:$C$274,"")</f>
        <v/>
      </c>
      <c r="AL319" s="27" t="str">
        <f>IFERROR(VLOOKUP(AN319,'Banco de Dados'!$B$3:$H$274,5,FALSE)," ")</f>
        <v xml:space="preserve"> </v>
      </c>
      <c r="AR319" s="27" t="str">
        <f>_xlfn.XLOOKUP(AU319,'Banco de Dados'!$B$3:$B$274,'Banco de Dados'!$C$3:$C$274,"")</f>
        <v/>
      </c>
      <c r="AS319" s="27" t="str">
        <f>IFERROR(VLOOKUP(AU319,'Banco de Dados'!$B$3:$H$274,5,FALSE)," ")</f>
        <v xml:space="preserve"> </v>
      </c>
      <c r="AY319" s="27" t="str">
        <f>_xlfn.XLOOKUP(BB319,'Banco de Dados'!$B$3:$B$274,'Banco de Dados'!$C$3:$C$274,"")</f>
        <v/>
      </c>
      <c r="AZ319" s="27" t="str">
        <f>IFERROR(VLOOKUP(BB319,'Banco de Dados'!$B$3:$H$274,5,FALSE)," ")</f>
        <v xml:space="preserve"> </v>
      </c>
      <c r="BF319" s="27" t="str">
        <f>_xlfn.XLOOKUP(BI319,'Banco de Dados'!$B$3:$B$274,'Banco de Dados'!$C$3:$C$274,"")</f>
        <v/>
      </c>
      <c r="BG319" s="27" t="str">
        <f>IFERROR(VLOOKUP(BI319,'Banco de Dados'!$B$3:$H$274,5,FALSE)," ")</f>
        <v xml:space="preserve"> </v>
      </c>
      <c r="BM319" s="27" t="str">
        <f>_xlfn.XLOOKUP(BP319,'Banco de Dados'!$B$3:$B$274,'Banco de Dados'!$C$3:$C$274,"")</f>
        <v/>
      </c>
      <c r="BN319" s="27" t="str">
        <f>IFERROR(VLOOKUP(BP319,'Banco de Dados'!$B$3:$H$274,5,FALSE)," ")</f>
        <v xml:space="preserve"> </v>
      </c>
      <c r="BT319" s="27" t="str">
        <f>_xlfn.XLOOKUP(BW319,'Banco de Dados'!$B$3:$B$274,'Banco de Dados'!$C$3:$C$274,"")</f>
        <v/>
      </c>
      <c r="BU319" s="27" t="str">
        <f>IFERROR(VLOOKUP(BW319,'Banco de Dados'!$B$3:$H$274,5,FALSE)," ")</f>
        <v xml:space="preserve"> </v>
      </c>
      <c r="CA319" s="27" t="str">
        <f>_xlfn.XLOOKUP(CD319,'Banco de Dados'!$B$3:$B$274,'Banco de Dados'!$C$3:$C$274,"")</f>
        <v/>
      </c>
      <c r="CB319" s="27" t="str">
        <f>IFERROR(VLOOKUP(CD319,'Banco de Dados'!$B$3:$H$274,5,FALSE)," ")</f>
        <v xml:space="preserve"> </v>
      </c>
      <c r="CH319" s="27" t="str">
        <f>_xlfn.XLOOKUP(CK319,'Banco de Dados'!$B$3:$B$274,'Banco de Dados'!$C$3:$C$274,"")</f>
        <v/>
      </c>
      <c r="CI319" s="27" t="str">
        <f>IFERROR(VLOOKUP(CK319,'Banco de Dados'!$B$3:$H$274,5,FALSE)," ")</f>
        <v xml:space="preserve"> </v>
      </c>
      <c r="CO319" s="27" t="str">
        <f>_xlfn.XLOOKUP(CR319,'Banco de Dados'!$B$3:$B$274,'Banco de Dados'!$C$3:$C$274,"")</f>
        <v/>
      </c>
      <c r="CP319" s="27" t="str">
        <f>IFERROR(VLOOKUP(CR319,'Banco de Dados'!$B$3:$H$274,5,FALSE)," ")</f>
        <v xml:space="preserve"> </v>
      </c>
      <c r="CV319" s="27" t="str">
        <f>_xlfn.XLOOKUP(CY319,'Banco de Dados'!$B$3:$B$274,'Banco de Dados'!$C$3:$C$274,"")</f>
        <v/>
      </c>
      <c r="CW319" s="27" t="str">
        <f>IFERROR(VLOOKUP(CY319,'Banco de Dados'!$B$3:$H$274,5,FALSE)," ")</f>
        <v xml:space="preserve"> </v>
      </c>
      <c r="DC319" s="27" t="str">
        <f>_xlfn.XLOOKUP(DF319,'Banco de Dados'!$B$3:$B$274,'Banco de Dados'!$C$3:$C$274,"")</f>
        <v/>
      </c>
      <c r="DD319" s="27" t="str">
        <f>IFERROR(VLOOKUP(DF319,'Banco de Dados'!$B$3:$H$274,5,FALSE)," ")</f>
        <v xml:space="preserve"> </v>
      </c>
      <c r="DJ319" s="27" t="str">
        <f>_xlfn.XLOOKUP(DM319,'Banco de Dados'!$B$3:$B$274,'Banco de Dados'!$C$3:$C$274,"")</f>
        <v/>
      </c>
      <c r="DK319" s="27" t="str">
        <f>IFERROR(VLOOKUP(DM319,'Banco de Dados'!$B$3:$H$274,5,FALSE)," ")</f>
        <v xml:space="preserve"> </v>
      </c>
      <c r="DQ319" s="27" t="str">
        <f>_xlfn.XLOOKUP(DT319,'Banco de Dados'!$B$3:$B$274,'Banco de Dados'!$C$3:$C$274,"")</f>
        <v/>
      </c>
      <c r="DR319" s="27" t="str">
        <f>IFERROR(VLOOKUP(DT319,'Banco de Dados'!$B$3:$H$274,5,FALSE)," ")</f>
        <v xml:space="preserve"> </v>
      </c>
      <c r="DX319" s="27" t="str">
        <f>_xlfn.XLOOKUP(EA319,'Banco de Dados'!$B$3:$B$274,'Banco de Dados'!$C$3:$C$274,"")</f>
        <v/>
      </c>
      <c r="DY319" s="27" t="str">
        <f>IFERROR(VLOOKUP(EA319,'Banco de Dados'!$B$3:$H$274,5,FALSE)," ")</f>
        <v xml:space="preserve"> </v>
      </c>
      <c r="EE319" s="27" t="str">
        <f>_xlfn.XLOOKUP(EH319,'Banco de Dados'!$B$3:$B$274,'Banco de Dados'!$C$3:$C$274,"")</f>
        <v/>
      </c>
      <c r="EF319" s="27" t="str">
        <f>IFERROR(VLOOKUP(EH319,'Banco de Dados'!$B$3:$H$274,5,FALSE)," ")</f>
        <v xml:space="preserve"> </v>
      </c>
      <c r="EL319" s="27" t="str">
        <f>_xlfn.XLOOKUP(EO319,'Banco de Dados'!$B$3:$B$274,'Banco de Dados'!$C$3:$C$274,"")</f>
        <v/>
      </c>
      <c r="EM319" s="27" t="str">
        <f>IFERROR(VLOOKUP(EO319,'Banco de Dados'!$B$3:$H$274,5,FALSE)," ")</f>
        <v xml:space="preserve"> </v>
      </c>
      <c r="ES319" s="27" t="str">
        <f>_xlfn.XLOOKUP(EV319,'Banco de Dados'!$B$3:$B$274,'Banco de Dados'!$C$3:$C$274,"")</f>
        <v/>
      </c>
      <c r="ET319" s="27" t="str">
        <f>IFERROR(VLOOKUP(EV319,'Banco de Dados'!$B$3:$H$274,5,FALSE)," ")</f>
        <v xml:space="preserve"> </v>
      </c>
      <c r="EZ319" s="27" t="str">
        <f>_xlfn.XLOOKUP(FC319,'Banco de Dados'!$B$3:$B$274,'Banco de Dados'!$C$3:$C$274,"")</f>
        <v/>
      </c>
      <c r="FA319" s="27" t="str">
        <f>IFERROR(VLOOKUP(FC319,'Banco de Dados'!$B$3:$H$274,5,FALSE)," ")</f>
        <v xml:space="preserve"> </v>
      </c>
      <c r="FC319" s="7"/>
      <c r="FD319" s="7"/>
      <c r="FE319" s="7"/>
      <c r="FG319" s="27" t="str">
        <f>_xlfn.XLOOKUP(FJ319,'Banco de Dados'!$B$3:$B$274,'Banco de Dados'!$C$3:$C$274,"")</f>
        <v/>
      </c>
      <c r="FH319" s="27" t="str">
        <f>IFERROR(VLOOKUP(FJ319,'Banco de Dados'!$B$3:$H$274,5,FALSE)," ")</f>
        <v xml:space="preserve"> </v>
      </c>
      <c r="FI319" s="7"/>
      <c r="FJ319" s="7"/>
      <c r="FK319" s="7"/>
      <c r="FL319" s="7"/>
      <c r="FN319" s="27" t="str">
        <f>_xlfn.XLOOKUP(FQ319,'Banco de Dados'!$B$3:$B$274,'Banco de Dados'!$C$3:$C$274,"")</f>
        <v/>
      </c>
      <c r="FO319" s="27" t="str">
        <f>IFERROR(VLOOKUP(FQ319,'Banco de Dados'!$B$3:$H$274,5,FALSE)," ")</f>
        <v xml:space="preserve"> </v>
      </c>
      <c r="FP319" s="7"/>
      <c r="FQ319" s="7"/>
      <c r="FR319" s="7"/>
      <c r="FS319" s="7"/>
      <c r="FU319" s="27" t="str">
        <f>_xlfn.XLOOKUP(FX319,'Banco de Dados'!$B$3:$B$274,'Banco de Dados'!$C$3:$C$274,"")</f>
        <v/>
      </c>
      <c r="FV319" s="27" t="str">
        <f>IFERROR(VLOOKUP(FX319,'Banco de Dados'!$B$3:$H$274,5,FALSE)," ")</f>
        <v xml:space="preserve"> </v>
      </c>
      <c r="FW319" s="7"/>
      <c r="FX319" s="7"/>
      <c r="FY319" s="7"/>
      <c r="FZ319" s="7"/>
    </row>
    <row r="320" spans="2:182" x14ac:dyDescent="0.25">
      <c r="B320" s="27" t="str">
        <f>_xlfn.XLOOKUP(E320,'Banco de Dados'!$B$3:$B$274,'Banco de Dados'!$C$3:$C$274,"")</f>
        <v/>
      </c>
      <c r="C320" s="27" t="str">
        <f>IFERROR(VLOOKUP(E320,'Banco de Dados'!$B$3:$H$274,5,FALSE)," ")</f>
        <v xml:space="preserve"> </v>
      </c>
      <c r="I320" s="27" t="str">
        <f>_xlfn.XLOOKUP(L320,'Banco de Dados'!$B$3:$B$274,'Banco de Dados'!$C$3:$C$274,"")</f>
        <v/>
      </c>
      <c r="J320" s="27" t="str">
        <f>IFERROR(VLOOKUP(L320,'Banco de Dados'!$B$3:$H$274,5,FALSE)," ")</f>
        <v xml:space="preserve"> </v>
      </c>
      <c r="P320" s="27" t="str">
        <f>_xlfn.XLOOKUP(S320,'Banco de Dados'!$B$3:$B$274,'Banco de Dados'!$C$3:$C$274,"")</f>
        <v/>
      </c>
      <c r="Q320" s="27" t="str">
        <f>IFERROR(VLOOKUP(S320,'Banco de Dados'!$B$3:$H$274,5,FALSE)," ")</f>
        <v xml:space="preserve"> </v>
      </c>
      <c r="W320" s="27" t="str">
        <f>_xlfn.XLOOKUP(Z320,'Banco de Dados'!$B$3:$B$274,'Banco de Dados'!$C$3:$C$274,"")</f>
        <v/>
      </c>
      <c r="X320" s="27" t="str">
        <f>IFERROR(VLOOKUP(Z320,'Banco de Dados'!$B$3:$H$274,5,FALSE)," ")</f>
        <v xml:space="preserve"> </v>
      </c>
      <c r="AD320" s="27" t="str">
        <f>_xlfn.XLOOKUP(AG320,'Banco de Dados'!$B$3:$B$274,'Banco de Dados'!$C$3:$C$274,"")</f>
        <v/>
      </c>
      <c r="AE320" s="27" t="str">
        <f>IFERROR(VLOOKUP(AG320,'Banco de Dados'!$B$3:$H$274,5,FALSE)," ")</f>
        <v xml:space="preserve"> </v>
      </c>
      <c r="AK320" s="27" t="str">
        <f>_xlfn.XLOOKUP(AN320,'Banco de Dados'!$B$3:$B$274,'Banco de Dados'!$C$3:$C$274,"")</f>
        <v/>
      </c>
      <c r="AL320" s="27" t="str">
        <f>IFERROR(VLOOKUP(AN320,'Banco de Dados'!$B$3:$H$274,5,FALSE)," ")</f>
        <v xml:space="preserve"> </v>
      </c>
      <c r="AR320" s="27" t="str">
        <f>_xlfn.XLOOKUP(AU320,'Banco de Dados'!$B$3:$B$274,'Banco de Dados'!$C$3:$C$274,"")</f>
        <v/>
      </c>
      <c r="AS320" s="27" t="str">
        <f>IFERROR(VLOOKUP(AU320,'Banco de Dados'!$B$3:$H$274,5,FALSE)," ")</f>
        <v xml:space="preserve"> </v>
      </c>
      <c r="AY320" s="27" t="str">
        <f>_xlfn.XLOOKUP(BB320,'Banco de Dados'!$B$3:$B$274,'Banco de Dados'!$C$3:$C$274,"")</f>
        <v/>
      </c>
      <c r="AZ320" s="27" t="str">
        <f>IFERROR(VLOOKUP(BB320,'Banco de Dados'!$B$3:$H$274,5,FALSE)," ")</f>
        <v xml:space="preserve"> </v>
      </c>
      <c r="BF320" s="27" t="str">
        <f>_xlfn.XLOOKUP(BI320,'Banco de Dados'!$B$3:$B$274,'Banco de Dados'!$C$3:$C$274,"")</f>
        <v/>
      </c>
      <c r="BG320" s="27" t="str">
        <f>IFERROR(VLOOKUP(BI320,'Banco de Dados'!$B$3:$H$274,5,FALSE)," ")</f>
        <v xml:space="preserve"> </v>
      </c>
      <c r="BM320" s="27" t="str">
        <f>_xlfn.XLOOKUP(BP320,'Banco de Dados'!$B$3:$B$274,'Banco de Dados'!$C$3:$C$274,"")</f>
        <v/>
      </c>
      <c r="BN320" s="27" t="str">
        <f>IFERROR(VLOOKUP(BP320,'Banco de Dados'!$B$3:$H$274,5,FALSE)," ")</f>
        <v xml:space="preserve"> </v>
      </c>
      <c r="BT320" s="27" t="str">
        <f>_xlfn.XLOOKUP(BW320,'Banco de Dados'!$B$3:$B$274,'Banco de Dados'!$C$3:$C$274,"")</f>
        <v/>
      </c>
      <c r="BU320" s="27" t="str">
        <f>IFERROR(VLOOKUP(BW320,'Banco de Dados'!$B$3:$H$274,5,FALSE)," ")</f>
        <v xml:space="preserve"> </v>
      </c>
      <c r="CA320" s="27" t="str">
        <f>_xlfn.XLOOKUP(CD320,'Banco de Dados'!$B$3:$B$274,'Banco de Dados'!$C$3:$C$274,"")</f>
        <v/>
      </c>
      <c r="CB320" s="27" t="str">
        <f>IFERROR(VLOOKUP(CD320,'Banco de Dados'!$B$3:$H$274,5,FALSE)," ")</f>
        <v xml:space="preserve"> </v>
      </c>
      <c r="CH320" s="27" t="str">
        <f>_xlfn.XLOOKUP(CK320,'Banco de Dados'!$B$3:$B$274,'Banco de Dados'!$C$3:$C$274,"")</f>
        <v/>
      </c>
      <c r="CI320" s="27" t="str">
        <f>IFERROR(VLOOKUP(CK320,'Banco de Dados'!$B$3:$H$274,5,FALSE)," ")</f>
        <v xml:space="preserve"> </v>
      </c>
      <c r="CO320" s="27" t="str">
        <f>_xlfn.XLOOKUP(CR320,'Banco de Dados'!$B$3:$B$274,'Banco de Dados'!$C$3:$C$274,"")</f>
        <v/>
      </c>
      <c r="CP320" s="27" t="str">
        <f>IFERROR(VLOOKUP(CR320,'Banco de Dados'!$B$3:$H$274,5,FALSE)," ")</f>
        <v xml:space="preserve"> </v>
      </c>
      <c r="CV320" s="27" t="str">
        <f>_xlfn.XLOOKUP(CY320,'Banco de Dados'!$B$3:$B$274,'Banco de Dados'!$C$3:$C$274,"")</f>
        <v/>
      </c>
      <c r="CW320" s="27" t="str">
        <f>IFERROR(VLOOKUP(CY320,'Banco de Dados'!$B$3:$H$274,5,FALSE)," ")</f>
        <v xml:space="preserve"> </v>
      </c>
      <c r="DC320" s="27" t="str">
        <f>_xlfn.XLOOKUP(DF320,'Banco de Dados'!$B$3:$B$274,'Banco de Dados'!$C$3:$C$274,"")</f>
        <v/>
      </c>
      <c r="DD320" s="27" t="str">
        <f>IFERROR(VLOOKUP(DF320,'Banco de Dados'!$B$3:$H$274,5,FALSE)," ")</f>
        <v xml:space="preserve"> </v>
      </c>
      <c r="DJ320" s="27" t="str">
        <f>_xlfn.XLOOKUP(DM320,'Banco de Dados'!$B$3:$B$274,'Banco de Dados'!$C$3:$C$274,"")</f>
        <v/>
      </c>
      <c r="DK320" s="27" t="str">
        <f>IFERROR(VLOOKUP(DM320,'Banco de Dados'!$B$3:$H$274,5,FALSE)," ")</f>
        <v xml:space="preserve"> </v>
      </c>
      <c r="DQ320" s="27" t="str">
        <f>_xlfn.XLOOKUP(DT320,'Banco de Dados'!$B$3:$B$274,'Banco de Dados'!$C$3:$C$274,"")</f>
        <v/>
      </c>
      <c r="DR320" s="27" t="str">
        <f>IFERROR(VLOOKUP(DT320,'Banco de Dados'!$B$3:$H$274,5,FALSE)," ")</f>
        <v xml:space="preserve"> </v>
      </c>
      <c r="DX320" s="27" t="str">
        <f>_xlfn.XLOOKUP(EA320,'Banco de Dados'!$B$3:$B$274,'Banco de Dados'!$C$3:$C$274,"")</f>
        <v/>
      </c>
      <c r="DY320" s="27" t="str">
        <f>IFERROR(VLOOKUP(EA320,'Banco de Dados'!$B$3:$H$274,5,FALSE)," ")</f>
        <v xml:space="preserve"> </v>
      </c>
      <c r="EE320" s="27" t="str">
        <f>_xlfn.XLOOKUP(EH320,'Banco de Dados'!$B$3:$B$274,'Banco de Dados'!$C$3:$C$274,"")</f>
        <v/>
      </c>
      <c r="EF320" s="27" t="str">
        <f>IFERROR(VLOOKUP(EH320,'Banco de Dados'!$B$3:$H$274,5,FALSE)," ")</f>
        <v xml:space="preserve"> </v>
      </c>
      <c r="EL320" s="27" t="str">
        <f>_xlfn.XLOOKUP(EO320,'Banco de Dados'!$B$3:$B$274,'Banco de Dados'!$C$3:$C$274,"")</f>
        <v/>
      </c>
      <c r="EM320" s="27" t="str">
        <f>IFERROR(VLOOKUP(EO320,'Banco de Dados'!$B$3:$H$274,5,FALSE)," ")</f>
        <v xml:space="preserve"> </v>
      </c>
      <c r="ES320" s="27" t="str">
        <f>_xlfn.XLOOKUP(EV320,'Banco de Dados'!$B$3:$B$274,'Banco de Dados'!$C$3:$C$274,"")</f>
        <v/>
      </c>
      <c r="ET320" s="27" t="str">
        <f>IFERROR(VLOOKUP(EV320,'Banco de Dados'!$B$3:$H$274,5,FALSE)," ")</f>
        <v xml:space="preserve"> </v>
      </c>
      <c r="EZ320" s="27" t="str">
        <f>_xlfn.XLOOKUP(FC320,'Banco de Dados'!$B$3:$B$274,'Banco de Dados'!$C$3:$C$274,"")</f>
        <v/>
      </c>
      <c r="FA320" s="27" t="str">
        <f>IFERROR(VLOOKUP(FC320,'Banco de Dados'!$B$3:$H$274,5,FALSE)," ")</f>
        <v xml:space="preserve"> </v>
      </c>
      <c r="FC320" s="7"/>
      <c r="FD320" s="7"/>
      <c r="FE320" s="7"/>
      <c r="FG320" s="27" t="str">
        <f>_xlfn.XLOOKUP(FJ320,'Banco de Dados'!$B$3:$B$274,'Banco de Dados'!$C$3:$C$274,"")</f>
        <v/>
      </c>
      <c r="FH320" s="27" t="str">
        <f>IFERROR(VLOOKUP(FJ320,'Banco de Dados'!$B$3:$H$274,5,FALSE)," ")</f>
        <v xml:space="preserve"> </v>
      </c>
      <c r="FI320" s="7"/>
      <c r="FJ320" s="7"/>
      <c r="FK320" s="7"/>
      <c r="FL320" s="7"/>
      <c r="FN320" s="27" t="str">
        <f>_xlfn.XLOOKUP(FQ320,'Banco de Dados'!$B$3:$B$274,'Banco de Dados'!$C$3:$C$274,"")</f>
        <v/>
      </c>
      <c r="FO320" s="27" t="str">
        <f>IFERROR(VLOOKUP(FQ320,'Banco de Dados'!$B$3:$H$274,5,FALSE)," ")</f>
        <v xml:space="preserve"> </v>
      </c>
      <c r="FP320" s="7"/>
      <c r="FQ320" s="7"/>
      <c r="FR320" s="7"/>
      <c r="FS320" s="7"/>
      <c r="FU320" s="27" t="str">
        <f>_xlfn.XLOOKUP(FX320,'Banco de Dados'!$B$3:$B$274,'Banco de Dados'!$C$3:$C$274,"")</f>
        <v/>
      </c>
      <c r="FV320" s="27" t="str">
        <f>IFERROR(VLOOKUP(FX320,'Banco de Dados'!$B$3:$H$274,5,FALSE)," ")</f>
        <v xml:space="preserve"> </v>
      </c>
      <c r="FW320" s="7"/>
      <c r="FX320" s="7"/>
      <c r="FY320" s="7"/>
      <c r="FZ320" s="7"/>
    </row>
    <row r="321" spans="2:182" x14ac:dyDescent="0.25">
      <c r="B321" s="27" t="str">
        <f>_xlfn.XLOOKUP(E321,'Banco de Dados'!$B$3:$B$274,'Banco de Dados'!$C$3:$C$274,"")</f>
        <v/>
      </c>
      <c r="C321" s="27" t="str">
        <f>IFERROR(VLOOKUP(E321,'Banco de Dados'!$B$3:$H$274,5,FALSE)," ")</f>
        <v xml:space="preserve"> </v>
      </c>
      <c r="I321" s="27" t="str">
        <f>_xlfn.XLOOKUP(L321,'Banco de Dados'!$B$3:$B$274,'Banco de Dados'!$C$3:$C$274,"")</f>
        <v/>
      </c>
      <c r="J321" s="27" t="str">
        <f>IFERROR(VLOOKUP(L321,'Banco de Dados'!$B$3:$H$274,5,FALSE)," ")</f>
        <v xml:space="preserve"> </v>
      </c>
      <c r="P321" s="27" t="str">
        <f>_xlfn.XLOOKUP(S321,'Banco de Dados'!$B$3:$B$274,'Banco de Dados'!$C$3:$C$274,"")</f>
        <v/>
      </c>
      <c r="Q321" s="27" t="str">
        <f>IFERROR(VLOOKUP(S321,'Banco de Dados'!$B$3:$H$274,5,FALSE)," ")</f>
        <v xml:space="preserve"> </v>
      </c>
      <c r="W321" s="27" t="str">
        <f>_xlfn.XLOOKUP(Z321,'Banco de Dados'!$B$3:$B$274,'Banco de Dados'!$C$3:$C$274,"")</f>
        <v/>
      </c>
      <c r="X321" s="27" t="str">
        <f>IFERROR(VLOOKUP(Z321,'Banco de Dados'!$B$3:$H$274,5,FALSE)," ")</f>
        <v xml:space="preserve"> </v>
      </c>
      <c r="AD321" s="27" t="str">
        <f>_xlfn.XLOOKUP(AG321,'Banco de Dados'!$B$3:$B$274,'Banco de Dados'!$C$3:$C$274,"")</f>
        <v/>
      </c>
      <c r="AE321" s="27" t="str">
        <f>IFERROR(VLOOKUP(AG321,'Banco de Dados'!$B$3:$H$274,5,FALSE)," ")</f>
        <v xml:space="preserve"> </v>
      </c>
      <c r="AK321" s="27" t="str">
        <f>_xlfn.XLOOKUP(AN321,'Banco de Dados'!$B$3:$B$274,'Banco de Dados'!$C$3:$C$274,"")</f>
        <v/>
      </c>
      <c r="AL321" s="27" t="str">
        <f>IFERROR(VLOOKUP(AN321,'Banco de Dados'!$B$3:$H$274,5,FALSE)," ")</f>
        <v xml:space="preserve"> </v>
      </c>
      <c r="AR321" s="27" t="str">
        <f>_xlfn.XLOOKUP(AU321,'Banco de Dados'!$B$3:$B$274,'Banco de Dados'!$C$3:$C$274,"")</f>
        <v/>
      </c>
      <c r="AS321" s="27" t="str">
        <f>IFERROR(VLOOKUP(AU321,'Banco de Dados'!$B$3:$H$274,5,FALSE)," ")</f>
        <v xml:space="preserve"> </v>
      </c>
      <c r="AY321" s="27" t="str">
        <f>_xlfn.XLOOKUP(BB321,'Banco de Dados'!$B$3:$B$274,'Banco de Dados'!$C$3:$C$274,"")</f>
        <v/>
      </c>
      <c r="AZ321" s="27" t="str">
        <f>IFERROR(VLOOKUP(BB321,'Banco de Dados'!$B$3:$H$274,5,FALSE)," ")</f>
        <v xml:space="preserve"> </v>
      </c>
      <c r="BF321" s="27" t="str">
        <f>_xlfn.XLOOKUP(BI321,'Banco de Dados'!$B$3:$B$274,'Banco de Dados'!$C$3:$C$274,"")</f>
        <v/>
      </c>
      <c r="BG321" s="27" t="str">
        <f>IFERROR(VLOOKUP(BI321,'Banco de Dados'!$B$3:$H$274,5,FALSE)," ")</f>
        <v xml:space="preserve"> </v>
      </c>
      <c r="BM321" s="27" t="str">
        <f>_xlfn.XLOOKUP(BP321,'Banco de Dados'!$B$3:$B$274,'Banco de Dados'!$C$3:$C$274,"")</f>
        <v/>
      </c>
      <c r="BN321" s="27" t="str">
        <f>IFERROR(VLOOKUP(BP321,'Banco de Dados'!$B$3:$H$274,5,FALSE)," ")</f>
        <v xml:space="preserve"> </v>
      </c>
      <c r="BT321" s="27" t="str">
        <f>_xlfn.XLOOKUP(BW321,'Banco de Dados'!$B$3:$B$274,'Banco de Dados'!$C$3:$C$274,"")</f>
        <v/>
      </c>
      <c r="BU321" s="27" t="str">
        <f>IFERROR(VLOOKUP(BW321,'Banco de Dados'!$B$3:$H$274,5,FALSE)," ")</f>
        <v xml:space="preserve"> </v>
      </c>
      <c r="CA321" s="27" t="str">
        <f>_xlfn.XLOOKUP(CD321,'Banco de Dados'!$B$3:$B$274,'Banco de Dados'!$C$3:$C$274,"")</f>
        <v/>
      </c>
      <c r="CB321" s="27" t="str">
        <f>IFERROR(VLOOKUP(CD321,'Banco de Dados'!$B$3:$H$274,5,FALSE)," ")</f>
        <v xml:space="preserve"> </v>
      </c>
      <c r="CH321" s="27" t="str">
        <f>_xlfn.XLOOKUP(CK321,'Banco de Dados'!$B$3:$B$274,'Banco de Dados'!$C$3:$C$274,"")</f>
        <v/>
      </c>
      <c r="CI321" s="27" t="str">
        <f>IFERROR(VLOOKUP(CK321,'Banco de Dados'!$B$3:$H$274,5,FALSE)," ")</f>
        <v xml:space="preserve"> </v>
      </c>
      <c r="CO321" s="27" t="str">
        <f>_xlfn.XLOOKUP(CR321,'Banco de Dados'!$B$3:$B$274,'Banco de Dados'!$C$3:$C$274,"")</f>
        <v/>
      </c>
      <c r="CP321" s="27" t="str">
        <f>IFERROR(VLOOKUP(CR321,'Banco de Dados'!$B$3:$H$274,5,FALSE)," ")</f>
        <v xml:space="preserve"> </v>
      </c>
      <c r="CV321" s="27" t="str">
        <f>_xlfn.XLOOKUP(CY321,'Banco de Dados'!$B$3:$B$274,'Banco de Dados'!$C$3:$C$274,"")</f>
        <v/>
      </c>
      <c r="CW321" s="27" t="str">
        <f>IFERROR(VLOOKUP(CY321,'Banco de Dados'!$B$3:$H$274,5,FALSE)," ")</f>
        <v xml:space="preserve"> </v>
      </c>
      <c r="DC321" s="27" t="str">
        <f>_xlfn.XLOOKUP(DF321,'Banco de Dados'!$B$3:$B$274,'Banco de Dados'!$C$3:$C$274,"")</f>
        <v/>
      </c>
      <c r="DD321" s="27" t="str">
        <f>IFERROR(VLOOKUP(DF321,'Banco de Dados'!$B$3:$H$274,5,FALSE)," ")</f>
        <v xml:space="preserve"> </v>
      </c>
      <c r="DJ321" s="27" t="str">
        <f>_xlfn.XLOOKUP(DM321,'Banco de Dados'!$B$3:$B$274,'Banco de Dados'!$C$3:$C$274,"")</f>
        <v/>
      </c>
      <c r="DK321" s="27" t="str">
        <f>IFERROR(VLOOKUP(DM321,'Banco de Dados'!$B$3:$H$274,5,FALSE)," ")</f>
        <v xml:space="preserve"> </v>
      </c>
      <c r="DQ321" s="27" t="str">
        <f>_xlfn.XLOOKUP(DT321,'Banco de Dados'!$B$3:$B$274,'Banco de Dados'!$C$3:$C$274,"")</f>
        <v/>
      </c>
      <c r="DR321" s="27" t="str">
        <f>IFERROR(VLOOKUP(DT321,'Banco de Dados'!$B$3:$H$274,5,FALSE)," ")</f>
        <v xml:space="preserve"> </v>
      </c>
      <c r="DX321" s="27" t="str">
        <f>_xlfn.XLOOKUP(EA321,'Banco de Dados'!$B$3:$B$274,'Banco de Dados'!$C$3:$C$274,"")</f>
        <v/>
      </c>
      <c r="DY321" s="27" t="str">
        <f>IFERROR(VLOOKUP(EA321,'Banco de Dados'!$B$3:$H$274,5,FALSE)," ")</f>
        <v xml:space="preserve"> </v>
      </c>
      <c r="EE321" s="27" t="str">
        <f>_xlfn.XLOOKUP(EH321,'Banco de Dados'!$B$3:$B$274,'Banco de Dados'!$C$3:$C$274,"")</f>
        <v/>
      </c>
      <c r="EF321" s="27" t="str">
        <f>IFERROR(VLOOKUP(EH321,'Banco de Dados'!$B$3:$H$274,5,FALSE)," ")</f>
        <v xml:space="preserve"> </v>
      </c>
      <c r="EL321" s="27" t="str">
        <f>_xlfn.XLOOKUP(EO321,'Banco de Dados'!$B$3:$B$274,'Banco de Dados'!$C$3:$C$274,"")</f>
        <v/>
      </c>
      <c r="EM321" s="27" t="str">
        <f>IFERROR(VLOOKUP(EO321,'Banco de Dados'!$B$3:$H$274,5,FALSE)," ")</f>
        <v xml:space="preserve"> </v>
      </c>
      <c r="ES321" s="27" t="str">
        <f>_xlfn.XLOOKUP(EV321,'Banco de Dados'!$B$3:$B$274,'Banco de Dados'!$C$3:$C$274,"")</f>
        <v/>
      </c>
      <c r="ET321" s="27" t="str">
        <f>IFERROR(VLOOKUP(EV321,'Banco de Dados'!$B$3:$H$274,5,FALSE)," ")</f>
        <v xml:space="preserve"> </v>
      </c>
      <c r="EZ321" s="27" t="str">
        <f>_xlfn.XLOOKUP(FC321,'Banco de Dados'!$B$3:$B$274,'Banco de Dados'!$C$3:$C$274,"")</f>
        <v/>
      </c>
      <c r="FA321" s="27" t="str">
        <f>IFERROR(VLOOKUP(FC321,'Banco de Dados'!$B$3:$H$274,5,FALSE)," ")</f>
        <v xml:space="preserve"> </v>
      </c>
      <c r="FC321" s="7"/>
      <c r="FD321" s="7"/>
      <c r="FE321" s="7"/>
      <c r="FG321" s="27" t="str">
        <f>_xlfn.XLOOKUP(FJ321,'Banco de Dados'!$B$3:$B$274,'Banco de Dados'!$C$3:$C$274,"")</f>
        <v/>
      </c>
      <c r="FH321" s="27" t="str">
        <f>IFERROR(VLOOKUP(FJ321,'Banco de Dados'!$B$3:$H$274,5,FALSE)," ")</f>
        <v xml:space="preserve"> </v>
      </c>
      <c r="FI321" s="7"/>
      <c r="FJ321" s="7"/>
      <c r="FK321" s="7"/>
      <c r="FL321" s="7"/>
      <c r="FN321" s="27" t="str">
        <f>_xlfn.XLOOKUP(FQ321,'Banco de Dados'!$B$3:$B$274,'Banco de Dados'!$C$3:$C$274,"")</f>
        <v/>
      </c>
      <c r="FO321" s="27" t="str">
        <f>IFERROR(VLOOKUP(FQ321,'Banco de Dados'!$B$3:$H$274,5,FALSE)," ")</f>
        <v xml:space="preserve"> </v>
      </c>
      <c r="FP321" s="7"/>
      <c r="FQ321" s="7"/>
      <c r="FR321" s="7"/>
      <c r="FS321" s="7"/>
      <c r="FU321" s="27" t="str">
        <f>_xlfn.XLOOKUP(FX321,'Banco de Dados'!$B$3:$B$274,'Banco de Dados'!$C$3:$C$274,"")</f>
        <v/>
      </c>
      <c r="FV321" s="27" t="str">
        <f>IFERROR(VLOOKUP(FX321,'Banco de Dados'!$B$3:$H$274,5,FALSE)," ")</f>
        <v xml:space="preserve"> </v>
      </c>
      <c r="FW321" s="7"/>
      <c r="FX321" s="7"/>
      <c r="FY321" s="7"/>
      <c r="FZ321" s="7"/>
    </row>
    <row r="322" spans="2:182" x14ac:dyDescent="0.25">
      <c r="B322" s="27" t="str">
        <f>_xlfn.XLOOKUP(E322,'Banco de Dados'!$B$3:$B$274,'Banco de Dados'!$C$3:$C$274,"")</f>
        <v/>
      </c>
      <c r="C322" s="27" t="str">
        <f>IFERROR(VLOOKUP(E322,'Banco de Dados'!$B$3:$H$274,5,FALSE)," ")</f>
        <v xml:space="preserve"> </v>
      </c>
      <c r="I322" s="27" t="str">
        <f>_xlfn.XLOOKUP(L322,'Banco de Dados'!$B$3:$B$274,'Banco de Dados'!$C$3:$C$274,"")</f>
        <v/>
      </c>
      <c r="J322" s="27" t="str">
        <f>IFERROR(VLOOKUP(L322,'Banco de Dados'!$B$3:$H$274,5,FALSE)," ")</f>
        <v xml:space="preserve"> </v>
      </c>
      <c r="P322" s="27" t="str">
        <f>_xlfn.XLOOKUP(S322,'Banco de Dados'!$B$3:$B$274,'Banco de Dados'!$C$3:$C$274,"")</f>
        <v/>
      </c>
      <c r="Q322" s="27" t="str">
        <f>IFERROR(VLOOKUP(S322,'Banco de Dados'!$B$3:$H$274,5,FALSE)," ")</f>
        <v xml:space="preserve"> </v>
      </c>
      <c r="W322" s="27" t="str">
        <f>_xlfn.XLOOKUP(Z322,'Banco de Dados'!$B$3:$B$274,'Banco de Dados'!$C$3:$C$274,"")</f>
        <v/>
      </c>
      <c r="X322" s="27" t="str">
        <f>IFERROR(VLOOKUP(Z322,'Banco de Dados'!$B$3:$H$274,5,FALSE)," ")</f>
        <v xml:space="preserve"> </v>
      </c>
      <c r="AD322" s="27" t="str">
        <f>_xlfn.XLOOKUP(AG322,'Banco de Dados'!$B$3:$B$274,'Banco de Dados'!$C$3:$C$274,"")</f>
        <v/>
      </c>
      <c r="AE322" s="27" t="str">
        <f>IFERROR(VLOOKUP(AG322,'Banco de Dados'!$B$3:$H$274,5,FALSE)," ")</f>
        <v xml:space="preserve"> </v>
      </c>
      <c r="AK322" s="27" t="str">
        <f>_xlfn.XLOOKUP(AN322,'Banco de Dados'!$B$3:$B$274,'Banco de Dados'!$C$3:$C$274,"")</f>
        <v/>
      </c>
      <c r="AL322" s="27" t="str">
        <f>IFERROR(VLOOKUP(AN322,'Banco de Dados'!$B$3:$H$274,5,FALSE)," ")</f>
        <v xml:space="preserve"> </v>
      </c>
      <c r="AR322" s="27" t="str">
        <f>_xlfn.XLOOKUP(AU322,'Banco de Dados'!$B$3:$B$274,'Banco de Dados'!$C$3:$C$274,"")</f>
        <v/>
      </c>
      <c r="AS322" s="27" t="str">
        <f>IFERROR(VLOOKUP(AU322,'Banco de Dados'!$B$3:$H$274,5,FALSE)," ")</f>
        <v xml:space="preserve"> </v>
      </c>
      <c r="AY322" s="27" t="str">
        <f>_xlfn.XLOOKUP(BB322,'Banco de Dados'!$B$3:$B$274,'Banco de Dados'!$C$3:$C$274,"")</f>
        <v/>
      </c>
      <c r="AZ322" s="27" t="str">
        <f>IFERROR(VLOOKUP(BB322,'Banco de Dados'!$B$3:$H$274,5,FALSE)," ")</f>
        <v xml:space="preserve"> </v>
      </c>
      <c r="BF322" s="27" t="str">
        <f>_xlfn.XLOOKUP(BI322,'Banco de Dados'!$B$3:$B$274,'Banco de Dados'!$C$3:$C$274,"")</f>
        <v/>
      </c>
      <c r="BG322" s="27" t="str">
        <f>IFERROR(VLOOKUP(BI322,'Banco de Dados'!$B$3:$H$274,5,FALSE)," ")</f>
        <v xml:space="preserve"> </v>
      </c>
      <c r="BM322" s="27" t="str">
        <f>_xlfn.XLOOKUP(BP322,'Banco de Dados'!$B$3:$B$274,'Banco de Dados'!$C$3:$C$274,"")</f>
        <v/>
      </c>
      <c r="BN322" s="27" t="str">
        <f>IFERROR(VLOOKUP(BP322,'Banco de Dados'!$B$3:$H$274,5,FALSE)," ")</f>
        <v xml:space="preserve"> </v>
      </c>
      <c r="BT322" s="27" t="str">
        <f>_xlfn.XLOOKUP(BW322,'Banco de Dados'!$B$3:$B$274,'Banco de Dados'!$C$3:$C$274,"")</f>
        <v/>
      </c>
      <c r="BU322" s="27" t="str">
        <f>IFERROR(VLOOKUP(BW322,'Banco de Dados'!$B$3:$H$274,5,FALSE)," ")</f>
        <v xml:space="preserve"> </v>
      </c>
      <c r="CA322" s="27" t="str">
        <f>_xlfn.XLOOKUP(CD322,'Banco de Dados'!$B$3:$B$274,'Banco de Dados'!$C$3:$C$274,"")</f>
        <v/>
      </c>
      <c r="CB322" s="27" t="str">
        <f>IFERROR(VLOOKUP(CD322,'Banco de Dados'!$B$3:$H$274,5,FALSE)," ")</f>
        <v xml:space="preserve"> </v>
      </c>
      <c r="CH322" s="27" t="str">
        <f>_xlfn.XLOOKUP(CK322,'Banco de Dados'!$B$3:$B$274,'Banco de Dados'!$C$3:$C$274,"")</f>
        <v/>
      </c>
      <c r="CI322" s="27" t="str">
        <f>IFERROR(VLOOKUP(CK322,'Banco de Dados'!$B$3:$H$274,5,FALSE)," ")</f>
        <v xml:space="preserve"> </v>
      </c>
      <c r="CO322" s="27" t="str">
        <f>_xlfn.XLOOKUP(CR322,'Banco de Dados'!$B$3:$B$274,'Banco de Dados'!$C$3:$C$274,"")</f>
        <v/>
      </c>
      <c r="CP322" s="27" t="str">
        <f>IFERROR(VLOOKUP(CR322,'Banco de Dados'!$B$3:$H$274,5,FALSE)," ")</f>
        <v xml:space="preserve"> </v>
      </c>
      <c r="CV322" s="27" t="str">
        <f>_xlfn.XLOOKUP(CY322,'Banco de Dados'!$B$3:$B$274,'Banco de Dados'!$C$3:$C$274,"")</f>
        <v/>
      </c>
      <c r="CW322" s="27" t="str">
        <f>IFERROR(VLOOKUP(CY322,'Banco de Dados'!$B$3:$H$274,5,FALSE)," ")</f>
        <v xml:space="preserve"> </v>
      </c>
      <c r="DC322" s="27" t="str">
        <f>_xlfn.XLOOKUP(DF322,'Banco de Dados'!$B$3:$B$274,'Banco de Dados'!$C$3:$C$274,"")</f>
        <v/>
      </c>
      <c r="DD322" s="27" t="str">
        <f>IFERROR(VLOOKUP(DF322,'Banco de Dados'!$B$3:$H$274,5,FALSE)," ")</f>
        <v xml:space="preserve"> </v>
      </c>
      <c r="DJ322" s="27" t="str">
        <f>_xlfn.XLOOKUP(DM322,'Banco de Dados'!$B$3:$B$274,'Banco de Dados'!$C$3:$C$274,"")</f>
        <v/>
      </c>
      <c r="DK322" s="27" t="str">
        <f>IFERROR(VLOOKUP(DM322,'Banco de Dados'!$B$3:$H$274,5,FALSE)," ")</f>
        <v xml:space="preserve"> </v>
      </c>
      <c r="DQ322" s="27" t="str">
        <f>_xlfn.XLOOKUP(DT322,'Banco de Dados'!$B$3:$B$274,'Banco de Dados'!$C$3:$C$274,"")</f>
        <v/>
      </c>
      <c r="DR322" s="27" t="str">
        <f>IFERROR(VLOOKUP(DT322,'Banco de Dados'!$B$3:$H$274,5,FALSE)," ")</f>
        <v xml:space="preserve"> </v>
      </c>
      <c r="DX322" s="27" t="str">
        <f>_xlfn.XLOOKUP(EA322,'Banco de Dados'!$B$3:$B$274,'Banco de Dados'!$C$3:$C$274,"")</f>
        <v/>
      </c>
      <c r="DY322" s="27" t="str">
        <f>IFERROR(VLOOKUP(EA322,'Banco de Dados'!$B$3:$H$274,5,FALSE)," ")</f>
        <v xml:space="preserve"> </v>
      </c>
      <c r="EE322" s="27" t="str">
        <f>_xlfn.XLOOKUP(EH322,'Banco de Dados'!$B$3:$B$274,'Banco de Dados'!$C$3:$C$274,"")</f>
        <v/>
      </c>
      <c r="EF322" s="27" t="str">
        <f>IFERROR(VLOOKUP(EH322,'Banco de Dados'!$B$3:$H$274,5,FALSE)," ")</f>
        <v xml:space="preserve"> </v>
      </c>
      <c r="EL322" s="27" t="str">
        <f>_xlfn.XLOOKUP(EO322,'Banco de Dados'!$B$3:$B$274,'Banco de Dados'!$C$3:$C$274,"")</f>
        <v/>
      </c>
      <c r="EM322" s="27" t="str">
        <f>IFERROR(VLOOKUP(EO322,'Banco de Dados'!$B$3:$H$274,5,FALSE)," ")</f>
        <v xml:space="preserve"> </v>
      </c>
      <c r="ES322" s="27" t="str">
        <f>_xlfn.XLOOKUP(EV322,'Banco de Dados'!$B$3:$B$274,'Banco de Dados'!$C$3:$C$274,"")</f>
        <v/>
      </c>
      <c r="ET322" s="27" t="str">
        <f>IFERROR(VLOOKUP(EV322,'Banco de Dados'!$B$3:$H$274,5,FALSE)," ")</f>
        <v xml:space="preserve"> </v>
      </c>
      <c r="EZ322" s="27" t="str">
        <f>_xlfn.XLOOKUP(FC322,'Banco de Dados'!$B$3:$B$274,'Banco de Dados'!$C$3:$C$274,"")</f>
        <v/>
      </c>
      <c r="FA322" s="27" t="str">
        <f>IFERROR(VLOOKUP(FC322,'Banco de Dados'!$B$3:$H$274,5,FALSE)," ")</f>
        <v xml:space="preserve"> </v>
      </c>
      <c r="FC322" s="7"/>
      <c r="FD322" s="7"/>
      <c r="FE322" s="7"/>
      <c r="FG322" s="27" t="str">
        <f>_xlfn.XLOOKUP(FJ322,'Banco de Dados'!$B$3:$B$274,'Banco de Dados'!$C$3:$C$274,"")</f>
        <v/>
      </c>
      <c r="FH322" s="27" t="str">
        <f>IFERROR(VLOOKUP(FJ322,'Banco de Dados'!$B$3:$H$274,5,FALSE)," ")</f>
        <v xml:space="preserve"> </v>
      </c>
      <c r="FI322" s="7"/>
      <c r="FJ322" s="7"/>
      <c r="FK322" s="7"/>
      <c r="FL322" s="7"/>
      <c r="FN322" s="27" t="str">
        <f>_xlfn.XLOOKUP(FQ322,'Banco de Dados'!$B$3:$B$274,'Banco de Dados'!$C$3:$C$274,"")</f>
        <v/>
      </c>
      <c r="FO322" s="27" t="str">
        <f>IFERROR(VLOOKUP(FQ322,'Banco de Dados'!$B$3:$H$274,5,FALSE)," ")</f>
        <v xml:space="preserve"> </v>
      </c>
      <c r="FP322" s="7"/>
      <c r="FQ322" s="7"/>
      <c r="FR322" s="7"/>
      <c r="FS322" s="7"/>
      <c r="FU322" s="27" t="str">
        <f>_xlfn.XLOOKUP(FX322,'Banco de Dados'!$B$3:$B$274,'Banco de Dados'!$C$3:$C$274,"")</f>
        <v/>
      </c>
      <c r="FV322" s="27" t="str">
        <f>IFERROR(VLOOKUP(FX322,'Banco de Dados'!$B$3:$H$274,5,FALSE)," ")</f>
        <v xml:space="preserve"> </v>
      </c>
      <c r="FW322" s="7"/>
      <c r="FX322" s="7"/>
      <c r="FY322" s="7"/>
      <c r="FZ322" s="7"/>
    </row>
    <row r="323" spans="2:182" x14ac:dyDescent="0.25">
      <c r="B323" s="27" t="str">
        <f>_xlfn.XLOOKUP(E323,'Banco de Dados'!$B$3:$B$274,'Banco de Dados'!$C$3:$C$274,"")</f>
        <v/>
      </c>
      <c r="C323" s="27" t="str">
        <f>IFERROR(VLOOKUP(E323,'Banco de Dados'!$B$3:$H$274,5,FALSE)," ")</f>
        <v xml:space="preserve"> </v>
      </c>
      <c r="I323" s="27" t="str">
        <f>_xlfn.XLOOKUP(L323,'Banco de Dados'!$B$3:$B$274,'Banco de Dados'!$C$3:$C$274,"")</f>
        <v/>
      </c>
      <c r="J323" s="27" t="str">
        <f>IFERROR(VLOOKUP(L323,'Banco de Dados'!$B$3:$H$274,5,FALSE)," ")</f>
        <v xml:space="preserve"> </v>
      </c>
      <c r="P323" s="27" t="str">
        <f>_xlfn.XLOOKUP(S323,'Banco de Dados'!$B$3:$B$274,'Banco de Dados'!$C$3:$C$274,"")</f>
        <v/>
      </c>
      <c r="Q323" s="27" t="str">
        <f>IFERROR(VLOOKUP(S323,'Banco de Dados'!$B$3:$H$274,5,FALSE)," ")</f>
        <v xml:space="preserve"> </v>
      </c>
      <c r="W323" s="27" t="str">
        <f>_xlfn.XLOOKUP(Z323,'Banco de Dados'!$B$3:$B$274,'Banco de Dados'!$C$3:$C$274,"")</f>
        <v/>
      </c>
      <c r="X323" s="27" t="str">
        <f>IFERROR(VLOOKUP(Z323,'Banco de Dados'!$B$3:$H$274,5,FALSE)," ")</f>
        <v xml:space="preserve"> </v>
      </c>
      <c r="AD323" s="27" t="str">
        <f>_xlfn.XLOOKUP(AG323,'Banco de Dados'!$B$3:$B$274,'Banco de Dados'!$C$3:$C$274,"")</f>
        <v/>
      </c>
      <c r="AE323" s="27" t="str">
        <f>IFERROR(VLOOKUP(AG323,'Banco de Dados'!$B$3:$H$274,5,FALSE)," ")</f>
        <v xml:space="preserve"> </v>
      </c>
      <c r="AK323" s="27" t="str">
        <f>_xlfn.XLOOKUP(AN323,'Banco de Dados'!$B$3:$B$274,'Banco de Dados'!$C$3:$C$274,"")</f>
        <v/>
      </c>
      <c r="AL323" s="27" t="str">
        <f>IFERROR(VLOOKUP(AN323,'Banco de Dados'!$B$3:$H$274,5,FALSE)," ")</f>
        <v xml:space="preserve"> </v>
      </c>
      <c r="AR323" s="27" t="str">
        <f>_xlfn.XLOOKUP(AU323,'Banco de Dados'!$B$3:$B$274,'Banco de Dados'!$C$3:$C$274,"")</f>
        <v/>
      </c>
      <c r="AS323" s="27" t="str">
        <f>IFERROR(VLOOKUP(AU323,'Banco de Dados'!$B$3:$H$274,5,FALSE)," ")</f>
        <v xml:space="preserve"> </v>
      </c>
      <c r="AY323" s="27" t="str">
        <f>_xlfn.XLOOKUP(BB323,'Banco de Dados'!$B$3:$B$274,'Banco de Dados'!$C$3:$C$274,"")</f>
        <v/>
      </c>
      <c r="AZ323" s="27" t="str">
        <f>IFERROR(VLOOKUP(BB323,'Banco de Dados'!$B$3:$H$274,5,FALSE)," ")</f>
        <v xml:space="preserve"> </v>
      </c>
      <c r="BF323" s="27" t="str">
        <f>_xlfn.XLOOKUP(BI323,'Banco de Dados'!$B$3:$B$274,'Banco de Dados'!$C$3:$C$274,"")</f>
        <v/>
      </c>
      <c r="BG323" s="27" t="str">
        <f>IFERROR(VLOOKUP(BI323,'Banco de Dados'!$B$3:$H$274,5,FALSE)," ")</f>
        <v xml:space="preserve"> </v>
      </c>
      <c r="BM323" s="27" t="str">
        <f>_xlfn.XLOOKUP(BP323,'Banco de Dados'!$B$3:$B$274,'Banco de Dados'!$C$3:$C$274,"")</f>
        <v/>
      </c>
      <c r="BN323" s="27" t="str">
        <f>IFERROR(VLOOKUP(BP323,'Banco de Dados'!$B$3:$H$274,5,FALSE)," ")</f>
        <v xml:space="preserve"> </v>
      </c>
      <c r="BT323" s="27" t="str">
        <f>_xlfn.XLOOKUP(BW323,'Banco de Dados'!$B$3:$B$274,'Banco de Dados'!$C$3:$C$274,"")</f>
        <v/>
      </c>
      <c r="BU323" s="27" t="str">
        <f>IFERROR(VLOOKUP(BW323,'Banco de Dados'!$B$3:$H$274,5,FALSE)," ")</f>
        <v xml:space="preserve"> </v>
      </c>
      <c r="CA323" s="27" t="str">
        <f>_xlfn.XLOOKUP(CD323,'Banco de Dados'!$B$3:$B$274,'Banco de Dados'!$C$3:$C$274,"")</f>
        <v/>
      </c>
      <c r="CB323" s="27" t="str">
        <f>IFERROR(VLOOKUP(CD323,'Banco de Dados'!$B$3:$H$274,5,FALSE)," ")</f>
        <v xml:space="preserve"> </v>
      </c>
      <c r="CH323" s="27" t="str">
        <f>_xlfn.XLOOKUP(CK323,'Banco de Dados'!$B$3:$B$274,'Banco de Dados'!$C$3:$C$274,"")</f>
        <v/>
      </c>
      <c r="CI323" s="27" t="str">
        <f>IFERROR(VLOOKUP(CK323,'Banco de Dados'!$B$3:$H$274,5,FALSE)," ")</f>
        <v xml:space="preserve"> </v>
      </c>
      <c r="CO323" s="27" t="str">
        <f>_xlfn.XLOOKUP(CR323,'Banco de Dados'!$B$3:$B$274,'Banco de Dados'!$C$3:$C$274,"")</f>
        <v/>
      </c>
      <c r="CP323" s="27" t="str">
        <f>IFERROR(VLOOKUP(CR323,'Banco de Dados'!$B$3:$H$274,5,FALSE)," ")</f>
        <v xml:space="preserve"> </v>
      </c>
      <c r="CV323" s="27" t="str">
        <f>_xlfn.XLOOKUP(CY323,'Banco de Dados'!$B$3:$B$274,'Banco de Dados'!$C$3:$C$274,"")</f>
        <v/>
      </c>
      <c r="CW323" s="27" t="str">
        <f>IFERROR(VLOOKUP(CY323,'Banco de Dados'!$B$3:$H$274,5,FALSE)," ")</f>
        <v xml:space="preserve"> </v>
      </c>
      <c r="DC323" s="27" t="str">
        <f>_xlfn.XLOOKUP(DF323,'Banco de Dados'!$B$3:$B$274,'Banco de Dados'!$C$3:$C$274,"")</f>
        <v/>
      </c>
      <c r="DD323" s="27" t="str">
        <f>IFERROR(VLOOKUP(DF323,'Banco de Dados'!$B$3:$H$274,5,FALSE)," ")</f>
        <v xml:space="preserve"> </v>
      </c>
      <c r="DJ323" s="27" t="str">
        <f>_xlfn.XLOOKUP(DM323,'Banco de Dados'!$B$3:$B$274,'Banco de Dados'!$C$3:$C$274,"")</f>
        <v/>
      </c>
      <c r="DK323" s="27" t="str">
        <f>IFERROR(VLOOKUP(DM323,'Banco de Dados'!$B$3:$H$274,5,FALSE)," ")</f>
        <v xml:space="preserve"> </v>
      </c>
      <c r="DQ323" s="27" t="str">
        <f>_xlfn.XLOOKUP(DT323,'Banco de Dados'!$B$3:$B$274,'Banco de Dados'!$C$3:$C$274,"")</f>
        <v/>
      </c>
      <c r="DR323" s="27" t="str">
        <f>IFERROR(VLOOKUP(DT323,'Banco de Dados'!$B$3:$H$274,5,FALSE)," ")</f>
        <v xml:space="preserve"> </v>
      </c>
      <c r="DX323" s="27" t="str">
        <f>_xlfn.XLOOKUP(EA323,'Banco de Dados'!$B$3:$B$274,'Banco de Dados'!$C$3:$C$274,"")</f>
        <v/>
      </c>
      <c r="DY323" s="27" t="str">
        <f>IFERROR(VLOOKUP(EA323,'Banco de Dados'!$B$3:$H$274,5,FALSE)," ")</f>
        <v xml:space="preserve"> </v>
      </c>
      <c r="EE323" s="27" t="str">
        <f>_xlfn.XLOOKUP(EH323,'Banco de Dados'!$B$3:$B$274,'Banco de Dados'!$C$3:$C$274,"")</f>
        <v/>
      </c>
      <c r="EF323" s="27" t="str">
        <f>IFERROR(VLOOKUP(EH323,'Banco de Dados'!$B$3:$H$274,5,FALSE)," ")</f>
        <v xml:space="preserve"> </v>
      </c>
      <c r="EL323" s="27" t="str">
        <f>_xlfn.XLOOKUP(EO323,'Banco de Dados'!$B$3:$B$274,'Banco de Dados'!$C$3:$C$274,"")</f>
        <v/>
      </c>
      <c r="EM323" s="27" t="str">
        <f>IFERROR(VLOOKUP(EO323,'Banco de Dados'!$B$3:$H$274,5,FALSE)," ")</f>
        <v xml:space="preserve"> </v>
      </c>
      <c r="ES323" s="27" t="str">
        <f>_xlfn.XLOOKUP(EV323,'Banco de Dados'!$B$3:$B$274,'Banco de Dados'!$C$3:$C$274,"")</f>
        <v/>
      </c>
      <c r="ET323" s="27" t="str">
        <f>IFERROR(VLOOKUP(EV323,'Banco de Dados'!$B$3:$H$274,5,FALSE)," ")</f>
        <v xml:space="preserve"> </v>
      </c>
      <c r="EZ323" s="27" t="str">
        <f>_xlfn.XLOOKUP(FC323,'Banco de Dados'!$B$3:$B$274,'Banco de Dados'!$C$3:$C$274,"")</f>
        <v/>
      </c>
      <c r="FA323" s="27" t="str">
        <f>IFERROR(VLOOKUP(FC323,'Banco de Dados'!$B$3:$H$274,5,FALSE)," ")</f>
        <v xml:space="preserve"> </v>
      </c>
      <c r="FC323" s="7"/>
      <c r="FD323" s="7"/>
      <c r="FE323" s="7"/>
      <c r="FG323" s="27" t="str">
        <f>_xlfn.XLOOKUP(FJ323,'Banco de Dados'!$B$3:$B$274,'Banco de Dados'!$C$3:$C$274,"")</f>
        <v/>
      </c>
      <c r="FH323" s="27" t="str">
        <f>IFERROR(VLOOKUP(FJ323,'Banco de Dados'!$B$3:$H$274,5,FALSE)," ")</f>
        <v xml:space="preserve"> </v>
      </c>
      <c r="FI323" s="7"/>
      <c r="FJ323" s="7"/>
      <c r="FK323" s="7"/>
      <c r="FL323" s="7"/>
      <c r="FN323" s="27" t="str">
        <f>_xlfn.XLOOKUP(FQ323,'Banco de Dados'!$B$3:$B$274,'Banco de Dados'!$C$3:$C$274,"")</f>
        <v/>
      </c>
      <c r="FO323" s="27" t="str">
        <f>IFERROR(VLOOKUP(FQ323,'Banco de Dados'!$B$3:$H$274,5,FALSE)," ")</f>
        <v xml:space="preserve"> </v>
      </c>
      <c r="FP323" s="7"/>
      <c r="FQ323" s="7"/>
      <c r="FR323" s="7"/>
      <c r="FS323" s="7"/>
      <c r="FU323" s="27" t="str">
        <f>_xlfn.XLOOKUP(FX323,'Banco de Dados'!$B$3:$B$274,'Banco de Dados'!$C$3:$C$274,"")</f>
        <v/>
      </c>
      <c r="FV323" s="27" t="str">
        <f>IFERROR(VLOOKUP(FX323,'Banco de Dados'!$B$3:$H$274,5,FALSE)," ")</f>
        <v xml:space="preserve"> </v>
      </c>
      <c r="FW323" s="7"/>
      <c r="FX323" s="7"/>
      <c r="FY323" s="7"/>
      <c r="FZ323" s="7"/>
    </row>
    <row r="324" spans="2:182" x14ac:dyDescent="0.25">
      <c r="B324" s="27" t="str">
        <f>_xlfn.XLOOKUP(E324,'Banco de Dados'!$B$3:$B$274,'Banco de Dados'!$C$3:$C$274,"")</f>
        <v/>
      </c>
      <c r="C324" s="27" t="str">
        <f>IFERROR(VLOOKUP(E324,'Banco de Dados'!$B$3:$H$274,5,FALSE)," ")</f>
        <v xml:space="preserve"> </v>
      </c>
      <c r="I324" s="27" t="str">
        <f>_xlfn.XLOOKUP(L324,'Banco de Dados'!$B$3:$B$274,'Banco de Dados'!$C$3:$C$274,"")</f>
        <v/>
      </c>
      <c r="J324" s="27" t="str">
        <f>IFERROR(VLOOKUP(L324,'Banco de Dados'!$B$3:$H$274,5,FALSE)," ")</f>
        <v xml:space="preserve"> </v>
      </c>
      <c r="P324" s="27" t="str">
        <f>_xlfn.XLOOKUP(S324,'Banco de Dados'!$B$3:$B$274,'Banco de Dados'!$C$3:$C$274,"")</f>
        <v/>
      </c>
      <c r="Q324" s="27" t="str">
        <f>IFERROR(VLOOKUP(S324,'Banco de Dados'!$B$3:$H$274,5,FALSE)," ")</f>
        <v xml:space="preserve"> </v>
      </c>
      <c r="W324" s="27" t="str">
        <f>_xlfn.XLOOKUP(Z324,'Banco de Dados'!$B$3:$B$274,'Banco de Dados'!$C$3:$C$274,"")</f>
        <v/>
      </c>
      <c r="X324" s="27" t="str">
        <f>IFERROR(VLOOKUP(Z324,'Banco de Dados'!$B$3:$H$274,5,FALSE)," ")</f>
        <v xml:space="preserve"> </v>
      </c>
      <c r="AD324" s="27" t="str">
        <f>_xlfn.XLOOKUP(AG324,'Banco de Dados'!$B$3:$B$274,'Banco de Dados'!$C$3:$C$274,"")</f>
        <v/>
      </c>
      <c r="AE324" s="27" t="str">
        <f>IFERROR(VLOOKUP(AG324,'Banco de Dados'!$B$3:$H$274,5,FALSE)," ")</f>
        <v xml:space="preserve"> </v>
      </c>
      <c r="AK324" s="27" t="str">
        <f>_xlfn.XLOOKUP(AN324,'Banco de Dados'!$B$3:$B$274,'Banco de Dados'!$C$3:$C$274,"")</f>
        <v/>
      </c>
      <c r="AL324" s="27" t="str">
        <f>IFERROR(VLOOKUP(AN324,'Banco de Dados'!$B$3:$H$274,5,FALSE)," ")</f>
        <v xml:space="preserve"> </v>
      </c>
      <c r="AR324" s="27" t="str">
        <f>_xlfn.XLOOKUP(AU324,'Banco de Dados'!$B$3:$B$274,'Banco de Dados'!$C$3:$C$274,"")</f>
        <v/>
      </c>
      <c r="AS324" s="27" t="str">
        <f>IFERROR(VLOOKUP(AU324,'Banco de Dados'!$B$3:$H$274,5,FALSE)," ")</f>
        <v xml:space="preserve"> </v>
      </c>
      <c r="AY324" s="27" t="str">
        <f>_xlfn.XLOOKUP(BB324,'Banco de Dados'!$B$3:$B$274,'Banco de Dados'!$C$3:$C$274,"")</f>
        <v/>
      </c>
      <c r="AZ324" s="27" t="str">
        <f>IFERROR(VLOOKUP(BB324,'Banco de Dados'!$B$3:$H$274,5,FALSE)," ")</f>
        <v xml:space="preserve"> </v>
      </c>
      <c r="BF324" s="27" t="str">
        <f>_xlfn.XLOOKUP(BI324,'Banco de Dados'!$B$3:$B$274,'Banco de Dados'!$C$3:$C$274,"")</f>
        <v/>
      </c>
      <c r="BG324" s="27" t="str">
        <f>IFERROR(VLOOKUP(BI324,'Banco de Dados'!$B$3:$H$274,5,FALSE)," ")</f>
        <v xml:space="preserve"> </v>
      </c>
      <c r="BM324" s="27" t="str">
        <f>_xlfn.XLOOKUP(BP324,'Banco de Dados'!$B$3:$B$274,'Banco de Dados'!$C$3:$C$274,"")</f>
        <v/>
      </c>
      <c r="BN324" s="27" t="str">
        <f>IFERROR(VLOOKUP(BP324,'Banco de Dados'!$B$3:$H$274,5,FALSE)," ")</f>
        <v xml:space="preserve"> </v>
      </c>
      <c r="BT324" s="27" t="str">
        <f>_xlfn.XLOOKUP(BW324,'Banco de Dados'!$B$3:$B$274,'Banco de Dados'!$C$3:$C$274,"")</f>
        <v/>
      </c>
      <c r="BU324" s="27" t="str">
        <f>IFERROR(VLOOKUP(BW324,'Banco de Dados'!$B$3:$H$274,5,FALSE)," ")</f>
        <v xml:space="preserve"> </v>
      </c>
      <c r="CA324" s="27" t="str">
        <f>_xlfn.XLOOKUP(CD324,'Banco de Dados'!$B$3:$B$274,'Banco de Dados'!$C$3:$C$274,"")</f>
        <v/>
      </c>
      <c r="CB324" s="27" t="str">
        <f>IFERROR(VLOOKUP(CD324,'Banco de Dados'!$B$3:$H$274,5,FALSE)," ")</f>
        <v xml:space="preserve"> </v>
      </c>
      <c r="CH324" s="27" t="str">
        <f>_xlfn.XLOOKUP(CK324,'Banco de Dados'!$B$3:$B$274,'Banco de Dados'!$C$3:$C$274,"")</f>
        <v/>
      </c>
      <c r="CI324" s="27" t="str">
        <f>IFERROR(VLOOKUP(CK324,'Banco de Dados'!$B$3:$H$274,5,FALSE)," ")</f>
        <v xml:space="preserve"> </v>
      </c>
      <c r="CO324" s="27" t="str">
        <f>_xlfn.XLOOKUP(CR324,'Banco de Dados'!$B$3:$B$274,'Banco de Dados'!$C$3:$C$274,"")</f>
        <v/>
      </c>
      <c r="CP324" s="27" t="str">
        <f>IFERROR(VLOOKUP(CR324,'Banco de Dados'!$B$3:$H$274,5,FALSE)," ")</f>
        <v xml:space="preserve"> </v>
      </c>
      <c r="CV324" s="27" t="str">
        <f>_xlfn.XLOOKUP(CY324,'Banco de Dados'!$B$3:$B$274,'Banco de Dados'!$C$3:$C$274,"")</f>
        <v/>
      </c>
      <c r="CW324" s="27" t="str">
        <f>IFERROR(VLOOKUP(CY324,'Banco de Dados'!$B$3:$H$274,5,FALSE)," ")</f>
        <v xml:space="preserve"> </v>
      </c>
      <c r="DC324" s="27" t="str">
        <f>_xlfn.XLOOKUP(DF324,'Banco de Dados'!$B$3:$B$274,'Banco de Dados'!$C$3:$C$274,"")</f>
        <v/>
      </c>
      <c r="DD324" s="27" t="str">
        <f>IFERROR(VLOOKUP(DF324,'Banco de Dados'!$B$3:$H$274,5,FALSE)," ")</f>
        <v xml:space="preserve"> </v>
      </c>
      <c r="DJ324" s="27" t="str">
        <f>_xlfn.XLOOKUP(DM324,'Banco de Dados'!$B$3:$B$274,'Banco de Dados'!$C$3:$C$274,"")</f>
        <v/>
      </c>
      <c r="DK324" s="27" t="str">
        <f>IFERROR(VLOOKUP(DM324,'Banco de Dados'!$B$3:$H$274,5,FALSE)," ")</f>
        <v xml:space="preserve"> </v>
      </c>
      <c r="DQ324" s="27" t="str">
        <f>_xlfn.XLOOKUP(DT324,'Banco de Dados'!$B$3:$B$274,'Banco de Dados'!$C$3:$C$274,"")</f>
        <v/>
      </c>
      <c r="DR324" s="27" t="str">
        <f>IFERROR(VLOOKUP(DT324,'Banco de Dados'!$B$3:$H$274,5,FALSE)," ")</f>
        <v xml:space="preserve"> </v>
      </c>
      <c r="DX324" s="27" t="str">
        <f>_xlfn.XLOOKUP(EA324,'Banco de Dados'!$B$3:$B$274,'Banco de Dados'!$C$3:$C$274,"")</f>
        <v/>
      </c>
      <c r="DY324" s="27" t="str">
        <f>IFERROR(VLOOKUP(EA324,'Banco de Dados'!$B$3:$H$274,5,FALSE)," ")</f>
        <v xml:space="preserve"> </v>
      </c>
      <c r="EE324" s="27" t="str">
        <f>_xlfn.XLOOKUP(EH324,'Banco de Dados'!$B$3:$B$274,'Banco de Dados'!$C$3:$C$274,"")</f>
        <v/>
      </c>
      <c r="EF324" s="27" t="str">
        <f>IFERROR(VLOOKUP(EH324,'Banco de Dados'!$B$3:$H$274,5,FALSE)," ")</f>
        <v xml:space="preserve"> </v>
      </c>
      <c r="EL324" s="27" t="str">
        <f>_xlfn.XLOOKUP(EO324,'Banco de Dados'!$B$3:$B$274,'Banco de Dados'!$C$3:$C$274,"")</f>
        <v/>
      </c>
      <c r="EM324" s="27" t="str">
        <f>IFERROR(VLOOKUP(EO324,'Banco de Dados'!$B$3:$H$274,5,FALSE)," ")</f>
        <v xml:space="preserve"> </v>
      </c>
      <c r="ES324" s="27" t="str">
        <f>_xlfn.XLOOKUP(EV324,'Banco de Dados'!$B$3:$B$274,'Banco de Dados'!$C$3:$C$274,"")</f>
        <v/>
      </c>
      <c r="ET324" s="27" t="str">
        <f>IFERROR(VLOOKUP(EV324,'Banco de Dados'!$B$3:$H$274,5,FALSE)," ")</f>
        <v xml:space="preserve"> </v>
      </c>
      <c r="EZ324" s="27" t="str">
        <f>_xlfn.XLOOKUP(FC324,'Banco de Dados'!$B$3:$B$274,'Banco de Dados'!$C$3:$C$274,"")</f>
        <v/>
      </c>
      <c r="FA324" s="27" t="str">
        <f>IFERROR(VLOOKUP(FC324,'Banco de Dados'!$B$3:$H$274,5,FALSE)," ")</f>
        <v xml:space="preserve"> </v>
      </c>
      <c r="FC324" s="7"/>
      <c r="FD324" s="7"/>
      <c r="FE324" s="7"/>
      <c r="FG324" s="27" t="str">
        <f>_xlfn.XLOOKUP(FJ324,'Banco de Dados'!$B$3:$B$274,'Banco de Dados'!$C$3:$C$274,"")</f>
        <v/>
      </c>
      <c r="FH324" s="27" t="str">
        <f>IFERROR(VLOOKUP(FJ324,'Banco de Dados'!$B$3:$H$274,5,FALSE)," ")</f>
        <v xml:space="preserve"> </v>
      </c>
      <c r="FI324" s="7"/>
      <c r="FJ324" s="7"/>
      <c r="FK324" s="7"/>
      <c r="FL324" s="7"/>
      <c r="FN324" s="27" t="str">
        <f>_xlfn.XLOOKUP(FQ324,'Banco de Dados'!$B$3:$B$274,'Banco de Dados'!$C$3:$C$274,"")</f>
        <v/>
      </c>
      <c r="FO324" s="27" t="str">
        <f>IFERROR(VLOOKUP(FQ324,'Banco de Dados'!$B$3:$H$274,5,FALSE)," ")</f>
        <v xml:space="preserve"> </v>
      </c>
      <c r="FP324" s="7"/>
      <c r="FQ324" s="7"/>
      <c r="FR324" s="7"/>
      <c r="FS324" s="7"/>
      <c r="FU324" s="27" t="str">
        <f>_xlfn.XLOOKUP(FX324,'Banco de Dados'!$B$3:$B$274,'Banco de Dados'!$C$3:$C$274,"")</f>
        <v/>
      </c>
      <c r="FV324" s="27" t="str">
        <f>IFERROR(VLOOKUP(FX324,'Banco de Dados'!$B$3:$H$274,5,FALSE)," ")</f>
        <v xml:space="preserve"> </v>
      </c>
      <c r="FW324" s="7"/>
      <c r="FX324" s="7"/>
      <c r="FY324" s="7"/>
      <c r="FZ324" s="7"/>
    </row>
    <row r="325" spans="2:182" x14ac:dyDescent="0.25">
      <c r="B325" s="27" t="str">
        <f>_xlfn.XLOOKUP(E325,'Banco de Dados'!$B$3:$B$274,'Banco de Dados'!$C$3:$C$274,"")</f>
        <v/>
      </c>
      <c r="C325" s="27" t="str">
        <f>IFERROR(VLOOKUP(E325,'Banco de Dados'!$B$3:$H$274,5,FALSE)," ")</f>
        <v xml:space="preserve"> </v>
      </c>
      <c r="I325" s="27" t="str">
        <f>_xlfn.XLOOKUP(L325,'Banco de Dados'!$B$3:$B$274,'Banco de Dados'!$C$3:$C$274,"")</f>
        <v/>
      </c>
      <c r="J325" s="27" t="str">
        <f>IFERROR(VLOOKUP(L325,'Banco de Dados'!$B$3:$H$274,5,FALSE)," ")</f>
        <v xml:space="preserve"> </v>
      </c>
      <c r="P325" s="27" t="str">
        <f>_xlfn.XLOOKUP(S325,'Banco de Dados'!$B$3:$B$274,'Banco de Dados'!$C$3:$C$274,"")</f>
        <v/>
      </c>
      <c r="Q325" s="27" t="str">
        <f>IFERROR(VLOOKUP(S325,'Banco de Dados'!$B$3:$H$274,5,FALSE)," ")</f>
        <v xml:space="preserve"> </v>
      </c>
      <c r="W325" s="27" t="str">
        <f>_xlfn.XLOOKUP(Z325,'Banco de Dados'!$B$3:$B$274,'Banco de Dados'!$C$3:$C$274,"")</f>
        <v/>
      </c>
      <c r="X325" s="27" t="str">
        <f>IFERROR(VLOOKUP(Z325,'Banco de Dados'!$B$3:$H$274,5,FALSE)," ")</f>
        <v xml:space="preserve"> </v>
      </c>
      <c r="AD325" s="27" t="str">
        <f>_xlfn.XLOOKUP(AG325,'Banco de Dados'!$B$3:$B$274,'Banco de Dados'!$C$3:$C$274,"")</f>
        <v/>
      </c>
      <c r="AE325" s="27" t="str">
        <f>IFERROR(VLOOKUP(AG325,'Banco de Dados'!$B$3:$H$274,5,FALSE)," ")</f>
        <v xml:space="preserve"> </v>
      </c>
      <c r="AK325" s="27" t="str">
        <f>_xlfn.XLOOKUP(AN325,'Banco de Dados'!$B$3:$B$274,'Banco de Dados'!$C$3:$C$274,"")</f>
        <v/>
      </c>
      <c r="AL325" s="27" t="str">
        <f>IFERROR(VLOOKUP(AN325,'Banco de Dados'!$B$3:$H$274,5,FALSE)," ")</f>
        <v xml:space="preserve"> </v>
      </c>
      <c r="AR325" s="27" t="str">
        <f>_xlfn.XLOOKUP(AU325,'Banco de Dados'!$B$3:$B$274,'Banco de Dados'!$C$3:$C$274,"")</f>
        <v/>
      </c>
      <c r="AS325" s="27" t="str">
        <f>IFERROR(VLOOKUP(AU325,'Banco de Dados'!$B$3:$H$274,5,FALSE)," ")</f>
        <v xml:space="preserve"> </v>
      </c>
      <c r="AY325" s="27" t="str">
        <f>_xlfn.XLOOKUP(BB325,'Banco de Dados'!$B$3:$B$274,'Banco de Dados'!$C$3:$C$274,"")</f>
        <v/>
      </c>
      <c r="AZ325" s="27" t="str">
        <f>IFERROR(VLOOKUP(BB325,'Banco de Dados'!$B$3:$H$274,5,FALSE)," ")</f>
        <v xml:space="preserve"> </v>
      </c>
      <c r="BF325" s="27" t="str">
        <f>_xlfn.XLOOKUP(BI325,'Banco de Dados'!$B$3:$B$274,'Banco de Dados'!$C$3:$C$274,"")</f>
        <v/>
      </c>
      <c r="BG325" s="27" t="str">
        <f>IFERROR(VLOOKUP(BI325,'Banco de Dados'!$B$3:$H$274,5,FALSE)," ")</f>
        <v xml:space="preserve"> </v>
      </c>
      <c r="BM325" s="27" t="str">
        <f>_xlfn.XLOOKUP(BP325,'Banco de Dados'!$B$3:$B$274,'Banco de Dados'!$C$3:$C$274,"")</f>
        <v/>
      </c>
      <c r="BN325" s="27" t="str">
        <f>IFERROR(VLOOKUP(BP325,'Banco de Dados'!$B$3:$H$274,5,FALSE)," ")</f>
        <v xml:space="preserve"> </v>
      </c>
      <c r="BT325" s="27" t="str">
        <f>_xlfn.XLOOKUP(BW325,'Banco de Dados'!$B$3:$B$274,'Banco de Dados'!$C$3:$C$274,"")</f>
        <v/>
      </c>
      <c r="BU325" s="27" t="str">
        <f>IFERROR(VLOOKUP(BW325,'Banco de Dados'!$B$3:$H$274,5,FALSE)," ")</f>
        <v xml:space="preserve"> </v>
      </c>
      <c r="CA325" s="27" t="str">
        <f>_xlfn.XLOOKUP(CD325,'Banco de Dados'!$B$3:$B$274,'Banco de Dados'!$C$3:$C$274,"")</f>
        <v/>
      </c>
      <c r="CB325" s="27" t="str">
        <f>IFERROR(VLOOKUP(CD325,'Banco de Dados'!$B$3:$H$274,5,FALSE)," ")</f>
        <v xml:space="preserve"> </v>
      </c>
      <c r="CH325" s="27" t="str">
        <f>_xlfn.XLOOKUP(CK325,'Banco de Dados'!$B$3:$B$274,'Banco de Dados'!$C$3:$C$274,"")</f>
        <v/>
      </c>
      <c r="CI325" s="27" t="str">
        <f>IFERROR(VLOOKUP(CK325,'Banco de Dados'!$B$3:$H$274,5,FALSE)," ")</f>
        <v xml:space="preserve"> </v>
      </c>
      <c r="CO325" s="27" t="str">
        <f>_xlfn.XLOOKUP(CR325,'Banco de Dados'!$B$3:$B$274,'Banco de Dados'!$C$3:$C$274,"")</f>
        <v/>
      </c>
      <c r="CP325" s="27" t="str">
        <f>IFERROR(VLOOKUP(CR325,'Banco de Dados'!$B$3:$H$274,5,FALSE)," ")</f>
        <v xml:space="preserve"> </v>
      </c>
      <c r="CV325" s="27" t="str">
        <f>_xlfn.XLOOKUP(CY325,'Banco de Dados'!$B$3:$B$274,'Banco de Dados'!$C$3:$C$274,"")</f>
        <v/>
      </c>
      <c r="CW325" s="27" t="str">
        <f>IFERROR(VLOOKUP(CY325,'Banco de Dados'!$B$3:$H$274,5,FALSE)," ")</f>
        <v xml:space="preserve"> </v>
      </c>
      <c r="DC325" s="27" t="str">
        <f>_xlfn.XLOOKUP(DF325,'Banco de Dados'!$B$3:$B$274,'Banco de Dados'!$C$3:$C$274,"")</f>
        <v/>
      </c>
      <c r="DD325" s="27" t="str">
        <f>IFERROR(VLOOKUP(DF325,'Banco de Dados'!$B$3:$H$274,5,FALSE)," ")</f>
        <v xml:space="preserve"> </v>
      </c>
      <c r="DJ325" s="27" t="str">
        <f>_xlfn.XLOOKUP(DM325,'Banco de Dados'!$B$3:$B$274,'Banco de Dados'!$C$3:$C$274,"")</f>
        <v/>
      </c>
      <c r="DK325" s="27" t="str">
        <f>IFERROR(VLOOKUP(DM325,'Banco de Dados'!$B$3:$H$274,5,FALSE)," ")</f>
        <v xml:space="preserve"> </v>
      </c>
      <c r="DQ325" s="27" t="str">
        <f>_xlfn.XLOOKUP(DT325,'Banco de Dados'!$B$3:$B$274,'Banco de Dados'!$C$3:$C$274,"")</f>
        <v/>
      </c>
      <c r="DR325" s="27" t="str">
        <f>IFERROR(VLOOKUP(DT325,'Banco de Dados'!$B$3:$H$274,5,FALSE)," ")</f>
        <v xml:space="preserve"> </v>
      </c>
      <c r="DX325" s="27" t="str">
        <f>_xlfn.XLOOKUP(EA325,'Banco de Dados'!$B$3:$B$274,'Banco de Dados'!$C$3:$C$274,"")</f>
        <v/>
      </c>
      <c r="DY325" s="27" t="str">
        <f>IFERROR(VLOOKUP(EA325,'Banco de Dados'!$B$3:$H$274,5,FALSE)," ")</f>
        <v xml:space="preserve"> </v>
      </c>
      <c r="EE325" s="27" t="str">
        <f>_xlfn.XLOOKUP(EH325,'Banco de Dados'!$B$3:$B$274,'Banco de Dados'!$C$3:$C$274,"")</f>
        <v/>
      </c>
      <c r="EF325" s="27" t="str">
        <f>IFERROR(VLOOKUP(EH325,'Banco de Dados'!$B$3:$H$274,5,FALSE)," ")</f>
        <v xml:space="preserve"> </v>
      </c>
      <c r="EL325" s="27" t="str">
        <f>_xlfn.XLOOKUP(EO325,'Banco de Dados'!$B$3:$B$274,'Banco de Dados'!$C$3:$C$274,"")</f>
        <v/>
      </c>
      <c r="EM325" s="27" t="str">
        <f>IFERROR(VLOOKUP(EO325,'Banco de Dados'!$B$3:$H$274,5,FALSE)," ")</f>
        <v xml:space="preserve"> </v>
      </c>
      <c r="ES325" s="27" t="str">
        <f>_xlfn.XLOOKUP(EV325,'Banco de Dados'!$B$3:$B$274,'Banco de Dados'!$C$3:$C$274,"")</f>
        <v/>
      </c>
      <c r="ET325" s="27" t="str">
        <f>IFERROR(VLOOKUP(EV325,'Banco de Dados'!$B$3:$H$274,5,FALSE)," ")</f>
        <v xml:space="preserve"> </v>
      </c>
      <c r="EZ325" s="27" t="str">
        <f>_xlfn.XLOOKUP(FC325,'Banco de Dados'!$B$3:$B$274,'Banco de Dados'!$C$3:$C$274,"")</f>
        <v/>
      </c>
      <c r="FA325" s="27" t="str">
        <f>IFERROR(VLOOKUP(FC325,'Banco de Dados'!$B$3:$H$274,5,FALSE)," ")</f>
        <v xml:space="preserve"> </v>
      </c>
      <c r="FC325" s="7"/>
      <c r="FD325" s="7"/>
      <c r="FE325" s="7"/>
      <c r="FG325" s="27" t="str">
        <f>_xlfn.XLOOKUP(FJ325,'Banco de Dados'!$B$3:$B$274,'Banco de Dados'!$C$3:$C$274,"")</f>
        <v/>
      </c>
      <c r="FH325" s="27" t="str">
        <f>IFERROR(VLOOKUP(FJ325,'Banco de Dados'!$B$3:$H$274,5,FALSE)," ")</f>
        <v xml:space="preserve"> </v>
      </c>
      <c r="FI325" s="7"/>
      <c r="FJ325" s="7"/>
      <c r="FK325" s="7"/>
      <c r="FL325" s="7"/>
      <c r="FN325" s="27" t="str">
        <f>_xlfn.XLOOKUP(FQ325,'Banco de Dados'!$B$3:$B$274,'Banco de Dados'!$C$3:$C$274,"")</f>
        <v/>
      </c>
      <c r="FO325" s="27" t="str">
        <f>IFERROR(VLOOKUP(FQ325,'Banco de Dados'!$B$3:$H$274,5,FALSE)," ")</f>
        <v xml:space="preserve"> </v>
      </c>
      <c r="FP325" s="7"/>
      <c r="FQ325" s="7"/>
      <c r="FR325" s="7"/>
      <c r="FS325" s="7"/>
      <c r="FU325" s="27" t="str">
        <f>_xlfn.XLOOKUP(FX325,'Banco de Dados'!$B$3:$B$274,'Banco de Dados'!$C$3:$C$274,"")</f>
        <v/>
      </c>
      <c r="FV325" s="27" t="str">
        <f>IFERROR(VLOOKUP(FX325,'Banco de Dados'!$B$3:$H$274,5,FALSE)," ")</f>
        <v xml:space="preserve"> </v>
      </c>
      <c r="FW325" s="7"/>
      <c r="FX325" s="7"/>
      <c r="FY325" s="7"/>
      <c r="FZ325" s="7"/>
    </row>
    <row r="326" spans="2:182" x14ac:dyDescent="0.25">
      <c r="B326" s="27" t="str">
        <f>_xlfn.XLOOKUP(E326,'Banco de Dados'!$B$3:$B$274,'Banco de Dados'!$C$3:$C$274,"")</f>
        <v/>
      </c>
      <c r="C326" s="27" t="str">
        <f>IFERROR(VLOOKUP(E326,'Banco de Dados'!$B$3:$H$274,5,FALSE)," ")</f>
        <v xml:space="preserve"> </v>
      </c>
      <c r="I326" s="27" t="str">
        <f>_xlfn.XLOOKUP(L326,'Banco de Dados'!$B$3:$B$274,'Banco de Dados'!$C$3:$C$274,"")</f>
        <v/>
      </c>
      <c r="J326" s="27" t="str">
        <f>IFERROR(VLOOKUP(L326,'Banco de Dados'!$B$3:$H$274,5,FALSE)," ")</f>
        <v xml:space="preserve"> </v>
      </c>
      <c r="P326" s="27" t="str">
        <f>_xlfn.XLOOKUP(S326,'Banco de Dados'!$B$3:$B$274,'Banco de Dados'!$C$3:$C$274,"")</f>
        <v/>
      </c>
      <c r="Q326" s="27" t="str">
        <f>IFERROR(VLOOKUP(S326,'Banco de Dados'!$B$3:$H$274,5,FALSE)," ")</f>
        <v xml:space="preserve"> </v>
      </c>
      <c r="W326" s="27" t="str">
        <f>_xlfn.XLOOKUP(Z326,'Banco de Dados'!$B$3:$B$274,'Banco de Dados'!$C$3:$C$274,"")</f>
        <v/>
      </c>
      <c r="X326" s="27" t="str">
        <f>IFERROR(VLOOKUP(Z326,'Banco de Dados'!$B$3:$H$274,5,FALSE)," ")</f>
        <v xml:space="preserve"> </v>
      </c>
      <c r="AD326" s="27" t="str">
        <f>_xlfn.XLOOKUP(AG326,'Banco de Dados'!$B$3:$B$274,'Banco de Dados'!$C$3:$C$274,"")</f>
        <v/>
      </c>
      <c r="AE326" s="27" t="str">
        <f>IFERROR(VLOOKUP(AG326,'Banco de Dados'!$B$3:$H$274,5,FALSE)," ")</f>
        <v xml:space="preserve"> </v>
      </c>
      <c r="AK326" s="27" t="str">
        <f>_xlfn.XLOOKUP(AN326,'Banco de Dados'!$B$3:$B$274,'Banco de Dados'!$C$3:$C$274,"")</f>
        <v/>
      </c>
      <c r="AL326" s="27" t="str">
        <f>IFERROR(VLOOKUP(AN326,'Banco de Dados'!$B$3:$H$274,5,FALSE)," ")</f>
        <v xml:space="preserve"> </v>
      </c>
      <c r="AR326" s="27" t="str">
        <f>_xlfn.XLOOKUP(AU326,'Banco de Dados'!$B$3:$B$274,'Banco de Dados'!$C$3:$C$274,"")</f>
        <v/>
      </c>
      <c r="AS326" s="27" t="str">
        <f>IFERROR(VLOOKUP(AU326,'Banco de Dados'!$B$3:$H$274,5,FALSE)," ")</f>
        <v xml:space="preserve"> </v>
      </c>
      <c r="AY326" s="27" t="str">
        <f>_xlfn.XLOOKUP(BB326,'Banco de Dados'!$B$3:$B$274,'Banco de Dados'!$C$3:$C$274,"")</f>
        <v/>
      </c>
      <c r="AZ326" s="27" t="str">
        <f>IFERROR(VLOOKUP(BB326,'Banco de Dados'!$B$3:$H$274,5,FALSE)," ")</f>
        <v xml:space="preserve"> </v>
      </c>
      <c r="BF326" s="27" t="str">
        <f>_xlfn.XLOOKUP(BI326,'Banco de Dados'!$B$3:$B$274,'Banco de Dados'!$C$3:$C$274,"")</f>
        <v/>
      </c>
      <c r="BG326" s="27" t="str">
        <f>IFERROR(VLOOKUP(BI326,'Banco de Dados'!$B$3:$H$274,5,FALSE)," ")</f>
        <v xml:space="preserve"> </v>
      </c>
      <c r="BM326" s="27" t="str">
        <f>_xlfn.XLOOKUP(BP326,'Banco de Dados'!$B$3:$B$274,'Banco de Dados'!$C$3:$C$274,"")</f>
        <v/>
      </c>
      <c r="BN326" s="27" t="str">
        <f>IFERROR(VLOOKUP(BP326,'Banco de Dados'!$B$3:$H$274,5,FALSE)," ")</f>
        <v xml:space="preserve"> </v>
      </c>
      <c r="BT326" s="27" t="str">
        <f>_xlfn.XLOOKUP(BW326,'Banco de Dados'!$B$3:$B$274,'Banco de Dados'!$C$3:$C$274,"")</f>
        <v/>
      </c>
      <c r="BU326" s="27" t="str">
        <f>IFERROR(VLOOKUP(BW326,'Banco de Dados'!$B$3:$H$274,5,FALSE)," ")</f>
        <v xml:space="preserve"> </v>
      </c>
      <c r="CA326" s="27" t="str">
        <f>_xlfn.XLOOKUP(CD326,'Banco de Dados'!$B$3:$B$274,'Banco de Dados'!$C$3:$C$274,"")</f>
        <v/>
      </c>
      <c r="CB326" s="27" t="str">
        <f>IFERROR(VLOOKUP(CD326,'Banco de Dados'!$B$3:$H$274,5,FALSE)," ")</f>
        <v xml:space="preserve"> </v>
      </c>
      <c r="CH326" s="27" t="str">
        <f>_xlfn.XLOOKUP(CK326,'Banco de Dados'!$B$3:$B$274,'Banco de Dados'!$C$3:$C$274,"")</f>
        <v/>
      </c>
      <c r="CI326" s="27" t="str">
        <f>IFERROR(VLOOKUP(CK326,'Banco de Dados'!$B$3:$H$274,5,FALSE)," ")</f>
        <v xml:space="preserve"> </v>
      </c>
      <c r="CO326" s="27" t="str">
        <f>_xlfn.XLOOKUP(CR326,'Banco de Dados'!$B$3:$B$274,'Banco de Dados'!$C$3:$C$274,"")</f>
        <v/>
      </c>
      <c r="CP326" s="27" t="str">
        <f>IFERROR(VLOOKUP(CR326,'Banco de Dados'!$B$3:$H$274,5,FALSE)," ")</f>
        <v xml:space="preserve"> </v>
      </c>
      <c r="CV326" s="27" t="str">
        <f>_xlfn.XLOOKUP(CY326,'Banco de Dados'!$B$3:$B$274,'Banco de Dados'!$C$3:$C$274,"")</f>
        <v/>
      </c>
      <c r="CW326" s="27" t="str">
        <f>IFERROR(VLOOKUP(CY326,'Banco de Dados'!$B$3:$H$274,5,FALSE)," ")</f>
        <v xml:space="preserve"> </v>
      </c>
      <c r="DC326" s="27" t="str">
        <f>_xlfn.XLOOKUP(DF326,'Banco de Dados'!$B$3:$B$274,'Banco de Dados'!$C$3:$C$274,"")</f>
        <v/>
      </c>
      <c r="DD326" s="27" t="str">
        <f>IFERROR(VLOOKUP(DF326,'Banco de Dados'!$B$3:$H$274,5,FALSE)," ")</f>
        <v xml:space="preserve"> </v>
      </c>
      <c r="DJ326" s="27" t="str">
        <f>_xlfn.XLOOKUP(DM326,'Banco de Dados'!$B$3:$B$274,'Banco de Dados'!$C$3:$C$274,"")</f>
        <v/>
      </c>
      <c r="DK326" s="27" t="str">
        <f>IFERROR(VLOOKUP(DM326,'Banco de Dados'!$B$3:$H$274,5,FALSE)," ")</f>
        <v xml:space="preserve"> </v>
      </c>
      <c r="DQ326" s="27" t="str">
        <f>_xlfn.XLOOKUP(DT326,'Banco de Dados'!$B$3:$B$274,'Banco de Dados'!$C$3:$C$274,"")</f>
        <v/>
      </c>
      <c r="DR326" s="27" t="str">
        <f>IFERROR(VLOOKUP(DT326,'Banco de Dados'!$B$3:$H$274,5,FALSE)," ")</f>
        <v xml:space="preserve"> </v>
      </c>
      <c r="DX326" s="27" t="str">
        <f>_xlfn.XLOOKUP(EA326,'Banco de Dados'!$B$3:$B$274,'Banco de Dados'!$C$3:$C$274,"")</f>
        <v/>
      </c>
      <c r="DY326" s="27" t="str">
        <f>IFERROR(VLOOKUP(EA326,'Banco de Dados'!$B$3:$H$274,5,FALSE)," ")</f>
        <v xml:space="preserve"> </v>
      </c>
      <c r="EE326" s="27" t="str">
        <f>_xlfn.XLOOKUP(EH326,'Banco de Dados'!$B$3:$B$274,'Banco de Dados'!$C$3:$C$274,"")</f>
        <v/>
      </c>
      <c r="EF326" s="27" t="str">
        <f>IFERROR(VLOOKUP(EH326,'Banco de Dados'!$B$3:$H$274,5,FALSE)," ")</f>
        <v xml:space="preserve"> </v>
      </c>
      <c r="EL326" s="27" t="str">
        <f>_xlfn.XLOOKUP(EO326,'Banco de Dados'!$B$3:$B$274,'Banco de Dados'!$C$3:$C$274,"")</f>
        <v/>
      </c>
      <c r="EM326" s="27" t="str">
        <f>IFERROR(VLOOKUP(EO326,'Banco de Dados'!$B$3:$H$274,5,FALSE)," ")</f>
        <v xml:space="preserve"> </v>
      </c>
      <c r="ES326" s="27" t="str">
        <f>_xlfn.XLOOKUP(EV326,'Banco de Dados'!$B$3:$B$274,'Banco de Dados'!$C$3:$C$274,"")</f>
        <v/>
      </c>
      <c r="ET326" s="27" t="str">
        <f>IFERROR(VLOOKUP(EV326,'Banco de Dados'!$B$3:$H$274,5,FALSE)," ")</f>
        <v xml:space="preserve"> </v>
      </c>
      <c r="EZ326" s="27" t="str">
        <f>_xlfn.XLOOKUP(FC326,'Banco de Dados'!$B$3:$B$274,'Banco de Dados'!$C$3:$C$274,"")</f>
        <v/>
      </c>
      <c r="FA326" s="27" t="str">
        <f>IFERROR(VLOOKUP(FC326,'Banco de Dados'!$B$3:$H$274,5,FALSE)," ")</f>
        <v xml:space="preserve"> </v>
      </c>
      <c r="FC326" s="7"/>
      <c r="FD326" s="7"/>
      <c r="FE326" s="7"/>
      <c r="FG326" s="27" t="str">
        <f>_xlfn.XLOOKUP(FJ326,'Banco de Dados'!$B$3:$B$274,'Banco de Dados'!$C$3:$C$274,"")</f>
        <v/>
      </c>
      <c r="FH326" s="27" t="str">
        <f>IFERROR(VLOOKUP(FJ326,'Banco de Dados'!$B$3:$H$274,5,FALSE)," ")</f>
        <v xml:space="preserve"> </v>
      </c>
      <c r="FI326" s="7"/>
      <c r="FJ326" s="7"/>
      <c r="FK326" s="7"/>
      <c r="FL326" s="7"/>
      <c r="FN326" s="27" t="str">
        <f>_xlfn.XLOOKUP(FQ326,'Banco de Dados'!$B$3:$B$274,'Banco de Dados'!$C$3:$C$274,"")</f>
        <v/>
      </c>
      <c r="FO326" s="27" t="str">
        <f>IFERROR(VLOOKUP(FQ326,'Banco de Dados'!$B$3:$H$274,5,FALSE)," ")</f>
        <v xml:space="preserve"> </v>
      </c>
      <c r="FP326" s="7"/>
      <c r="FQ326" s="7"/>
      <c r="FR326" s="7"/>
      <c r="FS326" s="7"/>
      <c r="FU326" s="27" t="str">
        <f>_xlfn.XLOOKUP(FX326,'Banco de Dados'!$B$3:$B$274,'Banco de Dados'!$C$3:$C$274,"")</f>
        <v/>
      </c>
      <c r="FV326" s="27" t="str">
        <f>IFERROR(VLOOKUP(FX326,'Banco de Dados'!$B$3:$H$274,5,FALSE)," ")</f>
        <v xml:space="preserve"> </v>
      </c>
      <c r="FW326" s="7"/>
      <c r="FX326" s="7"/>
      <c r="FY326" s="7"/>
      <c r="FZ326" s="7"/>
    </row>
    <row r="327" spans="2:182" x14ac:dyDescent="0.25">
      <c r="B327" s="27" t="str">
        <f>_xlfn.XLOOKUP(E327,'Banco de Dados'!$B$3:$B$274,'Banco de Dados'!$C$3:$C$274,"")</f>
        <v/>
      </c>
      <c r="C327" s="27" t="str">
        <f>IFERROR(VLOOKUP(E327,'Banco de Dados'!$B$3:$H$274,5,FALSE)," ")</f>
        <v xml:space="preserve"> </v>
      </c>
      <c r="I327" s="27" t="str">
        <f>_xlfn.XLOOKUP(L327,'Banco de Dados'!$B$3:$B$274,'Banco de Dados'!$C$3:$C$274,"")</f>
        <v/>
      </c>
      <c r="J327" s="27" t="str">
        <f>IFERROR(VLOOKUP(L327,'Banco de Dados'!$B$3:$H$274,5,FALSE)," ")</f>
        <v xml:space="preserve"> </v>
      </c>
      <c r="P327" s="27" t="str">
        <f>_xlfn.XLOOKUP(S327,'Banco de Dados'!$B$3:$B$274,'Banco de Dados'!$C$3:$C$274,"")</f>
        <v/>
      </c>
      <c r="Q327" s="27" t="str">
        <f>IFERROR(VLOOKUP(S327,'Banco de Dados'!$B$3:$H$274,5,FALSE)," ")</f>
        <v xml:space="preserve"> </v>
      </c>
      <c r="W327" s="27" t="str">
        <f>_xlfn.XLOOKUP(Z327,'Banco de Dados'!$B$3:$B$274,'Banco de Dados'!$C$3:$C$274,"")</f>
        <v/>
      </c>
      <c r="X327" s="27" t="str">
        <f>IFERROR(VLOOKUP(Z327,'Banco de Dados'!$B$3:$H$274,5,FALSE)," ")</f>
        <v xml:space="preserve"> </v>
      </c>
      <c r="AD327" s="27" t="str">
        <f>_xlfn.XLOOKUP(AG327,'Banco de Dados'!$B$3:$B$274,'Banco de Dados'!$C$3:$C$274,"")</f>
        <v/>
      </c>
      <c r="AE327" s="27" t="str">
        <f>IFERROR(VLOOKUP(AG327,'Banco de Dados'!$B$3:$H$274,5,FALSE)," ")</f>
        <v xml:space="preserve"> </v>
      </c>
      <c r="AK327" s="27" t="str">
        <f>_xlfn.XLOOKUP(AN327,'Banco de Dados'!$B$3:$B$274,'Banco de Dados'!$C$3:$C$274,"")</f>
        <v/>
      </c>
      <c r="AL327" s="27" t="str">
        <f>IFERROR(VLOOKUP(AN327,'Banco de Dados'!$B$3:$H$274,5,FALSE)," ")</f>
        <v xml:space="preserve"> </v>
      </c>
      <c r="AR327" s="27" t="str">
        <f>_xlfn.XLOOKUP(AU327,'Banco de Dados'!$B$3:$B$274,'Banco de Dados'!$C$3:$C$274,"")</f>
        <v/>
      </c>
      <c r="AS327" s="27" t="str">
        <f>IFERROR(VLOOKUP(AU327,'Banco de Dados'!$B$3:$H$274,5,FALSE)," ")</f>
        <v xml:space="preserve"> </v>
      </c>
      <c r="AY327" s="27" t="str">
        <f>_xlfn.XLOOKUP(BB327,'Banco de Dados'!$B$3:$B$274,'Banco de Dados'!$C$3:$C$274,"")</f>
        <v/>
      </c>
      <c r="AZ327" s="27" t="str">
        <f>IFERROR(VLOOKUP(BB327,'Banco de Dados'!$B$3:$H$274,5,FALSE)," ")</f>
        <v xml:space="preserve"> </v>
      </c>
      <c r="BF327" s="27" t="str">
        <f>_xlfn.XLOOKUP(BI327,'Banco de Dados'!$B$3:$B$274,'Banco de Dados'!$C$3:$C$274,"")</f>
        <v/>
      </c>
      <c r="BG327" s="27" t="str">
        <f>IFERROR(VLOOKUP(BI327,'Banco de Dados'!$B$3:$H$274,5,FALSE)," ")</f>
        <v xml:space="preserve"> </v>
      </c>
      <c r="BM327" s="27" t="str">
        <f>_xlfn.XLOOKUP(BP327,'Banco de Dados'!$B$3:$B$274,'Banco de Dados'!$C$3:$C$274,"")</f>
        <v/>
      </c>
      <c r="BN327" s="27" t="str">
        <f>IFERROR(VLOOKUP(BP327,'Banco de Dados'!$B$3:$H$274,5,FALSE)," ")</f>
        <v xml:space="preserve"> </v>
      </c>
      <c r="BT327" s="27" t="str">
        <f>_xlfn.XLOOKUP(BW327,'Banco de Dados'!$B$3:$B$274,'Banco de Dados'!$C$3:$C$274,"")</f>
        <v/>
      </c>
      <c r="BU327" s="27" t="str">
        <f>IFERROR(VLOOKUP(BW327,'Banco de Dados'!$B$3:$H$274,5,FALSE)," ")</f>
        <v xml:space="preserve"> </v>
      </c>
      <c r="CA327" s="27" t="str">
        <f>_xlfn.XLOOKUP(CD327,'Banco de Dados'!$B$3:$B$274,'Banco de Dados'!$C$3:$C$274,"")</f>
        <v/>
      </c>
      <c r="CB327" s="27" t="str">
        <f>IFERROR(VLOOKUP(CD327,'Banco de Dados'!$B$3:$H$274,5,FALSE)," ")</f>
        <v xml:space="preserve"> </v>
      </c>
      <c r="CH327" s="27" t="str">
        <f>_xlfn.XLOOKUP(CK327,'Banco de Dados'!$B$3:$B$274,'Banco de Dados'!$C$3:$C$274,"")</f>
        <v/>
      </c>
      <c r="CI327" s="27" t="str">
        <f>IFERROR(VLOOKUP(CK327,'Banco de Dados'!$B$3:$H$274,5,FALSE)," ")</f>
        <v xml:space="preserve"> </v>
      </c>
      <c r="CO327" s="27" t="str">
        <f>_xlfn.XLOOKUP(CR327,'Banco de Dados'!$B$3:$B$274,'Banco de Dados'!$C$3:$C$274,"")</f>
        <v/>
      </c>
      <c r="CP327" s="27" t="str">
        <f>IFERROR(VLOOKUP(CR327,'Banco de Dados'!$B$3:$H$274,5,FALSE)," ")</f>
        <v xml:space="preserve"> </v>
      </c>
      <c r="CV327" s="27" t="str">
        <f>_xlfn.XLOOKUP(CY327,'Banco de Dados'!$B$3:$B$274,'Banco de Dados'!$C$3:$C$274,"")</f>
        <v/>
      </c>
      <c r="CW327" s="27" t="str">
        <f>IFERROR(VLOOKUP(CY327,'Banco de Dados'!$B$3:$H$274,5,FALSE)," ")</f>
        <v xml:space="preserve"> </v>
      </c>
      <c r="DC327" s="27" t="str">
        <f>_xlfn.XLOOKUP(DF327,'Banco de Dados'!$B$3:$B$274,'Banco de Dados'!$C$3:$C$274,"")</f>
        <v/>
      </c>
      <c r="DD327" s="27" t="str">
        <f>IFERROR(VLOOKUP(DF327,'Banco de Dados'!$B$3:$H$274,5,FALSE)," ")</f>
        <v xml:space="preserve"> </v>
      </c>
      <c r="DJ327" s="27" t="str">
        <f>_xlfn.XLOOKUP(DM327,'Banco de Dados'!$B$3:$B$274,'Banco de Dados'!$C$3:$C$274,"")</f>
        <v/>
      </c>
      <c r="DK327" s="27" t="str">
        <f>IFERROR(VLOOKUP(DM327,'Banco de Dados'!$B$3:$H$274,5,FALSE)," ")</f>
        <v xml:space="preserve"> </v>
      </c>
      <c r="DQ327" s="27" t="str">
        <f>_xlfn.XLOOKUP(DT327,'Banco de Dados'!$B$3:$B$274,'Banco de Dados'!$C$3:$C$274,"")</f>
        <v/>
      </c>
      <c r="DR327" s="27" t="str">
        <f>IFERROR(VLOOKUP(DT327,'Banco de Dados'!$B$3:$H$274,5,FALSE)," ")</f>
        <v xml:space="preserve"> </v>
      </c>
      <c r="DX327" s="27" t="str">
        <f>_xlfn.XLOOKUP(EA327,'Banco de Dados'!$B$3:$B$274,'Banco de Dados'!$C$3:$C$274,"")</f>
        <v/>
      </c>
      <c r="DY327" s="27" t="str">
        <f>IFERROR(VLOOKUP(EA327,'Banco de Dados'!$B$3:$H$274,5,FALSE)," ")</f>
        <v xml:space="preserve"> </v>
      </c>
      <c r="EE327" s="27" t="str">
        <f>_xlfn.XLOOKUP(EH327,'Banco de Dados'!$B$3:$B$274,'Banco de Dados'!$C$3:$C$274,"")</f>
        <v/>
      </c>
      <c r="EF327" s="27" t="str">
        <f>IFERROR(VLOOKUP(EH327,'Banco de Dados'!$B$3:$H$274,5,FALSE)," ")</f>
        <v xml:space="preserve"> </v>
      </c>
      <c r="EL327" s="27" t="str">
        <f>_xlfn.XLOOKUP(EO327,'Banco de Dados'!$B$3:$B$274,'Banco de Dados'!$C$3:$C$274,"")</f>
        <v/>
      </c>
      <c r="EM327" s="27" t="str">
        <f>IFERROR(VLOOKUP(EO327,'Banco de Dados'!$B$3:$H$274,5,FALSE)," ")</f>
        <v xml:space="preserve"> </v>
      </c>
      <c r="ES327" s="27" t="str">
        <f>_xlfn.XLOOKUP(EV327,'Banco de Dados'!$B$3:$B$274,'Banco de Dados'!$C$3:$C$274,"")</f>
        <v/>
      </c>
      <c r="ET327" s="27" t="str">
        <f>IFERROR(VLOOKUP(EV327,'Banco de Dados'!$B$3:$H$274,5,FALSE)," ")</f>
        <v xml:space="preserve"> </v>
      </c>
      <c r="EZ327" s="27" t="str">
        <f>_xlfn.XLOOKUP(FC327,'Banco de Dados'!$B$3:$B$274,'Banco de Dados'!$C$3:$C$274,"")</f>
        <v/>
      </c>
      <c r="FA327" s="27" t="str">
        <f>IFERROR(VLOOKUP(FC327,'Banco de Dados'!$B$3:$H$274,5,FALSE)," ")</f>
        <v xml:space="preserve"> </v>
      </c>
      <c r="FC327" s="7"/>
      <c r="FD327" s="7"/>
      <c r="FE327" s="7"/>
      <c r="FG327" s="27" t="str">
        <f>_xlfn.XLOOKUP(FJ327,'Banco de Dados'!$B$3:$B$274,'Banco de Dados'!$C$3:$C$274,"")</f>
        <v/>
      </c>
      <c r="FH327" s="27" t="str">
        <f>IFERROR(VLOOKUP(FJ327,'Banco de Dados'!$B$3:$H$274,5,FALSE)," ")</f>
        <v xml:space="preserve"> </v>
      </c>
      <c r="FI327" s="7"/>
      <c r="FJ327" s="7"/>
      <c r="FK327" s="7"/>
      <c r="FL327" s="7"/>
      <c r="FN327" s="27" t="str">
        <f>_xlfn.XLOOKUP(FQ327,'Banco de Dados'!$B$3:$B$274,'Banco de Dados'!$C$3:$C$274,"")</f>
        <v/>
      </c>
      <c r="FO327" s="27" t="str">
        <f>IFERROR(VLOOKUP(FQ327,'Banco de Dados'!$B$3:$H$274,5,FALSE)," ")</f>
        <v xml:space="preserve"> </v>
      </c>
      <c r="FP327" s="7"/>
      <c r="FQ327" s="7"/>
      <c r="FR327" s="7"/>
      <c r="FS327" s="7"/>
      <c r="FU327" s="27" t="str">
        <f>_xlfn.XLOOKUP(FX327,'Banco de Dados'!$B$3:$B$274,'Banco de Dados'!$C$3:$C$274,"")</f>
        <v/>
      </c>
      <c r="FV327" s="27" t="str">
        <f>IFERROR(VLOOKUP(FX327,'Banco de Dados'!$B$3:$H$274,5,FALSE)," ")</f>
        <v xml:space="preserve"> </v>
      </c>
      <c r="FW327" s="7"/>
      <c r="FX327" s="7"/>
      <c r="FY327" s="7"/>
      <c r="FZ327" s="7"/>
    </row>
    <row r="328" spans="2:182" x14ac:dyDescent="0.25">
      <c r="B328" s="27" t="str">
        <f>_xlfn.XLOOKUP(E328,'Banco de Dados'!$B$3:$B$274,'Banco de Dados'!$C$3:$C$274,"")</f>
        <v/>
      </c>
      <c r="C328" s="27" t="str">
        <f>IFERROR(VLOOKUP(E328,'Banco de Dados'!$B$3:$H$274,5,FALSE)," ")</f>
        <v xml:space="preserve"> </v>
      </c>
      <c r="I328" s="27" t="str">
        <f>_xlfn.XLOOKUP(L328,'Banco de Dados'!$B$3:$B$274,'Banco de Dados'!$C$3:$C$274,"")</f>
        <v/>
      </c>
      <c r="J328" s="27" t="str">
        <f>IFERROR(VLOOKUP(L328,'Banco de Dados'!$B$3:$H$274,5,FALSE)," ")</f>
        <v xml:space="preserve"> </v>
      </c>
      <c r="P328" s="27" t="str">
        <f>_xlfn.XLOOKUP(S328,'Banco de Dados'!$B$3:$B$274,'Banco de Dados'!$C$3:$C$274,"")</f>
        <v/>
      </c>
      <c r="Q328" s="27" t="str">
        <f>IFERROR(VLOOKUP(S328,'Banco de Dados'!$B$3:$H$274,5,FALSE)," ")</f>
        <v xml:space="preserve"> </v>
      </c>
      <c r="W328" s="27" t="str">
        <f>_xlfn.XLOOKUP(Z328,'Banco de Dados'!$B$3:$B$274,'Banco de Dados'!$C$3:$C$274,"")</f>
        <v/>
      </c>
      <c r="X328" s="27" t="str">
        <f>IFERROR(VLOOKUP(Z328,'Banco de Dados'!$B$3:$H$274,5,FALSE)," ")</f>
        <v xml:space="preserve"> </v>
      </c>
      <c r="AD328" s="27" t="str">
        <f>_xlfn.XLOOKUP(AG328,'Banco de Dados'!$B$3:$B$274,'Banco de Dados'!$C$3:$C$274,"")</f>
        <v/>
      </c>
      <c r="AE328" s="27" t="str">
        <f>IFERROR(VLOOKUP(AG328,'Banco de Dados'!$B$3:$H$274,5,FALSE)," ")</f>
        <v xml:space="preserve"> </v>
      </c>
      <c r="AK328" s="27" t="str">
        <f>_xlfn.XLOOKUP(AN328,'Banco de Dados'!$B$3:$B$274,'Banco de Dados'!$C$3:$C$274,"")</f>
        <v/>
      </c>
      <c r="AL328" s="27" t="str">
        <f>IFERROR(VLOOKUP(AN328,'Banco de Dados'!$B$3:$H$274,5,FALSE)," ")</f>
        <v xml:space="preserve"> </v>
      </c>
      <c r="AR328" s="27" t="str">
        <f>_xlfn.XLOOKUP(AU328,'Banco de Dados'!$B$3:$B$274,'Banco de Dados'!$C$3:$C$274,"")</f>
        <v/>
      </c>
      <c r="AS328" s="27" t="str">
        <f>IFERROR(VLOOKUP(AU328,'Banco de Dados'!$B$3:$H$274,5,FALSE)," ")</f>
        <v xml:space="preserve"> </v>
      </c>
      <c r="AY328" s="27" t="str">
        <f>_xlfn.XLOOKUP(BB328,'Banco de Dados'!$B$3:$B$274,'Banco de Dados'!$C$3:$C$274,"")</f>
        <v/>
      </c>
      <c r="AZ328" s="27" t="str">
        <f>IFERROR(VLOOKUP(BB328,'Banco de Dados'!$B$3:$H$274,5,FALSE)," ")</f>
        <v xml:space="preserve"> </v>
      </c>
      <c r="BF328" s="27" t="str">
        <f>_xlfn.XLOOKUP(BI328,'Banco de Dados'!$B$3:$B$274,'Banco de Dados'!$C$3:$C$274,"")</f>
        <v/>
      </c>
      <c r="BG328" s="27" t="str">
        <f>IFERROR(VLOOKUP(BI328,'Banco de Dados'!$B$3:$H$274,5,FALSE)," ")</f>
        <v xml:space="preserve"> </v>
      </c>
      <c r="BM328" s="27" t="str">
        <f>_xlfn.XLOOKUP(BP328,'Banco de Dados'!$B$3:$B$274,'Banco de Dados'!$C$3:$C$274,"")</f>
        <v/>
      </c>
      <c r="BN328" s="27" t="str">
        <f>IFERROR(VLOOKUP(BP328,'Banco de Dados'!$B$3:$H$274,5,FALSE)," ")</f>
        <v xml:space="preserve"> </v>
      </c>
      <c r="BT328" s="27" t="str">
        <f>_xlfn.XLOOKUP(BW328,'Banco de Dados'!$B$3:$B$274,'Banco de Dados'!$C$3:$C$274,"")</f>
        <v/>
      </c>
      <c r="BU328" s="27" t="str">
        <f>IFERROR(VLOOKUP(BW328,'Banco de Dados'!$B$3:$H$274,5,FALSE)," ")</f>
        <v xml:space="preserve"> </v>
      </c>
      <c r="CA328" s="27" t="str">
        <f>_xlfn.XLOOKUP(CD328,'Banco de Dados'!$B$3:$B$274,'Banco de Dados'!$C$3:$C$274,"")</f>
        <v/>
      </c>
      <c r="CB328" s="27" t="str">
        <f>IFERROR(VLOOKUP(CD328,'Banco de Dados'!$B$3:$H$274,5,FALSE)," ")</f>
        <v xml:space="preserve"> </v>
      </c>
      <c r="CH328" s="27" t="str">
        <f>_xlfn.XLOOKUP(CK328,'Banco de Dados'!$B$3:$B$274,'Banco de Dados'!$C$3:$C$274,"")</f>
        <v/>
      </c>
      <c r="CI328" s="27" t="str">
        <f>IFERROR(VLOOKUP(CK328,'Banco de Dados'!$B$3:$H$274,5,FALSE)," ")</f>
        <v xml:space="preserve"> </v>
      </c>
      <c r="CO328" s="27" t="str">
        <f>_xlfn.XLOOKUP(CR328,'Banco de Dados'!$B$3:$B$274,'Banco de Dados'!$C$3:$C$274,"")</f>
        <v/>
      </c>
      <c r="CP328" s="27" t="str">
        <f>IFERROR(VLOOKUP(CR328,'Banco de Dados'!$B$3:$H$274,5,FALSE)," ")</f>
        <v xml:space="preserve"> </v>
      </c>
      <c r="CV328" s="27" t="str">
        <f>_xlfn.XLOOKUP(CY328,'Banco de Dados'!$B$3:$B$274,'Banco de Dados'!$C$3:$C$274,"")</f>
        <v/>
      </c>
      <c r="CW328" s="27" t="str">
        <f>IFERROR(VLOOKUP(CY328,'Banco de Dados'!$B$3:$H$274,5,FALSE)," ")</f>
        <v xml:space="preserve"> </v>
      </c>
      <c r="DC328" s="27" t="str">
        <f>_xlfn.XLOOKUP(DF328,'Banco de Dados'!$B$3:$B$274,'Banco de Dados'!$C$3:$C$274,"")</f>
        <v/>
      </c>
      <c r="DD328" s="27" t="str">
        <f>IFERROR(VLOOKUP(DF328,'Banco de Dados'!$B$3:$H$274,5,FALSE)," ")</f>
        <v xml:space="preserve"> </v>
      </c>
      <c r="DJ328" s="27" t="str">
        <f>_xlfn.XLOOKUP(DM328,'Banco de Dados'!$B$3:$B$274,'Banco de Dados'!$C$3:$C$274,"")</f>
        <v/>
      </c>
      <c r="DK328" s="27" t="str">
        <f>IFERROR(VLOOKUP(DM328,'Banco de Dados'!$B$3:$H$274,5,FALSE)," ")</f>
        <v xml:space="preserve"> </v>
      </c>
      <c r="DQ328" s="27" t="str">
        <f>_xlfn.XLOOKUP(DT328,'Banco de Dados'!$B$3:$B$274,'Banco de Dados'!$C$3:$C$274,"")</f>
        <v/>
      </c>
      <c r="DR328" s="27" t="str">
        <f>IFERROR(VLOOKUP(DT328,'Banco de Dados'!$B$3:$H$274,5,FALSE)," ")</f>
        <v xml:space="preserve"> </v>
      </c>
      <c r="DX328" s="27" t="str">
        <f>_xlfn.XLOOKUP(EA328,'Banco de Dados'!$B$3:$B$274,'Banco de Dados'!$C$3:$C$274,"")</f>
        <v/>
      </c>
      <c r="DY328" s="27" t="str">
        <f>IFERROR(VLOOKUP(EA328,'Banco de Dados'!$B$3:$H$274,5,FALSE)," ")</f>
        <v xml:space="preserve"> </v>
      </c>
      <c r="EE328" s="27" t="str">
        <f>_xlfn.XLOOKUP(EH328,'Banco de Dados'!$B$3:$B$274,'Banco de Dados'!$C$3:$C$274,"")</f>
        <v/>
      </c>
      <c r="EF328" s="27" t="str">
        <f>IFERROR(VLOOKUP(EH328,'Banco de Dados'!$B$3:$H$274,5,FALSE)," ")</f>
        <v xml:space="preserve"> </v>
      </c>
      <c r="EL328" s="27" t="str">
        <f>_xlfn.XLOOKUP(EO328,'Banco de Dados'!$B$3:$B$274,'Banco de Dados'!$C$3:$C$274,"")</f>
        <v/>
      </c>
      <c r="EM328" s="27" t="str">
        <f>IFERROR(VLOOKUP(EO328,'Banco de Dados'!$B$3:$H$274,5,FALSE)," ")</f>
        <v xml:space="preserve"> </v>
      </c>
      <c r="ES328" s="27" t="str">
        <f>_xlfn.XLOOKUP(EV328,'Banco de Dados'!$B$3:$B$274,'Banco de Dados'!$C$3:$C$274,"")</f>
        <v/>
      </c>
      <c r="ET328" s="27" t="str">
        <f>IFERROR(VLOOKUP(EV328,'Banco de Dados'!$B$3:$H$274,5,FALSE)," ")</f>
        <v xml:space="preserve"> </v>
      </c>
      <c r="EZ328" s="27" t="str">
        <f>_xlfn.XLOOKUP(FC328,'Banco de Dados'!$B$3:$B$274,'Banco de Dados'!$C$3:$C$274,"")</f>
        <v/>
      </c>
      <c r="FA328" s="27" t="str">
        <f>IFERROR(VLOOKUP(FC328,'Banco de Dados'!$B$3:$H$274,5,FALSE)," ")</f>
        <v xml:space="preserve"> </v>
      </c>
      <c r="FC328" s="7"/>
      <c r="FD328" s="7"/>
      <c r="FE328" s="7"/>
      <c r="FG328" s="27" t="str">
        <f>_xlfn.XLOOKUP(FJ328,'Banco de Dados'!$B$3:$B$274,'Banco de Dados'!$C$3:$C$274,"")</f>
        <v/>
      </c>
      <c r="FH328" s="27" t="str">
        <f>IFERROR(VLOOKUP(FJ328,'Banco de Dados'!$B$3:$H$274,5,FALSE)," ")</f>
        <v xml:space="preserve"> </v>
      </c>
      <c r="FI328" s="7"/>
      <c r="FJ328" s="7"/>
      <c r="FK328" s="7"/>
      <c r="FL328" s="7"/>
      <c r="FN328" s="27" t="str">
        <f>_xlfn.XLOOKUP(FQ328,'Banco de Dados'!$B$3:$B$274,'Banco de Dados'!$C$3:$C$274,"")</f>
        <v/>
      </c>
      <c r="FO328" s="27" t="str">
        <f>IFERROR(VLOOKUP(FQ328,'Banco de Dados'!$B$3:$H$274,5,FALSE)," ")</f>
        <v xml:space="preserve"> </v>
      </c>
      <c r="FP328" s="7"/>
      <c r="FQ328" s="7"/>
      <c r="FR328" s="7"/>
      <c r="FS328" s="7"/>
      <c r="FU328" s="27" t="str">
        <f>_xlfn.XLOOKUP(FX328,'Banco de Dados'!$B$3:$B$274,'Banco de Dados'!$C$3:$C$274,"")</f>
        <v/>
      </c>
      <c r="FV328" s="27" t="str">
        <f>IFERROR(VLOOKUP(FX328,'Banco de Dados'!$B$3:$H$274,5,FALSE)," ")</f>
        <v xml:space="preserve"> </v>
      </c>
      <c r="FW328" s="7"/>
      <c r="FX328" s="7"/>
      <c r="FY328" s="7"/>
      <c r="FZ328" s="7"/>
    </row>
    <row r="329" spans="2:182" x14ac:dyDescent="0.25">
      <c r="B329" s="27" t="str">
        <f>_xlfn.XLOOKUP(E329,'Banco de Dados'!$B$3:$B$274,'Banco de Dados'!$C$3:$C$274,"")</f>
        <v/>
      </c>
      <c r="C329" s="27" t="str">
        <f>IFERROR(VLOOKUP(E329,'Banco de Dados'!$B$3:$H$274,5,FALSE)," ")</f>
        <v xml:space="preserve"> </v>
      </c>
      <c r="I329" s="27" t="str">
        <f>_xlfn.XLOOKUP(L329,'Banco de Dados'!$B$3:$B$274,'Banco de Dados'!$C$3:$C$274,"")</f>
        <v/>
      </c>
      <c r="J329" s="27" t="str">
        <f>IFERROR(VLOOKUP(L329,'Banco de Dados'!$B$3:$H$274,5,FALSE)," ")</f>
        <v xml:space="preserve"> </v>
      </c>
      <c r="P329" s="27" t="str">
        <f>_xlfn.XLOOKUP(S329,'Banco de Dados'!$B$3:$B$274,'Banco de Dados'!$C$3:$C$274,"")</f>
        <v/>
      </c>
      <c r="Q329" s="27" t="str">
        <f>IFERROR(VLOOKUP(S329,'Banco de Dados'!$B$3:$H$274,5,FALSE)," ")</f>
        <v xml:space="preserve"> </v>
      </c>
      <c r="W329" s="27" t="str">
        <f>_xlfn.XLOOKUP(Z329,'Banco de Dados'!$B$3:$B$274,'Banco de Dados'!$C$3:$C$274,"")</f>
        <v/>
      </c>
      <c r="X329" s="27" t="str">
        <f>IFERROR(VLOOKUP(Z329,'Banco de Dados'!$B$3:$H$274,5,FALSE)," ")</f>
        <v xml:space="preserve"> </v>
      </c>
      <c r="AD329" s="27" t="str">
        <f>_xlfn.XLOOKUP(AG329,'Banco de Dados'!$B$3:$B$274,'Banco de Dados'!$C$3:$C$274,"")</f>
        <v/>
      </c>
      <c r="AE329" s="27" t="str">
        <f>IFERROR(VLOOKUP(AG329,'Banco de Dados'!$B$3:$H$274,5,FALSE)," ")</f>
        <v xml:space="preserve"> </v>
      </c>
      <c r="AK329" s="27" t="str">
        <f>_xlfn.XLOOKUP(AN329,'Banco de Dados'!$B$3:$B$274,'Banco de Dados'!$C$3:$C$274,"")</f>
        <v/>
      </c>
      <c r="AL329" s="27" t="str">
        <f>IFERROR(VLOOKUP(AN329,'Banco de Dados'!$B$3:$H$274,5,FALSE)," ")</f>
        <v xml:space="preserve"> </v>
      </c>
      <c r="AR329" s="27" t="str">
        <f>_xlfn.XLOOKUP(AU329,'Banco de Dados'!$B$3:$B$274,'Banco de Dados'!$C$3:$C$274,"")</f>
        <v/>
      </c>
      <c r="AS329" s="27" t="str">
        <f>IFERROR(VLOOKUP(AU329,'Banco de Dados'!$B$3:$H$274,5,FALSE)," ")</f>
        <v xml:space="preserve"> </v>
      </c>
      <c r="AY329" s="27" t="str">
        <f>_xlfn.XLOOKUP(BB329,'Banco de Dados'!$B$3:$B$274,'Banco de Dados'!$C$3:$C$274,"")</f>
        <v/>
      </c>
      <c r="AZ329" s="27" t="str">
        <f>IFERROR(VLOOKUP(BB329,'Banco de Dados'!$B$3:$H$274,5,FALSE)," ")</f>
        <v xml:space="preserve"> </v>
      </c>
      <c r="BF329" s="27" t="str">
        <f>_xlfn.XLOOKUP(BI329,'Banco de Dados'!$B$3:$B$274,'Banco de Dados'!$C$3:$C$274,"")</f>
        <v/>
      </c>
      <c r="BG329" s="27" t="str">
        <f>IFERROR(VLOOKUP(BI329,'Banco de Dados'!$B$3:$H$274,5,FALSE)," ")</f>
        <v xml:space="preserve"> </v>
      </c>
      <c r="BM329" s="27" t="str">
        <f>_xlfn.XLOOKUP(BP329,'Banco de Dados'!$B$3:$B$274,'Banco de Dados'!$C$3:$C$274,"")</f>
        <v/>
      </c>
      <c r="BN329" s="27" t="str">
        <f>IFERROR(VLOOKUP(BP329,'Banco de Dados'!$B$3:$H$274,5,FALSE)," ")</f>
        <v xml:space="preserve"> </v>
      </c>
      <c r="BT329" s="27" t="str">
        <f>_xlfn.XLOOKUP(BW329,'Banco de Dados'!$B$3:$B$274,'Banco de Dados'!$C$3:$C$274,"")</f>
        <v/>
      </c>
      <c r="BU329" s="27" t="str">
        <f>IFERROR(VLOOKUP(BW329,'Banco de Dados'!$B$3:$H$274,5,FALSE)," ")</f>
        <v xml:space="preserve"> </v>
      </c>
      <c r="CA329" s="27" t="str">
        <f>_xlfn.XLOOKUP(CD329,'Banco de Dados'!$B$3:$B$274,'Banco de Dados'!$C$3:$C$274,"")</f>
        <v/>
      </c>
      <c r="CB329" s="27" t="str">
        <f>IFERROR(VLOOKUP(CD329,'Banco de Dados'!$B$3:$H$274,5,FALSE)," ")</f>
        <v xml:space="preserve"> </v>
      </c>
      <c r="CH329" s="27" t="str">
        <f>_xlfn.XLOOKUP(CK329,'Banco de Dados'!$B$3:$B$274,'Banco de Dados'!$C$3:$C$274,"")</f>
        <v/>
      </c>
      <c r="CI329" s="27" t="str">
        <f>IFERROR(VLOOKUP(CK329,'Banco de Dados'!$B$3:$H$274,5,FALSE)," ")</f>
        <v xml:space="preserve"> </v>
      </c>
      <c r="CO329" s="27" t="str">
        <f>_xlfn.XLOOKUP(CR329,'Banco de Dados'!$B$3:$B$274,'Banco de Dados'!$C$3:$C$274,"")</f>
        <v/>
      </c>
      <c r="CP329" s="27" t="str">
        <f>IFERROR(VLOOKUP(CR329,'Banco de Dados'!$B$3:$H$274,5,FALSE)," ")</f>
        <v xml:space="preserve"> </v>
      </c>
      <c r="CV329" s="27" t="str">
        <f>_xlfn.XLOOKUP(CY329,'Banco de Dados'!$B$3:$B$274,'Banco de Dados'!$C$3:$C$274,"")</f>
        <v/>
      </c>
      <c r="CW329" s="27" t="str">
        <f>IFERROR(VLOOKUP(CY329,'Banco de Dados'!$B$3:$H$274,5,FALSE)," ")</f>
        <v xml:space="preserve"> </v>
      </c>
      <c r="DC329" s="27" t="str">
        <f>_xlfn.XLOOKUP(DF329,'Banco de Dados'!$B$3:$B$274,'Banco de Dados'!$C$3:$C$274,"")</f>
        <v/>
      </c>
      <c r="DD329" s="27" t="str">
        <f>IFERROR(VLOOKUP(DF329,'Banco de Dados'!$B$3:$H$274,5,FALSE)," ")</f>
        <v xml:space="preserve"> </v>
      </c>
      <c r="DJ329" s="27" t="str">
        <f>_xlfn.XLOOKUP(DM329,'Banco de Dados'!$B$3:$B$274,'Banco de Dados'!$C$3:$C$274,"")</f>
        <v/>
      </c>
      <c r="DK329" s="27" t="str">
        <f>IFERROR(VLOOKUP(DM329,'Banco de Dados'!$B$3:$H$274,5,FALSE)," ")</f>
        <v xml:space="preserve"> </v>
      </c>
      <c r="DQ329" s="27" t="str">
        <f>_xlfn.XLOOKUP(DT329,'Banco de Dados'!$B$3:$B$274,'Banco de Dados'!$C$3:$C$274,"")</f>
        <v/>
      </c>
      <c r="DR329" s="27" t="str">
        <f>IFERROR(VLOOKUP(DT329,'Banco de Dados'!$B$3:$H$274,5,FALSE)," ")</f>
        <v xml:space="preserve"> </v>
      </c>
      <c r="DX329" s="27" t="str">
        <f>_xlfn.XLOOKUP(EA329,'Banco de Dados'!$B$3:$B$274,'Banco de Dados'!$C$3:$C$274,"")</f>
        <v/>
      </c>
      <c r="DY329" s="27" t="str">
        <f>IFERROR(VLOOKUP(EA329,'Banco de Dados'!$B$3:$H$274,5,FALSE)," ")</f>
        <v xml:space="preserve"> </v>
      </c>
      <c r="EE329" s="27" t="str">
        <f>_xlfn.XLOOKUP(EH329,'Banco de Dados'!$B$3:$B$274,'Banco de Dados'!$C$3:$C$274,"")</f>
        <v/>
      </c>
      <c r="EF329" s="27" t="str">
        <f>IFERROR(VLOOKUP(EH329,'Banco de Dados'!$B$3:$H$274,5,FALSE)," ")</f>
        <v xml:space="preserve"> </v>
      </c>
      <c r="EL329" s="27" t="str">
        <f>_xlfn.XLOOKUP(EO329,'Banco de Dados'!$B$3:$B$274,'Banco de Dados'!$C$3:$C$274,"")</f>
        <v/>
      </c>
      <c r="EM329" s="27" t="str">
        <f>IFERROR(VLOOKUP(EO329,'Banco de Dados'!$B$3:$H$274,5,FALSE)," ")</f>
        <v xml:space="preserve"> </v>
      </c>
      <c r="ES329" s="27" t="str">
        <f>_xlfn.XLOOKUP(EV329,'Banco de Dados'!$B$3:$B$274,'Banco de Dados'!$C$3:$C$274,"")</f>
        <v/>
      </c>
      <c r="ET329" s="27" t="str">
        <f>IFERROR(VLOOKUP(EV329,'Banco de Dados'!$B$3:$H$274,5,FALSE)," ")</f>
        <v xml:space="preserve"> </v>
      </c>
      <c r="EZ329" s="27" t="str">
        <f>_xlfn.XLOOKUP(FC329,'Banco de Dados'!$B$3:$B$274,'Banco de Dados'!$C$3:$C$274,"")</f>
        <v/>
      </c>
      <c r="FA329" s="27" t="str">
        <f>IFERROR(VLOOKUP(FC329,'Banco de Dados'!$B$3:$H$274,5,FALSE)," ")</f>
        <v xml:space="preserve"> </v>
      </c>
      <c r="FC329" s="7"/>
      <c r="FD329" s="7"/>
      <c r="FE329" s="7"/>
      <c r="FG329" s="27" t="str">
        <f>_xlfn.XLOOKUP(FJ329,'Banco de Dados'!$B$3:$B$274,'Banco de Dados'!$C$3:$C$274,"")</f>
        <v/>
      </c>
      <c r="FH329" s="27" t="str">
        <f>IFERROR(VLOOKUP(FJ329,'Banco de Dados'!$B$3:$H$274,5,FALSE)," ")</f>
        <v xml:space="preserve"> </v>
      </c>
      <c r="FI329" s="7"/>
      <c r="FJ329" s="7"/>
      <c r="FK329" s="7"/>
      <c r="FL329" s="7"/>
      <c r="FN329" s="27" t="str">
        <f>_xlfn.XLOOKUP(FQ329,'Banco de Dados'!$B$3:$B$274,'Banco de Dados'!$C$3:$C$274,"")</f>
        <v/>
      </c>
      <c r="FO329" s="27" t="str">
        <f>IFERROR(VLOOKUP(FQ329,'Banco de Dados'!$B$3:$H$274,5,FALSE)," ")</f>
        <v xml:space="preserve"> </v>
      </c>
      <c r="FP329" s="7"/>
      <c r="FQ329" s="7"/>
      <c r="FR329" s="7"/>
      <c r="FS329" s="7"/>
      <c r="FU329" s="27" t="str">
        <f>_xlfn.XLOOKUP(FX329,'Banco de Dados'!$B$3:$B$274,'Banco de Dados'!$C$3:$C$274,"")</f>
        <v/>
      </c>
      <c r="FV329" s="27" t="str">
        <f>IFERROR(VLOOKUP(FX329,'Banco de Dados'!$B$3:$H$274,5,FALSE)," ")</f>
        <v xml:space="preserve"> </v>
      </c>
      <c r="FW329" s="7"/>
      <c r="FX329" s="7"/>
      <c r="FY329" s="7"/>
      <c r="FZ329" s="7"/>
    </row>
    <row r="330" spans="2:182" x14ac:dyDescent="0.25">
      <c r="B330" s="27" t="str">
        <f>_xlfn.XLOOKUP(E330,'Banco de Dados'!$B$3:$B$274,'Banco de Dados'!$C$3:$C$274,"")</f>
        <v/>
      </c>
      <c r="C330" s="27" t="str">
        <f>IFERROR(VLOOKUP(E330,'Banco de Dados'!$B$3:$H$274,5,FALSE)," ")</f>
        <v xml:space="preserve"> </v>
      </c>
      <c r="I330" s="27" t="str">
        <f>_xlfn.XLOOKUP(L330,'Banco de Dados'!$B$3:$B$274,'Banco de Dados'!$C$3:$C$274,"")</f>
        <v/>
      </c>
      <c r="J330" s="27" t="str">
        <f>IFERROR(VLOOKUP(L330,'Banco de Dados'!$B$3:$H$274,5,FALSE)," ")</f>
        <v xml:space="preserve"> </v>
      </c>
      <c r="P330" s="27" t="str">
        <f>_xlfn.XLOOKUP(S330,'Banco de Dados'!$B$3:$B$274,'Banco de Dados'!$C$3:$C$274,"")</f>
        <v/>
      </c>
      <c r="Q330" s="27" t="str">
        <f>IFERROR(VLOOKUP(S330,'Banco de Dados'!$B$3:$H$274,5,FALSE)," ")</f>
        <v xml:space="preserve"> </v>
      </c>
      <c r="W330" s="27" t="str">
        <f>_xlfn.XLOOKUP(Z330,'Banco de Dados'!$B$3:$B$274,'Banco de Dados'!$C$3:$C$274,"")</f>
        <v/>
      </c>
      <c r="X330" s="27" t="str">
        <f>IFERROR(VLOOKUP(Z330,'Banco de Dados'!$B$3:$H$274,5,FALSE)," ")</f>
        <v xml:space="preserve"> </v>
      </c>
      <c r="AD330" s="27" t="str">
        <f>_xlfn.XLOOKUP(AG330,'Banco de Dados'!$B$3:$B$274,'Banco de Dados'!$C$3:$C$274,"")</f>
        <v/>
      </c>
      <c r="AE330" s="27" t="str">
        <f>IFERROR(VLOOKUP(AG330,'Banco de Dados'!$B$3:$H$274,5,FALSE)," ")</f>
        <v xml:space="preserve"> </v>
      </c>
      <c r="AK330" s="27" t="str">
        <f>_xlfn.XLOOKUP(AN330,'Banco de Dados'!$B$3:$B$274,'Banco de Dados'!$C$3:$C$274,"")</f>
        <v/>
      </c>
      <c r="AL330" s="27" t="str">
        <f>IFERROR(VLOOKUP(AN330,'Banco de Dados'!$B$3:$H$274,5,FALSE)," ")</f>
        <v xml:space="preserve"> </v>
      </c>
      <c r="AR330" s="27" t="str">
        <f>_xlfn.XLOOKUP(AU330,'Banco de Dados'!$B$3:$B$274,'Banco de Dados'!$C$3:$C$274,"")</f>
        <v/>
      </c>
      <c r="AS330" s="27" t="str">
        <f>IFERROR(VLOOKUP(AU330,'Banco de Dados'!$B$3:$H$274,5,FALSE)," ")</f>
        <v xml:space="preserve"> </v>
      </c>
      <c r="AY330" s="27" t="str">
        <f>_xlfn.XLOOKUP(BB330,'Banco de Dados'!$B$3:$B$274,'Banco de Dados'!$C$3:$C$274,"")</f>
        <v/>
      </c>
      <c r="AZ330" s="27" t="str">
        <f>IFERROR(VLOOKUP(BB330,'Banco de Dados'!$B$3:$H$274,5,FALSE)," ")</f>
        <v xml:space="preserve"> </v>
      </c>
      <c r="BF330" s="27" t="str">
        <f>_xlfn.XLOOKUP(BI330,'Banco de Dados'!$B$3:$B$274,'Banco de Dados'!$C$3:$C$274,"")</f>
        <v/>
      </c>
      <c r="BG330" s="27" t="str">
        <f>IFERROR(VLOOKUP(BI330,'Banco de Dados'!$B$3:$H$274,5,FALSE)," ")</f>
        <v xml:space="preserve"> </v>
      </c>
      <c r="BM330" s="27" t="str">
        <f>_xlfn.XLOOKUP(BP330,'Banco de Dados'!$B$3:$B$274,'Banco de Dados'!$C$3:$C$274,"")</f>
        <v/>
      </c>
      <c r="BN330" s="27" t="str">
        <f>IFERROR(VLOOKUP(BP330,'Banco de Dados'!$B$3:$H$274,5,FALSE)," ")</f>
        <v xml:space="preserve"> </v>
      </c>
      <c r="BT330" s="27" t="str">
        <f>_xlfn.XLOOKUP(BW330,'Banco de Dados'!$B$3:$B$274,'Banco de Dados'!$C$3:$C$274,"")</f>
        <v/>
      </c>
      <c r="BU330" s="27" t="str">
        <f>IFERROR(VLOOKUP(BW330,'Banco de Dados'!$B$3:$H$274,5,FALSE)," ")</f>
        <v xml:space="preserve"> </v>
      </c>
      <c r="CA330" s="27" t="str">
        <f>_xlfn.XLOOKUP(CD330,'Banco de Dados'!$B$3:$B$274,'Banco de Dados'!$C$3:$C$274,"")</f>
        <v/>
      </c>
      <c r="CB330" s="27" t="str">
        <f>IFERROR(VLOOKUP(CD330,'Banco de Dados'!$B$3:$H$274,5,FALSE)," ")</f>
        <v xml:space="preserve"> </v>
      </c>
      <c r="CH330" s="27" t="str">
        <f>_xlfn.XLOOKUP(CK330,'Banco de Dados'!$B$3:$B$274,'Banco de Dados'!$C$3:$C$274,"")</f>
        <v/>
      </c>
      <c r="CI330" s="27" t="str">
        <f>IFERROR(VLOOKUP(CK330,'Banco de Dados'!$B$3:$H$274,5,FALSE)," ")</f>
        <v xml:space="preserve"> </v>
      </c>
      <c r="CO330" s="27" t="str">
        <f>_xlfn.XLOOKUP(CR330,'Banco de Dados'!$B$3:$B$274,'Banco de Dados'!$C$3:$C$274,"")</f>
        <v/>
      </c>
      <c r="CP330" s="27" t="str">
        <f>IFERROR(VLOOKUP(CR330,'Banco de Dados'!$B$3:$H$274,5,FALSE)," ")</f>
        <v xml:space="preserve"> </v>
      </c>
      <c r="CV330" s="27" t="str">
        <f>_xlfn.XLOOKUP(CY330,'Banco de Dados'!$B$3:$B$274,'Banco de Dados'!$C$3:$C$274,"")</f>
        <v/>
      </c>
      <c r="CW330" s="27" t="str">
        <f>IFERROR(VLOOKUP(CY330,'Banco de Dados'!$B$3:$H$274,5,FALSE)," ")</f>
        <v xml:space="preserve"> </v>
      </c>
      <c r="DC330" s="27" t="str">
        <f>_xlfn.XLOOKUP(DF330,'Banco de Dados'!$B$3:$B$274,'Banco de Dados'!$C$3:$C$274,"")</f>
        <v/>
      </c>
      <c r="DD330" s="27" t="str">
        <f>IFERROR(VLOOKUP(DF330,'Banco de Dados'!$B$3:$H$274,5,FALSE)," ")</f>
        <v xml:space="preserve"> </v>
      </c>
      <c r="DJ330" s="27" t="str">
        <f>_xlfn.XLOOKUP(DM330,'Banco de Dados'!$B$3:$B$274,'Banco de Dados'!$C$3:$C$274,"")</f>
        <v/>
      </c>
      <c r="DK330" s="27" t="str">
        <f>IFERROR(VLOOKUP(DM330,'Banco de Dados'!$B$3:$H$274,5,FALSE)," ")</f>
        <v xml:space="preserve"> </v>
      </c>
      <c r="DQ330" s="27" t="str">
        <f>_xlfn.XLOOKUP(DT330,'Banco de Dados'!$B$3:$B$274,'Banco de Dados'!$C$3:$C$274,"")</f>
        <v/>
      </c>
      <c r="DR330" s="27" t="str">
        <f>IFERROR(VLOOKUP(DT330,'Banco de Dados'!$B$3:$H$274,5,FALSE)," ")</f>
        <v xml:space="preserve"> </v>
      </c>
      <c r="DX330" s="27" t="str">
        <f>_xlfn.XLOOKUP(EA330,'Banco de Dados'!$B$3:$B$274,'Banco de Dados'!$C$3:$C$274,"")</f>
        <v/>
      </c>
      <c r="DY330" s="27" t="str">
        <f>IFERROR(VLOOKUP(EA330,'Banco de Dados'!$B$3:$H$274,5,FALSE)," ")</f>
        <v xml:space="preserve"> </v>
      </c>
      <c r="EE330" s="27" t="str">
        <f>_xlfn.XLOOKUP(EH330,'Banco de Dados'!$B$3:$B$274,'Banco de Dados'!$C$3:$C$274,"")</f>
        <v/>
      </c>
      <c r="EF330" s="27" t="str">
        <f>IFERROR(VLOOKUP(EH330,'Banco de Dados'!$B$3:$H$274,5,FALSE)," ")</f>
        <v xml:space="preserve"> </v>
      </c>
      <c r="EL330" s="27" t="str">
        <f>_xlfn.XLOOKUP(EO330,'Banco de Dados'!$B$3:$B$274,'Banco de Dados'!$C$3:$C$274,"")</f>
        <v/>
      </c>
      <c r="EM330" s="27" t="str">
        <f>IFERROR(VLOOKUP(EO330,'Banco de Dados'!$B$3:$H$274,5,FALSE)," ")</f>
        <v xml:space="preserve"> </v>
      </c>
      <c r="ES330" s="27" t="str">
        <f>_xlfn.XLOOKUP(EV330,'Banco de Dados'!$B$3:$B$274,'Banco de Dados'!$C$3:$C$274,"")</f>
        <v/>
      </c>
      <c r="ET330" s="27" t="str">
        <f>IFERROR(VLOOKUP(EV330,'Banco de Dados'!$B$3:$H$274,5,FALSE)," ")</f>
        <v xml:space="preserve"> </v>
      </c>
      <c r="EZ330" s="27" t="str">
        <f>_xlfn.XLOOKUP(FC330,'Banco de Dados'!$B$3:$B$274,'Banco de Dados'!$C$3:$C$274,"")</f>
        <v/>
      </c>
      <c r="FA330" s="27" t="str">
        <f>IFERROR(VLOOKUP(FC330,'Banco de Dados'!$B$3:$H$274,5,FALSE)," ")</f>
        <v xml:space="preserve"> </v>
      </c>
      <c r="FC330" s="7"/>
      <c r="FD330" s="7"/>
      <c r="FE330" s="7"/>
      <c r="FG330" s="27" t="str">
        <f>_xlfn.XLOOKUP(FJ330,'Banco de Dados'!$B$3:$B$274,'Banco de Dados'!$C$3:$C$274,"")</f>
        <v/>
      </c>
      <c r="FH330" s="27" t="str">
        <f>IFERROR(VLOOKUP(FJ330,'Banco de Dados'!$B$3:$H$274,5,FALSE)," ")</f>
        <v xml:space="preserve"> </v>
      </c>
      <c r="FI330" s="7"/>
      <c r="FJ330" s="7"/>
      <c r="FK330" s="7"/>
      <c r="FL330" s="7"/>
      <c r="FN330" s="27" t="str">
        <f>_xlfn.XLOOKUP(FQ330,'Banco de Dados'!$B$3:$B$274,'Banco de Dados'!$C$3:$C$274,"")</f>
        <v/>
      </c>
      <c r="FO330" s="27" t="str">
        <f>IFERROR(VLOOKUP(FQ330,'Banco de Dados'!$B$3:$H$274,5,FALSE)," ")</f>
        <v xml:space="preserve"> </v>
      </c>
      <c r="FP330" s="7"/>
      <c r="FQ330" s="7"/>
      <c r="FR330" s="7"/>
      <c r="FS330" s="7"/>
      <c r="FU330" s="27" t="str">
        <f>_xlfn.XLOOKUP(FX330,'Banco de Dados'!$B$3:$B$274,'Banco de Dados'!$C$3:$C$274,"")</f>
        <v/>
      </c>
      <c r="FV330" s="27" t="str">
        <f>IFERROR(VLOOKUP(FX330,'Banco de Dados'!$B$3:$H$274,5,FALSE)," ")</f>
        <v xml:space="preserve"> </v>
      </c>
      <c r="FW330" s="7"/>
      <c r="FX330" s="7"/>
      <c r="FY330" s="7"/>
      <c r="FZ330" s="7"/>
    </row>
    <row r="331" spans="2:182" x14ac:dyDescent="0.25">
      <c r="B331" s="27" t="str">
        <f>_xlfn.XLOOKUP(E331,'Banco de Dados'!$B$3:$B$274,'Banco de Dados'!$C$3:$C$274,"")</f>
        <v/>
      </c>
      <c r="C331" s="27" t="str">
        <f>IFERROR(VLOOKUP(E331,'Banco de Dados'!$B$3:$H$274,5,FALSE)," ")</f>
        <v xml:space="preserve"> </v>
      </c>
      <c r="I331" s="27" t="str">
        <f>_xlfn.XLOOKUP(L331,'Banco de Dados'!$B$3:$B$274,'Banco de Dados'!$C$3:$C$274,"")</f>
        <v/>
      </c>
      <c r="J331" s="27" t="str">
        <f>IFERROR(VLOOKUP(L331,'Banco de Dados'!$B$3:$H$274,5,FALSE)," ")</f>
        <v xml:space="preserve"> </v>
      </c>
      <c r="P331" s="27" t="str">
        <f>_xlfn.XLOOKUP(S331,'Banco de Dados'!$B$3:$B$274,'Banco de Dados'!$C$3:$C$274,"")</f>
        <v/>
      </c>
      <c r="Q331" s="27" t="str">
        <f>IFERROR(VLOOKUP(S331,'Banco de Dados'!$B$3:$H$274,5,FALSE)," ")</f>
        <v xml:space="preserve"> </v>
      </c>
      <c r="W331" s="27" t="str">
        <f>_xlfn.XLOOKUP(Z331,'Banco de Dados'!$B$3:$B$274,'Banco de Dados'!$C$3:$C$274,"")</f>
        <v/>
      </c>
      <c r="X331" s="27" t="str">
        <f>IFERROR(VLOOKUP(Z331,'Banco de Dados'!$B$3:$H$274,5,FALSE)," ")</f>
        <v xml:space="preserve"> </v>
      </c>
      <c r="AD331" s="27" t="str">
        <f>_xlfn.XLOOKUP(AG331,'Banco de Dados'!$B$3:$B$274,'Banco de Dados'!$C$3:$C$274,"")</f>
        <v/>
      </c>
      <c r="AE331" s="27" t="str">
        <f>IFERROR(VLOOKUP(AG331,'Banco de Dados'!$B$3:$H$274,5,FALSE)," ")</f>
        <v xml:space="preserve"> </v>
      </c>
      <c r="AK331" s="27" t="str">
        <f>_xlfn.XLOOKUP(AN331,'Banco de Dados'!$B$3:$B$274,'Banco de Dados'!$C$3:$C$274,"")</f>
        <v/>
      </c>
      <c r="AL331" s="27" t="str">
        <f>IFERROR(VLOOKUP(AN331,'Banco de Dados'!$B$3:$H$274,5,FALSE)," ")</f>
        <v xml:space="preserve"> </v>
      </c>
      <c r="AR331" s="27" t="str">
        <f>_xlfn.XLOOKUP(AU331,'Banco de Dados'!$B$3:$B$274,'Banco de Dados'!$C$3:$C$274,"")</f>
        <v/>
      </c>
      <c r="AS331" s="27" t="str">
        <f>IFERROR(VLOOKUP(AU331,'Banco de Dados'!$B$3:$H$274,5,FALSE)," ")</f>
        <v xml:space="preserve"> </v>
      </c>
      <c r="AY331" s="27" t="str">
        <f>_xlfn.XLOOKUP(BB331,'Banco de Dados'!$B$3:$B$274,'Banco de Dados'!$C$3:$C$274,"")</f>
        <v/>
      </c>
      <c r="AZ331" s="27" t="str">
        <f>IFERROR(VLOOKUP(BB331,'Banco de Dados'!$B$3:$H$274,5,FALSE)," ")</f>
        <v xml:space="preserve"> </v>
      </c>
      <c r="BF331" s="27" t="str">
        <f>_xlfn.XLOOKUP(BI331,'Banco de Dados'!$B$3:$B$274,'Banco de Dados'!$C$3:$C$274,"")</f>
        <v/>
      </c>
      <c r="BG331" s="27" t="str">
        <f>IFERROR(VLOOKUP(BI331,'Banco de Dados'!$B$3:$H$274,5,FALSE)," ")</f>
        <v xml:space="preserve"> </v>
      </c>
      <c r="BM331" s="27" t="str">
        <f>_xlfn.XLOOKUP(BP331,'Banco de Dados'!$B$3:$B$274,'Banco de Dados'!$C$3:$C$274,"")</f>
        <v/>
      </c>
      <c r="BN331" s="27" t="str">
        <f>IFERROR(VLOOKUP(BP331,'Banco de Dados'!$B$3:$H$274,5,FALSE)," ")</f>
        <v xml:space="preserve"> </v>
      </c>
      <c r="BT331" s="27" t="str">
        <f>_xlfn.XLOOKUP(BW331,'Banco de Dados'!$B$3:$B$274,'Banco de Dados'!$C$3:$C$274,"")</f>
        <v/>
      </c>
      <c r="BU331" s="27" t="str">
        <f>IFERROR(VLOOKUP(BW331,'Banco de Dados'!$B$3:$H$274,5,FALSE)," ")</f>
        <v xml:space="preserve"> </v>
      </c>
      <c r="CA331" s="27" t="str">
        <f>_xlfn.XLOOKUP(CD331,'Banco de Dados'!$B$3:$B$274,'Banco de Dados'!$C$3:$C$274,"")</f>
        <v/>
      </c>
      <c r="CB331" s="27" t="str">
        <f>IFERROR(VLOOKUP(CD331,'Banco de Dados'!$B$3:$H$274,5,FALSE)," ")</f>
        <v xml:space="preserve"> </v>
      </c>
      <c r="CH331" s="27" t="str">
        <f>_xlfn.XLOOKUP(CK331,'Banco de Dados'!$B$3:$B$274,'Banco de Dados'!$C$3:$C$274,"")</f>
        <v/>
      </c>
      <c r="CI331" s="27" t="str">
        <f>IFERROR(VLOOKUP(CK331,'Banco de Dados'!$B$3:$H$274,5,FALSE)," ")</f>
        <v xml:space="preserve"> </v>
      </c>
      <c r="CO331" s="27" t="str">
        <f>_xlfn.XLOOKUP(CR331,'Banco de Dados'!$B$3:$B$274,'Banco de Dados'!$C$3:$C$274,"")</f>
        <v/>
      </c>
      <c r="CP331" s="27" t="str">
        <f>IFERROR(VLOOKUP(CR331,'Banco de Dados'!$B$3:$H$274,5,FALSE)," ")</f>
        <v xml:space="preserve"> </v>
      </c>
      <c r="CV331" s="27" t="str">
        <f>_xlfn.XLOOKUP(CY331,'Banco de Dados'!$B$3:$B$274,'Banco de Dados'!$C$3:$C$274,"")</f>
        <v/>
      </c>
      <c r="CW331" s="27" t="str">
        <f>IFERROR(VLOOKUP(CY331,'Banco de Dados'!$B$3:$H$274,5,FALSE)," ")</f>
        <v xml:space="preserve"> </v>
      </c>
      <c r="DC331" s="27" t="str">
        <f>_xlfn.XLOOKUP(DF331,'Banco de Dados'!$B$3:$B$274,'Banco de Dados'!$C$3:$C$274,"")</f>
        <v/>
      </c>
      <c r="DD331" s="27" t="str">
        <f>IFERROR(VLOOKUP(DF331,'Banco de Dados'!$B$3:$H$274,5,FALSE)," ")</f>
        <v xml:space="preserve"> </v>
      </c>
      <c r="DJ331" s="27" t="str">
        <f>_xlfn.XLOOKUP(DM331,'Banco de Dados'!$B$3:$B$274,'Banco de Dados'!$C$3:$C$274,"")</f>
        <v/>
      </c>
      <c r="DK331" s="27" t="str">
        <f>IFERROR(VLOOKUP(DM331,'Banco de Dados'!$B$3:$H$274,5,FALSE)," ")</f>
        <v xml:space="preserve"> </v>
      </c>
      <c r="DQ331" s="27" t="str">
        <f>_xlfn.XLOOKUP(DT331,'Banco de Dados'!$B$3:$B$274,'Banco de Dados'!$C$3:$C$274,"")</f>
        <v/>
      </c>
      <c r="DR331" s="27" t="str">
        <f>IFERROR(VLOOKUP(DT331,'Banco de Dados'!$B$3:$H$274,5,FALSE)," ")</f>
        <v xml:space="preserve"> </v>
      </c>
      <c r="DX331" s="27" t="str">
        <f>_xlfn.XLOOKUP(EA331,'Banco de Dados'!$B$3:$B$274,'Banco de Dados'!$C$3:$C$274,"")</f>
        <v/>
      </c>
      <c r="DY331" s="27" t="str">
        <f>IFERROR(VLOOKUP(EA331,'Banco de Dados'!$B$3:$H$274,5,FALSE)," ")</f>
        <v xml:space="preserve"> </v>
      </c>
      <c r="EE331" s="27" t="str">
        <f>_xlfn.XLOOKUP(EH331,'Banco de Dados'!$B$3:$B$274,'Banco de Dados'!$C$3:$C$274,"")</f>
        <v/>
      </c>
      <c r="EF331" s="27" t="str">
        <f>IFERROR(VLOOKUP(EH331,'Banco de Dados'!$B$3:$H$274,5,FALSE)," ")</f>
        <v xml:space="preserve"> </v>
      </c>
      <c r="EL331" s="27" t="str">
        <f>_xlfn.XLOOKUP(EO331,'Banco de Dados'!$B$3:$B$274,'Banco de Dados'!$C$3:$C$274,"")</f>
        <v/>
      </c>
      <c r="EM331" s="27" t="str">
        <f>IFERROR(VLOOKUP(EO331,'Banco de Dados'!$B$3:$H$274,5,FALSE)," ")</f>
        <v xml:space="preserve"> </v>
      </c>
      <c r="ES331" s="27" t="str">
        <f>_xlfn.XLOOKUP(EV331,'Banco de Dados'!$B$3:$B$274,'Banco de Dados'!$C$3:$C$274,"")</f>
        <v/>
      </c>
      <c r="ET331" s="27" t="str">
        <f>IFERROR(VLOOKUP(EV331,'Banco de Dados'!$B$3:$H$274,5,FALSE)," ")</f>
        <v xml:space="preserve"> </v>
      </c>
      <c r="EZ331" s="27" t="str">
        <f>_xlfn.XLOOKUP(FC331,'Banco de Dados'!$B$3:$B$274,'Banco de Dados'!$C$3:$C$274,"")</f>
        <v/>
      </c>
      <c r="FA331" s="27" t="str">
        <f>IFERROR(VLOOKUP(FC331,'Banco de Dados'!$B$3:$H$274,5,FALSE)," ")</f>
        <v xml:space="preserve"> </v>
      </c>
      <c r="FC331" s="7"/>
      <c r="FD331" s="7"/>
      <c r="FE331" s="7"/>
      <c r="FG331" s="27" t="str">
        <f>_xlfn.XLOOKUP(FJ331,'Banco de Dados'!$B$3:$B$274,'Banco de Dados'!$C$3:$C$274,"")</f>
        <v/>
      </c>
      <c r="FH331" s="27" t="str">
        <f>IFERROR(VLOOKUP(FJ331,'Banco de Dados'!$B$3:$H$274,5,FALSE)," ")</f>
        <v xml:space="preserve"> </v>
      </c>
      <c r="FI331" s="7"/>
      <c r="FJ331" s="7"/>
      <c r="FK331" s="7"/>
      <c r="FL331" s="7"/>
      <c r="FN331" s="27" t="str">
        <f>_xlfn.XLOOKUP(FQ331,'Banco de Dados'!$B$3:$B$274,'Banco de Dados'!$C$3:$C$274,"")</f>
        <v/>
      </c>
      <c r="FO331" s="27" t="str">
        <f>IFERROR(VLOOKUP(FQ331,'Banco de Dados'!$B$3:$H$274,5,FALSE)," ")</f>
        <v xml:space="preserve"> </v>
      </c>
      <c r="FP331" s="7"/>
      <c r="FQ331" s="7"/>
      <c r="FR331" s="7"/>
      <c r="FS331" s="7"/>
      <c r="FU331" s="27" t="str">
        <f>_xlfn.XLOOKUP(FX331,'Banco de Dados'!$B$3:$B$274,'Banco de Dados'!$C$3:$C$274,"")</f>
        <v/>
      </c>
      <c r="FV331" s="27" t="str">
        <f>IFERROR(VLOOKUP(FX331,'Banco de Dados'!$B$3:$H$274,5,FALSE)," ")</f>
        <v xml:space="preserve"> </v>
      </c>
      <c r="FW331" s="7"/>
      <c r="FX331" s="7"/>
      <c r="FY331" s="7"/>
      <c r="FZ331" s="7"/>
    </row>
    <row r="332" spans="2:182" x14ac:dyDescent="0.25">
      <c r="B332" s="27" t="str">
        <f>_xlfn.XLOOKUP(E332,'Banco de Dados'!$B$3:$B$274,'Banco de Dados'!$C$3:$C$274,"")</f>
        <v/>
      </c>
      <c r="C332" s="27" t="str">
        <f>IFERROR(VLOOKUP(E332,'Banco de Dados'!$B$3:$H$274,5,FALSE)," ")</f>
        <v xml:space="preserve"> </v>
      </c>
      <c r="I332" s="27" t="str">
        <f>_xlfn.XLOOKUP(L332,'Banco de Dados'!$B$3:$B$274,'Banco de Dados'!$C$3:$C$274,"")</f>
        <v/>
      </c>
      <c r="J332" s="27" t="str">
        <f>IFERROR(VLOOKUP(L332,'Banco de Dados'!$B$3:$H$274,5,FALSE)," ")</f>
        <v xml:space="preserve"> </v>
      </c>
      <c r="P332" s="27" t="str">
        <f>_xlfn.XLOOKUP(S332,'Banco de Dados'!$B$3:$B$274,'Banco de Dados'!$C$3:$C$274,"")</f>
        <v/>
      </c>
      <c r="Q332" s="27" t="str">
        <f>IFERROR(VLOOKUP(S332,'Banco de Dados'!$B$3:$H$274,5,FALSE)," ")</f>
        <v xml:space="preserve"> </v>
      </c>
      <c r="W332" s="27" t="str">
        <f>_xlfn.XLOOKUP(Z332,'Banco de Dados'!$B$3:$B$274,'Banco de Dados'!$C$3:$C$274,"")</f>
        <v/>
      </c>
      <c r="X332" s="27" t="str">
        <f>IFERROR(VLOOKUP(Z332,'Banco de Dados'!$B$3:$H$274,5,FALSE)," ")</f>
        <v xml:space="preserve"> </v>
      </c>
      <c r="AD332" s="27" t="str">
        <f>_xlfn.XLOOKUP(AG332,'Banco de Dados'!$B$3:$B$274,'Banco de Dados'!$C$3:$C$274,"")</f>
        <v/>
      </c>
      <c r="AE332" s="27" t="str">
        <f>IFERROR(VLOOKUP(AG332,'Banco de Dados'!$B$3:$H$274,5,FALSE)," ")</f>
        <v xml:space="preserve"> </v>
      </c>
      <c r="AK332" s="27" t="str">
        <f>_xlfn.XLOOKUP(AN332,'Banco de Dados'!$B$3:$B$274,'Banco de Dados'!$C$3:$C$274,"")</f>
        <v/>
      </c>
      <c r="AL332" s="27" t="str">
        <f>IFERROR(VLOOKUP(AN332,'Banco de Dados'!$B$3:$H$274,5,FALSE)," ")</f>
        <v xml:space="preserve"> </v>
      </c>
      <c r="AR332" s="27" t="str">
        <f>_xlfn.XLOOKUP(AU332,'Banco de Dados'!$B$3:$B$274,'Banco de Dados'!$C$3:$C$274,"")</f>
        <v/>
      </c>
      <c r="AS332" s="27" t="str">
        <f>IFERROR(VLOOKUP(AU332,'Banco de Dados'!$B$3:$H$274,5,FALSE)," ")</f>
        <v xml:space="preserve"> </v>
      </c>
      <c r="AY332" s="27" t="str">
        <f>_xlfn.XLOOKUP(BB332,'Banco de Dados'!$B$3:$B$274,'Banco de Dados'!$C$3:$C$274,"")</f>
        <v/>
      </c>
      <c r="AZ332" s="27" t="str">
        <f>IFERROR(VLOOKUP(BB332,'Banco de Dados'!$B$3:$H$274,5,FALSE)," ")</f>
        <v xml:space="preserve"> </v>
      </c>
      <c r="BF332" s="27" t="str">
        <f>_xlfn.XLOOKUP(BI332,'Banco de Dados'!$B$3:$B$274,'Banco de Dados'!$C$3:$C$274,"")</f>
        <v/>
      </c>
      <c r="BG332" s="27" t="str">
        <f>IFERROR(VLOOKUP(BI332,'Banco de Dados'!$B$3:$H$274,5,FALSE)," ")</f>
        <v xml:space="preserve"> </v>
      </c>
      <c r="BM332" s="27" t="str">
        <f>_xlfn.XLOOKUP(BP332,'Banco de Dados'!$B$3:$B$274,'Banco de Dados'!$C$3:$C$274,"")</f>
        <v/>
      </c>
      <c r="BN332" s="27" t="str">
        <f>IFERROR(VLOOKUP(BP332,'Banco de Dados'!$B$3:$H$274,5,FALSE)," ")</f>
        <v xml:space="preserve"> </v>
      </c>
      <c r="BT332" s="27" t="str">
        <f>_xlfn.XLOOKUP(BW332,'Banco de Dados'!$B$3:$B$274,'Banco de Dados'!$C$3:$C$274,"")</f>
        <v/>
      </c>
      <c r="BU332" s="27" t="str">
        <f>IFERROR(VLOOKUP(BW332,'Banco de Dados'!$B$3:$H$274,5,FALSE)," ")</f>
        <v xml:space="preserve"> </v>
      </c>
      <c r="CA332" s="27" t="str">
        <f>_xlfn.XLOOKUP(CD332,'Banco de Dados'!$B$3:$B$274,'Banco de Dados'!$C$3:$C$274,"")</f>
        <v/>
      </c>
      <c r="CB332" s="27" t="str">
        <f>IFERROR(VLOOKUP(CD332,'Banco de Dados'!$B$3:$H$274,5,FALSE)," ")</f>
        <v xml:space="preserve"> </v>
      </c>
      <c r="CH332" s="27" t="str">
        <f>_xlfn.XLOOKUP(CK332,'Banco de Dados'!$B$3:$B$274,'Banco de Dados'!$C$3:$C$274,"")</f>
        <v/>
      </c>
      <c r="CI332" s="27" t="str">
        <f>IFERROR(VLOOKUP(CK332,'Banco de Dados'!$B$3:$H$274,5,FALSE)," ")</f>
        <v xml:space="preserve"> </v>
      </c>
      <c r="CO332" s="27" t="str">
        <f>_xlfn.XLOOKUP(CR332,'Banco de Dados'!$B$3:$B$274,'Banco de Dados'!$C$3:$C$274,"")</f>
        <v/>
      </c>
      <c r="CP332" s="27" t="str">
        <f>IFERROR(VLOOKUP(CR332,'Banco de Dados'!$B$3:$H$274,5,FALSE)," ")</f>
        <v xml:space="preserve"> </v>
      </c>
      <c r="CV332" s="27" t="str">
        <f>_xlfn.XLOOKUP(CY332,'Banco de Dados'!$B$3:$B$274,'Banco de Dados'!$C$3:$C$274,"")</f>
        <v/>
      </c>
      <c r="CW332" s="27" t="str">
        <f>IFERROR(VLOOKUP(CY332,'Banco de Dados'!$B$3:$H$274,5,FALSE)," ")</f>
        <v xml:space="preserve"> </v>
      </c>
      <c r="DC332" s="27" t="str">
        <f>_xlfn.XLOOKUP(DF332,'Banco de Dados'!$B$3:$B$274,'Banco de Dados'!$C$3:$C$274,"")</f>
        <v/>
      </c>
      <c r="DD332" s="27" t="str">
        <f>IFERROR(VLOOKUP(DF332,'Banco de Dados'!$B$3:$H$274,5,FALSE)," ")</f>
        <v xml:space="preserve"> </v>
      </c>
      <c r="DJ332" s="27" t="str">
        <f>_xlfn.XLOOKUP(DM332,'Banco de Dados'!$B$3:$B$274,'Banco de Dados'!$C$3:$C$274,"")</f>
        <v/>
      </c>
      <c r="DK332" s="27" t="str">
        <f>IFERROR(VLOOKUP(DM332,'Banco de Dados'!$B$3:$H$274,5,FALSE)," ")</f>
        <v xml:space="preserve"> </v>
      </c>
      <c r="DQ332" s="27" t="str">
        <f>_xlfn.XLOOKUP(DT332,'Banco de Dados'!$B$3:$B$274,'Banco de Dados'!$C$3:$C$274,"")</f>
        <v/>
      </c>
      <c r="DR332" s="27" t="str">
        <f>IFERROR(VLOOKUP(DT332,'Banco de Dados'!$B$3:$H$274,5,FALSE)," ")</f>
        <v xml:space="preserve"> </v>
      </c>
      <c r="DX332" s="27" t="str">
        <f>_xlfn.XLOOKUP(EA332,'Banco de Dados'!$B$3:$B$274,'Banco de Dados'!$C$3:$C$274,"")</f>
        <v/>
      </c>
      <c r="DY332" s="27" t="str">
        <f>IFERROR(VLOOKUP(EA332,'Banco de Dados'!$B$3:$H$274,5,FALSE)," ")</f>
        <v xml:space="preserve"> </v>
      </c>
      <c r="EE332" s="27" t="str">
        <f>_xlfn.XLOOKUP(EH332,'Banco de Dados'!$B$3:$B$274,'Banco de Dados'!$C$3:$C$274,"")</f>
        <v/>
      </c>
      <c r="EF332" s="27" t="str">
        <f>IFERROR(VLOOKUP(EH332,'Banco de Dados'!$B$3:$H$274,5,FALSE)," ")</f>
        <v xml:space="preserve"> </v>
      </c>
      <c r="EL332" s="27" t="str">
        <f>_xlfn.XLOOKUP(EO332,'Banco de Dados'!$B$3:$B$274,'Banco de Dados'!$C$3:$C$274,"")</f>
        <v/>
      </c>
      <c r="EM332" s="27" t="str">
        <f>IFERROR(VLOOKUP(EO332,'Banco de Dados'!$B$3:$H$274,5,FALSE)," ")</f>
        <v xml:space="preserve"> </v>
      </c>
      <c r="ES332" s="27" t="str">
        <f>_xlfn.XLOOKUP(EV332,'Banco de Dados'!$B$3:$B$274,'Banco de Dados'!$C$3:$C$274,"")</f>
        <v/>
      </c>
      <c r="ET332" s="27" t="str">
        <f>IFERROR(VLOOKUP(EV332,'Banco de Dados'!$B$3:$H$274,5,FALSE)," ")</f>
        <v xml:space="preserve"> </v>
      </c>
      <c r="EZ332" s="27" t="str">
        <f>_xlfn.XLOOKUP(FC332,'Banco de Dados'!$B$3:$B$274,'Banco de Dados'!$C$3:$C$274,"")</f>
        <v/>
      </c>
      <c r="FA332" s="27" t="str">
        <f>IFERROR(VLOOKUP(FC332,'Banco de Dados'!$B$3:$H$274,5,FALSE)," ")</f>
        <v xml:space="preserve"> </v>
      </c>
      <c r="FC332" s="7"/>
      <c r="FD332" s="7"/>
      <c r="FE332" s="7"/>
      <c r="FG332" s="27" t="str">
        <f>_xlfn.XLOOKUP(FJ332,'Banco de Dados'!$B$3:$B$274,'Banco de Dados'!$C$3:$C$274,"")</f>
        <v/>
      </c>
      <c r="FH332" s="27" t="str">
        <f>IFERROR(VLOOKUP(FJ332,'Banco de Dados'!$B$3:$H$274,5,FALSE)," ")</f>
        <v xml:space="preserve"> </v>
      </c>
      <c r="FI332" s="7"/>
      <c r="FJ332" s="7"/>
      <c r="FK332" s="7"/>
      <c r="FL332" s="7"/>
      <c r="FN332" s="27" t="str">
        <f>_xlfn.XLOOKUP(FQ332,'Banco de Dados'!$B$3:$B$274,'Banco de Dados'!$C$3:$C$274,"")</f>
        <v/>
      </c>
      <c r="FO332" s="27" t="str">
        <f>IFERROR(VLOOKUP(FQ332,'Banco de Dados'!$B$3:$H$274,5,FALSE)," ")</f>
        <v xml:space="preserve"> </v>
      </c>
      <c r="FP332" s="7"/>
      <c r="FQ332" s="7"/>
      <c r="FR332" s="7"/>
      <c r="FS332" s="7"/>
      <c r="FU332" s="27" t="str">
        <f>_xlfn.XLOOKUP(FX332,'Banco de Dados'!$B$3:$B$274,'Banco de Dados'!$C$3:$C$274,"")</f>
        <v/>
      </c>
      <c r="FV332" s="27" t="str">
        <f>IFERROR(VLOOKUP(FX332,'Banco de Dados'!$B$3:$H$274,5,FALSE)," ")</f>
        <v xml:space="preserve"> </v>
      </c>
      <c r="FW332" s="7"/>
      <c r="FX332" s="7"/>
      <c r="FY332" s="7"/>
      <c r="FZ332" s="7"/>
    </row>
    <row r="333" spans="2:182" x14ac:dyDescent="0.25">
      <c r="B333" s="27" t="str">
        <f>_xlfn.XLOOKUP(E333,'Banco de Dados'!$B$3:$B$274,'Banco de Dados'!$C$3:$C$274,"")</f>
        <v/>
      </c>
      <c r="C333" s="27" t="str">
        <f>IFERROR(VLOOKUP(E333,'Banco de Dados'!$B$3:$H$274,5,FALSE)," ")</f>
        <v xml:space="preserve"> </v>
      </c>
      <c r="I333" s="27" t="str">
        <f>_xlfn.XLOOKUP(L333,'Banco de Dados'!$B$3:$B$274,'Banco de Dados'!$C$3:$C$274,"")</f>
        <v/>
      </c>
      <c r="J333" s="27" t="str">
        <f>IFERROR(VLOOKUP(L333,'Banco de Dados'!$B$3:$H$274,5,FALSE)," ")</f>
        <v xml:space="preserve"> </v>
      </c>
      <c r="P333" s="27" t="str">
        <f>_xlfn.XLOOKUP(S333,'Banco de Dados'!$B$3:$B$274,'Banco de Dados'!$C$3:$C$274,"")</f>
        <v/>
      </c>
      <c r="Q333" s="27" t="str">
        <f>IFERROR(VLOOKUP(S333,'Banco de Dados'!$B$3:$H$274,5,FALSE)," ")</f>
        <v xml:space="preserve"> </v>
      </c>
      <c r="W333" s="27" t="str">
        <f>_xlfn.XLOOKUP(Z333,'Banco de Dados'!$B$3:$B$274,'Banco de Dados'!$C$3:$C$274,"")</f>
        <v/>
      </c>
      <c r="X333" s="27" t="str">
        <f>IFERROR(VLOOKUP(Z333,'Banco de Dados'!$B$3:$H$274,5,FALSE)," ")</f>
        <v xml:space="preserve"> </v>
      </c>
      <c r="AD333" s="27" t="str">
        <f>_xlfn.XLOOKUP(AG333,'Banco de Dados'!$B$3:$B$274,'Banco de Dados'!$C$3:$C$274,"")</f>
        <v/>
      </c>
      <c r="AE333" s="27" t="str">
        <f>IFERROR(VLOOKUP(AG333,'Banco de Dados'!$B$3:$H$274,5,FALSE)," ")</f>
        <v xml:space="preserve"> </v>
      </c>
      <c r="AK333" s="27" t="str">
        <f>_xlfn.XLOOKUP(AN333,'Banco de Dados'!$B$3:$B$274,'Banco de Dados'!$C$3:$C$274,"")</f>
        <v/>
      </c>
      <c r="AL333" s="27" t="str">
        <f>IFERROR(VLOOKUP(AN333,'Banco de Dados'!$B$3:$H$274,5,FALSE)," ")</f>
        <v xml:space="preserve"> </v>
      </c>
      <c r="AR333" s="27" t="str">
        <f>_xlfn.XLOOKUP(AU333,'Banco de Dados'!$B$3:$B$274,'Banco de Dados'!$C$3:$C$274,"")</f>
        <v/>
      </c>
      <c r="AS333" s="27" t="str">
        <f>IFERROR(VLOOKUP(AU333,'Banco de Dados'!$B$3:$H$274,5,FALSE)," ")</f>
        <v xml:space="preserve"> </v>
      </c>
      <c r="AY333" s="27" t="str">
        <f>_xlfn.XLOOKUP(BB333,'Banco de Dados'!$B$3:$B$274,'Banco de Dados'!$C$3:$C$274,"")</f>
        <v/>
      </c>
      <c r="AZ333" s="27" t="str">
        <f>IFERROR(VLOOKUP(BB333,'Banco de Dados'!$B$3:$H$274,5,FALSE)," ")</f>
        <v xml:space="preserve"> </v>
      </c>
      <c r="BF333" s="27" t="str">
        <f>_xlfn.XLOOKUP(BI333,'Banco de Dados'!$B$3:$B$274,'Banco de Dados'!$C$3:$C$274,"")</f>
        <v/>
      </c>
      <c r="BG333" s="27" t="str">
        <f>IFERROR(VLOOKUP(BI333,'Banco de Dados'!$B$3:$H$274,5,FALSE)," ")</f>
        <v xml:space="preserve"> </v>
      </c>
      <c r="BM333" s="27" t="str">
        <f>_xlfn.XLOOKUP(BP333,'Banco de Dados'!$B$3:$B$274,'Banco de Dados'!$C$3:$C$274,"")</f>
        <v/>
      </c>
      <c r="BN333" s="27" t="str">
        <f>IFERROR(VLOOKUP(BP333,'Banco de Dados'!$B$3:$H$274,5,FALSE)," ")</f>
        <v xml:space="preserve"> </v>
      </c>
      <c r="BT333" s="27" t="str">
        <f>_xlfn.XLOOKUP(BW333,'Banco de Dados'!$B$3:$B$274,'Banco de Dados'!$C$3:$C$274,"")</f>
        <v/>
      </c>
      <c r="BU333" s="27" t="str">
        <f>IFERROR(VLOOKUP(BW333,'Banco de Dados'!$B$3:$H$274,5,FALSE)," ")</f>
        <v xml:space="preserve"> </v>
      </c>
      <c r="CA333" s="27" t="str">
        <f>_xlfn.XLOOKUP(CD333,'Banco de Dados'!$B$3:$B$274,'Banco de Dados'!$C$3:$C$274,"")</f>
        <v/>
      </c>
      <c r="CB333" s="27" t="str">
        <f>IFERROR(VLOOKUP(CD333,'Banco de Dados'!$B$3:$H$274,5,FALSE)," ")</f>
        <v xml:space="preserve"> </v>
      </c>
      <c r="CH333" s="27" t="str">
        <f>_xlfn.XLOOKUP(CK333,'Banco de Dados'!$B$3:$B$274,'Banco de Dados'!$C$3:$C$274,"")</f>
        <v/>
      </c>
      <c r="CI333" s="27" t="str">
        <f>IFERROR(VLOOKUP(CK333,'Banco de Dados'!$B$3:$H$274,5,FALSE)," ")</f>
        <v xml:space="preserve"> </v>
      </c>
      <c r="CO333" s="27" t="str">
        <f>_xlfn.XLOOKUP(CR333,'Banco de Dados'!$B$3:$B$274,'Banco de Dados'!$C$3:$C$274,"")</f>
        <v/>
      </c>
      <c r="CP333" s="27" t="str">
        <f>IFERROR(VLOOKUP(CR333,'Banco de Dados'!$B$3:$H$274,5,FALSE)," ")</f>
        <v xml:space="preserve"> </v>
      </c>
      <c r="CV333" s="27" t="str">
        <f>_xlfn.XLOOKUP(CY333,'Banco de Dados'!$B$3:$B$274,'Banco de Dados'!$C$3:$C$274,"")</f>
        <v/>
      </c>
      <c r="CW333" s="27" t="str">
        <f>IFERROR(VLOOKUP(CY333,'Banco de Dados'!$B$3:$H$274,5,FALSE)," ")</f>
        <v xml:space="preserve"> </v>
      </c>
      <c r="DC333" s="27" t="str">
        <f>_xlfn.XLOOKUP(DF333,'Banco de Dados'!$B$3:$B$274,'Banco de Dados'!$C$3:$C$274,"")</f>
        <v/>
      </c>
      <c r="DD333" s="27" t="str">
        <f>IFERROR(VLOOKUP(DF333,'Banco de Dados'!$B$3:$H$274,5,FALSE)," ")</f>
        <v xml:space="preserve"> </v>
      </c>
      <c r="DJ333" s="27" t="str">
        <f>_xlfn.XLOOKUP(DM333,'Banco de Dados'!$B$3:$B$274,'Banco de Dados'!$C$3:$C$274,"")</f>
        <v/>
      </c>
      <c r="DK333" s="27" t="str">
        <f>IFERROR(VLOOKUP(DM333,'Banco de Dados'!$B$3:$H$274,5,FALSE)," ")</f>
        <v xml:space="preserve"> </v>
      </c>
      <c r="DQ333" s="27" t="str">
        <f>_xlfn.XLOOKUP(DT333,'Banco de Dados'!$B$3:$B$274,'Banco de Dados'!$C$3:$C$274,"")</f>
        <v/>
      </c>
      <c r="DR333" s="27" t="str">
        <f>IFERROR(VLOOKUP(DT333,'Banco de Dados'!$B$3:$H$274,5,FALSE)," ")</f>
        <v xml:space="preserve"> </v>
      </c>
      <c r="DX333" s="27" t="str">
        <f>_xlfn.XLOOKUP(EA333,'Banco de Dados'!$B$3:$B$274,'Banco de Dados'!$C$3:$C$274,"")</f>
        <v/>
      </c>
      <c r="DY333" s="27" t="str">
        <f>IFERROR(VLOOKUP(EA333,'Banco de Dados'!$B$3:$H$274,5,FALSE)," ")</f>
        <v xml:space="preserve"> </v>
      </c>
      <c r="EE333" s="27" t="str">
        <f>_xlfn.XLOOKUP(EH333,'Banco de Dados'!$B$3:$B$274,'Banco de Dados'!$C$3:$C$274,"")</f>
        <v/>
      </c>
      <c r="EF333" s="27" t="str">
        <f>IFERROR(VLOOKUP(EH333,'Banco de Dados'!$B$3:$H$274,5,FALSE)," ")</f>
        <v xml:space="preserve"> </v>
      </c>
      <c r="EL333" s="27" t="str">
        <f>_xlfn.XLOOKUP(EO333,'Banco de Dados'!$B$3:$B$274,'Banco de Dados'!$C$3:$C$274,"")</f>
        <v/>
      </c>
      <c r="EM333" s="27" t="str">
        <f>IFERROR(VLOOKUP(EO333,'Banco de Dados'!$B$3:$H$274,5,FALSE)," ")</f>
        <v xml:space="preserve"> </v>
      </c>
      <c r="ES333" s="27" t="str">
        <f>_xlfn.XLOOKUP(EV333,'Banco de Dados'!$B$3:$B$274,'Banco de Dados'!$C$3:$C$274,"")</f>
        <v/>
      </c>
      <c r="ET333" s="27" t="str">
        <f>IFERROR(VLOOKUP(EV333,'Banco de Dados'!$B$3:$H$274,5,FALSE)," ")</f>
        <v xml:space="preserve"> </v>
      </c>
      <c r="EZ333" s="27" t="str">
        <f>_xlfn.XLOOKUP(FC333,'Banco de Dados'!$B$3:$B$274,'Banco de Dados'!$C$3:$C$274,"")</f>
        <v/>
      </c>
      <c r="FA333" s="27" t="str">
        <f>IFERROR(VLOOKUP(FC333,'Banco de Dados'!$B$3:$H$274,5,FALSE)," ")</f>
        <v xml:space="preserve"> </v>
      </c>
      <c r="FC333" s="7"/>
      <c r="FD333" s="7"/>
      <c r="FE333" s="7"/>
      <c r="FG333" s="27" t="str">
        <f>_xlfn.XLOOKUP(FJ333,'Banco de Dados'!$B$3:$B$274,'Banco de Dados'!$C$3:$C$274,"")</f>
        <v/>
      </c>
      <c r="FH333" s="27" t="str">
        <f>IFERROR(VLOOKUP(FJ333,'Banco de Dados'!$B$3:$H$274,5,FALSE)," ")</f>
        <v xml:space="preserve"> </v>
      </c>
      <c r="FI333" s="7"/>
      <c r="FJ333" s="7"/>
      <c r="FK333" s="7"/>
      <c r="FL333" s="7"/>
      <c r="FN333" s="27" t="str">
        <f>_xlfn.XLOOKUP(FQ333,'Banco de Dados'!$B$3:$B$274,'Banco de Dados'!$C$3:$C$274,"")</f>
        <v/>
      </c>
      <c r="FO333" s="27" t="str">
        <f>IFERROR(VLOOKUP(FQ333,'Banco de Dados'!$B$3:$H$274,5,FALSE)," ")</f>
        <v xml:space="preserve"> </v>
      </c>
      <c r="FP333" s="7"/>
      <c r="FQ333" s="7"/>
      <c r="FR333" s="7"/>
      <c r="FS333" s="7"/>
      <c r="FU333" s="27" t="str">
        <f>_xlfn.XLOOKUP(FX333,'Banco de Dados'!$B$3:$B$274,'Banco de Dados'!$C$3:$C$274,"")</f>
        <v/>
      </c>
      <c r="FV333" s="27" t="str">
        <f>IFERROR(VLOOKUP(FX333,'Banco de Dados'!$B$3:$H$274,5,FALSE)," ")</f>
        <v xml:space="preserve"> </v>
      </c>
      <c r="FW333" s="7"/>
      <c r="FX333" s="7"/>
      <c r="FY333" s="7"/>
      <c r="FZ333" s="7"/>
    </row>
    <row r="334" spans="2:182" x14ac:dyDescent="0.25">
      <c r="B334" s="27" t="str">
        <f>_xlfn.XLOOKUP(E334,'Banco de Dados'!$B$3:$B$274,'Banco de Dados'!$C$3:$C$274,"")</f>
        <v/>
      </c>
      <c r="C334" s="27" t="str">
        <f>IFERROR(VLOOKUP(E334,'Banco de Dados'!$B$3:$H$274,5,FALSE)," ")</f>
        <v xml:space="preserve"> </v>
      </c>
      <c r="I334" s="27" t="str">
        <f>_xlfn.XLOOKUP(L334,'Banco de Dados'!$B$3:$B$274,'Banco de Dados'!$C$3:$C$274,"")</f>
        <v/>
      </c>
      <c r="J334" s="27" t="str">
        <f>IFERROR(VLOOKUP(L334,'Banco de Dados'!$B$3:$H$274,5,FALSE)," ")</f>
        <v xml:space="preserve"> </v>
      </c>
      <c r="P334" s="27" t="str">
        <f>_xlfn.XLOOKUP(S334,'Banco de Dados'!$B$3:$B$274,'Banco de Dados'!$C$3:$C$274,"")</f>
        <v/>
      </c>
      <c r="Q334" s="27" t="str">
        <f>IFERROR(VLOOKUP(S334,'Banco de Dados'!$B$3:$H$274,5,FALSE)," ")</f>
        <v xml:space="preserve"> </v>
      </c>
      <c r="W334" s="27" t="str">
        <f>_xlfn.XLOOKUP(Z334,'Banco de Dados'!$B$3:$B$274,'Banco de Dados'!$C$3:$C$274,"")</f>
        <v/>
      </c>
      <c r="X334" s="27" t="str">
        <f>IFERROR(VLOOKUP(Z334,'Banco de Dados'!$B$3:$H$274,5,FALSE)," ")</f>
        <v xml:space="preserve"> </v>
      </c>
      <c r="AD334" s="27" t="str">
        <f>_xlfn.XLOOKUP(AG334,'Banco de Dados'!$B$3:$B$274,'Banco de Dados'!$C$3:$C$274,"")</f>
        <v/>
      </c>
      <c r="AE334" s="27" t="str">
        <f>IFERROR(VLOOKUP(AG334,'Banco de Dados'!$B$3:$H$274,5,FALSE)," ")</f>
        <v xml:space="preserve"> </v>
      </c>
      <c r="AK334" s="27" t="str">
        <f>_xlfn.XLOOKUP(AN334,'Banco de Dados'!$B$3:$B$274,'Banco de Dados'!$C$3:$C$274,"")</f>
        <v/>
      </c>
      <c r="AL334" s="27" t="str">
        <f>IFERROR(VLOOKUP(AN334,'Banco de Dados'!$B$3:$H$274,5,FALSE)," ")</f>
        <v xml:space="preserve"> </v>
      </c>
      <c r="AR334" s="27" t="str">
        <f>_xlfn.XLOOKUP(AU334,'Banco de Dados'!$B$3:$B$274,'Banco de Dados'!$C$3:$C$274,"")</f>
        <v/>
      </c>
      <c r="AS334" s="27" t="str">
        <f>IFERROR(VLOOKUP(AU334,'Banco de Dados'!$B$3:$H$274,5,FALSE)," ")</f>
        <v xml:space="preserve"> </v>
      </c>
      <c r="AY334" s="27" t="str">
        <f>_xlfn.XLOOKUP(BB334,'Banco de Dados'!$B$3:$B$274,'Banco de Dados'!$C$3:$C$274,"")</f>
        <v/>
      </c>
      <c r="AZ334" s="27" t="str">
        <f>IFERROR(VLOOKUP(BB334,'Banco de Dados'!$B$3:$H$274,5,FALSE)," ")</f>
        <v xml:space="preserve"> </v>
      </c>
      <c r="BF334" s="27" t="str">
        <f>_xlfn.XLOOKUP(BI334,'Banco de Dados'!$B$3:$B$274,'Banco de Dados'!$C$3:$C$274,"")</f>
        <v/>
      </c>
      <c r="BG334" s="27" t="str">
        <f>IFERROR(VLOOKUP(BI334,'Banco de Dados'!$B$3:$H$274,5,FALSE)," ")</f>
        <v xml:space="preserve"> </v>
      </c>
      <c r="BM334" s="27" t="str">
        <f>_xlfn.XLOOKUP(BP334,'Banco de Dados'!$B$3:$B$274,'Banco de Dados'!$C$3:$C$274,"")</f>
        <v/>
      </c>
      <c r="BN334" s="27" t="str">
        <f>IFERROR(VLOOKUP(BP334,'Banco de Dados'!$B$3:$H$274,5,FALSE)," ")</f>
        <v xml:space="preserve"> </v>
      </c>
      <c r="BT334" s="27" t="str">
        <f>_xlfn.XLOOKUP(BW334,'Banco de Dados'!$B$3:$B$274,'Banco de Dados'!$C$3:$C$274,"")</f>
        <v/>
      </c>
      <c r="BU334" s="27" t="str">
        <f>IFERROR(VLOOKUP(BW334,'Banco de Dados'!$B$3:$H$274,5,FALSE)," ")</f>
        <v xml:space="preserve"> </v>
      </c>
      <c r="CA334" s="27" t="str">
        <f>_xlfn.XLOOKUP(CD334,'Banco de Dados'!$B$3:$B$274,'Banco de Dados'!$C$3:$C$274,"")</f>
        <v/>
      </c>
      <c r="CB334" s="27" t="str">
        <f>IFERROR(VLOOKUP(CD334,'Banco de Dados'!$B$3:$H$274,5,FALSE)," ")</f>
        <v xml:space="preserve"> </v>
      </c>
      <c r="CH334" s="27" t="str">
        <f>_xlfn.XLOOKUP(CK334,'Banco de Dados'!$B$3:$B$274,'Banco de Dados'!$C$3:$C$274,"")</f>
        <v/>
      </c>
      <c r="CI334" s="27" t="str">
        <f>IFERROR(VLOOKUP(CK334,'Banco de Dados'!$B$3:$H$274,5,FALSE)," ")</f>
        <v xml:space="preserve"> </v>
      </c>
      <c r="CO334" s="27" t="str">
        <f>_xlfn.XLOOKUP(CR334,'Banco de Dados'!$B$3:$B$274,'Banco de Dados'!$C$3:$C$274,"")</f>
        <v/>
      </c>
      <c r="CP334" s="27" t="str">
        <f>IFERROR(VLOOKUP(CR334,'Banco de Dados'!$B$3:$H$274,5,FALSE)," ")</f>
        <v xml:space="preserve"> </v>
      </c>
      <c r="CV334" s="27" t="str">
        <f>_xlfn.XLOOKUP(CY334,'Banco de Dados'!$B$3:$B$274,'Banco de Dados'!$C$3:$C$274,"")</f>
        <v/>
      </c>
      <c r="CW334" s="27" t="str">
        <f>IFERROR(VLOOKUP(CY334,'Banco de Dados'!$B$3:$H$274,5,FALSE)," ")</f>
        <v xml:space="preserve"> </v>
      </c>
      <c r="DC334" s="27" t="str">
        <f>_xlfn.XLOOKUP(DF334,'Banco de Dados'!$B$3:$B$274,'Banco de Dados'!$C$3:$C$274,"")</f>
        <v/>
      </c>
      <c r="DD334" s="27" t="str">
        <f>IFERROR(VLOOKUP(DF334,'Banco de Dados'!$B$3:$H$274,5,FALSE)," ")</f>
        <v xml:space="preserve"> </v>
      </c>
      <c r="DJ334" s="27" t="str">
        <f>_xlfn.XLOOKUP(DM334,'Banco de Dados'!$B$3:$B$274,'Banco de Dados'!$C$3:$C$274,"")</f>
        <v/>
      </c>
      <c r="DK334" s="27" t="str">
        <f>IFERROR(VLOOKUP(DM334,'Banco de Dados'!$B$3:$H$274,5,FALSE)," ")</f>
        <v xml:space="preserve"> </v>
      </c>
      <c r="DQ334" s="27" t="str">
        <f>_xlfn.XLOOKUP(DT334,'Banco de Dados'!$B$3:$B$274,'Banco de Dados'!$C$3:$C$274,"")</f>
        <v/>
      </c>
      <c r="DR334" s="27" t="str">
        <f>IFERROR(VLOOKUP(DT334,'Banco de Dados'!$B$3:$H$274,5,FALSE)," ")</f>
        <v xml:space="preserve"> </v>
      </c>
      <c r="DX334" s="27" t="str">
        <f>_xlfn.XLOOKUP(EA334,'Banco de Dados'!$B$3:$B$274,'Banco de Dados'!$C$3:$C$274,"")</f>
        <v/>
      </c>
      <c r="DY334" s="27" t="str">
        <f>IFERROR(VLOOKUP(EA334,'Banco de Dados'!$B$3:$H$274,5,FALSE)," ")</f>
        <v xml:space="preserve"> </v>
      </c>
      <c r="EE334" s="27" t="str">
        <f>_xlfn.XLOOKUP(EH334,'Banco de Dados'!$B$3:$B$274,'Banco de Dados'!$C$3:$C$274,"")</f>
        <v/>
      </c>
      <c r="EF334" s="27" t="str">
        <f>IFERROR(VLOOKUP(EH334,'Banco de Dados'!$B$3:$H$274,5,FALSE)," ")</f>
        <v xml:space="preserve"> </v>
      </c>
      <c r="EL334" s="27" t="str">
        <f>_xlfn.XLOOKUP(EO334,'Banco de Dados'!$B$3:$B$274,'Banco de Dados'!$C$3:$C$274,"")</f>
        <v/>
      </c>
      <c r="EM334" s="27" t="str">
        <f>IFERROR(VLOOKUP(EO334,'Banco de Dados'!$B$3:$H$274,5,FALSE)," ")</f>
        <v xml:space="preserve"> </v>
      </c>
      <c r="ES334" s="27" t="str">
        <f>_xlfn.XLOOKUP(EV334,'Banco de Dados'!$B$3:$B$274,'Banco de Dados'!$C$3:$C$274,"")</f>
        <v/>
      </c>
      <c r="ET334" s="27" t="str">
        <f>IFERROR(VLOOKUP(EV334,'Banco de Dados'!$B$3:$H$274,5,FALSE)," ")</f>
        <v xml:space="preserve"> </v>
      </c>
      <c r="EZ334" s="27" t="str">
        <f>_xlfn.XLOOKUP(FC334,'Banco de Dados'!$B$3:$B$274,'Banco de Dados'!$C$3:$C$274,"")</f>
        <v/>
      </c>
      <c r="FA334" s="27" t="str">
        <f>IFERROR(VLOOKUP(FC334,'Banco de Dados'!$B$3:$H$274,5,FALSE)," ")</f>
        <v xml:space="preserve"> </v>
      </c>
      <c r="FC334" s="7"/>
      <c r="FD334" s="7"/>
      <c r="FE334" s="7"/>
      <c r="FG334" s="27" t="str">
        <f>_xlfn.XLOOKUP(FJ334,'Banco de Dados'!$B$3:$B$274,'Banco de Dados'!$C$3:$C$274,"")</f>
        <v/>
      </c>
      <c r="FH334" s="27" t="str">
        <f>IFERROR(VLOOKUP(FJ334,'Banco de Dados'!$B$3:$H$274,5,FALSE)," ")</f>
        <v xml:space="preserve"> </v>
      </c>
      <c r="FI334" s="7"/>
      <c r="FJ334" s="7"/>
      <c r="FK334" s="7"/>
      <c r="FL334" s="7"/>
      <c r="FN334" s="27" t="str">
        <f>_xlfn.XLOOKUP(FQ334,'Banco de Dados'!$B$3:$B$274,'Banco de Dados'!$C$3:$C$274,"")</f>
        <v/>
      </c>
      <c r="FO334" s="27" t="str">
        <f>IFERROR(VLOOKUP(FQ334,'Banco de Dados'!$B$3:$H$274,5,FALSE)," ")</f>
        <v xml:space="preserve"> </v>
      </c>
      <c r="FP334" s="7"/>
      <c r="FQ334" s="7"/>
      <c r="FR334" s="7"/>
      <c r="FS334" s="7"/>
      <c r="FU334" s="27" t="str">
        <f>_xlfn.XLOOKUP(FX334,'Banco de Dados'!$B$3:$B$274,'Banco de Dados'!$C$3:$C$274,"")</f>
        <v/>
      </c>
      <c r="FV334" s="27" t="str">
        <f>IFERROR(VLOOKUP(FX334,'Banco de Dados'!$B$3:$H$274,5,FALSE)," ")</f>
        <v xml:space="preserve"> </v>
      </c>
      <c r="FW334" s="7"/>
      <c r="FX334" s="7"/>
      <c r="FY334" s="7"/>
      <c r="FZ334" s="7"/>
    </row>
    <row r="335" spans="2:182" x14ac:dyDescent="0.25">
      <c r="B335" s="27" t="str">
        <f>_xlfn.XLOOKUP(E335,'Banco de Dados'!$B$3:$B$274,'Banco de Dados'!$C$3:$C$274,"")</f>
        <v/>
      </c>
      <c r="C335" s="27" t="str">
        <f>IFERROR(VLOOKUP(E335,'Banco de Dados'!$B$3:$H$274,5,FALSE)," ")</f>
        <v xml:space="preserve"> </v>
      </c>
      <c r="I335" s="27" t="str">
        <f>_xlfn.XLOOKUP(L335,'Banco de Dados'!$B$3:$B$274,'Banco de Dados'!$C$3:$C$274,"")</f>
        <v/>
      </c>
      <c r="J335" s="27" t="str">
        <f>IFERROR(VLOOKUP(L335,'Banco de Dados'!$B$3:$H$274,5,FALSE)," ")</f>
        <v xml:space="preserve"> </v>
      </c>
      <c r="P335" s="27" t="str">
        <f>_xlfn.XLOOKUP(S335,'Banco de Dados'!$B$3:$B$274,'Banco de Dados'!$C$3:$C$274,"")</f>
        <v/>
      </c>
      <c r="Q335" s="27" t="str">
        <f>IFERROR(VLOOKUP(S335,'Banco de Dados'!$B$3:$H$274,5,FALSE)," ")</f>
        <v xml:space="preserve"> </v>
      </c>
      <c r="W335" s="27" t="str">
        <f>_xlfn.XLOOKUP(Z335,'Banco de Dados'!$B$3:$B$274,'Banco de Dados'!$C$3:$C$274,"")</f>
        <v/>
      </c>
      <c r="X335" s="27" t="str">
        <f>IFERROR(VLOOKUP(Z335,'Banco de Dados'!$B$3:$H$274,5,FALSE)," ")</f>
        <v xml:space="preserve"> </v>
      </c>
      <c r="AD335" s="27" t="str">
        <f>_xlfn.XLOOKUP(AG335,'Banco de Dados'!$B$3:$B$274,'Banco de Dados'!$C$3:$C$274,"")</f>
        <v/>
      </c>
      <c r="AE335" s="27" t="str">
        <f>IFERROR(VLOOKUP(AG335,'Banco de Dados'!$B$3:$H$274,5,FALSE)," ")</f>
        <v xml:space="preserve"> </v>
      </c>
      <c r="AK335" s="27" t="str">
        <f>_xlfn.XLOOKUP(AN335,'Banco de Dados'!$B$3:$B$274,'Banco de Dados'!$C$3:$C$274,"")</f>
        <v/>
      </c>
      <c r="AL335" s="27" t="str">
        <f>IFERROR(VLOOKUP(AN335,'Banco de Dados'!$B$3:$H$274,5,FALSE)," ")</f>
        <v xml:space="preserve"> </v>
      </c>
      <c r="AR335" s="27" t="str">
        <f>_xlfn.XLOOKUP(AU335,'Banco de Dados'!$B$3:$B$274,'Banco de Dados'!$C$3:$C$274,"")</f>
        <v/>
      </c>
      <c r="AS335" s="27" t="str">
        <f>IFERROR(VLOOKUP(AU335,'Banco de Dados'!$B$3:$H$274,5,FALSE)," ")</f>
        <v xml:space="preserve"> </v>
      </c>
      <c r="AY335" s="27" t="str">
        <f>_xlfn.XLOOKUP(BB335,'Banco de Dados'!$B$3:$B$274,'Banco de Dados'!$C$3:$C$274,"")</f>
        <v/>
      </c>
      <c r="AZ335" s="27" t="str">
        <f>IFERROR(VLOOKUP(BB335,'Banco de Dados'!$B$3:$H$274,5,FALSE)," ")</f>
        <v xml:space="preserve"> </v>
      </c>
      <c r="BF335" s="27" t="str">
        <f>_xlfn.XLOOKUP(BI335,'Banco de Dados'!$B$3:$B$274,'Banco de Dados'!$C$3:$C$274,"")</f>
        <v/>
      </c>
      <c r="BG335" s="27" t="str">
        <f>IFERROR(VLOOKUP(BI335,'Banco de Dados'!$B$3:$H$274,5,FALSE)," ")</f>
        <v xml:space="preserve"> </v>
      </c>
      <c r="BM335" s="27" t="str">
        <f>_xlfn.XLOOKUP(BP335,'Banco de Dados'!$B$3:$B$274,'Banco de Dados'!$C$3:$C$274,"")</f>
        <v/>
      </c>
      <c r="BN335" s="27" t="str">
        <f>IFERROR(VLOOKUP(BP335,'Banco de Dados'!$B$3:$H$274,5,FALSE)," ")</f>
        <v xml:space="preserve"> </v>
      </c>
      <c r="BT335" s="27" t="str">
        <f>_xlfn.XLOOKUP(BW335,'Banco de Dados'!$B$3:$B$274,'Banco de Dados'!$C$3:$C$274,"")</f>
        <v/>
      </c>
      <c r="BU335" s="27" t="str">
        <f>IFERROR(VLOOKUP(BW335,'Banco de Dados'!$B$3:$H$274,5,FALSE)," ")</f>
        <v xml:space="preserve"> </v>
      </c>
      <c r="CA335" s="27" t="str">
        <f>_xlfn.XLOOKUP(CD335,'Banco de Dados'!$B$3:$B$274,'Banco de Dados'!$C$3:$C$274,"")</f>
        <v/>
      </c>
      <c r="CB335" s="27" t="str">
        <f>IFERROR(VLOOKUP(CD335,'Banco de Dados'!$B$3:$H$274,5,FALSE)," ")</f>
        <v xml:space="preserve"> </v>
      </c>
      <c r="CH335" s="27" t="str">
        <f>_xlfn.XLOOKUP(CK335,'Banco de Dados'!$B$3:$B$274,'Banco de Dados'!$C$3:$C$274,"")</f>
        <v/>
      </c>
      <c r="CI335" s="27" t="str">
        <f>IFERROR(VLOOKUP(CK335,'Banco de Dados'!$B$3:$H$274,5,FALSE)," ")</f>
        <v xml:space="preserve"> </v>
      </c>
      <c r="CO335" s="27" t="str">
        <f>_xlfn.XLOOKUP(CR335,'Banco de Dados'!$B$3:$B$274,'Banco de Dados'!$C$3:$C$274,"")</f>
        <v/>
      </c>
      <c r="CP335" s="27" t="str">
        <f>IFERROR(VLOOKUP(CR335,'Banco de Dados'!$B$3:$H$274,5,FALSE)," ")</f>
        <v xml:space="preserve"> </v>
      </c>
      <c r="CV335" s="27" t="str">
        <f>_xlfn.XLOOKUP(CY335,'Banco de Dados'!$B$3:$B$274,'Banco de Dados'!$C$3:$C$274,"")</f>
        <v/>
      </c>
      <c r="CW335" s="27" t="str">
        <f>IFERROR(VLOOKUP(CY335,'Banco de Dados'!$B$3:$H$274,5,FALSE)," ")</f>
        <v xml:space="preserve"> </v>
      </c>
      <c r="DC335" s="27" t="str">
        <f>_xlfn.XLOOKUP(DF335,'Banco de Dados'!$B$3:$B$274,'Banco de Dados'!$C$3:$C$274,"")</f>
        <v/>
      </c>
      <c r="DD335" s="27" t="str">
        <f>IFERROR(VLOOKUP(DF335,'Banco de Dados'!$B$3:$H$274,5,FALSE)," ")</f>
        <v xml:space="preserve"> </v>
      </c>
      <c r="DJ335" s="27" t="str">
        <f>_xlfn.XLOOKUP(DM335,'Banco de Dados'!$B$3:$B$274,'Banco de Dados'!$C$3:$C$274,"")</f>
        <v/>
      </c>
      <c r="DK335" s="27" t="str">
        <f>IFERROR(VLOOKUP(DM335,'Banco de Dados'!$B$3:$H$274,5,FALSE)," ")</f>
        <v xml:space="preserve"> </v>
      </c>
      <c r="DQ335" s="27" t="str">
        <f>_xlfn.XLOOKUP(DT335,'Banco de Dados'!$B$3:$B$274,'Banco de Dados'!$C$3:$C$274,"")</f>
        <v/>
      </c>
      <c r="DR335" s="27" t="str">
        <f>IFERROR(VLOOKUP(DT335,'Banco de Dados'!$B$3:$H$274,5,FALSE)," ")</f>
        <v xml:space="preserve"> </v>
      </c>
      <c r="DX335" s="27" t="str">
        <f>_xlfn.XLOOKUP(EA335,'Banco de Dados'!$B$3:$B$274,'Banco de Dados'!$C$3:$C$274,"")</f>
        <v/>
      </c>
      <c r="DY335" s="27" t="str">
        <f>IFERROR(VLOOKUP(EA335,'Banco de Dados'!$B$3:$H$274,5,FALSE)," ")</f>
        <v xml:space="preserve"> </v>
      </c>
      <c r="EE335" s="27" t="str">
        <f>_xlfn.XLOOKUP(EH335,'Banco de Dados'!$B$3:$B$274,'Banco de Dados'!$C$3:$C$274,"")</f>
        <v/>
      </c>
      <c r="EF335" s="27" t="str">
        <f>IFERROR(VLOOKUP(EH335,'Banco de Dados'!$B$3:$H$274,5,FALSE)," ")</f>
        <v xml:space="preserve"> </v>
      </c>
      <c r="EL335" s="27" t="str">
        <f>_xlfn.XLOOKUP(EO335,'Banco de Dados'!$B$3:$B$274,'Banco de Dados'!$C$3:$C$274,"")</f>
        <v/>
      </c>
      <c r="EM335" s="27" t="str">
        <f>IFERROR(VLOOKUP(EO335,'Banco de Dados'!$B$3:$H$274,5,FALSE)," ")</f>
        <v xml:space="preserve"> </v>
      </c>
      <c r="ES335" s="27" t="str">
        <f>_xlfn.XLOOKUP(EV335,'Banco de Dados'!$B$3:$B$274,'Banco de Dados'!$C$3:$C$274,"")</f>
        <v/>
      </c>
      <c r="ET335" s="27" t="str">
        <f>IFERROR(VLOOKUP(EV335,'Banco de Dados'!$B$3:$H$274,5,FALSE)," ")</f>
        <v xml:space="preserve"> </v>
      </c>
      <c r="EZ335" s="27" t="str">
        <f>_xlfn.XLOOKUP(FC335,'Banco de Dados'!$B$3:$B$274,'Banco de Dados'!$C$3:$C$274,"")</f>
        <v/>
      </c>
      <c r="FA335" s="27" t="str">
        <f>IFERROR(VLOOKUP(FC335,'Banco de Dados'!$B$3:$H$274,5,FALSE)," ")</f>
        <v xml:space="preserve"> </v>
      </c>
      <c r="FC335" s="7"/>
      <c r="FD335" s="7"/>
      <c r="FE335" s="7"/>
      <c r="FG335" s="27" t="str">
        <f>_xlfn.XLOOKUP(FJ335,'Banco de Dados'!$B$3:$B$274,'Banco de Dados'!$C$3:$C$274,"")</f>
        <v/>
      </c>
      <c r="FH335" s="27" t="str">
        <f>IFERROR(VLOOKUP(FJ335,'Banco de Dados'!$B$3:$H$274,5,FALSE)," ")</f>
        <v xml:space="preserve"> </v>
      </c>
      <c r="FI335" s="7"/>
      <c r="FJ335" s="7"/>
      <c r="FK335" s="7"/>
      <c r="FL335" s="7"/>
      <c r="FN335" s="27" t="str">
        <f>_xlfn.XLOOKUP(FQ335,'Banco de Dados'!$B$3:$B$274,'Banco de Dados'!$C$3:$C$274,"")</f>
        <v/>
      </c>
      <c r="FO335" s="27" t="str">
        <f>IFERROR(VLOOKUP(FQ335,'Banco de Dados'!$B$3:$H$274,5,FALSE)," ")</f>
        <v xml:space="preserve"> </v>
      </c>
      <c r="FP335" s="7"/>
      <c r="FQ335" s="7"/>
      <c r="FR335" s="7"/>
      <c r="FS335" s="7"/>
      <c r="FU335" s="27" t="str">
        <f>_xlfn.XLOOKUP(FX335,'Banco de Dados'!$B$3:$B$274,'Banco de Dados'!$C$3:$C$274,"")</f>
        <v/>
      </c>
      <c r="FV335" s="27" t="str">
        <f>IFERROR(VLOOKUP(FX335,'Banco de Dados'!$B$3:$H$274,5,FALSE)," ")</f>
        <v xml:space="preserve"> </v>
      </c>
      <c r="FW335" s="7"/>
      <c r="FX335" s="7"/>
      <c r="FY335" s="7"/>
      <c r="FZ335" s="7"/>
    </row>
    <row r="336" spans="2:182" x14ac:dyDescent="0.25">
      <c r="B336" s="27" t="str">
        <f>_xlfn.XLOOKUP(E336,'Banco de Dados'!$B$3:$B$274,'Banco de Dados'!$C$3:$C$274,"")</f>
        <v/>
      </c>
      <c r="C336" s="27" t="str">
        <f>IFERROR(VLOOKUP(E336,'Banco de Dados'!$B$3:$H$274,5,FALSE)," ")</f>
        <v xml:space="preserve"> </v>
      </c>
      <c r="I336" s="27" t="str">
        <f>_xlfn.XLOOKUP(L336,'Banco de Dados'!$B$3:$B$274,'Banco de Dados'!$C$3:$C$274,"")</f>
        <v/>
      </c>
      <c r="J336" s="27" t="str">
        <f>IFERROR(VLOOKUP(L336,'Banco de Dados'!$B$3:$H$274,5,FALSE)," ")</f>
        <v xml:space="preserve"> </v>
      </c>
      <c r="P336" s="27" t="str">
        <f>_xlfn.XLOOKUP(S336,'Banco de Dados'!$B$3:$B$274,'Banco de Dados'!$C$3:$C$274,"")</f>
        <v/>
      </c>
      <c r="Q336" s="27" t="str">
        <f>IFERROR(VLOOKUP(S336,'Banco de Dados'!$B$3:$H$274,5,FALSE)," ")</f>
        <v xml:space="preserve"> </v>
      </c>
      <c r="W336" s="27" t="str">
        <f>_xlfn.XLOOKUP(Z336,'Banco de Dados'!$B$3:$B$274,'Banco de Dados'!$C$3:$C$274,"")</f>
        <v/>
      </c>
      <c r="X336" s="27" t="str">
        <f>IFERROR(VLOOKUP(Z336,'Banco de Dados'!$B$3:$H$274,5,FALSE)," ")</f>
        <v xml:space="preserve"> </v>
      </c>
      <c r="AD336" s="27" t="str">
        <f>_xlfn.XLOOKUP(AG336,'Banco de Dados'!$B$3:$B$274,'Banco de Dados'!$C$3:$C$274,"")</f>
        <v/>
      </c>
      <c r="AE336" s="27" t="str">
        <f>IFERROR(VLOOKUP(AG336,'Banco de Dados'!$B$3:$H$274,5,FALSE)," ")</f>
        <v xml:space="preserve"> </v>
      </c>
      <c r="AK336" s="27" t="str">
        <f>_xlfn.XLOOKUP(AN336,'Banco de Dados'!$B$3:$B$274,'Banco de Dados'!$C$3:$C$274,"")</f>
        <v/>
      </c>
      <c r="AL336" s="27" t="str">
        <f>IFERROR(VLOOKUP(AN336,'Banco de Dados'!$B$3:$H$274,5,FALSE)," ")</f>
        <v xml:space="preserve"> </v>
      </c>
      <c r="AR336" s="27" t="str">
        <f>_xlfn.XLOOKUP(AU336,'Banco de Dados'!$B$3:$B$274,'Banco de Dados'!$C$3:$C$274,"")</f>
        <v/>
      </c>
      <c r="AS336" s="27" t="str">
        <f>IFERROR(VLOOKUP(AU336,'Banco de Dados'!$B$3:$H$274,5,FALSE)," ")</f>
        <v xml:space="preserve"> </v>
      </c>
      <c r="AY336" s="27" t="str">
        <f>_xlfn.XLOOKUP(BB336,'Banco de Dados'!$B$3:$B$274,'Banco de Dados'!$C$3:$C$274,"")</f>
        <v/>
      </c>
      <c r="AZ336" s="27" t="str">
        <f>IFERROR(VLOOKUP(BB336,'Banco de Dados'!$B$3:$H$274,5,FALSE)," ")</f>
        <v xml:space="preserve"> </v>
      </c>
      <c r="BF336" s="27" t="str">
        <f>_xlfn.XLOOKUP(BI336,'Banco de Dados'!$B$3:$B$274,'Banco de Dados'!$C$3:$C$274,"")</f>
        <v/>
      </c>
      <c r="BG336" s="27" t="str">
        <f>IFERROR(VLOOKUP(BI336,'Banco de Dados'!$B$3:$H$274,5,FALSE)," ")</f>
        <v xml:space="preserve"> </v>
      </c>
      <c r="BM336" s="27" t="str">
        <f>_xlfn.XLOOKUP(BP336,'Banco de Dados'!$B$3:$B$274,'Banco de Dados'!$C$3:$C$274,"")</f>
        <v/>
      </c>
      <c r="BN336" s="27" t="str">
        <f>IFERROR(VLOOKUP(BP336,'Banco de Dados'!$B$3:$H$274,5,FALSE)," ")</f>
        <v xml:space="preserve"> </v>
      </c>
      <c r="BT336" s="27" t="str">
        <f>_xlfn.XLOOKUP(BW336,'Banco de Dados'!$B$3:$B$274,'Banco de Dados'!$C$3:$C$274,"")</f>
        <v/>
      </c>
      <c r="BU336" s="27" t="str">
        <f>IFERROR(VLOOKUP(BW336,'Banco de Dados'!$B$3:$H$274,5,FALSE)," ")</f>
        <v xml:space="preserve"> </v>
      </c>
      <c r="CA336" s="27" t="str">
        <f>_xlfn.XLOOKUP(CD336,'Banco de Dados'!$B$3:$B$274,'Banco de Dados'!$C$3:$C$274,"")</f>
        <v/>
      </c>
      <c r="CB336" s="27" t="str">
        <f>IFERROR(VLOOKUP(CD336,'Banco de Dados'!$B$3:$H$274,5,FALSE)," ")</f>
        <v xml:space="preserve"> </v>
      </c>
      <c r="CH336" s="27" t="str">
        <f>_xlfn.XLOOKUP(CK336,'Banco de Dados'!$B$3:$B$274,'Banco de Dados'!$C$3:$C$274,"")</f>
        <v/>
      </c>
      <c r="CI336" s="27" t="str">
        <f>IFERROR(VLOOKUP(CK336,'Banco de Dados'!$B$3:$H$274,5,FALSE)," ")</f>
        <v xml:space="preserve"> </v>
      </c>
      <c r="CO336" s="27" t="str">
        <f>_xlfn.XLOOKUP(CR336,'Banco de Dados'!$B$3:$B$274,'Banco de Dados'!$C$3:$C$274,"")</f>
        <v/>
      </c>
      <c r="CP336" s="27" t="str">
        <f>IFERROR(VLOOKUP(CR336,'Banco de Dados'!$B$3:$H$274,5,FALSE)," ")</f>
        <v xml:space="preserve"> </v>
      </c>
      <c r="CV336" s="27" t="str">
        <f>_xlfn.XLOOKUP(CY336,'Banco de Dados'!$B$3:$B$274,'Banco de Dados'!$C$3:$C$274,"")</f>
        <v/>
      </c>
      <c r="CW336" s="27" t="str">
        <f>IFERROR(VLOOKUP(CY336,'Banco de Dados'!$B$3:$H$274,5,FALSE)," ")</f>
        <v xml:space="preserve"> </v>
      </c>
      <c r="DC336" s="27" t="str">
        <f>_xlfn.XLOOKUP(DF336,'Banco de Dados'!$B$3:$B$274,'Banco de Dados'!$C$3:$C$274,"")</f>
        <v/>
      </c>
      <c r="DD336" s="27" t="str">
        <f>IFERROR(VLOOKUP(DF336,'Banco de Dados'!$B$3:$H$274,5,FALSE)," ")</f>
        <v xml:space="preserve"> </v>
      </c>
      <c r="DJ336" s="27" t="str">
        <f>_xlfn.XLOOKUP(DM336,'Banco de Dados'!$B$3:$B$274,'Banco de Dados'!$C$3:$C$274,"")</f>
        <v/>
      </c>
      <c r="DK336" s="27" t="str">
        <f>IFERROR(VLOOKUP(DM336,'Banco de Dados'!$B$3:$H$274,5,FALSE)," ")</f>
        <v xml:space="preserve"> </v>
      </c>
      <c r="DQ336" s="27" t="str">
        <f>_xlfn.XLOOKUP(DT336,'Banco de Dados'!$B$3:$B$274,'Banco de Dados'!$C$3:$C$274,"")</f>
        <v/>
      </c>
      <c r="DR336" s="27" t="str">
        <f>IFERROR(VLOOKUP(DT336,'Banco de Dados'!$B$3:$H$274,5,FALSE)," ")</f>
        <v xml:space="preserve"> </v>
      </c>
      <c r="DX336" s="27" t="str">
        <f>_xlfn.XLOOKUP(EA336,'Banco de Dados'!$B$3:$B$274,'Banco de Dados'!$C$3:$C$274,"")</f>
        <v/>
      </c>
      <c r="DY336" s="27" t="str">
        <f>IFERROR(VLOOKUP(EA336,'Banco de Dados'!$B$3:$H$274,5,FALSE)," ")</f>
        <v xml:space="preserve"> </v>
      </c>
      <c r="EE336" s="27" t="str">
        <f>_xlfn.XLOOKUP(EH336,'Banco de Dados'!$B$3:$B$274,'Banco de Dados'!$C$3:$C$274,"")</f>
        <v/>
      </c>
      <c r="EF336" s="27" t="str">
        <f>IFERROR(VLOOKUP(EH336,'Banco de Dados'!$B$3:$H$274,5,FALSE)," ")</f>
        <v xml:space="preserve"> </v>
      </c>
      <c r="EL336" s="27" t="str">
        <f>_xlfn.XLOOKUP(EO336,'Banco de Dados'!$B$3:$B$274,'Banco de Dados'!$C$3:$C$274,"")</f>
        <v/>
      </c>
      <c r="EM336" s="27" t="str">
        <f>IFERROR(VLOOKUP(EO336,'Banco de Dados'!$B$3:$H$274,5,FALSE)," ")</f>
        <v xml:space="preserve"> </v>
      </c>
      <c r="ES336" s="27" t="str">
        <f>_xlfn.XLOOKUP(EV336,'Banco de Dados'!$B$3:$B$274,'Banco de Dados'!$C$3:$C$274,"")</f>
        <v/>
      </c>
      <c r="ET336" s="27" t="str">
        <f>IFERROR(VLOOKUP(EV336,'Banco de Dados'!$B$3:$H$274,5,FALSE)," ")</f>
        <v xml:space="preserve"> </v>
      </c>
      <c r="EZ336" s="27" t="str">
        <f>_xlfn.XLOOKUP(FC336,'Banco de Dados'!$B$3:$B$274,'Banco de Dados'!$C$3:$C$274,"")</f>
        <v/>
      </c>
      <c r="FA336" s="27" t="str">
        <f>IFERROR(VLOOKUP(FC336,'Banco de Dados'!$B$3:$H$274,5,FALSE)," ")</f>
        <v xml:space="preserve"> </v>
      </c>
      <c r="FC336" s="7"/>
      <c r="FD336" s="7"/>
      <c r="FE336" s="7"/>
      <c r="FG336" s="27" t="str">
        <f>_xlfn.XLOOKUP(FJ336,'Banco de Dados'!$B$3:$B$274,'Banco de Dados'!$C$3:$C$274,"")</f>
        <v/>
      </c>
      <c r="FH336" s="27" t="str">
        <f>IFERROR(VLOOKUP(FJ336,'Banco de Dados'!$B$3:$H$274,5,FALSE)," ")</f>
        <v xml:space="preserve"> </v>
      </c>
      <c r="FI336" s="7"/>
      <c r="FJ336" s="7"/>
      <c r="FK336" s="7"/>
      <c r="FL336" s="7"/>
      <c r="FN336" s="27" t="str">
        <f>_xlfn.XLOOKUP(FQ336,'Banco de Dados'!$B$3:$B$274,'Banco de Dados'!$C$3:$C$274,"")</f>
        <v/>
      </c>
      <c r="FO336" s="27" t="str">
        <f>IFERROR(VLOOKUP(FQ336,'Banco de Dados'!$B$3:$H$274,5,FALSE)," ")</f>
        <v xml:space="preserve"> </v>
      </c>
      <c r="FP336" s="7"/>
      <c r="FQ336" s="7"/>
      <c r="FR336" s="7"/>
      <c r="FS336" s="7"/>
      <c r="FU336" s="27" t="str">
        <f>_xlfn.XLOOKUP(FX336,'Banco de Dados'!$B$3:$B$274,'Banco de Dados'!$C$3:$C$274,"")</f>
        <v/>
      </c>
      <c r="FV336" s="27" t="str">
        <f>IFERROR(VLOOKUP(FX336,'Banco de Dados'!$B$3:$H$274,5,FALSE)," ")</f>
        <v xml:space="preserve"> </v>
      </c>
      <c r="FW336" s="7"/>
      <c r="FX336" s="7"/>
      <c r="FY336" s="7"/>
      <c r="FZ336" s="7"/>
    </row>
    <row r="337" spans="2:182" x14ac:dyDescent="0.25">
      <c r="B337" s="27" t="str">
        <f>_xlfn.XLOOKUP(E337,'Banco de Dados'!$B$3:$B$274,'Banco de Dados'!$C$3:$C$274,"")</f>
        <v/>
      </c>
      <c r="C337" s="27" t="str">
        <f>IFERROR(VLOOKUP(E337,'Banco de Dados'!$B$3:$H$274,5,FALSE)," ")</f>
        <v xml:space="preserve"> </v>
      </c>
      <c r="I337" s="27" t="str">
        <f>_xlfn.XLOOKUP(L337,'Banco de Dados'!$B$3:$B$274,'Banco de Dados'!$C$3:$C$274,"")</f>
        <v/>
      </c>
      <c r="J337" s="27" t="str">
        <f>IFERROR(VLOOKUP(L337,'Banco de Dados'!$B$3:$H$274,5,FALSE)," ")</f>
        <v xml:space="preserve"> </v>
      </c>
      <c r="P337" s="27" t="str">
        <f>_xlfn.XLOOKUP(S337,'Banco de Dados'!$B$3:$B$274,'Banco de Dados'!$C$3:$C$274,"")</f>
        <v/>
      </c>
      <c r="Q337" s="27" t="str">
        <f>IFERROR(VLOOKUP(S337,'Banco de Dados'!$B$3:$H$274,5,FALSE)," ")</f>
        <v xml:space="preserve"> </v>
      </c>
      <c r="W337" s="27" t="str">
        <f>_xlfn.XLOOKUP(Z337,'Banco de Dados'!$B$3:$B$274,'Banco de Dados'!$C$3:$C$274,"")</f>
        <v/>
      </c>
      <c r="X337" s="27" t="str">
        <f>IFERROR(VLOOKUP(Z337,'Banco de Dados'!$B$3:$H$274,5,FALSE)," ")</f>
        <v xml:space="preserve"> </v>
      </c>
      <c r="AD337" s="27" t="str">
        <f>_xlfn.XLOOKUP(AG337,'Banco de Dados'!$B$3:$B$274,'Banco de Dados'!$C$3:$C$274,"")</f>
        <v/>
      </c>
      <c r="AE337" s="27" t="str">
        <f>IFERROR(VLOOKUP(AG337,'Banco de Dados'!$B$3:$H$274,5,FALSE)," ")</f>
        <v xml:space="preserve"> </v>
      </c>
      <c r="AK337" s="27" t="str">
        <f>_xlfn.XLOOKUP(AN337,'Banco de Dados'!$B$3:$B$274,'Banco de Dados'!$C$3:$C$274,"")</f>
        <v/>
      </c>
      <c r="AL337" s="27" t="str">
        <f>IFERROR(VLOOKUP(AN337,'Banco de Dados'!$B$3:$H$274,5,FALSE)," ")</f>
        <v xml:space="preserve"> </v>
      </c>
      <c r="AR337" s="27" t="str">
        <f>_xlfn.XLOOKUP(AU337,'Banco de Dados'!$B$3:$B$274,'Banco de Dados'!$C$3:$C$274,"")</f>
        <v/>
      </c>
      <c r="AS337" s="27" t="str">
        <f>IFERROR(VLOOKUP(AU337,'Banco de Dados'!$B$3:$H$274,5,FALSE)," ")</f>
        <v xml:space="preserve"> </v>
      </c>
      <c r="AY337" s="27" t="str">
        <f>_xlfn.XLOOKUP(BB337,'Banco de Dados'!$B$3:$B$274,'Banco de Dados'!$C$3:$C$274,"")</f>
        <v/>
      </c>
      <c r="AZ337" s="27" t="str">
        <f>IFERROR(VLOOKUP(BB337,'Banco de Dados'!$B$3:$H$274,5,FALSE)," ")</f>
        <v xml:space="preserve"> </v>
      </c>
      <c r="BF337" s="27" t="str">
        <f>_xlfn.XLOOKUP(BI337,'Banco de Dados'!$B$3:$B$274,'Banco de Dados'!$C$3:$C$274,"")</f>
        <v/>
      </c>
      <c r="BG337" s="27" t="str">
        <f>IFERROR(VLOOKUP(BI337,'Banco de Dados'!$B$3:$H$274,5,FALSE)," ")</f>
        <v xml:space="preserve"> </v>
      </c>
      <c r="BM337" s="27" t="str">
        <f>_xlfn.XLOOKUP(BP337,'Banco de Dados'!$B$3:$B$274,'Banco de Dados'!$C$3:$C$274,"")</f>
        <v/>
      </c>
      <c r="BN337" s="27" t="str">
        <f>IFERROR(VLOOKUP(BP337,'Banco de Dados'!$B$3:$H$274,5,FALSE)," ")</f>
        <v xml:space="preserve"> </v>
      </c>
      <c r="BT337" s="27" t="str">
        <f>_xlfn.XLOOKUP(BW337,'Banco de Dados'!$B$3:$B$274,'Banco de Dados'!$C$3:$C$274,"")</f>
        <v/>
      </c>
      <c r="BU337" s="27" t="str">
        <f>IFERROR(VLOOKUP(BW337,'Banco de Dados'!$B$3:$H$274,5,FALSE)," ")</f>
        <v xml:space="preserve"> </v>
      </c>
      <c r="CA337" s="27" t="str">
        <f>_xlfn.XLOOKUP(CD337,'Banco de Dados'!$B$3:$B$274,'Banco de Dados'!$C$3:$C$274,"")</f>
        <v/>
      </c>
      <c r="CB337" s="27" t="str">
        <f>IFERROR(VLOOKUP(CD337,'Banco de Dados'!$B$3:$H$274,5,FALSE)," ")</f>
        <v xml:space="preserve"> </v>
      </c>
      <c r="CH337" s="27" t="str">
        <f>_xlfn.XLOOKUP(CK337,'Banco de Dados'!$B$3:$B$274,'Banco de Dados'!$C$3:$C$274,"")</f>
        <v/>
      </c>
      <c r="CI337" s="27" t="str">
        <f>IFERROR(VLOOKUP(CK337,'Banco de Dados'!$B$3:$H$274,5,FALSE)," ")</f>
        <v xml:space="preserve"> </v>
      </c>
      <c r="CO337" s="27" t="str">
        <f>_xlfn.XLOOKUP(CR337,'Banco de Dados'!$B$3:$B$274,'Banco de Dados'!$C$3:$C$274,"")</f>
        <v/>
      </c>
      <c r="CP337" s="27" t="str">
        <f>IFERROR(VLOOKUP(CR337,'Banco de Dados'!$B$3:$H$274,5,FALSE)," ")</f>
        <v xml:space="preserve"> </v>
      </c>
      <c r="CV337" s="27" t="str">
        <f>_xlfn.XLOOKUP(CY337,'Banco de Dados'!$B$3:$B$274,'Banco de Dados'!$C$3:$C$274,"")</f>
        <v/>
      </c>
      <c r="CW337" s="27" t="str">
        <f>IFERROR(VLOOKUP(CY337,'Banco de Dados'!$B$3:$H$274,5,FALSE)," ")</f>
        <v xml:space="preserve"> </v>
      </c>
      <c r="DC337" s="27" t="str">
        <f>_xlfn.XLOOKUP(DF337,'Banco de Dados'!$B$3:$B$274,'Banco de Dados'!$C$3:$C$274,"")</f>
        <v/>
      </c>
      <c r="DD337" s="27" t="str">
        <f>IFERROR(VLOOKUP(DF337,'Banco de Dados'!$B$3:$H$274,5,FALSE)," ")</f>
        <v xml:space="preserve"> </v>
      </c>
      <c r="DJ337" s="27" t="str">
        <f>_xlfn.XLOOKUP(DM337,'Banco de Dados'!$B$3:$B$274,'Banco de Dados'!$C$3:$C$274,"")</f>
        <v/>
      </c>
      <c r="DK337" s="27" t="str">
        <f>IFERROR(VLOOKUP(DM337,'Banco de Dados'!$B$3:$H$274,5,FALSE)," ")</f>
        <v xml:space="preserve"> </v>
      </c>
      <c r="DQ337" s="27" t="str">
        <f>_xlfn.XLOOKUP(DT337,'Banco de Dados'!$B$3:$B$274,'Banco de Dados'!$C$3:$C$274,"")</f>
        <v/>
      </c>
      <c r="DR337" s="27" t="str">
        <f>IFERROR(VLOOKUP(DT337,'Banco de Dados'!$B$3:$H$274,5,FALSE)," ")</f>
        <v xml:space="preserve"> </v>
      </c>
      <c r="DX337" s="27" t="str">
        <f>_xlfn.XLOOKUP(EA337,'Banco de Dados'!$B$3:$B$274,'Banco de Dados'!$C$3:$C$274,"")</f>
        <v/>
      </c>
      <c r="DY337" s="27" t="str">
        <f>IFERROR(VLOOKUP(EA337,'Banco de Dados'!$B$3:$H$274,5,FALSE)," ")</f>
        <v xml:space="preserve"> </v>
      </c>
      <c r="EE337" s="27" t="str">
        <f>_xlfn.XLOOKUP(EH337,'Banco de Dados'!$B$3:$B$274,'Banco de Dados'!$C$3:$C$274,"")</f>
        <v/>
      </c>
      <c r="EF337" s="27" t="str">
        <f>IFERROR(VLOOKUP(EH337,'Banco de Dados'!$B$3:$H$274,5,FALSE)," ")</f>
        <v xml:space="preserve"> </v>
      </c>
      <c r="EL337" s="27" t="str">
        <f>_xlfn.XLOOKUP(EO337,'Banco de Dados'!$B$3:$B$274,'Banco de Dados'!$C$3:$C$274,"")</f>
        <v/>
      </c>
      <c r="EM337" s="27" t="str">
        <f>IFERROR(VLOOKUP(EO337,'Banco de Dados'!$B$3:$H$274,5,FALSE)," ")</f>
        <v xml:space="preserve"> </v>
      </c>
      <c r="ES337" s="27" t="str">
        <f>_xlfn.XLOOKUP(EV337,'Banco de Dados'!$B$3:$B$274,'Banco de Dados'!$C$3:$C$274,"")</f>
        <v/>
      </c>
      <c r="ET337" s="27" t="str">
        <f>IFERROR(VLOOKUP(EV337,'Banco de Dados'!$B$3:$H$274,5,FALSE)," ")</f>
        <v xml:space="preserve"> </v>
      </c>
      <c r="EZ337" s="27" t="str">
        <f>_xlfn.XLOOKUP(FC337,'Banco de Dados'!$B$3:$B$274,'Banco de Dados'!$C$3:$C$274,"")</f>
        <v/>
      </c>
      <c r="FA337" s="27" t="str">
        <f>IFERROR(VLOOKUP(FC337,'Banco de Dados'!$B$3:$H$274,5,FALSE)," ")</f>
        <v xml:space="preserve"> </v>
      </c>
      <c r="FC337" s="7"/>
      <c r="FD337" s="7"/>
      <c r="FE337" s="7"/>
      <c r="FG337" s="27" t="str">
        <f>_xlfn.XLOOKUP(FJ337,'Banco de Dados'!$B$3:$B$274,'Banco de Dados'!$C$3:$C$274,"")</f>
        <v/>
      </c>
      <c r="FH337" s="27" t="str">
        <f>IFERROR(VLOOKUP(FJ337,'Banco de Dados'!$B$3:$H$274,5,FALSE)," ")</f>
        <v xml:space="preserve"> </v>
      </c>
      <c r="FI337" s="7"/>
      <c r="FJ337" s="7"/>
      <c r="FK337" s="7"/>
      <c r="FL337" s="7"/>
      <c r="FN337" s="27" t="str">
        <f>_xlfn.XLOOKUP(FQ337,'Banco de Dados'!$B$3:$B$274,'Banco de Dados'!$C$3:$C$274,"")</f>
        <v/>
      </c>
      <c r="FO337" s="27" t="str">
        <f>IFERROR(VLOOKUP(FQ337,'Banco de Dados'!$B$3:$H$274,5,FALSE)," ")</f>
        <v xml:space="preserve"> </v>
      </c>
      <c r="FP337" s="7"/>
      <c r="FQ337" s="7"/>
      <c r="FR337" s="7"/>
      <c r="FS337" s="7"/>
      <c r="FU337" s="27" t="str">
        <f>_xlfn.XLOOKUP(FX337,'Banco de Dados'!$B$3:$B$274,'Banco de Dados'!$C$3:$C$274,"")</f>
        <v/>
      </c>
      <c r="FV337" s="27" t="str">
        <f>IFERROR(VLOOKUP(FX337,'Banco de Dados'!$B$3:$H$274,5,FALSE)," ")</f>
        <v xml:space="preserve"> </v>
      </c>
      <c r="FW337" s="7"/>
      <c r="FX337" s="7"/>
      <c r="FY337" s="7"/>
      <c r="FZ337" s="7"/>
    </row>
    <row r="338" spans="2:182" x14ac:dyDescent="0.25">
      <c r="B338" s="27" t="str">
        <f>_xlfn.XLOOKUP(E338,'Banco de Dados'!$B$3:$B$274,'Banco de Dados'!$C$3:$C$274,"")</f>
        <v/>
      </c>
      <c r="C338" s="27" t="str">
        <f>IFERROR(VLOOKUP(E338,'Banco de Dados'!$B$3:$H$274,5,FALSE)," ")</f>
        <v xml:space="preserve"> </v>
      </c>
      <c r="I338" s="27" t="str">
        <f>_xlfn.XLOOKUP(L338,'Banco de Dados'!$B$3:$B$274,'Banco de Dados'!$C$3:$C$274,"")</f>
        <v/>
      </c>
      <c r="J338" s="27" t="str">
        <f>IFERROR(VLOOKUP(L338,'Banco de Dados'!$B$3:$H$274,5,FALSE)," ")</f>
        <v xml:space="preserve"> </v>
      </c>
      <c r="P338" s="27" t="str">
        <f>_xlfn.XLOOKUP(S338,'Banco de Dados'!$B$3:$B$274,'Banco de Dados'!$C$3:$C$274,"")</f>
        <v/>
      </c>
      <c r="Q338" s="27" t="str">
        <f>IFERROR(VLOOKUP(S338,'Banco de Dados'!$B$3:$H$274,5,FALSE)," ")</f>
        <v xml:space="preserve"> </v>
      </c>
      <c r="W338" s="27" t="str">
        <f>_xlfn.XLOOKUP(Z338,'Banco de Dados'!$B$3:$B$274,'Banco de Dados'!$C$3:$C$274,"")</f>
        <v/>
      </c>
      <c r="X338" s="27" t="str">
        <f>IFERROR(VLOOKUP(Z338,'Banco de Dados'!$B$3:$H$274,5,FALSE)," ")</f>
        <v xml:space="preserve"> </v>
      </c>
      <c r="AD338" s="27" t="str">
        <f>_xlfn.XLOOKUP(AG338,'Banco de Dados'!$B$3:$B$274,'Banco de Dados'!$C$3:$C$274,"")</f>
        <v/>
      </c>
      <c r="AE338" s="27" t="str">
        <f>IFERROR(VLOOKUP(AG338,'Banco de Dados'!$B$3:$H$274,5,FALSE)," ")</f>
        <v xml:space="preserve"> </v>
      </c>
      <c r="AK338" s="27" t="str">
        <f>_xlfn.XLOOKUP(AN338,'Banco de Dados'!$B$3:$B$274,'Banco de Dados'!$C$3:$C$274,"")</f>
        <v/>
      </c>
      <c r="AL338" s="27" t="str">
        <f>IFERROR(VLOOKUP(AN338,'Banco de Dados'!$B$3:$H$274,5,FALSE)," ")</f>
        <v xml:space="preserve"> </v>
      </c>
      <c r="AR338" s="27" t="str">
        <f>_xlfn.XLOOKUP(AU338,'Banco de Dados'!$B$3:$B$274,'Banco de Dados'!$C$3:$C$274,"")</f>
        <v/>
      </c>
      <c r="AS338" s="27" t="str">
        <f>IFERROR(VLOOKUP(AU338,'Banco de Dados'!$B$3:$H$274,5,FALSE)," ")</f>
        <v xml:space="preserve"> </v>
      </c>
      <c r="AY338" s="27" t="str">
        <f>_xlfn.XLOOKUP(BB338,'Banco de Dados'!$B$3:$B$274,'Banco de Dados'!$C$3:$C$274,"")</f>
        <v/>
      </c>
      <c r="AZ338" s="27" t="str">
        <f>IFERROR(VLOOKUP(BB338,'Banco de Dados'!$B$3:$H$274,5,FALSE)," ")</f>
        <v xml:space="preserve"> </v>
      </c>
      <c r="BF338" s="27" t="str">
        <f>_xlfn.XLOOKUP(BI338,'Banco de Dados'!$B$3:$B$274,'Banco de Dados'!$C$3:$C$274,"")</f>
        <v/>
      </c>
      <c r="BG338" s="27" t="str">
        <f>IFERROR(VLOOKUP(BI338,'Banco de Dados'!$B$3:$H$274,5,FALSE)," ")</f>
        <v xml:space="preserve"> </v>
      </c>
      <c r="BM338" s="27" t="str">
        <f>_xlfn.XLOOKUP(BP338,'Banco de Dados'!$B$3:$B$274,'Banco de Dados'!$C$3:$C$274,"")</f>
        <v/>
      </c>
      <c r="BN338" s="27" t="str">
        <f>IFERROR(VLOOKUP(BP338,'Banco de Dados'!$B$3:$H$274,5,FALSE)," ")</f>
        <v xml:space="preserve"> </v>
      </c>
      <c r="BT338" s="27" t="str">
        <f>_xlfn.XLOOKUP(BW338,'Banco de Dados'!$B$3:$B$274,'Banco de Dados'!$C$3:$C$274,"")</f>
        <v/>
      </c>
      <c r="BU338" s="27" t="str">
        <f>IFERROR(VLOOKUP(BW338,'Banco de Dados'!$B$3:$H$274,5,FALSE)," ")</f>
        <v xml:space="preserve"> </v>
      </c>
      <c r="CA338" s="27" t="str">
        <f>_xlfn.XLOOKUP(CD338,'Banco de Dados'!$B$3:$B$274,'Banco de Dados'!$C$3:$C$274,"")</f>
        <v/>
      </c>
      <c r="CB338" s="27" t="str">
        <f>IFERROR(VLOOKUP(CD338,'Banco de Dados'!$B$3:$H$274,5,FALSE)," ")</f>
        <v xml:space="preserve"> </v>
      </c>
      <c r="CH338" s="27" t="str">
        <f>_xlfn.XLOOKUP(CK338,'Banco de Dados'!$B$3:$B$274,'Banco de Dados'!$C$3:$C$274,"")</f>
        <v/>
      </c>
      <c r="CI338" s="27" t="str">
        <f>IFERROR(VLOOKUP(CK338,'Banco de Dados'!$B$3:$H$274,5,FALSE)," ")</f>
        <v xml:space="preserve"> </v>
      </c>
      <c r="CO338" s="27" t="str">
        <f>_xlfn.XLOOKUP(CR338,'Banco de Dados'!$B$3:$B$274,'Banco de Dados'!$C$3:$C$274,"")</f>
        <v/>
      </c>
      <c r="CP338" s="27" t="str">
        <f>IFERROR(VLOOKUP(CR338,'Banco de Dados'!$B$3:$H$274,5,FALSE)," ")</f>
        <v xml:space="preserve"> </v>
      </c>
      <c r="CV338" s="27" t="str">
        <f>_xlfn.XLOOKUP(CY338,'Banco de Dados'!$B$3:$B$274,'Banco de Dados'!$C$3:$C$274,"")</f>
        <v/>
      </c>
      <c r="CW338" s="27" t="str">
        <f>IFERROR(VLOOKUP(CY338,'Banco de Dados'!$B$3:$H$274,5,FALSE)," ")</f>
        <v xml:space="preserve"> </v>
      </c>
      <c r="DC338" s="27" t="str">
        <f>_xlfn.XLOOKUP(DF338,'Banco de Dados'!$B$3:$B$274,'Banco de Dados'!$C$3:$C$274,"")</f>
        <v/>
      </c>
      <c r="DD338" s="27" t="str">
        <f>IFERROR(VLOOKUP(DF338,'Banco de Dados'!$B$3:$H$274,5,FALSE)," ")</f>
        <v xml:space="preserve"> </v>
      </c>
      <c r="DJ338" s="27" t="str">
        <f>_xlfn.XLOOKUP(DM338,'Banco de Dados'!$B$3:$B$274,'Banco de Dados'!$C$3:$C$274,"")</f>
        <v/>
      </c>
      <c r="DK338" s="27" t="str">
        <f>IFERROR(VLOOKUP(DM338,'Banco de Dados'!$B$3:$H$274,5,FALSE)," ")</f>
        <v xml:space="preserve"> </v>
      </c>
      <c r="DQ338" s="27" t="str">
        <f>_xlfn.XLOOKUP(DT338,'Banco de Dados'!$B$3:$B$274,'Banco de Dados'!$C$3:$C$274,"")</f>
        <v/>
      </c>
      <c r="DR338" s="27" t="str">
        <f>IFERROR(VLOOKUP(DT338,'Banco de Dados'!$B$3:$H$274,5,FALSE)," ")</f>
        <v xml:space="preserve"> </v>
      </c>
      <c r="DX338" s="27" t="str">
        <f>_xlfn.XLOOKUP(EA338,'Banco de Dados'!$B$3:$B$274,'Banco de Dados'!$C$3:$C$274,"")</f>
        <v/>
      </c>
      <c r="DY338" s="27" t="str">
        <f>IFERROR(VLOOKUP(EA338,'Banco de Dados'!$B$3:$H$274,5,FALSE)," ")</f>
        <v xml:space="preserve"> </v>
      </c>
      <c r="EE338" s="27" t="str">
        <f>_xlfn.XLOOKUP(EH338,'Banco de Dados'!$B$3:$B$274,'Banco de Dados'!$C$3:$C$274,"")</f>
        <v/>
      </c>
      <c r="EF338" s="27" t="str">
        <f>IFERROR(VLOOKUP(EH338,'Banco de Dados'!$B$3:$H$274,5,FALSE)," ")</f>
        <v xml:space="preserve"> </v>
      </c>
      <c r="EL338" s="27" t="str">
        <f>_xlfn.XLOOKUP(EO338,'Banco de Dados'!$B$3:$B$274,'Banco de Dados'!$C$3:$C$274,"")</f>
        <v/>
      </c>
      <c r="EM338" s="27" t="str">
        <f>IFERROR(VLOOKUP(EO338,'Banco de Dados'!$B$3:$H$274,5,FALSE)," ")</f>
        <v xml:space="preserve"> </v>
      </c>
      <c r="ES338" s="27" t="str">
        <f>_xlfn.XLOOKUP(EV338,'Banco de Dados'!$B$3:$B$274,'Banco de Dados'!$C$3:$C$274,"")</f>
        <v/>
      </c>
      <c r="ET338" s="27" t="str">
        <f>IFERROR(VLOOKUP(EV338,'Banco de Dados'!$B$3:$H$274,5,FALSE)," ")</f>
        <v xml:space="preserve"> </v>
      </c>
      <c r="EZ338" s="27" t="str">
        <f>_xlfn.XLOOKUP(FC338,'Banco de Dados'!$B$3:$B$274,'Banco de Dados'!$C$3:$C$274,"")</f>
        <v/>
      </c>
      <c r="FA338" s="27" t="str">
        <f>IFERROR(VLOOKUP(FC338,'Banco de Dados'!$B$3:$H$274,5,FALSE)," ")</f>
        <v xml:space="preserve"> </v>
      </c>
      <c r="FC338" s="7"/>
      <c r="FD338" s="7"/>
      <c r="FE338" s="7"/>
      <c r="FG338" s="27" t="str">
        <f>_xlfn.XLOOKUP(FJ338,'Banco de Dados'!$B$3:$B$274,'Banco de Dados'!$C$3:$C$274,"")</f>
        <v/>
      </c>
      <c r="FH338" s="27" t="str">
        <f>IFERROR(VLOOKUP(FJ338,'Banco de Dados'!$B$3:$H$274,5,FALSE)," ")</f>
        <v xml:space="preserve"> </v>
      </c>
      <c r="FI338" s="7"/>
      <c r="FJ338" s="7"/>
      <c r="FK338" s="7"/>
      <c r="FL338" s="7"/>
      <c r="FN338" s="27" t="str">
        <f>_xlfn.XLOOKUP(FQ338,'Banco de Dados'!$B$3:$B$274,'Banco de Dados'!$C$3:$C$274,"")</f>
        <v/>
      </c>
      <c r="FO338" s="27" t="str">
        <f>IFERROR(VLOOKUP(FQ338,'Banco de Dados'!$B$3:$H$274,5,FALSE)," ")</f>
        <v xml:space="preserve"> </v>
      </c>
      <c r="FP338" s="7"/>
      <c r="FQ338" s="7"/>
      <c r="FR338" s="7"/>
      <c r="FS338" s="7"/>
      <c r="FU338" s="27" t="str">
        <f>_xlfn.XLOOKUP(FX338,'Banco de Dados'!$B$3:$B$274,'Banco de Dados'!$C$3:$C$274,"")</f>
        <v/>
      </c>
      <c r="FV338" s="27" t="str">
        <f>IFERROR(VLOOKUP(FX338,'Banco de Dados'!$B$3:$H$274,5,FALSE)," ")</f>
        <v xml:space="preserve"> </v>
      </c>
      <c r="FW338" s="7"/>
      <c r="FX338" s="7"/>
      <c r="FY338" s="7"/>
      <c r="FZ338" s="7"/>
    </row>
    <row r="339" spans="2:182" x14ac:dyDescent="0.25">
      <c r="B339" s="27" t="str">
        <f>_xlfn.XLOOKUP(E339,'Banco de Dados'!$B$3:$B$274,'Banco de Dados'!$C$3:$C$274,"")</f>
        <v/>
      </c>
      <c r="C339" s="27" t="str">
        <f>IFERROR(VLOOKUP(E339,'Banco de Dados'!$B$3:$H$274,5,FALSE)," ")</f>
        <v xml:space="preserve"> </v>
      </c>
      <c r="I339" s="27" t="str">
        <f>_xlfn.XLOOKUP(L339,'Banco de Dados'!$B$3:$B$274,'Banco de Dados'!$C$3:$C$274,"")</f>
        <v/>
      </c>
      <c r="J339" s="27" t="str">
        <f>IFERROR(VLOOKUP(L339,'Banco de Dados'!$B$3:$H$274,5,FALSE)," ")</f>
        <v xml:space="preserve"> </v>
      </c>
      <c r="P339" s="27" t="str">
        <f>_xlfn.XLOOKUP(S339,'Banco de Dados'!$B$3:$B$274,'Banco de Dados'!$C$3:$C$274,"")</f>
        <v/>
      </c>
      <c r="Q339" s="27" t="str">
        <f>IFERROR(VLOOKUP(S339,'Banco de Dados'!$B$3:$H$274,5,FALSE)," ")</f>
        <v xml:space="preserve"> </v>
      </c>
      <c r="W339" s="27" t="str">
        <f>_xlfn.XLOOKUP(Z339,'Banco de Dados'!$B$3:$B$274,'Banco de Dados'!$C$3:$C$274,"")</f>
        <v/>
      </c>
      <c r="X339" s="27" t="str">
        <f>IFERROR(VLOOKUP(Z339,'Banco de Dados'!$B$3:$H$274,5,FALSE)," ")</f>
        <v xml:space="preserve"> </v>
      </c>
      <c r="AD339" s="27" t="str">
        <f>_xlfn.XLOOKUP(AG339,'Banco de Dados'!$B$3:$B$274,'Banco de Dados'!$C$3:$C$274,"")</f>
        <v/>
      </c>
      <c r="AE339" s="27" t="str">
        <f>IFERROR(VLOOKUP(AG339,'Banco de Dados'!$B$3:$H$274,5,FALSE)," ")</f>
        <v xml:space="preserve"> </v>
      </c>
      <c r="AK339" s="27" t="str">
        <f>_xlfn.XLOOKUP(AN339,'Banco de Dados'!$B$3:$B$274,'Banco de Dados'!$C$3:$C$274,"")</f>
        <v/>
      </c>
      <c r="AL339" s="27" t="str">
        <f>IFERROR(VLOOKUP(AN339,'Banco de Dados'!$B$3:$H$274,5,FALSE)," ")</f>
        <v xml:space="preserve"> </v>
      </c>
      <c r="AR339" s="27" t="str">
        <f>_xlfn.XLOOKUP(AU339,'Banco de Dados'!$B$3:$B$274,'Banco de Dados'!$C$3:$C$274,"")</f>
        <v/>
      </c>
      <c r="AS339" s="27" t="str">
        <f>IFERROR(VLOOKUP(AU339,'Banco de Dados'!$B$3:$H$274,5,FALSE)," ")</f>
        <v xml:space="preserve"> </v>
      </c>
      <c r="AY339" s="27" t="str">
        <f>_xlfn.XLOOKUP(BB339,'Banco de Dados'!$B$3:$B$274,'Banco de Dados'!$C$3:$C$274,"")</f>
        <v/>
      </c>
      <c r="AZ339" s="27" t="str">
        <f>IFERROR(VLOOKUP(BB339,'Banco de Dados'!$B$3:$H$274,5,FALSE)," ")</f>
        <v xml:space="preserve"> </v>
      </c>
      <c r="BF339" s="27" t="str">
        <f>_xlfn.XLOOKUP(BI339,'Banco de Dados'!$B$3:$B$274,'Banco de Dados'!$C$3:$C$274,"")</f>
        <v/>
      </c>
      <c r="BG339" s="27" t="str">
        <f>IFERROR(VLOOKUP(BI339,'Banco de Dados'!$B$3:$H$274,5,FALSE)," ")</f>
        <v xml:space="preserve"> </v>
      </c>
      <c r="BM339" s="27" t="str">
        <f>_xlfn.XLOOKUP(BP339,'Banco de Dados'!$B$3:$B$274,'Banco de Dados'!$C$3:$C$274,"")</f>
        <v/>
      </c>
      <c r="BN339" s="27" t="str">
        <f>IFERROR(VLOOKUP(BP339,'Banco de Dados'!$B$3:$H$274,5,FALSE)," ")</f>
        <v xml:space="preserve"> </v>
      </c>
      <c r="BT339" s="27" t="str">
        <f>_xlfn.XLOOKUP(BW339,'Banco de Dados'!$B$3:$B$274,'Banco de Dados'!$C$3:$C$274,"")</f>
        <v/>
      </c>
      <c r="BU339" s="27" t="str">
        <f>IFERROR(VLOOKUP(BW339,'Banco de Dados'!$B$3:$H$274,5,FALSE)," ")</f>
        <v xml:space="preserve"> </v>
      </c>
      <c r="CA339" s="27" t="str">
        <f>_xlfn.XLOOKUP(CD339,'Banco de Dados'!$B$3:$B$274,'Banco de Dados'!$C$3:$C$274,"")</f>
        <v/>
      </c>
      <c r="CB339" s="27" t="str">
        <f>IFERROR(VLOOKUP(CD339,'Banco de Dados'!$B$3:$H$274,5,FALSE)," ")</f>
        <v xml:space="preserve"> </v>
      </c>
      <c r="CH339" s="27" t="str">
        <f>_xlfn.XLOOKUP(CK339,'Banco de Dados'!$B$3:$B$274,'Banco de Dados'!$C$3:$C$274,"")</f>
        <v/>
      </c>
      <c r="CI339" s="27" t="str">
        <f>IFERROR(VLOOKUP(CK339,'Banco de Dados'!$B$3:$H$274,5,FALSE)," ")</f>
        <v xml:space="preserve"> </v>
      </c>
      <c r="CO339" s="27" t="str">
        <f>_xlfn.XLOOKUP(CR339,'Banco de Dados'!$B$3:$B$274,'Banco de Dados'!$C$3:$C$274,"")</f>
        <v/>
      </c>
      <c r="CP339" s="27" t="str">
        <f>IFERROR(VLOOKUP(CR339,'Banco de Dados'!$B$3:$H$274,5,FALSE)," ")</f>
        <v xml:space="preserve"> </v>
      </c>
      <c r="CV339" s="27" t="str">
        <f>_xlfn.XLOOKUP(CY339,'Banco de Dados'!$B$3:$B$274,'Banco de Dados'!$C$3:$C$274,"")</f>
        <v/>
      </c>
      <c r="CW339" s="27" t="str">
        <f>IFERROR(VLOOKUP(CY339,'Banco de Dados'!$B$3:$H$274,5,FALSE)," ")</f>
        <v xml:space="preserve"> </v>
      </c>
      <c r="DC339" s="27" t="str">
        <f>_xlfn.XLOOKUP(DF339,'Banco de Dados'!$B$3:$B$274,'Banco de Dados'!$C$3:$C$274,"")</f>
        <v/>
      </c>
      <c r="DD339" s="27" t="str">
        <f>IFERROR(VLOOKUP(DF339,'Banco de Dados'!$B$3:$H$274,5,FALSE)," ")</f>
        <v xml:space="preserve"> </v>
      </c>
      <c r="DJ339" s="27" t="str">
        <f>_xlfn.XLOOKUP(DM339,'Banco de Dados'!$B$3:$B$274,'Banco de Dados'!$C$3:$C$274,"")</f>
        <v/>
      </c>
      <c r="DK339" s="27" t="str">
        <f>IFERROR(VLOOKUP(DM339,'Banco de Dados'!$B$3:$H$274,5,FALSE)," ")</f>
        <v xml:space="preserve"> </v>
      </c>
      <c r="DQ339" s="27" t="str">
        <f>_xlfn.XLOOKUP(DT339,'Banco de Dados'!$B$3:$B$274,'Banco de Dados'!$C$3:$C$274,"")</f>
        <v/>
      </c>
      <c r="DR339" s="27" t="str">
        <f>IFERROR(VLOOKUP(DT339,'Banco de Dados'!$B$3:$H$274,5,FALSE)," ")</f>
        <v xml:space="preserve"> </v>
      </c>
      <c r="DX339" s="27" t="str">
        <f>_xlfn.XLOOKUP(EA339,'Banco de Dados'!$B$3:$B$274,'Banco de Dados'!$C$3:$C$274,"")</f>
        <v/>
      </c>
      <c r="DY339" s="27" t="str">
        <f>IFERROR(VLOOKUP(EA339,'Banco de Dados'!$B$3:$H$274,5,FALSE)," ")</f>
        <v xml:space="preserve"> </v>
      </c>
      <c r="EE339" s="27" t="str">
        <f>_xlfn.XLOOKUP(EH339,'Banco de Dados'!$B$3:$B$274,'Banco de Dados'!$C$3:$C$274,"")</f>
        <v/>
      </c>
      <c r="EF339" s="27" t="str">
        <f>IFERROR(VLOOKUP(EH339,'Banco de Dados'!$B$3:$H$274,5,FALSE)," ")</f>
        <v xml:space="preserve"> </v>
      </c>
      <c r="EL339" s="27" t="str">
        <f>_xlfn.XLOOKUP(EO339,'Banco de Dados'!$B$3:$B$274,'Banco de Dados'!$C$3:$C$274,"")</f>
        <v/>
      </c>
      <c r="EM339" s="27" t="str">
        <f>IFERROR(VLOOKUP(EO339,'Banco de Dados'!$B$3:$H$274,5,FALSE)," ")</f>
        <v xml:space="preserve"> </v>
      </c>
      <c r="ES339" s="27" t="str">
        <f>_xlfn.XLOOKUP(EV339,'Banco de Dados'!$B$3:$B$274,'Banco de Dados'!$C$3:$C$274,"")</f>
        <v/>
      </c>
      <c r="ET339" s="27" t="str">
        <f>IFERROR(VLOOKUP(EV339,'Banco de Dados'!$B$3:$H$274,5,FALSE)," ")</f>
        <v xml:space="preserve"> </v>
      </c>
      <c r="EZ339" s="27" t="str">
        <f>_xlfn.XLOOKUP(FC339,'Banco de Dados'!$B$3:$B$274,'Banco de Dados'!$C$3:$C$274,"")</f>
        <v/>
      </c>
      <c r="FA339" s="27" t="str">
        <f>IFERROR(VLOOKUP(FC339,'Banco de Dados'!$B$3:$H$274,5,FALSE)," ")</f>
        <v xml:space="preserve"> </v>
      </c>
      <c r="FC339" s="7"/>
      <c r="FD339" s="7"/>
      <c r="FE339" s="7"/>
      <c r="FG339" s="27" t="str">
        <f>_xlfn.XLOOKUP(FJ339,'Banco de Dados'!$B$3:$B$274,'Banco de Dados'!$C$3:$C$274,"")</f>
        <v/>
      </c>
      <c r="FH339" s="27" t="str">
        <f>IFERROR(VLOOKUP(FJ339,'Banco de Dados'!$B$3:$H$274,5,FALSE)," ")</f>
        <v xml:space="preserve"> </v>
      </c>
      <c r="FI339" s="7"/>
      <c r="FJ339" s="7"/>
      <c r="FK339" s="7"/>
      <c r="FL339" s="7"/>
      <c r="FN339" s="27" t="str">
        <f>_xlfn.XLOOKUP(FQ339,'Banco de Dados'!$B$3:$B$274,'Banco de Dados'!$C$3:$C$274,"")</f>
        <v/>
      </c>
      <c r="FO339" s="27" t="str">
        <f>IFERROR(VLOOKUP(FQ339,'Banco de Dados'!$B$3:$H$274,5,FALSE)," ")</f>
        <v xml:space="preserve"> </v>
      </c>
      <c r="FP339" s="7"/>
      <c r="FQ339" s="7"/>
      <c r="FR339" s="7"/>
      <c r="FS339" s="7"/>
      <c r="FU339" s="27" t="str">
        <f>_xlfn.XLOOKUP(FX339,'Banco de Dados'!$B$3:$B$274,'Banco de Dados'!$C$3:$C$274,"")</f>
        <v/>
      </c>
      <c r="FV339" s="27" t="str">
        <f>IFERROR(VLOOKUP(FX339,'Banco de Dados'!$B$3:$H$274,5,FALSE)," ")</f>
        <v xml:space="preserve"> </v>
      </c>
      <c r="FW339" s="7"/>
      <c r="FX339" s="7"/>
      <c r="FY339" s="7"/>
      <c r="FZ339" s="7"/>
    </row>
    <row r="340" spans="2:182" x14ac:dyDescent="0.25">
      <c r="B340" s="27" t="str">
        <f>_xlfn.XLOOKUP(E340,'Banco de Dados'!$B$3:$B$274,'Banco de Dados'!$C$3:$C$274,"")</f>
        <v/>
      </c>
      <c r="C340" s="27" t="str">
        <f>IFERROR(VLOOKUP(E340,'Banco de Dados'!$B$3:$H$274,5,FALSE)," ")</f>
        <v xml:space="preserve"> </v>
      </c>
      <c r="I340" s="27" t="str">
        <f>_xlfn.XLOOKUP(L340,'Banco de Dados'!$B$3:$B$274,'Banco de Dados'!$C$3:$C$274,"")</f>
        <v/>
      </c>
      <c r="J340" s="27" t="str">
        <f>IFERROR(VLOOKUP(L340,'Banco de Dados'!$B$3:$H$274,5,FALSE)," ")</f>
        <v xml:space="preserve"> </v>
      </c>
      <c r="P340" s="27" t="str">
        <f>_xlfn.XLOOKUP(S340,'Banco de Dados'!$B$3:$B$274,'Banco de Dados'!$C$3:$C$274,"")</f>
        <v/>
      </c>
      <c r="Q340" s="27" t="str">
        <f>IFERROR(VLOOKUP(S340,'Banco de Dados'!$B$3:$H$274,5,FALSE)," ")</f>
        <v xml:space="preserve"> </v>
      </c>
      <c r="W340" s="27" t="str">
        <f>_xlfn.XLOOKUP(Z340,'Banco de Dados'!$B$3:$B$274,'Banco de Dados'!$C$3:$C$274,"")</f>
        <v/>
      </c>
      <c r="X340" s="27" t="str">
        <f>IFERROR(VLOOKUP(Z340,'Banco de Dados'!$B$3:$H$274,5,FALSE)," ")</f>
        <v xml:space="preserve"> </v>
      </c>
      <c r="AD340" s="27" t="str">
        <f>_xlfn.XLOOKUP(AG340,'Banco de Dados'!$B$3:$B$274,'Banco de Dados'!$C$3:$C$274,"")</f>
        <v/>
      </c>
      <c r="AE340" s="27" t="str">
        <f>IFERROR(VLOOKUP(AG340,'Banco de Dados'!$B$3:$H$274,5,FALSE)," ")</f>
        <v xml:space="preserve"> </v>
      </c>
      <c r="AK340" s="27" t="str">
        <f>_xlfn.XLOOKUP(AN340,'Banco de Dados'!$B$3:$B$274,'Banco de Dados'!$C$3:$C$274,"")</f>
        <v/>
      </c>
      <c r="AL340" s="27" t="str">
        <f>IFERROR(VLOOKUP(AN340,'Banco de Dados'!$B$3:$H$274,5,FALSE)," ")</f>
        <v xml:space="preserve"> </v>
      </c>
      <c r="AR340" s="27" t="str">
        <f>_xlfn.XLOOKUP(AU340,'Banco de Dados'!$B$3:$B$274,'Banco de Dados'!$C$3:$C$274,"")</f>
        <v/>
      </c>
      <c r="AS340" s="27" t="str">
        <f>IFERROR(VLOOKUP(AU340,'Banco de Dados'!$B$3:$H$274,5,FALSE)," ")</f>
        <v xml:space="preserve"> </v>
      </c>
      <c r="AY340" s="27" t="str">
        <f>_xlfn.XLOOKUP(BB340,'Banco de Dados'!$B$3:$B$274,'Banco de Dados'!$C$3:$C$274,"")</f>
        <v/>
      </c>
      <c r="AZ340" s="27" t="str">
        <f>IFERROR(VLOOKUP(BB340,'Banco de Dados'!$B$3:$H$274,5,FALSE)," ")</f>
        <v xml:space="preserve"> </v>
      </c>
      <c r="BF340" s="27" t="str">
        <f>_xlfn.XLOOKUP(BI340,'Banco de Dados'!$B$3:$B$274,'Banco de Dados'!$C$3:$C$274,"")</f>
        <v/>
      </c>
      <c r="BG340" s="27" t="str">
        <f>IFERROR(VLOOKUP(BI340,'Banco de Dados'!$B$3:$H$274,5,FALSE)," ")</f>
        <v xml:space="preserve"> </v>
      </c>
      <c r="BM340" s="27" t="str">
        <f>_xlfn.XLOOKUP(BP340,'Banco de Dados'!$B$3:$B$274,'Banco de Dados'!$C$3:$C$274,"")</f>
        <v/>
      </c>
      <c r="BN340" s="27" t="str">
        <f>IFERROR(VLOOKUP(BP340,'Banco de Dados'!$B$3:$H$274,5,FALSE)," ")</f>
        <v xml:space="preserve"> </v>
      </c>
      <c r="BT340" s="27" t="str">
        <f>_xlfn.XLOOKUP(BW340,'Banco de Dados'!$B$3:$B$274,'Banco de Dados'!$C$3:$C$274,"")</f>
        <v/>
      </c>
      <c r="BU340" s="27" t="str">
        <f>IFERROR(VLOOKUP(BW340,'Banco de Dados'!$B$3:$H$274,5,FALSE)," ")</f>
        <v xml:space="preserve"> </v>
      </c>
      <c r="CA340" s="27" t="str">
        <f>_xlfn.XLOOKUP(CD340,'Banco de Dados'!$B$3:$B$274,'Banco de Dados'!$C$3:$C$274,"")</f>
        <v/>
      </c>
      <c r="CB340" s="27" t="str">
        <f>IFERROR(VLOOKUP(CD340,'Banco de Dados'!$B$3:$H$274,5,FALSE)," ")</f>
        <v xml:space="preserve"> </v>
      </c>
      <c r="CH340" s="27" t="str">
        <f>_xlfn.XLOOKUP(CK340,'Banco de Dados'!$B$3:$B$274,'Banco de Dados'!$C$3:$C$274,"")</f>
        <v/>
      </c>
      <c r="CI340" s="27" t="str">
        <f>IFERROR(VLOOKUP(CK340,'Banco de Dados'!$B$3:$H$274,5,FALSE)," ")</f>
        <v xml:space="preserve"> </v>
      </c>
      <c r="CO340" s="27" t="str">
        <f>_xlfn.XLOOKUP(CR340,'Banco de Dados'!$B$3:$B$274,'Banco de Dados'!$C$3:$C$274,"")</f>
        <v/>
      </c>
      <c r="CP340" s="27" t="str">
        <f>IFERROR(VLOOKUP(CR340,'Banco de Dados'!$B$3:$H$274,5,FALSE)," ")</f>
        <v xml:space="preserve"> </v>
      </c>
      <c r="CV340" s="27" t="str">
        <f>_xlfn.XLOOKUP(CY340,'Banco de Dados'!$B$3:$B$274,'Banco de Dados'!$C$3:$C$274,"")</f>
        <v/>
      </c>
      <c r="CW340" s="27" t="str">
        <f>IFERROR(VLOOKUP(CY340,'Banco de Dados'!$B$3:$H$274,5,FALSE)," ")</f>
        <v xml:space="preserve"> </v>
      </c>
      <c r="DC340" s="27" t="str">
        <f>_xlfn.XLOOKUP(DF340,'Banco de Dados'!$B$3:$B$274,'Banco de Dados'!$C$3:$C$274,"")</f>
        <v/>
      </c>
      <c r="DD340" s="27" t="str">
        <f>IFERROR(VLOOKUP(DF340,'Banco de Dados'!$B$3:$H$274,5,FALSE)," ")</f>
        <v xml:space="preserve"> </v>
      </c>
      <c r="DJ340" s="27" t="str">
        <f>_xlfn.XLOOKUP(DM340,'Banco de Dados'!$B$3:$B$274,'Banco de Dados'!$C$3:$C$274,"")</f>
        <v/>
      </c>
      <c r="DK340" s="27" t="str">
        <f>IFERROR(VLOOKUP(DM340,'Banco de Dados'!$B$3:$H$274,5,FALSE)," ")</f>
        <v xml:space="preserve"> </v>
      </c>
      <c r="DQ340" s="27" t="str">
        <f>_xlfn.XLOOKUP(DT340,'Banco de Dados'!$B$3:$B$274,'Banco de Dados'!$C$3:$C$274,"")</f>
        <v/>
      </c>
      <c r="DR340" s="27" t="str">
        <f>IFERROR(VLOOKUP(DT340,'Banco de Dados'!$B$3:$H$274,5,FALSE)," ")</f>
        <v xml:space="preserve"> </v>
      </c>
      <c r="DX340" s="27" t="str">
        <f>_xlfn.XLOOKUP(EA340,'Banco de Dados'!$B$3:$B$274,'Banco de Dados'!$C$3:$C$274,"")</f>
        <v/>
      </c>
      <c r="DY340" s="27" t="str">
        <f>IFERROR(VLOOKUP(EA340,'Banco de Dados'!$B$3:$H$274,5,FALSE)," ")</f>
        <v xml:space="preserve"> </v>
      </c>
      <c r="EE340" s="27" t="str">
        <f>_xlfn.XLOOKUP(EH340,'Banco de Dados'!$B$3:$B$274,'Banco de Dados'!$C$3:$C$274,"")</f>
        <v/>
      </c>
      <c r="EF340" s="27" t="str">
        <f>IFERROR(VLOOKUP(EH340,'Banco de Dados'!$B$3:$H$274,5,FALSE)," ")</f>
        <v xml:space="preserve"> </v>
      </c>
      <c r="EL340" s="27" t="str">
        <f>_xlfn.XLOOKUP(EO340,'Banco de Dados'!$B$3:$B$274,'Banco de Dados'!$C$3:$C$274,"")</f>
        <v/>
      </c>
      <c r="EM340" s="27" t="str">
        <f>IFERROR(VLOOKUP(EO340,'Banco de Dados'!$B$3:$H$274,5,FALSE)," ")</f>
        <v xml:space="preserve"> </v>
      </c>
      <c r="ES340" s="27" t="str">
        <f>_xlfn.XLOOKUP(EV340,'Banco de Dados'!$B$3:$B$274,'Banco de Dados'!$C$3:$C$274,"")</f>
        <v/>
      </c>
      <c r="ET340" s="27" t="str">
        <f>IFERROR(VLOOKUP(EV340,'Banco de Dados'!$B$3:$H$274,5,FALSE)," ")</f>
        <v xml:space="preserve"> </v>
      </c>
      <c r="EZ340" s="27" t="str">
        <f>_xlfn.XLOOKUP(FC340,'Banco de Dados'!$B$3:$B$274,'Banco de Dados'!$C$3:$C$274,"")</f>
        <v/>
      </c>
      <c r="FA340" s="27" t="str">
        <f>IFERROR(VLOOKUP(FC340,'Banco de Dados'!$B$3:$H$274,5,FALSE)," ")</f>
        <v xml:space="preserve"> </v>
      </c>
      <c r="FC340" s="7"/>
      <c r="FD340" s="7"/>
      <c r="FE340" s="7"/>
      <c r="FG340" s="27" t="str">
        <f>_xlfn.XLOOKUP(FJ340,'Banco de Dados'!$B$3:$B$274,'Banco de Dados'!$C$3:$C$274,"")</f>
        <v/>
      </c>
      <c r="FH340" s="27" t="str">
        <f>IFERROR(VLOOKUP(FJ340,'Banco de Dados'!$B$3:$H$274,5,FALSE)," ")</f>
        <v xml:space="preserve"> </v>
      </c>
      <c r="FI340" s="7"/>
      <c r="FJ340" s="7"/>
      <c r="FK340" s="7"/>
      <c r="FL340" s="7"/>
      <c r="FN340" s="27" t="str">
        <f>_xlfn.XLOOKUP(FQ340,'Banco de Dados'!$B$3:$B$274,'Banco de Dados'!$C$3:$C$274,"")</f>
        <v/>
      </c>
      <c r="FO340" s="27" t="str">
        <f>IFERROR(VLOOKUP(FQ340,'Banco de Dados'!$B$3:$H$274,5,FALSE)," ")</f>
        <v xml:space="preserve"> </v>
      </c>
      <c r="FP340" s="7"/>
      <c r="FQ340" s="7"/>
      <c r="FR340" s="7"/>
      <c r="FS340" s="7"/>
      <c r="FU340" s="27" t="str">
        <f>_xlfn.XLOOKUP(FX340,'Banco de Dados'!$B$3:$B$274,'Banco de Dados'!$C$3:$C$274,"")</f>
        <v/>
      </c>
      <c r="FV340" s="27" t="str">
        <f>IFERROR(VLOOKUP(FX340,'Banco de Dados'!$B$3:$H$274,5,FALSE)," ")</f>
        <v xml:space="preserve"> </v>
      </c>
      <c r="FW340" s="7"/>
      <c r="FX340" s="7"/>
      <c r="FY340" s="7"/>
      <c r="FZ340" s="7"/>
    </row>
    <row r="341" spans="2:182" x14ac:dyDescent="0.25">
      <c r="B341" s="27" t="str">
        <f>_xlfn.XLOOKUP(E341,'Banco de Dados'!$B$3:$B$274,'Banco de Dados'!$C$3:$C$274,"")</f>
        <v/>
      </c>
      <c r="C341" s="27" t="str">
        <f>IFERROR(VLOOKUP(E341,'Banco de Dados'!$B$3:$H$274,5,FALSE)," ")</f>
        <v xml:space="preserve"> </v>
      </c>
      <c r="I341" s="27" t="str">
        <f>_xlfn.XLOOKUP(L341,'Banco de Dados'!$B$3:$B$274,'Banco de Dados'!$C$3:$C$274,"")</f>
        <v/>
      </c>
      <c r="J341" s="27" t="str">
        <f>IFERROR(VLOOKUP(L341,'Banco de Dados'!$B$3:$H$274,5,FALSE)," ")</f>
        <v xml:space="preserve"> </v>
      </c>
      <c r="P341" s="27" t="str">
        <f>_xlfn.XLOOKUP(S341,'Banco de Dados'!$B$3:$B$274,'Banco de Dados'!$C$3:$C$274,"")</f>
        <v/>
      </c>
      <c r="Q341" s="27" t="str">
        <f>IFERROR(VLOOKUP(S341,'Banco de Dados'!$B$3:$H$274,5,FALSE)," ")</f>
        <v xml:space="preserve"> </v>
      </c>
      <c r="W341" s="27" t="str">
        <f>_xlfn.XLOOKUP(Z341,'Banco de Dados'!$B$3:$B$274,'Banco de Dados'!$C$3:$C$274,"")</f>
        <v/>
      </c>
      <c r="X341" s="27" t="str">
        <f>IFERROR(VLOOKUP(Z341,'Banco de Dados'!$B$3:$H$274,5,FALSE)," ")</f>
        <v xml:space="preserve"> </v>
      </c>
      <c r="AD341" s="27" t="str">
        <f>_xlfn.XLOOKUP(AG341,'Banco de Dados'!$B$3:$B$274,'Banco de Dados'!$C$3:$C$274,"")</f>
        <v/>
      </c>
      <c r="AE341" s="27" t="str">
        <f>IFERROR(VLOOKUP(AG341,'Banco de Dados'!$B$3:$H$274,5,FALSE)," ")</f>
        <v xml:space="preserve"> </v>
      </c>
      <c r="AK341" s="27" t="str">
        <f>_xlfn.XLOOKUP(AN341,'Banco de Dados'!$B$3:$B$274,'Banco de Dados'!$C$3:$C$274,"")</f>
        <v/>
      </c>
      <c r="AL341" s="27" t="str">
        <f>IFERROR(VLOOKUP(AN341,'Banco de Dados'!$B$3:$H$274,5,FALSE)," ")</f>
        <v xml:space="preserve"> </v>
      </c>
      <c r="AR341" s="27" t="str">
        <f>_xlfn.XLOOKUP(AU341,'Banco de Dados'!$B$3:$B$274,'Banco de Dados'!$C$3:$C$274,"")</f>
        <v/>
      </c>
      <c r="AS341" s="27" t="str">
        <f>IFERROR(VLOOKUP(AU341,'Banco de Dados'!$B$3:$H$274,5,FALSE)," ")</f>
        <v xml:space="preserve"> </v>
      </c>
      <c r="AY341" s="27" t="str">
        <f>_xlfn.XLOOKUP(BB341,'Banco de Dados'!$B$3:$B$274,'Banco de Dados'!$C$3:$C$274,"")</f>
        <v/>
      </c>
      <c r="AZ341" s="27" t="str">
        <f>IFERROR(VLOOKUP(BB341,'Banco de Dados'!$B$3:$H$274,5,FALSE)," ")</f>
        <v xml:space="preserve"> </v>
      </c>
      <c r="BF341" s="27" t="str">
        <f>_xlfn.XLOOKUP(BI341,'Banco de Dados'!$B$3:$B$274,'Banco de Dados'!$C$3:$C$274,"")</f>
        <v/>
      </c>
      <c r="BG341" s="27" t="str">
        <f>IFERROR(VLOOKUP(BI341,'Banco de Dados'!$B$3:$H$274,5,FALSE)," ")</f>
        <v xml:space="preserve"> </v>
      </c>
      <c r="BM341" s="27" t="str">
        <f>_xlfn.XLOOKUP(BP341,'Banco de Dados'!$B$3:$B$274,'Banco de Dados'!$C$3:$C$274,"")</f>
        <v/>
      </c>
      <c r="BN341" s="27" t="str">
        <f>IFERROR(VLOOKUP(BP341,'Banco de Dados'!$B$3:$H$274,5,FALSE)," ")</f>
        <v xml:space="preserve"> </v>
      </c>
      <c r="BT341" s="27" t="str">
        <f>_xlfn.XLOOKUP(BW341,'Banco de Dados'!$B$3:$B$274,'Banco de Dados'!$C$3:$C$274,"")</f>
        <v/>
      </c>
      <c r="BU341" s="27" t="str">
        <f>IFERROR(VLOOKUP(BW341,'Banco de Dados'!$B$3:$H$274,5,FALSE)," ")</f>
        <v xml:space="preserve"> </v>
      </c>
      <c r="CA341" s="27" t="str">
        <f>_xlfn.XLOOKUP(CD341,'Banco de Dados'!$B$3:$B$274,'Banco de Dados'!$C$3:$C$274,"")</f>
        <v/>
      </c>
      <c r="CB341" s="27" t="str">
        <f>IFERROR(VLOOKUP(CD341,'Banco de Dados'!$B$3:$H$274,5,FALSE)," ")</f>
        <v xml:space="preserve"> </v>
      </c>
      <c r="CH341" s="27" t="str">
        <f>_xlfn.XLOOKUP(CK341,'Banco de Dados'!$B$3:$B$274,'Banco de Dados'!$C$3:$C$274,"")</f>
        <v/>
      </c>
      <c r="CI341" s="27" t="str">
        <f>IFERROR(VLOOKUP(CK341,'Banco de Dados'!$B$3:$H$274,5,FALSE)," ")</f>
        <v xml:space="preserve"> </v>
      </c>
      <c r="CO341" s="27" t="str">
        <f>_xlfn.XLOOKUP(CR341,'Banco de Dados'!$B$3:$B$274,'Banco de Dados'!$C$3:$C$274,"")</f>
        <v/>
      </c>
      <c r="CP341" s="27" t="str">
        <f>IFERROR(VLOOKUP(CR341,'Banco de Dados'!$B$3:$H$274,5,FALSE)," ")</f>
        <v xml:space="preserve"> </v>
      </c>
      <c r="CV341" s="27" t="str">
        <f>_xlfn.XLOOKUP(CY341,'Banco de Dados'!$B$3:$B$274,'Banco de Dados'!$C$3:$C$274,"")</f>
        <v/>
      </c>
      <c r="CW341" s="27" t="str">
        <f>IFERROR(VLOOKUP(CY341,'Banco de Dados'!$B$3:$H$274,5,FALSE)," ")</f>
        <v xml:space="preserve"> </v>
      </c>
      <c r="DC341" s="27" t="str">
        <f>_xlfn.XLOOKUP(DF341,'Banco de Dados'!$B$3:$B$274,'Banco de Dados'!$C$3:$C$274,"")</f>
        <v/>
      </c>
      <c r="DD341" s="27" t="str">
        <f>IFERROR(VLOOKUP(DF341,'Banco de Dados'!$B$3:$H$274,5,FALSE)," ")</f>
        <v xml:space="preserve"> </v>
      </c>
      <c r="DJ341" s="27" t="str">
        <f>_xlfn.XLOOKUP(DM341,'Banco de Dados'!$B$3:$B$274,'Banco de Dados'!$C$3:$C$274,"")</f>
        <v/>
      </c>
      <c r="DK341" s="27" t="str">
        <f>IFERROR(VLOOKUP(DM341,'Banco de Dados'!$B$3:$H$274,5,FALSE)," ")</f>
        <v xml:space="preserve"> </v>
      </c>
      <c r="DQ341" s="27" t="str">
        <f>_xlfn.XLOOKUP(DT341,'Banco de Dados'!$B$3:$B$274,'Banco de Dados'!$C$3:$C$274,"")</f>
        <v/>
      </c>
      <c r="DR341" s="27" t="str">
        <f>IFERROR(VLOOKUP(DT341,'Banco de Dados'!$B$3:$H$274,5,FALSE)," ")</f>
        <v xml:space="preserve"> </v>
      </c>
      <c r="DX341" s="27" t="str">
        <f>_xlfn.XLOOKUP(EA341,'Banco de Dados'!$B$3:$B$274,'Banco de Dados'!$C$3:$C$274,"")</f>
        <v/>
      </c>
      <c r="DY341" s="27" t="str">
        <f>IFERROR(VLOOKUP(EA341,'Banco de Dados'!$B$3:$H$274,5,FALSE)," ")</f>
        <v xml:space="preserve"> </v>
      </c>
      <c r="EE341" s="27" t="str">
        <f>_xlfn.XLOOKUP(EH341,'Banco de Dados'!$B$3:$B$274,'Banco de Dados'!$C$3:$C$274,"")</f>
        <v/>
      </c>
      <c r="EF341" s="27" t="str">
        <f>IFERROR(VLOOKUP(EH341,'Banco de Dados'!$B$3:$H$274,5,FALSE)," ")</f>
        <v xml:space="preserve"> </v>
      </c>
      <c r="EL341" s="27" t="str">
        <f>_xlfn.XLOOKUP(EO341,'Banco de Dados'!$B$3:$B$274,'Banco de Dados'!$C$3:$C$274,"")</f>
        <v/>
      </c>
      <c r="EM341" s="27" t="str">
        <f>IFERROR(VLOOKUP(EO341,'Banco de Dados'!$B$3:$H$274,5,FALSE)," ")</f>
        <v xml:space="preserve"> </v>
      </c>
      <c r="ES341" s="27" t="str">
        <f>_xlfn.XLOOKUP(EV341,'Banco de Dados'!$B$3:$B$274,'Banco de Dados'!$C$3:$C$274,"")</f>
        <v/>
      </c>
      <c r="ET341" s="27" t="str">
        <f>IFERROR(VLOOKUP(EV341,'Banco de Dados'!$B$3:$H$274,5,FALSE)," ")</f>
        <v xml:space="preserve"> </v>
      </c>
      <c r="EZ341" s="27" t="str">
        <f>_xlfn.XLOOKUP(FC341,'Banco de Dados'!$B$3:$B$274,'Banco de Dados'!$C$3:$C$274,"")</f>
        <v/>
      </c>
      <c r="FA341" s="27" t="str">
        <f>IFERROR(VLOOKUP(FC341,'Banco de Dados'!$B$3:$H$274,5,FALSE)," ")</f>
        <v xml:space="preserve"> </v>
      </c>
      <c r="FC341" s="7"/>
      <c r="FD341" s="7"/>
      <c r="FE341" s="7"/>
      <c r="FG341" s="27" t="str">
        <f>_xlfn.XLOOKUP(FJ341,'Banco de Dados'!$B$3:$B$274,'Banco de Dados'!$C$3:$C$274,"")</f>
        <v/>
      </c>
      <c r="FH341" s="27" t="str">
        <f>IFERROR(VLOOKUP(FJ341,'Banco de Dados'!$B$3:$H$274,5,FALSE)," ")</f>
        <v xml:space="preserve"> </v>
      </c>
      <c r="FI341" s="7"/>
      <c r="FJ341" s="7"/>
      <c r="FK341" s="7"/>
      <c r="FL341" s="7"/>
      <c r="FN341" s="27" t="str">
        <f>_xlfn.XLOOKUP(FQ341,'Banco de Dados'!$B$3:$B$274,'Banco de Dados'!$C$3:$C$274,"")</f>
        <v/>
      </c>
      <c r="FO341" s="27" t="str">
        <f>IFERROR(VLOOKUP(FQ341,'Banco de Dados'!$B$3:$H$274,5,FALSE)," ")</f>
        <v xml:space="preserve"> </v>
      </c>
      <c r="FP341" s="7"/>
      <c r="FQ341" s="7"/>
      <c r="FR341" s="7"/>
      <c r="FS341" s="7"/>
      <c r="FU341" s="27" t="str">
        <f>_xlfn.XLOOKUP(FX341,'Banco de Dados'!$B$3:$B$274,'Banco de Dados'!$C$3:$C$274,"")</f>
        <v/>
      </c>
      <c r="FV341" s="27" t="str">
        <f>IFERROR(VLOOKUP(FX341,'Banco de Dados'!$B$3:$H$274,5,FALSE)," ")</f>
        <v xml:space="preserve"> </v>
      </c>
      <c r="FW341" s="7"/>
      <c r="FX341" s="7"/>
      <c r="FY341" s="7"/>
      <c r="FZ341" s="7"/>
    </row>
    <row r="342" spans="2:182" x14ac:dyDescent="0.25">
      <c r="B342" s="27" t="str">
        <f>_xlfn.XLOOKUP(E342,'Banco de Dados'!$B$3:$B$274,'Banco de Dados'!$C$3:$C$274,"")</f>
        <v/>
      </c>
      <c r="C342" s="27" t="str">
        <f>IFERROR(VLOOKUP(E342,'Banco de Dados'!$B$3:$H$274,5,FALSE)," ")</f>
        <v xml:space="preserve"> </v>
      </c>
      <c r="I342" s="27" t="str">
        <f>_xlfn.XLOOKUP(L342,'Banco de Dados'!$B$3:$B$274,'Banco de Dados'!$C$3:$C$274,"")</f>
        <v/>
      </c>
      <c r="J342" s="27" t="str">
        <f>IFERROR(VLOOKUP(L342,'Banco de Dados'!$B$3:$H$274,5,FALSE)," ")</f>
        <v xml:space="preserve"> </v>
      </c>
      <c r="P342" s="27" t="str">
        <f>_xlfn.XLOOKUP(S342,'Banco de Dados'!$B$3:$B$274,'Banco de Dados'!$C$3:$C$274,"")</f>
        <v/>
      </c>
      <c r="Q342" s="27" t="str">
        <f>IFERROR(VLOOKUP(S342,'Banco de Dados'!$B$3:$H$274,5,FALSE)," ")</f>
        <v xml:space="preserve"> </v>
      </c>
      <c r="W342" s="27" t="str">
        <f>_xlfn.XLOOKUP(Z342,'Banco de Dados'!$B$3:$B$274,'Banco de Dados'!$C$3:$C$274,"")</f>
        <v/>
      </c>
      <c r="X342" s="27" t="str">
        <f>IFERROR(VLOOKUP(Z342,'Banco de Dados'!$B$3:$H$274,5,FALSE)," ")</f>
        <v xml:space="preserve"> </v>
      </c>
      <c r="AD342" s="27" t="str">
        <f>_xlfn.XLOOKUP(AG342,'Banco de Dados'!$B$3:$B$274,'Banco de Dados'!$C$3:$C$274,"")</f>
        <v/>
      </c>
      <c r="AE342" s="27" t="str">
        <f>IFERROR(VLOOKUP(AG342,'Banco de Dados'!$B$3:$H$274,5,FALSE)," ")</f>
        <v xml:space="preserve"> </v>
      </c>
      <c r="AK342" s="27" t="str">
        <f>_xlfn.XLOOKUP(AN342,'Banco de Dados'!$B$3:$B$274,'Banco de Dados'!$C$3:$C$274,"")</f>
        <v/>
      </c>
      <c r="AL342" s="27" t="str">
        <f>IFERROR(VLOOKUP(AN342,'Banco de Dados'!$B$3:$H$274,5,FALSE)," ")</f>
        <v xml:space="preserve"> </v>
      </c>
      <c r="AR342" s="27" t="str">
        <f>_xlfn.XLOOKUP(AU342,'Banco de Dados'!$B$3:$B$274,'Banco de Dados'!$C$3:$C$274,"")</f>
        <v/>
      </c>
      <c r="AS342" s="27" t="str">
        <f>IFERROR(VLOOKUP(AU342,'Banco de Dados'!$B$3:$H$274,5,FALSE)," ")</f>
        <v xml:space="preserve"> </v>
      </c>
      <c r="AY342" s="27" t="str">
        <f>_xlfn.XLOOKUP(BB342,'Banco de Dados'!$B$3:$B$274,'Banco de Dados'!$C$3:$C$274,"")</f>
        <v/>
      </c>
      <c r="AZ342" s="27" t="str">
        <f>IFERROR(VLOOKUP(BB342,'Banco de Dados'!$B$3:$H$274,5,FALSE)," ")</f>
        <v xml:space="preserve"> </v>
      </c>
      <c r="BF342" s="27" t="str">
        <f>_xlfn.XLOOKUP(BI342,'Banco de Dados'!$B$3:$B$274,'Banco de Dados'!$C$3:$C$274,"")</f>
        <v/>
      </c>
      <c r="BG342" s="27" t="str">
        <f>IFERROR(VLOOKUP(BI342,'Banco de Dados'!$B$3:$H$274,5,FALSE)," ")</f>
        <v xml:space="preserve"> </v>
      </c>
      <c r="BM342" s="27" t="str">
        <f>_xlfn.XLOOKUP(BP342,'Banco de Dados'!$B$3:$B$274,'Banco de Dados'!$C$3:$C$274,"")</f>
        <v/>
      </c>
      <c r="BN342" s="27" t="str">
        <f>IFERROR(VLOOKUP(BP342,'Banco de Dados'!$B$3:$H$274,5,FALSE)," ")</f>
        <v xml:space="preserve"> </v>
      </c>
      <c r="BT342" s="27" t="str">
        <f>_xlfn.XLOOKUP(BW342,'Banco de Dados'!$B$3:$B$274,'Banco de Dados'!$C$3:$C$274,"")</f>
        <v/>
      </c>
      <c r="BU342" s="27" t="str">
        <f>IFERROR(VLOOKUP(BW342,'Banco de Dados'!$B$3:$H$274,5,FALSE)," ")</f>
        <v xml:space="preserve"> </v>
      </c>
      <c r="CA342" s="27" t="str">
        <f>_xlfn.XLOOKUP(CD342,'Banco de Dados'!$B$3:$B$274,'Banco de Dados'!$C$3:$C$274,"")</f>
        <v/>
      </c>
      <c r="CB342" s="27" t="str">
        <f>IFERROR(VLOOKUP(CD342,'Banco de Dados'!$B$3:$H$274,5,FALSE)," ")</f>
        <v xml:space="preserve"> </v>
      </c>
      <c r="CH342" s="27" t="str">
        <f>_xlfn.XLOOKUP(CK342,'Banco de Dados'!$B$3:$B$274,'Banco de Dados'!$C$3:$C$274,"")</f>
        <v/>
      </c>
      <c r="CI342" s="27" t="str">
        <f>IFERROR(VLOOKUP(CK342,'Banco de Dados'!$B$3:$H$274,5,FALSE)," ")</f>
        <v xml:space="preserve"> </v>
      </c>
      <c r="CO342" s="27" t="str">
        <f>_xlfn.XLOOKUP(CR342,'Banco de Dados'!$B$3:$B$274,'Banco de Dados'!$C$3:$C$274,"")</f>
        <v/>
      </c>
      <c r="CP342" s="27" t="str">
        <f>IFERROR(VLOOKUP(CR342,'Banco de Dados'!$B$3:$H$274,5,FALSE)," ")</f>
        <v xml:space="preserve"> </v>
      </c>
      <c r="CV342" s="27" t="str">
        <f>_xlfn.XLOOKUP(CY342,'Banco de Dados'!$B$3:$B$274,'Banco de Dados'!$C$3:$C$274,"")</f>
        <v/>
      </c>
      <c r="CW342" s="27" t="str">
        <f>IFERROR(VLOOKUP(CY342,'Banco de Dados'!$B$3:$H$274,5,FALSE)," ")</f>
        <v xml:space="preserve"> </v>
      </c>
      <c r="DC342" s="27" t="str">
        <f>_xlfn.XLOOKUP(DF342,'Banco de Dados'!$B$3:$B$274,'Banco de Dados'!$C$3:$C$274,"")</f>
        <v/>
      </c>
      <c r="DD342" s="27" t="str">
        <f>IFERROR(VLOOKUP(DF342,'Banco de Dados'!$B$3:$H$274,5,FALSE)," ")</f>
        <v xml:space="preserve"> </v>
      </c>
      <c r="DJ342" s="27" t="str">
        <f>_xlfn.XLOOKUP(DM342,'Banco de Dados'!$B$3:$B$274,'Banco de Dados'!$C$3:$C$274,"")</f>
        <v/>
      </c>
      <c r="DK342" s="27" t="str">
        <f>IFERROR(VLOOKUP(DM342,'Banco de Dados'!$B$3:$H$274,5,FALSE)," ")</f>
        <v xml:space="preserve"> </v>
      </c>
      <c r="DQ342" s="27" t="str">
        <f>_xlfn.XLOOKUP(DT342,'Banco de Dados'!$B$3:$B$274,'Banco de Dados'!$C$3:$C$274,"")</f>
        <v/>
      </c>
      <c r="DR342" s="27" t="str">
        <f>IFERROR(VLOOKUP(DT342,'Banco de Dados'!$B$3:$H$274,5,FALSE)," ")</f>
        <v xml:space="preserve"> </v>
      </c>
      <c r="DX342" s="27" t="str">
        <f>_xlfn.XLOOKUP(EA342,'Banco de Dados'!$B$3:$B$274,'Banco de Dados'!$C$3:$C$274,"")</f>
        <v/>
      </c>
      <c r="DY342" s="27" t="str">
        <f>IFERROR(VLOOKUP(EA342,'Banco de Dados'!$B$3:$H$274,5,FALSE)," ")</f>
        <v xml:space="preserve"> </v>
      </c>
      <c r="EE342" s="27" t="str">
        <f>_xlfn.XLOOKUP(EH342,'Banco de Dados'!$B$3:$B$274,'Banco de Dados'!$C$3:$C$274,"")</f>
        <v/>
      </c>
      <c r="EF342" s="27" t="str">
        <f>IFERROR(VLOOKUP(EH342,'Banco de Dados'!$B$3:$H$274,5,FALSE)," ")</f>
        <v xml:space="preserve"> </v>
      </c>
      <c r="EL342" s="27" t="str">
        <f>_xlfn.XLOOKUP(EO342,'Banco de Dados'!$B$3:$B$274,'Banco de Dados'!$C$3:$C$274,"")</f>
        <v/>
      </c>
      <c r="EM342" s="27" t="str">
        <f>IFERROR(VLOOKUP(EO342,'Banco de Dados'!$B$3:$H$274,5,FALSE)," ")</f>
        <v xml:space="preserve"> </v>
      </c>
      <c r="ES342" s="27" t="str">
        <f>_xlfn.XLOOKUP(EV342,'Banco de Dados'!$B$3:$B$274,'Banco de Dados'!$C$3:$C$274,"")</f>
        <v/>
      </c>
      <c r="ET342" s="27" t="str">
        <f>IFERROR(VLOOKUP(EV342,'Banco de Dados'!$B$3:$H$274,5,FALSE)," ")</f>
        <v xml:space="preserve"> </v>
      </c>
      <c r="EZ342" s="27" t="str">
        <f>_xlfn.XLOOKUP(FC342,'Banco de Dados'!$B$3:$B$274,'Banco de Dados'!$C$3:$C$274,"")</f>
        <v/>
      </c>
      <c r="FA342" s="27" t="str">
        <f>IFERROR(VLOOKUP(FC342,'Banco de Dados'!$B$3:$H$274,5,FALSE)," ")</f>
        <v xml:space="preserve"> </v>
      </c>
      <c r="FC342" s="7"/>
      <c r="FD342" s="7"/>
      <c r="FE342" s="7"/>
      <c r="FG342" s="27" t="str">
        <f>_xlfn.XLOOKUP(FJ342,'Banco de Dados'!$B$3:$B$274,'Banco de Dados'!$C$3:$C$274,"")</f>
        <v/>
      </c>
      <c r="FH342" s="27" t="str">
        <f>IFERROR(VLOOKUP(FJ342,'Banco de Dados'!$B$3:$H$274,5,FALSE)," ")</f>
        <v xml:space="preserve"> </v>
      </c>
      <c r="FI342" s="7"/>
      <c r="FJ342" s="7"/>
      <c r="FK342" s="7"/>
      <c r="FL342" s="7"/>
      <c r="FN342" s="27" t="str">
        <f>_xlfn.XLOOKUP(FQ342,'Banco de Dados'!$B$3:$B$274,'Banco de Dados'!$C$3:$C$274,"")</f>
        <v/>
      </c>
      <c r="FO342" s="27" t="str">
        <f>IFERROR(VLOOKUP(FQ342,'Banco de Dados'!$B$3:$H$274,5,FALSE)," ")</f>
        <v xml:space="preserve"> </v>
      </c>
      <c r="FP342" s="7"/>
      <c r="FQ342" s="7"/>
      <c r="FR342" s="7"/>
      <c r="FS342" s="7"/>
      <c r="FU342" s="27" t="str">
        <f>_xlfn.XLOOKUP(FX342,'Banco de Dados'!$B$3:$B$274,'Banco de Dados'!$C$3:$C$274,"")</f>
        <v/>
      </c>
      <c r="FV342" s="27" t="str">
        <f>IFERROR(VLOOKUP(FX342,'Banco de Dados'!$B$3:$H$274,5,FALSE)," ")</f>
        <v xml:space="preserve"> </v>
      </c>
      <c r="FW342" s="7"/>
      <c r="FX342" s="7"/>
      <c r="FY342" s="7"/>
      <c r="FZ342" s="7"/>
    </row>
    <row r="343" spans="2:182" x14ac:dyDescent="0.25">
      <c r="B343" s="27" t="str">
        <f>_xlfn.XLOOKUP(E343,'Banco de Dados'!$B$3:$B$274,'Banco de Dados'!$C$3:$C$274,"")</f>
        <v/>
      </c>
      <c r="C343" s="27" t="str">
        <f>IFERROR(VLOOKUP(E343,'Banco de Dados'!$B$3:$H$274,5,FALSE)," ")</f>
        <v xml:space="preserve"> </v>
      </c>
      <c r="I343" s="27" t="str">
        <f>_xlfn.XLOOKUP(L343,'Banco de Dados'!$B$3:$B$274,'Banco de Dados'!$C$3:$C$274,"")</f>
        <v/>
      </c>
      <c r="J343" s="27" t="str">
        <f>IFERROR(VLOOKUP(L343,'Banco de Dados'!$B$3:$H$274,5,FALSE)," ")</f>
        <v xml:space="preserve"> </v>
      </c>
      <c r="P343" s="27" t="str">
        <f>_xlfn.XLOOKUP(S343,'Banco de Dados'!$B$3:$B$274,'Banco de Dados'!$C$3:$C$274,"")</f>
        <v/>
      </c>
      <c r="Q343" s="27" t="str">
        <f>IFERROR(VLOOKUP(S343,'Banco de Dados'!$B$3:$H$274,5,FALSE)," ")</f>
        <v xml:space="preserve"> </v>
      </c>
      <c r="W343" s="27" t="str">
        <f>_xlfn.XLOOKUP(Z343,'Banco de Dados'!$B$3:$B$274,'Banco de Dados'!$C$3:$C$274,"")</f>
        <v/>
      </c>
      <c r="X343" s="27" t="str">
        <f>IFERROR(VLOOKUP(Z343,'Banco de Dados'!$B$3:$H$274,5,FALSE)," ")</f>
        <v xml:space="preserve"> </v>
      </c>
      <c r="AD343" s="27" t="str">
        <f>_xlfn.XLOOKUP(AG343,'Banco de Dados'!$B$3:$B$274,'Banco de Dados'!$C$3:$C$274,"")</f>
        <v/>
      </c>
      <c r="AE343" s="27" t="str">
        <f>IFERROR(VLOOKUP(AG343,'Banco de Dados'!$B$3:$H$274,5,FALSE)," ")</f>
        <v xml:space="preserve"> </v>
      </c>
      <c r="AK343" s="27" t="str">
        <f>_xlfn.XLOOKUP(AN343,'Banco de Dados'!$B$3:$B$274,'Banco de Dados'!$C$3:$C$274,"")</f>
        <v/>
      </c>
      <c r="AL343" s="27" t="str">
        <f>IFERROR(VLOOKUP(AN343,'Banco de Dados'!$B$3:$H$274,5,FALSE)," ")</f>
        <v xml:space="preserve"> </v>
      </c>
      <c r="AR343" s="27" t="str">
        <f>_xlfn.XLOOKUP(AU343,'Banco de Dados'!$B$3:$B$274,'Banco de Dados'!$C$3:$C$274,"")</f>
        <v/>
      </c>
      <c r="AS343" s="27" t="str">
        <f>IFERROR(VLOOKUP(AU343,'Banco de Dados'!$B$3:$H$274,5,FALSE)," ")</f>
        <v xml:space="preserve"> </v>
      </c>
      <c r="AY343" s="27" t="str">
        <f>_xlfn.XLOOKUP(BB343,'Banco de Dados'!$B$3:$B$274,'Banco de Dados'!$C$3:$C$274,"")</f>
        <v/>
      </c>
      <c r="AZ343" s="27" t="str">
        <f>IFERROR(VLOOKUP(BB343,'Banco de Dados'!$B$3:$H$274,5,FALSE)," ")</f>
        <v xml:space="preserve"> </v>
      </c>
      <c r="BF343" s="27" t="str">
        <f>_xlfn.XLOOKUP(BI343,'Banco de Dados'!$B$3:$B$274,'Banco de Dados'!$C$3:$C$274,"")</f>
        <v/>
      </c>
      <c r="BG343" s="27" t="str">
        <f>IFERROR(VLOOKUP(BI343,'Banco de Dados'!$B$3:$H$274,5,FALSE)," ")</f>
        <v xml:space="preserve"> </v>
      </c>
      <c r="BM343" s="27" t="str">
        <f>_xlfn.XLOOKUP(BP343,'Banco de Dados'!$B$3:$B$274,'Banco de Dados'!$C$3:$C$274,"")</f>
        <v/>
      </c>
      <c r="BN343" s="27" t="str">
        <f>IFERROR(VLOOKUP(BP343,'Banco de Dados'!$B$3:$H$274,5,FALSE)," ")</f>
        <v xml:space="preserve"> </v>
      </c>
      <c r="BT343" s="27" t="str">
        <f>_xlfn.XLOOKUP(BW343,'Banco de Dados'!$B$3:$B$274,'Banco de Dados'!$C$3:$C$274,"")</f>
        <v/>
      </c>
      <c r="BU343" s="27" t="str">
        <f>IFERROR(VLOOKUP(BW343,'Banco de Dados'!$B$3:$H$274,5,FALSE)," ")</f>
        <v xml:space="preserve"> </v>
      </c>
      <c r="CA343" s="27" t="str">
        <f>_xlfn.XLOOKUP(CD343,'Banco de Dados'!$B$3:$B$274,'Banco de Dados'!$C$3:$C$274,"")</f>
        <v/>
      </c>
      <c r="CB343" s="27" t="str">
        <f>IFERROR(VLOOKUP(CD343,'Banco de Dados'!$B$3:$H$274,5,FALSE)," ")</f>
        <v xml:space="preserve"> </v>
      </c>
      <c r="CH343" s="27" t="str">
        <f>_xlfn.XLOOKUP(CK343,'Banco de Dados'!$B$3:$B$274,'Banco de Dados'!$C$3:$C$274,"")</f>
        <v/>
      </c>
      <c r="CI343" s="27" t="str">
        <f>IFERROR(VLOOKUP(CK343,'Banco de Dados'!$B$3:$H$274,5,FALSE)," ")</f>
        <v xml:space="preserve"> </v>
      </c>
      <c r="CO343" s="27" t="str">
        <f>_xlfn.XLOOKUP(CR343,'Banco de Dados'!$B$3:$B$274,'Banco de Dados'!$C$3:$C$274,"")</f>
        <v/>
      </c>
      <c r="CP343" s="27" t="str">
        <f>IFERROR(VLOOKUP(CR343,'Banco de Dados'!$B$3:$H$274,5,FALSE)," ")</f>
        <v xml:space="preserve"> </v>
      </c>
      <c r="CV343" s="27" t="str">
        <f>_xlfn.XLOOKUP(CY343,'Banco de Dados'!$B$3:$B$274,'Banco de Dados'!$C$3:$C$274,"")</f>
        <v/>
      </c>
      <c r="CW343" s="27" t="str">
        <f>IFERROR(VLOOKUP(CY343,'Banco de Dados'!$B$3:$H$274,5,FALSE)," ")</f>
        <v xml:space="preserve"> </v>
      </c>
      <c r="DC343" s="27" t="str">
        <f>_xlfn.XLOOKUP(DF343,'Banco de Dados'!$B$3:$B$274,'Banco de Dados'!$C$3:$C$274,"")</f>
        <v/>
      </c>
      <c r="DD343" s="27" t="str">
        <f>IFERROR(VLOOKUP(DF343,'Banco de Dados'!$B$3:$H$274,5,FALSE)," ")</f>
        <v xml:space="preserve"> </v>
      </c>
      <c r="DJ343" s="27" t="str">
        <f>_xlfn.XLOOKUP(DM343,'Banco de Dados'!$B$3:$B$274,'Banco de Dados'!$C$3:$C$274,"")</f>
        <v/>
      </c>
      <c r="DK343" s="27" t="str">
        <f>IFERROR(VLOOKUP(DM343,'Banco de Dados'!$B$3:$H$274,5,FALSE)," ")</f>
        <v xml:space="preserve"> </v>
      </c>
      <c r="DQ343" s="27" t="str">
        <f>_xlfn.XLOOKUP(DT343,'Banco de Dados'!$B$3:$B$274,'Banco de Dados'!$C$3:$C$274,"")</f>
        <v/>
      </c>
      <c r="DR343" s="27" t="str">
        <f>IFERROR(VLOOKUP(DT343,'Banco de Dados'!$B$3:$H$274,5,FALSE)," ")</f>
        <v xml:space="preserve"> </v>
      </c>
      <c r="DX343" s="27" t="str">
        <f>_xlfn.XLOOKUP(EA343,'Banco de Dados'!$B$3:$B$274,'Banco de Dados'!$C$3:$C$274,"")</f>
        <v/>
      </c>
      <c r="DY343" s="27" t="str">
        <f>IFERROR(VLOOKUP(EA343,'Banco de Dados'!$B$3:$H$274,5,FALSE)," ")</f>
        <v xml:space="preserve"> </v>
      </c>
      <c r="EE343" s="27" t="str">
        <f>_xlfn.XLOOKUP(EH343,'Banco de Dados'!$B$3:$B$274,'Banco de Dados'!$C$3:$C$274,"")</f>
        <v/>
      </c>
      <c r="EF343" s="27" t="str">
        <f>IFERROR(VLOOKUP(EH343,'Banco de Dados'!$B$3:$H$274,5,FALSE)," ")</f>
        <v xml:space="preserve"> </v>
      </c>
      <c r="EL343" s="27" t="str">
        <f>_xlfn.XLOOKUP(EO343,'Banco de Dados'!$B$3:$B$274,'Banco de Dados'!$C$3:$C$274,"")</f>
        <v/>
      </c>
      <c r="EM343" s="27" t="str">
        <f>IFERROR(VLOOKUP(EO343,'Banco de Dados'!$B$3:$H$274,5,FALSE)," ")</f>
        <v xml:space="preserve"> </v>
      </c>
      <c r="ES343" s="27" t="str">
        <f>_xlfn.XLOOKUP(EV343,'Banco de Dados'!$B$3:$B$274,'Banco de Dados'!$C$3:$C$274,"")</f>
        <v/>
      </c>
      <c r="ET343" s="27" t="str">
        <f>IFERROR(VLOOKUP(EV343,'Banco de Dados'!$B$3:$H$274,5,FALSE)," ")</f>
        <v xml:space="preserve"> </v>
      </c>
      <c r="EZ343" s="27" t="str">
        <f>_xlfn.XLOOKUP(FC343,'Banco de Dados'!$B$3:$B$274,'Banco de Dados'!$C$3:$C$274,"")</f>
        <v/>
      </c>
      <c r="FA343" s="27" t="str">
        <f>IFERROR(VLOOKUP(FC343,'Banco de Dados'!$B$3:$H$274,5,FALSE)," ")</f>
        <v xml:space="preserve"> </v>
      </c>
      <c r="FC343" s="7"/>
      <c r="FD343" s="7"/>
      <c r="FE343" s="7"/>
      <c r="FG343" s="27" t="str">
        <f>_xlfn.XLOOKUP(FJ343,'Banco de Dados'!$B$3:$B$274,'Banco de Dados'!$C$3:$C$274,"")</f>
        <v/>
      </c>
      <c r="FH343" s="27" t="str">
        <f>IFERROR(VLOOKUP(FJ343,'Banco de Dados'!$B$3:$H$274,5,FALSE)," ")</f>
        <v xml:space="preserve"> </v>
      </c>
      <c r="FI343" s="7"/>
      <c r="FJ343" s="7"/>
      <c r="FK343" s="7"/>
      <c r="FL343" s="7"/>
      <c r="FN343" s="27" t="str">
        <f>_xlfn.XLOOKUP(FQ343,'Banco de Dados'!$B$3:$B$274,'Banco de Dados'!$C$3:$C$274,"")</f>
        <v/>
      </c>
      <c r="FO343" s="27" t="str">
        <f>IFERROR(VLOOKUP(FQ343,'Banco de Dados'!$B$3:$H$274,5,FALSE)," ")</f>
        <v xml:space="preserve"> </v>
      </c>
      <c r="FP343" s="7"/>
      <c r="FQ343" s="7"/>
      <c r="FR343" s="7"/>
      <c r="FS343" s="7"/>
      <c r="FU343" s="27" t="str">
        <f>_xlfn.XLOOKUP(FX343,'Banco de Dados'!$B$3:$B$274,'Banco de Dados'!$C$3:$C$274,"")</f>
        <v/>
      </c>
      <c r="FV343" s="27" t="str">
        <f>IFERROR(VLOOKUP(FX343,'Banco de Dados'!$B$3:$H$274,5,FALSE)," ")</f>
        <v xml:space="preserve"> </v>
      </c>
      <c r="FW343" s="7"/>
      <c r="FX343" s="7"/>
      <c r="FY343" s="7"/>
      <c r="FZ343" s="7"/>
    </row>
    <row r="344" spans="2:182" x14ac:dyDescent="0.25">
      <c r="B344" s="27" t="str">
        <f>_xlfn.XLOOKUP(E344,'Banco de Dados'!$B$3:$B$274,'Banco de Dados'!$C$3:$C$274,"")</f>
        <v/>
      </c>
      <c r="C344" s="27" t="str">
        <f>IFERROR(VLOOKUP(E344,'Banco de Dados'!$B$3:$H$274,5,FALSE)," ")</f>
        <v xml:space="preserve"> </v>
      </c>
      <c r="I344" s="27" t="str">
        <f>_xlfn.XLOOKUP(L344,'Banco de Dados'!$B$3:$B$274,'Banco de Dados'!$C$3:$C$274,"")</f>
        <v/>
      </c>
      <c r="J344" s="27" t="str">
        <f>IFERROR(VLOOKUP(L344,'Banco de Dados'!$B$3:$H$274,5,FALSE)," ")</f>
        <v xml:space="preserve"> </v>
      </c>
      <c r="P344" s="27" t="str">
        <f>_xlfn.XLOOKUP(S344,'Banco de Dados'!$B$3:$B$274,'Banco de Dados'!$C$3:$C$274,"")</f>
        <v/>
      </c>
      <c r="Q344" s="27" t="str">
        <f>IFERROR(VLOOKUP(S344,'Banco de Dados'!$B$3:$H$274,5,FALSE)," ")</f>
        <v xml:space="preserve"> </v>
      </c>
      <c r="W344" s="27" t="str">
        <f>_xlfn.XLOOKUP(Z344,'Banco de Dados'!$B$3:$B$274,'Banco de Dados'!$C$3:$C$274,"")</f>
        <v/>
      </c>
      <c r="X344" s="27" t="str">
        <f>IFERROR(VLOOKUP(Z344,'Banco de Dados'!$B$3:$H$274,5,FALSE)," ")</f>
        <v xml:space="preserve"> </v>
      </c>
      <c r="AD344" s="27" t="str">
        <f>_xlfn.XLOOKUP(AG344,'Banco de Dados'!$B$3:$B$274,'Banco de Dados'!$C$3:$C$274,"")</f>
        <v/>
      </c>
      <c r="AE344" s="27" t="str">
        <f>IFERROR(VLOOKUP(AG344,'Banco de Dados'!$B$3:$H$274,5,FALSE)," ")</f>
        <v xml:space="preserve"> </v>
      </c>
      <c r="AK344" s="27" t="str">
        <f>_xlfn.XLOOKUP(AN344,'Banco de Dados'!$B$3:$B$274,'Banco de Dados'!$C$3:$C$274,"")</f>
        <v/>
      </c>
      <c r="AL344" s="27" t="str">
        <f>IFERROR(VLOOKUP(AN344,'Banco de Dados'!$B$3:$H$274,5,FALSE)," ")</f>
        <v xml:space="preserve"> </v>
      </c>
      <c r="AR344" s="27" t="str">
        <f>_xlfn.XLOOKUP(AU344,'Banco de Dados'!$B$3:$B$274,'Banco de Dados'!$C$3:$C$274,"")</f>
        <v/>
      </c>
      <c r="AS344" s="27" t="str">
        <f>IFERROR(VLOOKUP(AU344,'Banco de Dados'!$B$3:$H$274,5,FALSE)," ")</f>
        <v xml:space="preserve"> </v>
      </c>
      <c r="AY344" s="27" t="str">
        <f>_xlfn.XLOOKUP(BB344,'Banco de Dados'!$B$3:$B$274,'Banco de Dados'!$C$3:$C$274,"")</f>
        <v/>
      </c>
      <c r="AZ344" s="27" t="str">
        <f>IFERROR(VLOOKUP(BB344,'Banco de Dados'!$B$3:$H$274,5,FALSE)," ")</f>
        <v xml:space="preserve"> </v>
      </c>
      <c r="BF344" s="27" t="str">
        <f>_xlfn.XLOOKUP(BI344,'Banco de Dados'!$B$3:$B$274,'Banco de Dados'!$C$3:$C$274,"")</f>
        <v/>
      </c>
      <c r="BG344" s="27" t="str">
        <f>IFERROR(VLOOKUP(BI344,'Banco de Dados'!$B$3:$H$274,5,FALSE)," ")</f>
        <v xml:space="preserve"> </v>
      </c>
      <c r="BM344" s="27" t="str">
        <f>_xlfn.XLOOKUP(BP344,'Banco de Dados'!$B$3:$B$274,'Banco de Dados'!$C$3:$C$274,"")</f>
        <v/>
      </c>
      <c r="BN344" s="27" t="str">
        <f>IFERROR(VLOOKUP(BP344,'Banco de Dados'!$B$3:$H$274,5,FALSE)," ")</f>
        <v xml:space="preserve"> </v>
      </c>
      <c r="BT344" s="27" t="str">
        <f>_xlfn.XLOOKUP(BW344,'Banco de Dados'!$B$3:$B$274,'Banco de Dados'!$C$3:$C$274,"")</f>
        <v/>
      </c>
      <c r="BU344" s="27" t="str">
        <f>IFERROR(VLOOKUP(BW344,'Banco de Dados'!$B$3:$H$274,5,FALSE)," ")</f>
        <v xml:space="preserve"> </v>
      </c>
      <c r="CA344" s="27" t="str">
        <f>_xlfn.XLOOKUP(CD344,'Banco de Dados'!$B$3:$B$274,'Banco de Dados'!$C$3:$C$274,"")</f>
        <v/>
      </c>
      <c r="CB344" s="27" t="str">
        <f>IFERROR(VLOOKUP(CD344,'Banco de Dados'!$B$3:$H$274,5,FALSE)," ")</f>
        <v xml:space="preserve"> </v>
      </c>
      <c r="CH344" s="27" t="str">
        <f>_xlfn.XLOOKUP(CK344,'Banco de Dados'!$B$3:$B$274,'Banco de Dados'!$C$3:$C$274,"")</f>
        <v/>
      </c>
      <c r="CI344" s="27" t="str">
        <f>IFERROR(VLOOKUP(CK344,'Banco de Dados'!$B$3:$H$274,5,FALSE)," ")</f>
        <v xml:space="preserve"> </v>
      </c>
      <c r="CO344" s="27" t="str">
        <f>_xlfn.XLOOKUP(CR344,'Banco de Dados'!$B$3:$B$274,'Banco de Dados'!$C$3:$C$274,"")</f>
        <v/>
      </c>
      <c r="CP344" s="27" t="str">
        <f>IFERROR(VLOOKUP(CR344,'Banco de Dados'!$B$3:$H$274,5,FALSE)," ")</f>
        <v xml:space="preserve"> </v>
      </c>
      <c r="CV344" s="27" t="str">
        <f>_xlfn.XLOOKUP(CY344,'Banco de Dados'!$B$3:$B$274,'Banco de Dados'!$C$3:$C$274,"")</f>
        <v/>
      </c>
      <c r="CW344" s="27" t="str">
        <f>IFERROR(VLOOKUP(CY344,'Banco de Dados'!$B$3:$H$274,5,FALSE)," ")</f>
        <v xml:space="preserve"> </v>
      </c>
      <c r="DC344" s="27" t="str">
        <f>_xlfn.XLOOKUP(DF344,'Banco de Dados'!$B$3:$B$274,'Banco de Dados'!$C$3:$C$274,"")</f>
        <v/>
      </c>
      <c r="DD344" s="27" t="str">
        <f>IFERROR(VLOOKUP(DF344,'Banco de Dados'!$B$3:$H$274,5,FALSE)," ")</f>
        <v xml:space="preserve"> </v>
      </c>
      <c r="DJ344" s="27" t="str">
        <f>_xlfn.XLOOKUP(DM344,'Banco de Dados'!$B$3:$B$274,'Banco de Dados'!$C$3:$C$274,"")</f>
        <v/>
      </c>
      <c r="DK344" s="27" t="str">
        <f>IFERROR(VLOOKUP(DM344,'Banco de Dados'!$B$3:$H$274,5,FALSE)," ")</f>
        <v xml:space="preserve"> </v>
      </c>
      <c r="DQ344" s="27" t="str">
        <f>_xlfn.XLOOKUP(DT344,'Banco de Dados'!$B$3:$B$274,'Banco de Dados'!$C$3:$C$274,"")</f>
        <v/>
      </c>
      <c r="DR344" s="27" t="str">
        <f>IFERROR(VLOOKUP(DT344,'Banco de Dados'!$B$3:$H$274,5,FALSE)," ")</f>
        <v xml:space="preserve"> </v>
      </c>
      <c r="DX344" s="27" t="str">
        <f>_xlfn.XLOOKUP(EA344,'Banco de Dados'!$B$3:$B$274,'Banco de Dados'!$C$3:$C$274,"")</f>
        <v/>
      </c>
      <c r="DY344" s="27" t="str">
        <f>IFERROR(VLOOKUP(EA344,'Banco de Dados'!$B$3:$H$274,5,FALSE)," ")</f>
        <v xml:space="preserve"> </v>
      </c>
      <c r="EE344" s="27" t="str">
        <f>_xlfn.XLOOKUP(EH344,'Banco de Dados'!$B$3:$B$274,'Banco de Dados'!$C$3:$C$274,"")</f>
        <v/>
      </c>
      <c r="EF344" s="27" t="str">
        <f>IFERROR(VLOOKUP(EH344,'Banco de Dados'!$B$3:$H$274,5,FALSE)," ")</f>
        <v xml:space="preserve"> </v>
      </c>
      <c r="EL344" s="27" t="str">
        <f>_xlfn.XLOOKUP(EO344,'Banco de Dados'!$B$3:$B$274,'Banco de Dados'!$C$3:$C$274,"")</f>
        <v/>
      </c>
      <c r="EM344" s="27" t="str">
        <f>IFERROR(VLOOKUP(EO344,'Banco de Dados'!$B$3:$H$274,5,FALSE)," ")</f>
        <v xml:space="preserve"> </v>
      </c>
      <c r="ES344" s="27" t="str">
        <f>_xlfn.XLOOKUP(EV344,'Banco de Dados'!$B$3:$B$274,'Banco de Dados'!$C$3:$C$274,"")</f>
        <v/>
      </c>
      <c r="ET344" s="27" t="str">
        <f>IFERROR(VLOOKUP(EV344,'Banco de Dados'!$B$3:$H$274,5,FALSE)," ")</f>
        <v xml:space="preserve"> </v>
      </c>
      <c r="EZ344" s="27" t="str">
        <f>_xlfn.XLOOKUP(FC344,'Banco de Dados'!$B$3:$B$274,'Banco de Dados'!$C$3:$C$274,"")</f>
        <v/>
      </c>
      <c r="FA344" s="27" t="str">
        <f>IFERROR(VLOOKUP(FC344,'Banco de Dados'!$B$3:$H$274,5,FALSE)," ")</f>
        <v xml:space="preserve"> </v>
      </c>
      <c r="FC344" s="7"/>
      <c r="FD344" s="7"/>
      <c r="FE344" s="7"/>
      <c r="FG344" s="27" t="str">
        <f>_xlfn.XLOOKUP(FJ344,'Banco de Dados'!$B$3:$B$274,'Banco de Dados'!$C$3:$C$274,"")</f>
        <v/>
      </c>
      <c r="FH344" s="27" t="str">
        <f>IFERROR(VLOOKUP(FJ344,'Banco de Dados'!$B$3:$H$274,5,FALSE)," ")</f>
        <v xml:space="preserve"> </v>
      </c>
      <c r="FI344" s="7"/>
      <c r="FJ344" s="7"/>
      <c r="FK344" s="7"/>
      <c r="FL344" s="7"/>
      <c r="FN344" s="27" t="str">
        <f>_xlfn.XLOOKUP(FQ344,'Banco de Dados'!$B$3:$B$274,'Banco de Dados'!$C$3:$C$274,"")</f>
        <v/>
      </c>
      <c r="FO344" s="27" t="str">
        <f>IFERROR(VLOOKUP(FQ344,'Banco de Dados'!$B$3:$H$274,5,FALSE)," ")</f>
        <v xml:space="preserve"> </v>
      </c>
      <c r="FP344" s="7"/>
      <c r="FQ344" s="7"/>
      <c r="FR344" s="7"/>
      <c r="FS344" s="7"/>
      <c r="FU344" s="27" t="str">
        <f>_xlfn.XLOOKUP(FX344,'Banco de Dados'!$B$3:$B$274,'Banco de Dados'!$C$3:$C$274,"")</f>
        <v/>
      </c>
      <c r="FV344" s="27" t="str">
        <f>IFERROR(VLOOKUP(FX344,'Banco de Dados'!$B$3:$H$274,5,FALSE)," ")</f>
        <v xml:space="preserve"> </v>
      </c>
      <c r="FW344" s="7"/>
      <c r="FX344" s="7"/>
      <c r="FY344" s="7"/>
      <c r="FZ344" s="7"/>
    </row>
    <row r="345" spans="2:182" x14ac:dyDescent="0.25">
      <c r="B345" s="27" t="str">
        <f>_xlfn.XLOOKUP(E345,'Banco de Dados'!$B$3:$B$274,'Banco de Dados'!$C$3:$C$274,"")</f>
        <v/>
      </c>
      <c r="C345" s="27" t="str">
        <f>IFERROR(VLOOKUP(E345,'Banco de Dados'!$B$3:$H$274,5,FALSE)," ")</f>
        <v xml:space="preserve"> </v>
      </c>
      <c r="I345" s="27" t="str">
        <f>_xlfn.XLOOKUP(L345,'Banco de Dados'!$B$3:$B$274,'Banco de Dados'!$C$3:$C$274,"")</f>
        <v/>
      </c>
      <c r="J345" s="27" t="str">
        <f>IFERROR(VLOOKUP(L345,'Banco de Dados'!$B$3:$H$274,5,FALSE)," ")</f>
        <v xml:space="preserve"> </v>
      </c>
      <c r="P345" s="27" t="str">
        <f>_xlfn.XLOOKUP(S345,'Banco de Dados'!$B$3:$B$274,'Banco de Dados'!$C$3:$C$274,"")</f>
        <v/>
      </c>
      <c r="Q345" s="27" t="str">
        <f>IFERROR(VLOOKUP(S345,'Banco de Dados'!$B$3:$H$274,5,FALSE)," ")</f>
        <v xml:space="preserve"> </v>
      </c>
      <c r="W345" s="27" t="str">
        <f>_xlfn.XLOOKUP(Z345,'Banco de Dados'!$B$3:$B$274,'Banco de Dados'!$C$3:$C$274,"")</f>
        <v/>
      </c>
      <c r="X345" s="27" t="str">
        <f>IFERROR(VLOOKUP(Z345,'Banco de Dados'!$B$3:$H$274,5,FALSE)," ")</f>
        <v xml:space="preserve"> </v>
      </c>
      <c r="AD345" s="27" t="str">
        <f>_xlfn.XLOOKUP(AG345,'Banco de Dados'!$B$3:$B$274,'Banco de Dados'!$C$3:$C$274,"")</f>
        <v/>
      </c>
      <c r="AE345" s="27" t="str">
        <f>IFERROR(VLOOKUP(AG345,'Banco de Dados'!$B$3:$H$274,5,FALSE)," ")</f>
        <v xml:space="preserve"> </v>
      </c>
      <c r="AK345" s="27" t="str">
        <f>_xlfn.XLOOKUP(AN345,'Banco de Dados'!$B$3:$B$274,'Banco de Dados'!$C$3:$C$274,"")</f>
        <v/>
      </c>
      <c r="AL345" s="27" t="str">
        <f>IFERROR(VLOOKUP(AN345,'Banco de Dados'!$B$3:$H$274,5,FALSE)," ")</f>
        <v xml:space="preserve"> </v>
      </c>
      <c r="AR345" s="27" t="str">
        <f>_xlfn.XLOOKUP(AU345,'Banco de Dados'!$B$3:$B$274,'Banco de Dados'!$C$3:$C$274,"")</f>
        <v/>
      </c>
      <c r="AS345" s="27" t="str">
        <f>IFERROR(VLOOKUP(AU345,'Banco de Dados'!$B$3:$H$274,5,FALSE)," ")</f>
        <v xml:space="preserve"> </v>
      </c>
      <c r="AY345" s="27" t="str">
        <f>_xlfn.XLOOKUP(BB345,'Banco de Dados'!$B$3:$B$274,'Banco de Dados'!$C$3:$C$274,"")</f>
        <v/>
      </c>
      <c r="AZ345" s="27" t="str">
        <f>IFERROR(VLOOKUP(BB345,'Banco de Dados'!$B$3:$H$274,5,FALSE)," ")</f>
        <v xml:space="preserve"> </v>
      </c>
      <c r="BF345" s="27" t="str">
        <f>_xlfn.XLOOKUP(BI345,'Banco de Dados'!$B$3:$B$274,'Banco de Dados'!$C$3:$C$274,"")</f>
        <v/>
      </c>
      <c r="BG345" s="27" t="str">
        <f>IFERROR(VLOOKUP(BI345,'Banco de Dados'!$B$3:$H$274,5,FALSE)," ")</f>
        <v xml:space="preserve"> </v>
      </c>
      <c r="BM345" s="27" t="str">
        <f>_xlfn.XLOOKUP(BP345,'Banco de Dados'!$B$3:$B$274,'Banco de Dados'!$C$3:$C$274,"")</f>
        <v/>
      </c>
      <c r="BN345" s="27" t="str">
        <f>IFERROR(VLOOKUP(BP345,'Banco de Dados'!$B$3:$H$274,5,FALSE)," ")</f>
        <v xml:space="preserve"> </v>
      </c>
      <c r="BT345" s="27" t="str">
        <f>_xlfn.XLOOKUP(BW345,'Banco de Dados'!$B$3:$B$274,'Banco de Dados'!$C$3:$C$274,"")</f>
        <v/>
      </c>
      <c r="BU345" s="27" t="str">
        <f>IFERROR(VLOOKUP(BW345,'Banco de Dados'!$B$3:$H$274,5,FALSE)," ")</f>
        <v xml:space="preserve"> </v>
      </c>
      <c r="CA345" s="27" t="str">
        <f>_xlfn.XLOOKUP(CD345,'Banco de Dados'!$B$3:$B$274,'Banco de Dados'!$C$3:$C$274,"")</f>
        <v/>
      </c>
      <c r="CB345" s="27" t="str">
        <f>IFERROR(VLOOKUP(CD345,'Banco de Dados'!$B$3:$H$274,5,FALSE)," ")</f>
        <v xml:space="preserve"> </v>
      </c>
      <c r="CH345" s="27" t="str">
        <f>_xlfn.XLOOKUP(CK345,'Banco de Dados'!$B$3:$B$274,'Banco de Dados'!$C$3:$C$274,"")</f>
        <v/>
      </c>
      <c r="CI345" s="27" t="str">
        <f>IFERROR(VLOOKUP(CK345,'Banco de Dados'!$B$3:$H$274,5,FALSE)," ")</f>
        <v xml:space="preserve"> </v>
      </c>
      <c r="CO345" s="27" t="str">
        <f>_xlfn.XLOOKUP(CR345,'Banco de Dados'!$B$3:$B$274,'Banco de Dados'!$C$3:$C$274,"")</f>
        <v/>
      </c>
      <c r="CP345" s="27" t="str">
        <f>IFERROR(VLOOKUP(CR345,'Banco de Dados'!$B$3:$H$274,5,FALSE)," ")</f>
        <v xml:space="preserve"> </v>
      </c>
      <c r="CV345" s="27" t="str">
        <f>_xlfn.XLOOKUP(CY345,'Banco de Dados'!$B$3:$B$274,'Banco de Dados'!$C$3:$C$274,"")</f>
        <v/>
      </c>
      <c r="CW345" s="27" t="str">
        <f>IFERROR(VLOOKUP(CY345,'Banco de Dados'!$B$3:$H$274,5,FALSE)," ")</f>
        <v xml:space="preserve"> </v>
      </c>
      <c r="DC345" s="27" t="str">
        <f>_xlfn.XLOOKUP(DF345,'Banco de Dados'!$B$3:$B$274,'Banco de Dados'!$C$3:$C$274,"")</f>
        <v/>
      </c>
      <c r="DD345" s="27" t="str">
        <f>IFERROR(VLOOKUP(DF345,'Banco de Dados'!$B$3:$H$274,5,FALSE)," ")</f>
        <v xml:space="preserve"> </v>
      </c>
      <c r="DJ345" s="27" t="str">
        <f>_xlfn.XLOOKUP(DM345,'Banco de Dados'!$B$3:$B$274,'Banco de Dados'!$C$3:$C$274,"")</f>
        <v/>
      </c>
      <c r="DK345" s="27" t="str">
        <f>IFERROR(VLOOKUP(DM345,'Banco de Dados'!$B$3:$H$274,5,FALSE)," ")</f>
        <v xml:space="preserve"> </v>
      </c>
      <c r="DQ345" s="27" t="str">
        <f>_xlfn.XLOOKUP(DT345,'Banco de Dados'!$B$3:$B$274,'Banco de Dados'!$C$3:$C$274,"")</f>
        <v/>
      </c>
      <c r="DR345" s="27" t="str">
        <f>IFERROR(VLOOKUP(DT345,'Banco de Dados'!$B$3:$H$274,5,FALSE)," ")</f>
        <v xml:space="preserve"> </v>
      </c>
      <c r="DX345" s="27" t="str">
        <f>_xlfn.XLOOKUP(EA345,'Banco de Dados'!$B$3:$B$274,'Banco de Dados'!$C$3:$C$274,"")</f>
        <v/>
      </c>
      <c r="DY345" s="27" t="str">
        <f>IFERROR(VLOOKUP(EA345,'Banco de Dados'!$B$3:$H$274,5,FALSE)," ")</f>
        <v xml:space="preserve"> </v>
      </c>
      <c r="EE345" s="27" t="str">
        <f>_xlfn.XLOOKUP(EH345,'Banco de Dados'!$B$3:$B$274,'Banco de Dados'!$C$3:$C$274,"")</f>
        <v/>
      </c>
      <c r="EF345" s="27" t="str">
        <f>IFERROR(VLOOKUP(EH345,'Banco de Dados'!$B$3:$H$274,5,FALSE)," ")</f>
        <v xml:space="preserve"> </v>
      </c>
      <c r="EL345" s="27" t="str">
        <f>_xlfn.XLOOKUP(EO345,'Banco de Dados'!$B$3:$B$274,'Banco de Dados'!$C$3:$C$274,"")</f>
        <v/>
      </c>
      <c r="EM345" s="27" t="str">
        <f>IFERROR(VLOOKUP(EO345,'Banco de Dados'!$B$3:$H$274,5,FALSE)," ")</f>
        <v xml:space="preserve"> </v>
      </c>
      <c r="ES345" s="27" t="str">
        <f>_xlfn.XLOOKUP(EV345,'Banco de Dados'!$B$3:$B$274,'Banco de Dados'!$C$3:$C$274,"")</f>
        <v/>
      </c>
      <c r="ET345" s="27" t="str">
        <f>IFERROR(VLOOKUP(EV345,'Banco de Dados'!$B$3:$H$274,5,FALSE)," ")</f>
        <v xml:space="preserve"> </v>
      </c>
      <c r="EZ345" s="27" t="str">
        <f>_xlfn.XLOOKUP(FC345,'Banco de Dados'!$B$3:$B$274,'Banco de Dados'!$C$3:$C$274,"")</f>
        <v/>
      </c>
      <c r="FA345" s="27" t="str">
        <f>IFERROR(VLOOKUP(FC345,'Banco de Dados'!$B$3:$H$274,5,FALSE)," ")</f>
        <v xml:space="preserve"> </v>
      </c>
      <c r="FC345" s="7"/>
      <c r="FD345" s="7"/>
      <c r="FE345" s="7"/>
      <c r="FG345" s="27" t="str">
        <f>_xlfn.XLOOKUP(FJ345,'Banco de Dados'!$B$3:$B$274,'Banco de Dados'!$C$3:$C$274,"")</f>
        <v/>
      </c>
      <c r="FH345" s="27" t="str">
        <f>IFERROR(VLOOKUP(FJ345,'Banco de Dados'!$B$3:$H$274,5,FALSE)," ")</f>
        <v xml:space="preserve"> </v>
      </c>
      <c r="FI345" s="7"/>
      <c r="FJ345" s="7"/>
      <c r="FK345" s="7"/>
      <c r="FL345" s="7"/>
      <c r="FN345" s="27" t="str">
        <f>_xlfn.XLOOKUP(FQ345,'Banco de Dados'!$B$3:$B$274,'Banco de Dados'!$C$3:$C$274,"")</f>
        <v/>
      </c>
      <c r="FO345" s="27" t="str">
        <f>IFERROR(VLOOKUP(FQ345,'Banco de Dados'!$B$3:$H$274,5,FALSE)," ")</f>
        <v xml:space="preserve"> </v>
      </c>
      <c r="FP345" s="7"/>
      <c r="FQ345" s="7"/>
      <c r="FR345" s="7"/>
      <c r="FS345" s="7"/>
      <c r="FU345" s="27" t="str">
        <f>_xlfn.XLOOKUP(FX345,'Banco de Dados'!$B$3:$B$274,'Banco de Dados'!$C$3:$C$274,"")</f>
        <v/>
      </c>
      <c r="FV345" s="27" t="str">
        <f>IFERROR(VLOOKUP(FX345,'Banco de Dados'!$B$3:$H$274,5,FALSE)," ")</f>
        <v xml:space="preserve"> </v>
      </c>
      <c r="FW345" s="7"/>
      <c r="FX345" s="7"/>
      <c r="FY345" s="7"/>
      <c r="FZ345" s="7"/>
    </row>
    <row r="346" spans="2:182" x14ac:dyDescent="0.25">
      <c r="B346" s="27" t="str">
        <f>_xlfn.XLOOKUP(E346,'Banco de Dados'!$B$3:$B$274,'Banco de Dados'!$C$3:$C$274,"")</f>
        <v/>
      </c>
      <c r="C346" s="27" t="str">
        <f>IFERROR(VLOOKUP(E346,'Banco de Dados'!$B$3:$H$274,5,FALSE)," ")</f>
        <v xml:space="preserve"> </v>
      </c>
      <c r="I346" s="27" t="str">
        <f>_xlfn.XLOOKUP(L346,'Banco de Dados'!$B$3:$B$274,'Banco de Dados'!$C$3:$C$274,"")</f>
        <v/>
      </c>
      <c r="J346" s="27" t="str">
        <f>IFERROR(VLOOKUP(L346,'Banco de Dados'!$B$3:$H$274,5,FALSE)," ")</f>
        <v xml:space="preserve"> </v>
      </c>
      <c r="P346" s="27" t="str">
        <f>_xlfn.XLOOKUP(S346,'Banco de Dados'!$B$3:$B$274,'Banco de Dados'!$C$3:$C$274,"")</f>
        <v/>
      </c>
      <c r="Q346" s="27" t="str">
        <f>IFERROR(VLOOKUP(S346,'Banco de Dados'!$B$3:$H$274,5,FALSE)," ")</f>
        <v xml:space="preserve"> </v>
      </c>
      <c r="W346" s="27" t="str">
        <f>_xlfn.XLOOKUP(Z346,'Banco de Dados'!$B$3:$B$274,'Banco de Dados'!$C$3:$C$274,"")</f>
        <v/>
      </c>
      <c r="X346" s="27" t="str">
        <f>IFERROR(VLOOKUP(Z346,'Banco de Dados'!$B$3:$H$274,5,FALSE)," ")</f>
        <v xml:space="preserve"> </v>
      </c>
      <c r="AD346" s="27" t="str">
        <f>_xlfn.XLOOKUP(AG346,'Banco de Dados'!$B$3:$B$274,'Banco de Dados'!$C$3:$C$274,"")</f>
        <v/>
      </c>
      <c r="AE346" s="27" t="str">
        <f>IFERROR(VLOOKUP(AG346,'Banco de Dados'!$B$3:$H$274,5,FALSE)," ")</f>
        <v xml:space="preserve"> </v>
      </c>
      <c r="AK346" s="27" t="str">
        <f>_xlfn.XLOOKUP(AN346,'Banco de Dados'!$B$3:$B$274,'Banco de Dados'!$C$3:$C$274,"")</f>
        <v/>
      </c>
      <c r="AL346" s="27" t="str">
        <f>IFERROR(VLOOKUP(AN346,'Banco de Dados'!$B$3:$H$274,5,FALSE)," ")</f>
        <v xml:space="preserve"> </v>
      </c>
      <c r="AR346" s="27" t="str">
        <f>_xlfn.XLOOKUP(AU346,'Banco de Dados'!$B$3:$B$274,'Banco de Dados'!$C$3:$C$274,"")</f>
        <v/>
      </c>
      <c r="AS346" s="27" t="str">
        <f>IFERROR(VLOOKUP(AU346,'Banco de Dados'!$B$3:$H$274,5,FALSE)," ")</f>
        <v xml:space="preserve"> </v>
      </c>
      <c r="AY346" s="27" t="str">
        <f>_xlfn.XLOOKUP(BB346,'Banco de Dados'!$B$3:$B$274,'Banco de Dados'!$C$3:$C$274,"")</f>
        <v/>
      </c>
      <c r="AZ346" s="27" t="str">
        <f>IFERROR(VLOOKUP(BB346,'Banco de Dados'!$B$3:$H$274,5,FALSE)," ")</f>
        <v xml:space="preserve"> </v>
      </c>
      <c r="BF346" s="27" t="str">
        <f>_xlfn.XLOOKUP(BI346,'Banco de Dados'!$B$3:$B$274,'Banco de Dados'!$C$3:$C$274,"")</f>
        <v/>
      </c>
      <c r="BG346" s="27" t="str">
        <f>IFERROR(VLOOKUP(BI346,'Banco de Dados'!$B$3:$H$274,5,FALSE)," ")</f>
        <v xml:space="preserve"> </v>
      </c>
      <c r="BM346" s="27" t="str">
        <f>_xlfn.XLOOKUP(BP346,'Banco de Dados'!$B$3:$B$274,'Banco de Dados'!$C$3:$C$274,"")</f>
        <v/>
      </c>
      <c r="BN346" s="27" t="str">
        <f>IFERROR(VLOOKUP(BP346,'Banco de Dados'!$B$3:$H$274,5,FALSE)," ")</f>
        <v xml:space="preserve"> </v>
      </c>
      <c r="BT346" s="27" t="str">
        <f>_xlfn.XLOOKUP(BW346,'Banco de Dados'!$B$3:$B$274,'Banco de Dados'!$C$3:$C$274,"")</f>
        <v/>
      </c>
      <c r="BU346" s="27" t="str">
        <f>IFERROR(VLOOKUP(BW346,'Banco de Dados'!$B$3:$H$274,5,FALSE)," ")</f>
        <v xml:space="preserve"> </v>
      </c>
      <c r="CA346" s="27" t="str">
        <f>_xlfn.XLOOKUP(CD346,'Banco de Dados'!$B$3:$B$274,'Banco de Dados'!$C$3:$C$274,"")</f>
        <v/>
      </c>
      <c r="CB346" s="27" t="str">
        <f>IFERROR(VLOOKUP(CD346,'Banco de Dados'!$B$3:$H$274,5,FALSE)," ")</f>
        <v xml:space="preserve"> </v>
      </c>
      <c r="CH346" s="27" t="str">
        <f>_xlfn.XLOOKUP(CK346,'Banco de Dados'!$B$3:$B$274,'Banco de Dados'!$C$3:$C$274,"")</f>
        <v/>
      </c>
      <c r="CI346" s="27" t="str">
        <f>IFERROR(VLOOKUP(CK346,'Banco de Dados'!$B$3:$H$274,5,FALSE)," ")</f>
        <v xml:space="preserve"> </v>
      </c>
      <c r="CO346" s="27" t="str">
        <f>_xlfn.XLOOKUP(CR346,'Banco de Dados'!$B$3:$B$274,'Banco de Dados'!$C$3:$C$274,"")</f>
        <v/>
      </c>
      <c r="CP346" s="27" t="str">
        <f>IFERROR(VLOOKUP(CR346,'Banco de Dados'!$B$3:$H$274,5,FALSE)," ")</f>
        <v xml:space="preserve"> </v>
      </c>
      <c r="CV346" s="27" t="str">
        <f>_xlfn.XLOOKUP(CY346,'Banco de Dados'!$B$3:$B$274,'Banco de Dados'!$C$3:$C$274,"")</f>
        <v/>
      </c>
      <c r="CW346" s="27" t="str">
        <f>IFERROR(VLOOKUP(CY346,'Banco de Dados'!$B$3:$H$274,5,FALSE)," ")</f>
        <v xml:space="preserve"> </v>
      </c>
      <c r="DC346" s="27" t="str">
        <f>_xlfn.XLOOKUP(DF346,'Banco de Dados'!$B$3:$B$274,'Banco de Dados'!$C$3:$C$274,"")</f>
        <v/>
      </c>
      <c r="DD346" s="27" t="str">
        <f>IFERROR(VLOOKUP(DF346,'Banco de Dados'!$B$3:$H$274,5,FALSE)," ")</f>
        <v xml:space="preserve"> </v>
      </c>
      <c r="DJ346" s="27" t="str">
        <f>_xlfn.XLOOKUP(DM346,'Banco de Dados'!$B$3:$B$274,'Banco de Dados'!$C$3:$C$274,"")</f>
        <v/>
      </c>
      <c r="DK346" s="27" t="str">
        <f>IFERROR(VLOOKUP(DM346,'Banco de Dados'!$B$3:$H$274,5,FALSE)," ")</f>
        <v xml:space="preserve"> </v>
      </c>
      <c r="DQ346" s="27" t="str">
        <f>_xlfn.XLOOKUP(DT346,'Banco de Dados'!$B$3:$B$274,'Banco de Dados'!$C$3:$C$274,"")</f>
        <v/>
      </c>
      <c r="DR346" s="27" t="str">
        <f>IFERROR(VLOOKUP(DT346,'Banco de Dados'!$B$3:$H$274,5,FALSE)," ")</f>
        <v xml:space="preserve"> </v>
      </c>
      <c r="DX346" s="27" t="str">
        <f>_xlfn.XLOOKUP(EA346,'Banco de Dados'!$B$3:$B$274,'Banco de Dados'!$C$3:$C$274,"")</f>
        <v/>
      </c>
      <c r="DY346" s="27" t="str">
        <f>IFERROR(VLOOKUP(EA346,'Banco de Dados'!$B$3:$H$274,5,FALSE)," ")</f>
        <v xml:space="preserve"> </v>
      </c>
      <c r="EE346" s="27" t="str">
        <f>_xlfn.XLOOKUP(EH346,'Banco de Dados'!$B$3:$B$274,'Banco de Dados'!$C$3:$C$274,"")</f>
        <v/>
      </c>
      <c r="EF346" s="27" t="str">
        <f>IFERROR(VLOOKUP(EH346,'Banco de Dados'!$B$3:$H$274,5,FALSE)," ")</f>
        <v xml:space="preserve"> </v>
      </c>
      <c r="EL346" s="27" t="str">
        <f>_xlfn.XLOOKUP(EO346,'Banco de Dados'!$B$3:$B$274,'Banco de Dados'!$C$3:$C$274,"")</f>
        <v/>
      </c>
      <c r="EM346" s="27" t="str">
        <f>IFERROR(VLOOKUP(EO346,'Banco de Dados'!$B$3:$H$274,5,FALSE)," ")</f>
        <v xml:space="preserve"> </v>
      </c>
      <c r="ES346" s="27" t="str">
        <f>_xlfn.XLOOKUP(EV346,'Banco de Dados'!$B$3:$B$274,'Banco de Dados'!$C$3:$C$274,"")</f>
        <v/>
      </c>
      <c r="ET346" s="27" t="str">
        <f>IFERROR(VLOOKUP(EV346,'Banco de Dados'!$B$3:$H$274,5,FALSE)," ")</f>
        <v xml:space="preserve"> </v>
      </c>
      <c r="EZ346" s="27" t="str">
        <f>_xlfn.XLOOKUP(FC346,'Banco de Dados'!$B$3:$B$274,'Banco de Dados'!$C$3:$C$274,"")</f>
        <v/>
      </c>
      <c r="FA346" s="27" t="str">
        <f>IFERROR(VLOOKUP(FC346,'Banco de Dados'!$B$3:$H$274,5,FALSE)," ")</f>
        <v xml:space="preserve"> </v>
      </c>
      <c r="FC346" s="7"/>
      <c r="FD346" s="7"/>
      <c r="FE346" s="7"/>
      <c r="FG346" s="27" t="str">
        <f>_xlfn.XLOOKUP(FJ346,'Banco de Dados'!$B$3:$B$274,'Banco de Dados'!$C$3:$C$274,"")</f>
        <v/>
      </c>
      <c r="FH346" s="27" t="str">
        <f>IFERROR(VLOOKUP(FJ346,'Banco de Dados'!$B$3:$H$274,5,FALSE)," ")</f>
        <v xml:space="preserve"> </v>
      </c>
      <c r="FI346" s="7"/>
      <c r="FJ346" s="7"/>
      <c r="FK346" s="7"/>
      <c r="FL346" s="7"/>
      <c r="FN346" s="27" t="str">
        <f>_xlfn.XLOOKUP(FQ346,'Banco de Dados'!$B$3:$B$274,'Banco de Dados'!$C$3:$C$274,"")</f>
        <v/>
      </c>
      <c r="FO346" s="27" t="str">
        <f>IFERROR(VLOOKUP(FQ346,'Banco de Dados'!$B$3:$H$274,5,FALSE)," ")</f>
        <v xml:space="preserve"> </v>
      </c>
      <c r="FP346" s="7"/>
      <c r="FQ346" s="7"/>
      <c r="FR346" s="7"/>
      <c r="FS346" s="7"/>
      <c r="FU346" s="27" t="str">
        <f>_xlfn.XLOOKUP(FX346,'Banco de Dados'!$B$3:$B$274,'Banco de Dados'!$C$3:$C$274,"")</f>
        <v/>
      </c>
      <c r="FV346" s="27" t="str">
        <f>IFERROR(VLOOKUP(FX346,'Banco de Dados'!$B$3:$H$274,5,FALSE)," ")</f>
        <v xml:space="preserve"> </v>
      </c>
      <c r="FW346" s="7"/>
      <c r="FX346" s="7"/>
      <c r="FY346" s="7"/>
      <c r="FZ346" s="7"/>
    </row>
    <row r="347" spans="2:182" x14ac:dyDescent="0.25">
      <c r="B347" s="27" t="str">
        <f>_xlfn.XLOOKUP(E347,'Banco de Dados'!$B$3:$B$274,'Banco de Dados'!$C$3:$C$274,"")</f>
        <v/>
      </c>
      <c r="C347" s="27" t="str">
        <f>IFERROR(VLOOKUP(E347,'Banco de Dados'!$B$3:$H$274,5,FALSE)," ")</f>
        <v xml:space="preserve"> </v>
      </c>
      <c r="I347" s="27" t="str">
        <f>_xlfn.XLOOKUP(L347,'Banco de Dados'!$B$3:$B$274,'Banco de Dados'!$C$3:$C$274,"")</f>
        <v/>
      </c>
      <c r="J347" s="27" t="str">
        <f>IFERROR(VLOOKUP(L347,'Banco de Dados'!$B$3:$H$274,5,FALSE)," ")</f>
        <v xml:space="preserve"> </v>
      </c>
      <c r="P347" s="27" t="str">
        <f>_xlfn.XLOOKUP(S347,'Banco de Dados'!$B$3:$B$274,'Banco de Dados'!$C$3:$C$274,"")</f>
        <v/>
      </c>
      <c r="Q347" s="27" t="str">
        <f>IFERROR(VLOOKUP(S347,'Banco de Dados'!$B$3:$H$274,5,FALSE)," ")</f>
        <v xml:space="preserve"> </v>
      </c>
      <c r="W347" s="27" t="str">
        <f>_xlfn.XLOOKUP(Z347,'Banco de Dados'!$B$3:$B$274,'Banco de Dados'!$C$3:$C$274,"")</f>
        <v/>
      </c>
      <c r="X347" s="27" t="str">
        <f>IFERROR(VLOOKUP(Z347,'Banco de Dados'!$B$3:$H$274,5,FALSE)," ")</f>
        <v xml:space="preserve"> </v>
      </c>
      <c r="AD347" s="27" t="str">
        <f>_xlfn.XLOOKUP(AG347,'Banco de Dados'!$B$3:$B$274,'Banco de Dados'!$C$3:$C$274,"")</f>
        <v/>
      </c>
      <c r="AE347" s="27" t="str">
        <f>IFERROR(VLOOKUP(AG347,'Banco de Dados'!$B$3:$H$274,5,FALSE)," ")</f>
        <v xml:space="preserve"> </v>
      </c>
      <c r="AK347" s="27" t="str">
        <f>_xlfn.XLOOKUP(AN347,'Banco de Dados'!$B$3:$B$274,'Banco de Dados'!$C$3:$C$274,"")</f>
        <v/>
      </c>
      <c r="AL347" s="27" t="str">
        <f>IFERROR(VLOOKUP(AN347,'Banco de Dados'!$B$3:$H$274,5,FALSE)," ")</f>
        <v xml:space="preserve"> </v>
      </c>
      <c r="AR347" s="27" t="str">
        <f>_xlfn.XLOOKUP(AU347,'Banco de Dados'!$B$3:$B$274,'Banco de Dados'!$C$3:$C$274,"")</f>
        <v/>
      </c>
      <c r="AS347" s="27" t="str">
        <f>IFERROR(VLOOKUP(AU347,'Banco de Dados'!$B$3:$H$274,5,FALSE)," ")</f>
        <v xml:space="preserve"> </v>
      </c>
      <c r="AY347" s="27" t="str">
        <f>_xlfn.XLOOKUP(BB347,'Banco de Dados'!$B$3:$B$274,'Banco de Dados'!$C$3:$C$274,"")</f>
        <v/>
      </c>
      <c r="AZ347" s="27" t="str">
        <f>IFERROR(VLOOKUP(BB347,'Banco de Dados'!$B$3:$H$274,5,FALSE)," ")</f>
        <v xml:space="preserve"> </v>
      </c>
      <c r="BF347" s="27" t="str">
        <f>_xlfn.XLOOKUP(BI347,'Banco de Dados'!$B$3:$B$274,'Banco de Dados'!$C$3:$C$274,"")</f>
        <v/>
      </c>
      <c r="BG347" s="27" t="str">
        <f>IFERROR(VLOOKUP(BI347,'Banco de Dados'!$B$3:$H$274,5,FALSE)," ")</f>
        <v xml:space="preserve"> </v>
      </c>
      <c r="BM347" s="27" t="str">
        <f>_xlfn.XLOOKUP(BP347,'Banco de Dados'!$B$3:$B$274,'Banco de Dados'!$C$3:$C$274,"")</f>
        <v/>
      </c>
      <c r="BN347" s="27" t="str">
        <f>IFERROR(VLOOKUP(BP347,'Banco de Dados'!$B$3:$H$274,5,FALSE)," ")</f>
        <v xml:space="preserve"> </v>
      </c>
      <c r="BT347" s="27" t="str">
        <f>_xlfn.XLOOKUP(BW347,'Banco de Dados'!$B$3:$B$274,'Banco de Dados'!$C$3:$C$274,"")</f>
        <v/>
      </c>
      <c r="BU347" s="27" t="str">
        <f>IFERROR(VLOOKUP(BW347,'Banco de Dados'!$B$3:$H$274,5,FALSE)," ")</f>
        <v xml:space="preserve"> </v>
      </c>
      <c r="CA347" s="27" t="str">
        <f>_xlfn.XLOOKUP(CD347,'Banco de Dados'!$B$3:$B$274,'Banco de Dados'!$C$3:$C$274,"")</f>
        <v/>
      </c>
      <c r="CB347" s="27" t="str">
        <f>IFERROR(VLOOKUP(CD347,'Banco de Dados'!$B$3:$H$274,5,FALSE)," ")</f>
        <v xml:space="preserve"> </v>
      </c>
      <c r="CH347" s="27" t="str">
        <f>_xlfn.XLOOKUP(CK347,'Banco de Dados'!$B$3:$B$274,'Banco de Dados'!$C$3:$C$274,"")</f>
        <v/>
      </c>
      <c r="CI347" s="27" t="str">
        <f>IFERROR(VLOOKUP(CK347,'Banco de Dados'!$B$3:$H$274,5,FALSE)," ")</f>
        <v xml:space="preserve"> </v>
      </c>
      <c r="CO347" s="27" t="str">
        <f>_xlfn.XLOOKUP(CR347,'Banco de Dados'!$B$3:$B$274,'Banco de Dados'!$C$3:$C$274,"")</f>
        <v/>
      </c>
      <c r="CP347" s="27" t="str">
        <f>IFERROR(VLOOKUP(CR347,'Banco de Dados'!$B$3:$H$274,5,FALSE)," ")</f>
        <v xml:space="preserve"> </v>
      </c>
      <c r="CV347" s="27" t="str">
        <f>_xlfn.XLOOKUP(CY347,'Banco de Dados'!$B$3:$B$274,'Banco de Dados'!$C$3:$C$274,"")</f>
        <v/>
      </c>
      <c r="CW347" s="27" t="str">
        <f>IFERROR(VLOOKUP(CY347,'Banco de Dados'!$B$3:$H$274,5,FALSE)," ")</f>
        <v xml:space="preserve"> </v>
      </c>
      <c r="DC347" s="27" t="str">
        <f>_xlfn.XLOOKUP(DF347,'Banco de Dados'!$B$3:$B$274,'Banco de Dados'!$C$3:$C$274,"")</f>
        <v/>
      </c>
      <c r="DD347" s="27" t="str">
        <f>IFERROR(VLOOKUP(DF347,'Banco de Dados'!$B$3:$H$274,5,FALSE)," ")</f>
        <v xml:space="preserve"> </v>
      </c>
      <c r="DJ347" s="27" t="str">
        <f>_xlfn.XLOOKUP(DM347,'Banco de Dados'!$B$3:$B$274,'Banco de Dados'!$C$3:$C$274,"")</f>
        <v/>
      </c>
      <c r="DK347" s="27" t="str">
        <f>IFERROR(VLOOKUP(DM347,'Banco de Dados'!$B$3:$H$274,5,FALSE)," ")</f>
        <v xml:space="preserve"> </v>
      </c>
      <c r="DQ347" s="27" t="str">
        <f>_xlfn.XLOOKUP(DT347,'Banco de Dados'!$B$3:$B$274,'Banco de Dados'!$C$3:$C$274,"")</f>
        <v/>
      </c>
      <c r="DR347" s="27" t="str">
        <f>IFERROR(VLOOKUP(DT347,'Banco de Dados'!$B$3:$H$274,5,FALSE)," ")</f>
        <v xml:space="preserve"> </v>
      </c>
      <c r="DX347" s="27" t="str">
        <f>_xlfn.XLOOKUP(EA347,'Banco de Dados'!$B$3:$B$274,'Banco de Dados'!$C$3:$C$274,"")</f>
        <v/>
      </c>
      <c r="DY347" s="27" t="str">
        <f>IFERROR(VLOOKUP(EA347,'Banco de Dados'!$B$3:$H$274,5,FALSE)," ")</f>
        <v xml:space="preserve"> </v>
      </c>
      <c r="EE347" s="27" t="str">
        <f>_xlfn.XLOOKUP(EH347,'Banco de Dados'!$B$3:$B$274,'Banco de Dados'!$C$3:$C$274,"")</f>
        <v/>
      </c>
      <c r="EF347" s="27" t="str">
        <f>IFERROR(VLOOKUP(EH347,'Banco de Dados'!$B$3:$H$274,5,FALSE)," ")</f>
        <v xml:space="preserve"> </v>
      </c>
      <c r="EL347" s="27" t="str">
        <f>_xlfn.XLOOKUP(EO347,'Banco de Dados'!$B$3:$B$274,'Banco de Dados'!$C$3:$C$274,"")</f>
        <v/>
      </c>
      <c r="EM347" s="27" t="str">
        <f>IFERROR(VLOOKUP(EO347,'Banco de Dados'!$B$3:$H$274,5,FALSE)," ")</f>
        <v xml:space="preserve"> </v>
      </c>
      <c r="ES347" s="27" t="str">
        <f>_xlfn.XLOOKUP(EV347,'Banco de Dados'!$B$3:$B$274,'Banco de Dados'!$C$3:$C$274,"")</f>
        <v/>
      </c>
      <c r="ET347" s="27" t="str">
        <f>IFERROR(VLOOKUP(EV347,'Banco de Dados'!$B$3:$H$274,5,FALSE)," ")</f>
        <v xml:space="preserve"> </v>
      </c>
      <c r="EZ347" s="27" t="str">
        <f>_xlfn.XLOOKUP(FC347,'Banco de Dados'!$B$3:$B$274,'Banco de Dados'!$C$3:$C$274,"")</f>
        <v/>
      </c>
      <c r="FA347" s="27" t="str">
        <f>IFERROR(VLOOKUP(FC347,'Banco de Dados'!$B$3:$H$274,5,FALSE)," ")</f>
        <v xml:space="preserve"> </v>
      </c>
      <c r="FC347" s="7"/>
      <c r="FD347" s="7"/>
      <c r="FE347" s="7"/>
      <c r="FG347" s="27" t="str">
        <f>_xlfn.XLOOKUP(FJ347,'Banco de Dados'!$B$3:$B$274,'Banco de Dados'!$C$3:$C$274,"")</f>
        <v/>
      </c>
      <c r="FH347" s="27" t="str">
        <f>IFERROR(VLOOKUP(FJ347,'Banco de Dados'!$B$3:$H$274,5,FALSE)," ")</f>
        <v xml:space="preserve"> </v>
      </c>
      <c r="FI347" s="7"/>
      <c r="FJ347" s="7"/>
      <c r="FK347" s="7"/>
      <c r="FL347" s="7"/>
      <c r="FN347" s="27" t="str">
        <f>_xlfn.XLOOKUP(FQ347,'Banco de Dados'!$B$3:$B$274,'Banco de Dados'!$C$3:$C$274,"")</f>
        <v/>
      </c>
      <c r="FO347" s="27" t="str">
        <f>IFERROR(VLOOKUP(FQ347,'Banco de Dados'!$B$3:$H$274,5,FALSE)," ")</f>
        <v xml:space="preserve"> </v>
      </c>
      <c r="FP347" s="7"/>
      <c r="FQ347" s="7"/>
      <c r="FR347" s="7"/>
      <c r="FS347" s="7"/>
      <c r="FU347" s="27" t="str">
        <f>_xlfn.XLOOKUP(FX347,'Banco de Dados'!$B$3:$B$274,'Banco de Dados'!$C$3:$C$274,"")</f>
        <v/>
      </c>
      <c r="FV347" s="27" t="str">
        <f>IFERROR(VLOOKUP(FX347,'Banco de Dados'!$B$3:$H$274,5,FALSE)," ")</f>
        <v xml:space="preserve"> </v>
      </c>
      <c r="FW347" s="7"/>
      <c r="FX347" s="7"/>
      <c r="FY347" s="7"/>
      <c r="FZ347" s="7"/>
    </row>
    <row r="348" spans="2:182" x14ac:dyDescent="0.25">
      <c r="B348" s="27" t="str">
        <f>_xlfn.XLOOKUP(E348,'Banco de Dados'!$B$3:$B$274,'Banco de Dados'!$C$3:$C$274,"")</f>
        <v/>
      </c>
      <c r="C348" s="27" t="str">
        <f>IFERROR(VLOOKUP(E348,'Banco de Dados'!$B$3:$H$274,5,FALSE)," ")</f>
        <v xml:space="preserve"> </v>
      </c>
      <c r="I348" s="27" t="str">
        <f>_xlfn.XLOOKUP(L348,'Banco de Dados'!$B$3:$B$274,'Banco de Dados'!$C$3:$C$274,"")</f>
        <v/>
      </c>
      <c r="J348" s="27" t="str">
        <f>IFERROR(VLOOKUP(L348,'Banco de Dados'!$B$3:$H$274,5,FALSE)," ")</f>
        <v xml:space="preserve"> </v>
      </c>
      <c r="P348" s="27" t="str">
        <f>_xlfn.XLOOKUP(S348,'Banco de Dados'!$B$3:$B$274,'Banco de Dados'!$C$3:$C$274,"")</f>
        <v/>
      </c>
      <c r="Q348" s="27" t="str">
        <f>IFERROR(VLOOKUP(S348,'Banco de Dados'!$B$3:$H$274,5,FALSE)," ")</f>
        <v xml:space="preserve"> </v>
      </c>
      <c r="W348" s="27" t="str">
        <f>_xlfn.XLOOKUP(Z348,'Banco de Dados'!$B$3:$B$274,'Banco de Dados'!$C$3:$C$274,"")</f>
        <v/>
      </c>
      <c r="X348" s="27" t="str">
        <f>IFERROR(VLOOKUP(Z348,'Banco de Dados'!$B$3:$H$274,5,FALSE)," ")</f>
        <v xml:space="preserve"> </v>
      </c>
      <c r="AD348" s="27" t="str">
        <f>_xlfn.XLOOKUP(AG348,'Banco de Dados'!$B$3:$B$274,'Banco de Dados'!$C$3:$C$274,"")</f>
        <v/>
      </c>
      <c r="AE348" s="27" t="str">
        <f>IFERROR(VLOOKUP(AG348,'Banco de Dados'!$B$3:$H$274,5,FALSE)," ")</f>
        <v xml:space="preserve"> </v>
      </c>
      <c r="AK348" s="27" t="str">
        <f>_xlfn.XLOOKUP(AN348,'Banco de Dados'!$B$3:$B$274,'Banco de Dados'!$C$3:$C$274,"")</f>
        <v/>
      </c>
      <c r="AL348" s="27" t="str">
        <f>IFERROR(VLOOKUP(AN348,'Banco de Dados'!$B$3:$H$274,5,FALSE)," ")</f>
        <v xml:space="preserve"> </v>
      </c>
      <c r="AR348" s="27" t="str">
        <f>_xlfn.XLOOKUP(AU348,'Banco de Dados'!$B$3:$B$274,'Banco de Dados'!$C$3:$C$274,"")</f>
        <v/>
      </c>
      <c r="AS348" s="27" t="str">
        <f>IFERROR(VLOOKUP(AU348,'Banco de Dados'!$B$3:$H$274,5,FALSE)," ")</f>
        <v xml:space="preserve"> </v>
      </c>
      <c r="AY348" s="27" t="str">
        <f>_xlfn.XLOOKUP(BB348,'Banco de Dados'!$B$3:$B$274,'Banco de Dados'!$C$3:$C$274,"")</f>
        <v/>
      </c>
      <c r="AZ348" s="27" t="str">
        <f>IFERROR(VLOOKUP(BB348,'Banco de Dados'!$B$3:$H$274,5,FALSE)," ")</f>
        <v xml:space="preserve"> </v>
      </c>
      <c r="BF348" s="27" t="str">
        <f>_xlfn.XLOOKUP(BI348,'Banco de Dados'!$B$3:$B$274,'Banco de Dados'!$C$3:$C$274,"")</f>
        <v/>
      </c>
      <c r="BG348" s="27" t="str">
        <f>IFERROR(VLOOKUP(BI348,'Banco de Dados'!$B$3:$H$274,5,FALSE)," ")</f>
        <v xml:space="preserve"> </v>
      </c>
      <c r="BM348" s="27" t="str">
        <f>_xlfn.XLOOKUP(BP348,'Banco de Dados'!$B$3:$B$274,'Banco de Dados'!$C$3:$C$274,"")</f>
        <v/>
      </c>
      <c r="BN348" s="27" t="str">
        <f>IFERROR(VLOOKUP(BP348,'Banco de Dados'!$B$3:$H$274,5,FALSE)," ")</f>
        <v xml:space="preserve"> </v>
      </c>
      <c r="BT348" s="27" t="str">
        <f>_xlfn.XLOOKUP(BW348,'Banco de Dados'!$B$3:$B$274,'Banco de Dados'!$C$3:$C$274,"")</f>
        <v/>
      </c>
      <c r="BU348" s="27" t="str">
        <f>IFERROR(VLOOKUP(BW348,'Banco de Dados'!$B$3:$H$274,5,FALSE)," ")</f>
        <v xml:space="preserve"> </v>
      </c>
      <c r="CA348" s="27" t="str">
        <f>_xlfn.XLOOKUP(CD348,'Banco de Dados'!$B$3:$B$274,'Banco de Dados'!$C$3:$C$274,"")</f>
        <v/>
      </c>
      <c r="CB348" s="27" t="str">
        <f>IFERROR(VLOOKUP(CD348,'Banco de Dados'!$B$3:$H$274,5,FALSE)," ")</f>
        <v xml:space="preserve"> </v>
      </c>
      <c r="CH348" s="27" t="str">
        <f>_xlfn.XLOOKUP(CK348,'Banco de Dados'!$B$3:$B$274,'Banco de Dados'!$C$3:$C$274,"")</f>
        <v/>
      </c>
      <c r="CI348" s="27" t="str">
        <f>IFERROR(VLOOKUP(CK348,'Banco de Dados'!$B$3:$H$274,5,FALSE)," ")</f>
        <v xml:space="preserve"> </v>
      </c>
      <c r="CO348" s="27" t="str">
        <f>_xlfn.XLOOKUP(CR348,'Banco de Dados'!$B$3:$B$274,'Banco de Dados'!$C$3:$C$274,"")</f>
        <v/>
      </c>
      <c r="CP348" s="27" t="str">
        <f>IFERROR(VLOOKUP(CR348,'Banco de Dados'!$B$3:$H$274,5,FALSE)," ")</f>
        <v xml:space="preserve"> </v>
      </c>
      <c r="CV348" s="27" t="str">
        <f>_xlfn.XLOOKUP(CY348,'Banco de Dados'!$B$3:$B$274,'Banco de Dados'!$C$3:$C$274,"")</f>
        <v/>
      </c>
      <c r="CW348" s="27" t="str">
        <f>IFERROR(VLOOKUP(CY348,'Banco de Dados'!$B$3:$H$274,5,FALSE)," ")</f>
        <v xml:space="preserve"> </v>
      </c>
      <c r="DC348" s="27" t="str">
        <f>_xlfn.XLOOKUP(DF348,'Banco de Dados'!$B$3:$B$274,'Banco de Dados'!$C$3:$C$274,"")</f>
        <v/>
      </c>
      <c r="DD348" s="27" t="str">
        <f>IFERROR(VLOOKUP(DF348,'Banco de Dados'!$B$3:$H$274,5,FALSE)," ")</f>
        <v xml:space="preserve"> </v>
      </c>
      <c r="DJ348" s="27" t="str">
        <f>_xlfn.XLOOKUP(DM348,'Banco de Dados'!$B$3:$B$274,'Banco de Dados'!$C$3:$C$274,"")</f>
        <v/>
      </c>
      <c r="DK348" s="27" t="str">
        <f>IFERROR(VLOOKUP(DM348,'Banco de Dados'!$B$3:$H$274,5,FALSE)," ")</f>
        <v xml:space="preserve"> </v>
      </c>
      <c r="DQ348" s="27" t="str">
        <f>_xlfn.XLOOKUP(DT348,'Banco de Dados'!$B$3:$B$274,'Banco de Dados'!$C$3:$C$274,"")</f>
        <v/>
      </c>
      <c r="DR348" s="27" t="str">
        <f>IFERROR(VLOOKUP(DT348,'Banco de Dados'!$B$3:$H$274,5,FALSE)," ")</f>
        <v xml:space="preserve"> </v>
      </c>
      <c r="DX348" s="27" t="str">
        <f>_xlfn.XLOOKUP(EA348,'Banco de Dados'!$B$3:$B$274,'Banco de Dados'!$C$3:$C$274,"")</f>
        <v/>
      </c>
      <c r="DY348" s="27" t="str">
        <f>IFERROR(VLOOKUP(EA348,'Banco de Dados'!$B$3:$H$274,5,FALSE)," ")</f>
        <v xml:space="preserve"> </v>
      </c>
      <c r="EE348" s="27" t="str">
        <f>_xlfn.XLOOKUP(EH348,'Banco de Dados'!$B$3:$B$274,'Banco de Dados'!$C$3:$C$274,"")</f>
        <v/>
      </c>
      <c r="EF348" s="27" t="str">
        <f>IFERROR(VLOOKUP(EH348,'Banco de Dados'!$B$3:$H$274,5,FALSE)," ")</f>
        <v xml:space="preserve"> </v>
      </c>
      <c r="EL348" s="27" t="str">
        <f>_xlfn.XLOOKUP(EO348,'Banco de Dados'!$B$3:$B$274,'Banco de Dados'!$C$3:$C$274,"")</f>
        <v/>
      </c>
      <c r="EM348" s="27" t="str">
        <f>IFERROR(VLOOKUP(EO348,'Banco de Dados'!$B$3:$H$274,5,FALSE)," ")</f>
        <v xml:space="preserve"> </v>
      </c>
      <c r="ES348" s="27" t="str">
        <f>_xlfn.XLOOKUP(EV348,'Banco de Dados'!$B$3:$B$274,'Banco de Dados'!$C$3:$C$274,"")</f>
        <v/>
      </c>
      <c r="ET348" s="27" t="str">
        <f>IFERROR(VLOOKUP(EV348,'Banco de Dados'!$B$3:$H$274,5,FALSE)," ")</f>
        <v xml:space="preserve"> </v>
      </c>
      <c r="EZ348" s="27" t="str">
        <f>_xlfn.XLOOKUP(FC348,'Banco de Dados'!$B$3:$B$274,'Banco de Dados'!$C$3:$C$274,"")</f>
        <v/>
      </c>
      <c r="FA348" s="27" t="str">
        <f>IFERROR(VLOOKUP(FC348,'Banco de Dados'!$B$3:$H$274,5,FALSE)," ")</f>
        <v xml:space="preserve"> </v>
      </c>
      <c r="FC348" s="7"/>
      <c r="FD348" s="7"/>
      <c r="FE348" s="7"/>
      <c r="FG348" s="27" t="str">
        <f>_xlfn.XLOOKUP(FJ348,'Banco de Dados'!$B$3:$B$274,'Banco de Dados'!$C$3:$C$274,"")</f>
        <v/>
      </c>
      <c r="FH348" s="27" t="str">
        <f>IFERROR(VLOOKUP(FJ348,'Banco de Dados'!$B$3:$H$274,5,FALSE)," ")</f>
        <v xml:space="preserve"> </v>
      </c>
      <c r="FI348" s="7"/>
      <c r="FJ348" s="7"/>
      <c r="FK348" s="7"/>
      <c r="FL348" s="7"/>
      <c r="FN348" s="27" t="str">
        <f>_xlfn.XLOOKUP(FQ348,'Banco de Dados'!$B$3:$B$274,'Banco de Dados'!$C$3:$C$274,"")</f>
        <v/>
      </c>
      <c r="FO348" s="27" t="str">
        <f>IFERROR(VLOOKUP(FQ348,'Banco de Dados'!$B$3:$H$274,5,FALSE)," ")</f>
        <v xml:space="preserve"> </v>
      </c>
      <c r="FP348" s="7"/>
      <c r="FQ348" s="7"/>
      <c r="FR348" s="7"/>
      <c r="FS348" s="7"/>
      <c r="FU348" s="27" t="str">
        <f>_xlfn.XLOOKUP(FX348,'Banco de Dados'!$B$3:$B$274,'Banco de Dados'!$C$3:$C$274,"")</f>
        <v/>
      </c>
      <c r="FV348" s="27" t="str">
        <f>IFERROR(VLOOKUP(FX348,'Banco de Dados'!$B$3:$H$274,5,FALSE)," ")</f>
        <v xml:space="preserve"> </v>
      </c>
      <c r="FW348" s="7"/>
      <c r="FX348" s="7"/>
      <c r="FY348" s="7"/>
      <c r="FZ348" s="7"/>
    </row>
    <row r="349" spans="2:182" x14ac:dyDescent="0.25">
      <c r="B349" s="27" t="str">
        <f>_xlfn.XLOOKUP(E349,'Banco de Dados'!$B$3:$B$274,'Banco de Dados'!$C$3:$C$274,"")</f>
        <v/>
      </c>
      <c r="C349" s="27" t="str">
        <f>IFERROR(VLOOKUP(E349,'Banco de Dados'!$B$3:$H$274,5,FALSE)," ")</f>
        <v xml:space="preserve"> </v>
      </c>
      <c r="I349" s="27" t="str">
        <f>_xlfn.XLOOKUP(L349,'Banco de Dados'!$B$3:$B$274,'Banco de Dados'!$C$3:$C$274,"")</f>
        <v/>
      </c>
      <c r="J349" s="27" t="str">
        <f>IFERROR(VLOOKUP(L349,'Banco de Dados'!$B$3:$H$274,5,FALSE)," ")</f>
        <v xml:space="preserve"> </v>
      </c>
      <c r="P349" s="27" t="str">
        <f>_xlfn.XLOOKUP(S349,'Banco de Dados'!$B$3:$B$274,'Banco de Dados'!$C$3:$C$274,"")</f>
        <v/>
      </c>
      <c r="Q349" s="27" t="str">
        <f>IFERROR(VLOOKUP(S349,'Banco de Dados'!$B$3:$H$274,5,FALSE)," ")</f>
        <v xml:space="preserve"> </v>
      </c>
      <c r="W349" s="27" t="str">
        <f>_xlfn.XLOOKUP(Z349,'Banco de Dados'!$B$3:$B$274,'Banco de Dados'!$C$3:$C$274,"")</f>
        <v/>
      </c>
      <c r="X349" s="27" t="str">
        <f>IFERROR(VLOOKUP(Z349,'Banco de Dados'!$B$3:$H$274,5,FALSE)," ")</f>
        <v xml:space="preserve"> </v>
      </c>
      <c r="AD349" s="27" t="str">
        <f>_xlfn.XLOOKUP(AG349,'Banco de Dados'!$B$3:$B$274,'Banco de Dados'!$C$3:$C$274,"")</f>
        <v/>
      </c>
      <c r="AE349" s="27" t="str">
        <f>IFERROR(VLOOKUP(AG349,'Banco de Dados'!$B$3:$H$274,5,FALSE)," ")</f>
        <v xml:space="preserve"> </v>
      </c>
      <c r="AK349" s="27" t="str">
        <f>_xlfn.XLOOKUP(AN349,'Banco de Dados'!$B$3:$B$274,'Banco de Dados'!$C$3:$C$274,"")</f>
        <v/>
      </c>
      <c r="AL349" s="27" t="str">
        <f>IFERROR(VLOOKUP(AN349,'Banco de Dados'!$B$3:$H$274,5,FALSE)," ")</f>
        <v xml:space="preserve"> </v>
      </c>
      <c r="AR349" s="27" t="str">
        <f>_xlfn.XLOOKUP(AU349,'Banco de Dados'!$B$3:$B$274,'Banco de Dados'!$C$3:$C$274,"")</f>
        <v/>
      </c>
      <c r="AS349" s="27" t="str">
        <f>IFERROR(VLOOKUP(AU349,'Banco de Dados'!$B$3:$H$274,5,FALSE)," ")</f>
        <v xml:space="preserve"> </v>
      </c>
      <c r="AY349" s="27" t="str">
        <f>_xlfn.XLOOKUP(BB349,'Banco de Dados'!$B$3:$B$274,'Banco de Dados'!$C$3:$C$274,"")</f>
        <v/>
      </c>
      <c r="AZ349" s="27" t="str">
        <f>IFERROR(VLOOKUP(BB349,'Banco de Dados'!$B$3:$H$274,5,FALSE)," ")</f>
        <v xml:space="preserve"> </v>
      </c>
      <c r="BF349" s="27" t="str">
        <f>_xlfn.XLOOKUP(BI349,'Banco de Dados'!$B$3:$B$274,'Banco de Dados'!$C$3:$C$274,"")</f>
        <v/>
      </c>
      <c r="BG349" s="27" t="str">
        <f>IFERROR(VLOOKUP(BI349,'Banco de Dados'!$B$3:$H$274,5,FALSE)," ")</f>
        <v xml:space="preserve"> </v>
      </c>
      <c r="BM349" s="27" t="str">
        <f>_xlfn.XLOOKUP(BP349,'Banco de Dados'!$B$3:$B$274,'Banco de Dados'!$C$3:$C$274,"")</f>
        <v/>
      </c>
      <c r="BN349" s="27" t="str">
        <f>IFERROR(VLOOKUP(BP349,'Banco de Dados'!$B$3:$H$274,5,FALSE)," ")</f>
        <v xml:space="preserve"> </v>
      </c>
      <c r="BT349" s="27" t="str">
        <f>_xlfn.XLOOKUP(BW349,'Banco de Dados'!$B$3:$B$274,'Banco de Dados'!$C$3:$C$274,"")</f>
        <v/>
      </c>
      <c r="BU349" s="27" t="str">
        <f>IFERROR(VLOOKUP(BW349,'Banco de Dados'!$B$3:$H$274,5,FALSE)," ")</f>
        <v xml:space="preserve"> </v>
      </c>
      <c r="CA349" s="27" t="str">
        <f>_xlfn.XLOOKUP(CD349,'Banco de Dados'!$B$3:$B$274,'Banco de Dados'!$C$3:$C$274,"")</f>
        <v/>
      </c>
      <c r="CB349" s="27" t="str">
        <f>IFERROR(VLOOKUP(CD349,'Banco de Dados'!$B$3:$H$274,5,FALSE)," ")</f>
        <v xml:space="preserve"> </v>
      </c>
      <c r="CH349" s="27" t="str">
        <f>_xlfn.XLOOKUP(CK349,'Banco de Dados'!$B$3:$B$274,'Banco de Dados'!$C$3:$C$274,"")</f>
        <v/>
      </c>
      <c r="CI349" s="27" t="str">
        <f>IFERROR(VLOOKUP(CK349,'Banco de Dados'!$B$3:$H$274,5,FALSE)," ")</f>
        <v xml:space="preserve"> </v>
      </c>
      <c r="CO349" s="27" t="str">
        <f>_xlfn.XLOOKUP(CR349,'Banco de Dados'!$B$3:$B$274,'Banco de Dados'!$C$3:$C$274,"")</f>
        <v/>
      </c>
      <c r="CP349" s="27" t="str">
        <f>IFERROR(VLOOKUP(CR349,'Banco de Dados'!$B$3:$H$274,5,FALSE)," ")</f>
        <v xml:space="preserve"> </v>
      </c>
      <c r="CV349" s="27" t="str">
        <f>_xlfn.XLOOKUP(CY349,'Banco de Dados'!$B$3:$B$274,'Banco de Dados'!$C$3:$C$274,"")</f>
        <v/>
      </c>
      <c r="CW349" s="27" t="str">
        <f>IFERROR(VLOOKUP(CY349,'Banco de Dados'!$B$3:$H$274,5,FALSE)," ")</f>
        <v xml:space="preserve"> </v>
      </c>
      <c r="DC349" s="27" t="str">
        <f>_xlfn.XLOOKUP(DF349,'Banco de Dados'!$B$3:$B$274,'Banco de Dados'!$C$3:$C$274,"")</f>
        <v/>
      </c>
      <c r="DD349" s="27" t="str">
        <f>IFERROR(VLOOKUP(DF349,'Banco de Dados'!$B$3:$H$274,5,FALSE)," ")</f>
        <v xml:space="preserve"> </v>
      </c>
      <c r="DJ349" s="27" t="str">
        <f>_xlfn.XLOOKUP(DM349,'Banco de Dados'!$B$3:$B$274,'Banco de Dados'!$C$3:$C$274,"")</f>
        <v/>
      </c>
      <c r="DK349" s="27" t="str">
        <f>IFERROR(VLOOKUP(DM349,'Banco de Dados'!$B$3:$H$274,5,FALSE)," ")</f>
        <v xml:space="preserve"> </v>
      </c>
      <c r="DQ349" s="27" t="str">
        <f>_xlfn.XLOOKUP(DT349,'Banco de Dados'!$B$3:$B$274,'Banco de Dados'!$C$3:$C$274,"")</f>
        <v/>
      </c>
      <c r="DR349" s="27" t="str">
        <f>IFERROR(VLOOKUP(DT349,'Banco de Dados'!$B$3:$H$274,5,FALSE)," ")</f>
        <v xml:space="preserve"> </v>
      </c>
      <c r="DX349" s="27" t="str">
        <f>_xlfn.XLOOKUP(EA349,'Banco de Dados'!$B$3:$B$274,'Banco de Dados'!$C$3:$C$274,"")</f>
        <v/>
      </c>
      <c r="DY349" s="27" t="str">
        <f>IFERROR(VLOOKUP(EA349,'Banco de Dados'!$B$3:$H$274,5,FALSE)," ")</f>
        <v xml:space="preserve"> </v>
      </c>
      <c r="EE349" s="27" t="str">
        <f>_xlfn.XLOOKUP(EH349,'Banco de Dados'!$B$3:$B$274,'Banco de Dados'!$C$3:$C$274,"")</f>
        <v/>
      </c>
      <c r="EF349" s="27" t="str">
        <f>IFERROR(VLOOKUP(EH349,'Banco de Dados'!$B$3:$H$274,5,FALSE)," ")</f>
        <v xml:space="preserve"> </v>
      </c>
      <c r="EL349" s="27" t="str">
        <f>_xlfn.XLOOKUP(EO349,'Banco de Dados'!$B$3:$B$274,'Banco de Dados'!$C$3:$C$274,"")</f>
        <v/>
      </c>
      <c r="EM349" s="27" t="str">
        <f>IFERROR(VLOOKUP(EO349,'Banco de Dados'!$B$3:$H$274,5,FALSE)," ")</f>
        <v xml:space="preserve"> </v>
      </c>
      <c r="ES349" s="27" t="str">
        <f>_xlfn.XLOOKUP(EV349,'Banco de Dados'!$B$3:$B$274,'Banco de Dados'!$C$3:$C$274,"")</f>
        <v/>
      </c>
      <c r="ET349" s="27" t="str">
        <f>IFERROR(VLOOKUP(EV349,'Banco de Dados'!$B$3:$H$274,5,FALSE)," ")</f>
        <v xml:space="preserve"> </v>
      </c>
      <c r="EZ349" s="27" t="str">
        <f>_xlfn.XLOOKUP(FC349,'Banco de Dados'!$B$3:$B$274,'Banco de Dados'!$C$3:$C$274,"")</f>
        <v/>
      </c>
      <c r="FA349" s="27" t="str">
        <f>IFERROR(VLOOKUP(FC349,'Banco de Dados'!$B$3:$H$274,5,FALSE)," ")</f>
        <v xml:space="preserve"> </v>
      </c>
      <c r="FC349" s="7"/>
      <c r="FD349" s="7"/>
      <c r="FE349" s="7"/>
      <c r="FG349" s="27" t="str">
        <f>_xlfn.XLOOKUP(FJ349,'Banco de Dados'!$B$3:$B$274,'Banco de Dados'!$C$3:$C$274,"")</f>
        <v/>
      </c>
      <c r="FH349" s="27" t="str">
        <f>IFERROR(VLOOKUP(FJ349,'Banco de Dados'!$B$3:$H$274,5,FALSE)," ")</f>
        <v xml:space="preserve"> </v>
      </c>
      <c r="FI349" s="7"/>
      <c r="FJ349" s="7"/>
      <c r="FK349" s="7"/>
      <c r="FL349" s="7"/>
      <c r="FN349" s="27" t="str">
        <f>_xlfn.XLOOKUP(FQ349,'Banco de Dados'!$B$3:$B$274,'Banco de Dados'!$C$3:$C$274,"")</f>
        <v/>
      </c>
      <c r="FO349" s="27" t="str">
        <f>IFERROR(VLOOKUP(FQ349,'Banco de Dados'!$B$3:$H$274,5,FALSE)," ")</f>
        <v xml:space="preserve"> </v>
      </c>
      <c r="FP349" s="7"/>
      <c r="FQ349" s="7"/>
      <c r="FR349" s="7"/>
      <c r="FS349" s="7"/>
      <c r="FU349" s="27" t="str">
        <f>_xlfn.XLOOKUP(FX349,'Banco de Dados'!$B$3:$B$274,'Banco de Dados'!$C$3:$C$274,"")</f>
        <v/>
      </c>
      <c r="FV349" s="27" t="str">
        <f>IFERROR(VLOOKUP(FX349,'Banco de Dados'!$B$3:$H$274,5,FALSE)," ")</f>
        <v xml:space="preserve"> </v>
      </c>
      <c r="FW349" s="7"/>
      <c r="FX349" s="7"/>
      <c r="FY349" s="7"/>
      <c r="FZ349" s="7"/>
    </row>
    <row r="350" spans="2:182" x14ac:dyDescent="0.25">
      <c r="B350" s="27" t="str">
        <f>_xlfn.XLOOKUP(E350,'Banco de Dados'!$B$3:$B$274,'Banco de Dados'!$C$3:$C$274,"")</f>
        <v/>
      </c>
      <c r="C350" s="27" t="str">
        <f>IFERROR(VLOOKUP(E350,'Banco de Dados'!$B$3:$H$274,5,FALSE)," ")</f>
        <v xml:space="preserve"> </v>
      </c>
      <c r="I350" s="27" t="str">
        <f>_xlfn.XLOOKUP(L350,'Banco de Dados'!$B$3:$B$274,'Banco de Dados'!$C$3:$C$274,"")</f>
        <v/>
      </c>
      <c r="J350" s="27" t="str">
        <f>IFERROR(VLOOKUP(L350,'Banco de Dados'!$B$3:$H$274,5,FALSE)," ")</f>
        <v xml:space="preserve"> </v>
      </c>
      <c r="P350" s="27" t="str">
        <f>_xlfn.XLOOKUP(S350,'Banco de Dados'!$B$3:$B$274,'Banco de Dados'!$C$3:$C$274,"")</f>
        <v/>
      </c>
      <c r="Q350" s="27" t="str">
        <f>IFERROR(VLOOKUP(S350,'Banco de Dados'!$B$3:$H$274,5,FALSE)," ")</f>
        <v xml:space="preserve"> </v>
      </c>
      <c r="W350" s="27" t="str">
        <f>_xlfn.XLOOKUP(Z350,'Banco de Dados'!$B$3:$B$274,'Banco de Dados'!$C$3:$C$274,"")</f>
        <v/>
      </c>
      <c r="X350" s="27" t="str">
        <f>IFERROR(VLOOKUP(Z350,'Banco de Dados'!$B$3:$H$274,5,FALSE)," ")</f>
        <v xml:space="preserve"> </v>
      </c>
      <c r="AD350" s="27" t="str">
        <f>_xlfn.XLOOKUP(AG350,'Banco de Dados'!$B$3:$B$274,'Banco de Dados'!$C$3:$C$274,"")</f>
        <v/>
      </c>
      <c r="AE350" s="27" t="str">
        <f>IFERROR(VLOOKUP(AG350,'Banco de Dados'!$B$3:$H$274,5,FALSE)," ")</f>
        <v xml:space="preserve"> </v>
      </c>
      <c r="AK350" s="27" t="str">
        <f>_xlfn.XLOOKUP(AN350,'Banco de Dados'!$B$3:$B$274,'Banco de Dados'!$C$3:$C$274,"")</f>
        <v/>
      </c>
      <c r="AL350" s="27" t="str">
        <f>IFERROR(VLOOKUP(AN350,'Banco de Dados'!$B$3:$H$274,5,FALSE)," ")</f>
        <v xml:space="preserve"> </v>
      </c>
      <c r="AR350" s="27" t="str">
        <f>_xlfn.XLOOKUP(AU350,'Banco de Dados'!$B$3:$B$274,'Banco de Dados'!$C$3:$C$274,"")</f>
        <v/>
      </c>
      <c r="AS350" s="27" t="str">
        <f>IFERROR(VLOOKUP(AU350,'Banco de Dados'!$B$3:$H$274,5,FALSE)," ")</f>
        <v xml:space="preserve"> </v>
      </c>
      <c r="AY350" s="27" t="str">
        <f>_xlfn.XLOOKUP(BB350,'Banco de Dados'!$B$3:$B$274,'Banco de Dados'!$C$3:$C$274,"")</f>
        <v/>
      </c>
      <c r="AZ350" s="27" t="str">
        <f>IFERROR(VLOOKUP(BB350,'Banco de Dados'!$B$3:$H$274,5,FALSE)," ")</f>
        <v xml:space="preserve"> </v>
      </c>
      <c r="BF350" s="27" t="str">
        <f>_xlfn.XLOOKUP(BI350,'Banco de Dados'!$B$3:$B$274,'Banco de Dados'!$C$3:$C$274,"")</f>
        <v/>
      </c>
      <c r="BG350" s="27" t="str">
        <f>IFERROR(VLOOKUP(BI350,'Banco de Dados'!$B$3:$H$274,5,FALSE)," ")</f>
        <v xml:space="preserve"> </v>
      </c>
      <c r="BM350" s="27" t="str">
        <f>_xlfn.XLOOKUP(BP350,'Banco de Dados'!$B$3:$B$274,'Banco de Dados'!$C$3:$C$274,"")</f>
        <v/>
      </c>
      <c r="BN350" s="27" t="str">
        <f>IFERROR(VLOOKUP(BP350,'Banco de Dados'!$B$3:$H$274,5,FALSE)," ")</f>
        <v xml:space="preserve"> </v>
      </c>
      <c r="BT350" s="27" t="str">
        <f>_xlfn.XLOOKUP(BW350,'Banco de Dados'!$B$3:$B$274,'Banco de Dados'!$C$3:$C$274,"")</f>
        <v/>
      </c>
      <c r="BU350" s="27" t="str">
        <f>IFERROR(VLOOKUP(BW350,'Banco de Dados'!$B$3:$H$274,5,FALSE)," ")</f>
        <v xml:space="preserve"> </v>
      </c>
      <c r="CA350" s="27" t="str">
        <f>_xlfn.XLOOKUP(CD350,'Banco de Dados'!$B$3:$B$274,'Banco de Dados'!$C$3:$C$274,"")</f>
        <v/>
      </c>
      <c r="CB350" s="27" t="str">
        <f>IFERROR(VLOOKUP(CD350,'Banco de Dados'!$B$3:$H$274,5,FALSE)," ")</f>
        <v xml:space="preserve"> </v>
      </c>
      <c r="CH350" s="27" t="str">
        <f>_xlfn.XLOOKUP(CK350,'Banco de Dados'!$B$3:$B$274,'Banco de Dados'!$C$3:$C$274,"")</f>
        <v/>
      </c>
      <c r="CI350" s="27" t="str">
        <f>IFERROR(VLOOKUP(CK350,'Banco de Dados'!$B$3:$H$274,5,FALSE)," ")</f>
        <v xml:space="preserve"> </v>
      </c>
      <c r="CO350" s="27" t="str">
        <f>_xlfn.XLOOKUP(CR350,'Banco de Dados'!$B$3:$B$274,'Banco de Dados'!$C$3:$C$274,"")</f>
        <v/>
      </c>
      <c r="CP350" s="27" t="str">
        <f>IFERROR(VLOOKUP(CR350,'Banco de Dados'!$B$3:$H$274,5,FALSE)," ")</f>
        <v xml:space="preserve"> </v>
      </c>
      <c r="CV350" s="27" t="str">
        <f>_xlfn.XLOOKUP(CY350,'Banco de Dados'!$B$3:$B$274,'Banco de Dados'!$C$3:$C$274,"")</f>
        <v/>
      </c>
      <c r="CW350" s="27" t="str">
        <f>IFERROR(VLOOKUP(CY350,'Banco de Dados'!$B$3:$H$274,5,FALSE)," ")</f>
        <v xml:space="preserve"> </v>
      </c>
      <c r="DC350" s="27" t="str">
        <f>_xlfn.XLOOKUP(DF350,'Banco de Dados'!$B$3:$B$274,'Banco de Dados'!$C$3:$C$274,"")</f>
        <v/>
      </c>
      <c r="DD350" s="27" t="str">
        <f>IFERROR(VLOOKUP(DF350,'Banco de Dados'!$B$3:$H$274,5,FALSE)," ")</f>
        <v xml:space="preserve"> </v>
      </c>
      <c r="DJ350" s="27" t="str">
        <f>_xlfn.XLOOKUP(DM350,'Banco de Dados'!$B$3:$B$274,'Banco de Dados'!$C$3:$C$274,"")</f>
        <v/>
      </c>
      <c r="DK350" s="27" t="str">
        <f>IFERROR(VLOOKUP(DM350,'Banco de Dados'!$B$3:$H$274,5,FALSE)," ")</f>
        <v xml:space="preserve"> </v>
      </c>
      <c r="DQ350" s="27" t="str">
        <f>_xlfn.XLOOKUP(DT350,'Banco de Dados'!$B$3:$B$274,'Banco de Dados'!$C$3:$C$274,"")</f>
        <v/>
      </c>
      <c r="DR350" s="27" t="str">
        <f>IFERROR(VLOOKUP(DT350,'Banco de Dados'!$B$3:$H$274,5,FALSE)," ")</f>
        <v xml:space="preserve"> </v>
      </c>
      <c r="DX350" s="27" t="str">
        <f>_xlfn.XLOOKUP(EA350,'Banco de Dados'!$B$3:$B$274,'Banco de Dados'!$C$3:$C$274,"")</f>
        <v/>
      </c>
      <c r="DY350" s="27" t="str">
        <f>IFERROR(VLOOKUP(EA350,'Banco de Dados'!$B$3:$H$274,5,FALSE)," ")</f>
        <v xml:space="preserve"> </v>
      </c>
      <c r="EE350" s="27" t="str">
        <f>_xlfn.XLOOKUP(EH350,'Banco de Dados'!$B$3:$B$274,'Banco de Dados'!$C$3:$C$274,"")</f>
        <v/>
      </c>
      <c r="EF350" s="27" t="str">
        <f>IFERROR(VLOOKUP(EH350,'Banco de Dados'!$B$3:$H$274,5,FALSE)," ")</f>
        <v xml:space="preserve"> </v>
      </c>
      <c r="EL350" s="27" t="str">
        <f>_xlfn.XLOOKUP(EO350,'Banco de Dados'!$B$3:$B$274,'Banco de Dados'!$C$3:$C$274,"")</f>
        <v/>
      </c>
      <c r="EM350" s="27" t="str">
        <f>IFERROR(VLOOKUP(EO350,'Banco de Dados'!$B$3:$H$274,5,FALSE)," ")</f>
        <v xml:space="preserve"> </v>
      </c>
      <c r="ES350" s="27" t="str">
        <f>_xlfn.XLOOKUP(EV350,'Banco de Dados'!$B$3:$B$274,'Banco de Dados'!$C$3:$C$274,"")</f>
        <v/>
      </c>
      <c r="ET350" s="27" t="str">
        <f>IFERROR(VLOOKUP(EV350,'Banco de Dados'!$B$3:$H$274,5,FALSE)," ")</f>
        <v xml:space="preserve"> </v>
      </c>
      <c r="EZ350" s="27" t="str">
        <f>_xlfn.XLOOKUP(FC350,'Banco de Dados'!$B$3:$B$274,'Banco de Dados'!$C$3:$C$274,"")</f>
        <v/>
      </c>
      <c r="FA350" s="27" t="str">
        <f>IFERROR(VLOOKUP(FC350,'Banco de Dados'!$B$3:$H$274,5,FALSE)," ")</f>
        <v xml:space="preserve"> </v>
      </c>
      <c r="FC350" s="7"/>
      <c r="FD350" s="7"/>
      <c r="FE350" s="7"/>
      <c r="FG350" s="27" t="str">
        <f>_xlfn.XLOOKUP(FJ350,'Banco de Dados'!$B$3:$B$274,'Banco de Dados'!$C$3:$C$274,"")</f>
        <v/>
      </c>
      <c r="FH350" s="27" t="str">
        <f>IFERROR(VLOOKUP(FJ350,'Banco de Dados'!$B$3:$H$274,5,FALSE)," ")</f>
        <v xml:space="preserve"> </v>
      </c>
      <c r="FI350" s="7"/>
      <c r="FJ350" s="7"/>
      <c r="FK350" s="7"/>
      <c r="FL350" s="7"/>
      <c r="FN350" s="27" t="str">
        <f>_xlfn.XLOOKUP(FQ350,'Banco de Dados'!$B$3:$B$274,'Banco de Dados'!$C$3:$C$274,"")</f>
        <v/>
      </c>
      <c r="FO350" s="27" t="str">
        <f>IFERROR(VLOOKUP(FQ350,'Banco de Dados'!$B$3:$H$274,5,FALSE)," ")</f>
        <v xml:space="preserve"> </v>
      </c>
      <c r="FP350" s="7"/>
      <c r="FQ350" s="7"/>
      <c r="FR350" s="7"/>
      <c r="FS350" s="7"/>
      <c r="FU350" s="27" t="str">
        <f>_xlfn.XLOOKUP(FX350,'Banco de Dados'!$B$3:$B$274,'Banco de Dados'!$C$3:$C$274,"")</f>
        <v/>
      </c>
      <c r="FV350" s="27" t="str">
        <f>IFERROR(VLOOKUP(FX350,'Banco de Dados'!$B$3:$H$274,5,FALSE)," ")</f>
        <v xml:space="preserve"> </v>
      </c>
      <c r="FW350" s="7"/>
      <c r="FX350" s="7"/>
      <c r="FY350" s="7"/>
      <c r="FZ350" s="7"/>
    </row>
    <row r="351" spans="2:182" x14ac:dyDescent="0.25">
      <c r="B351" s="27" t="str">
        <f>_xlfn.XLOOKUP(E351,'Banco de Dados'!$B$3:$B$274,'Banco de Dados'!$C$3:$C$274,"")</f>
        <v/>
      </c>
      <c r="C351" s="27" t="str">
        <f>IFERROR(VLOOKUP(E351,'Banco de Dados'!$B$3:$H$274,5,FALSE)," ")</f>
        <v xml:space="preserve"> </v>
      </c>
      <c r="I351" s="27" t="str">
        <f>_xlfn.XLOOKUP(L351,'Banco de Dados'!$B$3:$B$274,'Banco de Dados'!$C$3:$C$274,"")</f>
        <v/>
      </c>
      <c r="J351" s="27" t="str">
        <f>IFERROR(VLOOKUP(L351,'Banco de Dados'!$B$3:$H$274,5,FALSE)," ")</f>
        <v xml:space="preserve"> </v>
      </c>
      <c r="P351" s="27" t="str">
        <f>_xlfn.XLOOKUP(S351,'Banco de Dados'!$B$3:$B$274,'Banco de Dados'!$C$3:$C$274,"")</f>
        <v/>
      </c>
      <c r="Q351" s="27" t="str">
        <f>IFERROR(VLOOKUP(S351,'Banco de Dados'!$B$3:$H$274,5,FALSE)," ")</f>
        <v xml:space="preserve"> </v>
      </c>
      <c r="W351" s="27" t="str">
        <f>_xlfn.XLOOKUP(Z351,'Banco de Dados'!$B$3:$B$274,'Banco de Dados'!$C$3:$C$274,"")</f>
        <v/>
      </c>
      <c r="X351" s="27" t="str">
        <f>IFERROR(VLOOKUP(Z351,'Banco de Dados'!$B$3:$H$274,5,FALSE)," ")</f>
        <v xml:space="preserve"> </v>
      </c>
      <c r="AD351" s="27" t="str">
        <f>_xlfn.XLOOKUP(AG351,'Banco de Dados'!$B$3:$B$274,'Banco de Dados'!$C$3:$C$274,"")</f>
        <v/>
      </c>
      <c r="AE351" s="27" t="str">
        <f>IFERROR(VLOOKUP(AG351,'Banco de Dados'!$B$3:$H$274,5,FALSE)," ")</f>
        <v xml:space="preserve"> </v>
      </c>
      <c r="AK351" s="27" t="str">
        <f>_xlfn.XLOOKUP(AN351,'Banco de Dados'!$B$3:$B$274,'Banco de Dados'!$C$3:$C$274,"")</f>
        <v/>
      </c>
      <c r="AL351" s="27" t="str">
        <f>IFERROR(VLOOKUP(AN351,'Banco de Dados'!$B$3:$H$274,5,FALSE)," ")</f>
        <v xml:space="preserve"> </v>
      </c>
      <c r="AR351" s="27" t="str">
        <f>_xlfn.XLOOKUP(AU351,'Banco de Dados'!$B$3:$B$274,'Banco de Dados'!$C$3:$C$274,"")</f>
        <v/>
      </c>
      <c r="AS351" s="27" t="str">
        <f>IFERROR(VLOOKUP(AU351,'Banco de Dados'!$B$3:$H$274,5,FALSE)," ")</f>
        <v xml:space="preserve"> </v>
      </c>
      <c r="AY351" s="27" t="str">
        <f>_xlfn.XLOOKUP(BB351,'Banco de Dados'!$B$3:$B$274,'Banco de Dados'!$C$3:$C$274,"")</f>
        <v/>
      </c>
      <c r="AZ351" s="27" t="str">
        <f>IFERROR(VLOOKUP(BB351,'Banco de Dados'!$B$3:$H$274,5,FALSE)," ")</f>
        <v xml:space="preserve"> </v>
      </c>
      <c r="BF351" s="27" t="str">
        <f>_xlfn.XLOOKUP(BI351,'Banco de Dados'!$B$3:$B$274,'Banco de Dados'!$C$3:$C$274,"")</f>
        <v/>
      </c>
      <c r="BG351" s="27" t="str">
        <f>IFERROR(VLOOKUP(BI351,'Banco de Dados'!$B$3:$H$274,5,FALSE)," ")</f>
        <v xml:space="preserve"> </v>
      </c>
      <c r="BM351" s="27" t="str">
        <f>_xlfn.XLOOKUP(BP351,'Banco de Dados'!$B$3:$B$274,'Banco de Dados'!$C$3:$C$274,"")</f>
        <v/>
      </c>
      <c r="BN351" s="27" t="str">
        <f>IFERROR(VLOOKUP(BP351,'Banco de Dados'!$B$3:$H$274,5,FALSE)," ")</f>
        <v xml:space="preserve"> </v>
      </c>
      <c r="BT351" s="27" t="str">
        <f>_xlfn.XLOOKUP(BW351,'Banco de Dados'!$B$3:$B$274,'Banco de Dados'!$C$3:$C$274,"")</f>
        <v/>
      </c>
      <c r="BU351" s="27" t="str">
        <f>IFERROR(VLOOKUP(BW351,'Banco de Dados'!$B$3:$H$274,5,FALSE)," ")</f>
        <v xml:space="preserve"> </v>
      </c>
      <c r="CA351" s="27" t="str">
        <f>_xlfn.XLOOKUP(CD351,'Banco de Dados'!$B$3:$B$274,'Banco de Dados'!$C$3:$C$274,"")</f>
        <v/>
      </c>
      <c r="CB351" s="27" t="str">
        <f>IFERROR(VLOOKUP(CD351,'Banco de Dados'!$B$3:$H$274,5,FALSE)," ")</f>
        <v xml:space="preserve"> </v>
      </c>
      <c r="CH351" s="27" t="str">
        <f>_xlfn.XLOOKUP(CK351,'Banco de Dados'!$B$3:$B$274,'Banco de Dados'!$C$3:$C$274,"")</f>
        <v/>
      </c>
      <c r="CI351" s="27" t="str">
        <f>IFERROR(VLOOKUP(CK351,'Banco de Dados'!$B$3:$H$274,5,FALSE)," ")</f>
        <v xml:space="preserve"> </v>
      </c>
      <c r="CO351" s="27" t="str">
        <f>_xlfn.XLOOKUP(CR351,'Banco de Dados'!$B$3:$B$274,'Banco de Dados'!$C$3:$C$274,"")</f>
        <v/>
      </c>
      <c r="CP351" s="27" t="str">
        <f>IFERROR(VLOOKUP(CR351,'Banco de Dados'!$B$3:$H$274,5,FALSE)," ")</f>
        <v xml:space="preserve"> </v>
      </c>
      <c r="CV351" s="27" t="str">
        <f>_xlfn.XLOOKUP(CY351,'Banco de Dados'!$B$3:$B$274,'Banco de Dados'!$C$3:$C$274,"")</f>
        <v/>
      </c>
      <c r="CW351" s="27" t="str">
        <f>IFERROR(VLOOKUP(CY351,'Banco de Dados'!$B$3:$H$274,5,FALSE)," ")</f>
        <v xml:space="preserve"> </v>
      </c>
      <c r="DC351" s="27" t="str">
        <f>_xlfn.XLOOKUP(DF351,'Banco de Dados'!$B$3:$B$274,'Banco de Dados'!$C$3:$C$274,"")</f>
        <v/>
      </c>
      <c r="DD351" s="27" t="str">
        <f>IFERROR(VLOOKUP(DF351,'Banco de Dados'!$B$3:$H$274,5,FALSE)," ")</f>
        <v xml:space="preserve"> </v>
      </c>
      <c r="DJ351" s="27" t="str">
        <f>_xlfn.XLOOKUP(DM351,'Banco de Dados'!$B$3:$B$274,'Banco de Dados'!$C$3:$C$274,"")</f>
        <v/>
      </c>
      <c r="DK351" s="27" t="str">
        <f>IFERROR(VLOOKUP(DM351,'Banco de Dados'!$B$3:$H$274,5,FALSE)," ")</f>
        <v xml:space="preserve"> </v>
      </c>
      <c r="DQ351" s="27" t="str">
        <f>_xlfn.XLOOKUP(DT351,'Banco de Dados'!$B$3:$B$274,'Banco de Dados'!$C$3:$C$274,"")</f>
        <v/>
      </c>
      <c r="DR351" s="27" t="str">
        <f>IFERROR(VLOOKUP(DT351,'Banco de Dados'!$B$3:$H$274,5,FALSE)," ")</f>
        <v xml:space="preserve"> </v>
      </c>
      <c r="DX351" s="27" t="str">
        <f>_xlfn.XLOOKUP(EA351,'Banco de Dados'!$B$3:$B$274,'Banco de Dados'!$C$3:$C$274,"")</f>
        <v/>
      </c>
      <c r="DY351" s="27" t="str">
        <f>IFERROR(VLOOKUP(EA351,'Banco de Dados'!$B$3:$H$274,5,FALSE)," ")</f>
        <v xml:space="preserve"> </v>
      </c>
      <c r="EE351" s="27" t="str">
        <f>_xlfn.XLOOKUP(EH351,'Banco de Dados'!$B$3:$B$274,'Banco de Dados'!$C$3:$C$274,"")</f>
        <v/>
      </c>
      <c r="EF351" s="27" t="str">
        <f>IFERROR(VLOOKUP(EH351,'Banco de Dados'!$B$3:$H$274,5,FALSE)," ")</f>
        <v xml:space="preserve"> </v>
      </c>
      <c r="EL351" s="27" t="str">
        <f>_xlfn.XLOOKUP(EO351,'Banco de Dados'!$B$3:$B$274,'Banco de Dados'!$C$3:$C$274,"")</f>
        <v/>
      </c>
      <c r="EM351" s="27" t="str">
        <f>IFERROR(VLOOKUP(EO351,'Banco de Dados'!$B$3:$H$274,5,FALSE)," ")</f>
        <v xml:space="preserve"> </v>
      </c>
      <c r="ES351" s="27" t="str">
        <f>_xlfn.XLOOKUP(EV351,'Banco de Dados'!$B$3:$B$274,'Banco de Dados'!$C$3:$C$274,"")</f>
        <v/>
      </c>
      <c r="ET351" s="27" t="str">
        <f>IFERROR(VLOOKUP(EV351,'Banco de Dados'!$B$3:$H$274,5,FALSE)," ")</f>
        <v xml:space="preserve"> </v>
      </c>
      <c r="EZ351" s="27" t="str">
        <f>_xlfn.XLOOKUP(FC351,'Banco de Dados'!$B$3:$B$274,'Banco de Dados'!$C$3:$C$274,"")</f>
        <v/>
      </c>
      <c r="FA351" s="27" t="str">
        <f>IFERROR(VLOOKUP(FC351,'Banco de Dados'!$B$3:$H$274,5,FALSE)," ")</f>
        <v xml:space="preserve"> </v>
      </c>
      <c r="FC351" s="7"/>
      <c r="FD351" s="7"/>
      <c r="FE351" s="7"/>
      <c r="FG351" s="27" t="str">
        <f>_xlfn.XLOOKUP(FJ351,'Banco de Dados'!$B$3:$B$274,'Banco de Dados'!$C$3:$C$274,"")</f>
        <v/>
      </c>
      <c r="FH351" s="27" t="str">
        <f>IFERROR(VLOOKUP(FJ351,'Banco de Dados'!$B$3:$H$274,5,FALSE)," ")</f>
        <v xml:space="preserve"> </v>
      </c>
      <c r="FI351" s="7"/>
      <c r="FJ351" s="7"/>
      <c r="FK351" s="7"/>
      <c r="FL351" s="7"/>
      <c r="FN351" s="27" t="str">
        <f>_xlfn.XLOOKUP(FQ351,'Banco de Dados'!$B$3:$B$274,'Banco de Dados'!$C$3:$C$274,"")</f>
        <v/>
      </c>
      <c r="FO351" s="27" t="str">
        <f>IFERROR(VLOOKUP(FQ351,'Banco de Dados'!$B$3:$H$274,5,FALSE)," ")</f>
        <v xml:space="preserve"> </v>
      </c>
      <c r="FP351" s="7"/>
      <c r="FQ351" s="7"/>
      <c r="FR351" s="7"/>
      <c r="FS351" s="7"/>
      <c r="FU351" s="27" t="str">
        <f>_xlfn.XLOOKUP(FX351,'Banco de Dados'!$B$3:$B$274,'Banco de Dados'!$C$3:$C$274,"")</f>
        <v/>
      </c>
      <c r="FV351" s="27" t="str">
        <f>IFERROR(VLOOKUP(FX351,'Banco de Dados'!$B$3:$H$274,5,FALSE)," ")</f>
        <v xml:space="preserve"> </v>
      </c>
      <c r="FW351" s="7"/>
      <c r="FX351" s="7"/>
      <c r="FY351" s="7"/>
      <c r="FZ351" s="7"/>
    </row>
    <row r="352" spans="2:182" x14ac:dyDescent="0.25">
      <c r="B352" s="27" t="str">
        <f>_xlfn.XLOOKUP(E352,'Banco de Dados'!$B$3:$B$274,'Banco de Dados'!$C$3:$C$274,"")</f>
        <v/>
      </c>
      <c r="C352" s="27" t="str">
        <f>IFERROR(VLOOKUP(E352,'Banco de Dados'!$B$3:$H$274,5,FALSE)," ")</f>
        <v xml:space="preserve"> </v>
      </c>
      <c r="I352" s="27" t="str">
        <f>_xlfn.XLOOKUP(L352,'Banco de Dados'!$B$3:$B$274,'Banco de Dados'!$C$3:$C$274,"")</f>
        <v/>
      </c>
      <c r="J352" s="27" t="str">
        <f>IFERROR(VLOOKUP(L352,'Banco de Dados'!$B$3:$H$274,5,FALSE)," ")</f>
        <v xml:space="preserve"> </v>
      </c>
      <c r="P352" s="27" t="str">
        <f>_xlfn.XLOOKUP(S352,'Banco de Dados'!$B$3:$B$274,'Banco de Dados'!$C$3:$C$274,"")</f>
        <v/>
      </c>
      <c r="Q352" s="27" t="str">
        <f>IFERROR(VLOOKUP(S352,'Banco de Dados'!$B$3:$H$274,5,FALSE)," ")</f>
        <v xml:space="preserve"> </v>
      </c>
      <c r="W352" s="27" t="str">
        <f>_xlfn.XLOOKUP(Z352,'Banco de Dados'!$B$3:$B$274,'Banco de Dados'!$C$3:$C$274,"")</f>
        <v/>
      </c>
      <c r="X352" s="27" t="str">
        <f>IFERROR(VLOOKUP(Z352,'Banco de Dados'!$B$3:$H$274,5,FALSE)," ")</f>
        <v xml:space="preserve"> </v>
      </c>
      <c r="AD352" s="27" t="str">
        <f>_xlfn.XLOOKUP(AG352,'Banco de Dados'!$B$3:$B$274,'Banco de Dados'!$C$3:$C$274,"")</f>
        <v/>
      </c>
      <c r="AE352" s="27" t="str">
        <f>IFERROR(VLOOKUP(AG352,'Banco de Dados'!$B$3:$H$274,5,FALSE)," ")</f>
        <v xml:space="preserve"> </v>
      </c>
      <c r="AK352" s="27" t="str">
        <f>_xlfn.XLOOKUP(AN352,'Banco de Dados'!$B$3:$B$274,'Banco de Dados'!$C$3:$C$274,"")</f>
        <v/>
      </c>
      <c r="AL352" s="27" t="str">
        <f>IFERROR(VLOOKUP(AN352,'Banco de Dados'!$B$3:$H$274,5,FALSE)," ")</f>
        <v xml:space="preserve"> </v>
      </c>
      <c r="AR352" s="27" t="str">
        <f>_xlfn.XLOOKUP(AU352,'Banco de Dados'!$B$3:$B$274,'Banco de Dados'!$C$3:$C$274,"")</f>
        <v/>
      </c>
      <c r="AS352" s="27" t="str">
        <f>IFERROR(VLOOKUP(AU352,'Banco de Dados'!$B$3:$H$274,5,FALSE)," ")</f>
        <v xml:space="preserve"> </v>
      </c>
      <c r="AY352" s="27" t="str">
        <f>_xlfn.XLOOKUP(BB352,'Banco de Dados'!$B$3:$B$274,'Banco de Dados'!$C$3:$C$274,"")</f>
        <v/>
      </c>
      <c r="AZ352" s="27" t="str">
        <f>IFERROR(VLOOKUP(BB352,'Banco de Dados'!$B$3:$H$274,5,FALSE)," ")</f>
        <v xml:space="preserve"> </v>
      </c>
      <c r="BF352" s="27" t="str">
        <f>_xlfn.XLOOKUP(BI352,'Banco de Dados'!$B$3:$B$274,'Banco de Dados'!$C$3:$C$274,"")</f>
        <v/>
      </c>
      <c r="BG352" s="27" t="str">
        <f>IFERROR(VLOOKUP(BI352,'Banco de Dados'!$B$3:$H$274,5,FALSE)," ")</f>
        <v xml:space="preserve"> </v>
      </c>
      <c r="BM352" s="27" t="str">
        <f>_xlfn.XLOOKUP(BP352,'Banco de Dados'!$B$3:$B$274,'Banco de Dados'!$C$3:$C$274,"")</f>
        <v/>
      </c>
      <c r="BN352" s="27" t="str">
        <f>IFERROR(VLOOKUP(BP352,'Banco de Dados'!$B$3:$H$274,5,FALSE)," ")</f>
        <v xml:space="preserve"> </v>
      </c>
      <c r="BT352" s="27" t="str">
        <f>_xlfn.XLOOKUP(BW352,'Banco de Dados'!$B$3:$B$274,'Banco de Dados'!$C$3:$C$274,"")</f>
        <v/>
      </c>
      <c r="BU352" s="27" t="str">
        <f>IFERROR(VLOOKUP(BW352,'Banco de Dados'!$B$3:$H$274,5,FALSE)," ")</f>
        <v xml:space="preserve"> </v>
      </c>
      <c r="CA352" s="27" t="str">
        <f>_xlfn.XLOOKUP(CD352,'Banco de Dados'!$B$3:$B$274,'Banco de Dados'!$C$3:$C$274,"")</f>
        <v/>
      </c>
      <c r="CB352" s="27" t="str">
        <f>IFERROR(VLOOKUP(CD352,'Banco de Dados'!$B$3:$H$274,5,FALSE)," ")</f>
        <v xml:space="preserve"> </v>
      </c>
      <c r="CH352" s="27" t="str">
        <f>_xlfn.XLOOKUP(CK352,'Banco de Dados'!$B$3:$B$274,'Banco de Dados'!$C$3:$C$274,"")</f>
        <v/>
      </c>
      <c r="CI352" s="27" t="str">
        <f>IFERROR(VLOOKUP(CK352,'Banco de Dados'!$B$3:$H$274,5,FALSE)," ")</f>
        <v xml:space="preserve"> </v>
      </c>
      <c r="CO352" s="27" t="str">
        <f>_xlfn.XLOOKUP(CR352,'Banco de Dados'!$B$3:$B$274,'Banco de Dados'!$C$3:$C$274,"")</f>
        <v/>
      </c>
      <c r="CP352" s="27" t="str">
        <f>IFERROR(VLOOKUP(CR352,'Banco de Dados'!$B$3:$H$274,5,FALSE)," ")</f>
        <v xml:space="preserve"> </v>
      </c>
      <c r="CV352" s="27" t="str">
        <f>_xlfn.XLOOKUP(CY352,'Banco de Dados'!$B$3:$B$274,'Banco de Dados'!$C$3:$C$274,"")</f>
        <v/>
      </c>
      <c r="CW352" s="27" t="str">
        <f>IFERROR(VLOOKUP(CY352,'Banco de Dados'!$B$3:$H$274,5,FALSE)," ")</f>
        <v xml:space="preserve"> </v>
      </c>
      <c r="DC352" s="27" t="str">
        <f>_xlfn.XLOOKUP(DF352,'Banco de Dados'!$B$3:$B$274,'Banco de Dados'!$C$3:$C$274,"")</f>
        <v/>
      </c>
      <c r="DD352" s="27" t="str">
        <f>IFERROR(VLOOKUP(DF352,'Banco de Dados'!$B$3:$H$274,5,FALSE)," ")</f>
        <v xml:space="preserve"> </v>
      </c>
      <c r="DJ352" s="27" t="str">
        <f>_xlfn.XLOOKUP(DM352,'Banco de Dados'!$B$3:$B$274,'Banco de Dados'!$C$3:$C$274,"")</f>
        <v/>
      </c>
      <c r="DK352" s="27" t="str">
        <f>IFERROR(VLOOKUP(DM352,'Banco de Dados'!$B$3:$H$274,5,FALSE)," ")</f>
        <v xml:space="preserve"> </v>
      </c>
      <c r="DQ352" s="27" t="str">
        <f>_xlfn.XLOOKUP(DT352,'Banco de Dados'!$B$3:$B$274,'Banco de Dados'!$C$3:$C$274,"")</f>
        <v/>
      </c>
      <c r="DR352" s="27" t="str">
        <f>IFERROR(VLOOKUP(DT352,'Banco de Dados'!$B$3:$H$274,5,FALSE)," ")</f>
        <v xml:space="preserve"> </v>
      </c>
      <c r="DX352" s="27" t="str">
        <f>_xlfn.XLOOKUP(EA352,'Banco de Dados'!$B$3:$B$274,'Banco de Dados'!$C$3:$C$274,"")</f>
        <v/>
      </c>
      <c r="DY352" s="27" t="str">
        <f>IFERROR(VLOOKUP(EA352,'Banco de Dados'!$B$3:$H$274,5,FALSE)," ")</f>
        <v xml:space="preserve"> </v>
      </c>
      <c r="EE352" s="27" t="str">
        <f>_xlfn.XLOOKUP(EH352,'Banco de Dados'!$B$3:$B$274,'Banco de Dados'!$C$3:$C$274,"")</f>
        <v/>
      </c>
      <c r="EF352" s="27" t="str">
        <f>IFERROR(VLOOKUP(EH352,'Banco de Dados'!$B$3:$H$274,5,FALSE)," ")</f>
        <v xml:space="preserve"> </v>
      </c>
      <c r="EL352" s="27" t="str">
        <f>_xlfn.XLOOKUP(EO352,'Banco de Dados'!$B$3:$B$274,'Banco de Dados'!$C$3:$C$274,"")</f>
        <v/>
      </c>
      <c r="EM352" s="27" t="str">
        <f>IFERROR(VLOOKUP(EO352,'Banco de Dados'!$B$3:$H$274,5,FALSE)," ")</f>
        <v xml:space="preserve"> </v>
      </c>
      <c r="ES352" s="27" t="str">
        <f>_xlfn.XLOOKUP(EV352,'Banco de Dados'!$B$3:$B$274,'Banco de Dados'!$C$3:$C$274,"")</f>
        <v/>
      </c>
      <c r="ET352" s="27" t="str">
        <f>IFERROR(VLOOKUP(EV352,'Banco de Dados'!$B$3:$H$274,5,FALSE)," ")</f>
        <v xml:space="preserve"> </v>
      </c>
      <c r="EZ352" s="27" t="str">
        <f>_xlfn.XLOOKUP(FC352,'Banco de Dados'!$B$3:$B$274,'Banco de Dados'!$C$3:$C$274,"")</f>
        <v/>
      </c>
      <c r="FA352" s="27" t="str">
        <f>IFERROR(VLOOKUP(FC352,'Banco de Dados'!$B$3:$H$274,5,FALSE)," ")</f>
        <v xml:space="preserve"> </v>
      </c>
      <c r="FC352" s="7"/>
      <c r="FD352" s="7"/>
      <c r="FE352" s="7"/>
      <c r="FG352" s="27" t="str">
        <f>_xlfn.XLOOKUP(FJ352,'Banco de Dados'!$B$3:$B$274,'Banco de Dados'!$C$3:$C$274,"")</f>
        <v/>
      </c>
      <c r="FH352" s="27" t="str">
        <f>IFERROR(VLOOKUP(FJ352,'Banco de Dados'!$B$3:$H$274,5,FALSE)," ")</f>
        <v xml:space="preserve"> </v>
      </c>
      <c r="FI352" s="7"/>
      <c r="FJ352" s="7"/>
      <c r="FK352" s="7"/>
      <c r="FL352" s="7"/>
      <c r="FN352" s="27" t="str">
        <f>_xlfn.XLOOKUP(FQ352,'Banco de Dados'!$B$3:$B$274,'Banco de Dados'!$C$3:$C$274,"")</f>
        <v/>
      </c>
      <c r="FO352" s="27" t="str">
        <f>IFERROR(VLOOKUP(FQ352,'Banco de Dados'!$B$3:$H$274,5,FALSE)," ")</f>
        <v xml:space="preserve"> </v>
      </c>
      <c r="FP352" s="7"/>
      <c r="FQ352" s="7"/>
      <c r="FR352" s="7"/>
      <c r="FS352" s="7"/>
      <c r="FU352" s="27" t="str">
        <f>_xlfn.XLOOKUP(FX352,'Banco de Dados'!$B$3:$B$274,'Banco de Dados'!$C$3:$C$274,"")</f>
        <v/>
      </c>
      <c r="FV352" s="27" t="str">
        <f>IFERROR(VLOOKUP(FX352,'Banco de Dados'!$B$3:$H$274,5,FALSE)," ")</f>
        <v xml:space="preserve"> </v>
      </c>
      <c r="FW352" s="7"/>
      <c r="FX352" s="7"/>
      <c r="FY352" s="7"/>
      <c r="FZ352" s="7"/>
    </row>
    <row r="353" spans="2:182" x14ac:dyDescent="0.25">
      <c r="B353" s="27" t="str">
        <f>_xlfn.XLOOKUP(E353,'Banco de Dados'!$B$3:$B$274,'Banco de Dados'!$C$3:$C$274,"")</f>
        <v/>
      </c>
      <c r="C353" s="27" t="str">
        <f>IFERROR(VLOOKUP(E353,'Banco de Dados'!$B$3:$H$274,5,FALSE)," ")</f>
        <v xml:space="preserve"> </v>
      </c>
      <c r="I353" s="27" t="str">
        <f>_xlfn.XLOOKUP(L353,'Banco de Dados'!$B$3:$B$274,'Banco de Dados'!$C$3:$C$274,"")</f>
        <v/>
      </c>
      <c r="J353" s="27" t="str">
        <f>IFERROR(VLOOKUP(L353,'Banco de Dados'!$B$3:$H$274,5,FALSE)," ")</f>
        <v xml:space="preserve"> </v>
      </c>
      <c r="P353" s="27" t="str">
        <f>_xlfn.XLOOKUP(S353,'Banco de Dados'!$B$3:$B$274,'Banco de Dados'!$C$3:$C$274,"")</f>
        <v/>
      </c>
      <c r="Q353" s="27" t="str">
        <f>IFERROR(VLOOKUP(S353,'Banco de Dados'!$B$3:$H$274,5,FALSE)," ")</f>
        <v xml:space="preserve"> </v>
      </c>
      <c r="W353" s="27" t="str">
        <f>_xlfn.XLOOKUP(Z353,'Banco de Dados'!$B$3:$B$274,'Banco de Dados'!$C$3:$C$274,"")</f>
        <v/>
      </c>
      <c r="X353" s="27" t="str">
        <f>IFERROR(VLOOKUP(Z353,'Banco de Dados'!$B$3:$H$274,5,FALSE)," ")</f>
        <v xml:space="preserve"> </v>
      </c>
      <c r="AD353" s="27" t="str">
        <f>_xlfn.XLOOKUP(AG353,'Banco de Dados'!$B$3:$B$274,'Banco de Dados'!$C$3:$C$274,"")</f>
        <v/>
      </c>
      <c r="AE353" s="27" t="str">
        <f>IFERROR(VLOOKUP(AG353,'Banco de Dados'!$B$3:$H$274,5,FALSE)," ")</f>
        <v xml:space="preserve"> </v>
      </c>
      <c r="AK353" s="27" t="str">
        <f>_xlfn.XLOOKUP(AN353,'Banco de Dados'!$B$3:$B$274,'Banco de Dados'!$C$3:$C$274,"")</f>
        <v/>
      </c>
      <c r="AL353" s="27" t="str">
        <f>IFERROR(VLOOKUP(AN353,'Banco de Dados'!$B$3:$H$274,5,FALSE)," ")</f>
        <v xml:space="preserve"> </v>
      </c>
      <c r="AR353" s="27" t="str">
        <f>_xlfn.XLOOKUP(AU353,'Banco de Dados'!$B$3:$B$274,'Banco de Dados'!$C$3:$C$274,"")</f>
        <v/>
      </c>
      <c r="AS353" s="27" t="str">
        <f>IFERROR(VLOOKUP(AU353,'Banco de Dados'!$B$3:$H$274,5,FALSE)," ")</f>
        <v xml:space="preserve"> </v>
      </c>
      <c r="AY353" s="27" t="str">
        <f>_xlfn.XLOOKUP(BB353,'Banco de Dados'!$B$3:$B$274,'Banco de Dados'!$C$3:$C$274,"")</f>
        <v/>
      </c>
      <c r="AZ353" s="27" t="str">
        <f>IFERROR(VLOOKUP(BB353,'Banco de Dados'!$B$3:$H$274,5,FALSE)," ")</f>
        <v xml:space="preserve"> </v>
      </c>
      <c r="BF353" s="27" t="str">
        <f>_xlfn.XLOOKUP(BI353,'Banco de Dados'!$B$3:$B$274,'Banco de Dados'!$C$3:$C$274,"")</f>
        <v/>
      </c>
      <c r="BG353" s="27" t="str">
        <f>IFERROR(VLOOKUP(BI353,'Banco de Dados'!$B$3:$H$274,5,FALSE)," ")</f>
        <v xml:space="preserve"> </v>
      </c>
      <c r="BM353" s="27" t="str">
        <f>_xlfn.XLOOKUP(BP353,'Banco de Dados'!$B$3:$B$274,'Banco de Dados'!$C$3:$C$274,"")</f>
        <v/>
      </c>
      <c r="BN353" s="27" t="str">
        <f>IFERROR(VLOOKUP(BP353,'Banco de Dados'!$B$3:$H$274,5,FALSE)," ")</f>
        <v xml:space="preserve"> </v>
      </c>
      <c r="BT353" s="27" t="str">
        <f>_xlfn.XLOOKUP(BW353,'Banco de Dados'!$B$3:$B$274,'Banco de Dados'!$C$3:$C$274,"")</f>
        <v/>
      </c>
      <c r="BU353" s="27" t="str">
        <f>IFERROR(VLOOKUP(BW353,'Banco de Dados'!$B$3:$H$274,5,FALSE)," ")</f>
        <v xml:space="preserve"> </v>
      </c>
      <c r="CA353" s="27" t="str">
        <f>_xlfn.XLOOKUP(CD353,'Banco de Dados'!$B$3:$B$274,'Banco de Dados'!$C$3:$C$274,"")</f>
        <v/>
      </c>
      <c r="CB353" s="27" t="str">
        <f>IFERROR(VLOOKUP(CD353,'Banco de Dados'!$B$3:$H$274,5,FALSE)," ")</f>
        <v xml:space="preserve"> </v>
      </c>
      <c r="CH353" s="27" t="str">
        <f>_xlfn.XLOOKUP(CK353,'Banco de Dados'!$B$3:$B$274,'Banco de Dados'!$C$3:$C$274,"")</f>
        <v/>
      </c>
      <c r="CI353" s="27" t="str">
        <f>IFERROR(VLOOKUP(CK353,'Banco de Dados'!$B$3:$H$274,5,FALSE)," ")</f>
        <v xml:space="preserve"> </v>
      </c>
      <c r="CO353" s="27" t="str">
        <f>_xlfn.XLOOKUP(CR353,'Banco de Dados'!$B$3:$B$274,'Banco de Dados'!$C$3:$C$274,"")</f>
        <v/>
      </c>
      <c r="CP353" s="27" t="str">
        <f>IFERROR(VLOOKUP(CR353,'Banco de Dados'!$B$3:$H$274,5,FALSE)," ")</f>
        <v xml:space="preserve"> </v>
      </c>
      <c r="CV353" s="27" t="str">
        <f>_xlfn.XLOOKUP(CY353,'Banco de Dados'!$B$3:$B$274,'Banco de Dados'!$C$3:$C$274,"")</f>
        <v/>
      </c>
      <c r="CW353" s="27" t="str">
        <f>IFERROR(VLOOKUP(CY353,'Banco de Dados'!$B$3:$H$274,5,FALSE)," ")</f>
        <v xml:space="preserve"> </v>
      </c>
      <c r="DC353" s="27" t="str">
        <f>_xlfn.XLOOKUP(DF353,'Banco de Dados'!$B$3:$B$274,'Banco de Dados'!$C$3:$C$274,"")</f>
        <v/>
      </c>
      <c r="DD353" s="27" t="str">
        <f>IFERROR(VLOOKUP(DF353,'Banco de Dados'!$B$3:$H$274,5,FALSE)," ")</f>
        <v xml:space="preserve"> </v>
      </c>
      <c r="DJ353" s="27" t="str">
        <f>_xlfn.XLOOKUP(DM353,'Banco de Dados'!$B$3:$B$274,'Banco de Dados'!$C$3:$C$274,"")</f>
        <v/>
      </c>
      <c r="DK353" s="27" t="str">
        <f>IFERROR(VLOOKUP(DM353,'Banco de Dados'!$B$3:$H$274,5,FALSE)," ")</f>
        <v xml:space="preserve"> </v>
      </c>
      <c r="DQ353" s="27" t="str">
        <f>_xlfn.XLOOKUP(DT353,'Banco de Dados'!$B$3:$B$274,'Banco de Dados'!$C$3:$C$274,"")</f>
        <v/>
      </c>
      <c r="DR353" s="27" t="str">
        <f>IFERROR(VLOOKUP(DT353,'Banco de Dados'!$B$3:$H$274,5,FALSE)," ")</f>
        <v xml:space="preserve"> </v>
      </c>
      <c r="DX353" s="27" t="str">
        <f>_xlfn.XLOOKUP(EA353,'Banco de Dados'!$B$3:$B$274,'Banco de Dados'!$C$3:$C$274,"")</f>
        <v/>
      </c>
      <c r="DY353" s="27" t="str">
        <f>IFERROR(VLOOKUP(EA353,'Banco de Dados'!$B$3:$H$274,5,FALSE)," ")</f>
        <v xml:space="preserve"> </v>
      </c>
      <c r="EE353" s="27" t="str">
        <f>_xlfn.XLOOKUP(EH353,'Banco de Dados'!$B$3:$B$274,'Banco de Dados'!$C$3:$C$274,"")</f>
        <v/>
      </c>
      <c r="EF353" s="27" t="str">
        <f>IFERROR(VLOOKUP(EH353,'Banco de Dados'!$B$3:$H$274,5,FALSE)," ")</f>
        <v xml:space="preserve"> </v>
      </c>
      <c r="EL353" s="27" t="str">
        <f>_xlfn.XLOOKUP(EO353,'Banco de Dados'!$B$3:$B$274,'Banco de Dados'!$C$3:$C$274,"")</f>
        <v/>
      </c>
      <c r="EM353" s="27" t="str">
        <f>IFERROR(VLOOKUP(EO353,'Banco de Dados'!$B$3:$H$274,5,FALSE)," ")</f>
        <v xml:space="preserve"> </v>
      </c>
      <c r="ES353" s="27" t="str">
        <f>_xlfn.XLOOKUP(EV353,'Banco de Dados'!$B$3:$B$274,'Banco de Dados'!$C$3:$C$274,"")</f>
        <v/>
      </c>
      <c r="ET353" s="27" t="str">
        <f>IFERROR(VLOOKUP(EV353,'Banco de Dados'!$B$3:$H$274,5,FALSE)," ")</f>
        <v xml:space="preserve"> </v>
      </c>
      <c r="EZ353" s="27" t="str">
        <f>_xlfn.XLOOKUP(FC353,'Banco de Dados'!$B$3:$B$274,'Banco de Dados'!$C$3:$C$274,"")</f>
        <v/>
      </c>
      <c r="FA353" s="27" t="str">
        <f>IFERROR(VLOOKUP(FC353,'Banco de Dados'!$B$3:$H$274,5,FALSE)," ")</f>
        <v xml:space="preserve"> </v>
      </c>
      <c r="FC353" s="7"/>
      <c r="FD353" s="7"/>
      <c r="FE353" s="7"/>
      <c r="FG353" s="27" t="str">
        <f>_xlfn.XLOOKUP(FJ353,'Banco de Dados'!$B$3:$B$274,'Banco de Dados'!$C$3:$C$274,"")</f>
        <v/>
      </c>
      <c r="FH353" s="27" t="str">
        <f>IFERROR(VLOOKUP(FJ353,'Banco de Dados'!$B$3:$H$274,5,FALSE)," ")</f>
        <v xml:space="preserve"> </v>
      </c>
      <c r="FI353" s="7"/>
      <c r="FJ353" s="7"/>
      <c r="FK353" s="7"/>
      <c r="FL353" s="7"/>
      <c r="FN353" s="27" t="str">
        <f>_xlfn.XLOOKUP(FQ353,'Banco de Dados'!$B$3:$B$274,'Banco de Dados'!$C$3:$C$274,"")</f>
        <v/>
      </c>
      <c r="FO353" s="27" t="str">
        <f>IFERROR(VLOOKUP(FQ353,'Banco de Dados'!$B$3:$H$274,5,FALSE)," ")</f>
        <v xml:space="preserve"> </v>
      </c>
      <c r="FP353" s="7"/>
      <c r="FQ353" s="7"/>
      <c r="FR353" s="7"/>
      <c r="FS353" s="7"/>
      <c r="FU353" s="27" t="str">
        <f>_xlfn.XLOOKUP(FX353,'Banco de Dados'!$B$3:$B$274,'Banco de Dados'!$C$3:$C$274,"")</f>
        <v/>
      </c>
      <c r="FV353" s="27" t="str">
        <f>IFERROR(VLOOKUP(FX353,'Banco de Dados'!$B$3:$H$274,5,FALSE)," ")</f>
        <v xml:space="preserve"> </v>
      </c>
      <c r="FW353" s="7"/>
      <c r="FX353" s="7"/>
      <c r="FY353" s="7"/>
      <c r="FZ353" s="7"/>
    </row>
    <row r="354" spans="2:182" x14ac:dyDescent="0.25">
      <c r="B354" s="27" t="str">
        <f>_xlfn.XLOOKUP(E354,'Banco de Dados'!$B$3:$B$274,'Banco de Dados'!$C$3:$C$274,"")</f>
        <v/>
      </c>
      <c r="C354" s="27" t="str">
        <f>IFERROR(VLOOKUP(E354,'Banco de Dados'!$B$3:$H$274,5,FALSE)," ")</f>
        <v xml:space="preserve"> </v>
      </c>
      <c r="I354" s="27" t="str">
        <f>_xlfn.XLOOKUP(L354,'Banco de Dados'!$B$3:$B$274,'Banco de Dados'!$C$3:$C$274,"")</f>
        <v/>
      </c>
      <c r="J354" s="27" t="str">
        <f>IFERROR(VLOOKUP(L354,'Banco de Dados'!$B$3:$H$274,5,FALSE)," ")</f>
        <v xml:space="preserve"> </v>
      </c>
      <c r="P354" s="27" t="str">
        <f>_xlfn.XLOOKUP(S354,'Banco de Dados'!$B$3:$B$274,'Banco de Dados'!$C$3:$C$274,"")</f>
        <v/>
      </c>
      <c r="Q354" s="27" t="str">
        <f>IFERROR(VLOOKUP(S354,'Banco de Dados'!$B$3:$H$274,5,FALSE)," ")</f>
        <v xml:space="preserve"> </v>
      </c>
      <c r="W354" s="27" t="str">
        <f>_xlfn.XLOOKUP(Z354,'Banco de Dados'!$B$3:$B$274,'Banco de Dados'!$C$3:$C$274,"")</f>
        <v/>
      </c>
      <c r="X354" s="27" t="str">
        <f>IFERROR(VLOOKUP(Z354,'Banco de Dados'!$B$3:$H$274,5,FALSE)," ")</f>
        <v xml:space="preserve"> </v>
      </c>
      <c r="AD354" s="27" t="str">
        <f>_xlfn.XLOOKUP(AG354,'Banco de Dados'!$B$3:$B$274,'Banco de Dados'!$C$3:$C$274,"")</f>
        <v/>
      </c>
      <c r="AE354" s="27" t="str">
        <f>IFERROR(VLOOKUP(AG354,'Banco de Dados'!$B$3:$H$274,5,FALSE)," ")</f>
        <v xml:space="preserve"> </v>
      </c>
      <c r="AK354" s="27" t="str">
        <f>_xlfn.XLOOKUP(AN354,'Banco de Dados'!$B$3:$B$274,'Banco de Dados'!$C$3:$C$274,"")</f>
        <v/>
      </c>
      <c r="AL354" s="27" t="str">
        <f>IFERROR(VLOOKUP(AN354,'Banco de Dados'!$B$3:$H$274,5,FALSE)," ")</f>
        <v xml:space="preserve"> </v>
      </c>
      <c r="AR354" s="27" t="str">
        <f>_xlfn.XLOOKUP(AU354,'Banco de Dados'!$B$3:$B$274,'Banco de Dados'!$C$3:$C$274,"")</f>
        <v/>
      </c>
      <c r="AS354" s="27" t="str">
        <f>IFERROR(VLOOKUP(AU354,'Banco de Dados'!$B$3:$H$274,5,FALSE)," ")</f>
        <v xml:space="preserve"> </v>
      </c>
      <c r="AY354" s="27" t="str">
        <f>_xlfn.XLOOKUP(BB354,'Banco de Dados'!$B$3:$B$274,'Banco de Dados'!$C$3:$C$274,"")</f>
        <v/>
      </c>
      <c r="AZ354" s="27" t="str">
        <f>IFERROR(VLOOKUP(BB354,'Banco de Dados'!$B$3:$H$274,5,FALSE)," ")</f>
        <v xml:space="preserve"> </v>
      </c>
      <c r="BF354" s="27" t="str">
        <f>_xlfn.XLOOKUP(BI354,'Banco de Dados'!$B$3:$B$274,'Banco de Dados'!$C$3:$C$274,"")</f>
        <v/>
      </c>
      <c r="BG354" s="27" t="str">
        <f>IFERROR(VLOOKUP(BI354,'Banco de Dados'!$B$3:$H$274,5,FALSE)," ")</f>
        <v xml:space="preserve"> </v>
      </c>
      <c r="BM354" s="27" t="str">
        <f>_xlfn.XLOOKUP(BP354,'Banco de Dados'!$B$3:$B$274,'Banco de Dados'!$C$3:$C$274,"")</f>
        <v/>
      </c>
      <c r="BN354" s="27" t="str">
        <f>IFERROR(VLOOKUP(BP354,'Banco de Dados'!$B$3:$H$274,5,FALSE)," ")</f>
        <v xml:space="preserve"> </v>
      </c>
      <c r="BT354" s="27" t="str">
        <f>_xlfn.XLOOKUP(BW354,'Banco de Dados'!$B$3:$B$274,'Banco de Dados'!$C$3:$C$274,"")</f>
        <v/>
      </c>
      <c r="BU354" s="27" t="str">
        <f>IFERROR(VLOOKUP(BW354,'Banco de Dados'!$B$3:$H$274,5,FALSE)," ")</f>
        <v xml:space="preserve"> </v>
      </c>
      <c r="CA354" s="27" t="str">
        <f>_xlfn.XLOOKUP(CD354,'Banco de Dados'!$B$3:$B$274,'Banco de Dados'!$C$3:$C$274,"")</f>
        <v/>
      </c>
      <c r="CB354" s="27" t="str">
        <f>IFERROR(VLOOKUP(CD354,'Banco de Dados'!$B$3:$H$274,5,FALSE)," ")</f>
        <v xml:space="preserve"> </v>
      </c>
      <c r="CH354" s="27" t="str">
        <f>_xlfn.XLOOKUP(CK354,'Banco de Dados'!$B$3:$B$274,'Banco de Dados'!$C$3:$C$274,"")</f>
        <v/>
      </c>
      <c r="CI354" s="27" t="str">
        <f>IFERROR(VLOOKUP(CK354,'Banco de Dados'!$B$3:$H$274,5,FALSE)," ")</f>
        <v xml:space="preserve"> </v>
      </c>
      <c r="CO354" s="27" t="str">
        <f>_xlfn.XLOOKUP(CR354,'Banco de Dados'!$B$3:$B$274,'Banco de Dados'!$C$3:$C$274,"")</f>
        <v/>
      </c>
      <c r="CP354" s="27" t="str">
        <f>IFERROR(VLOOKUP(CR354,'Banco de Dados'!$B$3:$H$274,5,FALSE)," ")</f>
        <v xml:space="preserve"> </v>
      </c>
      <c r="CV354" s="27" t="str">
        <f>_xlfn.XLOOKUP(CY354,'Banco de Dados'!$B$3:$B$274,'Banco de Dados'!$C$3:$C$274,"")</f>
        <v/>
      </c>
      <c r="CW354" s="27" t="str">
        <f>IFERROR(VLOOKUP(CY354,'Banco de Dados'!$B$3:$H$274,5,FALSE)," ")</f>
        <v xml:space="preserve"> </v>
      </c>
      <c r="DC354" s="27" t="str">
        <f>_xlfn.XLOOKUP(DF354,'Banco de Dados'!$B$3:$B$274,'Banco de Dados'!$C$3:$C$274,"")</f>
        <v/>
      </c>
      <c r="DD354" s="27" t="str">
        <f>IFERROR(VLOOKUP(DF354,'Banco de Dados'!$B$3:$H$274,5,FALSE)," ")</f>
        <v xml:space="preserve"> </v>
      </c>
      <c r="DJ354" s="27" t="str">
        <f>_xlfn.XLOOKUP(DM354,'Banco de Dados'!$B$3:$B$274,'Banco de Dados'!$C$3:$C$274,"")</f>
        <v/>
      </c>
      <c r="DK354" s="27" t="str">
        <f>IFERROR(VLOOKUP(DM354,'Banco de Dados'!$B$3:$H$274,5,FALSE)," ")</f>
        <v xml:space="preserve"> </v>
      </c>
      <c r="DQ354" s="27" t="str">
        <f>_xlfn.XLOOKUP(DT354,'Banco de Dados'!$B$3:$B$274,'Banco de Dados'!$C$3:$C$274,"")</f>
        <v/>
      </c>
      <c r="DR354" s="27" t="str">
        <f>IFERROR(VLOOKUP(DT354,'Banco de Dados'!$B$3:$H$274,5,FALSE)," ")</f>
        <v xml:space="preserve"> </v>
      </c>
      <c r="DX354" s="27" t="str">
        <f>_xlfn.XLOOKUP(EA354,'Banco de Dados'!$B$3:$B$274,'Banco de Dados'!$C$3:$C$274,"")</f>
        <v/>
      </c>
      <c r="DY354" s="27" t="str">
        <f>IFERROR(VLOOKUP(EA354,'Banco de Dados'!$B$3:$H$274,5,FALSE)," ")</f>
        <v xml:space="preserve"> </v>
      </c>
      <c r="EE354" s="27" t="str">
        <f>_xlfn.XLOOKUP(EH354,'Banco de Dados'!$B$3:$B$274,'Banco de Dados'!$C$3:$C$274,"")</f>
        <v/>
      </c>
      <c r="EF354" s="27" t="str">
        <f>IFERROR(VLOOKUP(EH354,'Banco de Dados'!$B$3:$H$274,5,FALSE)," ")</f>
        <v xml:space="preserve"> </v>
      </c>
      <c r="EL354" s="27" t="str">
        <f>_xlfn.XLOOKUP(EO354,'Banco de Dados'!$B$3:$B$274,'Banco de Dados'!$C$3:$C$274,"")</f>
        <v/>
      </c>
      <c r="EM354" s="27" t="str">
        <f>IFERROR(VLOOKUP(EO354,'Banco de Dados'!$B$3:$H$274,5,FALSE)," ")</f>
        <v xml:space="preserve"> </v>
      </c>
      <c r="ES354" s="27" t="str">
        <f>_xlfn.XLOOKUP(EV354,'Banco de Dados'!$B$3:$B$274,'Banco de Dados'!$C$3:$C$274,"")</f>
        <v/>
      </c>
      <c r="ET354" s="27" t="str">
        <f>IFERROR(VLOOKUP(EV354,'Banco de Dados'!$B$3:$H$274,5,FALSE)," ")</f>
        <v xml:space="preserve"> </v>
      </c>
      <c r="EZ354" s="27" t="str">
        <f>_xlfn.XLOOKUP(FC354,'Banco de Dados'!$B$3:$B$274,'Banco de Dados'!$C$3:$C$274,"")</f>
        <v/>
      </c>
      <c r="FA354" s="27" t="str">
        <f>IFERROR(VLOOKUP(FC354,'Banco de Dados'!$B$3:$H$274,5,FALSE)," ")</f>
        <v xml:space="preserve"> </v>
      </c>
      <c r="FC354" s="7"/>
      <c r="FD354" s="7"/>
      <c r="FE354" s="7"/>
      <c r="FG354" s="27" t="str">
        <f>_xlfn.XLOOKUP(FJ354,'Banco de Dados'!$B$3:$B$274,'Banco de Dados'!$C$3:$C$274,"")</f>
        <v/>
      </c>
      <c r="FH354" s="27" t="str">
        <f>IFERROR(VLOOKUP(FJ354,'Banco de Dados'!$B$3:$H$274,5,FALSE)," ")</f>
        <v xml:space="preserve"> </v>
      </c>
      <c r="FI354" s="7"/>
      <c r="FJ354" s="7"/>
      <c r="FK354" s="7"/>
      <c r="FL354" s="7"/>
      <c r="FN354" s="27" t="str">
        <f>_xlfn.XLOOKUP(FQ354,'Banco de Dados'!$B$3:$B$274,'Banco de Dados'!$C$3:$C$274,"")</f>
        <v/>
      </c>
      <c r="FO354" s="27" t="str">
        <f>IFERROR(VLOOKUP(FQ354,'Banco de Dados'!$B$3:$H$274,5,FALSE)," ")</f>
        <v xml:space="preserve"> </v>
      </c>
      <c r="FP354" s="7"/>
      <c r="FQ354" s="7"/>
      <c r="FR354" s="7"/>
      <c r="FS354" s="7"/>
      <c r="FU354" s="27" t="str">
        <f>_xlfn.XLOOKUP(FX354,'Banco de Dados'!$B$3:$B$274,'Banco de Dados'!$C$3:$C$274,"")</f>
        <v/>
      </c>
      <c r="FV354" s="27" t="str">
        <f>IFERROR(VLOOKUP(FX354,'Banco de Dados'!$B$3:$H$274,5,FALSE)," ")</f>
        <v xml:space="preserve"> </v>
      </c>
      <c r="FW354" s="7"/>
      <c r="FX354" s="7"/>
      <c r="FY354" s="7"/>
      <c r="FZ354" s="7"/>
    </row>
    <row r="355" spans="2:182" x14ac:dyDescent="0.25">
      <c r="B355" s="27" t="str">
        <f>_xlfn.XLOOKUP(E355,'Banco de Dados'!$B$3:$B$274,'Banco de Dados'!$C$3:$C$274,"")</f>
        <v/>
      </c>
      <c r="C355" s="27" t="str">
        <f>IFERROR(VLOOKUP(E355,'Banco de Dados'!$B$3:$H$274,5,FALSE)," ")</f>
        <v xml:space="preserve"> </v>
      </c>
      <c r="I355" s="27" t="str">
        <f>_xlfn.XLOOKUP(L355,'Banco de Dados'!$B$3:$B$274,'Banco de Dados'!$C$3:$C$274,"")</f>
        <v/>
      </c>
      <c r="J355" s="27" t="str">
        <f>IFERROR(VLOOKUP(L355,'Banco de Dados'!$B$3:$H$274,5,FALSE)," ")</f>
        <v xml:space="preserve"> </v>
      </c>
      <c r="P355" s="27" t="str">
        <f>_xlfn.XLOOKUP(S355,'Banco de Dados'!$B$3:$B$274,'Banco de Dados'!$C$3:$C$274,"")</f>
        <v/>
      </c>
      <c r="Q355" s="27" t="str">
        <f>IFERROR(VLOOKUP(S355,'Banco de Dados'!$B$3:$H$274,5,FALSE)," ")</f>
        <v xml:space="preserve"> </v>
      </c>
      <c r="W355" s="27" t="str">
        <f>_xlfn.XLOOKUP(Z355,'Banco de Dados'!$B$3:$B$274,'Banco de Dados'!$C$3:$C$274,"")</f>
        <v/>
      </c>
      <c r="X355" s="27" t="str">
        <f>IFERROR(VLOOKUP(Z355,'Banco de Dados'!$B$3:$H$274,5,FALSE)," ")</f>
        <v xml:space="preserve"> </v>
      </c>
      <c r="AD355" s="27" t="str">
        <f>_xlfn.XLOOKUP(AG355,'Banco de Dados'!$B$3:$B$274,'Banco de Dados'!$C$3:$C$274,"")</f>
        <v/>
      </c>
      <c r="AE355" s="27" t="str">
        <f>IFERROR(VLOOKUP(AG355,'Banco de Dados'!$B$3:$H$274,5,FALSE)," ")</f>
        <v xml:space="preserve"> </v>
      </c>
      <c r="AK355" s="27" t="str">
        <f>_xlfn.XLOOKUP(AN355,'Banco de Dados'!$B$3:$B$274,'Banco de Dados'!$C$3:$C$274,"")</f>
        <v/>
      </c>
      <c r="AL355" s="27" t="str">
        <f>IFERROR(VLOOKUP(AN355,'Banco de Dados'!$B$3:$H$274,5,FALSE)," ")</f>
        <v xml:space="preserve"> </v>
      </c>
      <c r="AR355" s="27" t="str">
        <f>_xlfn.XLOOKUP(AU355,'Banco de Dados'!$B$3:$B$274,'Banco de Dados'!$C$3:$C$274,"")</f>
        <v/>
      </c>
      <c r="AS355" s="27" t="str">
        <f>IFERROR(VLOOKUP(AU355,'Banco de Dados'!$B$3:$H$274,5,FALSE)," ")</f>
        <v xml:space="preserve"> </v>
      </c>
      <c r="AY355" s="27" t="str">
        <f>_xlfn.XLOOKUP(BB355,'Banco de Dados'!$B$3:$B$274,'Banco de Dados'!$C$3:$C$274,"")</f>
        <v/>
      </c>
      <c r="AZ355" s="27" t="str">
        <f>IFERROR(VLOOKUP(BB355,'Banco de Dados'!$B$3:$H$274,5,FALSE)," ")</f>
        <v xml:space="preserve"> </v>
      </c>
      <c r="BF355" s="27" t="str">
        <f>_xlfn.XLOOKUP(BI355,'Banco de Dados'!$B$3:$B$274,'Banco de Dados'!$C$3:$C$274,"")</f>
        <v/>
      </c>
      <c r="BG355" s="27" t="str">
        <f>IFERROR(VLOOKUP(BI355,'Banco de Dados'!$B$3:$H$274,5,FALSE)," ")</f>
        <v xml:space="preserve"> </v>
      </c>
      <c r="BM355" s="27" t="str">
        <f>_xlfn.XLOOKUP(BP355,'Banco de Dados'!$B$3:$B$274,'Banco de Dados'!$C$3:$C$274,"")</f>
        <v/>
      </c>
      <c r="BN355" s="27" t="str">
        <f>IFERROR(VLOOKUP(BP355,'Banco de Dados'!$B$3:$H$274,5,FALSE)," ")</f>
        <v xml:space="preserve"> </v>
      </c>
      <c r="BT355" s="27" t="str">
        <f>_xlfn.XLOOKUP(BW355,'Banco de Dados'!$B$3:$B$274,'Banco de Dados'!$C$3:$C$274,"")</f>
        <v/>
      </c>
      <c r="BU355" s="27" t="str">
        <f>IFERROR(VLOOKUP(BW355,'Banco de Dados'!$B$3:$H$274,5,FALSE)," ")</f>
        <v xml:space="preserve"> </v>
      </c>
      <c r="CA355" s="27" t="str">
        <f>_xlfn.XLOOKUP(CD355,'Banco de Dados'!$B$3:$B$274,'Banco de Dados'!$C$3:$C$274,"")</f>
        <v/>
      </c>
      <c r="CB355" s="27" t="str">
        <f>IFERROR(VLOOKUP(CD355,'Banco de Dados'!$B$3:$H$274,5,FALSE)," ")</f>
        <v xml:space="preserve"> </v>
      </c>
      <c r="CH355" s="27" t="str">
        <f>_xlfn.XLOOKUP(CK355,'Banco de Dados'!$B$3:$B$274,'Banco de Dados'!$C$3:$C$274,"")</f>
        <v/>
      </c>
      <c r="CI355" s="27" t="str">
        <f>IFERROR(VLOOKUP(CK355,'Banco de Dados'!$B$3:$H$274,5,FALSE)," ")</f>
        <v xml:space="preserve"> </v>
      </c>
      <c r="CO355" s="27" t="str">
        <f>_xlfn.XLOOKUP(CR355,'Banco de Dados'!$B$3:$B$274,'Banco de Dados'!$C$3:$C$274,"")</f>
        <v/>
      </c>
      <c r="CP355" s="27" t="str">
        <f>IFERROR(VLOOKUP(CR355,'Banco de Dados'!$B$3:$H$274,5,FALSE)," ")</f>
        <v xml:space="preserve"> </v>
      </c>
      <c r="CV355" s="27" t="str">
        <f>_xlfn.XLOOKUP(CY355,'Banco de Dados'!$B$3:$B$274,'Banco de Dados'!$C$3:$C$274,"")</f>
        <v/>
      </c>
      <c r="CW355" s="27" t="str">
        <f>IFERROR(VLOOKUP(CY355,'Banco de Dados'!$B$3:$H$274,5,FALSE)," ")</f>
        <v xml:space="preserve"> </v>
      </c>
      <c r="DC355" s="27" t="str">
        <f>_xlfn.XLOOKUP(DF355,'Banco de Dados'!$B$3:$B$274,'Banco de Dados'!$C$3:$C$274,"")</f>
        <v/>
      </c>
      <c r="DD355" s="27" t="str">
        <f>IFERROR(VLOOKUP(DF355,'Banco de Dados'!$B$3:$H$274,5,FALSE)," ")</f>
        <v xml:space="preserve"> </v>
      </c>
      <c r="DJ355" s="27" t="str">
        <f>_xlfn.XLOOKUP(DM355,'Banco de Dados'!$B$3:$B$274,'Banco de Dados'!$C$3:$C$274,"")</f>
        <v/>
      </c>
      <c r="DK355" s="27" t="str">
        <f>IFERROR(VLOOKUP(DM355,'Banco de Dados'!$B$3:$H$274,5,FALSE)," ")</f>
        <v xml:space="preserve"> </v>
      </c>
      <c r="DQ355" s="27" t="str">
        <f>_xlfn.XLOOKUP(DT355,'Banco de Dados'!$B$3:$B$274,'Banco de Dados'!$C$3:$C$274,"")</f>
        <v/>
      </c>
      <c r="DR355" s="27" t="str">
        <f>IFERROR(VLOOKUP(DT355,'Banco de Dados'!$B$3:$H$274,5,FALSE)," ")</f>
        <v xml:space="preserve"> </v>
      </c>
      <c r="DX355" s="27" t="str">
        <f>_xlfn.XLOOKUP(EA355,'Banco de Dados'!$B$3:$B$274,'Banco de Dados'!$C$3:$C$274,"")</f>
        <v/>
      </c>
      <c r="DY355" s="27" t="str">
        <f>IFERROR(VLOOKUP(EA355,'Banco de Dados'!$B$3:$H$274,5,FALSE)," ")</f>
        <v xml:space="preserve"> </v>
      </c>
      <c r="EE355" s="27" t="str">
        <f>_xlfn.XLOOKUP(EH355,'Banco de Dados'!$B$3:$B$274,'Banco de Dados'!$C$3:$C$274,"")</f>
        <v/>
      </c>
      <c r="EF355" s="27" t="str">
        <f>IFERROR(VLOOKUP(EH355,'Banco de Dados'!$B$3:$H$274,5,FALSE)," ")</f>
        <v xml:space="preserve"> </v>
      </c>
      <c r="EL355" s="27" t="str">
        <f>_xlfn.XLOOKUP(EO355,'Banco de Dados'!$B$3:$B$274,'Banco de Dados'!$C$3:$C$274,"")</f>
        <v/>
      </c>
      <c r="EM355" s="27" t="str">
        <f>IFERROR(VLOOKUP(EO355,'Banco de Dados'!$B$3:$H$274,5,FALSE)," ")</f>
        <v xml:space="preserve"> </v>
      </c>
      <c r="ES355" s="27" t="str">
        <f>_xlfn.XLOOKUP(EV355,'Banco de Dados'!$B$3:$B$274,'Banco de Dados'!$C$3:$C$274,"")</f>
        <v/>
      </c>
      <c r="ET355" s="27" t="str">
        <f>IFERROR(VLOOKUP(EV355,'Banco de Dados'!$B$3:$H$274,5,FALSE)," ")</f>
        <v xml:space="preserve"> </v>
      </c>
      <c r="EZ355" s="27" t="str">
        <f>_xlfn.XLOOKUP(FC355,'Banco de Dados'!$B$3:$B$274,'Banco de Dados'!$C$3:$C$274,"")</f>
        <v/>
      </c>
      <c r="FA355" s="27" t="str">
        <f>IFERROR(VLOOKUP(FC355,'Banco de Dados'!$B$3:$H$274,5,FALSE)," ")</f>
        <v xml:space="preserve"> </v>
      </c>
      <c r="FC355" s="7"/>
      <c r="FD355" s="7"/>
      <c r="FE355" s="7"/>
      <c r="FG355" s="27" t="str">
        <f>_xlfn.XLOOKUP(FJ355,'Banco de Dados'!$B$3:$B$274,'Banco de Dados'!$C$3:$C$274,"")</f>
        <v/>
      </c>
      <c r="FH355" s="27" t="str">
        <f>IFERROR(VLOOKUP(FJ355,'Banco de Dados'!$B$3:$H$274,5,FALSE)," ")</f>
        <v xml:space="preserve"> </v>
      </c>
      <c r="FI355" s="7"/>
      <c r="FJ355" s="7"/>
      <c r="FK355" s="7"/>
      <c r="FL355" s="7"/>
      <c r="FN355" s="27" t="str">
        <f>_xlfn.XLOOKUP(FQ355,'Banco de Dados'!$B$3:$B$274,'Banco de Dados'!$C$3:$C$274,"")</f>
        <v/>
      </c>
      <c r="FO355" s="27" t="str">
        <f>IFERROR(VLOOKUP(FQ355,'Banco de Dados'!$B$3:$H$274,5,FALSE)," ")</f>
        <v xml:space="preserve"> </v>
      </c>
      <c r="FP355" s="7"/>
      <c r="FQ355" s="7"/>
      <c r="FR355" s="7"/>
      <c r="FS355" s="7"/>
      <c r="FU355" s="27" t="str">
        <f>_xlfn.XLOOKUP(FX355,'Banco de Dados'!$B$3:$B$274,'Banco de Dados'!$C$3:$C$274,"")</f>
        <v/>
      </c>
      <c r="FV355" s="27" t="str">
        <f>IFERROR(VLOOKUP(FX355,'Banco de Dados'!$B$3:$H$274,5,FALSE)," ")</f>
        <v xml:space="preserve"> </v>
      </c>
      <c r="FW355" s="7"/>
      <c r="FX355" s="7"/>
      <c r="FY355" s="7"/>
      <c r="FZ355" s="7"/>
    </row>
    <row r="356" spans="2:182" x14ac:dyDescent="0.25">
      <c r="B356" s="27" t="str">
        <f>_xlfn.XLOOKUP(E356,'Banco de Dados'!$B$3:$B$274,'Banco de Dados'!$C$3:$C$274,"")</f>
        <v/>
      </c>
      <c r="C356" s="27" t="str">
        <f>IFERROR(VLOOKUP(E356,'Banco de Dados'!$B$3:$H$274,5,FALSE)," ")</f>
        <v xml:space="preserve"> </v>
      </c>
      <c r="I356" s="27" t="str">
        <f>_xlfn.XLOOKUP(L356,'Banco de Dados'!$B$3:$B$274,'Banco de Dados'!$C$3:$C$274,"")</f>
        <v/>
      </c>
      <c r="J356" s="27" t="str">
        <f>IFERROR(VLOOKUP(L356,'Banco de Dados'!$B$3:$H$274,5,FALSE)," ")</f>
        <v xml:space="preserve"> </v>
      </c>
      <c r="P356" s="27" t="str">
        <f>_xlfn.XLOOKUP(S356,'Banco de Dados'!$B$3:$B$274,'Banco de Dados'!$C$3:$C$274,"")</f>
        <v/>
      </c>
      <c r="Q356" s="27" t="str">
        <f>IFERROR(VLOOKUP(S356,'Banco de Dados'!$B$3:$H$274,5,FALSE)," ")</f>
        <v xml:space="preserve"> </v>
      </c>
      <c r="W356" s="27" t="str">
        <f>_xlfn.XLOOKUP(Z356,'Banco de Dados'!$B$3:$B$274,'Banco de Dados'!$C$3:$C$274,"")</f>
        <v/>
      </c>
      <c r="X356" s="27" t="str">
        <f>IFERROR(VLOOKUP(Z356,'Banco de Dados'!$B$3:$H$274,5,FALSE)," ")</f>
        <v xml:space="preserve"> </v>
      </c>
      <c r="AD356" s="27" t="str">
        <f>_xlfn.XLOOKUP(AG356,'Banco de Dados'!$B$3:$B$274,'Banco de Dados'!$C$3:$C$274,"")</f>
        <v/>
      </c>
      <c r="AE356" s="27" t="str">
        <f>IFERROR(VLOOKUP(AG356,'Banco de Dados'!$B$3:$H$274,5,FALSE)," ")</f>
        <v xml:space="preserve"> </v>
      </c>
      <c r="AK356" s="27" t="str">
        <f>_xlfn.XLOOKUP(AN356,'Banco de Dados'!$B$3:$B$274,'Banco de Dados'!$C$3:$C$274,"")</f>
        <v/>
      </c>
      <c r="AL356" s="27" t="str">
        <f>IFERROR(VLOOKUP(AN356,'Banco de Dados'!$B$3:$H$274,5,FALSE)," ")</f>
        <v xml:space="preserve"> </v>
      </c>
      <c r="AR356" s="27" t="str">
        <f>_xlfn.XLOOKUP(AU356,'Banco de Dados'!$B$3:$B$274,'Banco de Dados'!$C$3:$C$274,"")</f>
        <v/>
      </c>
      <c r="AS356" s="27" t="str">
        <f>IFERROR(VLOOKUP(AU356,'Banco de Dados'!$B$3:$H$274,5,FALSE)," ")</f>
        <v xml:space="preserve"> </v>
      </c>
      <c r="AY356" s="27" t="str">
        <f>_xlfn.XLOOKUP(BB356,'Banco de Dados'!$B$3:$B$274,'Banco de Dados'!$C$3:$C$274,"")</f>
        <v/>
      </c>
      <c r="AZ356" s="27" t="str">
        <f>IFERROR(VLOOKUP(BB356,'Banco de Dados'!$B$3:$H$274,5,FALSE)," ")</f>
        <v xml:space="preserve"> </v>
      </c>
      <c r="BF356" s="27" t="str">
        <f>_xlfn.XLOOKUP(BI356,'Banco de Dados'!$B$3:$B$274,'Banco de Dados'!$C$3:$C$274,"")</f>
        <v/>
      </c>
      <c r="BG356" s="27" t="str">
        <f>IFERROR(VLOOKUP(BI356,'Banco de Dados'!$B$3:$H$274,5,FALSE)," ")</f>
        <v xml:space="preserve"> </v>
      </c>
      <c r="BM356" s="27" t="str">
        <f>_xlfn.XLOOKUP(BP356,'Banco de Dados'!$B$3:$B$274,'Banco de Dados'!$C$3:$C$274,"")</f>
        <v/>
      </c>
      <c r="BN356" s="27" t="str">
        <f>IFERROR(VLOOKUP(BP356,'Banco de Dados'!$B$3:$H$274,5,FALSE)," ")</f>
        <v xml:space="preserve"> </v>
      </c>
      <c r="BT356" s="27" t="str">
        <f>_xlfn.XLOOKUP(BW356,'Banco de Dados'!$B$3:$B$274,'Banco de Dados'!$C$3:$C$274,"")</f>
        <v/>
      </c>
      <c r="BU356" s="27" t="str">
        <f>IFERROR(VLOOKUP(BW356,'Banco de Dados'!$B$3:$H$274,5,FALSE)," ")</f>
        <v xml:space="preserve"> </v>
      </c>
      <c r="CA356" s="27" t="str">
        <f>_xlfn.XLOOKUP(CD356,'Banco de Dados'!$B$3:$B$274,'Banco de Dados'!$C$3:$C$274,"")</f>
        <v/>
      </c>
      <c r="CB356" s="27" t="str">
        <f>IFERROR(VLOOKUP(CD356,'Banco de Dados'!$B$3:$H$274,5,FALSE)," ")</f>
        <v xml:space="preserve"> </v>
      </c>
      <c r="CH356" s="27" t="str">
        <f>_xlfn.XLOOKUP(CK356,'Banco de Dados'!$B$3:$B$274,'Banco de Dados'!$C$3:$C$274,"")</f>
        <v/>
      </c>
      <c r="CI356" s="27" t="str">
        <f>IFERROR(VLOOKUP(CK356,'Banco de Dados'!$B$3:$H$274,5,FALSE)," ")</f>
        <v xml:space="preserve"> </v>
      </c>
      <c r="CO356" s="27" t="str">
        <f>_xlfn.XLOOKUP(CR356,'Banco de Dados'!$B$3:$B$274,'Banco de Dados'!$C$3:$C$274,"")</f>
        <v/>
      </c>
      <c r="CP356" s="27" t="str">
        <f>IFERROR(VLOOKUP(CR356,'Banco de Dados'!$B$3:$H$274,5,FALSE)," ")</f>
        <v xml:space="preserve"> </v>
      </c>
      <c r="CV356" s="27" t="str">
        <f>_xlfn.XLOOKUP(CY356,'Banco de Dados'!$B$3:$B$274,'Banco de Dados'!$C$3:$C$274,"")</f>
        <v/>
      </c>
      <c r="CW356" s="27" t="str">
        <f>IFERROR(VLOOKUP(CY356,'Banco de Dados'!$B$3:$H$274,5,FALSE)," ")</f>
        <v xml:space="preserve"> </v>
      </c>
      <c r="DC356" s="27" t="str">
        <f>_xlfn.XLOOKUP(DF356,'Banco de Dados'!$B$3:$B$274,'Banco de Dados'!$C$3:$C$274,"")</f>
        <v/>
      </c>
      <c r="DD356" s="27" t="str">
        <f>IFERROR(VLOOKUP(DF356,'Banco de Dados'!$B$3:$H$274,5,FALSE)," ")</f>
        <v xml:space="preserve"> </v>
      </c>
      <c r="DJ356" s="27" t="str">
        <f>_xlfn.XLOOKUP(DM356,'Banco de Dados'!$B$3:$B$274,'Banco de Dados'!$C$3:$C$274,"")</f>
        <v/>
      </c>
      <c r="DK356" s="27" t="str">
        <f>IFERROR(VLOOKUP(DM356,'Banco de Dados'!$B$3:$H$274,5,FALSE)," ")</f>
        <v xml:space="preserve"> </v>
      </c>
      <c r="DQ356" s="27" t="str">
        <f>_xlfn.XLOOKUP(DT356,'Banco de Dados'!$B$3:$B$274,'Banco de Dados'!$C$3:$C$274,"")</f>
        <v/>
      </c>
      <c r="DR356" s="27" t="str">
        <f>IFERROR(VLOOKUP(DT356,'Banco de Dados'!$B$3:$H$274,5,FALSE)," ")</f>
        <v xml:space="preserve"> </v>
      </c>
      <c r="DX356" s="27" t="str">
        <f>_xlfn.XLOOKUP(EA356,'Banco de Dados'!$B$3:$B$274,'Banco de Dados'!$C$3:$C$274,"")</f>
        <v/>
      </c>
      <c r="DY356" s="27" t="str">
        <f>IFERROR(VLOOKUP(EA356,'Banco de Dados'!$B$3:$H$274,5,FALSE)," ")</f>
        <v xml:space="preserve"> </v>
      </c>
      <c r="EE356" s="27" t="str">
        <f>_xlfn.XLOOKUP(EH356,'Banco de Dados'!$B$3:$B$274,'Banco de Dados'!$C$3:$C$274,"")</f>
        <v/>
      </c>
      <c r="EF356" s="27" t="str">
        <f>IFERROR(VLOOKUP(EH356,'Banco de Dados'!$B$3:$H$274,5,FALSE)," ")</f>
        <v xml:space="preserve"> </v>
      </c>
      <c r="EL356" s="27" t="str">
        <f>_xlfn.XLOOKUP(EO356,'Banco de Dados'!$B$3:$B$274,'Banco de Dados'!$C$3:$C$274,"")</f>
        <v/>
      </c>
      <c r="EM356" s="27" t="str">
        <f>IFERROR(VLOOKUP(EO356,'Banco de Dados'!$B$3:$H$274,5,FALSE)," ")</f>
        <v xml:space="preserve"> </v>
      </c>
      <c r="ES356" s="27" t="str">
        <f>_xlfn.XLOOKUP(EV356,'Banco de Dados'!$B$3:$B$274,'Banco de Dados'!$C$3:$C$274,"")</f>
        <v/>
      </c>
      <c r="ET356" s="27" t="str">
        <f>IFERROR(VLOOKUP(EV356,'Banco de Dados'!$B$3:$H$274,5,FALSE)," ")</f>
        <v xml:space="preserve"> </v>
      </c>
      <c r="EZ356" s="27" t="str">
        <f>_xlfn.XLOOKUP(FC356,'Banco de Dados'!$B$3:$B$274,'Banco de Dados'!$C$3:$C$274,"")</f>
        <v/>
      </c>
      <c r="FA356" s="27" t="str">
        <f>IFERROR(VLOOKUP(FC356,'Banco de Dados'!$B$3:$H$274,5,FALSE)," ")</f>
        <v xml:space="preserve"> </v>
      </c>
      <c r="FC356" s="7"/>
      <c r="FD356" s="7"/>
      <c r="FE356" s="7"/>
      <c r="FG356" s="27" t="str">
        <f>_xlfn.XLOOKUP(FJ356,'Banco de Dados'!$B$3:$B$274,'Banco de Dados'!$C$3:$C$274,"")</f>
        <v/>
      </c>
      <c r="FH356" s="27" t="str">
        <f>IFERROR(VLOOKUP(FJ356,'Banco de Dados'!$B$3:$H$274,5,FALSE)," ")</f>
        <v xml:space="preserve"> </v>
      </c>
      <c r="FI356" s="7"/>
      <c r="FJ356" s="7"/>
      <c r="FK356" s="7"/>
      <c r="FL356" s="7"/>
      <c r="FN356" s="27" t="str">
        <f>_xlfn.XLOOKUP(FQ356,'Banco de Dados'!$B$3:$B$274,'Banco de Dados'!$C$3:$C$274,"")</f>
        <v/>
      </c>
      <c r="FO356" s="27" t="str">
        <f>IFERROR(VLOOKUP(FQ356,'Banco de Dados'!$B$3:$H$274,5,FALSE)," ")</f>
        <v xml:space="preserve"> </v>
      </c>
      <c r="FP356" s="7"/>
      <c r="FQ356" s="7"/>
      <c r="FR356" s="7"/>
      <c r="FS356" s="7"/>
      <c r="FU356" s="27" t="str">
        <f>_xlfn.XLOOKUP(FX356,'Banco de Dados'!$B$3:$B$274,'Banco de Dados'!$C$3:$C$274,"")</f>
        <v/>
      </c>
      <c r="FV356" s="27" t="str">
        <f>IFERROR(VLOOKUP(FX356,'Banco de Dados'!$B$3:$H$274,5,FALSE)," ")</f>
        <v xml:space="preserve"> </v>
      </c>
      <c r="FW356" s="7"/>
      <c r="FX356" s="7"/>
      <c r="FY356" s="7"/>
      <c r="FZ356" s="7"/>
    </row>
    <row r="357" spans="2:182" x14ac:dyDescent="0.25">
      <c r="B357" s="27" t="str">
        <f>_xlfn.XLOOKUP(E357,'Banco de Dados'!$B$3:$B$274,'Banco de Dados'!$C$3:$C$274,"")</f>
        <v/>
      </c>
      <c r="C357" s="27" t="str">
        <f>IFERROR(VLOOKUP(E357,'Banco de Dados'!$B$3:$H$274,5,FALSE)," ")</f>
        <v xml:space="preserve"> </v>
      </c>
      <c r="I357" s="27" t="str">
        <f>_xlfn.XLOOKUP(L357,'Banco de Dados'!$B$3:$B$274,'Banco de Dados'!$C$3:$C$274,"")</f>
        <v/>
      </c>
      <c r="J357" s="27" t="str">
        <f>IFERROR(VLOOKUP(L357,'Banco de Dados'!$B$3:$H$274,5,FALSE)," ")</f>
        <v xml:space="preserve"> </v>
      </c>
      <c r="P357" s="27" t="str">
        <f>_xlfn.XLOOKUP(S357,'Banco de Dados'!$B$3:$B$274,'Banco de Dados'!$C$3:$C$274,"")</f>
        <v/>
      </c>
      <c r="Q357" s="27" t="str">
        <f>IFERROR(VLOOKUP(S357,'Banco de Dados'!$B$3:$H$274,5,FALSE)," ")</f>
        <v xml:space="preserve"> </v>
      </c>
      <c r="W357" s="27" t="str">
        <f>_xlfn.XLOOKUP(Z357,'Banco de Dados'!$B$3:$B$274,'Banco de Dados'!$C$3:$C$274,"")</f>
        <v/>
      </c>
      <c r="X357" s="27" t="str">
        <f>IFERROR(VLOOKUP(Z357,'Banco de Dados'!$B$3:$H$274,5,FALSE)," ")</f>
        <v xml:space="preserve"> </v>
      </c>
      <c r="AD357" s="27" t="str">
        <f>_xlfn.XLOOKUP(AG357,'Banco de Dados'!$B$3:$B$274,'Banco de Dados'!$C$3:$C$274,"")</f>
        <v/>
      </c>
      <c r="AE357" s="27" t="str">
        <f>IFERROR(VLOOKUP(AG357,'Banco de Dados'!$B$3:$H$274,5,FALSE)," ")</f>
        <v xml:space="preserve"> </v>
      </c>
      <c r="AK357" s="27" t="str">
        <f>_xlfn.XLOOKUP(AN357,'Banco de Dados'!$B$3:$B$274,'Banco de Dados'!$C$3:$C$274,"")</f>
        <v/>
      </c>
      <c r="AL357" s="27" t="str">
        <f>IFERROR(VLOOKUP(AN357,'Banco de Dados'!$B$3:$H$274,5,FALSE)," ")</f>
        <v xml:space="preserve"> </v>
      </c>
      <c r="AR357" s="27" t="str">
        <f>_xlfn.XLOOKUP(AU357,'Banco de Dados'!$B$3:$B$274,'Banco de Dados'!$C$3:$C$274,"")</f>
        <v/>
      </c>
      <c r="AS357" s="27" t="str">
        <f>IFERROR(VLOOKUP(AU357,'Banco de Dados'!$B$3:$H$274,5,FALSE)," ")</f>
        <v xml:space="preserve"> </v>
      </c>
      <c r="AY357" s="27" t="str">
        <f>_xlfn.XLOOKUP(BB357,'Banco de Dados'!$B$3:$B$274,'Banco de Dados'!$C$3:$C$274,"")</f>
        <v/>
      </c>
      <c r="AZ357" s="27" t="str">
        <f>IFERROR(VLOOKUP(BB357,'Banco de Dados'!$B$3:$H$274,5,FALSE)," ")</f>
        <v xml:space="preserve"> </v>
      </c>
      <c r="BF357" s="27" t="str">
        <f>_xlfn.XLOOKUP(BI357,'Banco de Dados'!$B$3:$B$274,'Banco de Dados'!$C$3:$C$274,"")</f>
        <v/>
      </c>
      <c r="BG357" s="27" t="str">
        <f>IFERROR(VLOOKUP(BI357,'Banco de Dados'!$B$3:$H$274,5,FALSE)," ")</f>
        <v xml:space="preserve"> </v>
      </c>
      <c r="BM357" s="27" t="str">
        <f>_xlfn.XLOOKUP(BP357,'Banco de Dados'!$B$3:$B$274,'Banco de Dados'!$C$3:$C$274,"")</f>
        <v/>
      </c>
      <c r="BN357" s="27" t="str">
        <f>IFERROR(VLOOKUP(BP357,'Banco de Dados'!$B$3:$H$274,5,FALSE)," ")</f>
        <v xml:space="preserve"> </v>
      </c>
      <c r="BT357" s="27" t="str">
        <f>_xlfn.XLOOKUP(BW357,'Banco de Dados'!$B$3:$B$274,'Banco de Dados'!$C$3:$C$274,"")</f>
        <v/>
      </c>
      <c r="BU357" s="27" t="str">
        <f>IFERROR(VLOOKUP(BW357,'Banco de Dados'!$B$3:$H$274,5,FALSE)," ")</f>
        <v xml:space="preserve"> </v>
      </c>
      <c r="CA357" s="27" t="str">
        <f>_xlfn.XLOOKUP(CD357,'Banco de Dados'!$B$3:$B$274,'Banco de Dados'!$C$3:$C$274,"")</f>
        <v/>
      </c>
      <c r="CB357" s="27" t="str">
        <f>IFERROR(VLOOKUP(CD357,'Banco de Dados'!$B$3:$H$274,5,FALSE)," ")</f>
        <v xml:space="preserve"> </v>
      </c>
      <c r="CH357" s="27" t="str">
        <f>_xlfn.XLOOKUP(CK357,'Banco de Dados'!$B$3:$B$274,'Banco de Dados'!$C$3:$C$274,"")</f>
        <v/>
      </c>
      <c r="CI357" s="27" t="str">
        <f>IFERROR(VLOOKUP(CK357,'Banco de Dados'!$B$3:$H$274,5,FALSE)," ")</f>
        <v xml:space="preserve"> </v>
      </c>
      <c r="CO357" s="27" t="str">
        <f>_xlfn.XLOOKUP(CR357,'Banco de Dados'!$B$3:$B$274,'Banco de Dados'!$C$3:$C$274,"")</f>
        <v/>
      </c>
      <c r="CP357" s="27" t="str">
        <f>IFERROR(VLOOKUP(CR357,'Banco de Dados'!$B$3:$H$274,5,FALSE)," ")</f>
        <v xml:space="preserve"> </v>
      </c>
      <c r="CV357" s="27" t="str">
        <f>_xlfn.XLOOKUP(CY357,'Banco de Dados'!$B$3:$B$274,'Banco de Dados'!$C$3:$C$274,"")</f>
        <v/>
      </c>
      <c r="CW357" s="27" t="str">
        <f>IFERROR(VLOOKUP(CY357,'Banco de Dados'!$B$3:$H$274,5,FALSE)," ")</f>
        <v xml:space="preserve"> </v>
      </c>
      <c r="DC357" s="27" t="str">
        <f>_xlfn.XLOOKUP(DF357,'Banco de Dados'!$B$3:$B$274,'Banco de Dados'!$C$3:$C$274,"")</f>
        <v/>
      </c>
      <c r="DD357" s="27" t="str">
        <f>IFERROR(VLOOKUP(DF357,'Banco de Dados'!$B$3:$H$274,5,FALSE)," ")</f>
        <v xml:space="preserve"> </v>
      </c>
      <c r="DJ357" s="27" t="str">
        <f>_xlfn.XLOOKUP(DM357,'Banco de Dados'!$B$3:$B$274,'Banco de Dados'!$C$3:$C$274,"")</f>
        <v/>
      </c>
      <c r="DK357" s="27" t="str">
        <f>IFERROR(VLOOKUP(DM357,'Banco de Dados'!$B$3:$H$274,5,FALSE)," ")</f>
        <v xml:space="preserve"> </v>
      </c>
      <c r="DQ357" s="27" t="str">
        <f>_xlfn.XLOOKUP(DT357,'Banco de Dados'!$B$3:$B$274,'Banco de Dados'!$C$3:$C$274,"")</f>
        <v/>
      </c>
      <c r="DR357" s="27" t="str">
        <f>IFERROR(VLOOKUP(DT357,'Banco de Dados'!$B$3:$H$274,5,FALSE)," ")</f>
        <v xml:space="preserve"> </v>
      </c>
      <c r="DX357" s="27" t="str">
        <f>_xlfn.XLOOKUP(EA357,'Banco de Dados'!$B$3:$B$274,'Banco de Dados'!$C$3:$C$274,"")</f>
        <v/>
      </c>
      <c r="DY357" s="27" t="str">
        <f>IFERROR(VLOOKUP(EA357,'Banco de Dados'!$B$3:$H$274,5,FALSE)," ")</f>
        <v xml:space="preserve"> </v>
      </c>
      <c r="EE357" s="27" t="str">
        <f>_xlfn.XLOOKUP(EH357,'Banco de Dados'!$B$3:$B$274,'Banco de Dados'!$C$3:$C$274,"")</f>
        <v/>
      </c>
      <c r="EF357" s="27" t="str">
        <f>IFERROR(VLOOKUP(EH357,'Banco de Dados'!$B$3:$H$274,5,FALSE)," ")</f>
        <v xml:space="preserve"> </v>
      </c>
      <c r="EL357" s="27" t="str">
        <f>_xlfn.XLOOKUP(EO357,'Banco de Dados'!$B$3:$B$274,'Banco de Dados'!$C$3:$C$274,"")</f>
        <v/>
      </c>
      <c r="EM357" s="27" t="str">
        <f>IFERROR(VLOOKUP(EO357,'Banco de Dados'!$B$3:$H$274,5,FALSE)," ")</f>
        <v xml:space="preserve"> </v>
      </c>
      <c r="ES357" s="27" t="str">
        <f>_xlfn.XLOOKUP(EV357,'Banco de Dados'!$B$3:$B$274,'Banco de Dados'!$C$3:$C$274,"")</f>
        <v/>
      </c>
      <c r="ET357" s="27" t="str">
        <f>IFERROR(VLOOKUP(EV357,'Banco de Dados'!$B$3:$H$274,5,FALSE)," ")</f>
        <v xml:space="preserve"> </v>
      </c>
      <c r="EZ357" s="27" t="str">
        <f>_xlfn.XLOOKUP(FC357,'Banco de Dados'!$B$3:$B$274,'Banco de Dados'!$C$3:$C$274,"")</f>
        <v/>
      </c>
      <c r="FA357" s="27" t="str">
        <f>IFERROR(VLOOKUP(FC357,'Banco de Dados'!$B$3:$H$274,5,FALSE)," ")</f>
        <v xml:space="preserve"> </v>
      </c>
      <c r="FC357" s="7"/>
      <c r="FD357" s="7"/>
      <c r="FE357" s="7"/>
      <c r="FG357" s="27" t="str">
        <f>_xlfn.XLOOKUP(FJ357,'Banco de Dados'!$B$3:$B$274,'Banco de Dados'!$C$3:$C$274,"")</f>
        <v/>
      </c>
      <c r="FH357" s="27" t="str">
        <f>IFERROR(VLOOKUP(FJ357,'Banco de Dados'!$B$3:$H$274,5,FALSE)," ")</f>
        <v xml:space="preserve"> </v>
      </c>
      <c r="FI357" s="7"/>
      <c r="FJ357" s="7"/>
      <c r="FK357" s="7"/>
      <c r="FL357" s="7"/>
      <c r="FN357" s="27" t="str">
        <f>_xlfn.XLOOKUP(FQ357,'Banco de Dados'!$B$3:$B$274,'Banco de Dados'!$C$3:$C$274,"")</f>
        <v/>
      </c>
      <c r="FO357" s="27" t="str">
        <f>IFERROR(VLOOKUP(FQ357,'Banco de Dados'!$B$3:$H$274,5,FALSE)," ")</f>
        <v xml:space="preserve"> </v>
      </c>
      <c r="FP357" s="7"/>
      <c r="FQ357" s="7"/>
      <c r="FR357" s="7"/>
      <c r="FS357" s="7"/>
      <c r="FU357" s="27" t="str">
        <f>_xlfn.XLOOKUP(FX357,'Banco de Dados'!$B$3:$B$274,'Banco de Dados'!$C$3:$C$274,"")</f>
        <v/>
      </c>
      <c r="FV357" s="27" t="str">
        <f>IFERROR(VLOOKUP(FX357,'Banco de Dados'!$B$3:$H$274,5,FALSE)," ")</f>
        <v xml:space="preserve"> </v>
      </c>
      <c r="FW357" s="7"/>
      <c r="FX357" s="7"/>
      <c r="FY357" s="7"/>
      <c r="FZ357" s="7"/>
    </row>
    <row r="358" spans="2:182" x14ac:dyDescent="0.25">
      <c r="B358" s="27" t="str">
        <f>_xlfn.XLOOKUP(E358,'Banco de Dados'!$B$3:$B$274,'Banco de Dados'!$C$3:$C$274,"")</f>
        <v/>
      </c>
      <c r="C358" s="27" t="str">
        <f>IFERROR(VLOOKUP(E358,'Banco de Dados'!$B$3:$H$274,5,FALSE)," ")</f>
        <v xml:space="preserve"> </v>
      </c>
      <c r="I358" s="27" t="str">
        <f>_xlfn.XLOOKUP(L358,'Banco de Dados'!$B$3:$B$274,'Banco de Dados'!$C$3:$C$274,"")</f>
        <v/>
      </c>
      <c r="J358" s="27" t="str">
        <f>IFERROR(VLOOKUP(L358,'Banco de Dados'!$B$3:$H$274,5,FALSE)," ")</f>
        <v xml:space="preserve"> </v>
      </c>
      <c r="P358" s="27" t="str">
        <f>_xlfn.XLOOKUP(S358,'Banco de Dados'!$B$3:$B$274,'Banco de Dados'!$C$3:$C$274,"")</f>
        <v/>
      </c>
      <c r="Q358" s="27" t="str">
        <f>IFERROR(VLOOKUP(S358,'Banco de Dados'!$B$3:$H$274,5,FALSE)," ")</f>
        <v xml:space="preserve"> </v>
      </c>
      <c r="W358" s="27" t="str">
        <f>_xlfn.XLOOKUP(Z358,'Banco de Dados'!$B$3:$B$274,'Banco de Dados'!$C$3:$C$274,"")</f>
        <v/>
      </c>
      <c r="X358" s="27" t="str">
        <f>IFERROR(VLOOKUP(Z358,'Banco de Dados'!$B$3:$H$274,5,FALSE)," ")</f>
        <v xml:space="preserve"> </v>
      </c>
      <c r="AD358" s="27" t="str">
        <f>_xlfn.XLOOKUP(AG358,'Banco de Dados'!$B$3:$B$274,'Banco de Dados'!$C$3:$C$274,"")</f>
        <v/>
      </c>
      <c r="AE358" s="27" t="str">
        <f>IFERROR(VLOOKUP(AG358,'Banco de Dados'!$B$3:$H$274,5,FALSE)," ")</f>
        <v xml:space="preserve"> </v>
      </c>
      <c r="AK358" s="27" t="str">
        <f>_xlfn.XLOOKUP(AN358,'Banco de Dados'!$B$3:$B$274,'Banco de Dados'!$C$3:$C$274,"")</f>
        <v/>
      </c>
      <c r="AL358" s="27" t="str">
        <f>IFERROR(VLOOKUP(AN358,'Banco de Dados'!$B$3:$H$274,5,FALSE)," ")</f>
        <v xml:space="preserve"> </v>
      </c>
      <c r="AR358" s="27" t="str">
        <f>_xlfn.XLOOKUP(AU358,'Banco de Dados'!$B$3:$B$274,'Banco de Dados'!$C$3:$C$274,"")</f>
        <v/>
      </c>
      <c r="AS358" s="27" t="str">
        <f>IFERROR(VLOOKUP(AU358,'Banco de Dados'!$B$3:$H$274,5,FALSE)," ")</f>
        <v xml:space="preserve"> </v>
      </c>
      <c r="AY358" s="27" t="str">
        <f>_xlfn.XLOOKUP(BB358,'Banco de Dados'!$B$3:$B$274,'Banco de Dados'!$C$3:$C$274,"")</f>
        <v/>
      </c>
      <c r="AZ358" s="27" t="str">
        <f>IFERROR(VLOOKUP(BB358,'Banco de Dados'!$B$3:$H$274,5,FALSE)," ")</f>
        <v xml:space="preserve"> </v>
      </c>
      <c r="BF358" s="27" t="str">
        <f>_xlfn.XLOOKUP(BI358,'Banco de Dados'!$B$3:$B$274,'Banco de Dados'!$C$3:$C$274,"")</f>
        <v/>
      </c>
      <c r="BG358" s="27" t="str">
        <f>IFERROR(VLOOKUP(BI358,'Banco de Dados'!$B$3:$H$274,5,FALSE)," ")</f>
        <v xml:space="preserve"> </v>
      </c>
      <c r="BM358" s="27" t="str">
        <f>_xlfn.XLOOKUP(BP358,'Banco de Dados'!$B$3:$B$274,'Banco de Dados'!$C$3:$C$274,"")</f>
        <v/>
      </c>
      <c r="BN358" s="27" t="str">
        <f>IFERROR(VLOOKUP(BP358,'Banco de Dados'!$B$3:$H$274,5,FALSE)," ")</f>
        <v xml:space="preserve"> </v>
      </c>
      <c r="BT358" s="27" t="str">
        <f>_xlfn.XLOOKUP(BW358,'Banco de Dados'!$B$3:$B$274,'Banco de Dados'!$C$3:$C$274,"")</f>
        <v/>
      </c>
      <c r="BU358" s="27" t="str">
        <f>IFERROR(VLOOKUP(BW358,'Banco de Dados'!$B$3:$H$274,5,FALSE)," ")</f>
        <v xml:space="preserve"> </v>
      </c>
      <c r="CA358" s="27" t="str">
        <f>_xlfn.XLOOKUP(CD358,'Banco de Dados'!$B$3:$B$274,'Banco de Dados'!$C$3:$C$274,"")</f>
        <v/>
      </c>
      <c r="CB358" s="27" t="str">
        <f>IFERROR(VLOOKUP(CD358,'Banco de Dados'!$B$3:$H$274,5,FALSE)," ")</f>
        <v xml:space="preserve"> </v>
      </c>
      <c r="CH358" s="27" t="str">
        <f>_xlfn.XLOOKUP(CK358,'Banco de Dados'!$B$3:$B$274,'Banco de Dados'!$C$3:$C$274,"")</f>
        <v/>
      </c>
      <c r="CI358" s="27" t="str">
        <f>IFERROR(VLOOKUP(CK358,'Banco de Dados'!$B$3:$H$274,5,FALSE)," ")</f>
        <v xml:space="preserve"> </v>
      </c>
      <c r="CO358" s="27" t="str">
        <f>_xlfn.XLOOKUP(CR358,'Banco de Dados'!$B$3:$B$274,'Banco de Dados'!$C$3:$C$274,"")</f>
        <v/>
      </c>
      <c r="CP358" s="27" t="str">
        <f>IFERROR(VLOOKUP(CR358,'Banco de Dados'!$B$3:$H$274,5,FALSE)," ")</f>
        <v xml:space="preserve"> </v>
      </c>
      <c r="CV358" s="27" t="str">
        <f>_xlfn.XLOOKUP(CY358,'Banco de Dados'!$B$3:$B$274,'Banco de Dados'!$C$3:$C$274,"")</f>
        <v/>
      </c>
      <c r="CW358" s="27" t="str">
        <f>IFERROR(VLOOKUP(CY358,'Banco de Dados'!$B$3:$H$274,5,FALSE)," ")</f>
        <v xml:space="preserve"> </v>
      </c>
      <c r="DC358" s="27" t="str">
        <f>_xlfn.XLOOKUP(DF358,'Banco de Dados'!$B$3:$B$274,'Banco de Dados'!$C$3:$C$274,"")</f>
        <v/>
      </c>
      <c r="DD358" s="27" t="str">
        <f>IFERROR(VLOOKUP(DF358,'Banco de Dados'!$B$3:$H$274,5,FALSE)," ")</f>
        <v xml:space="preserve"> </v>
      </c>
      <c r="DJ358" s="27" t="str">
        <f>_xlfn.XLOOKUP(DM358,'Banco de Dados'!$B$3:$B$274,'Banco de Dados'!$C$3:$C$274,"")</f>
        <v/>
      </c>
      <c r="DK358" s="27" t="str">
        <f>IFERROR(VLOOKUP(DM358,'Banco de Dados'!$B$3:$H$274,5,FALSE)," ")</f>
        <v xml:space="preserve"> </v>
      </c>
      <c r="DQ358" s="27" t="str">
        <f>_xlfn.XLOOKUP(DT358,'Banco de Dados'!$B$3:$B$274,'Banco de Dados'!$C$3:$C$274,"")</f>
        <v/>
      </c>
      <c r="DR358" s="27" t="str">
        <f>IFERROR(VLOOKUP(DT358,'Banco de Dados'!$B$3:$H$274,5,FALSE)," ")</f>
        <v xml:space="preserve"> </v>
      </c>
      <c r="DX358" s="27" t="str">
        <f>_xlfn.XLOOKUP(EA358,'Banco de Dados'!$B$3:$B$274,'Banco de Dados'!$C$3:$C$274,"")</f>
        <v/>
      </c>
      <c r="DY358" s="27" t="str">
        <f>IFERROR(VLOOKUP(EA358,'Banco de Dados'!$B$3:$H$274,5,FALSE)," ")</f>
        <v xml:space="preserve"> </v>
      </c>
      <c r="EE358" s="27" t="str">
        <f>_xlfn.XLOOKUP(EH358,'Banco de Dados'!$B$3:$B$274,'Banco de Dados'!$C$3:$C$274,"")</f>
        <v/>
      </c>
      <c r="EF358" s="27" t="str">
        <f>IFERROR(VLOOKUP(EH358,'Banco de Dados'!$B$3:$H$274,5,FALSE)," ")</f>
        <v xml:space="preserve"> </v>
      </c>
      <c r="EL358" s="27" t="str">
        <f>_xlfn.XLOOKUP(EO358,'Banco de Dados'!$B$3:$B$274,'Banco de Dados'!$C$3:$C$274,"")</f>
        <v/>
      </c>
      <c r="EM358" s="27" t="str">
        <f>IFERROR(VLOOKUP(EO358,'Banco de Dados'!$B$3:$H$274,5,FALSE)," ")</f>
        <v xml:space="preserve"> </v>
      </c>
      <c r="ES358" s="27" t="str">
        <f>_xlfn.XLOOKUP(EV358,'Banco de Dados'!$B$3:$B$274,'Banco de Dados'!$C$3:$C$274,"")</f>
        <v/>
      </c>
      <c r="ET358" s="27" t="str">
        <f>IFERROR(VLOOKUP(EV358,'Banco de Dados'!$B$3:$H$274,5,FALSE)," ")</f>
        <v xml:space="preserve"> </v>
      </c>
      <c r="EZ358" s="27" t="str">
        <f>_xlfn.XLOOKUP(FC358,'Banco de Dados'!$B$3:$B$274,'Banco de Dados'!$C$3:$C$274,"")</f>
        <v/>
      </c>
      <c r="FA358" s="27" t="str">
        <f>IFERROR(VLOOKUP(FC358,'Banco de Dados'!$B$3:$H$274,5,FALSE)," ")</f>
        <v xml:space="preserve"> </v>
      </c>
      <c r="FC358" s="7"/>
      <c r="FD358" s="7"/>
      <c r="FE358" s="7"/>
      <c r="FG358" s="27" t="str">
        <f>_xlfn.XLOOKUP(FJ358,'Banco de Dados'!$B$3:$B$274,'Banco de Dados'!$C$3:$C$274,"")</f>
        <v/>
      </c>
      <c r="FH358" s="27" t="str">
        <f>IFERROR(VLOOKUP(FJ358,'Banco de Dados'!$B$3:$H$274,5,FALSE)," ")</f>
        <v xml:space="preserve"> </v>
      </c>
      <c r="FI358" s="7"/>
      <c r="FJ358" s="7"/>
      <c r="FK358" s="7"/>
      <c r="FL358" s="7"/>
      <c r="FN358" s="27" t="str">
        <f>_xlfn.XLOOKUP(FQ358,'Banco de Dados'!$B$3:$B$274,'Banco de Dados'!$C$3:$C$274,"")</f>
        <v/>
      </c>
      <c r="FO358" s="27" t="str">
        <f>IFERROR(VLOOKUP(FQ358,'Banco de Dados'!$B$3:$H$274,5,FALSE)," ")</f>
        <v xml:space="preserve"> </v>
      </c>
      <c r="FP358" s="7"/>
      <c r="FQ358" s="7"/>
      <c r="FR358" s="7"/>
      <c r="FS358" s="7"/>
      <c r="FU358" s="27" t="str">
        <f>_xlfn.XLOOKUP(FX358,'Banco de Dados'!$B$3:$B$274,'Banco de Dados'!$C$3:$C$274,"")</f>
        <v/>
      </c>
      <c r="FV358" s="27" t="str">
        <f>IFERROR(VLOOKUP(FX358,'Banco de Dados'!$B$3:$H$274,5,FALSE)," ")</f>
        <v xml:space="preserve"> </v>
      </c>
      <c r="FW358" s="7"/>
      <c r="FX358" s="7"/>
      <c r="FY358" s="7"/>
      <c r="FZ358" s="7"/>
    </row>
    <row r="359" spans="2:182" x14ac:dyDescent="0.25">
      <c r="B359" s="27" t="str">
        <f>_xlfn.XLOOKUP(E359,'Banco de Dados'!$B$3:$B$274,'Banco de Dados'!$C$3:$C$274,"")</f>
        <v/>
      </c>
      <c r="C359" s="27" t="str">
        <f>IFERROR(VLOOKUP(E359,'Banco de Dados'!$B$3:$H$274,5,FALSE)," ")</f>
        <v xml:space="preserve"> </v>
      </c>
      <c r="I359" s="27" t="str">
        <f>_xlfn.XLOOKUP(L359,'Banco de Dados'!$B$3:$B$274,'Banco de Dados'!$C$3:$C$274,"")</f>
        <v/>
      </c>
      <c r="J359" s="27" t="str">
        <f>IFERROR(VLOOKUP(L359,'Banco de Dados'!$B$3:$H$274,5,FALSE)," ")</f>
        <v xml:space="preserve"> </v>
      </c>
      <c r="P359" s="27" t="str">
        <f>_xlfn.XLOOKUP(S359,'Banco de Dados'!$B$3:$B$274,'Banco de Dados'!$C$3:$C$274,"")</f>
        <v/>
      </c>
      <c r="Q359" s="27" t="str">
        <f>IFERROR(VLOOKUP(S359,'Banco de Dados'!$B$3:$H$274,5,FALSE)," ")</f>
        <v xml:space="preserve"> </v>
      </c>
      <c r="W359" s="27" t="str">
        <f>_xlfn.XLOOKUP(Z359,'Banco de Dados'!$B$3:$B$274,'Banco de Dados'!$C$3:$C$274,"")</f>
        <v/>
      </c>
      <c r="X359" s="27" t="str">
        <f>IFERROR(VLOOKUP(Z359,'Banco de Dados'!$B$3:$H$274,5,FALSE)," ")</f>
        <v xml:space="preserve"> </v>
      </c>
      <c r="AD359" s="27" t="str">
        <f>_xlfn.XLOOKUP(AG359,'Banco de Dados'!$B$3:$B$274,'Banco de Dados'!$C$3:$C$274,"")</f>
        <v/>
      </c>
      <c r="AE359" s="27" t="str">
        <f>IFERROR(VLOOKUP(AG359,'Banco de Dados'!$B$3:$H$274,5,FALSE)," ")</f>
        <v xml:space="preserve"> </v>
      </c>
      <c r="AK359" s="27" t="str">
        <f>_xlfn.XLOOKUP(AN359,'Banco de Dados'!$B$3:$B$274,'Banco de Dados'!$C$3:$C$274,"")</f>
        <v/>
      </c>
      <c r="AL359" s="27" t="str">
        <f>IFERROR(VLOOKUP(AN359,'Banco de Dados'!$B$3:$H$274,5,FALSE)," ")</f>
        <v xml:space="preserve"> </v>
      </c>
      <c r="AR359" s="27" t="str">
        <f>_xlfn.XLOOKUP(AU359,'Banco de Dados'!$B$3:$B$274,'Banco de Dados'!$C$3:$C$274,"")</f>
        <v/>
      </c>
      <c r="AS359" s="27" t="str">
        <f>IFERROR(VLOOKUP(AU359,'Banco de Dados'!$B$3:$H$274,5,FALSE)," ")</f>
        <v xml:space="preserve"> </v>
      </c>
      <c r="AY359" s="27" t="str">
        <f>_xlfn.XLOOKUP(BB359,'Banco de Dados'!$B$3:$B$274,'Banco de Dados'!$C$3:$C$274,"")</f>
        <v/>
      </c>
      <c r="AZ359" s="27" t="str">
        <f>IFERROR(VLOOKUP(BB359,'Banco de Dados'!$B$3:$H$274,5,FALSE)," ")</f>
        <v xml:space="preserve"> </v>
      </c>
      <c r="BF359" s="27" t="str">
        <f>_xlfn.XLOOKUP(BI359,'Banco de Dados'!$B$3:$B$274,'Banco de Dados'!$C$3:$C$274,"")</f>
        <v/>
      </c>
      <c r="BG359" s="27" t="str">
        <f>IFERROR(VLOOKUP(BI359,'Banco de Dados'!$B$3:$H$274,5,FALSE)," ")</f>
        <v xml:space="preserve"> </v>
      </c>
      <c r="BM359" s="27" t="str">
        <f>_xlfn.XLOOKUP(BP359,'Banco de Dados'!$B$3:$B$274,'Banco de Dados'!$C$3:$C$274,"")</f>
        <v/>
      </c>
      <c r="BN359" s="27" t="str">
        <f>IFERROR(VLOOKUP(BP359,'Banco de Dados'!$B$3:$H$274,5,FALSE)," ")</f>
        <v xml:space="preserve"> </v>
      </c>
      <c r="BT359" s="27" t="str">
        <f>_xlfn.XLOOKUP(BW359,'Banco de Dados'!$B$3:$B$274,'Banco de Dados'!$C$3:$C$274,"")</f>
        <v/>
      </c>
      <c r="BU359" s="27" t="str">
        <f>IFERROR(VLOOKUP(BW359,'Banco de Dados'!$B$3:$H$274,5,FALSE)," ")</f>
        <v xml:space="preserve"> </v>
      </c>
      <c r="CA359" s="27" t="str">
        <f>_xlfn.XLOOKUP(CD359,'Banco de Dados'!$B$3:$B$274,'Banco de Dados'!$C$3:$C$274,"")</f>
        <v/>
      </c>
      <c r="CB359" s="27" t="str">
        <f>IFERROR(VLOOKUP(CD359,'Banco de Dados'!$B$3:$H$274,5,FALSE)," ")</f>
        <v xml:space="preserve"> </v>
      </c>
      <c r="CH359" s="27" t="str">
        <f>_xlfn.XLOOKUP(CK359,'Banco de Dados'!$B$3:$B$274,'Banco de Dados'!$C$3:$C$274,"")</f>
        <v/>
      </c>
      <c r="CI359" s="27" t="str">
        <f>IFERROR(VLOOKUP(CK359,'Banco de Dados'!$B$3:$H$274,5,FALSE)," ")</f>
        <v xml:space="preserve"> </v>
      </c>
      <c r="CO359" s="27" t="str">
        <f>_xlfn.XLOOKUP(CR359,'Banco de Dados'!$B$3:$B$274,'Banco de Dados'!$C$3:$C$274,"")</f>
        <v/>
      </c>
      <c r="CP359" s="27" t="str">
        <f>IFERROR(VLOOKUP(CR359,'Banco de Dados'!$B$3:$H$274,5,FALSE)," ")</f>
        <v xml:space="preserve"> </v>
      </c>
      <c r="CV359" s="27" t="str">
        <f>_xlfn.XLOOKUP(CY359,'Banco de Dados'!$B$3:$B$274,'Banco de Dados'!$C$3:$C$274,"")</f>
        <v/>
      </c>
      <c r="CW359" s="27" t="str">
        <f>IFERROR(VLOOKUP(CY359,'Banco de Dados'!$B$3:$H$274,5,FALSE)," ")</f>
        <v xml:space="preserve"> </v>
      </c>
      <c r="DC359" s="27" t="str">
        <f>_xlfn.XLOOKUP(DF359,'Banco de Dados'!$B$3:$B$274,'Banco de Dados'!$C$3:$C$274,"")</f>
        <v/>
      </c>
      <c r="DD359" s="27" t="str">
        <f>IFERROR(VLOOKUP(DF359,'Banco de Dados'!$B$3:$H$274,5,FALSE)," ")</f>
        <v xml:space="preserve"> </v>
      </c>
      <c r="DJ359" s="27" t="str">
        <f>_xlfn.XLOOKUP(DM359,'Banco de Dados'!$B$3:$B$274,'Banco de Dados'!$C$3:$C$274,"")</f>
        <v/>
      </c>
      <c r="DK359" s="27" t="str">
        <f>IFERROR(VLOOKUP(DM359,'Banco de Dados'!$B$3:$H$274,5,FALSE)," ")</f>
        <v xml:space="preserve"> </v>
      </c>
      <c r="DQ359" s="27" t="str">
        <f>_xlfn.XLOOKUP(DT359,'Banco de Dados'!$B$3:$B$274,'Banco de Dados'!$C$3:$C$274,"")</f>
        <v/>
      </c>
      <c r="DR359" s="27" t="str">
        <f>IFERROR(VLOOKUP(DT359,'Banco de Dados'!$B$3:$H$274,5,FALSE)," ")</f>
        <v xml:space="preserve"> </v>
      </c>
      <c r="DX359" s="27" t="str">
        <f>_xlfn.XLOOKUP(EA359,'Banco de Dados'!$B$3:$B$274,'Banco de Dados'!$C$3:$C$274,"")</f>
        <v/>
      </c>
      <c r="DY359" s="27" t="str">
        <f>IFERROR(VLOOKUP(EA359,'Banco de Dados'!$B$3:$H$274,5,FALSE)," ")</f>
        <v xml:space="preserve"> </v>
      </c>
      <c r="EE359" s="27" t="str">
        <f>_xlfn.XLOOKUP(EH359,'Banco de Dados'!$B$3:$B$274,'Banco de Dados'!$C$3:$C$274,"")</f>
        <v/>
      </c>
      <c r="EF359" s="27" t="str">
        <f>IFERROR(VLOOKUP(EH359,'Banco de Dados'!$B$3:$H$274,5,FALSE)," ")</f>
        <v xml:space="preserve"> </v>
      </c>
      <c r="EL359" s="27" t="str">
        <f>_xlfn.XLOOKUP(EO359,'Banco de Dados'!$B$3:$B$274,'Banco de Dados'!$C$3:$C$274,"")</f>
        <v/>
      </c>
      <c r="EM359" s="27" t="str">
        <f>IFERROR(VLOOKUP(EO359,'Banco de Dados'!$B$3:$H$274,5,FALSE)," ")</f>
        <v xml:space="preserve"> </v>
      </c>
      <c r="ES359" s="27" t="str">
        <f>_xlfn.XLOOKUP(EV359,'Banco de Dados'!$B$3:$B$274,'Banco de Dados'!$C$3:$C$274,"")</f>
        <v/>
      </c>
      <c r="ET359" s="27" t="str">
        <f>IFERROR(VLOOKUP(EV359,'Banco de Dados'!$B$3:$H$274,5,FALSE)," ")</f>
        <v xml:space="preserve"> </v>
      </c>
      <c r="EZ359" s="27" t="str">
        <f>_xlfn.XLOOKUP(FC359,'Banco de Dados'!$B$3:$B$274,'Banco de Dados'!$C$3:$C$274,"")</f>
        <v/>
      </c>
      <c r="FA359" s="27" t="str">
        <f>IFERROR(VLOOKUP(FC359,'Banco de Dados'!$B$3:$H$274,5,FALSE)," ")</f>
        <v xml:space="preserve"> </v>
      </c>
      <c r="FC359" s="7"/>
      <c r="FD359" s="7"/>
      <c r="FE359" s="7"/>
      <c r="FG359" s="27" t="str">
        <f>_xlfn.XLOOKUP(FJ359,'Banco de Dados'!$B$3:$B$274,'Banco de Dados'!$C$3:$C$274,"")</f>
        <v/>
      </c>
      <c r="FH359" s="27" t="str">
        <f>IFERROR(VLOOKUP(FJ359,'Banco de Dados'!$B$3:$H$274,5,FALSE)," ")</f>
        <v xml:space="preserve"> </v>
      </c>
      <c r="FI359" s="7"/>
      <c r="FJ359" s="7"/>
      <c r="FK359" s="7"/>
      <c r="FL359" s="7"/>
      <c r="FN359" s="27" t="str">
        <f>_xlfn.XLOOKUP(FQ359,'Banco de Dados'!$B$3:$B$274,'Banco de Dados'!$C$3:$C$274,"")</f>
        <v/>
      </c>
      <c r="FO359" s="27" t="str">
        <f>IFERROR(VLOOKUP(FQ359,'Banco de Dados'!$B$3:$H$274,5,FALSE)," ")</f>
        <v xml:space="preserve"> </v>
      </c>
      <c r="FP359" s="7"/>
      <c r="FQ359" s="7"/>
      <c r="FR359" s="7"/>
      <c r="FS359" s="7"/>
      <c r="FU359" s="27" t="str">
        <f>_xlfn.XLOOKUP(FX359,'Banco de Dados'!$B$3:$B$274,'Banco de Dados'!$C$3:$C$274,"")</f>
        <v/>
      </c>
      <c r="FV359" s="27" t="str">
        <f>IFERROR(VLOOKUP(FX359,'Banco de Dados'!$B$3:$H$274,5,FALSE)," ")</f>
        <v xml:space="preserve"> </v>
      </c>
      <c r="FW359" s="7"/>
      <c r="FX359" s="7"/>
      <c r="FY359" s="7"/>
      <c r="FZ359" s="7"/>
    </row>
    <row r="360" spans="2:182" x14ac:dyDescent="0.25">
      <c r="B360" s="27" t="str">
        <f>_xlfn.XLOOKUP(E360,'Banco de Dados'!$B$3:$B$274,'Banco de Dados'!$C$3:$C$274,"")</f>
        <v/>
      </c>
      <c r="C360" s="27" t="str">
        <f>IFERROR(VLOOKUP(E360,'Banco de Dados'!$B$3:$H$274,5,FALSE)," ")</f>
        <v xml:space="preserve"> </v>
      </c>
      <c r="I360" s="27" t="str">
        <f>_xlfn.XLOOKUP(L360,'Banco de Dados'!$B$3:$B$274,'Banco de Dados'!$C$3:$C$274,"")</f>
        <v/>
      </c>
      <c r="J360" s="27" t="str">
        <f>IFERROR(VLOOKUP(L360,'Banco de Dados'!$B$3:$H$274,5,FALSE)," ")</f>
        <v xml:space="preserve"> </v>
      </c>
      <c r="P360" s="27" t="str">
        <f>_xlfn.XLOOKUP(S360,'Banco de Dados'!$B$3:$B$274,'Banco de Dados'!$C$3:$C$274,"")</f>
        <v/>
      </c>
      <c r="Q360" s="27" t="str">
        <f>IFERROR(VLOOKUP(S360,'Banco de Dados'!$B$3:$H$274,5,FALSE)," ")</f>
        <v xml:space="preserve"> </v>
      </c>
      <c r="W360" s="27" t="str">
        <f>_xlfn.XLOOKUP(Z360,'Banco de Dados'!$B$3:$B$274,'Banco de Dados'!$C$3:$C$274,"")</f>
        <v/>
      </c>
      <c r="X360" s="27" t="str">
        <f>IFERROR(VLOOKUP(Z360,'Banco de Dados'!$B$3:$H$274,5,FALSE)," ")</f>
        <v xml:space="preserve"> </v>
      </c>
      <c r="AD360" s="27" t="str">
        <f>_xlfn.XLOOKUP(AG360,'Banco de Dados'!$B$3:$B$274,'Banco de Dados'!$C$3:$C$274,"")</f>
        <v/>
      </c>
      <c r="AE360" s="27" t="str">
        <f>IFERROR(VLOOKUP(AG360,'Banco de Dados'!$B$3:$H$274,5,FALSE)," ")</f>
        <v xml:space="preserve"> </v>
      </c>
      <c r="AK360" s="27" t="str">
        <f>_xlfn.XLOOKUP(AN360,'Banco de Dados'!$B$3:$B$274,'Banco de Dados'!$C$3:$C$274,"")</f>
        <v/>
      </c>
      <c r="AL360" s="27" t="str">
        <f>IFERROR(VLOOKUP(AN360,'Banco de Dados'!$B$3:$H$274,5,FALSE)," ")</f>
        <v xml:space="preserve"> </v>
      </c>
      <c r="AR360" s="27" t="str">
        <f>_xlfn.XLOOKUP(AU360,'Banco de Dados'!$B$3:$B$274,'Banco de Dados'!$C$3:$C$274,"")</f>
        <v/>
      </c>
      <c r="AS360" s="27" t="str">
        <f>IFERROR(VLOOKUP(AU360,'Banco de Dados'!$B$3:$H$274,5,FALSE)," ")</f>
        <v xml:space="preserve"> </v>
      </c>
      <c r="AY360" s="27" t="str">
        <f>_xlfn.XLOOKUP(BB360,'Banco de Dados'!$B$3:$B$274,'Banco de Dados'!$C$3:$C$274,"")</f>
        <v/>
      </c>
      <c r="AZ360" s="27" t="str">
        <f>IFERROR(VLOOKUP(BB360,'Banco de Dados'!$B$3:$H$274,5,FALSE)," ")</f>
        <v xml:space="preserve"> </v>
      </c>
      <c r="BF360" s="27" t="str">
        <f>_xlfn.XLOOKUP(BI360,'Banco de Dados'!$B$3:$B$274,'Banco de Dados'!$C$3:$C$274,"")</f>
        <v/>
      </c>
      <c r="BG360" s="27" t="str">
        <f>IFERROR(VLOOKUP(BI360,'Banco de Dados'!$B$3:$H$274,5,FALSE)," ")</f>
        <v xml:space="preserve"> </v>
      </c>
      <c r="BM360" s="27" t="str">
        <f>_xlfn.XLOOKUP(BP360,'Banco de Dados'!$B$3:$B$274,'Banco de Dados'!$C$3:$C$274,"")</f>
        <v/>
      </c>
      <c r="BN360" s="27" t="str">
        <f>IFERROR(VLOOKUP(BP360,'Banco de Dados'!$B$3:$H$274,5,FALSE)," ")</f>
        <v xml:space="preserve"> </v>
      </c>
      <c r="BT360" s="27" t="str">
        <f>_xlfn.XLOOKUP(BW360,'Banco de Dados'!$B$3:$B$274,'Banco de Dados'!$C$3:$C$274,"")</f>
        <v/>
      </c>
      <c r="BU360" s="27" t="str">
        <f>IFERROR(VLOOKUP(BW360,'Banco de Dados'!$B$3:$H$274,5,FALSE)," ")</f>
        <v xml:space="preserve"> </v>
      </c>
      <c r="CA360" s="27" t="str">
        <f>_xlfn.XLOOKUP(CD360,'Banco de Dados'!$B$3:$B$274,'Banco de Dados'!$C$3:$C$274,"")</f>
        <v/>
      </c>
      <c r="CB360" s="27" t="str">
        <f>IFERROR(VLOOKUP(CD360,'Banco de Dados'!$B$3:$H$274,5,FALSE)," ")</f>
        <v xml:space="preserve"> </v>
      </c>
      <c r="CH360" s="27" t="str">
        <f>_xlfn.XLOOKUP(CK360,'Banco de Dados'!$B$3:$B$274,'Banco de Dados'!$C$3:$C$274,"")</f>
        <v/>
      </c>
      <c r="CI360" s="27" t="str">
        <f>IFERROR(VLOOKUP(CK360,'Banco de Dados'!$B$3:$H$274,5,FALSE)," ")</f>
        <v xml:space="preserve"> </v>
      </c>
      <c r="CO360" s="27" t="str">
        <f>_xlfn.XLOOKUP(CR360,'Banco de Dados'!$B$3:$B$274,'Banco de Dados'!$C$3:$C$274,"")</f>
        <v/>
      </c>
      <c r="CP360" s="27" t="str">
        <f>IFERROR(VLOOKUP(CR360,'Banco de Dados'!$B$3:$H$274,5,FALSE)," ")</f>
        <v xml:space="preserve"> </v>
      </c>
      <c r="CV360" s="27" t="str">
        <f>_xlfn.XLOOKUP(CY360,'Banco de Dados'!$B$3:$B$274,'Banco de Dados'!$C$3:$C$274,"")</f>
        <v/>
      </c>
      <c r="CW360" s="27" t="str">
        <f>IFERROR(VLOOKUP(CY360,'Banco de Dados'!$B$3:$H$274,5,FALSE)," ")</f>
        <v xml:space="preserve"> </v>
      </c>
      <c r="DC360" s="27" t="str">
        <f>_xlfn.XLOOKUP(DF360,'Banco de Dados'!$B$3:$B$274,'Banco de Dados'!$C$3:$C$274,"")</f>
        <v/>
      </c>
      <c r="DD360" s="27" t="str">
        <f>IFERROR(VLOOKUP(DF360,'Banco de Dados'!$B$3:$H$274,5,FALSE)," ")</f>
        <v xml:space="preserve"> </v>
      </c>
      <c r="DJ360" s="27" t="str">
        <f>_xlfn.XLOOKUP(DM360,'Banco de Dados'!$B$3:$B$274,'Banco de Dados'!$C$3:$C$274,"")</f>
        <v/>
      </c>
      <c r="DK360" s="27" t="str">
        <f>IFERROR(VLOOKUP(DM360,'Banco de Dados'!$B$3:$H$274,5,FALSE)," ")</f>
        <v xml:space="preserve"> </v>
      </c>
      <c r="DQ360" s="27" t="str">
        <f>_xlfn.XLOOKUP(DT360,'Banco de Dados'!$B$3:$B$274,'Banco de Dados'!$C$3:$C$274,"")</f>
        <v/>
      </c>
      <c r="DR360" s="27" t="str">
        <f>IFERROR(VLOOKUP(DT360,'Banco de Dados'!$B$3:$H$274,5,FALSE)," ")</f>
        <v xml:space="preserve"> </v>
      </c>
      <c r="DX360" s="27" t="str">
        <f>_xlfn.XLOOKUP(EA360,'Banco de Dados'!$B$3:$B$274,'Banco de Dados'!$C$3:$C$274,"")</f>
        <v/>
      </c>
      <c r="DY360" s="27" t="str">
        <f>IFERROR(VLOOKUP(EA360,'Banco de Dados'!$B$3:$H$274,5,FALSE)," ")</f>
        <v xml:space="preserve"> </v>
      </c>
      <c r="EE360" s="27" t="str">
        <f>_xlfn.XLOOKUP(EH360,'Banco de Dados'!$B$3:$B$274,'Banco de Dados'!$C$3:$C$274,"")</f>
        <v/>
      </c>
      <c r="EF360" s="27" t="str">
        <f>IFERROR(VLOOKUP(EH360,'Banco de Dados'!$B$3:$H$274,5,FALSE)," ")</f>
        <v xml:space="preserve"> </v>
      </c>
      <c r="EL360" s="27" t="str">
        <f>_xlfn.XLOOKUP(EO360,'Banco de Dados'!$B$3:$B$274,'Banco de Dados'!$C$3:$C$274,"")</f>
        <v/>
      </c>
      <c r="EM360" s="27" t="str">
        <f>IFERROR(VLOOKUP(EO360,'Banco de Dados'!$B$3:$H$274,5,FALSE)," ")</f>
        <v xml:space="preserve"> </v>
      </c>
      <c r="ES360" s="27" t="str">
        <f>_xlfn.XLOOKUP(EV360,'Banco de Dados'!$B$3:$B$274,'Banco de Dados'!$C$3:$C$274,"")</f>
        <v/>
      </c>
      <c r="ET360" s="27" t="str">
        <f>IFERROR(VLOOKUP(EV360,'Banco de Dados'!$B$3:$H$274,5,FALSE)," ")</f>
        <v xml:space="preserve"> </v>
      </c>
      <c r="EZ360" s="27" t="str">
        <f>_xlfn.XLOOKUP(FC360,'Banco de Dados'!$B$3:$B$274,'Banco de Dados'!$C$3:$C$274,"")</f>
        <v/>
      </c>
      <c r="FA360" s="27" t="str">
        <f>IFERROR(VLOOKUP(FC360,'Banco de Dados'!$B$3:$H$274,5,FALSE)," ")</f>
        <v xml:space="preserve"> </v>
      </c>
      <c r="FC360" s="7"/>
      <c r="FD360" s="7"/>
      <c r="FE360" s="7"/>
      <c r="FG360" s="27" t="str">
        <f>_xlfn.XLOOKUP(FJ360,'Banco de Dados'!$B$3:$B$274,'Banco de Dados'!$C$3:$C$274,"")</f>
        <v/>
      </c>
      <c r="FH360" s="27" t="str">
        <f>IFERROR(VLOOKUP(FJ360,'Banco de Dados'!$B$3:$H$274,5,FALSE)," ")</f>
        <v xml:space="preserve"> </v>
      </c>
      <c r="FI360" s="7"/>
      <c r="FJ360" s="7"/>
      <c r="FK360" s="7"/>
      <c r="FL360" s="7"/>
      <c r="FN360" s="27" t="str">
        <f>_xlfn.XLOOKUP(FQ360,'Banco de Dados'!$B$3:$B$274,'Banco de Dados'!$C$3:$C$274,"")</f>
        <v/>
      </c>
      <c r="FO360" s="27" t="str">
        <f>IFERROR(VLOOKUP(FQ360,'Banco de Dados'!$B$3:$H$274,5,FALSE)," ")</f>
        <v xml:space="preserve"> </v>
      </c>
      <c r="FP360" s="7"/>
      <c r="FQ360" s="7"/>
      <c r="FR360" s="7"/>
      <c r="FS360" s="7"/>
      <c r="FU360" s="27" t="str">
        <f>_xlfn.XLOOKUP(FX360,'Banco de Dados'!$B$3:$B$274,'Banco de Dados'!$C$3:$C$274,"")</f>
        <v/>
      </c>
      <c r="FV360" s="27" t="str">
        <f>IFERROR(VLOOKUP(FX360,'Banco de Dados'!$B$3:$H$274,5,FALSE)," ")</f>
        <v xml:space="preserve"> </v>
      </c>
      <c r="FW360" s="7"/>
      <c r="FX360" s="7"/>
      <c r="FY360" s="7"/>
      <c r="FZ360" s="7"/>
    </row>
    <row r="361" spans="2:182" x14ac:dyDescent="0.25">
      <c r="B361" s="27" t="str">
        <f>_xlfn.XLOOKUP(E361,'Banco de Dados'!$B$3:$B$274,'Banco de Dados'!$C$3:$C$274,"")</f>
        <v/>
      </c>
      <c r="C361" s="27" t="str">
        <f>IFERROR(VLOOKUP(E361,'Banco de Dados'!$B$3:$H$274,5,FALSE)," ")</f>
        <v xml:space="preserve"> </v>
      </c>
      <c r="I361" s="27" t="str">
        <f>_xlfn.XLOOKUP(L361,'Banco de Dados'!$B$3:$B$274,'Banco de Dados'!$C$3:$C$274,"")</f>
        <v/>
      </c>
      <c r="J361" s="27" t="str">
        <f>IFERROR(VLOOKUP(L361,'Banco de Dados'!$B$3:$H$274,5,FALSE)," ")</f>
        <v xml:space="preserve"> </v>
      </c>
      <c r="P361" s="27" t="str">
        <f>_xlfn.XLOOKUP(S361,'Banco de Dados'!$B$3:$B$274,'Banco de Dados'!$C$3:$C$274,"")</f>
        <v/>
      </c>
      <c r="Q361" s="27" t="str">
        <f>IFERROR(VLOOKUP(S361,'Banco de Dados'!$B$3:$H$274,5,FALSE)," ")</f>
        <v xml:space="preserve"> </v>
      </c>
      <c r="W361" s="27" t="str">
        <f>_xlfn.XLOOKUP(Z361,'Banco de Dados'!$B$3:$B$274,'Banco de Dados'!$C$3:$C$274,"")</f>
        <v/>
      </c>
      <c r="X361" s="27" t="str">
        <f>IFERROR(VLOOKUP(Z361,'Banco de Dados'!$B$3:$H$274,5,FALSE)," ")</f>
        <v xml:space="preserve"> </v>
      </c>
      <c r="AD361" s="27" t="str">
        <f>_xlfn.XLOOKUP(AG361,'Banco de Dados'!$B$3:$B$274,'Banco de Dados'!$C$3:$C$274,"")</f>
        <v/>
      </c>
      <c r="AE361" s="27" t="str">
        <f>IFERROR(VLOOKUP(AG361,'Banco de Dados'!$B$3:$H$274,5,FALSE)," ")</f>
        <v xml:space="preserve"> </v>
      </c>
      <c r="AK361" s="27" t="str">
        <f>_xlfn.XLOOKUP(AN361,'Banco de Dados'!$B$3:$B$274,'Banco de Dados'!$C$3:$C$274,"")</f>
        <v/>
      </c>
      <c r="AL361" s="27" t="str">
        <f>IFERROR(VLOOKUP(AN361,'Banco de Dados'!$B$3:$H$274,5,FALSE)," ")</f>
        <v xml:space="preserve"> </v>
      </c>
      <c r="AR361" s="27" t="str">
        <f>_xlfn.XLOOKUP(AU361,'Banco de Dados'!$B$3:$B$274,'Banco de Dados'!$C$3:$C$274,"")</f>
        <v/>
      </c>
      <c r="AS361" s="27" t="str">
        <f>IFERROR(VLOOKUP(AU361,'Banco de Dados'!$B$3:$H$274,5,FALSE)," ")</f>
        <v xml:space="preserve"> </v>
      </c>
      <c r="AY361" s="27" t="str">
        <f>_xlfn.XLOOKUP(BB361,'Banco de Dados'!$B$3:$B$274,'Banco de Dados'!$C$3:$C$274,"")</f>
        <v/>
      </c>
      <c r="AZ361" s="27" t="str">
        <f>IFERROR(VLOOKUP(BB361,'Banco de Dados'!$B$3:$H$274,5,FALSE)," ")</f>
        <v xml:space="preserve"> </v>
      </c>
      <c r="BF361" s="27" t="str">
        <f>_xlfn.XLOOKUP(BI361,'Banco de Dados'!$B$3:$B$274,'Banco de Dados'!$C$3:$C$274,"")</f>
        <v/>
      </c>
      <c r="BG361" s="27" t="str">
        <f>IFERROR(VLOOKUP(BI361,'Banco de Dados'!$B$3:$H$274,5,FALSE)," ")</f>
        <v xml:space="preserve"> </v>
      </c>
      <c r="BM361" s="27" t="str">
        <f>_xlfn.XLOOKUP(BP361,'Banco de Dados'!$B$3:$B$274,'Banco de Dados'!$C$3:$C$274,"")</f>
        <v/>
      </c>
      <c r="BN361" s="27" t="str">
        <f>IFERROR(VLOOKUP(BP361,'Banco de Dados'!$B$3:$H$274,5,FALSE)," ")</f>
        <v xml:space="preserve"> </v>
      </c>
      <c r="BT361" s="27" t="str">
        <f>_xlfn.XLOOKUP(BW361,'Banco de Dados'!$B$3:$B$274,'Banco de Dados'!$C$3:$C$274,"")</f>
        <v/>
      </c>
      <c r="BU361" s="27" t="str">
        <f>IFERROR(VLOOKUP(BW361,'Banco de Dados'!$B$3:$H$274,5,FALSE)," ")</f>
        <v xml:space="preserve"> </v>
      </c>
      <c r="CA361" s="27" t="str">
        <f>_xlfn.XLOOKUP(CD361,'Banco de Dados'!$B$3:$B$274,'Banco de Dados'!$C$3:$C$274,"")</f>
        <v/>
      </c>
      <c r="CB361" s="27" t="str">
        <f>IFERROR(VLOOKUP(CD361,'Banco de Dados'!$B$3:$H$274,5,FALSE)," ")</f>
        <v xml:space="preserve"> </v>
      </c>
      <c r="CH361" s="27" t="str">
        <f>_xlfn.XLOOKUP(CK361,'Banco de Dados'!$B$3:$B$274,'Banco de Dados'!$C$3:$C$274,"")</f>
        <v/>
      </c>
      <c r="CI361" s="27" t="str">
        <f>IFERROR(VLOOKUP(CK361,'Banco de Dados'!$B$3:$H$274,5,FALSE)," ")</f>
        <v xml:space="preserve"> </v>
      </c>
      <c r="CO361" s="27" t="str">
        <f>_xlfn.XLOOKUP(CR361,'Banco de Dados'!$B$3:$B$274,'Banco de Dados'!$C$3:$C$274,"")</f>
        <v/>
      </c>
      <c r="CP361" s="27" t="str">
        <f>IFERROR(VLOOKUP(CR361,'Banco de Dados'!$B$3:$H$274,5,FALSE)," ")</f>
        <v xml:space="preserve"> </v>
      </c>
      <c r="CV361" s="27" t="str">
        <f>_xlfn.XLOOKUP(CY361,'Banco de Dados'!$B$3:$B$274,'Banco de Dados'!$C$3:$C$274,"")</f>
        <v/>
      </c>
      <c r="CW361" s="27" t="str">
        <f>IFERROR(VLOOKUP(CY361,'Banco de Dados'!$B$3:$H$274,5,FALSE)," ")</f>
        <v xml:space="preserve"> </v>
      </c>
      <c r="DC361" s="27" t="str">
        <f>_xlfn.XLOOKUP(DF361,'Banco de Dados'!$B$3:$B$274,'Banco de Dados'!$C$3:$C$274,"")</f>
        <v/>
      </c>
      <c r="DD361" s="27" t="str">
        <f>IFERROR(VLOOKUP(DF361,'Banco de Dados'!$B$3:$H$274,5,FALSE)," ")</f>
        <v xml:space="preserve"> </v>
      </c>
      <c r="DJ361" s="27" t="str">
        <f>_xlfn.XLOOKUP(DM361,'Banco de Dados'!$B$3:$B$274,'Banco de Dados'!$C$3:$C$274,"")</f>
        <v/>
      </c>
      <c r="DK361" s="27" t="str">
        <f>IFERROR(VLOOKUP(DM361,'Banco de Dados'!$B$3:$H$274,5,FALSE)," ")</f>
        <v xml:space="preserve"> </v>
      </c>
      <c r="DQ361" s="27" t="str">
        <f>_xlfn.XLOOKUP(DT361,'Banco de Dados'!$B$3:$B$274,'Banco de Dados'!$C$3:$C$274,"")</f>
        <v/>
      </c>
      <c r="DR361" s="27" t="str">
        <f>IFERROR(VLOOKUP(DT361,'Banco de Dados'!$B$3:$H$274,5,FALSE)," ")</f>
        <v xml:space="preserve"> </v>
      </c>
      <c r="DX361" s="27" t="str">
        <f>_xlfn.XLOOKUP(EA361,'Banco de Dados'!$B$3:$B$274,'Banco de Dados'!$C$3:$C$274,"")</f>
        <v/>
      </c>
      <c r="DY361" s="27" t="str">
        <f>IFERROR(VLOOKUP(EA361,'Banco de Dados'!$B$3:$H$274,5,FALSE)," ")</f>
        <v xml:space="preserve"> </v>
      </c>
      <c r="EE361" s="27" t="str">
        <f>_xlfn.XLOOKUP(EH361,'Banco de Dados'!$B$3:$B$274,'Banco de Dados'!$C$3:$C$274,"")</f>
        <v/>
      </c>
      <c r="EF361" s="27" t="str">
        <f>IFERROR(VLOOKUP(EH361,'Banco de Dados'!$B$3:$H$274,5,FALSE)," ")</f>
        <v xml:space="preserve"> </v>
      </c>
      <c r="EL361" s="27" t="str">
        <f>_xlfn.XLOOKUP(EO361,'Banco de Dados'!$B$3:$B$274,'Banco de Dados'!$C$3:$C$274,"")</f>
        <v/>
      </c>
      <c r="EM361" s="27" t="str">
        <f>IFERROR(VLOOKUP(EO361,'Banco de Dados'!$B$3:$H$274,5,FALSE)," ")</f>
        <v xml:space="preserve"> </v>
      </c>
      <c r="ES361" s="27" t="str">
        <f>_xlfn.XLOOKUP(EV361,'Banco de Dados'!$B$3:$B$274,'Banco de Dados'!$C$3:$C$274,"")</f>
        <v/>
      </c>
      <c r="ET361" s="27" t="str">
        <f>IFERROR(VLOOKUP(EV361,'Banco de Dados'!$B$3:$H$274,5,FALSE)," ")</f>
        <v xml:space="preserve"> </v>
      </c>
      <c r="EZ361" s="27" t="str">
        <f>_xlfn.XLOOKUP(FC361,'Banco de Dados'!$B$3:$B$274,'Banco de Dados'!$C$3:$C$274,"")</f>
        <v/>
      </c>
      <c r="FA361" s="27" t="str">
        <f>IFERROR(VLOOKUP(FC361,'Banco de Dados'!$B$3:$H$274,5,FALSE)," ")</f>
        <v xml:space="preserve"> </v>
      </c>
      <c r="FC361" s="7"/>
      <c r="FD361" s="7"/>
      <c r="FE361" s="7"/>
      <c r="FG361" s="27" t="str">
        <f>_xlfn.XLOOKUP(FJ361,'Banco de Dados'!$B$3:$B$274,'Banco de Dados'!$C$3:$C$274,"")</f>
        <v/>
      </c>
      <c r="FH361" s="27" t="str">
        <f>IFERROR(VLOOKUP(FJ361,'Banco de Dados'!$B$3:$H$274,5,FALSE)," ")</f>
        <v xml:space="preserve"> </v>
      </c>
      <c r="FI361" s="7"/>
      <c r="FJ361" s="7"/>
      <c r="FK361" s="7"/>
      <c r="FL361" s="7"/>
      <c r="FN361" s="27" t="str">
        <f>_xlfn.XLOOKUP(FQ361,'Banco de Dados'!$B$3:$B$274,'Banco de Dados'!$C$3:$C$274,"")</f>
        <v/>
      </c>
      <c r="FO361" s="27" t="str">
        <f>IFERROR(VLOOKUP(FQ361,'Banco de Dados'!$B$3:$H$274,5,FALSE)," ")</f>
        <v xml:space="preserve"> </v>
      </c>
      <c r="FP361" s="7"/>
      <c r="FQ361" s="7"/>
      <c r="FR361" s="7"/>
      <c r="FS361" s="7"/>
      <c r="FU361" s="27" t="str">
        <f>_xlfn.XLOOKUP(FX361,'Banco de Dados'!$B$3:$B$274,'Banco de Dados'!$C$3:$C$274,"")</f>
        <v/>
      </c>
      <c r="FV361" s="27" t="str">
        <f>IFERROR(VLOOKUP(FX361,'Banco de Dados'!$B$3:$H$274,5,FALSE)," ")</f>
        <v xml:space="preserve"> </v>
      </c>
      <c r="FW361" s="7"/>
      <c r="FX361" s="7"/>
      <c r="FY361" s="7"/>
      <c r="FZ361" s="7"/>
    </row>
    <row r="362" spans="2:182" x14ac:dyDescent="0.25">
      <c r="B362" s="27" t="str">
        <f>_xlfn.XLOOKUP(E362,'Banco de Dados'!$B$3:$B$274,'Banco de Dados'!$C$3:$C$274,"")</f>
        <v/>
      </c>
      <c r="C362" s="27" t="str">
        <f>IFERROR(VLOOKUP(E362,'Banco de Dados'!$B$3:$H$274,5,FALSE)," ")</f>
        <v xml:space="preserve"> </v>
      </c>
      <c r="I362" s="27" t="str">
        <f>_xlfn.XLOOKUP(L362,'Banco de Dados'!$B$3:$B$274,'Banco de Dados'!$C$3:$C$274,"")</f>
        <v/>
      </c>
      <c r="J362" s="27" t="str">
        <f>IFERROR(VLOOKUP(L362,'Banco de Dados'!$B$3:$H$274,5,FALSE)," ")</f>
        <v xml:space="preserve"> </v>
      </c>
      <c r="P362" s="27" t="str">
        <f>_xlfn.XLOOKUP(S362,'Banco de Dados'!$B$3:$B$274,'Banco de Dados'!$C$3:$C$274,"")</f>
        <v/>
      </c>
      <c r="Q362" s="27" t="str">
        <f>IFERROR(VLOOKUP(S362,'Banco de Dados'!$B$3:$H$274,5,FALSE)," ")</f>
        <v xml:space="preserve"> </v>
      </c>
      <c r="W362" s="27" t="str">
        <f>_xlfn.XLOOKUP(Z362,'Banco de Dados'!$B$3:$B$274,'Banco de Dados'!$C$3:$C$274,"")</f>
        <v/>
      </c>
      <c r="X362" s="27" t="str">
        <f>IFERROR(VLOOKUP(Z362,'Banco de Dados'!$B$3:$H$274,5,FALSE)," ")</f>
        <v xml:space="preserve"> </v>
      </c>
      <c r="AD362" s="27" t="str">
        <f>_xlfn.XLOOKUP(AG362,'Banco de Dados'!$B$3:$B$274,'Banco de Dados'!$C$3:$C$274,"")</f>
        <v/>
      </c>
      <c r="AE362" s="27" t="str">
        <f>IFERROR(VLOOKUP(AG362,'Banco de Dados'!$B$3:$H$274,5,FALSE)," ")</f>
        <v xml:space="preserve"> </v>
      </c>
      <c r="AK362" s="27" t="str">
        <f>_xlfn.XLOOKUP(AN362,'Banco de Dados'!$B$3:$B$274,'Banco de Dados'!$C$3:$C$274,"")</f>
        <v/>
      </c>
      <c r="AL362" s="27" t="str">
        <f>IFERROR(VLOOKUP(AN362,'Banco de Dados'!$B$3:$H$274,5,FALSE)," ")</f>
        <v xml:space="preserve"> </v>
      </c>
      <c r="AR362" s="27" t="str">
        <f>_xlfn.XLOOKUP(AU362,'Banco de Dados'!$B$3:$B$274,'Banco de Dados'!$C$3:$C$274,"")</f>
        <v/>
      </c>
      <c r="AS362" s="27" t="str">
        <f>IFERROR(VLOOKUP(AU362,'Banco de Dados'!$B$3:$H$274,5,FALSE)," ")</f>
        <v xml:space="preserve"> </v>
      </c>
      <c r="AY362" s="27" t="str">
        <f>_xlfn.XLOOKUP(BB362,'Banco de Dados'!$B$3:$B$274,'Banco de Dados'!$C$3:$C$274,"")</f>
        <v/>
      </c>
      <c r="AZ362" s="27" t="str">
        <f>IFERROR(VLOOKUP(BB362,'Banco de Dados'!$B$3:$H$274,5,FALSE)," ")</f>
        <v xml:space="preserve"> </v>
      </c>
      <c r="BF362" s="27" t="str">
        <f>_xlfn.XLOOKUP(BI362,'Banco de Dados'!$B$3:$B$274,'Banco de Dados'!$C$3:$C$274,"")</f>
        <v/>
      </c>
      <c r="BG362" s="27" t="str">
        <f>IFERROR(VLOOKUP(BI362,'Banco de Dados'!$B$3:$H$274,5,FALSE)," ")</f>
        <v xml:space="preserve"> </v>
      </c>
      <c r="BM362" s="27" t="str">
        <f>_xlfn.XLOOKUP(BP362,'Banco de Dados'!$B$3:$B$274,'Banco de Dados'!$C$3:$C$274,"")</f>
        <v/>
      </c>
      <c r="BN362" s="27" t="str">
        <f>IFERROR(VLOOKUP(BP362,'Banco de Dados'!$B$3:$H$274,5,FALSE)," ")</f>
        <v xml:space="preserve"> </v>
      </c>
      <c r="BT362" s="27" t="str">
        <f>_xlfn.XLOOKUP(BW362,'Banco de Dados'!$B$3:$B$274,'Banco de Dados'!$C$3:$C$274,"")</f>
        <v/>
      </c>
      <c r="BU362" s="27" t="str">
        <f>IFERROR(VLOOKUP(BW362,'Banco de Dados'!$B$3:$H$274,5,FALSE)," ")</f>
        <v xml:space="preserve"> </v>
      </c>
      <c r="CA362" s="27" t="str">
        <f>_xlfn.XLOOKUP(CD362,'Banco de Dados'!$B$3:$B$274,'Banco de Dados'!$C$3:$C$274,"")</f>
        <v/>
      </c>
      <c r="CB362" s="27" t="str">
        <f>IFERROR(VLOOKUP(CD362,'Banco de Dados'!$B$3:$H$274,5,FALSE)," ")</f>
        <v xml:space="preserve"> </v>
      </c>
      <c r="CH362" s="27" t="str">
        <f>_xlfn.XLOOKUP(CK362,'Banco de Dados'!$B$3:$B$274,'Banco de Dados'!$C$3:$C$274,"")</f>
        <v/>
      </c>
      <c r="CI362" s="27" t="str">
        <f>IFERROR(VLOOKUP(CK362,'Banco de Dados'!$B$3:$H$274,5,FALSE)," ")</f>
        <v xml:space="preserve"> </v>
      </c>
      <c r="CO362" s="27" t="str">
        <f>_xlfn.XLOOKUP(CR362,'Banco de Dados'!$B$3:$B$274,'Banco de Dados'!$C$3:$C$274,"")</f>
        <v/>
      </c>
      <c r="CP362" s="27" t="str">
        <f>IFERROR(VLOOKUP(CR362,'Banco de Dados'!$B$3:$H$274,5,FALSE)," ")</f>
        <v xml:space="preserve"> </v>
      </c>
      <c r="CV362" s="27" t="str">
        <f>_xlfn.XLOOKUP(CY362,'Banco de Dados'!$B$3:$B$274,'Banco de Dados'!$C$3:$C$274,"")</f>
        <v/>
      </c>
      <c r="CW362" s="27" t="str">
        <f>IFERROR(VLOOKUP(CY362,'Banco de Dados'!$B$3:$H$274,5,FALSE)," ")</f>
        <v xml:space="preserve"> </v>
      </c>
      <c r="DC362" s="27" t="str">
        <f>_xlfn.XLOOKUP(DF362,'Banco de Dados'!$B$3:$B$274,'Banco de Dados'!$C$3:$C$274,"")</f>
        <v/>
      </c>
      <c r="DD362" s="27" t="str">
        <f>IFERROR(VLOOKUP(DF362,'Banco de Dados'!$B$3:$H$274,5,FALSE)," ")</f>
        <v xml:space="preserve"> </v>
      </c>
      <c r="DJ362" s="27" t="str">
        <f>_xlfn.XLOOKUP(DM362,'Banco de Dados'!$B$3:$B$274,'Banco de Dados'!$C$3:$C$274,"")</f>
        <v/>
      </c>
      <c r="DK362" s="27" t="str">
        <f>IFERROR(VLOOKUP(DM362,'Banco de Dados'!$B$3:$H$274,5,FALSE)," ")</f>
        <v xml:space="preserve"> </v>
      </c>
      <c r="DQ362" s="27" t="str">
        <f>_xlfn.XLOOKUP(DT362,'Banco de Dados'!$B$3:$B$274,'Banco de Dados'!$C$3:$C$274,"")</f>
        <v/>
      </c>
      <c r="DR362" s="27" t="str">
        <f>IFERROR(VLOOKUP(DT362,'Banco de Dados'!$B$3:$H$274,5,FALSE)," ")</f>
        <v xml:space="preserve"> </v>
      </c>
      <c r="DX362" s="27" t="str">
        <f>_xlfn.XLOOKUP(EA362,'Banco de Dados'!$B$3:$B$274,'Banco de Dados'!$C$3:$C$274,"")</f>
        <v/>
      </c>
      <c r="DY362" s="27" t="str">
        <f>IFERROR(VLOOKUP(EA362,'Banco de Dados'!$B$3:$H$274,5,FALSE)," ")</f>
        <v xml:space="preserve"> </v>
      </c>
      <c r="EE362" s="27" t="str">
        <f>_xlfn.XLOOKUP(EH362,'Banco de Dados'!$B$3:$B$274,'Banco de Dados'!$C$3:$C$274,"")</f>
        <v/>
      </c>
      <c r="EF362" s="27" t="str">
        <f>IFERROR(VLOOKUP(EH362,'Banco de Dados'!$B$3:$H$274,5,FALSE)," ")</f>
        <v xml:space="preserve"> </v>
      </c>
      <c r="EL362" s="27" t="str">
        <f>_xlfn.XLOOKUP(EO362,'Banco de Dados'!$B$3:$B$274,'Banco de Dados'!$C$3:$C$274,"")</f>
        <v/>
      </c>
      <c r="EM362" s="27" t="str">
        <f>IFERROR(VLOOKUP(EO362,'Banco de Dados'!$B$3:$H$274,5,FALSE)," ")</f>
        <v xml:space="preserve"> </v>
      </c>
      <c r="ES362" s="27" t="str">
        <f>_xlfn.XLOOKUP(EV362,'Banco de Dados'!$B$3:$B$274,'Banco de Dados'!$C$3:$C$274,"")</f>
        <v/>
      </c>
      <c r="ET362" s="27" t="str">
        <f>IFERROR(VLOOKUP(EV362,'Banco de Dados'!$B$3:$H$274,5,FALSE)," ")</f>
        <v xml:space="preserve"> </v>
      </c>
      <c r="EZ362" s="27" t="str">
        <f>_xlfn.XLOOKUP(FC362,'Banco de Dados'!$B$3:$B$274,'Banco de Dados'!$C$3:$C$274,"")</f>
        <v/>
      </c>
      <c r="FA362" s="27" t="str">
        <f>IFERROR(VLOOKUP(FC362,'Banco de Dados'!$B$3:$H$274,5,FALSE)," ")</f>
        <v xml:space="preserve"> </v>
      </c>
      <c r="FC362" s="7"/>
      <c r="FD362" s="7"/>
      <c r="FE362" s="7"/>
      <c r="FG362" s="27" t="str">
        <f>_xlfn.XLOOKUP(FJ362,'Banco de Dados'!$B$3:$B$274,'Banco de Dados'!$C$3:$C$274,"")</f>
        <v/>
      </c>
      <c r="FH362" s="27" t="str">
        <f>IFERROR(VLOOKUP(FJ362,'Banco de Dados'!$B$3:$H$274,5,FALSE)," ")</f>
        <v xml:space="preserve"> </v>
      </c>
      <c r="FI362" s="7"/>
      <c r="FJ362" s="7"/>
      <c r="FK362" s="7"/>
      <c r="FL362" s="7"/>
      <c r="FN362" s="27" t="str">
        <f>_xlfn.XLOOKUP(FQ362,'Banco de Dados'!$B$3:$B$274,'Banco de Dados'!$C$3:$C$274,"")</f>
        <v/>
      </c>
      <c r="FO362" s="27" t="str">
        <f>IFERROR(VLOOKUP(FQ362,'Banco de Dados'!$B$3:$H$274,5,FALSE)," ")</f>
        <v xml:space="preserve"> </v>
      </c>
      <c r="FP362" s="7"/>
      <c r="FQ362" s="7"/>
      <c r="FR362" s="7"/>
      <c r="FS362" s="7"/>
      <c r="FU362" s="27" t="str">
        <f>_xlfn.XLOOKUP(FX362,'Banco de Dados'!$B$3:$B$274,'Banco de Dados'!$C$3:$C$274,"")</f>
        <v/>
      </c>
      <c r="FV362" s="27" t="str">
        <f>IFERROR(VLOOKUP(FX362,'Banco de Dados'!$B$3:$H$274,5,FALSE)," ")</f>
        <v xml:space="preserve"> </v>
      </c>
      <c r="FW362" s="7"/>
      <c r="FX362" s="7"/>
      <c r="FY362" s="7"/>
      <c r="FZ362" s="7"/>
    </row>
    <row r="363" spans="2:182" x14ac:dyDescent="0.25">
      <c r="B363" s="27" t="str">
        <f>_xlfn.XLOOKUP(E363,'Banco de Dados'!$B$3:$B$274,'Banco de Dados'!$C$3:$C$274,"")</f>
        <v/>
      </c>
      <c r="C363" s="27" t="str">
        <f>IFERROR(VLOOKUP(E363,'Banco de Dados'!$B$3:$H$274,5,FALSE)," ")</f>
        <v xml:space="preserve"> </v>
      </c>
      <c r="I363" s="27" t="str">
        <f>_xlfn.XLOOKUP(L363,'Banco de Dados'!$B$3:$B$274,'Banco de Dados'!$C$3:$C$274,"")</f>
        <v/>
      </c>
      <c r="J363" s="27" t="str">
        <f>IFERROR(VLOOKUP(L363,'Banco de Dados'!$B$3:$H$274,5,FALSE)," ")</f>
        <v xml:space="preserve"> </v>
      </c>
      <c r="P363" s="27" t="str">
        <f>_xlfn.XLOOKUP(S363,'Banco de Dados'!$B$3:$B$274,'Banco de Dados'!$C$3:$C$274,"")</f>
        <v/>
      </c>
      <c r="Q363" s="27" t="str">
        <f>IFERROR(VLOOKUP(S363,'Banco de Dados'!$B$3:$H$274,5,FALSE)," ")</f>
        <v xml:space="preserve"> </v>
      </c>
      <c r="W363" s="27" t="str">
        <f>_xlfn.XLOOKUP(Z363,'Banco de Dados'!$B$3:$B$274,'Banco de Dados'!$C$3:$C$274,"")</f>
        <v/>
      </c>
      <c r="X363" s="27" t="str">
        <f>IFERROR(VLOOKUP(Z363,'Banco de Dados'!$B$3:$H$274,5,FALSE)," ")</f>
        <v xml:space="preserve"> </v>
      </c>
      <c r="AD363" s="27" t="str">
        <f>_xlfn.XLOOKUP(AG363,'Banco de Dados'!$B$3:$B$274,'Banco de Dados'!$C$3:$C$274,"")</f>
        <v/>
      </c>
      <c r="AE363" s="27" t="str">
        <f>IFERROR(VLOOKUP(AG363,'Banco de Dados'!$B$3:$H$274,5,FALSE)," ")</f>
        <v xml:space="preserve"> </v>
      </c>
      <c r="AK363" s="27" t="str">
        <f>_xlfn.XLOOKUP(AN363,'Banco de Dados'!$B$3:$B$274,'Banco de Dados'!$C$3:$C$274,"")</f>
        <v/>
      </c>
      <c r="AL363" s="27" t="str">
        <f>IFERROR(VLOOKUP(AN363,'Banco de Dados'!$B$3:$H$274,5,FALSE)," ")</f>
        <v xml:space="preserve"> </v>
      </c>
      <c r="AR363" s="27" t="str">
        <f>_xlfn.XLOOKUP(AU363,'Banco de Dados'!$B$3:$B$274,'Banco de Dados'!$C$3:$C$274,"")</f>
        <v/>
      </c>
      <c r="AS363" s="27" t="str">
        <f>IFERROR(VLOOKUP(AU363,'Banco de Dados'!$B$3:$H$274,5,FALSE)," ")</f>
        <v xml:space="preserve"> </v>
      </c>
      <c r="AY363" s="27" t="str">
        <f>_xlfn.XLOOKUP(BB363,'Banco de Dados'!$B$3:$B$274,'Banco de Dados'!$C$3:$C$274,"")</f>
        <v/>
      </c>
      <c r="AZ363" s="27" t="str">
        <f>IFERROR(VLOOKUP(BB363,'Banco de Dados'!$B$3:$H$274,5,FALSE)," ")</f>
        <v xml:space="preserve"> </v>
      </c>
      <c r="BF363" s="27" t="str">
        <f>_xlfn.XLOOKUP(BI363,'Banco de Dados'!$B$3:$B$274,'Banco de Dados'!$C$3:$C$274,"")</f>
        <v/>
      </c>
      <c r="BG363" s="27" t="str">
        <f>IFERROR(VLOOKUP(BI363,'Banco de Dados'!$B$3:$H$274,5,FALSE)," ")</f>
        <v xml:space="preserve"> </v>
      </c>
      <c r="BM363" s="27" t="str">
        <f>_xlfn.XLOOKUP(BP363,'Banco de Dados'!$B$3:$B$274,'Banco de Dados'!$C$3:$C$274,"")</f>
        <v/>
      </c>
      <c r="BN363" s="27" t="str">
        <f>IFERROR(VLOOKUP(BP363,'Banco de Dados'!$B$3:$H$274,5,FALSE)," ")</f>
        <v xml:space="preserve"> </v>
      </c>
      <c r="BT363" s="27" t="str">
        <f>_xlfn.XLOOKUP(BW363,'Banco de Dados'!$B$3:$B$274,'Banco de Dados'!$C$3:$C$274,"")</f>
        <v/>
      </c>
      <c r="BU363" s="27" t="str">
        <f>IFERROR(VLOOKUP(BW363,'Banco de Dados'!$B$3:$H$274,5,FALSE)," ")</f>
        <v xml:space="preserve"> </v>
      </c>
      <c r="CA363" s="27" t="str">
        <f>_xlfn.XLOOKUP(CD363,'Banco de Dados'!$B$3:$B$274,'Banco de Dados'!$C$3:$C$274,"")</f>
        <v/>
      </c>
      <c r="CB363" s="27" t="str">
        <f>IFERROR(VLOOKUP(CD363,'Banco de Dados'!$B$3:$H$274,5,FALSE)," ")</f>
        <v xml:space="preserve"> </v>
      </c>
      <c r="CH363" s="27" t="str">
        <f>_xlfn.XLOOKUP(CK363,'Banco de Dados'!$B$3:$B$274,'Banco de Dados'!$C$3:$C$274,"")</f>
        <v/>
      </c>
      <c r="CI363" s="27" t="str">
        <f>IFERROR(VLOOKUP(CK363,'Banco de Dados'!$B$3:$H$274,5,FALSE)," ")</f>
        <v xml:space="preserve"> </v>
      </c>
      <c r="CO363" s="27" t="str">
        <f>_xlfn.XLOOKUP(CR363,'Banco de Dados'!$B$3:$B$274,'Banco de Dados'!$C$3:$C$274,"")</f>
        <v/>
      </c>
      <c r="CP363" s="27" t="str">
        <f>IFERROR(VLOOKUP(CR363,'Banco de Dados'!$B$3:$H$274,5,FALSE)," ")</f>
        <v xml:space="preserve"> </v>
      </c>
      <c r="CV363" s="27" t="str">
        <f>_xlfn.XLOOKUP(CY363,'Banco de Dados'!$B$3:$B$274,'Banco de Dados'!$C$3:$C$274,"")</f>
        <v/>
      </c>
      <c r="CW363" s="27" t="str">
        <f>IFERROR(VLOOKUP(CY363,'Banco de Dados'!$B$3:$H$274,5,FALSE)," ")</f>
        <v xml:space="preserve"> </v>
      </c>
      <c r="DC363" s="27" t="str">
        <f>_xlfn.XLOOKUP(DF363,'Banco de Dados'!$B$3:$B$274,'Banco de Dados'!$C$3:$C$274,"")</f>
        <v/>
      </c>
      <c r="DD363" s="27" t="str">
        <f>IFERROR(VLOOKUP(DF363,'Banco de Dados'!$B$3:$H$274,5,FALSE)," ")</f>
        <v xml:space="preserve"> </v>
      </c>
      <c r="DJ363" s="27" t="str">
        <f>_xlfn.XLOOKUP(DM363,'Banco de Dados'!$B$3:$B$274,'Banco de Dados'!$C$3:$C$274,"")</f>
        <v/>
      </c>
      <c r="DK363" s="27" t="str">
        <f>IFERROR(VLOOKUP(DM363,'Banco de Dados'!$B$3:$H$274,5,FALSE)," ")</f>
        <v xml:space="preserve"> </v>
      </c>
      <c r="DQ363" s="27" t="str">
        <f>_xlfn.XLOOKUP(DT363,'Banco de Dados'!$B$3:$B$274,'Banco de Dados'!$C$3:$C$274,"")</f>
        <v/>
      </c>
      <c r="DR363" s="27" t="str">
        <f>IFERROR(VLOOKUP(DT363,'Banco de Dados'!$B$3:$H$274,5,FALSE)," ")</f>
        <v xml:space="preserve"> </v>
      </c>
      <c r="DX363" s="27" t="str">
        <f>_xlfn.XLOOKUP(EA363,'Banco de Dados'!$B$3:$B$274,'Banco de Dados'!$C$3:$C$274,"")</f>
        <v/>
      </c>
      <c r="DY363" s="27" t="str">
        <f>IFERROR(VLOOKUP(EA363,'Banco de Dados'!$B$3:$H$274,5,FALSE)," ")</f>
        <v xml:space="preserve"> </v>
      </c>
      <c r="EE363" s="27" t="str">
        <f>_xlfn.XLOOKUP(EH363,'Banco de Dados'!$B$3:$B$274,'Banco de Dados'!$C$3:$C$274,"")</f>
        <v/>
      </c>
      <c r="EF363" s="27" t="str">
        <f>IFERROR(VLOOKUP(EH363,'Banco de Dados'!$B$3:$H$274,5,FALSE)," ")</f>
        <v xml:space="preserve"> </v>
      </c>
      <c r="EL363" s="27" t="str">
        <f>_xlfn.XLOOKUP(EO363,'Banco de Dados'!$B$3:$B$274,'Banco de Dados'!$C$3:$C$274,"")</f>
        <v/>
      </c>
      <c r="EM363" s="27" t="str">
        <f>IFERROR(VLOOKUP(EO363,'Banco de Dados'!$B$3:$H$274,5,FALSE)," ")</f>
        <v xml:space="preserve"> </v>
      </c>
      <c r="ES363" s="27" t="str">
        <f>_xlfn.XLOOKUP(EV363,'Banco de Dados'!$B$3:$B$274,'Banco de Dados'!$C$3:$C$274,"")</f>
        <v/>
      </c>
      <c r="ET363" s="27" t="str">
        <f>IFERROR(VLOOKUP(EV363,'Banco de Dados'!$B$3:$H$274,5,FALSE)," ")</f>
        <v xml:space="preserve"> </v>
      </c>
      <c r="EZ363" s="27" t="str">
        <f>_xlfn.XLOOKUP(FC363,'Banco de Dados'!$B$3:$B$274,'Banco de Dados'!$C$3:$C$274,"")</f>
        <v/>
      </c>
      <c r="FA363" s="27" t="str">
        <f>IFERROR(VLOOKUP(FC363,'Banco de Dados'!$B$3:$H$274,5,FALSE)," ")</f>
        <v xml:space="preserve"> </v>
      </c>
      <c r="FC363" s="7"/>
      <c r="FD363" s="7"/>
      <c r="FE363" s="7"/>
      <c r="FG363" s="27" t="str">
        <f>_xlfn.XLOOKUP(FJ363,'Banco de Dados'!$B$3:$B$274,'Banco de Dados'!$C$3:$C$274,"")</f>
        <v/>
      </c>
      <c r="FH363" s="27" t="str">
        <f>IFERROR(VLOOKUP(FJ363,'Banco de Dados'!$B$3:$H$274,5,FALSE)," ")</f>
        <v xml:space="preserve"> </v>
      </c>
      <c r="FI363" s="7"/>
      <c r="FJ363" s="7"/>
      <c r="FK363" s="7"/>
      <c r="FL363" s="7"/>
      <c r="FN363" s="27" t="str">
        <f>_xlfn.XLOOKUP(FQ363,'Banco de Dados'!$B$3:$B$274,'Banco de Dados'!$C$3:$C$274,"")</f>
        <v/>
      </c>
      <c r="FO363" s="27" t="str">
        <f>IFERROR(VLOOKUP(FQ363,'Banco de Dados'!$B$3:$H$274,5,FALSE)," ")</f>
        <v xml:space="preserve"> </v>
      </c>
      <c r="FP363" s="7"/>
      <c r="FQ363" s="7"/>
      <c r="FR363" s="7"/>
      <c r="FS363" s="7"/>
      <c r="FU363" s="27" t="str">
        <f>_xlfn.XLOOKUP(FX363,'Banco de Dados'!$B$3:$B$274,'Banco de Dados'!$C$3:$C$274,"")</f>
        <v/>
      </c>
      <c r="FV363" s="27" t="str">
        <f>IFERROR(VLOOKUP(FX363,'Banco de Dados'!$B$3:$H$274,5,FALSE)," ")</f>
        <v xml:space="preserve"> </v>
      </c>
      <c r="FW363" s="7"/>
      <c r="FX363" s="7"/>
      <c r="FY363" s="7"/>
      <c r="FZ363" s="7"/>
    </row>
    <row r="364" spans="2:182" x14ac:dyDescent="0.25">
      <c r="B364" s="27" t="str">
        <f>_xlfn.XLOOKUP(E364,'Banco de Dados'!$B$3:$B$274,'Banco de Dados'!$C$3:$C$274,"")</f>
        <v/>
      </c>
      <c r="C364" s="27" t="str">
        <f>IFERROR(VLOOKUP(E364,'Banco de Dados'!$B$3:$H$274,5,FALSE)," ")</f>
        <v xml:space="preserve"> </v>
      </c>
      <c r="I364" s="27" t="str">
        <f>_xlfn.XLOOKUP(L364,'Banco de Dados'!$B$3:$B$274,'Banco de Dados'!$C$3:$C$274,"")</f>
        <v/>
      </c>
      <c r="J364" s="27" t="str">
        <f>IFERROR(VLOOKUP(L364,'Banco de Dados'!$B$3:$H$274,5,FALSE)," ")</f>
        <v xml:space="preserve"> </v>
      </c>
      <c r="P364" s="27" t="str">
        <f>_xlfn.XLOOKUP(S364,'Banco de Dados'!$B$3:$B$274,'Banco de Dados'!$C$3:$C$274,"")</f>
        <v/>
      </c>
      <c r="Q364" s="27" t="str">
        <f>IFERROR(VLOOKUP(S364,'Banco de Dados'!$B$3:$H$274,5,FALSE)," ")</f>
        <v xml:space="preserve"> </v>
      </c>
      <c r="W364" s="27" t="str">
        <f>_xlfn.XLOOKUP(Z364,'Banco de Dados'!$B$3:$B$274,'Banco de Dados'!$C$3:$C$274,"")</f>
        <v/>
      </c>
      <c r="X364" s="27" t="str">
        <f>IFERROR(VLOOKUP(Z364,'Banco de Dados'!$B$3:$H$274,5,FALSE)," ")</f>
        <v xml:space="preserve"> </v>
      </c>
      <c r="AD364" s="27" t="str">
        <f>_xlfn.XLOOKUP(AG364,'Banco de Dados'!$B$3:$B$274,'Banco de Dados'!$C$3:$C$274,"")</f>
        <v/>
      </c>
      <c r="AE364" s="27" t="str">
        <f>IFERROR(VLOOKUP(AG364,'Banco de Dados'!$B$3:$H$274,5,FALSE)," ")</f>
        <v xml:space="preserve"> </v>
      </c>
      <c r="AK364" s="27" t="str">
        <f>_xlfn.XLOOKUP(AN364,'Banco de Dados'!$B$3:$B$274,'Banco de Dados'!$C$3:$C$274,"")</f>
        <v/>
      </c>
      <c r="AL364" s="27" t="str">
        <f>IFERROR(VLOOKUP(AN364,'Banco de Dados'!$B$3:$H$274,5,FALSE)," ")</f>
        <v xml:space="preserve"> </v>
      </c>
      <c r="AR364" s="27" t="str">
        <f>_xlfn.XLOOKUP(AU364,'Banco de Dados'!$B$3:$B$274,'Banco de Dados'!$C$3:$C$274,"")</f>
        <v/>
      </c>
      <c r="AS364" s="27" t="str">
        <f>IFERROR(VLOOKUP(AU364,'Banco de Dados'!$B$3:$H$274,5,FALSE)," ")</f>
        <v xml:space="preserve"> </v>
      </c>
      <c r="AY364" s="27" t="str">
        <f>_xlfn.XLOOKUP(BB364,'Banco de Dados'!$B$3:$B$274,'Banco de Dados'!$C$3:$C$274,"")</f>
        <v/>
      </c>
      <c r="AZ364" s="27" t="str">
        <f>IFERROR(VLOOKUP(BB364,'Banco de Dados'!$B$3:$H$274,5,FALSE)," ")</f>
        <v xml:space="preserve"> </v>
      </c>
      <c r="BF364" s="27" t="str">
        <f>_xlfn.XLOOKUP(BI364,'Banco de Dados'!$B$3:$B$274,'Banco de Dados'!$C$3:$C$274,"")</f>
        <v/>
      </c>
      <c r="BG364" s="27" t="str">
        <f>IFERROR(VLOOKUP(BI364,'Banco de Dados'!$B$3:$H$274,5,FALSE)," ")</f>
        <v xml:space="preserve"> </v>
      </c>
      <c r="BM364" s="27" t="str">
        <f>_xlfn.XLOOKUP(BP364,'Banco de Dados'!$B$3:$B$274,'Banco de Dados'!$C$3:$C$274,"")</f>
        <v/>
      </c>
      <c r="BN364" s="27" t="str">
        <f>IFERROR(VLOOKUP(BP364,'Banco de Dados'!$B$3:$H$274,5,FALSE)," ")</f>
        <v xml:space="preserve"> </v>
      </c>
      <c r="BT364" s="27" t="str">
        <f>_xlfn.XLOOKUP(BW364,'Banco de Dados'!$B$3:$B$274,'Banco de Dados'!$C$3:$C$274,"")</f>
        <v/>
      </c>
      <c r="BU364" s="27" t="str">
        <f>IFERROR(VLOOKUP(BW364,'Banco de Dados'!$B$3:$H$274,5,FALSE)," ")</f>
        <v xml:space="preserve"> </v>
      </c>
      <c r="CA364" s="27" t="str">
        <f>_xlfn.XLOOKUP(CD364,'Banco de Dados'!$B$3:$B$274,'Banco de Dados'!$C$3:$C$274,"")</f>
        <v/>
      </c>
      <c r="CB364" s="27" t="str">
        <f>IFERROR(VLOOKUP(CD364,'Banco de Dados'!$B$3:$H$274,5,FALSE)," ")</f>
        <v xml:space="preserve"> </v>
      </c>
      <c r="CH364" s="27" t="str">
        <f>_xlfn.XLOOKUP(CK364,'Banco de Dados'!$B$3:$B$274,'Banco de Dados'!$C$3:$C$274,"")</f>
        <v/>
      </c>
      <c r="CI364" s="27" t="str">
        <f>IFERROR(VLOOKUP(CK364,'Banco de Dados'!$B$3:$H$274,5,FALSE)," ")</f>
        <v xml:space="preserve"> </v>
      </c>
      <c r="CO364" s="27" t="str">
        <f>_xlfn.XLOOKUP(CR364,'Banco de Dados'!$B$3:$B$274,'Banco de Dados'!$C$3:$C$274,"")</f>
        <v/>
      </c>
      <c r="CP364" s="27" t="str">
        <f>IFERROR(VLOOKUP(CR364,'Banco de Dados'!$B$3:$H$274,5,FALSE)," ")</f>
        <v xml:space="preserve"> </v>
      </c>
      <c r="CV364" s="27" t="str">
        <f>_xlfn.XLOOKUP(CY364,'Banco de Dados'!$B$3:$B$274,'Banco de Dados'!$C$3:$C$274,"")</f>
        <v/>
      </c>
      <c r="CW364" s="27" t="str">
        <f>IFERROR(VLOOKUP(CY364,'Banco de Dados'!$B$3:$H$274,5,FALSE)," ")</f>
        <v xml:space="preserve"> </v>
      </c>
      <c r="DC364" s="27" t="str">
        <f>_xlfn.XLOOKUP(DF364,'Banco de Dados'!$B$3:$B$274,'Banco de Dados'!$C$3:$C$274,"")</f>
        <v/>
      </c>
      <c r="DD364" s="27" t="str">
        <f>IFERROR(VLOOKUP(DF364,'Banco de Dados'!$B$3:$H$274,5,FALSE)," ")</f>
        <v xml:space="preserve"> </v>
      </c>
      <c r="DJ364" s="27" t="str">
        <f>_xlfn.XLOOKUP(DM364,'Banco de Dados'!$B$3:$B$274,'Banco de Dados'!$C$3:$C$274,"")</f>
        <v/>
      </c>
      <c r="DK364" s="27" t="str">
        <f>IFERROR(VLOOKUP(DM364,'Banco de Dados'!$B$3:$H$274,5,FALSE)," ")</f>
        <v xml:space="preserve"> </v>
      </c>
      <c r="DQ364" s="27" t="str">
        <f>_xlfn.XLOOKUP(DT364,'Banco de Dados'!$B$3:$B$274,'Banco de Dados'!$C$3:$C$274,"")</f>
        <v/>
      </c>
      <c r="DR364" s="27" t="str">
        <f>IFERROR(VLOOKUP(DT364,'Banco de Dados'!$B$3:$H$274,5,FALSE)," ")</f>
        <v xml:space="preserve"> </v>
      </c>
      <c r="DX364" s="27" t="str">
        <f>_xlfn.XLOOKUP(EA364,'Banco de Dados'!$B$3:$B$274,'Banco de Dados'!$C$3:$C$274,"")</f>
        <v/>
      </c>
      <c r="DY364" s="27" t="str">
        <f>IFERROR(VLOOKUP(EA364,'Banco de Dados'!$B$3:$H$274,5,FALSE)," ")</f>
        <v xml:space="preserve"> </v>
      </c>
      <c r="EE364" s="27" t="str">
        <f>_xlfn.XLOOKUP(EH364,'Banco de Dados'!$B$3:$B$274,'Banco de Dados'!$C$3:$C$274,"")</f>
        <v/>
      </c>
      <c r="EF364" s="27" t="str">
        <f>IFERROR(VLOOKUP(EH364,'Banco de Dados'!$B$3:$H$274,5,FALSE)," ")</f>
        <v xml:space="preserve"> </v>
      </c>
      <c r="EL364" s="27" t="str">
        <f>_xlfn.XLOOKUP(EO364,'Banco de Dados'!$B$3:$B$274,'Banco de Dados'!$C$3:$C$274,"")</f>
        <v/>
      </c>
      <c r="EM364" s="27" t="str">
        <f>IFERROR(VLOOKUP(EO364,'Banco de Dados'!$B$3:$H$274,5,FALSE)," ")</f>
        <v xml:space="preserve"> </v>
      </c>
      <c r="ES364" s="27" t="str">
        <f>_xlfn.XLOOKUP(EV364,'Banco de Dados'!$B$3:$B$274,'Banco de Dados'!$C$3:$C$274,"")</f>
        <v/>
      </c>
      <c r="ET364" s="27" t="str">
        <f>IFERROR(VLOOKUP(EV364,'Banco de Dados'!$B$3:$H$274,5,FALSE)," ")</f>
        <v xml:space="preserve"> </v>
      </c>
      <c r="EZ364" s="27" t="str">
        <f>_xlfn.XLOOKUP(FC364,'Banco de Dados'!$B$3:$B$274,'Banco de Dados'!$C$3:$C$274,"")</f>
        <v/>
      </c>
      <c r="FA364" s="27" t="str">
        <f>IFERROR(VLOOKUP(FC364,'Banco de Dados'!$B$3:$H$274,5,FALSE)," ")</f>
        <v xml:space="preserve"> </v>
      </c>
      <c r="FC364" s="7"/>
      <c r="FD364" s="7"/>
      <c r="FE364" s="7"/>
      <c r="FG364" s="27" t="str">
        <f>_xlfn.XLOOKUP(FJ364,'Banco de Dados'!$B$3:$B$274,'Banco de Dados'!$C$3:$C$274,"")</f>
        <v/>
      </c>
      <c r="FH364" s="27" t="str">
        <f>IFERROR(VLOOKUP(FJ364,'Banco de Dados'!$B$3:$H$274,5,FALSE)," ")</f>
        <v xml:space="preserve"> </v>
      </c>
      <c r="FI364" s="7"/>
      <c r="FJ364" s="7"/>
      <c r="FK364" s="7"/>
      <c r="FL364" s="7"/>
      <c r="FN364" s="27" t="str">
        <f>_xlfn.XLOOKUP(FQ364,'Banco de Dados'!$B$3:$B$274,'Banco de Dados'!$C$3:$C$274,"")</f>
        <v/>
      </c>
      <c r="FO364" s="27" t="str">
        <f>IFERROR(VLOOKUP(FQ364,'Banco de Dados'!$B$3:$H$274,5,FALSE)," ")</f>
        <v xml:space="preserve"> </v>
      </c>
      <c r="FP364" s="7"/>
      <c r="FQ364" s="7"/>
      <c r="FR364" s="7"/>
      <c r="FS364" s="7"/>
      <c r="FU364" s="27" t="str">
        <f>_xlfn.XLOOKUP(FX364,'Banco de Dados'!$B$3:$B$274,'Banco de Dados'!$C$3:$C$274,"")</f>
        <v/>
      </c>
      <c r="FV364" s="27" t="str">
        <f>IFERROR(VLOOKUP(FX364,'Banco de Dados'!$B$3:$H$274,5,FALSE)," ")</f>
        <v xml:space="preserve"> </v>
      </c>
      <c r="FW364" s="7"/>
      <c r="FX364" s="7"/>
      <c r="FY364" s="7"/>
      <c r="FZ364" s="7"/>
    </row>
    <row r="365" spans="2:182" x14ac:dyDescent="0.25">
      <c r="B365" s="27" t="str">
        <f>_xlfn.XLOOKUP(E365,'Banco de Dados'!$B$3:$B$274,'Banco de Dados'!$C$3:$C$274,"")</f>
        <v/>
      </c>
      <c r="C365" s="27" t="str">
        <f>IFERROR(VLOOKUP(E365,'Banco de Dados'!$B$3:$H$274,5,FALSE)," ")</f>
        <v xml:space="preserve"> </v>
      </c>
      <c r="I365" s="27" t="str">
        <f>_xlfn.XLOOKUP(L365,'Banco de Dados'!$B$3:$B$274,'Banco de Dados'!$C$3:$C$274,"")</f>
        <v/>
      </c>
      <c r="J365" s="27" t="str">
        <f>IFERROR(VLOOKUP(L365,'Banco de Dados'!$B$3:$H$274,5,FALSE)," ")</f>
        <v xml:space="preserve"> </v>
      </c>
      <c r="P365" s="27" t="str">
        <f>_xlfn.XLOOKUP(S365,'Banco de Dados'!$B$3:$B$274,'Banco de Dados'!$C$3:$C$274,"")</f>
        <v/>
      </c>
      <c r="Q365" s="27" t="str">
        <f>IFERROR(VLOOKUP(S365,'Banco de Dados'!$B$3:$H$274,5,FALSE)," ")</f>
        <v xml:space="preserve"> </v>
      </c>
      <c r="W365" s="27" t="str">
        <f>_xlfn.XLOOKUP(Z365,'Banco de Dados'!$B$3:$B$274,'Banco de Dados'!$C$3:$C$274,"")</f>
        <v/>
      </c>
      <c r="X365" s="27" t="str">
        <f>IFERROR(VLOOKUP(Z365,'Banco de Dados'!$B$3:$H$274,5,FALSE)," ")</f>
        <v xml:space="preserve"> </v>
      </c>
      <c r="AD365" s="27" t="str">
        <f>_xlfn.XLOOKUP(AG365,'Banco de Dados'!$B$3:$B$274,'Banco de Dados'!$C$3:$C$274,"")</f>
        <v/>
      </c>
      <c r="AE365" s="27" t="str">
        <f>IFERROR(VLOOKUP(AG365,'Banco de Dados'!$B$3:$H$274,5,FALSE)," ")</f>
        <v xml:space="preserve"> </v>
      </c>
      <c r="AK365" s="27" t="str">
        <f>_xlfn.XLOOKUP(AN365,'Banco de Dados'!$B$3:$B$274,'Banco de Dados'!$C$3:$C$274,"")</f>
        <v/>
      </c>
      <c r="AL365" s="27" t="str">
        <f>IFERROR(VLOOKUP(AN365,'Banco de Dados'!$B$3:$H$274,5,FALSE)," ")</f>
        <v xml:space="preserve"> </v>
      </c>
      <c r="AR365" s="27" t="str">
        <f>_xlfn.XLOOKUP(AU365,'Banco de Dados'!$B$3:$B$274,'Banco de Dados'!$C$3:$C$274,"")</f>
        <v/>
      </c>
      <c r="AS365" s="27" t="str">
        <f>IFERROR(VLOOKUP(AU365,'Banco de Dados'!$B$3:$H$274,5,FALSE)," ")</f>
        <v xml:space="preserve"> </v>
      </c>
      <c r="AY365" s="27" t="str">
        <f>_xlfn.XLOOKUP(BB365,'Banco de Dados'!$B$3:$B$274,'Banco de Dados'!$C$3:$C$274,"")</f>
        <v/>
      </c>
      <c r="AZ365" s="27" t="str">
        <f>IFERROR(VLOOKUP(BB365,'Banco de Dados'!$B$3:$H$274,5,FALSE)," ")</f>
        <v xml:space="preserve"> </v>
      </c>
      <c r="BF365" s="27" t="str">
        <f>_xlfn.XLOOKUP(BI365,'Banco de Dados'!$B$3:$B$274,'Banco de Dados'!$C$3:$C$274,"")</f>
        <v/>
      </c>
      <c r="BG365" s="27" t="str">
        <f>IFERROR(VLOOKUP(BI365,'Banco de Dados'!$B$3:$H$274,5,FALSE)," ")</f>
        <v xml:space="preserve"> </v>
      </c>
      <c r="BM365" s="27" t="str">
        <f>_xlfn.XLOOKUP(BP365,'Banco de Dados'!$B$3:$B$274,'Banco de Dados'!$C$3:$C$274,"")</f>
        <v/>
      </c>
      <c r="BN365" s="27" t="str">
        <f>IFERROR(VLOOKUP(BP365,'Banco de Dados'!$B$3:$H$274,5,FALSE)," ")</f>
        <v xml:space="preserve"> </v>
      </c>
      <c r="BT365" s="27" t="str">
        <f>_xlfn.XLOOKUP(BW365,'Banco de Dados'!$B$3:$B$274,'Banco de Dados'!$C$3:$C$274,"")</f>
        <v/>
      </c>
      <c r="BU365" s="27" t="str">
        <f>IFERROR(VLOOKUP(BW365,'Banco de Dados'!$B$3:$H$274,5,FALSE)," ")</f>
        <v xml:space="preserve"> </v>
      </c>
      <c r="CA365" s="27" t="str">
        <f>_xlfn.XLOOKUP(CD365,'Banco de Dados'!$B$3:$B$274,'Banco de Dados'!$C$3:$C$274,"")</f>
        <v/>
      </c>
      <c r="CB365" s="27" t="str">
        <f>IFERROR(VLOOKUP(CD365,'Banco de Dados'!$B$3:$H$274,5,FALSE)," ")</f>
        <v xml:space="preserve"> </v>
      </c>
      <c r="CH365" s="27" t="str">
        <f>_xlfn.XLOOKUP(CK365,'Banco de Dados'!$B$3:$B$274,'Banco de Dados'!$C$3:$C$274,"")</f>
        <v/>
      </c>
      <c r="CI365" s="27" t="str">
        <f>IFERROR(VLOOKUP(CK365,'Banco de Dados'!$B$3:$H$274,5,FALSE)," ")</f>
        <v xml:space="preserve"> </v>
      </c>
      <c r="CO365" s="27" t="str">
        <f>_xlfn.XLOOKUP(CR365,'Banco de Dados'!$B$3:$B$274,'Banco de Dados'!$C$3:$C$274,"")</f>
        <v/>
      </c>
      <c r="CP365" s="27" t="str">
        <f>IFERROR(VLOOKUP(CR365,'Banco de Dados'!$B$3:$H$274,5,FALSE)," ")</f>
        <v xml:space="preserve"> </v>
      </c>
      <c r="CV365" s="27" t="str">
        <f>_xlfn.XLOOKUP(CY365,'Banco de Dados'!$B$3:$B$274,'Banco de Dados'!$C$3:$C$274,"")</f>
        <v/>
      </c>
      <c r="CW365" s="27" t="str">
        <f>IFERROR(VLOOKUP(CY365,'Banco de Dados'!$B$3:$H$274,5,FALSE)," ")</f>
        <v xml:space="preserve"> </v>
      </c>
      <c r="DC365" s="27" t="str">
        <f>_xlfn.XLOOKUP(DF365,'Banco de Dados'!$B$3:$B$274,'Banco de Dados'!$C$3:$C$274,"")</f>
        <v/>
      </c>
      <c r="DD365" s="27" t="str">
        <f>IFERROR(VLOOKUP(DF365,'Banco de Dados'!$B$3:$H$274,5,FALSE)," ")</f>
        <v xml:space="preserve"> </v>
      </c>
      <c r="DJ365" s="27" t="str">
        <f>_xlfn.XLOOKUP(DM365,'Banco de Dados'!$B$3:$B$274,'Banco de Dados'!$C$3:$C$274,"")</f>
        <v/>
      </c>
      <c r="DK365" s="27" t="str">
        <f>IFERROR(VLOOKUP(DM365,'Banco de Dados'!$B$3:$H$274,5,FALSE)," ")</f>
        <v xml:space="preserve"> </v>
      </c>
      <c r="DQ365" s="27" t="str">
        <f>_xlfn.XLOOKUP(DT365,'Banco de Dados'!$B$3:$B$274,'Banco de Dados'!$C$3:$C$274,"")</f>
        <v/>
      </c>
      <c r="DR365" s="27" t="str">
        <f>IFERROR(VLOOKUP(DT365,'Banco de Dados'!$B$3:$H$274,5,FALSE)," ")</f>
        <v xml:space="preserve"> </v>
      </c>
      <c r="DX365" s="27" t="str">
        <f>_xlfn.XLOOKUP(EA365,'Banco de Dados'!$B$3:$B$274,'Banco de Dados'!$C$3:$C$274,"")</f>
        <v/>
      </c>
      <c r="DY365" s="27" t="str">
        <f>IFERROR(VLOOKUP(EA365,'Banco de Dados'!$B$3:$H$274,5,FALSE)," ")</f>
        <v xml:space="preserve"> </v>
      </c>
      <c r="EE365" s="27" t="str">
        <f>_xlfn.XLOOKUP(EH365,'Banco de Dados'!$B$3:$B$274,'Banco de Dados'!$C$3:$C$274,"")</f>
        <v/>
      </c>
      <c r="EF365" s="27" t="str">
        <f>IFERROR(VLOOKUP(EH365,'Banco de Dados'!$B$3:$H$274,5,FALSE)," ")</f>
        <v xml:space="preserve"> </v>
      </c>
      <c r="EL365" s="27" t="str">
        <f>_xlfn.XLOOKUP(EO365,'Banco de Dados'!$B$3:$B$274,'Banco de Dados'!$C$3:$C$274,"")</f>
        <v/>
      </c>
      <c r="EM365" s="27" t="str">
        <f>IFERROR(VLOOKUP(EO365,'Banco de Dados'!$B$3:$H$274,5,FALSE)," ")</f>
        <v xml:space="preserve"> </v>
      </c>
      <c r="ES365" s="27" t="str">
        <f>_xlfn.XLOOKUP(EV365,'Banco de Dados'!$B$3:$B$274,'Banco de Dados'!$C$3:$C$274,"")</f>
        <v/>
      </c>
      <c r="ET365" s="27" t="str">
        <f>IFERROR(VLOOKUP(EV365,'Banco de Dados'!$B$3:$H$274,5,FALSE)," ")</f>
        <v xml:space="preserve"> </v>
      </c>
      <c r="EZ365" s="27" t="str">
        <f>_xlfn.XLOOKUP(FC365,'Banco de Dados'!$B$3:$B$274,'Banco de Dados'!$C$3:$C$274,"")</f>
        <v/>
      </c>
      <c r="FA365" s="27" t="str">
        <f>IFERROR(VLOOKUP(FC365,'Banco de Dados'!$B$3:$H$274,5,FALSE)," ")</f>
        <v xml:space="preserve"> </v>
      </c>
      <c r="FC365" s="7"/>
      <c r="FD365" s="7"/>
      <c r="FE365" s="7"/>
      <c r="FG365" s="27" t="str">
        <f>_xlfn.XLOOKUP(FJ365,'Banco de Dados'!$B$3:$B$274,'Banco de Dados'!$C$3:$C$274,"")</f>
        <v/>
      </c>
      <c r="FH365" s="27" t="str">
        <f>IFERROR(VLOOKUP(FJ365,'Banco de Dados'!$B$3:$H$274,5,FALSE)," ")</f>
        <v xml:space="preserve"> </v>
      </c>
      <c r="FI365" s="7"/>
      <c r="FJ365" s="7"/>
      <c r="FK365" s="7"/>
      <c r="FL365" s="7"/>
      <c r="FN365" s="27" t="str">
        <f>_xlfn.XLOOKUP(FQ365,'Banco de Dados'!$B$3:$B$274,'Banco de Dados'!$C$3:$C$274,"")</f>
        <v/>
      </c>
      <c r="FO365" s="27" t="str">
        <f>IFERROR(VLOOKUP(FQ365,'Banco de Dados'!$B$3:$H$274,5,FALSE)," ")</f>
        <v xml:space="preserve"> </v>
      </c>
      <c r="FP365" s="7"/>
      <c r="FQ365" s="7"/>
      <c r="FR365" s="7"/>
      <c r="FS365" s="7"/>
      <c r="FU365" s="27" t="str">
        <f>_xlfn.XLOOKUP(FX365,'Banco de Dados'!$B$3:$B$274,'Banco de Dados'!$C$3:$C$274,"")</f>
        <v/>
      </c>
      <c r="FV365" s="27" t="str">
        <f>IFERROR(VLOOKUP(FX365,'Banco de Dados'!$B$3:$H$274,5,FALSE)," ")</f>
        <v xml:space="preserve"> </v>
      </c>
      <c r="FW365" s="7"/>
      <c r="FX365" s="7"/>
      <c r="FY365" s="7"/>
      <c r="FZ365" s="7"/>
    </row>
    <row r="366" spans="2:182" x14ac:dyDescent="0.25">
      <c r="B366" s="27" t="str">
        <f>_xlfn.XLOOKUP(E366,'Banco de Dados'!$B$3:$B$274,'Banco de Dados'!$C$3:$C$274,"")</f>
        <v/>
      </c>
      <c r="C366" s="27" t="str">
        <f>IFERROR(VLOOKUP(E366,'Banco de Dados'!$B$3:$H$274,5,FALSE)," ")</f>
        <v xml:space="preserve"> </v>
      </c>
      <c r="I366" s="27" t="str">
        <f>_xlfn.XLOOKUP(L366,'Banco de Dados'!$B$3:$B$274,'Banco de Dados'!$C$3:$C$274,"")</f>
        <v/>
      </c>
      <c r="J366" s="27" t="str">
        <f>IFERROR(VLOOKUP(L366,'Banco de Dados'!$B$3:$H$274,5,FALSE)," ")</f>
        <v xml:space="preserve"> </v>
      </c>
      <c r="P366" s="27" t="str">
        <f>_xlfn.XLOOKUP(S366,'Banco de Dados'!$B$3:$B$274,'Banco de Dados'!$C$3:$C$274,"")</f>
        <v/>
      </c>
      <c r="Q366" s="27" t="str">
        <f>IFERROR(VLOOKUP(S366,'Banco de Dados'!$B$3:$H$274,5,FALSE)," ")</f>
        <v xml:space="preserve"> </v>
      </c>
      <c r="W366" s="27" t="str">
        <f>_xlfn.XLOOKUP(Z366,'Banco de Dados'!$B$3:$B$274,'Banco de Dados'!$C$3:$C$274,"")</f>
        <v/>
      </c>
      <c r="X366" s="27" t="str">
        <f>IFERROR(VLOOKUP(Z366,'Banco de Dados'!$B$3:$H$274,5,FALSE)," ")</f>
        <v xml:space="preserve"> </v>
      </c>
      <c r="AD366" s="27" t="str">
        <f>_xlfn.XLOOKUP(AG366,'Banco de Dados'!$B$3:$B$274,'Banco de Dados'!$C$3:$C$274,"")</f>
        <v/>
      </c>
      <c r="AE366" s="27" t="str">
        <f>IFERROR(VLOOKUP(AG366,'Banco de Dados'!$B$3:$H$274,5,FALSE)," ")</f>
        <v xml:space="preserve"> </v>
      </c>
      <c r="AK366" s="27" t="str">
        <f>_xlfn.XLOOKUP(AN366,'Banco de Dados'!$B$3:$B$274,'Banco de Dados'!$C$3:$C$274,"")</f>
        <v/>
      </c>
      <c r="AL366" s="27" t="str">
        <f>IFERROR(VLOOKUP(AN366,'Banco de Dados'!$B$3:$H$274,5,FALSE)," ")</f>
        <v xml:space="preserve"> </v>
      </c>
      <c r="AR366" s="27" t="str">
        <f>_xlfn.XLOOKUP(AU366,'Banco de Dados'!$B$3:$B$274,'Banco de Dados'!$C$3:$C$274,"")</f>
        <v/>
      </c>
      <c r="AS366" s="27" t="str">
        <f>IFERROR(VLOOKUP(AU366,'Banco de Dados'!$B$3:$H$274,5,FALSE)," ")</f>
        <v xml:space="preserve"> </v>
      </c>
      <c r="AY366" s="27" t="str">
        <f>_xlfn.XLOOKUP(BB366,'Banco de Dados'!$B$3:$B$274,'Banco de Dados'!$C$3:$C$274,"")</f>
        <v/>
      </c>
      <c r="AZ366" s="27" t="str">
        <f>IFERROR(VLOOKUP(BB366,'Banco de Dados'!$B$3:$H$274,5,FALSE)," ")</f>
        <v xml:space="preserve"> </v>
      </c>
      <c r="BF366" s="27" t="str">
        <f>_xlfn.XLOOKUP(BI366,'Banco de Dados'!$B$3:$B$274,'Banco de Dados'!$C$3:$C$274,"")</f>
        <v/>
      </c>
      <c r="BG366" s="27" t="str">
        <f>IFERROR(VLOOKUP(BI366,'Banco de Dados'!$B$3:$H$274,5,FALSE)," ")</f>
        <v xml:space="preserve"> </v>
      </c>
      <c r="BM366" s="27" t="str">
        <f>_xlfn.XLOOKUP(BP366,'Banco de Dados'!$B$3:$B$274,'Banco de Dados'!$C$3:$C$274,"")</f>
        <v/>
      </c>
      <c r="BN366" s="27" t="str">
        <f>IFERROR(VLOOKUP(BP366,'Banco de Dados'!$B$3:$H$274,5,FALSE)," ")</f>
        <v xml:space="preserve"> </v>
      </c>
      <c r="BT366" s="27" t="str">
        <f>_xlfn.XLOOKUP(BW366,'Banco de Dados'!$B$3:$B$274,'Banco de Dados'!$C$3:$C$274,"")</f>
        <v/>
      </c>
      <c r="BU366" s="27" t="str">
        <f>IFERROR(VLOOKUP(BW366,'Banco de Dados'!$B$3:$H$274,5,FALSE)," ")</f>
        <v xml:space="preserve"> </v>
      </c>
      <c r="CA366" s="27" t="str">
        <f>_xlfn.XLOOKUP(CD366,'Banco de Dados'!$B$3:$B$274,'Banco de Dados'!$C$3:$C$274,"")</f>
        <v/>
      </c>
      <c r="CB366" s="27" t="str">
        <f>IFERROR(VLOOKUP(CD366,'Banco de Dados'!$B$3:$H$274,5,FALSE)," ")</f>
        <v xml:space="preserve"> </v>
      </c>
      <c r="CH366" s="27" t="str">
        <f>_xlfn.XLOOKUP(CK366,'Banco de Dados'!$B$3:$B$274,'Banco de Dados'!$C$3:$C$274,"")</f>
        <v/>
      </c>
      <c r="CI366" s="27" t="str">
        <f>IFERROR(VLOOKUP(CK366,'Banco de Dados'!$B$3:$H$274,5,FALSE)," ")</f>
        <v xml:space="preserve"> </v>
      </c>
      <c r="CO366" s="27" t="str">
        <f>_xlfn.XLOOKUP(CR366,'Banco de Dados'!$B$3:$B$274,'Banco de Dados'!$C$3:$C$274,"")</f>
        <v/>
      </c>
      <c r="CP366" s="27" t="str">
        <f>IFERROR(VLOOKUP(CR366,'Banco de Dados'!$B$3:$H$274,5,FALSE)," ")</f>
        <v xml:space="preserve"> </v>
      </c>
      <c r="CV366" s="27" t="str">
        <f>_xlfn.XLOOKUP(CY366,'Banco de Dados'!$B$3:$B$274,'Banco de Dados'!$C$3:$C$274,"")</f>
        <v/>
      </c>
      <c r="CW366" s="27" t="str">
        <f>IFERROR(VLOOKUP(CY366,'Banco de Dados'!$B$3:$H$274,5,FALSE)," ")</f>
        <v xml:space="preserve"> </v>
      </c>
      <c r="DC366" s="27" t="str">
        <f>_xlfn.XLOOKUP(DF366,'Banco de Dados'!$B$3:$B$274,'Banco de Dados'!$C$3:$C$274,"")</f>
        <v/>
      </c>
      <c r="DD366" s="27" t="str">
        <f>IFERROR(VLOOKUP(DF366,'Banco de Dados'!$B$3:$H$274,5,FALSE)," ")</f>
        <v xml:space="preserve"> </v>
      </c>
      <c r="DJ366" s="27" t="str">
        <f>_xlfn.XLOOKUP(DM366,'Banco de Dados'!$B$3:$B$274,'Banco de Dados'!$C$3:$C$274,"")</f>
        <v/>
      </c>
      <c r="DK366" s="27" t="str">
        <f>IFERROR(VLOOKUP(DM366,'Banco de Dados'!$B$3:$H$274,5,FALSE)," ")</f>
        <v xml:space="preserve"> </v>
      </c>
      <c r="DQ366" s="27" t="str">
        <f>_xlfn.XLOOKUP(DT366,'Banco de Dados'!$B$3:$B$274,'Banco de Dados'!$C$3:$C$274,"")</f>
        <v/>
      </c>
      <c r="DR366" s="27" t="str">
        <f>IFERROR(VLOOKUP(DT366,'Banco de Dados'!$B$3:$H$274,5,FALSE)," ")</f>
        <v xml:space="preserve"> </v>
      </c>
      <c r="DX366" s="27" t="str">
        <f>_xlfn.XLOOKUP(EA366,'Banco de Dados'!$B$3:$B$274,'Banco de Dados'!$C$3:$C$274,"")</f>
        <v/>
      </c>
      <c r="DY366" s="27" t="str">
        <f>IFERROR(VLOOKUP(EA366,'Banco de Dados'!$B$3:$H$274,5,FALSE)," ")</f>
        <v xml:space="preserve"> </v>
      </c>
      <c r="EE366" s="27" t="str">
        <f>_xlfn.XLOOKUP(EH366,'Banco de Dados'!$B$3:$B$274,'Banco de Dados'!$C$3:$C$274,"")</f>
        <v/>
      </c>
      <c r="EF366" s="27" t="str">
        <f>IFERROR(VLOOKUP(EH366,'Banco de Dados'!$B$3:$H$274,5,FALSE)," ")</f>
        <v xml:space="preserve"> </v>
      </c>
      <c r="EL366" s="27" t="str">
        <f>_xlfn.XLOOKUP(EO366,'Banco de Dados'!$B$3:$B$274,'Banco de Dados'!$C$3:$C$274,"")</f>
        <v/>
      </c>
      <c r="EM366" s="27" t="str">
        <f>IFERROR(VLOOKUP(EO366,'Banco de Dados'!$B$3:$H$274,5,FALSE)," ")</f>
        <v xml:space="preserve"> </v>
      </c>
      <c r="ES366" s="27" t="str">
        <f>_xlfn.XLOOKUP(EV366,'Banco de Dados'!$B$3:$B$274,'Banco de Dados'!$C$3:$C$274,"")</f>
        <v/>
      </c>
      <c r="ET366" s="27" t="str">
        <f>IFERROR(VLOOKUP(EV366,'Banco de Dados'!$B$3:$H$274,5,FALSE)," ")</f>
        <v xml:space="preserve"> </v>
      </c>
      <c r="EZ366" s="27" t="str">
        <f>_xlfn.XLOOKUP(FC366,'Banco de Dados'!$B$3:$B$274,'Banco de Dados'!$C$3:$C$274,"")</f>
        <v/>
      </c>
      <c r="FA366" s="27" t="str">
        <f>IFERROR(VLOOKUP(FC366,'Banco de Dados'!$B$3:$H$274,5,FALSE)," ")</f>
        <v xml:space="preserve"> </v>
      </c>
      <c r="FC366" s="7"/>
      <c r="FD366" s="7"/>
      <c r="FE366" s="7"/>
      <c r="FG366" s="27" t="str">
        <f>_xlfn.XLOOKUP(FJ366,'Banco de Dados'!$B$3:$B$274,'Banco de Dados'!$C$3:$C$274,"")</f>
        <v/>
      </c>
      <c r="FH366" s="27" t="str">
        <f>IFERROR(VLOOKUP(FJ366,'Banco de Dados'!$B$3:$H$274,5,FALSE)," ")</f>
        <v xml:space="preserve"> </v>
      </c>
      <c r="FI366" s="7"/>
      <c r="FJ366" s="7"/>
      <c r="FK366" s="7"/>
      <c r="FL366" s="7"/>
      <c r="FN366" s="27" t="str">
        <f>_xlfn.XLOOKUP(FQ366,'Banco de Dados'!$B$3:$B$274,'Banco de Dados'!$C$3:$C$274,"")</f>
        <v/>
      </c>
      <c r="FO366" s="27" t="str">
        <f>IFERROR(VLOOKUP(FQ366,'Banco de Dados'!$B$3:$H$274,5,FALSE)," ")</f>
        <v xml:space="preserve"> </v>
      </c>
      <c r="FP366" s="7"/>
      <c r="FQ366" s="7"/>
      <c r="FR366" s="7"/>
      <c r="FS366" s="7"/>
      <c r="FU366" s="27" t="str">
        <f>_xlfn.XLOOKUP(FX366,'Banco de Dados'!$B$3:$B$274,'Banco de Dados'!$C$3:$C$274,"")</f>
        <v/>
      </c>
      <c r="FV366" s="27" t="str">
        <f>IFERROR(VLOOKUP(FX366,'Banco de Dados'!$B$3:$H$274,5,FALSE)," ")</f>
        <v xml:space="preserve"> </v>
      </c>
      <c r="FW366" s="7"/>
      <c r="FX366" s="7"/>
      <c r="FY366" s="7"/>
      <c r="FZ366" s="7"/>
    </row>
    <row r="367" spans="2:182" x14ac:dyDescent="0.25">
      <c r="B367" s="27" t="str">
        <f>_xlfn.XLOOKUP(E367,'Banco de Dados'!$B$3:$B$274,'Banco de Dados'!$C$3:$C$274,"")</f>
        <v/>
      </c>
      <c r="C367" s="27" t="str">
        <f>IFERROR(VLOOKUP(E367,'Banco de Dados'!$B$3:$H$274,5,FALSE)," ")</f>
        <v xml:space="preserve"> </v>
      </c>
      <c r="I367" s="27" t="str">
        <f>_xlfn.XLOOKUP(L367,'Banco de Dados'!$B$3:$B$274,'Banco de Dados'!$C$3:$C$274,"")</f>
        <v/>
      </c>
      <c r="J367" s="27" t="str">
        <f>IFERROR(VLOOKUP(L367,'Banco de Dados'!$B$3:$H$274,5,FALSE)," ")</f>
        <v xml:space="preserve"> </v>
      </c>
      <c r="P367" s="27" t="str">
        <f>_xlfn.XLOOKUP(S367,'Banco de Dados'!$B$3:$B$274,'Banco de Dados'!$C$3:$C$274,"")</f>
        <v/>
      </c>
      <c r="Q367" s="27" t="str">
        <f>IFERROR(VLOOKUP(S367,'Banco de Dados'!$B$3:$H$274,5,FALSE)," ")</f>
        <v xml:space="preserve"> </v>
      </c>
      <c r="W367" s="27" t="str">
        <f>_xlfn.XLOOKUP(Z367,'Banco de Dados'!$B$3:$B$274,'Banco de Dados'!$C$3:$C$274,"")</f>
        <v/>
      </c>
      <c r="X367" s="27" t="str">
        <f>IFERROR(VLOOKUP(Z367,'Banco de Dados'!$B$3:$H$274,5,FALSE)," ")</f>
        <v xml:space="preserve"> </v>
      </c>
      <c r="AD367" s="27" t="str">
        <f>_xlfn.XLOOKUP(AG367,'Banco de Dados'!$B$3:$B$274,'Banco de Dados'!$C$3:$C$274,"")</f>
        <v/>
      </c>
      <c r="AE367" s="27" t="str">
        <f>IFERROR(VLOOKUP(AG367,'Banco de Dados'!$B$3:$H$274,5,FALSE)," ")</f>
        <v xml:space="preserve"> </v>
      </c>
      <c r="AK367" s="27" t="str">
        <f>_xlfn.XLOOKUP(AN367,'Banco de Dados'!$B$3:$B$274,'Banco de Dados'!$C$3:$C$274,"")</f>
        <v/>
      </c>
      <c r="AL367" s="27" t="str">
        <f>IFERROR(VLOOKUP(AN367,'Banco de Dados'!$B$3:$H$274,5,FALSE)," ")</f>
        <v xml:space="preserve"> </v>
      </c>
      <c r="AR367" s="27" t="str">
        <f>_xlfn.XLOOKUP(AU367,'Banco de Dados'!$B$3:$B$274,'Banco de Dados'!$C$3:$C$274,"")</f>
        <v/>
      </c>
      <c r="AS367" s="27" t="str">
        <f>IFERROR(VLOOKUP(AU367,'Banco de Dados'!$B$3:$H$274,5,FALSE)," ")</f>
        <v xml:space="preserve"> </v>
      </c>
      <c r="AY367" s="27" t="str">
        <f>_xlfn.XLOOKUP(BB367,'Banco de Dados'!$B$3:$B$274,'Banco de Dados'!$C$3:$C$274,"")</f>
        <v/>
      </c>
      <c r="AZ367" s="27" t="str">
        <f>IFERROR(VLOOKUP(BB367,'Banco de Dados'!$B$3:$H$274,5,FALSE)," ")</f>
        <v xml:space="preserve"> </v>
      </c>
      <c r="BF367" s="27" t="str">
        <f>_xlfn.XLOOKUP(BI367,'Banco de Dados'!$B$3:$B$274,'Banco de Dados'!$C$3:$C$274,"")</f>
        <v/>
      </c>
      <c r="BG367" s="27" t="str">
        <f>IFERROR(VLOOKUP(BI367,'Banco de Dados'!$B$3:$H$274,5,FALSE)," ")</f>
        <v xml:space="preserve"> </v>
      </c>
      <c r="BM367" s="27" t="str">
        <f>_xlfn.XLOOKUP(BP367,'Banco de Dados'!$B$3:$B$274,'Banco de Dados'!$C$3:$C$274,"")</f>
        <v/>
      </c>
      <c r="BN367" s="27" t="str">
        <f>IFERROR(VLOOKUP(BP367,'Banco de Dados'!$B$3:$H$274,5,FALSE)," ")</f>
        <v xml:space="preserve"> </v>
      </c>
      <c r="BT367" s="27" t="str">
        <f>_xlfn.XLOOKUP(BW367,'Banco de Dados'!$B$3:$B$274,'Banco de Dados'!$C$3:$C$274,"")</f>
        <v/>
      </c>
      <c r="BU367" s="27" t="str">
        <f>IFERROR(VLOOKUP(BW367,'Banco de Dados'!$B$3:$H$274,5,FALSE)," ")</f>
        <v xml:space="preserve"> </v>
      </c>
      <c r="CA367" s="27" t="str">
        <f>_xlfn.XLOOKUP(CD367,'Banco de Dados'!$B$3:$B$274,'Banco de Dados'!$C$3:$C$274,"")</f>
        <v/>
      </c>
      <c r="CB367" s="27" t="str">
        <f>IFERROR(VLOOKUP(CD367,'Banco de Dados'!$B$3:$H$274,5,FALSE)," ")</f>
        <v xml:space="preserve"> </v>
      </c>
      <c r="CH367" s="27" t="str">
        <f>_xlfn.XLOOKUP(CK367,'Banco de Dados'!$B$3:$B$274,'Banco de Dados'!$C$3:$C$274,"")</f>
        <v/>
      </c>
      <c r="CI367" s="27" t="str">
        <f>IFERROR(VLOOKUP(CK367,'Banco de Dados'!$B$3:$H$274,5,FALSE)," ")</f>
        <v xml:space="preserve"> </v>
      </c>
      <c r="CO367" s="27" t="str">
        <f>_xlfn.XLOOKUP(CR367,'Banco de Dados'!$B$3:$B$274,'Banco de Dados'!$C$3:$C$274,"")</f>
        <v/>
      </c>
      <c r="CP367" s="27" t="str">
        <f>IFERROR(VLOOKUP(CR367,'Banco de Dados'!$B$3:$H$274,5,FALSE)," ")</f>
        <v xml:space="preserve"> </v>
      </c>
      <c r="CV367" s="27" t="str">
        <f>_xlfn.XLOOKUP(CY367,'Banco de Dados'!$B$3:$B$274,'Banco de Dados'!$C$3:$C$274,"")</f>
        <v/>
      </c>
      <c r="CW367" s="27" t="str">
        <f>IFERROR(VLOOKUP(CY367,'Banco de Dados'!$B$3:$H$274,5,FALSE)," ")</f>
        <v xml:space="preserve"> </v>
      </c>
      <c r="DC367" s="27" t="str">
        <f>_xlfn.XLOOKUP(DF367,'Banco de Dados'!$B$3:$B$274,'Banco de Dados'!$C$3:$C$274,"")</f>
        <v/>
      </c>
      <c r="DD367" s="27" t="str">
        <f>IFERROR(VLOOKUP(DF367,'Banco de Dados'!$B$3:$H$274,5,FALSE)," ")</f>
        <v xml:space="preserve"> </v>
      </c>
      <c r="DJ367" s="27" t="str">
        <f>_xlfn.XLOOKUP(DM367,'Banco de Dados'!$B$3:$B$274,'Banco de Dados'!$C$3:$C$274,"")</f>
        <v/>
      </c>
      <c r="DK367" s="27" t="str">
        <f>IFERROR(VLOOKUP(DM367,'Banco de Dados'!$B$3:$H$274,5,FALSE)," ")</f>
        <v xml:space="preserve"> </v>
      </c>
      <c r="DQ367" s="27" t="str">
        <f>_xlfn.XLOOKUP(DT367,'Banco de Dados'!$B$3:$B$274,'Banco de Dados'!$C$3:$C$274,"")</f>
        <v/>
      </c>
      <c r="DR367" s="27" t="str">
        <f>IFERROR(VLOOKUP(DT367,'Banco de Dados'!$B$3:$H$274,5,FALSE)," ")</f>
        <v xml:space="preserve"> </v>
      </c>
      <c r="DX367" s="27" t="str">
        <f>_xlfn.XLOOKUP(EA367,'Banco de Dados'!$B$3:$B$274,'Banco de Dados'!$C$3:$C$274,"")</f>
        <v/>
      </c>
      <c r="DY367" s="27" t="str">
        <f>IFERROR(VLOOKUP(EA367,'Banco de Dados'!$B$3:$H$274,5,FALSE)," ")</f>
        <v xml:space="preserve"> </v>
      </c>
      <c r="EE367" s="27" t="str">
        <f>_xlfn.XLOOKUP(EH367,'Banco de Dados'!$B$3:$B$274,'Banco de Dados'!$C$3:$C$274,"")</f>
        <v/>
      </c>
      <c r="EF367" s="27" t="str">
        <f>IFERROR(VLOOKUP(EH367,'Banco de Dados'!$B$3:$H$274,5,FALSE)," ")</f>
        <v xml:space="preserve"> </v>
      </c>
      <c r="EL367" s="27" t="str">
        <f>_xlfn.XLOOKUP(EO367,'Banco de Dados'!$B$3:$B$274,'Banco de Dados'!$C$3:$C$274,"")</f>
        <v/>
      </c>
      <c r="EM367" s="27" t="str">
        <f>IFERROR(VLOOKUP(EO367,'Banco de Dados'!$B$3:$H$274,5,FALSE)," ")</f>
        <v xml:space="preserve"> </v>
      </c>
      <c r="ES367" s="27" t="str">
        <f>_xlfn.XLOOKUP(EV367,'Banco de Dados'!$B$3:$B$274,'Banco de Dados'!$C$3:$C$274,"")</f>
        <v/>
      </c>
      <c r="ET367" s="27" t="str">
        <f>IFERROR(VLOOKUP(EV367,'Banco de Dados'!$B$3:$H$274,5,FALSE)," ")</f>
        <v xml:space="preserve"> </v>
      </c>
      <c r="EZ367" s="27" t="str">
        <f>_xlfn.XLOOKUP(FC367,'Banco de Dados'!$B$3:$B$274,'Banco de Dados'!$C$3:$C$274,"")</f>
        <v/>
      </c>
      <c r="FA367" s="27" t="str">
        <f>IFERROR(VLOOKUP(FC367,'Banco de Dados'!$B$3:$H$274,5,FALSE)," ")</f>
        <v xml:space="preserve"> </v>
      </c>
      <c r="FC367" s="7"/>
      <c r="FD367" s="7"/>
      <c r="FE367" s="7"/>
      <c r="FG367" s="27" t="str">
        <f>_xlfn.XLOOKUP(FJ367,'Banco de Dados'!$B$3:$B$274,'Banco de Dados'!$C$3:$C$274,"")</f>
        <v/>
      </c>
      <c r="FH367" s="27" t="str">
        <f>IFERROR(VLOOKUP(FJ367,'Banco de Dados'!$B$3:$H$274,5,FALSE)," ")</f>
        <v xml:space="preserve"> </v>
      </c>
      <c r="FI367" s="7"/>
      <c r="FJ367" s="7"/>
      <c r="FK367" s="7"/>
      <c r="FL367" s="7"/>
      <c r="FN367" s="27" t="str">
        <f>_xlfn.XLOOKUP(FQ367,'Banco de Dados'!$B$3:$B$274,'Banco de Dados'!$C$3:$C$274,"")</f>
        <v/>
      </c>
      <c r="FO367" s="27" t="str">
        <f>IFERROR(VLOOKUP(FQ367,'Banco de Dados'!$B$3:$H$274,5,FALSE)," ")</f>
        <v xml:space="preserve"> </v>
      </c>
      <c r="FP367" s="7"/>
      <c r="FQ367" s="7"/>
      <c r="FR367" s="7"/>
      <c r="FS367" s="7"/>
      <c r="FU367" s="27" t="str">
        <f>_xlfn.XLOOKUP(FX367,'Banco de Dados'!$B$3:$B$274,'Banco de Dados'!$C$3:$C$274,"")</f>
        <v/>
      </c>
      <c r="FV367" s="27" t="str">
        <f>IFERROR(VLOOKUP(FX367,'Banco de Dados'!$B$3:$H$274,5,FALSE)," ")</f>
        <v xml:space="preserve"> </v>
      </c>
      <c r="FW367" s="7"/>
      <c r="FX367" s="7"/>
      <c r="FY367" s="7"/>
      <c r="FZ367" s="7"/>
    </row>
    <row r="368" spans="2:182" x14ac:dyDescent="0.25">
      <c r="B368" s="27" t="str">
        <f>_xlfn.XLOOKUP(E368,'Banco de Dados'!$B$3:$B$274,'Banco de Dados'!$C$3:$C$274,"")</f>
        <v/>
      </c>
      <c r="C368" s="27" t="str">
        <f>IFERROR(VLOOKUP(E368,'Banco de Dados'!$B$3:$H$274,5,FALSE)," ")</f>
        <v xml:space="preserve"> </v>
      </c>
      <c r="I368" s="27" t="str">
        <f>_xlfn.XLOOKUP(L368,'Banco de Dados'!$B$3:$B$274,'Banco de Dados'!$C$3:$C$274,"")</f>
        <v/>
      </c>
      <c r="J368" s="27" t="str">
        <f>IFERROR(VLOOKUP(L368,'Banco de Dados'!$B$3:$H$274,5,FALSE)," ")</f>
        <v xml:space="preserve"> </v>
      </c>
      <c r="P368" s="27" t="str">
        <f>_xlfn.XLOOKUP(S368,'Banco de Dados'!$B$3:$B$274,'Banco de Dados'!$C$3:$C$274,"")</f>
        <v/>
      </c>
      <c r="Q368" s="27" t="str">
        <f>IFERROR(VLOOKUP(S368,'Banco de Dados'!$B$3:$H$274,5,FALSE)," ")</f>
        <v xml:space="preserve"> </v>
      </c>
      <c r="W368" s="27" t="str">
        <f>_xlfn.XLOOKUP(Z368,'Banco de Dados'!$B$3:$B$274,'Banco de Dados'!$C$3:$C$274,"")</f>
        <v/>
      </c>
      <c r="X368" s="27" t="str">
        <f>IFERROR(VLOOKUP(Z368,'Banco de Dados'!$B$3:$H$274,5,FALSE)," ")</f>
        <v xml:space="preserve"> </v>
      </c>
      <c r="AD368" s="27" t="str">
        <f>_xlfn.XLOOKUP(AG368,'Banco de Dados'!$B$3:$B$274,'Banco de Dados'!$C$3:$C$274,"")</f>
        <v/>
      </c>
      <c r="AE368" s="27" t="str">
        <f>IFERROR(VLOOKUP(AG368,'Banco de Dados'!$B$3:$H$274,5,FALSE)," ")</f>
        <v xml:space="preserve"> </v>
      </c>
      <c r="AK368" s="27" t="str">
        <f>_xlfn.XLOOKUP(AN368,'Banco de Dados'!$B$3:$B$274,'Banco de Dados'!$C$3:$C$274,"")</f>
        <v/>
      </c>
      <c r="AL368" s="27" t="str">
        <f>IFERROR(VLOOKUP(AN368,'Banco de Dados'!$B$3:$H$274,5,FALSE)," ")</f>
        <v xml:space="preserve"> </v>
      </c>
      <c r="AR368" s="27" t="str">
        <f>_xlfn.XLOOKUP(AU368,'Banco de Dados'!$B$3:$B$274,'Banco de Dados'!$C$3:$C$274,"")</f>
        <v/>
      </c>
      <c r="AS368" s="27" t="str">
        <f>IFERROR(VLOOKUP(AU368,'Banco de Dados'!$B$3:$H$274,5,FALSE)," ")</f>
        <v xml:space="preserve"> </v>
      </c>
      <c r="AY368" s="27" t="str">
        <f>_xlfn.XLOOKUP(BB368,'Banco de Dados'!$B$3:$B$274,'Banco de Dados'!$C$3:$C$274,"")</f>
        <v/>
      </c>
      <c r="AZ368" s="27" t="str">
        <f>IFERROR(VLOOKUP(BB368,'Banco de Dados'!$B$3:$H$274,5,FALSE)," ")</f>
        <v xml:space="preserve"> </v>
      </c>
      <c r="BF368" s="27" t="str">
        <f>_xlfn.XLOOKUP(BI368,'Banco de Dados'!$B$3:$B$274,'Banco de Dados'!$C$3:$C$274,"")</f>
        <v/>
      </c>
      <c r="BG368" s="27" t="str">
        <f>IFERROR(VLOOKUP(BI368,'Banco de Dados'!$B$3:$H$274,5,FALSE)," ")</f>
        <v xml:space="preserve"> </v>
      </c>
      <c r="BM368" s="27" t="str">
        <f>_xlfn.XLOOKUP(BP368,'Banco de Dados'!$B$3:$B$274,'Banco de Dados'!$C$3:$C$274,"")</f>
        <v/>
      </c>
      <c r="BN368" s="27" t="str">
        <f>IFERROR(VLOOKUP(BP368,'Banco de Dados'!$B$3:$H$274,5,FALSE)," ")</f>
        <v xml:space="preserve"> </v>
      </c>
      <c r="BT368" s="27" t="str">
        <f>_xlfn.XLOOKUP(BW368,'Banco de Dados'!$B$3:$B$274,'Banco de Dados'!$C$3:$C$274,"")</f>
        <v/>
      </c>
      <c r="BU368" s="27" t="str">
        <f>IFERROR(VLOOKUP(BW368,'Banco de Dados'!$B$3:$H$274,5,FALSE)," ")</f>
        <v xml:space="preserve"> </v>
      </c>
      <c r="CA368" s="27" t="str">
        <f>_xlfn.XLOOKUP(CD368,'Banco de Dados'!$B$3:$B$274,'Banco de Dados'!$C$3:$C$274,"")</f>
        <v/>
      </c>
      <c r="CB368" s="27" t="str">
        <f>IFERROR(VLOOKUP(CD368,'Banco de Dados'!$B$3:$H$274,5,FALSE)," ")</f>
        <v xml:space="preserve"> </v>
      </c>
      <c r="CH368" s="27" t="str">
        <f>_xlfn.XLOOKUP(CK368,'Banco de Dados'!$B$3:$B$274,'Banco de Dados'!$C$3:$C$274,"")</f>
        <v/>
      </c>
      <c r="CI368" s="27" t="str">
        <f>IFERROR(VLOOKUP(CK368,'Banco de Dados'!$B$3:$H$274,5,FALSE)," ")</f>
        <v xml:space="preserve"> </v>
      </c>
      <c r="CO368" s="27" t="str">
        <f>_xlfn.XLOOKUP(CR368,'Banco de Dados'!$B$3:$B$274,'Banco de Dados'!$C$3:$C$274,"")</f>
        <v/>
      </c>
      <c r="CP368" s="27" t="str">
        <f>IFERROR(VLOOKUP(CR368,'Banco de Dados'!$B$3:$H$274,5,FALSE)," ")</f>
        <v xml:space="preserve"> </v>
      </c>
      <c r="CV368" s="27" t="str">
        <f>_xlfn.XLOOKUP(CY368,'Banco de Dados'!$B$3:$B$274,'Banco de Dados'!$C$3:$C$274,"")</f>
        <v/>
      </c>
      <c r="CW368" s="27" t="str">
        <f>IFERROR(VLOOKUP(CY368,'Banco de Dados'!$B$3:$H$274,5,FALSE)," ")</f>
        <v xml:space="preserve"> </v>
      </c>
      <c r="DC368" s="27" t="str">
        <f>_xlfn.XLOOKUP(DF368,'Banco de Dados'!$B$3:$B$274,'Banco de Dados'!$C$3:$C$274,"")</f>
        <v/>
      </c>
      <c r="DD368" s="27" t="str">
        <f>IFERROR(VLOOKUP(DF368,'Banco de Dados'!$B$3:$H$274,5,FALSE)," ")</f>
        <v xml:space="preserve"> </v>
      </c>
      <c r="DJ368" s="27" t="str">
        <f>_xlfn.XLOOKUP(DM368,'Banco de Dados'!$B$3:$B$274,'Banco de Dados'!$C$3:$C$274,"")</f>
        <v/>
      </c>
      <c r="DK368" s="27" t="str">
        <f>IFERROR(VLOOKUP(DM368,'Banco de Dados'!$B$3:$H$274,5,FALSE)," ")</f>
        <v xml:space="preserve"> </v>
      </c>
      <c r="DQ368" s="27" t="str">
        <f>_xlfn.XLOOKUP(DT368,'Banco de Dados'!$B$3:$B$274,'Banco de Dados'!$C$3:$C$274,"")</f>
        <v/>
      </c>
      <c r="DR368" s="27" t="str">
        <f>IFERROR(VLOOKUP(DT368,'Banco de Dados'!$B$3:$H$274,5,FALSE)," ")</f>
        <v xml:space="preserve"> </v>
      </c>
      <c r="DX368" s="27" t="str">
        <f>_xlfn.XLOOKUP(EA368,'Banco de Dados'!$B$3:$B$274,'Banco de Dados'!$C$3:$C$274,"")</f>
        <v/>
      </c>
      <c r="DY368" s="27" t="str">
        <f>IFERROR(VLOOKUP(EA368,'Banco de Dados'!$B$3:$H$274,5,FALSE)," ")</f>
        <v xml:space="preserve"> </v>
      </c>
      <c r="EE368" s="27" t="str">
        <f>_xlfn.XLOOKUP(EH368,'Banco de Dados'!$B$3:$B$274,'Banco de Dados'!$C$3:$C$274,"")</f>
        <v/>
      </c>
      <c r="EF368" s="27" t="str">
        <f>IFERROR(VLOOKUP(EH368,'Banco de Dados'!$B$3:$H$274,5,FALSE)," ")</f>
        <v xml:space="preserve"> </v>
      </c>
      <c r="EL368" s="27" t="str">
        <f>_xlfn.XLOOKUP(EO368,'Banco de Dados'!$B$3:$B$274,'Banco de Dados'!$C$3:$C$274,"")</f>
        <v/>
      </c>
      <c r="EM368" s="27" t="str">
        <f>IFERROR(VLOOKUP(EO368,'Banco de Dados'!$B$3:$H$274,5,FALSE)," ")</f>
        <v xml:space="preserve"> </v>
      </c>
      <c r="ES368" s="27" t="str">
        <f>_xlfn.XLOOKUP(EV368,'Banco de Dados'!$B$3:$B$274,'Banco de Dados'!$C$3:$C$274,"")</f>
        <v/>
      </c>
      <c r="ET368" s="27" t="str">
        <f>IFERROR(VLOOKUP(EV368,'Banco de Dados'!$B$3:$H$274,5,FALSE)," ")</f>
        <v xml:space="preserve"> </v>
      </c>
      <c r="EZ368" s="27" t="str">
        <f>_xlfn.XLOOKUP(FC368,'Banco de Dados'!$B$3:$B$274,'Banco de Dados'!$C$3:$C$274,"")</f>
        <v/>
      </c>
      <c r="FA368" s="27" t="str">
        <f>IFERROR(VLOOKUP(FC368,'Banco de Dados'!$B$3:$H$274,5,FALSE)," ")</f>
        <v xml:space="preserve"> </v>
      </c>
      <c r="FC368" s="7"/>
      <c r="FD368" s="7"/>
      <c r="FE368" s="7"/>
      <c r="FG368" s="27" t="str">
        <f>_xlfn.XLOOKUP(FJ368,'Banco de Dados'!$B$3:$B$274,'Banco de Dados'!$C$3:$C$274,"")</f>
        <v/>
      </c>
      <c r="FH368" s="27" t="str">
        <f>IFERROR(VLOOKUP(FJ368,'Banco de Dados'!$B$3:$H$274,5,FALSE)," ")</f>
        <v xml:space="preserve"> </v>
      </c>
      <c r="FI368" s="7"/>
      <c r="FJ368" s="7"/>
      <c r="FK368" s="7"/>
      <c r="FL368" s="7"/>
      <c r="FN368" s="27" t="str">
        <f>_xlfn.XLOOKUP(FQ368,'Banco de Dados'!$B$3:$B$274,'Banco de Dados'!$C$3:$C$274,"")</f>
        <v/>
      </c>
      <c r="FO368" s="27" t="str">
        <f>IFERROR(VLOOKUP(FQ368,'Banco de Dados'!$B$3:$H$274,5,FALSE)," ")</f>
        <v xml:space="preserve"> </v>
      </c>
      <c r="FP368" s="7"/>
      <c r="FQ368" s="7"/>
      <c r="FR368" s="7"/>
      <c r="FS368" s="7"/>
      <c r="FU368" s="27" t="str">
        <f>_xlfn.XLOOKUP(FX368,'Banco de Dados'!$B$3:$B$274,'Banco de Dados'!$C$3:$C$274,"")</f>
        <v/>
      </c>
      <c r="FV368" s="27" t="str">
        <f>IFERROR(VLOOKUP(FX368,'Banco de Dados'!$B$3:$H$274,5,FALSE)," ")</f>
        <v xml:space="preserve"> </v>
      </c>
      <c r="FW368" s="7"/>
      <c r="FX368" s="7"/>
      <c r="FY368" s="7"/>
      <c r="FZ368" s="7"/>
    </row>
    <row r="369" spans="2:182" x14ac:dyDescent="0.25">
      <c r="B369" s="27" t="str">
        <f>_xlfn.XLOOKUP(E369,'Banco de Dados'!$B$3:$B$274,'Banco de Dados'!$C$3:$C$274,"")</f>
        <v/>
      </c>
      <c r="C369" s="27" t="str">
        <f>IFERROR(VLOOKUP(E369,'Banco de Dados'!$B$3:$H$274,5,FALSE)," ")</f>
        <v xml:space="preserve"> </v>
      </c>
      <c r="I369" s="27" t="str">
        <f>_xlfn.XLOOKUP(L369,'Banco de Dados'!$B$3:$B$274,'Banco de Dados'!$C$3:$C$274,"")</f>
        <v/>
      </c>
      <c r="J369" s="27" t="str">
        <f>IFERROR(VLOOKUP(L369,'Banco de Dados'!$B$3:$H$274,5,FALSE)," ")</f>
        <v xml:space="preserve"> </v>
      </c>
      <c r="P369" s="27" t="str">
        <f>_xlfn.XLOOKUP(S369,'Banco de Dados'!$B$3:$B$274,'Banco de Dados'!$C$3:$C$274,"")</f>
        <v/>
      </c>
      <c r="Q369" s="27" t="str">
        <f>IFERROR(VLOOKUP(S369,'Banco de Dados'!$B$3:$H$274,5,FALSE)," ")</f>
        <v xml:space="preserve"> </v>
      </c>
      <c r="W369" s="27" t="str">
        <f>_xlfn.XLOOKUP(Z369,'Banco de Dados'!$B$3:$B$274,'Banco de Dados'!$C$3:$C$274,"")</f>
        <v/>
      </c>
      <c r="X369" s="27" t="str">
        <f>IFERROR(VLOOKUP(Z369,'Banco de Dados'!$B$3:$H$274,5,FALSE)," ")</f>
        <v xml:space="preserve"> </v>
      </c>
      <c r="AD369" s="27" t="str">
        <f>_xlfn.XLOOKUP(AG369,'Banco de Dados'!$B$3:$B$274,'Banco de Dados'!$C$3:$C$274,"")</f>
        <v/>
      </c>
      <c r="AE369" s="27" t="str">
        <f>IFERROR(VLOOKUP(AG369,'Banco de Dados'!$B$3:$H$274,5,FALSE)," ")</f>
        <v xml:space="preserve"> </v>
      </c>
      <c r="AK369" s="27" t="str">
        <f>_xlfn.XLOOKUP(AN369,'Banco de Dados'!$B$3:$B$274,'Banco de Dados'!$C$3:$C$274,"")</f>
        <v/>
      </c>
      <c r="AL369" s="27" t="str">
        <f>IFERROR(VLOOKUP(AN369,'Banco de Dados'!$B$3:$H$274,5,FALSE)," ")</f>
        <v xml:space="preserve"> </v>
      </c>
      <c r="AR369" s="27" t="str">
        <f>_xlfn.XLOOKUP(AU369,'Banco de Dados'!$B$3:$B$274,'Banco de Dados'!$C$3:$C$274,"")</f>
        <v/>
      </c>
      <c r="AS369" s="27" t="str">
        <f>IFERROR(VLOOKUP(AU369,'Banco de Dados'!$B$3:$H$274,5,FALSE)," ")</f>
        <v xml:space="preserve"> </v>
      </c>
      <c r="AY369" s="27" t="str">
        <f>_xlfn.XLOOKUP(BB369,'Banco de Dados'!$B$3:$B$274,'Banco de Dados'!$C$3:$C$274,"")</f>
        <v/>
      </c>
      <c r="AZ369" s="27" t="str">
        <f>IFERROR(VLOOKUP(BB369,'Banco de Dados'!$B$3:$H$274,5,FALSE)," ")</f>
        <v xml:space="preserve"> </v>
      </c>
      <c r="BF369" s="27" t="str">
        <f>_xlfn.XLOOKUP(BI369,'Banco de Dados'!$B$3:$B$274,'Banco de Dados'!$C$3:$C$274,"")</f>
        <v/>
      </c>
      <c r="BG369" s="27" t="str">
        <f>IFERROR(VLOOKUP(BI369,'Banco de Dados'!$B$3:$H$274,5,FALSE)," ")</f>
        <v xml:space="preserve"> </v>
      </c>
      <c r="BM369" s="27" t="str">
        <f>_xlfn.XLOOKUP(BP369,'Banco de Dados'!$B$3:$B$274,'Banco de Dados'!$C$3:$C$274,"")</f>
        <v/>
      </c>
      <c r="BN369" s="27" t="str">
        <f>IFERROR(VLOOKUP(BP369,'Banco de Dados'!$B$3:$H$274,5,FALSE)," ")</f>
        <v xml:space="preserve"> </v>
      </c>
      <c r="BT369" s="27" t="str">
        <f>_xlfn.XLOOKUP(BW369,'Banco de Dados'!$B$3:$B$274,'Banco de Dados'!$C$3:$C$274,"")</f>
        <v/>
      </c>
      <c r="BU369" s="27" t="str">
        <f>IFERROR(VLOOKUP(BW369,'Banco de Dados'!$B$3:$H$274,5,FALSE)," ")</f>
        <v xml:space="preserve"> </v>
      </c>
      <c r="CA369" s="27" t="str">
        <f>_xlfn.XLOOKUP(CD369,'Banco de Dados'!$B$3:$B$274,'Banco de Dados'!$C$3:$C$274,"")</f>
        <v/>
      </c>
      <c r="CB369" s="27" t="str">
        <f>IFERROR(VLOOKUP(CD369,'Banco de Dados'!$B$3:$H$274,5,FALSE)," ")</f>
        <v xml:space="preserve"> </v>
      </c>
      <c r="CH369" s="27" t="str">
        <f>_xlfn.XLOOKUP(CK369,'Banco de Dados'!$B$3:$B$274,'Banco de Dados'!$C$3:$C$274,"")</f>
        <v/>
      </c>
      <c r="CI369" s="27" t="str">
        <f>IFERROR(VLOOKUP(CK369,'Banco de Dados'!$B$3:$H$274,5,FALSE)," ")</f>
        <v xml:space="preserve"> </v>
      </c>
      <c r="CO369" s="27" t="str">
        <f>_xlfn.XLOOKUP(CR369,'Banco de Dados'!$B$3:$B$274,'Banco de Dados'!$C$3:$C$274,"")</f>
        <v/>
      </c>
      <c r="CP369" s="27" t="str">
        <f>IFERROR(VLOOKUP(CR369,'Banco de Dados'!$B$3:$H$274,5,FALSE)," ")</f>
        <v xml:space="preserve"> </v>
      </c>
      <c r="CV369" s="27" t="str">
        <f>_xlfn.XLOOKUP(CY369,'Banco de Dados'!$B$3:$B$274,'Banco de Dados'!$C$3:$C$274,"")</f>
        <v/>
      </c>
      <c r="CW369" s="27" t="str">
        <f>IFERROR(VLOOKUP(CY369,'Banco de Dados'!$B$3:$H$274,5,FALSE)," ")</f>
        <v xml:space="preserve"> </v>
      </c>
      <c r="DC369" s="27" t="str">
        <f>_xlfn.XLOOKUP(DF369,'Banco de Dados'!$B$3:$B$274,'Banco de Dados'!$C$3:$C$274,"")</f>
        <v/>
      </c>
      <c r="DD369" s="27" t="str">
        <f>IFERROR(VLOOKUP(DF369,'Banco de Dados'!$B$3:$H$274,5,FALSE)," ")</f>
        <v xml:space="preserve"> </v>
      </c>
      <c r="DJ369" s="27" t="str">
        <f>_xlfn.XLOOKUP(DM369,'Banco de Dados'!$B$3:$B$274,'Banco de Dados'!$C$3:$C$274,"")</f>
        <v/>
      </c>
      <c r="DK369" s="27" t="str">
        <f>IFERROR(VLOOKUP(DM369,'Banco de Dados'!$B$3:$H$274,5,FALSE)," ")</f>
        <v xml:space="preserve"> </v>
      </c>
      <c r="DQ369" s="27" t="str">
        <f>_xlfn.XLOOKUP(DT369,'Banco de Dados'!$B$3:$B$274,'Banco de Dados'!$C$3:$C$274,"")</f>
        <v/>
      </c>
      <c r="DR369" s="27" t="str">
        <f>IFERROR(VLOOKUP(DT369,'Banco de Dados'!$B$3:$H$274,5,FALSE)," ")</f>
        <v xml:space="preserve"> </v>
      </c>
      <c r="DX369" s="27" t="str">
        <f>_xlfn.XLOOKUP(EA369,'Banco de Dados'!$B$3:$B$274,'Banco de Dados'!$C$3:$C$274,"")</f>
        <v/>
      </c>
      <c r="DY369" s="27" t="str">
        <f>IFERROR(VLOOKUP(EA369,'Banco de Dados'!$B$3:$H$274,5,FALSE)," ")</f>
        <v xml:space="preserve"> </v>
      </c>
      <c r="EE369" s="27" t="str">
        <f>_xlfn.XLOOKUP(EH369,'Banco de Dados'!$B$3:$B$274,'Banco de Dados'!$C$3:$C$274,"")</f>
        <v/>
      </c>
      <c r="EF369" s="27" t="str">
        <f>IFERROR(VLOOKUP(EH369,'Banco de Dados'!$B$3:$H$274,5,FALSE)," ")</f>
        <v xml:space="preserve"> </v>
      </c>
      <c r="EL369" s="27" t="str">
        <f>_xlfn.XLOOKUP(EO369,'Banco de Dados'!$B$3:$B$274,'Banco de Dados'!$C$3:$C$274,"")</f>
        <v/>
      </c>
      <c r="EM369" s="27" t="str">
        <f>IFERROR(VLOOKUP(EO369,'Banco de Dados'!$B$3:$H$274,5,FALSE)," ")</f>
        <v xml:space="preserve"> </v>
      </c>
      <c r="ES369" s="27" t="str">
        <f>_xlfn.XLOOKUP(EV369,'Banco de Dados'!$B$3:$B$274,'Banco de Dados'!$C$3:$C$274,"")</f>
        <v/>
      </c>
      <c r="ET369" s="27" t="str">
        <f>IFERROR(VLOOKUP(EV369,'Banco de Dados'!$B$3:$H$274,5,FALSE)," ")</f>
        <v xml:space="preserve"> </v>
      </c>
      <c r="EZ369" s="27" t="str">
        <f>_xlfn.XLOOKUP(FC369,'Banco de Dados'!$B$3:$B$274,'Banco de Dados'!$C$3:$C$274,"")</f>
        <v/>
      </c>
      <c r="FA369" s="27" t="str">
        <f>IFERROR(VLOOKUP(FC369,'Banco de Dados'!$B$3:$H$274,5,FALSE)," ")</f>
        <v xml:space="preserve"> </v>
      </c>
      <c r="FC369" s="7"/>
      <c r="FD369" s="7"/>
      <c r="FE369" s="7"/>
      <c r="FG369" s="27" t="str">
        <f>_xlfn.XLOOKUP(FJ369,'Banco de Dados'!$B$3:$B$274,'Banco de Dados'!$C$3:$C$274,"")</f>
        <v/>
      </c>
      <c r="FH369" s="27" t="str">
        <f>IFERROR(VLOOKUP(FJ369,'Banco de Dados'!$B$3:$H$274,5,FALSE)," ")</f>
        <v xml:space="preserve"> </v>
      </c>
      <c r="FI369" s="7"/>
      <c r="FJ369" s="7"/>
      <c r="FK369" s="7"/>
      <c r="FL369" s="7"/>
      <c r="FN369" s="27" t="str">
        <f>_xlfn.XLOOKUP(FQ369,'Banco de Dados'!$B$3:$B$274,'Banco de Dados'!$C$3:$C$274,"")</f>
        <v/>
      </c>
      <c r="FO369" s="27" t="str">
        <f>IFERROR(VLOOKUP(FQ369,'Banco de Dados'!$B$3:$H$274,5,FALSE)," ")</f>
        <v xml:space="preserve"> </v>
      </c>
      <c r="FP369" s="7"/>
      <c r="FQ369" s="7"/>
      <c r="FR369" s="7"/>
      <c r="FS369" s="7"/>
      <c r="FU369" s="27" t="str">
        <f>_xlfn.XLOOKUP(FX369,'Banco de Dados'!$B$3:$B$274,'Banco de Dados'!$C$3:$C$274,"")</f>
        <v/>
      </c>
      <c r="FV369" s="27" t="str">
        <f>IFERROR(VLOOKUP(FX369,'Banco de Dados'!$B$3:$H$274,5,FALSE)," ")</f>
        <v xml:space="preserve"> </v>
      </c>
      <c r="FW369" s="7"/>
      <c r="FX369" s="7"/>
      <c r="FY369" s="7"/>
      <c r="FZ369" s="7"/>
    </row>
    <row r="370" spans="2:182" x14ac:dyDescent="0.25">
      <c r="B370" s="27" t="str">
        <f>_xlfn.XLOOKUP(E370,'Banco de Dados'!$B$3:$B$274,'Banco de Dados'!$C$3:$C$274,"")</f>
        <v/>
      </c>
      <c r="C370" s="27" t="str">
        <f>IFERROR(VLOOKUP(E370,'Banco de Dados'!$B$3:$H$274,5,FALSE)," ")</f>
        <v xml:space="preserve"> </v>
      </c>
      <c r="I370" s="27" t="str">
        <f>_xlfn.XLOOKUP(L370,'Banco de Dados'!$B$3:$B$274,'Banco de Dados'!$C$3:$C$274,"")</f>
        <v/>
      </c>
      <c r="J370" s="27" t="str">
        <f>IFERROR(VLOOKUP(L370,'Banco de Dados'!$B$3:$H$274,5,FALSE)," ")</f>
        <v xml:space="preserve"> </v>
      </c>
      <c r="P370" s="27" t="str">
        <f>_xlfn.XLOOKUP(S370,'Banco de Dados'!$B$3:$B$274,'Banco de Dados'!$C$3:$C$274,"")</f>
        <v/>
      </c>
      <c r="Q370" s="27" t="str">
        <f>IFERROR(VLOOKUP(S370,'Banco de Dados'!$B$3:$H$274,5,FALSE)," ")</f>
        <v xml:space="preserve"> </v>
      </c>
      <c r="W370" s="27" t="str">
        <f>_xlfn.XLOOKUP(Z370,'Banco de Dados'!$B$3:$B$274,'Banco de Dados'!$C$3:$C$274,"")</f>
        <v/>
      </c>
      <c r="X370" s="27" t="str">
        <f>IFERROR(VLOOKUP(Z370,'Banco de Dados'!$B$3:$H$274,5,FALSE)," ")</f>
        <v xml:space="preserve"> </v>
      </c>
      <c r="AD370" s="27" t="str">
        <f>_xlfn.XLOOKUP(AG370,'Banco de Dados'!$B$3:$B$274,'Banco de Dados'!$C$3:$C$274,"")</f>
        <v/>
      </c>
      <c r="AE370" s="27" t="str">
        <f>IFERROR(VLOOKUP(AG370,'Banco de Dados'!$B$3:$H$274,5,FALSE)," ")</f>
        <v xml:space="preserve"> </v>
      </c>
      <c r="AK370" s="27" t="str">
        <f>_xlfn.XLOOKUP(AN370,'Banco de Dados'!$B$3:$B$274,'Banco de Dados'!$C$3:$C$274,"")</f>
        <v/>
      </c>
      <c r="AL370" s="27" t="str">
        <f>IFERROR(VLOOKUP(AN370,'Banco de Dados'!$B$3:$H$274,5,FALSE)," ")</f>
        <v xml:space="preserve"> </v>
      </c>
      <c r="AR370" s="27" t="str">
        <f>_xlfn.XLOOKUP(AU370,'Banco de Dados'!$B$3:$B$274,'Banco de Dados'!$C$3:$C$274,"")</f>
        <v/>
      </c>
      <c r="AS370" s="27" t="str">
        <f>IFERROR(VLOOKUP(AU370,'Banco de Dados'!$B$3:$H$274,5,FALSE)," ")</f>
        <v xml:space="preserve"> </v>
      </c>
      <c r="AY370" s="27" t="str">
        <f>_xlfn.XLOOKUP(BB370,'Banco de Dados'!$B$3:$B$274,'Banco de Dados'!$C$3:$C$274,"")</f>
        <v/>
      </c>
      <c r="AZ370" s="27" t="str">
        <f>IFERROR(VLOOKUP(BB370,'Banco de Dados'!$B$3:$H$274,5,FALSE)," ")</f>
        <v xml:space="preserve"> </v>
      </c>
      <c r="BF370" s="27" t="str">
        <f>_xlfn.XLOOKUP(BI370,'Banco de Dados'!$B$3:$B$274,'Banco de Dados'!$C$3:$C$274,"")</f>
        <v/>
      </c>
      <c r="BG370" s="27" t="str">
        <f>IFERROR(VLOOKUP(BI370,'Banco de Dados'!$B$3:$H$274,5,FALSE)," ")</f>
        <v xml:space="preserve"> </v>
      </c>
      <c r="BM370" s="27" t="str">
        <f>_xlfn.XLOOKUP(BP370,'Banco de Dados'!$B$3:$B$274,'Banco de Dados'!$C$3:$C$274,"")</f>
        <v/>
      </c>
      <c r="BN370" s="27" t="str">
        <f>IFERROR(VLOOKUP(BP370,'Banco de Dados'!$B$3:$H$274,5,FALSE)," ")</f>
        <v xml:space="preserve"> </v>
      </c>
      <c r="BT370" s="27" t="str">
        <f>_xlfn.XLOOKUP(BW370,'Banco de Dados'!$B$3:$B$274,'Banco de Dados'!$C$3:$C$274,"")</f>
        <v/>
      </c>
      <c r="BU370" s="27" t="str">
        <f>IFERROR(VLOOKUP(BW370,'Banco de Dados'!$B$3:$H$274,5,FALSE)," ")</f>
        <v xml:space="preserve"> </v>
      </c>
      <c r="CA370" s="27" t="str">
        <f>_xlfn.XLOOKUP(CD370,'Banco de Dados'!$B$3:$B$274,'Banco de Dados'!$C$3:$C$274,"")</f>
        <v/>
      </c>
      <c r="CB370" s="27" t="str">
        <f>IFERROR(VLOOKUP(CD370,'Banco de Dados'!$B$3:$H$274,5,FALSE)," ")</f>
        <v xml:space="preserve"> </v>
      </c>
      <c r="CH370" s="27" t="str">
        <f>_xlfn.XLOOKUP(CK370,'Banco de Dados'!$B$3:$B$274,'Banco de Dados'!$C$3:$C$274,"")</f>
        <v/>
      </c>
      <c r="CI370" s="27" t="str">
        <f>IFERROR(VLOOKUP(CK370,'Banco de Dados'!$B$3:$H$274,5,FALSE)," ")</f>
        <v xml:space="preserve"> </v>
      </c>
      <c r="CO370" s="27" t="str">
        <f>_xlfn.XLOOKUP(CR370,'Banco de Dados'!$B$3:$B$274,'Banco de Dados'!$C$3:$C$274,"")</f>
        <v/>
      </c>
      <c r="CP370" s="27" t="str">
        <f>IFERROR(VLOOKUP(CR370,'Banco de Dados'!$B$3:$H$274,5,FALSE)," ")</f>
        <v xml:space="preserve"> </v>
      </c>
      <c r="CV370" s="27" t="str">
        <f>_xlfn.XLOOKUP(CY370,'Banco de Dados'!$B$3:$B$274,'Banco de Dados'!$C$3:$C$274,"")</f>
        <v/>
      </c>
      <c r="CW370" s="27" t="str">
        <f>IFERROR(VLOOKUP(CY370,'Banco de Dados'!$B$3:$H$274,5,FALSE)," ")</f>
        <v xml:space="preserve"> </v>
      </c>
      <c r="DC370" s="27" t="str">
        <f>_xlfn.XLOOKUP(DF370,'Banco de Dados'!$B$3:$B$274,'Banco de Dados'!$C$3:$C$274,"")</f>
        <v/>
      </c>
      <c r="DD370" s="27" t="str">
        <f>IFERROR(VLOOKUP(DF370,'Banco de Dados'!$B$3:$H$274,5,FALSE)," ")</f>
        <v xml:space="preserve"> </v>
      </c>
      <c r="DJ370" s="27" t="str">
        <f>_xlfn.XLOOKUP(DM370,'Banco de Dados'!$B$3:$B$274,'Banco de Dados'!$C$3:$C$274,"")</f>
        <v/>
      </c>
      <c r="DK370" s="27" t="str">
        <f>IFERROR(VLOOKUP(DM370,'Banco de Dados'!$B$3:$H$274,5,FALSE)," ")</f>
        <v xml:space="preserve"> </v>
      </c>
      <c r="DQ370" s="27" t="str">
        <f>_xlfn.XLOOKUP(DT370,'Banco de Dados'!$B$3:$B$274,'Banco de Dados'!$C$3:$C$274,"")</f>
        <v/>
      </c>
      <c r="DR370" s="27" t="str">
        <f>IFERROR(VLOOKUP(DT370,'Banco de Dados'!$B$3:$H$274,5,FALSE)," ")</f>
        <v xml:space="preserve"> </v>
      </c>
      <c r="DX370" s="27" t="str">
        <f>_xlfn.XLOOKUP(EA370,'Banco de Dados'!$B$3:$B$274,'Banco de Dados'!$C$3:$C$274,"")</f>
        <v/>
      </c>
      <c r="DY370" s="27" t="str">
        <f>IFERROR(VLOOKUP(EA370,'Banco de Dados'!$B$3:$H$274,5,FALSE)," ")</f>
        <v xml:space="preserve"> </v>
      </c>
      <c r="EE370" s="27" t="str">
        <f>_xlfn.XLOOKUP(EH370,'Banco de Dados'!$B$3:$B$274,'Banco de Dados'!$C$3:$C$274,"")</f>
        <v/>
      </c>
      <c r="EF370" s="27" t="str">
        <f>IFERROR(VLOOKUP(EH370,'Banco de Dados'!$B$3:$H$274,5,FALSE)," ")</f>
        <v xml:space="preserve"> </v>
      </c>
      <c r="EL370" s="27" t="str">
        <f>_xlfn.XLOOKUP(EO370,'Banco de Dados'!$B$3:$B$274,'Banco de Dados'!$C$3:$C$274,"")</f>
        <v/>
      </c>
      <c r="EM370" s="27" t="str">
        <f>IFERROR(VLOOKUP(EO370,'Banco de Dados'!$B$3:$H$274,5,FALSE)," ")</f>
        <v xml:space="preserve"> </v>
      </c>
      <c r="ES370" s="27" t="str">
        <f>_xlfn.XLOOKUP(EV370,'Banco de Dados'!$B$3:$B$274,'Banco de Dados'!$C$3:$C$274,"")</f>
        <v/>
      </c>
      <c r="ET370" s="27" t="str">
        <f>IFERROR(VLOOKUP(EV370,'Banco de Dados'!$B$3:$H$274,5,FALSE)," ")</f>
        <v xml:space="preserve"> </v>
      </c>
      <c r="EZ370" s="27" t="str">
        <f>_xlfn.XLOOKUP(FC370,'Banco de Dados'!$B$3:$B$274,'Banco de Dados'!$C$3:$C$274,"")</f>
        <v/>
      </c>
      <c r="FA370" s="27" t="str">
        <f>IFERROR(VLOOKUP(FC370,'Banco de Dados'!$B$3:$H$274,5,FALSE)," ")</f>
        <v xml:space="preserve"> </v>
      </c>
      <c r="FC370" s="7"/>
      <c r="FD370" s="7"/>
      <c r="FE370" s="7"/>
      <c r="FG370" s="27" t="str">
        <f>_xlfn.XLOOKUP(FJ370,'Banco de Dados'!$B$3:$B$274,'Banco de Dados'!$C$3:$C$274,"")</f>
        <v/>
      </c>
      <c r="FH370" s="27" t="str">
        <f>IFERROR(VLOOKUP(FJ370,'Banco de Dados'!$B$3:$H$274,5,FALSE)," ")</f>
        <v xml:space="preserve"> </v>
      </c>
      <c r="FI370" s="7"/>
      <c r="FJ370" s="7"/>
      <c r="FK370" s="7"/>
      <c r="FL370" s="7"/>
      <c r="FN370" s="27" t="str">
        <f>_xlfn.XLOOKUP(FQ370,'Banco de Dados'!$B$3:$B$274,'Banco de Dados'!$C$3:$C$274,"")</f>
        <v/>
      </c>
      <c r="FO370" s="27" t="str">
        <f>IFERROR(VLOOKUP(FQ370,'Banco de Dados'!$B$3:$H$274,5,FALSE)," ")</f>
        <v xml:space="preserve"> </v>
      </c>
      <c r="FP370" s="7"/>
      <c r="FQ370" s="7"/>
      <c r="FR370" s="7"/>
      <c r="FS370" s="7"/>
      <c r="FU370" s="27" t="str">
        <f>_xlfn.XLOOKUP(FX370,'Banco de Dados'!$B$3:$B$274,'Banco de Dados'!$C$3:$C$274,"")</f>
        <v/>
      </c>
      <c r="FV370" s="27" t="str">
        <f>IFERROR(VLOOKUP(FX370,'Banco de Dados'!$B$3:$H$274,5,FALSE)," ")</f>
        <v xml:space="preserve"> </v>
      </c>
      <c r="FW370" s="7"/>
      <c r="FX370" s="7"/>
      <c r="FY370" s="7"/>
      <c r="FZ370" s="7"/>
    </row>
    <row r="371" spans="2:182" x14ac:dyDescent="0.25">
      <c r="B371" s="27" t="str">
        <f>_xlfn.XLOOKUP(E371,'Banco de Dados'!$B$3:$B$274,'Banco de Dados'!$C$3:$C$274,"")</f>
        <v/>
      </c>
      <c r="C371" s="27" t="str">
        <f>IFERROR(VLOOKUP(E371,'Banco de Dados'!$B$3:$H$274,5,FALSE)," ")</f>
        <v xml:space="preserve"> </v>
      </c>
      <c r="I371" s="27" t="str">
        <f>_xlfn.XLOOKUP(L371,'Banco de Dados'!$B$3:$B$274,'Banco de Dados'!$C$3:$C$274,"")</f>
        <v/>
      </c>
      <c r="J371" s="27" t="str">
        <f>IFERROR(VLOOKUP(L371,'Banco de Dados'!$B$3:$H$274,5,FALSE)," ")</f>
        <v xml:space="preserve"> </v>
      </c>
      <c r="P371" s="27" t="str">
        <f>_xlfn.XLOOKUP(S371,'Banco de Dados'!$B$3:$B$274,'Banco de Dados'!$C$3:$C$274,"")</f>
        <v/>
      </c>
      <c r="Q371" s="27" t="str">
        <f>IFERROR(VLOOKUP(S371,'Banco de Dados'!$B$3:$H$274,5,FALSE)," ")</f>
        <v xml:space="preserve"> </v>
      </c>
      <c r="W371" s="27" t="str">
        <f>_xlfn.XLOOKUP(Z371,'Banco de Dados'!$B$3:$B$274,'Banco de Dados'!$C$3:$C$274,"")</f>
        <v/>
      </c>
      <c r="X371" s="27" t="str">
        <f>IFERROR(VLOOKUP(Z371,'Banco de Dados'!$B$3:$H$274,5,FALSE)," ")</f>
        <v xml:space="preserve"> </v>
      </c>
      <c r="AD371" s="27" t="str">
        <f>_xlfn.XLOOKUP(AG371,'Banco de Dados'!$B$3:$B$274,'Banco de Dados'!$C$3:$C$274,"")</f>
        <v/>
      </c>
      <c r="AE371" s="27" t="str">
        <f>IFERROR(VLOOKUP(AG371,'Banco de Dados'!$B$3:$H$274,5,FALSE)," ")</f>
        <v xml:space="preserve"> </v>
      </c>
      <c r="AK371" s="27" t="str">
        <f>_xlfn.XLOOKUP(AN371,'Banco de Dados'!$B$3:$B$274,'Banco de Dados'!$C$3:$C$274,"")</f>
        <v/>
      </c>
      <c r="AL371" s="27" t="str">
        <f>IFERROR(VLOOKUP(AN371,'Banco de Dados'!$B$3:$H$274,5,FALSE)," ")</f>
        <v xml:space="preserve"> </v>
      </c>
      <c r="AR371" s="27" t="str">
        <f>_xlfn.XLOOKUP(AU371,'Banco de Dados'!$B$3:$B$274,'Banco de Dados'!$C$3:$C$274,"")</f>
        <v/>
      </c>
      <c r="AS371" s="27" t="str">
        <f>IFERROR(VLOOKUP(AU371,'Banco de Dados'!$B$3:$H$274,5,FALSE)," ")</f>
        <v xml:space="preserve"> </v>
      </c>
      <c r="AY371" s="27" t="str">
        <f>_xlfn.XLOOKUP(BB371,'Banco de Dados'!$B$3:$B$274,'Banco de Dados'!$C$3:$C$274,"")</f>
        <v/>
      </c>
      <c r="AZ371" s="27" t="str">
        <f>IFERROR(VLOOKUP(BB371,'Banco de Dados'!$B$3:$H$274,5,FALSE)," ")</f>
        <v xml:space="preserve"> </v>
      </c>
      <c r="BF371" s="27" t="str">
        <f>_xlfn.XLOOKUP(BI371,'Banco de Dados'!$B$3:$B$274,'Banco de Dados'!$C$3:$C$274,"")</f>
        <v/>
      </c>
      <c r="BG371" s="27" t="str">
        <f>IFERROR(VLOOKUP(BI371,'Banco de Dados'!$B$3:$H$274,5,FALSE)," ")</f>
        <v xml:space="preserve"> </v>
      </c>
      <c r="BM371" s="27" t="str">
        <f>_xlfn.XLOOKUP(BP371,'Banco de Dados'!$B$3:$B$274,'Banco de Dados'!$C$3:$C$274,"")</f>
        <v/>
      </c>
      <c r="BN371" s="27" t="str">
        <f>IFERROR(VLOOKUP(BP371,'Banco de Dados'!$B$3:$H$274,5,FALSE)," ")</f>
        <v xml:space="preserve"> </v>
      </c>
      <c r="BT371" s="27" t="str">
        <f>_xlfn.XLOOKUP(BW371,'Banco de Dados'!$B$3:$B$274,'Banco de Dados'!$C$3:$C$274,"")</f>
        <v/>
      </c>
      <c r="BU371" s="27" t="str">
        <f>IFERROR(VLOOKUP(BW371,'Banco de Dados'!$B$3:$H$274,5,FALSE)," ")</f>
        <v xml:space="preserve"> </v>
      </c>
      <c r="CA371" s="27" t="str">
        <f>_xlfn.XLOOKUP(CD371,'Banco de Dados'!$B$3:$B$274,'Banco de Dados'!$C$3:$C$274,"")</f>
        <v/>
      </c>
      <c r="CB371" s="27" t="str">
        <f>IFERROR(VLOOKUP(CD371,'Banco de Dados'!$B$3:$H$274,5,FALSE)," ")</f>
        <v xml:space="preserve"> </v>
      </c>
      <c r="CH371" s="27" t="str">
        <f>_xlfn.XLOOKUP(CK371,'Banco de Dados'!$B$3:$B$274,'Banco de Dados'!$C$3:$C$274,"")</f>
        <v/>
      </c>
      <c r="CI371" s="27" t="str">
        <f>IFERROR(VLOOKUP(CK371,'Banco de Dados'!$B$3:$H$274,5,FALSE)," ")</f>
        <v xml:space="preserve"> </v>
      </c>
      <c r="CO371" s="27" t="str">
        <f>_xlfn.XLOOKUP(CR371,'Banco de Dados'!$B$3:$B$274,'Banco de Dados'!$C$3:$C$274,"")</f>
        <v/>
      </c>
      <c r="CP371" s="27" t="str">
        <f>IFERROR(VLOOKUP(CR371,'Banco de Dados'!$B$3:$H$274,5,FALSE)," ")</f>
        <v xml:space="preserve"> </v>
      </c>
      <c r="CV371" s="27" t="str">
        <f>_xlfn.XLOOKUP(CY371,'Banco de Dados'!$B$3:$B$274,'Banco de Dados'!$C$3:$C$274,"")</f>
        <v/>
      </c>
      <c r="CW371" s="27" t="str">
        <f>IFERROR(VLOOKUP(CY371,'Banco de Dados'!$B$3:$H$274,5,FALSE)," ")</f>
        <v xml:space="preserve"> </v>
      </c>
      <c r="DC371" s="27" t="str">
        <f>_xlfn.XLOOKUP(DF371,'Banco de Dados'!$B$3:$B$274,'Banco de Dados'!$C$3:$C$274,"")</f>
        <v/>
      </c>
      <c r="DD371" s="27" t="str">
        <f>IFERROR(VLOOKUP(DF371,'Banco de Dados'!$B$3:$H$274,5,FALSE)," ")</f>
        <v xml:space="preserve"> </v>
      </c>
      <c r="DJ371" s="27" t="str">
        <f>_xlfn.XLOOKUP(DM371,'Banco de Dados'!$B$3:$B$274,'Banco de Dados'!$C$3:$C$274,"")</f>
        <v/>
      </c>
      <c r="DK371" s="27" t="str">
        <f>IFERROR(VLOOKUP(DM371,'Banco de Dados'!$B$3:$H$274,5,FALSE)," ")</f>
        <v xml:space="preserve"> </v>
      </c>
      <c r="DQ371" s="27" t="str">
        <f>_xlfn.XLOOKUP(DT371,'Banco de Dados'!$B$3:$B$274,'Banco de Dados'!$C$3:$C$274,"")</f>
        <v/>
      </c>
      <c r="DR371" s="27" t="str">
        <f>IFERROR(VLOOKUP(DT371,'Banco de Dados'!$B$3:$H$274,5,FALSE)," ")</f>
        <v xml:space="preserve"> </v>
      </c>
      <c r="DX371" s="27" t="str">
        <f>_xlfn.XLOOKUP(EA371,'Banco de Dados'!$B$3:$B$274,'Banco de Dados'!$C$3:$C$274,"")</f>
        <v/>
      </c>
      <c r="DY371" s="27" t="str">
        <f>IFERROR(VLOOKUP(EA371,'Banco de Dados'!$B$3:$H$274,5,FALSE)," ")</f>
        <v xml:space="preserve"> </v>
      </c>
      <c r="EE371" s="27" t="str">
        <f>_xlfn.XLOOKUP(EH371,'Banco de Dados'!$B$3:$B$274,'Banco de Dados'!$C$3:$C$274,"")</f>
        <v/>
      </c>
      <c r="EF371" s="27" t="str">
        <f>IFERROR(VLOOKUP(EH371,'Banco de Dados'!$B$3:$H$274,5,FALSE)," ")</f>
        <v xml:space="preserve"> </v>
      </c>
      <c r="EL371" s="27" t="str">
        <f>_xlfn.XLOOKUP(EO371,'Banco de Dados'!$B$3:$B$274,'Banco de Dados'!$C$3:$C$274,"")</f>
        <v/>
      </c>
      <c r="EM371" s="27" t="str">
        <f>IFERROR(VLOOKUP(EO371,'Banco de Dados'!$B$3:$H$274,5,FALSE)," ")</f>
        <v xml:space="preserve"> </v>
      </c>
      <c r="ES371" s="27" t="str">
        <f>_xlfn.XLOOKUP(EV371,'Banco de Dados'!$B$3:$B$274,'Banco de Dados'!$C$3:$C$274,"")</f>
        <v/>
      </c>
      <c r="ET371" s="27" t="str">
        <f>IFERROR(VLOOKUP(EV371,'Banco de Dados'!$B$3:$H$274,5,FALSE)," ")</f>
        <v xml:space="preserve"> </v>
      </c>
      <c r="EZ371" s="27" t="str">
        <f>_xlfn.XLOOKUP(FC371,'Banco de Dados'!$B$3:$B$274,'Banco de Dados'!$C$3:$C$274,"")</f>
        <v/>
      </c>
      <c r="FA371" s="27" t="str">
        <f>IFERROR(VLOOKUP(FC371,'Banco de Dados'!$B$3:$H$274,5,FALSE)," ")</f>
        <v xml:space="preserve"> </v>
      </c>
      <c r="FC371" s="7"/>
      <c r="FD371" s="7"/>
      <c r="FE371" s="7"/>
      <c r="FG371" s="27" t="str">
        <f>_xlfn.XLOOKUP(FJ371,'Banco de Dados'!$B$3:$B$274,'Banco de Dados'!$C$3:$C$274,"")</f>
        <v/>
      </c>
      <c r="FH371" s="27" t="str">
        <f>IFERROR(VLOOKUP(FJ371,'Banco de Dados'!$B$3:$H$274,5,FALSE)," ")</f>
        <v xml:space="preserve"> </v>
      </c>
      <c r="FI371" s="7"/>
      <c r="FJ371" s="7"/>
      <c r="FK371" s="7"/>
      <c r="FL371" s="7"/>
      <c r="FN371" s="27" t="str">
        <f>_xlfn.XLOOKUP(FQ371,'Banco de Dados'!$B$3:$B$274,'Banco de Dados'!$C$3:$C$274,"")</f>
        <v/>
      </c>
      <c r="FO371" s="27" t="str">
        <f>IFERROR(VLOOKUP(FQ371,'Banco de Dados'!$B$3:$H$274,5,FALSE)," ")</f>
        <v xml:space="preserve"> </v>
      </c>
      <c r="FP371" s="7"/>
      <c r="FQ371" s="7"/>
      <c r="FR371" s="7"/>
      <c r="FS371" s="7"/>
      <c r="FU371" s="27" t="str">
        <f>_xlfn.XLOOKUP(FX371,'Banco de Dados'!$B$3:$B$274,'Banco de Dados'!$C$3:$C$274,"")</f>
        <v/>
      </c>
      <c r="FV371" s="27" t="str">
        <f>IFERROR(VLOOKUP(FX371,'Banco de Dados'!$B$3:$H$274,5,FALSE)," ")</f>
        <v xml:space="preserve"> </v>
      </c>
      <c r="FW371" s="7"/>
      <c r="FX371" s="7"/>
      <c r="FY371" s="7"/>
      <c r="FZ371" s="7"/>
    </row>
    <row r="372" spans="2:182" x14ac:dyDescent="0.25">
      <c r="B372" s="27" t="str">
        <f>_xlfn.XLOOKUP(E372,'Banco de Dados'!$B$3:$B$274,'Banco de Dados'!$C$3:$C$274,"")</f>
        <v/>
      </c>
      <c r="C372" s="27" t="str">
        <f>IFERROR(VLOOKUP(E372,'Banco de Dados'!$B$3:$H$274,5,FALSE)," ")</f>
        <v xml:space="preserve"> </v>
      </c>
      <c r="I372" s="27" t="str">
        <f>_xlfn.XLOOKUP(L372,'Banco de Dados'!$B$3:$B$274,'Banco de Dados'!$C$3:$C$274,"")</f>
        <v/>
      </c>
      <c r="J372" s="27" t="str">
        <f>IFERROR(VLOOKUP(L372,'Banco de Dados'!$B$3:$H$274,5,FALSE)," ")</f>
        <v xml:space="preserve"> </v>
      </c>
      <c r="P372" s="27" t="str">
        <f>_xlfn.XLOOKUP(S372,'Banco de Dados'!$B$3:$B$274,'Banco de Dados'!$C$3:$C$274,"")</f>
        <v/>
      </c>
      <c r="Q372" s="27" t="str">
        <f>IFERROR(VLOOKUP(S372,'Banco de Dados'!$B$3:$H$274,5,FALSE)," ")</f>
        <v xml:space="preserve"> </v>
      </c>
      <c r="W372" s="27" t="str">
        <f>_xlfn.XLOOKUP(Z372,'Banco de Dados'!$B$3:$B$274,'Banco de Dados'!$C$3:$C$274,"")</f>
        <v/>
      </c>
      <c r="X372" s="27" t="str">
        <f>IFERROR(VLOOKUP(Z372,'Banco de Dados'!$B$3:$H$274,5,FALSE)," ")</f>
        <v xml:space="preserve"> </v>
      </c>
      <c r="AD372" s="27" t="str">
        <f>_xlfn.XLOOKUP(AG372,'Banco de Dados'!$B$3:$B$274,'Banco de Dados'!$C$3:$C$274,"")</f>
        <v/>
      </c>
      <c r="AE372" s="27" t="str">
        <f>IFERROR(VLOOKUP(AG372,'Banco de Dados'!$B$3:$H$274,5,FALSE)," ")</f>
        <v xml:space="preserve"> </v>
      </c>
      <c r="AK372" s="27" t="str">
        <f>_xlfn.XLOOKUP(AN372,'Banco de Dados'!$B$3:$B$274,'Banco de Dados'!$C$3:$C$274,"")</f>
        <v/>
      </c>
      <c r="AL372" s="27" t="str">
        <f>IFERROR(VLOOKUP(AN372,'Banco de Dados'!$B$3:$H$274,5,FALSE)," ")</f>
        <v xml:space="preserve"> </v>
      </c>
      <c r="AR372" s="27" t="str">
        <f>_xlfn.XLOOKUP(AU372,'Banco de Dados'!$B$3:$B$274,'Banco de Dados'!$C$3:$C$274,"")</f>
        <v/>
      </c>
      <c r="AS372" s="27" t="str">
        <f>IFERROR(VLOOKUP(AU372,'Banco de Dados'!$B$3:$H$274,5,FALSE)," ")</f>
        <v xml:space="preserve"> </v>
      </c>
      <c r="AY372" s="27" t="str">
        <f>_xlfn.XLOOKUP(BB372,'Banco de Dados'!$B$3:$B$274,'Banco de Dados'!$C$3:$C$274,"")</f>
        <v/>
      </c>
      <c r="AZ372" s="27" t="str">
        <f>IFERROR(VLOOKUP(BB372,'Banco de Dados'!$B$3:$H$274,5,FALSE)," ")</f>
        <v xml:space="preserve"> </v>
      </c>
      <c r="BF372" s="27" t="str">
        <f>_xlfn.XLOOKUP(BI372,'Banco de Dados'!$B$3:$B$274,'Banco de Dados'!$C$3:$C$274,"")</f>
        <v/>
      </c>
      <c r="BG372" s="27" t="str">
        <f>IFERROR(VLOOKUP(BI372,'Banco de Dados'!$B$3:$H$274,5,FALSE)," ")</f>
        <v xml:space="preserve"> </v>
      </c>
      <c r="BM372" s="27" t="str">
        <f>_xlfn.XLOOKUP(BP372,'Banco de Dados'!$B$3:$B$274,'Banco de Dados'!$C$3:$C$274,"")</f>
        <v/>
      </c>
      <c r="BN372" s="27" t="str">
        <f>IFERROR(VLOOKUP(BP372,'Banco de Dados'!$B$3:$H$274,5,FALSE)," ")</f>
        <v xml:space="preserve"> </v>
      </c>
      <c r="BT372" s="27" t="str">
        <f>_xlfn.XLOOKUP(BW372,'Banco de Dados'!$B$3:$B$274,'Banco de Dados'!$C$3:$C$274,"")</f>
        <v/>
      </c>
      <c r="BU372" s="27" t="str">
        <f>IFERROR(VLOOKUP(BW372,'Banco de Dados'!$B$3:$H$274,5,FALSE)," ")</f>
        <v xml:space="preserve"> </v>
      </c>
      <c r="CA372" s="27" t="str">
        <f>_xlfn.XLOOKUP(CD372,'Banco de Dados'!$B$3:$B$274,'Banco de Dados'!$C$3:$C$274,"")</f>
        <v/>
      </c>
      <c r="CB372" s="27" t="str">
        <f>IFERROR(VLOOKUP(CD372,'Banco de Dados'!$B$3:$H$274,5,FALSE)," ")</f>
        <v xml:space="preserve"> </v>
      </c>
      <c r="CH372" s="27" t="str">
        <f>_xlfn.XLOOKUP(CK372,'Banco de Dados'!$B$3:$B$274,'Banco de Dados'!$C$3:$C$274,"")</f>
        <v/>
      </c>
      <c r="CI372" s="27" t="str">
        <f>IFERROR(VLOOKUP(CK372,'Banco de Dados'!$B$3:$H$274,5,FALSE)," ")</f>
        <v xml:space="preserve"> </v>
      </c>
      <c r="CO372" s="27" t="str">
        <f>_xlfn.XLOOKUP(CR372,'Banco de Dados'!$B$3:$B$274,'Banco de Dados'!$C$3:$C$274,"")</f>
        <v/>
      </c>
      <c r="CP372" s="27" t="str">
        <f>IFERROR(VLOOKUP(CR372,'Banco de Dados'!$B$3:$H$274,5,FALSE)," ")</f>
        <v xml:space="preserve"> </v>
      </c>
      <c r="CV372" s="27" t="str">
        <f>_xlfn.XLOOKUP(CY372,'Banco de Dados'!$B$3:$B$274,'Banco de Dados'!$C$3:$C$274,"")</f>
        <v/>
      </c>
      <c r="CW372" s="27" t="str">
        <f>IFERROR(VLOOKUP(CY372,'Banco de Dados'!$B$3:$H$274,5,FALSE)," ")</f>
        <v xml:space="preserve"> </v>
      </c>
      <c r="DC372" s="27" t="str">
        <f>_xlfn.XLOOKUP(DF372,'Banco de Dados'!$B$3:$B$274,'Banco de Dados'!$C$3:$C$274,"")</f>
        <v/>
      </c>
      <c r="DD372" s="27" t="str">
        <f>IFERROR(VLOOKUP(DF372,'Banco de Dados'!$B$3:$H$274,5,FALSE)," ")</f>
        <v xml:space="preserve"> </v>
      </c>
      <c r="DJ372" s="27" t="str">
        <f>_xlfn.XLOOKUP(DM372,'Banco de Dados'!$B$3:$B$274,'Banco de Dados'!$C$3:$C$274,"")</f>
        <v/>
      </c>
      <c r="DK372" s="27" t="str">
        <f>IFERROR(VLOOKUP(DM372,'Banco de Dados'!$B$3:$H$274,5,FALSE)," ")</f>
        <v xml:space="preserve"> </v>
      </c>
      <c r="DQ372" s="27" t="str">
        <f>_xlfn.XLOOKUP(DT372,'Banco de Dados'!$B$3:$B$274,'Banco de Dados'!$C$3:$C$274,"")</f>
        <v/>
      </c>
      <c r="DR372" s="27" t="str">
        <f>IFERROR(VLOOKUP(DT372,'Banco de Dados'!$B$3:$H$274,5,FALSE)," ")</f>
        <v xml:space="preserve"> </v>
      </c>
      <c r="DX372" s="27" t="str">
        <f>_xlfn.XLOOKUP(EA372,'Banco de Dados'!$B$3:$B$274,'Banco de Dados'!$C$3:$C$274,"")</f>
        <v/>
      </c>
      <c r="DY372" s="27" t="str">
        <f>IFERROR(VLOOKUP(EA372,'Banco de Dados'!$B$3:$H$274,5,FALSE)," ")</f>
        <v xml:space="preserve"> </v>
      </c>
      <c r="EE372" s="27" t="str">
        <f>_xlfn.XLOOKUP(EH372,'Banco de Dados'!$B$3:$B$274,'Banco de Dados'!$C$3:$C$274,"")</f>
        <v/>
      </c>
      <c r="EF372" s="27" t="str">
        <f>IFERROR(VLOOKUP(EH372,'Banco de Dados'!$B$3:$H$274,5,FALSE)," ")</f>
        <v xml:space="preserve"> </v>
      </c>
      <c r="EL372" s="27" t="str">
        <f>_xlfn.XLOOKUP(EO372,'Banco de Dados'!$B$3:$B$274,'Banco de Dados'!$C$3:$C$274,"")</f>
        <v/>
      </c>
      <c r="EM372" s="27" t="str">
        <f>IFERROR(VLOOKUP(EO372,'Banco de Dados'!$B$3:$H$274,5,FALSE)," ")</f>
        <v xml:space="preserve"> </v>
      </c>
      <c r="ES372" s="27" t="str">
        <f>_xlfn.XLOOKUP(EV372,'Banco de Dados'!$B$3:$B$274,'Banco de Dados'!$C$3:$C$274,"")</f>
        <v/>
      </c>
      <c r="ET372" s="27" t="str">
        <f>IFERROR(VLOOKUP(EV372,'Banco de Dados'!$B$3:$H$274,5,FALSE)," ")</f>
        <v xml:space="preserve"> </v>
      </c>
      <c r="EZ372" s="27" t="str">
        <f>_xlfn.XLOOKUP(FC372,'Banco de Dados'!$B$3:$B$274,'Banco de Dados'!$C$3:$C$274,"")</f>
        <v/>
      </c>
      <c r="FA372" s="27" t="str">
        <f>IFERROR(VLOOKUP(FC372,'Banco de Dados'!$B$3:$H$274,5,FALSE)," ")</f>
        <v xml:space="preserve"> </v>
      </c>
      <c r="FC372" s="7"/>
      <c r="FD372" s="7"/>
      <c r="FE372" s="7"/>
      <c r="FG372" s="27" t="str">
        <f>_xlfn.XLOOKUP(FJ372,'Banco de Dados'!$B$3:$B$274,'Banco de Dados'!$C$3:$C$274,"")</f>
        <v/>
      </c>
      <c r="FH372" s="27" t="str">
        <f>IFERROR(VLOOKUP(FJ372,'Banco de Dados'!$B$3:$H$274,5,FALSE)," ")</f>
        <v xml:space="preserve"> </v>
      </c>
      <c r="FI372" s="7"/>
      <c r="FJ372" s="7"/>
      <c r="FK372" s="7"/>
      <c r="FL372" s="7"/>
      <c r="FN372" s="27" t="str">
        <f>_xlfn.XLOOKUP(FQ372,'Banco de Dados'!$B$3:$B$274,'Banco de Dados'!$C$3:$C$274,"")</f>
        <v/>
      </c>
      <c r="FO372" s="27" t="str">
        <f>IFERROR(VLOOKUP(FQ372,'Banco de Dados'!$B$3:$H$274,5,FALSE)," ")</f>
        <v xml:space="preserve"> </v>
      </c>
      <c r="FP372" s="7"/>
      <c r="FQ372" s="7"/>
      <c r="FR372" s="7"/>
      <c r="FS372" s="7"/>
      <c r="FU372" s="27" t="str">
        <f>_xlfn.XLOOKUP(FX372,'Banco de Dados'!$B$3:$B$274,'Banco de Dados'!$C$3:$C$274,"")</f>
        <v/>
      </c>
      <c r="FV372" s="27" t="str">
        <f>IFERROR(VLOOKUP(FX372,'Banco de Dados'!$B$3:$H$274,5,FALSE)," ")</f>
        <v xml:space="preserve"> </v>
      </c>
      <c r="FW372" s="7"/>
      <c r="FX372" s="7"/>
      <c r="FY372" s="7"/>
      <c r="FZ372" s="7"/>
    </row>
    <row r="373" spans="2:182" x14ac:dyDescent="0.25">
      <c r="B373" s="27" t="str">
        <f>_xlfn.XLOOKUP(E373,'Banco de Dados'!$B$3:$B$274,'Banco de Dados'!$C$3:$C$274,"")</f>
        <v/>
      </c>
      <c r="C373" s="27" t="str">
        <f>IFERROR(VLOOKUP(E373,'Banco de Dados'!$B$3:$H$274,5,FALSE)," ")</f>
        <v xml:space="preserve"> </v>
      </c>
      <c r="I373" s="27" t="str">
        <f>_xlfn.XLOOKUP(L373,'Banco de Dados'!$B$3:$B$274,'Banco de Dados'!$C$3:$C$274,"")</f>
        <v/>
      </c>
      <c r="J373" s="27" t="str">
        <f>IFERROR(VLOOKUP(L373,'Banco de Dados'!$B$3:$H$274,5,FALSE)," ")</f>
        <v xml:space="preserve"> </v>
      </c>
      <c r="P373" s="27" t="str">
        <f>_xlfn.XLOOKUP(S373,'Banco de Dados'!$B$3:$B$274,'Banco de Dados'!$C$3:$C$274,"")</f>
        <v/>
      </c>
      <c r="Q373" s="27" t="str">
        <f>IFERROR(VLOOKUP(S373,'Banco de Dados'!$B$3:$H$274,5,FALSE)," ")</f>
        <v xml:space="preserve"> </v>
      </c>
      <c r="W373" s="27" t="str">
        <f>_xlfn.XLOOKUP(Z373,'Banco de Dados'!$B$3:$B$274,'Banco de Dados'!$C$3:$C$274,"")</f>
        <v/>
      </c>
      <c r="X373" s="27" t="str">
        <f>IFERROR(VLOOKUP(Z373,'Banco de Dados'!$B$3:$H$274,5,FALSE)," ")</f>
        <v xml:space="preserve"> </v>
      </c>
      <c r="AD373" s="27" t="str">
        <f>_xlfn.XLOOKUP(AG373,'Banco de Dados'!$B$3:$B$274,'Banco de Dados'!$C$3:$C$274,"")</f>
        <v/>
      </c>
      <c r="AE373" s="27" t="str">
        <f>IFERROR(VLOOKUP(AG373,'Banco de Dados'!$B$3:$H$274,5,FALSE)," ")</f>
        <v xml:space="preserve"> </v>
      </c>
      <c r="AK373" s="27" t="str">
        <f>_xlfn.XLOOKUP(AN373,'Banco de Dados'!$B$3:$B$274,'Banco de Dados'!$C$3:$C$274,"")</f>
        <v/>
      </c>
      <c r="AL373" s="27" t="str">
        <f>IFERROR(VLOOKUP(AN373,'Banco de Dados'!$B$3:$H$274,5,FALSE)," ")</f>
        <v xml:space="preserve"> </v>
      </c>
      <c r="AR373" s="27" t="str">
        <f>_xlfn.XLOOKUP(AU373,'Banco de Dados'!$B$3:$B$274,'Banco de Dados'!$C$3:$C$274,"")</f>
        <v/>
      </c>
      <c r="AS373" s="27" t="str">
        <f>IFERROR(VLOOKUP(AU373,'Banco de Dados'!$B$3:$H$274,5,FALSE)," ")</f>
        <v xml:space="preserve"> </v>
      </c>
      <c r="AY373" s="27" t="str">
        <f>_xlfn.XLOOKUP(BB373,'Banco de Dados'!$B$3:$B$274,'Banco de Dados'!$C$3:$C$274,"")</f>
        <v/>
      </c>
      <c r="AZ373" s="27" t="str">
        <f>IFERROR(VLOOKUP(BB373,'Banco de Dados'!$B$3:$H$274,5,FALSE)," ")</f>
        <v xml:space="preserve"> </v>
      </c>
      <c r="BF373" s="27" t="str">
        <f>_xlfn.XLOOKUP(BI373,'Banco de Dados'!$B$3:$B$274,'Banco de Dados'!$C$3:$C$274,"")</f>
        <v/>
      </c>
      <c r="BG373" s="27" t="str">
        <f>IFERROR(VLOOKUP(BI373,'Banco de Dados'!$B$3:$H$274,5,FALSE)," ")</f>
        <v xml:space="preserve"> </v>
      </c>
      <c r="BM373" s="27" t="str">
        <f>_xlfn.XLOOKUP(BP373,'Banco de Dados'!$B$3:$B$274,'Banco de Dados'!$C$3:$C$274,"")</f>
        <v/>
      </c>
      <c r="BN373" s="27" t="str">
        <f>IFERROR(VLOOKUP(BP373,'Banco de Dados'!$B$3:$H$274,5,FALSE)," ")</f>
        <v xml:space="preserve"> </v>
      </c>
      <c r="BT373" s="27" t="str">
        <f>_xlfn.XLOOKUP(BW373,'Banco de Dados'!$B$3:$B$274,'Banco de Dados'!$C$3:$C$274,"")</f>
        <v/>
      </c>
      <c r="BU373" s="27" t="str">
        <f>IFERROR(VLOOKUP(BW373,'Banco de Dados'!$B$3:$H$274,5,FALSE)," ")</f>
        <v xml:space="preserve"> </v>
      </c>
      <c r="CA373" s="27" t="str">
        <f>_xlfn.XLOOKUP(CD373,'Banco de Dados'!$B$3:$B$274,'Banco de Dados'!$C$3:$C$274,"")</f>
        <v/>
      </c>
      <c r="CB373" s="27" t="str">
        <f>IFERROR(VLOOKUP(CD373,'Banco de Dados'!$B$3:$H$274,5,FALSE)," ")</f>
        <v xml:space="preserve"> </v>
      </c>
      <c r="CH373" s="27" t="str">
        <f>_xlfn.XLOOKUP(CK373,'Banco de Dados'!$B$3:$B$274,'Banco de Dados'!$C$3:$C$274,"")</f>
        <v/>
      </c>
      <c r="CI373" s="27" t="str">
        <f>IFERROR(VLOOKUP(CK373,'Banco de Dados'!$B$3:$H$274,5,FALSE)," ")</f>
        <v xml:space="preserve"> </v>
      </c>
      <c r="CO373" s="27" t="str">
        <f>_xlfn.XLOOKUP(CR373,'Banco de Dados'!$B$3:$B$274,'Banco de Dados'!$C$3:$C$274,"")</f>
        <v/>
      </c>
      <c r="CP373" s="27" t="str">
        <f>IFERROR(VLOOKUP(CR373,'Banco de Dados'!$B$3:$H$274,5,FALSE)," ")</f>
        <v xml:space="preserve"> </v>
      </c>
      <c r="CV373" s="27" t="str">
        <f>_xlfn.XLOOKUP(CY373,'Banco de Dados'!$B$3:$B$274,'Banco de Dados'!$C$3:$C$274,"")</f>
        <v/>
      </c>
      <c r="CW373" s="27" t="str">
        <f>IFERROR(VLOOKUP(CY373,'Banco de Dados'!$B$3:$H$274,5,FALSE)," ")</f>
        <v xml:space="preserve"> </v>
      </c>
      <c r="DC373" s="27" t="str">
        <f>_xlfn.XLOOKUP(DF373,'Banco de Dados'!$B$3:$B$274,'Banco de Dados'!$C$3:$C$274,"")</f>
        <v/>
      </c>
      <c r="DD373" s="27" t="str">
        <f>IFERROR(VLOOKUP(DF373,'Banco de Dados'!$B$3:$H$274,5,FALSE)," ")</f>
        <v xml:space="preserve"> </v>
      </c>
      <c r="DJ373" s="27" t="str">
        <f>_xlfn.XLOOKUP(DM373,'Banco de Dados'!$B$3:$B$274,'Banco de Dados'!$C$3:$C$274,"")</f>
        <v/>
      </c>
      <c r="DK373" s="27" t="str">
        <f>IFERROR(VLOOKUP(DM373,'Banco de Dados'!$B$3:$H$274,5,FALSE)," ")</f>
        <v xml:space="preserve"> </v>
      </c>
      <c r="DQ373" s="27" t="str">
        <f>_xlfn.XLOOKUP(DT373,'Banco de Dados'!$B$3:$B$274,'Banco de Dados'!$C$3:$C$274,"")</f>
        <v/>
      </c>
      <c r="DR373" s="27" t="str">
        <f>IFERROR(VLOOKUP(DT373,'Banco de Dados'!$B$3:$H$274,5,FALSE)," ")</f>
        <v xml:space="preserve"> </v>
      </c>
      <c r="DX373" s="27" t="str">
        <f>_xlfn.XLOOKUP(EA373,'Banco de Dados'!$B$3:$B$274,'Banco de Dados'!$C$3:$C$274,"")</f>
        <v/>
      </c>
      <c r="DY373" s="27" t="str">
        <f>IFERROR(VLOOKUP(EA373,'Banco de Dados'!$B$3:$H$274,5,FALSE)," ")</f>
        <v xml:space="preserve"> </v>
      </c>
      <c r="EE373" s="27" t="str">
        <f>_xlfn.XLOOKUP(EH373,'Banco de Dados'!$B$3:$B$274,'Banco de Dados'!$C$3:$C$274,"")</f>
        <v/>
      </c>
      <c r="EF373" s="27" t="str">
        <f>IFERROR(VLOOKUP(EH373,'Banco de Dados'!$B$3:$H$274,5,FALSE)," ")</f>
        <v xml:space="preserve"> </v>
      </c>
      <c r="EL373" s="27" t="str">
        <f>_xlfn.XLOOKUP(EO373,'Banco de Dados'!$B$3:$B$274,'Banco de Dados'!$C$3:$C$274,"")</f>
        <v/>
      </c>
      <c r="EM373" s="27" t="str">
        <f>IFERROR(VLOOKUP(EO373,'Banco de Dados'!$B$3:$H$274,5,FALSE)," ")</f>
        <v xml:space="preserve"> </v>
      </c>
      <c r="ES373" s="27" t="str">
        <f>_xlfn.XLOOKUP(EV373,'Banco de Dados'!$B$3:$B$274,'Banco de Dados'!$C$3:$C$274,"")</f>
        <v/>
      </c>
      <c r="ET373" s="27" t="str">
        <f>IFERROR(VLOOKUP(EV373,'Banco de Dados'!$B$3:$H$274,5,FALSE)," ")</f>
        <v xml:space="preserve"> </v>
      </c>
      <c r="EZ373" s="27" t="str">
        <f>_xlfn.XLOOKUP(FC373,'Banco de Dados'!$B$3:$B$274,'Banco de Dados'!$C$3:$C$274,"")</f>
        <v/>
      </c>
      <c r="FA373" s="27" t="str">
        <f>IFERROR(VLOOKUP(FC373,'Banco de Dados'!$B$3:$H$274,5,FALSE)," ")</f>
        <v xml:space="preserve"> </v>
      </c>
      <c r="FC373" s="7"/>
      <c r="FD373" s="7"/>
      <c r="FE373" s="7"/>
      <c r="FG373" s="27" t="str">
        <f>_xlfn.XLOOKUP(FJ373,'Banco de Dados'!$B$3:$B$274,'Banco de Dados'!$C$3:$C$274,"")</f>
        <v/>
      </c>
      <c r="FH373" s="27" t="str">
        <f>IFERROR(VLOOKUP(FJ373,'Banco de Dados'!$B$3:$H$274,5,FALSE)," ")</f>
        <v xml:space="preserve"> </v>
      </c>
      <c r="FI373" s="7"/>
      <c r="FJ373" s="7"/>
      <c r="FK373" s="7"/>
      <c r="FL373" s="7"/>
      <c r="FN373" s="27" t="str">
        <f>_xlfn.XLOOKUP(FQ373,'Banco de Dados'!$B$3:$B$274,'Banco de Dados'!$C$3:$C$274,"")</f>
        <v/>
      </c>
      <c r="FO373" s="27" t="str">
        <f>IFERROR(VLOOKUP(FQ373,'Banco de Dados'!$B$3:$H$274,5,FALSE)," ")</f>
        <v xml:space="preserve"> </v>
      </c>
      <c r="FP373" s="7"/>
      <c r="FQ373" s="7"/>
      <c r="FR373" s="7"/>
      <c r="FS373" s="7"/>
      <c r="FU373" s="27" t="str">
        <f>_xlfn.XLOOKUP(FX373,'Banco de Dados'!$B$3:$B$274,'Banco de Dados'!$C$3:$C$274,"")</f>
        <v/>
      </c>
      <c r="FV373" s="27" t="str">
        <f>IFERROR(VLOOKUP(FX373,'Banco de Dados'!$B$3:$H$274,5,FALSE)," ")</f>
        <v xml:space="preserve"> </v>
      </c>
      <c r="FW373" s="7"/>
      <c r="FX373" s="7"/>
      <c r="FY373" s="7"/>
      <c r="FZ373" s="7"/>
    </row>
    <row r="374" spans="2:182" x14ac:dyDescent="0.25">
      <c r="B374" s="27" t="str">
        <f>_xlfn.XLOOKUP(E374,'Banco de Dados'!$B$3:$B$274,'Banco de Dados'!$C$3:$C$274,"")</f>
        <v/>
      </c>
      <c r="C374" s="27" t="str">
        <f>IFERROR(VLOOKUP(E374,'Banco de Dados'!$B$3:$H$274,5,FALSE)," ")</f>
        <v xml:space="preserve"> </v>
      </c>
      <c r="I374" s="27" t="str">
        <f>_xlfn.XLOOKUP(L374,'Banco de Dados'!$B$3:$B$274,'Banco de Dados'!$C$3:$C$274,"")</f>
        <v/>
      </c>
      <c r="J374" s="27" t="str">
        <f>IFERROR(VLOOKUP(L374,'Banco de Dados'!$B$3:$H$274,5,FALSE)," ")</f>
        <v xml:space="preserve"> </v>
      </c>
      <c r="P374" s="27" t="str">
        <f>_xlfn.XLOOKUP(S374,'Banco de Dados'!$B$3:$B$274,'Banco de Dados'!$C$3:$C$274,"")</f>
        <v/>
      </c>
      <c r="Q374" s="27" t="str">
        <f>IFERROR(VLOOKUP(S374,'Banco de Dados'!$B$3:$H$274,5,FALSE)," ")</f>
        <v xml:space="preserve"> </v>
      </c>
      <c r="W374" s="27" t="str">
        <f>_xlfn.XLOOKUP(Z374,'Banco de Dados'!$B$3:$B$274,'Banco de Dados'!$C$3:$C$274,"")</f>
        <v/>
      </c>
      <c r="X374" s="27" t="str">
        <f>IFERROR(VLOOKUP(Z374,'Banco de Dados'!$B$3:$H$274,5,FALSE)," ")</f>
        <v xml:space="preserve"> </v>
      </c>
      <c r="AD374" s="27" t="str">
        <f>_xlfn.XLOOKUP(AG374,'Banco de Dados'!$B$3:$B$274,'Banco de Dados'!$C$3:$C$274,"")</f>
        <v/>
      </c>
      <c r="AE374" s="27" t="str">
        <f>IFERROR(VLOOKUP(AG374,'Banco de Dados'!$B$3:$H$274,5,FALSE)," ")</f>
        <v xml:space="preserve"> </v>
      </c>
      <c r="AK374" s="27" t="str">
        <f>_xlfn.XLOOKUP(AN374,'Banco de Dados'!$B$3:$B$274,'Banco de Dados'!$C$3:$C$274,"")</f>
        <v/>
      </c>
      <c r="AL374" s="27" t="str">
        <f>IFERROR(VLOOKUP(AN374,'Banco de Dados'!$B$3:$H$274,5,FALSE)," ")</f>
        <v xml:space="preserve"> </v>
      </c>
      <c r="AR374" s="27" t="str">
        <f>_xlfn.XLOOKUP(AU374,'Banco de Dados'!$B$3:$B$274,'Banco de Dados'!$C$3:$C$274,"")</f>
        <v/>
      </c>
      <c r="AS374" s="27" t="str">
        <f>IFERROR(VLOOKUP(AU374,'Banco de Dados'!$B$3:$H$274,5,FALSE)," ")</f>
        <v xml:space="preserve"> </v>
      </c>
      <c r="AY374" s="27" t="str">
        <f>_xlfn.XLOOKUP(BB374,'Banco de Dados'!$B$3:$B$274,'Banco de Dados'!$C$3:$C$274,"")</f>
        <v/>
      </c>
      <c r="AZ374" s="27" t="str">
        <f>IFERROR(VLOOKUP(BB374,'Banco de Dados'!$B$3:$H$274,5,FALSE)," ")</f>
        <v xml:space="preserve"> </v>
      </c>
      <c r="BF374" s="27" t="str">
        <f>_xlfn.XLOOKUP(BI374,'Banco de Dados'!$B$3:$B$274,'Banco de Dados'!$C$3:$C$274,"")</f>
        <v/>
      </c>
      <c r="BG374" s="27" t="str">
        <f>IFERROR(VLOOKUP(BI374,'Banco de Dados'!$B$3:$H$274,5,FALSE)," ")</f>
        <v xml:space="preserve"> </v>
      </c>
      <c r="BM374" s="27" t="str">
        <f>_xlfn.XLOOKUP(BP374,'Banco de Dados'!$B$3:$B$274,'Banco de Dados'!$C$3:$C$274,"")</f>
        <v/>
      </c>
      <c r="BN374" s="27" t="str">
        <f>IFERROR(VLOOKUP(BP374,'Banco de Dados'!$B$3:$H$274,5,FALSE)," ")</f>
        <v xml:space="preserve"> </v>
      </c>
      <c r="BT374" s="27" t="str">
        <f>_xlfn.XLOOKUP(BW374,'Banco de Dados'!$B$3:$B$274,'Banco de Dados'!$C$3:$C$274,"")</f>
        <v/>
      </c>
      <c r="BU374" s="27" t="str">
        <f>IFERROR(VLOOKUP(BW374,'Banco de Dados'!$B$3:$H$274,5,FALSE)," ")</f>
        <v xml:space="preserve"> </v>
      </c>
      <c r="CA374" s="27" t="str">
        <f>_xlfn.XLOOKUP(CD374,'Banco de Dados'!$B$3:$B$274,'Banco de Dados'!$C$3:$C$274,"")</f>
        <v/>
      </c>
      <c r="CB374" s="27" t="str">
        <f>IFERROR(VLOOKUP(CD374,'Banco de Dados'!$B$3:$H$274,5,FALSE)," ")</f>
        <v xml:space="preserve"> </v>
      </c>
      <c r="CH374" s="27" t="str">
        <f>_xlfn.XLOOKUP(CK374,'Banco de Dados'!$B$3:$B$274,'Banco de Dados'!$C$3:$C$274,"")</f>
        <v/>
      </c>
      <c r="CI374" s="27" t="str">
        <f>IFERROR(VLOOKUP(CK374,'Banco de Dados'!$B$3:$H$274,5,FALSE)," ")</f>
        <v xml:space="preserve"> </v>
      </c>
      <c r="CO374" s="27" t="str">
        <f>_xlfn.XLOOKUP(CR374,'Banco de Dados'!$B$3:$B$274,'Banco de Dados'!$C$3:$C$274,"")</f>
        <v/>
      </c>
      <c r="CP374" s="27" t="str">
        <f>IFERROR(VLOOKUP(CR374,'Banco de Dados'!$B$3:$H$274,5,FALSE)," ")</f>
        <v xml:space="preserve"> </v>
      </c>
      <c r="CV374" s="27" t="str">
        <f>_xlfn.XLOOKUP(CY374,'Banco de Dados'!$B$3:$B$274,'Banco de Dados'!$C$3:$C$274,"")</f>
        <v/>
      </c>
      <c r="CW374" s="27" t="str">
        <f>IFERROR(VLOOKUP(CY374,'Banco de Dados'!$B$3:$H$274,5,FALSE)," ")</f>
        <v xml:space="preserve"> </v>
      </c>
      <c r="DC374" s="27" t="str">
        <f>_xlfn.XLOOKUP(DF374,'Banco de Dados'!$B$3:$B$274,'Banco de Dados'!$C$3:$C$274,"")</f>
        <v/>
      </c>
      <c r="DD374" s="27" t="str">
        <f>IFERROR(VLOOKUP(DF374,'Banco de Dados'!$B$3:$H$274,5,FALSE)," ")</f>
        <v xml:space="preserve"> </v>
      </c>
      <c r="DJ374" s="27" t="str">
        <f>_xlfn.XLOOKUP(DM374,'Banco de Dados'!$B$3:$B$274,'Banco de Dados'!$C$3:$C$274,"")</f>
        <v/>
      </c>
      <c r="DK374" s="27" t="str">
        <f>IFERROR(VLOOKUP(DM374,'Banco de Dados'!$B$3:$H$274,5,FALSE)," ")</f>
        <v xml:space="preserve"> </v>
      </c>
      <c r="DQ374" s="27" t="str">
        <f>_xlfn.XLOOKUP(DT374,'Banco de Dados'!$B$3:$B$274,'Banco de Dados'!$C$3:$C$274,"")</f>
        <v/>
      </c>
      <c r="DR374" s="27" t="str">
        <f>IFERROR(VLOOKUP(DT374,'Banco de Dados'!$B$3:$H$274,5,FALSE)," ")</f>
        <v xml:space="preserve"> </v>
      </c>
      <c r="DX374" s="27" t="str">
        <f>_xlfn.XLOOKUP(EA374,'Banco de Dados'!$B$3:$B$274,'Banco de Dados'!$C$3:$C$274,"")</f>
        <v/>
      </c>
      <c r="DY374" s="27" t="str">
        <f>IFERROR(VLOOKUP(EA374,'Banco de Dados'!$B$3:$H$274,5,FALSE)," ")</f>
        <v xml:space="preserve"> </v>
      </c>
      <c r="EE374" s="27" t="str">
        <f>_xlfn.XLOOKUP(EH374,'Banco de Dados'!$B$3:$B$274,'Banco de Dados'!$C$3:$C$274,"")</f>
        <v/>
      </c>
      <c r="EF374" s="27" t="str">
        <f>IFERROR(VLOOKUP(EH374,'Banco de Dados'!$B$3:$H$274,5,FALSE)," ")</f>
        <v xml:space="preserve"> </v>
      </c>
      <c r="EL374" s="27" t="str">
        <f>_xlfn.XLOOKUP(EO374,'Banco de Dados'!$B$3:$B$274,'Banco de Dados'!$C$3:$C$274,"")</f>
        <v/>
      </c>
      <c r="EM374" s="27" t="str">
        <f>IFERROR(VLOOKUP(EO374,'Banco de Dados'!$B$3:$H$274,5,FALSE)," ")</f>
        <v xml:space="preserve"> </v>
      </c>
      <c r="ES374" s="27" t="str">
        <f>_xlfn.XLOOKUP(EV374,'Banco de Dados'!$B$3:$B$274,'Banco de Dados'!$C$3:$C$274,"")</f>
        <v/>
      </c>
      <c r="ET374" s="27" t="str">
        <f>IFERROR(VLOOKUP(EV374,'Banco de Dados'!$B$3:$H$274,5,FALSE)," ")</f>
        <v xml:space="preserve"> </v>
      </c>
      <c r="EZ374" s="27" t="str">
        <f>_xlfn.XLOOKUP(FC374,'Banco de Dados'!$B$3:$B$274,'Banco de Dados'!$C$3:$C$274,"")</f>
        <v/>
      </c>
      <c r="FA374" s="27" t="str">
        <f>IFERROR(VLOOKUP(FC374,'Banco de Dados'!$B$3:$H$274,5,FALSE)," ")</f>
        <v xml:space="preserve"> </v>
      </c>
      <c r="FC374" s="7"/>
      <c r="FD374" s="7"/>
      <c r="FE374" s="7"/>
      <c r="FG374" s="27" t="str">
        <f>_xlfn.XLOOKUP(FJ374,'Banco de Dados'!$B$3:$B$274,'Banco de Dados'!$C$3:$C$274,"")</f>
        <v/>
      </c>
      <c r="FH374" s="27" t="str">
        <f>IFERROR(VLOOKUP(FJ374,'Banco de Dados'!$B$3:$H$274,5,FALSE)," ")</f>
        <v xml:space="preserve"> </v>
      </c>
      <c r="FI374" s="7"/>
      <c r="FJ374" s="7"/>
      <c r="FK374" s="7"/>
      <c r="FL374" s="7"/>
      <c r="FN374" s="27" t="str">
        <f>_xlfn.XLOOKUP(FQ374,'Banco de Dados'!$B$3:$B$274,'Banco de Dados'!$C$3:$C$274,"")</f>
        <v/>
      </c>
      <c r="FO374" s="27" t="str">
        <f>IFERROR(VLOOKUP(FQ374,'Banco de Dados'!$B$3:$H$274,5,FALSE)," ")</f>
        <v xml:space="preserve"> </v>
      </c>
      <c r="FP374" s="7"/>
      <c r="FQ374" s="7"/>
      <c r="FR374" s="7"/>
      <c r="FS374" s="7"/>
      <c r="FU374" s="27" t="str">
        <f>_xlfn.XLOOKUP(FX374,'Banco de Dados'!$B$3:$B$274,'Banco de Dados'!$C$3:$C$274,"")</f>
        <v/>
      </c>
      <c r="FV374" s="27" t="str">
        <f>IFERROR(VLOOKUP(FX374,'Banco de Dados'!$B$3:$H$274,5,FALSE)," ")</f>
        <v xml:space="preserve"> </v>
      </c>
      <c r="FW374" s="7"/>
      <c r="FX374" s="7"/>
      <c r="FY374" s="7"/>
      <c r="FZ374" s="7"/>
    </row>
    <row r="375" spans="2:182" x14ac:dyDescent="0.25">
      <c r="B375" s="27" t="str">
        <f>_xlfn.XLOOKUP(E375,'Banco de Dados'!$B$3:$B$274,'Banco de Dados'!$C$3:$C$274,"")</f>
        <v/>
      </c>
      <c r="C375" s="27" t="str">
        <f>IFERROR(VLOOKUP(E375,'Banco de Dados'!$B$3:$H$274,5,FALSE)," ")</f>
        <v xml:space="preserve"> </v>
      </c>
      <c r="I375" s="27" t="str">
        <f>_xlfn.XLOOKUP(L375,'Banco de Dados'!$B$3:$B$274,'Banco de Dados'!$C$3:$C$274,"")</f>
        <v/>
      </c>
      <c r="J375" s="27" t="str">
        <f>IFERROR(VLOOKUP(L375,'Banco de Dados'!$B$3:$H$274,5,FALSE)," ")</f>
        <v xml:space="preserve"> </v>
      </c>
      <c r="P375" s="27" t="str">
        <f>_xlfn.XLOOKUP(S375,'Banco de Dados'!$B$3:$B$274,'Banco de Dados'!$C$3:$C$274,"")</f>
        <v/>
      </c>
      <c r="Q375" s="27" t="str">
        <f>IFERROR(VLOOKUP(S375,'Banco de Dados'!$B$3:$H$274,5,FALSE)," ")</f>
        <v xml:space="preserve"> </v>
      </c>
      <c r="W375" s="27" t="str">
        <f>_xlfn.XLOOKUP(Z375,'Banco de Dados'!$B$3:$B$274,'Banco de Dados'!$C$3:$C$274,"")</f>
        <v/>
      </c>
      <c r="X375" s="27" t="str">
        <f>IFERROR(VLOOKUP(Z375,'Banco de Dados'!$B$3:$H$274,5,FALSE)," ")</f>
        <v xml:space="preserve"> </v>
      </c>
      <c r="AD375" s="27" t="str">
        <f>_xlfn.XLOOKUP(AG375,'Banco de Dados'!$B$3:$B$274,'Banco de Dados'!$C$3:$C$274,"")</f>
        <v/>
      </c>
      <c r="AE375" s="27" t="str">
        <f>IFERROR(VLOOKUP(AG375,'Banco de Dados'!$B$3:$H$274,5,FALSE)," ")</f>
        <v xml:space="preserve"> </v>
      </c>
      <c r="AK375" s="27" t="str">
        <f>_xlfn.XLOOKUP(AN375,'Banco de Dados'!$B$3:$B$274,'Banco de Dados'!$C$3:$C$274,"")</f>
        <v/>
      </c>
      <c r="AL375" s="27" t="str">
        <f>IFERROR(VLOOKUP(AN375,'Banco de Dados'!$B$3:$H$274,5,FALSE)," ")</f>
        <v xml:space="preserve"> </v>
      </c>
      <c r="AR375" s="27" t="str">
        <f>_xlfn.XLOOKUP(AU375,'Banco de Dados'!$B$3:$B$274,'Banco de Dados'!$C$3:$C$274,"")</f>
        <v/>
      </c>
      <c r="AS375" s="27" t="str">
        <f>IFERROR(VLOOKUP(AU375,'Banco de Dados'!$B$3:$H$274,5,FALSE)," ")</f>
        <v xml:space="preserve"> </v>
      </c>
      <c r="AY375" s="27" t="str">
        <f>_xlfn.XLOOKUP(BB375,'Banco de Dados'!$B$3:$B$274,'Banco de Dados'!$C$3:$C$274,"")</f>
        <v/>
      </c>
      <c r="AZ375" s="27" t="str">
        <f>IFERROR(VLOOKUP(BB375,'Banco de Dados'!$B$3:$H$274,5,FALSE)," ")</f>
        <v xml:space="preserve"> </v>
      </c>
      <c r="BF375" s="27" t="str">
        <f>_xlfn.XLOOKUP(BI375,'Banco de Dados'!$B$3:$B$274,'Banco de Dados'!$C$3:$C$274,"")</f>
        <v/>
      </c>
      <c r="BG375" s="27" t="str">
        <f>IFERROR(VLOOKUP(BI375,'Banco de Dados'!$B$3:$H$274,5,FALSE)," ")</f>
        <v xml:space="preserve"> </v>
      </c>
      <c r="BM375" s="27" t="str">
        <f>_xlfn.XLOOKUP(BP375,'Banco de Dados'!$B$3:$B$274,'Banco de Dados'!$C$3:$C$274,"")</f>
        <v/>
      </c>
      <c r="BN375" s="27" t="str">
        <f>IFERROR(VLOOKUP(BP375,'Banco de Dados'!$B$3:$H$274,5,FALSE)," ")</f>
        <v xml:space="preserve"> </v>
      </c>
      <c r="BT375" s="27" t="str">
        <f>_xlfn.XLOOKUP(BW375,'Banco de Dados'!$B$3:$B$274,'Banco de Dados'!$C$3:$C$274,"")</f>
        <v/>
      </c>
      <c r="BU375" s="27" t="str">
        <f>IFERROR(VLOOKUP(BW375,'Banco de Dados'!$B$3:$H$274,5,FALSE)," ")</f>
        <v xml:space="preserve"> </v>
      </c>
      <c r="CA375" s="27" t="str">
        <f>_xlfn.XLOOKUP(CD375,'Banco de Dados'!$B$3:$B$274,'Banco de Dados'!$C$3:$C$274,"")</f>
        <v/>
      </c>
      <c r="CB375" s="27" t="str">
        <f>IFERROR(VLOOKUP(CD375,'Banco de Dados'!$B$3:$H$274,5,FALSE)," ")</f>
        <v xml:space="preserve"> </v>
      </c>
      <c r="CH375" s="27" t="str">
        <f>_xlfn.XLOOKUP(CK375,'Banco de Dados'!$B$3:$B$274,'Banco de Dados'!$C$3:$C$274,"")</f>
        <v/>
      </c>
      <c r="CI375" s="27" t="str">
        <f>IFERROR(VLOOKUP(CK375,'Banco de Dados'!$B$3:$H$274,5,FALSE)," ")</f>
        <v xml:space="preserve"> </v>
      </c>
      <c r="CO375" s="27" t="str">
        <f>_xlfn.XLOOKUP(CR375,'Banco de Dados'!$B$3:$B$274,'Banco de Dados'!$C$3:$C$274,"")</f>
        <v/>
      </c>
      <c r="CP375" s="27" t="str">
        <f>IFERROR(VLOOKUP(CR375,'Banco de Dados'!$B$3:$H$274,5,FALSE)," ")</f>
        <v xml:space="preserve"> </v>
      </c>
      <c r="CV375" s="27" t="str">
        <f>_xlfn.XLOOKUP(CY375,'Banco de Dados'!$B$3:$B$274,'Banco de Dados'!$C$3:$C$274,"")</f>
        <v/>
      </c>
      <c r="CW375" s="27" t="str">
        <f>IFERROR(VLOOKUP(CY375,'Banco de Dados'!$B$3:$H$274,5,FALSE)," ")</f>
        <v xml:space="preserve"> </v>
      </c>
      <c r="DC375" s="27" t="str">
        <f>_xlfn.XLOOKUP(DF375,'Banco de Dados'!$B$3:$B$274,'Banco de Dados'!$C$3:$C$274,"")</f>
        <v/>
      </c>
      <c r="DD375" s="27" t="str">
        <f>IFERROR(VLOOKUP(DF375,'Banco de Dados'!$B$3:$H$274,5,FALSE)," ")</f>
        <v xml:space="preserve"> </v>
      </c>
      <c r="DJ375" s="27" t="str">
        <f>_xlfn.XLOOKUP(DM375,'Banco de Dados'!$B$3:$B$274,'Banco de Dados'!$C$3:$C$274,"")</f>
        <v/>
      </c>
      <c r="DK375" s="27" t="str">
        <f>IFERROR(VLOOKUP(DM375,'Banco de Dados'!$B$3:$H$274,5,FALSE)," ")</f>
        <v xml:space="preserve"> </v>
      </c>
      <c r="DQ375" s="27" t="str">
        <f>_xlfn.XLOOKUP(DT375,'Banco de Dados'!$B$3:$B$274,'Banco de Dados'!$C$3:$C$274,"")</f>
        <v/>
      </c>
      <c r="DR375" s="27" t="str">
        <f>IFERROR(VLOOKUP(DT375,'Banco de Dados'!$B$3:$H$274,5,FALSE)," ")</f>
        <v xml:space="preserve"> </v>
      </c>
      <c r="DX375" s="27" t="str">
        <f>_xlfn.XLOOKUP(EA375,'Banco de Dados'!$B$3:$B$274,'Banco de Dados'!$C$3:$C$274,"")</f>
        <v/>
      </c>
      <c r="DY375" s="27" t="str">
        <f>IFERROR(VLOOKUP(EA375,'Banco de Dados'!$B$3:$H$274,5,FALSE)," ")</f>
        <v xml:space="preserve"> </v>
      </c>
      <c r="EE375" s="27" t="str">
        <f>_xlfn.XLOOKUP(EH375,'Banco de Dados'!$B$3:$B$274,'Banco de Dados'!$C$3:$C$274,"")</f>
        <v/>
      </c>
      <c r="EF375" s="27" t="str">
        <f>IFERROR(VLOOKUP(EH375,'Banco de Dados'!$B$3:$H$274,5,FALSE)," ")</f>
        <v xml:space="preserve"> </v>
      </c>
      <c r="EL375" s="27" t="str">
        <f>_xlfn.XLOOKUP(EO375,'Banco de Dados'!$B$3:$B$274,'Banco de Dados'!$C$3:$C$274,"")</f>
        <v/>
      </c>
      <c r="EM375" s="27" t="str">
        <f>IFERROR(VLOOKUP(EO375,'Banco de Dados'!$B$3:$H$274,5,FALSE)," ")</f>
        <v xml:space="preserve"> </v>
      </c>
      <c r="ES375" s="27" t="str">
        <f>_xlfn.XLOOKUP(EV375,'Banco de Dados'!$B$3:$B$274,'Banco de Dados'!$C$3:$C$274,"")</f>
        <v/>
      </c>
      <c r="ET375" s="27" t="str">
        <f>IFERROR(VLOOKUP(EV375,'Banco de Dados'!$B$3:$H$274,5,FALSE)," ")</f>
        <v xml:space="preserve"> </v>
      </c>
      <c r="EZ375" s="27" t="str">
        <f>_xlfn.XLOOKUP(FC375,'Banco de Dados'!$B$3:$B$274,'Banco de Dados'!$C$3:$C$274,"")</f>
        <v/>
      </c>
      <c r="FA375" s="27" t="str">
        <f>IFERROR(VLOOKUP(FC375,'Banco de Dados'!$B$3:$H$274,5,FALSE)," ")</f>
        <v xml:space="preserve"> </v>
      </c>
      <c r="FC375" s="7"/>
      <c r="FD375" s="7"/>
      <c r="FE375" s="7"/>
      <c r="FG375" s="27" t="str">
        <f>_xlfn.XLOOKUP(FJ375,'Banco de Dados'!$B$3:$B$274,'Banco de Dados'!$C$3:$C$274,"")</f>
        <v/>
      </c>
      <c r="FH375" s="27" t="str">
        <f>IFERROR(VLOOKUP(FJ375,'Banco de Dados'!$B$3:$H$274,5,FALSE)," ")</f>
        <v xml:space="preserve"> </v>
      </c>
      <c r="FI375" s="7"/>
      <c r="FJ375" s="7"/>
      <c r="FK375" s="7"/>
      <c r="FL375" s="7"/>
      <c r="FN375" s="27" t="str">
        <f>_xlfn.XLOOKUP(FQ375,'Banco de Dados'!$B$3:$B$274,'Banco de Dados'!$C$3:$C$274,"")</f>
        <v/>
      </c>
      <c r="FO375" s="27" t="str">
        <f>IFERROR(VLOOKUP(FQ375,'Banco de Dados'!$B$3:$H$274,5,FALSE)," ")</f>
        <v xml:space="preserve"> </v>
      </c>
      <c r="FP375" s="7"/>
      <c r="FQ375" s="7"/>
      <c r="FR375" s="7"/>
      <c r="FS375" s="7"/>
      <c r="FU375" s="27" t="str">
        <f>_xlfn.XLOOKUP(FX375,'Banco de Dados'!$B$3:$B$274,'Banco de Dados'!$C$3:$C$274,"")</f>
        <v/>
      </c>
      <c r="FV375" s="27" t="str">
        <f>IFERROR(VLOOKUP(FX375,'Banco de Dados'!$B$3:$H$274,5,FALSE)," ")</f>
        <v xml:space="preserve"> </v>
      </c>
      <c r="FW375" s="7"/>
      <c r="FX375" s="7"/>
      <c r="FY375" s="7"/>
      <c r="FZ375" s="7"/>
    </row>
    <row r="376" spans="2:182" x14ac:dyDescent="0.25">
      <c r="B376" s="27" t="str">
        <f>_xlfn.XLOOKUP(E376,'Banco de Dados'!$B$3:$B$274,'Banco de Dados'!$C$3:$C$274,"")</f>
        <v/>
      </c>
      <c r="C376" s="27" t="str">
        <f>IFERROR(VLOOKUP(E376,'Banco de Dados'!$B$3:$H$274,5,FALSE)," ")</f>
        <v xml:space="preserve"> </v>
      </c>
      <c r="I376" s="27" t="str">
        <f>_xlfn.XLOOKUP(L376,'Banco de Dados'!$B$3:$B$274,'Banco de Dados'!$C$3:$C$274,"")</f>
        <v/>
      </c>
      <c r="J376" s="27" t="str">
        <f>IFERROR(VLOOKUP(L376,'Banco de Dados'!$B$3:$H$274,5,FALSE)," ")</f>
        <v xml:space="preserve"> </v>
      </c>
      <c r="P376" s="27" t="str">
        <f>_xlfn.XLOOKUP(S376,'Banco de Dados'!$B$3:$B$274,'Banco de Dados'!$C$3:$C$274,"")</f>
        <v/>
      </c>
      <c r="Q376" s="27" t="str">
        <f>IFERROR(VLOOKUP(S376,'Banco de Dados'!$B$3:$H$274,5,FALSE)," ")</f>
        <v xml:space="preserve"> </v>
      </c>
      <c r="W376" s="27" t="str">
        <f>_xlfn.XLOOKUP(Z376,'Banco de Dados'!$B$3:$B$274,'Banco de Dados'!$C$3:$C$274,"")</f>
        <v/>
      </c>
      <c r="X376" s="27" t="str">
        <f>IFERROR(VLOOKUP(Z376,'Banco de Dados'!$B$3:$H$274,5,FALSE)," ")</f>
        <v xml:space="preserve"> </v>
      </c>
      <c r="AD376" s="27" t="str">
        <f>_xlfn.XLOOKUP(AG376,'Banco de Dados'!$B$3:$B$274,'Banco de Dados'!$C$3:$C$274,"")</f>
        <v/>
      </c>
      <c r="AE376" s="27" t="str">
        <f>IFERROR(VLOOKUP(AG376,'Banco de Dados'!$B$3:$H$274,5,FALSE)," ")</f>
        <v xml:space="preserve"> </v>
      </c>
      <c r="AK376" s="27" t="str">
        <f>_xlfn.XLOOKUP(AN376,'Banco de Dados'!$B$3:$B$274,'Banco de Dados'!$C$3:$C$274,"")</f>
        <v/>
      </c>
      <c r="AL376" s="27" t="str">
        <f>IFERROR(VLOOKUP(AN376,'Banco de Dados'!$B$3:$H$274,5,FALSE)," ")</f>
        <v xml:space="preserve"> </v>
      </c>
      <c r="AR376" s="27" t="str">
        <f>_xlfn.XLOOKUP(AU376,'Banco de Dados'!$B$3:$B$274,'Banco de Dados'!$C$3:$C$274,"")</f>
        <v/>
      </c>
      <c r="AS376" s="27" t="str">
        <f>IFERROR(VLOOKUP(AU376,'Banco de Dados'!$B$3:$H$274,5,FALSE)," ")</f>
        <v xml:space="preserve"> </v>
      </c>
      <c r="AY376" s="27" t="str">
        <f>_xlfn.XLOOKUP(BB376,'Banco de Dados'!$B$3:$B$274,'Banco de Dados'!$C$3:$C$274,"")</f>
        <v/>
      </c>
      <c r="AZ376" s="27" t="str">
        <f>IFERROR(VLOOKUP(BB376,'Banco de Dados'!$B$3:$H$274,5,FALSE)," ")</f>
        <v xml:space="preserve"> </v>
      </c>
      <c r="BF376" s="27" t="str">
        <f>_xlfn.XLOOKUP(BI376,'Banco de Dados'!$B$3:$B$274,'Banco de Dados'!$C$3:$C$274,"")</f>
        <v/>
      </c>
      <c r="BG376" s="27" t="str">
        <f>IFERROR(VLOOKUP(BI376,'Banco de Dados'!$B$3:$H$274,5,FALSE)," ")</f>
        <v xml:space="preserve"> </v>
      </c>
      <c r="BM376" s="27" t="str">
        <f>_xlfn.XLOOKUP(BP376,'Banco de Dados'!$B$3:$B$274,'Banco de Dados'!$C$3:$C$274,"")</f>
        <v/>
      </c>
      <c r="BN376" s="27" t="str">
        <f>IFERROR(VLOOKUP(BP376,'Banco de Dados'!$B$3:$H$274,5,FALSE)," ")</f>
        <v xml:space="preserve"> </v>
      </c>
      <c r="BT376" s="27" t="str">
        <f>_xlfn.XLOOKUP(BW376,'Banco de Dados'!$B$3:$B$274,'Banco de Dados'!$C$3:$C$274,"")</f>
        <v/>
      </c>
      <c r="BU376" s="27" t="str">
        <f>IFERROR(VLOOKUP(BW376,'Banco de Dados'!$B$3:$H$274,5,FALSE)," ")</f>
        <v xml:space="preserve"> </v>
      </c>
      <c r="CA376" s="27" t="str">
        <f>_xlfn.XLOOKUP(CD376,'Banco de Dados'!$B$3:$B$274,'Banco de Dados'!$C$3:$C$274,"")</f>
        <v/>
      </c>
      <c r="CB376" s="27" t="str">
        <f>IFERROR(VLOOKUP(CD376,'Banco de Dados'!$B$3:$H$274,5,FALSE)," ")</f>
        <v xml:space="preserve"> </v>
      </c>
      <c r="CH376" s="27" t="str">
        <f>_xlfn.XLOOKUP(CK376,'Banco de Dados'!$B$3:$B$274,'Banco de Dados'!$C$3:$C$274,"")</f>
        <v/>
      </c>
      <c r="CI376" s="27" t="str">
        <f>IFERROR(VLOOKUP(CK376,'Banco de Dados'!$B$3:$H$274,5,FALSE)," ")</f>
        <v xml:space="preserve"> </v>
      </c>
      <c r="CO376" s="27" t="str">
        <f>_xlfn.XLOOKUP(CR376,'Banco de Dados'!$B$3:$B$274,'Banco de Dados'!$C$3:$C$274,"")</f>
        <v/>
      </c>
      <c r="CP376" s="27" t="str">
        <f>IFERROR(VLOOKUP(CR376,'Banco de Dados'!$B$3:$H$274,5,FALSE)," ")</f>
        <v xml:space="preserve"> </v>
      </c>
      <c r="CV376" s="27" t="str">
        <f>_xlfn.XLOOKUP(CY376,'Banco de Dados'!$B$3:$B$274,'Banco de Dados'!$C$3:$C$274,"")</f>
        <v/>
      </c>
      <c r="CW376" s="27" t="str">
        <f>IFERROR(VLOOKUP(CY376,'Banco de Dados'!$B$3:$H$274,5,FALSE)," ")</f>
        <v xml:space="preserve"> </v>
      </c>
      <c r="DC376" s="27" t="str">
        <f>_xlfn.XLOOKUP(DF376,'Banco de Dados'!$B$3:$B$274,'Banco de Dados'!$C$3:$C$274,"")</f>
        <v/>
      </c>
      <c r="DD376" s="27" t="str">
        <f>IFERROR(VLOOKUP(DF376,'Banco de Dados'!$B$3:$H$274,5,FALSE)," ")</f>
        <v xml:space="preserve"> </v>
      </c>
      <c r="DJ376" s="27" t="str">
        <f>_xlfn.XLOOKUP(DM376,'Banco de Dados'!$B$3:$B$274,'Banco de Dados'!$C$3:$C$274,"")</f>
        <v/>
      </c>
      <c r="DK376" s="27" t="str">
        <f>IFERROR(VLOOKUP(DM376,'Banco de Dados'!$B$3:$H$274,5,FALSE)," ")</f>
        <v xml:space="preserve"> </v>
      </c>
      <c r="DQ376" s="27" t="str">
        <f>_xlfn.XLOOKUP(DT376,'Banco de Dados'!$B$3:$B$274,'Banco de Dados'!$C$3:$C$274,"")</f>
        <v/>
      </c>
      <c r="DR376" s="27" t="str">
        <f>IFERROR(VLOOKUP(DT376,'Banco de Dados'!$B$3:$H$274,5,FALSE)," ")</f>
        <v xml:space="preserve"> </v>
      </c>
      <c r="DX376" s="27" t="str">
        <f>_xlfn.XLOOKUP(EA376,'Banco de Dados'!$B$3:$B$274,'Banco de Dados'!$C$3:$C$274,"")</f>
        <v/>
      </c>
      <c r="DY376" s="27" t="str">
        <f>IFERROR(VLOOKUP(EA376,'Banco de Dados'!$B$3:$H$274,5,FALSE)," ")</f>
        <v xml:space="preserve"> </v>
      </c>
      <c r="EE376" s="27" t="str">
        <f>_xlfn.XLOOKUP(EH376,'Banco de Dados'!$B$3:$B$274,'Banco de Dados'!$C$3:$C$274,"")</f>
        <v/>
      </c>
      <c r="EF376" s="27" t="str">
        <f>IFERROR(VLOOKUP(EH376,'Banco de Dados'!$B$3:$H$274,5,FALSE)," ")</f>
        <v xml:space="preserve"> </v>
      </c>
      <c r="EL376" s="27" t="str">
        <f>_xlfn.XLOOKUP(EO376,'Banco de Dados'!$B$3:$B$274,'Banco de Dados'!$C$3:$C$274,"")</f>
        <v/>
      </c>
      <c r="EM376" s="27" t="str">
        <f>IFERROR(VLOOKUP(EO376,'Banco de Dados'!$B$3:$H$274,5,FALSE)," ")</f>
        <v xml:space="preserve"> </v>
      </c>
      <c r="ES376" s="27" t="str">
        <f>_xlfn.XLOOKUP(EV376,'Banco de Dados'!$B$3:$B$274,'Banco de Dados'!$C$3:$C$274,"")</f>
        <v/>
      </c>
      <c r="ET376" s="27" t="str">
        <f>IFERROR(VLOOKUP(EV376,'Banco de Dados'!$B$3:$H$274,5,FALSE)," ")</f>
        <v xml:space="preserve"> </v>
      </c>
      <c r="EZ376" s="27" t="str">
        <f>_xlfn.XLOOKUP(FC376,'Banco de Dados'!$B$3:$B$274,'Banco de Dados'!$C$3:$C$274,"")</f>
        <v/>
      </c>
      <c r="FA376" s="27" t="str">
        <f>IFERROR(VLOOKUP(FC376,'Banco de Dados'!$B$3:$H$274,5,FALSE)," ")</f>
        <v xml:space="preserve"> </v>
      </c>
      <c r="FC376" s="7"/>
      <c r="FD376" s="7"/>
      <c r="FE376" s="7"/>
      <c r="FG376" s="27" t="str">
        <f>_xlfn.XLOOKUP(FJ376,'Banco de Dados'!$B$3:$B$274,'Banco de Dados'!$C$3:$C$274,"")</f>
        <v/>
      </c>
      <c r="FH376" s="27" t="str">
        <f>IFERROR(VLOOKUP(FJ376,'Banco de Dados'!$B$3:$H$274,5,FALSE)," ")</f>
        <v xml:space="preserve"> </v>
      </c>
      <c r="FI376" s="7"/>
      <c r="FJ376" s="7"/>
      <c r="FK376" s="7"/>
      <c r="FL376" s="7"/>
      <c r="FN376" s="27" t="str">
        <f>_xlfn.XLOOKUP(FQ376,'Banco de Dados'!$B$3:$B$274,'Banco de Dados'!$C$3:$C$274,"")</f>
        <v/>
      </c>
      <c r="FO376" s="27" t="str">
        <f>IFERROR(VLOOKUP(FQ376,'Banco de Dados'!$B$3:$H$274,5,FALSE)," ")</f>
        <v xml:space="preserve"> </v>
      </c>
      <c r="FP376" s="7"/>
      <c r="FQ376" s="7"/>
      <c r="FR376" s="7"/>
      <c r="FS376" s="7"/>
      <c r="FU376" s="27" t="str">
        <f>_xlfn.XLOOKUP(FX376,'Banco de Dados'!$B$3:$B$274,'Banco de Dados'!$C$3:$C$274,"")</f>
        <v/>
      </c>
      <c r="FV376" s="27" t="str">
        <f>IFERROR(VLOOKUP(FX376,'Banco de Dados'!$B$3:$H$274,5,FALSE)," ")</f>
        <v xml:space="preserve"> </v>
      </c>
      <c r="FW376" s="7"/>
      <c r="FX376" s="7"/>
      <c r="FY376" s="7"/>
      <c r="FZ376" s="7"/>
    </row>
    <row r="377" spans="2:182" x14ac:dyDescent="0.25">
      <c r="B377" s="27" t="str">
        <f>_xlfn.XLOOKUP(E377,'Banco de Dados'!$B$3:$B$274,'Banco de Dados'!$C$3:$C$274,"")</f>
        <v/>
      </c>
      <c r="C377" s="27" t="str">
        <f>IFERROR(VLOOKUP(E377,'Banco de Dados'!$B$3:$H$274,5,FALSE)," ")</f>
        <v xml:space="preserve"> </v>
      </c>
      <c r="I377" s="27" t="str">
        <f>_xlfn.XLOOKUP(L377,'Banco de Dados'!$B$3:$B$274,'Banco de Dados'!$C$3:$C$274,"")</f>
        <v/>
      </c>
      <c r="J377" s="27" t="str">
        <f>IFERROR(VLOOKUP(L377,'Banco de Dados'!$B$3:$H$274,5,FALSE)," ")</f>
        <v xml:space="preserve"> </v>
      </c>
      <c r="P377" s="27" t="str">
        <f>_xlfn.XLOOKUP(S377,'Banco de Dados'!$B$3:$B$274,'Banco de Dados'!$C$3:$C$274,"")</f>
        <v/>
      </c>
      <c r="Q377" s="27" t="str">
        <f>IFERROR(VLOOKUP(S377,'Banco de Dados'!$B$3:$H$274,5,FALSE)," ")</f>
        <v xml:space="preserve"> </v>
      </c>
      <c r="W377" s="27" t="str">
        <f>_xlfn.XLOOKUP(Z377,'Banco de Dados'!$B$3:$B$274,'Banco de Dados'!$C$3:$C$274,"")</f>
        <v/>
      </c>
      <c r="X377" s="27" t="str">
        <f>IFERROR(VLOOKUP(Z377,'Banco de Dados'!$B$3:$H$274,5,FALSE)," ")</f>
        <v xml:space="preserve"> </v>
      </c>
      <c r="AD377" s="27" t="str">
        <f>_xlfn.XLOOKUP(AG377,'Banco de Dados'!$B$3:$B$274,'Banco de Dados'!$C$3:$C$274,"")</f>
        <v/>
      </c>
      <c r="AE377" s="27" t="str">
        <f>IFERROR(VLOOKUP(AG377,'Banco de Dados'!$B$3:$H$274,5,FALSE)," ")</f>
        <v xml:space="preserve"> </v>
      </c>
      <c r="AK377" s="27" t="str">
        <f>_xlfn.XLOOKUP(AN377,'Banco de Dados'!$B$3:$B$274,'Banco de Dados'!$C$3:$C$274,"")</f>
        <v/>
      </c>
      <c r="AL377" s="27" t="str">
        <f>IFERROR(VLOOKUP(AN377,'Banco de Dados'!$B$3:$H$274,5,FALSE)," ")</f>
        <v xml:space="preserve"> </v>
      </c>
      <c r="AR377" s="27" t="str">
        <f>_xlfn.XLOOKUP(AU377,'Banco de Dados'!$B$3:$B$274,'Banco de Dados'!$C$3:$C$274,"")</f>
        <v/>
      </c>
      <c r="AS377" s="27" t="str">
        <f>IFERROR(VLOOKUP(AU377,'Banco de Dados'!$B$3:$H$274,5,FALSE)," ")</f>
        <v xml:space="preserve"> </v>
      </c>
      <c r="AY377" s="27" t="str">
        <f>_xlfn.XLOOKUP(BB377,'Banco de Dados'!$B$3:$B$274,'Banco de Dados'!$C$3:$C$274,"")</f>
        <v/>
      </c>
      <c r="AZ377" s="27" t="str">
        <f>IFERROR(VLOOKUP(BB377,'Banco de Dados'!$B$3:$H$274,5,FALSE)," ")</f>
        <v xml:space="preserve"> </v>
      </c>
      <c r="BF377" s="27" t="str">
        <f>_xlfn.XLOOKUP(BI377,'Banco de Dados'!$B$3:$B$274,'Banco de Dados'!$C$3:$C$274,"")</f>
        <v/>
      </c>
      <c r="BG377" s="27" t="str">
        <f>IFERROR(VLOOKUP(BI377,'Banco de Dados'!$B$3:$H$274,5,FALSE)," ")</f>
        <v xml:space="preserve"> </v>
      </c>
      <c r="BM377" s="27" t="str">
        <f>_xlfn.XLOOKUP(BP377,'Banco de Dados'!$B$3:$B$274,'Banco de Dados'!$C$3:$C$274,"")</f>
        <v/>
      </c>
      <c r="BN377" s="27" t="str">
        <f>IFERROR(VLOOKUP(BP377,'Banco de Dados'!$B$3:$H$274,5,FALSE)," ")</f>
        <v xml:space="preserve"> </v>
      </c>
      <c r="BT377" s="27" t="str">
        <f>_xlfn.XLOOKUP(BW377,'Banco de Dados'!$B$3:$B$274,'Banco de Dados'!$C$3:$C$274,"")</f>
        <v/>
      </c>
      <c r="BU377" s="27" t="str">
        <f>IFERROR(VLOOKUP(BW377,'Banco de Dados'!$B$3:$H$274,5,FALSE)," ")</f>
        <v xml:space="preserve"> </v>
      </c>
      <c r="CA377" s="27" t="str">
        <f>_xlfn.XLOOKUP(CD377,'Banco de Dados'!$B$3:$B$274,'Banco de Dados'!$C$3:$C$274,"")</f>
        <v/>
      </c>
      <c r="CB377" s="27" t="str">
        <f>IFERROR(VLOOKUP(CD377,'Banco de Dados'!$B$3:$H$274,5,FALSE)," ")</f>
        <v xml:space="preserve"> </v>
      </c>
      <c r="CH377" s="27" t="str">
        <f>_xlfn.XLOOKUP(CK377,'Banco de Dados'!$B$3:$B$274,'Banco de Dados'!$C$3:$C$274,"")</f>
        <v/>
      </c>
      <c r="CI377" s="27" t="str">
        <f>IFERROR(VLOOKUP(CK377,'Banco de Dados'!$B$3:$H$274,5,FALSE)," ")</f>
        <v xml:space="preserve"> </v>
      </c>
      <c r="CO377" s="27" t="str">
        <f>_xlfn.XLOOKUP(CR377,'Banco de Dados'!$B$3:$B$274,'Banco de Dados'!$C$3:$C$274,"")</f>
        <v/>
      </c>
      <c r="CP377" s="27" t="str">
        <f>IFERROR(VLOOKUP(CR377,'Banco de Dados'!$B$3:$H$274,5,FALSE)," ")</f>
        <v xml:space="preserve"> </v>
      </c>
      <c r="CV377" s="27" t="str">
        <f>_xlfn.XLOOKUP(CY377,'Banco de Dados'!$B$3:$B$274,'Banco de Dados'!$C$3:$C$274,"")</f>
        <v/>
      </c>
      <c r="CW377" s="27" t="str">
        <f>IFERROR(VLOOKUP(CY377,'Banco de Dados'!$B$3:$H$274,5,FALSE)," ")</f>
        <v xml:space="preserve"> </v>
      </c>
      <c r="DC377" s="27" t="str">
        <f>_xlfn.XLOOKUP(DF377,'Banco de Dados'!$B$3:$B$274,'Banco de Dados'!$C$3:$C$274,"")</f>
        <v/>
      </c>
      <c r="DD377" s="27" t="str">
        <f>IFERROR(VLOOKUP(DF377,'Banco de Dados'!$B$3:$H$274,5,FALSE)," ")</f>
        <v xml:space="preserve"> </v>
      </c>
      <c r="DJ377" s="27" t="str">
        <f>_xlfn.XLOOKUP(DM377,'Banco de Dados'!$B$3:$B$274,'Banco de Dados'!$C$3:$C$274,"")</f>
        <v/>
      </c>
      <c r="DK377" s="27" t="str">
        <f>IFERROR(VLOOKUP(DM377,'Banco de Dados'!$B$3:$H$274,5,FALSE)," ")</f>
        <v xml:space="preserve"> </v>
      </c>
      <c r="DQ377" s="27" t="str">
        <f>_xlfn.XLOOKUP(DT377,'Banco de Dados'!$B$3:$B$274,'Banco de Dados'!$C$3:$C$274,"")</f>
        <v/>
      </c>
      <c r="DR377" s="27" t="str">
        <f>IFERROR(VLOOKUP(DT377,'Banco de Dados'!$B$3:$H$274,5,FALSE)," ")</f>
        <v xml:space="preserve"> </v>
      </c>
      <c r="DX377" s="27" t="str">
        <f>_xlfn.XLOOKUP(EA377,'Banco de Dados'!$B$3:$B$274,'Banco de Dados'!$C$3:$C$274,"")</f>
        <v/>
      </c>
      <c r="DY377" s="27" t="str">
        <f>IFERROR(VLOOKUP(EA377,'Banco de Dados'!$B$3:$H$274,5,FALSE)," ")</f>
        <v xml:space="preserve"> </v>
      </c>
      <c r="EE377" s="27" t="str">
        <f>_xlfn.XLOOKUP(EH377,'Banco de Dados'!$B$3:$B$274,'Banco de Dados'!$C$3:$C$274,"")</f>
        <v/>
      </c>
      <c r="EF377" s="27" t="str">
        <f>IFERROR(VLOOKUP(EH377,'Banco de Dados'!$B$3:$H$274,5,FALSE)," ")</f>
        <v xml:space="preserve"> </v>
      </c>
      <c r="EL377" s="27" t="str">
        <f>_xlfn.XLOOKUP(EO377,'Banco de Dados'!$B$3:$B$274,'Banco de Dados'!$C$3:$C$274,"")</f>
        <v/>
      </c>
      <c r="EM377" s="27" t="str">
        <f>IFERROR(VLOOKUP(EO377,'Banco de Dados'!$B$3:$H$274,5,FALSE)," ")</f>
        <v xml:space="preserve"> </v>
      </c>
      <c r="ES377" s="27" t="str">
        <f>_xlfn.XLOOKUP(EV377,'Banco de Dados'!$B$3:$B$274,'Banco de Dados'!$C$3:$C$274,"")</f>
        <v/>
      </c>
      <c r="ET377" s="27" t="str">
        <f>IFERROR(VLOOKUP(EV377,'Banco de Dados'!$B$3:$H$274,5,FALSE)," ")</f>
        <v xml:space="preserve"> </v>
      </c>
      <c r="EZ377" s="27" t="str">
        <f>_xlfn.XLOOKUP(FC377,'Banco de Dados'!$B$3:$B$274,'Banco de Dados'!$C$3:$C$274,"")</f>
        <v/>
      </c>
      <c r="FA377" s="27" t="str">
        <f>IFERROR(VLOOKUP(FC377,'Banco de Dados'!$B$3:$H$274,5,FALSE)," ")</f>
        <v xml:space="preserve"> </v>
      </c>
      <c r="FC377" s="7"/>
      <c r="FD377" s="7"/>
      <c r="FE377" s="7"/>
      <c r="FG377" s="27" t="str">
        <f>_xlfn.XLOOKUP(FJ377,'Banco de Dados'!$B$3:$B$274,'Banco de Dados'!$C$3:$C$274,"")</f>
        <v/>
      </c>
      <c r="FH377" s="27" t="str">
        <f>IFERROR(VLOOKUP(FJ377,'Banco de Dados'!$B$3:$H$274,5,FALSE)," ")</f>
        <v xml:space="preserve"> </v>
      </c>
      <c r="FI377" s="7"/>
      <c r="FJ377" s="7"/>
      <c r="FK377" s="7"/>
      <c r="FL377" s="7"/>
      <c r="FN377" s="27" t="str">
        <f>_xlfn.XLOOKUP(FQ377,'Banco de Dados'!$B$3:$B$274,'Banco de Dados'!$C$3:$C$274,"")</f>
        <v/>
      </c>
      <c r="FO377" s="27" t="str">
        <f>IFERROR(VLOOKUP(FQ377,'Banco de Dados'!$B$3:$H$274,5,FALSE)," ")</f>
        <v xml:space="preserve"> </v>
      </c>
      <c r="FP377" s="7"/>
      <c r="FQ377" s="7"/>
      <c r="FR377" s="7"/>
      <c r="FS377" s="7"/>
      <c r="FU377" s="27" t="str">
        <f>_xlfn.XLOOKUP(FX377,'Banco de Dados'!$B$3:$B$274,'Banco de Dados'!$C$3:$C$274,"")</f>
        <v/>
      </c>
      <c r="FV377" s="27" t="str">
        <f>IFERROR(VLOOKUP(FX377,'Banco de Dados'!$B$3:$H$274,5,FALSE)," ")</f>
        <v xml:space="preserve"> </v>
      </c>
      <c r="FW377" s="7"/>
      <c r="FX377" s="7"/>
      <c r="FY377" s="7"/>
      <c r="FZ377" s="7"/>
    </row>
    <row r="378" spans="2:182" x14ac:dyDescent="0.25">
      <c r="B378" s="27" t="str">
        <f>_xlfn.XLOOKUP(E378,'Banco de Dados'!$B$3:$B$274,'Banco de Dados'!$C$3:$C$274,"")</f>
        <v/>
      </c>
      <c r="C378" s="27" t="str">
        <f>IFERROR(VLOOKUP(E378,'Banco de Dados'!$B$3:$H$274,5,FALSE)," ")</f>
        <v xml:space="preserve"> </v>
      </c>
      <c r="I378" s="27" t="str">
        <f>_xlfn.XLOOKUP(L378,'Banco de Dados'!$B$3:$B$274,'Banco de Dados'!$C$3:$C$274,"")</f>
        <v/>
      </c>
      <c r="J378" s="27" t="str">
        <f>IFERROR(VLOOKUP(L378,'Banco de Dados'!$B$3:$H$274,5,FALSE)," ")</f>
        <v xml:space="preserve"> </v>
      </c>
      <c r="P378" s="27" t="str">
        <f>_xlfn.XLOOKUP(S378,'Banco de Dados'!$B$3:$B$274,'Banco de Dados'!$C$3:$C$274,"")</f>
        <v/>
      </c>
      <c r="Q378" s="27" t="str">
        <f>IFERROR(VLOOKUP(S378,'Banco de Dados'!$B$3:$H$274,5,FALSE)," ")</f>
        <v xml:space="preserve"> </v>
      </c>
      <c r="W378" s="27" t="str">
        <f>_xlfn.XLOOKUP(Z378,'Banco de Dados'!$B$3:$B$274,'Banco de Dados'!$C$3:$C$274,"")</f>
        <v/>
      </c>
      <c r="X378" s="27" t="str">
        <f>IFERROR(VLOOKUP(Z378,'Banco de Dados'!$B$3:$H$274,5,FALSE)," ")</f>
        <v xml:space="preserve"> </v>
      </c>
      <c r="AD378" s="27" t="str">
        <f>_xlfn.XLOOKUP(AG378,'Banco de Dados'!$B$3:$B$274,'Banco de Dados'!$C$3:$C$274,"")</f>
        <v/>
      </c>
      <c r="AE378" s="27" t="str">
        <f>IFERROR(VLOOKUP(AG378,'Banco de Dados'!$B$3:$H$274,5,FALSE)," ")</f>
        <v xml:space="preserve"> </v>
      </c>
      <c r="AK378" s="27" t="str">
        <f>_xlfn.XLOOKUP(AN378,'Banco de Dados'!$B$3:$B$274,'Banco de Dados'!$C$3:$C$274,"")</f>
        <v/>
      </c>
      <c r="AL378" s="27" t="str">
        <f>IFERROR(VLOOKUP(AN378,'Banco de Dados'!$B$3:$H$274,5,FALSE)," ")</f>
        <v xml:space="preserve"> </v>
      </c>
      <c r="AR378" s="27" t="str">
        <f>_xlfn.XLOOKUP(AU378,'Banco de Dados'!$B$3:$B$274,'Banco de Dados'!$C$3:$C$274,"")</f>
        <v/>
      </c>
      <c r="AS378" s="27" t="str">
        <f>IFERROR(VLOOKUP(AU378,'Banco de Dados'!$B$3:$H$274,5,FALSE)," ")</f>
        <v xml:space="preserve"> </v>
      </c>
      <c r="AY378" s="27" t="str">
        <f>_xlfn.XLOOKUP(BB378,'Banco de Dados'!$B$3:$B$274,'Banco de Dados'!$C$3:$C$274,"")</f>
        <v/>
      </c>
      <c r="AZ378" s="27" t="str">
        <f>IFERROR(VLOOKUP(BB378,'Banco de Dados'!$B$3:$H$274,5,FALSE)," ")</f>
        <v xml:space="preserve"> </v>
      </c>
      <c r="BF378" s="27" t="str">
        <f>_xlfn.XLOOKUP(BI378,'Banco de Dados'!$B$3:$B$274,'Banco de Dados'!$C$3:$C$274,"")</f>
        <v/>
      </c>
      <c r="BG378" s="27" t="str">
        <f>IFERROR(VLOOKUP(BI378,'Banco de Dados'!$B$3:$H$274,5,FALSE)," ")</f>
        <v xml:space="preserve"> </v>
      </c>
      <c r="BM378" s="27" t="str">
        <f>_xlfn.XLOOKUP(BP378,'Banco de Dados'!$B$3:$B$274,'Banco de Dados'!$C$3:$C$274,"")</f>
        <v/>
      </c>
      <c r="BN378" s="27" t="str">
        <f>IFERROR(VLOOKUP(BP378,'Banco de Dados'!$B$3:$H$274,5,FALSE)," ")</f>
        <v xml:space="preserve"> </v>
      </c>
      <c r="BT378" s="27" t="str">
        <f>_xlfn.XLOOKUP(BW378,'Banco de Dados'!$B$3:$B$274,'Banco de Dados'!$C$3:$C$274,"")</f>
        <v/>
      </c>
      <c r="BU378" s="27" t="str">
        <f>IFERROR(VLOOKUP(BW378,'Banco de Dados'!$B$3:$H$274,5,FALSE)," ")</f>
        <v xml:space="preserve"> </v>
      </c>
      <c r="CA378" s="27" t="str">
        <f>_xlfn.XLOOKUP(CD378,'Banco de Dados'!$B$3:$B$274,'Banco de Dados'!$C$3:$C$274,"")</f>
        <v/>
      </c>
      <c r="CB378" s="27" t="str">
        <f>IFERROR(VLOOKUP(CD378,'Banco de Dados'!$B$3:$H$274,5,FALSE)," ")</f>
        <v xml:space="preserve"> </v>
      </c>
      <c r="CH378" s="27" t="str">
        <f>_xlfn.XLOOKUP(CK378,'Banco de Dados'!$B$3:$B$274,'Banco de Dados'!$C$3:$C$274,"")</f>
        <v/>
      </c>
      <c r="CI378" s="27" t="str">
        <f>IFERROR(VLOOKUP(CK378,'Banco de Dados'!$B$3:$H$274,5,FALSE)," ")</f>
        <v xml:space="preserve"> </v>
      </c>
      <c r="CO378" s="27" t="str">
        <f>_xlfn.XLOOKUP(CR378,'Banco de Dados'!$B$3:$B$274,'Banco de Dados'!$C$3:$C$274,"")</f>
        <v/>
      </c>
      <c r="CP378" s="27" t="str">
        <f>IFERROR(VLOOKUP(CR378,'Banco de Dados'!$B$3:$H$274,5,FALSE)," ")</f>
        <v xml:space="preserve"> </v>
      </c>
      <c r="CV378" s="27" t="str">
        <f>_xlfn.XLOOKUP(CY378,'Banco de Dados'!$B$3:$B$274,'Banco de Dados'!$C$3:$C$274,"")</f>
        <v/>
      </c>
      <c r="CW378" s="27" t="str">
        <f>IFERROR(VLOOKUP(CY378,'Banco de Dados'!$B$3:$H$274,5,FALSE)," ")</f>
        <v xml:space="preserve"> </v>
      </c>
      <c r="DC378" s="27" t="str">
        <f>_xlfn.XLOOKUP(DF378,'Banco de Dados'!$B$3:$B$274,'Banco de Dados'!$C$3:$C$274,"")</f>
        <v/>
      </c>
      <c r="DD378" s="27" t="str">
        <f>IFERROR(VLOOKUP(DF378,'Banco de Dados'!$B$3:$H$274,5,FALSE)," ")</f>
        <v xml:space="preserve"> </v>
      </c>
      <c r="DJ378" s="27" t="str">
        <f>_xlfn.XLOOKUP(DM378,'Banco de Dados'!$B$3:$B$274,'Banco de Dados'!$C$3:$C$274,"")</f>
        <v/>
      </c>
      <c r="DK378" s="27" t="str">
        <f>IFERROR(VLOOKUP(DM378,'Banco de Dados'!$B$3:$H$274,5,FALSE)," ")</f>
        <v xml:space="preserve"> </v>
      </c>
      <c r="DQ378" s="27" t="str">
        <f>_xlfn.XLOOKUP(DT378,'Banco de Dados'!$B$3:$B$274,'Banco de Dados'!$C$3:$C$274,"")</f>
        <v/>
      </c>
      <c r="DR378" s="27" t="str">
        <f>IFERROR(VLOOKUP(DT378,'Banco de Dados'!$B$3:$H$274,5,FALSE)," ")</f>
        <v xml:space="preserve"> </v>
      </c>
      <c r="DX378" s="27" t="str">
        <f>_xlfn.XLOOKUP(EA378,'Banco de Dados'!$B$3:$B$274,'Banco de Dados'!$C$3:$C$274,"")</f>
        <v/>
      </c>
      <c r="DY378" s="27" t="str">
        <f>IFERROR(VLOOKUP(EA378,'Banco de Dados'!$B$3:$H$274,5,FALSE)," ")</f>
        <v xml:space="preserve"> </v>
      </c>
      <c r="EE378" s="27" t="str">
        <f>_xlfn.XLOOKUP(EH378,'Banco de Dados'!$B$3:$B$274,'Banco de Dados'!$C$3:$C$274,"")</f>
        <v/>
      </c>
      <c r="EF378" s="27" t="str">
        <f>IFERROR(VLOOKUP(EH378,'Banco de Dados'!$B$3:$H$274,5,FALSE)," ")</f>
        <v xml:space="preserve"> </v>
      </c>
      <c r="EL378" s="27" t="str">
        <f>_xlfn.XLOOKUP(EO378,'Banco de Dados'!$B$3:$B$274,'Banco de Dados'!$C$3:$C$274,"")</f>
        <v/>
      </c>
      <c r="EM378" s="27" t="str">
        <f>IFERROR(VLOOKUP(EO378,'Banco de Dados'!$B$3:$H$274,5,FALSE)," ")</f>
        <v xml:space="preserve"> </v>
      </c>
      <c r="ES378" s="27" t="str">
        <f>_xlfn.XLOOKUP(EV378,'Banco de Dados'!$B$3:$B$274,'Banco de Dados'!$C$3:$C$274,"")</f>
        <v/>
      </c>
      <c r="ET378" s="27" t="str">
        <f>IFERROR(VLOOKUP(EV378,'Banco de Dados'!$B$3:$H$274,5,FALSE)," ")</f>
        <v xml:space="preserve"> </v>
      </c>
      <c r="EZ378" s="27" t="str">
        <f>_xlfn.XLOOKUP(FC378,'Banco de Dados'!$B$3:$B$274,'Banco de Dados'!$C$3:$C$274,"")</f>
        <v/>
      </c>
      <c r="FA378" s="27" t="str">
        <f>IFERROR(VLOOKUP(FC378,'Banco de Dados'!$B$3:$H$274,5,FALSE)," ")</f>
        <v xml:space="preserve"> </v>
      </c>
      <c r="FC378" s="7"/>
      <c r="FD378" s="7"/>
      <c r="FE378" s="7"/>
      <c r="FG378" s="27" t="str">
        <f>_xlfn.XLOOKUP(FJ378,'Banco de Dados'!$B$3:$B$274,'Banco de Dados'!$C$3:$C$274,"")</f>
        <v/>
      </c>
      <c r="FH378" s="27" t="str">
        <f>IFERROR(VLOOKUP(FJ378,'Banco de Dados'!$B$3:$H$274,5,FALSE)," ")</f>
        <v xml:space="preserve"> </v>
      </c>
      <c r="FI378" s="7"/>
      <c r="FJ378" s="7"/>
      <c r="FK378" s="7"/>
      <c r="FL378" s="7"/>
      <c r="FN378" s="27" t="str">
        <f>_xlfn.XLOOKUP(FQ378,'Banco de Dados'!$B$3:$B$274,'Banco de Dados'!$C$3:$C$274,"")</f>
        <v/>
      </c>
      <c r="FO378" s="27" t="str">
        <f>IFERROR(VLOOKUP(FQ378,'Banco de Dados'!$B$3:$H$274,5,FALSE)," ")</f>
        <v xml:space="preserve"> </v>
      </c>
      <c r="FP378" s="7"/>
      <c r="FQ378" s="7"/>
      <c r="FR378" s="7"/>
      <c r="FS378" s="7"/>
      <c r="FU378" s="27" t="str">
        <f>_xlfn.XLOOKUP(FX378,'Banco de Dados'!$B$3:$B$274,'Banco de Dados'!$C$3:$C$274,"")</f>
        <v/>
      </c>
      <c r="FV378" s="27" t="str">
        <f>IFERROR(VLOOKUP(FX378,'Banco de Dados'!$B$3:$H$274,5,FALSE)," ")</f>
        <v xml:space="preserve"> </v>
      </c>
      <c r="FW378" s="7"/>
      <c r="FX378" s="7"/>
      <c r="FY378" s="7"/>
      <c r="FZ378" s="7"/>
    </row>
    <row r="379" spans="2:182" x14ac:dyDescent="0.25">
      <c r="B379" s="27" t="str">
        <f>_xlfn.XLOOKUP(E379,'Banco de Dados'!$B$3:$B$274,'Banco de Dados'!$C$3:$C$274,"")</f>
        <v/>
      </c>
      <c r="C379" s="27" t="str">
        <f>IFERROR(VLOOKUP(E379,'Banco de Dados'!$B$3:$H$274,5,FALSE)," ")</f>
        <v xml:space="preserve"> </v>
      </c>
      <c r="I379" s="27" t="str">
        <f>_xlfn.XLOOKUP(L379,'Banco de Dados'!$B$3:$B$274,'Banco de Dados'!$C$3:$C$274,"")</f>
        <v/>
      </c>
      <c r="J379" s="27" t="str">
        <f>IFERROR(VLOOKUP(L379,'Banco de Dados'!$B$3:$H$274,5,FALSE)," ")</f>
        <v xml:space="preserve"> </v>
      </c>
      <c r="P379" s="27" t="str">
        <f>_xlfn.XLOOKUP(S379,'Banco de Dados'!$B$3:$B$274,'Banco de Dados'!$C$3:$C$274,"")</f>
        <v/>
      </c>
      <c r="Q379" s="27" t="str">
        <f>IFERROR(VLOOKUP(S379,'Banco de Dados'!$B$3:$H$274,5,FALSE)," ")</f>
        <v xml:space="preserve"> </v>
      </c>
      <c r="W379" s="27" t="str">
        <f>_xlfn.XLOOKUP(Z379,'Banco de Dados'!$B$3:$B$274,'Banco de Dados'!$C$3:$C$274,"")</f>
        <v/>
      </c>
      <c r="X379" s="27" t="str">
        <f>IFERROR(VLOOKUP(Z379,'Banco de Dados'!$B$3:$H$274,5,FALSE)," ")</f>
        <v xml:space="preserve"> </v>
      </c>
      <c r="AD379" s="27" t="str">
        <f>_xlfn.XLOOKUP(AG379,'Banco de Dados'!$B$3:$B$274,'Banco de Dados'!$C$3:$C$274,"")</f>
        <v/>
      </c>
      <c r="AE379" s="27" t="str">
        <f>IFERROR(VLOOKUP(AG379,'Banco de Dados'!$B$3:$H$274,5,FALSE)," ")</f>
        <v xml:space="preserve"> </v>
      </c>
      <c r="AK379" s="27" t="str">
        <f>_xlfn.XLOOKUP(AN379,'Banco de Dados'!$B$3:$B$274,'Banco de Dados'!$C$3:$C$274,"")</f>
        <v/>
      </c>
      <c r="AL379" s="27" t="str">
        <f>IFERROR(VLOOKUP(AN379,'Banco de Dados'!$B$3:$H$274,5,FALSE)," ")</f>
        <v xml:space="preserve"> </v>
      </c>
      <c r="AR379" s="27" t="str">
        <f>_xlfn.XLOOKUP(AU379,'Banco de Dados'!$B$3:$B$274,'Banco de Dados'!$C$3:$C$274,"")</f>
        <v/>
      </c>
      <c r="AS379" s="27" t="str">
        <f>IFERROR(VLOOKUP(AU379,'Banco de Dados'!$B$3:$H$274,5,FALSE)," ")</f>
        <v xml:space="preserve"> </v>
      </c>
      <c r="AY379" s="27" t="str">
        <f>_xlfn.XLOOKUP(BB379,'Banco de Dados'!$B$3:$B$274,'Banco de Dados'!$C$3:$C$274,"")</f>
        <v/>
      </c>
      <c r="AZ379" s="27" t="str">
        <f>IFERROR(VLOOKUP(BB379,'Banco de Dados'!$B$3:$H$274,5,FALSE)," ")</f>
        <v xml:space="preserve"> </v>
      </c>
      <c r="BF379" s="27" t="str">
        <f>_xlfn.XLOOKUP(BI379,'Banco de Dados'!$B$3:$B$274,'Banco de Dados'!$C$3:$C$274,"")</f>
        <v/>
      </c>
      <c r="BG379" s="27" t="str">
        <f>IFERROR(VLOOKUP(BI379,'Banco de Dados'!$B$3:$H$274,5,FALSE)," ")</f>
        <v xml:space="preserve"> </v>
      </c>
      <c r="BM379" s="27" t="str">
        <f>_xlfn.XLOOKUP(BP379,'Banco de Dados'!$B$3:$B$274,'Banco de Dados'!$C$3:$C$274,"")</f>
        <v/>
      </c>
      <c r="BN379" s="27" t="str">
        <f>IFERROR(VLOOKUP(BP379,'Banco de Dados'!$B$3:$H$274,5,FALSE)," ")</f>
        <v xml:space="preserve"> </v>
      </c>
      <c r="BT379" s="27" t="str">
        <f>_xlfn.XLOOKUP(BW379,'Banco de Dados'!$B$3:$B$274,'Banco de Dados'!$C$3:$C$274,"")</f>
        <v/>
      </c>
      <c r="BU379" s="27" t="str">
        <f>IFERROR(VLOOKUP(BW379,'Banco de Dados'!$B$3:$H$274,5,FALSE)," ")</f>
        <v xml:space="preserve"> </v>
      </c>
      <c r="CA379" s="27" t="str">
        <f>_xlfn.XLOOKUP(CD379,'Banco de Dados'!$B$3:$B$274,'Banco de Dados'!$C$3:$C$274,"")</f>
        <v/>
      </c>
      <c r="CB379" s="27" t="str">
        <f>IFERROR(VLOOKUP(CD379,'Banco de Dados'!$B$3:$H$274,5,FALSE)," ")</f>
        <v xml:space="preserve"> </v>
      </c>
      <c r="CH379" s="27" t="str">
        <f>_xlfn.XLOOKUP(CK379,'Banco de Dados'!$B$3:$B$274,'Banco de Dados'!$C$3:$C$274,"")</f>
        <v/>
      </c>
      <c r="CI379" s="27" t="str">
        <f>IFERROR(VLOOKUP(CK379,'Banco de Dados'!$B$3:$H$274,5,FALSE)," ")</f>
        <v xml:space="preserve"> </v>
      </c>
      <c r="CO379" s="27" t="str">
        <f>_xlfn.XLOOKUP(CR379,'Banco de Dados'!$B$3:$B$274,'Banco de Dados'!$C$3:$C$274,"")</f>
        <v/>
      </c>
      <c r="CP379" s="27" t="str">
        <f>IFERROR(VLOOKUP(CR379,'Banco de Dados'!$B$3:$H$274,5,FALSE)," ")</f>
        <v xml:space="preserve"> </v>
      </c>
      <c r="CV379" s="27" t="str">
        <f>_xlfn.XLOOKUP(CY379,'Banco de Dados'!$B$3:$B$274,'Banco de Dados'!$C$3:$C$274,"")</f>
        <v/>
      </c>
      <c r="CW379" s="27" t="str">
        <f>IFERROR(VLOOKUP(CY379,'Banco de Dados'!$B$3:$H$274,5,FALSE)," ")</f>
        <v xml:space="preserve"> </v>
      </c>
      <c r="DC379" s="27" t="str">
        <f>_xlfn.XLOOKUP(DF379,'Banco de Dados'!$B$3:$B$274,'Banco de Dados'!$C$3:$C$274,"")</f>
        <v/>
      </c>
      <c r="DD379" s="27" t="str">
        <f>IFERROR(VLOOKUP(DF379,'Banco de Dados'!$B$3:$H$274,5,FALSE)," ")</f>
        <v xml:space="preserve"> </v>
      </c>
      <c r="DJ379" s="27" t="str">
        <f>_xlfn.XLOOKUP(DM379,'Banco de Dados'!$B$3:$B$274,'Banco de Dados'!$C$3:$C$274,"")</f>
        <v/>
      </c>
      <c r="DK379" s="27" t="str">
        <f>IFERROR(VLOOKUP(DM379,'Banco de Dados'!$B$3:$H$274,5,FALSE)," ")</f>
        <v xml:space="preserve"> </v>
      </c>
      <c r="DQ379" s="27" t="str">
        <f>_xlfn.XLOOKUP(DT379,'Banco de Dados'!$B$3:$B$274,'Banco de Dados'!$C$3:$C$274,"")</f>
        <v/>
      </c>
      <c r="DR379" s="27" t="str">
        <f>IFERROR(VLOOKUP(DT379,'Banco de Dados'!$B$3:$H$274,5,FALSE)," ")</f>
        <v xml:space="preserve"> </v>
      </c>
      <c r="DX379" s="27" t="str">
        <f>_xlfn.XLOOKUP(EA379,'Banco de Dados'!$B$3:$B$274,'Banco de Dados'!$C$3:$C$274,"")</f>
        <v/>
      </c>
      <c r="DY379" s="27" t="str">
        <f>IFERROR(VLOOKUP(EA379,'Banco de Dados'!$B$3:$H$274,5,FALSE)," ")</f>
        <v xml:space="preserve"> </v>
      </c>
      <c r="EE379" s="27" t="str">
        <f>_xlfn.XLOOKUP(EH379,'Banco de Dados'!$B$3:$B$274,'Banco de Dados'!$C$3:$C$274,"")</f>
        <v/>
      </c>
      <c r="EF379" s="27" t="str">
        <f>IFERROR(VLOOKUP(EH379,'Banco de Dados'!$B$3:$H$274,5,FALSE)," ")</f>
        <v xml:space="preserve"> </v>
      </c>
      <c r="EL379" s="27" t="str">
        <f>_xlfn.XLOOKUP(EO379,'Banco de Dados'!$B$3:$B$274,'Banco de Dados'!$C$3:$C$274,"")</f>
        <v/>
      </c>
      <c r="EM379" s="27" t="str">
        <f>IFERROR(VLOOKUP(EO379,'Banco de Dados'!$B$3:$H$274,5,FALSE)," ")</f>
        <v xml:space="preserve"> </v>
      </c>
      <c r="ES379" s="27" t="str">
        <f>_xlfn.XLOOKUP(EV379,'Banco de Dados'!$B$3:$B$274,'Banco de Dados'!$C$3:$C$274,"")</f>
        <v/>
      </c>
      <c r="ET379" s="27" t="str">
        <f>IFERROR(VLOOKUP(EV379,'Banco de Dados'!$B$3:$H$274,5,FALSE)," ")</f>
        <v xml:space="preserve"> </v>
      </c>
      <c r="EZ379" s="27" t="str">
        <f>_xlfn.XLOOKUP(FC379,'Banco de Dados'!$B$3:$B$274,'Banco de Dados'!$C$3:$C$274,"")</f>
        <v/>
      </c>
      <c r="FA379" s="27" t="str">
        <f>IFERROR(VLOOKUP(FC379,'Banco de Dados'!$B$3:$H$274,5,FALSE)," ")</f>
        <v xml:space="preserve"> </v>
      </c>
      <c r="FC379" s="7"/>
      <c r="FD379" s="7"/>
      <c r="FE379" s="7"/>
      <c r="FG379" s="27" t="str">
        <f>_xlfn.XLOOKUP(FJ379,'Banco de Dados'!$B$3:$B$274,'Banco de Dados'!$C$3:$C$274,"")</f>
        <v/>
      </c>
      <c r="FH379" s="27" t="str">
        <f>IFERROR(VLOOKUP(FJ379,'Banco de Dados'!$B$3:$H$274,5,FALSE)," ")</f>
        <v xml:space="preserve"> </v>
      </c>
      <c r="FI379" s="7"/>
      <c r="FJ379" s="7"/>
      <c r="FK379" s="7"/>
      <c r="FL379" s="7"/>
      <c r="FN379" s="27" t="str">
        <f>_xlfn.XLOOKUP(FQ379,'Banco de Dados'!$B$3:$B$274,'Banco de Dados'!$C$3:$C$274,"")</f>
        <v/>
      </c>
      <c r="FO379" s="27" t="str">
        <f>IFERROR(VLOOKUP(FQ379,'Banco de Dados'!$B$3:$H$274,5,FALSE)," ")</f>
        <v xml:space="preserve"> </v>
      </c>
      <c r="FP379" s="7"/>
      <c r="FQ379" s="7"/>
      <c r="FR379" s="7"/>
      <c r="FS379" s="7"/>
      <c r="FU379" s="27" t="str">
        <f>_xlfn.XLOOKUP(FX379,'Banco de Dados'!$B$3:$B$274,'Banco de Dados'!$C$3:$C$274,"")</f>
        <v/>
      </c>
      <c r="FV379" s="27" t="str">
        <f>IFERROR(VLOOKUP(FX379,'Banco de Dados'!$B$3:$H$274,5,FALSE)," ")</f>
        <v xml:space="preserve"> </v>
      </c>
      <c r="FW379" s="7"/>
      <c r="FX379" s="7"/>
      <c r="FY379" s="7"/>
      <c r="FZ379" s="7"/>
    </row>
    <row r="380" spans="2:182" x14ac:dyDescent="0.25">
      <c r="B380" s="27" t="str">
        <f>_xlfn.XLOOKUP(E380,'Banco de Dados'!$B$3:$B$274,'Banco de Dados'!$C$3:$C$274,"")</f>
        <v/>
      </c>
      <c r="C380" s="27" t="str">
        <f>IFERROR(VLOOKUP(E380,'Banco de Dados'!$B$3:$H$274,5,FALSE)," ")</f>
        <v xml:space="preserve"> </v>
      </c>
      <c r="I380" s="27" t="str">
        <f>_xlfn.XLOOKUP(L380,'Banco de Dados'!$B$3:$B$274,'Banco de Dados'!$C$3:$C$274,"")</f>
        <v/>
      </c>
      <c r="J380" s="27" t="str">
        <f>IFERROR(VLOOKUP(L380,'Banco de Dados'!$B$3:$H$274,5,FALSE)," ")</f>
        <v xml:space="preserve"> </v>
      </c>
      <c r="P380" s="27" t="str">
        <f>_xlfn.XLOOKUP(S380,'Banco de Dados'!$B$3:$B$274,'Banco de Dados'!$C$3:$C$274,"")</f>
        <v/>
      </c>
      <c r="Q380" s="27" t="str">
        <f>IFERROR(VLOOKUP(S380,'Banco de Dados'!$B$3:$H$274,5,FALSE)," ")</f>
        <v xml:space="preserve"> </v>
      </c>
      <c r="W380" s="27" t="str">
        <f>_xlfn.XLOOKUP(Z380,'Banco de Dados'!$B$3:$B$274,'Banco de Dados'!$C$3:$C$274,"")</f>
        <v/>
      </c>
      <c r="X380" s="27" t="str">
        <f>IFERROR(VLOOKUP(Z380,'Banco de Dados'!$B$3:$H$274,5,FALSE)," ")</f>
        <v xml:space="preserve"> </v>
      </c>
      <c r="AD380" s="27" t="str">
        <f>_xlfn.XLOOKUP(AG380,'Banco de Dados'!$B$3:$B$274,'Banco de Dados'!$C$3:$C$274,"")</f>
        <v/>
      </c>
      <c r="AE380" s="27" t="str">
        <f>IFERROR(VLOOKUP(AG380,'Banco de Dados'!$B$3:$H$274,5,FALSE)," ")</f>
        <v xml:space="preserve"> </v>
      </c>
      <c r="AK380" s="27" t="str">
        <f>_xlfn.XLOOKUP(AN380,'Banco de Dados'!$B$3:$B$274,'Banco de Dados'!$C$3:$C$274,"")</f>
        <v/>
      </c>
      <c r="AL380" s="27" t="str">
        <f>IFERROR(VLOOKUP(AN380,'Banco de Dados'!$B$3:$H$274,5,FALSE)," ")</f>
        <v xml:space="preserve"> </v>
      </c>
      <c r="AR380" s="27" t="str">
        <f>_xlfn.XLOOKUP(AU380,'Banco de Dados'!$B$3:$B$274,'Banco de Dados'!$C$3:$C$274,"")</f>
        <v/>
      </c>
      <c r="AS380" s="27" t="str">
        <f>IFERROR(VLOOKUP(AU380,'Banco de Dados'!$B$3:$H$274,5,FALSE)," ")</f>
        <v xml:space="preserve"> </v>
      </c>
      <c r="AY380" s="27" t="str">
        <f>_xlfn.XLOOKUP(BB380,'Banco de Dados'!$B$3:$B$274,'Banco de Dados'!$C$3:$C$274,"")</f>
        <v/>
      </c>
      <c r="AZ380" s="27" t="str">
        <f>IFERROR(VLOOKUP(BB380,'Banco de Dados'!$B$3:$H$274,5,FALSE)," ")</f>
        <v xml:space="preserve"> </v>
      </c>
      <c r="BF380" s="27" t="str">
        <f>_xlfn.XLOOKUP(BI380,'Banco de Dados'!$B$3:$B$274,'Banco de Dados'!$C$3:$C$274,"")</f>
        <v/>
      </c>
      <c r="BG380" s="27" t="str">
        <f>IFERROR(VLOOKUP(BI380,'Banco de Dados'!$B$3:$H$274,5,FALSE)," ")</f>
        <v xml:space="preserve"> </v>
      </c>
      <c r="BM380" s="27" t="str">
        <f>_xlfn.XLOOKUP(BP380,'Banco de Dados'!$B$3:$B$274,'Banco de Dados'!$C$3:$C$274,"")</f>
        <v/>
      </c>
      <c r="BN380" s="27" t="str">
        <f>IFERROR(VLOOKUP(BP380,'Banco de Dados'!$B$3:$H$274,5,FALSE)," ")</f>
        <v xml:space="preserve"> </v>
      </c>
      <c r="BT380" s="27" t="str">
        <f>_xlfn.XLOOKUP(BW380,'Banco de Dados'!$B$3:$B$274,'Banco de Dados'!$C$3:$C$274,"")</f>
        <v/>
      </c>
      <c r="BU380" s="27" t="str">
        <f>IFERROR(VLOOKUP(BW380,'Banco de Dados'!$B$3:$H$274,5,FALSE)," ")</f>
        <v xml:space="preserve"> </v>
      </c>
      <c r="CA380" s="27" t="str">
        <f>_xlfn.XLOOKUP(CD380,'Banco de Dados'!$B$3:$B$274,'Banco de Dados'!$C$3:$C$274,"")</f>
        <v/>
      </c>
      <c r="CB380" s="27" t="str">
        <f>IFERROR(VLOOKUP(CD380,'Banco de Dados'!$B$3:$H$274,5,FALSE)," ")</f>
        <v xml:space="preserve"> </v>
      </c>
      <c r="CH380" s="27" t="str">
        <f>_xlfn.XLOOKUP(CK380,'Banco de Dados'!$B$3:$B$274,'Banco de Dados'!$C$3:$C$274,"")</f>
        <v/>
      </c>
      <c r="CI380" s="27" t="str">
        <f>IFERROR(VLOOKUP(CK380,'Banco de Dados'!$B$3:$H$274,5,FALSE)," ")</f>
        <v xml:space="preserve"> </v>
      </c>
      <c r="CO380" s="27" t="str">
        <f>_xlfn.XLOOKUP(CR380,'Banco de Dados'!$B$3:$B$274,'Banco de Dados'!$C$3:$C$274,"")</f>
        <v/>
      </c>
      <c r="CP380" s="27" t="str">
        <f>IFERROR(VLOOKUP(CR380,'Banco de Dados'!$B$3:$H$274,5,FALSE)," ")</f>
        <v xml:space="preserve"> </v>
      </c>
      <c r="CV380" s="27" t="str">
        <f>_xlfn.XLOOKUP(CY380,'Banco de Dados'!$B$3:$B$274,'Banco de Dados'!$C$3:$C$274,"")</f>
        <v/>
      </c>
      <c r="CW380" s="27" t="str">
        <f>IFERROR(VLOOKUP(CY380,'Banco de Dados'!$B$3:$H$274,5,FALSE)," ")</f>
        <v xml:space="preserve"> </v>
      </c>
      <c r="DC380" s="27" t="str">
        <f>_xlfn.XLOOKUP(DF380,'Banco de Dados'!$B$3:$B$274,'Banco de Dados'!$C$3:$C$274,"")</f>
        <v/>
      </c>
      <c r="DD380" s="27" t="str">
        <f>IFERROR(VLOOKUP(DF380,'Banco de Dados'!$B$3:$H$274,5,FALSE)," ")</f>
        <v xml:space="preserve"> </v>
      </c>
      <c r="DJ380" s="27" t="str">
        <f>_xlfn.XLOOKUP(DM380,'Banco de Dados'!$B$3:$B$274,'Banco de Dados'!$C$3:$C$274,"")</f>
        <v/>
      </c>
      <c r="DK380" s="27" t="str">
        <f>IFERROR(VLOOKUP(DM380,'Banco de Dados'!$B$3:$H$274,5,FALSE)," ")</f>
        <v xml:space="preserve"> </v>
      </c>
      <c r="DQ380" s="27" t="str">
        <f>_xlfn.XLOOKUP(DT380,'Banco de Dados'!$B$3:$B$274,'Banco de Dados'!$C$3:$C$274,"")</f>
        <v/>
      </c>
      <c r="DR380" s="27" t="str">
        <f>IFERROR(VLOOKUP(DT380,'Banco de Dados'!$B$3:$H$274,5,FALSE)," ")</f>
        <v xml:space="preserve"> </v>
      </c>
      <c r="DX380" s="27" t="str">
        <f>_xlfn.XLOOKUP(EA380,'Banco de Dados'!$B$3:$B$274,'Banco de Dados'!$C$3:$C$274,"")</f>
        <v/>
      </c>
      <c r="DY380" s="27" t="str">
        <f>IFERROR(VLOOKUP(EA380,'Banco de Dados'!$B$3:$H$274,5,FALSE)," ")</f>
        <v xml:space="preserve"> </v>
      </c>
      <c r="EE380" s="27" t="str">
        <f>_xlfn.XLOOKUP(EH380,'Banco de Dados'!$B$3:$B$274,'Banco de Dados'!$C$3:$C$274,"")</f>
        <v/>
      </c>
      <c r="EF380" s="27" t="str">
        <f>IFERROR(VLOOKUP(EH380,'Banco de Dados'!$B$3:$H$274,5,FALSE)," ")</f>
        <v xml:space="preserve"> </v>
      </c>
      <c r="EL380" s="27" t="str">
        <f>_xlfn.XLOOKUP(EO380,'Banco de Dados'!$B$3:$B$274,'Banco de Dados'!$C$3:$C$274,"")</f>
        <v/>
      </c>
      <c r="EM380" s="27" t="str">
        <f>IFERROR(VLOOKUP(EO380,'Banco de Dados'!$B$3:$H$274,5,FALSE)," ")</f>
        <v xml:space="preserve"> </v>
      </c>
      <c r="ES380" s="27" t="str">
        <f>_xlfn.XLOOKUP(EV380,'Banco de Dados'!$B$3:$B$274,'Banco de Dados'!$C$3:$C$274,"")</f>
        <v/>
      </c>
      <c r="ET380" s="27" t="str">
        <f>IFERROR(VLOOKUP(EV380,'Banco de Dados'!$B$3:$H$274,5,FALSE)," ")</f>
        <v xml:space="preserve"> </v>
      </c>
      <c r="EZ380" s="27" t="str">
        <f>_xlfn.XLOOKUP(FC380,'Banco de Dados'!$B$3:$B$274,'Banco de Dados'!$C$3:$C$274,"")</f>
        <v/>
      </c>
      <c r="FA380" s="27" t="str">
        <f>IFERROR(VLOOKUP(FC380,'Banco de Dados'!$B$3:$H$274,5,FALSE)," ")</f>
        <v xml:space="preserve"> </v>
      </c>
      <c r="FC380" s="7"/>
      <c r="FD380" s="7"/>
      <c r="FE380" s="7"/>
      <c r="FG380" s="27" t="str">
        <f>_xlfn.XLOOKUP(FJ380,'Banco de Dados'!$B$3:$B$274,'Banco de Dados'!$C$3:$C$274,"")</f>
        <v/>
      </c>
      <c r="FH380" s="27" t="str">
        <f>IFERROR(VLOOKUP(FJ380,'Banco de Dados'!$B$3:$H$274,5,FALSE)," ")</f>
        <v xml:space="preserve"> </v>
      </c>
      <c r="FI380" s="7"/>
      <c r="FJ380" s="7"/>
      <c r="FK380" s="7"/>
      <c r="FL380" s="7"/>
      <c r="FN380" s="27" t="str">
        <f>_xlfn.XLOOKUP(FQ380,'Banco de Dados'!$B$3:$B$274,'Banco de Dados'!$C$3:$C$274,"")</f>
        <v/>
      </c>
      <c r="FO380" s="27" t="str">
        <f>IFERROR(VLOOKUP(FQ380,'Banco de Dados'!$B$3:$H$274,5,FALSE)," ")</f>
        <v xml:space="preserve"> </v>
      </c>
      <c r="FP380" s="7"/>
      <c r="FQ380" s="7"/>
      <c r="FR380" s="7"/>
      <c r="FS380" s="7"/>
      <c r="FU380" s="27" t="str">
        <f>_xlfn.XLOOKUP(FX380,'Banco de Dados'!$B$3:$B$274,'Banco de Dados'!$C$3:$C$274,"")</f>
        <v/>
      </c>
      <c r="FV380" s="27" t="str">
        <f>IFERROR(VLOOKUP(FX380,'Banco de Dados'!$B$3:$H$274,5,FALSE)," ")</f>
        <v xml:space="preserve"> </v>
      </c>
      <c r="FW380" s="7"/>
      <c r="FX380" s="7"/>
      <c r="FY380" s="7"/>
      <c r="FZ380" s="7"/>
    </row>
    <row r="381" spans="2:182" x14ac:dyDescent="0.25">
      <c r="B381" s="27" t="str">
        <f>_xlfn.XLOOKUP(E381,'Banco de Dados'!$B$3:$B$274,'Banco de Dados'!$C$3:$C$274,"")</f>
        <v/>
      </c>
      <c r="C381" s="27" t="str">
        <f>IFERROR(VLOOKUP(E381,'Banco de Dados'!$B$3:$H$274,5,FALSE)," ")</f>
        <v xml:space="preserve"> </v>
      </c>
      <c r="I381" s="27" t="str">
        <f>_xlfn.XLOOKUP(L381,'Banco de Dados'!$B$3:$B$274,'Banco de Dados'!$C$3:$C$274,"")</f>
        <v/>
      </c>
      <c r="J381" s="27" t="str">
        <f>IFERROR(VLOOKUP(L381,'Banco de Dados'!$B$3:$H$274,5,FALSE)," ")</f>
        <v xml:space="preserve"> </v>
      </c>
      <c r="P381" s="27" t="str">
        <f>_xlfn.XLOOKUP(S381,'Banco de Dados'!$B$3:$B$274,'Banco de Dados'!$C$3:$C$274,"")</f>
        <v/>
      </c>
      <c r="Q381" s="27" t="str">
        <f>IFERROR(VLOOKUP(S381,'Banco de Dados'!$B$3:$H$274,5,FALSE)," ")</f>
        <v xml:space="preserve"> </v>
      </c>
      <c r="W381" s="27" t="str">
        <f>_xlfn.XLOOKUP(Z381,'Banco de Dados'!$B$3:$B$274,'Banco de Dados'!$C$3:$C$274,"")</f>
        <v/>
      </c>
      <c r="X381" s="27" t="str">
        <f>IFERROR(VLOOKUP(Z381,'Banco de Dados'!$B$3:$H$274,5,FALSE)," ")</f>
        <v xml:space="preserve"> </v>
      </c>
      <c r="AD381" s="27" t="str">
        <f>_xlfn.XLOOKUP(AG381,'Banco de Dados'!$B$3:$B$274,'Banco de Dados'!$C$3:$C$274,"")</f>
        <v/>
      </c>
      <c r="AE381" s="27" t="str">
        <f>IFERROR(VLOOKUP(AG381,'Banco de Dados'!$B$3:$H$274,5,FALSE)," ")</f>
        <v xml:space="preserve"> </v>
      </c>
      <c r="AK381" s="27" t="str">
        <f>_xlfn.XLOOKUP(AN381,'Banco de Dados'!$B$3:$B$274,'Banco de Dados'!$C$3:$C$274,"")</f>
        <v/>
      </c>
      <c r="AL381" s="27" t="str">
        <f>IFERROR(VLOOKUP(AN381,'Banco de Dados'!$B$3:$H$274,5,FALSE)," ")</f>
        <v xml:space="preserve"> </v>
      </c>
      <c r="AR381" s="27" t="str">
        <f>_xlfn.XLOOKUP(AU381,'Banco de Dados'!$B$3:$B$274,'Banco de Dados'!$C$3:$C$274,"")</f>
        <v/>
      </c>
      <c r="AS381" s="27" t="str">
        <f>IFERROR(VLOOKUP(AU381,'Banco de Dados'!$B$3:$H$274,5,FALSE)," ")</f>
        <v xml:space="preserve"> </v>
      </c>
      <c r="AY381" s="27" t="str">
        <f>_xlfn.XLOOKUP(BB381,'Banco de Dados'!$B$3:$B$274,'Banco de Dados'!$C$3:$C$274,"")</f>
        <v/>
      </c>
      <c r="AZ381" s="27" t="str">
        <f>IFERROR(VLOOKUP(BB381,'Banco de Dados'!$B$3:$H$274,5,FALSE)," ")</f>
        <v xml:space="preserve"> </v>
      </c>
      <c r="BF381" s="27" t="str">
        <f>_xlfn.XLOOKUP(BI381,'Banco de Dados'!$B$3:$B$274,'Banco de Dados'!$C$3:$C$274,"")</f>
        <v/>
      </c>
      <c r="BG381" s="27" t="str">
        <f>IFERROR(VLOOKUP(BI381,'Banco de Dados'!$B$3:$H$274,5,FALSE)," ")</f>
        <v xml:space="preserve"> </v>
      </c>
      <c r="BM381" s="27" t="str">
        <f>_xlfn.XLOOKUP(BP381,'Banco de Dados'!$B$3:$B$274,'Banco de Dados'!$C$3:$C$274,"")</f>
        <v/>
      </c>
      <c r="BN381" s="27" t="str">
        <f>IFERROR(VLOOKUP(BP381,'Banco de Dados'!$B$3:$H$274,5,FALSE)," ")</f>
        <v xml:space="preserve"> </v>
      </c>
      <c r="BT381" s="27" t="str">
        <f>_xlfn.XLOOKUP(BW381,'Banco de Dados'!$B$3:$B$274,'Banco de Dados'!$C$3:$C$274,"")</f>
        <v/>
      </c>
      <c r="BU381" s="27" t="str">
        <f>IFERROR(VLOOKUP(BW381,'Banco de Dados'!$B$3:$H$274,5,FALSE)," ")</f>
        <v xml:space="preserve"> </v>
      </c>
      <c r="CA381" s="27" t="str">
        <f>_xlfn.XLOOKUP(CD381,'Banco de Dados'!$B$3:$B$274,'Banco de Dados'!$C$3:$C$274,"")</f>
        <v/>
      </c>
      <c r="CB381" s="27" t="str">
        <f>IFERROR(VLOOKUP(CD381,'Banco de Dados'!$B$3:$H$274,5,FALSE)," ")</f>
        <v xml:space="preserve"> </v>
      </c>
      <c r="CH381" s="27" t="str">
        <f>_xlfn.XLOOKUP(CK381,'Banco de Dados'!$B$3:$B$274,'Banco de Dados'!$C$3:$C$274,"")</f>
        <v/>
      </c>
      <c r="CI381" s="27" t="str">
        <f>IFERROR(VLOOKUP(CK381,'Banco de Dados'!$B$3:$H$274,5,FALSE)," ")</f>
        <v xml:space="preserve"> </v>
      </c>
      <c r="CO381" s="27" t="str">
        <f>_xlfn.XLOOKUP(CR381,'Banco de Dados'!$B$3:$B$274,'Banco de Dados'!$C$3:$C$274,"")</f>
        <v/>
      </c>
      <c r="CP381" s="27" t="str">
        <f>IFERROR(VLOOKUP(CR381,'Banco de Dados'!$B$3:$H$274,5,FALSE)," ")</f>
        <v xml:space="preserve"> </v>
      </c>
      <c r="CV381" s="27" t="str">
        <f>_xlfn.XLOOKUP(CY381,'Banco de Dados'!$B$3:$B$274,'Banco de Dados'!$C$3:$C$274,"")</f>
        <v/>
      </c>
      <c r="CW381" s="27" t="str">
        <f>IFERROR(VLOOKUP(CY381,'Banco de Dados'!$B$3:$H$274,5,FALSE)," ")</f>
        <v xml:space="preserve"> </v>
      </c>
      <c r="DC381" s="27" t="str">
        <f>_xlfn.XLOOKUP(DF381,'Banco de Dados'!$B$3:$B$274,'Banco de Dados'!$C$3:$C$274,"")</f>
        <v/>
      </c>
      <c r="DD381" s="27" t="str">
        <f>IFERROR(VLOOKUP(DF381,'Banco de Dados'!$B$3:$H$274,5,FALSE)," ")</f>
        <v xml:space="preserve"> </v>
      </c>
      <c r="DJ381" s="27" t="str">
        <f>_xlfn.XLOOKUP(DM381,'Banco de Dados'!$B$3:$B$274,'Banco de Dados'!$C$3:$C$274,"")</f>
        <v/>
      </c>
      <c r="DK381" s="27" t="str">
        <f>IFERROR(VLOOKUP(DM381,'Banco de Dados'!$B$3:$H$274,5,FALSE)," ")</f>
        <v xml:space="preserve"> </v>
      </c>
      <c r="DQ381" s="27" t="str">
        <f>_xlfn.XLOOKUP(DT381,'Banco de Dados'!$B$3:$B$274,'Banco de Dados'!$C$3:$C$274,"")</f>
        <v/>
      </c>
      <c r="DR381" s="27" t="str">
        <f>IFERROR(VLOOKUP(DT381,'Banco de Dados'!$B$3:$H$274,5,FALSE)," ")</f>
        <v xml:space="preserve"> </v>
      </c>
      <c r="DX381" s="27" t="str">
        <f>_xlfn.XLOOKUP(EA381,'Banco de Dados'!$B$3:$B$274,'Banco de Dados'!$C$3:$C$274,"")</f>
        <v/>
      </c>
      <c r="DY381" s="27" t="str">
        <f>IFERROR(VLOOKUP(EA381,'Banco de Dados'!$B$3:$H$274,5,FALSE)," ")</f>
        <v xml:space="preserve"> </v>
      </c>
      <c r="EE381" s="27" t="str">
        <f>_xlfn.XLOOKUP(EH381,'Banco de Dados'!$B$3:$B$274,'Banco de Dados'!$C$3:$C$274,"")</f>
        <v/>
      </c>
      <c r="EF381" s="27" t="str">
        <f>IFERROR(VLOOKUP(EH381,'Banco de Dados'!$B$3:$H$274,5,FALSE)," ")</f>
        <v xml:space="preserve"> </v>
      </c>
      <c r="EL381" s="27" t="str">
        <f>_xlfn.XLOOKUP(EO381,'Banco de Dados'!$B$3:$B$274,'Banco de Dados'!$C$3:$C$274,"")</f>
        <v/>
      </c>
      <c r="EM381" s="27" t="str">
        <f>IFERROR(VLOOKUP(EO381,'Banco de Dados'!$B$3:$H$274,5,FALSE)," ")</f>
        <v xml:space="preserve"> </v>
      </c>
      <c r="ES381" s="27" t="str">
        <f>_xlfn.XLOOKUP(EV381,'Banco de Dados'!$B$3:$B$274,'Banco de Dados'!$C$3:$C$274,"")</f>
        <v/>
      </c>
      <c r="ET381" s="27" t="str">
        <f>IFERROR(VLOOKUP(EV381,'Banco de Dados'!$B$3:$H$274,5,FALSE)," ")</f>
        <v xml:space="preserve"> </v>
      </c>
      <c r="EZ381" s="27" t="str">
        <f>_xlfn.XLOOKUP(FC381,'Banco de Dados'!$B$3:$B$274,'Banco de Dados'!$C$3:$C$274,"")</f>
        <v/>
      </c>
      <c r="FA381" s="27" t="str">
        <f>IFERROR(VLOOKUP(FC381,'Banco de Dados'!$B$3:$H$274,5,FALSE)," ")</f>
        <v xml:space="preserve"> </v>
      </c>
      <c r="FC381" s="7"/>
      <c r="FD381" s="7"/>
      <c r="FE381" s="7"/>
      <c r="FG381" s="27" t="str">
        <f>_xlfn.XLOOKUP(FJ381,'Banco de Dados'!$B$3:$B$274,'Banco de Dados'!$C$3:$C$274,"")</f>
        <v/>
      </c>
      <c r="FH381" s="27" t="str">
        <f>IFERROR(VLOOKUP(FJ381,'Banco de Dados'!$B$3:$H$274,5,FALSE)," ")</f>
        <v xml:space="preserve"> </v>
      </c>
      <c r="FI381" s="7"/>
      <c r="FJ381" s="7"/>
      <c r="FK381" s="7"/>
      <c r="FL381" s="7"/>
      <c r="FN381" s="27" t="str">
        <f>_xlfn.XLOOKUP(FQ381,'Banco de Dados'!$B$3:$B$274,'Banco de Dados'!$C$3:$C$274,"")</f>
        <v/>
      </c>
      <c r="FO381" s="27" t="str">
        <f>IFERROR(VLOOKUP(FQ381,'Banco de Dados'!$B$3:$H$274,5,FALSE)," ")</f>
        <v xml:space="preserve"> </v>
      </c>
      <c r="FP381" s="7"/>
      <c r="FQ381" s="7"/>
      <c r="FR381" s="7"/>
      <c r="FS381" s="7"/>
      <c r="FU381" s="27" t="str">
        <f>_xlfn.XLOOKUP(FX381,'Banco de Dados'!$B$3:$B$274,'Banco de Dados'!$C$3:$C$274,"")</f>
        <v/>
      </c>
      <c r="FV381" s="27" t="str">
        <f>IFERROR(VLOOKUP(FX381,'Banco de Dados'!$B$3:$H$274,5,FALSE)," ")</f>
        <v xml:space="preserve"> </v>
      </c>
      <c r="FW381" s="7"/>
      <c r="FX381" s="7"/>
      <c r="FY381" s="7"/>
      <c r="FZ381" s="7"/>
    </row>
    <row r="382" spans="2:182" x14ac:dyDescent="0.25">
      <c r="B382" s="27" t="str">
        <f>_xlfn.XLOOKUP(E382,'Banco de Dados'!$B$3:$B$274,'Banco de Dados'!$C$3:$C$274,"")</f>
        <v/>
      </c>
      <c r="C382" s="27" t="str">
        <f>IFERROR(VLOOKUP(E382,'Banco de Dados'!$B$3:$H$274,5,FALSE)," ")</f>
        <v xml:space="preserve"> </v>
      </c>
      <c r="I382" s="27" t="str">
        <f>_xlfn.XLOOKUP(L382,'Banco de Dados'!$B$3:$B$274,'Banco de Dados'!$C$3:$C$274,"")</f>
        <v/>
      </c>
      <c r="J382" s="27" t="str">
        <f>IFERROR(VLOOKUP(L382,'Banco de Dados'!$B$3:$H$274,5,FALSE)," ")</f>
        <v xml:space="preserve"> </v>
      </c>
      <c r="P382" s="27" t="str">
        <f>_xlfn.XLOOKUP(S382,'Banco de Dados'!$B$3:$B$274,'Banco de Dados'!$C$3:$C$274,"")</f>
        <v/>
      </c>
      <c r="Q382" s="27" t="str">
        <f>IFERROR(VLOOKUP(S382,'Banco de Dados'!$B$3:$H$274,5,FALSE)," ")</f>
        <v xml:space="preserve"> </v>
      </c>
      <c r="W382" s="27" t="str">
        <f>_xlfn.XLOOKUP(Z382,'Banco de Dados'!$B$3:$B$274,'Banco de Dados'!$C$3:$C$274,"")</f>
        <v/>
      </c>
      <c r="X382" s="27" t="str">
        <f>IFERROR(VLOOKUP(Z382,'Banco de Dados'!$B$3:$H$274,5,FALSE)," ")</f>
        <v xml:space="preserve"> </v>
      </c>
      <c r="AD382" s="27" t="str">
        <f>_xlfn.XLOOKUP(AG382,'Banco de Dados'!$B$3:$B$274,'Banco de Dados'!$C$3:$C$274,"")</f>
        <v/>
      </c>
      <c r="AE382" s="27" t="str">
        <f>IFERROR(VLOOKUP(AG382,'Banco de Dados'!$B$3:$H$274,5,FALSE)," ")</f>
        <v xml:space="preserve"> </v>
      </c>
      <c r="AK382" s="27" t="str">
        <f>_xlfn.XLOOKUP(AN382,'Banco de Dados'!$B$3:$B$274,'Banco de Dados'!$C$3:$C$274,"")</f>
        <v/>
      </c>
      <c r="AL382" s="27" t="str">
        <f>IFERROR(VLOOKUP(AN382,'Banco de Dados'!$B$3:$H$274,5,FALSE)," ")</f>
        <v xml:space="preserve"> </v>
      </c>
      <c r="AR382" s="27" t="str">
        <f>_xlfn.XLOOKUP(AU382,'Banco de Dados'!$B$3:$B$274,'Banco de Dados'!$C$3:$C$274,"")</f>
        <v/>
      </c>
      <c r="AS382" s="27" t="str">
        <f>IFERROR(VLOOKUP(AU382,'Banco de Dados'!$B$3:$H$274,5,FALSE)," ")</f>
        <v xml:space="preserve"> </v>
      </c>
      <c r="AY382" s="27" t="str">
        <f>_xlfn.XLOOKUP(BB382,'Banco de Dados'!$B$3:$B$274,'Banco de Dados'!$C$3:$C$274,"")</f>
        <v/>
      </c>
      <c r="AZ382" s="27" t="str">
        <f>IFERROR(VLOOKUP(BB382,'Banco de Dados'!$B$3:$H$274,5,FALSE)," ")</f>
        <v xml:space="preserve"> </v>
      </c>
      <c r="BF382" s="27" t="str">
        <f>_xlfn.XLOOKUP(BI382,'Banco de Dados'!$B$3:$B$274,'Banco de Dados'!$C$3:$C$274,"")</f>
        <v/>
      </c>
      <c r="BG382" s="27" t="str">
        <f>IFERROR(VLOOKUP(BI382,'Banco de Dados'!$B$3:$H$274,5,FALSE)," ")</f>
        <v xml:space="preserve"> </v>
      </c>
      <c r="BM382" s="27" t="str">
        <f>_xlfn.XLOOKUP(BP382,'Banco de Dados'!$B$3:$B$274,'Banco de Dados'!$C$3:$C$274,"")</f>
        <v/>
      </c>
      <c r="BN382" s="27" t="str">
        <f>IFERROR(VLOOKUP(BP382,'Banco de Dados'!$B$3:$H$274,5,FALSE)," ")</f>
        <v xml:space="preserve"> </v>
      </c>
      <c r="BT382" s="27" t="str">
        <f>_xlfn.XLOOKUP(BW382,'Banco de Dados'!$B$3:$B$274,'Banco de Dados'!$C$3:$C$274,"")</f>
        <v/>
      </c>
      <c r="BU382" s="27" t="str">
        <f>IFERROR(VLOOKUP(BW382,'Banco de Dados'!$B$3:$H$274,5,FALSE)," ")</f>
        <v xml:space="preserve"> </v>
      </c>
      <c r="CA382" s="27" t="str">
        <f>_xlfn.XLOOKUP(CD382,'Banco de Dados'!$B$3:$B$274,'Banco de Dados'!$C$3:$C$274,"")</f>
        <v/>
      </c>
      <c r="CB382" s="27" t="str">
        <f>IFERROR(VLOOKUP(CD382,'Banco de Dados'!$B$3:$H$274,5,FALSE)," ")</f>
        <v xml:space="preserve"> </v>
      </c>
      <c r="CH382" s="27" t="str">
        <f>_xlfn.XLOOKUP(CK382,'Banco de Dados'!$B$3:$B$274,'Banco de Dados'!$C$3:$C$274,"")</f>
        <v/>
      </c>
      <c r="CI382" s="27" t="str">
        <f>IFERROR(VLOOKUP(CK382,'Banco de Dados'!$B$3:$H$274,5,FALSE)," ")</f>
        <v xml:space="preserve"> </v>
      </c>
      <c r="CO382" s="27" t="str">
        <f>_xlfn.XLOOKUP(CR382,'Banco de Dados'!$B$3:$B$274,'Banco de Dados'!$C$3:$C$274,"")</f>
        <v/>
      </c>
      <c r="CP382" s="27" t="str">
        <f>IFERROR(VLOOKUP(CR382,'Banco de Dados'!$B$3:$H$274,5,FALSE)," ")</f>
        <v xml:space="preserve"> </v>
      </c>
      <c r="CV382" s="27" t="str">
        <f>_xlfn.XLOOKUP(CY382,'Banco de Dados'!$B$3:$B$274,'Banco de Dados'!$C$3:$C$274,"")</f>
        <v/>
      </c>
      <c r="CW382" s="27" t="str">
        <f>IFERROR(VLOOKUP(CY382,'Banco de Dados'!$B$3:$H$274,5,FALSE)," ")</f>
        <v xml:space="preserve"> </v>
      </c>
      <c r="DC382" s="27" t="str">
        <f>_xlfn.XLOOKUP(DF382,'Banco de Dados'!$B$3:$B$274,'Banco de Dados'!$C$3:$C$274,"")</f>
        <v/>
      </c>
      <c r="DD382" s="27" t="str">
        <f>IFERROR(VLOOKUP(DF382,'Banco de Dados'!$B$3:$H$274,5,FALSE)," ")</f>
        <v xml:space="preserve"> </v>
      </c>
      <c r="DJ382" s="27" t="str">
        <f>_xlfn.XLOOKUP(DM382,'Banco de Dados'!$B$3:$B$274,'Banco de Dados'!$C$3:$C$274,"")</f>
        <v/>
      </c>
      <c r="DK382" s="27" t="str">
        <f>IFERROR(VLOOKUP(DM382,'Banco de Dados'!$B$3:$H$274,5,FALSE)," ")</f>
        <v xml:space="preserve"> </v>
      </c>
      <c r="DQ382" s="27" t="str">
        <f>_xlfn.XLOOKUP(DT382,'Banco de Dados'!$B$3:$B$274,'Banco de Dados'!$C$3:$C$274,"")</f>
        <v/>
      </c>
      <c r="DR382" s="27" t="str">
        <f>IFERROR(VLOOKUP(DT382,'Banco de Dados'!$B$3:$H$274,5,FALSE)," ")</f>
        <v xml:space="preserve"> </v>
      </c>
      <c r="DX382" s="27" t="str">
        <f>_xlfn.XLOOKUP(EA382,'Banco de Dados'!$B$3:$B$274,'Banco de Dados'!$C$3:$C$274,"")</f>
        <v/>
      </c>
      <c r="DY382" s="27" t="str">
        <f>IFERROR(VLOOKUP(EA382,'Banco de Dados'!$B$3:$H$274,5,FALSE)," ")</f>
        <v xml:space="preserve"> </v>
      </c>
      <c r="EE382" s="27" t="str">
        <f>_xlfn.XLOOKUP(EH382,'Banco de Dados'!$B$3:$B$274,'Banco de Dados'!$C$3:$C$274,"")</f>
        <v/>
      </c>
      <c r="EF382" s="27" t="str">
        <f>IFERROR(VLOOKUP(EH382,'Banco de Dados'!$B$3:$H$274,5,FALSE)," ")</f>
        <v xml:space="preserve"> </v>
      </c>
      <c r="EL382" s="27" t="str">
        <f>_xlfn.XLOOKUP(EO382,'Banco de Dados'!$B$3:$B$274,'Banco de Dados'!$C$3:$C$274,"")</f>
        <v/>
      </c>
      <c r="EM382" s="27" t="str">
        <f>IFERROR(VLOOKUP(EO382,'Banco de Dados'!$B$3:$H$274,5,FALSE)," ")</f>
        <v xml:space="preserve"> </v>
      </c>
      <c r="ES382" s="27" t="str">
        <f>_xlfn.XLOOKUP(EV382,'Banco de Dados'!$B$3:$B$274,'Banco de Dados'!$C$3:$C$274,"")</f>
        <v/>
      </c>
      <c r="ET382" s="27" t="str">
        <f>IFERROR(VLOOKUP(EV382,'Banco de Dados'!$B$3:$H$274,5,FALSE)," ")</f>
        <v xml:space="preserve"> </v>
      </c>
      <c r="EZ382" s="27" t="str">
        <f>_xlfn.XLOOKUP(FC382,'Banco de Dados'!$B$3:$B$274,'Banco de Dados'!$C$3:$C$274,"")</f>
        <v/>
      </c>
      <c r="FA382" s="27" t="str">
        <f>IFERROR(VLOOKUP(FC382,'Banco de Dados'!$B$3:$H$274,5,FALSE)," ")</f>
        <v xml:space="preserve"> </v>
      </c>
      <c r="FC382" s="7"/>
      <c r="FD382" s="7"/>
      <c r="FE382" s="7"/>
      <c r="FG382" s="27" t="str">
        <f>_xlfn.XLOOKUP(FJ382,'Banco de Dados'!$B$3:$B$274,'Banco de Dados'!$C$3:$C$274,"")</f>
        <v/>
      </c>
      <c r="FH382" s="27" t="str">
        <f>IFERROR(VLOOKUP(FJ382,'Banco de Dados'!$B$3:$H$274,5,FALSE)," ")</f>
        <v xml:space="preserve"> </v>
      </c>
      <c r="FI382" s="7"/>
      <c r="FJ382" s="7"/>
      <c r="FK382" s="7"/>
      <c r="FL382" s="7"/>
      <c r="FN382" s="27" t="str">
        <f>_xlfn.XLOOKUP(FQ382,'Banco de Dados'!$B$3:$B$274,'Banco de Dados'!$C$3:$C$274,"")</f>
        <v/>
      </c>
      <c r="FO382" s="27" t="str">
        <f>IFERROR(VLOOKUP(FQ382,'Banco de Dados'!$B$3:$H$274,5,FALSE)," ")</f>
        <v xml:space="preserve"> </v>
      </c>
      <c r="FP382" s="7"/>
      <c r="FQ382" s="7"/>
      <c r="FR382" s="7"/>
      <c r="FS382" s="7"/>
      <c r="FU382" s="27" t="str">
        <f>_xlfn.XLOOKUP(FX382,'Banco de Dados'!$B$3:$B$274,'Banco de Dados'!$C$3:$C$274,"")</f>
        <v/>
      </c>
      <c r="FV382" s="27" t="str">
        <f>IFERROR(VLOOKUP(FX382,'Banco de Dados'!$B$3:$H$274,5,FALSE)," ")</f>
        <v xml:space="preserve"> </v>
      </c>
      <c r="FW382" s="7"/>
      <c r="FX382" s="7"/>
      <c r="FY382" s="7"/>
      <c r="FZ382" s="7"/>
    </row>
    <row r="383" spans="2:182" x14ac:dyDescent="0.25">
      <c r="B383" s="27" t="str">
        <f>_xlfn.XLOOKUP(E383,'Banco de Dados'!$B$3:$B$274,'Banco de Dados'!$C$3:$C$274,"")</f>
        <v/>
      </c>
      <c r="C383" s="27" t="str">
        <f>IFERROR(VLOOKUP(E383,'Banco de Dados'!$B$3:$H$274,5,FALSE)," ")</f>
        <v xml:space="preserve"> </v>
      </c>
      <c r="I383" s="27" t="str">
        <f>_xlfn.XLOOKUP(L383,'Banco de Dados'!$B$3:$B$274,'Banco de Dados'!$C$3:$C$274,"")</f>
        <v/>
      </c>
      <c r="J383" s="27" t="str">
        <f>IFERROR(VLOOKUP(L383,'Banco de Dados'!$B$3:$H$274,5,FALSE)," ")</f>
        <v xml:space="preserve"> </v>
      </c>
      <c r="P383" s="27" t="str">
        <f>_xlfn.XLOOKUP(S383,'Banco de Dados'!$B$3:$B$274,'Banco de Dados'!$C$3:$C$274,"")</f>
        <v/>
      </c>
      <c r="Q383" s="27" t="str">
        <f>IFERROR(VLOOKUP(S383,'Banco de Dados'!$B$3:$H$274,5,FALSE)," ")</f>
        <v xml:space="preserve"> </v>
      </c>
      <c r="W383" s="27" t="str">
        <f>_xlfn.XLOOKUP(Z383,'Banco de Dados'!$B$3:$B$274,'Banco de Dados'!$C$3:$C$274,"")</f>
        <v/>
      </c>
      <c r="X383" s="27" t="str">
        <f>IFERROR(VLOOKUP(Z383,'Banco de Dados'!$B$3:$H$274,5,FALSE)," ")</f>
        <v xml:space="preserve"> </v>
      </c>
      <c r="AD383" s="27" t="str">
        <f>_xlfn.XLOOKUP(AG383,'Banco de Dados'!$B$3:$B$274,'Banco de Dados'!$C$3:$C$274,"")</f>
        <v/>
      </c>
      <c r="AE383" s="27" t="str">
        <f>IFERROR(VLOOKUP(AG383,'Banco de Dados'!$B$3:$H$274,5,FALSE)," ")</f>
        <v xml:space="preserve"> </v>
      </c>
      <c r="AK383" s="27" t="str">
        <f>_xlfn.XLOOKUP(AN383,'Banco de Dados'!$B$3:$B$274,'Banco de Dados'!$C$3:$C$274,"")</f>
        <v/>
      </c>
      <c r="AL383" s="27" t="str">
        <f>IFERROR(VLOOKUP(AN383,'Banco de Dados'!$B$3:$H$274,5,FALSE)," ")</f>
        <v xml:space="preserve"> </v>
      </c>
      <c r="AR383" s="27" t="str">
        <f>_xlfn.XLOOKUP(AU383,'Banco de Dados'!$B$3:$B$274,'Banco de Dados'!$C$3:$C$274,"")</f>
        <v/>
      </c>
      <c r="AS383" s="27" t="str">
        <f>IFERROR(VLOOKUP(AU383,'Banco de Dados'!$B$3:$H$274,5,FALSE)," ")</f>
        <v xml:space="preserve"> </v>
      </c>
      <c r="AY383" s="27" t="str">
        <f>_xlfn.XLOOKUP(BB383,'Banco de Dados'!$B$3:$B$274,'Banco de Dados'!$C$3:$C$274,"")</f>
        <v/>
      </c>
      <c r="AZ383" s="27" t="str">
        <f>IFERROR(VLOOKUP(BB383,'Banco de Dados'!$B$3:$H$274,5,FALSE)," ")</f>
        <v xml:space="preserve"> </v>
      </c>
      <c r="BF383" s="27" t="str">
        <f>_xlfn.XLOOKUP(BI383,'Banco de Dados'!$B$3:$B$274,'Banco de Dados'!$C$3:$C$274,"")</f>
        <v/>
      </c>
      <c r="BG383" s="27" t="str">
        <f>IFERROR(VLOOKUP(BI383,'Banco de Dados'!$B$3:$H$274,5,FALSE)," ")</f>
        <v xml:space="preserve"> </v>
      </c>
      <c r="BM383" s="27" t="str">
        <f>_xlfn.XLOOKUP(BP383,'Banco de Dados'!$B$3:$B$274,'Banco de Dados'!$C$3:$C$274,"")</f>
        <v/>
      </c>
      <c r="BN383" s="27" t="str">
        <f>IFERROR(VLOOKUP(BP383,'Banco de Dados'!$B$3:$H$274,5,FALSE)," ")</f>
        <v xml:space="preserve"> </v>
      </c>
      <c r="BT383" s="27" t="str">
        <f>_xlfn.XLOOKUP(BW383,'Banco de Dados'!$B$3:$B$274,'Banco de Dados'!$C$3:$C$274,"")</f>
        <v/>
      </c>
      <c r="BU383" s="27" t="str">
        <f>IFERROR(VLOOKUP(BW383,'Banco de Dados'!$B$3:$H$274,5,FALSE)," ")</f>
        <v xml:space="preserve"> </v>
      </c>
      <c r="CA383" s="27" t="str">
        <f>_xlfn.XLOOKUP(CD383,'Banco de Dados'!$B$3:$B$274,'Banco de Dados'!$C$3:$C$274,"")</f>
        <v/>
      </c>
      <c r="CB383" s="27" t="str">
        <f>IFERROR(VLOOKUP(CD383,'Banco de Dados'!$B$3:$H$274,5,FALSE)," ")</f>
        <v xml:space="preserve"> </v>
      </c>
      <c r="CH383" s="27" t="str">
        <f>_xlfn.XLOOKUP(CK383,'Banco de Dados'!$B$3:$B$274,'Banco de Dados'!$C$3:$C$274,"")</f>
        <v/>
      </c>
      <c r="CI383" s="27" t="str">
        <f>IFERROR(VLOOKUP(CK383,'Banco de Dados'!$B$3:$H$274,5,FALSE)," ")</f>
        <v xml:space="preserve"> </v>
      </c>
      <c r="CO383" s="27" t="str">
        <f>_xlfn.XLOOKUP(CR383,'Banco de Dados'!$B$3:$B$274,'Banco de Dados'!$C$3:$C$274,"")</f>
        <v/>
      </c>
      <c r="CP383" s="27" t="str">
        <f>IFERROR(VLOOKUP(CR383,'Banco de Dados'!$B$3:$H$274,5,FALSE)," ")</f>
        <v xml:space="preserve"> </v>
      </c>
      <c r="CV383" s="27" t="str">
        <f>_xlfn.XLOOKUP(CY383,'Banco de Dados'!$B$3:$B$274,'Banco de Dados'!$C$3:$C$274,"")</f>
        <v/>
      </c>
      <c r="CW383" s="27" t="str">
        <f>IFERROR(VLOOKUP(CY383,'Banco de Dados'!$B$3:$H$274,5,FALSE)," ")</f>
        <v xml:space="preserve"> </v>
      </c>
      <c r="DC383" s="27" t="str">
        <f>_xlfn.XLOOKUP(DF383,'Banco de Dados'!$B$3:$B$274,'Banco de Dados'!$C$3:$C$274,"")</f>
        <v/>
      </c>
      <c r="DD383" s="27" t="str">
        <f>IFERROR(VLOOKUP(DF383,'Banco de Dados'!$B$3:$H$274,5,FALSE)," ")</f>
        <v xml:space="preserve"> </v>
      </c>
      <c r="DJ383" s="27" t="str">
        <f>_xlfn.XLOOKUP(DM383,'Banco de Dados'!$B$3:$B$274,'Banco de Dados'!$C$3:$C$274,"")</f>
        <v/>
      </c>
      <c r="DK383" s="27" t="str">
        <f>IFERROR(VLOOKUP(DM383,'Banco de Dados'!$B$3:$H$274,5,FALSE)," ")</f>
        <v xml:space="preserve"> </v>
      </c>
      <c r="DQ383" s="27" t="str">
        <f>_xlfn.XLOOKUP(DT383,'Banco de Dados'!$B$3:$B$274,'Banco de Dados'!$C$3:$C$274,"")</f>
        <v/>
      </c>
      <c r="DR383" s="27" t="str">
        <f>IFERROR(VLOOKUP(DT383,'Banco de Dados'!$B$3:$H$274,5,FALSE)," ")</f>
        <v xml:space="preserve"> </v>
      </c>
      <c r="DX383" s="27" t="str">
        <f>_xlfn.XLOOKUP(EA383,'Banco de Dados'!$B$3:$B$274,'Banco de Dados'!$C$3:$C$274,"")</f>
        <v/>
      </c>
      <c r="DY383" s="27" t="str">
        <f>IFERROR(VLOOKUP(EA383,'Banco de Dados'!$B$3:$H$274,5,FALSE)," ")</f>
        <v xml:space="preserve"> </v>
      </c>
      <c r="EE383" s="27" t="str">
        <f>_xlfn.XLOOKUP(EH383,'Banco de Dados'!$B$3:$B$274,'Banco de Dados'!$C$3:$C$274,"")</f>
        <v/>
      </c>
      <c r="EF383" s="27" t="str">
        <f>IFERROR(VLOOKUP(EH383,'Banco de Dados'!$B$3:$H$274,5,FALSE)," ")</f>
        <v xml:space="preserve"> </v>
      </c>
      <c r="EL383" s="27" t="str">
        <f>_xlfn.XLOOKUP(EO383,'Banco de Dados'!$B$3:$B$274,'Banco de Dados'!$C$3:$C$274,"")</f>
        <v/>
      </c>
      <c r="EM383" s="27" t="str">
        <f>IFERROR(VLOOKUP(EO383,'Banco de Dados'!$B$3:$H$274,5,FALSE)," ")</f>
        <v xml:space="preserve"> </v>
      </c>
      <c r="ES383" s="27" t="str">
        <f>_xlfn.XLOOKUP(EV383,'Banco de Dados'!$B$3:$B$274,'Banco de Dados'!$C$3:$C$274,"")</f>
        <v/>
      </c>
      <c r="ET383" s="27" t="str">
        <f>IFERROR(VLOOKUP(EV383,'Banco de Dados'!$B$3:$H$274,5,FALSE)," ")</f>
        <v xml:space="preserve"> </v>
      </c>
      <c r="EZ383" s="27" t="str">
        <f>_xlfn.XLOOKUP(FC383,'Banco de Dados'!$B$3:$B$274,'Banco de Dados'!$C$3:$C$274,"")</f>
        <v/>
      </c>
      <c r="FA383" s="27" t="str">
        <f>IFERROR(VLOOKUP(FC383,'Banco de Dados'!$B$3:$H$274,5,FALSE)," ")</f>
        <v xml:space="preserve"> </v>
      </c>
      <c r="FC383" s="7"/>
      <c r="FD383" s="7"/>
      <c r="FE383" s="7"/>
      <c r="FG383" s="27" t="str">
        <f>_xlfn.XLOOKUP(FJ383,'Banco de Dados'!$B$3:$B$274,'Banco de Dados'!$C$3:$C$274,"")</f>
        <v/>
      </c>
      <c r="FH383" s="27" t="str">
        <f>IFERROR(VLOOKUP(FJ383,'Banco de Dados'!$B$3:$H$274,5,FALSE)," ")</f>
        <v xml:space="preserve"> </v>
      </c>
      <c r="FI383" s="7"/>
      <c r="FJ383" s="7"/>
      <c r="FK383" s="7"/>
      <c r="FL383" s="7"/>
      <c r="FN383" s="27" t="str">
        <f>_xlfn.XLOOKUP(FQ383,'Banco de Dados'!$B$3:$B$274,'Banco de Dados'!$C$3:$C$274,"")</f>
        <v/>
      </c>
      <c r="FO383" s="27" t="str">
        <f>IFERROR(VLOOKUP(FQ383,'Banco de Dados'!$B$3:$H$274,5,FALSE)," ")</f>
        <v xml:space="preserve"> </v>
      </c>
      <c r="FP383" s="7"/>
      <c r="FQ383" s="7"/>
      <c r="FR383" s="7"/>
      <c r="FS383" s="7"/>
      <c r="FU383" s="27" t="str">
        <f>_xlfn.XLOOKUP(FX383,'Banco de Dados'!$B$3:$B$274,'Banco de Dados'!$C$3:$C$274,"")</f>
        <v/>
      </c>
      <c r="FV383" s="27" t="str">
        <f>IFERROR(VLOOKUP(FX383,'Banco de Dados'!$B$3:$H$274,5,FALSE)," ")</f>
        <v xml:space="preserve"> </v>
      </c>
      <c r="FW383" s="7"/>
      <c r="FX383" s="7"/>
      <c r="FY383" s="7"/>
      <c r="FZ383" s="7"/>
    </row>
    <row r="384" spans="2:182" x14ac:dyDescent="0.25">
      <c r="B384" s="27" t="str">
        <f>_xlfn.XLOOKUP(E384,'Banco de Dados'!$B$3:$B$274,'Banco de Dados'!$C$3:$C$274,"")</f>
        <v/>
      </c>
      <c r="C384" s="27" t="str">
        <f>IFERROR(VLOOKUP(E384,'Banco de Dados'!$B$3:$H$274,5,FALSE)," ")</f>
        <v xml:space="preserve"> </v>
      </c>
      <c r="I384" s="27" t="str">
        <f>_xlfn.XLOOKUP(L384,'Banco de Dados'!$B$3:$B$274,'Banco de Dados'!$C$3:$C$274,"")</f>
        <v/>
      </c>
      <c r="J384" s="27" t="str">
        <f>IFERROR(VLOOKUP(L384,'Banco de Dados'!$B$3:$H$274,5,FALSE)," ")</f>
        <v xml:space="preserve"> </v>
      </c>
      <c r="P384" s="27" t="str">
        <f>_xlfn.XLOOKUP(S384,'Banco de Dados'!$B$3:$B$274,'Banco de Dados'!$C$3:$C$274,"")</f>
        <v/>
      </c>
      <c r="Q384" s="27" t="str">
        <f>IFERROR(VLOOKUP(S384,'Banco de Dados'!$B$3:$H$274,5,FALSE)," ")</f>
        <v xml:space="preserve"> </v>
      </c>
      <c r="W384" s="27" t="str">
        <f>_xlfn.XLOOKUP(Z384,'Banco de Dados'!$B$3:$B$274,'Banco de Dados'!$C$3:$C$274,"")</f>
        <v/>
      </c>
      <c r="X384" s="27" t="str">
        <f>IFERROR(VLOOKUP(Z384,'Banco de Dados'!$B$3:$H$274,5,FALSE)," ")</f>
        <v xml:space="preserve"> </v>
      </c>
      <c r="AD384" s="27" t="str">
        <f>_xlfn.XLOOKUP(AG384,'Banco de Dados'!$B$3:$B$274,'Banco de Dados'!$C$3:$C$274,"")</f>
        <v/>
      </c>
      <c r="AE384" s="27" t="str">
        <f>IFERROR(VLOOKUP(AG384,'Banco de Dados'!$B$3:$H$274,5,FALSE)," ")</f>
        <v xml:space="preserve"> </v>
      </c>
      <c r="AK384" s="27" t="str">
        <f>_xlfn.XLOOKUP(AN384,'Banco de Dados'!$B$3:$B$274,'Banco de Dados'!$C$3:$C$274,"")</f>
        <v/>
      </c>
      <c r="AL384" s="27" t="str">
        <f>IFERROR(VLOOKUP(AN384,'Banco de Dados'!$B$3:$H$274,5,FALSE)," ")</f>
        <v xml:space="preserve"> </v>
      </c>
      <c r="AR384" s="27" t="str">
        <f>_xlfn.XLOOKUP(AU384,'Banco de Dados'!$B$3:$B$274,'Banco de Dados'!$C$3:$C$274,"")</f>
        <v/>
      </c>
      <c r="AS384" s="27" t="str">
        <f>IFERROR(VLOOKUP(AU384,'Banco de Dados'!$B$3:$H$274,5,FALSE)," ")</f>
        <v xml:space="preserve"> </v>
      </c>
      <c r="AY384" s="27" t="str">
        <f>_xlfn.XLOOKUP(BB384,'Banco de Dados'!$B$3:$B$274,'Banco de Dados'!$C$3:$C$274,"")</f>
        <v/>
      </c>
      <c r="AZ384" s="27" t="str">
        <f>IFERROR(VLOOKUP(BB384,'Banco de Dados'!$B$3:$H$274,5,FALSE)," ")</f>
        <v xml:space="preserve"> </v>
      </c>
      <c r="BF384" s="27" t="str">
        <f>_xlfn.XLOOKUP(BI384,'Banco de Dados'!$B$3:$B$274,'Banco de Dados'!$C$3:$C$274,"")</f>
        <v/>
      </c>
      <c r="BG384" s="27" t="str">
        <f>IFERROR(VLOOKUP(BI384,'Banco de Dados'!$B$3:$H$274,5,FALSE)," ")</f>
        <v xml:space="preserve"> </v>
      </c>
      <c r="BM384" s="27" t="str">
        <f>_xlfn.XLOOKUP(BP384,'Banco de Dados'!$B$3:$B$274,'Banco de Dados'!$C$3:$C$274,"")</f>
        <v/>
      </c>
      <c r="BN384" s="27" t="str">
        <f>IFERROR(VLOOKUP(BP384,'Banco de Dados'!$B$3:$H$274,5,FALSE)," ")</f>
        <v xml:space="preserve"> </v>
      </c>
      <c r="BT384" s="27" t="str">
        <f>_xlfn.XLOOKUP(BW384,'Banco de Dados'!$B$3:$B$274,'Banco de Dados'!$C$3:$C$274,"")</f>
        <v/>
      </c>
      <c r="BU384" s="27" t="str">
        <f>IFERROR(VLOOKUP(BW384,'Banco de Dados'!$B$3:$H$274,5,FALSE)," ")</f>
        <v xml:space="preserve"> </v>
      </c>
      <c r="CA384" s="27" t="str">
        <f>_xlfn.XLOOKUP(CD384,'Banco de Dados'!$B$3:$B$274,'Banco de Dados'!$C$3:$C$274,"")</f>
        <v/>
      </c>
      <c r="CB384" s="27" t="str">
        <f>IFERROR(VLOOKUP(CD384,'Banco de Dados'!$B$3:$H$274,5,FALSE)," ")</f>
        <v xml:space="preserve"> </v>
      </c>
      <c r="CH384" s="27" t="str">
        <f>_xlfn.XLOOKUP(CK384,'Banco de Dados'!$B$3:$B$274,'Banco de Dados'!$C$3:$C$274,"")</f>
        <v/>
      </c>
      <c r="CI384" s="27" t="str">
        <f>IFERROR(VLOOKUP(CK384,'Banco de Dados'!$B$3:$H$274,5,FALSE)," ")</f>
        <v xml:space="preserve"> </v>
      </c>
      <c r="CO384" s="27" t="str">
        <f>_xlfn.XLOOKUP(CR384,'Banco de Dados'!$B$3:$B$274,'Banco de Dados'!$C$3:$C$274,"")</f>
        <v/>
      </c>
      <c r="CP384" s="27" t="str">
        <f>IFERROR(VLOOKUP(CR384,'Banco de Dados'!$B$3:$H$274,5,FALSE)," ")</f>
        <v xml:space="preserve"> </v>
      </c>
      <c r="CV384" s="27" t="str">
        <f>_xlfn.XLOOKUP(CY384,'Banco de Dados'!$B$3:$B$274,'Banco de Dados'!$C$3:$C$274,"")</f>
        <v/>
      </c>
      <c r="CW384" s="27" t="str">
        <f>IFERROR(VLOOKUP(CY384,'Banco de Dados'!$B$3:$H$274,5,FALSE)," ")</f>
        <v xml:space="preserve"> </v>
      </c>
      <c r="DC384" s="27" t="str">
        <f>_xlfn.XLOOKUP(DF384,'Banco de Dados'!$B$3:$B$274,'Banco de Dados'!$C$3:$C$274,"")</f>
        <v/>
      </c>
      <c r="DD384" s="27" t="str">
        <f>IFERROR(VLOOKUP(DF384,'Banco de Dados'!$B$3:$H$274,5,FALSE)," ")</f>
        <v xml:space="preserve"> </v>
      </c>
      <c r="DJ384" s="27" t="str">
        <f>_xlfn.XLOOKUP(DM384,'Banco de Dados'!$B$3:$B$274,'Banco de Dados'!$C$3:$C$274,"")</f>
        <v/>
      </c>
      <c r="DK384" s="27" t="str">
        <f>IFERROR(VLOOKUP(DM384,'Banco de Dados'!$B$3:$H$274,5,FALSE)," ")</f>
        <v xml:space="preserve"> </v>
      </c>
      <c r="DQ384" s="27" t="str">
        <f>_xlfn.XLOOKUP(DT384,'Banco de Dados'!$B$3:$B$274,'Banco de Dados'!$C$3:$C$274,"")</f>
        <v/>
      </c>
      <c r="DR384" s="27" t="str">
        <f>IFERROR(VLOOKUP(DT384,'Banco de Dados'!$B$3:$H$274,5,FALSE)," ")</f>
        <v xml:space="preserve"> </v>
      </c>
      <c r="DX384" s="27" t="str">
        <f>_xlfn.XLOOKUP(EA384,'Banco de Dados'!$B$3:$B$274,'Banco de Dados'!$C$3:$C$274,"")</f>
        <v/>
      </c>
      <c r="DY384" s="27" t="str">
        <f>IFERROR(VLOOKUP(EA384,'Banco de Dados'!$B$3:$H$274,5,FALSE)," ")</f>
        <v xml:space="preserve"> </v>
      </c>
      <c r="EE384" s="27" t="str">
        <f>_xlfn.XLOOKUP(EH384,'Banco de Dados'!$B$3:$B$274,'Banco de Dados'!$C$3:$C$274,"")</f>
        <v/>
      </c>
      <c r="EF384" s="27" t="str">
        <f>IFERROR(VLOOKUP(EH384,'Banco de Dados'!$B$3:$H$274,5,FALSE)," ")</f>
        <v xml:space="preserve"> </v>
      </c>
      <c r="EL384" s="27" t="str">
        <f>_xlfn.XLOOKUP(EO384,'Banco de Dados'!$B$3:$B$274,'Banco de Dados'!$C$3:$C$274,"")</f>
        <v/>
      </c>
      <c r="EM384" s="27" t="str">
        <f>IFERROR(VLOOKUP(EO384,'Banco de Dados'!$B$3:$H$274,5,FALSE)," ")</f>
        <v xml:space="preserve"> </v>
      </c>
      <c r="ES384" s="27" t="str">
        <f>_xlfn.XLOOKUP(EV384,'Banco de Dados'!$B$3:$B$274,'Banco de Dados'!$C$3:$C$274,"")</f>
        <v/>
      </c>
      <c r="ET384" s="27" t="str">
        <f>IFERROR(VLOOKUP(EV384,'Banco de Dados'!$B$3:$H$274,5,FALSE)," ")</f>
        <v xml:space="preserve"> </v>
      </c>
      <c r="EZ384" s="27" t="str">
        <f>_xlfn.XLOOKUP(FC384,'Banco de Dados'!$B$3:$B$274,'Banco de Dados'!$C$3:$C$274,"")</f>
        <v/>
      </c>
      <c r="FA384" s="27" t="str">
        <f>IFERROR(VLOOKUP(FC384,'Banco de Dados'!$B$3:$H$274,5,FALSE)," ")</f>
        <v xml:space="preserve"> </v>
      </c>
      <c r="FC384" s="7"/>
      <c r="FD384" s="7"/>
      <c r="FE384" s="7"/>
      <c r="FG384" s="27" t="str">
        <f>_xlfn.XLOOKUP(FJ384,'Banco de Dados'!$B$3:$B$274,'Banco de Dados'!$C$3:$C$274,"")</f>
        <v/>
      </c>
      <c r="FH384" s="27" t="str">
        <f>IFERROR(VLOOKUP(FJ384,'Banco de Dados'!$B$3:$H$274,5,FALSE)," ")</f>
        <v xml:space="preserve"> </v>
      </c>
      <c r="FI384" s="7"/>
      <c r="FJ384" s="7"/>
      <c r="FK384" s="7"/>
      <c r="FL384" s="7"/>
      <c r="FN384" s="27" t="str">
        <f>_xlfn.XLOOKUP(FQ384,'Banco de Dados'!$B$3:$B$274,'Banco de Dados'!$C$3:$C$274,"")</f>
        <v/>
      </c>
      <c r="FO384" s="27" t="str">
        <f>IFERROR(VLOOKUP(FQ384,'Banco de Dados'!$B$3:$H$274,5,FALSE)," ")</f>
        <v xml:space="preserve"> </v>
      </c>
      <c r="FP384" s="7"/>
      <c r="FQ384" s="7"/>
      <c r="FR384" s="7"/>
      <c r="FS384" s="7"/>
      <c r="FU384" s="27" t="str">
        <f>_xlfn.XLOOKUP(FX384,'Banco de Dados'!$B$3:$B$274,'Banco de Dados'!$C$3:$C$274,"")</f>
        <v/>
      </c>
      <c r="FV384" s="27" t="str">
        <f>IFERROR(VLOOKUP(FX384,'Banco de Dados'!$B$3:$H$274,5,FALSE)," ")</f>
        <v xml:space="preserve"> </v>
      </c>
      <c r="FW384" s="7"/>
      <c r="FX384" s="7"/>
      <c r="FY384" s="7"/>
      <c r="FZ384" s="7"/>
    </row>
    <row r="385" spans="2:182" x14ac:dyDescent="0.25">
      <c r="B385" s="27" t="str">
        <f>_xlfn.XLOOKUP(E385,'Banco de Dados'!$B$3:$B$274,'Banco de Dados'!$C$3:$C$274,"")</f>
        <v/>
      </c>
      <c r="C385" s="27" t="str">
        <f>IFERROR(VLOOKUP(E385,'Banco de Dados'!$B$3:$H$274,5,FALSE)," ")</f>
        <v xml:space="preserve"> </v>
      </c>
      <c r="I385" s="27" t="str">
        <f>_xlfn.XLOOKUP(L385,'Banco de Dados'!$B$3:$B$274,'Banco de Dados'!$C$3:$C$274,"")</f>
        <v/>
      </c>
      <c r="J385" s="27" t="str">
        <f>IFERROR(VLOOKUP(L385,'Banco de Dados'!$B$3:$H$274,5,FALSE)," ")</f>
        <v xml:space="preserve"> </v>
      </c>
      <c r="P385" s="27" t="str">
        <f>_xlfn.XLOOKUP(S385,'Banco de Dados'!$B$3:$B$274,'Banco de Dados'!$C$3:$C$274,"")</f>
        <v/>
      </c>
      <c r="Q385" s="27" t="str">
        <f>IFERROR(VLOOKUP(S385,'Banco de Dados'!$B$3:$H$274,5,FALSE)," ")</f>
        <v xml:space="preserve"> </v>
      </c>
      <c r="W385" s="27" t="str">
        <f>_xlfn.XLOOKUP(Z385,'Banco de Dados'!$B$3:$B$274,'Banco de Dados'!$C$3:$C$274,"")</f>
        <v/>
      </c>
      <c r="X385" s="27" t="str">
        <f>IFERROR(VLOOKUP(Z385,'Banco de Dados'!$B$3:$H$274,5,FALSE)," ")</f>
        <v xml:space="preserve"> </v>
      </c>
      <c r="AD385" s="27" t="str">
        <f>_xlfn.XLOOKUP(AG385,'Banco de Dados'!$B$3:$B$274,'Banco de Dados'!$C$3:$C$274,"")</f>
        <v/>
      </c>
      <c r="AE385" s="27" t="str">
        <f>IFERROR(VLOOKUP(AG385,'Banco de Dados'!$B$3:$H$274,5,FALSE)," ")</f>
        <v xml:space="preserve"> </v>
      </c>
      <c r="AK385" s="27" t="str">
        <f>_xlfn.XLOOKUP(AN385,'Banco de Dados'!$B$3:$B$274,'Banco de Dados'!$C$3:$C$274,"")</f>
        <v/>
      </c>
      <c r="AL385" s="27" t="str">
        <f>IFERROR(VLOOKUP(AN385,'Banco de Dados'!$B$3:$H$274,5,FALSE)," ")</f>
        <v xml:space="preserve"> </v>
      </c>
      <c r="AR385" s="27" t="str">
        <f>_xlfn.XLOOKUP(AU385,'Banco de Dados'!$B$3:$B$274,'Banco de Dados'!$C$3:$C$274,"")</f>
        <v/>
      </c>
      <c r="AS385" s="27" t="str">
        <f>IFERROR(VLOOKUP(AU385,'Banco de Dados'!$B$3:$H$274,5,FALSE)," ")</f>
        <v xml:space="preserve"> </v>
      </c>
      <c r="AY385" s="27" t="str">
        <f>_xlfn.XLOOKUP(BB385,'Banco de Dados'!$B$3:$B$274,'Banco de Dados'!$C$3:$C$274,"")</f>
        <v/>
      </c>
      <c r="AZ385" s="27" t="str">
        <f>IFERROR(VLOOKUP(BB385,'Banco de Dados'!$B$3:$H$274,5,FALSE)," ")</f>
        <v xml:space="preserve"> </v>
      </c>
      <c r="BF385" s="27" t="str">
        <f>_xlfn.XLOOKUP(BI385,'Banco de Dados'!$B$3:$B$274,'Banco de Dados'!$C$3:$C$274,"")</f>
        <v/>
      </c>
      <c r="BG385" s="27" t="str">
        <f>IFERROR(VLOOKUP(BI385,'Banco de Dados'!$B$3:$H$274,5,FALSE)," ")</f>
        <v xml:space="preserve"> </v>
      </c>
      <c r="BM385" s="27" t="str">
        <f>_xlfn.XLOOKUP(BP385,'Banco de Dados'!$B$3:$B$274,'Banco de Dados'!$C$3:$C$274,"")</f>
        <v/>
      </c>
      <c r="BN385" s="27" t="str">
        <f>IFERROR(VLOOKUP(BP385,'Banco de Dados'!$B$3:$H$274,5,FALSE)," ")</f>
        <v xml:space="preserve"> </v>
      </c>
      <c r="BT385" s="27" t="str">
        <f>_xlfn.XLOOKUP(BW385,'Banco de Dados'!$B$3:$B$274,'Banco de Dados'!$C$3:$C$274,"")</f>
        <v/>
      </c>
      <c r="BU385" s="27" t="str">
        <f>IFERROR(VLOOKUP(BW385,'Banco de Dados'!$B$3:$H$274,5,FALSE)," ")</f>
        <v xml:space="preserve"> </v>
      </c>
      <c r="CA385" s="27" t="str">
        <f>_xlfn.XLOOKUP(CD385,'Banco de Dados'!$B$3:$B$274,'Banco de Dados'!$C$3:$C$274,"")</f>
        <v/>
      </c>
      <c r="CB385" s="27" t="str">
        <f>IFERROR(VLOOKUP(CD385,'Banco de Dados'!$B$3:$H$274,5,FALSE)," ")</f>
        <v xml:space="preserve"> </v>
      </c>
      <c r="CH385" s="27" t="str">
        <f>_xlfn.XLOOKUP(CK385,'Banco de Dados'!$B$3:$B$274,'Banco de Dados'!$C$3:$C$274,"")</f>
        <v/>
      </c>
      <c r="CI385" s="27" t="str">
        <f>IFERROR(VLOOKUP(CK385,'Banco de Dados'!$B$3:$H$274,5,FALSE)," ")</f>
        <v xml:space="preserve"> </v>
      </c>
      <c r="CO385" s="27" t="str">
        <f>_xlfn.XLOOKUP(CR385,'Banco de Dados'!$B$3:$B$274,'Banco de Dados'!$C$3:$C$274,"")</f>
        <v/>
      </c>
      <c r="CP385" s="27" t="str">
        <f>IFERROR(VLOOKUP(CR385,'Banco de Dados'!$B$3:$H$274,5,FALSE)," ")</f>
        <v xml:space="preserve"> </v>
      </c>
      <c r="CV385" s="27" t="str">
        <f>_xlfn.XLOOKUP(CY385,'Banco de Dados'!$B$3:$B$274,'Banco de Dados'!$C$3:$C$274,"")</f>
        <v/>
      </c>
      <c r="CW385" s="27" t="str">
        <f>IFERROR(VLOOKUP(CY385,'Banco de Dados'!$B$3:$H$274,5,FALSE)," ")</f>
        <v xml:space="preserve"> </v>
      </c>
      <c r="DC385" s="27" t="str">
        <f>_xlfn.XLOOKUP(DF385,'Banco de Dados'!$B$3:$B$274,'Banco de Dados'!$C$3:$C$274,"")</f>
        <v/>
      </c>
      <c r="DD385" s="27" t="str">
        <f>IFERROR(VLOOKUP(DF385,'Banco de Dados'!$B$3:$H$274,5,FALSE)," ")</f>
        <v xml:space="preserve"> </v>
      </c>
      <c r="DJ385" s="27" t="str">
        <f>_xlfn.XLOOKUP(DM385,'Banco de Dados'!$B$3:$B$274,'Banco de Dados'!$C$3:$C$274,"")</f>
        <v/>
      </c>
      <c r="DK385" s="27" t="str">
        <f>IFERROR(VLOOKUP(DM385,'Banco de Dados'!$B$3:$H$274,5,FALSE)," ")</f>
        <v xml:space="preserve"> </v>
      </c>
      <c r="DQ385" s="27" t="str">
        <f>_xlfn.XLOOKUP(DT385,'Banco de Dados'!$B$3:$B$274,'Banco de Dados'!$C$3:$C$274,"")</f>
        <v/>
      </c>
      <c r="DR385" s="27" t="str">
        <f>IFERROR(VLOOKUP(DT385,'Banco de Dados'!$B$3:$H$274,5,FALSE)," ")</f>
        <v xml:space="preserve"> </v>
      </c>
      <c r="DX385" s="27" t="str">
        <f>_xlfn.XLOOKUP(EA385,'Banco de Dados'!$B$3:$B$274,'Banco de Dados'!$C$3:$C$274,"")</f>
        <v/>
      </c>
      <c r="DY385" s="27" t="str">
        <f>IFERROR(VLOOKUP(EA385,'Banco de Dados'!$B$3:$H$274,5,FALSE)," ")</f>
        <v xml:space="preserve"> </v>
      </c>
      <c r="EE385" s="27" t="str">
        <f>_xlfn.XLOOKUP(EH385,'Banco de Dados'!$B$3:$B$274,'Banco de Dados'!$C$3:$C$274,"")</f>
        <v/>
      </c>
      <c r="EF385" s="27" t="str">
        <f>IFERROR(VLOOKUP(EH385,'Banco de Dados'!$B$3:$H$274,5,FALSE)," ")</f>
        <v xml:space="preserve"> </v>
      </c>
      <c r="EL385" s="27" t="str">
        <f>_xlfn.XLOOKUP(EO385,'Banco de Dados'!$B$3:$B$274,'Banco de Dados'!$C$3:$C$274,"")</f>
        <v/>
      </c>
      <c r="EM385" s="27" t="str">
        <f>IFERROR(VLOOKUP(EO385,'Banco de Dados'!$B$3:$H$274,5,FALSE)," ")</f>
        <v xml:space="preserve"> </v>
      </c>
      <c r="ES385" s="27" t="str">
        <f>_xlfn.XLOOKUP(EV385,'Banco de Dados'!$B$3:$B$274,'Banco de Dados'!$C$3:$C$274,"")</f>
        <v/>
      </c>
      <c r="ET385" s="27" t="str">
        <f>IFERROR(VLOOKUP(EV385,'Banco de Dados'!$B$3:$H$274,5,FALSE)," ")</f>
        <v xml:space="preserve"> </v>
      </c>
      <c r="EZ385" s="27" t="str">
        <f>_xlfn.XLOOKUP(FC385,'Banco de Dados'!$B$3:$B$274,'Banco de Dados'!$C$3:$C$274,"")</f>
        <v/>
      </c>
      <c r="FA385" s="27" t="str">
        <f>IFERROR(VLOOKUP(FC385,'Banco de Dados'!$B$3:$H$274,5,FALSE)," ")</f>
        <v xml:space="preserve"> </v>
      </c>
      <c r="FC385" s="7"/>
      <c r="FD385" s="7"/>
      <c r="FE385" s="7"/>
      <c r="FG385" s="27" t="str">
        <f>_xlfn.XLOOKUP(FJ385,'Banco de Dados'!$B$3:$B$274,'Banco de Dados'!$C$3:$C$274,"")</f>
        <v/>
      </c>
      <c r="FH385" s="27" t="str">
        <f>IFERROR(VLOOKUP(FJ385,'Banco de Dados'!$B$3:$H$274,5,FALSE)," ")</f>
        <v xml:space="preserve"> </v>
      </c>
      <c r="FI385" s="7"/>
      <c r="FJ385" s="7"/>
      <c r="FK385" s="7"/>
      <c r="FL385" s="7"/>
      <c r="FN385" s="27" t="str">
        <f>_xlfn.XLOOKUP(FQ385,'Banco de Dados'!$B$3:$B$274,'Banco de Dados'!$C$3:$C$274,"")</f>
        <v/>
      </c>
      <c r="FO385" s="27" t="str">
        <f>IFERROR(VLOOKUP(FQ385,'Banco de Dados'!$B$3:$H$274,5,FALSE)," ")</f>
        <v xml:space="preserve"> </v>
      </c>
      <c r="FP385" s="7"/>
      <c r="FQ385" s="7"/>
      <c r="FR385" s="7"/>
      <c r="FS385" s="7"/>
      <c r="FU385" s="27" t="str">
        <f>_xlfn.XLOOKUP(FX385,'Banco de Dados'!$B$3:$B$274,'Banco de Dados'!$C$3:$C$274,"")</f>
        <v/>
      </c>
      <c r="FV385" s="27" t="str">
        <f>IFERROR(VLOOKUP(FX385,'Banco de Dados'!$B$3:$H$274,5,FALSE)," ")</f>
        <v xml:space="preserve"> </v>
      </c>
      <c r="FW385" s="7"/>
      <c r="FX385" s="7"/>
      <c r="FY385" s="7"/>
      <c r="FZ385" s="7"/>
    </row>
    <row r="386" spans="2:182" x14ac:dyDescent="0.25">
      <c r="B386" s="27" t="str">
        <f>_xlfn.XLOOKUP(E386,'Banco de Dados'!$B$3:$B$274,'Banco de Dados'!$C$3:$C$274,"")</f>
        <v/>
      </c>
      <c r="C386" s="27" t="str">
        <f>IFERROR(VLOOKUP(E386,'Banco de Dados'!$B$3:$H$274,5,FALSE)," ")</f>
        <v xml:space="preserve"> </v>
      </c>
      <c r="I386" s="27" t="str">
        <f>_xlfn.XLOOKUP(L386,'Banco de Dados'!$B$3:$B$274,'Banco de Dados'!$C$3:$C$274,"")</f>
        <v/>
      </c>
      <c r="J386" s="27" t="str">
        <f>IFERROR(VLOOKUP(L386,'Banco de Dados'!$B$3:$H$274,5,FALSE)," ")</f>
        <v xml:space="preserve"> </v>
      </c>
      <c r="P386" s="27" t="str">
        <f>_xlfn.XLOOKUP(S386,'Banco de Dados'!$B$3:$B$274,'Banco de Dados'!$C$3:$C$274,"")</f>
        <v/>
      </c>
      <c r="Q386" s="27" t="str">
        <f>IFERROR(VLOOKUP(S386,'Banco de Dados'!$B$3:$H$274,5,FALSE)," ")</f>
        <v xml:space="preserve"> </v>
      </c>
      <c r="W386" s="27" t="str">
        <f>_xlfn.XLOOKUP(Z386,'Banco de Dados'!$B$3:$B$274,'Banco de Dados'!$C$3:$C$274,"")</f>
        <v/>
      </c>
      <c r="X386" s="27" t="str">
        <f>IFERROR(VLOOKUP(Z386,'Banco de Dados'!$B$3:$H$274,5,FALSE)," ")</f>
        <v xml:space="preserve"> </v>
      </c>
      <c r="AD386" s="27" t="str">
        <f>_xlfn.XLOOKUP(AG386,'Banco de Dados'!$B$3:$B$274,'Banco de Dados'!$C$3:$C$274,"")</f>
        <v/>
      </c>
      <c r="AE386" s="27" t="str">
        <f>IFERROR(VLOOKUP(AG386,'Banco de Dados'!$B$3:$H$274,5,FALSE)," ")</f>
        <v xml:space="preserve"> </v>
      </c>
      <c r="AK386" s="27" t="str">
        <f>_xlfn.XLOOKUP(AN386,'Banco de Dados'!$B$3:$B$274,'Banco de Dados'!$C$3:$C$274,"")</f>
        <v/>
      </c>
      <c r="AL386" s="27" t="str">
        <f>IFERROR(VLOOKUP(AN386,'Banco de Dados'!$B$3:$H$274,5,FALSE)," ")</f>
        <v xml:space="preserve"> </v>
      </c>
      <c r="AR386" s="27" t="str">
        <f>_xlfn.XLOOKUP(AU386,'Banco de Dados'!$B$3:$B$274,'Banco de Dados'!$C$3:$C$274,"")</f>
        <v/>
      </c>
      <c r="AS386" s="27" t="str">
        <f>IFERROR(VLOOKUP(AU386,'Banco de Dados'!$B$3:$H$274,5,FALSE)," ")</f>
        <v xml:space="preserve"> </v>
      </c>
      <c r="AY386" s="27" t="str">
        <f>_xlfn.XLOOKUP(BB386,'Banco de Dados'!$B$3:$B$274,'Banco de Dados'!$C$3:$C$274,"")</f>
        <v/>
      </c>
      <c r="AZ386" s="27" t="str">
        <f>IFERROR(VLOOKUP(BB386,'Banco de Dados'!$B$3:$H$274,5,FALSE)," ")</f>
        <v xml:space="preserve"> </v>
      </c>
      <c r="BF386" s="27" t="str">
        <f>_xlfn.XLOOKUP(BI386,'Banco de Dados'!$B$3:$B$274,'Banco de Dados'!$C$3:$C$274,"")</f>
        <v/>
      </c>
      <c r="BG386" s="27" t="str">
        <f>IFERROR(VLOOKUP(BI386,'Banco de Dados'!$B$3:$H$274,5,FALSE)," ")</f>
        <v xml:space="preserve"> </v>
      </c>
      <c r="BM386" s="27" t="str">
        <f>_xlfn.XLOOKUP(BP386,'Banco de Dados'!$B$3:$B$274,'Banco de Dados'!$C$3:$C$274,"")</f>
        <v/>
      </c>
      <c r="BN386" s="27" t="str">
        <f>IFERROR(VLOOKUP(BP386,'Banco de Dados'!$B$3:$H$274,5,FALSE)," ")</f>
        <v xml:space="preserve"> </v>
      </c>
      <c r="BT386" s="27" t="str">
        <f>_xlfn.XLOOKUP(BW386,'Banco de Dados'!$B$3:$B$274,'Banco de Dados'!$C$3:$C$274,"")</f>
        <v/>
      </c>
      <c r="BU386" s="27" t="str">
        <f>IFERROR(VLOOKUP(BW386,'Banco de Dados'!$B$3:$H$274,5,FALSE)," ")</f>
        <v xml:space="preserve"> </v>
      </c>
      <c r="CA386" s="27" t="str">
        <f>_xlfn.XLOOKUP(CD386,'Banco de Dados'!$B$3:$B$274,'Banco de Dados'!$C$3:$C$274,"")</f>
        <v/>
      </c>
      <c r="CB386" s="27" t="str">
        <f>IFERROR(VLOOKUP(CD386,'Banco de Dados'!$B$3:$H$274,5,FALSE)," ")</f>
        <v xml:space="preserve"> </v>
      </c>
      <c r="CH386" s="27" t="str">
        <f>_xlfn.XLOOKUP(CK386,'Banco de Dados'!$B$3:$B$274,'Banco de Dados'!$C$3:$C$274,"")</f>
        <v/>
      </c>
      <c r="CI386" s="27" t="str">
        <f>IFERROR(VLOOKUP(CK386,'Banco de Dados'!$B$3:$H$274,5,FALSE)," ")</f>
        <v xml:space="preserve"> </v>
      </c>
      <c r="CO386" s="27" t="str">
        <f>_xlfn.XLOOKUP(CR386,'Banco de Dados'!$B$3:$B$274,'Banco de Dados'!$C$3:$C$274,"")</f>
        <v/>
      </c>
      <c r="CP386" s="27" t="str">
        <f>IFERROR(VLOOKUP(CR386,'Banco de Dados'!$B$3:$H$274,5,FALSE)," ")</f>
        <v xml:space="preserve"> </v>
      </c>
      <c r="CV386" s="27" t="str">
        <f>_xlfn.XLOOKUP(CY386,'Banco de Dados'!$B$3:$B$274,'Banco de Dados'!$C$3:$C$274,"")</f>
        <v/>
      </c>
      <c r="CW386" s="27" t="str">
        <f>IFERROR(VLOOKUP(CY386,'Banco de Dados'!$B$3:$H$274,5,FALSE)," ")</f>
        <v xml:space="preserve"> </v>
      </c>
      <c r="DC386" s="27" t="str">
        <f>_xlfn.XLOOKUP(DF386,'Banco de Dados'!$B$3:$B$274,'Banco de Dados'!$C$3:$C$274,"")</f>
        <v/>
      </c>
      <c r="DD386" s="27" t="str">
        <f>IFERROR(VLOOKUP(DF386,'Banco de Dados'!$B$3:$H$274,5,FALSE)," ")</f>
        <v xml:space="preserve"> </v>
      </c>
      <c r="DJ386" s="27" t="str">
        <f>_xlfn.XLOOKUP(DM386,'Banco de Dados'!$B$3:$B$274,'Banco de Dados'!$C$3:$C$274,"")</f>
        <v/>
      </c>
      <c r="DK386" s="27" t="str">
        <f>IFERROR(VLOOKUP(DM386,'Banco de Dados'!$B$3:$H$274,5,FALSE)," ")</f>
        <v xml:space="preserve"> </v>
      </c>
      <c r="DQ386" s="27" t="str">
        <f>_xlfn.XLOOKUP(DT386,'Banco de Dados'!$B$3:$B$274,'Banco de Dados'!$C$3:$C$274,"")</f>
        <v/>
      </c>
      <c r="DR386" s="27" t="str">
        <f>IFERROR(VLOOKUP(DT386,'Banco de Dados'!$B$3:$H$274,5,FALSE)," ")</f>
        <v xml:space="preserve"> </v>
      </c>
      <c r="DX386" s="27" t="str">
        <f>_xlfn.XLOOKUP(EA386,'Banco de Dados'!$B$3:$B$274,'Banco de Dados'!$C$3:$C$274,"")</f>
        <v/>
      </c>
      <c r="DY386" s="27" t="str">
        <f>IFERROR(VLOOKUP(EA386,'Banco de Dados'!$B$3:$H$274,5,FALSE)," ")</f>
        <v xml:space="preserve"> </v>
      </c>
      <c r="EE386" s="27" t="str">
        <f>_xlfn.XLOOKUP(EH386,'Banco de Dados'!$B$3:$B$274,'Banco de Dados'!$C$3:$C$274,"")</f>
        <v/>
      </c>
      <c r="EF386" s="27" t="str">
        <f>IFERROR(VLOOKUP(EH386,'Banco de Dados'!$B$3:$H$274,5,FALSE)," ")</f>
        <v xml:space="preserve"> </v>
      </c>
      <c r="EL386" s="27" t="str">
        <f>_xlfn.XLOOKUP(EO386,'Banco de Dados'!$B$3:$B$274,'Banco de Dados'!$C$3:$C$274,"")</f>
        <v/>
      </c>
      <c r="EM386" s="27" t="str">
        <f>IFERROR(VLOOKUP(EO386,'Banco de Dados'!$B$3:$H$274,5,FALSE)," ")</f>
        <v xml:space="preserve"> </v>
      </c>
      <c r="ES386" s="27" t="str">
        <f>_xlfn.XLOOKUP(EV386,'Banco de Dados'!$B$3:$B$274,'Banco de Dados'!$C$3:$C$274,"")</f>
        <v/>
      </c>
      <c r="ET386" s="27" t="str">
        <f>IFERROR(VLOOKUP(EV386,'Banco de Dados'!$B$3:$H$274,5,FALSE)," ")</f>
        <v xml:space="preserve"> </v>
      </c>
      <c r="EZ386" s="27" t="str">
        <f>_xlfn.XLOOKUP(FC386,'Banco de Dados'!$B$3:$B$274,'Banco de Dados'!$C$3:$C$274,"")</f>
        <v/>
      </c>
      <c r="FA386" s="27" t="str">
        <f>IFERROR(VLOOKUP(FC386,'Banco de Dados'!$B$3:$H$274,5,FALSE)," ")</f>
        <v xml:space="preserve"> </v>
      </c>
      <c r="FC386" s="7"/>
      <c r="FD386" s="7"/>
      <c r="FE386" s="7"/>
      <c r="FG386" s="27" t="str">
        <f>_xlfn.XLOOKUP(FJ386,'Banco de Dados'!$B$3:$B$274,'Banco de Dados'!$C$3:$C$274,"")</f>
        <v/>
      </c>
      <c r="FH386" s="27" t="str">
        <f>IFERROR(VLOOKUP(FJ386,'Banco de Dados'!$B$3:$H$274,5,FALSE)," ")</f>
        <v xml:space="preserve"> </v>
      </c>
      <c r="FI386" s="7"/>
      <c r="FJ386" s="7"/>
      <c r="FK386" s="7"/>
      <c r="FL386" s="7"/>
      <c r="FN386" s="27" t="str">
        <f>_xlfn.XLOOKUP(FQ386,'Banco de Dados'!$B$3:$B$274,'Banco de Dados'!$C$3:$C$274,"")</f>
        <v/>
      </c>
      <c r="FO386" s="27" t="str">
        <f>IFERROR(VLOOKUP(FQ386,'Banco de Dados'!$B$3:$H$274,5,FALSE)," ")</f>
        <v xml:space="preserve"> </v>
      </c>
      <c r="FP386" s="7"/>
      <c r="FQ386" s="7"/>
      <c r="FR386" s="7"/>
      <c r="FS386" s="7"/>
      <c r="FU386" s="27" t="str">
        <f>_xlfn.XLOOKUP(FX386,'Banco de Dados'!$B$3:$B$274,'Banco de Dados'!$C$3:$C$274,"")</f>
        <v/>
      </c>
      <c r="FV386" s="27" t="str">
        <f>IFERROR(VLOOKUP(FX386,'Banco de Dados'!$B$3:$H$274,5,FALSE)," ")</f>
        <v xml:space="preserve"> </v>
      </c>
      <c r="FW386" s="7"/>
      <c r="FX386" s="7"/>
      <c r="FY386" s="7"/>
      <c r="FZ386" s="7"/>
    </row>
    <row r="387" spans="2:182" x14ac:dyDescent="0.25">
      <c r="B387" s="27" t="str">
        <f>_xlfn.XLOOKUP(E387,'Banco de Dados'!$B$3:$B$274,'Banco de Dados'!$C$3:$C$274,"")</f>
        <v/>
      </c>
      <c r="C387" s="27" t="str">
        <f>IFERROR(VLOOKUP(E387,'Banco de Dados'!$B$3:$H$274,5,FALSE)," ")</f>
        <v xml:space="preserve"> </v>
      </c>
      <c r="I387" s="27" t="str">
        <f>_xlfn.XLOOKUP(L387,'Banco de Dados'!$B$3:$B$274,'Banco de Dados'!$C$3:$C$274,"")</f>
        <v/>
      </c>
      <c r="J387" s="27" t="str">
        <f>IFERROR(VLOOKUP(L387,'Banco de Dados'!$B$3:$H$274,5,FALSE)," ")</f>
        <v xml:space="preserve"> </v>
      </c>
      <c r="P387" s="27" t="str">
        <f>_xlfn.XLOOKUP(S387,'Banco de Dados'!$B$3:$B$274,'Banco de Dados'!$C$3:$C$274,"")</f>
        <v/>
      </c>
      <c r="Q387" s="27" t="str">
        <f>IFERROR(VLOOKUP(S387,'Banco de Dados'!$B$3:$H$274,5,FALSE)," ")</f>
        <v xml:space="preserve"> </v>
      </c>
      <c r="W387" s="27" t="str">
        <f>_xlfn.XLOOKUP(Z387,'Banco de Dados'!$B$3:$B$274,'Banco de Dados'!$C$3:$C$274,"")</f>
        <v/>
      </c>
      <c r="X387" s="27" t="str">
        <f>IFERROR(VLOOKUP(Z387,'Banco de Dados'!$B$3:$H$274,5,FALSE)," ")</f>
        <v xml:space="preserve"> </v>
      </c>
      <c r="AD387" s="27" t="str">
        <f>_xlfn.XLOOKUP(AG387,'Banco de Dados'!$B$3:$B$274,'Banco de Dados'!$C$3:$C$274,"")</f>
        <v/>
      </c>
      <c r="AE387" s="27" t="str">
        <f>IFERROR(VLOOKUP(AG387,'Banco de Dados'!$B$3:$H$274,5,FALSE)," ")</f>
        <v xml:space="preserve"> </v>
      </c>
      <c r="AK387" s="27" t="str">
        <f>_xlfn.XLOOKUP(AN387,'Banco de Dados'!$B$3:$B$274,'Banco de Dados'!$C$3:$C$274,"")</f>
        <v/>
      </c>
      <c r="AL387" s="27" t="str">
        <f>IFERROR(VLOOKUP(AN387,'Banco de Dados'!$B$3:$H$274,5,FALSE)," ")</f>
        <v xml:space="preserve"> </v>
      </c>
      <c r="AR387" s="27" t="str">
        <f>_xlfn.XLOOKUP(AU387,'Banco de Dados'!$B$3:$B$274,'Banco de Dados'!$C$3:$C$274,"")</f>
        <v/>
      </c>
      <c r="AS387" s="27" t="str">
        <f>IFERROR(VLOOKUP(AU387,'Banco de Dados'!$B$3:$H$274,5,FALSE)," ")</f>
        <v xml:space="preserve"> </v>
      </c>
      <c r="AY387" s="27" t="str">
        <f>_xlfn.XLOOKUP(BB387,'Banco de Dados'!$B$3:$B$274,'Banco de Dados'!$C$3:$C$274,"")</f>
        <v/>
      </c>
      <c r="AZ387" s="27" t="str">
        <f>IFERROR(VLOOKUP(BB387,'Banco de Dados'!$B$3:$H$274,5,FALSE)," ")</f>
        <v xml:space="preserve"> </v>
      </c>
      <c r="BF387" s="27" t="str">
        <f>_xlfn.XLOOKUP(BI387,'Banco de Dados'!$B$3:$B$274,'Banco de Dados'!$C$3:$C$274,"")</f>
        <v/>
      </c>
      <c r="BG387" s="27" t="str">
        <f>IFERROR(VLOOKUP(BI387,'Banco de Dados'!$B$3:$H$274,5,FALSE)," ")</f>
        <v xml:space="preserve"> </v>
      </c>
      <c r="BM387" s="27" t="str">
        <f>_xlfn.XLOOKUP(BP387,'Banco de Dados'!$B$3:$B$274,'Banco de Dados'!$C$3:$C$274,"")</f>
        <v/>
      </c>
      <c r="BN387" s="27" t="str">
        <f>IFERROR(VLOOKUP(BP387,'Banco de Dados'!$B$3:$H$274,5,FALSE)," ")</f>
        <v xml:space="preserve"> </v>
      </c>
      <c r="BT387" s="27" t="str">
        <f>_xlfn.XLOOKUP(BW387,'Banco de Dados'!$B$3:$B$274,'Banco de Dados'!$C$3:$C$274,"")</f>
        <v/>
      </c>
      <c r="BU387" s="27" t="str">
        <f>IFERROR(VLOOKUP(BW387,'Banco de Dados'!$B$3:$H$274,5,FALSE)," ")</f>
        <v xml:space="preserve"> </v>
      </c>
      <c r="CA387" s="27" t="str">
        <f>_xlfn.XLOOKUP(CD387,'Banco de Dados'!$B$3:$B$274,'Banco de Dados'!$C$3:$C$274,"")</f>
        <v/>
      </c>
      <c r="CB387" s="27" t="str">
        <f>IFERROR(VLOOKUP(CD387,'Banco de Dados'!$B$3:$H$274,5,FALSE)," ")</f>
        <v xml:space="preserve"> </v>
      </c>
      <c r="CH387" s="27" t="str">
        <f>_xlfn.XLOOKUP(CK387,'Banco de Dados'!$B$3:$B$274,'Banco de Dados'!$C$3:$C$274,"")</f>
        <v/>
      </c>
      <c r="CI387" s="27" t="str">
        <f>IFERROR(VLOOKUP(CK387,'Banco de Dados'!$B$3:$H$274,5,FALSE)," ")</f>
        <v xml:space="preserve"> </v>
      </c>
      <c r="CO387" s="27" t="str">
        <f>_xlfn.XLOOKUP(CR387,'Banco de Dados'!$B$3:$B$274,'Banco de Dados'!$C$3:$C$274,"")</f>
        <v/>
      </c>
      <c r="CP387" s="27" t="str">
        <f>IFERROR(VLOOKUP(CR387,'Banco de Dados'!$B$3:$H$274,5,FALSE)," ")</f>
        <v xml:space="preserve"> </v>
      </c>
      <c r="CV387" s="27" t="str">
        <f>_xlfn.XLOOKUP(CY387,'Banco de Dados'!$B$3:$B$274,'Banco de Dados'!$C$3:$C$274,"")</f>
        <v/>
      </c>
      <c r="CW387" s="27" t="str">
        <f>IFERROR(VLOOKUP(CY387,'Banco de Dados'!$B$3:$H$274,5,FALSE)," ")</f>
        <v xml:space="preserve"> </v>
      </c>
      <c r="DC387" s="27" t="str">
        <f>_xlfn.XLOOKUP(DF387,'Banco de Dados'!$B$3:$B$274,'Banco de Dados'!$C$3:$C$274,"")</f>
        <v/>
      </c>
      <c r="DD387" s="27" t="str">
        <f>IFERROR(VLOOKUP(DF387,'Banco de Dados'!$B$3:$H$274,5,FALSE)," ")</f>
        <v xml:space="preserve"> </v>
      </c>
      <c r="DJ387" s="27" t="str">
        <f>_xlfn.XLOOKUP(DM387,'Banco de Dados'!$B$3:$B$274,'Banco de Dados'!$C$3:$C$274,"")</f>
        <v/>
      </c>
      <c r="DK387" s="27" t="str">
        <f>IFERROR(VLOOKUP(DM387,'Banco de Dados'!$B$3:$H$274,5,FALSE)," ")</f>
        <v xml:space="preserve"> </v>
      </c>
      <c r="DQ387" s="27" t="str">
        <f>_xlfn.XLOOKUP(DT387,'Banco de Dados'!$B$3:$B$274,'Banco de Dados'!$C$3:$C$274,"")</f>
        <v/>
      </c>
      <c r="DR387" s="27" t="str">
        <f>IFERROR(VLOOKUP(DT387,'Banco de Dados'!$B$3:$H$274,5,FALSE)," ")</f>
        <v xml:space="preserve"> </v>
      </c>
      <c r="DX387" s="27" t="str">
        <f>_xlfn.XLOOKUP(EA387,'Banco de Dados'!$B$3:$B$274,'Banco de Dados'!$C$3:$C$274,"")</f>
        <v/>
      </c>
      <c r="DY387" s="27" t="str">
        <f>IFERROR(VLOOKUP(EA387,'Banco de Dados'!$B$3:$H$274,5,FALSE)," ")</f>
        <v xml:space="preserve"> </v>
      </c>
      <c r="EE387" s="27" t="str">
        <f>_xlfn.XLOOKUP(EH387,'Banco de Dados'!$B$3:$B$274,'Banco de Dados'!$C$3:$C$274,"")</f>
        <v/>
      </c>
      <c r="EF387" s="27" t="str">
        <f>IFERROR(VLOOKUP(EH387,'Banco de Dados'!$B$3:$H$274,5,FALSE)," ")</f>
        <v xml:space="preserve"> </v>
      </c>
      <c r="EL387" s="27" t="str">
        <f>_xlfn.XLOOKUP(EO387,'Banco de Dados'!$B$3:$B$274,'Banco de Dados'!$C$3:$C$274,"")</f>
        <v/>
      </c>
      <c r="EM387" s="27" t="str">
        <f>IFERROR(VLOOKUP(EO387,'Banco de Dados'!$B$3:$H$274,5,FALSE)," ")</f>
        <v xml:space="preserve"> </v>
      </c>
      <c r="ES387" s="27" t="str">
        <f>_xlfn.XLOOKUP(EV387,'Banco de Dados'!$B$3:$B$274,'Banco de Dados'!$C$3:$C$274,"")</f>
        <v/>
      </c>
      <c r="ET387" s="27" t="str">
        <f>IFERROR(VLOOKUP(EV387,'Banco de Dados'!$B$3:$H$274,5,FALSE)," ")</f>
        <v xml:space="preserve"> </v>
      </c>
      <c r="EZ387" s="27" t="str">
        <f>_xlfn.XLOOKUP(FC387,'Banco de Dados'!$B$3:$B$274,'Banco de Dados'!$C$3:$C$274,"")</f>
        <v/>
      </c>
      <c r="FA387" s="27" t="str">
        <f>IFERROR(VLOOKUP(FC387,'Banco de Dados'!$B$3:$H$274,5,FALSE)," ")</f>
        <v xml:space="preserve"> </v>
      </c>
      <c r="FC387" s="7"/>
      <c r="FD387" s="7"/>
      <c r="FE387" s="7"/>
      <c r="FG387" s="27" t="str">
        <f>_xlfn.XLOOKUP(FJ387,'Banco de Dados'!$B$3:$B$274,'Banco de Dados'!$C$3:$C$274,"")</f>
        <v/>
      </c>
      <c r="FH387" s="27" t="str">
        <f>IFERROR(VLOOKUP(FJ387,'Banco de Dados'!$B$3:$H$274,5,FALSE)," ")</f>
        <v xml:space="preserve"> </v>
      </c>
      <c r="FI387" s="7"/>
      <c r="FJ387" s="7"/>
      <c r="FK387" s="7"/>
      <c r="FL387" s="7"/>
      <c r="FN387" s="27" t="str">
        <f>_xlfn.XLOOKUP(FQ387,'Banco de Dados'!$B$3:$B$274,'Banco de Dados'!$C$3:$C$274,"")</f>
        <v/>
      </c>
      <c r="FO387" s="27" t="str">
        <f>IFERROR(VLOOKUP(FQ387,'Banco de Dados'!$B$3:$H$274,5,FALSE)," ")</f>
        <v xml:space="preserve"> </v>
      </c>
      <c r="FP387" s="7"/>
      <c r="FQ387" s="7"/>
      <c r="FR387" s="7"/>
      <c r="FS387" s="7"/>
      <c r="FU387" s="27" t="str">
        <f>_xlfn.XLOOKUP(FX387,'Banco de Dados'!$B$3:$B$274,'Banco de Dados'!$C$3:$C$274,"")</f>
        <v/>
      </c>
      <c r="FV387" s="27" t="str">
        <f>IFERROR(VLOOKUP(FX387,'Banco de Dados'!$B$3:$H$274,5,FALSE)," ")</f>
        <v xml:space="preserve"> </v>
      </c>
      <c r="FW387" s="7"/>
      <c r="FX387" s="7"/>
      <c r="FY387" s="7"/>
      <c r="FZ387" s="7"/>
    </row>
    <row r="388" spans="2:182" x14ac:dyDescent="0.25">
      <c r="B388" s="27" t="str">
        <f>_xlfn.XLOOKUP(E388,'Banco de Dados'!$B$3:$B$274,'Banco de Dados'!$C$3:$C$274,"")</f>
        <v/>
      </c>
      <c r="C388" s="27" t="str">
        <f>IFERROR(VLOOKUP(E388,'Banco de Dados'!$B$3:$H$274,5,FALSE)," ")</f>
        <v xml:space="preserve"> </v>
      </c>
      <c r="I388" s="27" t="str">
        <f>_xlfn.XLOOKUP(L388,'Banco de Dados'!$B$3:$B$274,'Banco de Dados'!$C$3:$C$274,"")</f>
        <v/>
      </c>
      <c r="J388" s="27" t="str">
        <f>IFERROR(VLOOKUP(L388,'Banco de Dados'!$B$3:$H$274,5,FALSE)," ")</f>
        <v xml:space="preserve"> </v>
      </c>
      <c r="P388" s="27" t="str">
        <f>_xlfn.XLOOKUP(S388,'Banco de Dados'!$B$3:$B$274,'Banco de Dados'!$C$3:$C$274,"")</f>
        <v/>
      </c>
      <c r="Q388" s="27" t="str">
        <f>IFERROR(VLOOKUP(S388,'Banco de Dados'!$B$3:$H$274,5,FALSE)," ")</f>
        <v xml:space="preserve"> </v>
      </c>
      <c r="W388" s="27" t="str">
        <f>_xlfn.XLOOKUP(Z388,'Banco de Dados'!$B$3:$B$274,'Banco de Dados'!$C$3:$C$274,"")</f>
        <v/>
      </c>
      <c r="X388" s="27" t="str">
        <f>IFERROR(VLOOKUP(Z388,'Banco de Dados'!$B$3:$H$274,5,FALSE)," ")</f>
        <v xml:space="preserve"> </v>
      </c>
      <c r="AD388" s="27" t="str">
        <f>_xlfn.XLOOKUP(AG388,'Banco de Dados'!$B$3:$B$274,'Banco de Dados'!$C$3:$C$274,"")</f>
        <v/>
      </c>
      <c r="AE388" s="27" t="str">
        <f>IFERROR(VLOOKUP(AG388,'Banco de Dados'!$B$3:$H$274,5,FALSE)," ")</f>
        <v xml:space="preserve"> </v>
      </c>
      <c r="AK388" s="27" t="str">
        <f>_xlfn.XLOOKUP(AN388,'Banco de Dados'!$B$3:$B$274,'Banco de Dados'!$C$3:$C$274,"")</f>
        <v/>
      </c>
      <c r="AL388" s="27" t="str">
        <f>IFERROR(VLOOKUP(AN388,'Banco de Dados'!$B$3:$H$274,5,FALSE)," ")</f>
        <v xml:space="preserve"> </v>
      </c>
      <c r="AR388" s="27" t="str">
        <f>_xlfn.XLOOKUP(AU388,'Banco de Dados'!$B$3:$B$274,'Banco de Dados'!$C$3:$C$274,"")</f>
        <v/>
      </c>
      <c r="AS388" s="27" t="str">
        <f>IFERROR(VLOOKUP(AU388,'Banco de Dados'!$B$3:$H$274,5,FALSE)," ")</f>
        <v xml:space="preserve"> </v>
      </c>
      <c r="AY388" s="27" t="str">
        <f>_xlfn.XLOOKUP(BB388,'Banco de Dados'!$B$3:$B$274,'Banco de Dados'!$C$3:$C$274,"")</f>
        <v/>
      </c>
      <c r="AZ388" s="27" t="str">
        <f>IFERROR(VLOOKUP(BB388,'Banco de Dados'!$B$3:$H$274,5,FALSE)," ")</f>
        <v xml:space="preserve"> </v>
      </c>
      <c r="BF388" s="27" t="str">
        <f>_xlfn.XLOOKUP(BI388,'Banco de Dados'!$B$3:$B$274,'Banco de Dados'!$C$3:$C$274,"")</f>
        <v/>
      </c>
      <c r="BG388" s="27" t="str">
        <f>IFERROR(VLOOKUP(BI388,'Banco de Dados'!$B$3:$H$274,5,FALSE)," ")</f>
        <v xml:space="preserve"> </v>
      </c>
      <c r="BM388" s="27" t="str">
        <f>_xlfn.XLOOKUP(BP388,'Banco de Dados'!$B$3:$B$274,'Banco de Dados'!$C$3:$C$274,"")</f>
        <v/>
      </c>
      <c r="BN388" s="27" t="str">
        <f>IFERROR(VLOOKUP(BP388,'Banco de Dados'!$B$3:$H$274,5,FALSE)," ")</f>
        <v xml:space="preserve"> </v>
      </c>
      <c r="BT388" s="27" t="str">
        <f>_xlfn.XLOOKUP(BW388,'Banco de Dados'!$B$3:$B$274,'Banco de Dados'!$C$3:$C$274,"")</f>
        <v/>
      </c>
      <c r="BU388" s="27" t="str">
        <f>IFERROR(VLOOKUP(BW388,'Banco de Dados'!$B$3:$H$274,5,FALSE)," ")</f>
        <v xml:space="preserve"> </v>
      </c>
      <c r="CA388" s="27" t="str">
        <f>_xlfn.XLOOKUP(CD388,'Banco de Dados'!$B$3:$B$274,'Banco de Dados'!$C$3:$C$274,"")</f>
        <v/>
      </c>
      <c r="CB388" s="27" t="str">
        <f>IFERROR(VLOOKUP(CD388,'Banco de Dados'!$B$3:$H$274,5,FALSE)," ")</f>
        <v xml:space="preserve"> </v>
      </c>
      <c r="CH388" s="27" t="str">
        <f>_xlfn.XLOOKUP(CK388,'Banco de Dados'!$B$3:$B$274,'Banco de Dados'!$C$3:$C$274,"")</f>
        <v/>
      </c>
      <c r="CI388" s="27" t="str">
        <f>IFERROR(VLOOKUP(CK388,'Banco de Dados'!$B$3:$H$274,5,FALSE)," ")</f>
        <v xml:space="preserve"> </v>
      </c>
      <c r="CO388" s="27" t="str">
        <f>_xlfn.XLOOKUP(CR388,'Banco de Dados'!$B$3:$B$274,'Banco de Dados'!$C$3:$C$274,"")</f>
        <v/>
      </c>
      <c r="CP388" s="27" t="str">
        <f>IFERROR(VLOOKUP(CR388,'Banco de Dados'!$B$3:$H$274,5,FALSE)," ")</f>
        <v xml:space="preserve"> </v>
      </c>
      <c r="CV388" s="27" t="str">
        <f>_xlfn.XLOOKUP(CY388,'Banco de Dados'!$B$3:$B$274,'Banco de Dados'!$C$3:$C$274,"")</f>
        <v/>
      </c>
      <c r="CW388" s="27" t="str">
        <f>IFERROR(VLOOKUP(CY388,'Banco de Dados'!$B$3:$H$274,5,FALSE)," ")</f>
        <v xml:space="preserve"> </v>
      </c>
      <c r="DC388" s="27" t="str">
        <f>_xlfn.XLOOKUP(DF388,'Banco de Dados'!$B$3:$B$274,'Banco de Dados'!$C$3:$C$274,"")</f>
        <v/>
      </c>
      <c r="DD388" s="27" t="str">
        <f>IFERROR(VLOOKUP(DF388,'Banco de Dados'!$B$3:$H$274,5,FALSE)," ")</f>
        <v xml:space="preserve"> </v>
      </c>
      <c r="DJ388" s="27" t="str">
        <f>_xlfn.XLOOKUP(DM388,'Banco de Dados'!$B$3:$B$274,'Banco de Dados'!$C$3:$C$274,"")</f>
        <v/>
      </c>
      <c r="DK388" s="27" t="str">
        <f>IFERROR(VLOOKUP(DM388,'Banco de Dados'!$B$3:$H$274,5,FALSE)," ")</f>
        <v xml:space="preserve"> </v>
      </c>
      <c r="DQ388" s="27" t="str">
        <f>_xlfn.XLOOKUP(DT388,'Banco de Dados'!$B$3:$B$274,'Banco de Dados'!$C$3:$C$274,"")</f>
        <v/>
      </c>
      <c r="DR388" s="27" t="str">
        <f>IFERROR(VLOOKUP(DT388,'Banco de Dados'!$B$3:$H$274,5,FALSE)," ")</f>
        <v xml:space="preserve"> </v>
      </c>
      <c r="DX388" s="27" t="str">
        <f>_xlfn.XLOOKUP(EA388,'Banco de Dados'!$B$3:$B$274,'Banco de Dados'!$C$3:$C$274,"")</f>
        <v/>
      </c>
      <c r="DY388" s="27" t="str">
        <f>IFERROR(VLOOKUP(EA388,'Banco de Dados'!$B$3:$H$274,5,FALSE)," ")</f>
        <v xml:space="preserve"> </v>
      </c>
      <c r="EE388" s="27" t="str">
        <f>_xlfn.XLOOKUP(EH388,'Banco de Dados'!$B$3:$B$274,'Banco de Dados'!$C$3:$C$274,"")</f>
        <v/>
      </c>
      <c r="EF388" s="27" t="str">
        <f>IFERROR(VLOOKUP(EH388,'Banco de Dados'!$B$3:$H$274,5,FALSE)," ")</f>
        <v xml:space="preserve"> </v>
      </c>
      <c r="EL388" s="27" t="str">
        <f>_xlfn.XLOOKUP(EO388,'Banco de Dados'!$B$3:$B$274,'Banco de Dados'!$C$3:$C$274,"")</f>
        <v/>
      </c>
      <c r="EM388" s="27" t="str">
        <f>IFERROR(VLOOKUP(EO388,'Banco de Dados'!$B$3:$H$274,5,FALSE)," ")</f>
        <v xml:space="preserve"> </v>
      </c>
      <c r="ES388" s="27" t="str">
        <f>_xlfn.XLOOKUP(EV388,'Banco de Dados'!$B$3:$B$274,'Banco de Dados'!$C$3:$C$274,"")</f>
        <v/>
      </c>
      <c r="ET388" s="27" t="str">
        <f>IFERROR(VLOOKUP(EV388,'Banco de Dados'!$B$3:$H$274,5,FALSE)," ")</f>
        <v xml:space="preserve"> </v>
      </c>
      <c r="EZ388" s="27" t="str">
        <f>_xlfn.XLOOKUP(FC388,'Banco de Dados'!$B$3:$B$274,'Banco de Dados'!$C$3:$C$274,"")</f>
        <v/>
      </c>
      <c r="FA388" s="27" t="str">
        <f>IFERROR(VLOOKUP(FC388,'Banco de Dados'!$B$3:$H$274,5,FALSE)," ")</f>
        <v xml:space="preserve"> </v>
      </c>
      <c r="FC388" s="7"/>
      <c r="FD388" s="7"/>
      <c r="FE388" s="7"/>
      <c r="FG388" s="27" t="str">
        <f>_xlfn.XLOOKUP(FJ388,'Banco de Dados'!$B$3:$B$274,'Banco de Dados'!$C$3:$C$274,"")</f>
        <v/>
      </c>
      <c r="FH388" s="27" t="str">
        <f>IFERROR(VLOOKUP(FJ388,'Banco de Dados'!$B$3:$H$274,5,FALSE)," ")</f>
        <v xml:space="preserve"> </v>
      </c>
      <c r="FI388" s="7"/>
      <c r="FJ388" s="7"/>
      <c r="FK388" s="7"/>
      <c r="FL388" s="7"/>
      <c r="FN388" s="27" t="str">
        <f>_xlfn.XLOOKUP(FQ388,'Banco de Dados'!$B$3:$B$274,'Banco de Dados'!$C$3:$C$274,"")</f>
        <v/>
      </c>
      <c r="FO388" s="27" t="str">
        <f>IFERROR(VLOOKUP(FQ388,'Banco de Dados'!$B$3:$H$274,5,FALSE)," ")</f>
        <v xml:space="preserve"> </v>
      </c>
      <c r="FP388" s="7"/>
      <c r="FQ388" s="7"/>
      <c r="FR388" s="7"/>
      <c r="FS388" s="7"/>
      <c r="FU388" s="27" t="str">
        <f>_xlfn.XLOOKUP(FX388,'Banco de Dados'!$B$3:$B$274,'Banco de Dados'!$C$3:$C$274,"")</f>
        <v/>
      </c>
      <c r="FV388" s="27" t="str">
        <f>IFERROR(VLOOKUP(FX388,'Banco de Dados'!$B$3:$H$274,5,FALSE)," ")</f>
        <v xml:space="preserve"> </v>
      </c>
      <c r="FW388" s="7"/>
      <c r="FX388" s="7"/>
      <c r="FY388" s="7"/>
      <c r="FZ388" s="7"/>
    </row>
    <row r="389" spans="2:182" x14ac:dyDescent="0.25">
      <c r="B389" s="27" t="str">
        <f>_xlfn.XLOOKUP(E389,'Banco de Dados'!$B$3:$B$274,'Banco de Dados'!$C$3:$C$274,"")</f>
        <v/>
      </c>
      <c r="C389" s="27" t="str">
        <f>IFERROR(VLOOKUP(E389,'Banco de Dados'!$B$3:$H$274,5,FALSE)," ")</f>
        <v xml:space="preserve"> </v>
      </c>
      <c r="I389" s="27" t="str">
        <f>_xlfn.XLOOKUP(L389,'Banco de Dados'!$B$3:$B$274,'Banco de Dados'!$C$3:$C$274,"")</f>
        <v/>
      </c>
      <c r="J389" s="27" t="str">
        <f>IFERROR(VLOOKUP(L389,'Banco de Dados'!$B$3:$H$274,5,FALSE)," ")</f>
        <v xml:space="preserve"> </v>
      </c>
      <c r="P389" s="27" t="str">
        <f>_xlfn.XLOOKUP(S389,'Banco de Dados'!$B$3:$B$274,'Banco de Dados'!$C$3:$C$274,"")</f>
        <v/>
      </c>
      <c r="Q389" s="27" t="str">
        <f>IFERROR(VLOOKUP(S389,'Banco de Dados'!$B$3:$H$274,5,FALSE)," ")</f>
        <v xml:space="preserve"> </v>
      </c>
      <c r="W389" s="27" t="str">
        <f>_xlfn.XLOOKUP(Z389,'Banco de Dados'!$B$3:$B$274,'Banco de Dados'!$C$3:$C$274,"")</f>
        <v/>
      </c>
      <c r="X389" s="27" t="str">
        <f>IFERROR(VLOOKUP(Z389,'Banco de Dados'!$B$3:$H$274,5,FALSE)," ")</f>
        <v xml:space="preserve"> </v>
      </c>
      <c r="AD389" s="27" t="str">
        <f>_xlfn.XLOOKUP(AG389,'Banco de Dados'!$B$3:$B$274,'Banco de Dados'!$C$3:$C$274,"")</f>
        <v/>
      </c>
      <c r="AE389" s="27" t="str">
        <f>IFERROR(VLOOKUP(AG389,'Banco de Dados'!$B$3:$H$274,5,FALSE)," ")</f>
        <v xml:space="preserve"> </v>
      </c>
      <c r="AK389" s="27" t="str">
        <f>_xlfn.XLOOKUP(AN389,'Banco de Dados'!$B$3:$B$274,'Banco de Dados'!$C$3:$C$274,"")</f>
        <v/>
      </c>
      <c r="AL389" s="27" t="str">
        <f>IFERROR(VLOOKUP(AN389,'Banco de Dados'!$B$3:$H$274,5,FALSE)," ")</f>
        <v xml:space="preserve"> </v>
      </c>
      <c r="AR389" s="27" t="str">
        <f>_xlfn.XLOOKUP(AU389,'Banco de Dados'!$B$3:$B$274,'Banco de Dados'!$C$3:$C$274,"")</f>
        <v/>
      </c>
      <c r="AS389" s="27" t="str">
        <f>IFERROR(VLOOKUP(AU389,'Banco de Dados'!$B$3:$H$274,5,FALSE)," ")</f>
        <v xml:space="preserve"> </v>
      </c>
      <c r="AY389" s="27" t="str">
        <f>_xlfn.XLOOKUP(BB389,'Banco de Dados'!$B$3:$B$274,'Banco de Dados'!$C$3:$C$274,"")</f>
        <v/>
      </c>
      <c r="AZ389" s="27" t="str">
        <f>IFERROR(VLOOKUP(BB389,'Banco de Dados'!$B$3:$H$274,5,FALSE)," ")</f>
        <v xml:space="preserve"> </v>
      </c>
      <c r="BF389" s="27" t="str">
        <f>_xlfn.XLOOKUP(BI389,'Banco de Dados'!$B$3:$B$274,'Banco de Dados'!$C$3:$C$274,"")</f>
        <v/>
      </c>
      <c r="BG389" s="27" t="str">
        <f>IFERROR(VLOOKUP(BI389,'Banco de Dados'!$B$3:$H$274,5,FALSE)," ")</f>
        <v xml:space="preserve"> </v>
      </c>
      <c r="BM389" s="27" t="str">
        <f>_xlfn.XLOOKUP(BP389,'Banco de Dados'!$B$3:$B$274,'Banco de Dados'!$C$3:$C$274,"")</f>
        <v/>
      </c>
      <c r="BN389" s="27" t="str">
        <f>IFERROR(VLOOKUP(BP389,'Banco de Dados'!$B$3:$H$274,5,FALSE)," ")</f>
        <v xml:space="preserve"> </v>
      </c>
      <c r="BT389" s="27" t="str">
        <f>_xlfn.XLOOKUP(BW389,'Banco de Dados'!$B$3:$B$274,'Banco de Dados'!$C$3:$C$274,"")</f>
        <v/>
      </c>
      <c r="BU389" s="27" t="str">
        <f>IFERROR(VLOOKUP(BW389,'Banco de Dados'!$B$3:$H$274,5,FALSE)," ")</f>
        <v xml:space="preserve"> </v>
      </c>
      <c r="CA389" s="27" t="str">
        <f>_xlfn.XLOOKUP(CD389,'Banco de Dados'!$B$3:$B$274,'Banco de Dados'!$C$3:$C$274,"")</f>
        <v/>
      </c>
      <c r="CB389" s="27" t="str">
        <f>IFERROR(VLOOKUP(CD389,'Banco de Dados'!$B$3:$H$274,5,FALSE)," ")</f>
        <v xml:space="preserve"> </v>
      </c>
      <c r="CH389" s="27" t="str">
        <f>_xlfn.XLOOKUP(CK389,'Banco de Dados'!$B$3:$B$274,'Banco de Dados'!$C$3:$C$274,"")</f>
        <v/>
      </c>
      <c r="CI389" s="27" t="str">
        <f>IFERROR(VLOOKUP(CK389,'Banco de Dados'!$B$3:$H$274,5,FALSE)," ")</f>
        <v xml:space="preserve"> </v>
      </c>
      <c r="CO389" s="27" t="str">
        <f>_xlfn.XLOOKUP(CR389,'Banco de Dados'!$B$3:$B$274,'Banco de Dados'!$C$3:$C$274,"")</f>
        <v/>
      </c>
      <c r="CP389" s="27" t="str">
        <f>IFERROR(VLOOKUP(CR389,'Banco de Dados'!$B$3:$H$274,5,FALSE)," ")</f>
        <v xml:space="preserve"> </v>
      </c>
      <c r="CV389" s="27" t="str">
        <f>_xlfn.XLOOKUP(CY389,'Banco de Dados'!$B$3:$B$274,'Banco de Dados'!$C$3:$C$274,"")</f>
        <v/>
      </c>
      <c r="CW389" s="27" t="str">
        <f>IFERROR(VLOOKUP(CY389,'Banco de Dados'!$B$3:$H$274,5,FALSE)," ")</f>
        <v xml:space="preserve"> </v>
      </c>
      <c r="DC389" s="27" t="str">
        <f>_xlfn.XLOOKUP(DF389,'Banco de Dados'!$B$3:$B$274,'Banco de Dados'!$C$3:$C$274,"")</f>
        <v/>
      </c>
      <c r="DD389" s="27" t="str">
        <f>IFERROR(VLOOKUP(DF389,'Banco de Dados'!$B$3:$H$274,5,FALSE)," ")</f>
        <v xml:space="preserve"> </v>
      </c>
      <c r="DJ389" s="27" t="str">
        <f>_xlfn.XLOOKUP(DM389,'Banco de Dados'!$B$3:$B$274,'Banco de Dados'!$C$3:$C$274,"")</f>
        <v/>
      </c>
      <c r="DK389" s="27" t="str">
        <f>IFERROR(VLOOKUP(DM389,'Banco de Dados'!$B$3:$H$274,5,FALSE)," ")</f>
        <v xml:space="preserve"> </v>
      </c>
      <c r="DQ389" s="27" t="str">
        <f>_xlfn.XLOOKUP(DT389,'Banco de Dados'!$B$3:$B$274,'Banco de Dados'!$C$3:$C$274,"")</f>
        <v/>
      </c>
      <c r="DR389" s="27" t="str">
        <f>IFERROR(VLOOKUP(DT389,'Banco de Dados'!$B$3:$H$274,5,FALSE)," ")</f>
        <v xml:space="preserve"> </v>
      </c>
      <c r="DX389" s="27" t="str">
        <f>_xlfn.XLOOKUP(EA389,'Banco de Dados'!$B$3:$B$274,'Banco de Dados'!$C$3:$C$274,"")</f>
        <v/>
      </c>
      <c r="DY389" s="27" t="str">
        <f>IFERROR(VLOOKUP(EA389,'Banco de Dados'!$B$3:$H$274,5,FALSE)," ")</f>
        <v xml:space="preserve"> </v>
      </c>
      <c r="EE389" s="27" t="str">
        <f>_xlfn.XLOOKUP(EH389,'Banco de Dados'!$B$3:$B$274,'Banco de Dados'!$C$3:$C$274,"")</f>
        <v/>
      </c>
      <c r="EF389" s="27" t="str">
        <f>IFERROR(VLOOKUP(EH389,'Banco de Dados'!$B$3:$H$274,5,FALSE)," ")</f>
        <v xml:space="preserve"> </v>
      </c>
      <c r="EL389" s="27" t="str">
        <f>_xlfn.XLOOKUP(EO389,'Banco de Dados'!$B$3:$B$274,'Banco de Dados'!$C$3:$C$274,"")</f>
        <v/>
      </c>
      <c r="EM389" s="27" t="str">
        <f>IFERROR(VLOOKUP(EO389,'Banco de Dados'!$B$3:$H$274,5,FALSE)," ")</f>
        <v xml:space="preserve"> </v>
      </c>
      <c r="ES389" s="27" t="str">
        <f>_xlfn.XLOOKUP(EV389,'Banco de Dados'!$B$3:$B$274,'Banco de Dados'!$C$3:$C$274,"")</f>
        <v/>
      </c>
      <c r="ET389" s="27" t="str">
        <f>IFERROR(VLOOKUP(EV389,'Banco de Dados'!$B$3:$H$274,5,FALSE)," ")</f>
        <v xml:space="preserve"> </v>
      </c>
      <c r="EZ389" s="27" t="str">
        <f>_xlfn.XLOOKUP(FC389,'Banco de Dados'!$B$3:$B$274,'Banco de Dados'!$C$3:$C$274,"")</f>
        <v/>
      </c>
      <c r="FA389" s="27" t="str">
        <f>IFERROR(VLOOKUP(FC389,'Banco de Dados'!$B$3:$H$274,5,FALSE)," ")</f>
        <v xml:space="preserve"> </v>
      </c>
      <c r="FC389" s="7"/>
      <c r="FD389" s="7"/>
      <c r="FE389" s="7"/>
      <c r="FG389" s="27" t="str">
        <f>_xlfn.XLOOKUP(FJ389,'Banco de Dados'!$B$3:$B$274,'Banco de Dados'!$C$3:$C$274,"")</f>
        <v/>
      </c>
      <c r="FH389" s="27" t="str">
        <f>IFERROR(VLOOKUP(FJ389,'Banco de Dados'!$B$3:$H$274,5,FALSE)," ")</f>
        <v xml:space="preserve"> </v>
      </c>
      <c r="FI389" s="7"/>
      <c r="FJ389" s="7"/>
      <c r="FK389" s="7"/>
      <c r="FL389" s="7"/>
      <c r="FN389" s="27" t="str">
        <f>_xlfn.XLOOKUP(FQ389,'Banco de Dados'!$B$3:$B$274,'Banco de Dados'!$C$3:$C$274,"")</f>
        <v/>
      </c>
      <c r="FO389" s="27" t="str">
        <f>IFERROR(VLOOKUP(FQ389,'Banco de Dados'!$B$3:$H$274,5,FALSE)," ")</f>
        <v xml:space="preserve"> </v>
      </c>
      <c r="FP389" s="7"/>
      <c r="FQ389" s="7"/>
      <c r="FR389" s="7"/>
      <c r="FS389" s="7"/>
      <c r="FU389" s="27" t="str">
        <f>_xlfn.XLOOKUP(FX389,'Banco de Dados'!$B$3:$B$274,'Banco de Dados'!$C$3:$C$274,"")</f>
        <v/>
      </c>
      <c r="FV389" s="27" t="str">
        <f>IFERROR(VLOOKUP(FX389,'Banco de Dados'!$B$3:$H$274,5,FALSE)," ")</f>
        <v xml:space="preserve"> </v>
      </c>
      <c r="FW389" s="7"/>
      <c r="FX389" s="7"/>
      <c r="FY389" s="7"/>
      <c r="FZ389" s="7"/>
    </row>
    <row r="390" spans="2:182" x14ac:dyDescent="0.25">
      <c r="B390" s="27" t="str">
        <f>_xlfn.XLOOKUP(E390,'Banco de Dados'!$B$3:$B$274,'Banco de Dados'!$C$3:$C$274,"")</f>
        <v/>
      </c>
      <c r="C390" s="27" t="str">
        <f>IFERROR(VLOOKUP(E390,'Banco de Dados'!$B$3:$H$274,5,FALSE)," ")</f>
        <v xml:space="preserve"> </v>
      </c>
      <c r="I390" s="27" t="str">
        <f>_xlfn.XLOOKUP(L390,'Banco de Dados'!$B$3:$B$274,'Banco de Dados'!$C$3:$C$274,"")</f>
        <v/>
      </c>
      <c r="J390" s="27" t="str">
        <f>IFERROR(VLOOKUP(L390,'Banco de Dados'!$B$3:$H$274,5,FALSE)," ")</f>
        <v xml:space="preserve"> </v>
      </c>
      <c r="P390" s="27" t="str">
        <f>_xlfn.XLOOKUP(S390,'Banco de Dados'!$B$3:$B$274,'Banco de Dados'!$C$3:$C$274,"")</f>
        <v/>
      </c>
      <c r="Q390" s="27" t="str">
        <f>IFERROR(VLOOKUP(S390,'Banco de Dados'!$B$3:$H$274,5,FALSE)," ")</f>
        <v xml:space="preserve"> </v>
      </c>
      <c r="W390" s="27" t="str">
        <f>_xlfn.XLOOKUP(Z390,'Banco de Dados'!$B$3:$B$274,'Banco de Dados'!$C$3:$C$274,"")</f>
        <v/>
      </c>
      <c r="X390" s="27" t="str">
        <f>IFERROR(VLOOKUP(Z390,'Banco de Dados'!$B$3:$H$274,5,FALSE)," ")</f>
        <v xml:space="preserve"> </v>
      </c>
      <c r="AD390" s="27" t="str">
        <f>_xlfn.XLOOKUP(AG390,'Banco de Dados'!$B$3:$B$274,'Banco de Dados'!$C$3:$C$274,"")</f>
        <v/>
      </c>
      <c r="AE390" s="27" t="str">
        <f>IFERROR(VLOOKUP(AG390,'Banco de Dados'!$B$3:$H$274,5,FALSE)," ")</f>
        <v xml:space="preserve"> </v>
      </c>
      <c r="AK390" s="27" t="str">
        <f>_xlfn.XLOOKUP(AN390,'Banco de Dados'!$B$3:$B$274,'Banco de Dados'!$C$3:$C$274,"")</f>
        <v/>
      </c>
      <c r="AL390" s="27" t="str">
        <f>IFERROR(VLOOKUP(AN390,'Banco de Dados'!$B$3:$H$274,5,FALSE)," ")</f>
        <v xml:space="preserve"> </v>
      </c>
      <c r="AR390" s="27" t="str">
        <f>_xlfn.XLOOKUP(AU390,'Banco de Dados'!$B$3:$B$274,'Banco de Dados'!$C$3:$C$274,"")</f>
        <v/>
      </c>
      <c r="AS390" s="27" t="str">
        <f>IFERROR(VLOOKUP(AU390,'Banco de Dados'!$B$3:$H$274,5,FALSE)," ")</f>
        <v xml:space="preserve"> </v>
      </c>
      <c r="AY390" s="27" t="str">
        <f>_xlfn.XLOOKUP(BB390,'Banco de Dados'!$B$3:$B$274,'Banco de Dados'!$C$3:$C$274,"")</f>
        <v/>
      </c>
      <c r="AZ390" s="27" t="str">
        <f>IFERROR(VLOOKUP(BB390,'Banco de Dados'!$B$3:$H$274,5,FALSE)," ")</f>
        <v xml:space="preserve"> </v>
      </c>
      <c r="BF390" s="27" t="str">
        <f>_xlfn.XLOOKUP(BI390,'Banco de Dados'!$B$3:$B$274,'Banco de Dados'!$C$3:$C$274,"")</f>
        <v/>
      </c>
      <c r="BG390" s="27" t="str">
        <f>IFERROR(VLOOKUP(BI390,'Banco de Dados'!$B$3:$H$274,5,FALSE)," ")</f>
        <v xml:space="preserve"> </v>
      </c>
      <c r="BM390" s="27" t="str">
        <f>_xlfn.XLOOKUP(BP390,'Banco de Dados'!$B$3:$B$274,'Banco de Dados'!$C$3:$C$274,"")</f>
        <v/>
      </c>
      <c r="BN390" s="27" t="str">
        <f>IFERROR(VLOOKUP(BP390,'Banco de Dados'!$B$3:$H$274,5,FALSE)," ")</f>
        <v xml:space="preserve"> </v>
      </c>
      <c r="BT390" s="27" t="str">
        <f>_xlfn.XLOOKUP(BW390,'Banco de Dados'!$B$3:$B$274,'Banco de Dados'!$C$3:$C$274,"")</f>
        <v/>
      </c>
      <c r="BU390" s="27" t="str">
        <f>IFERROR(VLOOKUP(BW390,'Banco de Dados'!$B$3:$H$274,5,FALSE)," ")</f>
        <v xml:space="preserve"> </v>
      </c>
      <c r="CA390" s="27" t="str">
        <f>_xlfn.XLOOKUP(CD390,'Banco de Dados'!$B$3:$B$274,'Banco de Dados'!$C$3:$C$274,"")</f>
        <v/>
      </c>
      <c r="CB390" s="27" t="str">
        <f>IFERROR(VLOOKUP(CD390,'Banco de Dados'!$B$3:$H$274,5,FALSE)," ")</f>
        <v xml:space="preserve"> </v>
      </c>
      <c r="CH390" s="27" t="str">
        <f>_xlfn.XLOOKUP(CK390,'Banco de Dados'!$B$3:$B$274,'Banco de Dados'!$C$3:$C$274,"")</f>
        <v/>
      </c>
      <c r="CI390" s="27" t="str">
        <f>IFERROR(VLOOKUP(CK390,'Banco de Dados'!$B$3:$H$274,5,FALSE)," ")</f>
        <v xml:space="preserve"> </v>
      </c>
      <c r="CO390" s="27" t="str">
        <f>_xlfn.XLOOKUP(CR390,'Banco de Dados'!$B$3:$B$274,'Banco de Dados'!$C$3:$C$274,"")</f>
        <v/>
      </c>
      <c r="CP390" s="27" t="str">
        <f>IFERROR(VLOOKUP(CR390,'Banco de Dados'!$B$3:$H$274,5,FALSE)," ")</f>
        <v xml:space="preserve"> </v>
      </c>
      <c r="CV390" s="27" t="str">
        <f>_xlfn.XLOOKUP(CY390,'Banco de Dados'!$B$3:$B$274,'Banco de Dados'!$C$3:$C$274,"")</f>
        <v/>
      </c>
      <c r="CW390" s="27" t="str">
        <f>IFERROR(VLOOKUP(CY390,'Banco de Dados'!$B$3:$H$274,5,FALSE)," ")</f>
        <v xml:space="preserve"> </v>
      </c>
      <c r="DC390" s="27" t="str">
        <f>_xlfn.XLOOKUP(DF390,'Banco de Dados'!$B$3:$B$274,'Banco de Dados'!$C$3:$C$274,"")</f>
        <v/>
      </c>
      <c r="DD390" s="27" t="str">
        <f>IFERROR(VLOOKUP(DF390,'Banco de Dados'!$B$3:$H$274,5,FALSE)," ")</f>
        <v xml:space="preserve"> </v>
      </c>
      <c r="DJ390" s="27" t="str">
        <f>_xlfn.XLOOKUP(DM390,'Banco de Dados'!$B$3:$B$274,'Banco de Dados'!$C$3:$C$274,"")</f>
        <v/>
      </c>
      <c r="DK390" s="27" t="str">
        <f>IFERROR(VLOOKUP(DM390,'Banco de Dados'!$B$3:$H$274,5,FALSE)," ")</f>
        <v xml:space="preserve"> </v>
      </c>
      <c r="DQ390" s="27" t="str">
        <f>_xlfn.XLOOKUP(DT390,'Banco de Dados'!$B$3:$B$274,'Banco de Dados'!$C$3:$C$274,"")</f>
        <v/>
      </c>
      <c r="DR390" s="27" t="str">
        <f>IFERROR(VLOOKUP(DT390,'Banco de Dados'!$B$3:$H$274,5,FALSE)," ")</f>
        <v xml:space="preserve"> </v>
      </c>
      <c r="DX390" s="27" t="str">
        <f>_xlfn.XLOOKUP(EA390,'Banco de Dados'!$B$3:$B$274,'Banco de Dados'!$C$3:$C$274,"")</f>
        <v/>
      </c>
      <c r="DY390" s="27" t="str">
        <f>IFERROR(VLOOKUP(EA390,'Banco de Dados'!$B$3:$H$274,5,FALSE)," ")</f>
        <v xml:space="preserve"> </v>
      </c>
      <c r="EE390" s="27" t="str">
        <f>_xlfn.XLOOKUP(EH390,'Banco de Dados'!$B$3:$B$274,'Banco de Dados'!$C$3:$C$274,"")</f>
        <v/>
      </c>
      <c r="EF390" s="27" t="str">
        <f>IFERROR(VLOOKUP(EH390,'Banco de Dados'!$B$3:$H$274,5,FALSE)," ")</f>
        <v xml:space="preserve"> </v>
      </c>
      <c r="EL390" s="27" t="str">
        <f>_xlfn.XLOOKUP(EO390,'Banco de Dados'!$B$3:$B$274,'Banco de Dados'!$C$3:$C$274,"")</f>
        <v/>
      </c>
      <c r="EM390" s="27" t="str">
        <f>IFERROR(VLOOKUP(EO390,'Banco de Dados'!$B$3:$H$274,5,FALSE)," ")</f>
        <v xml:space="preserve"> </v>
      </c>
      <c r="ES390" s="27" t="str">
        <f>_xlfn.XLOOKUP(EV390,'Banco de Dados'!$B$3:$B$274,'Banco de Dados'!$C$3:$C$274,"")</f>
        <v/>
      </c>
      <c r="ET390" s="27" t="str">
        <f>IFERROR(VLOOKUP(EV390,'Banco de Dados'!$B$3:$H$274,5,FALSE)," ")</f>
        <v xml:space="preserve"> </v>
      </c>
      <c r="EZ390" s="27" t="str">
        <f>_xlfn.XLOOKUP(FC390,'Banco de Dados'!$B$3:$B$274,'Banco de Dados'!$C$3:$C$274,"")</f>
        <v/>
      </c>
      <c r="FA390" s="27" t="str">
        <f>IFERROR(VLOOKUP(FC390,'Banco de Dados'!$B$3:$H$274,5,FALSE)," ")</f>
        <v xml:space="preserve"> </v>
      </c>
      <c r="FC390" s="7"/>
      <c r="FD390" s="7"/>
      <c r="FE390" s="7"/>
      <c r="FG390" s="27" t="str">
        <f>_xlfn.XLOOKUP(FJ390,'Banco de Dados'!$B$3:$B$274,'Banco de Dados'!$C$3:$C$274,"")</f>
        <v/>
      </c>
      <c r="FH390" s="27" t="str">
        <f>IFERROR(VLOOKUP(FJ390,'Banco de Dados'!$B$3:$H$274,5,FALSE)," ")</f>
        <v xml:space="preserve"> </v>
      </c>
      <c r="FI390" s="7"/>
      <c r="FJ390" s="7"/>
      <c r="FK390" s="7"/>
      <c r="FL390" s="7"/>
      <c r="FN390" s="27" t="str">
        <f>_xlfn.XLOOKUP(FQ390,'Banco de Dados'!$B$3:$B$274,'Banco de Dados'!$C$3:$C$274,"")</f>
        <v/>
      </c>
      <c r="FO390" s="27" t="str">
        <f>IFERROR(VLOOKUP(FQ390,'Banco de Dados'!$B$3:$H$274,5,FALSE)," ")</f>
        <v xml:space="preserve"> </v>
      </c>
      <c r="FP390" s="7"/>
      <c r="FQ390" s="7"/>
      <c r="FR390" s="7"/>
      <c r="FS390" s="7"/>
      <c r="FU390" s="27" t="str">
        <f>_xlfn.XLOOKUP(FX390,'Banco de Dados'!$B$3:$B$274,'Banco de Dados'!$C$3:$C$274,"")</f>
        <v/>
      </c>
      <c r="FV390" s="27" t="str">
        <f>IFERROR(VLOOKUP(FX390,'Banco de Dados'!$B$3:$H$274,5,FALSE)," ")</f>
        <v xml:space="preserve"> </v>
      </c>
      <c r="FW390" s="7"/>
      <c r="FX390" s="7"/>
      <c r="FY390" s="7"/>
      <c r="FZ390" s="7"/>
    </row>
    <row r="391" spans="2:182" x14ac:dyDescent="0.25">
      <c r="B391" s="27" t="str">
        <f>_xlfn.XLOOKUP(E391,'Banco de Dados'!$B$3:$B$274,'Banco de Dados'!$C$3:$C$274,"")</f>
        <v/>
      </c>
      <c r="C391" s="27" t="str">
        <f>IFERROR(VLOOKUP(E391,'Banco de Dados'!$B$3:$H$274,5,FALSE)," ")</f>
        <v xml:space="preserve"> </v>
      </c>
      <c r="I391" s="27" t="str">
        <f>_xlfn.XLOOKUP(L391,'Banco de Dados'!$B$3:$B$274,'Banco de Dados'!$C$3:$C$274,"")</f>
        <v/>
      </c>
      <c r="J391" s="27" t="str">
        <f>IFERROR(VLOOKUP(L391,'Banco de Dados'!$B$3:$H$274,5,FALSE)," ")</f>
        <v xml:space="preserve"> </v>
      </c>
      <c r="P391" s="27" t="str">
        <f>_xlfn.XLOOKUP(S391,'Banco de Dados'!$B$3:$B$274,'Banco de Dados'!$C$3:$C$274,"")</f>
        <v/>
      </c>
      <c r="Q391" s="27" t="str">
        <f>IFERROR(VLOOKUP(S391,'Banco de Dados'!$B$3:$H$274,5,FALSE)," ")</f>
        <v xml:space="preserve"> </v>
      </c>
      <c r="W391" s="27" t="str">
        <f>_xlfn.XLOOKUP(Z391,'Banco de Dados'!$B$3:$B$274,'Banco de Dados'!$C$3:$C$274,"")</f>
        <v/>
      </c>
      <c r="X391" s="27" t="str">
        <f>IFERROR(VLOOKUP(Z391,'Banco de Dados'!$B$3:$H$274,5,FALSE)," ")</f>
        <v xml:space="preserve"> </v>
      </c>
      <c r="AD391" s="27" t="str">
        <f>_xlfn.XLOOKUP(AG391,'Banco de Dados'!$B$3:$B$274,'Banco de Dados'!$C$3:$C$274,"")</f>
        <v/>
      </c>
      <c r="AE391" s="27" t="str">
        <f>IFERROR(VLOOKUP(AG391,'Banco de Dados'!$B$3:$H$274,5,FALSE)," ")</f>
        <v xml:space="preserve"> </v>
      </c>
      <c r="AK391" s="27" t="str">
        <f>_xlfn.XLOOKUP(AN391,'Banco de Dados'!$B$3:$B$274,'Banco de Dados'!$C$3:$C$274,"")</f>
        <v/>
      </c>
      <c r="AL391" s="27" t="str">
        <f>IFERROR(VLOOKUP(AN391,'Banco de Dados'!$B$3:$H$274,5,FALSE)," ")</f>
        <v xml:space="preserve"> </v>
      </c>
      <c r="AR391" s="27" t="str">
        <f>_xlfn.XLOOKUP(AU391,'Banco de Dados'!$B$3:$B$274,'Banco de Dados'!$C$3:$C$274,"")</f>
        <v/>
      </c>
      <c r="AS391" s="27" t="str">
        <f>IFERROR(VLOOKUP(AU391,'Banco de Dados'!$B$3:$H$274,5,FALSE)," ")</f>
        <v xml:space="preserve"> </v>
      </c>
      <c r="AY391" s="27" t="str">
        <f>_xlfn.XLOOKUP(BB391,'Banco de Dados'!$B$3:$B$274,'Banco de Dados'!$C$3:$C$274,"")</f>
        <v/>
      </c>
      <c r="AZ391" s="27" t="str">
        <f>IFERROR(VLOOKUP(BB391,'Banco de Dados'!$B$3:$H$274,5,FALSE)," ")</f>
        <v xml:space="preserve"> </v>
      </c>
      <c r="BF391" s="27" t="str">
        <f>_xlfn.XLOOKUP(BI391,'Banco de Dados'!$B$3:$B$274,'Banco de Dados'!$C$3:$C$274,"")</f>
        <v/>
      </c>
      <c r="BG391" s="27" t="str">
        <f>IFERROR(VLOOKUP(BI391,'Banco de Dados'!$B$3:$H$274,5,FALSE)," ")</f>
        <v xml:space="preserve"> </v>
      </c>
      <c r="BM391" s="27" t="str">
        <f>_xlfn.XLOOKUP(BP391,'Banco de Dados'!$B$3:$B$274,'Banco de Dados'!$C$3:$C$274,"")</f>
        <v/>
      </c>
      <c r="BN391" s="27" t="str">
        <f>IFERROR(VLOOKUP(BP391,'Banco de Dados'!$B$3:$H$274,5,FALSE)," ")</f>
        <v xml:space="preserve"> </v>
      </c>
      <c r="BT391" s="27" t="str">
        <f>_xlfn.XLOOKUP(BW391,'Banco de Dados'!$B$3:$B$274,'Banco de Dados'!$C$3:$C$274,"")</f>
        <v/>
      </c>
      <c r="BU391" s="27" t="str">
        <f>IFERROR(VLOOKUP(BW391,'Banco de Dados'!$B$3:$H$274,5,FALSE)," ")</f>
        <v xml:space="preserve"> </v>
      </c>
      <c r="CA391" s="27" t="str">
        <f>_xlfn.XLOOKUP(CD391,'Banco de Dados'!$B$3:$B$274,'Banco de Dados'!$C$3:$C$274,"")</f>
        <v/>
      </c>
      <c r="CB391" s="27" t="str">
        <f>IFERROR(VLOOKUP(CD391,'Banco de Dados'!$B$3:$H$274,5,FALSE)," ")</f>
        <v xml:space="preserve"> </v>
      </c>
      <c r="CH391" s="27" t="str">
        <f>_xlfn.XLOOKUP(CK391,'Banco de Dados'!$B$3:$B$274,'Banco de Dados'!$C$3:$C$274,"")</f>
        <v/>
      </c>
      <c r="CI391" s="27" t="str">
        <f>IFERROR(VLOOKUP(CK391,'Banco de Dados'!$B$3:$H$274,5,FALSE)," ")</f>
        <v xml:space="preserve"> </v>
      </c>
      <c r="CO391" s="27" t="str">
        <f>_xlfn.XLOOKUP(CR391,'Banco de Dados'!$B$3:$B$274,'Banco de Dados'!$C$3:$C$274,"")</f>
        <v/>
      </c>
      <c r="CP391" s="27" t="str">
        <f>IFERROR(VLOOKUP(CR391,'Banco de Dados'!$B$3:$H$274,5,FALSE)," ")</f>
        <v xml:space="preserve"> </v>
      </c>
      <c r="CV391" s="27" t="str">
        <f>_xlfn.XLOOKUP(CY391,'Banco de Dados'!$B$3:$B$274,'Banco de Dados'!$C$3:$C$274,"")</f>
        <v/>
      </c>
      <c r="CW391" s="27" t="str">
        <f>IFERROR(VLOOKUP(CY391,'Banco de Dados'!$B$3:$H$274,5,FALSE)," ")</f>
        <v xml:space="preserve"> </v>
      </c>
      <c r="DC391" s="27" t="str">
        <f>_xlfn.XLOOKUP(DF391,'Banco de Dados'!$B$3:$B$274,'Banco de Dados'!$C$3:$C$274,"")</f>
        <v/>
      </c>
      <c r="DD391" s="27" t="str">
        <f>IFERROR(VLOOKUP(DF391,'Banco de Dados'!$B$3:$H$274,5,FALSE)," ")</f>
        <v xml:space="preserve"> </v>
      </c>
      <c r="DJ391" s="27" t="str">
        <f>_xlfn.XLOOKUP(DM391,'Banco de Dados'!$B$3:$B$274,'Banco de Dados'!$C$3:$C$274,"")</f>
        <v/>
      </c>
      <c r="DK391" s="27" t="str">
        <f>IFERROR(VLOOKUP(DM391,'Banco de Dados'!$B$3:$H$274,5,FALSE)," ")</f>
        <v xml:space="preserve"> </v>
      </c>
      <c r="DQ391" s="27" t="str">
        <f>_xlfn.XLOOKUP(DT391,'Banco de Dados'!$B$3:$B$274,'Banco de Dados'!$C$3:$C$274,"")</f>
        <v/>
      </c>
      <c r="DR391" s="27" t="str">
        <f>IFERROR(VLOOKUP(DT391,'Banco de Dados'!$B$3:$H$274,5,FALSE)," ")</f>
        <v xml:space="preserve"> </v>
      </c>
      <c r="DX391" s="27" t="str">
        <f>_xlfn.XLOOKUP(EA391,'Banco de Dados'!$B$3:$B$274,'Banco de Dados'!$C$3:$C$274,"")</f>
        <v/>
      </c>
      <c r="DY391" s="27" t="str">
        <f>IFERROR(VLOOKUP(EA391,'Banco de Dados'!$B$3:$H$274,5,FALSE)," ")</f>
        <v xml:space="preserve"> </v>
      </c>
      <c r="EE391" s="27" t="str">
        <f>_xlfn.XLOOKUP(EH391,'Banco de Dados'!$B$3:$B$274,'Banco de Dados'!$C$3:$C$274,"")</f>
        <v/>
      </c>
      <c r="EF391" s="27" t="str">
        <f>IFERROR(VLOOKUP(EH391,'Banco de Dados'!$B$3:$H$274,5,FALSE)," ")</f>
        <v xml:space="preserve"> </v>
      </c>
      <c r="EL391" s="27" t="str">
        <f>_xlfn.XLOOKUP(EO391,'Banco de Dados'!$B$3:$B$274,'Banco de Dados'!$C$3:$C$274,"")</f>
        <v/>
      </c>
      <c r="EM391" s="27" t="str">
        <f>IFERROR(VLOOKUP(EO391,'Banco de Dados'!$B$3:$H$274,5,FALSE)," ")</f>
        <v xml:space="preserve"> </v>
      </c>
      <c r="ES391" s="27" t="str">
        <f>_xlfn.XLOOKUP(EV391,'Banco de Dados'!$B$3:$B$274,'Banco de Dados'!$C$3:$C$274,"")</f>
        <v/>
      </c>
      <c r="ET391" s="27" t="str">
        <f>IFERROR(VLOOKUP(EV391,'Banco de Dados'!$B$3:$H$274,5,FALSE)," ")</f>
        <v xml:space="preserve"> </v>
      </c>
      <c r="EZ391" s="27" t="str">
        <f>_xlfn.XLOOKUP(FC391,'Banco de Dados'!$B$3:$B$274,'Banco de Dados'!$C$3:$C$274,"")</f>
        <v/>
      </c>
      <c r="FA391" s="27" t="str">
        <f>IFERROR(VLOOKUP(FC391,'Banco de Dados'!$B$3:$H$274,5,FALSE)," ")</f>
        <v xml:space="preserve"> </v>
      </c>
      <c r="FC391" s="7"/>
      <c r="FD391" s="7"/>
      <c r="FE391" s="7"/>
      <c r="FG391" s="27" t="str">
        <f>_xlfn.XLOOKUP(FJ391,'Banco de Dados'!$B$3:$B$274,'Banco de Dados'!$C$3:$C$274,"")</f>
        <v/>
      </c>
      <c r="FH391" s="27" t="str">
        <f>IFERROR(VLOOKUP(FJ391,'Banco de Dados'!$B$3:$H$274,5,FALSE)," ")</f>
        <v xml:space="preserve"> </v>
      </c>
      <c r="FI391" s="7"/>
      <c r="FJ391" s="7"/>
      <c r="FK391" s="7"/>
      <c r="FL391" s="7"/>
      <c r="FN391" s="27" t="str">
        <f>_xlfn.XLOOKUP(FQ391,'Banco de Dados'!$B$3:$B$274,'Banco de Dados'!$C$3:$C$274,"")</f>
        <v/>
      </c>
      <c r="FO391" s="27" t="str">
        <f>IFERROR(VLOOKUP(FQ391,'Banco de Dados'!$B$3:$H$274,5,FALSE)," ")</f>
        <v xml:space="preserve"> </v>
      </c>
      <c r="FP391" s="7"/>
      <c r="FQ391" s="7"/>
      <c r="FR391" s="7"/>
      <c r="FS391" s="7"/>
      <c r="FU391" s="27" t="str">
        <f>_xlfn.XLOOKUP(FX391,'Banco de Dados'!$B$3:$B$274,'Banco de Dados'!$C$3:$C$274,"")</f>
        <v/>
      </c>
      <c r="FV391" s="27" t="str">
        <f>IFERROR(VLOOKUP(FX391,'Banco de Dados'!$B$3:$H$274,5,FALSE)," ")</f>
        <v xml:space="preserve"> </v>
      </c>
      <c r="FW391" s="7"/>
      <c r="FX391" s="7"/>
      <c r="FY391" s="7"/>
      <c r="FZ391" s="7"/>
    </row>
    <row r="392" spans="2:182" x14ac:dyDescent="0.25">
      <c r="B392" s="27" t="str">
        <f>_xlfn.XLOOKUP(E392,'Banco de Dados'!$B$3:$B$274,'Banco de Dados'!$C$3:$C$274,"")</f>
        <v/>
      </c>
      <c r="C392" s="27" t="str">
        <f>IFERROR(VLOOKUP(E392,'Banco de Dados'!$B$3:$H$274,5,FALSE)," ")</f>
        <v xml:space="preserve"> </v>
      </c>
      <c r="I392" s="27" t="str">
        <f>_xlfn.XLOOKUP(L392,'Banco de Dados'!$B$3:$B$274,'Banco de Dados'!$C$3:$C$274,"")</f>
        <v/>
      </c>
      <c r="J392" s="27" t="str">
        <f>IFERROR(VLOOKUP(L392,'Banco de Dados'!$B$3:$H$274,5,FALSE)," ")</f>
        <v xml:space="preserve"> </v>
      </c>
      <c r="P392" s="27" t="str">
        <f>_xlfn.XLOOKUP(S392,'Banco de Dados'!$B$3:$B$274,'Banco de Dados'!$C$3:$C$274,"")</f>
        <v/>
      </c>
      <c r="Q392" s="27" t="str">
        <f>IFERROR(VLOOKUP(S392,'Banco de Dados'!$B$3:$H$274,5,FALSE)," ")</f>
        <v xml:space="preserve"> </v>
      </c>
      <c r="W392" s="27" t="str">
        <f>_xlfn.XLOOKUP(Z392,'Banco de Dados'!$B$3:$B$274,'Banco de Dados'!$C$3:$C$274,"")</f>
        <v/>
      </c>
      <c r="X392" s="27" t="str">
        <f>IFERROR(VLOOKUP(Z392,'Banco de Dados'!$B$3:$H$274,5,FALSE)," ")</f>
        <v xml:space="preserve"> </v>
      </c>
      <c r="AD392" s="27" t="str">
        <f>_xlfn.XLOOKUP(AG392,'Banco de Dados'!$B$3:$B$274,'Banco de Dados'!$C$3:$C$274,"")</f>
        <v/>
      </c>
      <c r="AE392" s="27" t="str">
        <f>IFERROR(VLOOKUP(AG392,'Banco de Dados'!$B$3:$H$274,5,FALSE)," ")</f>
        <v xml:space="preserve"> </v>
      </c>
      <c r="AK392" s="27" t="str">
        <f>_xlfn.XLOOKUP(AN392,'Banco de Dados'!$B$3:$B$274,'Banco de Dados'!$C$3:$C$274,"")</f>
        <v/>
      </c>
      <c r="AL392" s="27" t="str">
        <f>IFERROR(VLOOKUP(AN392,'Banco de Dados'!$B$3:$H$274,5,FALSE)," ")</f>
        <v xml:space="preserve"> </v>
      </c>
      <c r="AR392" s="27" t="str">
        <f>_xlfn.XLOOKUP(AU392,'Banco de Dados'!$B$3:$B$274,'Banco de Dados'!$C$3:$C$274,"")</f>
        <v/>
      </c>
      <c r="AS392" s="27" t="str">
        <f>IFERROR(VLOOKUP(AU392,'Banco de Dados'!$B$3:$H$274,5,FALSE)," ")</f>
        <v xml:space="preserve"> </v>
      </c>
      <c r="AY392" s="27" t="str">
        <f>_xlfn.XLOOKUP(BB392,'Banco de Dados'!$B$3:$B$274,'Banco de Dados'!$C$3:$C$274,"")</f>
        <v/>
      </c>
      <c r="AZ392" s="27" t="str">
        <f>IFERROR(VLOOKUP(BB392,'Banco de Dados'!$B$3:$H$274,5,FALSE)," ")</f>
        <v xml:space="preserve"> </v>
      </c>
      <c r="BF392" s="27" t="str">
        <f>_xlfn.XLOOKUP(BI392,'Banco de Dados'!$B$3:$B$274,'Banco de Dados'!$C$3:$C$274,"")</f>
        <v/>
      </c>
      <c r="BG392" s="27" t="str">
        <f>IFERROR(VLOOKUP(BI392,'Banco de Dados'!$B$3:$H$274,5,FALSE)," ")</f>
        <v xml:space="preserve"> </v>
      </c>
      <c r="BM392" s="27" t="str">
        <f>_xlfn.XLOOKUP(BP392,'Banco de Dados'!$B$3:$B$274,'Banco de Dados'!$C$3:$C$274,"")</f>
        <v/>
      </c>
      <c r="BN392" s="27" t="str">
        <f>IFERROR(VLOOKUP(BP392,'Banco de Dados'!$B$3:$H$274,5,FALSE)," ")</f>
        <v xml:space="preserve"> </v>
      </c>
      <c r="BT392" s="27" t="str">
        <f>_xlfn.XLOOKUP(BW392,'Banco de Dados'!$B$3:$B$274,'Banco de Dados'!$C$3:$C$274,"")</f>
        <v/>
      </c>
      <c r="BU392" s="27" t="str">
        <f>IFERROR(VLOOKUP(BW392,'Banco de Dados'!$B$3:$H$274,5,FALSE)," ")</f>
        <v xml:space="preserve"> </v>
      </c>
      <c r="CA392" s="27" t="str">
        <f>_xlfn.XLOOKUP(CD392,'Banco de Dados'!$B$3:$B$274,'Banco de Dados'!$C$3:$C$274,"")</f>
        <v/>
      </c>
      <c r="CB392" s="27" t="str">
        <f>IFERROR(VLOOKUP(CD392,'Banco de Dados'!$B$3:$H$274,5,FALSE)," ")</f>
        <v xml:space="preserve"> </v>
      </c>
      <c r="CH392" s="27" t="str">
        <f>_xlfn.XLOOKUP(CK392,'Banco de Dados'!$B$3:$B$274,'Banco de Dados'!$C$3:$C$274,"")</f>
        <v/>
      </c>
      <c r="CI392" s="27" t="str">
        <f>IFERROR(VLOOKUP(CK392,'Banco de Dados'!$B$3:$H$274,5,FALSE)," ")</f>
        <v xml:space="preserve"> </v>
      </c>
      <c r="CO392" s="27" t="str">
        <f>_xlfn.XLOOKUP(CR392,'Banco de Dados'!$B$3:$B$274,'Banco de Dados'!$C$3:$C$274,"")</f>
        <v/>
      </c>
      <c r="CP392" s="27" t="str">
        <f>IFERROR(VLOOKUP(CR392,'Banco de Dados'!$B$3:$H$274,5,FALSE)," ")</f>
        <v xml:space="preserve"> </v>
      </c>
      <c r="CV392" s="27" t="str">
        <f>_xlfn.XLOOKUP(CY392,'Banco de Dados'!$B$3:$B$274,'Banco de Dados'!$C$3:$C$274,"")</f>
        <v/>
      </c>
      <c r="CW392" s="27" t="str">
        <f>IFERROR(VLOOKUP(CY392,'Banco de Dados'!$B$3:$H$274,5,FALSE)," ")</f>
        <v xml:space="preserve"> </v>
      </c>
      <c r="DC392" s="27" t="str">
        <f>_xlfn.XLOOKUP(DF392,'Banco de Dados'!$B$3:$B$274,'Banco de Dados'!$C$3:$C$274,"")</f>
        <v/>
      </c>
      <c r="DD392" s="27" t="str">
        <f>IFERROR(VLOOKUP(DF392,'Banco de Dados'!$B$3:$H$274,5,FALSE)," ")</f>
        <v xml:space="preserve"> </v>
      </c>
      <c r="DJ392" s="27" t="str">
        <f>_xlfn.XLOOKUP(DM392,'Banco de Dados'!$B$3:$B$274,'Banco de Dados'!$C$3:$C$274,"")</f>
        <v/>
      </c>
      <c r="DK392" s="27" t="str">
        <f>IFERROR(VLOOKUP(DM392,'Banco de Dados'!$B$3:$H$274,5,FALSE)," ")</f>
        <v xml:space="preserve"> </v>
      </c>
      <c r="DQ392" s="27" t="str">
        <f>_xlfn.XLOOKUP(DT392,'Banco de Dados'!$B$3:$B$274,'Banco de Dados'!$C$3:$C$274,"")</f>
        <v/>
      </c>
      <c r="DR392" s="27" t="str">
        <f>IFERROR(VLOOKUP(DT392,'Banco de Dados'!$B$3:$H$274,5,FALSE)," ")</f>
        <v xml:space="preserve"> </v>
      </c>
      <c r="DX392" s="27" t="str">
        <f>_xlfn.XLOOKUP(EA392,'Banco de Dados'!$B$3:$B$274,'Banco de Dados'!$C$3:$C$274,"")</f>
        <v/>
      </c>
      <c r="DY392" s="27" t="str">
        <f>IFERROR(VLOOKUP(EA392,'Banco de Dados'!$B$3:$H$274,5,FALSE)," ")</f>
        <v xml:space="preserve"> </v>
      </c>
      <c r="EE392" s="27" t="str">
        <f>_xlfn.XLOOKUP(EH392,'Banco de Dados'!$B$3:$B$274,'Banco de Dados'!$C$3:$C$274,"")</f>
        <v/>
      </c>
      <c r="EF392" s="27" t="str">
        <f>IFERROR(VLOOKUP(EH392,'Banco de Dados'!$B$3:$H$274,5,FALSE)," ")</f>
        <v xml:space="preserve"> </v>
      </c>
      <c r="EL392" s="27" t="str">
        <f>_xlfn.XLOOKUP(EO392,'Banco de Dados'!$B$3:$B$274,'Banco de Dados'!$C$3:$C$274,"")</f>
        <v/>
      </c>
      <c r="EM392" s="27" t="str">
        <f>IFERROR(VLOOKUP(EO392,'Banco de Dados'!$B$3:$H$274,5,FALSE)," ")</f>
        <v xml:space="preserve"> </v>
      </c>
      <c r="ES392" s="27" t="str">
        <f>_xlfn.XLOOKUP(EV392,'Banco de Dados'!$B$3:$B$274,'Banco de Dados'!$C$3:$C$274,"")</f>
        <v/>
      </c>
      <c r="ET392" s="27" t="str">
        <f>IFERROR(VLOOKUP(EV392,'Banco de Dados'!$B$3:$H$274,5,FALSE)," ")</f>
        <v xml:space="preserve"> </v>
      </c>
      <c r="EZ392" s="27" t="str">
        <f>_xlfn.XLOOKUP(FC392,'Banco de Dados'!$B$3:$B$274,'Banco de Dados'!$C$3:$C$274,"")</f>
        <v/>
      </c>
      <c r="FA392" s="27" t="str">
        <f>IFERROR(VLOOKUP(FC392,'Banco de Dados'!$B$3:$H$274,5,FALSE)," ")</f>
        <v xml:space="preserve"> </v>
      </c>
      <c r="FC392" s="7"/>
      <c r="FD392" s="7"/>
      <c r="FE392" s="7"/>
      <c r="FG392" s="27" t="str">
        <f>_xlfn.XLOOKUP(FJ392,'Banco de Dados'!$B$3:$B$274,'Banco de Dados'!$C$3:$C$274,"")</f>
        <v/>
      </c>
      <c r="FH392" s="27" t="str">
        <f>IFERROR(VLOOKUP(FJ392,'Banco de Dados'!$B$3:$H$274,5,FALSE)," ")</f>
        <v xml:space="preserve"> </v>
      </c>
      <c r="FI392" s="7"/>
      <c r="FJ392" s="7"/>
      <c r="FK392" s="7"/>
      <c r="FL392" s="7"/>
      <c r="FN392" s="27" t="str">
        <f>_xlfn.XLOOKUP(FQ392,'Banco de Dados'!$B$3:$B$274,'Banco de Dados'!$C$3:$C$274,"")</f>
        <v/>
      </c>
      <c r="FO392" s="27" t="str">
        <f>IFERROR(VLOOKUP(FQ392,'Banco de Dados'!$B$3:$H$274,5,FALSE)," ")</f>
        <v xml:space="preserve"> </v>
      </c>
      <c r="FP392" s="7"/>
      <c r="FQ392" s="7"/>
      <c r="FR392" s="7"/>
      <c r="FS392" s="7"/>
      <c r="FU392" s="27" t="str">
        <f>_xlfn.XLOOKUP(FX392,'Banco de Dados'!$B$3:$B$274,'Banco de Dados'!$C$3:$C$274,"")</f>
        <v/>
      </c>
      <c r="FV392" s="27" t="str">
        <f>IFERROR(VLOOKUP(FX392,'Banco de Dados'!$B$3:$H$274,5,FALSE)," ")</f>
        <v xml:space="preserve"> </v>
      </c>
      <c r="FW392" s="7"/>
      <c r="FX392" s="7"/>
      <c r="FY392" s="7"/>
      <c r="FZ392" s="7"/>
    </row>
    <row r="393" spans="2:182" x14ac:dyDescent="0.25">
      <c r="B393" s="27" t="str">
        <f>_xlfn.XLOOKUP(E393,'Banco de Dados'!$B$3:$B$274,'Banco de Dados'!$C$3:$C$274,"")</f>
        <v/>
      </c>
      <c r="C393" s="27" t="str">
        <f>IFERROR(VLOOKUP(E393,'Banco de Dados'!$B$3:$H$274,5,FALSE)," ")</f>
        <v xml:space="preserve"> </v>
      </c>
      <c r="I393" s="27" t="str">
        <f>_xlfn.XLOOKUP(L393,'Banco de Dados'!$B$3:$B$274,'Banco de Dados'!$C$3:$C$274,"")</f>
        <v/>
      </c>
      <c r="J393" s="27" t="str">
        <f>IFERROR(VLOOKUP(L393,'Banco de Dados'!$B$3:$H$274,5,FALSE)," ")</f>
        <v xml:space="preserve"> </v>
      </c>
      <c r="P393" s="27" t="str">
        <f>_xlfn.XLOOKUP(S393,'Banco de Dados'!$B$3:$B$274,'Banco de Dados'!$C$3:$C$274,"")</f>
        <v/>
      </c>
      <c r="Q393" s="27" t="str">
        <f>IFERROR(VLOOKUP(S393,'Banco de Dados'!$B$3:$H$274,5,FALSE)," ")</f>
        <v xml:space="preserve"> </v>
      </c>
      <c r="W393" s="27" t="str">
        <f>_xlfn.XLOOKUP(Z393,'Banco de Dados'!$B$3:$B$274,'Banco de Dados'!$C$3:$C$274,"")</f>
        <v/>
      </c>
      <c r="X393" s="27" t="str">
        <f>IFERROR(VLOOKUP(Z393,'Banco de Dados'!$B$3:$H$274,5,FALSE)," ")</f>
        <v xml:space="preserve"> </v>
      </c>
      <c r="AD393" s="27" t="str">
        <f>_xlfn.XLOOKUP(AG393,'Banco de Dados'!$B$3:$B$274,'Banco de Dados'!$C$3:$C$274,"")</f>
        <v/>
      </c>
      <c r="AE393" s="27" t="str">
        <f>IFERROR(VLOOKUP(AG393,'Banco de Dados'!$B$3:$H$274,5,FALSE)," ")</f>
        <v xml:space="preserve"> </v>
      </c>
      <c r="AK393" s="27" t="str">
        <f>_xlfn.XLOOKUP(AN393,'Banco de Dados'!$B$3:$B$274,'Banco de Dados'!$C$3:$C$274,"")</f>
        <v/>
      </c>
      <c r="AL393" s="27" t="str">
        <f>IFERROR(VLOOKUP(AN393,'Banco de Dados'!$B$3:$H$274,5,FALSE)," ")</f>
        <v xml:space="preserve"> </v>
      </c>
      <c r="AR393" s="27" t="str">
        <f>_xlfn.XLOOKUP(AU393,'Banco de Dados'!$B$3:$B$274,'Banco de Dados'!$C$3:$C$274,"")</f>
        <v/>
      </c>
      <c r="AS393" s="27" t="str">
        <f>IFERROR(VLOOKUP(AU393,'Banco de Dados'!$B$3:$H$274,5,FALSE)," ")</f>
        <v xml:space="preserve"> </v>
      </c>
      <c r="AY393" s="27" t="str">
        <f>_xlfn.XLOOKUP(BB393,'Banco de Dados'!$B$3:$B$274,'Banco de Dados'!$C$3:$C$274,"")</f>
        <v/>
      </c>
      <c r="AZ393" s="27" t="str">
        <f>IFERROR(VLOOKUP(BB393,'Banco de Dados'!$B$3:$H$274,5,FALSE)," ")</f>
        <v xml:space="preserve"> </v>
      </c>
      <c r="BF393" s="27" t="str">
        <f>_xlfn.XLOOKUP(BI393,'Banco de Dados'!$B$3:$B$274,'Banco de Dados'!$C$3:$C$274,"")</f>
        <v/>
      </c>
      <c r="BG393" s="27" t="str">
        <f>IFERROR(VLOOKUP(BI393,'Banco de Dados'!$B$3:$H$274,5,FALSE)," ")</f>
        <v xml:space="preserve"> </v>
      </c>
      <c r="BM393" s="27" t="str">
        <f>_xlfn.XLOOKUP(BP393,'Banco de Dados'!$B$3:$B$274,'Banco de Dados'!$C$3:$C$274,"")</f>
        <v/>
      </c>
      <c r="BN393" s="27" t="str">
        <f>IFERROR(VLOOKUP(BP393,'Banco de Dados'!$B$3:$H$274,5,FALSE)," ")</f>
        <v xml:space="preserve"> </v>
      </c>
      <c r="BT393" s="27" t="str">
        <f>_xlfn.XLOOKUP(BW393,'Banco de Dados'!$B$3:$B$274,'Banco de Dados'!$C$3:$C$274,"")</f>
        <v/>
      </c>
      <c r="BU393" s="27" t="str">
        <f>IFERROR(VLOOKUP(BW393,'Banco de Dados'!$B$3:$H$274,5,FALSE)," ")</f>
        <v xml:space="preserve"> </v>
      </c>
      <c r="CA393" s="27" t="str">
        <f>_xlfn.XLOOKUP(CD393,'Banco de Dados'!$B$3:$B$274,'Banco de Dados'!$C$3:$C$274,"")</f>
        <v/>
      </c>
      <c r="CB393" s="27" t="str">
        <f>IFERROR(VLOOKUP(CD393,'Banco de Dados'!$B$3:$H$274,5,FALSE)," ")</f>
        <v xml:space="preserve"> </v>
      </c>
      <c r="CH393" s="27" t="str">
        <f>_xlfn.XLOOKUP(CK393,'Banco de Dados'!$B$3:$B$274,'Banco de Dados'!$C$3:$C$274,"")</f>
        <v/>
      </c>
      <c r="CI393" s="27" t="str">
        <f>IFERROR(VLOOKUP(CK393,'Banco de Dados'!$B$3:$H$274,5,FALSE)," ")</f>
        <v xml:space="preserve"> </v>
      </c>
      <c r="CO393" s="27" t="str">
        <f>_xlfn.XLOOKUP(CR393,'Banco de Dados'!$B$3:$B$274,'Banco de Dados'!$C$3:$C$274,"")</f>
        <v/>
      </c>
      <c r="CP393" s="27" t="str">
        <f>IFERROR(VLOOKUP(CR393,'Banco de Dados'!$B$3:$H$274,5,FALSE)," ")</f>
        <v xml:space="preserve"> </v>
      </c>
      <c r="CV393" s="27" t="str">
        <f>_xlfn.XLOOKUP(CY393,'Banco de Dados'!$B$3:$B$274,'Banco de Dados'!$C$3:$C$274,"")</f>
        <v/>
      </c>
      <c r="CW393" s="27" t="str">
        <f>IFERROR(VLOOKUP(CY393,'Banco de Dados'!$B$3:$H$274,5,FALSE)," ")</f>
        <v xml:space="preserve"> </v>
      </c>
      <c r="DC393" s="27" t="str">
        <f>_xlfn.XLOOKUP(DF393,'Banco de Dados'!$B$3:$B$274,'Banco de Dados'!$C$3:$C$274,"")</f>
        <v/>
      </c>
      <c r="DD393" s="27" t="str">
        <f>IFERROR(VLOOKUP(DF393,'Banco de Dados'!$B$3:$H$274,5,FALSE)," ")</f>
        <v xml:space="preserve"> </v>
      </c>
      <c r="DJ393" s="27" t="str">
        <f>_xlfn.XLOOKUP(DM393,'Banco de Dados'!$B$3:$B$274,'Banco de Dados'!$C$3:$C$274,"")</f>
        <v/>
      </c>
      <c r="DK393" s="27" t="str">
        <f>IFERROR(VLOOKUP(DM393,'Banco de Dados'!$B$3:$H$274,5,FALSE)," ")</f>
        <v xml:space="preserve"> </v>
      </c>
      <c r="DQ393" s="27" t="str">
        <f>_xlfn.XLOOKUP(DT393,'Banco de Dados'!$B$3:$B$274,'Banco de Dados'!$C$3:$C$274,"")</f>
        <v/>
      </c>
      <c r="DR393" s="27" t="str">
        <f>IFERROR(VLOOKUP(DT393,'Banco de Dados'!$B$3:$H$274,5,FALSE)," ")</f>
        <v xml:space="preserve"> </v>
      </c>
      <c r="DX393" s="27" t="str">
        <f>_xlfn.XLOOKUP(EA393,'Banco de Dados'!$B$3:$B$274,'Banco de Dados'!$C$3:$C$274,"")</f>
        <v/>
      </c>
      <c r="DY393" s="27" t="str">
        <f>IFERROR(VLOOKUP(EA393,'Banco de Dados'!$B$3:$H$274,5,FALSE)," ")</f>
        <v xml:space="preserve"> </v>
      </c>
      <c r="EE393" s="27" t="str">
        <f>_xlfn.XLOOKUP(EH393,'Banco de Dados'!$B$3:$B$274,'Banco de Dados'!$C$3:$C$274,"")</f>
        <v/>
      </c>
      <c r="EF393" s="27" t="str">
        <f>IFERROR(VLOOKUP(EH393,'Banco de Dados'!$B$3:$H$274,5,FALSE)," ")</f>
        <v xml:space="preserve"> </v>
      </c>
      <c r="EL393" s="27" t="str">
        <f>_xlfn.XLOOKUP(EO393,'Banco de Dados'!$B$3:$B$274,'Banco de Dados'!$C$3:$C$274,"")</f>
        <v/>
      </c>
      <c r="EM393" s="27" t="str">
        <f>IFERROR(VLOOKUP(EO393,'Banco de Dados'!$B$3:$H$274,5,FALSE)," ")</f>
        <v xml:space="preserve"> </v>
      </c>
      <c r="ES393" s="27" t="str">
        <f>_xlfn.XLOOKUP(EV393,'Banco de Dados'!$B$3:$B$274,'Banco de Dados'!$C$3:$C$274,"")</f>
        <v/>
      </c>
      <c r="ET393" s="27" t="str">
        <f>IFERROR(VLOOKUP(EV393,'Banco de Dados'!$B$3:$H$274,5,FALSE)," ")</f>
        <v xml:space="preserve"> </v>
      </c>
      <c r="EZ393" s="27" t="str">
        <f>_xlfn.XLOOKUP(FC393,'Banco de Dados'!$B$3:$B$274,'Banco de Dados'!$C$3:$C$274,"")</f>
        <v/>
      </c>
      <c r="FA393" s="27" t="str">
        <f>IFERROR(VLOOKUP(FC393,'Banco de Dados'!$B$3:$H$274,5,FALSE)," ")</f>
        <v xml:space="preserve"> </v>
      </c>
      <c r="FC393" s="7"/>
      <c r="FD393" s="7"/>
      <c r="FE393" s="7"/>
      <c r="FG393" s="27" t="str">
        <f>_xlfn.XLOOKUP(FJ393,'Banco de Dados'!$B$3:$B$274,'Banco de Dados'!$C$3:$C$274,"")</f>
        <v/>
      </c>
      <c r="FH393" s="27" t="str">
        <f>IFERROR(VLOOKUP(FJ393,'Banco de Dados'!$B$3:$H$274,5,FALSE)," ")</f>
        <v xml:space="preserve"> </v>
      </c>
      <c r="FI393" s="7"/>
      <c r="FJ393" s="7"/>
      <c r="FK393" s="7"/>
      <c r="FL393" s="7"/>
      <c r="FN393" s="27" t="str">
        <f>_xlfn.XLOOKUP(FQ393,'Banco de Dados'!$B$3:$B$274,'Banco de Dados'!$C$3:$C$274,"")</f>
        <v/>
      </c>
      <c r="FO393" s="27" t="str">
        <f>IFERROR(VLOOKUP(FQ393,'Banco de Dados'!$B$3:$H$274,5,FALSE)," ")</f>
        <v xml:space="preserve"> </v>
      </c>
      <c r="FP393" s="7"/>
      <c r="FQ393" s="7"/>
      <c r="FR393" s="7"/>
      <c r="FS393" s="7"/>
      <c r="FU393" s="27" t="str">
        <f>_xlfn.XLOOKUP(FX393,'Banco de Dados'!$B$3:$B$274,'Banco de Dados'!$C$3:$C$274,"")</f>
        <v/>
      </c>
      <c r="FV393" s="27" t="str">
        <f>IFERROR(VLOOKUP(FX393,'Banco de Dados'!$B$3:$H$274,5,FALSE)," ")</f>
        <v xml:space="preserve"> </v>
      </c>
      <c r="FW393" s="7"/>
      <c r="FX393" s="7"/>
      <c r="FY393" s="7"/>
      <c r="FZ393" s="7"/>
    </row>
    <row r="394" spans="2:182" x14ac:dyDescent="0.25">
      <c r="B394" s="27" t="str">
        <f>_xlfn.XLOOKUP(E394,'Banco de Dados'!$B$3:$B$274,'Banco de Dados'!$C$3:$C$274,"")</f>
        <v/>
      </c>
      <c r="C394" s="27" t="str">
        <f>IFERROR(VLOOKUP(E394,'Banco de Dados'!$B$3:$H$274,5,FALSE)," ")</f>
        <v xml:space="preserve"> </v>
      </c>
      <c r="I394" s="27" t="str">
        <f>_xlfn.XLOOKUP(L394,'Banco de Dados'!$B$3:$B$274,'Banco de Dados'!$C$3:$C$274,"")</f>
        <v/>
      </c>
      <c r="J394" s="27" t="str">
        <f>IFERROR(VLOOKUP(L394,'Banco de Dados'!$B$3:$H$274,5,FALSE)," ")</f>
        <v xml:space="preserve"> </v>
      </c>
      <c r="P394" s="27" t="str">
        <f>_xlfn.XLOOKUP(S394,'Banco de Dados'!$B$3:$B$274,'Banco de Dados'!$C$3:$C$274,"")</f>
        <v/>
      </c>
      <c r="Q394" s="27" t="str">
        <f>IFERROR(VLOOKUP(S394,'Banco de Dados'!$B$3:$H$274,5,FALSE)," ")</f>
        <v xml:space="preserve"> </v>
      </c>
      <c r="W394" s="27" t="str">
        <f>_xlfn.XLOOKUP(Z394,'Banco de Dados'!$B$3:$B$274,'Banco de Dados'!$C$3:$C$274,"")</f>
        <v/>
      </c>
      <c r="X394" s="27" t="str">
        <f>IFERROR(VLOOKUP(Z394,'Banco de Dados'!$B$3:$H$274,5,FALSE)," ")</f>
        <v xml:space="preserve"> </v>
      </c>
      <c r="AD394" s="27" t="str">
        <f>_xlfn.XLOOKUP(AG394,'Banco de Dados'!$B$3:$B$274,'Banco de Dados'!$C$3:$C$274,"")</f>
        <v/>
      </c>
      <c r="AE394" s="27" t="str">
        <f>IFERROR(VLOOKUP(AG394,'Banco de Dados'!$B$3:$H$274,5,FALSE)," ")</f>
        <v xml:space="preserve"> </v>
      </c>
      <c r="AK394" s="27" t="str">
        <f>_xlfn.XLOOKUP(AN394,'Banco de Dados'!$B$3:$B$274,'Banco de Dados'!$C$3:$C$274,"")</f>
        <v/>
      </c>
      <c r="AL394" s="27" t="str">
        <f>IFERROR(VLOOKUP(AN394,'Banco de Dados'!$B$3:$H$274,5,FALSE)," ")</f>
        <v xml:space="preserve"> </v>
      </c>
      <c r="AR394" s="27" t="str">
        <f>_xlfn.XLOOKUP(AU394,'Banco de Dados'!$B$3:$B$274,'Banco de Dados'!$C$3:$C$274,"")</f>
        <v/>
      </c>
      <c r="AS394" s="27" t="str">
        <f>IFERROR(VLOOKUP(AU394,'Banco de Dados'!$B$3:$H$274,5,FALSE)," ")</f>
        <v xml:space="preserve"> </v>
      </c>
      <c r="AY394" s="27" t="str">
        <f>_xlfn.XLOOKUP(BB394,'Banco de Dados'!$B$3:$B$274,'Banco de Dados'!$C$3:$C$274,"")</f>
        <v/>
      </c>
      <c r="AZ394" s="27" t="str">
        <f>IFERROR(VLOOKUP(BB394,'Banco de Dados'!$B$3:$H$274,5,FALSE)," ")</f>
        <v xml:space="preserve"> </v>
      </c>
      <c r="BF394" s="27" t="str">
        <f>_xlfn.XLOOKUP(BI394,'Banco de Dados'!$B$3:$B$274,'Banco de Dados'!$C$3:$C$274,"")</f>
        <v/>
      </c>
      <c r="BG394" s="27" t="str">
        <f>IFERROR(VLOOKUP(BI394,'Banco de Dados'!$B$3:$H$274,5,FALSE)," ")</f>
        <v xml:space="preserve"> </v>
      </c>
      <c r="BM394" s="27" t="str">
        <f>_xlfn.XLOOKUP(BP394,'Banco de Dados'!$B$3:$B$274,'Banco de Dados'!$C$3:$C$274,"")</f>
        <v/>
      </c>
      <c r="BN394" s="27" t="str">
        <f>IFERROR(VLOOKUP(BP394,'Banco de Dados'!$B$3:$H$274,5,FALSE)," ")</f>
        <v xml:space="preserve"> </v>
      </c>
      <c r="BT394" s="27" t="str">
        <f>_xlfn.XLOOKUP(BW394,'Banco de Dados'!$B$3:$B$274,'Banco de Dados'!$C$3:$C$274,"")</f>
        <v/>
      </c>
      <c r="BU394" s="27" t="str">
        <f>IFERROR(VLOOKUP(BW394,'Banco de Dados'!$B$3:$H$274,5,FALSE)," ")</f>
        <v xml:space="preserve"> </v>
      </c>
      <c r="CA394" s="27" t="str">
        <f>_xlfn.XLOOKUP(CD394,'Banco de Dados'!$B$3:$B$274,'Banco de Dados'!$C$3:$C$274,"")</f>
        <v/>
      </c>
      <c r="CB394" s="27" t="str">
        <f>IFERROR(VLOOKUP(CD394,'Banco de Dados'!$B$3:$H$274,5,FALSE)," ")</f>
        <v xml:space="preserve"> </v>
      </c>
      <c r="CH394" s="27" t="str">
        <f>_xlfn.XLOOKUP(CK394,'Banco de Dados'!$B$3:$B$274,'Banco de Dados'!$C$3:$C$274,"")</f>
        <v/>
      </c>
      <c r="CI394" s="27" t="str">
        <f>IFERROR(VLOOKUP(CK394,'Banco de Dados'!$B$3:$H$274,5,FALSE)," ")</f>
        <v xml:space="preserve"> </v>
      </c>
      <c r="CO394" s="27" t="str">
        <f>_xlfn.XLOOKUP(CR394,'Banco de Dados'!$B$3:$B$274,'Banco de Dados'!$C$3:$C$274,"")</f>
        <v/>
      </c>
      <c r="CP394" s="27" t="str">
        <f>IFERROR(VLOOKUP(CR394,'Banco de Dados'!$B$3:$H$274,5,FALSE)," ")</f>
        <v xml:space="preserve"> </v>
      </c>
      <c r="CV394" s="27" t="str">
        <f>_xlfn.XLOOKUP(CY394,'Banco de Dados'!$B$3:$B$274,'Banco de Dados'!$C$3:$C$274,"")</f>
        <v/>
      </c>
      <c r="CW394" s="27" t="str">
        <f>IFERROR(VLOOKUP(CY394,'Banco de Dados'!$B$3:$H$274,5,FALSE)," ")</f>
        <v xml:space="preserve"> </v>
      </c>
      <c r="DC394" s="27" t="str">
        <f>_xlfn.XLOOKUP(DF394,'Banco de Dados'!$B$3:$B$274,'Banco de Dados'!$C$3:$C$274,"")</f>
        <v/>
      </c>
      <c r="DD394" s="27" t="str">
        <f>IFERROR(VLOOKUP(DF394,'Banco de Dados'!$B$3:$H$274,5,FALSE)," ")</f>
        <v xml:space="preserve"> </v>
      </c>
      <c r="DJ394" s="27" t="str">
        <f>_xlfn.XLOOKUP(DM394,'Banco de Dados'!$B$3:$B$274,'Banco de Dados'!$C$3:$C$274,"")</f>
        <v/>
      </c>
      <c r="DK394" s="27" t="str">
        <f>IFERROR(VLOOKUP(DM394,'Banco de Dados'!$B$3:$H$274,5,FALSE)," ")</f>
        <v xml:space="preserve"> </v>
      </c>
      <c r="DQ394" s="27" t="str">
        <f>_xlfn.XLOOKUP(DT394,'Banco de Dados'!$B$3:$B$274,'Banco de Dados'!$C$3:$C$274,"")</f>
        <v/>
      </c>
      <c r="DR394" s="27" t="str">
        <f>IFERROR(VLOOKUP(DT394,'Banco de Dados'!$B$3:$H$274,5,FALSE)," ")</f>
        <v xml:space="preserve"> </v>
      </c>
      <c r="DX394" s="27" t="str">
        <f>_xlfn.XLOOKUP(EA394,'Banco de Dados'!$B$3:$B$274,'Banco de Dados'!$C$3:$C$274,"")</f>
        <v/>
      </c>
      <c r="DY394" s="27" t="str">
        <f>IFERROR(VLOOKUP(EA394,'Banco de Dados'!$B$3:$H$274,5,FALSE)," ")</f>
        <v xml:space="preserve"> </v>
      </c>
      <c r="EE394" s="27" t="str">
        <f>_xlfn.XLOOKUP(EH394,'Banco de Dados'!$B$3:$B$274,'Banco de Dados'!$C$3:$C$274,"")</f>
        <v/>
      </c>
      <c r="EF394" s="27" t="str">
        <f>IFERROR(VLOOKUP(EH394,'Banco de Dados'!$B$3:$H$274,5,FALSE)," ")</f>
        <v xml:space="preserve"> </v>
      </c>
      <c r="EL394" s="27" t="str">
        <f>_xlfn.XLOOKUP(EO394,'Banco de Dados'!$B$3:$B$274,'Banco de Dados'!$C$3:$C$274,"")</f>
        <v/>
      </c>
      <c r="EM394" s="27" t="str">
        <f>IFERROR(VLOOKUP(EO394,'Banco de Dados'!$B$3:$H$274,5,FALSE)," ")</f>
        <v xml:space="preserve"> </v>
      </c>
      <c r="ES394" s="27" t="str">
        <f>_xlfn.XLOOKUP(EV394,'Banco de Dados'!$B$3:$B$274,'Banco de Dados'!$C$3:$C$274,"")</f>
        <v/>
      </c>
      <c r="ET394" s="27" t="str">
        <f>IFERROR(VLOOKUP(EV394,'Banco de Dados'!$B$3:$H$274,5,FALSE)," ")</f>
        <v xml:space="preserve"> </v>
      </c>
      <c r="EZ394" s="27" t="str">
        <f>_xlfn.XLOOKUP(FC394,'Banco de Dados'!$B$3:$B$274,'Banco de Dados'!$C$3:$C$274,"")</f>
        <v/>
      </c>
      <c r="FA394" s="27" t="str">
        <f>IFERROR(VLOOKUP(FC394,'Banco de Dados'!$B$3:$H$274,5,FALSE)," ")</f>
        <v xml:space="preserve"> </v>
      </c>
      <c r="FC394" s="7"/>
      <c r="FD394" s="7"/>
      <c r="FE394" s="7"/>
      <c r="FG394" s="27" t="str">
        <f>_xlfn.XLOOKUP(FJ394,'Banco de Dados'!$B$3:$B$274,'Banco de Dados'!$C$3:$C$274,"")</f>
        <v/>
      </c>
      <c r="FH394" s="27" t="str">
        <f>IFERROR(VLOOKUP(FJ394,'Banco de Dados'!$B$3:$H$274,5,FALSE)," ")</f>
        <v xml:space="preserve"> </v>
      </c>
      <c r="FI394" s="7"/>
      <c r="FJ394" s="7"/>
      <c r="FK394" s="7"/>
      <c r="FL394" s="7"/>
      <c r="FN394" s="27" t="str">
        <f>_xlfn.XLOOKUP(FQ394,'Banco de Dados'!$B$3:$B$274,'Banco de Dados'!$C$3:$C$274,"")</f>
        <v/>
      </c>
      <c r="FO394" s="27" t="str">
        <f>IFERROR(VLOOKUP(FQ394,'Banco de Dados'!$B$3:$H$274,5,FALSE)," ")</f>
        <v xml:space="preserve"> </v>
      </c>
      <c r="FP394" s="7"/>
      <c r="FQ394" s="7"/>
      <c r="FR394" s="7"/>
      <c r="FS394" s="7"/>
      <c r="FU394" s="27" t="str">
        <f>_xlfn.XLOOKUP(FX394,'Banco de Dados'!$B$3:$B$274,'Banco de Dados'!$C$3:$C$274,"")</f>
        <v/>
      </c>
      <c r="FV394" s="27" t="str">
        <f>IFERROR(VLOOKUP(FX394,'Banco de Dados'!$B$3:$H$274,5,FALSE)," ")</f>
        <v xml:space="preserve"> </v>
      </c>
      <c r="FW394" s="7"/>
      <c r="FX394" s="7"/>
      <c r="FY394" s="7"/>
      <c r="FZ394" s="7"/>
    </row>
    <row r="395" spans="2:182" x14ac:dyDescent="0.25">
      <c r="B395" s="27" t="str">
        <f>_xlfn.XLOOKUP(E395,'Banco de Dados'!$B$3:$B$274,'Banco de Dados'!$C$3:$C$274,"")</f>
        <v/>
      </c>
      <c r="C395" s="27" t="str">
        <f>IFERROR(VLOOKUP(E395,'Banco de Dados'!$B$3:$H$274,5,FALSE)," ")</f>
        <v xml:space="preserve"> </v>
      </c>
      <c r="I395" s="27" t="str">
        <f>_xlfn.XLOOKUP(L395,'Banco de Dados'!$B$3:$B$274,'Banco de Dados'!$C$3:$C$274,"")</f>
        <v/>
      </c>
      <c r="J395" s="27" t="str">
        <f>IFERROR(VLOOKUP(L395,'Banco de Dados'!$B$3:$H$274,5,FALSE)," ")</f>
        <v xml:space="preserve"> </v>
      </c>
      <c r="P395" s="27" t="str">
        <f>_xlfn.XLOOKUP(S395,'Banco de Dados'!$B$3:$B$274,'Banco de Dados'!$C$3:$C$274,"")</f>
        <v/>
      </c>
      <c r="Q395" s="27" t="str">
        <f>IFERROR(VLOOKUP(S395,'Banco de Dados'!$B$3:$H$274,5,FALSE)," ")</f>
        <v xml:space="preserve"> </v>
      </c>
      <c r="W395" s="27" t="str">
        <f>_xlfn.XLOOKUP(Z395,'Banco de Dados'!$B$3:$B$274,'Banco de Dados'!$C$3:$C$274,"")</f>
        <v/>
      </c>
      <c r="X395" s="27" t="str">
        <f>IFERROR(VLOOKUP(Z395,'Banco de Dados'!$B$3:$H$274,5,FALSE)," ")</f>
        <v xml:space="preserve"> </v>
      </c>
      <c r="AD395" s="27" t="str">
        <f>_xlfn.XLOOKUP(AG395,'Banco de Dados'!$B$3:$B$274,'Banco de Dados'!$C$3:$C$274,"")</f>
        <v/>
      </c>
      <c r="AE395" s="27" t="str">
        <f>IFERROR(VLOOKUP(AG395,'Banco de Dados'!$B$3:$H$274,5,FALSE)," ")</f>
        <v xml:space="preserve"> </v>
      </c>
      <c r="AK395" s="27" t="str">
        <f>_xlfn.XLOOKUP(AN395,'Banco de Dados'!$B$3:$B$274,'Banco de Dados'!$C$3:$C$274,"")</f>
        <v/>
      </c>
      <c r="AL395" s="27" t="str">
        <f>IFERROR(VLOOKUP(AN395,'Banco de Dados'!$B$3:$H$274,5,FALSE)," ")</f>
        <v xml:space="preserve"> </v>
      </c>
      <c r="AR395" s="27" t="str">
        <f>_xlfn.XLOOKUP(AU395,'Banco de Dados'!$B$3:$B$274,'Banco de Dados'!$C$3:$C$274,"")</f>
        <v/>
      </c>
      <c r="AS395" s="27" t="str">
        <f>IFERROR(VLOOKUP(AU395,'Banco de Dados'!$B$3:$H$274,5,FALSE)," ")</f>
        <v xml:space="preserve"> </v>
      </c>
      <c r="AY395" s="27" t="str">
        <f>_xlfn.XLOOKUP(BB395,'Banco de Dados'!$B$3:$B$274,'Banco de Dados'!$C$3:$C$274,"")</f>
        <v/>
      </c>
      <c r="AZ395" s="27" t="str">
        <f>IFERROR(VLOOKUP(BB395,'Banco de Dados'!$B$3:$H$274,5,FALSE)," ")</f>
        <v xml:space="preserve"> </v>
      </c>
      <c r="BF395" s="27" t="str">
        <f>_xlfn.XLOOKUP(BI395,'Banco de Dados'!$B$3:$B$274,'Banco de Dados'!$C$3:$C$274,"")</f>
        <v/>
      </c>
      <c r="BG395" s="27" t="str">
        <f>IFERROR(VLOOKUP(BI395,'Banco de Dados'!$B$3:$H$274,5,FALSE)," ")</f>
        <v xml:space="preserve"> </v>
      </c>
      <c r="BM395" s="27" t="str">
        <f>_xlfn.XLOOKUP(BP395,'Banco de Dados'!$B$3:$B$274,'Banco de Dados'!$C$3:$C$274,"")</f>
        <v/>
      </c>
      <c r="BN395" s="27" t="str">
        <f>IFERROR(VLOOKUP(BP395,'Banco de Dados'!$B$3:$H$274,5,FALSE)," ")</f>
        <v xml:space="preserve"> </v>
      </c>
      <c r="BT395" s="27" t="str">
        <f>_xlfn.XLOOKUP(BW395,'Banco de Dados'!$B$3:$B$274,'Banco de Dados'!$C$3:$C$274,"")</f>
        <v/>
      </c>
      <c r="BU395" s="27" t="str">
        <f>IFERROR(VLOOKUP(BW395,'Banco de Dados'!$B$3:$H$274,5,FALSE)," ")</f>
        <v xml:space="preserve"> </v>
      </c>
      <c r="CA395" s="27" t="str">
        <f>_xlfn.XLOOKUP(CD395,'Banco de Dados'!$B$3:$B$274,'Banco de Dados'!$C$3:$C$274,"")</f>
        <v/>
      </c>
      <c r="CB395" s="27" t="str">
        <f>IFERROR(VLOOKUP(CD395,'Banco de Dados'!$B$3:$H$274,5,FALSE)," ")</f>
        <v xml:space="preserve"> </v>
      </c>
      <c r="CH395" s="27" t="str">
        <f>_xlfn.XLOOKUP(CK395,'Banco de Dados'!$B$3:$B$274,'Banco de Dados'!$C$3:$C$274,"")</f>
        <v/>
      </c>
      <c r="CI395" s="27" t="str">
        <f>IFERROR(VLOOKUP(CK395,'Banco de Dados'!$B$3:$H$274,5,FALSE)," ")</f>
        <v xml:space="preserve"> </v>
      </c>
      <c r="CO395" s="27" t="str">
        <f>_xlfn.XLOOKUP(CR395,'Banco de Dados'!$B$3:$B$274,'Banco de Dados'!$C$3:$C$274,"")</f>
        <v/>
      </c>
      <c r="CP395" s="27" t="str">
        <f>IFERROR(VLOOKUP(CR395,'Banco de Dados'!$B$3:$H$274,5,FALSE)," ")</f>
        <v xml:space="preserve"> </v>
      </c>
      <c r="CV395" s="27" t="str">
        <f>_xlfn.XLOOKUP(CY395,'Banco de Dados'!$B$3:$B$274,'Banco de Dados'!$C$3:$C$274,"")</f>
        <v/>
      </c>
      <c r="CW395" s="27" t="str">
        <f>IFERROR(VLOOKUP(CY395,'Banco de Dados'!$B$3:$H$274,5,FALSE)," ")</f>
        <v xml:space="preserve"> </v>
      </c>
      <c r="DC395" s="27" t="str">
        <f>_xlfn.XLOOKUP(DF395,'Banco de Dados'!$B$3:$B$274,'Banco de Dados'!$C$3:$C$274,"")</f>
        <v/>
      </c>
      <c r="DD395" s="27" t="str">
        <f>IFERROR(VLOOKUP(DF395,'Banco de Dados'!$B$3:$H$274,5,FALSE)," ")</f>
        <v xml:space="preserve"> </v>
      </c>
      <c r="DJ395" s="27" t="str">
        <f>_xlfn.XLOOKUP(DM395,'Banco de Dados'!$B$3:$B$274,'Banco de Dados'!$C$3:$C$274,"")</f>
        <v/>
      </c>
      <c r="DK395" s="27" t="str">
        <f>IFERROR(VLOOKUP(DM395,'Banco de Dados'!$B$3:$H$274,5,FALSE)," ")</f>
        <v xml:space="preserve"> </v>
      </c>
      <c r="DQ395" s="27" t="str">
        <f>_xlfn.XLOOKUP(DT395,'Banco de Dados'!$B$3:$B$274,'Banco de Dados'!$C$3:$C$274,"")</f>
        <v/>
      </c>
      <c r="DR395" s="27" t="str">
        <f>IFERROR(VLOOKUP(DT395,'Banco de Dados'!$B$3:$H$274,5,FALSE)," ")</f>
        <v xml:space="preserve"> </v>
      </c>
      <c r="DX395" s="27" t="str">
        <f>_xlfn.XLOOKUP(EA395,'Banco de Dados'!$B$3:$B$274,'Banco de Dados'!$C$3:$C$274,"")</f>
        <v/>
      </c>
      <c r="DY395" s="27" t="str">
        <f>IFERROR(VLOOKUP(EA395,'Banco de Dados'!$B$3:$H$274,5,FALSE)," ")</f>
        <v xml:space="preserve"> </v>
      </c>
      <c r="EE395" s="27" t="str">
        <f>_xlfn.XLOOKUP(EH395,'Banco de Dados'!$B$3:$B$274,'Banco de Dados'!$C$3:$C$274,"")</f>
        <v/>
      </c>
      <c r="EF395" s="27" t="str">
        <f>IFERROR(VLOOKUP(EH395,'Banco de Dados'!$B$3:$H$274,5,FALSE)," ")</f>
        <v xml:space="preserve"> </v>
      </c>
      <c r="EL395" s="27" t="str">
        <f>_xlfn.XLOOKUP(EO395,'Banco de Dados'!$B$3:$B$274,'Banco de Dados'!$C$3:$C$274,"")</f>
        <v/>
      </c>
      <c r="EM395" s="27" t="str">
        <f>IFERROR(VLOOKUP(EO395,'Banco de Dados'!$B$3:$H$274,5,FALSE)," ")</f>
        <v xml:space="preserve"> </v>
      </c>
      <c r="ES395" s="27" t="str">
        <f>_xlfn.XLOOKUP(EV395,'Banco de Dados'!$B$3:$B$274,'Banco de Dados'!$C$3:$C$274,"")</f>
        <v/>
      </c>
      <c r="ET395" s="27" t="str">
        <f>IFERROR(VLOOKUP(EV395,'Banco de Dados'!$B$3:$H$274,5,FALSE)," ")</f>
        <v xml:space="preserve"> </v>
      </c>
      <c r="EZ395" s="27" t="str">
        <f>_xlfn.XLOOKUP(FC395,'Banco de Dados'!$B$3:$B$274,'Banco de Dados'!$C$3:$C$274,"")</f>
        <v/>
      </c>
      <c r="FA395" s="27" t="str">
        <f>IFERROR(VLOOKUP(FC395,'Banco de Dados'!$B$3:$H$274,5,FALSE)," ")</f>
        <v xml:space="preserve"> </v>
      </c>
      <c r="FC395" s="7"/>
      <c r="FD395" s="7"/>
      <c r="FE395" s="7"/>
      <c r="FG395" s="27" t="str">
        <f>_xlfn.XLOOKUP(FJ395,'Banco de Dados'!$B$3:$B$274,'Banco de Dados'!$C$3:$C$274,"")</f>
        <v/>
      </c>
      <c r="FH395" s="27" t="str">
        <f>IFERROR(VLOOKUP(FJ395,'Banco de Dados'!$B$3:$H$274,5,FALSE)," ")</f>
        <v xml:space="preserve"> </v>
      </c>
      <c r="FI395" s="7"/>
      <c r="FJ395" s="7"/>
      <c r="FK395" s="7"/>
      <c r="FL395" s="7"/>
      <c r="FN395" s="27" t="str">
        <f>_xlfn.XLOOKUP(FQ395,'Banco de Dados'!$B$3:$B$274,'Banco de Dados'!$C$3:$C$274,"")</f>
        <v/>
      </c>
      <c r="FO395" s="27" t="str">
        <f>IFERROR(VLOOKUP(FQ395,'Banco de Dados'!$B$3:$H$274,5,FALSE)," ")</f>
        <v xml:space="preserve"> </v>
      </c>
      <c r="FP395" s="7"/>
      <c r="FQ395" s="7"/>
      <c r="FR395" s="7"/>
      <c r="FS395" s="7"/>
      <c r="FU395" s="27" t="str">
        <f>_xlfn.XLOOKUP(FX395,'Banco de Dados'!$B$3:$B$274,'Banco de Dados'!$C$3:$C$274,"")</f>
        <v/>
      </c>
      <c r="FV395" s="27" t="str">
        <f>IFERROR(VLOOKUP(FX395,'Banco de Dados'!$B$3:$H$274,5,FALSE)," ")</f>
        <v xml:space="preserve"> </v>
      </c>
      <c r="FW395" s="7"/>
      <c r="FX395" s="7"/>
      <c r="FY395" s="7"/>
      <c r="FZ395" s="7"/>
    </row>
    <row r="396" spans="2:182" x14ac:dyDescent="0.25">
      <c r="B396" s="27" t="str">
        <f>_xlfn.XLOOKUP(E396,'Banco de Dados'!$B$3:$B$274,'Banco de Dados'!$C$3:$C$274,"")</f>
        <v/>
      </c>
      <c r="C396" s="27" t="str">
        <f>IFERROR(VLOOKUP(E396,'Banco de Dados'!$B$3:$H$274,5,FALSE)," ")</f>
        <v xml:space="preserve"> </v>
      </c>
      <c r="I396" s="27" t="str">
        <f>_xlfn.XLOOKUP(L396,'Banco de Dados'!$B$3:$B$274,'Banco de Dados'!$C$3:$C$274,"")</f>
        <v/>
      </c>
      <c r="J396" s="27" t="str">
        <f>IFERROR(VLOOKUP(L396,'Banco de Dados'!$B$3:$H$274,5,FALSE)," ")</f>
        <v xml:space="preserve"> </v>
      </c>
      <c r="P396" s="27" t="str">
        <f>_xlfn.XLOOKUP(S396,'Banco de Dados'!$B$3:$B$274,'Banco de Dados'!$C$3:$C$274,"")</f>
        <v/>
      </c>
      <c r="Q396" s="27" t="str">
        <f>IFERROR(VLOOKUP(S396,'Banco de Dados'!$B$3:$H$274,5,FALSE)," ")</f>
        <v xml:space="preserve"> </v>
      </c>
      <c r="W396" s="27" t="str">
        <f>_xlfn.XLOOKUP(Z396,'Banco de Dados'!$B$3:$B$274,'Banco de Dados'!$C$3:$C$274,"")</f>
        <v/>
      </c>
      <c r="X396" s="27" t="str">
        <f>IFERROR(VLOOKUP(Z396,'Banco de Dados'!$B$3:$H$274,5,FALSE)," ")</f>
        <v xml:space="preserve"> </v>
      </c>
      <c r="AD396" s="27" t="str">
        <f>_xlfn.XLOOKUP(AG396,'Banco de Dados'!$B$3:$B$274,'Banco de Dados'!$C$3:$C$274,"")</f>
        <v/>
      </c>
      <c r="AE396" s="27" t="str">
        <f>IFERROR(VLOOKUP(AG396,'Banco de Dados'!$B$3:$H$274,5,FALSE)," ")</f>
        <v xml:space="preserve"> </v>
      </c>
      <c r="AK396" s="27" t="str">
        <f>_xlfn.XLOOKUP(AN396,'Banco de Dados'!$B$3:$B$274,'Banco de Dados'!$C$3:$C$274,"")</f>
        <v/>
      </c>
      <c r="AL396" s="27" t="str">
        <f>IFERROR(VLOOKUP(AN396,'Banco de Dados'!$B$3:$H$274,5,FALSE)," ")</f>
        <v xml:space="preserve"> </v>
      </c>
      <c r="AR396" s="27" t="str">
        <f>_xlfn.XLOOKUP(AU396,'Banco de Dados'!$B$3:$B$274,'Banco de Dados'!$C$3:$C$274,"")</f>
        <v/>
      </c>
      <c r="AS396" s="27" t="str">
        <f>IFERROR(VLOOKUP(AU396,'Banco de Dados'!$B$3:$H$274,5,FALSE)," ")</f>
        <v xml:space="preserve"> </v>
      </c>
      <c r="AY396" s="27" t="str">
        <f>_xlfn.XLOOKUP(BB396,'Banco de Dados'!$B$3:$B$274,'Banco de Dados'!$C$3:$C$274,"")</f>
        <v/>
      </c>
      <c r="AZ396" s="27" t="str">
        <f>IFERROR(VLOOKUP(BB396,'Banco de Dados'!$B$3:$H$274,5,FALSE)," ")</f>
        <v xml:space="preserve"> </v>
      </c>
      <c r="BF396" s="27" t="str">
        <f>_xlfn.XLOOKUP(BI396,'Banco de Dados'!$B$3:$B$274,'Banco de Dados'!$C$3:$C$274,"")</f>
        <v/>
      </c>
      <c r="BG396" s="27" t="str">
        <f>IFERROR(VLOOKUP(BI396,'Banco de Dados'!$B$3:$H$274,5,FALSE)," ")</f>
        <v xml:space="preserve"> </v>
      </c>
      <c r="BM396" s="27" t="str">
        <f>_xlfn.XLOOKUP(BP396,'Banco de Dados'!$B$3:$B$274,'Banco de Dados'!$C$3:$C$274,"")</f>
        <v/>
      </c>
      <c r="BN396" s="27" t="str">
        <f>IFERROR(VLOOKUP(BP396,'Banco de Dados'!$B$3:$H$274,5,FALSE)," ")</f>
        <v xml:space="preserve"> </v>
      </c>
      <c r="BT396" s="27" t="str">
        <f>_xlfn.XLOOKUP(BW396,'Banco de Dados'!$B$3:$B$274,'Banco de Dados'!$C$3:$C$274,"")</f>
        <v/>
      </c>
      <c r="BU396" s="27" t="str">
        <f>IFERROR(VLOOKUP(BW396,'Banco de Dados'!$B$3:$H$274,5,FALSE)," ")</f>
        <v xml:space="preserve"> </v>
      </c>
      <c r="CA396" s="27" t="str">
        <f>_xlfn.XLOOKUP(CD396,'Banco de Dados'!$B$3:$B$274,'Banco de Dados'!$C$3:$C$274,"")</f>
        <v/>
      </c>
      <c r="CB396" s="27" t="str">
        <f>IFERROR(VLOOKUP(CD396,'Banco de Dados'!$B$3:$H$274,5,FALSE)," ")</f>
        <v xml:space="preserve"> </v>
      </c>
      <c r="CH396" s="27" t="str">
        <f>_xlfn.XLOOKUP(CK396,'Banco de Dados'!$B$3:$B$274,'Banco de Dados'!$C$3:$C$274,"")</f>
        <v/>
      </c>
      <c r="CI396" s="27" t="str">
        <f>IFERROR(VLOOKUP(CK396,'Banco de Dados'!$B$3:$H$274,5,FALSE)," ")</f>
        <v xml:space="preserve"> </v>
      </c>
      <c r="CO396" s="27" t="str">
        <f>_xlfn.XLOOKUP(CR396,'Banco de Dados'!$B$3:$B$274,'Banco de Dados'!$C$3:$C$274,"")</f>
        <v/>
      </c>
      <c r="CP396" s="27" t="str">
        <f>IFERROR(VLOOKUP(CR396,'Banco de Dados'!$B$3:$H$274,5,FALSE)," ")</f>
        <v xml:space="preserve"> </v>
      </c>
      <c r="CV396" s="27" t="str">
        <f>_xlfn.XLOOKUP(CY396,'Banco de Dados'!$B$3:$B$274,'Banco de Dados'!$C$3:$C$274,"")</f>
        <v/>
      </c>
      <c r="CW396" s="27" t="str">
        <f>IFERROR(VLOOKUP(CY396,'Banco de Dados'!$B$3:$H$274,5,FALSE)," ")</f>
        <v xml:space="preserve"> </v>
      </c>
      <c r="DC396" s="27" t="str">
        <f>_xlfn.XLOOKUP(DF396,'Banco de Dados'!$B$3:$B$274,'Banco de Dados'!$C$3:$C$274,"")</f>
        <v/>
      </c>
      <c r="DD396" s="27" t="str">
        <f>IFERROR(VLOOKUP(DF396,'Banco de Dados'!$B$3:$H$274,5,FALSE)," ")</f>
        <v xml:space="preserve"> </v>
      </c>
      <c r="DJ396" s="27" t="str">
        <f>_xlfn.XLOOKUP(DM396,'Banco de Dados'!$B$3:$B$274,'Banco de Dados'!$C$3:$C$274,"")</f>
        <v/>
      </c>
      <c r="DK396" s="27" t="str">
        <f>IFERROR(VLOOKUP(DM396,'Banco de Dados'!$B$3:$H$274,5,FALSE)," ")</f>
        <v xml:space="preserve"> </v>
      </c>
      <c r="DQ396" s="27" t="str">
        <f>_xlfn.XLOOKUP(DT396,'Banco de Dados'!$B$3:$B$274,'Banco de Dados'!$C$3:$C$274,"")</f>
        <v/>
      </c>
      <c r="DR396" s="27" t="str">
        <f>IFERROR(VLOOKUP(DT396,'Banco de Dados'!$B$3:$H$274,5,FALSE)," ")</f>
        <v xml:space="preserve"> </v>
      </c>
      <c r="DX396" s="27" t="str">
        <f>_xlfn.XLOOKUP(EA396,'Banco de Dados'!$B$3:$B$274,'Banco de Dados'!$C$3:$C$274,"")</f>
        <v/>
      </c>
      <c r="DY396" s="27" t="str">
        <f>IFERROR(VLOOKUP(EA396,'Banco de Dados'!$B$3:$H$274,5,FALSE)," ")</f>
        <v xml:space="preserve"> </v>
      </c>
      <c r="EE396" s="27" t="str">
        <f>_xlfn.XLOOKUP(EH396,'Banco de Dados'!$B$3:$B$274,'Banco de Dados'!$C$3:$C$274,"")</f>
        <v/>
      </c>
      <c r="EF396" s="27" t="str">
        <f>IFERROR(VLOOKUP(EH396,'Banco de Dados'!$B$3:$H$274,5,FALSE)," ")</f>
        <v xml:space="preserve"> </v>
      </c>
      <c r="EL396" s="27" t="str">
        <f>_xlfn.XLOOKUP(EO396,'Banco de Dados'!$B$3:$B$274,'Banco de Dados'!$C$3:$C$274,"")</f>
        <v/>
      </c>
      <c r="EM396" s="27" t="str">
        <f>IFERROR(VLOOKUP(EO396,'Banco de Dados'!$B$3:$H$274,5,FALSE)," ")</f>
        <v xml:space="preserve"> </v>
      </c>
      <c r="ES396" s="27" t="str">
        <f>_xlfn.XLOOKUP(EV396,'Banco de Dados'!$B$3:$B$274,'Banco de Dados'!$C$3:$C$274,"")</f>
        <v/>
      </c>
      <c r="ET396" s="27" t="str">
        <f>IFERROR(VLOOKUP(EV396,'Banco de Dados'!$B$3:$H$274,5,FALSE)," ")</f>
        <v xml:space="preserve"> </v>
      </c>
      <c r="EZ396" s="27" t="str">
        <f>_xlfn.XLOOKUP(FC396,'Banco de Dados'!$B$3:$B$274,'Banco de Dados'!$C$3:$C$274,"")</f>
        <v/>
      </c>
      <c r="FA396" s="27" t="str">
        <f>IFERROR(VLOOKUP(FC396,'Banco de Dados'!$B$3:$H$274,5,FALSE)," ")</f>
        <v xml:space="preserve"> </v>
      </c>
      <c r="FC396" s="7"/>
      <c r="FD396" s="7"/>
      <c r="FE396" s="7"/>
      <c r="FG396" s="27" t="str">
        <f>_xlfn.XLOOKUP(FJ396,'Banco de Dados'!$B$3:$B$274,'Banco de Dados'!$C$3:$C$274,"")</f>
        <v/>
      </c>
      <c r="FH396" s="27" t="str">
        <f>IFERROR(VLOOKUP(FJ396,'Banco de Dados'!$B$3:$H$274,5,FALSE)," ")</f>
        <v xml:space="preserve"> </v>
      </c>
      <c r="FI396" s="7"/>
      <c r="FJ396" s="7"/>
      <c r="FK396" s="7"/>
      <c r="FL396" s="7"/>
      <c r="FN396" s="27" t="str">
        <f>_xlfn.XLOOKUP(FQ396,'Banco de Dados'!$B$3:$B$274,'Banco de Dados'!$C$3:$C$274,"")</f>
        <v/>
      </c>
      <c r="FO396" s="27" t="str">
        <f>IFERROR(VLOOKUP(FQ396,'Banco de Dados'!$B$3:$H$274,5,FALSE)," ")</f>
        <v xml:space="preserve"> </v>
      </c>
      <c r="FP396" s="7"/>
      <c r="FQ396" s="7"/>
      <c r="FR396" s="7"/>
      <c r="FS396" s="7"/>
      <c r="FU396" s="27" t="str">
        <f>_xlfn.XLOOKUP(FX396,'Banco de Dados'!$B$3:$B$274,'Banco de Dados'!$C$3:$C$274,"")</f>
        <v/>
      </c>
      <c r="FV396" s="27" t="str">
        <f>IFERROR(VLOOKUP(FX396,'Banco de Dados'!$B$3:$H$274,5,FALSE)," ")</f>
        <v xml:space="preserve"> </v>
      </c>
      <c r="FW396" s="7"/>
      <c r="FX396" s="7"/>
      <c r="FY396" s="7"/>
      <c r="FZ396" s="7"/>
    </row>
    <row r="397" spans="2:182" x14ac:dyDescent="0.25">
      <c r="B397" s="27" t="str">
        <f>_xlfn.XLOOKUP(E397,'Banco de Dados'!$B$3:$B$274,'Banco de Dados'!$C$3:$C$274,"")</f>
        <v/>
      </c>
      <c r="C397" s="27" t="str">
        <f>IFERROR(VLOOKUP(E397,'Banco de Dados'!$B$3:$H$274,5,FALSE)," ")</f>
        <v xml:space="preserve"> </v>
      </c>
      <c r="I397" s="27" t="str">
        <f>_xlfn.XLOOKUP(L397,'Banco de Dados'!$B$3:$B$274,'Banco de Dados'!$C$3:$C$274,"")</f>
        <v/>
      </c>
      <c r="J397" s="27" t="str">
        <f>IFERROR(VLOOKUP(L397,'Banco de Dados'!$B$3:$H$274,5,FALSE)," ")</f>
        <v xml:space="preserve"> </v>
      </c>
      <c r="P397" s="27" t="str">
        <f>_xlfn.XLOOKUP(S397,'Banco de Dados'!$B$3:$B$274,'Banco de Dados'!$C$3:$C$274,"")</f>
        <v/>
      </c>
      <c r="Q397" s="27" t="str">
        <f>IFERROR(VLOOKUP(S397,'Banco de Dados'!$B$3:$H$274,5,FALSE)," ")</f>
        <v xml:space="preserve"> </v>
      </c>
      <c r="W397" s="27" t="str">
        <f>_xlfn.XLOOKUP(Z397,'Banco de Dados'!$B$3:$B$274,'Banco de Dados'!$C$3:$C$274,"")</f>
        <v/>
      </c>
      <c r="X397" s="27" t="str">
        <f>IFERROR(VLOOKUP(Z397,'Banco de Dados'!$B$3:$H$274,5,FALSE)," ")</f>
        <v xml:space="preserve"> </v>
      </c>
      <c r="AD397" s="27" t="str">
        <f>_xlfn.XLOOKUP(AG397,'Banco de Dados'!$B$3:$B$274,'Banco de Dados'!$C$3:$C$274,"")</f>
        <v/>
      </c>
      <c r="AE397" s="27" t="str">
        <f>IFERROR(VLOOKUP(AG397,'Banco de Dados'!$B$3:$H$274,5,FALSE)," ")</f>
        <v xml:space="preserve"> </v>
      </c>
      <c r="AK397" s="27" t="str">
        <f>_xlfn.XLOOKUP(AN397,'Banco de Dados'!$B$3:$B$274,'Banco de Dados'!$C$3:$C$274,"")</f>
        <v/>
      </c>
      <c r="AL397" s="27" t="str">
        <f>IFERROR(VLOOKUP(AN397,'Banco de Dados'!$B$3:$H$274,5,FALSE)," ")</f>
        <v xml:space="preserve"> </v>
      </c>
      <c r="AR397" s="27" t="str">
        <f>_xlfn.XLOOKUP(AU397,'Banco de Dados'!$B$3:$B$274,'Banco de Dados'!$C$3:$C$274,"")</f>
        <v/>
      </c>
      <c r="AS397" s="27" t="str">
        <f>IFERROR(VLOOKUP(AU397,'Banco de Dados'!$B$3:$H$274,5,FALSE)," ")</f>
        <v xml:space="preserve"> </v>
      </c>
      <c r="AY397" s="27" t="str">
        <f>_xlfn.XLOOKUP(BB397,'Banco de Dados'!$B$3:$B$274,'Banco de Dados'!$C$3:$C$274,"")</f>
        <v/>
      </c>
      <c r="AZ397" s="27" t="str">
        <f>IFERROR(VLOOKUP(BB397,'Banco de Dados'!$B$3:$H$274,5,FALSE)," ")</f>
        <v xml:space="preserve"> </v>
      </c>
      <c r="BF397" s="27" t="str">
        <f>_xlfn.XLOOKUP(BI397,'Banco de Dados'!$B$3:$B$274,'Banco de Dados'!$C$3:$C$274,"")</f>
        <v/>
      </c>
      <c r="BG397" s="27" t="str">
        <f>IFERROR(VLOOKUP(BI397,'Banco de Dados'!$B$3:$H$274,5,FALSE)," ")</f>
        <v xml:space="preserve"> </v>
      </c>
      <c r="BM397" s="27" t="str">
        <f>_xlfn.XLOOKUP(BP397,'Banco de Dados'!$B$3:$B$274,'Banco de Dados'!$C$3:$C$274,"")</f>
        <v/>
      </c>
      <c r="BN397" s="27" t="str">
        <f>IFERROR(VLOOKUP(BP397,'Banco de Dados'!$B$3:$H$274,5,FALSE)," ")</f>
        <v xml:space="preserve"> </v>
      </c>
      <c r="BT397" s="27" t="str">
        <f>_xlfn.XLOOKUP(BW397,'Banco de Dados'!$B$3:$B$274,'Banco de Dados'!$C$3:$C$274,"")</f>
        <v/>
      </c>
      <c r="BU397" s="27" t="str">
        <f>IFERROR(VLOOKUP(BW397,'Banco de Dados'!$B$3:$H$274,5,FALSE)," ")</f>
        <v xml:space="preserve"> </v>
      </c>
      <c r="CA397" s="27" t="str">
        <f>_xlfn.XLOOKUP(CD397,'Banco de Dados'!$B$3:$B$274,'Banco de Dados'!$C$3:$C$274,"")</f>
        <v/>
      </c>
      <c r="CB397" s="27" t="str">
        <f>IFERROR(VLOOKUP(CD397,'Banco de Dados'!$B$3:$H$274,5,FALSE)," ")</f>
        <v xml:space="preserve"> </v>
      </c>
      <c r="CH397" s="27" t="str">
        <f>_xlfn.XLOOKUP(CK397,'Banco de Dados'!$B$3:$B$274,'Banco de Dados'!$C$3:$C$274,"")</f>
        <v/>
      </c>
      <c r="CI397" s="27" t="str">
        <f>IFERROR(VLOOKUP(CK397,'Banco de Dados'!$B$3:$H$274,5,FALSE)," ")</f>
        <v xml:space="preserve"> </v>
      </c>
      <c r="CO397" s="27" t="str">
        <f>_xlfn.XLOOKUP(CR397,'Banco de Dados'!$B$3:$B$274,'Banco de Dados'!$C$3:$C$274,"")</f>
        <v/>
      </c>
      <c r="CP397" s="27" t="str">
        <f>IFERROR(VLOOKUP(CR397,'Banco de Dados'!$B$3:$H$274,5,FALSE)," ")</f>
        <v xml:space="preserve"> </v>
      </c>
      <c r="CV397" s="27" t="str">
        <f>_xlfn.XLOOKUP(CY397,'Banco de Dados'!$B$3:$B$274,'Banco de Dados'!$C$3:$C$274,"")</f>
        <v/>
      </c>
      <c r="CW397" s="27" t="str">
        <f>IFERROR(VLOOKUP(CY397,'Banco de Dados'!$B$3:$H$274,5,FALSE)," ")</f>
        <v xml:space="preserve"> </v>
      </c>
      <c r="DC397" s="27" t="str">
        <f>_xlfn.XLOOKUP(DF397,'Banco de Dados'!$B$3:$B$274,'Banco de Dados'!$C$3:$C$274,"")</f>
        <v/>
      </c>
      <c r="DD397" s="27" t="str">
        <f>IFERROR(VLOOKUP(DF397,'Banco de Dados'!$B$3:$H$274,5,FALSE)," ")</f>
        <v xml:space="preserve"> </v>
      </c>
      <c r="DJ397" s="27" t="str">
        <f>_xlfn.XLOOKUP(DM397,'Banco de Dados'!$B$3:$B$274,'Banco de Dados'!$C$3:$C$274,"")</f>
        <v/>
      </c>
      <c r="DK397" s="27" t="str">
        <f>IFERROR(VLOOKUP(DM397,'Banco de Dados'!$B$3:$H$274,5,FALSE)," ")</f>
        <v xml:space="preserve"> </v>
      </c>
      <c r="DQ397" s="27" t="str">
        <f>_xlfn.XLOOKUP(DT397,'Banco de Dados'!$B$3:$B$274,'Banco de Dados'!$C$3:$C$274,"")</f>
        <v/>
      </c>
      <c r="DR397" s="27" t="str">
        <f>IFERROR(VLOOKUP(DT397,'Banco de Dados'!$B$3:$H$274,5,FALSE)," ")</f>
        <v xml:space="preserve"> </v>
      </c>
      <c r="DX397" s="27" t="str">
        <f>_xlfn.XLOOKUP(EA397,'Banco de Dados'!$B$3:$B$274,'Banco de Dados'!$C$3:$C$274,"")</f>
        <v/>
      </c>
      <c r="DY397" s="27" t="str">
        <f>IFERROR(VLOOKUP(EA397,'Banco de Dados'!$B$3:$H$274,5,FALSE)," ")</f>
        <v xml:space="preserve"> </v>
      </c>
      <c r="EE397" s="27" t="str">
        <f>_xlfn.XLOOKUP(EH397,'Banco de Dados'!$B$3:$B$274,'Banco de Dados'!$C$3:$C$274,"")</f>
        <v/>
      </c>
      <c r="EF397" s="27" t="str">
        <f>IFERROR(VLOOKUP(EH397,'Banco de Dados'!$B$3:$H$274,5,FALSE)," ")</f>
        <v xml:space="preserve"> </v>
      </c>
      <c r="EL397" s="27" t="str">
        <f>_xlfn.XLOOKUP(EO397,'Banco de Dados'!$B$3:$B$274,'Banco de Dados'!$C$3:$C$274,"")</f>
        <v/>
      </c>
      <c r="EM397" s="27" t="str">
        <f>IFERROR(VLOOKUP(EO397,'Banco de Dados'!$B$3:$H$274,5,FALSE)," ")</f>
        <v xml:space="preserve"> </v>
      </c>
      <c r="ES397" s="27" t="str">
        <f>_xlfn.XLOOKUP(EV397,'Banco de Dados'!$B$3:$B$274,'Banco de Dados'!$C$3:$C$274,"")</f>
        <v/>
      </c>
      <c r="ET397" s="27" t="str">
        <f>IFERROR(VLOOKUP(EV397,'Banco de Dados'!$B$3:$H$274,5,FALSE)," ")</f>
        <v xml:space="preserve"> </v>
      </c>
      <c r="EZ397" s="27" t="str">
        <f>_xlfn.XLOOKUP(FC397,'Banco de Dados'!$B$3:$B$274,'Banco de Dados'!$C$3:$C$274,"")</f>
        <v/>
      </c>
      <c r="FA397" s="27" t="str">
        <f>IFERROR(VLOOKUP(FC397,'Banco de Dados'!$B$3:$H$274,5,FALSE)," ")</f>
        <v xml:space="preserve"> </v>
      </c>
      <c r="FC397" s="7"/>
      <c r="FD397" s="7"/>
      <c r="FE397" s="7"/>
      <c r="FG397" s="27" t="str">
        <f>_xlfn.XLOOKUP(FJ397,'Banco de Dados'!$B$3:$B$274,'Banco de Dados'!$C$3:$C$274,"")</f>
        <v/>
      </c>
      <c r="FH397" s="27" t="str">
        <f>IFERROR(VLOOKUP(FJ397,'Banco de Dados'!$B$3:$H$274,5,FALSE)," ")</f>
        <v xml:space="preserve"> </v>
      </c>
      <c r="FI397" s="7"/>
      <c r="FJ397" s="7"/>
      <c r="FK397" s="7"/>
      <c r="FL397" s="7"/>
      <c r="FN397" s="27" t="str">
        <f>_xlfn.XLOOKUP(FQ397,'Banco de Dados'!$B$3:$B$274,'Banco de Dados'!$C$3:$C$274,"")</f>
        <v/>
      </c>
      <c r="FO397" s="27" t="str">
        <f>IFERROR(VLOOKUP(FQ397,'Banco de Dados'!$B$3:$H$274,5,FALSE)," ")</f>
        <v xml:space="preserve"> </v>
      </c>
      <c r="FP397" s="7"/>
      <c r="FQ397" s="7"/>
      <c r="FR397" s="7"/>
      <c r="FS397" s="7"/>
      <c r="FU397" s="27" t="str">
        <f>_xlfn.XLOOKUP(FX397,'Banco de Dados'!$B$3:$B$274,'Banco de Dados'!$C$3:$C$274,"")</f>
        <v/>
      </c>
      <c r="FV397" s="27" t="str">
        <f>IFERROR(VLOOKUP(FX397,'Banco de Dados'!$B$3:$H$274,5,FALSE)," ")</f>
        <v xml:space="preserve"> </v>
      </c>
      <c r="FW397" s="7"/>
      <c r="FX397" s="7"/>
      <c r="FY397" s="7"/>
      <c r="FZ397" s="7"/>
    </row>
    <row r="398" spans="2:182" x14ac:dyDescent="0.25">
      <c r="B398" s="27" t="str">
        <f>_xlfn.XLOOKUP(E398,'Banco de Dados'!$B$3:$B$274,'Banco de Dados'!$C$3:$C$274,"")</f>
        <v/>
      </c>
      <c r="C398" s="27" t="str">
        <f>IFERROR(VLOOKUP(E398,'Banco de Dados'!$B$3:$H$274,5,FALSE)," ")</f>
        <v xml:space="preserve"> </v>
      </c>
      <c r="I398" s="27" t="str">
        <f>_xlfn.XLOOKUP(L398,'Banco de Dados'!$B$3:$B$274,'Banco de Dados'!$C$3:$C$274,"")</f>
        <v/>
      </c>
      <c r="J398" s="27" t="str">
        <f>IFERROR(VLOOKUP(L398,'Banco de Dados'!$B$3:$H$274,5,FALSE)," ")</f>
        <v xml:space="preserve"> </v>
      </c>
      <c r="P398" s="27" t="str">
        <f>_xlfn.XLOOKUP(S398,'Banco de Dados'!$B$3:$B$274,'Banco de Dados'!$C$3:$C$274,"")</f>
        <v/>
      </c>
      <c r="Q398" s="27" t="str">
        <f>IFERROR(VLOOKUP(S398,'Banco de Dados'!$B$3:$H$274,5,FALSE)," ")</f>
        <v xml:space="preserve"> </v>
      </c>
      <c r="W398" s="27" t="str">
        <f>_xlfn.XLOOKUP(Z398,'Banco de Dados'!$B$3:$B$274,'Banco de Dados'!$C$3:$C$274,"")</f>
        <v/>
      </c>
      <c r="X398" s="27" t="str">
        <f>IFERROR(VLOOKUP(Z398,'Banco de Dados'!$B$3:$H$274,5,FALSE)," ")</f>
        <v xml:space="preserve"> </v>
      </c>
      <c r="AD398" s="27" t="str">
        <f>_xlfn.XLOOKUP(AG398,'Banco de Dados'!$B$3:$B$274,'Banco de Dados'!$C$3:$C$274,"")</f>
        <v/>
      </c>
      <c r="AE398" s="27" t="str">
        <f>IFERROR(VLOOKUP(AG398,'Banco de Dados'!$B$3:$H$274,5,FALSE)," ")</f>
        <v xml:space="preserve"> </v>
      </c>
      <c r="AK398" s="27" t="str">
        <f>_xlfn.XLOOKUP(AN398,'Banco de Dados'!$B$3:$B$274,'Banco de Dados'!$C$3:$C$274,"")</f>
        <v/>
      </c>
      <c r="AL398" s="27" t="str">
        <f>IFERROR(VLOOKUP(AN398,'Banco de Dados'!$B$3:$H$274,5,FALSE)," ")</f>
        <v xml:space="preserve"> </v>
      </c>
      <c r="AR398" s="27" t="str">
        <f>_xlfn.XLOOKUP(AU398,'Banco de Dados'!$B$3:$B$274,'Banco de Dados'!$C$3:$C$274,"")</f>
        <v/>
      </c>
      <c r="AS398" s="27" t="str">
        <f>IFERROR(VLOOKUP(AU398,'Banco de Dados'!$B$3:$H$274,5,FALSE)," ")</f>
        <v xml:space="preserve"> </v>
      </c>
      <c r="AY398" s="27" t="str">
        <f>_xlfn.XLOOKUP(BB398,'Banco de Dados'!$B$3:$B$274,'Banco de Dados'!$C$3:$C$274,"")</f>
        <v/>
      </c>
      <c r="AZ398" s="27" t="str">
        <f>IFERROR(VLOOKUP(BB398,'Banco de Dados'!$B$3:$H$274,5,FALSE)," ")</f>
        <v xml:space="preserve"> </v>
      </c>
      <c r="BF398" s="27" t="str">
        <f>_xlfn.XLOOKUP(BI398,'Banco de Dados'!$B$3:$B$274,'Banco de Dados'!$C$3:$C$274,"")</f>
        <v/>
      </c>
      <c r="BG398" s="27" t="str">
        <f>IFERROR(VLOOKUP(BI398,'Banco de Dados'!$B$3:$H$274,5,FALSE)," ")</f>
        <v xml:space="preserve"> </v>
      </c>
      <c r="BM398" s="27" t="str">
        <f>_xlfn.XLOOKUP(BP398,'Banco de Dados'!$B$3:$B$274,'Banco de Dados'!$C$3:$C$274,"")</f>
        <v/>
      </c>
      <c r="BN398" s="27" t="str">
        <f>IFERROR(VLOOKUP(BP398,'Banco de Dados'!$B$3:$H$274,5,FALSE)," ")</f>
        <v xml:space="preserve"> </v>
      </c>
      <c r="BT398" s="27" t="str">
        <f>_xlfn.XLOOKUP(BW398,'Banco de Dados'!$B$3:$B$274,'Banco de Dados'!$C$3:$C$274,"")</f>
        <v/>
      </c>
      <c r="BU398" s="27" t="str">
        <f>IFERROR(VLOOKUP(BW398,'Banco de Dados'!$B$3:$H$274,5,FALSE)," ")</f>
        <v xml:space="preserve"> </v>
      </c>
      <c r="CA398" s="27" t="str">
        <f>_xlfn.XLOOKUP(CD398,'Banco de Dados'!$B$3:$B$274,'Banco de Dados'!$C$3:$C$274,"")</f>
        <v/>
      </c>
      <c r="CB398" s="27" t="str">
        <f>IFERROR(VLOOKUP(CD398,'Banco de Dados'!$B$3:$H$274,5,FALSE)," ")</f>
        <v xml:space="preserve"> </v>
      </c>
      <c r="CH398" s="27" t="str">
        <f>_xlfn.XLOOKUP(CK398,'Banco de Dados'!$B$3:$B$274,'Banco de Dados'!$C$3:$C$274,"")</f>
        <v/>
      </c>
      <c r="CI398" s="27" t="str">
        <f>IFERROR(VLOOKUP(CK398,'Banco de Dados'!$B$3:$H$274,5,FALSE)," ")</f>
        <v xml:space="preserve"> </v>
      </c>
      <c r="CO398" s="27" t="str">
        <f>_xlfn.XLOOKUP(CR398,'Banco de Dados'!$B$3:$B$274,'Banco de Dados'!$C$3:$C$274,"")</f>
        <v/>
      </c>
      <c r="CP398" s="27" t="str">
        <f>IFERROR(VLOOKUP(CR398,'Banco de Dados'!$B$3:$H$274,5,FALSE)," ")</f>
        <v xml:space="preserve"> </v>
      </c>
      <c r="CV398" s="27" t="str">
        <f>_xlfn.XLOOKUP(CY398,'Banco de Dados'!$B$3:$B$274,'Banco de Dados'!$C$3:$C$274,"")</f>
        <v/>
      </c>
      <c r="CW398" s="27" t="str">
        <f>IFERROR(VLOOKUP(CY398,'Banco de Dados'!$B$3:$H$274,5,FALSE)," ")</f>
        <v xml:space="preserve"> </v>
      </c>
      <c r="DC398" s="27" t="str">
        <f>_xlfn.XLOOKUP(DF398,'Banco de Dados'!$B$3:$B$274,'Banco de Dados'!$C$3:$C$274,"")</f>
        <v/>
      </c>
      <c r="DD398" s="27" t="str">
        <f>IFERROR(VLOOKUP(DF398,'Banco de Dados'!$B$3:$H$274,5,FALSE)," ")</f>
        <v xml:space="preserve"> </v>
      </c>
      <c r="DJ398" s="27" t="str">
        <f>_xlfn.XLOOKUP(DM398,'Banco de Dados'!$B$3:$B$274,'Banco de Dados'!$C$3:$C$274,"")</f>
        <v/>
      </c>
      <c r="DK398" s="27" t="str">
        <f>IFERROR(VLOOKUP(DM398,'Banco de Dados'!$B$3:$H$274,5,FALSE)," ")</f>
        <v xml:space="preserve"> </v>
      </c>
      <c r="DQ398" s="27" t="str">
        <f>_xlfn.XLOOKUP(DT398,'Banco de Dados'!$B$3:$B$274,'Banco de Dados'!$C$3:$C$274,"")</f>
        <v/>
      </c>
      <c r="DR398" s="27" t="str">
        <f>IFERROR(VLOOKUP(DT398,'Banco de Dados'!$B$3:$H$274,5,FALSE)," ")</f>
        <v xml:space="preserve"> </v>
      </c>
      <c r="DX398" s="27" t="str">
        <f>_xlfn.XLOOKUP(EA398,'Banco de Dados'!$B$3:$B$274,'Banco de Dados'!$C$3:$C$274,"")</f>
        <v/>
      </c>
      <c r="DY398" s="27" t="str">
        <f>IFERROR(VLOOKUP(EA398,'Banco de Dados'!$B$3:$H$274,5,FALSE)," ")</f>
        <v xml:space="preserve"> </v>
      </c>
      <c r="EE398" s="27" t="str">
        <f>_xlfn.XLOOKUP(EH398,'Banco de Dados'!$B$3:$B$274,'Banco de Dados'!$C$3:$C$274,"")</f>
        <v/>
      </c>
      <c r="EF398" s="27" t="str">
        <f>IFERROR(VLOOKUP(EH398,'Banco de Dados'!$B$3:$H$274,5,FALSE)," ")</f>
        <v xml:space="preserve"> </v>
      </c>
      <c r="EL398" s="27" t="str">
        <f>_xlfn.XLOOKUP(EO398,'Banco de Dados'!$B$3:$B$274,'Banco de Dados'!$C$3:$C$274,"")</f>
        <v/>
      </c>
      <c r="EM398" s="27" t="str">
        <f>IFERROR(VLOOKUP(EO398,'Banco de Dados'!$B$3:$H$274,5,FALSE)," ")</f>
        <v xml:space="preserve"> </v>
      </c>
      <c r="ES398" s="27" t="str">
        <f>_xlfn.XLOOKUP(EV398,'Banco de Dados'!$B$3:$B$274,'Banco de Dados'!$C$3:$C$274,"")</f>
        <v/>
      </c>
      <c r="ET398" s="27" t="str">
        <f>IFERROR(VLOOKUP(EV398,'Banco de Dados'!$B$3:$H$274,5,FALSE)," ")</f>
        <v xml:space="preserve"> </v>
      </c>
      <c r="EZ398" s="27" t="str">
        <f>_xlfn.XLOOKUP(FC398,'Banco de Dados'!$B$3:$B$274,'Banco de Dados'!$C$3:$C$274,"")</f>
        <v/>
      </c>
      <c r="FA398" s="27" t="str">
        <f>IFERROR(VLOOKUP(FC398,'Banco de Dados'!$B$3:$H$274,5,FALSE)," ")</f>
        <v xml:space="preserve"> </v>
      </c>
      <c r="FC398" s="7"/>
      <c r="FD398" s="7"/>
      <c r="FE398" s="7"/>
      <c r="FG398" s="27" t="str">
        <f>_xlfn.XLOOKUP(FJ398,'Banco de Dados'!$B$3:$B$274,'Banco de Dados'!$C$3:$C$274,"")</f>
        <v/>
      </c>
      <c r="FH398" s="27" t="str">
        <f>IFERROR(VLOOKUP(FJ398,'Banco de Dados'!$B$3:$H$274,5,FALSE)," ")</f>
        <v xml:space="preserve"> </v>
      </c>
      <c r="FI398" s="7"/>
      <c r="FJ398" s="7"/>
      <c r="FK398" s="7"/>
      <c r="FL398" s="7"/>
      <c r="FN398" s="27" t="str">
        <f>_xlfn.XLOOKUP(FQ398,'Banco de Dados'!$B$3:$B$274,'Banco de Dados'!$C$3:$C$274,"")</f>
        <v/>
      </c>
      <c r="FO398" s="27" t="str">
        <f>IFERROR(VLOOKUP(FQ398,'Banco de Dados'!$B$3:$H$274,5,FALSE)," ")</f>
        <v xml:space="preserve"> </v>
      </c>
      <c r="FP398" s="7"/>
      <c r="FQ398" s="7"/>
      <c r="FR398" s="7"/>
      <c r="FS398" s="7"/>
      <c r="FU398" s="27" t="str">
        <f>_xlfn.XLOOKUP(FX398,'Banco de Dados'!$B$3:$B$274,'Banco de Dados'!$C$3:$C$274,"")</f>
        <v/>
      </c>
      <c r="FV398" s="27" t="str">
        <f>IFERROR(VLOOKUP(FX398,'Banco de Dados'!$B$3:$H$274,5,FALSE)," ")</f>
        <v xml:space="preserve"> </v>
      </c>
      <c r="FW398" s="7"/>
      <c r="FX398" s="7"/>
      <c r="FY398" s="7"/>
      <c r="FZ398" s="7"/>
    </row>
    <row r="399" spans="2:182" x14ac:dyDescent="0.25">
      <c r="B399" s="27" t="str">
        <f>_xlfn.XLOOKUP(E399,'Banco de Dados'!$B$3:$B$274,'Banco de Dados'!$C$3:$C$274,"")</f>
        <v/>
      </c>
      <c r="C399" s="27" t="str">
        <f>IFERROR(VLOOKUP(E399,'Banco de Dados'!$B$3:$H$274,5,FALSE)," ")</f>
        <v xml:space="preserve"> </v>
      </c>
      <c r="I399" s="27" t="str">
        <f>_xlfn.XLOOKUP(L399,'Banco de Dados'!$B$3:$B$274,'Banco de Dados'!$C$3:$C$274,"")</f>
        <v/>
      </c>
      <c r="J399" s="27" t="str">
        <f>IFERROR(VLOOKUP(L399,'Banco de Dados'!$B$3:$H$274,5,FALSE)," ")</f>
        <v xml:space="preserve"> </v>
      </c>
      <c r="P399" s="27" t="str">
        <f>_xlfn.XLOOKUP(S399,'Banco de Dados'!$B$3:$B$274,'Banco de Dados'!$C$3:$C$274,"")</f>
        <v/>
      </c>
      <c r="Q399" s="27" t="str">
        <f>IFERROR(VLOOKUP(S399,'Banco de Dados'!$B$3:$H$274,5,FALSE)," ")</f>
        <v xml:space="preserve"> </v>
      </c>
      <c r="W399" s="27" t="str">
        <f>_xlfn.XLOOKUP(Z399,'Banco de Dados'!$B$3:$B$274,'Banco de Dados'!$C$3:$C$274,"")</f>
        <v/>
      </c>
      <c r="X399" s="27" t="str">
        <f>IFERROR(VLOOKUP(Z399,'Banco de Dados'!$B$3:$H$274,5,FALSE)," ")</f>
        <v xml:space="preserve"> </v>
      </c>
      <c r="AD399" s="27" t="str">
        <f>_xlfn.XLOOKUP(AG399,'Banco de Dados'!$B$3:$B$274,'Banco de Dados'!$C$3:$C$274,"")</f>
        <v/>
      </c>
      <c r="AE399" s="27" t="str">
        <f>IFERROR(VLOOKUP(AG399,'Banco de Dados'!$B$3:$H$274,5,FALSE)," ")</f>
        <v xml:space="preserve"> </v>
      </c>
      <c r="AK399" s="27" t="str">
        <f>_xlfn.XLOOKUP(AN399,'Banco de Dados'!$B$3:$B$274,'Banco de Dados'!$C$3:$C$274,"")</f>
        <v/>
      </c>
      <c r="AL399" s="27" t="str">
        <f>IFERROR(VLOOKUP(AN399,'Banco de Dados'!$B$3:$H$274,5,FALSE)," ")</f>
        <v xml:space="preserve"> </v>
      </c>
      <c r="AR399" s="27" t="str">
        <f>_xlfn.XLOOKUP(AU399,'Banco de Dados'!$B$3:$B$274,'Banco de Dados'!$C$3:$C$274,"")</f>
        <v/>
      </c>
      <c r="AS399" s="27" t="str">
        <f>IFERROR(VLOOKUP(AU399,'Banco de Dados'!$B$3:$H$274,5,FALSE)," ")</f>
        <v xml:space="preserve"> </v>
      </c>
      <c r="AY399" s="27" t="str">
        <f>_xlfn.XLOOKUP(BB399,'Banco de Dados'!$B$3:$B$274,'Banco de Dados'!$C$3:$C$274,"")</f>
        <v/>
      </c>
      <c r="AZ399" s="27" t="str">
        <f>IFERROR(VLOOKUP(BB399,'Banco de Dados'!$B$3:$H$274,5,FALSE)," ")</f>
        <v xml:space="preserve"> </v>
      </c>
      <c r="BF399" s="27" t="str">
        <f>_xlfn.XLOOKUP(BI399,'Banco de Dados'!$B$3:$B$274,'Banco de Dados'!$C$3:$C$274,"")</f>
        <v/>
      </c>
      <c r="BG399" s="27" t="str">
        <f>IFERROR(VLOOKUP(BI399,'Banco de Dados'!$B$3:$H$274,5,FALSE)," ")</f>
        <v xml:space="preserve"> </v>
      </c>
      <c r="BM399" s="27" t="str">
        <f>_xlfn.XLOOKUP(BP399,'Banco de Dados'!$B$3:$B$274,'Banco de Dados'!$C$3:$C$274,"")</f>
        <v/>
      </c>
      <c r="BN399" s="27" t="str">
        <f>IFERROR(VLOOKUP(BP399,'Banco de Dados'!$B$3:$H$274,5,FALSE)," ")</f>
        <v xml:space="preserve"> </v>
      </c>
      <c r="BT399" s="27" t="str">
        <f>_xlfn.XLOOKUP(BW399,'Banco de Dados'!$B$3:$B$274,'Banco de Dados'!$C$3:$C$274,"")</f>
        <v/>
      </c>
      <c r="BU399" s="27" t="str">
        <f>IFERROR(VLOOKUP(BW399,'Banco de Dados'!$B$3:$H$274,5,FALSE)," ")</f>
        <v xml:space="preserve"> </v>
      </c>
      <c r="CA399" s="27" t="str">
        <f>_xlfn.XLOOKUP(CD399,'Banco de Dados'!$B$3:$B$274,'Banco de Dados'!$C$3:$C$274,"")</f>
        <v/>
      </c>
      <c r="CB399" s="27" t="str">
        <f>IFERROR(VLOOKUP(CD399,'Banco de Dados'!$B$3:$H$274,5,FALSE)," ")</f>
        <v xml:space="preserve"> </v>
      </c>
      <c r="CH399" s="27" t="str">
        <f>_xlfn.XLOOKUP(CK399,'Banco de Dados'!$B$3:$B$274,'Banco de Dados'!$C$3:$C$274,"")</f>
        <v/>
      </c>
      <c r="CI399" s="27" t="str">
        <f>IFERROR(VLOOKUP(CK399,'Banco de Dados'!$B$3:$H$274,5,FALSE)," ")</f>
        <v xml:space="preserve"> </v>
      </c>
      <c r="CO399" s="27" t="str">
        <f>_xlfn.XLOOKUP(CR399,'Banco de Dados'!$B$3:$B$274,'Banco de Dados'!$C$3:$C$274,"")</f>
        <v/>
      </c>
      <c r="CP399" s="27" t="str">
        <f>IFERROR(VLOOKUP(CR399,'Banco de Dados'!$B$3:$H$274,5,FALSE)," ")</f>
        <v xml:space="preserve"> </v>
      </c>
      <c r="CV399" s="27" t="str">
        <f>_xlfn.XLOOKUP(CY399,'Banco de Dados'!$B$3:$B$274,'Banco de Dados'!$C$3:$C$274,"")</f>
        <v/>
      </c>
      <c r="CW399" s="27" t="str">
        <f>IFERROR(VLOOKUP(CY399,'Banco de Dados'!$B$3:$H$274,5,FALSE)," ")</f>
        <v xml:space="preserve"> </v>
      </c>
      <c r="DC399" s="27" t="str">
        <f>_xlfn.XLOOKUP(DF399,'Banco de Dados'!$B$3:$B$274,'Banco de Dados'!$C$3:$C$274,"")</f>
        <v/>
      </c>
      <c r="DD399" s="27" t="str">
        <f>IFERROR(VLOOKUP(DF399,'Banco de Dados'!$B$3:$H$274,5,FALSE)," ")</f>
        <v xml:space="preserve"> </v>
      </c>
      <c r="DJ399" s="27" t="str">
        <f>_xlfn.XLOOKUP(DM399,'Banco de Dados'!$B$3:$B$274,'Banco de Dados'!$C$3:$C$274,"")</f>
        <v/>
      </c>
      <c r="DK399" s="27" t="str">
        <f>IFERROR(VLOOKUP(DM399,'Banco de Dados'!$B$3:$H$274,5,FALSE)," ")</f>
        <v xml:space="preserve"> </v>
      </c>
      <c r="DQ399" s="27" t="str">
        <f>_xlfn.XLOOKUP(DT399,'Banco de Dados'!$B$3:$B$274,'Banco de Dados'!$C$3:$C$274,"")</f>
        <v/>
      </c>
      <c r="DR399" s="27" t="str">
        <f>IFERROR(VLOOKUP(DT399,'Banco de Dados'!$B$3:$H$274,5,FALSE)," ")</f>
        <v xml:space="preserve"> </v>
      </c>
      <c r="DX399" s="27" t="str">
        <f>_xlfn.XLOOKUP(EA399,'Banco de Dados'!$B$3:$B$274,'Banco de Dados'!$C$3:$C$274,"")</f>
        <v/>
      </c>
      <c r="DY399" s="27" t="str">
        <f>IFERROR(VLOOKUP(EA399,'Banco de Dados'!$B$3:$H$274,5,FALSE)," ")</f>
        <v xml:space="preserve"> </v>
      </c>
      <c r="EE399" s="27" t="str">
        <f>_xlfn.XLOOKUP(EH399,'Banco de Dados'!$B$3:$B$274,'Banco de Dados'!$C$3:$C$274,"")</f>
        <v/>
      </c>
      <c r="EF399" s="27" t="str">
        <f>IFERROR(VLOOKUP(EH399,'Banco de Dados'!$B$3:$H$274,5,FALSE)," ")</f>
        <v xml:space="preserve"> </v>
      </c>
      <c r="EL399" s="27" t="str">
        <f>_xlfn.XLOOKUP(EO399,'Banco de Dados'!$B$3:$B$274,'Banco de Dados'!$C$3:$C$274,"")</f>
        <v/>
      </c>
      <c r="EM399" s="27" t="str">
        <f>IFERROR(VLOOKUP(EO399,'Banco de Dados'!$B$3:$H$274,5,FALSE)," ")</f>
        <v xml:space="preserve"> </v>
      </c>
      <c r="ES399" s="27" t="str">
        <f>_xlfn.XLOOKUP(EV399,'Banco de Dados'!$B$3:$B$274,'Banco de Dados'!$C$3:$C$274,"")</f>
        <v/>
      </c>
      <c r="ET399" s="27" t="str">
        <f>IFERROR(VLOOKUP(EV399,'Banco de Dados'!$B$3:$H$274,5,FALSE)," ")</f>
        <v xml:space="preserve"> </v>
      </c>
      <c r="EZ399" s="27" t="str">
        <f>_xlfn.XLOOKUP(FC399,'Banco de Dados'!$B$3:$B$274,'Banco de Dados'!$C$3:$C$274,"")</f>
        <v/>
      </c>
      <c r="FA399" s="27" t="str">
        <f>IFERROR(VLOOKUP(FC399,'Banco de Dados'!$B$3:$H$274,5,FALSE)," ")</f>
        <v xml:space="preserve"> </v>
      </c>
      <c r="FC399" s="7"/>
      <c r="FD399" s="7"/>
      <c r="FE399" s="7"/>
      <c r="FG399" s="27" t="str">
        <f>_xlfn.XLOOKUP(FJ399,'Banco de Dados'!$B$3:$B$274,'Banco de Dados'!$C$3:$C$274,"")</f>
        <v/>
      </c>
      <c r="FH399" s="27" t="str">
        <f>IFERROR(VLOOKUP(FJ399,'Banco de Dados'!$B$3:$H$274,5,FALSE)," ")</f>
        <v xml:space="preserve"> </v>
      </c>
      <c r="FI399" s="7"/>
      <c r="FJ399" s="7"/>
      <c r="FK399" s="7"/>
      <c r="FL399" s="7"/>
      <c r="FN399" s="27" t="str">
        <f>_xlfn.XLOOKUP(FQ399,'Banco de Dados'!$B$3:$B$274,'Banco de Dados'!$C$3:$C$274,"")</f>
        <v/>
      </c>
      <c r="FO399" s="27" t="str">
        <f>IFERROR(VLOOKUP(FQ399,'Banco de Dados'!$B$3:$H$274,5,FALSE)," ")</f>
        <v xml:space="preserve"> </v>
      </c>
      <c r="FP399" s="7"/>
      <c r="FQ399" s="7"/>
      <c r="FR399" s="7"/>
      <c r="FS399" s="7"/>
      <c r="FU399" s="27" t="str">
        <f>_xlfn.XLOOKUP(FX399,'Banco de Dados'!$B$3:$B$274,'Banco de Dados'!$C$3:$C$274,"")</f>
        <v/>
      </c>
      <c r="FV399" s="27" t="str">
        <f>IFERROR(VLOOKUP(FX399,'Banco de Dados'!$B$3:$H$274,5,FALSE)," ")</f>
        <v xml:space="preserve"> </v>
      </c>
      <c r="FW399" s="7"/>
      <c r="FX399" s="7"/>
      <c r="FY399" s="7"/>
      <c r="FZ399" s="7"/>
    </row>
    <row r="400" spans="2:182" x14ac:dyDescent="0.25">
      <c r="B400" s="27" t="str">
        <f>_xlfn.XLOOKUP(E400,'Banco de Dados'!$B$3:$B$274,'Banco de Dados'!$C$3:$C$274,"")</f>
        <v/>
      </c>
      <c r="C400" s="27" t="str">
        <f>IFERROR(VLOOKUP(E400,'Banco de Dados'!$B$3:$H$274,5,FALSE)," ")</f>
        <v xml:space="preserve"> </v>
      </c>
      <c r="I400" s="27" t="str">
        <f>_xlfn.XLOOKUP(L400,'Banco de Dados'!$B$3:$B$274,'Banco de Dados'!$C$3:$C$274,"")</f>
        <v/>
      </c>
      <c r="J400" s="27" t="str">
        <f>IFERROR(VLOOKUP(L400,'Banco de Dados'!$B$3:$H$274,5,FALSE)," ")</f>
        <v xml:space="preserve"> </v>
      </c>
      <c r="P400" s="27" t="str">
        <f>_xlfn.XLOOKUP(S400,'Banco de Dados'!$B$3:$B$274,'Banco de Dados'!$C$3:$C$274,"")</f>
        <v/>
      </c>
      <c r="Q400" s="27" t="str">
        <f>IFERROR(VLOOKUP(S400,'Banco de Dados'!$B$3:$H$274,5,FALSE)," ")</f>
        <v xml:space="preserve"> </v>
      </c>
      <c r="W400" s="27" t="str">
        <f>_xlfn.XLOOKUP(Z400,'Banco de Dados'!$B$3:$B$274,'Banco de Dados'!$C$3:$C$274,"")</f>
        <v/>
      </c>
      <c r="X400" s="27" t="str">
        <f>IFERROR(VLOOKUP(Z400,'Banco de Dados'!$B$3:$H$274,5,FALSE)," ")</f>
        <v xml:space="preserve"> </v>
      </c>
      <c r="AD400" s="27" t="str">
        <f>_xlfn.XLOOKUP(AG400,'Banco de Dados'!$B$3:$B$274,'Banco de Dados'!$C$3:$C$274,"")</f>
        <v/>
      </c>
      <c r="AE400" s="27" t="str">
        <f>IFERROR(VLOOKUP(AG400,'Banco de Dados'!$B$3:$H$274,5,FALSE)," ")</f>
        <v xml:space="preserve"> </v>
      </c>
      <c r="AK400" s="27" t="str">
        <f>_xlfn.XLOOKUP(AN400,'Banco de Dados'!$B$3:$B$274,'Banco de Dados'!$C$3:$C$274,"")</f>
        <v/>
      </c>
      <c r="AL400" s="27" t="str">
        <f>IFERROR(VLOOKUP(AN400,'Banco de Dados'!$B$3:$H$274,5,FALSE)," ")</f>
        <v xml:space="preserve"> </v>
      </c>
      <c r="AR400" s="27" t="str">
        <f>_xlfn.XLOOKUP(AU400,'Banco de Dados'!$B$3:$B$274,'Banco de Dados'!$C$3:$C$274,"")</f>
        <v/>
      </c>
      <c r="AS400" s="27" t="str">
        <f>IFERROR(VLOOKUP(AU400,'Banco de Dados'!$B$3:$H$274,5,FALSE)," ")</f>
        <v xml:space="preserve"> </v>
      </c>
      <c r="AY400" s="27" t="str">
        <f>_xlfn.XLOOKUP(BB400,'Banco de Dados'!$B$3:$B$274,'Banco de Dados'!$C$3:$C$274,"")</f>
        <v/>
      </c>
      <c r="AZ400" s="27" t="str">
        <f>IFERROR(VLOOKUP(BB400,'Banco de Dados'!$B$3:$H$274,5,FALSE)," ")</f>
        <v xml:space="preserve"> </v>
      </c>
      <c r="BF400" s="27" t="str">
        <f>_xlfn.XLOOKUP(BI400,'Banco de Dados'!$B$3:$B$274,'Banco de Dados'!$C$3:$C$274,"")</f>
        <v/>
      </c>
      <c r="BG400" s="27" t="str">
        <f>IFERROR(VLOOKUP(BI400,'Banco de Dados'!$B$3:$H$274,5,FALSE)," ")</f>
        <v xml:space="preserve"> </v>
      </c>
      <c r="BM400" s="27" t="str">
        <f>_xlfn.XLOOKUP(BP400,'Banco de Dados'!$B$3:$B$274,'Banco de Dados'!$C$3:$C$274,"")</f>
        <v/>
      </c>
      <c r="BN400" s="27" t="str">
        <f>IFERROR(VLOOKUP(BP400,'Banco de Dados'!$B$3:$H$274,5,FALSE)," ")</f>
        <v xml:space="preserve"> </v>
      </c>
      <c r="BT400" s="27" t="str">
        <f>_xlfn.XLOOKUP(BW400,'Banco de Dados'!$B$3:$B$274,'Banco de Dados'!$C$3:$C$274,"")</f>
        <v/>
      </c>
      <c r="BU400" s="27" t="str">
        <f>IFERROR(VLOOKUP(BW400,'Banco de Dados'!$B$3:$H$274,5,FALSE)," ")</f>
        <v xml:space="preserve"> </v>
      </c>
      <c r="CA400" s="27" t="str">
        <f>_xlfn.XLOOKUP(CD400,'Banco de Dados'!$B$3:$B$274,'Banco de Dados'!$C$3:$C$274,"")</f>
        <v/>
      </c>
      <c r="CB400" s="27" t="str">
        <f>IFERROR(VLOOKUP(CD400,'Banco de Dados'!$B$3:$H$274,5,FALSE)," ")</f>
        <v xml:space="preserve"> </v>
      </c>
      <c r="CH400" s="27" t="str">
        <f>_xlfn.XLOOKUP(CK400,'Banco de Dados'!$B$3:$B$274,'Banco de Dados'!$C$3:$C$274,"")</f>
        <v/>
      </c>
      <c r="CI400" s="27" t="str">
        <f>IFERROR(VLOOKUP(CK400,'Banco de Dados'!$B$3:$H$274,5,FALSE)," ")</f>
        <v xml:space="preserve"> </v>
      </c>
      <c r="CO400" s="27" t="str">
        <f>_xlfn.XLOOKUP(CR400,'Banco de Dados'!$B$3:$B$274,'Banco de Dados'!$C$3:$C$274,"")</f>
        <v/>
      </c>
      <c r="CP400" s="27" t="str">
        <f>IFERROR(VLOOKUP(CR400,'Banco de Dados'!$B$3:$H$274,5,FALSE)," ")</f>
        <v xml:space="preserve"> </v>
      </c>
      <c r="CV400" s="27" t="str">
        <f>_xlfn.XLOOKUP(CY400,'Banco de Dados'!$B$3:$B$274,'Banco de Dados'!$C$3:$C$274,"")</f>
        <v/>
      </c>
      <c r="CW400" s="27" t="str">
        <f>IFERROR(VLOOKUP(CY400,'Banco de Dados'!$B$3:$H$274,5,FALSE)," ")</f>
        <v xml:space="preserve"> </v>
      </c>
      <c r="DC400" s="27" t="str">
        <f>_xlfn.XLOOKUP(DF400,'Banco de Dados'!$B$3:$B$274,'Banco de Dados'!$C$3:$C$274,"")</f>
        <v/>
      </c>
      <c r="DD400" s="27" t="str">
        <f>IFERROR(VLOOKUP(DF400,'Banco de Dados'!$B$3:$H$274,5,FALSE)," ")</f>
        <v xml:space="preserve"> </v>
      </c>
      <c r="DJ400" s="27" t="str">
        <f>_xlfn.XLOOKUP(DM400,'Banco de Dados'!$B$3:$B$274,'Banco de Dados'!$C$3:$C$274,"")</f>
        <v/>
      </c>
      <c r="DK400" s="27" t="str">
        <f>IFERROR(VLOOKUP(DM400,'Banco de Dados'!$B$3:$H$274,5,FALSE)," ")</f>
        <v xml:space="preserve"> </v>
      </c>
      <c r="DQ400" s="27" t="str">
        <f>_xlfn.XLOOKUP(DT400,'Banco de Dados'!$B$3:$B$274,'Banco de Dados'!$C$3:$C$274,"")</f>
        <v/>
      </c>
      <c r="DR400" s="27" t="str">
        <f>IFERROR(VLOOKUP(DT400,'Banco de Dados'!$B$3:$H$274,5,FALSE)," ")</f>
        <v xml:space="preserve"> </v>
      </c>
      <c r="DX400" s="27" t="str">
        <f>_xlfn.XLOOKUP(EA400,'Banco de Dados'!$B$3:$B$274,'Banco de Dados'!$C$3:$C$274,"")</f>
        <v/>
      </c>
      <c r="DY400" s="27" t="str">
        <f>IFERROR(VLOOKUP(EA400,'Banco de Dados'!$B$3:$H$274,5,FALSE)," ")</f>
        <v xml:space="preserve"> </v>
      </c>
      <c r="EE400" s="27" t="str">
        <f>_xlfn.XLOOKUP(EH400,'Banco de Dados'!$B$3:$B$274,'Banco de Dados'!$C$3:$C$274,"")</f>
        <v/>
      </c>
      <c r="EF400" s="27" t="str">
        <f>IFERROR(VLOOKUP(EH400,'Banco de Dados'!$B$3:$H$274,5,FALSE)," ")</f>
        <v xml:space="preserve"> </v>
      </c>
      <c r="EL400" s="27" t="str">
        <f>_xlfn.XLOOKUP(EO400,'Banco de Dados'!$B$3:$B$274,'Banco de Dados'!$C$3:$C$274,"")</f>
        <v/>
      </c>
      <c r="EM400" s="27" t="str">
        <f>IFERROR(VLOOKUP(EO400,'Banco de Dados'!$B$3:$H$274,5,FALSE)," ")</f>
        <v xml:space="preserve"> </v>
      </c>
      <c r="ES400" s="27" t="str">
        <f>_xlfn.XLOOKUP(EV400,'Banco de Dados'!$B$3:$B$274,'Banco de Dados'!$C$3:$C$274,"")</f>
        <v/>
      </c>
      <c r="ET400" s="27" t="str">
        <f>IFERROR(VLOOKUP(EV400,'Banco de Dados'!$B$3:$H$274,5,FALSE)," ")</f>
        <v xml:space="preserve"> </v>
      </c>
      <c r="EZ400" s="27" t="str">
        <f>_xlfn.XLOOKUP(FC400,'Banco de Dados'!$B$3:$B$274,'Banco de Dados'!$C$3:$C$274,"")</f>
        <v/>
      </c>
      <c r="FA400" s="27" t="str">
        <f>IFERROR(VLOOKUP(FC400,'Banco de Dados'!$B$3:$H$274,5,FALSE)," ")</f>
        <v xml:space="preserve"> </v>
      </c>
      <c r="FC400" s="7"/>
      <c r="FD400" s="7"/>
      <c r="FE400" s="7"/>
      <c r="FG400" s="27" t="str">
        <f>_xlfn.XLOOKUP(FJ400,'Banco de Dados'!$B$3:$B$274,'Banco de Dados'!$C$3:$C$274,"")</f>
        <v/>
      </c>
      <c r="FH400" s="27" t="str">
        <f>IFERROR(VLOOKUP(FJ400,'Banco de Dados'!$B$3:$H$274,5,FALSE)," ")</f>
        <v xml:space="preserve"> </v>
      </c>
      <c r="FI400" s="7"/>
      <c r="FJ400" s="7"/>
      <c r="FK400" s="7"/>
      <c r="FL400" s="7"/>
      <c r="FN400" s="27" t="str">
        <f>_xlfn.XLOOKUP(FQ400,'Banco de Dados'!$B$3:$B$274,'Banco de Dados'!$C$3:$C$274,"")</f>
        <v/>
      </c>
      <c r="FO400" s="27" t="str">
        <f>IFERROR(VLOOKUP(FQ400,'Banco de Dados'!$B$3:$H$274,5,FALSE)," ")</f>
        <v xml:space="preserve"> </v>
      </c>
      <c r="FP400" s="7"/>
      <c r="FQ400" s="7"/>
      <c r="FR400" s="7"/>
      <c r="FS400" s="7"/>
      <c r="FU400" s="27" t="str">
        <f>_xlfn.XLOOKUP(FX400,'Banco de Dados'!$B$3:$B$274,'Banco de Dados'!$C$3:$C$274,"")</f>
        <v/>
      </c>
      <c r="FV400" s="27" t="str">
        <f>IFERROR(VLOOKUP(FX400,'Banco de Dados'!$B$3:$H$274,5,FALSE)," ")</f>
        <v xml:space="preserve"> </v>
      </c>
      <c r="FW400" s="7"/>
      <c r="FX400" s="7"/>
      <c r="FY400" s="7"/>
      <c r="FZ400" s="7"/>
    </row>
    <row r="401" spans="2:182" x14ac:dyDescent="0.25">
      <c r="B401" s="27" t="str">
        <f>_xlfn.XLOOKUP(E401,'Banco de Dados'!$B$3:$B$274,'Banco de Dados'!$C$3:$C$274,"")</f>
        <v/>
      </c>
      <c r="C401" s="27" t="str">
        <f>IFERROR(VLOOKUP(E401,'Banco de Dados'!$B$3:$H$274,5,FALSE)," ")</f>
        <v xml:space="preserve"> </v>
      </c>
      <c r="I401" s="27" t="str">
        <f>_xlfn.XLOOKUP(L401,'Banco de Dados'!$B$3:$B$274,'Banco de Dados'!$C$3:$C$274,"")</f>
        <v/>
      </c>
      <c r="J401" s="27" t="str">
        <f>IFERROR(VLOOKUP(L401,'Banco de Dados'!$B$3:$H$274,5,FALSE)," ")</f>
        <v xml:space="preserve"> </v>
      </c>
      <c r="P401" s="27" t="str">
        <f>_xlfn.XLOOKUP(S401,'Banco de Dados'!$B$3:$B$274,'Banco de Dados'!$C$3:$C$274,"")</f>
        <v/>
      </c>
      <c r="Q401" s="27" t="str">
        <f>IFERROR(VLOOKUP(S401,'Banco de Dados'!$B$3:$H$274,5,FALSE)," ")</f>
        <v xml:space="preserve"> </v>
      </c>
      <c r="W401" s="27" t="str">
        <f>_xlfn.XLOOKUP(Z401,'Banco de Dados'!$B$3:$B$274,'Banco de Dados'!$C$3:$C$274,"")</f>
        <v/>
      </c>
      <c r="X401" s="27" t="str">
        <f>IFERROR(VLOOKUP(Z401,'Banco de Dados'!$B$3:$H$274,5,FALSE)," ")</f>
        <v xml:space="preserve"> </v>
      </c>
      <c r="AD401" s="27" t="str">
        <f>_xlfn.XLOOKUP(AG401,'Banco de Dados'!$B$3:$B$274,'Banco de Dados'!$C$3:$C$274,"")</f>
        <v/>
      </c>
      <c r="AE401" s="27" t="str">
        <f>IFERROR(VLOOKUP(AG401,'Banco de Dados'!$B$3:$H$274,5,FALSE)," ")</f>
        <v xml:space="preserve"> </v>
      </c>
      <c r="AK401" s="27" t="str">
        <f>_xlfn.XLOOKUP(AN401,'Banco de Dados'!$B$3:$B$274,'Banco de Dados'!$C$3:$C$274,"")</f>
        <v/>
      </c>
      <c r="AL401" s="27" t="str">
        <f>IFERROR(VLOOKUP(AN401,'Banco de Dados'!$B$3:$H$274,5,FALSE)," ")</f>
        <v xml:space="preserve"> </v>
      </c>
      <c r="AR401" s="27" t="str">
        <f>_xlfn.XLOOKUP(AU401,'Banco de Dados'!$B$3:$B$274,'Banco de Dados'!$C$3:$C$274,"")</f>
        <v/>
      </c>
      <c r="AS401" s="27" t="str">
        <f>IFERROR(VLOOKUP(AU401,'Banco de Dados'!$B$3:$H$274,5,FALSE)," ")</f>
        <v xml:space="preserve"> </v>
      </c>
      <c r="AY401" s="27" t="str">
        <f>_xlfn.XLOOKUP(BB401,'Banco de Dados'!$B$3:$B$274,'Banco de Dados'!$C$3:$C$274,"")</f>
        <v/>
      </c>
      <c r="AZ401" s="27" t="str">
        <f>IFERROR(VLOOKUP(BB401,'Banco de Dados'!$B$3:$H$274,5,FALSE)," ")</f>
        <v xml:space="preserve"> </v>
      </c>
      <c r="BF401" s="27" t="str">
        <f>_xlfn.XLOOKUP(BI401,'Banco de Dados'!$B$3:$B$274,'Banco de Dados'!$C$3:$C$274,"")</f>
        <v/>
      </c>
      <c r="BG401" s="27" t="str">
        <f>IFERROR(VLOOKUP(BI401,'Banco de Dados'!$B$3:$H$274,5,FALSE)," ")</f>
        <v xml:space="preserve"> </v>
      </c>
      <c r="BM401" s="27" t="str">
        <f>_xlfn.XLOOKUP(BP401,'Banco de Dados'!$B$3:$B$274,'Banco de Dados'!$C$3:$C$274,"")</f>
        <v/>
      </c>
      <c r="BN401" s="27" t="str">
        <f>IFERROR(VLOOKUP(BP401,'Banco de Dados'!$B$3:$H$274,5,FALSE)," ")</f>
        <v xml:space="preserve"> </v>
      </c>
      <c r="BT401" s="27" t="str">
        <f>_xlfn.XLOOKUP(BW401,'Banco de Dados'!$B$3:$B$274,'Banco de Dados'!$C$3:$C$274,"")</f>
        <v/>
      </c>
      <c r="BU401" s="27" t="str">
        <f>IFERROR(VLOOKUP(BW401,'Banco de Dados'!$B$3:$H$274,5,FALSE)," ")</f>
        <v xml:space="preserve"> </v>
      </c>
      <c r="CA401" s="27" t="str">
        <f>_xlfn.XLOOKUP(CD401,'Banco de Dados'!$B$3:$B$274,'Banco de Dados'!$C$3:$C$274,"")</f>
        <v/>
      </c>
      <c r="CB401" s="27" t="str">
        <f>IFERROR(VLOOKUP(CD401,'Banco de Dados'!$B$3:$H$274,5,FALSE)," ")</f>
        <v xml:space="preserve"> </v>
      </c>
      <c r="CH401" s="27" t="str">
        <f>_xlfn.XLOOKUP(CK401,'Banco de Dados'!$B$3:$B$274,'Banco de Dados'!$C$3:$C$274,"")</f>
        <v/>
      </c>
      <c r="CI401" s="27" t="str">
        <f>IFERROR(VLOOKUP(CK401,'Banco de Dados'!$B$3:$H$274,5,FALSE)," ")</f>
        <v xml:space="preserve"> </v>
      </c>
      <c r="CO401" s="27" t="str">
        <f>_xlfn.XLOOKUP(CR401,'Banco de Dados'!$B$3:$B$274,'Banco de Dados'!$C$3:$C$274,"")</f>
        <v/>
      </c>
      <c r="CP401" s="27" t="str">
        <f>IFERROR(VLOOKUP(CR401,'Banco de Dados'!$B$3:$H$274,5,FALSE)," ")</f>
        <v xml:space="preserve"> </v>
      </c>
      <c r="CV401" s="27" t="str">
        <f>_xlfn.XLOOKUP(CY401,'Banco de Dados'!$B$3:$B$274,'Banco de Dados'!$C$3:$C$274,"")</f>
        <v/>
      </c>
      <c r="CW401" s="27" t="str">
        <f>IFERROR(VLOOKUP(CY401,'Banco de Dados'!$B$3:$H$274,5,FALSE)," ")</f>
        <v xml:space="preserve"> </v>
      </c>
      <c r="DC401" s="27" t="str">
        <f>_xlfn.XLOOKUP(DF401,'Banco de Dados'!$B$3:$B$274,'Banco de Dados'!$C$3:$C$274,"")</f>
        <v/>
      </c>
      <c r="DD401" s="27" t="str">
        <f>IFERROR(VLOOKUP(DF401,'Banco de Dados'!$B$3:$H$274,5,FALSE)," ")</f>
        <v xml:space="preserve"> </v>
      </c>
      <c r="DJ401" s="27" t="str">
        <f>_xlfn.XLOOKUP(DM401,'Banco de Dados'!$B$3:$B$274,'Banco de Dados'!$C$3:$C$274,"")</f>
        <v/>
      </c>
      <c r="DK401" s="27" t="str">
        <f>IFERROR(VLOOKUP(DM401,'Banco de Dados'!$B$3:$H$274,5,FALSE)," ")</f>
        <v xml:space="preserve"> </v>
      </c>
      <c r="DQ401" s="27" t="str">
        <f>_xlfn.XLOOKUP(DT401,'Banco de Dados'!$B$3:$B$274,'Banco de Dados'!$C$3:$C$274,"")</f>
        <v/>
      </c>
      <c r="DR401" s="27" t="str">
        <f>IFERROR(VLOOKUP(DT401,'Banco de Dados'!$B$3:$H$274,5,FALSE)," ")</f>
        <v xml:space="preserve"> </v>
      </c>
      <c r="DX401" s="27" t="str">
        <f>_xlfn.XLOOKUP(EA401,'Banco de Dados'!$B$3:$B$274,'Banco de Dados'!$C$3:$C$274,"")</f>
        <v/>
      </c>
      <c r="DY401" s="27" t="str">
        <f>IFERROR(VLOOKUP(EA401,'Banco de Dados'!$B$3:$H$274,5,FALSE)," ")</f>
        <v xml:space="preserve"> </v>
      </c>
      <c r="EE401" s="27" t="str">
        <f>_xlfn.XLOOKUP(EH401,'Banco de Dados'!$B$3:$B$274,'Banco de Dados'!$C$3:$C$274,"")</f>
        <v/>
      </c>
      <c r="EF401" s="27" t="str">
        <f>IFERROR(VLOOKUP(EH401,'Banco de Dados'!$B$3:$H$274,5,FALSE)," ")</f>
        <v xml:space="preserve"> </v>
      </c>
      <c r="EL401" s="27" t="str">
        <f>_xlfn.XLOOKUP(EO401,'Banco de Dados'!$B$3:$B$274,'Banco de Dados'!$C$3:$C$274,"")</f>
        <v/>
      </c>
      <c r="EM401" s="27" t="str">
        <f>IFERROR(VLOOKUP(EO401,'Banco de Dados'!$B$3:$H$274,5,FALSE)," ")</f>
        <v xml:space="preserve"> </v>
      </c>
      <c r="ES401" s="27" t="str">
        <f>_xlfn.XLOOKUP(EV401,'Banco de Dados'!$B$3:$B$274,'Banco de Dados'!$C$3:$C$274,"")</f>
        <v/>
      </c>
      <c r="ET401" s="27" t="str">
        <f>IFERROR(VLOOKUP(EV401,'Banco de Dados'!$B$3:$H$274,5,FALSE)," ")</f>
        <v xml:space="preserve"> </v>
      </c>
      <c r="EZ401" s="27" t="str">
        <f>_xlfn.XLOOKUP(FC401,'Banco de Dados'!$B$3:$B$274,'Banco de Dados'!$C$3:$C$274,"")</f>
        <v/>
      </c>
      <c r="FA401" s="27" t="str">
        <f>IFERROR(VLOOKUP(FC401,'Banco de Dados'!$B$3:$H$274,5,FALSE)," ")</f>
        <v xml:space="preserve"> </v>
      </c>
      <c r="FC401" s="7"/>
      <c r="FD401" s="7"/>
      <c r="FE401" s="7"/>
      <c r="FG401" s="27" t="str">
        <f>_xlfn.XLOOKUP(FJ401,'Banco de Dados'!$B$3:$B$274,'Banco de Dados'!$C$3:$C$274,"")</f>
        <v/>
      </c>
      <c r="FH401" s="27" t="str">
        <f>IFERROR(VLOOKUP(FJ401,'Banco de Dados'!$B$3:$H$274,5,FALSE)," ")</f>
        <v xml:space="preserve"> </v>
      </c>
      <c r="FI401" s="7"/>
      <c r="FJ401" s="7"/>
      <c r="FK401" s="7"/>
      <c r="FL401" s="7"/>
      <c r="FN401" s="27" t="str">
        <f>_xlfn.XLOOKUP(FQ401,'Banco de Dados'!$B$3:$B$274,'Banco de Dados'!$C$3:$C$274,"")</f>
        <v/>
      </c>
      <c r="FO401" s="27" t="str">
        <f>IFERROR(VLOOKUP(FQ401,'Banco de Dados'!$B$3:$H$274,5,FALSE)," ")</f>
        <v xml:space="preserve"> </v>
      </c>
      <c r="FP401" s="7"/>
      <c r="FQ401" s="7"/>
      <c r="FR401" s="7"/>
      <c r="FS401" s="7"/>
      <c r="FU401" s="27" t="str">
        <f>_xlfn.XLOOKUP(FX401,'Banco de Dados'!$B$3:$B$274,'Banco de Dados'!$C$3:$C$274,"")</f>
        <v/>
      </c>
      <c r="FV401" s="27" t="str">
        <f>IFERROR(VLOOKUP(FX401,'Banco de Dados'!$B$3:$H$274,5,FALSE)," ")</f>
        <v xml:space="preserve"> </v>
      </c>
      <c r="FW401" s="7"/>
      <c r="FX401" s="7"/>
      <c r="FY401" s="7"/>
      <c r="FZ401" s="7"/>
    </row>
    <row r="402" spans="2:182" x14ac:dyDescent="0.25">
      <c r="B402" s="27" t="str">
        <f>_xlfn.XLOOKUP(E402,'Banco de Dados'!$B$3:$B$274,'Banco de Dados'!$C$3:$C$274,"")</f>
        <v/>
      </c>
      <c r="C402" s="27" t="str">
        <f>IFERROR(VLOOKUP(E402,'Banco de Dados'!$B$3:$H$274,5,FALSE)," ")</f>
        <v xml:space="preserve"> </v>
      </c>
      <c r="I402" s="27" t="str">
        <f>_xlfn.XLOOKUP(L402,'Banco de Dados'!$B$3:$B$274,'Banco de Dados'!$C$3:$C$274,"")</f>
        <v/>
      </c>
      <c r="J402" s="27" t="str">
        <f>IFERROR(VLOOKUP(L402,'Banco de Dados'!$B$3:$H$274,5,FALSE)," ")</f>
        <v xml:space="preserve"> </v>
      </c>
      <c r="P402" s="27" t="str">
        <f>_xlfn.XLOOKUP(S402,'Banco de Dados'!$B$3:$B$274,'Banco de Dados'!$C$3:$C$274,"")</f>
        <v/>
      </c>
      <c r="Q402" s="27" t="str">
        <f>IFERROR(VLOOKUP(S402,'Banco de Dados'!$B$3:$H$274,5,FALSE)," ")</f>
        <v xml:space="preserve"> </v>
      </c>
      <c r="W402" s="27" t="str">
        <f>_xlfn.XLOOKUP(Z402,'Banco de Dados'!$B$3:$B$274,'Banco de Dados'!$C$3:$C$274,"")</f>
        <v/>
      </c>
      <c r="X402" s="27" t="str">
        <f>IFERROR(VLOOKUP(Z402,'Banco de Dados'!$B$3:$H$274,5,FALSE)," ")</f>
        <v xml:space="preserve"> </v>
      </c>
      <c r="AD402" s="27" t="str">
        <f>_xlfn.XLOOKUP(AG402,'Banco de Dados'!$B$3:$B$274,'Banco de Dados'!$C$3:$C$274,"")</f>
        <v/>
      </c>
      <c r="AE402" s="27" t="str">
        <f>IFERROR(VLOOKUP(AG402,'Banco de Dados'!$B$3:$H$274,5,FALSE)," ")</f>
        <v xml:space="preserve"> </v>
      </c>
      <c r="AK402" s="27" t="str">
        <f>_xlfn.XLOOKUP(AN402,'Banco de Dados'!$B$3:$B$274,'Banco de Dados'!$C$3:$C$274,"")</f>
        <v/>
      </c>
      <c r="AL402" s="27" t="str">
        <f>IFERROR(VLOOKUP(AN402,'Banco de Dados'!$B$3:$H$274,5,FALSE)," ")</f>
        <v xml:space="preserve"> </v>
      </c>
      <c r="AR402" s="27" t="str">
        <f>_xlfn.XLOOKUP(AU402,'Banco de Dados'!$B$3:$B$274,'Banco de Dados'!$C$3:$C$274,"")</f>
        <v/>
      </c>
      <c r="AS402" s="27" t="str">
        <f>IFERROR(VLOOKUP(AU402,'Banco de Dados'!$B$3:$H$274,5,FALSE)," ")</f>
        <v xml:space="preserve"> </v>
      </c>
      <c r="AY402" s="27" t="str">
        <f>_xlfn.XLOOKUP(BB402,'Banco de Dados'!$B$3:$B$274,'Banco de Dados'!$C$3:$C$274,"")</f>
        <v/>
      </c>
      <c r="AZ402" s="27" t="str">
        <f>IFERROR(VLOOKUP(BB402,'Banco de Dados'!$B$3:$H$274,5,FALSE)," ")</f>
        <v xml:space="preserve"> </v>
      </c>
      <c r="BF402" s="27" t="str">
        <f>_xlfn.XLOOKUP(BI402,'Banco de Dados'!$B$3:$B$274,'Banco de Dados'!$C$3:$C$274,"")</f>
        <v/>
      </c>
      <c r="BG402" s="27" t="str">
        <f>IFERROR(VLOOKUP(BI402,'Banco de Dados'!$B$3:$H$274,5,FALSE)," ")</f>
        <v xml:space="preserve"> </v>
      </c>
      <c r="BM402" s="27" t="str">
        <f>_xlfn.XLOOKUP(BP402,'Banco de Dados'!$B$3:$B$274,'Banco de Dados'!$C$3:$C$274,"")</f>
        <v/>
      </c>
      <c r="BN402" s="27" t="str">
        <f>IFERROR(VLOOKUP(BP402,'Banco de Dados'!$B$3:$H$274,5,FALSE)," ")</f>
        <v xml:space="preserve"> </v>
      </c>
      <c r="BT402" s="27" t="str">
        <f>_xlfn.XLOOKUP(BW402,'Banco de Dados'!$B$3:$B$274,'Banco de Dados'!$C$3:$C$274,"")</f>
        <v/>
      </c>
      <c r="BU402" s="27" t="str">
        <f>IFERROR(VLOOKUP(BW402,'Banco de Dados'!$B$3:$H$274,5,FALSE)," ")</f>
        <v xml:space="preserve"> </v>
      </c>
      <c r="CA402" s="27" t="str">
        <f>_xlfn.XLOOKUP(CD402,'Banco de Dados'!$B$3:$B$274,'Banco de Dados'!$C$3:$C$274,"")</f>
        <v/>
      </c>
      <c r="CB402" s="27" t="str">
        <f>IFERROR(VLOOKUP(CD402,'Banco de Dados'!$B$3:$H$274,5,FALSE)," ")</f>
        <v xml:space="preserve"> </v>
      </c>
      <c r="CH402" s="27" t="str">
        <f>_xlfn.XLOOKUP(CK402,'Banco de Dados'!$B$3:$B$274,'Banco de Dados'!$C$3:$C$274,"")</f>
        <v/>
      </c>
      <c r="CI402" s="27" t="str">
        <f>IFERROR(VLOOKUP(CK402,'Banco de Dados'!$B$3:$H$274,5,FALSE)," ")</f>
        <v xml:space="preserve"> </v>
      </c>
      <c r="CO402" s="27" t="str">
        <f>_xlfn.XLOOKUP(CR402,'Banco de Dados'!$B$3:$B$274,'Banco de Dados'!$C$3:$C$274,"")</f>
        <v/>
      </c>
      <c r="CP402" s="27" t="str">
        <f>IFERROR(VLOOKUP(CR402,'Banco de Dados'!$B$3:$H$274,5,FALSE)," ")</f>
        <v xml:space="preserve"> </v>
      </c>
      <c r="CV402" s="27" t="str">
        <f>_xlfn.XLOOKUP(CY402,'Banco de Dados'!$B$3:$B$274,'Banco de Dados'!$C$3:$C$274,"")</f>
        <v/>
      </c>
      <c r="CW402" s="27" t="str">
        <f>IFERROR(VLOOKUP(CY402,'Banco de Dados'!$B$3:$H$274,5,FALSE)," ")</f>
        <v xml:space="preserve"> </v>
      </c>
      <c r="DC402" s="27" t="str">
        <f>_xlfn.XLOOKUP(DF402,'Banco de Dados'!$B$3:$B$274,'Banco de Dados'!$C$3:$C$274,"")</f>
        <v/>
      </c>
      <c r="DD402" s="27" t="str">
        <f>IFERROR(VLOOKUP(DF402,'Banco de Dados'!$B$3:$H$274,5,FALSE)," ")</f>
        <v xml:space="preserve"> </v>
      </c>
      <c r="DJ402" s="27" t="str">
        <f>_xlfn.XLOOKUP(DM402,'Banco de Dados'!$B$3:$B$274,'Banco de Dados'!$C$3:$C$274,"")</f>
        <v/>
      </c>
      <c r="DK402" s="27" t="str">
        <f>IFERROR(VLOOKUP(DM402,'Banco de Dados'!$B$3:$H$274,5,FALSE)," ")</f>
        <v xml:space="preserve"> </v>
      </c>
      <c r="DQ402" s="27" t="str">
        <f>_xlfn.XLOOKUP(DT402,'Banco de Dados'!$B$3:$B$274,'Banco de Dados'!$C$3:$C$274,"")</f>
        <v/>
      </c>
      <c r="DR402" s="27" t="str">
        <f>IFERROR(VLOOKUP(DT402,'Banco de Dados'!$B$3:$H$274,5,FALSE)," ")</f>
        <v xml:space="preserve"> </v>
      </c>
      <c r="DX402" s="27" t="str">
        <f>_xlfn.XLOOKUP(EA402,'Banco de Dados'!$B$3:$B$274,'Banco de Dados'!$C$3:$C$274,"")</f>
        <v/>
      </c>
      <c r="DY402" s="27" t="str">
        <f>IFERROR(VLOOKUP(EA402,'Banco de Dados'!$B$3:$H$274,5,FALSE)," ")</f>
        <v xml:space="preserve"> </v>
      </c>
      <c r="EE402" s="27" t="str">
        <f>_xlfn.XLOOKUP(EH402,'Banco de Dados'!$B$3:$B$274,'Banco de Dados'!$C$3:$C$274,"")</f>
        <v/>
      </c>
      <c r="EF402" s="27" t="str">
        <f>IFERROR(VLOOKUP(EH402,'Banco de Dados'!$B$3:$H$274,5,FALSE)," ")</f>
        <v xml:space="preserve"> </v>
      </c>
      <c r="EL402" s="27" t="str">
        <f>_xlfn.XLOOKUP(EO402,'Banco de Dados'!$B$3:$B$274,'Banco de Dados'!$C$3:$C$274,"")</f>
        <v/>
      </c>
      <c r="EM402" s="27" t="str">
        <f>IFERROR(VLOOKUP(EO402,'Banco de Dados'!$B$3:$H$274,5,FALSE)," ")</f>
        <v xml:space="preserve"> </v>
      </c>
      <c r="ES402" s="27" t="str">
        <f>_xlfn.XLOOKUP(EV402,'Banco de Dados'!$B$3:$B$274,'Banco de Dados'!$C$3:$C$274,"")</f>
        <v/>
      </c>
      <c r="ET402" s="27" t="str">
        <f>IFERROR(VLOOKUP(EV402,'Banco de Dados'!$B$3:$H$274,5,FALSE)," ")</f>
        <v xml:space="preserve"> </v>
      </c>
      <c r="EZ402" s="27" t="str">
        <f>_xlfn.XLOOKUP(FC402,'Banco de Dados'!$B$3:$B$274,'Banco de Dados'!$C$3:$C$274,"")</f>
        <v/>
      </c>
      <c r="FA402" s="27" t="str">
        <f>IFERROR(VLOOKUP(FC402,'Banco de Dados'!$B$3:$H$274,5,FALSE)," ")</f>
        <v xml:space="preserve"> </v>
      </c>
      <c r="FC402" s="7"/>
      <c r="FD402" s="7"/>
      <c r="FE402" s="7"/>
      <c r="FG402" s="27" t="str">
        <f>_xlfn.XLOOKUP(FJ402,'Banco de Dados'!$B$3:$B$274,'Banco de Dados'!$C$3:$C$274,"")</f>
        <v/>
      </c>
      <c r="FH402" s="27" t="str">
        <f>IFERROR(VLOOKUP(FJ402,'Banco de Dados'!$B$3:$H$274,5,FALSE)," ")</f>
        <v xml:space="preserve"> </v>
      </c>
      <c r="FI402" s="7"/>
      <c r="FJ402" s="7"/>
      <c r="FK402" s="7"/>
      <c r="FL402" s="7"/>
      <c r="FN402" s="27" t="str">
        <f>_xlfn.XLOOKUP(FQ402,'Banco de Dados'!$B$3:$B$274,'Banco de Dados'!$C$3:$C$274,"")</f>
        <v/>
      </c>
      <c r="FO402" s="27" t="str">
        <f>IFERROR(VLOOKUP(FQ402,'Banco de Dados'!$B$3:$H$274,5,FALSE)," ")</f>
        <v xml:space="preserve"> </v>
      </c>
      <c r="FP402" s="7"/>
      <c r="FQ402" s="7"/>
      <c r="FR402" s="7"/>
      <c r="FS402" s="7"/>
      <c r="FU402" s="27" t="str">
        <f>_xlfn.XLOOKUP(FX402,'Banco de Dados'!$B$3:$B$274,'Banco de Dados'!$C$3:$C$274,"")</f>
        <v/>
      </c>
      <c r="FV402" s="27" t="str">
        <f>IFERROR(VLOOKUP(FX402,'Banco de Dados'!$B$3:$H$274,5,FALSE)," ")</f>
        <v xml:space="preserve"> </v>
      </c>
      <c r="FW402" s="7"/>
      <c r="FX402" s="7"/>
      <c r="FY402" s="7"/>
      <c r="FZ402" s="7"/>
    </row>
    <row r="403" spans="2:182" x14ac:dyDescent="0.25">
      <c r="B403" s="27" t="str">
        <f>_xlfn.XLOOKUP(E403,'Banco de Dados'!$B$3:$B$274,'Banco de Dados'!$C$3:$C$274,"")</f>
        <v/>
      </c>
      <c r="C403" s="27" t="str">
        <f>IFERROR(VLOOKUP(E403,'Banco de Dados'!$B$3:$H$274,5,FALSE)," ")</f>
        <v xml:space="preserve"> </v>
      </c>
      <c r="I403" s="27" t="str">
        <f>_xlfn.XLOOKUP(L403,'Banco de Dados'!$B$3:$B$274,'Banco de Dados'!$C$3:$C$274,"")</f>
        <v/>
      </c>
      <c r="J403" s="27" t="str">
        <f>IFERROR(VLOOKUP(L403,'Banco de Dados'!$B$3:$H$274,5,FALSE)," ")</f>
        <v xml:space="preserve"> </v>
      </c>
      <c r="P403" s="27" t="str">
        <f>_xlfn.XLOOKUP(S403,'Banco de Dados'!$B$3:$B$274,'Banco de Dados'!$C$3:$C$274,"")</f>
        <v/>
      </c>
      <c r="Q403" s="27" t="str">
        <f>IFERROR(VLOOKUP(S403,'Banco de Dados'!$B$3:$H$274,5,FALSE)," ")</f>
        <v xml:space="preserve"> </v>
      </c>
      <c r="W403" s="27" t="str">
        <f>_xlfn.XLOOKUP(Z403,'Banco de Dados'!$B$3:$B$274,'Banco de Dados'!$C$3:$C$274,"")</f>
        <v/>
      </c>
      <c r="X403" s="27" t="str">
        <f>IFERROR(VLOOKUP(Z403,'Banco de Dados'!$B$3:$H$274,5,FALSE)," ")</f>
        <v xml:space="preserve"> </v>
      </c>
      <c r="AD403" s="27" t="str">
        <f>_xlfn.XLOOKUP(AG403,'Banco de Dados'!$B$3:$B$274,'Banco de Dados'!$C$3:$C$274,"")</f>
        <v/>
      </c>
      <c r="AE403" s="27" t="str">
        <f>IFERROR(VLOOKUP(AG403,'Banco de Dados'!$B$3:$H$274,5,FALSE)," ")</f>
        <v xml:space="preserve"> </v>
      </c>
      <c r="AK403" s="27" t="str">
        <f>_xlfn.XLOOKUP(AN403,'Banco de Dados'!$B$3:$B$274,'Banco de Dados'!$C$3:$C$274,"")</f>
        <v/>
      </c>
      <c r="AL403" s="27" t="str">
        <f>IFERROR(VLOOKUP(AN403,'Banco de Dados'!$B$3:$H$274,5,FALSE)," ")</f>
        <v xml:space="preserve"> </v>
      </c>
      <c r="AR403" s="27" t="str">
        <f>_xlfn.XLOOKUP(AU403,'Banco de Dados'!$B$3:$B$274,'Banco de Dados'!$C$3:$C$274,"")</f>
        <v/>
      </c>
      <c r="AS403" s="27" t="str">
        <f>IFERROR(VLOOKUP(AU403,'Banco de Dados'!$B$3:$H$274,5,FALSE)," ")</f>
        <v xml:space="preserve"> </v>
      </c>
      <c r="AY403" s="27" t="str">
        <f>_xlfn.XLOOKUP(BB403,'Banco de Dados'!$B$3:$B$274,'Banco de Dados'!$C$3:$C$274,"")</f>
        <v/>
      </c>
      <c r="AZ403" s="27" t="str">
        <f>IFERROR(VLOOKUP(BB403,'Banco de Dados'!$B$3:$H$274,5,FALSE)," ")</f>
        <v xml:space="preserve"> </v>
      </c>
      <c r="BF403" s="27" t="str">
        <f>_xlfn.XLOOKUP(BI403,'Banco de Dados'!$B$3:$B$274,'Banco de Dados'!$C$3:$C$274,"")</f>
        <v/>
      </c>
      <c r="BG403" s="27" t="str">
        <f>IFERROR(VLOOKUP(BI403,'Banco de Dados'!$B$3:$H$274,5,FALSE)," ")</f>
        <v xml:space="preserve"> </v>
      </c>
      <c r="BM403" s="27" t="str">
        <f>_xlfn.XLOOKUP(BP403,'Banco de Dados'!$B$3:$B$274,'Banco de Dados'!$C$3:$C$274,"")</f>
        <v/>
      </c>
      <c r="BN403" s="27" t="str">
        <f>IFERROR(VLOOKUP(BP403,'Banco de Dados'!$B$3:$H$274,5,FALSE)," ")</f>
        <v xml:space="preserve"> </v>
      </c>
      <c r="BT403" s="27" t="str">
        <f>_xlfn.XLOOKUP(BW403,'Banco de Dados'!$B$3:$B$274,'Banco de Dados'!$C$3:$C$274,"")</f>
        <v/>
      </c>
      <c r="BU403" s="27" t="str">
        <f>IFERROR(VLOOKUP(BW403,'Banco de Dados'!$B$3:$H$274,5,FALSE)," ")</f>
        <v xml:space="preserve"> </v>
      </c>
      <c r="CA403" s="27" t="str">
        <f>_xlfn.XLOOKUP(CD403,'Banco de Dados'!$B$3:$B$274,'Banco de Dados'!$C$3:$C$274,"")</f>
        <v/>
      </c>
      <c r="CB403" s="27" t="str">
        <f>IFERROR(VLOOKUP(CD403,'Banco de Dados'!$B$3:$H$274,5,FALSE)," ")</f>
        <v xml:space="preserve"> </v>
      </c>
      <c r="CH403" s="27" t="str">
        <f>_xlfn.XLOOKUP(CK403,'Banco de Dados'!$B$3:$B$274,'Banco de Dados'!$C$3:$C$274,"")</f>
        <v/>
      </c>
      <c r="CI403" s="27" t="str">
        <f>IFERROR(VLOOKUP(CK403,'Banco de Dados'!$B$3:$H$274,5,FALSE)," ")</f>
        <v xml:space="preserve"> </v>
      </c>
      <c r="CO403" s="27" t="str">
        <f>_xlfn.XLOOKUP(CR403,'Banco de Dados'!$B$3:$B$274,'Banco de Dados'!$C$3:$C$274,"")</f>
        <v/>
      </c>
      <c r="CP403" s="27" t="str">
        <f>IFERROR(VLOOKUP(CR403,'Banco de Dados'!$B$3:$H$274,5,FALSE)," ")</f>
        <v xml:space="preserve"> </v>
      </c>
      <c r="CV403" s="27" t="str">
        <f>_xlfn.XLOOKUP(CY403,'Banco de Dados'!$B$3:$B$274,'Banco de Dados'!$C$3:$C$274,"")</f>
        <v/>
      </c>
      <c r="CW403" s="27" t="str">
        <f>IFERROR(VLOOKUP(CY403,'Banco de Dados'!$B$3:$H$274,5,FALSE)," ")</f>
        <v xml:space="preserve"> </v>
      </c>
      <c r="DC403" s="27" t="str">
        <f>_xlfn.XLOOKUP(DF403,'Banco de Dados'!$B$3:$B$274,'Banco de Dados'!$C$3:$C$274,"")</f>
        <v/>
      </c>
      <c r="DD403" s="27" t="str">
        <f>IFERROR(VLOOKUP(DF403,'Banco de Dados'!$B$3:$H$274,5,FALSE)," ")</f>
        <v xml:space="preserve"> </v>
      </c>
      <c r="DJ403" s="27" t="str">
        <f>_xlfn.XLOOKUP(DM403,'Banco de Dados'!$B$3:$B$274,'Banco de Dados'!$C$3:$C$274,"")</f>
        <v/>
      </c>
      <c r="DK403" s="27" t="str">
        <f>IFERROR(VLOOKUP(DM403,'Banco de Dados'!$B$3:$H$274,5,FALSE)," ")</f>
        <v xml:space="preserve"> </v>
      </c>
      <c r="DQ403" s="27" t="str">
        <f>_xlfn.XLOOKUP(DT403,'Banco de Dados'!$B$3:$B$274,'Banco de Dados'!$C$3:$C$274,"")</f>
        <v/>
      </c>
      <c r="DR403" s="27" t="str">
        <f>IFERROR(VLOOKUP(DT403,'Banco de Dados'!$B$3:$H$274,5,FALSE)," ")</f>
        <v xml:space="preserve"> </v>
      </c>
      <c r="DX403" s="27" t="str">
        <f>_xlfn.XLOOKUP(EA403,'Banco de Dados'!$B$3:$B$274,'Banco de Dados'!$C$3:$C$274,"")</f>
        <v/>
      </c>
      <c r="DY403" s="27" t="str">
        <f>IFERROR(VLOOKUP(EA403,'Banco de Dados'!$B$3:$H$274,5,FALSE)," ")</f>
        <v xml:space="preserve"> </v>
      </c>
      <c r="EE403" s="27" t="str">
        <f>_xlfn.XLOOKUP(EH403,'Banco de Dados'!$B$3:$B$274,'Banco de Dados'!$C$3:$C$274,"")</f>
        <v/>
      </c>
      <c r="EF403" s="27" t="str">
        <f>IFERROR(VLOOKUP(EH403,'Banco de Dados'!$B$3:$H$274,5,FALSE)," ")</f>
        <v xml:space="preserve"> </v>
      </c>
      <c r="EL403" s="27" t="str">
        <f>_xlfn.XLOOKUP(EO403,'Banco de Dados'!$B$3:$B$274,'Banco de Dados'!$C$3:$C$274,"")</f>
        <v/>
      </c>
      <c r="EM403" s="27" t="str">
        <f>IFERROR(VLOOKUP(EO403,'Banco de Dados'!$B$3:$H$274,5,FALSE)," ")</f>
        <v xml:space="preserve"> </v>
      </c>
      <c r="ES403" s="27" t="str">
        <f>_xlfn.XLOOKUP(EV403,'Banco de Dados'!$B$3:$B$274,'Banco de Dados'!$C$3:$C$274,"")</f>
        <v/>
      </c>
      <c r="ET403" s="27" t="str">
        <f>IFERROR(VLOOKUP(EV403,'Banco de Dados'!$B$3:$H$274,5,FALSE)," ")</f>
        <v xml:space="preserve"> </v>
      </c>
      <c r="EZ403" s="27" t="str">
        <f>_xlfn.XLOOKUP(FC403,'Banco de Dados'!$B$3:$B$274,'Banco de Dados'!$C$3:$C$274,"")</f>
        <v/>
      </c>
      <c r="FA403" s="27" t="str">
        <f>IFERROR(VLOOKUP(FC403,'Banco de Dados'!$B$3:$H$274,5,FALSE)," ")</f>
        <v xml:space="preserve"> </v>
      </c>
      <c r="FC403" s="7"/>
      <c r="FD403" s="7"/>
      <c r="FE403" s="7"/>
      <c r="FG403" s="27" t="str">
        <f>_xlfn.XLOOKUP(FJ403,'Banco de Dados'!$B$3:$B$274,'Banco de Dados'!$C$3:$C$274,"")</f>
        <v/>
      </c>
      <c r="FH403" s="27" t="str">
        <f>IFERROR(VLOOKUP(FJ403,'Banco de Dados'!$B$3:$H$274,5,FALSE)," ")</f>
        <v xml:space="preserve"> </v>
      </c>
      <c r="FI403" s="7"/>
      <c r="FJ403" s="7"/>
      <c r="FK403" s="7"/>
      <c r="FL403" s="7"/>
      <c r="FN403" s="27" t="str">
        <f>_xlfn.XLOOKUP(FQ403,'Banco de Dados'!$B$3:$B$274,'Banco de Dados'!$C$3:$C$274,"")</f>
        <v/>
      </c>
      <c r="FO403" s="27" t="str">
        <f>IFERROR(VLOOKUP(FQ403,'Banco de Dados'!$B$3:$H$274,5,FALSE)," ")</f>
        <v xml:space="preserve"> </v>
      </c>
      <c r="FP403" s="7"/>
      <c r="FQ403" s="7"/>
      <c r="FR403" s="7"/>
      <c r="FS403" s="7"/>
      <c r="FU403" s="27" t="str">
        <f>_xlfn.XLOOKUP(FX403,'Banco de Dados'!$B$3:$B$274,'Banco de Dados'!$C$3:$C$274,"")</f>
        <v/>
      </c>
      <c r="FV403" s="27" t="str">
        <f>IFERROR(VLOOKUP(FX403,'Banco de Dados'!$B$3:$H$274,5,FALSE)," ")</f>
        <v xml:space="preserve"> </v>
      </c>
      <c r="FW403" s="7"/>
      <c r="FX403" s="7"/>
      <c r="FY403" s="7"/>
      <c r="FZ403" s="7"/>
    </row>
    <row r="404" spans="2:182" x14ac:dyDescent="0.25">
      <c r="B404" s="27" t="str">
        <f>_xlfn.XLOOKUP(E404,'Banco de Dados'!$B$3:$B$274,'Banco de Dados'!$C$3:$C$274,"")</f>
        <v/>
      </c>
      <c r="C404" s="27" t="str">
        <f>IFERROR(VLOOKUP(E404,'Banco de Dados'!$B$3:$H$274,5,FALSE)," ")</f>
        <v xml:space="preserve"> </v>
      </c>
      <c r="I404" s="27" t="str">
        <f>_xlfn.XLOOKUP(L404,'Banco de Dados'!$B$3:$B$274,'Banco de Dados'!$C$3:$C$274,"")</f>
        <v/>
      </c>
      <c r="J404" s="27" t="str">
        <f>IFERROR(VLOOKUP(L404,'Banco de Dados'!$B$3:$H$274,5,FALSE)," ")</f>
        <v xml:space="preserve"> </v>
      </c>
      <c r="P404" s="27" t="str">
        <f>_xlfn.XLOOKUP(S404,'Banco de Dados'!$B$3:$B$274,'Banco de Dados'!$C$3:$C$274,"")</f>
        <v/>
      </c>
      <c r="Q404" s="27" t="str">
        <f>IFERROR(VLOOKUP(S404,'Banco de Dados'!$B$3:$H$274,5,FALSE)," ")</f>
        <v xml:space="preserve"> </v>
      </c>
      <c r="W404" s="27" t="str">
        <f>_xlfn.XLOOKUP(Z404,'Banco de Dados'!$B$3:$B$274,'Banco de Dados'!$C$3:$C$274,"")</f>
        <v/>
      </c>
      <c r="X404" s="27" t="str">
        <f>IFERROR(VLOOKUP(Z404,'Banco de Dados'!$B$3:$H$274,5,FALSE)," ")</f>
        <v xml:space="preserve"> </v>
      </c>
      <c r="AD404" s="27" t="str">
        <f>_xlfn.XLOOKUP(AG404,'Banco de Dados'!$B$3:$B$274,'Banco de Dados'!$C$3:$C$274,"")</f>
        <v/>
      </c>
      <c r="AE404" s="27" t="str">
        <f>IFERROR(VLOOKUP(AG404,'Banco de Dados'!$B$3:$H$274,5,FALSE)," ")</f>
        <v xml:space="preserve"> </v>
      </c>
      <c r="AK404" s="27" t="str">
        <f>_xlfn.XLOOKUP(AN404,'Banco de Dados'!$B$3:$B$274,'Banco de Dados'!$C$3:$C$274,"")</f>
        <v/>
      </c>
      <c r="AL404" s="27" t="str">
        <f>IFERROR(VLOOKUP(AN404,'Banco de Dados'!$B$3:$H$274,5,FALSE)," ")</f>
        <v xml:space="preserve"> </v>
      </c>
      <c r="AR404" s="27" t="str">
        <f>_xlfn.XLOOKUP(AU404,'Banco de Dados'!$B$3:$B$274,'Banco de Dados'!$C$3:$C$274,"")</f>
        <v/>
      </c>
      <c r="AS404" s="27" t="str">
        <f>IFERROR(VLOOKUP(AU404,'Banco de Dados'!$B$3:$H$274,5,FALSE)," ")</f>
        <v xml:space="preserve"> </v>
      </c>
      <c r="AY404" s="27" t="str">
        <f>_xlfn.XLOOKUP(BB404,'Banco de Dados'!$B$3:$B$274,'Banco de Dados'!$C$3:$C$274,"")</f>
        <v/>
      </c>
      <c r="AZ404" s="27" t="str">
        <f>IFERROR(VLOOKUP(BB404,'Banco de Dados'!$B$3:$H$274,5,FALSE)," ")</f>
        <v xml:space="preserve"> </v>
      </c>
      <c r="BF404" s="27" t="str">
        <f>_xlfn.XLOOKUP(BI404,'Banco de Dados'!$B$3:$B$274,'Banco de Dados'!$C$3:$C$274,"")</f>
        <v/>
      </c>
      <c r="BG404" s="27" t="str">
        <f>IFERROR(VLOOKUP(BI404,'Banco de Dados'!$B$3:$H$274,5,FALSE)," ")</f>
        <v xml:space="preserve"> </v>
      </c>
      <c r="BM404" s="27" t="str">
        <f>_xlfn.XLOOKUP(BP404,'Banco de Dados'!$B$3:$B$274,'Banco de Dados'!$C$3:$C$274,"")</f>
        <v/>
      </c>
      <c r="BN404" s="27" t="str">
        <f>IFERROR(VLOOKUP(BP404,'Banco de Dados'!$B$3:$H$274,5,FALSE)," ")</f>
        <v xml:space="preserve"> </v>
      </c>
      <c r="BT404" s="27" t="str">
        <f>_xlfn.XLOOKUP(BW404,'Banco de Dados'!$B$3:$B$274,'Banco de Dados'!$C$3:$C$274,"")</f>
        <v/>
      </c>
      <c r="BU404" s="27" t="str">
        <f>IFERROR(VLOOKUP(BW404,'Banco de Dados'!$B$3:$H$274,5,FALSE)," ")</f>
        <v xml:space="preserve"> </v>
      </c>
      <c r="CA404" s="27" t="str">
        <f>_xlfn.XLOOKUP(CD404,'Banco de Dados'!$B$3:$B$274,'Banco de Dados'!$C$3:$C$274,"")</f>
        <v/>
      </c>
      <c r="CB404" s="27" t="str">
        <f>IFERROR(VLOOKUP(CD404,'Banco de Dados'!$B$3:$H$274,5,FALSE)," ")</f>
        <v xml:space="preserve"> </v>
      </c>
      <c r="CH404" s="27" t="str">
        <f>_xlfn.XLOOKUP(CK404,'Banco de Dados'!$B$3:$B$274,'Banco de Dados'!$C$3:$C$274,"")</f>
        <v/>
      </c>
      <c r="CI404" s="27" t="str">
        <f>IFERROR(VLOOKUP(CK404,'Banco de Dados'!$B$3:$H$274,5,FALSE)," ")</f>
        <v xml:space="preserve"> </v>
      </c>
      <c r="CO404" s="27" t="str">
        <f>_xlfn.XLOOKUP(CR404,'Banco de Dados'!$B$3:$B$274,'Banco de Dados'!$C$3:$C$274,"")</f>
        <v/>
      </c>
      <c r="CP404" s="27" t="str">
        <f>IFERROR(VLOOKUP(CR404,'Banco de Dados'!$B$3:$H$274,5,FALSE)," ")</f>
        <v xml:space="preserve"> </v>
      </c>
      <c r="CV404" s="27" t="str">
        <f>_xlfn.XLOOKUP(CY404,'Banco de Dados'!$B$3:$B$274,'Banco de Dados'!$C$3:$C$274,"")</f>
        <v/>
      </c>
      <c r="CW404" s="27" t="str">
        <f>IFERROR(VLOOKUP(CY404,'Banco de Dados'!$B$3:$H$274,5,FALSE)," ")</f>
        <v xml:space="preserve"> </v>
      </c>
      <c r="DC404" s="27" t="str">
        <f>_xlfn.XLOOKUP(DF404,'Banco de Dados'!$B$3:$B$274,'Banco de Dados'!$C$3:$C$274,"")</f>
        <v/>
      </c>
      <c r="DD404" s="27" t="str">
        <f>IFERROR(VLOOKUP(DF404,'Banco de Dados'!$B$3:$H$274,5,FALSE)," ")</f>
        <v xml:space="preserve"> </v>
      </c>
      <c r="DJ404" s="27" t="str">
        <f>_xlfn.XLOOKUP(DM404,'Banco de Dados'!$B$3:$B$274,'Banco de Dados'!$C$3:$C$274,"")</f>
        <v/>
      </c>
      <c r="DK404" s="27" t="str">
        <f>IFERROR(VLOOKUP(DM404,'Banco de Dados'!$B$3:$H$274,5,FALSE)," ")</f>
        <v xml:space="preserve"> </v>
      </c>
      <c r="DQ404" s="27" t="str">
        <f>_xlfn.XLOOKUP(DT404,'Banco de Dados'!$B$3:$B$274,'Banco de Dados'!$C$3:$C$274,"")</f>
        <v/>
      </c>
      <c r="DR404" s="27" t="str">
        <f>IFERROR(VLOOKUP(DT404,'Banco de Dados'!$B$3:$H$274,5,FALSE)," ")</f>
        <v xml:space="preserve"> </v>
      </c>
      <c r="DX404" s="27" t="str">
        <f>_xlfn.XLOOKUP(EA404,'Banco de Dados'!$B$3:$B$274,'Banco de Dados'!$C$3:$C$274,"")</f>
        <v/>
      </c>
      <c r="DY404" s="27" t="str">
        <f>IFERROR(VLOOKUP(EA404,'Banco de Dados'!$B$3:$H$274,5,FALSE)," ")</f>
        <v xml:space="preserve"> </v>
      </c>
      <c r="EE404" s="27" t="str">
        <f>_xlfn.XLOOKUP(EH404,'Banco de Dados'!$B$3:$B$274,'Banco de Dados'!$C$3:$C$274,"")</f>
        <v/>
      </c>
      <c r="EF404" s="27" t="str">
        <f>IFERROR(VLOOKUP(EH404,'Banco de Dados'!$B$3:$H$274,5,FALSE)," ")</f>
        <v xml:space="preserve"> </v>
      </c>
      <c r="EL404" s="27" t="str">
        <f>_xlfn.XLOOKUP(EO404,'Banco de Dados'!$B$3:$B$274,'Banco de Dados'!$C$3:$C$274,"")</f>
        <v/>
      </c>
      <c r="EM404" s="27" t="str">
        <f>IFERROR(VLOOKUP(EO404,'Banco de Dados'!$B$3:$H$274,5,FALSE)," ")</f>
        <v xml:space="preserve"> </v>
      </c>
      <c r="ES404" s="27" t="str">
        <f>_xlfn.XLOOKUP(EV404,'Banco de Dados'!$B$3:$B$274,'Banco de Dados'!$C$3:$C$274,"")</f>
        <v/>
      </c>
      <c r="ET404" s="27" t="str">
        <f>IFERROR(VLOOKUP(EV404,'Banco de Dados'!$B$3:$H$274,5,FALSE)," ")</f>
        <v xml:space="preserve"> </v>
      </c>
      <c r="EZ404" s="27" t="str">
        <f>_xlfn.XLOOKUP(FC404,'Banco de Dados'!$B$3:$B$274,'Banco de Dados'!$C$3:$C$274,"")</f>
        <v/>
      </c>
      <c r="FA404" s="27" t="str">
        <f>IFERROR(VLOOKUP(FC404,'Banco de Dados'!$B$3:$H$274,5,FALSE)," ")</f>
        <v xml:space="preserve"> </v>
      </c>
      <c r="FC404" s="7"/>
      <c r="FD404" s="7"/>
      <c r="FE404" s="7"/>
      <c r="FG404" s="27" t="str">
        <f>_xlfn.XLOOKUP(FJ404,'Banco de Dados'!$B$3:$B$274,'Banco de Dados'!$C$3:$C$274,"")</f>
        <v/>
      </c>
      <c r="FH404" s="27" t="str">
        <f>IFERROR(VLOOKUP(FJ404,'Banco de Dados'!$B$3:$H$274,5,FALSE)," ")</f>
        <v xml:space="preserve"> </v>
      </c>
      <c r="FI404" s="7"/>
      <c r="FJ404" s="7"/>
      <c r="FK404" s="7"/>
      <c r="FL404" s="7"/>
      <c r="FN404" s="27" t="str">
        <f>_xlfn.XLOOKUP(FQ404,'Banco de Dados'!$B$3:$B$274,'Banco de Dados'!$C$3:$C$274,"")</f>
        <v/>
      </c>
      <c r="FO404" s="27" t="str">
        <f>IFERROR(VLOOKUP(FQ404,'Banco de Dados'!$B$3:$H$274,5,FALSE)," ")</f>
        <v xml:space="preserve"> </v>
      </c>
      <c r="FP404" s="7"/>
      <c r="FQ404" s="7"/>
      <c r="FR404" s="7"/>
      <c r="FS404" s="7"/>
      <c r="FU404" s="27" t="str">
        <f>_xlfn.XLOOKUP(FX404,'Banco de Dados'!$B$3:$B$274,'Banco de Dados'!$C$3:$C$274,"")</f>
        <v/>
      </c>
      <c r="FV404" s="27" t="str">
        <f>IFERROR(VLOOKUP(FX404,'Banco de Dados'!$B$3:$H$274,5,FALSE)," ")</f>
        <v xml:space="preserve"> </v>
      </c>
      <c r="FW404" s="7"/>
      <c r="FX404" s="7"/>
      <c r="FY404" s="7"/>
      <c r="FZ404" s="7"/>
    </row>
    <row r="405" spans="2:182" x14ac:dyDescent="0.25">
      <c r="B405" s="27" t="str">
        <f>_xlfn.XLOOKUP(E405,'Banco de Dados'!$B$3:$B$274,'Banco de Dados'!$C$3:$C$274,"")</f>
        <v/>
      </c>
      <c r="C405" s="27" t="str">
        <f>IFERROR(VLOOKUP(E405,'Banco de Dados'!$B$3:$H$274,5,FALSE)," ")</f>
        <v xml:space="preserve"> </v>
      </c>
      <c r="I405" s="27" t="str">
        <f>_xlfn.XLOOKUP(L405,'Banco de Dados'!$B$3:$B$274,'Banco de Dados'!$C$3:$C$274,"")</f>
        <v/>
      </c>
      <c r="J405" s="27" t="str">
        <f>IFERROR(VLOOKUP(L405,'Banco de Dados'!$B$3:$H$274,5,FALSE)," ")</f>
        <v xml:space="preserve"> </v>
      </c>
      <c r="P405" s="27" t="str">
        <f>_xlfn.XLOOKUP(S405,'Banco de Dados'!$B$3:$B$274,'Banco de Dados'!$C$3:$C$274,"")</f>
        <v/>
      </c>
      <c r="Q405" s="27" t="str">
        <f>IFERROR(VLOOKUP(S405,'Banco de Dados'!$B$3:$H$274,5,FALSE)," ")</f>
        <v xml:space="preserve"> </v>
      </c>
      <c r="W405" s="27" t="str">
        <f>_xlfn.XLOOKUP(Z405,'Banco de Dados'!$B$3:$B$274,'Banco de Dados'!$C$3:$C$274,"")</f>
        <v/>
      </c>
      <c r="X405" s="27" t="str">
        <f>IFERROR(VLOOKUP(Z405,'Banco de Dados'!$B$3:$H$274,5,FALSE)," ")</f>
        <v xml:space="preserve"> </v>
      </c>
      <c r="AD405" s="27" t="str">
        <f>_xlfn.XLOOKUP(AG405,'Banco de Dados'!$B$3:$B$274,'Banco de Dados'!$C$3:$C$274,"")</f>
        <v/>
      </c>
      <c r="AE405" s="27" t="str">
        <f>IFERROR(VLOOKUP(AG405,'Banco de Dados'!$B$3:$H$274,5,FALSE)," ")</f>
        <v xml:space="preserve"> </v>
      </c>
      <c r="AK405" s="27" t="str">
        <f>_xlfn.XLOOKUP(AN405,'Banco de Dados'!$B$3:$B$274,'Banco de Dados'!$C$3:$C$274,"")</f>
        <v/>
      </c>
      <c r="AL405" s="27" t="str">
        <f>IFERROR(VLOOKUP(AN405,'Banco de Dados'!$B$3:$H$274,5,FALSE)," ")</f>
        <v xml:space="preserve"> </v>
      </c>
      <c r="AR405" s="27" t="str">
        <f>_xlfn.XLOOKUP(AU405,'Banco de Dados'!$B$3:$B$274,'Banco de Dados'!$C$3:$C$274,"")</f>
        <v/>
      </c>
      <c r="AS405" s="27" t="str">
        <f>IFERROR(VLOOKUP(AU405,'Banco de Dados'!$B$3:$H$274,5,FALSE)," ")</f>
        <v xml:space="preserve"> </v>
      </c>
      <c r="AY405" s="27" t="str">
        <f>_xlfn.XLOOKUP(BB405,'Banco de Dados'!$B$3:$B$274,'Banco de Dados'!$C$3:$C$274,"")</f>
        <v/>
      </c>
      <c r="AZ405" s="27" t="str">
        <f>IFERROR(VLOOKUP(BB405,'Banco de Dados'!$B$3:$H$274,5,FALSE)," ")</f>
        <v xml:space="preserve"> </v>
      </c>
      <c r="BF405" s="27" t="str">
        <f>_xlfn.XLOOKUP(BI405,'Banco de Dados'!$B$3:$B$274,'Banco de Dados'!$C$3:$C$274,"")</f>
        <v/>
      </c>
      <c r="BG405" s="27" t="str">
        <f>IFERROR(VLOOKUP(BI405,'Banco de Dados'!$B$3:$H$274,5,FALSE)," ")</f>
        <v xml:space="preserve"> </v>
      </c>
      <c r="BM405" s="27" t="str">
        <f>_xlfn.XLOOKUP(BP405,'Banco de Dados'!$B$3:$B$274,'Banco de Dados'!$C$3:$C$274,"")</f>
        <v/>
      </c>
      <c r="BN405" s="27" t="str">
        <f>IFERROR(VLOOKUP(BP405,'Banco de Dados'!$B$3:$H$274,5,FALSE)," ")</f>
        <v xml:space="preserve"> </v>
      </c>
      <c r="BT405" s="27" t="str">
        <f>_xlfn.XLOOKUP(BW405,'Banco de Dados'!$B$3:$B$274,'Banco de Dados'!$C$3:$C$274,"")</f>
        <v/>
      </c>
      <c r="BU405" s="27" t="str">
        <f>IFERROR(VLOOKUP(BW405,'Banco de Dados'!$B$3:$H$274,5,FALSE)," ")</f>
        <v xml:space="preserve"> </v>
      </c>
      <c r="CA405" s="27" t="str">
        <f>_xlfn.XLOOKUP(CD405,'Banco de Dados'!$B$3:$B$274,'Banco de Dados'!$C$3:$C$274,"")</f>
        <v/>
      </c>
      <c r="CB405" s="27" t="str">
        <f>IFERROR(VLOOKUP(CD405,'Banco de Dados'!$B$3:$H$274,5,FALSE)," ")</f>
        <v xml:space="preserve"> </v>
      </c>
      <c r="CH405" s="27" t="str">
        <f>_xlfn.XLOOKUP(CK405,'Banco de Dados'!$B$3:$B$274,'Banco de Dados'!$C$3:$C$274,"")</f>
        <v/>
      </c>
      <c r="CI405" s="27" t="str">
        <f>IFERROR(VLOOKUP(CK405,'Banco de Dados'!$B$3:$H$274,5,FALSE)," ")</f>
        <v xml:space="preserve"> </v>
      </c>
      <c r="CO405" s="27" t="str">
        <f>_xlfn.XLOOKUP(CR405,'Banco de Dados'!$B$3:$B$274,'Banco de Dados'!$C$3:$C$274,"")</f>
        <v/>
      </c>
      <c r="CP405" s="27" t="str">
        <f>IFERROR(VLOOKUP(CR405,'Banco de Dados'!$B$3:$H$274,5,FALSE)," ")</f>
        <v xml:space="preserve"> </v>
      </c>
      <c r="CV405" s="27" t="str">
        <f>_xlfn.XLOOKUP(CY405,'Banco de Dados'!$B$3:$B$274,'Banco de Dados'!$C$3:$C$274,"")</f>
        <v/>
      </c>
      <c r="CW405" s="27" t="str">
        <f>IFERROR(VLOOKUP(CY405,'Banco de Dados'!$B$3:$H$274,5,FALSE)," ")</f>
        <v xml:space="preserve"> </v>
      </c>
      <c r="DC405" s="27" t="str">
        <f>_xlfn.XLOOKUP(DF405,'Banco de Dados'!$B$3:$B$274,'Banco de Dados'!$C$3:$C$274,"")</f>
        <v/>
      </c>
      <c r="DD405" s="27" t="str">
        <f>IFERROR(VLOOKUP(DF405,'Banco de Dados'!$B$3:$H$274,5,FALSE)," ")</f>
        <v xml:space="preserve"> </v>
      </c>
      <c r="DJ405" s="27" t="str">
        <f>_xlfn.XLOOKUP(DM405,'Banco de Dados'!$B$3:$B$274,'Banco de Dados'!$C$3:$C$274,"")</f>
        <v/>
      </c>
      <c r="DK405" s="27" t="str">
        <f>IFERROR(VLOOKUP(DM405,'Banco de Dados'!$B$3:$H$274,5,FALSE)," ")</f>
        <v xml:space="preserve"> </v>
      </c>
      <c r="DQ405" s="27" t="str">
        <f>_xlfn.XLOOKUP(DT405,'Banco de Dados'!$B$3:$B$274,'Banco de Dados'!$C$3:$C$274,"")</f>
        <v/>
      </c>
      <c r="DR405" s="27" t="str">
        <f>IFERROR(VLOOKUP(DT405,'Banco de Dados'!$B$3:$H$274,5,FALSE)," ")</f>
        <v xml:space="preserve"> </v>
      </c>
      <c r="DX405" s="27" t="str">
        <f>_xlfn.XLOOKUP(EA405,'Banco de Dados'!$B$3:$B$274,'Banco de Dados'!$C$3:$C$274,"")</f>
        <v/>
      </c>
      <c r="DY405" s="27" t="str">
        <f>IFERROR(VLOOKUP(EA405,'Banco de Dados'!$B$3:$H$274,5,FALSE)," ")</f>
        <v xml:space="preserve"> </v>
      </c>
      <c r="EE405" s="27" t="str">
        <f>_xlfn.XLOOKUP(EH405,'Banco de Dados'!$B$3:$B$274,'Banco de Dados'!$C$3:$C$274,"")</f>
        <v/>
      </c>
      <c r="EF405" s="27" t="str">
        <f>IFERROR(VLOOKUP(EH405,'Banco de Dados'!$B$3:$H$274,5,FALSE)," ")</f>
        <v xml:space="preserve"> </v>
      </c>
      <c r="EL405" s="27" t="str">
        <f>_xlfn.XLOOKUP(EO405,'Banco de Dados'!$B$3:$B$274,'Banco de Dados'!$C$3:$C$274,"")</f>
        <v/>
      </c>
      <c r="EM405" s="27" t="str">
        <f>IFERROR(VLOOKUP(EO405,'Banco de Dados'!$B$3:$H$274,5,FALSE)," ")</f>
        <v xml:space="preserve"> </v>
      </c>
      <c r="ES405" s="27" t="str">
        <f>_xlfn.XLOOKUP(EV405,'Banco de Dados'!$B$3:$B$274,'Banco de Dados'!$C$3:$C$274,"")</f>
        <v/>
      </c>
      <c r="ET405" s="27" t="str">
        <f>IFERROR(VLOOKUP(EV405,'Banco de Dados'!$B$3:$H$274,5,FALSE)," ")</f>
        <v xml:space="preserve"> </v>
      </c>
      <c r="EZ405" s="27" t="str">
        <f>_xlfn.XLOOKUP(FC405,'Banco de Dados'!$B$3:$B$274,'Banco de Dados'!$C$3:$C$274,"")</f>
        <v/>
      </c>
      <c r="FA405" s="27" t="str">
        <f>IFERROR(VLOOKUP(FC405,'Banco de Dados'!$B$3:$H$274,5,FALSE)," ")</f>
        <v xml:space="preserve"> </v>
      </c>
      <c r="FC405" s="7"/>
      <c r="FD405" s="7"/>
      <c r="FE405" s="7"/>
      <c r="FG405" s="27" t="str">
        <f>_xlfn.XLOOKUP(FJ405,'Banco de Dados'!$B$3:$B$274,'Banco de Dados'!$C$3:$C$274,"")</f>
        <v/>
      </c>
      <c r="FH405" s="27" t="str">
        <f>IFERROR(VLOOKUP(FJ405,'Banco de Dados'!$B$3:$H$274,5,FALSE)," ")</f>
        <v xml:space="preserve"> </v>
      </c>
      <c r="FI405" s="7"/>
      <c r="FJ405" s="7"/>
      <c r="FK405" s="7"/>
      <c r="FL405" s="7"/>
      <c r="FN405" s="27" t="str">
        <f>_xlfn.XLOOKUP(FQ405,'Banco de Dados'!$B$3:$B$274,'Banco de Dados'!$C$3:$C$274,"")</f>
        <v/>
      </c>
      <c r="FO405" s="27" t="str">
        <f>IFERROR(VLOOKUP(FQ405,'Banco de Dados'!$B$3:$H$274,5,FALSE)," ")</f>
        <v xml:space="preserve"> </v>
      </c>
      <c r="FP405" s="7"/>
      <c r="FQ405" s="7"/>
      <c r="FR405" s="7"/>
      <c r="FS405" s="7"/>
      <c r="FU405" s="27" t="str">
        <f>_xlfn.XLOOKUP(FX405,'Banco de Dados'!$B$3:$B$274,'Banco de Dados'!$C$3:$C$274,"")</f>
        <v/>
      </c>
      <c r="FV405" s="27" t="str">
        <f>IFERROR(VLOOKUP(FX405,'Banco de Dados'!$B$3:$H$274,5,FALSE)," ")</f>
        <v xml:space="preserve"> </v>
      </c>
      <c r="FW405" s="7"/>
      <c r="FX405" s="7"/>
      <c r="FY405" s="7"/>
      <c r="FZ405" s="7"/>
    </row>
    <row r="406" spans="2:182" x14ac:dyDescent="0.25">
      <c r="B406" s="27" t="str">
        <f>_xlfn.XLOOKUP(E406,'Banco de Dados'!$B$3:$B$274,'Banco de Dados'!$C$3:$C$274,"")</f>
        <v/>
      </c>
      <c r="C406" s="27" t="str">
        <f>IFERROR(VLOOKUP(E406,'Banco de Dados'!$B$3:$H$274,5,FALSE)," ")</f>
        <v xml:space="preserve"> </v>
      </c>
      <c r="I406" s="27" t="str">
        <f>_xlfn.XLOOKUP(L406,'Banco de Dados'!$B$3:$B$274,'Banco de Dados'!$C$3:$C$274,"")</f>
        <v/>
      </c>
      <c r="J406" s="27" t="str">
        <f>IFERROR(VLOOKUP(L406,'Banco de Dados'!$B$3:$H$274,5,FALSE)," ")</f>
        <v xml:space="preserve"> </v>
      </c>
      <c r="P406" s="27" t="str">
        <f>_xlfn.XLOOKUP(S406,'Banco de Dados'!$B$3:$B$274,'Banco de Dados'!$C$3:$C$274,"")</f>
        <v/>
      </c>
      <c r="Q406" s="27" t="str">
        <f>IFERROR(VLOOKUP(S406,'Banco de Dados'!$B$3:$H$274,5,FALSE)," ")</f>
        <v xml:space="preserve"> </v>
      </c>
      <c r="W406" s="27" t="str">
        <f>_xlfn.XLOOKUP(Z406,'Banco de Dados'!$B$3:$B$274,'Banco de Dados'!$C$3:$C$274,"")</f>
        <v/>
      </c>
      <c r="X406" s="27" t="str">
        <f>IFERROR(VLOOKUP(Z406,'Banco de Dados'!$B$3:$H$274,5,FALSE)," ")</f>
        <v xml:space="preserve"> </v>
      </c>
      <c r="AD406" s="27" t="str">
        <f>_xlfn.XLOOKUP(AG406,'Banco de Dados'!$B$3:$B$274,'Banco de Dados'!$C$3:$C$274,"")</f>
        <v/>
      </c>
      <c r="AE406" s="27" t="str">
        <f>IFERROR(VLOOKUP(AG406,'Banco de Dados'!$B$3:$H$274,5,FALSE)," ")</f>
        <v xml:space="preserve"> </v>
      </c>
      <c r="AK406" s="27" t="str">
        <f>_xlfn.XLOOKUP(AN406,'Banco de Dados'!$B$3:$B$274,'Banco de Dados'!$C$3:$C$274,"")</f>
        <v/>
      </c>
      <c r="AL406" s="27" t="str">
        <f>IFERROR(VLOOKUP(AN406,'Banco de Dados'!$B$3:$H$274,5,FALSE)," ")</f>
        <v xml:space="preserve"> </v>
      </c>
      <c r="AR406" s="27" t="str">
        <f>_xlfn.XLOOKUP(AU406,'Banco de Dados'!$B$3:$B$274,'Banco de Dados'!$C$3:$C$274,"")</f>
        <v/>
      </c>
      <c r="AS406" s="27" t="str">
        <f>IFERROR(VLOOKUP(AU406,'Banco de Dados'!$B$3:$H$274,5,FALSE)," ")</f>
        <v xml:space="preserve"> </v>
      </c>
      <c r="AY406" s="27" t="str">
        <f>_xlfn.XLOOKUP(BB406,'Banco de Dados'!$B$3:$B$274,'Banco de Dados'!$C$3:$C$274,"")</f>
        <v/>
      </c>
      <c r="AZ406" s="27" t="str">
        <f>IFERROR(VLOOKUP(BB406,'Banco de Dados'!$B$3:$H$274,5,FALSE)," ")</f>
        <v xml:space="preserve"> </v>
      </c>
      <c r="BF406" s="27" t="str">
        <f>_xlfn.XLOOKUP(BI406,'Banco de Dados'!$B$3:$B$274,'Banco de Dados'!$C$3:$C$274,"")</f>
        <v/>
      </c>
      <c r="BG406" s="27" t="str">
        <f>IFERROR(VLOOKUP(BI406,'Banco de Dados'!$B$3:$H$274,5,FALSE)," ")</f>
        <v xml:space="preserve"> </v>
      </c>
      <c r="BM406" s="27" t="str">
        <f>_xlfn.XLOOKUP(BP406,'Banco de Dados'!$B$3:$B$274,'Banco de Dados'!$C$3:$C$274,"")</f>
        <v/>
      </c>
      <c r="BN406" s="27" t="str">
        <f>IFERROR(VLOOKUP(BP406,'Banco de Dados'!$B$3:$H$274,5,FALSE)," ")</f>
        <v xml:space="preserve"> </v>
      </c>
      <c r="BT406" s="27" t="str">
        <f>_xlfn.XLOOKUP(BW406,'Banco de Dados'!$B$3:$B$274,'Banco de Dados'!$C$3:$C$274,"")</f>
        <v/>
      </c>
      <c r="BU406" s="27" t="str">
        <f>IFERROR(VLOOKUP(BW406,'Banco de Dados'!$B$3:$H$274,5,FALSE)," ")</f>
        <v xml:space="preserve"> </v>
      </c>
      <c r="CA406" s="27" t="str">
        <f>_xlfn.XLOOKUP(CD406,'Banco de Dados'!$B$3:$B$274,'Banco de Dados'!$C$3:$C$274,"")</f>
        <v/>
      </c>
      <c r="CB406" s="27" t="str">
        <f>IFERROR(VLOOKUP(CD406,'Banco de Dados'!$B$3:$H$274,5,FALSE)," ")</f>
        <v xml:space="preserve"> </v>
      </c>
      <c r="CH406" s="27" t="str">
        <f>_xlfn.XLOOKUP(CK406,'Banco de Dados'!$B$3:$B$274,'Banco de Dados'!$C$3:$C$274,"")</f>
        <v/>
      </c>
      <c r="CI406" s="27" t="str">
        <f>IFERROR(VLOOKUP(CK406,'Banco de Dados'!$B$3:$H$274,5,FALSE)," ")</f>
        <v xml:space="preserve"> </v>
      </c>
      <c r="CO406" s="27" t="str">
        <f>_xlfn.XLOOKUP(CR406,'Banco de Dados'!$B$3:$B$274,'Banco de Dados'!$C$3:$C$274,"")</f>
        <v/>
      </c>
      <c r="CP406" s="27" t="str">
        <f>IFERROR(VLOOKUP(CR406,'Banco de Dados'!$B$3:$H$274,5,FALSE)," ")</f>
        <v xml:space="preserve"> </v>
      </c>
      <c r="CV406" s="27" t="str">
        <f>_xlfn.XLOOKUP(CY406,'Banco de Dados'!$B$3:$B$274,'Banco de Dados'!$C$3:$C$274,"")</f>
        <v/>
      </c>
      <c r="CW406" s="27" t="str">
        <f>IFERROR(VLOOKUP(CY406,'Banco de Dados'!$B$3:$H$274,5,FALSE)," ")</f>
        <v xml:space="preserve"> </v>
      </c>
      <c r="DC406" s="27" t="str">
        <f>_xlfn.XLOOKUP(DF406,'Banco de Dados'!$B$3:$B$274,'Banco de Dados'!$C$3:$C$274,"")</f>
        <v/>
      </c>
      <c r="DD406" s="27" t="str">
        <f>IFERROR(VLOOKUP(DF406,'Banco de Dados'!$B$3:$H$274,5,FALSE)," ")</f>
        <v xml:space="preserve"> </v>
      </c>
      <c r="DJ406" s="27" t="str">
        <f>_xlfn.XLOOKUP(DM406,'Banco de Dados'!$B$3:$B$274,'Banco de Dados'!$C$3:$C$274,"")</f>
        <v/>
      </c>
      <c r="DK406" s="27" t="str">
        <f>IFERROR(VLOOKUP(DM406,'Banco de Dados'!$B$3:$H$274,5,FALSE)," ")</f>
        <v xml:space="preserve"> </v>
      </c>
      <c r="DQ406" s="27" t="str">
        <f>_xlfn.XLOOKUP(DT406,'Banco de Dados'!$B$3:$B$274,'Banco de Dados'!$C$3:$C$274,"")</f>
        <v/>
      </c>
      <c r="DR406" s="27" t="str">
        <f>IFERROR(VLOOKUP(DT406,'Banco de Dados'!$B$3:$H$274,5,FALSE)," ")</f>
        <v xml:space="preserve"> </v>
      </c>
      <c r="DX406" s="27" t="str">
        <f>_xlfn.XLOOKUP(EA406,'Banco de Dados'!$B$3:$B$274,'Banco de Dados'!$C$3:$C$274,"")</f>
        <v/>
      </c>
      <c r="DY406" s="27" t="str">
        <f>IFERROR(VLOOKUP(EA406,'Banco de Dados'!$B$3:$H$274,5,FALSE)," ")</f>
        <v xml:space="preserve"> </v>
      </c>
      <c r="EE406" s="27" t="str">
        <f>_xlfn.XLOOKUP(EH406,'Banco de Dados'!$B$3:$B$274,'Banco de Dados'!$C$3:$C$274,"")</f>
        <v/>
      </c>
      <c r="EF406" s="27" t="str">
        <f>IFERROR(VLOOKUP(EH406,'Banco de Dados'!$B$3:$H$274,5,FALSE)," ")</f>
        <v xml:space="preserve"> </v>
      </c>
      <c r="EL406" s="27" t="str">
        <f>_xlfn.XLOOKUP(EO406,'Banco de Dados'!$B$3:$B$274,'Banco de Dados'!$C$3:$C$274,"")</f>
        <v/>
      </c>
      <c r="EM406" s="27" t="str">
        <f>IFERROR(VLOOKUP(EO406,'Banco de Dados'!$B$3:$H$274,5,FALSE)," ")</f>
        <v xml:space="preserve"> </v>
      </c>
      <c r="ES406" s="27" t="str">
        <f>_xlfn.XLOOKUP(EV406,'Banco de Dados'!$B$3:$B$274,'Banco de Dados'!$C$3:$C$274,"")</f>
        <v/>
      </c>
      <c r="ET406" s="27" t="str">
        <f>IFERROR(VLOOKUP(EV406,'Banco de Dados'!$B$3:$H$274,5,FALSE)," ")</f>
        <v xml:space="preserve"> </v>
      </c>
      <c r="EZ406" s="27" t="str">
        <f>_xlfn.XLOOKUP(FC406,'Banco de Dados'!$B$3:$B$274,'Banco de Dados'!$C$3:$C$274,"")</f>
        <v/>
      </c>
      <c r="FA406" s="27" t="str">
        <f>IFERROR(VLOOKUP(FC406,'Banco de Dados'!$B$3:$H$274,5,FALSE)," ")</f>
        <v xml:space="preserve"> </v>
      </c>
      <c r="FC406" s="7"/>
      <c r="FD406" s="7"/>
      <c r="FE406" s="7"/>
      <c r="FG406" s="27" t="str">
        <f>_xlfn.XLOOKUP(FJ406,'Banco de Dados'!$B$3:$B$274,'Banco de Dados'!$C$3:$C$274,"")</f>
        <v/>
      </c>
      <c r="FH406" s="27" t="str">
        <f>IFERROR(VLOOKUP(FJ406,'Banco de Dados'!$B$3:$H$274,5,FALSE)," ")</f>
        <v xml:space="preserve"> </v>
      </c>
      <c r="FI406" s="7"/>
      <c r="FJ406" s="7"/>
      <c r="FK406" s="7"/>
      <c r="FL406" s="7"/>
      <c r="FN406" s="27" t="str">
        <f>_xlfn.XLOOKUP(FQ406,'Banco de Dados'!$B$3:$B$274,'Banco de Dados'!$C$3:$C$274,"")</f>
        <v/>
      </c>
      <c r="FO406" s="27" t="str">
        <f>IFERROR(VLOOKUP(FQ406,'Banco de Dados'!$B$3:$H$274,5,FALSE)," ")</f>
        <v xml:space="preserve"> </v>
      </c>
      <c r="FP406" s="7"/>
      <c r="FQ406" s="7"/>
      <c r="FR406" s="7"/>
      <c r="FS406" s="7"/>
      <c r="FU406" s="27" t="str">
        <f>_xlfn.XLOOKUP(FX406,'Banco de Dados'!$B$3:$B$274,'Banco de Dados'!$C$3:$C$274,"")</f>
        <v/>
      </c>
      <c r="FV406" s="27" t="str">
        <f>IFERROR(VLOOKUP(FX406,'Banco de Dados'!$B$3:$H$274,5,FALSE)," ")</f>
        <v xml:space="preserve"> </v>
      </c>
      <c r="FW406" s="7"/>
      <c r="FX406" s="7"/>
      <c r="FY406" s="7"/>
      <c r="FZ406" s="7"/>
    </row>
    <row r="407" spans="2:182" x14ac:dyDescent="0.25">
      <c r="B407" s="27" t="str">
        <f>_xlfn.XLOOKUP(E407,'Banco de Dados'!$B$3:$B$274,'Banco de Dados'!$C$3:$C$274,"")</f>
        <v/>
      </c>
      <c r="C407" s="27" t="str">
        <f>IFERROR(VLOOKUP(E407,'Banco de Dados'!$B$3:$H$274,5,FALSE)," ")</f>
        <v xml:space="preserve"> </v>
      </c>
      <c r="I407" s="27" t="str">
        <f>_xlfn.XLOOKUP(L407,'Banco de Dados'!$B$3:$B$274,'Banco de Dados'!$C$3:$C$274,"")</f>
        <v/>
      </c>
      <c r="J407" s="27" t="str">
        <f>IFERROR(VLOOKUP(L407,'Banco de Dados'!$B$3:$H$274,5,FALSE)," ")</f>
        <v xml:space="preserve"> </v>
      </c>
      <c r="P407" s="27" t="str">
        <f>_xlfn.XLOOKUP(S407,'Banco de Dados'!$B$3:$B$274,'Banco de Dados'!$C$3:$C$274,"")</f>
        <v/>
      </c>
      <c r="Q407" s="27" t="str">
        <f>IFERROR(VLOOKUP(S407,'Banco de Dados'!$B$3:$H$274,5,FALSE)," ")</f>
        <v xml:space="preserve"> </v>
      </c>
      <c r="W407" s="27" t="str">
        <f>_xlfn.XLOOKUP(Z407,'Banco de Dados'!$B$3:$B$274,'Banco de Dados'!$C$3:$C$274,"")</f>
        <v/>
      </c>
      <c r="X407" s="27" t="str">
        <f>IFERROR(VLOOKUP(Z407,'Banco de Dados'!$B$3:$H$274,5,FALSE)," ")</f>
        <v xml:space="preserve"> </v>
      </c>
      <c r="AD407" s="27" t="str">
        <f>_xlfn.XLOOKUP(AG407,'Banco de Dados'!$B$3:$B$274,'Banco de Dados'!$C$3:$C$274,"")</f>
        <v/>
      </c>
      <c r="AE407" s="27" t="str">
        <f>IFERROR(VLOOKUP(AG407,'Banco de Dados'!$B$3:$H$274,5,FALSE)," ")</f>
        <v xml:space="preserve"> </v>
      </c>
      <c r="AK407" s="27" t="str">
        <f>_xlfn.XLOOKUP(AN407,'Banco de Dados'!$B$3:$B$274,'Banco de Dados'!$C$3:$C$274,"")</f>
        <v/>
      </c>
      <c r="AL407" s="27" t="str">
        <f>IFERROR(VLOOKUP(AN407,'Banco de Dados'!$B$3:$H$274,5,FALSE)," ")</f>
        <v xml:space="preserve"> </v>
      </c>
      <c r="AR407" s="27" t="str">
        <f>_xlfn.XLOOKUP(AU407,'Banco de Dados'!$B$3:$B$274,'Banco de Dados'!$C$3:$C$274,"")</f>
        <v/>
      </c>
      <c r="AS407" s="27" t="str">
        <f>IFERROR(VLOOKUP(AU407,'Banco de Dados'!$B$3:$H$274,5,FALSE)," ")</f>
        <v xml:space="preserve"> </v>
      </c>
      <c r="AY407" s="27" t="str">
        <f>_xlfn.XLOOKUP(BB407,'Banco de Dados'!$B$3:$B$274,'Banco de Dados'!$C$3:$C$274,"")</f>
        <v/>
      </c>
      <c r="AZ407" s="27" t="str">
        <f>IFERROR(VLOOKUP(BB407,'Banco de Dados'!$B$3:$H$274,5,FALSE)," ")</f>
        <v xml:space="preserve"> </v>
      </c>
      <c r="BF407" s="27" t="str">
        <f>_xlfn.XLOOKUP(BI407,'Banco de Dados'!$B$3:$B$274,'Banco de Dados'!$C$3:$C$274,"")</f>
        <v/>
      </c>
      <c r="BG407" s="27" t="str">
        <f>IFERROR(VLOOKUP(BI407,'Banco de Dados'!$B$3:$H$274,5,FALSE)," ")</f>
        <v xml:space="preserve"> </v>
      </c>
      <c r="BM407" s="27" t="str">
        <f>_xlfn.XLOOKUP(BP407,'Banco de Dados'!$B$3:$B$274,'Banco de Dados'!$C$3:$C$274,"")</f>
        <v/>
      </c>
      <c r="BN407" s="27" t="str">
        <f>IFERROR(VLOOKUP(BP407,'Banco de Dados'!$B$3:$H$274,5,FALSE)," ")</f>
        <v xml:space="preserve"> </v>
      </c>
      <c r="BT407" s="27" t="str">
        <f>_xlfn.XLOOKUP(BW407,'Banco de Dados'!$B$3:$B$274,'Banco de Dados'!$C$3:$C$274,"")</f>
        <v/>
      </c>
      <c r="BU407" s="27" t="str">
        <f>IFERROR(VLOOKUP(BW407,'Banco de Dados'!$B$3:$H$274,5,FALSE)," ")</f>
        <v xml:space="preserve"> </v>
      </c>
      <c r="CA407" s="27" t="str">
        <f>_xlfn.XLOOKUP(CD407,'Banco de Dados'!$B$3:$B$274,'Banco de Dados'!$C$3:$C$274,"")</f>
        <v/>
      </c>
      <c r="CB407" s="27" t="str">
        <f>IFERROR(VLOOKUP(CD407,'Banco de Dados'!$B$3:$H$274,5,FALSE)," ")</f>
        <v xml:space="preserve"> </v>
      </c>
      <c r="CH407" s="27" t="str">
        <f>_xlfn.XLOOKUP(CK407,'Banco de Dados'!$B$3:$B$274,'Banco de Dados'!$C$3:$C$274,"")</f>
        <v/>
      </c>
      <c r="CI407" s="27" t="str">
        <f>IFERROR(VLOOKUP(CK407,'Banco de Dados'!$B$3:$H$274,5,FALSE)," ")</f>
        <v xml:space="preserve"> </v>
      </c>
      <c r="CO407" s="27" t="str">
        <f>_xlfn.XLOOKUP(CR407,'Banco de Dados'!$B$3:$B$274,'Banco de Dados'!$C$3:$C$274,"")</f>
        <v/>
      </c>
      <c r="CP407" s="27" t="str">
        <f>IFERROR(VLOOKUP(CR407,'Banco de Dados'!$B$3:$H$274,5,FALSE)," ")</f>
        <v xml:space="preserve"> </v>
      </c>
      <c r="CV407" s="27" t="str">
        <f>_xlfn.XLOOKUP(CY407,'Banco de Dados'!$B$3:$B$274,'Banco de Dados'!$C$3:$C$274,"")</f>
        <v/>
      </c>
      <c r="CW407" s="27" t="str">
        <f>IFERROR(VLOOKUP(CY407,'Banco de Dados'!$B$3:$H$274,5,FALSE)," ")</f>
        <v xml:space="preserve"> </v>
      </c>
      <c r="DC407" s="27" t="str">
        <f>_xlfn.XLOOKUP(DF407,'Banco de Dados'!$B$3:$B$274,'Banco de Dados'!$C$3:$C$274,"")</f>
        <v/>
      </c>
      <c r="DD407" s="27" t="str">
        <f>IFERROR(VLOOKUP(DF407,'Banco de Dados'!$B$3:$H$274,5,FALSE)," ")</f>
        <v xml:space="preserve"> </v>
      </c>
      <c r="DJ407" s="27" t="str">
        <f>_xlfn.XLOOKUP(DM407,'Banco de Dados'!$B$3:$B$274,'Banco de Dados'!$C$3:$C$274,"")</f>
        <v/>
      </c>
      <c r="DK407" s="27" t="str">
        <f>IFERROR(VLOOKUP(DM407,'Banco de Dados'!$B$3:$H$274,5,FALSE)," ")</f>
        <v xml:space="preserve"> </v>
      </c>
      <c r="DQ407" s="27" t="str">
        <f>_xlfn.XLOOKUP(DT407,'Banco de Dados'!$B$3:$B$274,'Banco de Dados'!$C$3:$C$274,"")</f>
        <v/>
      </c>
      <c r="DR407" s="27" t="str">
        <f>IFERROR(VLOOKUP(DT407,'Banco de Dados'!$B$3:$H$274,5,FALSE)," ")</f>
        <v xml:space="preserve"> </v>
      </c>
      <c r="DX407" s="27" t="str">
        <f>_xlfn.XLOOKUP(EA407,'Banco de Dados'!$B$3:$B$274,'Banco de Dados'!$C$3:$C$274,"")</f>
        <v/>
      </c>
      <c r="DY407" s="27" t="str">
        <f>IFERROR(VLOOKUP(EA407,'Banco de Dados'!$B$3:$H$274,5,FALSE)," ")</f>
        <v xml:space="preserve"> </v>
      </c>
      <c r="EE407" s="27" t="str">
        <f>_xlfn.XLOOKUP(EH407,'Banco de Dados'!$B$3:$B$274,'Banco de Dados'!$C$3:$C$274,"")</f>
        <v/>
      </c>
      <c r="EF407" s="27" t="str">
        <f>IFERROR(VLOOKUP(EH407,'Banco de Dados'!$B$3:$H$274,5,FALSE)," ")</f>
        <v xml:space="preserve"> </v>
      </c>
      <c r="EL407" s="27" t="str">
        <f>_xlfn.XLOOKUP(EO407,'Banco de Dados'!$B$3:$B$274,'Banco de Dados'!$C$3:$C$274,"")</f>
        <v/>
      </c>
      <c r="EM407" s="27" t="str">
        <f>IFERROR(VLOOKUP(EO407,'Banco de Dados'!$B$3:$H$274,5,FALSE)," ")</f>
        <v xml:space="preserve"> </v>
      </c>
      <c r="ES407" s="27" t="str">
        <f>_xlfn.XLOOKUP(EV407,'Banco de Dados'!$B$3:$B$274,'Banco de Dados'!$C$3:$C$274,"")</f>
        <v/>
      </c>
      <c r="ET407" s="27" t="str">
        <f>IFERROR(VLOOKUP(EV407,'Banco de Dados'!$B$3:$H$274,5,FALSE)," ")</f>
        <v xml:space="preserve"> </v>
      </c>
      <c r="EZ407" s="27" t="str">
        <f>_xlfn.XLOOKUP(FC407,'Banco de Dados'!$B$3:$B$274,'Banco de Dados'!$C$3:$C$274,"")</f>
        <v/>
      </c>
      <c r="FA407" s="27" t="str">
        <f>IFERROR(VLOOKUP(FC407,'Banco de Dados'!$B$3:$H$274,5,FALSE)," ")</f>
        <v xml:space="preserve"> </v>
      </c>
      <c r="FC407" s="7"/>
      <c r="FD407" s="7"/>
      <c r="FE407" s="7"/>
      <c r="FG407" s="27" t="str">
        <f>_xlfn.XLOOKUP(FJ407,'Banco de Dados'!$B$3:$B$274,'Banco de Dados'!$C$3:$C$274,"")</f>
        <v/>
      </c>
      <c r="FH407" s="27" t="str">
        <f>IFERROR(VLOOKUP(FJ407,'Banco de Dados'!$B$3:$H$274,5,FALSE)," ")</f>
        <v xml:space="preserve"> </v>
      </c>
      <c r="FI407" s="7"/>
      <c r="FJ407" s="7"/>
      <c r="FK407" s="7"/>
      <c r="FL407" s="7"/>
      <c r="FN407" s="27" t="str">
        <f>_xlfn.XLOOKUP(FQ407,'Banco de Dados'!$B$3:$B$274,'Banco de Dados'!$C$3:$C$274,"")</f>
        <v/>
      </c>
      <c r="FO407" s="27" t="str">
        <f>IFERROR(VLOOKUP(FQ407,'Banco de Dados'!$B$3:$H$274,5,FALSE)," ")</f>
        <v xml:space="preserve"> </v>
      </c>
      <c r="FP407" s="7"/>
      <c r="FQ407" s="7"/>
      <c r="FR407" s="7"/>
      <c r="FS407" s="7"/>
      <c r="FU407" s="27" t="str">
        <f>_xlfn.XLOOKUP(FX407,'Banco de Dados'!$B$3:$B$274,'Banco de Dados'!$C$3:$C$274,"")</f>
        <v/>
      </c>
      <c r="FV407" s="27" t="str">
        <f>IFERROR(VLOOKUP(FX407,'Banco de Dados'!$B$3:$H$274,5,FALSE)," ")</f>
        <v xml:space="preserve"> </v>
      </c>
      <c r="FW407" s="7"/>
      <c r="FX407" s="7"/>
      <c r="FY407" s="7"/>
      <c r="FZ407" s="7"/>
    </row>
    <row r="408" spans="2:182" x14ac:dyDescent="0.25">
      <c r="B408" s="27" t="str">
        <f>_xlfn.XLOOKUP(E408,'Banco de Dados'!$B$3:$B$274,'Banco de Dados'!$C$3:$C$274,"")</f>
        <v/>
      </c>
      <c r="C408" s="27" t="str">
        <f>IFERROR(VLOOKUP(E408,'Banco de Dados'!$B$3:$H$274,5,FALSE)," ")</f>
        <v xml:space="preserve"> </v>
      </c>
      <c r="I408" s="27" t="str">
        <f>_xlfn.XLOOKUP(L408,'Banco de Dados'!$B$3:$B$274,'Banco de Dados'!$C$3:$C$274,"")</f>
        <v/>
      </c>
      <c r="J408" s="27" t="str">
        <f>IFERROR(VLOOKUP(L408,'Banco de Dados'!$B$3:$H$274,5,FALSE)," ")</f>
        <v xml:space="preserve"> </v>
      </c>
      <c r="P408" s="27" t="str">
        <f>_xlfn.XLOOKUP(S408,'Banco de Dados'!$B$3:$B$274,'Banco de Dados'!$C$3:$C$274,"")</f>
        <v/>
      </c>
      <c r="Q408" s="27" t="str">
        <f>IFERROR(VLOOKUP(S408,'Banco de Dados'!$B$3:$H$274,5,FALSE)," ")</f>
        <v xml:space="preserve"> </v>
      </c>
      <c r="W408" s="27" t="str">
        <f>_xlfn.XLOOKUP(Z408,'Banco de Dados'!$B$3:$B$274,'Banco de Dados'!$C$3:$C$274,"")</f>
        <v/>
      </c>
      <c r="X408" s="27" t="str">
        <f>IFERROR(VLOOKUP(Z408,'Banco de Dados'!$B$3:$H$274,5,FALSE)," ")</f>
        <v xml:space="preserve"> </v>
      </c>
      <c r="AD408" s="27" t="str">
        <f>_xlfn.XLOOKUP(AG408,'Banco de Dados'!$B$3:$B$274,'Banco de Dados'!$C$3:$C$274,"")</f>
        <v/>
      </c>
      <c r="AE408" s="27" t="str">
        <f>IFERROR(VLOOKUP(AG408,'Banco de Dados'!$B$3:$H$274,5,FALSE)," ")</f>
        <v xml:space="preserve"> </v>
      </c>
      <c r="AK408" s="27" t="str">
        <f>_xlfn.XLOOKUP(AN408,'Banco de Dados'!$B$3:$B$274,'Banco de Dados'!$C$3:$C$274,"")</f>
        <v/>
      </c>
      <c r="AL408" s="27" t="str">
        <f>IFERROR(VLOOKUP(AN408,'Banco de Dados'!$B$3:$H$274,5,FALSE)," ")</f>
        <v xml:space="preserve"> </v>
      </c>
      <c r="AR408" s="27" t="str">
        <f>_xlfn.XLOOKUP(AU408,'Banco de Dados'!$B$3:$B$274,'Banco de Dados'!$C$3:$C$274,"")</f>
        <v/>
      </c>
      <c r="AS408" s="27" t="str">
        <f>IFERROR(VLOOKUP(AU408,'Banco de Dados'!$B$3:$H$274,5,FALSE)," ")</f>
        <v xml:space="preserve"> </v>
      </c>
      <c r="AY408" s="27" t="str">
        <f>_xlfn.XLOOKUP(BB408,'Banco de Dados'!$B$3:$B$274,'Banco de Dados'!$C$3:$C$274,"")</f>
        <v/>
      </c>
      <c r="AZ408" s="27" t="str">
        <f>IFERROR(VLOOKUP(BB408,'Banco de Dados'!$B$3:$H$274,5,FALSE)," ")</f>
        <v xml:space="preserve"> </v>
      </c>
      <c r="BF408" s="27" t="str">
        <f>_xlfn.XLOOKUP(BI408,'Banco de Dados'!$B$3:$B$274,'Banco de Dados'!$C$3:$C$274,"")</f>
        <v/>
      </c>
      <c r="BG408" s="27" t="str">
        <f>IFERROR(VLOOKUP(BI408,'Banco de Dados'!$B$3:$H$274,5,FALSE)," ")</f>
        <v xml:space="preserve"> </v>
      </c>
      <c r="BM408" s="27" t="str">
        <f>_xlfn.XLOOKUP(BP408,'Banco de Dados'!$B$3:$B$274,'Banco de Dados'!$C$3:$C$274,"")</f>
        <v/>
      </c>
      <c r="BN408" s="27" t="str">
        <f>IFERROR(VLOOKUP(BP408,'Banco de Dados'!$B$3:$H$274,5,FALSE)," ")</f>
        <v xml:space="preserve"> </v>
      </c>
      <c r="BT408" s="27" t="str">
        <f>_xlfn.XLOOKUP(BW408,'Banco de Dados'!$B$3:$B$274,'Banco de Dados'!$C$3:$C$274,"")</f>
        <v/>
      </c>
      <c r="BU408" s="27" t="str">
        <f>IFERROR(VLOOKUP(BW408,'Banco de Dados'!$B$3:$H$274,5,FALSE)," ")</f>
        <v xml:space="preserve"> </v>
      </c>
      <c r="CA408" s="27" t="str">
        <f>_xlfn.XLOOKUP(CD408,'Banco de Dados'!$B$3:$B$274,'Banco de Dados'!$C$3:$C$274,"")</f>
        <v/>
      </c>
      <c r="CB408" s="27" t="str">
        <f>IFERROR(VLOOKUP(CD408,'Banco de Dados'!$B$3:$H$274,5,FALSE)," ")</f>
        <v xml:space="preserve"> </v>
      </c>
      <c r="CH408" s="27" t="str">
        <f>_xlfn.XLOOKUP(CK408,'Banco de Dados'!$B$3:$B$274,'Banco de Dados'!$C$3:$C$274,"")</f>
        <v/>
      </c>
      <c r="CI408" s="27" t="str">
        <f>IFERROR(VLOOKUP(CK408,'Banco de Dados'!$B$3:$H$274,5,FALSE)," ")</f>
        <v xml:space="preserve"> </v>
      </c>
      <c r="CO408" s="27" t="str">
        <f>_xlfn.XLOOKUP(CR408,'Banco de Dados'!$B$3:$B$274,'Banco de Dados'!$C$3:$C$274,"")</f>
        <v/>
      </c>
      <c r="CP408" s="27" t="str">
        <f>IFERROR(VLOOKUP(CR408,'Banco de Dados'!$B$3:$H$274,5,FALSE)," ")</f>
        <v xml:space="preserve"> </v>
      </c>
      <c r="CV408" s="27" t="str">
        <f>_xlfn.XLOOKUP(CY408,'Banco de Dados'!$B$3:$B$274,'Banco de Dados'!$C$3:$C$274,"")</f>
        <v/>
      </c>
      <c r="CW408" s="27" t="str">
        <f>IFERROR(VLOOKUP(CY408,'Banco de Dados'!$B$3:$H$274,5,FALSE)," ")</f>
        <v xml:space="preserve"> </v>
      </c>
      <c r="DC408" s="27" t="str">
        <f>_xlfn.XLOOKUP(DF408,'Banco de Dados'!$B$3:$B$274,'Banco de Dados'!$C$3:$C$274,"")</f>
        <v/>
      </c>
      <c r="DD408" s="27" t="str">
        <f>IFERROR(VLOOKUP(DF408,'Banco de Dados'!$B$3:$H$274,5,FALSE)," ")</f>
        <v xml:space="preserve"> </v>
      </c>
      <c r="DJ408" s="27" t="str">
        <f>_xlfn.XLOOKUP(DM408,'Banco de Dados'!$B$3:$B$274,'Banco de Dados'!$C$3:$C$274,"")</f>
        <v/>
      </c>
      <c r="DK408" s="27" t="str">
        <f>IFERROR(VLOOKUP(DM408,'Banco de Dados'!$B$3:$H$274,5,FALSE)," ")</f>
        <v xml:space="preserve"> </v>
      </c>
      <c r="DQ408" s="27" t="str">
        <f>_xlfn.XLOOKUP(DT408,'Banco de Dados'!$B$3:$B$274,'Banco de Dados'!$C$3:$C$274,"")</f>
        <v/>
      </c>
      <c r="DR408" s="27" t="str">
        <f>IFERROR(VLOOKUP(DT408,'Banco de Dados'!$B$3:$H$274,5,FALSE)," ")</f>
        <v xml:space="preserve"> </v>
      </c>
      <c r="DX408" s="27" t="str">
        <f>_xlfn.XLOOKUP(EA408,'Banco de Dados'!$B$3:$B$274,'Banco de Dados'!$C$3:$C$274,"")</f>
        <v/>
      </c>
      <c r="DY408" s="27" t="str">
        <f>IFERROR(VLOOKUP(EA408,'Banco de Dados'!$B$3:$H$274,5,FALSE)," ")</f>
        <v xml:space="preserve"> </v>
      </c>
      <c r="EE408" s="27" t="str">
        <f>_xlfn.XLOOKUP(EH408,'Banco de Dados'!$B$3:$B$274,'Banco de Dados'!$C$3:$C$274,"")</f>
        <v/>
      </c>
      <c r="EF408" s="27" t="str">
        <f>IFERROR(VLOOKUP(EH408,'Banco de Dados'!$B$3:$H$274,5,FALSE)," ")</f>
        <v xml:space="preserve"> </v>
      </c>
      <c r="EL408" s="27" t="str">
        <f>_xlfn.XLOOKUP(EO408,'Banco de Dados'!$B$3:$B$274,'Banco de Dados'!$C$3:$C$274,"")</f>
        <v/>
      </c>
      <c r="EM408" s="27" t="str">
        <f>IFERROR(VLOOKUP(EO408,'Banco de Dados'!$B$3:$H$274,5,FALSE)," ")</f>
        <v xml:space="preserve"> </v>
      </c>
      <c r="ES408" s="27" t="str">
        <f>_xlfn.XLOOKUP(EV408,'Banco de Dados'!$B$3:$B$274,'Banco de Dados'!$C$3:$C$274,"")</f>
        <v/>
      </c>
      <c r="ET408" s="27" t="str">
        <f>IFERROR(VLOOKUP(EV408,'Banco de Dados'!$B$3:$H$274,5,FALSE)," ")</f>
        <v xml:space="preserve"> </v>
      </c>
      <c r="EZ408" s="27" t="str">
        <f>_xlfn.XLOOKUP(FC408,'Banco de Dados'!$B$3:$B$274,'Banco de Dados'!$C$3:$C$274,"")</f>
        <v/>
      </c>
      <c r="FA408" s="27" t="str">
        <f>IFERROR(VLOOKUP(FC408,'Banco de Dados'!$B$3:$H$274,5,FALSE)," ")</f>
        <v xml:space="preserve"> </v>
      </c>
      <c r="FC408" s="7"/>
      <c r="FD408" s="7"/>
      <c r="FE408" s="7"/>
      <c r="FG408" s="27" t="str">
        <f>_xlfn.XLOOKUP(FJ408,'Banco de Dados'!$B$3:$B$274,'Banco de Dados'!$C$3:$C$274,"")</f>
        <v/>
      </c>
      <c r="FH408" s="27" t="str">
        <f>IFERROR(VLOOKUP(FJ408,'Banco de Dados'!$B$3:$H$274,5,FALSE)," ")</f>
        <v xml:space="preserve"> </v>
      </c>
      <c r="FI408" s="7"/>
      <c r="FJ408" s="7"/>
      <c r="FK408" s="7"/>
      <c r="FL408" s="7"/>
      <c r="FN408" s="27" t="str">
        <f>_xlfn.XLOOKUP(FQ408,'Banco de Dados'!$B$3:$B$274,'Banco de Dados'!$C$3:$C$274,"")</f>
        <v/>
      </c>
      <c r="FO408" s="27" t="str">
        <f>IFERROR(VLOOKUP(FQ408,'Banco de Dados'!$B$3:$H$274,5,FALSE)," ")</f>
        <v xml:space="preserve"> </v>
      </c>
      <c r="FP408" s="7"/>
      <c r="FQ408" s="7"/>
      <c r="FR408" s="7"/>
      <c r="FS408" s="7"/>
      <c r="FU408" s="27" t="str">
        <f>_xlfn.XLOOKUP(FX408,'Banco de Dados'!$B$3:$B$274,'Banco de Dados'!$C$3:$C$274,"")</f>
        <v/>
      </c>
      <c r="FV408" s="27" t="str">
        <f>IFERROR(VLOOKUP(FX408,'Banco de Dados'!$B$3:$H$274,5,FALSE)," ")</f>
        <v xml:space="preserve"> </v>
      </c>
      <c r="FW408" s="7"/>
      <c r="FX408" s="7"/>
      <c r="FY408" s="7"/>
      <c r="FZ408" s="7"/>
    </row>
    <row r="409" spans="2:182" x14ac:dyDescent="0.25">
      <c r="B409" s="27" t="str">
        <f>_xlfn.XLOOKUP(E409,'Banco de Dados'!$B$3:$B$274,'Banco de Dados'!$C$3:$C$274,"")</f>
        <v/>
      </c>
      <c r="C409" s="27" t="str">
        <f>IFERROR(VLOOKUP(E409,'Banco de Dados'!$B$3:$H$274,5,FALSE)," ")</f>
        <v xml:space="preserve"> </v>
      </c>
      <c r="I409" s="27" t="str">
        <f>_xlfn.XLOOKUP(L409,'Banco de Dados'!$B$3:$B$274,'Banco de Dados'!$C$3:$C$274,"")</f>
        <v/>
      </c>
      <c r="J409" s="27" t="str">
        <f>IFERROR(VLOOKUP(L409,'Banco de Dados'!$B$3:$H$274,5,FALSE)," ")</f>
        <v xml:space="preserve"> </v>
      </c>
      <c r="P409" s="27" t="str">
        <f>_xlfn.XLOOKUP(S409,'Banco de Dados'!$B$3:$B$274,'Banco de Dados'!$C$3:$C$274,"")</f>
        <v/>
      </c>
      <c r="Q409" s="27" t="str">
        <f>IFERROR(VLOOKUP(S409,'Banco de Dados'!$B$3:$H$274,5,FALSE)," ")</f>
        <v xml:space="preserve"> </v>
      </c>
      <c r="W409" s="27" t="str">
        <f>_xlfn.XLOOKUP(Z409,'Banco de Dados'!$B$3:$B$274,'Banco de Dados'!$C$3:$C$274,"")</f>
        <v/>
      </c>
      <c r="X409" s="27" t="str">
        <f>IFERROR(VLOOKUP(Z409,'Banco de Dados'!$B$3:$H$274,5,FALSE)," ")</f>
        <v xml:space="preserve"> </v>
      </c>
      <c r="AD409" s="27" t="str">
        <f>_xlfn.XLOOKUP(AG409,'Banco de Dados'!$B$3:$B$274,'Banco de Dados'!$C$3:$C$274,"")</f>
        <v/>
      </c>
      <c r="AE409" s="27" t="str">
        <f>IFERROR(VLOOKUP(AG409,'Banco de Dados'!$B$3:$H$274,5,FALSE)," ")</f>
        <v xml:space="preserve"> </v>
      </c>
      <c r="AK409" s="27" t="str">
        <f>_xlfn.XLOOKUP(AN409,'Banco de Dados'!$B$3:$B$274,'Banco de Dados'!$C$3:$C$274,"")</f>
        <v/>
      </c>
      <c r="AL409" s="27" t="str">
        <f>IFERROR(VLOOKUP(AN409,'Banco de Dados'!$B$3:$H$274,5,FALSE)," ")</f>
        <v xml:space="preserve"> </v>
      </c>
      <c r="AR409" s="27" t="str">
        <f>_xlfn.XLOOKUP(AU409,'Banco de Dados'!$B$3:$B$274,'Banco de Dados'!$C$3:$C$274,"")</f>
        <v/>
      </c>
      <c r="AS409" s="27" t="str">
        <f>IFERROR(VLOOKUP(AU409,'Banco de Dados'!$B$3:$H$274,5,FALSE)," ")</f>
        <v xml:space="preserve"> </v>
      </c>
      <c r="AY409" s="27" t="str">
        <f>_xlfn.XLOOKUP(BB409,'Banco de Dados'!$B$3:$B$274,'Banco de Dados'!$C$3:$C$274,"")</f>
        <v/>
      </c>
      <c r="AZ409" s="27" t="str">
        <f>IFERROR(VLOOKUP(BB409,'Banco de Dados'!$B$3:$H$274,5,FALSE)," ")</f>
        <v xml:space="preserve"> </v>
      </c>
      <c r="BF409" s="27" t="str">
        <f>_xlfn.XLOOKUP(BI409,'Banco de Dados'!$B$3:$B$274,'Banco de Dados'!$C$3:$C$274,"")</f>
        <v/>
      </c>
      <c r="BG409" s="27" t="str">
        <f>IFERROR(VLOOKUP(BI409,'Banco de Dados'!$B$3:$H$274,5,FALSE)," ")</f>
        <v xml:space="preserve"> </v>
      </c>
      <c r="BM409" s="27" t="str">
        <f>_xlfn.XLOOKUP(BP409,'Banco de Dados'!$B$3:$B$274,'Banco de Dados'!$C$3:$C$274,"")</f>
        <v/>
      </c>
      <c r="BN409" s="27" t="str">
        <f>IFERROR(VLOOKUP(BP409,'Banco de Dados'!$B$3:$H$274,5,FALSE)," ")</f>
        <v xml:space="preserve"> </v>
      </c>
      <c r="BT409" s="27" t="str">
        <f>_xlfn.XLOOKUP(BW409,'Banco de Dados'!$B$3:$B$274,'Banco de Dados'!$C$3:$C$274,"")</f>
        <v/>
      </c>
      <c r="BU409" s="27" t="str">
        <f>IFERROR(VLOOKUP(BW409,'Banco de Dados'!$B$3:$H$274,5,FALSE)," ")</f>
        <v xml:space="preserve"> </v>
      </c>
      <c r="CA409" s="27" t="str">
        <f>_xlfn.XLOOKUP(CD409,'Banco de Dados'!$B$3:$B$274,'Banco de Dados'!$C$3:$C$274,"")</f>
        <v/>
      </c>
      <c r="CB409" s="27" t="str">
        <f>IFERROR(VLOOKUP(CD409,'Banco de Dados'!$B$3:$H$274,5,FALSE)," ")</f>
        <v xml:space="preserve"> </v>
      </c>
      <c r="CH409" s="27" t="str">
        <f>_xlfn.XLOOKUP(CK409,'Banco de Dados'!$B$3:$B$274,'Banco de Dados'!$C$3:$C$274,"")</f>
        <v/>
      </c>
      <c r="CI409" s="27" t="str">
        <f>IFERROR(VLOOKUP(CK409,'Banco de Dados'!$B$3:$H$274,5,FALSE)," ")</f>
        <v xml:space="preserve"> </v>
      </c>
      <c r="CO409" s="27" t="str">
        <f>_xlfn.XLOOKUP(CR409,'Banco de Dados'!$B$3:$B$274,'Banco de Dados'!$C$3:$C$274,"")</f>
        <v/>
      </c>
      <c r="CP409" s="27" t="str">
        <f>IFERROR(VLOOKUP(CR409,'Banco de Dados'!$B$3:$H$274,5,FALSE)," ")</f>
        <v xml:space="preserve"> </v>
      </c>
      <c r="CV409" s="27" t="str">
        <f>_xlfn.XLOOKUP(CY409,'Banco de Dados'!$B$3:$B$274,'Banco de Dados'!$C$3:$C$274,"")</f>
        <v/>
      </c>
      <c r="CW409" s="27" t="str">
        <f>IFERROR(VLOOKUP(CY409,'Banco de Dados'!$B$3:$H$274,5,FALSE)," ")</f>
        <v xml:space="preserve"> </v>
      </c>
      <c r="DC409" s="27" t="str">
        <f>_xlfn.XLOOKUP(DF409,'Banco de Dados'!$B$3:$B$274,'Banco de Dados'!$C$3:$C$274,"")</f>
        <v/>
      </c>
      <c r="DD409" s="27" t="str">
        <f>IFERROR(VLOOKUP(DF409,'Banco de Dados'!$B$3:$H$274,5,FALSE)," ")</f>
        <v xml:space="preserve"> </v>
      </c>
      <c r="DJ409" s="27" t="str">
        <f>_xlfn.XLOOKUP(DM409,'Banco de Dados'!$B$3:$B$274,'Banco de Dados'!$C$3:$C$274,"")</f>
        <v/>
      </c>
      <c r="DK409" s="27" t="str">
        <f>IFERROR(VLOOKUP(DM409,'Banco de Dados'!$B$3:$H$274,5,FALSE)," ")</f>
        <v xml:space="preserve"> </v>
      </c>
      <c r="DQ409" s="27" t="str">
        <f>_xlfn.XLOOKUP(DT409,'Banco de Dados'!$B$3:$B$274,'Banco de Dados'!$C$3:$C$274,"")</f>
        <v/>
      </c>
      <c r="DR409" s="27" t="str">
        <f>IFERROR(VLOOKUP(DT409,'Banco de Dados'!$B$3:$H$274,5,FALSE)," ")</f>
        <v xml:space="preserve"> </v>
      </c>
      <c r="DX409" s="27" t="str">
        <f>_xlfn.XLOOKUP(EA409,'Banco de Dados'!$B$3:$B$274,'Banco de Dados'!$C$3:$C$274,"")</f>
        <v/>
      </c>
      <c r="DY409" s="27" t="str">
        <f>IFERROR(VLOOKUP(EA409,'Banco de Dados'!$B$3:$H$274,5,FALSE)," ")</f>
        <v xml:space="preserve"> </v>
      </c>
      <c r="EE409" s="27" t="str">
        <f>_xlfn.XLOOKUP(EH409,'Banco de Dados'!$B$3:$B$274,'Banco de Dados'!$C$3:$C$274,"")</f>
        <v/>
      </c>
      <c r="EF409" s="27" t="str">
        <f>IFERROR(VLOOKUP(EH409,'Banco de Dados'!$B$3:$H$274,5,FALSE)," ")</f>
        <v xml:space="preserve"> </v>
      </c>
      <c r="EL409" s="27" t="str">
        <f>_xlfn.XLOOKUP(EO409,'Banco de Dados'!$B$3:$B$274,'Banco de Dados'!$C$3:$C$274,"")</f>
        <v/>
      </c>
      <c r="EM409" s="27" t="str">
        <f>IFERROR(VLOOKUP(EO409,'Banco de Dados'!$B$3:$H$274,5,FALSE)," ")</f>
        <v xml:space="preserve"> </v>
      </c>
      <c r="ES409" s="27" t="str">
        <f>_xlfn.XLOOKUP(EV409,'Banco de Dados'!$B$3:$B$274,'Banco de Dados'!$C$3:$C$274,"")</f>
        <v/>
      </c>
      <c r="ET409" s="27" t="str">
        <f>IFERROR(VLOOKUP(EV409,'Banco de Dados'!$B$3:$H$274,5,FALSE)," ")</f>
        <v xml:space="preserve"> </v>
      </c>
      <c r="EZ409" s="27" t="str">
        <f>_xlfn.XLOOKUP(FC409,'Banco de Dados'!$B$3:$B$274,'Banco de Dados'!$C$3:$C$274,"")</f>
        <v/>
      </c>
      <c r="FA409" s="27" t="str">
        <f>IFERROR(VLOOKUP(FC409,'Banco de Dados'!$B$3:$H$274,5,FALSE)," ")</f>
        <v xml:space="preserve"> </v>
      </c>
      <c r="FC409" s="7"/>
      <c r="FD409" s="7"/>
      <c r="FE409" s="7"/>
      <c r="FG409" s="27" t="str">
        <f>_xlfn.XLOOKUP(FJ409,'Banco de Dados'!$B$3:$B$274,'Banco de Dados'!$C$3:$C$274,"")</f>
        <v/>
      </c>
      <c r="FH409" s="27" t="str">
        <f>IFERROR(VLOOKUP(FJ409,'Banco de Dados'!$B$3:$H$274,5,FALSE)," ")</f>
        <v xml:space="preserve"> </v>
      </c>
      <c r="FI409" s="7"/>
      <c r="FJ409" s="7"/>
      <c r="FK409" s="7"/>
      <c r="FL409" s="7"/>
      <c r="FN409" s="27" t="str">
        <f>_xlfn.XLOOKUP(FQ409,'Banco de Dados'!$B$3:$B$274,'Banco de Dados'!$C$3:$C$274,"")</f>
        <v/>
      </c>
      <c r="FO409" s="27" t="str">
        <f>IFERROR(VLOOKUP(FQ409,'Banco de Dados'!$B$3:$H$274,5,FALSE)," ")</f>
        <v xml:space="preserve"> </v>
      </c>
      <c r="FP409" s="7"/>
      <c r="FQ409" s="7"/>
      <c r="FR409" s="7"/>
      <c r="FS409" s="7"/>
      <c r="FU409" s="27" t="str">
        <f>_xlfn.XLOOKUP(FX409,'Banco de Dados'!$B$3:$B$274,'Banco de Dados'!$C$3:$C$274,"")</f>
        <v/>
      </c>
      <c r="FV409" s="27" t="str">
        <f>IFERROR(VLOOKUP(FX409,'Banco de Dados'!$B$3:$H$274,5,FALSE)," ")</f>
        <v xml:space="preserve"> </v>
      </c>
      <c r="FW409" s="7"/>
      <c r="FX409" s="7"/>
      <c r="FY409" s="7"/>
      <c r="FZ409" s="7"/>
    </row>
    <row r="410" spans="2:182" x14ac:dyDescent="0.25">
      <c r="B410" s="27" t="str">
        <f>_xlfn.XLOOKUP(E410,'Banco de Dados'!$B$3:$B$274,'Banco de Dados'!$C$3:$C$274,"")</f>
        <v/>
      </c>
      <c r="C410" s="27" t="str">
        <f>IFERROR(VLOOKUP(E410,'Banco de Dados'!$B$3:$H$274,5,FALSE)," ")</f>
        <v xml:space="preserve"> </v>
      </c>
      <c r="I410" s="27" t="str">
        <f>_xlfn.XLOOKUP(L410,'Banco de Dados'!$B$3:$B$274,'Banco de Dados'!$C$3:$C$274,"")</f>
        <v/>
      </c>
      <c r="J410" s="27" t="str">
        <f>IFERROR(VLOOKUP(L410,'Banco de Dados'!$B$3:$H$274,5,FALSE)," ")</f>
        <v xml:space="preserve"> </v>
      </c>
      <c r="P410" s="27" t="str">
        <f>_xlfn.XLOOKUP(S410,'Banco de Dados'!$B$3:$B$274,'Banco de Dados'!$C$3:$C$274,"")</f>
        <v/>
      </c>
      <c r="Q410" s="27" t="str">
        <f>IFERROR(VLOOKUP(S410,'Banco de Dados'!$B$3:$H$274,5,FALSE)," ")</f>
        <v xml:space="preserve"> </v>
      </c>
      <c r="W410" s="27" t="str">
        <f>_xlfn.XLOOKUP(Z410,'Banco de Dados'!$B$3:$B$274,'Banco de Dados'!$C$3:$C$274,"")</f>
        <v/>
      </c>
      <c r="X410" s="27" t="str">
        <f>IFERROR(VLOOKUP(Z410,'Banco de Dados'!$B$3:$H$274,5,FALSE)," ")</f>
        <v xml:space="preserve"> </v>
      </c>
      <c r="AD410" s="27" t="str">
        <f>_xlfn.XLOOKUP(AG410,'Banco de Dados'!$B$3:$B$274,'Banco de Dados'!$C$3:$C$274,"")</f>
        <v/>
      </c>
      <c r="AE410" s="27" t="str">
        <f>IFERROR(VLOOKUP(AG410,'Banco de Dados'!$B$3:$H$274,5,FALSE)," ")</f>
        <v xml:space="preserve"> </v>
      </c>
      <c r="AK410" s="27" t="str">
        <f>_xlfn.XLOOKUP(AN410,'Banco de Dados'!$B$3:$B$274,'Banco de Dados'!$C$3:$C$274,"")</f>
        <v/>
      </c>
      <c r="AL410" s="27" t="str">
        <f>IFERROR(VLOOKUP(AN410,'Banco de Dados'!$B$3:$H$274,5,FALSE)," ")</f>
        <v xml:space="preserve"> </v>
      </c>
      <c r="AR410" s="27" t="str">
        <f>_xlfn.XLOOKUP(AU410,'Banco de Dados'!$B$3:$B$274,'Banco de Dados'!$C$3:$C$274,"")</f>
        <v/>
      </c>
      <c r="AS410" s="27" t="str">
        <f>IFERROR(VLOOKUP(AU410,'Banco de Dados'!$B$3:$H$274,5,FALSE)," ")</f>
        <v xml:space="preserve"> </v>
      </c>
      <c r="AY410" s="27" t="str">
        <f>_xlfn.XLOOKUP(BB410,'Banco de Dados'!$B$3:$B$274,'Banco de Dados'!$C$3:$C$274,"")</f>
        <v/>
      </c>
      <c r="AZ410" s="27" t="str">
        <f>IFERROR(VLOOKUP(BB410,'Banco de Dados'!$B$3:$H$274,5,FALSE)," ")</f>
        <v xml:space="preserve"> </v>
      </c>
      <c r="BF410" s="27" t="str">
        <f>_xlfn.XLOOKUP(BI410,'Banco de Dados'!$B$3:$B$274,'Banco de Dados'!$C$3:$C$274,"")</f>
        <v/>
      </c>
      <c r="BG410" s="27" t="str">
        <f>IFERROR(VLOOKUP(BI410,'Banco de Dados'!$B$3:$H$274,5,FALSE)," ")</f>
        <v xml:space="preserve"> </v>
      </c>
      <c r="BM410" s="27" t="str">
        <f>_xlfn.XLOOKUP(BP410,'Banco de Dados'!$B$3:$B$274,'Banco de Dados'!$C$3:$C$274,"")</f>
        <v/>
      </c>
      <c r="BN410" s="27" t="str">
        <f>IFERROR(VLOOKUP(BP410,'Banco de Dados'!$B$3:$H$274,5,FALSE)," ")</f>
        <v xml:space="preserve"> </v>
      </c>
      <c r="BT410" s="27" t="str">
        <f>_xlfn.XLOOKUP(BW410,'Banco de Dados'!$B$3:$B$274,'Banco de Dados'!$C$3:$C$274,"")</f>
        <v/>
      </c>
      <c r="BU410" s="27" t="str">
        <f>IFERROR(VLOOKUP(BW410,'Banco de Dados'!$B$3:$H$274,5,FALSE)," ")</f>
        <v xml:space="preserve"> </v>
      </c>
      <c r="CA410" s="27" t="str">
        <f>_xlfn.XLOOKUP(CD410,'Banco de Dados'!$B$3:$B$274,'Banco de Dados'!$C$3:$C$274,"")</f>
        <v/>
      </c>
      <c r="CB410" s="27" t="str">
        <f>IFERROR(VLOOKUP(CD410,'Banco de Dados'!$B$3:$H$274,5,FALSE)," ")</f>
        <v xml:space="preserve"> </v>
      </c>
      <c r="CH410" s="27" t="str">
        <f>_xlfn.XLOOKUP(CK410,'Banco de Dados'!$B$3:$B$274,'Banco de Dados'!$C$3:$C$274,"")</f>
        <v/>
      </c>
      <c r="CI410" s="27" t="str">
        <f>IFERROR(VLOOKUP(CK410,'Banco de Dados'!$B$3:$H$274,5,FALSE)," ")</f>
        <v xml:space="preserve"> </v>
      </c>
      <c r="CO410" s="27" t="str">
        <f>_xlfn.XLOOKUP(CR410,'Banco de Dados'!$B$3:$B$274,'Banco de Dados'!$C$3:$C$274,"")</f>
        <v/>
      </c>
      <c r="CP410" s="27" t="str">
        <f>IFERROR(VLOOKUP(CR410,'Banco de Dados'!$B$3:$H$274,5,FALSE)," ")</f>
        <v xml:space="preserve"> </v>
      </c>
      <c r="CV410" s="27" t="str">
        <f>_xlfn.XLOOKUP(CY410,'Banco de Dados'!$B$3:$B$274,'Banco de Dados'!$C$3:$C$274,"")</f>
        <v/>
      </c>
      <c r="CW410" s="27" t="str">
        <f>IFERROR(VLOOKUP(CY410,'Banco de Dados'!$B$3:$H$274,5,FALSE)," ")</f>
        <v xml:space="preserve"> </v>
      </c>
      <c r="DC410" s="27" t="str">
        <f>_xlfn.XLOOKUP(DF410,'Banco de Dados'!$B$3:$B$274,'Banco de Dados'!$C$3:$C$274,"")</f>
        <v/>
      </c>
      <c r="DD410" s="27" t="str">
        <f>IFERROR(VLOOKUP(DF410,'Banco de Dados'!$B$3:$H$274,5,FALSE)," ")</f>
        <v xml:space="preserve"> </v>
      </c>
      <c r="DJ410" s="27" t="str">
        <f>_xlfn.XLOOKUP(DM410,'Banco de Dados'!$B$3:$B$274,'Banco de Dados'!$C$3:$C$274,"")</f>
        <v/>
      </c>
      <c r="DK410" s="27" t="str">
        <f>IFERROR(VLOOKUP(DM410,'Banco de Dados'!$B$3:$H$274,5,FALSE)," ")</f>
        <v xml:space="preserve"> </v>
      </c>
      <c r="DQ410" s="27" t="str">
        <f>_xlfn.XLOOKUP(DT410,'Banco de Dados'!$B$3:$B$274,'Banco de Dados'!$C$3:$C$274,"")</f>
        <v/>
      </c>
      <c r="DR410" s="27" t="str">
        <f>IFERROR(VLOOKUP(DT410,'Banco de Dados'!$B$3:$H$274,5,FALSE)," ")</f>
        <v xml:space="preserve"> </v>
      </c>
      <c r="DX410" s="27" t="str">
        <f>_xlfn.XLOOKUP(EA410,'Banco de Dados'!$B$3:$B$274,'Banco de Dados'!$C$3:$C$274,"")</f>
        <v/>
      </c>
      <c r="DY410" s="27" t="str">
        <f>IFERROR(VLOOKUP(EA410,'Banco de Dados'!$B$3:$H$274,5,FALSE)," ")</f>
        <v xml:space="preserve"> </v>
      </c>
      <c r="EE410" s="27" t="str">
        <f>_xlfn.XLOOKUP(EH410,'Banco de Dados'!$B$3:$B$274,'Banco de Dados'!$C$3:$C$274,"")</f>
        <v/>
      </c>
      <c r="EF410" s="27" t="str">
        <f>IFERROR(VLOOKUP(EH410,'Banco de Dados'!$B$3:$H$274,5,FALSE)," ")</f>
        <v xml:space="preserve"> </v>
      </c>
      <c r="EL410" s="27" t="str">
        <f>_xlfn.XLOOKUP(EO410,'Banco de Dados'!$B$3:$B$274,'Banco de Dados'!$C$3:$C$274,"")</f>
        <v/>
      </c>
      <c r="EM410" s="27" t="str">
        <f>IFERROR(VLOOKUP(EO410,'Banco de Dados'!$B$3:$H$274,5,FALSE)," ")</f>
        <v xml:space="preserve"> </v>
      </c>
      <c r="ES410" s="27" t="str">
        <f>_xlfn.XLOOKUP(EV410,'Banco de Dados'!$B$3:$B$274,'Banco de Dados'!$C$3:$C$274,"")</f>
        <v/>
      </c>
      <c r="ET410" s="27" t="str">
        <f>IFERROR(VLOOKUP(EV410,'Banco de Dados'!$B$3:$H$274,5,FALSE)," ")</f>
        <v xml:space="preserve"> </v>
      </c>
      <c r="EZ410" s="27" t="str">
        <f>_xlfn.XLOOKUP(FC410,'Banco de Dados'!$B$3:$B$274,'Banco de Dados'!$C$3:$C$274,"")</f>
        <v/>
      </c>
      <c r="FA410" s="27" t="str">
        <f>IFERROR(VLOOKUP(FC410,'Banco de Dados'!$B$3:$H$274,5,FALSE)," ")</f>
        <v xml:space="preserve"> </v>
      </c>
      <c r="FC410" s="7"/>
      <c r="FD410" s="7"/>
      <c r="FE410" s="7"/>
      <c r="FG410" s="27" t="str">
        <f>_xlfn.XLOOKUP(FJ410,'Banco de Dados'!$B$3:$B$274,'Banco de Dados'!$C$3:$C$274,"")</f>
        <v/>
      </c>
      <c r="FH410" s="27" t="str">
        <f>IFERROR(VLOOKUP(FJ410,'Banco de Dados'!$B$3:$H$274,5,FALSE)," ")</f>
        <v xml:space="preserve"> </v>
      </c>
      <c r="FI410" s="7"/>
      <c r="FJ410" s="7"/>
      <c r="FK410" s="7"/>
      <c r="FL410" s="7"/>
      <c r="FN410" s="27" t="str">
        <f>_xlfn.XLOOKUP(FQ410,'Banco de Dados'!$B$3:$B$274,'Banco de Dados'!$C$3:$C$274,"")</f>
        <v/>
      </c>
      <c r="FO410" s="27" t="str">
        <f>IFERROR(VLOOKUP(FQ410,'Banco de Dados'!$B$3:$H$274,5,FALSE)," ")</f>
        <v xml:space="preserve"> </v>
      </c>
      <c r="FP410" s="7"/>
      <c r="FQ410" s="7"/>
      <c r="FR410" s="7"/>
      <c r="FS410" s="7"/>
      <c r="FU410" s="27" t="str">
        <f>_xlfn.XLOOKUP(FX410,'Banco de Dados'!$B$3:$B$274,'Banco de Dados'!$C$3:$C$274,"")</f>
        <v/>
      </c>
      <c r="FV410" s="27" t="str">
        <f>IFERROR(VLOOKUP(FX410,'Banco de Dados'!$B$3:$H$274,5,FALSE)," ")</f>
        <v xml:space="preserve"> </v>
      </c>
      <c r="FW410" s="7"/>
      <c r="FX410" s="7"/>
      <c r="FY410" s="7"/>
      <c r="FZ410" s="7"/>
    </row>
    <row r="411" spans="2:182" x14ac:dyDescent="0.25">
      <c r="B411" s="27" t="str">
        <f>_xlfn.XLOOKUP(E411,'Banco de Dados'!$B$3:$B$274,'Banco de Dados'!$C$3:$C$274,"")</f>
        <v/>
      </c>
      <c r="C411" s="27" t="str">
        <f>IFERROR(VLOOKUP(E411,'Banco de Dados'!$B$3:$H$274,5,FALSE)," ")</f>
        <v xml:space="preserve"> </v>
      </c>
      <c r="I411" s="27" t="str">
        <f>_xlfn.XLOOKUP(L411,'Banco de Dados'!$B$3:$B$274,'Banco de Dados'!$C$3:$C$274,"")</f>
        <v/>
      </c>
      <c r="J411" s="27" t="str">
        <f>IFERROR(VLOOKUP(L411,'Banco de Dados'!$B$3:$H$274,5,FALSE)," ")</f>
        <v xml:space="preserve"> </v>
      </c>
      <c r="P411" s="27" t="str">
        <f>_xlfn.XLOOKUP(S411,'Banco de Dados'!$B$3:$B$274,'Banco de Dados'!$C$3:$C$274,"")</f>
        <v/>
      </c>
      <c r="Q411" s="27" t="str">
        <f>IFERROR(VLOOKUP(S411,'Banco de Dados'!$B$3:$H$274,5,FALSE)," ")</f>
        <v xml:space="preserve"> </v>
      </c>
      <c r="W411" s="27" t="str">
        <f>_xlfn.XLOOKUP(Z411,'Banco de Dados'!$B$3:$B$274,'Banco de Dados'!$C$3:$C$274,"")</f>
        <v/>
      </c>
      <c r="X411" s="27" t="str">
        <f>IFERROR(VLOOKUP(Z411,'Banco de Dados'!$B$3:$H$274,5,FALSE)," ")</f>
        <v xml:space="preserve"> </v>
      </c>
      <c r="AD411" s="27" t="str">
        <f>_xlfn.XLOOKUP(AG411,'Banco de Dados'!$B$3:$B$274,'Banco de Dados'!$C$3:$C$274,"")</f>
        <v/>
      </c>
      <c r="AE411" s="27" t="str">
        <f>IFERROR(VLOOKUP(AG411,'Banco de Dados'!$B$3:$H$274,5,FALSE)," ")</f>
        <v xml:space="preserve"> </v>
      </c>
      <c r="AK411" s="27" t="str">
        <f>_xlfn.XLOOKUP(AN411,'Banco de Dados'!$B$3:$B$274,'Banco de Dados'!$C$3:$C$274,"")</f>
        <v/>
      </c>
      <c r="AL411" s="27" t="str">
        <f>IFERROR(VLOOKUP(AN411,'Banco de Dados'!$B$3:$H$274,5,FALSE)," ")</f>
        <v xml:space="preserve"> </v>
      </c>
      <c r="AR411" s="27" t="str">
        <f>_xlfn.XLOOKUP(AU411,'Banco de Dados'!$B$3:$B$274,'Banco de Dados'!$C$3:$C$274,"")</f>
        <v/>
      </c>
      <c r="AS411" s="27" t="str">
        <f>IFERROR(VLOOKUP(AU411,'Banco de Dados'!$B$3:$H$274,5,FALSE)," ")</f>
        <v xml:space="preserve"> </v>
      </c>
      <c r="AY411" s="27" t="str">
        <f>_xlfn.XLOOKUP(BB411,'Banco de Dados'!$B$3:$B$274,'Banco de Dados'!$C$3:$C$274,"")</f>
        <v/>
      </c>
      <c r="AZ411" s="27" t="str">
        <f>IFERROR(VLOOKUP(BB411,'Banco de Dados'!$B$3:$H$274,5,FALSE)," ")</f>
        <v xml:space="preserve"> </v>
      </c>
      <c r="BF411" s="27" t="str">
        <f>_xlfn.XLOOKUP(BI411,'Banco de Dados'!$B$3:$B$274,'Banco de Dados'!$C$3:$C$274,"")</f>
        <v/>
      </c>
      <c r="BG411" s="27" t="str">
        <f>IFERROR(VLOOKUP(BI411,'Banco de Dados'!$B$3:$H$274,5,FALSE)," ")</f>
        <v xml:space="preserve"> </v>
      </c>
      <c r="BM411" s="27" t="str">
        <f>_xlfn.XLOOKUP(BP411,'Banco de Dados'!$B$3:$B$274,'Banco de Dados'!$C$3:$C$274,"")</f>
        <v/>
      </c>
      <c r="BN411" s="27" t="str">
        <f>IFERROR(VLOOKUP(BP411,'Banco de Dados'!$B$3:$H$274,5,FALSE)," ")</f>
        <v xml:space="preserve"> </v>
      </c>
      <c r="BT411" s="27" t="str">
        <f>_xlfn.XLOOKUP(BW411,'Banco de Dados'!$B$3:$B$274,'Banco de Dados'!$C$3:$C$274,"")</f>
        <v/>
      </c>
      <c r="BU411" s="27" t="str">
        <f>IFERROR(VLOOKUP(BW411,'Banco de Dados'!$B$3:$H$274,5,FALSE)," ")</f>
        <v xml:space="preserve"> </v>
      </c>
      <c r="CA411" s="27" t="str">
        <f>_xlfn.XLOOKUP(CD411,'Banco de Dados'!$B$3:$B$274,'Banco de Dados'!$C$3:$C$274,"")</f>
        <v/>
      </c>
      <c r="CB411" s="27" t="str">
        <f>IFERROR(VLOOKUP(CD411,'Banco de Dados'!$B$3:$H$274,5,FALSE)," ")</f>
        <v xml:space="preserve"> </v>
      </c>
      <c r="CH411" s="27" t="str">
        <f>_xlfn.XLOOKUP(CK411,'Banco de Dados'!$B$3:$B$274,'Banco de Dados'!$C$3:$C$274,"")</f>
        <v/>
      </c>
      <c r="CI411" s="27" t="str">
        <f>IFERROR(VLOOKUP(CK411,'Banco de Dados'!$B$3:$H$274,5,FALSE)," ")</f>
        <v xml:space="preserve"> </v>
      </c>
      <c r="CO411" s="27" t="str">
        <f>_xlfn.XLOOKUP(CR411,'Banco de Dados'!$B$3:$B$274,'Banco de Dados'!$C$3:$C$274,"")</f>
        <v/>
      </c>
      <c r="CP411" s="27" t="str">
        <f>IFERROR(VLOOKUP(CR411,'Banco de Dados'!$B$3:$H$274,5,FALSE)," ")</f>
        <v xml:space="preserve"> </v>
      </c>
      <c r="CV411" s="27" t="str">
        <f>_xlfn.XLOOKUP(CY411,'Banco de Dados'!$B$3:$B$274,'Banco de Dados'!$C$3:$C$274,"")</f>
        <v/>
      </c>
      <c r="CW411" s="27" t="str">
        <f>IFERROR(VLOOKUP(CY411,'Banco de Dados'!$B$3:$H$274,5,FALSE)," ")</f>
        <v xml:space="preserve"> </v>
      </c>
      <c r="DC411" s="27" t="str">
        <f>_xlfn.XLOOKUP(DF411,'Banco de Dados'!$B$3:$B$274,'Banco de Dados'!$C$3:$C$274,"")</f>
        <v/>
      </c>
      <c r="DD411" s="27" t="str">
        <f>IFERROR(VLOOKUP(DF411,'Banco de Dados'!$B$3:$H$274,5,FALSE)," ")</f>
        <v xml:space="preserve"> </v>
      </c>
      <c r="DJ411" s="27" t="str">
        <f>_xlfn.XLOOKUP(DM411,'Banco de Dados'!$B$3:$B$274,'Banco de Dados'!$C$3:$C$274,"")</f>
        <v/>
      </c>
      <c r="DK411" s="27" t="str">
        <f>IFERROR(VLOOKUP(DM411,'Banco de Dados'!$B$3:$H$274,5,FALSE)," ")</f>
        <v xml:space="preserve"> </v>
      </c>
      <c r="DQ411" s="27" t="str">
        <f>_xlfn.XLOOKUP(DT411,'Banco de Dados'!$B$3:$B$274,'Banco de Dados'!$C$3:$C$274,"")</f>
        <v/>
      </c>
      <c r="DR411" s="27" t="str">
        <f>IFERROR(VLOOKUP(DT411,'Banco de Dados'!$B$3:$H$274,5,FALSE)," ")</f>
        <v xml:space="preserve"> </v>
      </c>
      <c r="DX411" s="27" t="str">
        <f>_xlfn.XLOOKUP(EA411,'Banco de Dados'!$B$3:$B$274,'Banco de Dados'!$C$3:$C$274,"")</f>
        <v/>
      </c>
      <c r="DY411" s="27" t="str">
        <f>IFERROR(VLOOKUP(EA411,'Banco de Dados'!$B$3:$H$274,5,FALSE)," ")</f>
        <v xml:space="preserve"> </v>
      </c>
      <c r="EE411" s="27" t="str">
        <f>_xlfn.XLOOKUP(EH411,'Banco de Dados'!$B$3:$B$274,'Banco de Dados'!$C$3:$C$274,"")</f>
        <v/>
      </c>
      <c r="EF411" s="27" t="str">
        <f>IFERROR(VLOOKUP(EH411,'Banco de Dados'!$B$3:$H$274,5,FALSE)," ")</f>
        <v xml:space="preserve"> </v>
      </c>
      <c r="EL411" s="27" t="str">
        <f>_xlfn.XLOOKUP(EO411,'Banco de Dados'!$B$3:$B$274,'Banco de Dados'!$C$3:$C$274,"")</f>
        <v/>
      </c>
      <c r="EM411" s="27" t="str">
        <f>IFERROR(VLOOKUP(EO411,'Banco de Dados'!$B$3:$H$274,5,FALSE)," ")</f>
        <v xml:space="preserve"> </v>
      </c>
      <c r="ES411" s="27" t="str">
        <f>_xlfn.XLOOKUP(EV411,'Banco de Dados'!$B$3:$B$274,'Banco de Dados'!$C$3:$C$274,"")</f>
        <v/>
      </c>
      <c r="ET411" s="27" t="str">
        <f>IFERROR(VLOOKUP(EV411,'Banco de Dados'!$B$3:$H$274,5,FALSE)," ")</f>
        <v xml:space="preserve"> </v>
      </c>
      <c r="EZ411" s="27" t="str">
        <f>_xlfn.XLOOKUP(FC411,'Banco de Dados'!$B$3:$B$274,'Banco de Dados'!$C$3:$C$274,"")</f>
        <v/>
      </c>
      <c r="FA411" s="27" t="str">
        <f>IFERROR(VLOOKUP(FC411,'Banco de Dados'!$B$3:$H$274,5,FALSE)," ")</f>
        <v xml:space="preserve"> </v>
      </c>
      <c r="FC411" s="7"/>
      <c r="FD411" s="7"/>
      <c r="FE411" s="7"/>
      <c r="FG411" s="27" t="str">
        <f>_xlfn.XLOOKUP(FJ411,'Banco de Dados'!$B$3:$B$274,'Banco de Dados'!$C$3:$C$274,"")</f>
        <v/>
      </c>
      <c r="FH411" s="27" t="str">
        <f>IFERROR(VLOOKUP(FJ411,'Banco de Dados'!$B$3:$H$274,5,FALSE)," ")</f>
        <v xml:space="preserve"> </v>
      </c>
      <c r="FI411" s="7"/>
      <c r="FJ411" s="7"/>
      <c r="FK411" s="7"/>
      <c r="FL411" s="7"/>
      <c r="FN411" s="27" t="str">
        <f>_xlfn.XLOOKUP(FQ411,'Banco de Dados'!$B$3:$B$274,'Banco de Dados'!$C$3:$C$274,"")</f>
        <v/>
      </c>
      <c r="FO411" s="27" t="str">
        <f>IFERROR(VLOOKUP(FQ411,'Banco de Dados'!$B$3:$H$274,5,FALSE)," ")</f>
        <v xml:space="preserve"> </v>
      </c>
      <c r="FP411" s="7"/>
      <c r="FQ411" s="7"/>
      <c r="FR411" s="7"/>
      <c r="FS411" s="7"/>
      <c r="FU411" s="27" t="str">
        <f>_xlfn.XLOOKUP(FX411,'Banco de Dados'!$B$3:$B$274,'Banco de Dados'!$C$3:$C$274,"")</f>
        <v/>
      </c>
      <c r="FV411" s="27" t="str">
        <f>IFERROR(VLOOKUP(FX411,'Banco de Dados'!$B$3:$H$274,5,FALSE)," ")</f>
        <v xml:space="preserve"> </v>
      </c>
      <c r="FW411" s="7"/>
      <c r="FX411" s="7"/>
      <c r="FY411" s="7"/>
      <c r="FZ411" s="7"/>
    </row>
    <row r="412" spans="2:182" x14ac:dyDescent="0.25">
      <c r="B412" s="27" t="str">
        <f>_xlfn.XLOOKUP(E412,'Banco de Dados'!$B$3:$B$274,'Banco de Dados'!$C$3:$C$274,"")</f>
        <v/>
      </c>
      <c r="C412" s="27" t="str">
        <f>IFERROR(VLOOKUP(E412,'Banco de Dados'!$B$3:$H$274,5,FALSE)," ")</f>
        <v xml:space="preserve"> </v>
      </c>
      <c r="I412" s="27" t="str">
        <f>_xlfn.XLOOKUP(L412,'Banco de Dados'!$B$3:$B$274,'Banco de Dados'!$C$3:$C$274,"")</f>
        <v/>
      </c>
      <c r="J412" s="27" t="str">
        <f>IFERROR(VLOOKUP(L412,'Banco de Dados'!$B$3:$H$274,5,FALSE)," ")</f>
        <v xml:space="preserve"> </v>
      </c>
      <c r="P412" s="27" t="str">
        <f>_xlfn.XLOOKUP(S412,'Banco de Dados'!$B$3:$B$274,'Banco de Dados'!$C$3:$C$274,"")</f>
        <v/>
      </c>
      <c r="Q412" s="27" t="str">
        <f>IFERROR(VLOOKUP(S412,'Banco de Dados'!$B$3:$H$274,5,FALSE)," ")</f>
        <v xml:space="preserve"> </v>
      </c>
      <c r="W412" s="27" t="str">
        <f>_xlfn.XLOOKUP(Z412,'Banco de Dados'!$B$3:$B$274,'Banco de Dados'!$C$3:$C$274,"")</f>
        <v/>
      </c>
      <c r="X412" s="27" t="str">
        <f>IFERROR(VLOOKUP(Z412,'Banco de Dados'!$B$3:$H$274,5,FALSE)," ")</f>
        <v xml:space="preserve"> </v>
      </c>
      <c r="AD412" s="27" t="str">
        <f>_xlfn.XLOOKUP(AG412,'Banco de Dados'!$B$3:$B$274,'Banco de Dados'!$C$3:$C$274,"")</f>
        <v/>
      </c>
      <c r="AE412" s="27" t="str">
        <f>IFERROR(VLOOKUP(AG412,'Banco de Dados'!$B$3:$H$274,5,FALSE)," ")</f>
        <v xml:space="preserve"> </v>
      </c>
      <c r="AK412" s="27" t="str">
        <f>_xlfn.XLOOKUP(AN412,'Banco de Dados'!$B$3:$B$274,'Banco de Dados'!$C$3:$C$274,"")</f>
        <v/>
      </c>
      <c r="AL412" s="27" t="str">
        <f>IFERROR(VLOOKUP(AN412,'Banco de Dados'!$B$3:$H$274,5,FALSE)," ")</f>
        <v xml:space="preserve"> </v>
      </c>
      <c r="AR412" s="27" t="str">
        <f>_xlfn.XLOOKUP(AU412,'Banco de Dados'!$B$3:$B$274,'Banco de Dados'!$C$3:$C$274,"")</f>
        <v/>
      </c>
      <c r="AS412" s="27" t="str">
        <f>IFERROR(VLOOKUP(AU412,'Banco de Dados'!$B$3:$H$274,5,FALSE)," ")</f>
        <v xml:space="preserve"> </v>
      </c>
      <c r="AY412" s="27" t="str">
        <f>_xlfn.XLOOKUP(BB412,'Banco de Dados'!$B$3:$B$274,'Banco de Dados'!$C$3:$C$274,"")</f>
        <v/>
      </c>
      <c r="AZ412" s="27" t="str">
        <f>IFERROR(VLOOKUP(BB412,'Banco de Dados'!$B$3:$H$274,5,FALSE)," ")</f>
        <v xml:space="preserve"> </v>
      </c>
      <c r="BF412" s="27" t="str">
        <f>_xlfn.XLOOKUP(BI412,'Banco de Dados'!$B$3:$B$274,'Banco de Dados'!$C$3:$C$274,"")</f>
        <v/>
      </c>
      <c r="BG412" s="27" t="str">
        <f>IFERROR(VLOOKUP(BI412,'Banco de Dados'!$B$3:$H$274,5,FALSE)," ")</f>
        <v xml:space="preserve"> </v>
      </c>
      <c r="BM412" s="27" t="str">
        <f>_xlfn.XLOOKUP(BP412,'Banco de Dados'!$B$3:$B$274,'Banco de Dados'!$C$3:$C$274,"")</f>
        <v/>
      </c>
      <c r="BN412" s="27" t="str">
        <f>IFERROR(VLOOKUP(BP412,'Banco de Dados'!$B$3:$H$274,5,FALSE)," ")</f>
        <v xml:space="preserve"> </v>
      </c>
      <c r="BT412" s="27" t="str">
        <f>_xlfn.XLOOKUP(BW412,'Banco de Dados'!$B$3:$B$274,'Banco de Dados'!$C$3:$C$274,"")</f>
        <v/>
      </c>
      <c r="BU412" s="27" t="str">
        <f>IFERROR(VLOOKUP(BW412,'Banco de Dados'!$B$3:$H$274,5,FALSE)," ")</f>
        <v xml:space="preserve"> </v>
      </c>
      <c r="CA412" s="27" t="str">
        <f>_xlfn.XLOOKUP(CD412,'Banco de Dados'!$B$3:$B$274,'Banco de Dados'!$C$3:$C$274,"")</f>
        <v/>
      </c>
      <c r="CB412" s="27" t="str">
        <f>IFERROR(VLOOKUP(CD412,'Banco de Dados'!$B$3:$H$274,5,FALSE)," ")</f>
        <v xml:space="preserve"> </v>
      </c>
      <c r="CH412" s="27" t="str">
        <f>_xlfn.XLOOKUP(CK412,'Banco de Dados'!$B$3:$B$274,'Banco de Dados'!$C$3:$C$274,"")</f>
        <v/>
      </c>
      <c r="CI412" s="27" t="str">
        <f>IFERROR(VLOOKUP(CK412,'Banco de Dados'!$B$3:$H$274,5,FALSE)," ")</f>
        <v xml:space="preserve"> </v>
      </c>
      <c r="CO412" s="27" t="str">
        <f>_xlfn.XLOOKUP(CR412,'Banco de Dados'!$B$3:$B$274,'Banco de Dados'!$C$3:$C$274,"")</f>
        <v/>
      </c>
      <c r="CP412" s="27" t="str">
        <f>IFERROR(VLOOKUP(CR412,'Banco de Dados'!$B$3:$H$274,5,FALSE)," ")</f>
        <v xml:space="preserve"> </v>
      </c>
      <c r="CV412" s="27" t="str">
        <f>_xlfn.XLOOKUP(CY412,'Banco de Dados'!$B$3:$B$274,'Banco de Dados'!$C$3:$C$274,"")</f>
        <v/>
      </c>
      <c r="CW412" s="27" t="str">
        <f>IFERROR(VLOOKUP(CY412,'Banco de Dados'!$B$3:$H$274,5,FALSE)," ")</f>
        <v xml:space="preserve"> </v>
      </c>
      <c r="DC412" s="27" t="str">
        <f>_xlfn.XLOOKUP(DF412,'Banco de Dados'!$B$3:$B$274,'Banco de Dados'!$C$3:$C$274,"")</f>
        <v/>
      </c>
      <c r="DD412" s="27" t="str">
        <f>IFERROR(VLOOKUP(DF412,'Banco de Dados'!$B$3:$H$274,5,FALSE)," ")</f>
        <v xml:space="preserve"> </v>
      </c>
      <c r="DJ412" s="27" t="str">
        <f>_xlfn.XLOOKUP(DM412,'Banco de Dados'!$B$3:$B$274,'Banco de Dados'!$C$3:$C$274,"")</f>
        <v/>
      </c>
      <c r="DK412" s="27" t="str">
        <f>IFERROR(VLOOKUP(DM412,'Banco de Dados'!$B$3:$H$274,5,FALSE)," ")</f>
        <v xml:space="preserve"> </v>
      </c>
      <c r="DQ412" s="27" t="str">
        <f>_xlfn.XLOOKUP(DT412,'Banco de Dados'!$B$3:$B$274,'Banco de Dados'!$C$3:$C$274,"")</f>
        <v/>
      </c>
      <c r="DR412" s="27" t="str">
        <f>IFERROR(VLOOKUP(DT412,'Banco de Dados'!$B$3:$H$274,5,FALSE)," ")</f>
        <v xml:space="preserve"> </v>
      </c>
      <c r="DX412" s="27" t="str">
        <f>_xlfn.XLOOKUP(EA412,'Banco de Dados'!$B$3:$B$274,'Banco de Dados'!$C$3:$C$274,"")</f>
        <v/>
      </c>
      <c r="DY412" s="27" t="str">
        <f>IFERROR(VLOOKUP(EA412,'Banco de Dados'!$B$3:$H$274,5,FALSE)," ")</f>
        <v xml:space="preserve"> </v>
      </c>
      <c r="EE412" s="27" t="str">
        <f>_xlfn.XLOOKUP(EH412,'Banco de Dados'!$B$3:$B$274,'Banco de Dados'!$C$3:$C$274,"")</f>
        <v/>
      </c>
      <c r="EF412" s="27" t="str">
        <f>IFERROR(VLOOKUP(EH412,'Banco de Dados'!$B$3:$H$274,5,FALSE)," ")</f>
        <v xml:space="preserve"> </v>
      </c>
      <c r="EL412" s="27" t="str">
        <f>_xlfn.XLOOKUP(EO412,'Banco de Dados'!$B$3:$B$274,'Banco de Dados'!$C$3:$C$274,"")</f>
        <v/>
      </c>
      <c r="EM412" s="27" t="str">
        <f>IFERROR(VLOOKUP(EO412,'Banco de Dados'!$B$3:$H$274,5,FALSE)," ")</f>
        <v xml:space="preserve"> </v>
      </c>
      <c r="ES412" s="27" t="str">
        <f>_xlfn.XLOOKUP(EV412,'Banco de Dados'!$B$3:$B$274,'Banco de Dados'!$C$3:$C$274,"")</f>
        <v/>
      </c>
      <c r="ET412" s="27" t="str">
        <f>IFERROR(VLOOKUP(EV412,'Banco de Dados'!$B$3:$H$274,5,FALSE)," ")</f>
        <v xml:space="preserve"> </v>
      </c>
      <c r="EZ412" s="27" t="str">
        <f>_xlfn.XLOOKUP(FC412,'Banco de Dados'!$B$3:$B$274,'Banco de Dados'!$C$3:$C$274,"")</f>
        <v/>
      </c>
      <c r="FA412" s="27" t="str">
        <f>IFERROR(VLOOKUP(FC412,'Banco de Dados'!$B$3:$H$274,5,FALSE)," ")</f>
        <v xml:space="preserve"> </v>
      </c>
      <c r="FC412" s="7"/>
      <c r="FD412" s="7"/>
      <c r="FE412" s="7"/>
      <c r="FG412" s="27" t="str">
        <f>_xlfn.XLOOKUP(FJ412,'Banco de Dados'!$B$3:$B$274,'Banco de Dados'!$C$3:$C$274,"")</f>
        <v/>
      </c>
      <c r="FH412" s="27" t="str">
        <f>IFERROR(VLOOKUP(FJ412,'Banco de Dados'!$B$3:$H$274,5,FALSE)," ")</f>
        <v xml:space="preserve"> </v>
      </c>
      <c r="FI412" s="7"/>
      <c r="FJ412" s="7"/>
      <c r="FK412" s="7"/>
      <c r="FL412" s="7"/>
      <c r="FN412" s="27" t="str">
        <f>_xlfn.XLOOKUP(FQ412,'Banco de Dados'!$B$3:$B$274,'Banco de Dados'!$C$3:$C$274,"")</f>
        <v/>
      </c>
      <c r="FO412" s="27" t="str">
        <f>IFERROR(VLOOKUP(FQ412,'Banco de Dados'!$B$3:$H$274,5,FALSE)," ")</f>
        <v xml:space="preserve"> </v>
      </c>
      <c r="FP412" s="7"/>
      <c r="FQ412" s="7"/>
      <c r="FR412" s="7"/>
      <c r="FS412" s="7"/>
      <c r="FU412" s="27" t="str">
        <f>_xlfn.XLOOKUP(FX412,'Banco de Dados'!$B$3:$B$274,'Banco de Dados'!$C$3:$C$274,"")</f>
        <v/>
      </c>
      <c r="FV412" s="27" t="str">
        <f>IFERROR(VLOOKUP(FX412,'Banco de Dados'!$B$3:$H$274,5,FALSE)," ")</f>
        <v xml:space="preserve"> </v>
      </c>
      <c r="FW412" s="7"/>
      <c r="FX412" s="7"/>
      <c r="FY412" s="7"/>
      <c r="FZ412" s="7"/>
    </row>
    <row r="413" spans="2:182" x14ac:dyDescent="0.25">
      <c r="B413" s="27" t="str">
        <f>_xlfn.XLOOKUP(E413,'Banco de Dados'!$B$3:$B$274,'Banco de Dados'!$C$3:$C$274,"")</f>
        <v/>
      </c>
      <c r="C413" s="27" t="str">
        <f>IFERROR(VLOOKUP(E413,'Banco de Dados'!$B$3:$H$274,5,FALSE)," ")</f>
        <v xml:space="preserve"> </v>
      </c>
      <c r="I413" s="27" t="str">
        <f>_xlfn.XLOOKUP(L413,'Banco de Dados'!$B$3:$B$274,'Banco de Dados'!$C$3:$C$274,"")</f>
        <v/>
      </c>
      <c r="J413" s="27" t="str">
        <f>IFERROR(VLOOKUP(L413,'Banco de Dados'!$B$3:$H$274,5,FALSE)," ")</f>
        <v xml:space="preserve"> </v>
      </c>
      <c r="P413" s="27" t="str">
        <f>_xlfn.XLOOKUP(S413,'Banco de Dados'!$B$3:$B$274,'Banco de Dados'!$C$3:$C$274,"")</f>
        <v/>
      </c>
      <c r="Q413" s="27" t="str">
        <f>IFERROR(VLOOKUP(S413,'Banco de Dados'!$B$3:$H$274,5,FALSE)," ")</f>
        <v xml:space="preserve"> </v>
      </c>
      <c r="W413" s="27" t="str">
        <f>_xlfn.XLOOKUP(Z413,'Banco de Dados'!$B$3:$B$274,'Banco de Dados'!$C$3:$C$274,"")</f>
        <v/>
      </c>
      <c r="X413" s="27" t="str">
        <f>IFERROR(VLOOKUP(Z413,'Banco de Dados'!$B$3:$H$274,5,FALSE)," ")</f>
        <v xml:space="preserve"> </v>
      </c>
      <c r="AD413" s="27" t="str">
        <f>_xlfn.XLOOKUP(AG413,'Banco de Dados'!$B$3:$B$274,'Banco de Dados'!$C$3:$C$274,"")</f>
        <v/>
      </c>
      <c r="AE413" s="27" t="str">
        <f>IFERROR(VLOOKUP(AG413,'Banco de Dados'!$B$3:$H$274,5,FALSE)," ")</f>
        <v xml:space="preserve"> </v>
      </c>
      <c r="AK413" s="27" t="str">
        <f>_xlfn.XLOOKUP(AN413,'Banco de Dados'!$B$3:$B$274,'Banco de Dados'!$C$3:$C$274,"")</f>
        <v/>
      </c>
      <c r="AL413" s="27" t="str">
        <f>IFERROR(VLOOKUP(AN413,'Banco de Dados'!$B$3:$H$274,5,FALSE)," ")</f>
        <v xml:space="preserve"> </v>
      </c>
      <c r="AR413" s="27" t="str">
        <f>_xlfn.XLOOKUP(AU413,'Banco de Dados'!$B$3:$B$274,'Banco de Dados'!$C$3:$C$274,"")</f>
        <v/>
      </c>
      <c r="AS413" s="27" t="str">
        <f>IFERROR(VLOOKUP(AU413,'Banco de Dados'!$B$3:$H$274,5,FALSE)," ")</f>
        <v xml:space="preserve"> </v>
      </c>
      <c r="AY413" s="27" t="str">
        <f>_xlfn.XLOOKUP(BB413,'Banco de Dados'!$B$3:$B$274,'Banco de Dados'!$C$3:$C$274,"")</f>
        <v/>
      </c>
      <c r="AZ413" s="27" t="str">
        <f>IFERROR(VLOOKUP(BB413,'Banco de Dados'!$B$3:$H$274,5,FALSE)," ")</f>
        <v xml:space="preserve"> </v>
      </c>
      <c r="BF413" s="27" t="str">
        <f>_xlfn.XLOOKUP(BI413,'Banco de Dados'!$B$3:$B$274,'Banco de Dados'!$C$3:$C$274,"")</f>
        <v/>
      </c>
      <c r="BG413" s="27" t="str">
        <f>IFERROR(VLOOKUP(BI413,'Banco de Dados'!$B$3:$H$274,5,FALSE)," ")</f>
        <v xml:space="preserve"> </v>
      </c>
      <c r="BM413" s="27" t="str">
        <f>_xlfn.XLOOKUP(BP413,'Banco de Dados'!$B$3:$B$274,'Banco de Dados'!$C$3:$C$274,"")</f>
        <v/>
      </c>
      <c r="BN413" s="27" t="str">
        <f>IFERROR(VLOOKUP(BP413,'Banco de Dados'!$B$3:$H$274,5,FALSE)," ")</f>
        <v xml:space="preserve"> </v>
      </c>
      <c r="BT413" s="27" t="str">
        <f>_xlfn.XLOOKUP(BW413,'Banco de Dados'!$B$3:$B$274,'Banco de Dados'!$C$3:$C$274,"")</f>
        <v/>
      </c>
      <c r="BU413" s="27" t="str">
        <f>IFERROR(VLOOKUP(BW413,'Banco de Dados'!$B$3:$H$274,5,FALSE)," ")</f>
        <v xml:space="preserve"> </v>
      </c>
      <c r="CA413" s="27" t="str">
        <f>_xlfn.XLOOKUP(CD413,'Banco de Dados'!$B$3:$B$274,'Banco de Dados'!$C$3:$C$274,"")</f>
        <v/>
      </c>
      <c r="CB413" s="27" t="str">
        <f>IFERROR(VLOOKUP(CD413,'Banco de Dados'!$B$3:$H$274,5,FALSE)," ")</f>
        <v xml:space="preserve"> </v>
      </c>
      <c r="CH413" s="27" t="str">
        <f>_xlfn.XLOOKUP(CK413,'Banco de Dados'!$B$3:$B$274,'Banco de Dados'!$C$3:$C$274,"")</f>
        <v/>
      </c>
      <c r="CI413" s="27" t="str">
        <f>IFERROR(VLOOKUP(CK413,'Banco de Dados'!$B$3:$H$274,5,FALSE)," ")</f>
        <v xml:space="preserve"> </v>
      </c>
      <c r="CO413" s="27" t="str">
        <f>_xlfn.XLOOKUP(CR413,'Banco de Dados'!$B$3:$B$274,'Banco de Dados'!$C$3:$C$274,"")</f>
        <v/>
      </c>
      <c r="CP413" s="27" t="str">
        <f>IFERROR(VLOOKUP(CR413,'Banco de Dados'!$B$3:$H$274,5,FALSE)," ")</f>
        <v xml:space="preserve"> </v>
      </c>
      <c r="CV413" s="27" t="str">
        <f>_xlfn.XLOOKUP(CY413,'Banco de Dados'!$B$3:$B$274,'Banco de Dados'!$C$3:$C$274,"")</f>
        <v/>
      </c>
      <c r="CW413" s="27" t="str">
        <f>IFERROR(VLOOKUP(CY413,'Banco de Dados'!$B$3:$H$274,5,FALSE)," ")</f>
        <v xml:space="preserve"> </v>
      </c>
      <c r="DC413" s="27" t="str">
        <f>_xlfn.XLOOKUP(DF413,'Banco de Dados'!$B$3:$B$274,'Banco de Dados'!$C$3:$C$274,"")</f>
        <v/>
      </c>
      <c r="DD413" s="27" t="str">
        <f>IFERROR(VLOOKUP(DF413,'Banco de Dados'!$B$3:$H$274,5,FALSE)," ")</f>
        <v xml:space="preserve"> </v>
      </c>
      <c r="DJ413" s="27" t="str">
        <f>_xlfn.XLOOKUP(DM413,'Banco de Dados'!$B$3:$B$274,'Banco de Dados'!$C$3:$C$274,"")</f>
        <v/>
      </c>
      <c r="DK413" s="27" t="str">
        <f>IFERROR(VLOOKUP(DM413,'Banco de Dados'!$B$3:$H$274,5,FALSE)," ")</f>
        <v xml:space="preserve"> </v>
      </c>
      <c r="DQ413" s="27" t="str">
        <f>_xlfn.XLOOKUP(DT413,'Banco de Dados'!$B$3:$B$274,'Banco de Dados'!$C$3:$C$274,"")</f>
        <v/>
      </c>
      <c r="DR413" s="27" t="str">
        <f>IFERROR(VLOOKUP(DT413,'Banco de Dados'!$B$3:$H$274,5,FALSE)," ")</f>
        <v xml:space="preserve"> </v>
      </c>
      <c r="DX413" s="27" t="str">
        <f>_xlfn.XLOOKUP(EA413,'Banco de Dados'!$B$3:$B$274,'Banco de Dados'!$C$3:$C$274,"")</f>
        <v/>
      </c>
      <c r="DY413" s="27" t="str">
        <f>IFERROR(VLOOKUP(EA413,'Banco de Dados'!$B$3:$H$274,5,FALSE)," ")</f>
        <v xml:space="preserve"> </v>
      </c>
      <c r="EE413" s="27" t="str">
        <f>_xlfn.XLOOKUP(EH413,'Banco de Dados'!$B$3:$B$274,'Banco de Dados'!$C$3:$C$274,"")</f>
        <v/>
      </c>
      <c r="EF413" s="27" t="str">
        <f>IFERROR(VLOOKUP(EH413,'Banco de Dados'!$B$3:$H$274,5,FALSE)," ")</f>
        <v xml:space="preserve"> </v>
      </c>
      <c r="EL413" s="27" t="str">
        <f>_xlfn.XLOOKUP(EO413,'Banco de Dados'!$B$3:$B$274,'Banco de Dados'!$C$3:$C$274,"")</f>
        <v/>
      </c>
      <c r="EM413" s="27" t="str">
        <f>IFERROR(VLOOKUP(EO413,'Banco de Dados'!$B$3:$H$274,5,FALSE)," ")</f>
        <v xml:space="preserve"> </v>
      </c>
      <c r="ES413" s="27" t="str">
        <f>_xlfn.XLOOKUP(EV413,'Banco de Dados'!$B$3:$B$274,'Banco de Dados'!$C$3:$C$274,"")</f>
        <v/>
      </c>
      <c r="ET413" s="27" t="str">
        <f>IFERROR(VLOOKUP(EV413,'Banco de Dados'!$B$3:$H$274,5,FALSE)," ")</f>
        <v xml:space="preserve"> </v>
      </c>
      <c r="EZ413" s="27" t="str">
        <f>_xlfn.XLOOKUP(FC413,'Banco de Dados'!$B$3:$B$274,'Banco de Dados'!$C$3:$C$274,"")</f>
        <v/>
      </c>
      <c r="FA413" s="27" t="str">
        <f>IFERROR(VLOOKUP(FC413,'Banco de Dados'!$B$3:$H$274,5,FALSE)," ")</f>
        <v xml:space="preserve"> </v>
      </c>
      <c r="FC413" s="7"/>
      <c r="FD413" s="7"/>
      <c r="FE413" s="7"/>
      <c r="FG413" s="27" t="str">
        <f>_xlfn.XLOOKUP(FJ413,'Banco de Dados'!$B$3:$B$274,'Banco de Dados'!$C$3:$C$274,"")</f>
        <v/>
      </c>
      <c r="FH413" s="27" t="str">
        <f>IFERROR(VLOOKUP(FJ413,'Banco de Dados'!$B$3:$H$274,5,FALSE)," ")</f>
        <v xml:space="preserve"> </v>
      </c>
      <c r="FI413" s="7"/>
      <c r="FJ413" s="7"/>
      <c r="FK413" s="7"/>
      <c r="FL413" s="7"/>
      <c r="FN413" s="27" t="str">
        <f>_xlfn.XLOOKUP(FQ413,'Banco de Dados'!$B$3:$B$274,'Banco de Dados'!$C$3:$C$274,"")</f>
        <v/>
      </c>
      <c r="FO413" s="27" t="str">
        <f>IFERROR(VLOOKUP(FQ413,'Banco de Dados'!$B$3:$H$274,5,FALSE)," ")</f>
        <v xml:space="preserve"> </v>
      </c>
      <c r="FP413" s="7"/>
      <c r="FQ413" s="7"/>
      <c r="FR413" s="7"/>
      <c r="FS413" s="7"/>
      <c r="FU413" s="27" t="str">
        <f>_xlfn.XLOOKUP(FX413,'Banco de Dados'!$B$3:$B$274,'Banco de Dados'!$C$3:$C$274,"")</f>
        <v/>
      </c>
      <c r="FV413" s="27" t="str">
        <f>IFERROR(VLOOKUP(FX413,'Banco de Dados'!$B$3:$H$274,5,FALSE)," ")</f>
        <v xml:space="preserve"> </v>
      </c>
      <c r="FW413" s="7"/>
      <c r="FX413" s="7"/>
      <c r="FY413" s="7"/>
      <c r="FZ413" s="7"/>
    </row>
    <row r="414" spans="2:182" x14ac:dyDescent="0.25">
      <c r="B414" s="27" t="str">
        <f>_xlfn.XLOOKUP(E414,'Banco de Dados'!$B$3:$B$274,'Banco de Dados'!$C$3:$C$274,"")</f>
        <v/>
      </c>
      <c r="C414" s="27" t="str">
        <f>IFERROR(VLOOKUP(E414,'Banco de Dados'!$B$3:$H$274,5,FALSE)," ")</f>
        <v xml:space="preserve"> </v>
      </c>
      <c r="I414" s="27" t="str">
        <f>_xlfn.XLOOKUP(L414,'Banco de Dados'!$B$3:$B$274,'Banco de Dados'!$C$3:$C$274,"")</f>
        <v/>
      </c>
      <c r="J414" s="27" t="str">
        <f>IFERROR(VLOOKUP(L414,'Banco de Dados'!$B$3:$H$274,5,FALSE)," ")</f>
        <v xml:space="preserve"> </v>
      </c>
      <c r="P414" s="27" t="str">
        <f>_xlfn.XLOOKUP(S414,'Banco de Dados'!$B$3:$B$274,'Banco de Dados'!$C$3:$C$274,"")</f>
        <v/>
      </c>
      <c r="Q414" s="27" t="str">
        <f>IFERROR(VLOOKUP(S414,'Banco de Dados'!$B$3:$H$274,5,FALSE)," ")</f>
        <v xml:space="preserve"> </v>
      </c>
      <c r="W414" s="27" t="str">
        <f>_xlfn.XLOOKUP(Z414,'Banco de Dados'!$B$3:$B$274,'Banco de Dados'!$C$3:$C$274,"")</f>
        <v/>
      </c>
      <c r="X414" s="27" t="str">
        <f>IFERROR(VLOOKUP(Z414,'Banco de Dados'!$B$3:$H$274,5,FALSE)," ")</f>
        <v xml:space="preserve"> </v>
      </c>
      <c r="AD414" s="27" t="str">
        <f>_xlfn.XLOOKUP(AG414,'Banco de Dados'!$B$3:$B$274,'Banco de Dados'!$C$3:$C$274,"")</f>
        <v/>
      </c>
      <c r="AE414" s="27" t="str">
        <f>IFERROR(VLOOKUP(AG414,'Banco de Dados'!$B$3:$H$274,5,FALSE)," ")</f>
        <v xml:space="preserve"> </v>
      </c>
      <c r="AK414" s="27" t="str">
        <f>_xlfn.XLOOKUP(AN414,'Banco de Dados'!$B$3:$B$274,'Banco de Dados'!$C$3:$C$274,"")</f>
        <v/>
      </c>
      <c r="AL414" s="27" t="str">
        <f>IFERROR(VLOOKUP(AN414,'Banco de Dados'!$B$3:$H$274,5,FALSE)," ")</f>
        <v xml:space="preserve"> </v>
      </c>
      <c r="AR414" s="27" t="str">
        <f>_xlfn.XLOOKUP(AU414,'Banco de Dados'!$B$3:$B$274,'Banco de Dados'!$C$3:$C$274,"")</f>
        <v/>
      </c>
      <c r="AS414" s="27" t="str">
        <f>IFERROR(VLOOKUP(AU414,'Banco de Dados'!$B$3:$H$274,5,FALSE)," ")</f>
        <v xml:space="preserve"> </v>
      </c>
      <c r="AY414" s="27" t="str">
        <f>_xlfn.XLOOKUP(BB414,'Banco de Dados'!$B$3:$B$274,'Banco de Dados'!$C$3:$C$274,"")</f>
        <v/>
      </c>
      <c r="AZ414" s="27" t="str">
        <f>IFERROR(VLOOKUP(BB414,'Banco de Dados'!$B$3:$H$274,5,FALSE)," ")</f>
        <v xml:space="preserve"> </v>
      </c>
      <c r="BF414" s="27" t="str">
        <f>_xlfn.XLOOKUP(BI414,'Banco de Dados'!$B$3:$B$274,'Banco de Dados'!$C$3:$C$274,"")</f>
        <v/>
      </c>
      <c r="BG414" s="27" t="str">
        <f>IFERROR(VLOOKUP(BI414,'Banco de Dados'!$B$3:$H$274,5,FALSE)," ")</f>
        <v xml:space="preserve"> </v>
      </c>
      <c r="BM414" s="27" t="str">
        <f>_xlfn.XLOOKUP(BP414,'Banco de Dados'!$B$3:$B$274,'Banco de Dados'!$C$3:$C$274,"")</f>
        <v/>
      </c>
      <c r="BN414" s="27" t="str">
        <f>IFERROR(VLOOKUP(BP414,'Banco de Dados'!$B$3:$H$274,5,FALSE)," ")</f>
        <v xml:space="preserve"> </v>
      </c>
      <c r="BT414" s="27" t="str">
        <f>_xlfn.XLOOKUP(BW414,'Banco de Dados'!$B$3:$B$274,'Banco de Dados'!$C$3:$C$274,"")</f>
        <v/>
      </c>
      <c r="BU414" s="27" t="str">
        <f>IFERROR(VLOOKUP(BW414,'Banco de Dados'!$B$3:$H$274,5,FALSE)," ")</f>
        <v xml:space="preserve"> </v>
      </c>
      <c r="CA414" s="27" t="str">
        <f>_xlfn.XLOOKUP(CD414,'Banco de Dados'!$B$3:$B$274,'Banco de Dados'!$C$3:$C$274,"")</f>
        <v/>
      </c>
      <c r="CB414" s="27" t="str">
        <f>IFERROR(VLOOKUP(CD414,'Banco de Dados'!$B$3:$H$274,5,FALSE)," ")</f>
        <v xml:space="preserve"> </v>
      </c>
      <c r="CH414" s="27" t="str">
        <f>_xlfn.XLOOKUP(CK414,'Banco de Dados'!$B$3:$B$274,'Banco de Dados'!$C$3:$C$274,"")</f>
        <v/>
      </c>
      <c r="CI414" s="27" t="str">
        <f>IFERROR(VLOOKUP(CK414,'Banco de Dados'!$B$3:$H$274,5,FALSE)," ")</f>
        <v xml:space="preserve"> </v>
      </c>
      <c r="CO414" s="27" t="str">
        <f>_xlfn.XLOOKUP(CR414,'Banco de Dados'!$B$3:$B$274,'Banco de Dados'!$C$3:$C$274,"")</f>
        <v/>
      </c>
      <c r="CP414" s="27" t="str">
        <f>IFERROR(VLOOKUP(CR414,'Banco de Dados'!$B$3:$H$274,5,FALSE)," ")</f>
        <v xml:space="preserve"> </v>
      </c>
      <c r="CV414" s="27" t="str">
        <f>_xlfn.XLOOKUP(CY414,'Banco de Dados'!$B$3:$B$274,'Banco de Dados'!$C$3:$C$274,"")</f>
        <v/>
      </c>
      <c r="CW414" s="27" t="str">
        <f>IFERROR(VLOOKUP(CY414,'Banco de Dados'!$B$3:$H$274,5,FALSE)," ")</f>
        <v xml:space="preserve"> </v>
      </c>
      <c r="DC414" s="27" t="str">
        <f>_xlfn.XLOOKUP(DF414,'Banco de Dados'!$B$3:$B$274,'Banco de Dados'!$C$3:$C$274,"")</f>
        <v/>
      </c>
      <c r="DD414" s="27" t="str">
        <f>IFERROR(VLOOKUP(DF414,'Banco de Dados'!$B$3:$H$274,5,FALSE)," ")</f>
        <v xml:space="preserve"> </v>
      </c>
      <c r="DJ414" s="27" t="str">
        <f>_xlfn.XLOOKUP(DM414,'Banco de Dados'!$B$3:$B$274,'Banco de Dados'!$C$3:$C$274,"")</f>
        <v/>
      </c>
      <c r="DK414" s="27" t="str">
        <f>IFERROR(VLOOKUP(DM414,'Banco de Dados'!$B$3:$H$274,5,FALSE)," ")</f>
        <v xml:space="preserve"> </v>
      </c>
      <c r="DQ414" s="27" t="str">
        <f>_xlfn.XLOOKUP(DT414,'Banco de Dados'!$B$3:$B$274,'Banco de Dados'!$C$3:$C$274,"")</f>
        <v/>
      </c>
      <c r="DR414" s="27" t="str">
        <f>IFERROR(VLOOKUP(DT414,'Banco de Dados'!$B$3:$H$274,5,FALSE)," ")</f>
        <v xml:space="preserve"> </v>
      </c>
      <c r="DX414" s="27" t="str">
        <f>_xlfn.XLOOKUP(EA414,'Banco de Dados'!$B$3:$B$274,'Banco de Dados'!$C$3:$C$274,"")</f>
        <v/>
      </c>
      <c r="DY414" s="27" t="str">
        <f>IFERROR(VLOOKUP(EA414,'Banco de Dados'!$B$3:$H$274,5,FALSE)," ")</f>
        <v xml:space="preserve"> </v>
      </c>
      <c r="EE414" s="27" t="str">
        <f>_xlfn.XLOOKUP(EH414,'Banco de Dados'!$B$3:$B$274,'Banco de Dados'!$C$3:$C$274,"")</f>
        <v/>
      </c>
      <c r="EF414" s="27" t="str">
        <f>IFERROR(VLOOKUP(EH414,'Banco de Dados'!$B$3:$H$274,5,FALSE)," ")</f>
        <v xml:space="preserve"> </v>
      </c>
      <c r="EL414" s="27" t="str">
        <f>_xlfn.XLOOKUP(EO414,'Banco de Dados'!$B$3:$B$274,'Banco de Dados'!$C$3:$C$274,"")</f>
        <v/>
      </c>
      <c r="EM414" s="27" t="str">
        <f>IFERROR(VLOOKUP(EO414,'Banco de Dados'!$B$3:$H$274,5,FALSE)," ")</f>
        <v xml:space="preserve"> </v>
      </c>
      <c r="ES414" s="27" t="str">
        <f>_xlfn.XLOOKUP(EV414,'Banco de Dados'!$B$3:$B$274,'Banco de Dados'!$C$3:$C$274,"")</f>
        <v/>
      </c>
      <c r="ET414" s="27" t="str">
        <f>IFERROR(VLOOKUP(EV414,'Banco de Dados'!$B$3:$H$274,5,FALSE)," ")</f>
        <v xml:space="preserve"> </v>
      </c>
      <c r="EZ414" s="27" t="str">
        <f>_xlfn.XLOOKUP(FC414,'Banco de Dados'!$B$3:$B$274,'Banco de Dados'!$C$3:$C$274,"")</f>
        <v/>
      </c>
      <c r="FA414" s="27" t="str">
        <f>IFERROR(VLOOKUP(FC414,'Banco de Dados'!$B$3:$H$274,5,FALSE)," ")</f>
        <v xml:space="preserve"> </v>
      </c>
      <c r="FC414" s="7"/>
      <c r="FD414" s="7"/>
      <c r="FE414" s="7"/>
      <c r="FG414" s="27" t="str">
        <f>_xlfn.XLOOKUP(FJ414,'Banco de Dados'!$B$3:$B$274,'Banco de Dados'!$C$3:$C$274,"")</f>
        <v/>
      </c>
      <c r="FH414" s="27" t="str">
        <f>IFERROR(VLOOKUP(FJ414,'Banco de Dados'!$B$3:$H$274,5,FALSE)," ")</f>
        <v xml:space="preserve"> </v>
      </c>
      <c r="FI414" s="7"/>
      <c r="FJ414" s="7"/>
      <c r="FK414" s="7"/>
      <c r="FL414" s="7"/>
      <c r="FN414" s="27" t="str">
        <f>_xlfn.XLOOKUP(FQ414,'Banco de Dados'!$B$3:$B$274,'Banco de Dados'!$C$3:$C$274,"")</f>
        <v/>
      </c>
      <c r="FO414" s="27" t="str">
        <f>IFERROR(VLOOKUP(FQ414,'Banco de Dados'!$B$3:$H$274,5,FALSE)," ")</f>
        <v xml:space="preserve"> </v>
      </c>
      <c r="FP414" s="7"/>
      <c r="FQ414" s="7"/>
      <c r="FR414" s="7"/>
      <c r="FS414" s="7"/>
      <c r="FU414" s="27" t="str">
        <f>_xlfn.XLOOKUP(FX414,'Banco de Dados'!$B$3:$B$274,'Banco de Dados'!$C$3:$C$274,"")</f>
        <v/>
      </c>
      <c r="FV414" s="27" t="str">
        <f>IFERROR(VLOOKUP(FX414,'Banco de Dados'!$B$3:$H$274,5,FALSE)," ")</f>
        <v xml:space="preserve"> </v>
      </c>
      <c r="FW414" s="7"/>
      <c r="FX414" s="7"/>
      <c r="FY414" s="7"/>
      <c r="FZ414" s="7"/>
    </row>
    <row r="415" spans="2:182" x14ac:dyDescent="0.25">
      <c r="B415" s="27" t="str">
        <f>_xlfn.XLOOKUP(E415,'Banco de Dados'!$B$3:$B$274,'Banco de Dados'!$C$3:$C$274,"")</f>
        <v/>
      </c>
      <c r="C415" s="27" t="str">
        <f>IFERROR(VLOOKUP(E415,'Banco de Dados'!$B$3:$H$274,5,FALSE)," ")</f>
        <v xml:space="preserve"> </v>
      </c>
      <c r="I415" s="27" t="str">
        <f>_xlfn.XLOOKUP(L415,'Banco de Dados'!$B$3:$B$274,'Banco de Dados'!$C$3:$C$274,"")</f>
        <v/>
      </c>
      <c r="J415" s="27" t="str">
        <f>IFERROR(VLOOKUP(L415,'Banco de Dados'!$B$3:$H$274,5,FALSE)," ")</f>
        <v xml:space="preserve"> </v>
      </c>
      <c r="P415" s="27" t="str">
        <f>_xlfn.XLOOKUP(S415,'Banco de Dados'!$B$3:$B$274,'Banco de Dados'!$C$3:$C$274,"")</f>
        <v/>
      </c>
      <c r="Q415" s="27" t="str">
        <f>IFERROR(VLOOKUP(S415,'Banco de Dados'!$B$3:$H$274,5,FALSE)," ")</f>
        <v xml:space="preserve"> </v>
      </c>
      <c r="W415" s="27" t="str">
        <f>_xlfn.XLOOKUP(Z415,'Banco de Dados'!$B$3:$B$274,'Banco de Dados'!$C$3:$C$274,"")</f>
        <v/>
      </c>
      <c r="X415" s="27" t="str">
        <f>IFERROR(VLOOKUP(Z415,'Banco de Dados'!$B$3:$H$274,5,FALSE)," ")</f>
        <v xml:space="preserve"> </v>
      </c>
      <c r="AD415" s="27" t="str">
        <f>_xlfn.XLOOKUP(AG415,'Banco de Dados'!$B$3:$B$274,'Banco de Dados'!$C$3:$C$274,"")</f>
        <v/>
      </c>
      <c r="AE415" s="27" t="str">
        <f>IFERROR(VLOOKUP(AG415,'Banco de Dados'!$B$3:$H$274,5,FALSE)," ")</f>
        <v xml:space="preserve"> </v>
      </c>
      <c r="AK415" s="27" t="str">
        <f>_xlfn.XLOOKUP(AN415,'Banco de Dados'!$B$3:$B$274,'Banco de Dados'!$C$3:$C$274,"")</f>
        <v/>
      </c>
      <c r="AL415" s="27" t="str">
        <f>IFERROR(VLOOKUP(AN415,'Banco de Dados'!$B$3:$H$274,5,FALSE)," ")</f>
        <v xml:space="preserve"> </v>
      </c>
      <c r="AR415" s="27" t="str">
        <f>_xlfn.XLOOKUP(AU415,'Banco de Dados'!$B$3:$B$274,'Banco de Dados'!$C$3:$C$274,"")</f>
        <v/>
      </c>
      <c r="AS415" s="27" t="str">
        <f>IFERROR(VLOOKUP(AU415,'Banco de Dados'!$B$3:$H$274,5,FALSE)," ")</f>
        <v xml:space="preserve"> </v>
      </c>
      <c r="AY415" s="27" t="str">
        <f>_xlfn.XLOOKUP(BB415,'Banco de Dados'!$B$3:$B$274,'Banco de Dados'!$C$3:$C$274,"")</f>
        <v/>
      </c>
      <c r="AZ415" s="27" t="str">
        <f>IFERROR(VLOOKUP(BB415,'Banco de Dados'!$B$3:$H$274,5,FALSE)," ")</f>
        <v xml:space="preserve"> </v>
      </c>
      <c r="BF415" s="27" t="str">
        <f>_xlfn.XLOOKUP(BI415,'Banco de Dados'!$B$3:$B$274,'Banco de Dados'!$C$3:$C$274,"")</f>
        <v/>
      </c>
      <c r="BG415" s="27" t="str">
        <f>IFERROR(VLOOKUP(BI415,'Banco de Dados'!$B$3:$H$274,5,FALSE)," ")</f>
        <v xml:space="preserve"> </v>
      </c>
      <c r="BM415" s="27" t="str">
        <f>_xlfn.XLOOKUP(BP415,'Banco de Dados'!$B$3:$B$274,'Banco de Dados'!$C$3:$C$274,"")</f>
        <v/>
      </c>
      <c r="BN415" s="27" t="str">
        <f>IFERROR(VLOOKUP(BP415,'Banco de Dados'!$B$3:$H$274,5,FALSE)," ")</f>
        <v xml:space="preserve"> </v>
      </c>
      <c r="BT415" s="27" t="str">
        <f>_xlfn.XLOOKUP(BW415,'Banco de Dados'!$B$3:$B$274,'Banco de Dados'!$C$3:$C$274,"")</f>
        <v/>
      </c>
      <c r="BU415" s="27" t="str">
        <f>IFERROR(VLOOKUP(BW415,'Banco de Dados'!$B$3:$H$274,5,FALSE)," ")</f>
        <v xml:space="preserve"> </v>
      </c>
      <c r="CA415" s="27" t="str">
        <f>_xlfn.XLOOKUP(CD415,'Banco de Dados'!$B$3:$B$274,'Banco de Dados'!$C$3:$C$274,"")</f>
        <v/>
      </c>
      <c r="CB415" s="27" t="str">
        <f>IFERROR(VLOOKUP(CD415,'Banco de Dados'!$B$3:$H$274,5,FALSE)," ")</f>
        <v xml:space="preserve"> </v>
      </c>
      <c r="CH415" s="27" t="str">
        <f>_xlfn.XLOOKUP(CK415,'Banco de Dados'!$B$3:$B$274,'Banco de Dados'!$C$3:$C$274,"")</f>
        <v/>
      </c>
      <c r="CI415" s="27" t="str">
        <f>IFERROR(VLOOKUP(CK415,'Banco de Dados'!$B$3:$H$274,5,FALSE)," ")</f>
        <v xml:space="preserve"> </v>
      </c>
      <c r="CO415" s="27" t="str">
        <f>_xlfn.XLOOKUP(CR415,'Banco de Dados'!$B$3:$B$274,'Banco de Dados'!$C$3:$C$274,"")</f>
        <v/>
      </c>
      <c r="CP415" s="27" t="str">
        <f>IFERROR(VLOOKUP(CR415,'Banco de Dados'!$B$3:$H$274,5,FALSE)," ")</f>
        <v xml:space="preserve"> </v>
      </c>
      <c r="CV415" s="27" t="str">
        <f>_xlfn.XLOOKUP(CY415,'Banco de Dados'!$B$3:$B$274,'Banco de Dados'!$C$3:$C$274,"")</f>
        <v/>
      </c>
      <c r="CW415" s="27" t="str">
        <f>IFERROR(VLOOKUP(CY415,'Banco de Dados'!$B$3:$H$274,5,FALSE)," ")</f>
        <v xml:space="preserve"> </v>
      </c>
      <c r="DC415" s="27" t="str">
        <f>_xlfn.XLOOKUP(DF415,'Banco de Dados'!$B$3:$B$274,'Banco de Dados'!$C$3:$C$274,"")</f>
        <v/>
      </c>
      <c r="DD415" s="27" t="str">
        <f>IFERROR(VLOOKUP(DF415,'Banco de Dados'!$B$3:$H$274,5,FALSE)," ")</f>
        <v xml:space="preserve"> </v>
      </c>
      <c r="DJ415" s="27" t="str">
        <f>_xlfn.XLOOKUP(DM415,'Banco de Dados'!$B$3:$B$274,'Banco de Dados'!$C$3:$C$274,"")</f>
        <v/>
      </c>
      <c r="DK415" s="27" t="str">
        <f>IFERROR(VLOOKUP(DM415,'Banco de Dados'!$B$3:$H$274,5,FALSE)," ")</f>
        <v xml:space="preserve"> </v>
      </c>
      <c r="DQ415" s="27" t="str">
        <f>_xlfn.XLOOKUP(DT415,'Banco de Dados'!$B$3:$B$274,'Banco de Dados'!$C$3:$C$274,"")</f>
        <v/>
      </c>
      <c r="DR415" s="27" t="str">
        <f>IFERROR(VLOOKUP(DT415,'Banco de Dados'!$B$3:$H$274,5,FALSE)," ")</f>
        <v xml:space="preserve"> </v>
      </c>
      <c r="DX415" s="27" t="str">
        <f>_xlfn.XLOOKUP(EA415,'Banco de Dados'!$B$3:$B$274,'Banco de Dados'!$C$3:$C$274,"")</f>
        <v/>
      </c>
      <c r="DY415" s="27" t="str">
        <f>IFERROR(VLOOKUP(EA415,'Banco de Dados'!$B$3:$H$274,5,FALSE)," ")</f>
        <v xml:space="preserve"> </v>
      </c>
      <c r="EE415" s="27" t="str">
        <f>_xlfn.XLOOKUP(EH415,'Banco de Dados'!$B$3:$B$274,'Banco de Dados'!$C$3:$C$274,"")</f>
        <v/>
      </c>
      <c r="EF415" s="27" t="str">
        <f>IFERROR(VLOOKUP(EH415,'Banco de Dados'!$B$3:$H$274,5,FALSE)," ")</f>
        <v xml:space="preserve"> </v>
      </c>
      <c r="EL415" s="27" t="str">
        <f>_xlfn.XLOOKUP(EO415,'Banco de Dados'!$B$3:$B$274,'Banco de Dados'!$C$3:$C$274,"")</f>
        <v/>
      </c>
      <c r="EM415" s="27" t="str">
        <f>IFERROR(VLOOKUP(EO415,'Banco de Dados'!$B$3:$H$274,5,FALSE)," ")</f>
        <v xml:space="preserve"> </v>
      </c>
      <c r="ES415" s="27" t="str">
        <f>_xlfn.XLOOKUP(EV415,'Banco de Dados'!$B$3:$B$274,'Banco de Dados'!$C$3:$C$274,"")</f>
        <v/>
      </c>
      <c r="ET415" s="27" t="str">
        <f>IFERROR(VLOOKUP(EV415,'Banco de Dados'!$B$3:$H$274,5,FALSE)," ")</f>
        <v xml:space="preserve"> </v>
      </c>
      <c r="EZ415" s="27" t="str">
        <f>_xlfn.XLOOKUP(FC415,'Banco de Dados'!$B$3:$B$274,'Banco de Dados'!$C$3:$C$274,"")</f>
        <v/>
      </c>
      <c r="FA415" s="27" t="str">
        <f>IFERROR(VLOOKUP(FC415,'Banco de Dados'!$B$3:$H$274,5,FALSE)," ")</f>
        <v xml:space="preserve"> </v>
      </c>
      <c r="FC415" s="7"/>
      <c r="FD415" s="7"/>
      <c r="FE415" s="7"/>
      <c r="FG415" s="27" t="str">
        <f>_xlfn.XLOOKUP(FJ415,'Banco de Dados'!$B$3:$B$274,'Banco de Dados'!$C$3:$C$274,"")</f>
        <v/>
      </c>
      <c r="FH415" s="27" t="str">
        <f>IFERROR(VLOOKUP(FJ415,'Banco de Dados'!$B$3:$H$274,5,FALSE)," ")</f>
        <v xml:space="preserve"> </v>
      </c>
      <c r="FI415" s="7"/>
      <c r="FJ415" s="7"/>
      <c r="FK415" s="7"/>
      <c r="FL415" s="7"/>
      <c r="FN415" s="27" t="str">
        <f>_xlfn.XLOOKUP(FQ415,'Banco de Dados'!$B$3:$B$274,'Banco de Dados'!$C$3:$C$274,"")</f>
        <v/>
      </c>
      <c r="FO415" s="27" t="str">
        <f>IFERROR(VLOOKUP(FQ415,'Banco de Dados'!$B$3:$H$274,5,FALSE)," ")</f>
        <v xml:space="preserve"> </v>
      </c>
      <c r="FP415" s="7"/>
      <c r="FQ415" s="7"/>
      <c r="FR415" s="7"/>
      <c r="FS415" s="7"/>
      <c r="FU415" s="27" t="str">
        <f>_xlfn.XLOOKUP(FX415,'Banco de Dados'!$B$3:$B$274,'Banco de Dados'!$C$3:$C$274,"")</f>
        <v/>
      </c>
      <c r="FV415" s="27" t="str">
        <f>IFERROR(VLOOKUP(FX415,'Banco de Dados'!$B$3:$H$274,5,FALSE)," ")</f>
        <v xml:space="preserve"> </v>
      </c>
      <c r="FW415" s="7"/>
      <c r="FX415" s="7"/>
      <c r="FY415" s="7"/>
      <c r="FZ415" s="7"/>
    </row>
    <row r="416" spans="2:182" x14ac:dyDescent="0.25">
      <c r="B416" s="27" t="str">
        <f>_xlfn.XLOOKUP(E416,'Banco de Dados'!$B$3:$B$274,'Banco de Dados'!$C$3:$C$274,"")</f>
        <v/>
      </c>
      <c r="C416" s="27" t="str">
        <f>IFERROR(VLOOKUP(E416,'Banco de Dados'!$B$3:$H$274,5,FALSE)," ")</f>
        <v xml:space="preserve"> </v>
      </c>
      <c r="I416" s="27" t="str">
        <f>_xlfn.XLOOKUP(L416,'Banco de Dados'!$B$3:$B$274,'Banco de Dados'!$C$3:$C$274,"")</f>
        <v/>
      </c>
      <c r="J416" s="27" t="str">
        <f>IFERROR(VLOOKUP(L416,'Banco de Dados'!$B$3:$H$274,5,FALSE)," ")</f>
        <v xml:space="preserve"> </v>
      </c>
      <c r="P416" s="27" t="str">
        <f>_xlfn.XLOOKUP(S416,'Banco de Dados'!$B$3:$B$274,'Banco de Dados'!$C$3:$C$274,"")</f>
        <v/>
      </c>
      <c r="Q416" s="27" t="str">
        <f>IFERROR(VLOOKUP(S416,'Banco de Dados'!$B$3:$H$274,5,FALSE)," ")</f>
        <v xml:space="preserve"> </v>
      </c>
      <c r="W416" s="27" t="str">
        <f>_xlfn.XLOOKUP(Z416,'Banco de Dados'!$B$3:$B$274,'Banco de Dados'!$C$3:$C$274,"")</f>
        <v/>
      </c>
      <c r="X416" s="27" t="str">
        <f>IFERROR(VLOOKUP(Z416,'Banco de Dados'!$B$3:$H$274,5,FALSE)," ")</f>
        <v xml:space="preserve"> </v>
      </c>
      <c r="AD416" s="27" t="str">
        <f>_xlfn.XLOOKUP(AG416,'Banco de Dados'!$B$3:$B$274,'Banco de Dados'!$C$3:$C$274,"")</f>
        <v/>
      </c>
      <c r="AE416" s="27" t="str">
        <f>IFERROR(VLOOKUP(AG416,'Banco de Dados'!$B$3:$H$274,5,FALSE)," ")</f>
        <v xml:space="preserve"> </v>
      </c>
      <c r="AK416" s="27" t="str">
        <f>_xlfn.XLOOKUP(AN416,'Banco de Dados'!$B$3:$B$274,'Banco de Dados'!$C$3:$C$274,"")</f>
        <v/>
      </c>
      <c r="AL416" s="27" t="str">
        <f>IFERROR(VLOOKUP(AN416,'Banco de Dados'!$B$3:$H$274,5,FALSE)," ")</f>
        <v xml:space="preserve"> </v>
      </c>
      <c r="AR416" s="27" t="str">
        <f>_xlfn.XLOOKUP(AU416,'Banco de Dados'!$B$3:$B$274,'Banco de Dados'!$C$3:$C$274,"")</f>
        <v/>
      </c>
      <c r="AS416" s="27" t="str">
        <f>IFERROR(VLOOKUP(AU416,'Banco de Dados'!$B$3:$H$274,5,FALSE)," ")</f>
        <v xml:space="preserve"> </v>
      </c>
      <c r="AY416" s="27" t="str">
        <f>_xlfn.XLOOKUP(BB416,'Banco de Dados'!$B$3:$B$274,'Banco de Dados'!$C$3:$C$274,"")</f>
        <v/>
      </c>
      <c r="AZ416" s="27" t="str">
        <f>IFERROR(VLOOKUP(BB416,'Banco de Dados'!$B$3:$H$274,5,FALSE)," ")</f>
        <v xml:space="preserve"> </v>
      </c>
      <c r="BF416" s="27" t="str">
        <f>_xlfn.XLOOKUP(BI416,'Banco de Dados'!$B$3:$B$274,'Banco de Dados'!$C$3:$C$274,"")</f>
        <v/>
      </c>
      <c r="BG416" s="27" t="str">
        <f>IFERROR(VLOOKUP(BI416,'Banco de Dados'!$B$3:$H$274,5,FALSE)," ")</f>
        <v xml:space="preserve"> </v>
      </c>
      <c r="BM416" s="27" t="str">
        <f>_xlfn.XLOOKUP(BP416,'Banco de Dados'!$B$3:$B$274,'Banco de Dados'!$C$3:$C$274,"")</f>
        <v/>
      </c>
      <c r="BN416" s="27" t="str">
        <f>IFERROR(VLOOKUP(BP416,'Banco de Dados'!$B$3:$H$274,5,FALSE)," ")</f>
        <v xml:space="preserve"> </v>
      </c>
      <c r="BT416" s="27" t="str">
        <f>_xlfn.XLOOKUP(BW416,'Banco de Dados'!$B$3:$B$274,'Banco de Dados'!$C$3:$C$274,"")</f>
        <v/>
      </c>
      <c r="BU416" s="27" t="str">
        <f>IFERROR(VLOOKUP(BW416,'Banco de Dados'!$B$3:$H$274,5,FALSE)," ")</f>
        <v xml:space="preserve"> </v>
      </c>
      <c r="CA416" s="27" t="str">
        <f>_xlfn.XLOOKUP(CD416,'Banco de Dados'!$B$3:$B$274,'Banco de Dados'!$C$3:$C$274,"")</f>
        <v/>
      </c>
      <c r="CB416" s="27" t="str">
        <f>IFERROR(VLOOKUP(CD416,'Banco de Dados'!$B$3:$H$274,5,FALSE)," ")</f>
        <v xml:space="preserve"> </v>
      </c>
      <c r="CH416" s="27" t="str">
        <f>_xlfn.XLOOKUP(CK416,'Banco de Dados'!$B$3:$B$274,'Banco de Dados'!$C$3:$C$274,"")</f>
        <v/>
      </c>
      <c r="CI416" s="27" t="str">
        <f>IFERROR(VLOOKUP(CK416,'Banco de Dados'!$B$3:$H$274,5,FALSE)," ")</f>
        <v xml:space="preserve"> </v>
      </c>
      <c r="CO416" s="27" t="str">
        <f>_xlfn.XLOOKUP(CR416,'Banco de Dados'!$B$3:$B$274,'Banco de Dados'!$C$3:$C$274,"")</f>
        <v/>
      </c>
      <c r="CP416" s="27" t="str">
        <f>IFERROR(VLOOKUP(CR416,'Banco de Dados'!$B$3:$H$274,5,FALSE)," ")</f>
        <v xml:space="preserve"> </v>
      </c>
      <c r="CV416" s="27" t="str">
        <f>_xlfn.XLOOKUP(CY416,'Banco de Dados'!$B$3:$B$274,'Banco de Dados'!$C$3:$C$274,"")</f>
        <v/>
      </c>
      <c r="CW416" s="27" t="str">
        <f>IFERROR(VLOOKUP(CY416,'Banco de Dados'!$B$3:$H$274,5,FALSE)," ")</f>
        <v xml:space="preserve"> </v>
      </c>
      <c r="DC416" s="27" t="str">
        <f>_xlfn.XLOOKUP(DF416,'Banco de Dados'!$B$3:$B$274,'Banco de Dados'!$C$3:$C$274,"")</f>
        <v/>
      </c>
      <c r="DD416" s="27" t="str">
        <f>IFERROR(VLOOKUP(DF416,'Banco de Dados'!$B$3:$H$274,5,FALSE)," ")</f>
        <v xml:space="preserve"> </v>
      </c>
      <c r="DJ416" s="27" t="str">
        <f>_xlfn.XLOOKUP(DM416,'Banco de Dados'!$B$3:$B$274,'Banco de Dados'!$C$3:$C$274,"")</f>
        <v/>
      </c>
      <c r="DK416" s="27" t="str">
        <f>IFERROR(VLOOKUP(DM416,'Banco de Dados'!$B$3:$H$274,5,FALSE)," ")</f>
        <v xml:space="preserve"> </v>
      </c>
      <c r="DQ416" s="27" t="str">
        <f>_xlfn.XLOOKUP(DT416,'Banco de Dados'!$B$3:$B$274,'Banco de Dados'!$C$3:$C$274,"")</f>
        <v/>
      </c>
      <c r="DR416" s="27" t="str">
        <f>IFERROR(VLOOKUP(DT416,'Banco de Dados'!$B$3:$H$274,5,FALSE)," ")</f>
        <v xml:space="preserve"> </v>
      </c>
      <c r="DX416" s="27" t="str">
        <f>_xlfn.XLOOKUP(EA416,'Banco de Dados'!$B$3:$B$274,'Banco de Dados'!$C$3:$C$274,"")</f>
        <v/>
      </c>
      <c r="DY416" s="27" t="str">
        <f>IFERROR(VLOOKUP(EA416,'Banco de Dados'!$B$3:$H$274,5,FALSE)," ")</f>
        <v xml:space="preserve"> </v>
      </c>
      <c r="EE416" s="27" t="str">
        <f>_xlfn.XLOOKUP(EH416,'Banco de Dados'!$B$3:$B$274,'Banco de Dados'!$C$3:$C$274,"")</f>
        <v/>
      </c>
      <c r="EF416" s="27" t="str">
        <f>IFERROR(VLOOKUP(EH416,'Banco de Dados'!$B$3:$H$274,5,FALSE)," ")</f>
        <v xml:space="preserve"> </v>
      </c>
      <c r="EL416" s="27" t="str">
        <f>_xlfn.XLOOKUP(EO416,'Banco de Dados'!$B$3:$B$274,'Banco de Dados'!$C$3:$C$274,"")</f>
        <v/>
      </c>
      <c r="EM416" s="27" t="str">
        <f>IFERROR(VLOOKUP(EO416,'Banco de Dados'!$B$3:$H$274,5,FALSE)," ")</f>
        <v xml:space="preserve"> </v>
      </c>
      <c r="ES416" s="27" t="str">
        <f>_xlfn.XLOOKUP(EV416,'Banco de Dados'!$B$3:$B$274,'Banco de Dados'!$C$3:$C$274,"")</f>
        <v/>
      </c>
      <c r="ET416" s="27" t="str">
        <f>IFERROR(VLOOKUP(EV416,'Banco de Dados'!$B$3:$H$274,5,FALSE)," ")</f>
        <v xml:space="preserve"> </v>
      </c>
      <c r="EZ416" s="27" t="str">
        <f>_xlfn.XLOOKUP(FC416,'Banco de Dados'!$B$3:$B$274,'Banco de Dados'!$C$3:$C$274,"")</f>
        <v/>
      </c>
      <c r="FA416" s="27" t="str">
        <f>IFERROR(VLOOKUP(FC416,'Banco de Dados'!$B$3:$H$274,5,FALSE)," ")</f>
        <v xml:space="preserve"> </v>
      </c>
      <c r="FC416" s="7"/>
      <c r="FD416" s="7"/>
      <c r="FE416" s="7"/>
      <c r="FG416" s="27" t="str">
        <f>_xlfn.XLOOKUP(FJ416,'Banco de Dados'!$B$3:$B$274,'Banco de Dados'!$C$3:$C$274,"")</f>
        <v/>
      </c>
      <c r="FH416" s="27" t="str">
        <f>IFERROR(VLOOKUP(FJ416,'Banco de Dados'!$B$3:$H$274,5,FALSE)," ")</f>
        <v xml:space="preserve"> </v>
      </c>
      <c r="FI416" s="7"/>
      <c r="FJ416" s="7"/>
      <c r="FK416" s="7"/>
      <c r="FL416" s="7"/>
      <c r="FN416" s="27" t="str">
        <f>_xlfn.XLOOKUP(FQ416,'Banco de Dados'!$B$3:$B$274,'Banco de Dados'!$C$3:$C$274,"")</f>
        <v/>
      </c>
      <c r="FO416" s="27" t="str">
        <f>IFERROR(VLOOKUP(FQ416,'Banco de Dados'!$B$3:$H$274,5,FALSE)," ")</f>
        <v xml:space="preserve"> </v>
      </c>
      <c r="FP416" s="7"/>
      <c r="FQ416" s="7"/>
      <c r="FR416" s="7"/>
      <c r="FS416" s="7"/>
      <c r="FU416" s="27" t="str">
        <f>_xlfn.XLOOKUP(FX416,'Banco de Dados'!$B$3:$B$274,'Banco de Dados'!$C$3:$C$274,"")</f>
        <v/>
      </c>
      <c r="FV416" s="27" t="str">
        <f>IFERROR(VLOOKUP(FX416,'Banco de Dados'!$B$3:$H$274,5,FALSE)," ")</f>
        <v xml:space="preserve"> </v>
      </c>
      <c r="FW416" s="7"/>
      <c r="FX416" s="7"/>
      <c r="FY416" s="7"/>
      <c r="FZ416" s="7"/>
    </row>
    <row r="417" spans="2:182" x14ac:dyDescent="0.25">
      <c r="B417" s="27" t="str">
        <f>_xlfn.XLOOKUP(E417,'Banco de Dados'!$B$3:$B$274,'Banco de Dados'!$C$3:$C$274,"")</f>
        <v/>
      </c>
      <c r="C417" s="27" t="str">
        <f>IFERROR(VLOOKUP(E417,'Banco de Dados'!$B$3:$H$274,5,FALSE)," ")</f>
        <v xml:space="preserve"> </v>
      </c>
      <c r="I417" s="27" t="str">
        <f>_xlfn.XLOOKUP(L417,'Banco de Dados'!$B$3:$B$274,'Banco de Dados'!$C$3:$C$274,"")</f>
        <v/>
      </c>
      <c r="J417" s="27" t="str">
        <f>IFERROR(VLOOKUP(L417,'Banco de Dados'!$B$3:$H$274,5,FALSE)," ")</f>
        <v xml:space="preserve"> </v>
      </c>
      <c r="P417" s="27" t="str">
        <f>_xlfn.XLOOKUP(S417,'Banco de Dados'!$B$3:$B$274,'Banco de Dados'!$C$3:$C$274,"")</f>
        <v/>
      </c>
      <c r="Q417" s="27" t="str">
        <f>IFERROR(VLOOKUP(S417,'Banco de Dados'!$B$3:$H$274,5,FALSE)," ")</f>
        <v xml:space="preserve"> </v>
      </c>
      <c r="W417" s="27" t="str">
        <f>_xlfn.XLOOKUP(Z417,'Banco de Dados'!$B$3:$B$274,'Banco de Dados'!$C$3:$C$274,"")</f>
        <v/>
      </c>
      <c r="X417" s="27" t="str">
        <f>IFERROR(VLOOKUP(Z417,'Banco de Dados'!$B$3:$H$274,5,FALSE)," ")</f>
        <v xml:space="preserve"> </v>
      </c>
      <c r="AD417" s="27" t="str">
        <f>_xlfn.XLOOKUP(AG417,'Banco de Dados'!$B$3:$B$274,'Banco de Dados'!$C$3:$C$274,"")</f>
        <v/>
      </c>
      <c r="AE417" s="27" t="str">
        <f>IFERROR(VLOOKUP(AG417,'Banco de Dados'!$B$3:$H$274,5,FALSE)," ")</f>
        <v xml:space="preserve"> </v>
      </c>
      <c r="AK417" s="27" t="str">
        <f>_xlfn.XLOOKUP(AN417,'Banco de Dados'!$B$3:$B$274,'Banco de Dados'!$C$3:$C$274,"")</f>
        <v/>
      </c>
      <c r="AL417" s="27" t="str">
        <f>IFERROR(VLOOKUP(AN417,'Banco de Dados'!$B$3:$H$274,5,FALSE)," ")</f>
        <v xml:space="preserve"> </v>
      </c>
      <c r="AR417" s="27" t="str">
        <f>_xlfn.XLOOKUP(AU417,'Banco de Dados'!$B$3:$B$274,'Banco de Dados'!$C$3:$C$274,"")</f>
        <v/>
      </c>
      <c r="AS417" s="27" t="str">
        <f>IFERROR(VLOOKUP(AU417,'Banco de Dados'!$B$3:$H$274,5,FALSE)," ")</f>
        <v xml:space="preserve"> </v>
      </c>
      <c r="AY417" s="27" t="str">
        <f>_xlfn.XLOOKUP(BB417,'Banco de Dados'!$B$3:$B$274,'Banco de Dados'!$C$3:$C$274,"")</f>
        <v/>
      </c>
      <c r="AZ417" s="27" t="str">
        <f>IFERROR(VLOOKUP(BB417,'Banco de Dados'!$B$3:$H$274,5,FALSE)," ")</f>
        <v xml:space="preserve"> </v>
      </c>
      <c r="BF417" s="27" t="str">
        <f>_xlfn.XLOOKUP(BI417,'Banco de Dados'!$B$3:$B$274,'Banco de Dados'!$C$3:$C$274,"")</f>
        <v/>
      </c>
      <c r="BG417" s="27" t="str">
        <f>IFERROR(VLOOKUP(BI417,'Banco de Dados'!$B$3:$H$274,5,FALSE)," ")</f>
        <v xml:space="preserve"> </v>
      </c>
      <c r="BM417" s="27" t="str">
        <f>_xlfn.XLOOKUP(BP417,'Banco de Dados'!$B$3:$B$274,'Banco de Dados'!$C$3:$C$274,"")</f>
        <v/>
      </c>
      <c r="BN417" s="27" t="str">
        <f>IFERROR(VLOOKUP(BP417,'Banco de Dados'!$B$3:$H$274,5,FALSE)," ")</f>
        <v xml:space="preserve"> </v>
      </c>
      <c r="BT417" s="27" t="str">
        <f>_xlfn.XLOOKUP(BW417,'Banco de Dados'!$B$3:$B$274,'Banco de Dados'!$C$3:$C$274,"")</f>
        <v/>
      </c>
      <c r="BU417" s="27" t="str">
        <f>IFERROR(VLOOKUP(BW417,'Banco de Dados'!$B$3:$H$274,5,FALSE)," ")</f>
        <v xml:space="preserve"> </v>
      </c>
      <c r="CA417" s="27" t="str">
        <f>_xlfn.XLOOKUP(CD417,'Banco de Dados'!$B$3:$B$274,'Banco de Dados'!$C$3:$C$274,"")</f>
        <v/>
      </c>
      <c r="CB417" s="27" t="str">
        <f>IFERROR(VLOOKUP(CD417,'Banco de Dados'!$B$3:$H$274,5,FALSE)," ")</f>
        <v xml:space="preserve"> </v>
      </c>
      <c r="CH417" s="27" t="str">
        <f>_xlfn.XLOOKUP(CK417,'Banco de Dados'!$B$3:$B$274,'Banco de Dados'!$C$3:$C$274,"")</f>
        <v/>
      </c>
      <c r="CI417" s="27" t="str">
        <f>IFERROR(VLOOKUP(CK417,'Banco de Dados'!$B$3:$H$274,5,FALSE)," ")</f>
        <v xml:space="preserve"> </v>
      </c>
      <c r="CO417" s="27" t="str">
        <f>_xlfn.XLOOKUP(CR417,'Banco de Dados'!$B$3:$B$274,'Banco de Dados'!$C$3:$C$274,"")</f>
        <v/>
      </c>
      <c r="CP417" s="27" t="str">
        <f>IFERROR(VLOOKUP(CR417,'Banco de Dados'!$B$3:$H$274,5,FALSE)," ")</f>
        <v xml:space="preserve"> </v>
      </c>
      <c r="CV417" s="27" t="str">
        <f>_xlfn.XLOOKUP(CY417,'Banco de Dados'!$B$3:$B$274,'Banco de Dados'!$C$3:$C$274,"")</f>
        <v/>
      </c>
      <c r="CW417" s="27" t="str">
        <f>IFERROR(VLOOKUP(CY417,'Banco de Dados'!$B$3:$H$274,5,FALSE)," ")</f>
        <v xml:space="preserve"> </v>
      </c>
      <c r="DC417" s="27" t="str">
        <f>_xlfn.XLOOKUP(DF417,'Banco de Dados'!$B$3:$B$274,'Banco de Dados'!$C$3:$C$274,"")</f>
        <v/>
      </c>
      <c r="DD417" s="27" t="str">
        <f>IFERROR(VLOOKUP(DF417,'Banco de Dados'!$B$3:$H$274,5,FALSE)," ")</f>
        <v xml:space="preserve"> </v>
      </c>
      <c r="DJ417" s="27" t="str">
        <f>_xlfn.XLOOKUP(DM417,'Banco de Dados'!$B$3:$B$274,'Banco de Dados'!$C$3:$C$274,"")</f>
        <v/>
      </c>
      <c r="DK417" s="27" t="str">
        <f>IFERROR(VLOOKUP(DM417,'Banco de Dados'!$B$3:$H$274,5,FALSE)," ")</f>
        <v xml:space="preserve"> </v>
      </c>
      <c r="DQ417" s="27" t="str">
        <f>_xlfn.XLOOKUP(DT417,'Banco de Dados'!$B$3:$B$274,'Banco de Dados'!$C$3:$C$274,"")</f>
        <v/>
      </c>
      <c r="DR417" s="27" t="str">
        <f>IFERROR(VLOOKUP(DT417,'Banco de Dados'!$B$3:$H$274,5,FALSE)," ")</f>
        <v xml:space="preserve"> </v>
      </c>
      <c r="DX417" s="27" t="str">
        <f>_xlfn.XLOOKUP(EA417,'Banco de Dados'!$B$3:$B$274,'Banco de Dados'!$C$3:$C$274,"")</f>
        <v/>
      </c>
      <c r="DY417" s="27" t="str">
        <f>IFERROR(VLOOKUP(EA417,'Banco de Dados'!$B$3:$H$274,5,FALSE)," ")</f>
        <v xml:space="preserve"> </v>
      </c>
      <c r="EE417" s="27" t="str">
        <f>_xlfn.XLOOKUP(EH417,'Banco de Dados'!$B$3:$B$274,'Banco de Dados'!$C$3:$C$274,"")</f>
        <v/>
      </c>
      <c r="EF417" s="27" t="str">
        <f>IFERROR(VLOOKUP(EH417,'Banco de Dados'!$B$3:$H$274,5,FALSE)," ")</f>
        <v xml:space="preserve"> </v>
      </c>
      <c r="EL417" s="27" t="str">
        <f>_xlfn.XLOOKUP(EO417,'Banco de Dados'!$B$3:$B$274,'Banco de Dados'!$C$3:$C$274,"")</f>
        <v/>
      </c>
      <c r="EM417" s="27" t="str">
        <f>IFERROR(VLOOKUP(EO417,'Banco de Dados'!$B$3:$H$274,5,FALSE)," ")</f>
        <v xml:space="preserve"> </v>
      </c>
      <c r="ES417" s="27" t="str">
        <f>_xlfn.XLOOKUP(EV417,'Banco de Dados'!$B$3:$B$274,'Banco de Dados'!$C$3:$C$274,"")</f>
        <v/>
      </c>
      <c r="ET417" s="27" t="str">
        <f>IFERROR(VLOOKUP(EV417,'Banco de Dados'!$B$3:$H$274,5,FALSE)," ")</f>
        <v xml:space="preserve"> </v>
      </c>
      <c r="EZ417" s="27" t="str">
        <f>_xlfn.XLOOKUP(FC417,'Banco de Dados'!$B$3:$B$274,'Banco de Dados'!$C$3:$C$274,"")</f>
        <v/>
      </c>
      <c r="FA417" s="27" t="str">
        <f>IFERROR(VLOOKUP(FC417,'Banco de Dados'!$B$3:$H$274,5,FALSE)," ")</f>
        <v xml:space="preserve"> </v>
      </c>
      <c r="FC417" s="7"/>
      <c r="FD417" s="7"/>
      <c r="FE417" s="7"/>
      <c r="FG417" s="27" t="str">
        <f>_xlfn.XLOOKUP(FJ417,'Banco de Dados'!$B$3:$B$274,'Banco de Dados'!$C$3:$C$274,"")</f>
        <v/>
      </c>
      <c r="FH417" s="27" t="str">
        <f>IFERROR(VLOOKUP(FJ417,'Banco de Dados'!$B$3:$H$274,5,FALSE)," ")</f>
        <v xml:space="preserve"> </v>
      </c>
      <c r="FI417" s="7"/>
      <c r="FJ417" s="7"/>
      <c r="FK417" s="7"/>
      <c r="FL417" s="7"/>
      <c r="FN417" s="27" t="str">
        <f>_xlfn.XLOOKUP(FQ417,'Banco de Dados'!$B$3:$B$274,'Banco de Dados'!$C$3:$C$274,"")</f>
        <v/>
      </c>
      <c r="FO417" s="27" t="str">
        <f>IFERROR(VLOOKUP(FQ417,'Banco de Dados'!$B$3:$H$274,5,FALSE)," ")</f>
        <v xml:space="preserve"> </v>
      </c>
      <c r="FP417" s="7"/>
      <c r="FQ417" s="7"/>
      <c r="FR417" s="7"/>
      <c r="FS417" s="7"/>
      <c r="FU417" s="27" t="str">
        <f>_xlfn.XLOOKUP(FX417,'Banco de Dados'!$B$3:$B$274,'Banco de Dados'!$C$3:$C$274,"")</f>
        <v/>
      </c>
      <c r="FV417" s="27" t="str">
        <f>IFERROR(VLOOKUP(FX417,'Banco de Dados'!$B$3:$H$274,5,FALSE)," ")</f>
        <v xml:space="preserve"> </v>
      </c>
      <c r="FW417" s="7"/>
      <c r="FX417" s="7"/>
      <c r="FY417" s="7"/>
      <c r="FZ417" s="7"/>
    </row>
    <row r="418" spans="2:182" x14ac:dyDescent="0.25">
      <c r="B418" s="27" t="str">
        <f>_xlfn.XLOOKUP(E418,'Banco de Dados'!$B$3:$B$274,'Banco de Dados'!$C$3:$C$274,"")</f>
        <v/>
      </c>
      <c r="C418" s="27" t="str">
        <f>IFERROR(VLOOKUP(E418,'Banco de Dados'!$B$3:$H$274,5,FALSE)," ")</f>
        <v xml:space="preserve"> </v>
      </c>
      <c r="I418" s="27" t="str">
        <f>_xlfn.XLOOKUP(L418,'Banco de Dados'!$B$3:$B$274,'Banco de Dados'!$C$3:$C$274,"")</f>
        <v/>
      </c>
      <c r="J418" s="27" t="str">
        <f>IFERROR(VLOOKUP(L418,'Banco de Dados'!$B$3:$H$274,5,FALSE)," ")</f>
        <v xml:space="preserve"> </v>
      </c>
      <c r="P418" s="27" t="str">
        <f>_xlfn.XLOOKUP(S418,'Banco de Dados'!$B$3:$B$274,'Banco de Dados'!$C$3:$C$274,"")</f>
        <v/>
      </c>
      <c r="Q418" s="27" t="str">
        <f>IFERROR(VLOOKUP(S418,'Banco de Dados'!$B$3:$H$274,5,FALSE)," ")</f>
        <v xml:space="preserve"> </v>
      </c>
      <c r="W418" s="27" t="str">
        <f>_xlfn.XLOOKUP(Z418,'Banco de Dados'!$B$3:$B$274,'Banco de Dados'!$C$3:$C$274,"")</f>
        <v/>
      </c>
      <c r="X418" s="27" t="str">
        <f>IFERROR(VLOOKUP(Z418,'Banco de Dados'!$B$3:$H$274,5,FALSE)," ")</f>
        <v xml:space="preserve"> </v>
      </c>
      <c r="AD418" s="27" t="str">
        <f>_xlfn.XLOOKUP(AG418,'Banco de Dados'!$B$3:$B$274,'Banco de Dados'!$C$3:$C$274,"")</f>
        <v/>
      </c>
      <c r="AE418" s="27" t="str">
        <f>IFERROR(VLOOKUP(AG418,'Banco de Dados'!$B$3:$H$274,5,FALSE)," ")</f>
        <v xml:space="preserve"> </v>
      </c>
      <c r="AK418" s="27" t="str">
        <f>_xlfn.XLOOKUP(AN418,'Banco de Dados'!$B$3:$B$274,'Banco de Dados'!$C$3:$C$274,"")</f>
        <v/>
      </c>
      <c r="AL418" s="27" t="str">
        <f>IFERROR(VLOOKUP(AN418,'Banco de Dados'!$B$3:$H$274,5,FALSE)," ")</f>
        <v xml:space="preserve"> </v>
      </c>
      <c r="AR418" s="27" t="str">
        <f>_xlfn.XLOOKUP(AU418,'Banco de Dados'!$B$3:$B$274,'Banco de Dados'!$C$3:$C$274,"")</f>
        <v/>
      </c>
      <c r="AS418" s="27" t="str">
        <f>IFERROR(VLOOKUP(AU418,'Banco de Dados'!$B$3:$H$274,5,FALSE)," ")</f>
        <v xml:space="preserve"> </v>
      </c>
      <c r="AY418" s="27" t="str">
        <f>_xlfn.XLOOKUP(BB418,'Banco de Dados'!$B$3:$B$274,'Banco de Dados'!$C$3:$C$274,"")</f>
        <v/>
      </c>
      <c r="AZ418" s="27" t="str">
        <f>IFERROR(VLOOKUP(BB418,'Banco de Dados'!$B$3:$H$274,5,FALSE)," ")</f>
        <v xml:space="preserve"> </v>
      </c>
      <c r="BF418" s="27" t="str">
        <f>_xlfn.XLOOKUP(BI418,'Banco de Dados'!$B$3:$B$274,'Banco de Dados'!$C$3:$C$274,"")</f>
        <v/>
      </c>
      <c r="BG418" s="27" t="str">
        <f>IFERROR(VLOOKUP(BI418,'Banco de Dados'!$B$3:$H$274,5,FALSE)," ")</f>
        <v xml:space="preserve"> </v>
      </c>
      <c r="BM418" s="27" t="str">
        <f>_xlfn.XLOOKUP(BP418,'Banco de Dados'!$B$3:$B$274,'Banco de Dados'!$C$3:$C$274,"")</f>
        <v/>
      </c>
      <c r="BN418" s="27" t="str">
        <f>IFERROR(VLOOKUP(BP418,'Banco de Dados'!$B$3:$H$274,5,FALSE)," ")</f>
        <v xml:space="preserve"> </v>
      </c>
      <c r="BT418" s="27" t="str">
        <f>_xlfn.XLOOKUP(BW418,'Banco de Dados'!$B$3:$B$274,'Banco de Dados'!$C$3:$C$274,"")</f>
        <v/>
      </c>
      <c r="BU418" s="27" t="str">
        <f>IFERROR(VLOOKUP(BW418,'Banco de Dados'!$B$3:$H$274,5,FALSE)," ")</f>
        <v xml:space="preserve"> </v>
      </c>
      <c r="CA418" s="27" t="str">
        <f>_xlfn.XLOOKUP(CD418,'Banco de Dados'!$B$3:$B$274,'Banco de Dados'!$C$3:$C$274,"")</f>
        <v/>
      </c>
      <c r="CB418" s="27" t="str">
        <f>IFERROR(VLOOKUP(CD418,'Banco de Dados'!$B$3:$H$274,5,FALSE)," ")</f>
        <v xml:space="preserve"> </v>
      </c>
      <c r="CH418" s="27" t="str">
        <f>_xlfn.XLOOKUP(CK418,'Banco de Dados'!$B$3:$B$274,'Banco de Dados'!$C$3:$C$274,"")</f>
        <v/>
      </c>
      <c r="CI418" s="27" t="str">
        <f>IFERROR(VLOOKUP(CK418,'Banco de Dados'!$B$3:$H$274,5,FALSE)," ")</f>
        <v xml:space="preserve"> </v>
      </c>
      <c r="CO418" s="27" t="str">
        <f>_xlfn.XLOOKUP(CR418,'Banco de Dados'!$B$3:$B$274,'Banco de Dados'!$C$3:$C$274,"")</f>
        <v/>
      </c>
      <c r="CP418" s="27" t="str">
        <f>IFERROR(VLOOKUP(CR418,'Banco de Dados'!$B$3:$H$274,5,FALSE)," ")</f>
        <v xml:space="preserve"> </v>
      </c>
      <c r="CV418" s="27" t="str">
        <f>_xlfn.XLOOKUP(CY418,'Banco de Dados'!$B$3:$B$274,'Banco de Dados'!$C$3:$C$274,"")</f>
        <v/>
      </c>
      <c r="CW418" s="27" t="str">
        <f>IFERROR(VLOOKUP(CY418,'Banco de Dados'!$B$3:$H$274,5,FALSE)," ")</f>
        <v xml:space="preserve"> </v>
      </c>
      <c r="DC418" s="27" t="str">
        <f>_xlfn.XLOOKUP(DF418,'Banco de Dados'!$B$3:$B$274,'Banco de Dados'!$C$3:$C$274,"")</f>
        <v/>
      </c>
      <c r="DD418" s="27" t="str">
        <f>IFERROR(VLOOKUP(DF418,'Banco de Dados'!$B$3:$H$274,5,FALSE)," ")</f>
        <v xml:space="preserve"> </v>
      </c>
      <c r="DJ418" s="27" t="str">
        <f>_xlfn.XLOOKUP(DM418,'Banco de Dados'!$B$3:$B$274,'Banco de Dados'!$C$3:$C$274,"")</f>
        <v/>
      </c>
      <c r="DK418" s="27" t="str">
        <f>IFERROR(VLOOKUP(DM418,'Banco de Dados'!$B$3:$H$274,5,FALSE)," ")</f>
        <v xml:space="preserve"> </v>
      </c>
      <c r="DQ418" s="27" t="str">
        <f>_xlfn.XLOOKUP(DT418,'Banco de Dados'!$B$3:$B$274,'Banco de Dados'!$C$3:$C$274,"")</f>
        <v/>
      </c>
      <c r="DR418" s="27" t="str">
        <f>IFERROR(VLOOKUP(DT418,'Banco de Dados'!$B$3:$H$274,5,FALSE)," ")</f>
        <v xml:space="preserve"> </v>
      </c>
      <c r="DX418" s="27" t="str">
        <f>_xlfn.XLOOKUP(EA418,'Banco de Dados'!$B$3:$B$274,'Banco de Dados'!$C$3:$C$274,"")</f>
        <v/>
      </c>
      <c r="DY418" s="27" t="str">
        <f>IFERROR(VLOOKUP(EA418,'Banco de Dados'!$B$3:$H$274,5,FALSE)," ")</f>
        <v xml:space="preserve"> </v>
      </c>
      <c r="EE418" s="27" t="str">
        <f>_xlfn.XLOOKUP(EH418,'Banco de Dados'!$B$3:$B$274,'Banco de Dados'!$C$3:$C$274,"")</f>
        <v/>
      </c>
      <c r="EF418" s="27" t="str">
        <f>IFERROR(VLOOKUP(EH418,'Banco de Dados'!$B$3:$H$274,5,FALSE)," ")</f>
        <v xml:space="preserve"> </v>
      </c>
      <c r="EL418" s="27" t="str">
        <f>_xlfn.XLOOKUP(EO418,'Banco de Dados'!$B$3:$B$274,'Banco de Dados'!$C$3:$C$274,"")</f>
        <v/>
      </c>
      <c r="EM418" s="27" t="str">
        <f>IFERROR(VLOOKUP(EO418,'Banco de Dados'!$B$3:$H$274,5,FALSE)," ")</f>
        <v xml:space="preserve"> </v>
      </c>
      <c r="ES418" s="27" t="str">
        <f>_xlfn.XLOOKUP(EV418,'Banco de Dados'!$B$3:$B$274,'Banco de Dados'!$C$3:$C$274,"")</f>
        <v/>
      </c>
      <c r="ET418" s="27" t="str">
        <f>IFERROR(VLOOKUP(EV418,'Banco de Dados'!$B$3:$H$274,5,FALSE)," ")</f>
        <v xml:space="preserve"> </v>
      </c>
      <c r="EZ418" s="27" t="str">
        <f>_xlfn.XLOOKUP(FC418,'Banco de Dados'!$B$3:$B$274,'Banco de Dados'!$C$3:$C$274,"")</f>
        <v/>
      </c>
      <c r="FA418" s="27" t="str">
        <f>IFERROR(VLOOKUP(FC418,'Banco de Dados'!$B$3:$H$274,5,FALSE)," ")</f>
        <v xml:space="preserve"> </v>
      </c>
      <c r="FC418" s="7"/>
      <c r="FD418" s="7"/>
      <c r="FE418" s="7"/>
      <c r="FG418" s="27" t="str">
        <f>_xlfn.XLOOKUP(FJ418,'Banco de Dados'!$B$3:$B$274,'Banco de Dados'!$C$3:$C$274,"")</f>
        <v/>
      </c>
      <c r="FH418" s="27" t="str">
        <f>IFERROR(VLOOKUP(FJ418,'Banco de Dados'!$B$3:$H$274,5,FALSE)," ")</f>
        <v xml:space="preserve"> </v>
      </c>
      <c r="FI418" s="7"/>
      <c r="FJ418" s="7"/>
      <c r="FK418" s="7"/>
      <c r="FL418" s="7"/>
      <c r="FN418" s="27" t="str">
        <f>_xlfn.XLOOKUP(FQ418,'Banco de Dados'!$B$3:$B$274,'Banco de Dados'!$C$3:$C$274,"")</f>
        <v/>
      </c>
      <c r="FO418" s="27" t="str">
        <f>IFERROR(VLOOKUP(FQ418,'Banco de Dados'!$B$3:$H$274,5,FALSE)," ")</f>
        <v xml:space="preserve"> </v>
      </c>
      <c r="FP418" s="7"/>
      <c r="FQ418" s="7"/>
      <c r="FR418" s="7"/>
      <c r="FS418" s="7"/>
      <c r="FU418" s="27" t="str">
        <f>_xlfn.XLOOKUP(FX418,'Banco de Dados'!$B$3:$B$274,'Banco de Dados'!$C$3:$C$274,"")</f>
        <v/>
      </c>
      <c r="FV418" s="27" t="str">
        <f>IFERROR(VLOOKUP(FX418,'Banco de Dados'!$B$3:$H$274,5,FALSE)," ")</f>
        <v xml:space="preserve"> </v>
      </c>
      <c r="FW418" s="7"/>
      <c r="FX418" s="7"/>
      <c r="FY418" s="7"/>
      <c r="FZ418" s="7"/>
    </row>
    <row r="419" spans="2:182" x14ac:dyDescent="0.25">
      <c r="B419" s="27" t="str">
        <f>_xlfn.XLOOKUP(E419,'Banco de Dados'!$B$3:$B$274,'Banco de Dados'!$C$3:$C$274,"")</f>
        <v/>
      </c>
      <c r="C419" s="27" t="str">
        <f>IFERROR(VLOOKUP(E419,'Banco de Dados'!$B$3:$H$274,5,FALSE)," ")</f>
        <v xml:space="preserve"> </v>
      </c>
      <c r="I419" s="27" t="str">
        <f>_xlfn.XLOOKUP(L419,'Banco de Dados'!$B$3:$B$274,'Banco de Dados'!$C$3:$C$274,"")</f>
        <v/>
      </c>
      <c r="J419" s="27" t="str">
        <f>IFERROR(VLOOKUP(L419,'Banco de Dados'!$B$3:$H$274,5,FALSE)," ")</f>
        <v xml:space="preserve"> </v>
      </c>
      <c r="P419" s="27" t="str">
        <f>_xlfn.XLOOKUP(S419,'Banco de Dados'!$B$3:$B$274,'Banco de Dados'!$C$3:$C$274,"")</f>
        <v/>
      </c>
      <c r="Q419" s="27" t="str">
        <f>IFERROR(VLOOKUP(S419,'Banco de Dados'!$B$3:$H$274,5,FALSE)," ")</f>
        <v xml:space="preserve"> </v>
      </c>
      <c r="W419" s="27" t="str">
        <f>_xlfn.XLOOKUP(Z419,'Banco de Dados'!$B$3:$B$274,'Banco de Dados'!$C$3:$C$274,"")</f>
        <v/>
      </c>
      <c r="X419" s="27" t="str">
        <f>IFERROR(VLOOKUP(Z419,'Banco de Dados'!$B$3:$H$274,5,FALSE)," ")</f>
        <v xml:space="preserve"> </v>
      </c>
      <c r="AD419" s="27" t="str">
        <f>_xlfn.XLOOKUP(AG419,'Banco de Dados'!$B$3:$B$274,'Banco de Dados'!$C$3:$C$274,"")</f>
        <v/>
      </c>
      <c r="AE419" s="27" t="str">
        <f>IFERROR(VLOOKUP(AG419,'Banco de Dados'!$B$3:$H$274,5,FALSE)," ")</f>
        <v xml:space="preserve"> </v>
      </c>
      <c r="AK419" s="27" t="str">
        <f>_xlfn.XLOOKUP(AN419,'Banco de Dados'!$B$3:$B$274,'Banco de Dados'!$C$3:$C$274,"")</f>
        <v/>
      </c>
      <c r="AL419" s="27" t="str">
        <f>IFERROR(VLOOKUP(AN419,'Banco de Dados'!$B$3:$H$274,5,FALSE)," ")</f>
        <v xml:space="preserve"> </v>
      </c>
      <c r="AR419" s="27" t="str">
        <f>_xlfn.XLOOKUP(AU419,'Banco de Dados'!$B$3:$B$274,'Banco de Dados'!$C$3:$C$274,"")</f>
        <v/>
      </c>
      <c r="AS419" s="27" t="str">
        <f>IFERROR(VLOOKUP(AU419,'Banco de Dados'!$B$3:$H$274,5,FALSE)," ")</f>
        <v xml:space="preserve"> </v>
      </c>
      <c r="AY419" s="27" t="str">
        <f>_xlfn.XLOOKUP(BB419,'Banco de Dados'!$B$3:$B$274,'Banco de Dados'!$C$3:$C$274,"")</f>
        <v/>
      </c>
      <c r="AZ419" s="27" t="str">
        <f>IFERROR(VLOOKUP(BB419,'Banco de Dados'!$B$3:$H$274,5,FALSE)," ")</f>
        <v xml:space="preserve"> </v>
      </c>
      <c r="BF419" s="27" t="str">
        <f>_xlfn.XLOOKUP(BI419,'Banco de Dados'!$B$3:$B$274,'Banco de Dados'!$C$3:$C$274,"")</f>
        <v/>
      </c>
      <c r="BG419" s="27" t="str">
        <f>IFERROR(VLOOKUP(BI419,'Banco de Dados'!$B$3:$H$274,5,FALSE)," ")</f>
        <v xml:space="preserve"> </v>
      </c>
      <c r="BM419" s="27" t="str">
        <f>_xlfn.XLOOKUP(BP419,'Banco de Dados'!$B$3:$B$274,'Banco de Dados'!$C$3:$C$274,"")</f>
        <v/>
      </c>
      <c r="BN419" s="27" t="str">
        <f>IFERROR(VLOOKUP(BP419,'Banco de Dados'!$B$3:$H$274,5,FALSE)," ")</f>
        <v xml:space="preserve"> </v>
      </c>
      <c r="BT419" s="27" t="str">
        <f>_xlfn.XLOOKUP(BW419,'Banco de Dados'!$B$3:$B$274,'Banco de Dados'!$C$3:$C$274,"")</f>
        <v/>
      </c>
      <c r="BU419" s="27" t="str">
        <f>IFERROR(VLOOKUP(BW419,'Banco de Dados'!$B$3:$H$274,5,FALSE)," ")</f>
        <v xml:space="preserve"> </v>
      </c>
      <c r="CA419" s="27" t="str">
        <f>_xlfn.XLOOKUP(CD419,'Banco de Dados'!$B$3:$B$274,'Banco de Dados'!$C$3:$C$274,"")</f>
        <v/>
      </c>
      <c r="CB419" s="27" t="str">
        <f>IFERROR(VLOOKUP(CD419,'Banco de Dados'!$B$3:$H$274,5,FALSE)," ")</f>
        <v xml:space="preserve"> </v>
      </c>
      <c r="CH419" s="27" t="str">
        <f>_xlfn.XLOOKUP(CK419,'Banco de Dados'!$B$3:$B$274,'Banco de Dados'!$C$3:$C$274,"")</f>
        <v/>
      </c>
      <c r="CI419" s="27" t="str">
        <f>IFERROR(VLOOKUP(CK419,'Banco de Dados'!$B$3:$H$274,5,FALSE)," ")</f>
        <v xml:space="preserve"> </v>
      </c>
      <c r="CO419" s="27" t="str">
        <f>_xlfn.XLOOKUP(CR419,'Banco de Dados'!$B$3:$B$274,'Banco de Dados'!$C$3:$C$274,"")</f>
        <v/>
      </c>
      <c r="CP419" s="27" t="str">
        <f>IFERROR(VLOOKUP(CR419,'Banco de Dados'!$B$3:$H$274,5,FALSE)," ")</f>
        <v xml:space="preserve"> </v>
      </c>
      <c r="CV419" s="27" t="str">
        <f>_xlfn.XLOOKUP(CY419,'Banco de Dados'!$B$3:$B$274,'Banco de Dados'!$C$3:$C$274,"")</f>
        <v/>
      </c>
      <c r="CW419" s="27" t="str">
        <f>IFERROR(VLOOKUP(CY419,'Banco de Dados'!$B$3:$H$274,5,FALSE)," ")</f>
        <v xml:space="preserve"> </v>
      </c>
      <c r="DC419" s="27" t="str">
        <f>_xlfn.XLOOKUP(DF419,'Banco de Dados'!$B$3:$B$274,'Banco de Dados'!$C$3:$C$274,"")</f>
        <v/>
      </c>
      <c r="DD419" s="27" t="str">
        <f>IFERROR(VLOOKUP(DF419,'Banco de Dados'!$B$3:$H$274,5,FALSE)," ")</f>
        <v xml:space="preserve"> </v>
      </c>
      <c r="DJ419" s="27" t="str">
        <f>_xlfn.XLOOKUP(DM419,'Banco de Dados'!$B$3:$B$274,'Banco de Dados'!$C$3:$C$274,"")</f>
        <v/>
      </c>
      <c r="DK419" s="27" t="str">
        <f>IFERROR(VLOOKUP(DM419,'Banco de Dados'!$B$3:$H$274,5,FALSE)," ")</f>
        <v xml:space="preserve"> </v>
      </c>
      <c r="DQ419" s="27" t="str">
        <f>_xlfn.XLOOKUP(DT419,'Banco de Dados'!$B$3:$B$274,'Banco de Dados'!$C$3:$C$274,"")</f>
        <v/>
      </c>
      <c r="DR419" s="27" t="str">
        <f>IFERROR(VLOOKUP(DT419,'Banco de Dados'!$B$3:$H$274,5,FALSE)," ")</f>
        <v xml:space="preserve"> </v>
      </c>
      <c r="DX419" s="27" t="str">
        <f>_xlfn.XLOOKUP(EA419,'Banco de Dados'!$B$3:$B$274,'Banco de Dados'!$C$3:$C$274,"")</f>
        <v/>
      </c>
      <c r="DY419" s="27" t="str">
        <f>IFERROR(VLOOKUP(EA419,'Banco de Dados'!$B$3:$H$274,5,FALSE)," ")</f>
        <v xml:space="preserve"> </v>
      </c>
      <c r="EE419" s="27" t="str">
        <f>_xlfn.XLOOKUP(EH419,'Banco de Dados'!$B$3:$B$274,'Banco de Dados'!$C$3:$C$274,"")</f>
        <v/>
      </c>
      <c r="EF419" s="27" t="str">
        <f>IFERROR(VLOOKUP(EH419,'Banco de Dados'!$B$3:$H$274,5,FALSE)," ")</f>
        <v xml:space="preserve"> </v>
      </c>
      <c r="EL419" s="27" t="str">
        <f>_xlfn.XLOOKUP(EO419,'Banco de Dados'!$B$3:$B$274,'Banco de Dados'!$C$3:$C$274,"")</f>
        <v/>
      </c>
      <c r="EM419" s="27" t="str">
        <f>IFERROR(VLOOKUP(EO419,'Banco de Dados'!$B$3:$H$274,5,FALSE)," ")</f>
        <v xml:space="preserve"> </v>
      </c>
      <c r="ES419" s="27" t="str">
        <f>_xlfn.XLOOKUP(EV419,'Banco de Dados'!$B$3:$B$274,'Banco de Dados'!$C$3:$C$274,"")</f>
        <v/>
      </c>
      <c r="ET419" s="27" t="str">
        <f>IFERROR(VLOOKUP(EV419,'Banco de Dados'!$B$3:$H$274,5,FALSE)," ")</f>
        <v xml:space="preserve"> </v>
      </c>
      <c r="EZ419" s="27" t="str">
        <f>_xlfn.XLOOKUP(FC419,'Banco de Dados'!$B$3:$B$274,'Banco de Dados'!$C$3:$C$274,"")</f>
        <v/>
      </c>
      <c r="FA419" s="27" t="str">
        <f>IFERROR(VLOOKUP(FC419,'Banco de Dados'!$B$3:$H$274,5,FALSE)," ")</f>
        <v xml:space="preserve"> </v>
      </c>
      <c r="FC419" s="7"/>
      <c r="FD419" s="7"/>
      <c r="FE419" s="7"/>
      <c r="FG419" s="27" t="str">
        <f>_xlfn.XLOOKUP(FJ419,'Banco de Dados'!$B$3:$B$274,'Banco de Dados'!$C$3:$C$274,"")</f>
        <v/>
      </c>
      <c r="FH419" s="27" t="str">
        <f>IFERROR(VLOOKUP(FJ419,'Banco de Dados'!$B$3:$H$274,5,FALSE)," ")</f>
        <v xml:space="preserve"> </v>
      </c>
      <c r="FI419" s="7"/>
      <c r="FJ419" s="7"/>
      <c r="FK419" s="7"/>
      <c r="FL419" s="7"/>
      <c r="FN419" s="27" t="str">
        <f>_xlfn.XLOOKUP(FQ419,'Banco de Dados'!$B$3:$B$274,'Banco de Dados'!$C$3:$C$274,"")</f>
        <v/>
      </c>
      <c r="FO419" s="27" t="str">
        <f>IFERROR(VLOOKUP(FQ419,'Banco de Dados'!$B$3:$H$274,5,FALSE)," ")</f>
        <v xml:space="preserve"> </v>
      </c>
      <c r="FP419" s="7"/>
      <c r="FQ419" s="7"/>
      <c r="FR419" s="7"/>
      <c r="FS419" s="7"/>
      <c r="FU419" s="27" t="str">
        <f>_xlfn.XLOOKUP(FX419,'Banco de Dados'!$B$3:$B$274,'Banco de Dados'!$C$3:$C$274,"")</f>
        <v/>
      </c>
      <c r="FV419" s="27" t="str">
        <f>IFERROR(VLOOKUP(FX419,'Banco de Dados'!$B$3:$H$274,5,FALSE)," ")</f>
        <v xml:space="preserve"> </v>
      </c>
      <c r="FW419" s="7"/>
      <c r="FX419" s="7"/>
      <c r="FY419" s="7"/>
      <c r="FZ419" s="7"/>
    </row>
    <row r="420" spans="2:182" x14ac:dyDescent="0.25">
      <c r="B420" s="27" t="str">
        <f>_xlfn.XLOOKUP(E420,'Banco de Dados'!$B$3:$B$274,'Banco de Dados'!$C$3:$C$274,"")</f>
        <v/>
      </c>
      <c r="C420" s="27" t="str">
        <f>IFERROR(VLOOKUP(E420,'Banco de Dados'!$B$3:$H$274,5,FALSE)," ")</f>
        <v xml:space="preserve"> </v>
      </c>
      <c r="I420" s="27" t="str">
        <f>_xlfn.XLOOKUP(L420,'Banco de Dados'!$B$3:$B$274,'Banco de Dados'!$C$3:$C$274,"")</f>
        <v/>
      </c>
      <c r="J420" s="27" t="str">
        <f>IFERROR(VLOOKUP(L420,'Banco de Dados'!$B$3:$H$274,5,FALSE)," ")</f>
        <v xml:space="preserve"> </v>
      </c>
      <c r="P420" s="27" t="str">
        <f>_xlfn.XLOOKUP(S420,'Banco de Dados'!$B$3:$B$274,'Banco de Dados'!$C$3:$C$274,"")</f>
        <v/>
      </c>
      <c r="Q420" s="27" t="str">
        <f>IFERROR(VLOOKUP(S420,'Banco de Dados'!$B$3:$H$274,5,FALSE)," ")</f>
        <v xml:space="preserve"> </v>
      </c>
      <c r="W420" s="27" t="str">
        <f>_xlfn.XLOOKUP(Z420,'Banco de Dados'!$B$3:$B$274,'Banco de Dados'!$C$3:$C$274,"")</f>
        <v/>
      </c>
      <c r="X420" s="27" t="str">
        <f>IFERROR(VLOOKUP(Z420,'Banco de Dados'!$B$3:$H$274,5,FALSE)," ")</f>
        <v xml:space="preserve"> </v>
      </c>
      <c r="AD420" s="27" t="str">
        <f>_xlfn.XLOOKUP(AG420,'Banco de Dados'!$B$3:$B$274,'Banco de Dados'!$C$3:$C$274,"")</f>
        <v/>
      </c>
      <c r="AE420" s="27" t="str">
        <f>IFERROR(VLOOKUP(AG420,'Banco de Dados'!$B$3:$H$274,5,FALSE)," ")</f>
        <v xml:space="preserve"> </v>
      </c>
      <c r="AK420" s="27" t="str">
        <f>_xlfn.XLOOKUP(AN420,'Banco de Dados'!$B$3:$B$274,'Banco de Dados'!$C$3:$C$274,"")</f>
        <v/>
      </c>
      <c r="AL420" s="27" t="str">
        <f>IFERROR(VLOOKUP(AN420,'Banco de Dados'!$B$3:$H$274,5,FALSE)," ")</f>
        <v xml:space="preserve"> </v>
      </c>
      <c r="AR420" s="27" t="str">
        <f>_xlfn.XLOOKUP(AU420,'Banco de Dados'!$B$3:$B$274,'Banco de Dados'!$C$3:$C$274,"")</f>
        <v/>
      </c>
      <c r="AS420" s="27" t="str">
        <f>IFERROR(VLOOKUP(AU420,'Banco de Dados'!$B$3:$H$274,5,FALSE)," ")</f>
        <v xml:space="preserve"> </v>
      </c>
      <c r="AY420" s="27" t="str">
        <f>_xlfn.XLOOKUP(BB420,'Banco de Dados'!$B$3:$B$274,'Banco de Dados'!$C$3:$C$274,"")</f>
        <v/>
      </c>
      <c r="AZ420" s="27" t="str">
        <f>IFERROR(VLOOKUP(BB420,'Banco de Dados'!$B$3:$H$274,5,FALSE)," ")</f>
        <v xml:space="preserve"> </v>
      </c>
      <c r="BF420" s="27" t="str">
        <f>_xlfn.XLOOKUP(BI420,'Banco de Dados'!$B$3:$B$274,'Banco de Dados'!$C$3:$C$274,"")</f>
        <v/>
      </c>
      <c r="BG420" s="27" t="str">
        <f>IFERROR(VLOOKUP(BI420,'Banco de Dados'!$B$3:$H$274,5,FALSE)," ")</f>
        <v xml:space="preserve"> </v>
      </c>
      <c r="BM420" s="27" t="str">
        <f>_xlfn.XLOOKUP(BP420,'Banco de Dados'!$B$3:$B$274,'Banco de Dados'!$C$3:$C$274,"")</f>
        <v/>
      </c>
      <c r="BN420" s="27" t="str">
        <f>IFERROR(VLOOKUP(BP420,'Banco de Dados'!$B$3:$H$274,5,FALSE)," ")</f>
        <v xml:space="preserve"> </v>
      </c>
      <c r="BT420" s="27" t="str">
        <f>_xlfn.XLOOKUP(BW420,'Banco de Dados'!$B$3:$B$274,'Banco de Dados'!$C$3:$C$274,"")</f>
        <v/>
      </c>
      <c r="BU420" s="27" t="str">
        <f>IFERROR(VLOOKUP(BW420,'Banco de Dados'!$B$3:$H$274,5,FALSE)," ")</f>
        <v xml:space="preserve"> </v>
      </c>
      <c r="CA420" s="27" t="str">
        <f>_xlfn.XLOOKUP(CD420,'Banco de Dados'!$B$3:$B$274,'Banco de Dados'!$C$3:$C$274,"")</f>
        <v/>
      </c>
      <c r="CB420" s="27" t="str">
        <f>IFERROR(VLOOKUP(CD420,'Banco de Dados'!$B$3:$H$274,5,FALSE)," ")</f>
        <v xml:space="preserve"> </v>
      </c>
      <c r="CH420" s="27" t="str">
        <f>_xlfn.XLOOKUP(CK420,'Banco de Dados'!$B$3:$B$274,'Banco de Dados'!$C$3:$C$274,"")</f>
        <v/>
      </c>
      <c r="CI420" s="27" t="str">
        <f>IFERROR(VLOOKUP(CK420,'Banco de Dados'!$B$3:$H$274,5,FALSE)," ")</f>
        <v xml:space="preserve"> </v>
      </c>
      <c r="CO420" s="27" t="str">
        <f>_xlfn.XLOOKUP(CR420,'Banco de Dados'!$B$3:$B$274,'Banco de Dados'!$C$3:$C$274,"")</f>
        <v/>
      </c>
      <c r="CP420" s="27" t="str">
        <f>IFERROR(VLOOKUP(CR420,'Banco de Dados'!$B$3:$H$274,5,FALSE)," ")</f>
        <v xml:space="preserve"> </v>
      </c>
      <c r="CV420" s="27" t="str">
        <f>_xlfn.XLOOKUP(CY420,'Banco de Dados'!$B$3:$B$274,'Banco de Dados'!$C$3:$C$274,"")</f>
        <v/>
      </c>
      <c r="CW420" s="27" t="str">
        <f>IFERROR(VLOOKUP(CY420,'Banco de Dados'!$B$3:$H$274,5,FALSE)," ")</f>
        <v xml:space="preserve"> </v>
      </c>
      <c r="DC420" s="27" t="str">
        <f>_xlfn.XLOOKUP(DF420,'Banco de Dados'!$B$3:$B$274,'Banco de Dados'!$C$3:$C$274,"")</f>
        <v/>
      </c>
      <c r="DD420" s="27" t="str">
        <f>IFERROR(VLOOKUP(DF420,'Banco de Dados'!$B$3:$H$274,5,FALSE)," ")</f>
        <v xml:space="preserve"> </v>
      </c>
      <c r="DJ420" s="27" t="str">
        <f>_xlfn.XLOOKUP(DM420,'Banco de Dados'!$B$3:$B$274,'Banco de Dados'!$C$3:$C$274,"")</f>
        <v/>
      </c>
      <c r="DK420" s="27" t="str">
        <f>IFERROR(VLOOKUP(DM420,'Banco de Dados'!$B$3:$H$274,5,FALSE)," ")</f>
        <v xml:space="preserve"> </v>
      </c>
      <c r="DQ420" s="27" t="str">
        <f>_xlfn.XLOOKUP(DT420,'Banco de Dados'!$B$3:$B$274,'Banco de Dados'!$C$3:$C$274,"")</f>
        <v/>
      </c>
      <c r="DR420" s="27" t="str">
        <f>IFERROR(VLOOKUP(DT420,'Banco de Dados'!$B$3:$H$274,5,FALSE)," ")</f>
        <v xml:space="preserve"> </v>
      </c>
      <c r="DX420" s="27" t="str">
        <f>_xlfn.XLOOKUP(EA420,'Banco de Dados'!$B$3:$B$274,'Banco de Dados'!$C$3:$C$274,"")</f>
        <v/>
      </c>
      <c r="DY420" s="27" t="str">
        <f>IFERROR(VLOOKUP(EA420,'Banco de Dados'!$B$3:$H$274,5,FALSE)," ")</f>
        <v xml:space="preserve"> </v>
      </c>
      <c r="EE420" s="27" t="str">
        <f>_xlfn.XLOOKUP(EH420,'Banco de Dados'!$B$3:$B$274,'Banco de Dados'!$C$3:$C$274,"")</f>
        <v/>
      </c>
      <c r="EF420" s="27" t="str">
        <f>IFERROR(VLOOKUP(EH420,'Banco de Dados'!$B$3:$H$274,5,FALSE)," ")</f>
        <v xml:space="preserve"> </v>
      </c>
      <c r="EL420" s="27" t="str">
        <f>_xlfn.XLOOKUP(EO420,'Banco de Dados'!$B$3:$B$274,'Banco de Dados'!$C$3:$C$274,"")</f>
        <v/>
      </c>
      <c r="EM420" s="27" t="str">
        <f>IFERROR(VLOOKUP(EO420,'Banco de Dados'!$B$3:$H$274,5,FALSE)," ")</f>
        <v xml:space="preserve"> </v>
      </c>
      <c r="ES420" s="27" t="str">
        <f>_xlfn.XLOOKUP(EV420,'Banco de Dados'!$B$3:$B$274,'Banco de Dados'!$C$3:$C$274,"")</f>
        <v/>
      </c>
      <c r="ET420" s="27" t="str">
        <f>IFERROR(VLOOKUP(EV420,'Banco de Dados'!$B$3:$H$274,5,FALSE)," ")</f>
        <v xml:space="preserve"> </v>
      </c>
      <c r="EZ420" s="27" t="str">
        <f>_xlfn.XLOOKUP(FC420,'Banco de Dados'!$B$3:$B$274,'Banco de Dados'!$C$3:$C$274,"")</f>
        <v/>
      </c>
      <c r="FA420" s="27" t="str">
        <f>IFERROR(VLOOKUP(FC420,'Banco de Dados'!$B$3:$H$274,5,FALSE)," ")</f>
        <v xml:space="preserve"> </v>
      </c>
      <c r="FC420" s="7"/>
      <c r="FD420" s="7"/>
      <c r="FE420" s="7"/>
      <c r="FG420" s="27" t="str">
        <f>_xlfn.XLOOKUP(FJ420,'Banco de Dados'!$B$3:$B$274,'Banco de Dados'!$C$3:$C$274,"")</f>
        <v/>
      </c>
      <c r="FH420" s="27" t="str">
        <f>IFERROR(VLOOKUP(FJ420,'Banco de Dados'!$B$3:$H$274,5,FALSE)," ")</f>
        <v xml:space="preserve"> </v>
      </c>
      <c r="FI420" s="7"/>
      <c r="FJ420" s="7"/>
      <c r="FK420" s="7"/>
      <c r="FL420" s="7"/>
      <c r="FN420" s="27" t="str">
        <f>_xlfn.XLOOKUP(FQ420,'Banco de Dados'!$B$3:$B$274,'Banco de Dados'!$C$3:$C$274,"")</f>
        <v/>
      </c>
      <c r="FO420" s="27" t="str">
        <f>IFERROR(VLOOKUP(FQ420,'Banco de Dados'!$B$3:$H$274,5,FALSE)," ")</f>
        <v xml:space="preserve"> </v>
      </c>
      <c r="FP420" s="7"/>
      <c r="FQ420" s="7"/>
      <c r="FR420" s="7"/>
      <c r="FS420" s="7"/>
      <c r="FU420" s="27" t="str">
        <f>_xlfn.XLOOKUP(FX420,'Banco de Dados'!$B$3:$B$274,'Banco de Dados'!$C$3:$C$274,"")</f>
        <v/>
      </c>
      <c r="FV420" s="27" t="str">
        <f>IFERROR(VLOOKUP(FX420,'Banco de Dados'!$B$3:$H$274,5,FALSE)," ")</f>
        <v xml:space="preserve"> </v>
      </c>
      <c r="FW420" s="7"/>
      <c r="FX420" s="7"/>
      <c r="FY420" s="7"/>
      <c r="FZ420" s="7"/>
    </row>
    <row r="421" spans="2:182" x14ac:dyDescent="0.25">
      <c r="B421" s="27" t="str">
        <f>_xlfn.XLOOKUP(E421,'Banco de Dados'!$B$3:$B$274,'Banco de Dados'!$C$3:$C$274,"")</f>
        <v/>
      </c>
      <c r="C421" s="27" t="str">
        <f>IFERROR(VLOOKUP(E421,'Banco de Dados'!$B$3:$H$274,5,FALSE)," ")</f>
        <v xml:space="preserve"> </v>
      </c>
      <c r="I421" s="27" t="str">
        <f>_xlfn.XLOOKUP(L421,'Banco de Dados'!$B$3:$B$274,'Banco de Dados'!$C$3:$C$274,"")</f>
        <v/>
      </c>
      <c r="J421" s="27" t="str">
        <f>IFERROR(VLOOKUP(L421,'Banco de Dados'!$B$3:$H$274,5,FALSE)," ")</f>
        <v xml:space="preserve"> </v>
      </c>
      <c r="P421" s="27" t="str">
        <f>_xlfn.XLOOKUP(S421,'Banco de Dados'!$B$3:$B$274,'Banco de Dados'!$C$3:$C$274,"")</f>
        <v/>
      </c>
      <c r="Q421" s="27" t="str">
        <f>IFERROR(VLOOKUP(S421,'Banco de Dados'!$B$3:$H$274,5,FALSE)," ")</f>
        <v xml:space="preserve"> </v>
      </c>
      <c r="W421" s="27" t="str">
        <f>_xlfn.XLOOKUP(Z421,'Banco de Dados'!$B$3:$B$274,'Banco de Dados'!$C$3:$C$274,"")</f>
        <v/>
      </c>
      <c r="X421" s="27" t="str">
        <f>IFERROR(VLOOKUP(Z421,'Banco de Dados'!$B$3:$H$274,5,FALSE)," ")</f>
        <v xml:space="preserve"> </v>
      </c>
      <c r="AD421" s="27" t="str">
        <f>_xlfn.XLOOKUP(AG421,'Banco de Dados'!$B$3:$B$274,'Banco de Dados'!$C$3:$C$274,"")</f>
        <v/>
      </c>
      <c r="AE421" s="27" t="str">
        <f>IFERROR(VLOOKUP(AG421,'Banco de Dados'!$B$3:$H$274,5,FALSE)," ")</f>
        <v xml:space="preserve"> </v>
      </c>
      <c r="AK421" s="27" t="str">
        <f>_xlfn.XLOOKUP(AN421,'Banco de Dados'!$B$3:$B$274,'Banco de Dados'!$C$3:$C$274,"")</f>
        <v/>
      </c>
      <c r="AL421" s="27" t="str">
        <f>IFERROR(VLOOKUP(AN421,'Banco de Dados'!$B$3:$H$274,5,FALSE)," ")</f>
        <v xml:space="preserve"> </v>
      </c>
      <c r="AR421" s="27" t="str">
        <f>_xlfn.XLOOKUP(AU421,'Banco de Dados'!$B$3:$B$274,'Banco de Dados'!$C$3:$C$274,"")</f>
        <v/>
      </c>
      <c r="AS421" s="27" t="str">
        <f>IFERROR(VLOOKUP(AU421,'Banco de Dados'!$B$3:$H$274,5,FALSE)," ")</f>
        <v xml:space="preserve"> </v>
      </c>
      <c r="AY421" s="27" t="str">
        <f>_xlfn.XLOOKUP(BB421,'Banco de Dados'!$B$3:$B$274,'Banco de Dados'!$C$3:$C$274,"")</f>
        <v/>
      </c>
      <c r="AZ421" s="27" t="str">
        <f>IFERROR(VLOOKUP(BB421,'Banco de Dados'!$B$3:$H$274,5,FALSE)," ")</f>
        <v xml:space="preserve"> </v>
      </c>
      <c r="BF421" s="27" t="str">
        <f>_xlfn.XLOOKUP(BI421,'Banco de Dados'!$B$3:$B$274,'Banco de Dados'!$C$3:$C$274,"")</f>
        <v/>
      </c>
      <c r="BG421" s="27" t="str">
        <f>IFERROR(VLOOKUP(BI421,'Banco de Dados'!$B$3:$H$274,5,FALSE)," ")</f>
        <v xml:space="preserve"> </v>
      </c>
      <c r="BM421" s="27" t="str">
        <f>_xlfn.XLOOKUP(BP421,'Banco de Dados'!$B$3:$B$274,'Banco de Dados'!$C$3:$C$274,"")</f>
        <v/>
      </c>
      <c r="BN421" s="27" t="str">
        <f>IFERROR(VLOOKUP(BP421,'Banco de Dados'!$B$3:$H$274,5,FALSE)," ")</f>
        <v xml:space="preserve"> </v>
      </c>
      <c r="BT421" s="27" t="str">
        <f>_xlfn.XLOOKUP(BW421,'Banco de Dados'!$B$3:$B$274,'Banco de Dados'!$C$3:$C$274,"")</f>
        <v/>
      </c>
      <c r="BU421" s="27" t="str">
        <f>IFERROR(VLOOKUP(BW421,'Banco de Dados'!$B$3:$H$274,5,FALSE)," ")</f>
        <v xml:space="preserve"> </v>
      </c>
      <c r="CA421" s="27" t="str">
        <f>_xlfn.XLOOKUP(CD421,'Banco de Dados'!$B$3:$B$274,'Banco de Dados'!$C$3:$C$274,"")</f>
        <v/>
      </c>
      <c r="CB421" s="27" t="str">
        <f>IFERROR(VLOOKUP(CD421,'Banco de Dados'!$B$3:$H$274,5,FALSE)," ")</f>
        <v xml:space="preserve"> </v>
      </c>
      <c r="CH421" s="27" t="str">
        <f>_xlfn.XLOOKUP(CK421,'Banco de Dados'!$B$3:$B$274,'Banco de Dados'!$C$3:$C$274,"")</f>
        <v/>
      </c>
      <c r="CI421" s="27" t="str">
        <f>IFERROR(VLOOKUP(CK421,'Banco de Dados'!$B$3:$H$274,5,FALSE)," ")</f>
        <v xml:space="preserve"> </v>
      </c>
      <c r="CO421" s="27" t="str">
        <f>_xlfn.XLOOKUP(CR421,'Banco de Dados'!$B$3:$B$274,'Banco de Dados'!$C$3:$C$274,"")</f>
        <v/>
      </c>
      <c r="CP421" s="27" t="str">
        <f>IFERROR(VLOOKUP(CR421,'Banco de Dados'!$B$3:$H$274,5,FALSE)," ")</f>
        <v xml:space="preserve"> </v>
      </c>
      <c r="CV421" s="27" t="str">
        <f>_xlfn.XLOOKUP(CY421,'Banco de Dados'!$B$3:$B$274,'Banco de Dados'!$C$3:$C$274,"")</f>
        <v/>
      </c>
      <c r="CW421" s="27" t="str">
        <f>IFERROR(VLOOKUP(CY421,'Banco de Dados'!$B$3:$H$274,5,FALSE)," ")</f>
        <v xml:space="preserve"> </v>
      </c>
      <c r="DC421" s="27" t="str">
        <f>_xlfn.XLOOKUP(DF421,'Banco de Dados'!$B$3:$B$274,'Banco de Dados'!$C$3:$C$274,"")</f>
        <v/>
      </c>
      <c r="DD421" s="27" t="str">
        <f>IFERROR(VLOOKUP(DF421,'Banco de Dados'!$B$3:$H$274,5,FALSE)," ")</f>
        <v xml:space="preserve"> </v>
      </c>
      <c r="DJ421" s="27" t="str">
        <f>_xlfn.XLOOKUP(DM421,'Banco de Dados'!$B$3:$B$274,'Banco de Dados'!$C$3:$C$274,"")</f>
        <v/>
      </c>
      <c r="DK421" s="27" t="str">
        <f>IFERROR(VLOOKUP(DM421,'Banco de Dados'!$B$3:$H$274,5,FALSE)," ")</f>
        <v xml:space="preserve"> </v>
      </c>
      <c r="DQ421" s="27" t="str">
        <f>_xlfn.XLOOKUP(DT421,'Banco de Dados'!$B$3:$B$274,'Banco de Dados'!$C$3:$C$274,"")</f>
        <v/>
      </c>
      <c r="DR421" s="27" t="str">
        <f>IFERROR(VLOOKUP(DT421,'Banco de Dados'!$B$3:$H$274,5,FALSE)," ")</f>
        <v xml:space="preserve"> </v>
      </c>
      <c r="DX421" s="27" t="str">
        <f>_xlfn.XLOOKUP(EA421,'Banco de Dados'!$B$3:$B$274,'Banco de Dados'!$C$3:$C$274,"")</f>
        <v/>
      </c>
      <c r="DY421" s="27" t="str">
        <f>IFERROR(VLOOKUP(EA421,'Banco de Dados'!$B$3:$H$274,5,FALSE)," ")</f>
        <v xml:space="preserve"> </v>
      </c>
      <c r="EE421" s="27" t="str">
        <f>_xlfn.XLOOKUP(EH421,'Banco de Dados'!$B$3:$B$274,'Banco de Dados'!$C$3:$C$274,"")</f>
        <v/>
      </c>
      <c r="EF421" s="27" t="str">
        <f>IFERROR(VLOOKUP(EH421,'Banco de Dados'!$B$3:$H$274,5,FALSE)," ")</f>
        <v xml:space="preserve"> </v>
      </c>
      <c r="EL421" s="27" t="str">
        <f>_xlfn.XLOOKUP(EO421,'Banco de Dados'!$B$3:$B$274,'Banco de Dados'!$C$3:$C$274,"")</f>
        <v/>
      </c>
      <c r="EM421" s="27" t="str">
        <f>IFERROR(VLOOKUP(EO421,'Banco de Dados'!$B$3:$H$274,5,FALSE)," ")</f>
        <v xml:space="preserve"> </v>
      </c>
      <c r="ES421" s="27" t="str">
        <f>_xlfn.XLOOKUP(EV421,'Banco de Dados'!$B$3:$B$274,'Banco de Dados'!$C$3:$C$274,"")</f>
        <v/>
      </c>
      <c r="ET421" s="27" t="str">
        <f>IFERROR(VLOOKUP(EV421,'Banco de Dados'!$B$3:$H$274,5,FALSE)," ")</f>
        <v xml:space="preserve"> </v>
      </c>
      <c r="EZ421" s="27" t="str">
        <f>_xlfn.XLOOKUP(FC421,'Banco de Dados'!$B$3:$B$274,'Banco de Dados'!$C$3:$C$274,"")</f>
        <v/>
      </c>
      <c r="FA421" s="27" t="str">
        <f>IFERROR(VLOOKUP(FC421,'Banco de Dados'!$B$3:$H$274,5,FALSE)," ")</f>
        <v xml:space="preserve"> </v>
      </c>
      <c r="FC421" s="7"/>
      <c r="FD421" s="7"/>
      <c r="FE421" s="7"/>
      <c r="FG421" s="27" t="str">
        <f>_xlfn.XLOOKUP(FJ421,'Banco de Dados'!$B$3:$B$274,'Banco de Dados'!$C$3:$C$274,"")</f>
        <v/>
      </c>
      <c r="FH421" s="27" t="str">
        <f>IFERROR(VLOOKUP(FJ421,'Banco de Dados'!$B$3:$H$274,5,FALSE)," ")</f>
        <v xml:space="preserve"> </v>
      </c>
      <c r="FI421" s="7"/>
      <c r="FJ421" s="7"/>
      <c r="FK421" s="7"/>
      <c r="FL421" s="7"/>
      <c r="FN421" s="27" t="str">
        <f>_xlfn.XLOOKUP(FQ421,'Banco de Dados'!$B$3:$B$274,'Banco de Dados'!$C$3:$C$274,"")</f>
        <v/>
      </c>
      <c r="FO421" s="27" t="str">
        <f>IFERROR(VLOOKUP(FQ421,'Banco de Dados'!$B$3:$H$274,5,FALSE)," ")</f>
        <v xml:space="preserve"> </v>
      </c>
      <c r="FP421" s="7"/>
      <c r="FQ421" s="7"/>
      <c r="FR421" s="7"/>
      <c r="FS421" s="7"/>
      <c r="FU421" s="27" t="str">
        <f>_xlfn.XLOOKUP(FX421,'Banco de Dados'!$B$3:$B$274,'Banco de Dados'!$C$3:$C$274,"")</f>
        <v/>
      </c>
      <c r="FV421" s="27" t="str">
        <f>IFERROR(VLOOKUP(FX421,'Banco de Dados'!$B$3:$H$274,5,FALSE)," ")</f>
        <v xml:space="preserve"> </v>
      </c>
      <c r="FW421" s="7"/>
      <c r="FX421" s="7"/>
      <c r="FY421" s="7"/>
      <c r="FZ421" s="7"/>
    </row>
    <row r="422" spans="2:182" x14ac:dyDescent="0.25">
      <c r="B422" s="27" t="str">
        <f>_xlfn.XLOOKUP(E422,'Banco de Dados'!$B$3:$B$274,'Banco de Dados'!$C$3:$C$274,"")</f>
        <v/>
      </c>
      <c r="C422" s="27" t="str">
        <f>IFERROR(VLOOKUP(E422,'Banco de Dados'!$B$3:$H$274,5,FALSE)," ")</f>
        <v xml:space="preserve"> </v>
      </c>
      <c r="I422" s="27" t="str">
        <f>_xlfn.XLOOKUP(L422,'Banco de Dados'!$B$3:$B$274,'Banco de Dados'!$C$3:$C$274,"")</f>
        <v/>
      </c>
      <c r="J422" s="27" t="str">
        <f>IFERROR(VLOOKUP(L422,'Banco de Dados'!$B$3:$H$274,5,FALSE)," ")</f>
        <v xml:space="preserve"> </v>
      </c>
      <c r="P422" s="27" t="str">
        <f>_xlfn.XLOOKUP(S422,'Banco de Dados'!$B$3:$B$274,'Banco de Dados'!$C$3:$C$274,"")</f>
        <v/>
      </c>
      <c r="Q422" s="27" t="str">
        <f>IFERROR(VLOOKUP(S422,'Banco de Dados'!$B$3:$H$274,5,FALSE)," ")</f>
        <v xml:space="preserve"> </v>
      </c>
      <c r="W422" s="27" t="str">
        <f>_xlfn.XLOOKUP(Z422,'Banco de Dados'!$B$3:$B$274,'Banco de Dados'!$C$3:$C$274,"")</f>
        <v/>
      </c>
      <c r="X422" s="27" t="str">
        <f>IFERROR(VLOOKUP(Z422,'Banco de Dados'!$B$3:$H$274,5,FALSE)," ")</f>
        <v xml:space="preserve"> </v>
      </c>
      <c r="AD422" s="27" t="str">
        <f>_xlfn.XLOOKUP(AG422,'Banco de Dados'!$B$3:$B$274,'Banco de Dados'!$C$3:$C$274,"")</f>
        <v/>
      </c>
      <c r="AE422" s="27" t="str">
        <f>IFERROR(VLOOKUP(AG422,'Banco de Dados'!$B$3:$H$274,5,FALSE)," ")</f>
        <v xml:space="preserve"> </v>
      </c>
      <c r="AK422" s="27" t="str">
        <f>_xlfn.XLOOKUP(AN422,'Banco de Dados'!$B$3:$B$274,'Banco de Dados'!$C$3:$C$274,"")</f>
        <v/>
      </c>
      <c r="AL422" s="27" t="str">
        <f>IFERROR(VLOOKUP(AN422,'Banco de Dados'!$B$3:$H$274,5,FALSE)," ")</f>
        <v xml:space="preserve"> </v>
      </c>
      <c r="AR422" s="27" t="str">
        <f>_xlfn.XLOOKUP(AU422,'Banco de Dados'!$B$3:$B$274,'Banco de Dados'!$C$3:$C$274,"")</f>
        <v/>
      </c>
      <c r="AS422" s="27" t="str">
        <f>IFERROR(VLOOKUP(AU422,'Banco de Dados'!$B$3:$H$274,5,FALSE)," ")</f>
        <v xml:space="preserve"> </v>
      </c>
      <c r="AY422" s="27" t="str">
        <f>_xlfn.XLOOKUP(BB422,'Banco de Dados'!$B$3:$B$274,'Banco de Dados'!$C$3:$C$274,"")</f>
        <v/>
      </c>
      <c r="AZ422" s="27" t="str">
        <f>IFERROR(VLOOKUP(BB422,'Banco de Dados'!$B$3:$H$274,5,FALSE)," ")</f>
        <v xml:space="preserve"> </v>
      </c>
      <c r="BF422" s="27" t="str">
        <f>_xlfn.XLOOKUP(BI422,'Banco de Dados'!$B$3:$B$274,'Banco de Dados'!$C$3:$C$274,"")</f>
        <v/>
      </c>
      <c r="BG422" s="27" t="str">
        <f>IFERROR(VLOOKUP(BI422,'Banco de Dados'!$B$3:$H$274,5,FALSE)," ")</f>
        <v xml:space="preserve"> </v>
      </c>
      <c r="BM422" s="27" t="str">
        <f>_xlfn.XLOOKUP(BP422,'Banco de Dados'!$B$3:$B$274,'Banco de Dados'!$C$3:$C$274,"")</f>
        <v/>
      </c>
      <c r="BN422" s="27" t="str">
        <f>IFERROR(VLOOKUP(BP422,'Banco de Dados'!$B$3:$H$274,5,FALSE)," ")</f>
        <v xml:space="preserve"> </v>
      </c>
      <c r="BT422" s="27" t="str">
        <f>_xlfn.XLOOKUP(BW422,'Banco de Dados'!$B$3:$B$274,'Banco de Dados'!$C$3:$C$274,"")</f>
        <v/>
      </c>
      <c r="BU422" s="27" t="str">
        <f>IFERROR(VLOOKUP(BW422,'Banco de Dados'!$B$3:$H$274,5,FALSE)," ")</f>
        <v xml:space="preserve"> </v>
      </c>
      <c r="CA422" s="27" t="str">
        <f>_xlfn.XLOOKUP(CD422,'Banco de Dados'!$B$3:$B$274,'Banco de Dados'!$C$3:$C$274,"")</f>
        <v/>
      </c>
      <c r="CB422" s="27" t="str">
        <f>IFERROR(VLOOKUP(CD422,'Banco de Dados'!$B$3:$H$274,5,FALSE)," ")</f>
        <v xml:space="preserve"> </v>
      </c>
      <c r="CH422" s="27" t="str">
        <f>_xlfn.XLOOKUP(CK422,'Banco de Dados'!$B$3:$B$274,'Banco de Dados'!$C$3:$C$274,"")</f>
        <v/>
      </c>
      <c r="CI422" s="27" t="str">
        <f>IFERROR(VLOOKUP(CK422,'Banco de Dados'!$B$3:$H$274,5,FALSE)," ")</f>
        <v xml:space="preserve"> </v>
      </c>
      <c r="CO422" s="27" t="str">
        <f>_xlfn.XLOOKUP(CR422,'Banco de Dados'!$B$3:$B$274,'Banco de Dados'!$C$3:$C$274,"")</f>
        <v/>
      </c>
      <c r="CP422" s="27" t="str">
        <f>IFERROR(VLOOKUP(CR422,'Banco de Dados'!$B$3:$H$274,5,FALSE)," ")</f>
        <v xml:space="preserve"> </v>
      </c>
      <c r="CV422" s="27" t="str">
        <f>_xlfn.XLOOKUP(CY422,'Banco de Dados'!$B$3:$B$274,'Banco de Dados'!$C$3:$C$274,"")</f>
        <v/>
      </c>
      <c r="CW422" s="27" t="str">
        <f>IFERROR(VLOOKUP(CY422,'Banco de Dados'!$B$3:$H$274,5,FALSE)," ")</f>
        <v xml:space="preserve"> </v>
      </c>
      <c r="DC422" s="27" t="str">
        <f>_xlfn.XLOOKUP(DF422,'Banco de Dados'!$B$3:$B$274,'Banco de Dados'!$C$3:$C$274,"")</f>
        <v/>
      </c>
      <c r="DD422" s="27" t="str">
        <f>IFERROR(VLOOKUP(DF422,'Banco de Dados'!$B$3:$H$274,5,FALSE)," ")</f>
        <v xml:space="preserve"> </v>
      </c>
      <c r="DJ422" s="27" t="str">
        <f>_xlfn.XLOOKUP(DM422,'Banco de Dados'!$B$3:$B$274,'Banco de Dados'!$C$3:$C$274,"")</f>
        <v/>
      </c>
      <c r="DK422" s="27" t="str">
        <f>IFERROR(VLOOKUP(DM422,'Banco de Dados'!$B$3:$H$274,5,FALSE)," ")</f>
        <v xml:space="preserve"> </v>
      </c>
      <c r="DQ422" s="27" t="str">
        <f>_xlfn.XLOOKUP(DT422,'Banco de Dados'!$B$3:$B$274,'Banco de Dados'!$C$3:$C$274,"")</f>
        <v/>
      </c>
      <c r="DR422" s="27" t="str">
        <f>IFERROR(VLOOKUP(DT422,'Banco de Dados'!$B$3:$H$274,5,FALSE)," ")</f>
        <v xml:space="preserve"> </v>
      </c>
      <c r="DX422" s="27" t="str">
        <f>_xlfn.XLOOKUP(EA422,'Banco de Dados'!$B$3:$B$274,'Banco de Dados'!$C$3:$C$274,"")</f>
        <v/>
      </c>
      <c r="DY422" s="27" t="str">
        <f>IFERROR(VLOOKUP(EA422,'Banco de Dados'!$B$3:$H$274,5,FALSE)," ")</f>
        <v xml:space="preserve"> </v>
      </c>
      <c r="EE422" s="27" t="str">
        <f>_xlfn.XLOOKUP(EH422,'Banco de Dados'!$B$3:$B$274,'Banco de Dados'!$C$3:$C$274,"")</f>
        <v/>
      </c>
      <c r="EF422" s="27" t="str">
        <f>IFERROR(VLOOKUP(EH422,'Banco de Dados'!$B$3:$H$274,5,FALSE)," ")</f>
        <v xml:space="preserve"> </v>
      </c>
      <c r="EL422" s="27" t="str">
        <f>_xlfn.XLOOKUP(EO422,'Banco de Dados'!$B$3:$B$274,'Banco de Dados'!$C$3:$C$274,"")</f>
        <v/>
      </c>
      <c r="EM422" s="27" t="str">
        <f>IFERROR(VLOOKUP(EO422,'Banco de Dados'!$B$3:$H$274,5,FALSE)," ")</f>
        <v xml:space="preserve"> </v>
      </c>
      <c r="ES422" s="27" t="str">
        <f>_xlfn.XLOOKUP(EV422,'Banco de Dados'!$B$3:$B$274,'Banco de Dados'!$C$3:$C$274,"")</f>
        <v/>
      </c>
      <c r="ET422" s="27" t="str">
        <f>IFERROR(VLOOKUP(EV422,'Banco de Dados'!$B$3:$H$274,5,FALSE)," ")</f>
        <v xml:space="preserve"> </v>
      </c>
      <c r="EZ422" s="27" t="str">
        <f>_xlfn.XLOOKUP(FC422,'Banco de Dados'!$B$3:$B$274,'Banco de Dados'!$C$3:$C$274,"")</f>
        <v/>
      </c>
      <c r="FA422" s="27" t="str">
        <f>IFERROR(VLOOKUP(FC422,'Banco de Dados'!$B$3:$H$274,5,FALSE)," ")</f>
        <v xml:space="preserve"> </v>
      </c>
      <c r="FC422" s="7"/>
      <c r="FD422" s="7"/>
      <c r="FE422" s="7"/>
      <c r="FG422" s="27" t="str">
        <f>_xlfn.XLOOKUP(FJ422,'Banco de Dados'!$B$3:$B$274,'Banco de Dados'!$C$3:$C$274,"")</f>
        <v/>
      </c>
      <c r="FH422" s="27" t="str">
        <f>IFERROR(VLOOKUP(FJ422,'Banco de Dados'!$B$3:$H$274,5,FALSE)," ")</f>
        <v xml:space="preserve"> </v>
      </c>
      <c r="FI422" s="7"/>
      <c r="FJ422" s="7"/>
      <c r="FK422" s="7"/>
      <c r="FL422" s="7"/>
      <c r="FN422" s="27" t="str">
        <f>_xlfn.XLOOKUP(FQ422,'Banco de Dados'!$B$3:$B$274,'Banco de Dados'!$C$3:$C$274,"")</f>
        <v/>
      </c>
      <c r="FO422" s="27" t="str">
        <f>IFERROR(VLOOKUP(FQ422,'Banco de Dados'!$B$3:$H$274,5,FALSE)," ")</f>
        <v xml:space="preserve"> </v>
      </c>
      <c r="FP422" s="7"/>
      <c r="FQ422" s="7"/>
      <c r="FR422" s="7"/>
      <c r="FS422" s="7"/>
      <c r="FU422" s="27" t="str">
        <f>_xlfn.XLOOKUP(FX422,'Banco de Dados'!$B$3:$B$274,'Banco de Dados'!$C$3:$C$274,"")</f>
        <v/>
      </c>
      <c r="FV422" s="27" t="str">
        <f>IFERROR(VLOOKUP(FX422,'Banco de Dados'!$B$3:$H$274,5,FALSE)," ")</f>
        <v xml:space="preserve"> </v>
      </c>
      <c r="FW422" s="7"/>
      <c r="FX422" s="7"/>
      <c r="FY422" s="7"/>
      <c r="FZ422" s="7"/>
    </row>
    <row r="423" spans="2:182" x14ac:dyDescent="0.25">
      <c r="B423" s="27" t="str">
        <f>_xlfn.XLOOKUP(E423,'Banco de Dados'!$B$3:$B$274,'Banco de Dados'!$C$3:$C$274,"")</f>
        <v/>
      </c>
      <c r="C423" s="27" t="str">
        <f>IFERROR(VLOOKUP(E423,'Banco de Dados'!$B$3:$H$274,5,FALSE)," ")</f>
        <v xml:space="preserve"> </v>
      </c>
      <c r="I423" s="27" t="str">
        <f>_xlfn.XLOOKUP(L423,'Banco de Dados'!$B$3:$B$274,'Banco de Dados'!$C$3:$C$274,"")</f>
        <v/>
      </c>
      <c r="J423" s="27" t="str">
        <f>IFERROR(VLOOKUP(L423,'Banco de Dados'!$B$3:$H$274,5,FALSE)," ")</f>
        <v xml:space="preserve"> </v>
      </c>
      <c r="P423" s="27" t="str">
        <f>_xlfn.XLOOKUP(S423,'Banco de Dados'!$B$3:$B$274,'Banco de Dados'!$C$3:$C$274,"")</f>
        <v/>
      </c>
      <c r="Q423" s="27" t="str">
        <f>IFERROR(VLOOKUP(S423,'Banco de Dados'!$B$3:$H$274,5,FALSE)," ")</f>
        <v xml:space="preserve"> </v>
      </c>
      <c r="W423" s="27" t="str">
        <f>_xlfn.XLOOKUP(Z423,'Banco de Dados'!$B$3:$B$274,'Banco de Dados'!$C$3:$C$274,"")</f>
        <v/>
      </c>
      <c r="X423" s="27" t="str">
        <f>IFERROR(VLOOKUP(Z423,'Banco de Dados'!$B$3:$H$274,5,FALSE)," ")</f>
        <v xml:space="preserve"> </v>
      </c>
      <c r="AD423" s="27" t="str">
        <f>_xlfn.XLOOKUP(AG423,'Banco de Dados'!$B$3:$B$274,'Banco de Dados'!$C$3:$C$274,"")</f>
        <v/>
      </c>
      <c r="AE423" s="27" t="str">
        <f>IFERROR(VLOOKUP(AG423,'Banco de Dados'!$B$3:$H$274,5,FALSE)," ")</f>
        <v xml:space="preserve"> </v>
      </c>
      <c r="AK423" s="27" t="str">
        <f>_xlfn.XLOOKUP(AN423,'Banco de Dados'!$B$3:$B$274,'Banco de Dados'!$C$3:$C$274,"")</f>
        <v/>
      </c>
      <c r="AL423" s="27" t="str">
        <f>IFERROR(VLOOKUP(AN423,'Banco de Dados'!$B$3:$H$274,5,FALSE)," ")</f>
        <v xml:space="preserve"> </v>
      </c>
      <c r="AR423" s="27" t="str">
        <f>_xlfn.XLOOKUP(AU423,'Banco de Dados'!$B$3:$B$274,'Banco de Dados'!$C$3:$C$274,"")</f>
        <v/>
      </c>
      <c r="AS423" s="27" t="str">
        <f>IFERROR(VLOOKUP(AU423,'Banco de Dados'!$B$3:$H$274,5,FALSE)," ")</f>
        <v xml:space="preserve"> </v>
      </c>
      <c r="AY423" s="27" t="str">
        <f>_xlfn.XLOOKUP(BB423,'Banco de Dados'!$B$3:$B$274,'Banco de Dados'!$C$3:$C$274,"")</f>
        <v/>
      </c>
      <c r="AZ423" s="27" t="str">
        <f>IFERROR(VLOOKUP(BB423,'Banco de Dados'!$B$3:$H$274,5,FALSE)," ")</f>
        <v xml:space="preserve"> </v>
      </c>
      <c r="BF423" s="27" t="str">
        <f>_xlfn.XLOOKUP(BI423,'Banco de Dados'!$B$3:$B$274,'Banco de Dados'!$C$3:$C$274,"")</f>
        <v/>
      </c>
      <c r="BG423" s="27" t="str">
        <f>IFERROR(VLOOKUP(BI423,'Banco de Dados'!$B$3:$H$274,5,FALSE)," ")</f>
        <v xml:space="preserve"> </v>
      </c>
      <c r="BM423" s="27" t="str">
        <f>_xlfn.XLOOKUP(BP423,'Banco de Dados'!$B$3:$B$274,'Banco de Dados'!$C$3:$C$274,"")</f>
        <v/>
      </c>
      <c r="BN423" s="27" t="str">
        <f>IFERROR(VLOOKUP(BP423,'Banco de Dados'!$B$3:$H$274,5,FALSE)," ")</f>
        <v xml:space="preserve"> </v>
      </c>
      <c r="BT423" s="27" t="str">
        <f>_xlfn.XLOOKUP(BW423,'Banco de Dados'!$B$3:$B$274,'Banco de Dados'!$C$3:$C$274,"")</f>
        <v/>
      </c>
      <c r="BU423" s="27" t="str">
        <f>IFERROR(VLOOKUP(BW423,'Banco de Dados'!$B$3:$H$274,5,FALSE)," ")</f>
        <v xml:space="preserve"> </v>
      </c>
      <c r="CA423" s="27" t="str">
        <f>_xlfn.XLOOKUP(CD423,'Banco de Dados'!$B$3:$B$274,'Banco de Dados'!$C$3:$C$274,"")</f>
        <v/>
      </c>
      <c r="CB423" s="27" t="str">
        <f>IFERROR(VLOOKUP(CD423,'Banco de Dados'!$B$3:$H$274,5,FALSE)," ")</f>
        <v xml:space="preserve"> </v>
      </c>
      <c r="CH423" s="27" t="str">
        <f>_xlfn.XLOOKUP(CK423,'Banco de Dados'!$B$3:$B$274,'Banco de Dados'!$C$3:$C$274,"")</f>
        <v/>
      </c>
      <c r="CI423" s="27" t="str">
        <f>IFERROR(VLOOKUP(CK423,'Banco de Dados'!$B$3:$H$274,5,FALSE)," ")</f>
        <v xml:space="preserve"> </v>
      </c>
      <c r="CO423" s="27" t="str">
        <f>_xlfn.XLOOKUP(CR423,'Banco de Dados'!$B$3:$B$274,'Banco de Dados'!$C$3:$C$274,"")</f>
        <v/>
      </c>
      <c r="CP423" s="27" t="str">
        <f>IFERROR(VLOOKUP(CR423,'Banco de Dados'!$B$3:$H$274,5,FALSE)," ")</f>
        <v xml:space="preserve"> </v>
      </c>
      <c r="CV423" s="27" t="str">
        <f>_xlfn.XLOOKUP(CY423,'Banco de Dados'!$B$3:$B$274,'Banco de Dados'!$C$3:$C$274,"")</f>
        <v/>
      </c>
      <c r="CW423" s="27" t="str">
        <f>IFERROR(VLOOKUP(CY423,'Banco de Dados'!$B$3:$H$274,5,FALSE)," ")</f>
        <v xml:space="preserve"> </v>
      </c>
      <c r="DC423" s="27" t="str">
        <f>_xlfn.XLOOKUP(DF423,'Banco de Dados'!$B$3:$B$274,'Banco de Dados'!$C$3:$C$274,"")</f>
        <v/>
      </c>
      <c r="DD423" s="27" t="str">
        <f>IFERROR(VLOOKUP(DF423,'Banco de Dados'!$B$3:$H$274,5,FALSE)," ")</f>
        <v xml:space="preserve"> </v>
      </c>
      <c r="DJ423" s="27" t="str">
        <f>_xlfn.XLOOKUP(DM423,'Banco de Dados'!$B$3:$B$274,'Banco de Dados'!$C$3:$C$274,"")</f>
        <v/>
      </c>
      <c r="DK423" s="27" t="str">
        <f>IFERROR(VLOOKUP(DM423,'Banco de Dados'!$B$3:$H$274,5,FALSE)," ")</f>
        <v xml:space="preserve"> </v>
      </c>
      <c r="DQ423" s="27" t="str">
        <f>_xlfn.XLOOKUP(DT423,'Banco de Dados'!$B$3:$B$274,'Banco de Dados'!$C$3:$C$274,"")</f>
        <v/>
      </c>
      <c r="DR423" s="27" t="str">
        <f>IFERROR(VLOOKUP(DT423,'Banco de Dados'!$B$3:$H$274,5,FALSE)," ")</f>
        <v xml:space="preserve"> </v>
      </c>
      <c r="DX423" s="27" t="str">
        <f>_xlfn.XLOOKUP(EA423,'Banco de Dados'!$B$3:$B$274,'Banco de Dados'!$C$3:$C$274,"")</f>
        <v/>
      </c>
      <c r="DY423" s="27" t="str">
        <f>IFERROR(VLOOKUP(EA423,'Banco de Dados'!$B$3:$H$274,5,FALSE)," ")</f>
        <v xml:space="preserve"> </v>
      </c>
      <c r="EE423" s="27" t="str">
        <f>_xlfn.XLOOKUP(EH423,'Banco de Dados'!$B$3:$B$274,'Banco de Dados'!$C$3:$C$274,"")</f>
        <v/>
      </c>
      <c r="EF423" s="27" t="str">
        <f>IFERROR(VLOOKUP(EH423,'Banco de Dados'!$B$3:$H$274,5,FALSE)," ")</f>
        <v xml:space="preserve"> </v>
      </c>
      <c r="EL423" s="27" t="str">
        <f>_xlfn.XLOOKUP(EO423,'Banco de Dados'!$B$3:$B$274,'Banco de Dados'!$C$3:$C$274,"")</f>
        <v/>
      </c>
      <c r="EM423" s="27" t="str">
        <f>IFERROR(VLOOKUP(EO423,'Banco de Dados'!$B$3:$H$274,5,FALSE)," ")</f>
        <v xml:space="preserve"> </v>
      </c>
      <c r="ES423" s="27" t="str">
        <f>_xlfn.XLOOKUP(EV423,'Banco de Dados'!$B$3:$B$274,'Banco de Dados'!$C$3:$C$274,"")</f>
        <v/>
      </c>
      <c r="ET423" s="27" t="str">
        <f>IFERROR(VLOOKUP(EV423,'Banco de Dados'!$B$3:$H$274,5,FALSE)," ")</f>
        <v xml:space="preserve"> </v>
      </c>
      <c r="EZ423" s="27" t="str">
        <f>_xlfn.XLOOKUP(FC423,'Banco de Dados'!$B$3:$B$274,'Banco de Dados'!$C$3:$C$274,"")</f>
        <v/>
      </c>
      <c r="FA423" s="27" t="str">
        <f>IFERROR(VLOOKUP(FC423,'Banco de Dados'!$B$3:$H$274,5,FALSE)," ")</f>
        <v xml:space="preserve"> </v>
      </c>
      <c r="FC423" s="7"/>
      <c r="FD423" s="7"/>
      <c r="FE423" s="7"/>
      <c r="FG423" s="27" t="str">
        <f>_xlfn.XLOOKUP(FJ423,'Banco de Dados'!$B$3:$B$274,'Banco de Dados'!$C$3:$C$274,"")</f>
        <v/>
      </c>
      <c r="FH423" s="27" t="str">
        <f>IFERROR(VLOOKUP(FJ423,'Banco de Dados'!$B$3:$H$274,5,FALSE)," ")</f>
        <v xml:space="preserve"> </v>
      </c>
      <c r="FI423" s="7"/>
      <c r="FJ423" s="7"/>
      <c r="FK423" s="7"/>
      <c r="FL423" s="7"/>
      <c r="FN423" s="27" t="str">
        <f>_xlfn.XLOOKUP(FQ423,'Banco de Dados'!$B$3:$B$274,'Banco de Dados'!$C$3:$C$274,"")</f>
        <v/>
      </c>
      <c r="FO423" s="27" t="str">
        <f>IFERROR(VLOOKUP(FQ423,'Banco de Dados'!$B$3:$H$274,5,FALSE)," ")</f>
        <v xml:space="preserve"> </v>
      </c>
      <c r="FP423" s="7"/>
      <c r="FQ423" s="7"/>
      <c r="FR423" s="7"/>
      <c r="FS423" s="7"/>
      <c r="FU423" s="27" t="str">
        <f>_xlfn.XLOOKUP(FX423,'Banco de Dados'!$B$3:$B$274,'Banco de Dados'!$C$3:$C$274,"")</f>
        <v/>
      </c>
      <c r="FV423" s="27" t="str">
        <f>IFERROR(VLOOKUP(FX423,'Banco de Dados'!$B$3:$H$274,5,FALSE)," ")</f>
        <v xml:space="preserve"> </v>
      </c>
      <c r="FW423" s="7"/>
      <c r="FX423" s="7"/>
      <c r="FY423" s="7"/>
      <c r="FZ423" s="7"/>
    </row>
    <row r="424" spans="2:182" x14ac:dyDescent="0.25">
      <c r="B424" s="27" t="str">
        <f>_xlfn.XLOOKUP(E424,'Banco de Dados'!$B$3:$B$274,'Banco de Dados'!$C$3:$C$274,"")</f>
        <v/>
      </c>
      <c r="C424" s="27" t="str">
        <f>IFERROR(VLOOKUP(E424,'Banco de Dados'!$B$3:$H$274,5,FALSE)," ")</f>
        <v xml:space="preserve"> </v>
      </c>
      <c r="I424" s="27" t="str">
        <f>_xlfn.XLOOKUP(L424,'Banco de Dados'!$B$3:$B$274,'Banco de Dados'!$C$3:$C$274,"")</f>
        <v/>
      </c>
      <c r="J424" s="27" t="str">
        <f>IFERROR(VLOOKUP(L424,'Banco de Dados'!$B$3:$H$274,5,FALSE)," ")</f>
        <v xml:space="preserve"> </v>
      </c>
      <c r="P424" s="27" t="str">
        <f>_xlfn.XLOOKUP(S424,'Banco de Dados'!$B$3:$B$274,'Banco de Dados'!$C$3:$C$274,"")</f>
        <v/>
      </c>
      <c r="Q424" s="27" t="str">
        <f>IFERROR(VLOOKUP(S424,'Banco de Dados'!$B$3:$H$274,5,FALSE)," ")</f>
        <v xml:space="preserve"> </v>
      </c>
      <c r="W424" s="27" t="str">
        <f>_xlfn.XLOOKUP(Z424,'Banco de Dados'!$B$3:$B$274,'Banco de Dados'!$C$3:$C$274,"")</f>
        <v/>
      </c>
      <c r="X424" s="27" t="str">
        <f>IFERROR(VLOOKUP(Z424,'Banco de Dados'!$B$3:$H$274,5,FALSE)," ")</f>
        <v xml:space="preserve"> </v>
      </c>
      <c r="AD424" s="27" t="str">
        <f>_xlfn.XLOOKUP(AG424,'Banco de Dados'!$B$3:$B$274,'Banco de Dados'!$C$3:$C$274,"")</f>
        <v/>
      </c>
      <c r="AE424" s="27" t="str">
        <f>IFERROR(VLOOKUP(AG424,'Banco de Dados'!$B$3:$H$274,5,FALSE)," ")</f>
        <v xml:space="preserve"> </v>
      </c>
      <c r="AK424" s="27" t="str">
        <f>_xlfn.XLOOKUP(AN424,'Banco de Dados'!$B$3:$B$274,'Banco de Dados'!$C$3:$C$274,"")</f>
        <v/>
      </c>
      <c r="AL424" s="27" t="str">
        <f>IFERROR(VLOOKUP(AN424,'Banco de Dados'!$B$3:$H$274,5,FALSE)," ")</f>
        <v xml:space="preserve"> </v>
      </c>
      <c r="AR424" s="27" t="str">
        <f>_xlfn.XLOOKUP(AU424,'Banco de Dados'!$B$3:$B$274,'Banco de Dados'!$C$3:$C$274,"")</f>
        <v/>
      </c>
      <c r="AS424" s="27" t="str">
        <f>IFERROR(VLOOKUP(AU424,'Banco de Dados'!$B$3:$H$274,5,FALSE)," ")</f>
        <v xml:space="preserve"> </v>
      </c>
      <c r="AY424" s="27" t="str">
        <f>_xlfn.XLOOKUP(BB424,'Banco de Dados'!$B$3:$B$274,'Banco de Dados'!$C$3:$C$274,"")</f>
        <v/>
      </c>
      <c r="AZ424" s="27" t="str">
        <f>IFERROR(VLOOKUP(BB424,'Banco de Dados'!$B$3:$H$274,5,FALSE)," ")</f>
        <v xml:space="preserve"> </v>
      </c>
      <c r="BF424" s="27" t="str">
        <f>_xlfn.XLOOKUP(BI424,'Banco de Dados'!$B$3:$B$274,'Banco de Dados'!$C$3:$C$274,"")</f>
        <v/>
      </c>
      <c r="BG424" s="27" t="str">
        <f>IFERROR(VLOOKUP(BI424,'Banco de Dados'!$B$3:$H$274,5,FALSE)," ")</f>
        <v xml:space="preserve"> </v>
      </c>
      <c r="BM424" s="27" t="str">
        <f>_xlfn.XLOOKUP(BP424,'Banco de Dados'!$B$3:$B$274,'Banco de Dados'!$C$3:$C$274,"")</f>
        <v/>
      </c>
      <c r="BN424" s="27" t="str">
        <f>IFERROR(VLOOKUP(BP424,'Banco de Dados'!$B$3:$H$274,5,FALSE)," ")</f>
        <v xml:space="preserve"> </v>
      </c>
      <c r="BT424" s="27" t="str">
        <f>_xlfn.XLOOKUP(BW424,'Banco de Dados'!$B$3:$B$274,'Banco de Dados'!$C$3:$C$274,"")</f>
        <v/>
      </c>
      <c r="BU424" s="27" t="str">
        <f>IFERROR(VLOOKUP(BW424,'Banco de Dados'!$B$3:$H$274,5,FALSE)," ")</f>
        <v xml:space="preserve"> </v>
      </c>
      <c r="CA424" s="27" t="str">
        <f>_xlfn.XLOOKUP(CD424,'Banco de Dados'!$B$3:$B$274,'Banco de Dados'!$C$3:$C$274,"")</f>
        <v/>
      </c>
      <c r="CB424" s="27" t="str">
        <f>IFERROR(VLOOKUP(CD424,'Banco de Dados'!$B$3:$H$274,5,FALSE)," ")</f>
        <v xml:space="preserve"> </v>
      </c>
      <c r="CH424" s="27" t="str">
        <f>_xlfn.XLOOKUP(CK424,'Banco de Dados'!$B$3:$B$274,'Banco de Dados'!$C$3:$C$274,"")</f>
        <v/>
      </c>
      <c r="CI424" s="27" t="str">
        <f>IFERROR(VLOOKUP(CK424,'Banco de Dados'!$B$3:$H$274,5,FALSE)," ")</f>
        <v xml:space="preserve"> </v>
      </c>
      <c r="CO424" s="27" t="str">
        <f>_xlfn.XLOOKUP(CR424,'Banco de Dados'!$B$3:$B$274,'Banco de Dados'!$C$3:$C$274,"")</f>
        <v/>
      </c>
      <c r="CP424" s="27" t="str">
        <f>IFERROR(VLOOKUP(CR424,'Banco de Dados'!$B$3:$H$274,5,FALSE)," ")</f>
        <v xml:space="preserve"> </v>
      </c>
      <c r="CV424" s="27" t="str">
        <f>_xlfn.XLOOKUP(CY424,'Banco de Dados'!$B$3:$B$274,'Banco de Dados'!$C$3:$C$274,"")</f>
        <v/>
      </c>
      <c r="CW424" s="27" t="str">
        <f>IFERROR(VLOOKUP(CY424,'Banco de Dados'!$B$3:$H$274,5,FALSE)," ")</f>
        <v xml:space="preserve"> </v>
      </c>
      <c r="DC424" s="27" t="str">
        <f>_xlfn.XLOOKUP(DF424,'Banco de Dados'!$B$3:$B$274,'Banco de Dados'!$C$3:$C$274,"")</f>
        <v/>
      </c>
      <c r="DD424" s="27" t="str">
        <f>IFERROR(VLOOKUP(DF424,'Banco de Dados'!$B$3:$H$274,5,FALSE)," ")</f>
        <v xml:space="preserve"> </v>
      </c>
      <c r="DJ424" s="27" t="str">
        <f>_xlfn.XLOOKUP(DM424,'Banco de Dados'!$B$3:$B$274,'Banco de Dados'!$C$3:$C$274,"")</f>
        <v/>
      </c>
      <c r="DK424" s="27" t="str">
        <f>IFERROR(VLOOKUP(DM424,'Banco de Dados'!$B$3:$H$274,5,FALSE)," ")</f>
        <v xml:space="preserve"> </v>
      </c>
      <c r="DQ424" s="27" t="str">
        <f>_xlfn.XLOOKUP(DT424,'Banco de Dados'!$B$3:$B$274,'Banco de Dados'!$C$3:$C$274,"")</f>
        <v/>
      </c>
      <c r="DR424" s="27" t="str">
        <f>IFERROR(VLOOKUP(DT424,'Banco de Dados'!$B$3:$H$274,5,FALSE)," ")</f>
        <v xml:space="preserve"> </v>
      </c>
      <c r="DX424" s="27" t="str">
        <f>_xlfn.XLOOKUP(EA424,'Banco de Dados'!$B$3:$B$274,'Banco de Dados'!$C$3:$C$274,"")</f>
        <v/>
      </c>
      <c r="DY424" s="27" t="str">
        <f>IFERROR(VLOOKUP(EA424,'Banco de Dados'!$B$3:$H$274,5,FALSE)," ")</f>
        <v xml:space="preserve"> </v>
      </c>
      <c r="EE424" s="27" t="str">
        <f>_xlfn.XLOOKUP(EH424,'Banco de Dados'!$B$3:$B$274,'Banco de Dados'!$C$3:$C$274,"")</f>
        <v/>
      </c>
      <c r="EF424" s="27" t="str">
        <f>IFERROR(VLOOKUP(EH424,'Banco de Dados'!$B$3:$H$274,5,FALSE)," ")</f>
        <v xml:space="preserve"> </v>
      </c>
      <c r="EL424" s="27" t="str">
        <f>_xlfn.XLOOKUP(EO424,'Banco de Dados'!$B$3:$B$274,'Banco de Dados'!$C$3:$C$274,"")</f>
        <v/>
      </c>
      <c r="EM424" s="27" t="str">
        <f>IFERROR(VLOOKUP(EO424,'Banco de Dados'!$B$3:$H$274,5,FALSE)," ")</f>
        <v xml:space="preserve"> </v>
      </c>
      <c r="ES424" s="27" t="str">
        <f>_xlfn.XLOOKUP(EV424,'Banco de Dados'!$B$3:$B$274,'Banco de Dados'!$C$3:$C$274,"")</f>
        <v/>
      </c>
      <c r="ET424" s="27" t="str">
        <f>IFERROR(VLOOKUP(EV424,'Banco de Dados'!$B$3:$H$274,5,FALSE)," ")</f>
        <v xml:space="preserve"> </v>
      </c>
      <c r="EZ424" s="27" t="str">
        <f>_xlfn.XLOOKUP(FC424,'Banco de Dados'!$B$3:$B$274,'Banco de Dados'!$C$3:$C$274,"")</f>
        <v/>
      </c>
      <c r="FA424" s="27" t="str">
        <f>IFERROR(VLOOKUP(FC424,'Banco de Dados'!$B$3:$H$274,5,FALSE)," ")</f>
        <v xml:space="preserve"> </v>
      </c>
      <c r="FC424" s="7"/>
      <c r="FD424" s="7"/>
      <c r="FE424" s="7"/>
      <c r="FG424" s="27" t="str">
        <f>_xlfn.XLOOKUP(FJ424,'Banco de Dados'!$B$3:$B$274,'Banco de Dados'!$C$3:$C$274,"")</f>
        <v/>
      </c>
      <c r="FH424" s="27" t="str">
        <f>IFERROR(VLOOKUP(FJ424,'Banco de Dados'!$B$3:$H$274,5,FALSE)," ")</f>
        <v xml:space="preserve"> </v>
      </c>
      <c r="FI424" s="7"/>
      <c r="FJ424" s="7"/>
      <c r="FK424" s="7"/>
      <c r="FL424" s="7"/>
      <c r="FN424" s="27" t="str">
        <f>_xlfn.XLOOKUP(FQ424,'Banco de Dados'!$B$3:$B$274,'Banco de Dados'!$C$3:$C$274,"")</f>
        <v/>
      </c>
      <c r="FO424" s="27" t="str">
        <f>IFERROR(VLOOKUP(FQ424,'Banco de Dados'!$B$3:$H$274,5,FALSE)," ")</f>
        <v xml:space="preserve"> </v>
      </c>
      <c r="FP424" s="7"/>
      <c r="FQ424" s="7"/>
      <c r="FR424" s="7"/>
      <c r="FS424" s="7"/>
      <c r="FU424" s="27" t="str">
        <f>_xlfn.XLOOKUP(FX424,'Banco de Dados'!$B$3:$B$274,'Banco de Dados'!$C$3:$C$274,"")</f>
        <v/>
      </c>
      <c r="FV424" s="27" t="str">
        <f>IFERROR(VLOOKUP(FX424,'Banco de Dados'!$B$3:$H$274,5,FALSE)," ")</f>
        <v xml:space="preserve"> </v>
      </c>
      <c r="FW424" s="7"/>
      <c r="FX424" s="7"/>
      <c r="FY424" s="7"/>
      <c r="FZ424" s="7"/>
    </row>
    <row r="425" spans="2:182" x14ac:dyDescent="0.25">
      <c r="B425" s="27" t="str">
        <f>_xlfn.XLOOKUP(E425,'Banco de Dados'!$B$3:$B$274,'Banco de Dados'!$C$3:$C$274,"")</f>
        <v/>
      </c>
      <c r="C425" s="27" t="str">
        <f>IFERROR(VLOOKUP(E425,'Banco de Dados'!$B$3:$H$274,5,FALSE)," ")</f>
        <v xml:space="preserve"> </v>
      </c>
      <c r="I425" s="27" t="str">
        <f>_xlfn.XLOOKUP(L425,'Banco de Dados'!$B$3:$B$274,'Banco de Dados'!$C$3:$C$274,"")</f>
        <v/>
      </c>
      <c r="J425" s="27" t="str">
        <f>IFERROR(VLOOKUP(L425,'Banco de Dados'!$B$3:$H$274,5,FALSE)," ")</f>
        <v xml:space="preserve"> </v>
      </c>
      <c r="P425" s="27" t="str">
        <f>_xlfn.XLOOKUP(S425,'Banco de Dados'!$B$3:$B$274,'Banco de Dados'!$C$3:$C$274,"")</f>
        <v/>
      </c>
      <c r="Q425" s="27" t="str">
        <f>IFERROR(VLOOKUP(S425,'Banco de Dados'!$B$3:$H$274,5,FALSE)," ")</f>
        <v xml:space="preserve"> </v>
      </c>
      <c r="W425" s="27" t="str">
        <f>_xlfn.XLOOKUP(Z425,'Banco de Dados'!$B$3:$B$274,'Banco de Dados'!$C$3:$C$274,"")</f>
        <v/>
      </c>
      <c r="X425" s="27" t="str">
        <f>IFERROR(VLOOKUP(Z425,'Banco de Dados'!$B$3:$H$274,5,FALSE)," ")</f>
        <v xml:space="preserve"> </v>
      </c>
      <c r="AD425" s="27" t="str">
        <f>_xlfn.XLOOKUP(AG425,'Banco de Dados'!$B$3:$B$274,'Banco de Dados'!$C$3:$C$274,"")</f>
        <v/>
      </c>
      <c r="AE425" s="27" t="str">
        <f>IFERROR(VLOOKUP(AG425,'Banco de Dados'!$B$3:$H$274,5,FALSE)," ")</f>
        <v xml:space="preserve"> </v>
      </c>
      <c r="AK425" s="27" t="str">
        <f>_xlfn.XLOOKUP(AN425,'Banco de Dados'!$B$3:$B$274,'Banco de Dados'!$C$3:$C$274,"")</f>
        <v/>
      </c>
      <c r="AL425" s="27" t="str">
        <f>IFERROR(VLOOKUP(AN425,'Banco de Dados'!$B$3:$H$274,5,FALSE)," ")</f>
        <v xml:space="preserve"> </v>
      </c>
      <c r="AR425" s="27" t="str">
        <f>_xlfn.XLOOKUP(AU425,'Banco de Dados'!$B$3:$B$274,'Banco de Dados'!$C$3:$C$274,"")</f>
        <v/>
      </c>
      <c r="AS425" s="27" t="str">
        <f>IFERROR(VLOOKUP(AU425,'Banco de Dados'!$B$3:$H$274,5,FALSE)," ")</f>
        <v xml:space="preserve"> </v>
      </c>
      <c r="AY425" s="27" t="str">
        <f>_xlfn.XLOOKUP(BB425,'Banco de Dados'!$B$3:$B$274,'Banco de Dados'!$C$3:$C$274,"")</f>
        <v/>
      </c>
      <c r="AZ425" s="27" t="str">
        <f>IFERROR(VLOOKUP(BB425,'Banco de Dados'!$B$3:$H$274,5,FALSE)," ")</f>
        <v xml:space="preserve"> </v>
      </c>
      <c r="BF425" s="27" t="str">
        <f>_xlfn.XLOOKUP(BI425,'Banco de Dados'!$B$3:$B$274,'Banco de Dados'!$C$3:$C$274,"")</f>
        <v/>
      </c>
      <c r="BG425" s="27" t="str">
        <f>IFERROR(VLOOKUP(BI425,'Banco de Dados'!$B$3:$H$274,5,FALSE)," ")</f>
        <v xml:space="preserve"> </v>
      </c>
      <c r="BM425" s="27" t="str">
        <f>_xlfn.XLOOKUP(BP425,'Banco de Dados'!$B$3:$B$274,'Banco de Dados'!$C$3:$C$274,"")</f>
        <v/>
      </c>
      <c r="BN425" s="27" t="str">
        <f>IFERROR(VLOOKUP(BP425,'Banco de Dados'!$B$3:$H$274,5,FALSE)," ")</f>
        <v xml:space="preserve"> </v>
      </c>
      <c r="BT425" s="27" t="str">
        <f>_xlfn.XLOOKUP(BW425,'Banco de Dados'!$B$3:$B$274,'Banco de Dados'!$C$3:$C$274,"")</f>
        <v/>
      </c>
      <c r="BU425" s="27" t="str">
        <f>IFERROR(VLOOKUP(BW425,'Banco de Dados'!$B$3:$H$274,5,FALSE)," ")</f>
        <v xml:space="preserve"> </v>
      </c>
      <c r="CA425" s="27" t="str">
        <f>_xlfn.XLOOKUP(CD425,'Banco de Dados'!$B$3:$B$274,'Banco de Dados'!$C$3:$C$274,"")</f>
        <v/>
      </c>
      <c r="CB425" s="27" t="str">
        <f>IFERROR(VLOOKUP(CD425,'Banco de Dados'!$B$3:$H$274,5,FALSE)," ")</f>
        <v xml:space="preserve"> </v>
      </c>
      <c r="CH425" s="27" t="str">
        <f>_xlfn.XLOOKUP(CK425,'Banco de Dados'!$B$3:$B$274,'Banco de Dados'!$C$3:$C$274,"")</f>
        <v/>
      </c>
      <c r="CI425" s="27" t="str">
        <f>IFERROR(VLOOKUP(CK425,'Banco de Dados'!$B$3:$H$274,5,FALSE)," ")</f>
        <v xml:space="preserve"> </v>
      </c>
      <c r="CO425" s="27" t="str">
        <f>_xlfn.XLOOKUP(CR425,'Banco de Dados'!$B$3:$B$274,'Banco de Dados'!$C$3:$C$274,"")</f>
        <v/>
      </c>
      <c r="CP425" s="27" t="str">
        <f>IFERROR(VLOOKUP(CR425,'Banco de Dados'!$B$3:$H$274,5,FALSE)," ")</f>
        <v xml:space="preserve"> </v>
      </c>
      <c r="CV425" s="27" t="str">
        <f>_xlfn.XLOOKUP(CY425,'Banco de Dados'!$B$3:$B$274,'Banco de Dados'!$C$3:$C$274,"")</f>
        <v/>
      </c>
      <c r="CW425" s="27" t="str">
        <f>IFERROR(VLOOKUP(CY425,'Banco de Dados'!$B$3:$H$274,5,FALSE)," ")</f>
        <v xml:space="preserve"> </v>
      </c>
      <c r="DC425" s="27" t="str">
        <f>_xlfn.XLOOKUP(DF425,'Banco de Dados'!$B$3:$B$274,'Banco de Dados'!$C$3:$C$274,"")</f>
        <v/>
      </c>
      <c r="DD425" s="27" t="str">
        <f>IFERROR(VLOOKUP(DF425,'Banco de Dados'!$B$3:$H$274,5,FALSE)," ")</f>
        <v xml:space="preserve"> </v>
      </c>
      <c r="DJ425" s="27" t="str">
        <f>_xlfn.XLOOKUP(DM425,'Banco de Dados'!$B$3:$B$274,'Banco de Dados'!$C$3:$C$274,"")</f>
        <v/>
      </c>
      <c r="DK425" s="27" t="str">
        <f>IFERROR(VLOOKUP(DM425,'Banco de Dados'!$B$3:$H$274,5,FALSE)," ")</f>
        <v xml:space="preserve"> </v>
      </c>
      <c r="DQ425" s="27" t="str">
        <f>_xlfn.XLOOKUP(DT425,'Banco de Dados'!$B$3:$B$274,'Banco de Dados'!$C$3:$C$274,"")</f>
        <v/>
      </c>
      <c r="DR425" s="27" t="str">
        <f>IFERROR(VLOOKUP(DT425,'Banco de Dados'!$B$3:$H$274,5,FALSE)," ")</f>
        <v xml:space="preserve"> </v>
      </c>
      <c r="DX425" s="27" t="str">
        <f>_xlfn.XLOOKUP(EA425,'Banco de Dados'!$B$3:$B$274,'Banco de Dados'!$C$3:$C$274,"")</f>
        <v/>
      </c>
      <c r="DY425" s="27" t="str">
        <f>IFERROR(VLOOKUP(EA425,'Banco de Dados'!$B$3:$H$274,5,FALSE)," ")</f>
        <v xml:space="preserve"> </v>
      </c>
      <c r="EE425" s="27" t="str">
        <f>_xlfn.XLOOKUP(EH425,'Banco de Dados'!$B$3:$B$274,'Banco de Dados'!$C$3:$C$274,"")</f>
        <v/>
      </c>
      <c r="EF425" s="27" t="str">
        <f>IFERROR(VLOOKUP(EH425,'Banco de Dados'!$B$3:$H$274,5,FALSE)," ")</f>
        <v xml:space="preserve"> </v>
      </c>
      <c r="EL425" s="27" t="str">
        <f>_xlfn.XLOOKUP(EO425,'Banco de Dados'!$B$3:$B$274,'Banco de Dados'!$C$3:$C$274,"")</f>
        <v/>
      </c>
      <c r="EM425" s="27" t="str">
        <f>IFERROR(VLOOKUP(EO425,'Banco de Dados'!$B$3:$H$274,5,FALSE)," ")</f>
        <v xml:space="preserve"> </v>
      </c>
      <c r="ES425" s="27" t="str">
        <f>_xlfn.XLOOKUP(EV425,'Banco de Dados'!$B$3:$B$274,'Banco de Dados'!$C$3:$C$274,"")</f>
        <v/>
      </c>
      <c r="ET425" s="27" t="str">
        <f>IFERROR(VLOOKUP(EV425,'Banco de Dados'!$B$3:$H$274,5,FALSE)," ")</f>
        <v xml:space="preserve"> </v>
      </c>
      <c r="EZ425" s="27" t="str">
        <f>_xlfn.XLOOKUP(FC425,'Banco de Dados'!$B$3:$B$274,'Banco de Dados'!$C$3:$C$274,"")</f>
        <v/>
      </c>
      <c r="FA425" s="27" t="str">
        <f>IFERROR(VLOOKUP(FC425,'Banco de Dados'!$B$3:$H$274,5,FALSE)," ")</f>
        <v xml:space="preserve"> </v>
      </c>
      <c r="FC425" s="7"/>
      <c r="FD425" s="7"/>
      <c r="FE425" s="7"/>
      <c r="FG425" s="27" t="str">
        <f>_xlfn.XLOOKUP(FJ425,'Banco de Dados'!$B$3:$B$274,'Banco de Dados'!$C$3:$C$274,"")</f>
        <v/>
      </c>
      <c r="FH425" s="27" t="str">
        <f>IFERROR(VLOOKUP(FJ425,'Banco de Dados'!$B$3:$H$274,5,FALSE)," ")</f>
        <v xml:space="preserve"> </v>
      </c>
      <c r="FI425" s="7"/>
      <c r="FJ425" s="7"/>
      <c r="FK425" s="7"/>
      <c r="FL425" s="7"/>
      <c r="FN425" s="27" t="str">
        <f>_xlfn.XLOOKUP(FQ425,'Banco de Dados'!$B$3:$B$274,'Banco de Dados'!$C$3:$C$274,"")</f>
        <v/>
      </c>
      <c r="FO425" s="27" t="str">
        <f>IFERROR(VLOOKUP(FQ425,'Banco de Dados'!$B$3:$H$274,5,FALSE)," ")</f>
        <v xml:space="preserve"> </v>
      </c>
      <c r="FP425" s="7"/>
      <c r="FQ425" s="7"/>
      <c r="FR425" s="7"/>
      <c r="FS425" s="7"/>
      <c r="FU425" s="27" t="str">
        <f>_xlfn.XLOOKUP(FX425,'Banco de Dados'!$B$3:$B$274,'Banco de Dados'!$C$3:$C$274,"")</f>
        <v/>
      </c>
      <c r="FV425" s="27" t="str">
        <f>IFERROR(VLOOKUP(FX425,'Banco de Dados'!$B$3:$H$274,5,FALSE)," ")</f>
        <v xml:space="preserve"> </v>
      </c>
      <c r="FW425" s="7"/>
      <c r="FX425" s="7"/>
      <c r="FY425" s="7"/>
      <c r="FZ425" s="7"/>
    </row>
    <row r="426" spans="2:182" x14ac:dyDescent="0.25">
      <c r="B426" s="27" t="str">
        <f>_xlfn.XLOOKUP(E426,'Banco de Dados'!$B$3:$B$274,'Banco de Dados'!$C$3:$C$274,"")</f>
        <v/>
      </c>
      <c r="C426" s="27" t="str">
        <f>IFERROR(VLOOKUP(E426,'Banco de Dados'!$B$3:$H$274,5,FALSE)," ")</f>
        <v xml:space="preserve"> </v>
      </c>
      <c r="I426" s="27" t="str">
        <f>_xlfn.XLOOKUP(L426,'Banco de Dados'!$B$3:$B$274,'Banco de Dados'!$C$3:$C$274,"")</f>
        <v/>
      </c>
      <c r="J426" s="27" t="str">
        <f>IFERROR(VLOOKUP(L426,'Banco de Dados'!$B$3:$H$274,5,FALSE)," ")</f>
        <v xml:space="preserve"> </v>
      </c>
      <c r="P426" s="27" t="str">
        <f>_xlfn.XLOOKUP(S426,'Banco de Dados'!$B$3:$B$274,'Banco de Dados'!$C$3:$C$274,"")</f>
        <v/>
      </c>
      <c r="Q426" s="27" t="str">
        <f>IFERROR(VLOOKUP(S426,'Banco de Dados'!$B$3:$H$274,5,FALSE)," ")</f>
        <v xml:space="preserve"> </v>
      </c>
      <c r="W426" s="27" t="str">
        <f>_xlfn.XLOOKUP(Z426,'Banco de Dados'!$B$3:$B$274,'Banco de Dados'!$C$3:$C$274,"")</f>
        <v/>
      </c>
      <c r="X426" s="27" t="str">
        <f>IFERROR(VLOOKUP(Z426,'Banco de Dados'!$B$3:$H$274,5,FALSE)," ")</f>
        <v xml:space="preserve"> </v>
      </c>
      <c r="AD426" s="27" t="str">
        <f>_xlfn.XLOOKUP(AG426,'Banco de Dados'!$B$3:$B$274,'Banco de Dados'!$C$3:$C$274,"")</f>
        <v/>
      </c>
      <c r="AE426" s="27" t="str">
        <f>IFERROR(VLOOKUP(AG426,'Banco de Dados'!$B$3:$H$274,5,FALSE)," ")</f>
        <v xml:space="preserve"> </v>
      </c>
      <c r="AK426" s="27" t="str">
        <f>_xlfn.XLOOKUP(AN426,'Banco de Dados'!$B$3:$B$274,'Banco de Dados'!$C$3:$C$274,"")</f>
        <v/>
      </c>
      <c r="AL426" s="27" t="str">
        <f>IFERROR(VLOOKUP(AN426,'Banco de Dados'!$B$3:$H$274,5,FALSE)," ")</f>
        <v xml:space="preserve"> </v>
      </c>
      <c r="AR426" s="27" t="str">
        <f>_xlfn.XLOOKUP(AU426,'Banco de Dados'!$B$3:$B$274,'Banco de Dados'!$C$3:$C$274,"")</f>
        <v/>
      </c>
      <c r="AS426" s="27" t="str">
        <f>IFERROR(VLOOKUP(AU426,'Banco de Dados'!$B$3:$H$274,5,FALSE)," ")</f>
        <v xml:space="preserve"> </v>
      </c>
      <c r="AY426" s="27" t="str">
        <f>_xlfn.XLOOKUP(BB426,'Banco de Dados'!$B$3:$B$274,'Banco de Dados'!$C$3:$C$274,"")</f>
        <v/>
      </c>
      <c r="AZ426" s="27" t="str">
        <f>IFERROR(VLOOKUP(BB426,'Banco de Dados'!$B$3:$H$274,5,FALSE)," ")</f>
        <v xml:space="preserve"> </v>
      </c>
      <c r="BF426" s="27" t="str">
        <f>_xlfn.XLOOKUP(BI426,'Banco de Dados'!$B$3:$B$274,'Banco de Dados'!$C$3:$C$274,"")</f>
        <v/>
      </c>
      <c r="BG426" s="27" t="str">
        <f>IFERROR(VLOOKUP(BI426,'Banco de Dados'!$B$3:$H$274,5,FALSE)," ")</f>
        <v xml:space="preserve"> </v>
      </c>
      <c r="BM426" s="27" t="str">
        <f>_xlfn.XLOOKUP(BP426,'Banco de Dados'!$B$3:$B$274,'Banco de Dados'!$C$3:$C$274,"")</f>
        <v/>
      </c>
      <c r="BN426" s="27" t="str">
        <f>IFERROR(VLOOKUP(BP426,'Banco de Dados'!$B$3:$H$274,5,FALSE)," ")</f>
        <v xml:space="preserve"> </v>
      </c>
      <c r="BT426" s="27" t="str">
        <f>_xlfn.XLOOKUP(BW426,'Banco de Dados'!$B$3:$B$274,'Banco de Dados'!$C$3:$C$274,"")</f>
        <v/>
      </c>
      <c r="BU426" s="27" t="str">
        <f>IFERROR(VLOOKUP(BW426,'Banco de Dados'!$B$3:$H$274,5,FALSE)," ")</f>
        <v xml:space="preserve"> </v>
      </c>
      <c r="CA426" s="27" t="str">
        <f>_xlfn.XLOOKUP(CD426,'Banco de Dados'!$B$3:$B$274,'Banco de Dados'!$C$3:$C$274,"")</f>
        <v/>
      </c>
      <c r="CB426" s="27" t="str">
        <f>IFERROR(VLOOKUP(CD426,'Banco de Dados'!$B$3:$H$274,5,FALSE)," ")</f>
        <v xml:space="preserve"> </v>
      </c>
      <c r="CH426" s="27" t="str">
        <f>_xlfn.XLOOKUP(CK426,'Banco de Dados'!$B$3:$B$274,'Banco de Dados'!$C$3:$C$274,"")</f>
        <v/>
      </c>
      <c r="CI426" s="27" t="str">
        <f>IFERROR(VLOOKUP(CK426,'Banco de Dados'!$B$3:$H$274,5,FALSE)," ")</f>
        <v xml:space="preserve"> </v>
      </c>
      <c r="CO426" s="27" t="str">
        <f>_xlfn.XLOOKUP(CR426,'Banco de Dados'!$B$3:$B$274,'Banco de Dados'!$C$3:$C$274,"")</f>
        <v/>
      </c>
      <c r="CP426" s="27" t="str">
        <f>IFERROR(VLOOKUP(CR426,'Banco de Dados'!$B$3:$H$274,5,FALSE)," ")</f>
        <v xml:space="preserve"> </v>
      </c>
      <c r="CV426" s="27" t="str">
        <f>_xlfn.XLOOKUP(CY426,'Banco de Dados'!$B$3:$B$274,'Banco de Dados'!$C$3:$C$274,"")</f>
        <v/>
      </c>
      <c r="CW426" s="27" t="str">
        <f>IFERROR(VLOOKUP(CY426,'Banco de Dados'!$B$3:$H$274,5,FALSE)," ")</f>
        <v xml:space="preserve"> </v>
      </c>
      <c r="DC426" s="27" t="str">
        <f>_xlfn.XLOOKUP(DF426,'Banco de Dados'!$B$3:$B$274,'Banco de Dados'!$C$3:$C$274,"")</f>
        <v/>
      </c>
      <c r="DD426" s="27" t="str">
        <f>IFERROR(VLOOKUP(DF426,'Banco de Dados'!$B$3:$H$274,5,FALSE)," ")</f>
        <v xml:space="preserve"> </v>
      </c>
      <c r="DJ426" s="27" t="str">
        <f>_xlfn.XLOOKUP(DM426,'Banco de Dados'!$B$3:$B$274,'Banco de Dados'!$C$3:$C$274,"")</f>
        <v/>
      </c>
      <c r="DK426" s="27" t="str">
        <f>IFERROR(VLOOKUP(DM426,'Banco de Dados'!$B$3:$H$274,5,FALSE)," ")</f>
        <v xml:space="preserve"> </v>
      </c>
      <c r="DQ426" s="27" t="str">
        <f>_xlfn.XLOOKUP(DT426,'Banco de Dados'!$B$3:$B$274,'Banco de Dados'!$C$3:$C$274,"")</f>
        <v/>
      </c>
      <c r="DR426" s="27" t="str">
        <f>IFERROR(VLOOKUP(DT426,'Banco de Dados'!$B$3:$H$274,5,FALSE)," ")</f>
        <v xml:space="preserve"> </v>
      </c>
      <c r="DX426" s="27" t="str">
        <f>_xlfn.XLOOKUP(EA426,'Banco de Dados'!$B$3:$B$274,'Banco de Dados'!$C$3:$C$274,"")</f>
        <v/>
      </c>
      <c r="DY426" s="27" t="str">
        <f>IFERROR(VLOOKUP(EA426,'Banco de Dados'!$B$3:$H$274,5,FALSE)," ")</f>
        <v xml:space="preserve"> </v>
      </c>
      <c r="EE426" s="27" t="str">
        <f>_xlfn.XLOOKUP(EH426,'Banco de Dados'!$B$3:$B$274,'Banco de Dados'!$C$3:$C$274,"")</f>
        <v/>
      </c>
      <c r="EF426" s="27" t="str">
        <f>IFERROR(VLOOKUP(EH426,'Banco de Dados'!$B$3:$H$274,5,FALSE)," ")</f>
        <v xml:space="preserve"> </v>
      </c>
      <c r="EL426" s="27" t="str">
        <f>_xlfn.XLOOKUP(EO426,'Banco de Dados'!$B$3:$B$274,'Banco de Dados'!$C$3:$C$274,"")</f>
        <v/>
      </c>
      <c r="EM426" s="27" t="str">
        <f>IFERROR(VLOOKUP(EO426,'Banco de Dados'!$B$3:$H$274,5,FALSE)," ")</f>
        <v xml:space="preserve"> </v>
      </c>
      <c r="ES426" s="27" t="str">
        <f>_xlfn.XLOOKUP(EV426,'Banco de Dados'!$B$3:$B$274,'Banco de Dados'!$C$3:$C$274,"")</f>
        <v/>
      </c>
      <c r="ET426" s="27" t="str">
        <f>IFERROR(VLOOKUP(EV426,'Banco de Dados'!$B$3:$H$274,5,FALSE)," ")</f>
        <v xml:space="preserve"> </v>
      </c>
      <c r="EZ426" s="27" t="str">
        <f>_xlfn.XLOOKUP(FC426,'Banco de Dados'!$B$3:$B$274,'Banco de Dados'!$C$3:$C$274,"")</f>
        <v/>
      </c>
      <c r="FA426" s="27" t="str">
        <f>IFERROR(VLOOKUP(FC426,'Banco de Dados'!$B$3:$H$274,5,FALSE)," ")</f>
        <v xml:space="preserve"> </v>
      </c>
      <c r="FC426" s="7"/>
      <c r="FD426" s="7"/>
      <c r="FE426" s="7"/>
      <c r="FG426" s="27" t="str">
        <f>_xlfn.XLOOKUP(FJ426,'Banco de Dados'!$B$3:$B$274,'Banco de Dados'!$C$3:$C$274,"")</f>
        <v/>
      </c>
      <c r="FH426" s="27" t="str">
        <f>IFERROR(VLOOKUP(FJ426,'Banco de Dados'!$B$3:$H$274,5,FALSE)," ")</f>
        <v xml:space="preserve"> </v>
      </c>
      <c r="FI426" s="7"/>
      <c r="FJ426" s="7"/>
      <c r="FK426" s="7"/>
      <c r="FL426" s="7"/>
      <c r="FN426" s="27" t="str">
        <f>_xlfn.XLOOKUP(FQ426,'Banco de Dados'!$B$3:$B$274,'Banco de Dados'!$C$3:$C$274,"")</f>
        <v/>
      </c>
      <c r="FO426" s="27" t="str">
        <f>IFERROR(VLOOKUP(FQ426,'Banco de Dados'!$B$3:$H$274,5,FALSE)," ")</f>
        <v xml:space="preserve"> </v>
      </c>
      <c r="FP426" s="7"/>
      <c r="FQ426" s="7"/>
      <c r="FR426" s="7"/>
      <c r="FS426" s="7"/>
      <c r="FU426" s="27" t="str">
        <f>_xlfn.XLOOKUP(FX426,'Banco de Dados'!$B$3:$B$274,'Banco de Dados'!$C$3:$C$274,"")</f>
        <v/>
      </c>
      <c r="FV426" s="27" t="str">
        <f>IFERROR(VLOOKUP(FX426,'Banco de Dados'!$B$3:$H$274,5,FALSE)," ")</f>
        <v xml:space="preserve"> </v>
      </c>
      <c r="FW426" s="7"/>
      <c r="FX426" s="7"/>
      <c r="FY426" s="7"/>
      <c r="FZ426" s="7"/>
    </row>
    <row r="427" spans="2:182" x14ac:dyDescent="0.25">
      <c r="B427" s="27" t="str">
        <f>_xlfn.XLOOKUP(E427,'Banco de Dados'!$B$3:$B$274,'Banco de Dados'!$C$3:$C$274,"")</f>
        <v/>
      </c>
      <c r="C427" s="27" t="str">
        <f>IFERROR(VLOOKUP(E427,'Banco de Dados'!$B$3:$H$274,5,FALSE)," ")</f>
        <v xml:space="preserve"> </v>
      </c>
      <c r="I427" s="27" t="str">
        <f>_xlfn.XLOOKUP(L427,'Banco de Dados'!$B$3:$B$274,'Banco de Dados'!$C$3:$C$274,"")</f>
        <v/>
      </c>
      <c r="J427" s="27" t="str">
        <f>IFERROR(VLOOKUP(L427,'Banco de Dados'!$B$3:$H$274,5,FALSE)," ")</f>
        <v xml:space="preserve"> </v>
      </c>
      <c r="P427" s="27" t="str">
        <f>_xlfn.XLOOKUP(S427,'Banco de Dados'!$B$3:$B$274,'Banco de Dados'!$C$3:$C$274,"")</f>
        <v/>
      </c>
      <c r="Q427" s="27" t="str">
        <f>IFERROR(VLOOKUP(S427,'Banco de Dados'!$B$3:$H$274,5,FALSE)," ")</f>
        <v xml:space="preserve"> </v>
      </c>
      <c r="W427" s="27" t="str">
        <f>_xlfn.XLOOKUP(Z427,'Banco de Dados'!$B$3:$B$274,'Banco de Dados'!$C$3:$C$274,"")</f>
        <v/>
      </c>
      <c r="X427" s="27" t="str">
        <f>IFERROR(VLOOKUP(Z427,'Banco de Dados'!$B$3:$H$274,5,FALSE)," ")</f>
        <v xml:space="preserve"> </v>
      </c>
      <c r="AD427" s="27" t="str">
        <f>_xlfn.XLOOKUP(AG427,'Banco de Dados'!$B$3:$B$274,'Banco de Dados'!$C$3:$C$274,"")</f>
        <v/>
      </c>
      <c r="AE427" s="27" t="str">
        <f>IFERROR(VLOOKUP(AG427,'Banco de Dados'!$B$3:$H$274,5,FALSE)," ")</f>
        <v xml:space="preserve"> </v>
      </c>
      <c r="AK427" s="27" t="str">
        <f>_xlfn.XLOOKUP(AN427,'Banco de Dados'!$B$3:$B$274,'Banco de Dados'!$C$3:$C$274,"")</f>
        <v/>
      </c>
      <c r="AL427" s="27" t="str">
        <f>IFERROR(VLOOKUP(AN427,'Banco de Dados'!$B$3:$H$274,5,FALSE)," ")</f>
        <v xml:space="preserve"> </v>
      </c>
      <c r="AR427" s="27" t="str">
        <f>_xlfn.XLOOKUP(AU427,'Banco de Dados'!$B$3:$B$274,'Banco de Dados'!$C$3:$C$274,"")</f>
        <v/>
      </c>
      <c r="AS427" s="27" t="str">
        <f>IFERROR(VLOOKUP(AU427,'Banco de Dados'!$B$3:$H$274,5,FALSE)," ")</f>
        <v xml:space="preserve"> </v>
      </c>
      <c r="AY427" s="27" t="str">
        <f>_xlfn.XLOOKUP(BB427,'Banco de Dados'!$B$3:$B$274,'Banco de Dados'!$C$3:$C$274,"")</f>
        <v/>
      </c>
      <c r="AZ427" s="27" t="str">
        <f>IFERROR(VLOOKUP(BB427,'Banco de Dados'!$B$3:$H$274,5,FALSE)," ")</f>
        <v xml:space="preserve"> </v>
      </c>
      <c r="BF427" s="27" t="str">
        <f>_xlfn.XLOOKUP(BI427,'Banco de Dados'!$B$3:$B$274,'Banco de Dados'!$C$3:$C$274,"")</f>
        <v/>
      </c>
      <c r="BG427" s="27" t="str">
        <f>IFERROR(VLOOKUP(BI427,'Banco de Dados'!$B$3:$H$274,5,FALSE)," ")</f>
        <v xml:space="preserve"> </v>
      </c>
      <c r="BM427" s="27" t="str">
        <f>_xlfn.XLOOKUP(BP427,'Banco de Dados'!$B$3:$B$274,'Banco de Dados'!$C$3:$C$274,"")</f>
        <v/>
      </c>
      <c r="BN427" s="27" t="str">
        <f>IFERROR(VLOOKUP(BP427,'Banco de Dados'!$B$3:$H$274,5,FALSE)," ")</f>
        <v xml:space="preserve"> </v>
      </c>
      <c r="BT427" s="27" t="str">
        <f>_xlfn.XLOOKUP(BW427,'Banco de Dados'!$B$3:$B$274,'Banco de Dados'!$C$3:$C$274,"")</f>
        <v/>
      </c>
      <c r="BU427" s="27" t="str">
        <f>IFERROR(VLOOKUP(BW427,'Banco de Dados'!$B$3:$H$274,5,FALSE)," ")</f>
        <v xml:space="preserve"> </v>
      </c>
      <c r="CA427" s="27" t="str">
        <f>_xlfn.XLOOKUP(CD427,'Banco de Dados'!$B$3:$B$274,'Banco de Dados'!$C$3:$C$274,"")</f>
        <v/>
      </c>
      <c r="CB427" s="27" t="str">
        <f>IFERROR(VLOOKUP(CD427,'Banco de Dados'!$B$3:$H$274,5,FALSE)," ")</f>
        <v xml:space="preserve"> </v>
      </c>
      <c r="CH427" s="27" t="str">
        <f>_xlfn.XLOOKUP(CK427,'Banco de Dados'!$B$3:$B$274,'Banco de Dados'!$C$3:$C$274,"")</f>
        <v/>
      </c>
      <c r="CI427" s="27" t="str">
        <f>IFERROR(VLOOKUP(CK427,'Banco de Dados'!$B$3:$H$274,5,FALSE)," ")</f>
        <v xml:space="preserve"> </v>
      </c>
      <c r="CO427" s="27" t="str">
        <f>_xlfn.XLOOKUP(CR427,'Banco de Dados'!$B$3:$B$274,'Banco de Dados'!$C$3:$C$274,"")</f>
        <v/>
      </c>
      <c r="CP427" s="27" t="str">
        <f>IFERROR(VLOOKUP(CR427,'Banco de Dados'!$B$3:$H$274,5,FALSE)," ")</f>
        <v xml:space="preserve"> </v>
      </c>
      <c r="CV427" s="27" t="str">
        <f>_xlfn.XLOOKUP(CY427,'Banco de Dados'!$B$3:$B$274,'Banco de Dados'!$C$3:$C$274,"")</f>
        <v/>
      </c>
      <c r="CW427" s="27" t="str">
        <f>IFERROR(VLOOKUP(CY427,'Banco de Dados'!$B$3:$H$274,5,FALSE)," ")</f>
        <v xml:space="preserve"> </v>
      </c>
      <c r="DC427" s="27" t="str">
        <f>_xlfn.XLOOKUP(DF427,'Banco de Dados'!$B$3:$B$274,'Banco de Dados'!$C$3:$C$274,"")</f>
        <v/>
      </c>
      <c r="DD427" s="27" t="str">
        <f>IFERROR(VLOOKUP(DF427,'Banco de Dados'!$B$3:$H$274,5,FALSE)," ")</f>
        <v xml:space="preserve"> </v>
      </c>
      <c r="DJ427" s="27" t="str">
        <f>_xlfn.XLOOKUP(DM427,'Banco de Dados'!$B$3:$B$274,'Banco de Dados'!$C$3:$C$274,"")</f>
        <v/>
      </c>
      <c r="DK427" s="27" t="str">
        <f>IFERROR(VLOOKUP(DM427,'Banco de Dados'!$B$3:$H$274,5,FALSE)," ")</f>
        <v xml:space="preserve"> </v>
      </c>
      <c r="DQ427" s="27" t="str">
        <f>_xlfn.XLOOKUP(DT427,'Banco de Dados'!$B$3:$B$274,'Banco de Dados'!$C$3:$C$274,"")</f>
        <v/>
      </c>
      <c r="DR427" s="27" t="str">
        <f>IFERROR(VLOOKUP(DT427,'Banco de Dados'!$B$3:$H$274,5,FALSE)," ")</f>
        <v xml:space="preserve"> </v>
      </c>
      <c r="DX427" s="27" t="str">
        <f>_xlfn.XLOOKUP(EA427,'Banco de Dados'!$B$3:$B$274,'Banco de Dados'!$C$3:$C$274,"")</f>
        <v/>
      </c>
      <c r="DY427" s="27" t="str">
        <f>IFERROR(VLOOKUP(EA427,'Banco de Dados'!$B$3:$H$274,5,FALSE)," ")</f>
        <v xml:space="preserve"> </v>
      </c>
      <c r="EE427" s="27" t="str">
        <f>_xlfn.XLOOKUP(EH427,'Banco de Dados'!$B$3:$B$274,'Banco de Dados'!$C$3:$C$274,"")</f>
        <v/>
      </c>
      <c r="EF427" s="27" t="str">
        <f>IFERROR(VLOOKUP(EH427,'Banco de Dados'!$B$3:$H$274,5,FALSE)," ")</f>
        <v xml:space="preserve"> </v>
      </c>
      <c r="EL427" s="27" t="str">
        <f>_xlfn.XLOOKUP(EO427,'Banco de Dados'!$B$3:$B$274,'Banco de Dados'!$C$3:$C$274,"")</f>
        <v/>
      </c>
      <c r="EM427" s="27" t="str">
        <f>IFERROR(VLOOKUP(EO427,'Banco de Dados'!$B$3:$H$274,5,FALSE)," ")</f>
        <v xml:space="preserve"> </v>
      </c>
      <c r="ES427" s="27" t="str">
        <f>_xlfn.XLOOKUP(EV427,'Banco de Dados'!$B$3:$B$274,'Banco de Dados'!$C$3:$C$274,"")</f>
        <v/>
      </c>
      <c r="ET427" s="27" t="str">
        <f>IFERROR(VLOOKUP(EV427,'Banco de Dados'!$B$3:$H$274,5,FALSE)," ")</f>
        <v xml:space="preserve"> </v>
      </c>
      <c r="EZ427" s="27" t="str">
        <f>_xlfn.XLOOKUP(FC427,'Banco de Dados'!$B$3:$B$274,'Banco de Dados'!$C$3:$C$274,"")</f>
        <v/>
      </c>
      <c r="FA427" s="27" t="str">
        <f>IFERROR(VLOOKUP(FC427,'Banco de Dados'!$B$3:$H$274,5,FALSE)," ")</f>
        <v xml:space="preserve"> </v>
      </c>
      <c r="FC427" s="7"/>
      <c r="FD427" s="7"/>
      <c r="FE427" s="7"/>
      <c r="FG427" s="27" t="str">
        <f>_xlfn.XLOOKUP(FJ427,'Banco de Dados'!$B$3:$B$274,'Banco de Dados'!$C$3:$C$274,"")</f>
        <v/>
      </c>
      <c r="FH427" s="27" t="str">
        <f>IFERROR(VLOOKUP(FJ427,'Banco de Dados'!$B$3:$H$274,5,FALSE)," ")</f>
        <v xml:space="preserve"> </v>
      </c>
      <c r="FI427" s="7"/>
      <c r="FJ427" s="7"/>
      <c r="FK427" s="7"/>
      <c r="FL427" s="7"/>
      <c r="FN427" s="27" t="str">
        <f>_xlfn.XLOOKUP(FQ427,'Banco de Dados'!$B$3:$B$274,'Banco de Dados'!$C$3:$C$274,"")</f>
        <v/>
      </c>
      <c r="FO427" s="27" t="str">
        <f>IFERROR(VLOOKUP(FQ427,'Banco de Dados'!$B$3:$H$274,5,FALSE)," ")</f>
        <v xml:space="preserve"> </v>
      </c>
      <c r="FP427" s="7"/>
      <c r="FQ427" s="7"/>
      <c r="FR427" s="7"/>
      <c r="FS427" s="7"/>
      <c r="FU427" s="27" t="str">
        <f>_xlfn.XLOOKUP(FX427,'Banco de Dados'!$B$3:$B$274,'Banco de Dados'!$C$3:$C$274,"")</f>
        <v/>
      </c>
      <c r="FV427" s="27" t="str">
        <f>IFERROR(VLOOKUP(FX427,'Banco de Dados'!$B$3:$H$274,5,FALSE)," ")</f>
        <v xml:space="preserve"> </v>
      </c>
      <c r="FW427" s="7"/>
      <c r="FX427" s="7"/>
      <c r="FY427" s="7"/>
      <c r="FZ427" s="7"/>
    </row>
    <row r="428" spans="2:182" x14ac:dyDescent="0.25">
      <c r="B428" s="27" t="str">
        <f>_xlfn.XLOOKUP(E428,'Banco de Dados'!$B$3:$B$274,'Banco de Dados'!$C$3:$C$274,"")</f>
        <v/>
      </c>
      <c r="C428" s="27" t="str">
        <f>IFERROR(VLOOKUP(E428,'Banco de Dados'!$B$3:$H$274,5,FALSE)," ")</f>
        <v xml:space="preserve"> </v>
      </c>
      <c r="I428" s="27" t="str">
        <f>_xlfn.XLOOKUP(L428,'Banco de Dados'!$B$3:$B$274,'Banco de Dados'!$C$3:$C$274,"")</f>
        <v/>
      </c>
      <c r="J428" s="27" t="str">
        <f>IFERROR(VLOOKUP(L428,'Banco de Dados'!$B$3:$H$274,5,FALSE)," ")</f>
        <v xml:space="preserve"> </v>
      </c>
      <c r="P428" s="27" t="str">
        <f>_xlfn.XLOOKUP(S428,'Banco de Dados'!$B$3:$B$274,'Banco de Dados'!$C$3:$C$274,"")</f>
        <v/>
      </c>
      <c r="Q428" s="27" t="str">
        <f>IFERROR(VLOOKUP(S428,'Banco de Dados'!$B$3:$H$274,5,FALSE)," ")</f>
        <v xml:space="preserve"> </v>
      </c>
      <c r="W428" s="27" t="str">
        <f>_xlfn.XLOOKUP(Z428,'Banco de Dados'!$B$3:$B$274,'Banco de Dados'!$C$3:$C$274,"")</f>
        <v/>
      </c>
      <c r="X428" s="27" t="str">
        <f>IFERROR(VLOOKUP(Z428,'Banco de Dados'!$B$3:$H$274,5,FALSE)," ")</f>
        <v xml:space="preserve"> </v>
      </c>
      <c r="AD428" s="27" t="str">
        <f>_xlfn.XLOOKUP(AG428,'Banco de Dados'!$B$3:$B$274,'Banco de Dados'!$C$3:$C$274,"")</f>
        <v/>
      </c>
      <c r="AE428" s="27" t="str">
        <f>IFERROR(VLOOKUP(AG428,'Banco de Dados'!$B$3:$H$274,5,FALSE)," ")</f>
        <v xml:space="preserve"> </v>
      </c>
      <c r="AK428" s="27" t="str">
        <f>_xlfn.XLOOKUP(AN428,'Banco de Dados'!$B$3:$B$274,'Banco de Dados'!$C$3:$C$274,"")</f>
        <v/>
      </c>
      <c r="AL428" s="27" t="str">
        <f>IFERROR(VLOOKUP(AN428,'Banco de Dados'!$B$3:$H$274,5,FALSE)," ")</f>
        <v xml:space="preserve"> </v>
      </c>
      <c r="AR428" s="27" t="str">
        <f>_xlfn.XLOOKUP(AU428,'Banco de Dados'!$B$3:$B$274,'Banco de Dados'!$C$3:$C$274,"")</f>
        <v/>
      </c>
      <c r="AS428" s="27" t="str">
        <f>IFERROR(VLOOKUP(AU428,'Banco de Dados'!$B$3:$H$274,5,FALSE)," ")</f>
        <v xml:space="preserve"> </v>
      </c>
      <c r="AY428" s="27" t="str">
        <f>_xlfn.XLOOKUP(BB428,'Banco de Dados'!$B$3:$B$274,'Banco de Dados'!$C$3:$C$274,"")</f>
        <v/>
      </c>
      <c r="AZ428" s="27" t="str">
        <f>IFERROR(VLOOKUP(BB428,'Banco de Dados'!$B$3:$H$274,5,FALSE)," ")</f>
        <v xml:space="preserve"> </v>
      </c>
      <c r="BF428" s="27" t="str">
        <f>_xlfn.XLOOKUP(BI428,'Banco de Dados'!$B$3:$B$274,'Banco de Dados'!$C$3:$C$274,"")</f>
        <v/>
      </c>
      <c r="BG428" s="27" t="str">
        <f>IFERROR(VLOOKUP(BI428,'Banco de Dados'!$B$3:$H$274,5,FALSE)," ")</f>
        <v xml:space="preserve"> </v>
      </c>
      <c r="BM428" s="27" t="str">
        <f>_xlfn.XLOOKUP(BP428,'Banco de Dados'!$B$3:$B$274,'Banco de Dados'!$C$3:$C$274,"")</f>
        <v/>
      </c>
      <c r="BN428" s="27" t="str">
        <f>IFERROR(VLOOKUP(BP428,'Banco de Dados'!$B$3:$H$274,5,FALSE)," ")</f>
        <v xml:space="preserve"> </v>
      </c>
      <c r="BT428" s="27" t="str">
        <f>_xlfn.XLOOKUP(BW428,'Banco de Dados'!$B$3:$B$274,'Banco de Dados'!$C$3:$C$274,"")</f>
        <v/>
      </c>
      <c r="BU428" s="27" t="str">
        <f>IFERROR(VLOOKUP(BW428,'Banco de Dados'!$B$3:$H$274,5,FALSE)," ")</f>
        <v xml:space="preserve"> </v>
      </c>
      <c r="CA428" s="27" t="str">
        <f>_xlfn.XLOOKUP(CD428,'Banco de Dados'!$B$3:$B$274,'Banco de Dados'!$C$3:$C$274,"")</f>
        <v/>
      </c>
      <c r="CB428" s="27" t="str">
        <f>IFERROR(VLOOKUP(CD428,'Banco de Dados'!$B$3:$H$274,5,FALSE)," ")</f>
        <v xml:space="preserve"> </v>
      </c>
      <c r="CH428" s="27" t="str">
        <f>_xlfn.XLOOKUP(CK428,'Banco de Dados'!$B$3:$B$274,'Banco de Dados'!$C$3:$C$274,"")</f>
        <v/>
      </c>
      <c r="CI428" s="27" t="str">
        <f>IFERROR(VLOOKUP(CK428,'Banco de Dados'!$B$3:$H$274,5,FALSE)," ")</f>
        <v xml:space="preserve"> </v>
      </c>
      <c r="CO428" s="27" t="str">
        <f>_xlfn.XLOOKUP(CR428,'Banco de Dados'!$B$3:$B$274,'Banco de Dados'!$C$3:$C$274,"")</f>
        <v/>
      </c>
      <c r="CP428" s="27" t="str">
        <f>IFERROR(VLOOKUP(CR428,'Banco de Dados'!$B$3:$H$274,5,FALSE)," ")</f>
        <v xml:space="preserve"> </v>
      </c>
      <c r="CV428" s="27" t="str">
        <f>_xlfn.XLOOKUP(CY428,'Banco de Dados'!$B$3:$B$274,'Banco de Dados'!$C$3:$C$274,"")</f>
        <v/>
      </c>
      <c r="CW428" s="27" t="str">
        <f>IFERROR(VLOOKUP(CY428,'Banco de Dados'!$B$3:$H$274,5,FALSE)," ")</f>
        <v xml:space="preserve"> </v>
      </c>
      <c r="DC428" s="27" t="str">
        <f>_xlfn.XLOOKUP(DF428,'Banco de Dados'!$B$3:$B$274,'Banco de Dados'!$C$3:$C$274,"")</f>
        <v/>
      </c>
      <c r="DD428" s="27" t="str">
        <f>IFERROR(VLOOKUP(DF428,'Banco de Dados'!$B$3:$H$274,5,FALSE)," ")</f>
        <v xml:space="preserve"> </v>
      </c>
      <c r="DJ428" s="27" t="str">
        <f>_xlfn.XLOOKUP(DM428,'Banco de Dados'!$B$3:$B$274,'Banco de Dados'!$C$3:$C$274,"")</f>
        <v/>
      </c>
      <c r="DK428" s="27" t="str">
        <f>IFERROR(VLOOKUP(DM428,'Banco de Dados'!$B$3:$H$274,5,FALSE)," ")</f>
        <v xml:space="preserve"> </v>
      </c>
      <c r="DQ428" s="27" t="str">
        <f>_xlfn.XLOOKUP(DT428,'Banco de Dados'!$B$3:$B$274,'Banco de Dados'!$C$3:$C$274,"")</f>
        <v/>
      </c>
      <c r="DR428" s="27" t="str">
        <f>IFERROR(VLOOKUP(DT428,'Banco de Dados'!$B$3:$H$274,5,FALSE)," ")</f>
        <v xml:space="preserve"> </v>
      </c>
      <c r="DX428" s="27" t="str">
        <f>_xlfn.XLOOKUP(EA428,'Banco de Dados'!$B$3:$B$274,'Banco de Dados'!$C$3:$C$274,"")</f>
        <v/>
      </c>
      <c r="DY428" s="27" t="str">
        <f>IFERROR(VLOOKUP(EA428,'Banco de Dados'!$B$3:$H$274,5,FALSE)," ")</f>
        <v xml:space="preserve"> </v>
      </c>
      <c r="EE428" s="27" t="str">
        <f>_xlfn.XLOOKUP(EH428,'Banco de Dados'!$B$3:$B$274,'Banco de Dados'!$C$3:$C$274,"")</f>
        <v/>
      </c>
      <c r="EF428" s="27" t="str">
        <f>IFERROR(VLOOKUP(EH428,'Banco de Dados'!$B$3:$H$274,5,FALSE)," ")</f>
        <v xml:space="preserve"> </v>
      </c>
      <c r="EL428" s="27" t="str">
        <f>_xlfn.XLOOKUP(EO428,'Banco de Dados'!$B$3:$B$274,'Banco de Dados'!$C$3:$C$274,"")</f>
        <v/>
      </c>
      <c r="EM428" s="27" t="str">
        <f>IFERROR(VLOOKUP(EO428,'Banco de Dados'!$B$3:$H$274,5,FALSE)," ")</f>
        <v xml:space="preserve"> </v>
      </c>
      <c r="ES428" s="27" t="str">
        <f>_xlfn.XLOOKUP(EV428,'Banco de Dados'!$B$3:$B$274,'Banco de Dados'!$C$3:$C$274,"")</f>
        <v/>
      </c>
      <c r="ET428" s="27" t="str">
        <f>IFERROR(VLOOKUP(EV428,'Banco de Dados'!$B$3:$H$274,5,FALSE)," ")</f>
        <v xml:space="preserve"> </v>
      </c>
      <c r="EZ428" s="27" t="str">
        <f>_xlfn.XLOOKUP(FC428,'Banco de Dados'!$B$3:$B$274,'Banco de Dados'!$C$3:$C$274,"")</f>
        <v/>
      </c>
      <c r="FA428" s="27" t="str">
        <f>IFERROR(VLOOKUP(FC428,'Banco de Dados'!$B$3:$H$274,5,FALSE)," ")</f>
        <v xml:space="preserve"> </v>
      </c>
      <c r="FC428" s="7"/>
      <c r="FD428" s="7"/>
      <c r="FE428" s="7"/>
      <c r="FG428" s="27" t="str">
        <f>_xlfn.XLOOKUP(FJ428,'Banco de Dados'!$B$3:$B$274,'Banco de Dados'!$C$3:$C$274,"")</f>
        <v/>
      </c>
      <c r="FH428" s="27" t="str">
        <f>IFERROR(VLOOKUP(FJ428,'Banco de Dados'!$B$3:$H$274,5,FALSE)," ")</f>
        <v xml:space="preserve"> </v>
      </c>
      <c r="FI428" s="7"/>
      <c r="FJ428" s="7"/>
      <c r="FK428" s="7"/>
      <c r="FL428" s="7"/>
      <c r="FN428" s="27" t="str">
        <f>_xlfn.XLOOKUP(FQ428,'Banco de Dados'!$B$3:$B$274,'Banco de Dados'!$C$3:$C$274,"")</f>
        <v/>
      </c>
      <c r="FO428" s="27" t="str">
        <f>IFERROR(VLOOKUP(FQ428,'Banco de Dados'!$B$3:$H$274,5,FALSE)," ")</f>
        <v xml:space="preserve"> </v>
      </c>
      <c r="FP428" s="7"/>
      <c r="FQ428" s="7"/>
      <c r="FR428" s="7"/>
      <c r="FS428" s="7"/>
      <c r="FU428" s="27" t="str">
        <f>_xlfn.XLOOKUP(FX428,'Banco de Dados'!$B$3:$B$274,'Banco de Dados'!$C$3:$C$274,"")</f>
        <v/>
      </c>
      <c r="FV428" s="27" t="str">
        <f>IFERROR(VLOOKUP(FX428,'Banco de Dados'!$B$3:$H$274,5,FALSE)," ")</f>
        <v xml:space="preserve"> </v>
      </c>
      <c r="FW428" s="7"/>
      <c r="FX428" s="7"/>
      <c r="FY428" s="7"/>
      <c r="FZ428" s="7"/>
    </row>
    <row r="429" spans="2:182" x14ac:dyDescent="0.25">
      <c r="B429" s="27" t="str">
        <f>_xlfn.XLOOKUP(E429,'Banco de Dados'!$B$3:$B$274,'Banco de Dados'!$C$3:$C$274,"")</f>
        <v/>
      </c>
      <c r="C429" s="27" t="str">
        <f>IFERROR(VLOOKUP(E429,'Banco de Dados'!$B$3:$H$274,5,FALSE)," ")</f>
        <v xml:space="preserve"> </v>
      </c>
      <c r="I429" s="27" t="str">
        <f>_xlfn.XLOOKUP(L429,'Banco de Dados'!$B$3:$B$274,'Banco de Dados'!$C$3:$C$274,"")</f>
        <v/>
      </c>
      <c r="J429" s="27" t="str">
        <f>IFERROR(VLOOKUP(L429,'Banco de Dados'!$B$3:$H$274,5,FALSE)," ")</f>
        <v xml:space="preserve"> </v>
      </c>
      <c r="P429" s="27" t="str">
        <f>_xlfn.XLOOKUP(S429,'Banco de Dados'!$B$3:$B$274,'Banco de Dados'!$C$3:$C$274,"")</f>
        <v/>
      </c>
      <c r="Q429" s="27" t="str">
        <f>IFERROR(VLOOKUP(S429,'Banco de Dados'!$B$3:$H$274,5,FALSE)," ")</f>
        <v xml:space="preserve"> </v>
      </c>
      <c r="W429" s="27" t="str">
        <f>_xlfn.XLOOKUP(Z429,'Banco de Dados'!$B$3:$B$274,'Banco de Dados'!$C$3:$C$274,"")</f>
        <v/>
      </c>
      <c r="X429" s="27" t="str">
        <f>IFERROR(VLOOKUP(Z429,'Banco de Dados'!$B$3:$H$274,5,FALSE)," ")</f>
        <v xml:space="preserve"> </v>
      </c>
      <c r="AD429" s="27" t="str">
        <f>_xlfn.XLOOKUP(AG429,'Banco de Dados'!$B$3:$B$274,'Banco de Dados'!$C$3:$C$274,"")</f>
        <v/>
      </c>
      <c r="AE429" s="27" t="str">
        <f>IFERROR(VLOOKUP(AG429,'Banco de Dados'!$B$3:$H$274,5,FALSE)," ")</f>
        <v xml:space="preserve"> </v>
      </c>
      <c r="AK429" s="27" t="str">
        <f>_xlfn.XLOOKUP(AN429,'Banco de Dados'!$B$3:$B$274,'Banco de Dados'!$C$3:$C$274,"")</f>
        <v/>
      </c>
      <c r="AL429" s="27" t="str">
        <f>IFERROR(VLOOKUP(AN429,'Banco de Dados'!$B$3:$H$274,5,FALSE)," ")</f>
        <v xml:space="preserve"> </v>
      </c>
      <c r="AR429" s="27" t="str">
        <f>_xlfn.XLOOKUP(AU429,'Banco de Dados'!$B$3:$B$274,'Banco de Dados'!$C$3:$C$274,"")</f>
        <v/>
      </c>
      <c r="AS429" s="27" t="str">
        <f>IFERROR(VLOOKUP(AU429,'Banco de Dados'!$B$3:$H$274,5,FALSE)," ")</f>
        <v xml:space="preserve"> </v>
      </c>
      <c r="AY429" s="27" t="str">
        <f>_xlfn.XLOOKUP(BB429,'Banco de Dados'!$B$3:$B$274,'Banco de Dados'!$C$3:$C$274,"")</f>
        <v/>
      </c>
      <c r="AZ429" s="27" t="str">
        <f>IFERROR(VLOOKUP(BB429,'Banco de Dados'!$B$3:$H$274,5,FALSE)," ")</f>
        <v xml:space="preserve"> </v>
      </c>
      <c r="BF429" s="27" t="str">
        <f>_xlfn.XLOOKUP(BI429,'Banco de Dados'!$B$3:$B$274,'Banco de Dados'!$C$3:$C$274,"")</f>
        <v/>
      </c>
      <c r="BG429" s="27" t="str">
        <f>IFERROR(VLOOKUP(BI429,'Banco de Dados'!$B$3:$H$274,5,FALSE)," ")</f>
        <v xml:space="preserve"> </v>
      </c>
      <c r="BM429" s="27" t="str">
        <f>_xlfn.XLOOKUP(BP429,'Banco de Dados'!$B$3:$B$274,'Banco de Dados'!$C$3:$C$274,"")</f>
        <v/>
      </c>
      <c r="BN429" s="27" t="str">
        <f>IFERROR(VLOOKUP(BP429,'Banco de Dados'!$B$3:$H$274,5,FALSE)," ")</f>
        <v xml:space="preserve"> </v>
      </c>
      <c r="BT429" s="27" t="str">
        <f>_xlfn.XLOOKUP(BW429,'Banco de Dados'!$B$3:$B$274,'Banco de Dados'!$C$3:$C$274,"")</f>
        <v/>
      </c>
      <c r="BU429" s="27" t="str">
        <f>IFERROR(VLOOKUP(BW429,'Banco de Dados'!$B$3:$H$274,5,FALSE)," ")</f>
        <v xml:space="preserve"> </v>
      </c>
      <c r="CA429" s="27" t="str">
        <f>_xlfn.XLOOKUP(CD429,'Banco de Dados'!$B$3:$B$274,'Banco de Dados'!$C$3:$C$274,"")</f>
        <v/>
      </c>
      <c r="CB429" s="27" t="str">
        <f>IFERROR(VLOOKUP(CD429,'Banco de Dados'!$B$3:$H$274,5,FALSE)," ")</f>
        <v xml:space="preserve"> </v>
      </c>
      <c r="CH429" s="27" t="str">
        <f>_xlfn.XLOOKUP(CK429,'Banco de Dados'!$B$3:$B$274,'Banco de Dados'!$C$3:$C$274,"")</f>
        <v/>
      </c>
      <c r="CI429" s="27" t="str">
        <f>IFERROR(VLOOKUP(CK429,'Banco de Dados'!$B$3:$H$274,5,FALSE)," ")</f>
        <v xml:space="preserve"> </v>
      </c>
      <c r="CO429" s="27" t="str">
        <f>_xlfn.XLOOKUP(CR429,'Banco de Dados'!$B$3:$B$274,'Banco de Dados'!$C$3:$C$274,"")</f>
        <v/>
      </c>
      <c r="CP429" s="27" t="str">
        <f>IFERROR(VLOOKUP(CR429,'Banco de Dados'!$B$3:$H$274,5,FALSE)," ")</f>
        <v xml:space="preserve"> </v>
      </c>
      <c r="CV429" s="27" t="str">
        <f>_xlfn.XLOOKUP(CY429,'Banco de Dados'!$B$3:$B$274,'Banco de Dados'!$C$3:$C$274,"")</f>
        <v/>
      </c>
      <c r="CW429" s="27" t="str">
        <f>IFERROR(VLOOKUP(CY429,'Banco de Dados'!$B$3:$H$274,5,FALSE)," ")</f>
        <v xml:space="preserve"> </v>
      </c>
      <c r="DC429" s="27" t="str">
        <f>_xlfn.XLOOKUP(DF429,'Banco de Dados'!$B$3:$B$274,'Banco de Dados'!$C$3:$C$274,"")</f>
        <v/>
      </c>
      <c r="DD429" s="27" t="str">
        <f>IFERROR(VLOOKUP(DF429,'Banco de Dados'!$B$3:$H$274,5,FALSE)," ")</f>
        <v xml:space="preserve"> </v>
      </c>
      <c r="DJ429" s="27" t="str">
        <f>_xlfn.XLOOKUP(DM429,'Banco de Dados'!$B$3:$B$274,'Banco de Dados'!$C$3:$C$274,"")</f>
        <v/>
      </c>
      <c r="DK429" s="27" t="str">
        <f>IFERROR(VLOOKUP(DM429,'Banco de Dados'!$B$3:$H$274,5,FALSE)," ")</f>
        <v xml:space="preserve"> </v>
      </c>
      <c r="DQ429" s="27" t="str">
        <f>_xlfn.XLOOKUP(DT429,'Banco de Dados'!$B$3:$B$274,'Banco de Dados'!$C$3:$C$274,"")</f>
        <v/>
      </c>
      <c r="DR429" s="27" t="str">
        <f>IFERROR(VLOOKUP(DT429,'Banco de Dados'!$B$3:$H$274,5,FALSE)," ")</f>
        <v xml:space="preserve"> </v>
      </c>
      <c r="DX429" s="27" t="str">
        <f>_xlfn.XLOOKUP(EA429,'Banco de Dados'!$B$3:$B$274,'Banco de Dados'!$C$3:$C$274,"")</f>
        <v/>
      </c>
      <c r="DY429" s="27" t="str">
        <f>IFERROR(VLOOKUP(EA429,'Banco de Dados'!$B$3:$H$274,5,FALSE)," ")</f>
        <v xml:space="preserve"> </v>
      </c>
      <c r="EE429" s="27" t="str">
        <f>_xlfn.XLOOKUP(EH429,'Banco de Dados'!$B$3:$B$274,'Banco de Dados'!$C$3:$C$274,"")</f>
        <v/>
      </c>
      <c r="EF429" s="27" t="str">
        <f>IFERROR(VLOOKUP(EH429,'Banco de Dados'!$B$3:$H$274,5,FALSE)," ")</f>
        <v xml:space="preserve"> </v>
      </c>
      <c r="EL429" s="27" t="str">
        <f>_xlfn.XLOOKUP(EO429,'Banco de Dados'!$B$3:$B$274,'Banco de Dados'!$C$3:$C$274,"")</f>
        <v/>
      </c>
      <c r="EM429" s="27" t="str">
        <f>IFERROR(VLOOKUP(EO429,'Banco de Dados'!$B$3:$H$274,5,FALSE)," ")</f>
        <v xml:space="preserve"> </v>
      </c>
      <c r="ES429" s="27" t="str">
        <f>_xlfn.XLOOKUP(EV429,'Banco de Dados'!$B$3:$B$274,'Banco de Dados'!$C$3:$C$274,"")</f>
        <v/>
      </c>
      <c r="ET429" s="27" t="str">
        <f>IFERROR(VLOOKUP(EV429,'Banco de Dados'!$B$3:$H$274,5,FALSE)," ")</f>
        <v xml:space="preserve"> </v>
      </c>
      <c r="EZ429" s="27" t="str">
        <f>_xlfn.XLOOKUP(FC429,'Banco de Dados'!$B$3:$B$274,'Banco de Dados'!$C$3:$C$274,"")</f>
        <v/>
      </c>
      <c r="FA429" s="27" t="str">
        <f>IFERROR(VLOOKUP(FC429,'Banco de Dados'!$B$3:$H$274,5,FALSE)," ")</f>
        <v xml:space="preserve"> </v>
      </c>
      <c r="FC429" s="7"/>
      <c r="FD429" s="7"/>
      <c r="FE429" s="7"/>
      <c r="FG429" s="27" t="str">
        <f>_xlfn.XLOOKUP(FJ429,'Banco de Dados'!$B$3:$B$274,'Banco de Dados'!$C$3:$C$274,"")</f>
        <v/>
      </c>
      <c r="FH429" s="27" t="str">
        <f>IFERROR(VLOOKUP(FJ429,'Banco de Dados'!$B$3:$H$274,5,FALSE)," ")</f>
        <v xml:space="preserve"> </v>
      </c>
      <c r="FI429" s="7"/>
      <c r="FJ429" s="7"/>
      <c r="FK429" s="7"/>
      <c r="FL429" s="7"/>
      <c r="FN429" s="27" t="str">
        <f>_xlfn.XLOOKUP(FQ429,'Banco de Dados'!$B$3:$B$274,'Banco de Dados'!$C$3:$C$274,"")</f>
        <v/>
      </c>
      <c r="FO429" s="27" t="str">
        <f>IFERROR(VLOOKUP(FQ429,'Banco de Dados'!$B$3:$H$274,5,FALSE)," ")</f>
        <v xml:space="preserve"> </v>
      </c>
      <c r="FP429" s="7"/>
      <c r="FQ429" s="7"/>
      <c r="FR429" s="7"/>
      <c r="FS429" s="7"/>
      <c r="FU429" s="27" t="str">
        <f>_xlfn.XLOOKUP(FX429,'Banco de Dados'!$B$3:$B$274,'Banco de Dados'!$C$3:$C$274,"")</f>
        <v/>
      </c>
      <c r="FV429" s="27" t="str">
        <f>IFERROR(VLOOKUP(FX429,'Banco de Dados'!$B$3:$H$274,5,FALSE)," ")</f>
        <v xml:space="preserve"> </v>
      </c>
      <c r="FW429" s="7"/>
      <c r="FX429" s="7"/>
      <c r="FY429" s="7"/>
      <c r="FZ429" s="7"/>
    </row>
    <row r="430" spans="2:182" x14ac:dyDescent="0.25">
      <c r="B430" s="27" t="str">
        <f>_xlfn.XLOOKUP(E430,'Banco de Dados'!$B$3:$B$274,'Banco de Dados'!$C$3:$C$274,"")</f>
        <v/>
      </c>
      <c r="C430" s="27" t="str">
        <f>IFERROR(VLOOKUP(E430,'Banco de Dados'!$B$3:$H$274,5,FALSE)," ")</f>
        <v xml:space="preserve"> </v>
      </c>
      <c r="I430" s="27" t="str">
        <f>_xlfn.XLOOKUP(L430,'Banco de Dados'!$B$3:$B$274,'Banco de Dados'!$C$3:$C$274,"")</f>
        <v/>
      </c>
      <c r="J430" s="27" t="str">
        <f>IFERROR(VLOOKUP(L430,'Banco de Dados'!$B$3:$H$274,5,FALSE)," ")</f>
        <v xml:space="preserve"> </v>
      </c>
      <c r="P430" s="27" t="str">
        <f>_xlfn.XLOOKUP(S430,'Banco de Dados'!$B$3:$B$274,'Banco de Dados'!$C$3:$C$274,"")</f>
        <v/>
      </c>
      <c r="Q430" s="27" t="str">
        <f>IFERROR(VLOOKUP(S430,'Banco de Dados'!$B$3:$H$274,5,FALSE)," ")</f>
        <v xml:space="preserve"> </v>
      </c>
      <c r="W430" s="27" t="str">
        <f>_xlfn.XLOOKUP(Z430,'Banco de Dados'!$B$3:$B$274,'Banco de Dados'!$C$3:$C$274,"")</f>
        <v/>
      </c>
      <c r="X430" s="27" t="str">
        <f>IFERROR(VLOOKUP(Z430,'Banco de Dados'!$B$3:$H$274,5,FALSE)," ")</f>
        <v xml:space="preserve"> </v>
      </c>
      <c r="AD430" s="27" t="str">
        <f>_xlfn.XLOOKUP(AG430,'Banco de Dados'!$B$3:$B$274,'Banco de Dados'!$C$3:$C$274,"")</f>
        <v/>
      </c>
      <c r="AE430" s="27" t="str">
        <f>IFERROR(VLOOKUP(AG430,'Banco de Dados'!$B$3:$H$274,5,FALSE)," ")</f>
        <v xml:space="preserve"> </v>
      </c>
      <c r="AK430" s="27" t="str">
        <f>_xlfn.XLOOKUP(AN430,'Banco de Dados'!$B$3:$B$274,'Banco de Dados'!$C$3:$C$274,"")</f>
        <v/>
      </c>
      <c r="AL430" s="27" t="str">
        <f>IFERROR(VLOOKUP(AN430,'Banco de Dados'!$B$3:$H$274,5,FALSE)," ")</f>
        <v xml:space="preserve"> </v>
      </c>
      <c r="AR430" s="27" t="str">
        <f>_xlfn.XLOOKUP(AU430,'Banco de Dados'!$B$3:$B$274,'Banco de Dados'!$C$3:$C$274,"")</f>
        <v/>
      </c>
      <c r="AS430" s="27" t="str">
        <f>IFERROR(VLOOKUP(AU430,'Banco de Dados'!$B$3:$H$274,5,FALSE)," ")</f>
        <v xml:space="preserve"> </v>
      </c>
      <c r="AY430" s="27" t="str">
        <f>_xlfn.XLOOKUP(BB430,'Banco de Dados'!$B$3:$B$274,'Banco de Dados'!$C$3:$C$274,"")</f>
        <v/>
      </c>
      <c r="AZ430" s="27" t="str">
        <f>IFERROR(VLOOKUP(BB430,'Banco de Dados'!$B$3:$H$274,5,FALSE)," ")</f>
        <v xml:space="preserve"> </v>
      </c>
      <c r="BF430" s="27" t="str">
        <f>_xlfn.XLOOKUP(BI430,'Banco de Dados'!$B$3:$B$274,'Banco de Dados'!$C$3:$C$274,"")</f>
        <v/>
      </c>
      <c r="BG430" s="27" t="str">
        <f>IFERROR(VLOOKUP(BI430,'Banco de Dados'!$B$3:$H$274,5,FALSE)," ")</f>
        <v xml:space="preserve"> </v>
      </c>
      <c r="BM430" s="27" t="str">
        <f>_xlfn.XLOOKUP(BP430,'Banco de Dados'!$B$3:$B$274,'Banco de Dados'!$C$3:$C$274,"")</f>
        <v/>
      </c>
      <c r="BN430" s="27" t="str">
        <f>IFERROR(VLOOKUP(BP430,'Banco de Dados'!$B$3:$H$274,5,FALSE)," ")</f>
        <v xml:space="preserve"> </v>
      </c>
      <c r="BT430" s="27" t="str">
        <f>_xlfn.XLOOKUP(BW430,'Banco de Dados'!$B$3:$B$274,'Banco de Dados'!$C$3:$C$274,"")</f>
        <v/>
      </c>
      <c r="BU430" s="27" t="str">
        <f>IFERROR(VLOOKUP(BW430,'Banco de Dados'!$B$3:$H$274,5,FALSE)," ")</f>
        <v xml:space="preserve"> </v>
      </c>
      <c r="CA430" s="27" t="str">
        <f>_xlfn.XLOOKUP(CD430,'Banco de Dados'!$B$3:$B$274,'Banco de Dados'!$C$3:$C$274,"")</f>
        <v/>
      </c>
      <c r="CB430" s="27" t="str">
        <f>IFERROR(VLOOKUP(CD430,'Banco de Dados'!$B$3:$H$274,5,FALSE)," ")</f>
        <v xml:space="preserve"> </v>
      </c>
      <c r="CH430" s="27" t="str">
        <f>_xlfn.XLOOKUP(CK430,'Banco de Dados'!$B$3:$B$274,'Banco de Dados'!$C$3:$C$274,"")</f>
        <v/>
      </c>
      <c r="CI430" s="27" t="str">
        <f>IFERROR(VLOOKUP(CK430,'Banco de Dados'!$B$3:$H$274,5,FALSE)," ")</f>
        <v xml:space="preserve"> </v>
      </c>
      <c r="CO430" s="27" t="str">
        <f>_xlfn.XLOOKUP(CR430,'Banco de Dados'!$B$3:$B$274,'Banco de Dados'!$C$3:$C$274,"")</f>
        <v/>
      </c>
      <c r="CP430" s="27" t="str">
        <f>IFERROR(VLOOKUP(CR430,'Banco de Dados'!$B$3:$H$274,5,FALSE)," ")</f>
        <v xml:space="preserve"> </v>
      </c>
      <c r="CV430" s="27" t="str">
        <f>_xlfn.XLOOKUP(CY430,'Banco de Dados'!$B$3:$B$274,'Banco de Dados'!$C$3:$C$274,"")</f>
        <v/>
      </c>
      <c r="CW430" s="27" t="str">
        <f>IFERROR(VLOOKUP(CY430,'Banco de Dados'!$B$3:$H$274,5,FALSE)," ")</f>
        <v xml:space="preserve"> </v>
      </c>
      <c r="DC430" s="27" t="str">
        <f>_xlfn.XLOOKUP(DF430,'Banco de Dados'!$B$3:$B$274,'Banco de Dados'!$C$3:$C$274,"")</f>
        <v/>
      </c>
      <c r="DD430" s="27" t="str">
        <f>IFERROR(VLOOKUP(DF430,'Banco de Dados'!$B$3:$H$274,5,FALSE)," ")</f>
        <v xml:space="preserve"> </v>
      </c>
      <c r="DJ430" s="27" t="str">
        <f>_xlfn.XLOOKUP(DM430,'Banco de Dados'!$B$3:$B$274,'Banco de Dados'!$C$3:$C$274,"")</f>
        <v/>
      </c>
      <c r="DK430" s="27" t="str">
        <f>IFERROR(VLOOKUP(DM430,'Banco de Dados'!$B$3:$H$274,5,FALSE)," ")</f>
        <v xml:space="preserve"> </v>
      </c>
      <c r="DQ430" s="27" t="str">
        <f>_xlfn.XLOOKUP(DT430,'Banco de Dados'!$B$3:$B$274,'Banco de Dados'!$C$3:$C$274,"")</f>
        <v/>
      </c>
      <c r="DR430" s="27" t="str">
        <f>IFERROR(VLOOKUP(DT430,'Banco de Dados'!$B$3:$H$274,5,FALSE)," ")</f>
        <v xml:space="preserve"> </v>
      </c>
      <c r="DX430" s="27" t="str">
        <f>_xlfn.XLOOKUP(EA430,'Banco de Dados'!$B$3:$B$274,'Banco de Dados'!$C$3:$C$274,"")</f>
        <v/>
      </c>
      <c r="DY430" s="27" t="str">
        <f>IFERROR(VLOOKUP(EA430,'Banco de Dados'!$B$3:$H$274,5,FALSE)," ")</f>
        <v xml:space="preserve"> </v>
      </c>
      <c r="EE430" s="27" t="str">
        <f>_xlfn.XLOOKUP(EH430,'Banco de Dados'!$B$3:$B$274,'Banco de Dados'!$C$3:$C$274,"")</f>
        <v/>
      </c>
      <c r="EF430" s="27" t="str">
        <f>IFERROR(VLOOKUP(EH430,'Banco de Dados'!$B$3:$H$274,5,FALSE)," ")</f>
        <v xml:space="preserve"> </v>
      </c>
      <c r="EL430" s="27" t="str">
        <f>_xlfn.XLOOKUP(EO430,'Banco de Dados'!$B$3:$B$274,'Banco de Dados'!$C$3:$C$274,"")</f>
        <v/>
      </c>
      <c r="EM430" s="27" t="str">
        <f>IFERROR(VLOOKUP(EO430,'Banco de Dados'!$B$3:$H$274,5,FALSE)," ")</f>
        <v xml:space="preserve"> </v>
      </c>
      <c r="ES430" s="27" t="str">
        <f>_xlfn.XLOOKUP(EV430,'Banco de Dados'!$B$3:$B$274,'Banco de Dados'!$C$3:$C$274,"")</f>
        <v/>
      </c>
      <c r="ET430" s="27" t="str">
        <f>IFERROR(VLOOKUP(EV430,'Banco de Dados'!$B$3:$H$274,5,FALSE)," ")</f>
        <v xml:space="preserve"> </v>
      </c>
      <c r="EZ430" s="27" t="str">
        <f>_xlfn.XLOOKUP(FC430,'Banco de Dados'!$B$3:$B$274,'Banco de Dados'!$C$3:$C$274,"")</f>
        <v/>
      </c>
      <c r="FA430" s="27" t="str">
        <f>IFERROR(VLOOKUP(FC430,'Banco de Dados'!$B$3:$H$274,5,FALSE)," ")</f>
        <v xml:space="preserve"> </v>
      </c>
      <c r="FC430" s="7"/>
      <c r="FD430" s="7"/>
      <c r="FE430" s="7"/>
      <c r="FG430" s="27" t="str">
        <f>_xlfn.XLOOKUP(FJ430,'Banco de Dados'!$B$3:$B$274,'Banco de Dados'!$C$3:$C$274,"")</f>
        <v/>
      </c>
      <c r="FH430" s="27" t="str">
        <f>IFERROR(VLOOKUP(FJ430,'Banco de Dados'!$B$3:$H$274,5,FALSE)," ")</f>
        <v xml:space="preserve"> </v>
      </c>
      <c r="FI430" s="7"/>
      <c r="FJ430" s="7"/>
      <c r="FK430" s="7"/>
      <c r="FL430" s="7"/>
      <c r="FN430" s="27" t="str">
        <f>_xlfn.XLOOKUP(FQ430,'Banco de Dados'!$B$3:$B$274,'Banco de Dados'!$C$3:$C$274,"")</f>
        <v/>
      </c>
      <c r="FO430" s="27" t="str">
        <f>IFERROR(VLOOKUP(FQ430,'Banco de Dados'!$B$3:$H$274,5,FALSE)," ")</f>
        <v xml:space="preserve"> </v>
      </c>
      <c r="FP430" s="7"/>
      <c r="FQ430" s="7"/>
      <c r="FR430" s="7"/>
      <c r="FS430" s="7"/>
      <c r="FU430" s="27" t="str">
        <f>_xlfn.XLOOKUP(FX430,'Banco de Dados'!$B$3:$B$274,'Banco de Dados'!$C$3:$C$274,"")</f>
        <v/>
      </c>
      <c r="FV430" s="27" t="str">
        <f>IFERROR(VLOOKUP(FX430,'Banco de Dados'!$B$3:$H$274,5,FALSE)," ")</f>
        <v xml:space="preserve"> </v>
      </c>
      <c r="FW430" s="7"/>
      <c r="FX430" s="7"/>
      <c r="FY430" s="7"/>
      <c r="FZ430" s="7"/>
    </row>
    <row r="431" spans="2:182" x14ac:dyDescent="0.25">
      <c r="B431" s="27" t="str">
        <f>_xlfn.XLOOKUP(E431,'Banco de Dados'!$B$3:$B$274,'Banco de Dados'!$C$3:$C$274,"")</f>
        <v/>
      </c>
      <c r="C431" s="27" t="str">
        <f>IFERROR(VLOOKUP(E431,'Banco de Dados'!$B$3:$H$274,5,FALSE)," ")</f>
        <v xml:space="preserve"> </v>
      </c>
      <c r="I431" s="27" t="str">
        <f>_xlfn.XLOOKUP(L431,'Banco de Dados'!$B$3:$B$274,'Banco de Dados'!$C$3:$C$274,"")</f>
        <v/>
      </c>
      <c r="J431" s="27" t="str">
        <f>IFERROR(VLOOKUP(L431,'Banco de Dados'!$B$3:$H$274,5,FALSE)," ")</f>
        <v xml:space="preserve"> </v>
      </c>
      <c r="P431" s="27" t="str">
        <f>_xlfn.XLOOKUP(S431,'Banco de Dados'!$B$3:$B$274,'Banco de Dados'!$C$3:$C$274,"")</f>
        <v/>
      </c>
      <c r="Q431" s="27" t="str">
        <f>IFERROR(VLOOKUP(S431,'Banco de Dados'!$B$3:$H$274,5,FALSE)," ")</f>
        <v xml:space="preserve"> </v>
      </c>
      <c r="W431" s="27" t="str">
        <f>_xlfn.XLOOKUP(Z431,'Banco de Dados'!$B$3:$B$274,'Banco de Dados'!$C$3:$C$274,"")</f>
        <v/>
      </c>
      <c r="X431" s="27" t="str">
        <f>IFERROR(VLOOKUP(Z431,'Banco de Dados'!$B$3:$H$274,5,FALSE)," ")</f>
        <v xml:space="preserve"> </v>
      </c>
      <c r="AD431" s="27" t="str">
        <f>_xlfn.XLOOKUP(AG431,'Banco de Dados'!$B$3:$B$274,'Banco de Dados'!$C$3:$C$274,"")</f>
        <v/>
      </c>
      <c r="AE431" s="27" t="str">
        <f>IFERROR(VLOOKUP(AG431,'Banco de Dados'!$B$3:$H$274,5,FALSE)," ")</f>
        <v xml:space="preserve"> </v>
      </c>
      <c r="AK431" s="27" t="str">
        <f>_xlfn.XLOOKUP(AN431,'Banco de Dados'!$B$3:$B$274,'Banco de Dados'!$C$3:$C$274,"")</f>
        <v/>
      </c>
      <c r="AL431" s="27" t="str">
        <f>IFERROR(VLOOKUP(AN431,'Banco de Dados'!$B$3:$H$274,5,FALSE)," ")</f>
        <v xml:space="preserve"> </v>
      </c>
      <c r="AR431" s="27" t="str">
        <f>_xlfn.XLOOKUP(AU431,'Banco de Dados'!$B$3:$B$274,'Banco de Dados'!$C$3:$C$274,"")</f>
        <v/>
      </c>
      <c r="AS431" s="27" t="str">
        <f>IFERROR(VLOOKUP(AU431,'Banco de Dados'!$B$3:$H$274,5,FALSE)," ")</f>
        <v xml:space="preserve"> </v>
      </c>
      <c r="AY431" s="27" t="str">
        <f>_xlfn.XLOOKUP(BB431,'Banco de Dados'!$B$3:$B$274,'Banco de Dados'!$C$3:$C$274,"")</f>
        <v/>
      </c>
      <c r="AZ431" s="27" t="str">
        <f>IFERROR(VLOOKUP(BB431,'Banco de Dados'!$B$3:$H$274,5,FALSE)," ")</f>
        <v xml:space="preserve"> </v>
      </c>
      <c r="BF431" s="27" t="str">
        <f>_xlfn.XLOOKUP(BI431,'Banco de Dados'!$B$3:$B$274,'Banco de Dados'!$C$3:$C$274,"")</f>
        <v/>
      </c>
      <c r="BG431" s="27" t="str">
        <f>IFERROR(VLOOKUP(BI431,'Banco de Dados'!$B$3:$H$274,5,FALSE)," ")</f>
        <v xml:space="preserve"> </v>
      </c>
      <c r="BM431" s="27" t="str">
        <f>_xlfn.XLOOKUP(BP431,'Banco de Dados'!$B$3:$B$274,'Banco de Dados'!$C$3:$C$274,"")</f>
        <v/>
      </c>
      <c r="BN431" s="27" t="str">
        <f>IFERROR(VLOOKUP(BP431,'Banco de Dados'!$B$3:$H$274,5,FALSE)," ")</f>
        <v xml:space="preserve"> </v>
      </c>
      <c r="BT431" s="27" t="str">
        <f>_xlfn.XLOOKUP(BW431,'Banco de Dados'!$B$3:$B$274,'Banco de Dados'!$C$3:$C$274,"")</f>
        <v/>
      </c>
      <c r="BU431" s="27" t="str">
        <f>IFERROR(VLOOKUP(BW431,'Banco de Dados'!$B$3:$H$274,5,FALSE)," ")</f>
        <v xml:space="preserve"> </v>
      </c>
      <c r="CA431" s="27" t="str">
        <f>_xlfn.XLOOKUP(CD431,'Banco de Dados'!$B$3:$B$274,'Banco de Dados'!$C$3:$C$274,"")</f>
        <v/>
      </c>
      <c r="CB431" s="27" t="str">
        <f>IFERROR(VLOOKUP(CD431,'Banco de Dados'!$B$3:$H$274,5,FALSE)," ")</f>
        <v xml:space="preserve"> </v>
      </c>
      <c r="CH431" s="27" t="str">
        <f>_xlfn.XLOOKUP(CK431,'Banco de Dados'!$B$3:$B$274,'Banco de Dados'!$C$3:$C$274,"")</f>
        <v/>
      </c>
      <c r="CI431" s="27" t="str">
        <f>IFERROR(VLOOKUP(CK431,'Banco de Dados'!$B$3:$H$274,5,FALSE)," ")</f>
        <v xml:space="preserve"> </v>
      </c>
      <c r="CO431" s="27" t="str">
        <f>_xlfn.XLOOKUP(CR431,'Banco de Dados'!$B$3:$B$274,'Banco de Dados'!$C$3:$C$274,"")</f>
        <v/>
      </c>
      <c r="CP431" s="27" t="str">
        <f>IFERROR(VLOOKUP(CR431,'Banco de Dados'!$B$3:$H$274,5,FALSE)," ")</f>
        <v xml:space="preserve"> </v>
      </c>
      <c r="CV431" s="27" t="str">
        <f>_xlfn.XLOOKUP(CY431,'Banco de Dados'!$B$3:$B$274,'Banco de Dados'!$C$3:$C$274,"")</f>
        <v/>
      </c>
      <c r="CW431" s="27" t="str">
        <f>IFERROR(VLOOKUP(CY431,'Banco de Dados'!$B$3:$H$274,5,FALSE)," ")</f>
        <v xml:space="preserve"> </v>
      </c>
      <c r="DC431" s="27" t="str">
        <f>_xlfn.XLOOKUP(DF431,'Banco de Dados'!$B$3:$B$274,'Banco de Dados'!$C$3:$C$274,"")</f>
        <v/>
      </c>
      <c r="DD431" s="27" t="str">
        <f>IFERROR(VLOOKUP(DF431,'Banco de Dados'!$B$3:$H$274,5,FALSE)," ")</f>
        <v xml:space="preserve"> </v>
      </c>
      <c r="DJ431" s="27" t="str">
        <f>_xlfn.XLOOKUP(DM431,'Banco de Dados'!$B$3:$B$274,'Banco de Dados'!$C$3:$C$274,"")</f>
        <v/>
      </c>
      <c r="DK431" s="27" t="str">
        <f>IFERROR(VLOOKUP(DM431,'Banco de Dados'!$B$3:$H$274,5,FALSE)," ")</f>
        <v xml:space="preserve"> </v>
      </c>
      <c r="DQ431" s="27" t="str">
        <f>_xlfn.XLOOKUP(DT431,'Banco de Dados'!$B$3:$B$274,'Banco de Dados'!$C$3:$C$274,"")</f>
        <v/>
      </c>
      <c r="DR431" s="27" t="str">
        <f>IFERROR(VLOOKUP(DT431,'Banco de Dados'!$B$3:$H$274,5,FALSE)," ")</f>
        <v xml:space="preserve"> </v>
      </c>
      <c r="DX431" s="27" t="str">
        <f>_xlfn.XLOOKUP(EA431,'Banco de Dados'!$B$3:$B$274,'Banco de Dados'!$C$3:$C$274,"")</f>
        <v/>
      </c>
      <c r="DY431" s="27" t="str">
        <f>IFERROR(VLOOKUP(EA431,'Banco de Dados'!$B$3:$H$274,5,FALSE)," ")</f>
        <v xml:space="preserve"> </v>
      </c>
      <c r="EE431" s="27" t="str">
        <f>_xlfn.XLOOKUP(EH431,'Banco de Dados'!$B$3:$B$274,'Banco de Dados'!$C$3:$C$274,"")</f>
        <v/>
      </c>
      <c r="EF431" s="27" t="str">
        <f>IFERROR(VLOOKUP(EH431,'Banco de Dados'!$B$3:$H$274,5,FALSE)," ")</f>
        <v xml:space="preserve"> </v>
      </c>
      <c r="EL431" s="27" t="str">
        <f>_xlfn.XLOOKUP(EO431,'Banco de Dados'!$B$3:$B$274,'Banco de Dados'!$C$3:$C$274,"")</f>
        <v/>
      </c>
      <c r="EM431" s="27" t="str">
        <f>IFERROR(VLOOKUP(EO431,'Banco de Dados'!$B$3:$H$274,5,FALSE)," ")</f>
        <v xml:space="preserve"> </v>
      </c>
      <c r="ES431" s="27" t="str">
        <f>_xlfn.XLOOKUP(EV431,'Banco de Dados'!$B$3:$B$274,'Banco de Dados'!$C$3:$C$274,"")</f>
        <v/>
      </c>
      <c r="ET431" s="27" t="str">
        <f>IFERROR(VLOOKUP(EV431,'Banco de Dados'!$B$3:$H$274,5,FALSE)," ")</f>
        <v xml:space="preserve"> </v>
      </c>
      <c r="EZ431" s="27" t="str">
        <f>_xlfn.XLOOKUP(FC431,'Banco de Dados'!$B$3:$B$274,'Banco de Dados'!$C$3:$C$274,"")</f>
        <v/>
      </c>
      <c r="FA431" s="27" t="str">
        <f>IFERROR(VLOOKUP(FC431,'Banco de Dados'!$B$3:$H$274,5,FALSE)," ")</f>
        <v xml:space="preserve"> </v>
      </c>
      <c r="FC431" s="7"/>
      <c r="FD431" s="7"/>
      <c r="FE431" s="7"/>
      <c r="FG431" s="27" t="str">
        <f>_xlfn.XLOOKUP(FJ431,'Banco de Dados'!$B$3:$B$274,'Banco de Dados'!$C$3:$C$274,"")</f>
        <v/>
      </c>
      <c r="FH431" s="27" t="str">
        <f>IFERROR(VLOOKUP(FJ431,'Banco de Dados'!$B$3:$H$274,5,FALSE)," ")</f>
        <v xml:space="preserve"> </v>
      </c>
      <c r="FI431" s="7"/>
      <c r="FJ431" s="7"/>
      <c r="FK431" s="7"/>
      <c r="FL431" s="7"/>
      <c r="FN431" s="27" t="str">
        <f>_xlfn.XLOOKUP(FQ431,'Banco de Dados'!$B$3:$B$274,'Banco de Dados'!$C$3:$C$274,"")</f>
        <v/>
      </c>
      <c r="FO431" s="27" t="str">
        <f>IFERROR(VLOOKUP(FQ431,'Banco de Dados'!$B$3:$H$274,5,FALSE)," ")</f>
        <v xml:space="preserve"> </v>
      </c>
      <c r="FP431" s="7"/>
      <c r="FQ431" s="7"/>
      <c r="FR431" s="7"/>
      <c r="FS431" s="7"/>
      <c r="FU431" s="27" t="str">
        <f>_xlfn.XLOOKUP(FX431,'Banco de Dados'!$B$3:$B$274,'Banco de Dados'!$C$3:$C$274,"")</f>
        <v/>
      </c>
      <c r="FV431" s="27" t="str">
        <f>IFERROR(VLOOKUP(FX431,'Banco de Dados'!$B$3:$H$274,5,FALSE)," ")</f>
        <v xml:space="preserve"> </v>
      </c>
      <c r="FW431" s="7"/>
      <c r="FX431" s="7"/>
      <c r="FY431" s="7"/>
      <c r="FZ431" s="7"/>
    </row>
    <row r="432" spans="2:182" x14ac:dyDescent="0.25">
      <c r="B432" s="27" t="str">
        <f>_xlfn.XLOOKUP(E432,'Banco de Dados'!$B$3:$B$274,'Banco de Dados'!$C$3:$C$274,"")</f>
        <v/>
      </c>
      <c r="C432" s="27" t="str">
        <f>IFERROR(VLOOKUP(E432,'Banco de Dados'!$B$3:$H$274,5,FALSE)," ")</f>
        <v xml:space="preserve"> </v>
      </c>
      <c r="I432" s="27" t="str">
        <f>_xlfn.XLOOKUP(L432,'Banco de Dados'!$B$3:$B$274,'Banco de Dados'!$C$3:$C$274,"")</f>
        <v/>
      </c>
      <c r="J432" s="27" t="str">
        <f>IFERROR(VLOOKUP(L432,'Banco de Dados'!$B$3:$H$274,5,FALSE)," ")</f>
        <v xml:space="preserve"> </v>
      </c>
      <c r="P432" s="27" t="str">
        <f>_xlfn.XLOOKUP(S432,'Banco de Dados'!$B$3:$B$274,'Banco de Dados'!$C$3:$C$274,"")</f>
        <v/>
      </c>
      <c r="Q432" s="27" t="str">
        <f>IFERROR(VLOOKUP(S432,'Banco de Dados'!$B$3:$H$274,5,FALSE)," ")</f>
        <v xml:space="preserve"> </v>
      </c>
      <c r="W432" s="27" t="str">
        <f>_xlfn.XLOOKUP(Z432,'Banco de Dados'!$B$3:$B$274,'Banco de Dados'!$C$3:$C$274,"")</f>
        <v/>
      </c>
      <c r="X432" s="27" t="str">
        <f>IFERROR(VLOOKUP(Z432,'Banco de Dados'!$B$3:$H$274,5,FALSE)," ")</f>
        <v xml:space="preserve"> </v>
      </c>
      <c r="AD432" s="27" t="str">
        <f>_xlfn.XLOOKUP(AG432,'Banco de Dados'!$B$3:$B$274,'Banco de Dados'!$C$3:$C$274,"")</f>
        <v/>
      </c>
      <c r="AE432" s="27" t="str">
        <f>IFERROR(VLOOKUP(AG432,'Banco de Dados'!$B$3:$H$274,5,FALSE)," ")</f>
        <v xml:space="preserve"> </v>
      </c>
      <c r="AK432" s="27" t="str">
        <f>_xlfn.XLOOKUP(AN432,'Banco de Dados'!$B$3:$B$274,'Banco de Dados'!$C$3:$C$274,"")</f>
        <v/>
      </c>
      <c r="AL432" s="27" t="str">
        <f>IFERROR(VLOOKUP(AN432,'Banco de Dados'!$B$3:$H$274,5,FALSE)," ")</f>
        <v xml:space="preserve"> </v>
      </c>
      <c r="AR432" s="27" t="str">
        <f>_xlfn.XLOOKUP(AU432,'Banco de Dados'!$B$3:$B$274,'Banco de Dados'!$C$3:$C$274,"")</f>
        <v/>
      </c>
      <c r="AS432" s="27" t="str">
        <f>IFERROR(VLOOKUP(AU432,'Banco de Dados'!$B$3:$H$274,5,FALSE)," ")</f>
        <v xml:space="preserve"> </v>
      </c>
      <c r="AY432" s="27" t="str">
        <f>_xlfn.XLOOKUP(BB432,'Banco de Dados'!$B$3:$B$274,'Banco de Dados'!$C$3:$C$274,"")</f>
        <v/>
      </c>
      <c r="AZ432" s="27" t="str">
        <f>IFERROR(VLOOKUP(BB432,'Banco de Dados'!$B$3:$H$274,5,FALSE)," ")</f>
        <v xml:space="preserve"> </v>
      </c>
      <c r="BF432" s="27" t="str">
        <f>_xlfn.XLOOKUP(BI432,'Banco de Dados'!$B$3:$B$274,'Banco de Dados'!$C$3:$C$274,"")</f>
        <v/>
      </c>
      <c r="BG432" s="27" t="str">
        <f>IFERROR(VLOOKUP(BI432,'Banco de Dados'!$B$3:$H$274,5,FALSE)," ")</f>
        <v xml:space="preserve"> </v>
      </c>
      <c r="BM432" s="27" t="str">
        <f>_xlfn.XLOOKUP(BP432,'Banco de Dados'!$B$3:$B$274,'Banco de Dados'!$C$3:$C$274,"")</f>
        <v/>
      </c>
      <c r="BN432" s="27" t="str">
        <f>IFERROR(VLOOKUP(BP432,'Banco de Dados'!$B$3:$H$274,5,FALSE)," ")</f>
        <v xml:space="preserve"> </v>
      </c>
      <c r="BT432" s="27" t="str">
        <f>_xlfn.XLOOKUP(BW432,'Banco de Dados'!$B$3:$B$274,'Banco de Dados'!$C$3:$C$274,"")</f>
        <v/>
      </c>
      <c r="BU432" s="27" t="str">
        <f>IFERROR(VLOOKUP(BW432,'Banco de Dados'!$B$3:$H$274,5,FALSE)," ")</f>
        <v xml:space="preserve"> </v>
      </c>
      <c r="CA432" s="27" t="str">
        <f>_xlfn.XLOOKUP(CD432,'Banco de Dados'!$B$3:$B$274,'Banco de Dados'!$C$3:$C$274,"")</f>
        <v/>
      </c>
      <c r="CB432" s="27" t="str">
        <f>IFERROR(VLOOKUP(CD432,'Banco de Dados'!$B$3:$H$274,5,FALSE)," ")</f>
        <v xml:space="preserve"> </v>
      </c>
      <c r="CH432" s="27" t="str">
        <f>_xlfn.XLOOKUP(CK432,'Banco de Dados'!$B$3:$B$274,'Banco de Dados'!$C$3:$C$274,"")</f>
        <v/>
      </c>
      <c r="CI432" s="27" t="str">
        <f>IFERROR(VLOOKUP(CK432,'Banco de Dados'!$B$3:$H$274,5,FALSE)," ")</f>
        <v xml:space="preserve"> </v>
      </c>
      <c r="CO432" s="27" t="str">
        <f>_xlfn.XLOOKUP(CR432,'Banco de Dados'!$B$3:$B$274,'Banco de Dados'!$C$3:$C$274,"")</f>
        <v/>
      </c>
      <c r="CP432" s="27" t="str">
        <f>IFERROR(VLOOKUP(CR432,'Banco de Dados'!$B$3:$H$274,5,FALSE)," ")</f>
        <v xml:space="preserve"> </v>
      </c>
      <c r="CV432" s="27" t="str">
        <f>_xlfn.XLOOKUP(CY432,'Banco de Dados'!$B$3:$B$274,'Banco de Dados'!$C$3:$C$274,"")</f>
        <v/>
      </c>
      <c r="CW432" s="27" t="str">
        <f>IFERROR(VLOOKUP(CY432,'Banco de Dados'!$B$3:$H$274,5,FALSE)," ")</f>
        <v xml:space="preserve"> </v>
      </c>
      <c r="DC432" s="27" t="str">
        <f>_xlfn.XLOOKUP(DF432,'Banco de Dados'!$B$3:$B$274,'Banco de Dados'!$C$3:$C$274,"")</f>
        <v/>
      </c>
      <c r="DD432" s="27" t="str">
        <f>IFERROR(VLOOKUP(DF432,'Banco de Dados'!$B$3:$H$274,5,FALSE)," ")</f>
        <v xml:space="preserve"> </v>
      </c>
      <c r="DJ432" s="27" t="str">
        <f>_xlfn.XLOOKUP(DM432,'Banco de Dados'!$B$3:$B$274,'Banco de Dados'!$C$3:$C$274,"")</f>
        <v/>
      </c>
      <c r="DK432" s="27" t="str">
        <f>IFERROR(VLOOKUP(DM432,'Banco de Dados'!$B$3:$H$274,5,FALSE)," ")</f>
        <v xml:space="preserve"> </v>
      </c>
      <c r="DQ432" s="27" t="str">
        <f>_xlfn.XLOOKUP(DT432,'Banco de Dados'!$B$3:$B$274,'Banco de Dados'!$C$3:$C$274,"")</f>
        <v/>
      </c>
      <c r="DR432" s="27" t="str">
        <f>IFERROR(VLOOKUP(DT432,'Banco de Dados'!$B$3:$H$274,5,FALSE)," ")</f>
        <v xml:space="preserve"> </v>
      </c>
      <c r="DX432" s="27" t="str">
        <f>_xlfn.XLOOKUP(EA432,'Banco de Dados'!$B$3:$B$274,'Banco de Dados'!$C$3:$C$274,"")</f>
        <v/>
      </c>
      <c r="DY432" s="27" t="str">
        <f>IFERROR(VLOOKUP(EA432,'Banco de Dados'!$B$3:$H$274,5,FALSE)," ")</f>
        <v xml:space="preserve"> </v>
      </c>
      <c r="EE432" s="27" t="str">
        <f>_xlfn.XLOOKUP(EH432,'Banco de Dados'!$B$3:$B$274,'Banco de Dados'!$C$3:$C$274,"")</f>
        <v/>
      </c>
      <c r="EF432" s="27" t="str">
        <f>IFERROR(VLOOKUP(EH432,'Banco de Dados'!$B$3:$H$274,5,FALSE)," ")</f>
        <v xml:space="preserve"> </v>
      </c>
      <c r="EL432" s="27" t="str">
        <f>_xlfn.XLOOKUP(EO432,'Banco de Dados'!$B$3:$B$274,'Banco de Dados'!$C$3:$C$274,"")</f>
        <v/>
      </c>
      <c r="EM432" s="27" t="str">
        <f>IFERROR(VLOOKUP(EO432,'Banco de Dados'!$B$3:$H$274,5,FALSE)," ")</f>
        <v xml:space="preserve"> </v>
      </c>
      <c r="ES432" s="27" t="str">
        <f>_xlfn.XLOOKUP(EV432,'Banco de Dados'!$B$3:$B$274,'Banco de Dados'!$C$3:$C$274,"")</f>
        <v/>
      </c>
      <c r="ET432" s="27" t="str">
        <f>IFERROR(VLOOKUP(EV432,'Banco de Dados'!$B$3:$H$274,5,FALSE)," ")</f>
        <v xml:space="preserve"> </v>
      </c>
      <c r="EZ432" s="27" t="str">
        <f>_xlfn.XLOOKUP(FC432,'Banco de Dados'!$B$3:$B$274,'Banco de Dados'!$C$3:$C$274,"")</f>
        <v/>
      </c>
      <c r="FA432" s="27" t="str">
        <f>IFERROR(VLOOKUP(FC432,'Banco de Dados'!$B$3:$H$274,5,FALSE)," ")</f>
        <v xml:space="preserve"> </v>
      </c>
      <c r="FC432" s="7"/>
      <c r="FD432" s="7"/>
      <c r="FE432" s="7"/>
      <c r="FG432" s="27" t="str">
        <f>_xlfn.XLOOKUP(FJ432,'Banco de Dados'!$B$3:$B$274,'Banco de Dados'!$C$3:$C$274,"")</f>
        <v/>
      </c>
      <c r="FH432" s="27" t="str">
        <f>IFERROR(VLOOKUP(FJ432,'Banco de Dados'!$B$3:$H$274,5,FALSE)," ")</f>
        <v xml:space="preserve"> </v>
      </c>
      <c r="FI432" s="7"/>
      <c r="FJ432" s="7"/>
      <c r="FK432" s="7"/>
      <c r="FL432" s="7"/>
      <c r="FN432" s="27" t="str">
        <f>_xlfn.XLOOKUP(FQ432,'Banco de Dados'!$B$3:$B$274,'Banco de Dados'!$C$3:$C$274,"")</f>
        <v/>
      </c>
      <c r="FO432" s="27" t="str">
        <f>IFERROR(VLOOKUP(FQ432,'Banco de Dados'!$B$3:$H$274,5,FALSE)," ")</f>
        <v xml:space="preserve"> </v>
      </c>
      <c r="FP432" s="7"/>
      <c r="FQ432" s="7"/>
      <c r="FR432" s="7"/>
      <c r="FS432" s="7"/>
      <c r="FU432" s="27" t="str">
        <f>_xlfn.XLOOKUP(FX432,'Banco de Dados'!$B$3:$B$274,'Banco de Dados'!$C$3:$C$274,"")</f>
        <v/>
      </c>
      <c r="FV432" s="27" t="str">
        <f>IFERROR(VLOOKUP(FX432,'Banco de Dados'!$B$3:$H$274,5,FALSE)," ")</f>
        <v xml:space="preserve"> </v>
      </c>
      <c r="FW432" s="7"/>
      <c r="FX432" s="7"/>
      <c r="FY432" s="7"/>
      <c r="FZ432" s="7"/>
    </row>
    <row r="433" spans="2:182" x14ac:dyDescent="0.25">
      <c r="B433" s="27" t="str">
        <f>_xlfn.XLOOKUP(E433,'Banco de Dados'!$B$3:$B$274,'Banco de Dados'!$C$3:$C$274,"")</f>
        <v/>
      </c>
      <c r="I433" s="27" t="str">
        <f>_xlfn.XLOOKUP(L433,'Banco de Dados'!$B$3:$B$274,'Banco de Dados'!$C$3:$C$274,"")</f>
        <v/>
      </c>
      <c r="P433" s="27" t="str">
        <f>_xlfn.XLOOKUP(S433,'Banco de Dados'!$B$3:$B$274,'Banco de Dados'!$C$3:$C$274,"")</f>
        <v/>
      </c>
      <c r="W433" s="27" t="str">
        <f>_xlfn.XLOOKUP(Z433,'Banco de Dados'!$B$3:$B$274,'Banco de Dados'!$C$3:$C$274,"")</f>
        <v/>
      </c>
      <c r="AD433" s="27" t="str">
        <f>_xlfn.XLOOKUP(AG433,'Banco de Dados'!$B$3:$B$274,'Banco de Dados'!$C$3:$C$274,"")</f>
        <v/>
      </c>
      <c r="AK433" s="27" t="str">
        <f>_xlfn.XLOOKUP(AN433,'Banco de Dados'!$B$3:$B$274,'Banco de Dados'!$C$3:$C$274,"")</f>
        <v/>
      </c>
      <c r="AR433" s="27" t="str">
        <f>_xlfn.XLOOKUP(AU433,'Banco de Dados'!$B$3:$B$274,'Banco de Dados'!$C$3:$C$274,"")</f>
        <v/>
      </c>
      <c r="AY433" s="27" t="str">
        <f>_xlfn.XLOOKUP(BB433,'Banco de Dados'!$B$3:$B$274,'Banco de Dados'!$C$3:$C$274,"")</f>
        <v/>
      </c>
      <c r="BF433" s="27" t="str">
        <f>_xlfn.XLOOKUP(BI433,'Banco de Dados'!$B$3:$B$274,'Banco de Dados'!$C$3:$C$274,"")</f>
        <v/>
      </c>
      <c r="BM433" s="27" t="str">
        <f>_xlfn.XLOOKUP(BP433,'Banco de Dados'!$B$3:$B$274,'Banco de Dados'!$C$3:$C$274,"")</f>
        <v/>
      </c>
      <c r="BT433" s="27" t="str">
        <f>_xlfn.XLOOKUP(BW433,'Banco de Dados'!$B$3:$B$274,'Banco de Dados'!$C$3:$C$274,"")</f>
        <v/>
      </c>
      <c r="CA433" s="27" t="str">
        <f>_xlfn.XLOOKUP(CD433,'Banco de Dados'!$B$3:$B$274,'Banco de Dados'!$C$3:$C$274,"")</f>
        <v/>
      </c>
      <c r="CH433" s="27" t="str">
        <f>_xlfn.XLOOKUP(CK433,'Banco de Dados'!$B$3:$B$274,'Banco de Dados'!$C$3:$C$274,"")</f>
        <v/>
      </c>
      <c r="CO433" s="27" t="str">
        <f>_xlfn.XLOOKUP(CR433,'Banco de Dados'!$B$3:$B$274,'Banco de Dados'!$C$3:$C$274,"")</f>
        <v/>
      </c>
      <c r="CV433" s="27" t="str">
        <f>_xlfn.XLOOKUP(CY433,'Banco de Dados'!$B$3:$B$274,'Banco de Dados'!$C$3:$C$274,"")</f>
        <v/>
      </c>
      <c r="DC433" s="27" t="str">
        <f>_xlfn.XLOOKUP(DF433,'Banco de Dados'!$B$3:$B$274,'Banco de Dados'!$C$3:$C$274,"")</f>
        <v/>
      </c>
      <c r="DJ433" s="27" t="str">
        <f>_xlfn.XLOOKUP(DM433,'Banco de Dados'!$B$3:$B$274,'Banco de Dados'!$C$3:$C$274,"")</f>
        <v/>
      </c>
      <c r="DQ433" s="27" t="str">
        <f>_xlfn.XLOOKUP(DT433,'Banco de Dados'!$B$3:$B$274,'Banco de Dados'!$C$3:$C$274,"")</f>
        <v/>
      </c>
      <c r="DX433" s="27" t="str">
        <f>_xlfn.XLOOKUP(EA433,'Banco de Dados'!$B$3:$B$274,'Banco de Dados'!$C$3:$C$274,"")</f>
        <v/>
      </c>
      <c r="EE433" s="27" t="str">
        <f>_xlfn.XLOOKUP(EH433,'Banco de Dados'!$B$3:$B$274,'Banco de Dados'!$C$3:$C$274,"")</f>
        <v/>
      </c>
      <c r="EL433" s="27" t="str">
        <f>_xlfn.XLOOKUP(EO433,'Banco de Dados'!$B$3:$B$274,'Banco de Dados'!$C$3:$C$274,"")</f>
        <v/>
      </c>
      <c r="ES433" s="27" t="str">
        <f>_xlfn.XLOOKUP(EV433,'Banco de Dados'!$B$3:$B$274,'Banco de Dados'!$C$3:$C$274,"")</f>
        <v/>
      </c>
      <c r="EZ433" s="27" t="str">
        <f>_xlfn.XLOOKUP(FC433,'Banco de Dados'!$B$3:$B$274,'Banco de Dados'!$C$3:$C$274,"")</f>
        <v/>
      </c>
      <c r="FC433" s="7"/>
      <c r="FD433" s="7"/>
      <c r="FE433" s="7"/>
      <c r="FG433" s="27" t="str">
        <f>_xlfn.XLOOKUP(FJ433,'Banco de Dados'!$B$3:$B$274,'Banco de Dados'!$C$3:$C$274,"")</f>
        <v/>
      </c>
      <c r="FH433" s="7"/>
      <c r="FI433" s="7"/>
      <c r="FJ433" s="7"/>
      <c r="FK433" s="7"/>
      <c r="FL433" s="7"/>
      <c r="FN433" s="27" t="str">
        <f>_xlfn.XLOOKUP(FQ433,'Banco de Dados'!$B$3:$B$274,'Banco de Dados'!$C$3:$C$274,"")</f>
        <v/>
      </c>
      <c r="FO433" s="7"/>
      <c r="FP433" s="7"/>
      <c r="FQ433" s="7"/>
      <c r="FR433" s="7"/>
      <c r="FS433" s="7"/>
      <c r="FU433" s="27" t="str">
        <f>_xlfn.XLOOKUP(FX433,'Banco de Dados'!$B$3:$B$274,'Banco de Dados'!$C$3:$C$274,"")</f>
        <v/>
      </c>
      <c r="FV433" s="7"/>
      <c r="FW433" s="7"/>
      <c r="FX433" s="7"/>
      <c r="FY433" s="7"/>
      <c r="FZ433" s="7"/>
    </row>
    <row r="434" spans="2:182" x14ac:dyDescent="0.25">
      <c r="B434" s="27" t="str">
        <f>_xlfn.XLOOKUP(E434,'Banco de Dados'!$B$3:$B$274,'Banco de Dados'!$C$3:$C$274,"")</f>
        <v/>
      </c>
      <c r="I434" s="27" t="str">
        <f>_xlfn.XLOOKUP(L434,'Banco de Dados'!$B$3:$B$274,'Banco de Dados'!$C$3:$C$274,"")</f>
        <v/>
      </c>
      <c r="P434" s="27" t="str">
        <f>_xlfn.XLOOKUP(S434,'Banco de Dados'!$B$3:$B$274,'Banco de Dados'!$C$3:$C$274,"")</f>
        <v/>
      </c>
      <c r="W434" s="27" t="str">
        <f>_xlfn.XLOOKUP(Z434,'Banco de Dados'!$B$3:$B$274,'Banco de Dados'!$C$3:$C$274,"")</f>
        <v/>
      </c>
      <c r="AD434" s="27" t="str">
        <f>_xlfn.XLOOKUP(AG434,'Banco de Dados'!$B$3:$B$274,'Banco de Dados'!$C$3:$C$274,"")</f>
        <v/>
      </c>
      <c r="AK434" s="27" t="str">
        <f>_xlfn.XLOOKUP(AN434,'Banco de Dados'!$B$3:$B$274,'Banco de Dados'!$C$3:$C$274,"")</f>
        <v/>
      </c>
      <c r="AR434" s="27" t="str">
        <f>_xlfn.XLOOKUP(AU434,'Banco de Dados'!$B$3:$B$274,'Banco de Dados'!$C$3:$C$274,"")</f>
        <v/>
      </c>
      <c r="AY434" s="27" t="str">
        <f>_xlfn.XLOOKUP(BB434,'Banco de Dados'!$B$3:$B$274,'Banco de Dados'!$C$3:$C$274,"")</f>
        <v/>
      </c>
      <c r="BF434" s="27" t="str">
        <f>_xlfn.XLOOKUP(BI434,'Banco de Dados'!$B$3:$B$274,'Banco de Dados'!$C$3:$C$274,"")</f>
        <v/>
      </c>
      <c r="BM434" s="27" t="str">
        <f>_xlfn.XLOOKUP(BP434,'Banco de Dados'!$B$3:$B$274,'Banco de Dados'!$C$3:$C$274,"")</f>
        <v/>
      </c>
      <c r="BT434" s="27" t="str">
        <f>_xlfn.XLOOKUP(BW434,'Banco de Dados'!$B$3:$B$274,'Banco de Dados'!$C$3:$C$274,"")</f>
        <v/>
      </c>
      <c r="CA434" s="27" t="str">
        <f>_xlfn.XLOOKUP(CD434,'Banco de Dados'!$B$3:$B$274,'Banco de Dados'!$C$3:$C$274,"")</f>
        <v/>
      </c>
      <c r="CH434" s="27" t="str">
        <f>_xlfn.XLOOKUP(CK434,'Banco de Dados'!$B$3:$B$274,'Banco de Dados'!$C$3:$C$274,"")</f>
        <v/>
      </c>
      <c r="CO434" s="27" t="str">
        <f>_xlfn.XLOOKUP(CR434,'Banco de Dados'!$B$3:$B$274,'Banco de Dados'!$C$3:$C$274,"")</f>
        <v/>
      </c>
      <c r="CV434" s="27" t="str">
        <f>_xlfn.XLOOKUP(CY434,'Banco de Dados'!$B$3:$B$274,'Banco de Dados'!$C$3:$C$274,"")</f>
        <v/>
      </c>
      <c r="DC434" s="27" t="str">
        <f>_xlfn.XLOOKUP(DF434,'Banco de Dados'!$B$3:$B$274,'Banco de Dados'!$C$3:$C$274,"")</f>
        <v/>
      </c>
      <c r="DJ434" s="27" t="str">
        <f>_xlfn.XLOOKUP(DM434,'Banco de Dados'!$B$3:$B$274,'Banco de Dados'!$C$3:$C$274,"")</f>
        <v/>
      </c>
      <c r="DQ434" s="27" t="str">
        <f>_xlfn.XLOOKUP(DT434,'Banco de Dados'!$B$3:$B$274,'Banco de Dados'!$C$3:$C$274,"")</f>
        <v/>
      </c>
      <c r="DX434" s="27" t="str">
        <f>_xlfn.XLOOKUP(EA434,'Banco de Dados'!$B$3:$B$274,'Banco de Dados'!$C$3:$C$274,"")</f>
        <v/>
      </c>
      <c r="EE434" s="27" t="str">
        <f>_xlfn.XLOOKUP(EH434,'Banco de Dados'!$B$3:$B$274,'Banco de Dados'!$C$3:$C$274,"")</f>
        <v/>
      </c>
      <c r="EL434" s="27" t="str">
        <f>_xlfn.XLOOKUP(EO434,'Banco de Dados'!$B$3:$B$274,'Banco de Dados'!$C$3:$C$274,"")</f>
        <v/>
      </c>
      <c r="ES434" s="27" t="str">
        <f>_xlfn.XLOOKUP(EV434,'Banco de Dados'!$B$3:$B$274,'Banco de Dados'!$C$3:$C$274,"")</f>
        <v/>
      </c>
      <c r="EZ434" s="27" t="str">
        <f>_xlfn.XLOOKUP(FC434,'Banco de Dados'!$B$3:$B$274,'Banco de Dados'!$C$3:$C$274,"")</f>
        <v/>
      </c>
      <c r="FC434" s="7"/>
      <c r="FD434" s="7"/>
      <c r="FE434" s="7"/>
      <c r="FG434" s="27" t="str">
        <f>_xlfn.XLOOKUP(FJ434,'Banco de Dados'!$B$3:$B$274,'Banco de Dados'!$C$3:$C$274,"")</f>
        <v/>
      </c>
      <c r="FH434" s="7"/>
      <c r="FI434" s="7"/>
      <c r="FJ434" s="7"/>
      <c r="FK434" s="7"/>
      <c r="FL434" s="7"/>
      <c r="FN434" s="27" t="str">
        <f>_xlfn.XLOOKUP(FQ434,'Banco de Dados'!$B$3:$B$274,'Banco de Dados'!$C$3:$C$274,"")</f>
        <v/>
      </c>
      <c r="FO434" s="7"/>
      <c r="FP434" s="7"/>
      <c r="FQ434" s="7"/>
      <c r="FR434" s="7"/>
      <c r="FS434" s="7"/>
      <c r="FU434" s="27" t="str">
        <f>_xlfn.XLOOKUP(FX434,'Banco de Dados'!$B$3:$B$274,'Banco de Dados'!$C$3:$C$274,"")</f>
        <v/>
      </c>
      <c r="FV434" s="7"/>
      <c r="FW434" s="7"/>
      <c r="FX434" s="7"/>
      <c r="FY434" s="7"/>
      <c r="FZ434" s="7"/>
    </row>
    <row r="435" spans="2:182" x14ac:dyDescent="0.25">
      <c r="B435" s="27" t="str">
        <f>_xlfn.XLOOKUP(E435,'Banco de Dados'!$B$3:$B$274,'Banco de Dados'!$C$3:$C$274,"")</f>
        <v/>
      </c>
      <c r="I435" s="27" t="str">
        <f>_xlfn.XLOOKUP(L435,'Banco de Dados'!$B$3:$B$274,'Banco de Dados'!$C$3:$C$274,"")</f>
        <v/>
      </c>
      <c r="P435" s="27" t="str">
        <f>_xlfn.XLOOKUP(S435,'Banco de Dados'!$B$3:$B$274,'Banco de Dados'!$C$3:$C$274,"")</f>
        <v/>
      </c>
      <c r="W435" s="27" t="str">
        <f>_xlfn.XLOOKUP(Z435,'Banco de Dados'!$B$3:$B$274,'Banco de Dados'!$C$3:$C$274,"")</f>
        <v/>
      </c>
      <c r="AD435" s="27" t="str">
        <f>_xlfn.XLOOKUP(AG435,'Banco de Dados'!$B$3:$B$274,'Banco de Dados'!$C$3:$C$274,"")</f>
        <v/>
      </c>
      <c r="AK435" s="27" t="str">
        <f>_xlfn.XLOOKUP(AN435,'Banco de Dados'!$B$3:$B$274,'Banco de Dados'!$C$3:$C$274,"")</f>
        <v/>
      </c>
      <c r="AR435" s="27" t="str">
        <f>_xlfn.XLOOKUP(AU435,'Banco de Dados'!$B$3:$B$274,'Banco de Dados'!$C$3:$C$274,"")</f>
        <v/>
      </c>
      <c r="AY435" s="27" t="str">
        <f>_xlfn.XLOOKUP(BB435,'Banco de Dados'!$B$3:$B$274,'Banco de Dados'!$C$3:$C$274,"")</f>
        <v/>
      </c>
      <c r="BF435" s="27" t="str">
        <f>_xlfn.XLOOKUP(BI435,'Banco de Dados'!$B$3:$B$274,'Banco de Dados'!$C$3:$C$274,"")</f>
        <v/>
      </c>
      <c r="BM435" s="27" t="str">
        <f>_xlfn.XLOOKUP(BP435,'Banco de Dados'!$B$3:$B$274,'Banco de Dados'!$C$3:$C$274,"")</f>
        <v/>
      </c>
      <c r="BT435" s="27" t="str">
        <f>_xlfn.XLOOKUP(BW435,'Banco de Dados'!$B$3:$B$274,'Banco de Dados'!$C$3:$C$274,"")</f>
        <v/>
      </c>
      <c r="CA435" s="27" t="str">
        <f>_xlfn.XLOOKUP(CD435,'Banco de Dados'!$B$3:$B$274,'Banco de Dados'!$C$3:$C$274,"")</f>
        <v/>
      </c>
      <c r="CH435" s="27" t="str">
        <f>_xlfn.XLOOKUP(CK435,'Banco de Dados'!$B$3:$B$274,'Banco de Dados'!$C$3:$C$274,"")</f>
        <v/>
      </c>
      <c r="CO435" s="27" t="str">
        <f>_xlfn.XLOOKUP(CR435,'Banco de Dados'!$B$3:$B$274,'Banco de Dados'!$C$3:$C$274,"")</f>
        <v/>
      </c>
      <c r="CV435" s="27" t="str">
        <f>_xlfn.XLOOKUP(CY435,'Banco de Dados'!$B$3:$B$274,'Banco de Dados'!$C$3:$C$274,"")</f>
        <v/>
      </c>
      <c r="DC435" s="27" t="str">
        <f>_xlfn.XLOOKUP(DF435,'Banco de Dados'!$B$3:$B$274,'Banco de Dados'!$C$3:$C$274,"")</f>
        <v/>
      </c>
      <c r="DJ435" s="27" t="str">
        <f>_xlfn.XLOOKUP(DM435,'Banco de Dados'!$B$3:$B$274,'Banco de Dados'!$C$3:$C$274,"")</f>
        <v/>
      </c>
      <c r="DQ435" s="27" t="str">
        <f>_xlfn.XLOOKUP(DT435,'Banco de Dados'!$B$3:$B$274,'Banco de Dados'!$C$3:$C$274,"")</f>
        <v/>
      </c>
      <c r="DX435" s="27" t="str">
        <f>_xlfn.XLOOKUP(EA435,'Banco de Dados'!$B$3:$B$274,'Banco de Dados'!$C$3:$C$274,"")</f>
        <v/>
      </c>
      <c r="EE435" s="27" t="str">
        <f>_xlfn.XLOOKUP(EH435,'Banco de Dados'!$B$3:$B$274,'Banco de Dados'!$C$3:$C$274,"")</f>
        <v/>
      </c>
      <c r="EL435" s="27" t="str">
        <f>_xlfn.XLOOKUP(EO435,'Banco de Dados'!$B$3:$B$274,'Banco de Dados'!$C$3:$C$274,"")</f>
        <v/>
      </c>
      <c r="ES435" s="27" t="str">
        <f>_xlfn.XLOOKUP(EV435,'Banco de Dados'!$B$3:$B$274,'Banco de Dados'!$C$3:$C$274,"")</f>
        <v/>
      </c>
      <c r="EZ435" s="27" t="str">
        <f>_xlfn.XLOOKUP(FC435,'Banco de Dados'!$B$3:$B$274,'Banco de Dados'!$C$3:$C$274,"")</f>
        <v/>
      </c>
      <c r="FC435" s="7"/>
      <c r="FD435" s="7"/>
      <c r="FE435" s="7"/>
      <c r="FG435" s="27" t="str">
        <f>_xlfn.XLOOKUP(FJ435,'Banco de Dados'!$B$3:$B$274,'Banco de Dados'!$C$3:$C$274,"")</f>
        <v/>
      </c>
      <c r="FH435" s="7"/>
      <c r="FI435" s="7"/>
      <c r="FJ435" s="7"/>
      <c r="FK435" s="7"/>
      <c r="FL435" s="7"/>
      <c r="FN435" s="27" t="str">
        <f>_xlfn.XLOOKUP(FQ435,'Banco de Dados'!$B$3:$B$274,'Banco de Dados'!$C$3:$C$274,"")</f>
        <v/>
      </c>
      <c r="FO435" s="7"/>
      <c r="FP435" s="7"/>
      <c r="FQ435" s="7"/>
      <c r="FR435" s="7"/>
      <c r="FS435" s="7"/>
      <c r="FU435" s="27" t="str">
        <f>_xlfn.XLOOKUP(FX435,'Banco de Dados'!$B$3:$B$274,'Banco de Dados'!$C$3:$C$274,"")</f>
        <v/>
      </c>
      <c r="FV435" s="7"/>
      <c r="FW435" s="7"/>
      <c r="FX435" s="7"/>
      <c r="FY435" s="7"/>
      <c r="FZ435" s="7"/>
    </row>
    <row r="436" spans="2:182" x14ac:dyDescent="0.25">
      <c r="B436" s="27" t="str">
        <f>_xlfn.XLOOKUP(E436,'Banco de Dados'!$B$3:$B$274,'Banco de Dados'!$C$3:$C$274,"")</f>
        <v/>
      </c>
      <c r="I436" s="27" t="str">
        <f>_xlfn.XLOOKUP(L436,'Banco de Dados'!$B$3:$B$274,'Banco de Dados'!$C$3:$C$274,"")</f>
        <v/>
      </c>
      <c r="P436" s="27" t="str">
        <f>_xlfn.XLOOKUP(S436,'Banco de Dados'!$B$3:$B$274,'Banco de Dados'!$C$3:$C$274,"")</f>
        <v/>
      </c>
      <c r="W436" s="27" t="str">
        <f>_xlfn.XLOOKUP(Z436,'Banco de Dados'!$B$3:$B$274,'Banco de Dados'!$C$3:$C$274,"")</f>
        <v/>
      </c>
      <c r="AD436" s="27" t="str">
        <f>_xlfn.XLOOKUP(AG436,'Banco de Dados'!$B$3:$B$274,'Banco de Dados'!$C$3:$C$274,"")</f>
        <v/>
      </c>
      <c r="AK436" s="27" t="str">
        <f>_xlfn.XLOOKUP(AN436,'Banco de Dados'!$B$3:$B$274,'Banco de Dados'!$C$3:$C$274,"")</f>
        <v/>
      </c>
      <c r="AR436" s="27" t="str">
        <f>_xlfn.XLOOKUP(AU436,'Banco de Dados'!$B$3:$B$274,'Banco de Dados'!$C$3:$C$274,"")</f>
        <v/>
      </c>
      <c r="AY436" s="27" t="str">
        <f>_xlfn.XLOOKUP(BB436,'Banco de Dados'!$B$3:$B$274,'Banco de Dados'!$C$3:$C$274,"")</f>
        <v/>
      </c>
      <c r="BF436" s="27" t="str">
        <f>_xlfn.XLOOKUP(BI436,'Banco de Dados'!$B$3:$B$274,'Banco de Dados'!$C$3:$C$274,"")</f>
        <v/>
      </c>
      <c r="BM436" s="27" t="str">
        <f>_xlfn.XLOOKUP(BP436,'Banco de Dados'!$B$3:$B$274,'Banco de Dados'!$C$3:$C$274,"")</f>
        <v/>
      </c>
      <c r="BT436" s="27" t="str">
        <f>_xlfn.XLOOKUP(BW436,'Banco de Dados'!$B$3:$B$274,'Banco de Dados'!$C$3:$C$274,"")</f>
        <v/>
      </c>
      <c r="CA436" s="27" t="str">
        <f>_xlfn.XLOOKUP(CD436,'Banco de Dados'!$B$3:$B$274,'Banco de Dados'!$C$3:$C$274,"")</f>
        <v/>
      </c>
      <c r="CH436" s="27" t="str">
        <f>_xlfn.XLOOKUP(CK436,'Banco de Dados'!$B$3:$B$274,'Banco de Dados'!$C$3:$C$274,"")</f>
        <v/>
      </c>
      <c r="CO436" s="27" t="str">
        <f>_xlfn.XLOOKUP(CR436,'Banco de Dados'!$B$3:$B$274,'Banco de Dados'!$C$3:$C$274,"")</f>
        <v/>
      </c>
      <c r="CV436" s="27" t="str">
        <f>_xlfn.XLOOKUP(CY436,'Banco de Dados'!$B$3:$B$274,'Banco de Dados'!$C$3:$C$274,"")</f>
        <v/>
      </c>
      <c r="DC436" s="27" t="str">
        <f>_xlfn.XLOOKUP(DF436,'Banco de Dados'!$B$3:$B$274,'Banco de Dados'!$C$3:$C$274,"")</f>
        <v/>
      </c>
      <c r="DJ436" s="27" t="str">
        <f>_xlfn.XLOOKUP(DM436,'Banco de Dados'!$B$3:$B$274,'Banco de Dados'!$C$3:$C$274,"")</f>
        <v/>
      </c>
      <c r="DQ436" s="27" t="str">
        <f>_xlfn.XLOOKUP(DT436,'Banco de Dados'!$B$3:$B$274,'Banco de Dados'!$C$3:$C$274,"")</f>
        <v/>
      </c>
      <c r="DX436" s="27" t="str">
        <f>_xlfn.XLOOKUP(EA436,'Banco de Dados'!$B$3:$B$274,'Banco de Dados'!$C$3:$C$274,"")</f>
        <v/>
      </c>
      <c r="EE436" s="27" t="str">
        <f>_xlfn.XLOOKUP(EH436,'Banco de Dados'!$B$3:$B$274,'Banco de Dados'!$C$3:$C$274,"")</f>
        <v/>
      </c>
      <c r="EL436" s="27" t="str">
        <f>_xlfn.XLOOKUP(EO436,'Banco de Dados'!$B$3:$B$274,'Banco de Dados'!$C$3:$C$274,"")</f>
        <v/>
      </c>
      <c r="ES436" s="27" t="str">
        <f>_xlfn.XLOOKUP(EV436,'Banco de Dados'!$B$3:$B$274,'Banco de Dados'!$C$3:$C$274,"")</f>
        <v/>
      </c>
      <c r="EZ436" s="27" t="str">
        <f>_xlfn.XLOOKUP(FC436,'Banco de Dados'!$B$3:$B$274,'Banco de Dados'!$C$3:$C$274,"")</f>
        <v/>
      </c>
      <c r="FC436" s="7"/>
      <c r="FD436" s="7"/>
      <c r="FE436" s="7"/>
      <c r="FG436" s="27" t="str">
        <f>_xlfn.XLOOKUP(FJ436,'Banco de Dados'!$B$3:$B$274,'Banco de Dados'!$C$3:$C$274,"")</f>
        <v/>
      </c>
      <c r="FH436" s="7"/>
      <c r="FI436" s="7"/>
      <c r="FJ436" s="7"/>
      <c r="FK436" s="7"/>
      <c r="FL436" s="7"/>
      <c r="FN436" s="27" t="str">
        <f>_xlfn.XLOOKUP(FQ436,'Banco de Dados'!$B$3:$B$274,'Banco de Dados'!$C$3:$C$274,"")</f>
        <v/>
      </c>
      <c r="FO436" s="7"/>
      <c r="FP436" s="7"/>
      <c r="FQ436" s="7"/>
      <c r="FR436" s="7"/>
      <c r="FS436" s="7"/>
      <c r="FU436" s="27" t="str">
        <f>_xlfn.XLOOKUP(FX436,'Banco de Dados'!$B$3:$B$274,'Banco de Dados'!$C$3:$C$274,"")</f>
        <v/>
      </c>
      <c r="FV436" s="7"/>
      <c r="FW436" s="7"/>
      <c r="FX436" s="7"/>
      <c r="FY436" s="7"/>
      <c r="FZ436" s="7"/>
    </row>
    <row r="437" spans="2:182" x14ac:dyDescent="0.25">
      <c r="B437" s="27" t="str">
        <f>_xlfn.XLOOKUP(E437,'Banco de Dados'!$B$3:$B$274,'Banco de Dados'!$C$3:$C$274,"")</f>
        <v/>
      </c>
      <c r="I437" s="27" t="str">
        <f>_xlfn.XLOOKUP(L437,'Banco de Dados'!$B$3:$B$274,'Banco de Dados'!$C$3:$C$274,"")</f>
        <v/>
      </c>
      <c r="P437" s="27" t="str">
        <f>_xlfn.XLOOKUP(S437,'Banco de Dados'!$B$3:$B$274,'Banco de Dados'!$C$3:$C$274,"")</f>
        <v/>
      </c>
      <c r="W437" s="27" t="str">
        <f>_xlfn.XLOOKUP(Z437,'Banco de Dados'!$B$3:$B$274,'Banco de Dados'!$C$3:$C$274,"")</f>
        <v/>
      </c>
      <c r="AD437" s="27" t="str">
        <f>_xlfn.XLOOKUP(AG437,'Banco de Dados'!$B$3:$B$274,'Banco de Dados'!$C$3:$C$274,"")</f>
        <v/>
      </c>
      <c r="AK437" s="27" t="str">
        <f>_xlfn.XLOOKUP(AN437,'Banco de Dados'!$B$3:$B$274,'Banco de Dados'!$C$3:$C$274,"")</f>
        <v/>
      </c>
      <c r="AR437" s="27" t="str">
        <f>_xlfn.XLOOKUP(AU437,'Banco de Dados'!$B$3:$B$274,'Banco de Dados'!$C$3:$C$274,"")</f>
        <v/>
      </c>
      <c r="AY437" s="27" t="str">
        <f>_xlfn.XLOOKUP(BB437,'Banco de Dados'!$B$3:$B$274,'Banco de Dados'!$C$3:$C$274,"")</f>
        <v/>
      </c>
      <c r="BF437" s="27" t="str">
        <f>_xlfn.XLOOKUP(BI437,'Banco de Dados'!$B$3:$B$274,'Banco de Dados'!$C$3:$C$274,"")</f>
        <v/>
      </c>
      <c r="BM437" s="27" t="str">
        <f>_xlfn.XLOOKUP(BP437,'Banco de Dados'!$B$3:$B$274,'Banco de Dados'!$C$3:$C$274,"")</f>
        <v/>
      </c>
      <c r="BT437" s="27" t="str">
        <f>_xlfn.XLOOKUP(BW437,'Banco de Dados'!$B$3:$B$274,'Banco de Dados'!$C$3:$C$274,"")</f>
        <v/>
      </c>
      <c r="CA437" s="27" t="str">
        <f>_xlfn.XLOOKUP(CD437,'Banco de Dados'!$B$3:$B$274,'Banco de Dados'!$C$3:$C$274,"")</f>
        <v/>
      </c>
      <c r="CH437" s="27" t="str">
        <f>_xlfn.XLOOKUP(CK437,'Banco de Dados'!$B$3:$B$274,'Banco de Dados'!$C$3:$C$274,"")</f>
        <v/>
      </c>
      <c r="CO437" s="27" t="str">
        <f>_xlfn.XLOOKUP(CR437,'Banco de Dados'!$B$3:$B$274,'Banco de Dados'!$C$3:$C$274,"")</f>
        <v/>
      </c>
      <c r="CV437" s="27" t="str">
        <f>_xlfn.XLOOKUP(CY437,'Banco de Dados'!$B$3:$B$274,'Banco de Dados'!$C$3:$C$274,"")</f>
        <v/>
      </c>
      <c r="DC437" s="27" t="str">
        <f>_xlfn.XLOOKUP(DF437,'Banco de Dados'!$B$3:$B$274,'Banco de Dados'!$C$3:$C$274,"")</f>
        <v/>
      </c>
      <c r="DJ437" s="27" t="str">
        <f>_xlfn.XLOOKUP(DM437,'Banco de Dados'!$B$3:$B$274,'Banco de Dados'!$C$3:$C$274,"")</f>
        <v/>
      </c>
      <c r="DQ437" s="27" t="str">
        <f>_xlfn.XLOOKUP(DT437,'Banco de Dados'!$B$3:$B$274,'Banco de Dados'!$C$3:$C$274,"")</f>
        <v/>
      </c>
      <c r="DX437" s="27" t="str">
        <f>_xlfn.XLOOKUP(EA437,'Banco de Dados'!$B$3:$B$274,'Banco de Dados'!$C$3:$C$274,"")</f>
        <v/>
      </c>
      <c r="EE437" s="27" t="str">
        <f>_xlfn.XLOOKUP(EH437,'Banco de Dados'!$B$3:$B$274,'Banco de Dados'!$C$3:$C$274,"")</f>
        <v/>
      </c>
      <c r="EL437" s="27" t="str">
        <f>_xlfn.XLOOKUP(EO437,'Banco de Dados'!$B$3:$B$274,'Banco de Dados'!$C$3:$C$274,"")</f>
        <v/>
      </c>
      <c r="ES437" s="27" t="str">
        <f>_xlfn.XLOOKUP(EV437,'Banco de Dados'!$B$3:$B$274,'Banco de Dados'!$C$3:$C$274,"")</f>
        <v/>
      </c>
      <c r="EZ437" s="27" t="str">
        <f>_xlfn.XLOOKUP(FC437,'Banco de Dados'!$B$3:$B$274,'Banco de Dados'!$C$3:$C$274,"")</f>
        <v/>
      </c>
      <c r="FC437" s="7"/>
      <c r="FD437" s="7"/>
      <c r="FE437" s="7"/>
      <c r="FG437" s="27" t="str">
        <f>_xlfn.XLOOKUP(FJ437,'Banco de Dados'!$B$3:$B$274,'Banco de Dados'!$C$3:$C$274,"")</f>
        <v/>
      </c>
      <c r="FH437" s="7"/>
      <c r="FI437" s="7"/>
      <c r="FJ437" s="7"/>
      <c r="FK437" s="7"/>
      <c r="FL437" s="7"/>
      <c r="FN437" s="27" t="str">
        <f>_xlfn.XLOOKUP(FQ437,'Banco de Dados'!$B$3:$B$274,'Banco de Dados'!$C$3:$C$274,"")</f>
        <v/>
      </c>
      <c r="FO437" s="7"/>
      <c r="FP437" s="7"/>
      <c r="FQ437" s="7"/>
      <c r="FR437" s="7"/>
      <c r="FS437" s="7"/>
      <c r="FU437" s="27" t="str">
        <f>_xlfn.XLOOKUP(FX437,'Banco de Dados'!$B$3:$B$274,'Banco de Dados'!$C$3:$C$274,"")</f>
        <v/>
      </c>
      <c r="FV437" s="7"/>
      <c r="FW437" s="7"/>
      <c r="FX437" s="7"/>
      <c r="FY437" s="7"/>
      <c r="FZ437" s="7"/>
    </row>
    <row r="438" spans="2:182" x14ac:dyDescent="0.25">
      <c r="B438" s="27" t="str">
        <f>_xlfn.XLOOKUP(E438,'Banco de Dados'!$B$3:$B$274,'Banco de Dados'!$C$3:$C$274,"")</f>
        <v/>
      </c>
      <c r="I438" s="27" t="str">
        <f>_xlfn.XLOOKUP(L438,'Banco de Dados'!$B$3:$B$274,'Banco de Dados'!$C$3:$C$274,"")</f>
        <v/>
      </c>
      <c r="P438" s="27" t="str">
        <f>_xlfn.XLOOKUP(S438,'Banco de Dados'!$B$3:$B$274,'Banco de Dados'!$C$3:$C$274,"")</f>
        <v/>
      </c>
      <c r="W438" s="27" t="str">
        <f>_xlfn.XLOOKUP(Z438,'Banco de Dados'!$B$3:$B$274,'Banco de Dados'!$C$3:$C$274,"")</f>
        <v/>
      </c>
      <c r="AD438" s="27" t="str">
        <f>_xlfn.XLOOKUP(AG438,'Banco de Dados'!$B$3:$B$274,'Banco de Dados'!$C$3:$C$274,"")</f>
        <v/>
      </c>
      <c r="AK438" s="27" t="str">
        <f>_xlfn.XLOOKUP(AN438,'Banco de Dados'!$B$3:$B$274,'Banco de Dados'!$C$3:$C$274,"")</f>
        <v/>
      </c>
      <c r="AR438" s="27" t="str">
        <f>_xlfn.XLOOKUP(AU438,'Banco de Dados'!$B$3:$B$274,'Banco de Dados'!$C$3:$C$274,"")</f>
        <v/>
      </c>
      <c r="AY438" s="27" t="str">
        <f>_xlfn.XLOOKUP(BB438,'Banco de Dados'!$B$3:$B$274,'Banco de Dados'!$C$3:$C$274,"")</f>
        <v/>
      </c>
      <c r="BF438" s="27" t="str">
        <f>_xlfn.XLOOKUP(BI438,'Banco de Dados'!$B$3:$B$274,'Banco de Dados'!$C$3:$C$274,"")</f>
        <v/>
      </c>
      <c r="BM438" s="27" t="str">
        <f>_xlfn.XLOOKUP(BP438,'Banco de Dados'!$B$3:$B$274,'Banco de Dados'!$C$3:$C$274,"")</f>
        <v/>
      </c>
      <c r="BT438" s="27" t="str">
        <f>_xlfn.XLOOKUP(BW438,'Banco de Dados'!$B$3:$B$274,'Banco de Dados'!$C$3:$C$274,"")</f>
        <v/>
      </c>
      <c r="CA438" s="27" t="str">
        <f>_xlfn.XLOOKUP(CD438,'Banco de Dados'!$B$3:$B$274,'Banco de Dados'!$C$3:$C$274,"")</f>
        <v/>
      </c>
      <c r="CH438" s="27" t="str">
        <f>_xlfn.XLOOKUP(CK438,'Banco de Dados'!$B$3:$B$274,'Banco de Dados'!$C$3:$C$274,"")</f>
        <v/>
      </c>
      <c r="CO438" s="27" t="str">
        <f>_xlfn.XLOOKUP(CR438,'Banco de Dados'!$B$3:$B$274,'Banco de Dados'!$C$3:$C$274,"")</f>
        <v/>
      </c>
      <c r="CV438" s="27" t="str">
        <f>_xlfn.XLOOKUP(CY438,'Banco de Dados'!$B$3:$B$274,'Banco de Dados'!$C$3:$C$274,"")</f>
        <v/>
      </c>
      <c r="DC438" s="27" t="str">
        <f>_xlfn.XLOOKUP(DF438,'Banco de Dados'!$B$3:$B$274,'Banco de Dados'!$C$3:$C$274,"")</f>
        <v/>
      </c>
      <c r="DJ438" s="27" t="str">
        <f>_xlfn.XLOOKUP(DM438,'Banco de Dados'!$B$3:$B$274,'Banco de Dados'!$C$3:$C$274,"")</f>
        <v/>
      </c>
      <c r="DQ438" s="27" t="str">
        <f>_xlfn.XLOOKUP(DT438,'Banco de Dados'!$B$3:$B$274,'Banco de Dados'!$C$3:$C$274,"")</f>
        <v/>
      </c>
      <c r="DX438" s="27" t="str">
        <f>_xlfn.XLOOKUP(EA438,'Banco de Dados'!$B$3:$B$274,'Banco de Dados'!$C$3:$C$274,"")</f>
        <v/>
      </c>
      <c r="EE438" s="27" t="str">
        <f>_xlfn.XLOOKUP(EH438,'Banco de Dados'!$B$3:$B$274,'Banco de Dados'!$C$3:$C$274,"")</f>
        <v/>
      </c>
      <c r="EL438" s="27" t="str">
        <f>_xlfn.XLOOKUP(EO438,'Banco de Dados'!$B$3:$B$274,'Banco de Dados'!$C$3:$C$274,"")</f>
        <v/>
      </c>
      <c r="ES438" s="27" t="str">
        <f>_xlfn.XLOOKUP(EV438,'Banco de Dados'!$B$3:$B$274,'Banco de Dados'!$C$3:$C$274,"")</f>
        <v/>
      </c>
      <c r="EZ438" s="27" t="str">
        <f>_xlfn.XLOOKUP(FC438,'Banco de Dados'!$B$3:$B$274,'Banco de Dados'!$C$3:$C$274,"")</f>
        <v/>
      </c>
      <c r="FC438" s="7"/>
      <c r="FD438" s="7"/>
      <c r="FE438" s="7"/>
      <c r="FG438" s="27" t="str">
        <f>_xlfn.XLOOKUP(FJ438,'Banco de Dados'!$B$3:$B$274,'Banco de Dados'!$C$3:$C$274,"")</f>
        <v/>
      </c>
      <c r="FH438" s="7"/>
      <c r="FI438" s="7"/>
      <c r="FJ438" s="7"/>
      <c r="FK438" s="7"/>
      <c r="FL438" s="7"/>
      <c r="FN438" s="27" t="str">
        <f>_xlfn.XLOOKUP(FQ438,'Banco de Dados'!$B$3:$B$274,'Banco de Dados'!$C$3:$C$274,"")</f>
        <v/>
      </c>
      <c r="FO438" s="7"/>
      <c r="FP438" s="7"/>
      <c r="FQ438" s="7"/>
      <c r="FR438" s="7"/>
      <c r="FS438" s="7"/>
      <c r="FU438" s="27" t="str">
        <f>_xlfn.XLOOKUP(FX438,'Banco de Dados'!$B$3:$B$274,'Banco de Dados'!$C$3:$C$274,"")</f>
        <v/>
      </c>
      <c r="FV438" s="7"/>
      <c r="FW438" s="7"/>
      <c r="FX438" s="7"/>
      <c r="FY438" s="7"/>
      <c r="FZ438" s="7"/>
    </row>
    <row r="439" spans="2:182" x14ac:dyDescent="0.25">
      <c r="B439" s="27" t="str">
        <f>_xlfn.XLOOKUP(E439,'Banco de Dados'!$B$3:$B$274,'Banco de Dados'!$C$3:$C$274,"")</f>
        <v/>
      </c>
      <c r="I439" s="27" t="str">
        <f>_xlfn.XLOOKUP(L439,'Banco de Dados'!$B$3:$B$274,'Banco de Dados'!$C$3:$C$274,"")</f>
        <v/>
      </c>
      <c r="P439" s="27" t="str">
        <f>_xlfn.XLOOKUP(S439,'Banco de Dados'!$B$3:$B$274,'Banco de Dados'!$C$3:$C$274,"")</f>
        <v/>
      </c>
      <c r="W439" s="27" t="str">
        <f>_xlfn.XLOOKUP(Z439,'Banco de Dados'!$B$3:$B$274,'Banco de Dados'!$C$3:$C$274,"")</f>
        <v/>
      </c>
      <c r="AD439" s="27" t="str">
        <f>_xlfn.XLOOKUP(AG439,'Banco de Dados'!$B$3:$B$274,'Banco de Dados'!$C$3:$C$274,"")</f>
        <v/>
      </c>
      <c r="AK439" s="27" t="str">
        <f>_xlfn.XLOOKUP(AN439,'Banco de Dados'!$B$3:$B$274,'Banco de Dados'!$C$3:$C$274,"")</f>
        <v/>
      </c>
      <c r="AR439" s="27" t="str">
        <f>_xlfn.XLOOKUP(AU439,'Banco de Dados'!$B$3:$B$274,'Banco de Dados'!$C$3:$C$274,"")</f>
        <v/>
      </c>
      <c r="AY439" s="27" t="str">
        <f>_xlfn.XLOOKUP(BB439,'Banco de Dados'!$B$3:$B$274,'Banco de Dados'!$C$3:$C$274,"")</f>
        <v/>
      </c>
      <c r="BF439" s="27" t="str">
        <f>_xlfn.XLOOKUP(BI439,'Banco de Dados'!$B$3:$B$274,'Banco de Dados'!$C$3:$C$274,"")</f>
        <v/>
      </c>
      <c r="BM439" s="27" t="str">
        <f>_xlfn.XLOOKUP(BP439,'Banco de Dados'!$B$3:$B$274,'Banco de Dados'!$C$3:$C$274,"")</f>
        <v/>
      </c>
      <c r="BT439" s="27" t="str">
        <f>_xlfn.XLOOKUP(BW439,'Banco de Dados'!$B$3:$B$274,'Banco de Dados'!$C$3:$C$274,"")</f>
        <v/>
      </c>
      <c r="CA439" s="27" t="str">
        <f>_xlfn.XLOOKUP(CD439,'Banco de Dados'!$B$3:$B$274,'Banco de Dados'!$C$3:$C$274,"")</f>
        <v/>
      </c>
      <c r="CH439" s="27" t="str">
        <f>_xlfn.XLOOKUP(CK439,'Banco de Dados'!$B$3:$B$274,'Banco de Dados'!$C$3:$C$274,"")</f>
        <v/>
      </c>
      <c r="CO439" s="27" t="str">
        <f>_xlfn.XLOOKUP(CR439,'Banco de Dados'!$B$3:$B$274,'Banco de Dados'!$C$3:$C$274,"")</f>
        <v/>
      </c>
      <c r="CV439" s="27" t="str">
        <f>_xlfn.XLOOKUP(CY439,'Banco de Dados'!$B$3:$B$274,'Banco de Dados'!$C$3:$C$274,"")</f>
        <v/>
      </c>
      <c r="DC439" s="27" t="str">
        <f>_xlfn.XLOOKUP(DF439,'Banco de Dados'!$B$3:$B$274,'Banco de Dados'!$C$3:$C$274,"")</f>
        <v/>
      </c>
      <c r="DJ439" s="27" t="str">
        <f>_xlfn.XLOOKUP(DM439,'Banco de Dados'!$B$3:$B$274,'Banco de Dados'!$C$3:$C$274,"")</f>
        <v/>
      </c>
      <c r="DQ439" s="27" t="str">
        <f>_xlfn.XLOOKUP(DT439,'Banco de Dados'!$B$3:$B$274,'Banco de Dados'!$C$3:$C$274,"")</f>
        <v/>
      </c>
      <c r="DX439" s="27" t="str">
        <f>_xlfn.XLOOKUP(EA439,'Banco de Dados'!$B$3:$B$274,'Banco de Dados'!$C$3:$C$274,"")</f>
        <v/>
      </c>
      <c r="EE439" s="27" t="str">
        <f>_xlfn.XLOOKUP(EH439,'Banco de Dados'!$B$3:$B$274,'Banco de Dados'!$C$3:$C$274,"")</f>
        <v/>
      </c>
      <c r="EL439" s="27" t="str">
        <f>_xlfn.XLOOKUP(EO439,'Banco de Dados'!$B$3:$B$274,'Banco de Dados'!$C$3:$C$274,"")</f>
        <v/>
      </c>
      <c r="ES439" s="27" t="str">
        <f>_xlfn.XLOOKUP(EV439,'Banco de Dados'!$B$3:$B$274,'Banco de Dados'!$C$3:$C$274,"")</f>
        <v/>
      </c>
      <c r="EZ439" s="27" t="str">
        <f>_xlfn.XLOOKUP(FC439,'Banco de Dados'!$B$3:$B$274,'Banco de Dados'!$C$3:$C$274,"")</f>
        <v/>
      </c>
      <c r="FC439" s="7"/>
      <c r="FD439" s="7"/>
      <c r="FE439" s="7"/>
      <c r="FG439" s="27" t="str">
        <f>_xlfn.XLOOKUP(FJ439,'Banco de Dados'!$B$3:$B$274,'Banco de Dados'!$C$3:$C$274,"")</f>
        <v/>
      </c>
      <c r="FH439" s="7"/>
      <c r="FI439" s="7"/>
      <c r="FJ439" s="7"/>
      <c r="FK439" s="7"/>
      <c r="FL439" s="7"/>
      <c r="FN439" s="27" t="str">
        <f>_xlfn.XLOOKUP(FQ439,'Banco de Dados'!$B$3:$B$274,'Banco de Dados'!$C$3:$C$274,"")</f>
        <v/>
      </c>
      <c r="FO439" s="7"/>
      <c r="FP439" s="7"/>
      <c r="FQ439" s="7"/>
      <c r="FR439" s="7"/>
      <c r="FS439" s="7"/>
      <c r="FU439" s="27" t="str">
        <f>_xlfn.XLOOKUP(FX439,'Banco de Dados'!$B$3:$B$274,'Banco de Dados'!$C$3:$C$274,"")</f>
        <v/>
      </c>
      <c r="FV439" s="7"/>
      <c r="FW439" s="7"/>
      <c r="FX439" s="7"/>
      <c r="FY439" s="7"/>
      <c r="FZ439" s="7"/>
    </row>
    <row r="440" spans="2:182" x14ac:dyDescent="0.25">
      <c r="B440" s="27" t="str">
        <f>_xlfn.XLOOKUP(E440,'Banco de Dados'!$B$3:$B$274,'Banco de Dados'!$C$3:$C$274,"")</f>
        <v/>
      </c>
      <c r="I440" s="27" t="str">
        <f>_xlfn.XLOOKUP(L440,'Banco de Dados'!$B$3:$B$274,'Banco de Dados'!$C$3:$C$274,"")</f>
        <v/>
      </c>
      <c r="P440" s="27" t="str">
        <f>_xlfn.XLOOKUP(S440,'Banco de Dados'!$B$3:$B$274,'Banco de Dados'!$C$3:$C$274,"")</f>
        <v/>
      </c>
      <c r="W440" s="27" t="str">
        <f>_xlfn.XLOOKUP(Z440,'Banco de Dados'!$B$3:$B$274,'Banco de Dados'!$C$3:$C$274,"")</f>
        <v/>
      </c>
      <c r="AD440" s="27" t="str">
        <f>_xlfn.XLOOKUP(AG440,'Banco de Dados'!$B$3:$B$274,'Banco de Dados'!$C$3:$C$274,"")</f>
        <v/>
      </c>
      <c r="AK440" s="27" t="str">
        <f>_xlfn.XLOOKUP(AN440,'Banco de Dados'!$B$3:$B$274,'Banco de Dados'!$C$3:$C$274,"")</f>
        <v/>
      </c>
      <c r="AR440" s="27" t="str">
        <f>_xlfn.XLOOKUP(AU440,'Banco de Dados'!$B$3:$B$274,'Banco de Dados'!$C$3:$C$274,"")</f>
        <v/>
      </c>
      <c r="AY440" s="27" t="str">
        <f>_xlfn.XLOOKUP(BB440,'Banco de Dados'!$B$3:$B$274,'Banco de Dados'!$C$3:$C$274,"")</f>
        <v/>
      </c>
      <c r="BF440" s="27" t="str">
        <f>_xlfn.XLOOKUP(BI440,'Banco de Dados'!$B$3:$B$274,'Banco de Dados'!$C$3:$C$274,"")</f>
        <v/>
      </c>
      <c r="BM440" s="27" t="str">
        <f>_xlfn.XLOOKUP(BP440,'Banco de Dados'!$B$3:$B$274,'Banco de Dados'!$C$3:$C$274,"")</f>
        <v/>
      </c>
      <c r="BT440" s="27" t="str">
        <f>_xlfn.XLOOKUP(BW440,'Banco de Dados'!$B$3:$B$274,'Banco de Dados'!$C$3:$C$274,"")</f>
        <v/>
      </c>
      <c r="CA440" s="27" t="str">
        <f>_xlfn.XLOOKUP(CD440,'Banco de Dados'!$B$3:$B$274,'Banco de Dados'!$C$3:$C$274,"")</f>
        <v/>
      </c>
      <c r="CH440" s="27" t="str">
        <f>_xlfn.XLOOKUP(CK440,'Banco de Dados'!$B$3:$B$274,'Banco de Dados'!$C$3:$C$274,"")</f>
        <v/>
      </c>
      <c r="CO440" s="27" t="str">
        <f>_xlfn.XLOOKUP(CR440,'Banco de Dados'!$B$3:$B$274,'Banco de Dados'!$C$3:$C$274,"")</f>
        <v/>
      </c>
      <c r="CV440" s="27" t="str">
        <f>_xlfn.XLOOKUP(CY440,'Banco de Dados'!$B$3:$B$274,'Banco de Dados'!$C$3:$C$274,"")</f>
        <v/>
      </c>
      <c r="DC440" s="27" t="str">
        <f>_xlfn.XLOOKUP(DF440,'Banco de Dados'!$B$3:$B$274,'Banco de Dados'!$C$3:$C$274,"")</f>
        <v/>
      </c>
      <c r="DJ440" s="27" t="str">
        <f>_xlfn.XLOOKUP(DM440,'Banco de Dados'!$B$3:$B$274,'Banco de Dados'!$C$3:$C$274,"")</f>
        <v/>
      </c>
      <c r="DQ440" s="27" t="str">
        <f>_xlfn.XLOOKUP(DT440,'Banco de Dados'!$B$3:$B$274,'Banco de Dados'!$C$3:$C$274,"")</f>
        <v/>
      </c>
      <c r="DX440" s="27" t="str">
        <f>_xlfn.XLOOKUP(EA440,'Banco de Dados'!$B$3:$B$274,'Banco de Dados'!$C$3:$C$274,"")</f>
        <v/>
      </c>
      <c r="EE440" s="27" t="str">
        <f>_xlfn.XLOOKUP(EH440,'Banco de Dados'!$B$3:$B$274,'Banco de Dados'!$C$3:$C$274,"")</f>
        <v/>
      </c>
      <c r="EL440" s="27" t="str">
        <f>_xlfn.XLOOKUP(EO440,'Banco de Dados'!$B$3:$B$274,'Banco de Dados'!$C$3:$C$274,"")</f>
        <v/>
      </c>
      <c r="ES440" s="27" t="str">
        <f>_xlfn.XLOOKUP(EV440,'Banco de Dados'!$B$3:$B$274,'Banco de Dados'!$C$3:$C$274,"")</f>
        <v/>
      </c>
      <c r="EZ440" s="27" t="str">
        <f>_xlfn.XLOOKUP(FC440,'Banco de Dados'!$B$3:$B$274,'Banco de Dados'!$C$3:$C$274,"")</f>
        <v/>
      </c>
      <c r="FC440" s="7"/>
      <c r="FD440" s="7"/>
      <c r="FE440" s="7"/>
      <c r="FG440" s="27" t="str">
        <f>_xlfn.XLOOKUP(FJ440,'Banco de Dados'!$B$3:$B$274,'Banco de Dados'!$C$3:$C$274,"")</f>
        <v/>
      </c>
      <c r="FH440" s="7"/>
      <c r="FI440" s="7"/>
      <c r="FJ440" s="7"/>
      <c r="FK440" s="7"/>
      <c r="FL440" s="7"/>
      <c r="FN440" s="27" t="str">
        <f>_xlfn.XLOOKUP(FQ440,'Banco de Dados'!$B$3:$B$274,'Banco de Dados'!$C$3:$C$274,"")</f>
        <v/>
      </c>
      <c r="FO440" s="7"/>
      <c r="FP440" s="7"/>
      <c r="FQ440" s="7"/>
      <c r="FR440" s="7"/>
      <c r="FS440" s="7"/>
      <c r="FU440" s="27" t="str">
        <f>_xlfn.XLOOKUP(FX440,'Banco de Dados'!$B$3:$B$274,'Banco de Dados'!$C$3:$C$274,"")</f>
        <v/>
      </c>
      <c r="FV440" s="7"/>
      <c r="FW440" s="7"/>
      <c r="FX440" s="7"/>
      <c r="FY440" s="7"/>
      <c r="FZ440" s="7"/>
    </row>
    <row r="441" spans="2:182" x14ac:dyDescent="0.25">
      <c r="B441" s="27" t="str">
        <f>_xlfn.XLOOKUP(E441,'Banco de Dados'!$B$3:$B$274,'Banco de Dados'!$C$3:$C$274,"")</f>
        <v/>
      </c>
      <c r="I441" s="27" t="str">
        <f>_xlfn.XLOOKUP(L441,'Banco de Dados'!$B$3:$B$274,'Banco de Dados'!$C$3:$C$274,"")</f>
        <v/>
      </c>
      <c r="P441" s="27" t="str">
        <f>_xlfn.XLOOKUP(S441,'Banco de Dados'!$B$3:$B$274,'Banco de Dados'!$C$3:$C$274,"")</f>
        <v/>
      </c>
      <c r="W441" s="27" t="str">
        <f>_xlfn.XLOOKUP(Z441,'Banco de Dados'!$B$3:$B$274,'Banco de Dados'!$C$3:$C$274,"")</f>
        <v/>
      </c>
      <c r="AD441" s="27" t="str">
        <f>_xlfn.XLOOKUP(AG441,'Banco de Dados'!$B$3:$B$274,'Banco de Dados'!$C$3:$C$274,"")</f>
        <v/>
      </c>
      <c r="AK441" s="27" t="str">
        <f>_xlfn.XLOOKUP(AN441,'Banco de Dados'!$B$3:$B$274,'Banco de Dados'!$C$3:$C$274,"")</f>
        <v/>
      </c>
      <c r="AR441" s="27" t="str">
        <f>_xlfn.XLOOKUP(AU441,'Banco de Dados'!$B$3:$B$274,'Banco de Dados'!$C$3:$C$274,"")</f>
        <v/>
      </c>
      <c r="AY441" s="27" t="str">
        <f>_xlfn.XLOOKUP(BB441,'Banco de Dados'!$B$3:$B$274,'Banco de Dados'!$C$3:$C$274,"")</f>
        <v/>
      </c>
      <c r="BF441" s="27" t="str">
        <f>_xlfn.XLOOKUP(BI441,'Banco de Dados'!$B$3:$B$274,'Banco de Dados'!$C$3:$C$274,"")</f>
        <v/>
      </c>
      <c r="BM441" s="27" t="str">
        <f>_xlfn.XLOOKUP(BP441,'Banco de Dados'!$B$3:$B$274,'Banco de Dados'!$C$3:$C$274,"")</f>
        <v/>
      </c>
      <c r="BT441" s="27" t="str">
        <f>_xlfn.XLOOKUP(BW441,'Banco de Dados'!$B$3:$B$274,'Banco de Dados'!$C$3:$C$274,"")</f>
        <v/>
      </c>
      <c r="CA441" s="27" t="str">
        <f>_xlfn.XLOOKUP(CD441,'Banco de Dados'!$B$3:$B$274,'Banco de Dados'!$C$3:$C$274,"")</f>
        <v/>
      </c>
      <c r="CH441" s="27" t="str">
        <f>_xlfn.XLOOKUP(CK441,'Banco de Dados'!$B$3:$B$274,'Banco de Dados'!$C$3:$C$274,"")</f>
        <v/>
      </c>
      <c r="CO441" s="27" t="str">
        <f>_xlfn.XLOOKUP(CR441,'Banco de Dados'!$B$3:$B$274,'Banco de Dados'!$C$3:$C$274,"")</f>
        <v/>
      </c>
      <c r="CV441" s="27" t="str">
        <f>_xlfn.XLOOKUP(CY441,'Banco de Dados'!$B$3:$B$274,'Banco de Dados'!$C$3:$C$274,"")</f>
        <v/>
      </c>
      <c r="DC441" s="27" t="str">
        <f>_xlfn.XLOOKUP(DF441,'Banco de Dados'!$B$3:$B$274,'Banco de Dados'!$C$3:$C$274,"")</f>
        <v/>
      </c>
      <c r="DJ441" s="27" t="str">
        <f>_xlfn.XLOOKUP(DM441,'Banco de Dados'!$B$3:$B$274,'Banco de Dados'!$C$3:$C$274,"")</f>
        <v/>
      </c>
      <c r="DQ441" s="27" t="str">
        <f>_xlfn.XLOOKUP(DT441,'Banco de Dados'!$B$3:$B$274,'Banco de Dados'!$C$3:$C$274,"")</f>
        <v/>
      </c>
      <c r="DX441" s="27" t="str">
        <f>_xlfn.XLOOKUP(EA441,'Banco de Dados'!$B$3:$B$274,'Banco de Dados'!$C$3:$C$274,"")</f>
        <v/>
      </c>
      <c r="EE441" s="27" t="str">
        <f>_xlfn.XLOOKUP(EH441,'Banco de Dados'!$B$3:$B$274,'Banco de Dados'!$C$3:$C$274,"")</f>
        <v/>
      </c>
      <c r="EL441" s="27" t="str">
        <f>_xlfn.XLOOKUP(EO441,'Banco de Dados'!$B$3:$B$274,'Banco de Dados'!$C$3:$C$274,"")</f>
        <v/>
      </c>
      <c r="ES441" s="27" t="str">
        <f>_xlfn.XLOOKUP(EV441,'Banco de Dados'!$B$3:$B$274,'Banco de Dados'!$C$3:$C$274,"")</f>
        <v/>
      </c>
      <c r="EZ441" s="27" t="str">
        <f>_xlfn.XLOOKUP(FC441,'Banco de Dados'!$B$3:$B$274,'Banco de Dados'!$C$3:$C$274,"")</f>
        <v/>
      </c>
      <c r="FC441" s="7"/>
      <c r="FD441" s="7"/>
      <c r="FE441" s="7"/>
      <c r="FG441" s="27" t="str">
        <f>_xlfn.XLOOKUP(FJ441,'Banco de Dados'!$B$3:$B$274,'Banco de Dados'!$C$3:$C$274,"")</f>
        <v/>
      </c>
      <c r="FH441" s="7"/>
      <c r="FI441" s="7"/>
      <c r="FJ441" s="7"/>
      <c r="FK441" s="7"/>
      <c r="FL441" s="7"/>
      <c r="FN441" s="27" t="str">
        <f>_xlfn.XLOOKUP(FQ441,'Banco de Dados'!$B$3:$B$274,'Banco de Dados'!$C$3:$C$274,"")</f>
        <v/>
      </c>
      <c r="FO441" s="7"/>
      <c r="FP441" s="7"/>
      <c r="FQ441" s="7"/>
      <c r="FR441" s="7"/>
      <c r="FS441" s="7"/>
      <c r="FU441" s="27" t="str">
        <f>_xlfn.XLOOKUP(FX441,'Banco de Dados'!$B$3:$B$274,'Banco de Dados'!$C$3:$C$274,"")</f>
        <v/>
      </c>
      <c r="FV441" s="7"/>
      <c r="FW441" s="7"/>
      <c r="FX441" s="7"/>
      <c r="FY441" s="7"/>
      <c r="FZ441" s="7"/>
    </row>
    <row r="442" spans="2:182" x14ac:dyDescent="0.25">
      <c r="B442" s="27" t="str">
        <f>_xlfn.XLOOKUP(E442,'Banco de Dados'!$B$3:$B$274,'Banco de Dados'!$C$3:$C$274,"")</f>
        <v/>
      </c>
      <c r="I442" s="27" t="str">
        <f>_xlfn.XLOOKUP(L442,'Banco de Dados'!$B$3:$B$274,'Banco de Dados'!$C$3:$C$274,"")</f>
        <v/>
      </c>
      <c r="P442" s="27" t="str">
        <f>_xlfn.XLOOKUP(S442,'Banco de Dados'!$B$3:$B$274,'Banco de Dados'!$C$3:$C$274,"")</f>
        <v/>
      </c>
      <c r="W442" s="27" t="str">
        <f>_xlfn.XLOOKUP(Z442,'Banco de Dados'!$B$3:$B$274,'Banco de Dados'!$C$3:$C$274,"")</f>
        <v/>
      </c>
      <c r="AD442" s="27" t="str">
        <f>_xlfn.XLOOKUP(AG442,'Banco de Dados'!$B$3:$B$274,'Banco de Dados'!$C$3:$C$274,"")</f>
        <v/>
      </c>
      <c r="AK442" s="27" t="str">
        <f>_xlfn.XLOOKUP(AN442,'Banco de Dados'!$B$3:$B$274,'Banco de Dados'!$C$3:$C$274,"")</f>
        <v/>
      </c>
      <c r="AR442" s="27" t="str">
        <f>_xlfn.XLOOKUP(AU442,'Banco de Dados'!$B$3:$B$274,'Banco de Dados'!$C$3:$C$274,"")</f>
        <v/>
      </c>
      <c r="AY442" s="27" t="str">
        <f>_xlfn.XLOOKUP(BB442,'Banco de Dados'!$B$3:$B$274,'Banco de Dados'!$C$3:$C$274,"")</f>
        <v/>
      </c>
      <c r="BF442" s="27" t="str">
        <f>_xlfn.XLOOKUP(BI442,'Banco de Dados'!$B$3:$B$274,'Banco de Dados'!$C$3:$C$274,"")</f>
        <v/>
      </c>
      <c r="BM442" s="27" t="str">
        <f>_xlfn.XLOOKUP(BP442,'Banco de Dados'!$B$3:$B$274,'Banco de Dados'!$C$3:$C$274,"")</f>
        <v/>
      </c>
      <c r="BT442" s="27" t="str">
        <f>_xlfn.XLOOKUP(BW442,'Banco de Dados'!$B$3:$B$274,'Banco de Dados'!$C$3:$C$274,"")</f>
        <v/>
      </c>
      <c r="CA442" s="27" t="str">
        <f>_xlfn.XLOOKUP(CD442,'Banco de Dados'!$B$3:$B$274,'Banco de Dados'!$C$3:$C$274,"")</f>
        <v/>
      </c>
      <c r="CH442" s="27" t="str">
        <f>_xlfn.XLOOKUP(CK442,'Banco de Dados'!$B$3:$B$274,'Banco de Dados'!$C$3:$C$274,"")</f>
        <v/>
      </c>
      <c r="CO442" s="27" t="str">
        <f>_xlfn.XLOOKUP(CR442,'Banco de Dados'!$B$3:$B$274,'Banco de Dados'!$C$3:$C$274,"")</f>
        <v/>
      </c>
      <c r="CV442" s="27" t="str">
        <f>_xlfn.XLOOKUP(CY442,'Banco de Dados'!$B$3:$B$274,'Banco de Dados'!$C$3:$C$274,"")</f>
        <v/>
      </c>
      <c r="DC442" s="27" t="str">
        <f>_xlfn.XLOOKUP(DF442,'Banco de Dados'!$B$3:$B$274,'Banco de Dados'!$C$3:$C$274,"")</f>
        <v/>
      </c>
      <c r="DJ442" s="27" t="str">
        <f>_xlfn.XLOOKUP(DM442,'Banco de Dados'!$B$3:$B$274,'Banco de Dados'!$C$3:$C$274,"")</f>
        <v/>
      </c>
      <c r="DQ442" s="27" t="str">
        <f>_xlfn.XLOOKUP(DT442,'Banco de Dados'!$B$3:$B$274,'Banco de Dados'!$C$3:$C$274,"")</f>
        <v/>
      </c>
      <c r="DX442" s="27" t="str">
        <f>_xlfn.XLOOKUP(EA442,'Banco de Dados'!$B$3:$B$274,'Banco de Dados'!$C$3:$C$274,"")</f>
        <v/>
      </c>
      <c r="EE442" s="27" t="str">
        <f>_xlfn.XLOOKUP(EH442,'Banco de Dados'!$B$3:$B$274,'Banco de Dados'!$C$3:$C$274,"")</f>
        <v/>
      </c>
      <c r="EL442" s="27" t="str">
        <f>_xlfn.XLOOKUP(EO442,'Banco de Dados'!$B$3:$B$274,'Banco de Dados'!$C$3:$C$274,"")</f>
        <v/>
      </c>
      <c r="ES442" s="27" t="str">
        <f>_xlfn.XLOOKUP(EV442,'Banco de Dados'!$B$3:$B$274,'Banco de Dados'!$C$3:$C$274,"")</f>
        <v/>
      </c>
      <c r="EZ442" s="27" t="str">
        <f>_xlfn.XLOOKUP(FC442,'Banco de Dados'!$B$3:$B$274,'Banco de Dados'!$C$3:$C$274,"")</f>
        <v/>
      </c>
      <c r="FC442" s="7"/>
      <c r="FD442" s="7"/>
      <c r="FE442" s="7"/>
      <c r="FG442" s="27" t="str">
        <f>_xlfn.XLOOKUP(FJ442,'Banco de Dados'!$B$3:$B$274,'Banco de Dados'!$C$3:$C$274,"")</f>
        <v/>
      </c>
      <c r="FH442" s="7"/>
      <c r="FI442" s="7"/>
      <c r="FJ442" s="7"/>
      <c r="FK442" s="7"/>
      <c r="FL442" s="7"/>
      <c r="FN442" s="27" t="str">
        <f>_xlfn.XLOOKUP(FQ442,'Banco de Dados'!$B$3:$B$274,'Banco de Dados'!$C$3:$C$274,"")</f>
        <v/>
      </c>
      <c r="FO442" s="7"/>
      <c r="FP442" s="7"/>
      <c r="FQ442" s="7"/>
      <c r="FR442" s="7"/>
      <c r="FS442" s="7"/>
      <c r="FU442" s="27" t="str">
        <f>_xlfn.XLOOKUP(FX442,'Banco de Dados'!$B$3:$B$274,'Banco de Dados'!$C$3:$C$274,"")</f>
        <v/>
      </c>
      <c r="FV442" s="7"/>
      <c r="FW442" s="7"/>
      <c r="FX442" s="7"/>
      <c r="FY442" s="7"/>
      <c r="FZ442" s="7"/>
    </row>
    <row r="443" spans="2:182" x14ac:dyDescent="0.25">
      <c r="B443" s="27" t="str">
        <f>_xlfn.XLOOKUP(E443,'Banco de Dados'!$B$3:$B$274,'Banco de Dados'!$C$3:$C$274,"")</f>
        <v/>
      </c>
      <c r="I443" s="27" t="str">
        <f>_xlfn.XLOOKUP(L443,'Banco de Dados'!$B$3:$B$274,'Banco de Dados'!$C$3:$C$274,"")</f>
        <v/>
      </c>
      <c r="P443" s="27" t="str">
        <f>_xlfn.XLOOKUP(S443,'Banco de Dados'!$B$3:$B$274,'Banco de Dados'!$C$3:$C$274,"")</f>
        <v/>
      </c>
      <c r="W443" s="27" t="str">
        <f>_xlfn.XLOOKUP(Z443,'Banco de Dados'!$B$3:$B$274,'Banco de Dados'!$C$3:$C$274,"")</f>
        <v/>
      </c>
      <c r="AD443" s="27" t="str">
        <f>_xlfn.XLOOKUP(AG443,'Banco de Dados'!$B$3:$B$274,'Banco de Dados'!$C$3:$C$274,"")</f>
        <v/>
      </c>
      <c r="AK443" s="27" t="str">
        <f>_xlfn.XLOOKUP(AN443,'Banco de Dados'!$B$3:$B$274,'Banco de Dados'!$C$3:$C$274,"")</f>
        <v/>
      </c>
      <c r="AR443" s="27" t="str">
        <f>_xlfn.XLOOKUP(AU443,'Banco de Dados'!$B$3:$B$274,'Banco de Dados'!$C$3:$C$274,"")</f>
        <v/>
      </c>
      <c r="AY443" s="27" t="str">
        <f>_xlfn.XLOOKUP(BB443,'Banco de Dados'!$B$3:$B$274,'Banco de Dados'!$C$3:$C$274,"")</f>
        <v/>
      </c>
      <c r="BF443" s="27" t="str">
        <f>_xlfn.XLOOKUP(BI443,'Banco de Dados'!$B$3:$B$274,'Banco de Dados'!$C$3:$C$274,"")</f>
        <v/>
      </c>
      <c r="BM443" s="27" t="str">
        <f>_xlfn.XLOOKUP(BP443,'Banco de Dados'!$B$3:$B$274,'Banco de Dados'!$C$3:$C$274,"")</f>
        <v/>
      </c>
      <c r="BT443" s="27" t="str">
        <f>_xlfn.XLOOKUP(BW443,'Banco de Dados'!$B$3:$B$274,'Banco de Dados'!$C$3:$C$274,"")</f>
        <v/>
      </c>
      <c r="CA443" s="27" t="str">
        <f>_xlfn.XLOOKUP(CD443,'Banco de Dados'!$B$3:$B$274,'Banco de Dados'!$C$3:$C$274,"")</f>
        <v/>
      </c>
      <c r="CH443" s="27" t="str">
        <f>_xlfn.XLOOKUP(CK443,'Banco de Dados'!$B$3:$B$274,'Banco de Dados'!$C$3:$C$274,"")</f>
        <v/>
      </c>
      <c r="CO443" s="27" t="str">
        <f>_xlfn.XLOOKUP(CR443,'Banco de Dados'!$B$3:$B$274,'Banco de Dados'!$C$3:$C$274,"")</f>
        <v/>
      </c>
      <c r="CV443" s="27" t="str">
        <f>_xlfn.XLOOKUP(CY443,'Banco de Dados'!$B$3:$B$274,'Banco de Dados'!$C$3:$C$274,"")</f>
        <v/>
      </c>
      <c r="DC443" s="27" t="str">
        <f>_xlfn.XLOOKUP(DF443,'Banco de Dados'!$B$3:$B$274,'Banco de Dados'!$C$3:$C$274,"")</f>
        <v/>
      </c>
      <c r="DJ443" s="27" t="str">
        <f>_xlfn.XLOOKUP(DM443,'Banco de Dados'!$B$3:$B$274,'Banco de Dados'!$C$3:$C$274,"")</f>
        <v/>
      </c>
      <c r="DQ443" s="27" t="str">
        <f>_xlfn.XLOOKUP(DT443,'Banco de Dados'!$B$3:$B$274,'Banco de Dados'!$C$3:$C$274,"")</f>
        <v/>
      </c>
      <c r="DX443" s="27" t="str">
        <f>_xlfn.XLOOKUP(EA443,'Banco de Dados'!$B$3:$B$274,'Banco de Dados'!$C$3:$C$274,"")</f>
        <v/>
      </c>
      <c r="EE443" s="27" t="str">
        <f>_xlfn.XLOOKUP(EH443,'Banco de Dados'!$B$3:$B$274,'Banco de Dados'!$C$3:$C$274,"")</f>
        <v/>
      </c>
      <c r="EL443" s="27" t="str">
        <f>_xlfn.XLOOKUP(EO443,'Banco de Dados'!$B$3:$B$274,'Banco de Dados'!$C$3:$C$274,"")</f>
        <v/>
      </c>
      <c r="ES443" s="27" t="str">
        <f>_xlfn.XLOOKUP(EV443,'Banco de Dados'!$B$3:$B$274,'Banco de Dados'!$C$3:$C$274,"")</f>
        <v/>
      </c>
      <c r="EZ443" s="27" t="str">
        <f>_xlfn.XLOOKUP(FC443,'Banco de Dados'!$B$3:$B$274,'Banco de Dados'!$C$3:$C$274,"")</f>
        <v/>
      </c>
      <c r="FC443" s="7"/>
      <c r="FD443" s="7"/>
      <c r="FE443" s="7"/>
      <c r="FG443" s="27" t="str">
        <f>_xlfn.XLOOKUP(FJ443,'Banco de Dados'!$B$3:$B$274,'Banco de Dados'!$C$3:$C$274,"")</f>
        <v/>
      </c>
      <c r="FH443" s="7"/>
      <c r="FI443" s="7"/>
      <c r="FJ443" s="7"/>
      <c r="FK443" s="7"/>
      <c r="FL443" s="7"/>
      <c r="FN443" s="27" t="str">
        <f>_xlfn.XLOOKUP(FQ443,'Banco de Dados'!$B$3:$B$274,'Banco de Dados'!$C$3:$C$274,"")</f>
        <v/>
      </c>
      <c r="FO443" s="7"/>
      <c r="FP443" s="7"/>
      <c r="FQ443" s="7"/>
      <c r="FR443" s="7"/>
      <c r="FS443" s="7"/>
      <c r="FU443" s="27" t="str">
        <f>_xlfn.XLOOKUP(FX443,'Banco de Dados'!$B$3:$B$274,'Banco de Dados'!$C$3:$C$274,"")</f>
        <v/>
      </c>
      <c r="FV443" s="7"/>
      <c r="FW443" s="7"/>
      <c r="FX443" s="7"/>
      <c r="FY443" s="7"/>
      <c r="FZ443" s="7"/>
    </row>
    <row r="444" spans="2:182" x14ac:dyDescent="0.25">
      <c r="B444" s="27" t="str">
        <f>_xlfn.XLOOKUP(E444,'Banco de Dados'!$B$3:$B$274,'Banco de Dados'!$C$3:$C$274,"")</f>
        <v/>
      </c>
      <c r="I444" s="27" t="str">
        <f>_xlfn.XLOOKUP(L444,'Banco de Dados'!$B$3:$B$274,'Banco de Dados'!$C$3:$C$274,"")</f>
        <v/>
      </c>
      <c r="P444" s="27" t="str">
        <f>_xlfn.XLOOKUP(S444,'Banco de Dados'!$B$3:$B$274,'Banco de Dados'!$C$3:$C$274,"")</f>
        <v/>
      </c>
      <c r="W444" s="27" t="str">
        <f>_xlfn.XLOOKUP(Z444,'Banco de Dados'!$B$3:$B$274,'Banco de Dados'!$C$3:$C$274,"")</f>
        <v/>
      </c>
      <c r="AD444" s="27" t="str">
        <f>_xlfn.XLOOKUP(AG444,'Banco de Dados'!$B$3:$B$274,'Banco de Dados'!$C$3:$C$274,"")</f>
        <v/>
      </c>
      <c r="AK444" s="27" t="str">
        <f>_xlfn.XLOOKUP(AN444,'Banco de Dados'!$B$3:$B$274,'Banco de Dados'!$C$3:$C$274,"")</f>
        <v/>
      </c>
      <c r="AR444" s="27" t="str">
        <f>_xlfn.XLOOKUP(AU444,'Banco de Dados'!$B$3:$B$274,'Banco de Dados'!$C$3:$C$274,"")</f>
        <v/>
      </c>
      <c r="AY444" s="27" t="str">
        <f>_xlfn.XLOOKUP(BB444,'Banco de Dados'!$B$3:$B$274,'Banco de Dados'!$C$3:$C$274,"")</f>
        <v/>
      </c>
      <c r="BF444" s="27" t="str">
        <f>_xlfn.XLOOKUP(BI444,'Banco de Dados'!$B$3:$B$274,'Banco de Dados'!$C$3:$C$274,"")</f>
        <v/>
      </c>
      <c r="BM444" s="27" t="str">
        <f>_xlfn.XLOOKUP(BP444,'Banco de Dados'!$B$3:$B$274,'Banco de Dados'!$C$3:$C$274,"")</f>
        <v/>
      </c>
      <c r="BT444" s="27" t="str">
        <f>_xlfn.XLOOKUP(BW444,'Banco de Dados'!$B$3:$B$274,'Banco de Dados'!$C$3:$C$274,"")</f>
        <v/>
      </c>
      <c r="CA444" s="27" t="str">
        <f>_xlfn.XLOOKUP(CD444,'Banco de Dados'!$B$3:$B$274,'Banco de Dados'!$C$3:$C$274,"")</f>
        <v/>
      </c>
      <c r="CH444" s="27" t="str">
        <f>_xlfn.XLOOKUP(CK444,'Banco de Dados'!$B$3:$B$274,'Banco de Dados'!$C$3:$C$274,"")</f>
        <v/>
      </c>
      <c r="CO444" s="27" t="str">
        <f>_xlfn.XLOOKUP(CR444,'Banco de Dados'!$B$3:$B$274,'Banco de Dados'!$C$3:$C$274,"")</f>
        <v/>
      </c>
      <c r="CV444" s="27" t="str">
        <f>_xlfn.XLOOKUP(CY444,'Banco de Dados'!$B$3:$B$274,'Banco de Dados'!$C$3:$C$274,"")</f>
        <v/>
      </c>
      <c r="DC444" s="27" t="str">
        <f>_xlfn.XLOOKUP(DF444,'Banco de Dados'!$B$3:$B$274,'Banco de Dados'!$C$3:$C$274,"")</f>
        <v/>
      </c>
      <c r="DJ444" s="27" t="str">
        <f>_xlfn.XLOOKUP(DM444,'Banco de Dados'!$B$3:$B$274,'Banco de Dados'!$C$3:$C$274,"")</f>
        <v/>
      </c>
      <c r="DQ444" s="27" t="str">
        <f>_xlfn.XLOOKUP(DT444,'Banco de Dados'!$B$3:$B$274,'Banco de Dados'!$C$3:$C$274,"")</f>
        <v/>
      </c>
      <c r="DX444" s="27" t="str">
        <f>_xlfn.XLOOKUP(EA444,'Banco de Dados'!$B$3:$B$274,'Banco de Dados'!$C$3:$C$274,"")</f>
        <v/>
      </c>
      <c r="EE444" s="27" t="str">
        <f>_xlfn.XLOOKUP(EH444,'Banco de Dados'!$B$3:$B$274,'Banco de Dados'!$C$3:$C$274,"")</f>
        <v/>
      </c>
      <c r="EL444" s="27" t="str">
        <f>_xlfn.XLOOKUP(EO444,'Banco de Dados'!$B$3:$B$274,'Banco de Dados'!$C$3:$C$274,"")</f>
        <v/>
      </c>
      <c r="ES444" s="27" t="str">
        <f>_xlfn.XLOOKUP(EV444,'Banco de Dados'!$B$3:$B$274,'Banco de Dados'!$C$3:$C$274,"")</f>
        <v/>
      </c>
      <c r="EZ444" s="27" t="str">
        <f>_xlfn.XLOOKUP(FC444,'Banco de Dados'!$B$3:$B$274,'Banco de Dados'!$C$3:$C$274,"")</f>
        <v/>
      </c>
      <c r="FC444" s="7"/>
      <c r="FD444" s="7"/>
      <c r="FE444" s="7"/>
      <c r="FG444" s="27" t="str">
        <f>_xlfn.XLOOKUP(FJ444,'Banco de Dados'!$B$3:$B$274,'Banco de Dados'!$C$3:$C$274,"")</f>
        <v/>
      </c>
      <c r="FH444" s="7"/>
      <c r="FI444" s="7"/>
      <c r="FJ444" s="7"/>
      <c r="FK444" s="7"/>
      <c r="FL444" s="7"/>
      <c r="FN444" s="27" t="str">
        <f>_xlfn.XLOOKUP(FQ444,'Banco de Dados'!$B$3:$B$274,'Banco de Dados'!$C$3:$C$274,"")</f>
        <v/>
      </c>
      <c r="FO444" s="7"/>
      <c r="FP444" s="7"/>
      <c r="FQ444" s="7"/>
      <c r="FR444" s="7"/>
      <c r="FS444" s="7"/>
      <c r="FU444" s="27" t="str">
        <f>_xlfn.XLOOKUP(FX444,'Banco de Dados'!$B$3:$B$274,'Banco de Dados'!$C$3:$C$274,"")</f>
        <v/>
      </c>
      <c r="FV444" s="7"/>
      <c r="FW444" s="7"/>
      <c r="FX444" s="7"/>
      <c r="FY444" s="7"/>
      <c r="FZ444" s="7"/>
    </row>
    <row r="445" spans="2:182" x14ac:dyDescent="0.25">
      <c r="B445" s="27" t="str">
        <f>_xlfn.XLOOKUP(E445,'Banco de Dados'!$B$3:$B$274,'Banco de Dados'!$C$3:$C$274,"")</f>
        <v/>
      </c>
      <c r="I445" s="27" t="str">
        <f>_xlfn.XLOOKUP(L445,'Banco de Dados'!$B$3:$B$274,'Banco de Dados'!$C$3:$C$274,"")</f>
        <v/>
      </c>
      <c r="P445" s="27" t="str">
        <f>_xlfn.XLOOKUP(S445,'Banco de Dados'!$B$3:$B$274,'Banco de Dados'!$C$3:$C$274,"")</f>
        <v/>
      </c>
      <c r="W445" s="27" t="str">
        <f>_xlfn.XLOOKUP(Z445,'Banco de Dados'!$B$3:$B$274,'Banco de Dados'!$C$3:$C$274,"")</f>
        <v/>
      </c>
      <c r="AD445" s="27" t="str">
        <f>_xlfn.XLOOKUP(AG445,'Banco de Dados'!$B$3:$B$274,'Banco de Dados'!$C$3:$C$274,"")</f>
        <v/>
      </c>
      <c r="AK445" s="27" t="str">
        <f>_xlfn.XLOOKUP(AN445,'Banco de Dados'!$B$3:$B$274,'Banco de Dados'!$C$3:$C$274,"")</f>
        <v/>
      </c>
      <c r="AR445" s="27" t="str">
        <f>_xlfn.XLOOKUP(AU445,'Banco de Dados'!$B$3:$B$274,'Banco de Dados'!$C$3:$C$274,"")</f>
        <v/>
      </c>
      <c r="AY445" s="27" t="str">
        <f>_xlfn.XLOOKUP(BB445,'Banco de Dados'!$B$3:$B$274,'Banco de Dados'!$C$3:$C$274,"")</f>
        <v/>
      </c>
      <c r="BF445" s="27" t="str">
        <f>_xlfn.XLOOKUP(BI445,'Banco de Dados'!$B$3:$B$274,'Banco de Dados'!$C$3:$C$274,"")</f>
        <v/>
      </c>
      <c r="BM445" s="27" t="str">
        <f>_xlfn.XLOOKUP(BP445,'Banco de Dados'!$B$3:$B$274,'Banco de Dados'!$C$3:$C$274,"")</f>
        <v/>
      </c>
      <c r="BT445" s="27" t="str">
        <f>_xlfn.XLOOKUP(BW445,'Banco de Dados'!$B$3:$B$274,'Banco de Dados'!$C$3:$C$274,"")</f>
        <v/>
      </c>
      <c r="CA445" s="27" t="str">
        <f>_xlfn.XLOOKUP(CD445,'Banco de Dados'!$B$3:$B$274,'Banco de Dados'!$C$3:$C$274,"")</f>
        <v/>
      </c>
      <c r="CH445" s="27" t="str">
        <f>_xlfn.XLOOKUP(CK445,'Banco de Dados'!$B$3:$B$274,'Banco de Dados'!$C$3:$C$274,"")</f>
        <v/>
      </c>
      <c r="CO445" s="27" t="str">
        <f>_xlfn.XLOOKUP(CR445,'Banco de Dados'!$B$3:$B$274,'Banco de Dados'!$C$3:$C$274,"")</f>
        <v/>
      </c>
      <c r="CV445" s="27" t="str">
        <f>_xlfn.XLOOKUP(CY445,'Banco de Dados'!$B$3:$B$274,'Banco de Dados'!$C$3:$C$274,"")</f>
        <v/>
      </c>
      <c r="DC445" s="27" t="str">
        <f>_xlfn.XLOOKUP(DF445,'Banco de Dados'!$B$3:$B$274,'Banco de Dados'!$C$3:$C$274,"")</f>
        <v/>
      </c>
      <c r="DJ445" s="27" t="str">
        <f>_xlfn.XLOOKUP(DM445,'Banco de Dados'!$B$3:$B$274,'Banco de Dados'!$C$3:$C$274,"")</f>
        <v/>
      </c>
      <c r="DQ445" s="27" t="str">
        <f>_xlfn.XLOOKUP(DT445,'Banco de Dados'!$B$3:$B$274,'Banco de Dados'!$C$3:$C$274,"")</f>
        <v/>
      </c>
      <c r="DX445" s="27" t="str">
        <f>_xlfn.XLOOKUP(EA445,'Banco de Dados'!$B$3:$B$274,'Banco de Dados'!$C$3:$C$274,"")</f>
        <v/>
      </c>
      <c r="EE445" s="27" t="str">
        <f>_xlfn.XLOOKUP(EH445,'Banco de Dados'!$B$3:$B$274,'Banco de Dados'!$C$3:$C$274,"")</f>
        <v/>
      </c>
      <c r="EL445" s="27" t="str">
        <f>_xlfn.XLOOKUP(EO445,'Banco de Dados'!$B$3:$B$274,'Banco de Dados'!$C$3:$C$274,"")</f>
        <v/>
      </c>
      <c r="ES445" s="27" t="str">
        <f>_xlfn.XLOOKUP(EV445,'Banco de Dados'!$B$3:$B$274,'Banco de Dados'!$C$3:$C$274,"")</f>
        <v/>
      </c>
      <c r="EZ445" s="27" t="str">
        <f>_xlfn.XLOOKUP(FC445,'Banco de Dados'!$B$3:$B$274,'Banco de Dados'!$C$3:$C$274,"")</f>
        <v/>
      </c>
      <c r="FC445" s="7"/>
      <c r="FD445" s="7"/>
      <c r="FE445" s="7"/>
      <c r="FG445" s="27" t="str">
        <f>_xlfn.XLOOKUP(FJ445,'Banco de Dados'!$B$3:$B$274,'Banco de Dados'!$C$3:$C$274,"")</f>
        <v/>
      </c>
      <c r="FH445" s="7"/>
      <c r="FI445" s="7"/>
      <c r="FJ445" s="7"/>
      <c r="FK445" s="7"/>
      <c r="FL445" s="7"/>
      <c r="FN445" s="27" t="str">
        <f>_xlfn.XLOOKUP(FQ445,'Banco de Dados'!$B$3:$B$274,'Banco de Dados'!$C$3:$C$274,"")</f>
        <v/>
      </c>
      <c r="FO445" s="7"/>
      <c r="FP445" s="7"/>
      <c r="FQ445" s="7"/>
      <c r="FR445" s="7"/>
      <c r="FS445" s="7"/>
      <c r="FU445" s="27" t="str">
        <f>_xlfn.XLOOKUP(FX445,'Banco de Dados'!$B$3:$B$274,'Banco de Dados'!$C$3:$C$274,"")</f>
        <v/>
      </c>
      <c r="FV445" s="7"/>
      <c r="FW445" s="7"/>
      <c r="FX445" s="7"/>
      <c r="FY445" s="7"/>
      <c r="FZ445" s="7"/>
    </row>
    <row r="446" spans="2:182" x14ac:dyDescent="0.25">
      <c r="B446" s="27" t="str">
        <f>_xlfn.XLOOKUP(E446,'Banco de Dados'!$B$3:$B$274,'Banco de Dados'!$C$3:$C$274,"")</f>
        <v/>
      </c>
      <c r="I446" s="27" t="str">
        <f>_xlfn.XLOOKUP(L446,'Banco de Dados'!$B$3:$B$274,'Banco de Dados'!$C$3:$C$274,"")</f>
        <v/>
      </c>
      <c r="P446" s="27" t="str">
        <f>_xlfn.XLOOKUP(S446,'Banco de Dados'!$B$3:$B$274,'Banco de Dados'!$C$3:$C$274,"")</f>
        <v/>
      </c>
      <c r="W446" s="27" t="str">
        <f>_xlfn.XLOOKUP(Z446,'Banco de Dados'!$B$3:$B$274,'Banco de Dados'!$C$3:$C$274,"")</f>
        <v/>
      </c>
      <c r="AD446" s="27" t="str">
        <f>_xlfn.XLOOKUP(AG446,'Banco de Dados'!$B$3:$B$274,'Banco de Dados'!$C$3:$C$274,"")</f>
        <v/>
      </c>
      <c r="AK446" s="27" t="str">
        <f>_xlfn.XLOOKUP(AN446,'Banco de Dados'!$B$3:$B$274,'Banco de Dados'!$C$3:$C$274,"")</f>
        <v/>
      </c>
      <c r="AR446" s="27" t="str">
        <f>_xlfn.XLOOKUP(AU446,'Banco de Dados'!$B$3:$B$274,'Banco de Dados'!$C$3:$C$274,"")</f>
        <v/>
      </c>
      <c r="AY446" s="27" t="str">
        <f>_xlfn.XLOOKUP(BB446,'Banco de Dados'!$B$3:$B$274,'Banco de Dados'!$C$3:$C$274,"")</f>
        <v/>
      </c>
      <c r="BF446" s="27" t="str">
        <f>_xlfn.XLOOKUP(BI446,'Banco de Dados'!$B$3:$B$274,'Banco de Dados'!$C$3:$C$274,"")</f>
        <v/>
      </c>
      <c r="BM446" s="27" t="str">
        <f>_xlfn.XLOOKUP(BP446,'Banco de Dados'!$B$3:$B$274,'Banco de Dados'!$C$3:$C$274,"")</f>
        <v/>
      </c>
      <c r="BT446" s="27" t="str">
        <f>_xlfn.XLOOKUP(BW446,'Banco de Dados'!$B$3:$B$274,'Banco de Dados'!$C$3:$C$274,"")</f>
        <v/>
      </c>
      <c r="CA446" s="27" t="str">
        <f>_xlfn.XLOOKUP(CD446,'Banco de Dados'!$B$3:$B$274,'Banco de Dados'!$C$3:$C$274,"")</f>
        <v/>
      </c>
      <c r="CH446" s="27" t="str">
        <f>_xlfn.XLOOKUP(CK446,'Banco de Dados'!$B$3:$B$274,'Banco de Dados'!$C$3:$C$274,"")</f>
        <v/>
      </c>
      <c r="CO446" s="27" t="str">
        <f>_xlfn.XLOOKUP(CR446,'Banco de Dados'!$B$3:$B$274,'Banco de Dados'!$C$3:$C$274,"")</f>
        <v/>
      </c>
      <c r="CV446" s="27" t="str">
        <f>_xlfn.XLOOKUP(CY446,'Banco de Dados'!$B$3:$B$274,'Banco de Dados'!$C$3:$C$274,"")</f>
        <v/>
      </c>
      <c r="DC446" s="27" t="str">
        <f>_xlfn.XLOOKUP(DF446,'Banco de Dados'!$B$3:$B$274,'Banco de Dados'!$C$3:$C$274,"")</f>
        <v/>
      </c>
      <c r="DJ446" s="27" t="str">
        <f>_xlfn.XLOOKUP(DM446,'Banco de Dados'!$B$3:$B$274,'Banco de Dados'!$C$3:$C$274,"")</f>
        <v/>
      </c>
      <c r="DQ446" s="27" t="str">
        <f>_xlfn.XLOOKUP(DT446,'Banco de Dados'!$B$3:$B$274,'Banco de Dados'!$C$3:$C$274,"")</f>
        <v/>
      </c>
      <c r="DX446" s="27" t="str">
        <f>_xlfn.XLOOKUP(EA446,'Banco de Dados'!$B$3:$B$274,'Banco de Dados'!$C$3:$C$274,"")</f>
        <v/>
      </c>
      <c r="EE446" s="27" t="str">
        <f>_xlfn.XLOOKUP(EH446,'Banco de Dados'!$B$3:$B$274,'Banco de Dados'!$C$3:$C$274,"")</f>
        <v/>
      </c>
      <c r="EL446" s="27" t="str">
        <f>_xlfn.XLOOKUP(EO446,'Banco de Dados'!$B$3:$B$274,'Banco de Dados'!$C$3:$C$274,"")</f>
        <v/>
      </c>
      <c r="ES446" s="27" t="str">
        <f>_xlfn.XLOOKUP(EV446,'Banco de Dados'!$B$3:$B$274,'Banco de Dados'!$C$3:$C$274,"")</f>
        <v/>
      </c>
      <c r="EZ446" s="27" t="str">
        <f>_xlfn.XLOOKUP(FC446,'Banco de Dados'!$B$3:$B$274,'Banco de Dados'!$C$3:$C$274,"")</f>
        <v/>
      </c>
      <c r="FC446" s="7"/>
      <c r="FD446" s="7"/>
      <c r="FE446" s="7"/>
      <c r="FG446" s="27" t="str">
        <f>_xlfn.XLOOKUP(FJ446,'Banco de Dados'!$B$3:$B$274,'Banco de Dados'!$C$3:$C$274,"")</f>
        <v/>
      </c>
      <c r="FH446" s="7"/>
      <c r="FI446" s="7"/>
      <c r="FJ446" s="7"/>
      <c r="FK446" s="7"/>
      <c r="FL446" s="7"/>
      <c r="FN446" s="27" t="str">
        <f>_xlfn.XLOOKUP(FQ446,'Banco de Dados'!$B$3:$B$274,'Banco de Dados'!$C$3:$C$274,"")</f>
        <v/>
      </c>
      <c r="FO446" s="7"/>
      <c r="FP446" s="7"/>
      <c r="FQ446" s="7"/>
      <c r="FR446" s="7"/>
      <c r="FS446" s="7"/>
      <c r="FU446" s="27" t="str">
        <f>_xlfn.XLOOKUP(FX446,'Banco de Dados'!$B$3:$B$274,'Banco de Dados'!$C$3:$C$274,"")</f>
        <v/>
      </c>
      <c r="FV446" s="7"/>
      <c r="FW446" s="7"/>
      <c r="FX446" s="7"/>
      <c r="FY446" s="7"/>
      <c r="FZ446" s="7"/>
    </row>
    <row r="447" spans="2:182" x14ac:dyDescent="0.25">
      <c r="B447" s="27" t="str">
        <f>_xlfn.XLOOKUP(E447,'Banco de Dados'!$B$3:$B$274,'Banco de Dados'!$C$3:$C$274,"")</f>
        <v/>
      </c>
      <c r="I447" s="27" t="str">
        <f>_xlfn.XLOOKUP(L447,'Banco de Dados'!$B$3:$B$274,'Banco de Dados'!$C$3:$C$274,"")</f>
        <v/>
      </c>
      <c r="P447" s="27" t="str">
        <f>_xlfn.XLOOKUP(S447,'Banco de Dados'!$B$3:$B$274,'Banco de Dados'!$C$3:$C$274,"")</f>
        <v/>
      </c>
      <c r="W447" s="27" t="str">
        <f>_xlfn.XLOOKUP(Z447,'Banco de Dados'!$B$3:$B$274,'Banco de Dados'!$C$3:$C$274,"")</f>
        <v/>
      </c>
      <c r="AD447" s="27" t="str">
        <f>_xlfn.XLOOKUP(AG447,'Banco de Dados'!$B$3:$B$274,'Banco de Dados'!$C$3:$C$274,"")</f>
        <v/>
      </c>
      <c r="AK447" s="27" t="str">
        <f>_xlfn.XLOOKUP(AN447,'Banco de Dados'!$B$3:$B$274,'Banco de Dados'!$C$3:$C$274,"")</f>
        <v/>
      </c>
      <c r="AR447" s="27" t="str">
        <f>_xlfn.XLOOKUP(AU447,'Banco de Dados'!$B$3:$B$274,'Banco de Dados'!$C$3:$C$274,"")</f>
        <v/>
      </c>
      <c r="AY447" s="27" t="str">
        <f>_xlfn.XLOOKUP(BB447,'Banco de Dados'!$B$3:$B$274,'Banco de Dados'!$C$3:$C$274,"")</f>
        <v/>
      </c>
      <c r="BF447" s="27" t="str">
        <f>_xlfn.XLOOKUP(BI447,'Banco de Dados'!$B$3:$B$274,'Banco de Dados'!$C$3:$C$274,"")</f>
        <v/>
      </c>
      <c r="BM447" s="27" t="str">
        <f>_xlfn.XLOOKUP(BP447,'Banco de Dados'!$B$3:$B$274,'Banco de Dados'!$C$3:$C$274,"")</f>
        <v/>
      </c>
      <c r="BT447" s="27" t="str">
        <f>_xlfn.XLOOKUP(BW447,'Banco de Dados'!$B$3:$B$274,'Banco de Dados'!$C$3:$C$274,"")</f>
        <v/>
      </c>
      <c r="CA447" s="27" t="str">
        <f>_xlfn.XLOOKUP(CD447,'Banco de Dados'!$B$3:$B$274,'Banco de Dados'!$C$3:$C$274,"")</f>
        <v/>
      </c>
      <c r="CH447" s="27" t="str">
        <f>_xlfn.XLOOKUP(CK447,'Banco de Dados'!$B$3:$B$274,'Banco de Dados'!$C$3:$C$274,"")</f>
        <v/>
      </c>
      <c r="CO447" s="27" t="str">
        <f>_xlfn.XLOOKUP(CR447,'Banco de Dados'!$B$3:$B$274,'Banco de Dados'!$C$3:$C$274,"")</f>
        <v/>
      </c>
      <c r="CV447" s="27" t="str">
        <f>_xlfn.XLOOKUP(CY447,'Banco de Dados'!$B$3:$B$274,'Banco de Dados'!$C$3:$C$274,"")</f>
        <v/>
      </c>
      <c r="DC447" s="27" t="str">
        <f>_xlfn.XLOOKUP(DF447,'Banco de Dados'!$B$3:$B$274,'Banco de Dados'!$C$3:$C$274,"")</f>
        <v/>
      </c>
      <c r="DJ447" s="27" t="str">
        <f>_xlfn.XLOOKUP(DM447,'Banco de Dados'!$B$3:$B$274,'Banco de Dados'!$C$3:$C$274,"")</f>
        <v/>
      </c>
      <c r="DQ447" s="27" t="str">
        <f>_xlfn.XLOOKUP(DT447,'Banco de Dados'!$B$3:$B$274,'Banco de Dados'!$C$3:$C$274,"")</f>
        <v/>
      </c>
      <c r="DX447" s="27" t="str">
        <f>_xlfn.XLOOKUP(EA447,'Banco de Dados'!$B$3:$B$274,'Banco de Dados'!$C$3:$C$274,"")</f>
        <v/>
      </c>
      <c r="EE447" s="27" t="str">
        <f>_xlfn.XLOOKUP(EH447,'Banco de Dados'!$B$3:$B$274,'Banco de Dados'!$C$3:$C$274,"")</f>
        <v/>
      </c>
      <c r="EL447" s="27" t="str">
        <f>_xlfn.XLOOKUP(EO447,'Banco de Dados'!$B$3:$B$274,'Banco de Dados'!$C$3:$C$274,"")</f>
        <v/>
      </c>
      <c r="ES447" s="27" t="str">
        <f>_xlfn.XLOOKUP(EV447,'Banco de Dados'!$B$3:$B$274,'Banco de Dados'!$C$3:$C$274,"")</f>
        <v/>
      </c>
      <c r="EZ447" s="27" t="str">
        <f>_xlfn.XLOOKUP(FC447,'Banco de Dados'!$B$3:$B$274,'Banco de Dados'!$C$3:$C$274,"")</f>
        <v/>
      </c>
      <c r="FC447" s="7"/>
      <c r="FD447" s="7"/>
      <c r="FE447" s="7"/>
      <c r="FG447" s="27" t="str">
        <f>_xlfn.XLOOKUP(FJ447,'Banco de Dados'!$B$3:$B$274,'Banco de Dados'!$C$3:$C$274,"")</f>
        <v/>
      </c>
      <c r="FH447" s="7"/>
      <c r="FI447" s="7"/>
      <c r="FJ447" s="7"/>
      <c r="FK447" s="7"/>
      <c r="FL447" s="7"/>
      <c r="FN447" s="27" t="str">
        <f>_xlfn.XLOOKUP(FQ447,'Banco de Dados'!$B$3:$B$274,'Banco de Dados'!$C$3:$C$274,"")</f>
        <v/>
      </c>
      <c r="FO447" s="7"/>
      <c r="FP447" s="7"/>
      <c r="FQ447" s="7"/>
      <c r="FR447" s="7"/>
      <c r="FS447" s="7"/>
      <c r="FU447" s="27" t="str">
        <f>_xlfn.XLOOKUP(FX447,'Banco de Dados'!$B$3:$B$274,'Banco de Dados'!$C$3:$C$274,"")</f>
        <v/>
      </c>
      <c r="FV447" s="7"/>
      <c r="FW447" s="7"/>
      <c r="FX447" s="7"/>
      <c r="FY447" s="7"/>
      <c r="FZ447" s="7"/>
    </row>
    <row r="448" spans="2:182" x14ac:dyDescent="0.25">
      <c r="B448" s="27" t="str">
        <f>_xlfn.XLOOKUP(E448,'Banco de Dados'!$B$3:$B$274,'Banco de Dados'!$C$3:$C$274,"")</f>
        <v/>
      </c>
      <c r="I448" s="27" t="str">
        <f>_xlfn.XLOOKUP(L448,'Banco de Dados'!$B$3:$B$274,'Banco de Dados'!$C$3:$C$274,"")</f>
        <v/>
      </c>
      <c r="P448" s="27" t="str">
        <f>_xlfn.XLOOKUP(S448,'Banco de Dados'!$B$3:$B$274,'Banco de Dados'!$C$3:$C$274,"")</f>
        <v/>
      </c>
      <c r="W448" s="27" t="str">
        <f>_xlfn.XLOOKUP(Z448,'Banco de Dados'!$B$3:$B$274,'Banco de Dados'!$C$3:$C$274,"")</f>
        <v/>
      </c>
      <c r="AD448" s="27" t="str">
        <f>_xlfn.XLOOKUP(AG448,'Banco de Dados'!$B$3:$B$274,'Banco de Dados'!$C$3:$C$274,"")</f>
        <v/>
      </c>
      <c r="AK448" s="27" t="str">
        <f>_xlfn.XLOOKUP(AN448,'Banco de Dados'!$B$3:$B$274,'Banco de Dados'!$C$3:$C$274,"")</f>
        <v/>
      </c>
      <c r="AR448" s="27" t="str">
        <f>_xlfn.XLOOKUP(AU448,'Banco de Dados'!$B$3:$B$274,'Banco de Dados'!$C$3:$C$274,"")</f>
        <v/>
      </c>
      <c r="AY448" s="27" t="str">
        <f>_xlfn.XLOOKUP(BB448,'Banco de Dados'!$B$3:$B$274,'Banco de Dados'!$C$3:$C$274,"")</f>
        <v/>
      </c>
      <c r="BF448" s="27" t="str">
        <f>_xlfn.XLOOKUP(BI448,'Banco de Dados'!$B$3:$B$274,'Banco de Dados'!$C$3:$C$274,"")</f>
        <v/>
      </c>
      <c r="BM448" s="27" t="str">
        <f>_xlfn.XLOOKUP(BP448,'Banco de Dados'!$B$3:$B$274,'Banco de Dados'!$C$3:$C$274,"")</f>
        <v/>
      </c>
      <c r="BT448" s="27" t="str">
        <f>_xlfn.XLOOKUP(BW448,'Banco de Dados'!$B$3:$B$274,'Banco de Dados'!$C$3:$C$274,"")</f>
        <v/>
      </c>
      <c r="CA448" s="27" t="str">
        <f>_xlfn.XLOOKUP(CD448,'Banco de Dados'!$B$3:$B$274,'Banco de Dados'!$C$3:$C$274,"")</f>
        <v/>
      </c>
      <c r="CH448" s="27" t="str">
        <f>_xlfn.XLOOKUP(CK448,'Banco de Dados'!$B$3:$B$274,'Banco de Dados'!$C$3:$C$274,"")</f>
        <v/>
      </c>
      <c r="CO448" s="27" t="str">
        <f>_xlfn.XLOOKUP(CR448,'Banco de Dados'!$B$3:$B$274,'Banco de Dados'!$C$3:$C$274,"")</f>
        <v/>
      </c>
      <c r="CV448" s="27" t="str">
        <f>_xlfn.XLOOKUP(CY448,'Banco de Dados'!$B$3:$B$274,'Banco de Dados'!$C$3:$C$274,"")</f>
        <v/>
      </c>
      <c r="DC448" s="27" t="str">
        <f>_xlfn.XLOOKUP(DF448,'Banco de Dados'!$B$3:$B$274,'Banco de Dados'!$C$3:$C$274,"")</f>
        <v/>
      </c>
      <c r="DJ448" s="27" t="str">
        <f>_xlfn.XLOOKUP(DM448,'Banco de Dados'!$B$3:$B$274,'Banco de Dados'!$C$3:$C$274,"")</f>
        <v/>
      </c>
      <c r="DQ448" s="27" t="str">
        <f>_xlfn.XLOOKUP(DT448,'Banco de Dados'!$B$3:$B$274,'Banco de Dados'!$C$3:$C$274,"")</f>
        <v/>
      </c>
      <c r="DX448" s="27" t="str">
        <f>_xlfn.XLOOKUP(EA448,'Banco de Dados'!$B$3:$B$274,'Banco de Dados'!$C$3:$C$274,"")</f>
        <v/>
      </c>
      <c r="EE448" s="27" t="str">
        <f>_xlfn.XLOOKUP(EH448,'Banco de Dados'!$B$3:$B$274,'Banco de Dados'!$C$3:$C$274,"")</f>
        <v/>
      </c>
      <c r="EL448" s="27" t="str">
        <f>_xlfn.XLOOKUP(EO448,'Banco de Dados'!$B$3:$B$274,'Banco de Dados'!$C$3:$C$274,"")</f>
        <v/>
      </c>
      <c r="ES448" s="27" t="str">
        <f>_xlfn.XLOOKUP(EV448,'Banco de Dados'!$B$3:$B$274,'Banco de Dados'!$C$3:$C$274,"")</f>
        <v/>
      </c>
      <c r="EZ448" s="27" t="str">
        <f>_xlfn.XLOOKUP(FC448,'Banco de Dados'!$B$3:$B$274,'Banco de Dados'!$C$3:$C$274,"")</f>
        <v/>
      </c>
      <c r="FC448" s="7"/>
      <c r="FD448" s="7"/>
      <c r="FE448" s="7"/>
      <c r="FG448" s="27" t="str">
        <f>_xlfn.XLOOKUP(FJ448,'Banco de Dados'!$B$3:$B$274,'Banco de Dados'!$C$3:$C$274,"")</f>
        <v/>
      </c>
      <c r="FH448" s="7"/>
      <c r="FI448" s="7"/>
      <c r="FJ448" s="7"/>
      <c r="FK448" s="7"/>
      <c r="FL448" s="7"/>
      <c r="FN448" s="27" t="str">
        <f>_xlfn.XLOOKUP(FQ448,'Banco de Dados'!$B$3:$B$274,'Banco de Dados'!$C$3:$C$274,"")</f>
        <v/>
      </c>
      <c r="FO448" s="7"/>
      <c r="FP448" s="7"/>
      <c r="FQ448" s="7"/>
      <c r="FR448" s="7"/>
      <c r="FS448" s="7"/>
      <c r="FU448" s="27" t="str">
        <f>_xlfn.XLOOKUP(FX448,'Banco de Dados'!$B$3:$B$274,'Banco de Dados'!$C$3:$C$274,"")</f>
        <v/>
      </c>
      <c r="FV448" s="7"/>
      <c r="FW448" s="7"/>
      <c r="FX448" s="7"/>
      <c r="FY448" s="7"/>
      <c r="FZ448" s="7"/>
    </row>
    <row r="449" spans="2:182" x14ac:dyDescent="0.25">
      <c r="B449" s="27" t="str">
        <f>_xlfn.XLOOKUP(E449,'Banco de Dados'!$B$3:$B$274,'Banco de Dados'!$C$3:$C$274,"")</f>
        <v/>
      </c>
      <c r="I449" s="27" t="str">
        <f>_xlfn.XLOOKUP(L449,'Banco de Dados'!$B$3:$B$274,'Banco de Dados'!$C$3:$C$274,"")</f>
        <v/>
      </c>
      <c r="P449" s="27" t="str">
        <f>_xlfn.XLOOKUP(S449,'Banco de Dados'!$B$3:$B$274,'Banco de Dados'!$C$3:$C$274,"")</f>
        <v/>
      </c>
      <c r="W449" s="27" t="str">
        <f>_xlfn.XLOOKUP(Z449,'Banco de Dados'!$B$3:$B$274,'Banco de Dados'!$C$3:$C$274,"")</f>
        <v/>
      </c>
      <c r="AD449" s="27" t="str">
        <f>_xlfn.XLOOKUP(AG449,'Banco de Dados'!$B$3:$B$274,'Banco de Dados'!$C$3:$C$274,"")</f>
        <v/>
      </c>
      <c r="AK449" s="27" t="str">
        <f>_xlfn.XLOOKUP(AN449,'Banco de Dados'!$B$3:$B$274,'Banco de Dados'!$C$3:$C$274,"")</f>
        <v/>
      </c>
      <c r="AR449" s="27" t="str">
        <f>_xlfn.XLOOKUP(AU449,'Banco de Dados'!$B$3:$B$274,'Banco de Dados'!$C$3:$C$274,"")</f>
        <v/>
      </c>
      <c r="AY449" s="27" t="str">
        <f>_xlfn.XLOOKUP(BB449,'Banco de Dados'!$B$3:$B$274,'Banco de Dados'!$C$3:$C$274,"")</f>
        <v/>
      </c>
      <c r="BF449" s="27" t="str">
        <f>_xlfn.XLOOKUP(BI449,'Banco de Dados'!$B$3:$B$274,'Banco de Dados'!$C$3:$C$274,"")</f>
        <v/>
      </c>
      <c r="BM449" s="27" t="str">
        <f>_xlfn.XLOOKUP(BP449,'Banco de Dados'!$B$3:$B$274,'Banco de Dados'!$C$3:$C$274,"")</f>
        <v/>
      </c>
      <c r="BT449" s="27" t="str">
        <f>_xlfn.XLOOKUP(BW449,'Banco de Dados'!$B$3:$B$274,'Banco de Dados'!$C$3:$C$274,"")</f>
        <v/>
      </c>
      <c r="CA449" s="27" t="str">
        <f>_xlfn.XLOOKUP(CD449,'Banco de Dados'!$B$3:$B$274,'Banco de Dados'!$C$3:$C$274,"")</f>
        <v/>
      </c>
      <c r="CH449" s="27" t="str">
        <f>_xlfn.XLOOKUP(CK449,'Banco de Dados'!$B$3:$B$274,'Banco de Dados'!$C$3:$C$274,"")</f>
        <v/>
      </c>
      <c r="CO449" s="27" t="str">
        <f>_xlfn.XLOOKUP(CR449,'Banco de Dados'!$B$3:$B$274,'Banco de Dados'!$C$3:$C$274,"")</f>
        <v/>
      </c>
      <c r="CV449" s="27" t="str">
        <f>_xlfn.XLOOKUP(CY449,'Banco de Dados'!$B$3:$B$274,'Banco de Dados'!$C$3:$C$274,"")</f>
        <v/>
      </c>
      <c r="DC449" s="27" t="str">
        <f>_xlfn.XLOOKUP(DF449,'Banco de Dados'!$B$3:$B$274,'Banco de Dados'!$C$3:$C$274,"")</f>
        <v/>
      </c>
      <c r="DJ449" s="27" t="str">
        <f>_xlfn.XLOOKUP(DM449,'Banco de Dados'!$B$3:$B$274,'Banco de Dados'!$C$3:$C$274,"")</f>
        <v/>
      </c>
      <c r="DQ449" s="27" t="str">
        <f>_xlfn.XLOOKUP(DT449,'Banco de Dados'!$B$3:$B$274,'Banco de Dados'!$C$3:$C$274,"")</f>
        <v/>
      </c>
      <c r="DX449" s="27" t="str">
        <f>_xlfn.XLOOKUP(EA449,'Banco de Dados'!$B$3:$B$274,'Banco de Dados'!$C$3:$C$274,"")</f>
        <v/>
      </c>
      <c r="EE449" s="27" t="str">
        <f>_xlfn.XLOOKUP(EH449,'Banco de Dados'!$B$3:$B$274,'Banco de Dados'!$C$3:$C$274,"")</f>
        <v/>
      </c>
      <c r="EL449" s="27" t="str">
        <f>_xlfn.XLOOKUP(EO449,'Banco de Dados'!$B$3:$B$274,'Banco de Dados'!$C$3:$C$274,"")</f>
        <v/>
      </c>
      <c r="ES449" s="27" t="str">
        <f>_xlfn.XLOOKUP(EV449,'Banco de Dados'!$B$3:$B$274,'Banco de Dados'!$C$3:$C$274,"")</f>
        <v/>
      </c>
      <c r="EZ449" s="27" t="str">
        <f>_xlfn.XLOOKUP(FC449,'Banco de Dados'!$B$3:$B$274,'Banco de Dados'!$C$3:$C$274,"")</f>
        <v/>
      </c>
      <c r="FC449" s="7"/>
      <c r="FD449" s="7"/>
      <c r="FE449" s="7"/>
      <c r="FG449" s="27" t="str">
        <f>_xlfn.XLOOKUP(FJ449,'Banco de Dados'!$B$3:$B$274,'Banco de Dados'!$C$3:$C$274,"")</f>
        <v/>
      </c>
      <c r="FH449" s="7"/>
      <c r="FI449" s="7"/>
      <c r="FJ449" s="7"/>
      <c r="FK449" s="7"/>
      <c r="FL449" s="7"/>
      <c r="FN449" s="27" t="str">
        <f>_xlfn.XLOOKUP(FQ449,'Banco de Dados'!$B$3:$B$274,'Banco de Dados'!$C$3:$C$274,"")</f>
        <v/>
      </c>
      <c r="FO449" s="7"/>
      <c r="FP449" s="7"/>
      <c r="FQ449" s="7"/>
      <c r="FR449" s="7"/>
      <c r="FS449" s="7"/>
      <c r="FU449" s="27" t="str">
        <f>_xlfn.XLOOKUP(FX449,'Banco de Dados'!$B$3:$B$274,'Banco de Dados'!$C$3:$C$274,"")</f>
        <v/>
      </c>
      <c r="FV449" s="7"/>
      <c r="FW449" s="7"/>
      <c r="FX449" s="7"/>
      <c r="FY449" s="7"/>
      <c r="FZ449" s="7"/>
    </row>
    <row r="450" spans="2:182" x14ac:dyDescent="0.25">
      <c r="B450" s="27" t="str">
        <f>_xlfn.XLOOKUP(E450,'Banco de Dados'!$B$3:$B$274,'Banco de Dados'!$C$3:$C$274,"")</f>
        <v/>
      </c>
      <c r="I450" s="27" t="str">
        <f>_xlfn.XLOOKUP(L450,'Banco de Dados'!$B$3:$B$274,'Banco de Dados'!$C$3:$C$274,"")</f>
        <v/>
      </c>
      <c r="P450" s="27" t="str">
        <f>_xlfn.XLOOKUP(S450,'Banco de Dados'!$B$3:$B$274,'Banco de Dados'!$C$3:$C$274,"")</f>
        <v/>
      </c>
      <c r="W450" s="27" t="str">
        <f>_xlfn.XLOOKUP(Z450,'Banco de Dados'!$B$3:$B$274,'Banco de Dados'!$C$3:$C$274,"")</f>
        <v/>
      </c>
      <c r="AD450" s="27" t="str">
        <f>_xlfn.XLOOKUP(AG450,'Banco de Dados'!$B$3:$B$274,'Banco de Dados'!$C$3:$C$274,"")</f>
        <v/>
      </c>
      <c r="AK450" s="27" t="str">
        <f>_xlfn.XLOOKUP(AN450,'Banco de Dados'!$B$3:$B$274,'Banco de Dados'!$C$3:$C$274,"")</f>
        <v/>
      </c>
      <c r="AR450" s="27" t="str">
        <f>_xlfn.XLOOKUP(AU450,'Banco de Dados'!$B$3:$B$274,'Banco de Dados'!$C$3:$C$274,"")</f>
        <v/>
      </c>
      <c r="AY450" s="27" t="str">
        <f>_xlfn.XLOOKUP(BB450,'Banco de Dados'!$B$3:$B$274,'Banco de Dados'!$C$3:$C$274,"")</f>
        <v/>
      </c>
      <c r="BF450" s="27" t="str">
        <f>_xlfn.XLOOKUP(BI450,'Banco de Dados'!$B$3:$B$274,'Banco de Dados'!$C$3:$C$274,"")</f>
        <v/>
      </c>
      <c r="BM450" s="27" t="str">
        <f>_xlfn.XLOOKUP(BP450,'Banco de Dados'!$B$3:$B$274,'Banco de Dados'!$C$3:$C$274,"")</f>
        <v/>
      </c>
      <c r="BT450" s="27" t="str">
        <f>_xlfn.XLOOKUP(BW450,'Banco de Dados'!$B$3:$B$274,'Banco de Dados'!$C$3:$C$274,"")</f>
        <v/>
      </c>
      <c r="CA450" s="27" t="str">
        <f>_xlfn.XLOOKUP(CD450,'Banco de Dados'!$B$3:$B$274,'Banco de Dados'!$C$3:$C$274,"")</f>
        <v/>
      </c>
      <c r="CH450" s="27" t="str">
        <f>_xlfn.XLOOKUP(CK450,'Banco de Dados'!$B$3:$B$274,'Banco de Dados'!$C$3:$C$274,"")</f>
        <v/>
      </c>
      <c r="CO450" s="27" t="str">
        <f>_xlfn.XLOOKUP(CR450,'Banco de Dados'!$B$3:$B$274,'Banco de Dados'!$C$3:$C$274,"")</f>
        <v/>
      </c>
      <c r="CV450" s="27" t="str">
        <f>_xlfn.XLOOKUP(CY450,'Banco de Dados'!$B$3:$B$274,'Banco de Dados'!$C$3:$C$274,"")</f>
        <v/>
      </c>
      <c r="DC450" s="27" t="str">
        <f>_xlfn.XLOOKUP(DF450,'Banco de Dados'!$B$3:$B$274,'Banco de Dados'!$C$3:$C$274,"")</f>
        <v/>
      </c>
      <c r="DJ450" s="27" t="str">
        <f>_xlfn.XLOOKUP(DM450,'Banco de Dados'!$B$3:$B$274,'Banco de Dados'!$C$3:$C$274,"")</f>
        <v/>
      </c>
      <c r="DQ450" s="27" t="str">
        <f>_xlfn.XLOOKUP(DT450,'Banco de Dados'!$B$3:$B$274,'Banco de Dados'!$C$3:$C$274,"")</f>
        <v/>
      </c>
      <c r="DX450" s="27" t="str">
        <f>_xlfn.XLOOKUP(EA450,'Banco de Dados'!$B$3:$B$274,'Banco de Dados'!$C$3:$C$274,"")</f>
        <v/>
      </c>
      <c r="EE450" s="27" t="str">
        <f>_xlfn.XLOOKUP(EH450,'Banco de Dados'!$B$3:$B$274,'Banco de Dados'!$C$3:$C$274,"")</f>
        <v/>
      </c>
      <c r="EL450" s="27" t="str">
        <f>_xlfn.XLOOKUP(EO450,'Banco de Dados'!$B$3:$B$274,'Banco de Dados'!$C$3:$C$274,"")</f>
        <v/>
      </c>
      <c r="ES450" s="27" t="str">
        <f>_xlfn.XLOOKUP(EV450,'Banco de Dados'!$B$3:$B$274,'Banco de Dados'!$C$3:$C$274,"")</f>
        <v/>
      </c>
      <c r="EZ450" s="27" t="str">
        <f>_xlfn.XLOOKUP(FC450,'Banco de Dados'!$B$3:$B$274,'Banco de Dados'!$C$3:$C$274,"")</f>
        <v/>
      </c>
      <c r="FC450" s="7"/>
      <c r="FD450" s="7"/>
      <c r="FE450" s="7"/>
      <c r="FG450" s="27" t="str">
        <f>_xlfn.XLOOKUP(FJ450,'Banco de Dados'!$B$3:$B$274,'Banco de Dados'!$C$3:$C$274,"")</f>
        <v/>
      </c>
      <c r="FH450" s="7"/>
      <c r="FI450" s="7"/>
      <c r="FJ450" s="7"/>
      <c r="FK450" s="7"/>
      <c r="FL450" s="7"/>
      <c r="FN450" s="27" t="str">
        <f>_xlfn.XLOOKUP(FQ450,'Banco de Dados'!$B$3:$B$274,'Banco de Dados'!$C$3:$C$274,"")</f>
        <v/>
      </c>
      <c r="FO450" s="7"/>
      <c r="FP450" s="7"/>
      <c r="FQ450" s="7"/>
      <c r="FR450" s="7"/>
      <c r="FS450" s="7"/>
      <c r="FU450" s="27" t="str">
        <f>_xlfn.XLOOKUP(FX450,'Banco de Dados'!$B$3:$B$274,'Banco de Dados'!$C$3:$C$274,"")</f>
        <v/>
      </c>
      <c r="FV450" s="7"/>
      <c r="FW450" s="7"/>
      <c r="FX450" s="7"/>
      <c r="FY450" s="7"/>
      <c r="FZ450" s="7"/>
    </row>
    <row r="451" spans="2:182" x14ac:dyDescent="0.25">
      <c r="B451" s="27" t="str">
        <f>_xlfn.XLOOKUP(E451,'Banco de Dados'!$B$3:$B$274,'Banco de Dados'!$C$3:$C$274,"")</f>
        <v/>
      </c>
      <c r="I451" s="27" t="str">
        <f>_xlfn.XLOOKUP(L451,'Banco de Dados'!$B$3:$B$274,'Banco de Dados'!$C$3:$C$274,"")</f>
        <v/>
      </c>
      <c r="P451" s="27" t="str">
        <f>_xlfn.XLOOKUP(S451,'Banco de Dados'!$B$3:$B$274,'Banco de Dados'!$C$3:$C$274,"")</f>
        <v/>
      </c>
      <c r="W451" s="27" t="str">
        <f>_xlfn.XLOOKUP(Z451,'Banco de Dados'!$B$3:$B$274,'Banco de Dados'!$C$3:$C$274,"")</f>
        <v/>
      </c>
      <c r="AD451" s="27" t="str">
        <f>_xlfn.XLOOKUP(AG451,'Banco de Dados'!$B$3:$B$274,'Banco de Dados'!$C$3:$C$274,"")</f>
        <v/>
      </c>
      <c r="AK451" s="27" t="str">
        <f>_xlfn.XLOOKUP(AN451,'Banco de Dados'!$B$3:$B$274,'Banco de Dados'!$C$3:$C$274,"")</f>
        <v/>
      </c>
      <c r="AR451" s="27" t="str">
        <f>_xlfn.XLOOKUP(AU451,'Banco de Dados'!$B$3:$B$274,'Banco de Dados'!$C$3:$C$274,"")</f>
        <v/>
      </c>
      <c r="AY451" s="27" t="str">
        <f>_xlfn.XLOOKUP(BB451,'Banco de Dados'!$B$3:$B$274,'Banco de Dados'!$C$3:$C$274,"")</f>
        <v/>
      </c>
      <c r="BF451" s="27" t="str">
        <f>_xlfn.XLOOKUP(BI451,'Banco de Dados'!$B$3:$B$274,'Banco de Dados'!$C$3:$C$274,"")</f>
        <v/>
      </c>
      <c r="BM451" s="27" t="str">
        <f>_xlfn.XLOOKUP(BP451,'Banco de Dados'!$B$3:$B$274,'Banco de Dados'!$C$3:$C$274,"")</f>
        <v/>
      </c>
      <c r="BT451" s="27" t="str">
        <f>_xlfn.XLOOKUP(BW451,'Banco de Dados'!$B$3:$B$274,'Banco de Dados'!$C$3:$C$274,"")</f>
        <v/>
      </c>
      <c r="CA451" s="27" t="str">
        <f>_xlfn.XLOOKUP(CD451,'Banco de Dados'!$B$3:$B$274,'Banco de Dados'!$C$3:$C$274,"")</f>
        <v/>
      </c>
      <c r="CH451" s="27" t="str">
        <f>_xlfn.XLOOKUP(CK451,'Banco de Dados'!$B$3:$B$274,'Banco de Dados'!$C$3:$C$274,"")</f>
        <v/>
      </c>
      <c r="CO451" s="27" t="str">
        <f>_xlfn.XLOOKUP(CR451,'Banco de Dados'!$B$3:$B$274,'Banco de Dados'!$C$3:$C$274,"")</f>
        <v/>
      </c>
      <c r="CV451" s="27" t="str">
        <f>_xlfn.XLOOKUP(CY451,'Banco de Dados'!$B$3:$B$274,'Banco de Dados'!$C$3:$C$274,"")</f>
        <v/>
      </c>
      <c r="DC451" s="27" t="str">
        <f>_xlfn.XLOOKUP(DF451,'Banco de Dados'!$B$3:$B$274,'Banco de Dados'!$C$3:$C$274,"")</f>
        <v/>
      </c>
      <c r="DJ451" s="27" t="str">
        <f>_xlfn.XLOOKUP(DM451,'Banco de Dados'!$B$3:$B$274,'Banco de Dados'!$C$3:$C$274,"")</f>
        <v/>
      </c>
      <c r="DQ451" s="27" t="str">
        <f>_xlfn.XLOOKUP(DT451,'Banco de Dados'!$B$3:$B$274,'Banco de Dados'!$C$3:$C$274,"")</f>
        <v/>
      </c>
      <c r="DX451" s="27" t="str">
        <f>_xlfn.XLOOKUP(EA451,'Banco de Dados'!$B$3:$B$274,'Banco de Dados'!$C$3:$C$274,"")</f>
        <v/>
      </c>
      <c r="EE451" s="27" t="str">
        <f>_xlfn.XLOOKUP(EH451,'Banco de Dados'!$B$3:$B$274,'Banco de Dados'!$C$3:$C$274,"")</f>
        <v/>
      </c>
      <c r="EL451" s="27" t="str">
        <f>_xlfn.XLOOKUP(EO451,'Banco de Dados'!$B$3:$B$274,'Banco de Dados'!$C$3:$C$274,"")</f>
        <v/>
      </c>
      <c r="ES451" s="27" t="str">
        <f>_xlfn.XLOOKUP(EV451,'Banco de Dados'!$B$3:$B$274,'Banco de Dados'!$C$3:$C$274,"")</f>
        <v/>
      </c>
      <c r="EZ451" s="27" t="str">
        <f>_xlfn.XLOOKUP(FC451,'Banco de Dados'!$B$3:$B$274,'Banco de Dados'!$C$3:$C$274,"")</f>
        <v/>
      </c>
      <c r="FC451" s="7"/>
      <c r="FD451" s="7"/>
      <c r="FE451" s="7"/>
      <c r="FG451" s="27" t="str">
        <f>_xlfn.XLOOKUP(FJ451,'Banco de Dados'!$B$3:$B$274,'Banco de Dados'!$C$3:$C$274,"")</f>
        <v/>
      </c>
      <c r="FH451" s="7"/>
      <c r="FI451" s="7"/>
      <c r="FJ451" s="7"/>
      <c r="FK451" s="7"/>
      <c r="FL451" s="7"/>
      <c r="FN451" s="27" t="str">
        <f>_xlfn.XLOOKUP(FQ451,'Banco de Dados'!$B$3:$B$274,'Banco de Dados'!$C$3:$C$274,"")</f>
        <v/>
      </c>
      <c r="FO451" s="7"/>
      <c r="FP451" s="7"/>
      <c r="FQ451" s="7"/>
      <c r="FR451" s="7"/>
      <c r="FS451" s="7"/>
      <c r="FU451" s="27" t="str">
        <f>_xlfn.XLOOKUP(FX451,'Banco de Dados'!$B$3:$B$274,'Banco de Dados'!$C$3:$C$274,"")</f>
        <v/>
      </c>
      <c r="FV451" s="7"/>
      <c r="FW451" s="7"/>
      <c r="FX451" s="7"/>
      <c r="FY451" s="7"/>
      <c r="FZ451" s="7"/>
    </row>
    <row r="452" spans="2:182" x14ac:dyDescent="0.25">
      <c r="B452" s="27" t="str">
        <f>_xlfn.XLOOKUP(E452,'Banco de Dados'!$B$3:$B$274,'Banco de Dados'!$C$3:$C$274,"")</f>
        <v/>
      </c>
      <c r="I452" s="27" t="str">
        <f>_xlfn.XLOOKUP(L452,'Banco de Dados'!$B$3:$B$274,'Banco de Dados'!$C$3:$C$274,"")</f>
        <v/>
      </c>
      <c r="P452" s="27" t="str">
        <f>_xlfn.XLOOKUP(S452,'Banco de Dados'!$B$3:$B$274,'Banco de Dados'!$C$3:$C$274,"")</f>
        <v/>
      </c>
      <c r="W452" s="27" t="str">
        <f>_xlfn.XLOOKUP(Z452,'Banco de Dados'!$B$3:$B$274,'Banco de Dados'!$C$3:$C$274,"")</f>
        <v/>
      </c>
      <c r="AD452" s="27" t="str">
        <f>_xlfn.XLOOKUP(AG452,'Banco de Dados'!$B$3:$B$274,'Banco de Dados'!$C$3:$C$274,"")</f>
        <v/>
      </c>
      <c r="AK452" s="27" t="str">
        <f>_xlfn.XLOOKUP(AN452,'Banco de Dados'!$B$3:$B$274,'Banco de Dados'!$C$3:$C$274,"")</f>
        <v/>
      </c>
      <c r="AR452" s="27" t="str">
        <f>_xlfn.XLOOKUP(AU452,'Banco de Dados'!$B$3:$B$274,'Banco de Dados'!$C$3:$C$274,"")</f>
        <v/>
      </c>
      <c r="AY452" s="27" t="str">
        <f>_xlfn.XLOOKUP(BB452,'Banco de Dados'!$B$3:$B$274,'Banco de Dados'!$C$3:$C$274,"")</f>
        <v/>
      </c>
      <c r="BF452" s="27" t="str">
        <f>_xlfn.XLOOKUP(BI452,'Banco de Dados'!$B$3:$B$274,'Banco de Dados'!$C$3:$C$274,"")</f>
        <v/>
      </c>
      <c r="BM452" s="27" t="str">
        <f>_xlfn.XLOOKUP(BP452,'Banco de Dados'!$B$3:$B$274,'Banco de Dados'!$C$3:$C$274,"")</f>
        <v/>
      </c>
      <c r="BT452" s="27" t="str">
        <f>_xlfn.XLOOKUP(BW452,'Banco de Dados'!$B$3:$B$274,'Banco de Dados'!$C$3:$C$274,"")</f>
        <v/>
      </c>
      <c r="CA452" s="27" t="str">
        <f>_xlfn.XLOOKUP(CD452,'Banco de Dados'!$B$3:$B$274,'Banco de Dados'!$C$3:$C$274,"")</f>
        <v/>
      </c>
      <c r="CH452" s="27" t="str">
        <f>_xlfn.XLOOKUP(CK452,'Banco de Dados'!$B$3:$B$274,'Banco de Dados'!$C$3:$C$274,"")</f>
        <v/>
      </c>
      <c r="CO452" s="27" t="str">
        <f>_xlfn.XLOOKUP(CR452,'Banco de Dados'!$B$3:$B$274,'Banco de Dados'!$C$3:$C$274,"")</f>
        <v/>
      </c>
      <c r="CV452" s="27" t="str">
        <f>_xlfn.XLOOKUP(CY452,'Banco de Dados'!$B$3:$B$274,'Banco de Dados'!$C$3:$C$274,"")</f>
        <v/>
      </c>
      <c r="DC452" s="27" t="str">
        <f>_xlfn.XLOOKUP(DF452,'Banco de Dados'!$B$3:$B$274,'Banco de Dados'!$C$3:$C$274,"")</f>
        <v/>
      </c>
      <c r="DJ452" s="27" t="str">
        <f>_xlfn.XLOOKUP(DM452,'Banco de Dados'!$B$3:$B$274,'Banco de Dados'!$C$3:$C$274,"")</f>
        <v/>
      </c>
      <c r="DQ452" s="27" t="str">
        <f>_xlfn.XLOOKUP(DT452,'Banco de Dados'!$B$3:$B$274,'Banco de Dados'!$C$3:$C$274,"")</f>
        <v/>
      </c>
      <c r="DX452" s="27" t="str">
        <f>_xlfn.XLOOKUP(EA452,'Banco de Dados'!$B$3:$B$274,'Banco de Dados'!$C$3:$C$274,"")</f>
        <v/>
      </c>
      <c r="EE452" s="27" t="str">
        <f>_xlfn.XLOOKUP(EH452,'Banco de Dados'!$B$3:$B$274,'Banco de Dados'!$C$3:$C$274,"")</f>
        <v/>
      </c>
      <c r="EL452" s="27" t="str">
        <f>_xlfn.XLOOKUP(EO452,'Banco de Dados'!$B$3:$B$274,'Banco de Dados'!$C$3:$C$274,"")</f>
        <v/>
      </c>
      <c r="ES452" s="27" t="str">
        <f>_xlfn.XLOOKUP(EV452,'Banco de Dados'!$B$3:$B$274,'Banco de Dados'!$C$3:$C$274,"")</f>
        <v/>
      </c>
      <c r="EZ452" s="27" t="str">
        <f>_xlfn.XLOOKUP(FC452,'Banco de Dados'!$B$3:$B$274,'Banco de Dados'!$C$3:$C$274,"")</f>
        <v/>
      </c>
      <c r="FC452" s="7"/>
      <c r="FD452" s="7"/>
      <c r="FE452" s="7"/>
      <c r="FG452" s="27" t="str">
        <f>_xlfn.XLOOKUP(FJ452,'Banco de Dados'!$B$3:$B$274,'Banco de Dados'!$C$3:$C$274,"")</f>
        <v/>
      </c>
      <c r="FH452" s="7"/>
      <c r="FI452" s="7"/>
      <c r="FJ452" s="7"/>
      <c r="FK452" s="7"/>
      <c r="FL452" s="7"/>
      <c r="FN452" s="27" t="str">
        <f>_xlfn.XLOOKUP(FQ452,'Banco de Dados'!$B$3:$B$274,'Banco de Dados'!$C$3:$C$274,"")</f>
        <v/>
      </c>
      <c r="FO452" s="7"/>
      <c r="FP452" s="7"/>
      <c r="FQ452" s="7"/>
      <c r="FR452" s="7"/>
      <c r="FS452" s="7"/>
      <c r="FU452" s="27" t="str">
        <f>_xlfn.XLOOKUP(FX452,'Banco de Dados'!$B$3:$B$274,'Banco de Dados'!$C$3:$C$274,"")</f>
        <v/>
      </c>
      <c r="FV452" s="7"/>
      <c r="FW452" s="7"/>
      <c r="FX452" s="7"/>
      <c r="FY452" s="7"/>
      <c r="FZ452" s="7"/>
    </row>
    <row r="453" spans="2:182" x14ac:dyDescent="0.25">
      <c r="B453" s="27" t="str">
        <f>_xlfn.XLOOKUP(E453,'Banco de Dados'!$B$3:$B$274,'Banco de Dados'!$C$3:$C$274,"")</f>
        <v/>
      </c>
      <c r="I453" s="27" t="str">
        <f>_xlfn.XLOOKUP(L453,'Banco de Dados'!$B$3:$B$274,'Banco de Dados'!$C$3:$C$274,"")</f>
        <v/>
      </c>
      <c r="P453" s="27" t="str">
        <f>_xlfn.XLOOKUP(S453,'Banco de Dados'!$B$3:$B$274,'Banco de Dados'!$C$3:$C$274,"")</f>
        <v/>
      </c>
      <c r="W453" s="27" t="str">
        <f>_xlfn.XLOOKUP(Z453,'Banco de Dados'!$B$3:$B$274,'Banco de Dados'!$C$3:$C$274,"")</f>
        <v/>
      </c>
      <c r="AD453" s="27" t="str">
        <f>_xlfn.XLOOKUP(AG453,'Banco de Dados'!$B$3:$B$274,'Banco de Dados'!$C$3:$C$274,"")</f>
        <v/>
      </c>
      <c r="AK453" s="27" t="str">
        <f>_xlfn.XLOOKUP(AN453,'Banco de Dados'!$B$3:$B$274,'Banco de Dados'!$C$3:$C$274,"")</f>
        <v/>
      </c>
      <c r="AR453" s="27" t="str">
        <f>_xlfn.XLOOKUP(AU453,'Banco de Dados'!$B$3:$B$274,'Banco de Dados'!$C$3:$C$274,"")</f>
        <v/>
      </c>
      <c r="AY453" s="27" t="str">
        <f>_xlfn.XLOOKUP(BB453,'Banco de Dados'!$B$3:$B$274,'Banco de Dados'!$C$3:$C$274,"")</f>
        <v/>
      </c>
      <c r="BF453" s="27" t="str">
        <f>_xlfn.XLOOKUP(BI453,'Banco de Dados'!$B$3:$B$274,'Banco de Dados'!$C$3:$C$274,"")</f>
        <v/>
      </c>
      <c r="BM453" s="27" t="str">
        <f>_xlfn.XLOOKUP(BP453,'Banco de Dados'!$B$3:$B$274,'Banco de Dados'!$C$3:$C$274,"")</f>
        <v/>
      </c>
      <c r="BT453" s="27" t="str">
        <f>_xlfn.XLOOKUP(BW453,'Banco de Dados'!$B$3:$B$274,'Banco de Dados'!$C$3:$C$274,"")</f>
        <v/>
      </c>
      <c r="CA453" s="27" t="str">
        <f>_xlfn.XLOOKUP(CD453,'Banco de Dados'!$B$3:$B$274,'Banco de Dados'!$C$3:$C$274,"")</f>
        <v/>
      </c>
      <c r="CH453" s="27" t="str">
        <f>_xlfn.XLOOKUP(CK453,'Banco de Dados'!$B$3:$B$274,'Banco de Dados'!$C$3:$C$274,"")</f>
        <v/>
      </c>
      <c r="CO453" s="27" t="str">
        <f>_xlfn.XLOOKUP(CR453,'Banco de Dados'!$B$3:$B$274,'Banco de Dados'!$C$3:$C$274,"")</f>
        <v/>
      </c>
      <c r="CV453" s="27" t="str">
        <f>_xlfn.XLOOKUP(CY453,'Banco de Dados'!$B$3:$B$274,'Banco de Dados'!$C$3:$C$274,"")</f>
        <v/>
      </c>
      <c r="DC453" s="27" t="str">
        <f>_xlfn.XLOOKUP(DF453,'Banco de Dados'!$B$3:$B$274,'Banco de Dados'!$C$3:$C$274,"")</f>
        <v/>
      </c>
      <c r="DJ453" s="27" t="str">
        <f>_xlfn.XLOOKUP(DM453,'Banco de Dados'!$B$3:$B$274,'Banco de Dados'!$C$3:$C$274,"")</f>
        <v/>
      </c>
      <c r="DQ453" s="27" t="str">
        <f>_xlfn.XLOOKUP(DT453,'Banco de Dados'!$B$3:$B$274,'Banco de Dados'!$C$3:$C$274,"")</f>
        <v/>
      </c>
      <c r="DX453" s="27" t="str">
        <f>_xlfn.XLOOKUP(EA453,'Banco de Dados'!$B$3:$B$274,'Banco de Dados'!$C$3:$C$274,"")</f>
        <v/>
      </c>
      <c r="EE453" s="27" t="str">
        <f>_xlfn.XLOOKUP(EH453,'Banco de Dados'!$B$3:$B$274,'Banco de Dados'!$C$3:$C$274,"")</f>
        <v/>
      </c>
      <c r="EL453" s="27" t="str">
        <f>_xlfn.XLOOKUP(EO453,'Banco de Dados'!$B$3:$B$274,'Banco de Dados'!$C$3:$C$274,"")</f>
        <v/>
      </c>
      <c r="ES453" s="27" t="str">
        <f>_xlfn.XLOOKUP(EV453,'Banco de Dados'!$B$3:$B$274,'Banco de Dados'!$C$3:$C$274,"")</f>
        <v/>
      </c>
      <c r="EZ453" s="27" t="str">
        <f>_xlfn.XLOOKUP(FC453,'Banco de Dados'!$B$3:$B$274,'Banco de Dados'!$C$3:$C$274,"")</f>
        <v/>
      </c>
      <c r="FC453" s="7"/>
      <c r="FD453" s="7"/>
      <c r="FE453" s="7"/>
      <c r="FG453" s="27" t="str">
        <f>_xlfn.XLOOKUP(FJ453,'Banco de Dados'!$B$3:$B$274,'Banco de Dados'!$C$3:$C$274,"")</f>
        <v/>
      </c>
      <c r="FH453" s="7"/>
      <c r="FI453" s="7"/>
      <c r="FJ453" s="7"/>
      <c r="FK453" s="7"/>
      <c r="FL453" s="7"/>
      <c r="FN453" s="27" t="str">
        <f>_xlfn.XLOOKUP(FQ453,'Banco de Dados'!$B$3:$B$274,'Banco de Dados'!$C$3:$C$274,"")</f>
        <v/>
      </c>
      <c r="FO453" s="7"/>
      <c r="FP453" s="7"/>
      <c r="FQ453" s="7"/>
      <c r="FR453" s="7"/>
      <c r="FS453" s="7"/>
      <c r="FU453" s="27" t="str">
        <f>_xlfn.XLOOKUP(FX453,'Banco de Dados'!$B$3:$B$274,'Banco de Dados'!$C$3:$C$274,"")</f>
        <v/>
      </c>
      <c r="FV453" s="7"/>
      <c r="FW453" s="7"/>
      <c r="FX453" s="7"/>
      <c r="FY453" s="7"/>
      <c r="FZ453" s="7"/>
    </row>
    <row r="454" spans="2:182" x14ac:dyDescent="0.25">
      <c r="B454" s="27" t="str">
        <f>_xlfn.XLOOKUP(E454,'Banco de Dados'!$B$3:$B$274,'Banco de Dados'!$C$3:$C$274,"")</f>
        <v/>
      </c>
      <c r="I454" s="27" t="str">
        <f>_xlfn.XLOOKUP(L454,'Banco de Dados'!$B$3:$B$274,'Banco de Dados'!$C$3:$C$274,"")</f>
        <v/>
      </c>
      <c r="P454" s="27" t="str">
        <f>_xlfn.XLOOKUP(S454,'Banco de Dados'!$B$3:$B$274,'Banco de Dados'!$C$3:$C$274,"")</f>
        <v/>
      </c>
      <c r="W454" s="27" t="str">
        <f>_xlfn.XLOOKUP(Z454,'Banco de Dados'!$B$3:$B$274,'Banco de Dados'!$C$3:$C$274,"")</f>
        <v/>
      </c>
      <c r="AD454" s="27" t="str">
        <f>_xlfn.XLOOKUP(AG454,'Banco de Dados'!$B$3:$B$274,'Banco de Dados'!$C$3:$C$274,"")</f>
        <v/>
      </c>
      <c r="AK454" s="27" t="str">
        <f>_xlfn.XLOOKUP(AN454,'Banco de Dados'!$B$3:$B$274,'Banco de Dados'!$C$3:$C$274,"")</f>
        <v/>
      </c>
      <c r="AR454" s="27" t="str">
        <f>_xlfn.XLOOKUP(AU454,'Banco de Dados'!$B$3:$B$274,'Banco de Dados'!$C$3:$C$274,"")</f>
        <v/>
      </c>
      <c r="AY454" s="27" t="str">
        <f>_xlfn.XLOOKUP(BB454,'Banco de Dados'!$B$3:$B$274,'Banco de Dados'!$C$3:$C$274,"")</f>
        <v/>
      </c>
      <c r="BF454" s="27" t="str">
        <f>_xlfn.XLOOKUP(BI454,'Banco de Dados'!$B$3:$B$274,'Banco de Dados'!$C$3:$C$274,"")</f>
        <v/>
      </c>
      <c r="BM454" s="27" t="str">
        <f>_xlfn.XLOOKUP(BP454,'Banco de Dados'!$B$3:$B$274,'Banco de Dados'!$C$3:$C$274,"")</f>
        <v/>
      </c>
      <c r="BT454" s="27" t="str">
        <f>_xlfn.XLOOKUP(BW454,'Banco de Dados'!$B$3:$B$274,'Banco de Dados'!$C$3:$C$274,"")</f>
        <v/>
      </c>
      <c r="CA454" s="27" t="str">
        <f>_xlfn.XLOOKUP(CD454,'Banco de Dados'!$B$3:$B$274,'Banco de Dados'!$C$3:$C$274,"")</f>
        <v/>
      </c>
      <c r="CH454" s="27" t="str">
        <f>_xlfn.XLOOKUP(CK454,'Banco de Dados'!$B$3:$B$274,'Banco de Dados'!$C$3:$C$274,"")</f>
        <v/>
      </c>
      <c r="CO454" s="27" t="str">
        <f>_xlfn.XLOOKUP(CR454,'Banco de Dados'!$B$3:$B$274,'Banco de Dados'!$C$3:$C$274,"")</f>
        <v/>
      </c>
      <c r="CV454" s="27" t="str">
        <f>_xlfn.XLOOKUP(CY454,'Banco de Dados'!$B$3:$B$274,'Banco de Dados'!$C$3:$C$274,"")</f>
        <v/>
      </c>
      <c r="DC454" s="27" t="str">
        <f>_xlfn.XLOOKUP(DF454,'Banco de Dados'!$B$3:$B$274,'Banco de Dados'!$C$3:$C$274,"")</f>
        <v/>
      </c>
      <c r="DJ454" s="27" t="str">
        <f>_xlfn.XLOOKUP(DM454,'Banco de Dados'!$B$3:$B$274,'Banco de Dados'!$C$3:$C$274,"")</f>
        <v/>
      </c>
      <c r="DQ454" s="27" t="str">
        <f>_xlfn.XLOOKUP(DT454,'Banco de Dados'!$B$3:$B$274,'Banco de Dados'!$C$3:$C$274,"")</f>
        <v/>
      </c>
      <c r="DX454" s="27" t="str">
        <f>_xlfn.XLOOKUP(EA454,'Banco de Dados'!$B$3:$B$274,'Banco de Dados'!$C$3:$C$274,"")</f>
        <v/>
      </c>
      <c r="EE454" s="27" t="str">
        <f>_xlfn.XLOOKUP(EH454,'Banco de Dados'!$B$3:$B$274,'Banco de Dados'!$C$3:$C$274,"")</f>
        <v/>
      </c>
      <c r="EL454" s="27" t="str">
        <f>_xlfn.XLOOKUP(EO454,'Banco de Dados'!$B$3:$B$274,'Banco de Dados'!$C$3:$C$274,"")</f>
        <v/>
      </c>
      <c r="ES454" s="27" t="str">
        <f>_xlfn.XLOOKUP(EV454,'Banco de Dados'!$B$3:$B$274,'Banco de Dados'!$C$3:$C$274,"")</f>
        <v/>
      </c>
      <c r="EZ454" s="27" t="str">
        <f>_xlfn.XLOOKUP(FC454,'Banco de Dados'!$B$3:$B$274,'Banco de Dados'!$C$3:$C$274,"")</f>
        <v/>
      </c>
      <c r="FC454" s="7"/>
      <c r="FD454" s="7"/>
      <c r="FE454" s="7"/>
      <c r="FG454" s="27" t="str">
        <f>_xlfn.XLOOKUP(FJ454,'Banco de Dados'!$B$3:$B$274,'Banco de Dados'!$C$3:$C$274,"")</f>
        <v/>
      </c>
      <c r="FH454" s="7"/>
      <c r="FI454" s="7"/>
      <c r="FJ454" s="7"/>
      <c r="FK454" s="7"/>
      <c r="FL454" s="7"/>
      <c r="FN454" s="27" t="str">
        <f>_xlfn.XLOOKUP(FQ454,'Banco de Dados'!$B$3:$B$274,'Banco de Dados'!$C$3:$C$274,"")</f>
        <v/>
      </c>
      <c r="FO454" s="7"/>
      <c r="FP454" s="7"/>
      <c r="FQ454" s="7"/>
      <c r="FR454" s="7"/>
      <c r="FS454" s="7"/>
      <c r="FU454" s="27" t="str">
        <f>_xlfn.XLOOKUP(FX454,'Banco de Dados'!$B$3:$B$274,'Banco de Dados'!$C$3:$C$274,"")</f>
        <v/>
      </c>
      <c r="FV454" s="7"/>
      <c r="FW454" s="7"/>
      <c r="FX454" s="7"/>
      <c r="FY454" s="7"/>
      <c r="FZ454" s="7"/>
    </row>
    <row r="455" spans="2:182" x14ac:dyDescent="0.25">
      <c r="B455" s="27" t="str">
        <f>_xlfn.XLOOKUP(E455,'Banco de Dados'!$B$3:$B$274,'Banco de Dados'!$C$3:$C$274,"")</f>
        <v/>
      </c>
      <c r="I455" s="27" t="str">
        <f>_xlfn.XLOOKUP(L455,'Banco de Dados'!$B$3:$B$274,'Banco de Dados'!$C$3:$C$274,"")</f>
        <v/>
      </c>
      <c r="P455" s="27" t="str">
        <f>_xlfn.XLOOKUP(S455,'Banco de Dados'!$B$3:$B$274,'Banco de Dados'!$C$3:$C$274,"")</f>
        <v/>
      </c>
      <c r="W455" s="27" t="str">
        <f>_xlfn.XLOOKUP(Z455,'Banco de Dados'!$B$3:$B$274,'Banco de Dados'!$C$3:$C$274,"")</f>
        <v/>
      </c>
      <c r="AD455" s="27" t="str">
        <f>_xlfn.XLOOKUP(AG455,'Banco de Dados'!$B$3:$B$274,'Banco de Dados'!$C$3:$C$274,"")</f>
        <v/>
      </c>
      <c r="AK455" s="27" t="str">
        <f>_xlfn.XLOOKUP(AN455,'Banco de Dados'!$B$3:$B$274,'Banco de Dados'!$C$3:$C$274,"")</f>
        <v/>
      </c>
      <c r="AR455" s="27" t="str">
        <f>_xlfn.XLOOKUP(AU455,'Banco de Dados'!$B$3:$B$274,'Banco de Dados'!$C$3:$C$274,"")</f>
        <v/>
      </c>
      <c r="AY455" s="27" t="str">
        <f>_xlfn.XLOOKUP(BB455,'Banco de Dados'!$B$3:$B$274,'Banco de Dados'!$C$3:$C$274,"")</f>
        <v/>
      </c>
      <c r="BF455" s="27" t="str">
        <f>_xlfn.XLOOKUP(BI455,'Banco de Dados'!$B$3:$B$274,'Banco de Dados'!$C$3:$C$274,"")</f>
        <v/>
      </c>
      <c r="BM455" s="27" t="str">
        <f>_xlfn.XLOOKUP(BP455,'Banco de Dados'!$B$3:$B$274,'Banco de Dados'!$C$3:$C$274,"")</f>
        <v/>
      </c>
      <c r="BT455" s="27" t="str">
        <f>_xlfn.XLOOKUP(BW455,'Banco de Dados'!$B$3:$B$274,'Banco de Dados'!$C$3:$C$274,"")</f>
        <v/>
      </c>
      <c r="CA455" s="27" t="str">
        <f>_xlfn.XLOOKUP(CD455,'Banco de Dados'!$B$3:$B$274,'Banco de Dados'!$C$3:$C$274,"")</f>
        <v/>
      </c>
      <c r="CH455" s="27" t="str">
        <f>_xlfn.XLOOKUP(CK455,'Banco de Dados'!$B$3:$B$274,'Banco de Dados'!$C$3:$C$274,"")</f>
        <v/>
      </c>
      <c r="CO455" s="27" t="str">
        <f>_xlfn.XLOOKUP(CR455,'Banco de Dados'!$B$3:$B$274,'Banco de Dados'!$C$3:$C$274,"")</f>
        <v/>
      </c>
      <c r="CV455" s="27" t="str">
        <f>_xlfn.XLOOKUP(CY455,'Banco de Dados'!$B$3:$B$274,'Banco de Dados'!$C$3:$C$274,"")</f>
        <v/>
      </c>
      <c r="DC455" s="27" t="str">
        <f>_xlfn.XLOOKUP(DF455,'Banco de Dados'!$B$3:$B$274,'Banco de Dados'!$C$3:$C$274,"")</f>
        <v/>
      </c>
      <c r="DJ455" s="27" t="str">
        <f>_xlfn.XLOOKUP(DM455,'Banco de Dados'!$B$3:$B$274,'Banco de Dados'!$C$3:$C$274,"")</f>
        <v/>
      </c>
      <c r="DQ455" s="27" t="str">
        <f>_xlfn.XLOOKUP(DT455,'Banco de Dados'!$B$3:$B$274,'Banco de Dados'!$C$3:$C$274,"")</f>
        <v/>
      </c>
      <c r="DX455" s="27" t="str">
        <f>_xlfn.XLOOKUP(EA455,'Banco de Dados'!$B$3:$B$274,'Banco de Dados'!$C$3:$C$274,"")</f>
        <v/>
      </c>
      <c r="EE455" s="27" t="str">
        <f>_xlfn.XLOOKUP(EH455,'Banco de Dados'!$B$3:$B$274,'Banco de Dados'!$C$3:$C$274,"")</f>
        <v/>
      </c>
      <c r="EL455" s="27" t="str">
        <f>_xlfn.XLOOKUP(EO455,'Banco de Dados'!$B$3:$B$274,'Banco de Dados'!$C$3:$C$274,"")</f>
        <v/>
      </c>
      <c r="ES455" s="27" t="str">
        <f>_xlfn.XLOOKUP(EV455,'Banco de Dados'!$B$3:$B$274,'Banco de Dados'!$C$3:$C$274,"")</f>
        <v/>
      </c>
      <c r="EZ455" s="27" t="str">
        <f>_xlfn.XLOOKUP(FC455,'Banco de Dados'!$B$3:$B$274,'Banco de Dados'!$C$3:$C$274,"")</f>
        <v/>
      </c>
      <c r="FC455" s="7"/>
      <c r="FD455" s="7"/>
      <c r="FE455" s="7"/>
      <c r="FG455" s="27" t="str">
        <f>_xlfn.XLOOKUP(FJ455,'Banco de Dados'!$B$3:$B$274,'Banco de Dados'!$C$3:$C$274,"")</f>
        <v/>
      </c>
      <c r="FH455" s="7"/>
      <c r="FI455" s="7"/>
      <c r="FJ455" s="7"/>
      <c r="FK455" s="7"/>
      <c r="FL455" s="7"/>
      <c r="FN455" s="27" t="str">
        <f>_xlfn.XLOOKUP(FQ455,'Banco de Dados'!$B$3:$B$274,'Banco de Dados'!$C$3:$C$274,"")</f>
        <v/>
      </c>
      <c r="FO455" s="7"/>
      <c r="FP455" s="7"/>
      <c r="FQ455" s="7"/>
      <c r="FR455" s="7"/>
      <c r="FS455" s="7"/>
      <c r="FU455" s="27" t="str">
        <f>_xlfn.XLOOKUP(FX455,'Banco de Dados'!$B$3:$B$274,'Banco de Dados'!$C$3:$C$274,"")</f>
        <v/>
      </c>
      <c r="FV455" s="7"/>
      <c r="FW455" s="7"/>
      <c r="FX455" s="7"/>
      <c r="FY455" s="7"/>
      <c r="FZ455" s="7"/>
    </row>
    <row r="456" spans="2:182" x14ac:dyDescent="0.25">
      <c r="B456" s="27" t="str">
        <f>_xlfn.XLOOKUP(E456,'Banco de Dados'!$B$3:$B$274,'Banco de Dados'!$C$3:$C$274,"")</f>
        <v/>
      </c>
      <c r="I456" s="27" t="str">
        <f>_xlfn.XLOOKUP(L456,'Banco de Dados'!$B$3:$B$274,'Banco de Dados'!$C$3:$C$274,"")</f>
        <v/>
      </c>
      <c r="P456" s="27" t="str">
        <f>_xlfn.XLOOKUP(S456,'Banco de Dados'!$B$3:$B$274,'Banco de Dados'!$C$3:$C$274,"")</f>
        <v/>
      </c>
      <c r="W456" s="27" t="str">
        <f>_xlfn.XLOOKUP(Z456,'Banco de Dados'!$B$3:$B$274,'Banco de Dados'!$C$3:$C$274,"")</f>
        <v/>
      </c>
      <c r="AD456" s="27" t="str">
        <f>_xlfn.XLOOKUP(AG456,'Banco de Dados'!$B$3:$B$274,'Banco de Dados'!$C$3:$C$274,"")</f>
        <v/>
      </c>
      <c r="AK456" s="27" t="str">
        <f>_xlfn.XLOOKUP(AN456,'Banco de Dados'!$B$3:$B$274,'Banco de Dados'!$C$3:$C$274,"")</f>
        <v/>
      </c>
      <c r="AR456" s="27" t="str">
        <f>_xlfn.XLOOKUP(AU456,'Banco de Dados'!$B$3:$B$274,'Banco de Dados'!$C$3:$C$274,"")</f>
        <v/>
      </c>
      <c r="AY456" s="27" t="str">
        <f>_xlfn.XLOOKUP(BB456,'Banco de Dados'!$B$3:$B$274,'Banco de Dados'!$C$3:$C$274,"")</f>
        <v/>
      </c>
      <c r="BF456" s="27" t="str">
        <f>_xlfn.XLOOKUP(BI456,'Banco de Dados'!$B$3:$B$274,'Banco de Dados'!$C$3:$C$274,"")</f>
        <v/>
      </c>
      <c r="BM456" s="27" t="str">
        <f>_xlfn.XLOOKUP(BP456,'Banco de Dados'!$B$3:$B$274,'Banco de Dados'!$C$3:$C$274,"")</f>
        <v/>
      </c>
      <c r="BT456" s="27" t="str">
        <f>_xlfn.XLOOKUP(BW456,'Banco de Dados'!$B$3:$B$274,'Banco de Dados'!$C$3:$C$274,"")</f>
        <v/>
      </c>
      <c r="CA456" s="27" t="str">
        <f>_xlfn.XLOOKUP(CD456,'Banco de Dados'!$B$3:$B$274,'Banco de Dados'!$C$3:$C$274,"")</f>
        <v/>
      </c>
      <c r="CH456" s="27" t="str">
        <f>_xlfn.XLOOKUP(CK456,'Banco de Dados'!$B$3:$B$274,'Banco de Dados'!$C$3:$C$274,"")</f>
        <v/>
      </c>
      <c r="CO456" s="27" t="str">
        <f>_xlfn.XLOOKUP(CR456,'Banco de Dados'!$B$3:$B$274,'Banco de Dados'!$C$3:$C$274,"")</f>
        <v/>
      </c>
      <c r="CV456" s="27" t="str">
        <f>_xlfn.XLOOKUP(CY456,'Banco de Dados'!$B$3:$B$274,'Banco de Dados'!$C$3:$C$274,"")</f>
        <v/>
      </c>
      <c r="DC456" s="27" t="str">
        <f>_xlfn.XLOOKUP(DF456,'Banco de Dados'!$B$3:$B$274,'Banco de Dados'!$C$3:$C$274,"")</f>
        <v/>
      </c>
      <c r="DJ456" s="27" t="str">
        <f>_xlfn.XLOOKUP(DM456,'Banco de Dados'!$B$3:$B$274,'Banco de Dados'!$C$3:$C$274,"")</f>
        <v/>
      </c>
      <c r="DQ456" s="27" t="str">
        <f>_xlfn.XLOOKUP(DT456,'Banco de Dados'!$B$3:$B$274,'Banco de Dados'!$C$3:$C$274,"")</f>
        <v/>
      </c>
      <c r="DX456" s="27" t="str">
        <f>_xlfn.XLOOKUP(EA456,'Banco de Dados'!$B$3:$B$274,'Banco de Dados'!$C$3:$C$274,"")</f>
        <v/>
      </c>
      <c r="EE456" s="27" t="str">
        <f>_xlfn.XLOOKUP(EH456,'Banco de Dados'!$B$3:$B$274,'Banco de Dados'!$C$3:$C$274,"")</f>
        <v/>
      </c>
      <c r="EL456" s="27" t="str">
        <f>_xlfn.XLOOKUP(EO456,'Banco de Dados'!$B$3:$B$274,'Banco de Dados'!$C$3:$C$274,"")</f>
        <v/>
      </c>
      <c r="ES456" s="27" t="str">
        <f>_xlfn.XLOOKUP(EV456,'Banco de Dados'!$B$3:$B$274,'Banco de Dados'!$C$3:$C$274,"")</f>
        <v/>
      </c>
      <c r="EZ456" s="27" t="str">
        <f>_xlfn.XLOOKUP(FC456,'Banco de Dados'!$B$3:$B$274,'Banco de Dados'!$C$3:$C$274,"")</f>
        <v/>
      </c>
      <c r="FC456" s="7"/>
      <c r="FD456" s="7"/>
      <c r="FE456" s="7"/>
      <c r="FG456" s="27" t="str">
        <f>_xlfn.XLOOKUP(FJ456,'Banco de Dados'!$B$3:$B$274,'Banco de Dados'!$C$3:$C$274,"")</f>
        <v/>
      </c>
      <c r="FH456" s="7"/>
      <c r="FI456" s="7"/>
      <c r="FJ456" s="7"/>
      <c r="FK456" s="7"/>
      <c r="FL456" s="7"/>
      <c r="FN456" s="27" t="str">
        <f>_xlfn.XLOOKUP(FQ456,'Banco de Dados'!$B$3:$B$274,'Banco de Dados'!$C$3:$C$274,"")</f>
        <v/>
      </c>
      <c r="FO456" s="7"/>
      <c r="FP456" s="7"/>
      <c r="FQ456" s="7"/>
      <c r="FR456" s="7"/>
      <c r="FS456" s="7"/>
      <c r="FU456" s="27" t="str">
        <f>_xlfn.XLOOKUP(FX456,'Banco de Dados'!$B$3:$B$274,'Banco de Dados'!$C$3:$C$274,"")</f>
        <v/>
      </c>
      <c r="FV456" s="7"/>
      <c r="FW456" s="7"/>
      <c r="FX456" s="7"/>
      <c r="FY456" s="7"/>
      <c r="FZ456" s="7"/>
    </row>
    <row r="457" spans="2:182" x14ac:dyDescent="0.25">
      <c r="B457" s="27" t="str">
        <f>_xlfn.XLOOKUP(E457,'Banco de Dados'!$B$3:$B$274,'Banco de Dados'!$C$3:$C$274,"")</f>
        <v/>
      </c>
      <c r="I457" s="27" t="str">
        <f>_xlfn.XLOOKUP(L457,'Banco de Dados'!$B$3:$B$274,'Banco de Dados'!$C$3:$C$274,"")</f>
        <v/>
      </c>
      <c r="P457" s="27" t="str">
        <f>_xlfn.XLOOKUP(S457,'Banco de Dados'!$B$3:$B$274,'Banco de Dados'!$C$3:$C$274,"")</f>
        <v/>
      </c>
      <c r="W457" s="27" t="str">
        <f>_xlfn.XLOOKUP(Z457,'Banco de Dados'!$B$3:$B$274,'Banco de Dados'!$C$3:$C$274,"")</f>
        <v/>
      </c>
      <c r="AD457" s="27" t="str">
        <f>_xlfn.XLOOKUP(AG457,'Banco de Dados'!$B$3:$B$274,'Banco de Dados'!$C$3:$C$274,"")</f>
        <v/>
      </c>
      <c r="AK457" s="27" t="str">
        <f>_xlfn.XLOOKUP(AN457,'Banco de Dados'!$B$3:$B$274,'Banco de Dados'!$C$3:$C$274,"")</f>
        <v/>
      </c>
      <c r="AR457" s="27" t="str">
        <f>_xlfn.XLOOKUP(AU457,'Banco de Dados'!$B$3:$B$274,'Banco de Dados'!$C$3:$C$274,"")</f>
        <v/>
      </c>
      <c r="AY457" s="27" t="str">
        <f>_xlfn.XLOOKUP(BB457,'Banco de Dados'!$B$3:$B$274,'Banco de Dados'!$C$3:$C$274,"")</f>
        <v/>
      </c>
      <c r="BF457" s="27" t="str">
        <f>_xlfn.XLOOKUP(BI457,'Banco de Dados'!$B$3:$B$274,'Banco de Dados'!$C$3:$C$274,"")</f>
        <v/>
      </c>
      <c r="BM457" s="27" t="str">
        <f>_xlfn.XLOOKUP(BP457,'Banco de Dados'!$B$3:$B$274,'Banco de Dados'!$C$3:$C$274,"")</f>
        <v/>
      </c>
      <c r="BT457" s="27" t="str">
        <f>_xlfn.XLOOKUP(BW457,'Banco de Dados'!$B$3:$B$274,'Banco de Dados'!$C$3:$C$274,"")</f>
        <v/>
      </c>
      <c r="CA457" s="27" t="str">
        <f>_xlfn.XLOOKUP(CD457,'Banco de Dados'!$B$3:$B$274,'Banco de Dados'!$C$3:$C$274,"")</f>
        <v/>
      </c>
      <c r="CH457" s="27" t="str">
        <f>_xlfn.XLOOKUP(CK457,'Banco de Dados'!$B$3:$B$274,'Banco de Dados'!$C$3:$C$274,"")</f>
        <v/>
      </c>
      <c r="CO457" s="27" t="str">
        <f>_xlfn.XLOOKUP(CR457,'Banco de Dados'!$B$3:$B$274,'Banco de Dados'!$C$3:$C$274,"")</f>
        <v/>
      </c>
      <c r="CV457" s="27" t="str">
        <f>_xlfn.XLOOKUP(CY457,'Banco de Dados'!$B$3:$B$274,'Banco de Dados'!$C$3:$C$274,"")</f>
        <v/>
      </c>
      <c r="DC457" s="27" t="str">
        <f>_xlfn.XLOOKUP(DF457,'Banco de Dados'!$B$3:$B$274,'Banco de Dados'!$C$3:$C$274,"")</f>
        <v/>
      </c>
      <c r="DJ457" s="27" t="str">
        <f>_xlfn.XLOOKUP(DM457,'Banco de Dados'!$B$3:$B$274,'Banco de Dados'!$C$3:$C$274,"")</f>
        <v/>
      </c>
      <c r="DQ457" s="27" t="str">
        <f>_xlfn.XLOOKUP(DT457,'Banco de Dados'!$B$3:$B$274,'Banco de Dados'!$C$3:$C$274,"")</f>
        <v/>
      </c>
      <c r="DX457" s="27" t="str">
        <f>_xlfn.XLOOKUP(EA457,'Banco de Dados'!$B$3:$B$274,'Banco de Dados'!$C$3:$C$274,"")</f>
        <v/>
      </c>
      <c r="EE457" s="27" t="str">
        <f>_xlfn.XLOOKUP(EH457,'Banco de Dados'!$B$3:$B$274,'Banco de Dados'!$C$3:$C$274,"")</f>
        <v/>
      </c>
      <c r="EL457" s="27" t="str">
        <f>_xlfn.XLOOKUP(EO457,'Banco de Dados'!$B$3:$B$274,'Banco de Dados'!$C$3:$C$274,"")</f>
        <v/>
      </c>
      <c r="ES457" s="27" t="str">
        <f>_xlfn.XLOOKUP(EV457,'Banco de Dados'!$B$3:$B$274,'Banco de Dados'!$C$3:$C$274,"")</f>
        <v/>
      </c>
      <c r="EZ457" s="27" t="str">
        <f>_xlfn.XLOOKUP(FC457,'Banco de Dados'!$B$3:$B$274,'Banco de Dados'!$C$3:$C$274,"")</f>
        <v/>
      </c>
      <c r="FC457" s="7"/>
      <c r="FD457" s="7"/>
      <c r="FE457" s="7"/>
      <c r="FG457" s="27" t="str">
        <f>_xlfn.XLOOKUP(FJ457,'Banco de Dados'!$B$3:$B$274,'Banco de Dados'!$C$3:$C$274,"")</f>
        <v/>
      </c>
      <c r="FH457" s="7"/>
      <c r="FI457" s="7"/>
      <c r="FJ457" s="7"/>
      <c r="FK457" s="7"/>
      <c r="FL457" s="7"/>
      <c r="FN457" s="27" t="str">
        <f>_xlfn.XLOOKUP(FQ457,'Banco de Dados'!$B$3:$B$274,'Banco de Dados'!$C$3:$C$274,"")</f>
        <v/>
      </c>
      <c r="FO457" s="7"/>
      <c r="FP457" s="7"/>
      <c r="FQ457" s="7"/>
      <c r="FR457" s="7"/>
      <c r="FS457" s="7"/>
      <c r="FU457" s="27" t="str">
        <f>_xlfn.XLOOKUP(FX457,'Banco de Dados'!$B$3:$B$274,'Banco de Dados'!$C$3:$C$274,"")</f>
        <v/>
      </c>
      <c r="FV457" s="7"/>
      <c r="FW457" s="7"/>
      <c r="FX457" s="7"/>
      <c r="FY457" s="7"/>
      <c r="FZ457" s="7"/>
    </row>
    <row r="458" spans="2:182" x14ac:dyDescent="0.25">
      <c r="B458" s="27" t="str">
        <f>_xlfn.XLOOKUP(E458,'Banco de Dados'!$B$3:$B$274,'Banco de Dados'!$C$3:$C$274,"")</f>
        <v/>
      </c>
      <c r="I458" s="27" t="str">
        <f>_xlfn.XLOOKUP(L458,'Banco de Dados'!$B$3:$B$274,'Banco de Dados'!$C$3:$C$274,"")</f>
        <v/>
      </c>
      <c r="P458" s="27" t="str">
        <f>_xlfn.XLOOKUP(S458,'Banco de Dados'!$B$3:$B$274,'Banco de Dados'!$C$3:$C$274,"")</f>
        <v/>
      </c>
      <c r="W458" s="27" t="str">
        <f>_xlfn.XLOOKUP(Z458,'Banco de Dados'!$B$3:$B$274,'Banco de Dados'!$C$3:$C$274,"")</f>
        <v/>
      </c>
      <c r="AD458" s="27" t="str">
        <f>_xlfn.XLOOKUP(AG458,'Banco de Dados'!$B$3:$B$274,'Banco de Dados'!$C$3:$C$274,"")</f>
        <v/>
      </c>
      <c r="AK458" s="27" t="str">
        <f>_xlfn.XLOOKUP(AN458,'Banco de Dados'!$B$3:$B$274,'Banco de Dados'!$C$3:$C$274,"")</f>
        <v/>
      </c>
      <c r="AR458" s="27" t="str">
        <f>_xlfn.XLOOKUP(AU458,'Banco de Dados'!$B$3:$B$274,'Banco de Dados'!$C$3:$C$274,"")</f>
        <v/>
      </c>
      <c r="AY458" s="27" t="str">
        <f>_xlfn.XLOOKUP(BB458,'Banco de Dados'!$B$3:$B$274,'Banco de Dados'!$C$3:$C$274,"")</f>
        <v/>
      </c>
      <c r="BF458" s="27" t="str">
        <f>_xlfn.XLOOKUP(BI458,'Banco de Dados'!$B$3:$B$274,'Banco de Dados'!$C$3:$C$274,"")</f>
        <v/>
      </c>
      <c r="BM458" s="27" t="str">
        <f>_xlfn.XLOOKUP(BP458,'Banco de Dados'!$B$3:$B$274,'Banco de Dados'!$C$3:$C$274,"")</f>
        <v/>
      </c>
      <c r="BT458" s="27" t="str">
        <f>_xlfn.XLOOKUP(BW458,'Banco de Dados'!$B$3:$B$274,'Banco de Dados'!$C$3:$C$274,"")</f>
        <v/>
      </c>
      <c r="CA458" s="27" t="str">
        <f>_xlfn.XLOOKUP(CD458,'Banco de Dados'!$B$3:$B$274,'Banco de Dados'!$C$3:$C$274,"")</f>
        <v/>
      </c>
      <c r="CH458" s="27" t="str">
        <f>_xlfn.XLOOKUP(CK458,'Banco de Dados'!$B$3:$B$274,'Banco de Dados'!$C$3:$C$274,"")</f>
        <v/>
      </c>
      <c r="CO458" s="27" t="str">
        <f>_xlfn.XLOOKUP(CR458,'Banco de Dados'!$B$3:$B$274,'Banco de Dados'!$C$3:$C$274,"")</f>
        <v/>
      </c>
      <c r="CV458" s="27" t="str">
        <f>_xlfn.XLOOKUP(CY458,'Banco de Dados'!$B$3:$B$274,'Banco de Dados'!$C$3:$C$274,"")</f>
        <v/>
      </c>
      <c r="DC458" s="27" t="str">
        <f>_xlfn.XLOOKUP(DF458,'Banco de Dados'!$B$3:$B$274,'Banco de Dados'!$C$3:$C$274,"")</f>
        <v/>
      </c>
      <c r="DJ458" s="27" t="str">
        <f>_xlfn.XLOOKUP(DM458,'Banco de Dados'!$B$3:$B$274,'Banco de Dados'!$C$3:$C$274,"")</f>
        <v/>
      </c>
      <c r="DQ458" s="27" t="str">
        <f>_xlfn.XLOOKUP(DT458,'Banco de Dados'!$B$3:$B$274,'Banco de Dados'!$C$3:$C$274,"")</f>
        <v/>
      </c>
      <c r="DX458" s="27" t="str">
        <f>_xlfn.XLOOKUP(EA458,'Banco de Dados'!$B$3:$B$274,'Banco de Dados'!$C$3:$C$274,"")</f>
        <v/>
      </c>
      <c r="EE458" s="27" t="str">
        <f>_xlfn.XLOOKUP(EH458,'Banco de Dados'!$B$3:$B$274,'Banco de Dados'!$C$3:$C$274,"")</f>
        <v/>
      </c>
      <c r="EL458" s="27" t="str">
        <f>_xlfn.XLOOKUP(EO458,'Banco de Dados'!$B$3:$B$274,'Banco de Dados'!$C$3:$C$274,"")</f>
        <v/>
      </c>
      <c r="ES458" s="27" t="str">
        <f>_xlfn.XLOOKUP(EV458,'Banco de Dados'!$B$3:$B$274,'Banco de Dados'!$C$3:$C$274,"")</f>
        <v/>
      </c>
      <c r="EZ458" s="27" t="str">
        <f>_xlfn.XLOOKUP(FC458,'Banco de Dados'!$B$3:$B$274,'Banco de Dados'!$C$3:$C$274,"")</f>
        <v/>
      </c>
      <c r="FC458" s="7"/>
      <c r="FD458" s="7"/>
      <c r="FE458" s="7"/>
      <c r="FG458" s="27" t="str">
        <f>_xlfn.XLOOKUP(FJ458,'Banco de Dados'!$B$3:$B$274,'Banco de Dados'!$C$3:$C$274,"")</f>
        <v/>
      </c>
      <c r="FH458" s="7"/>
      <c r="FI458" s="7"/>
      <c r="FJ458" s="7"/>
      <c r="FK458" s="7"/>
      <c r="FL458" s="7"/>
      <c r="FN458" s="27" t="str">
        <f>_xlfn.XLOOKUP(FQ458,'Banco de Dados'!$B$3:$B$274,'Banco de Dados'!$C$3:$C$274,"")</f>
        <v/>
      </c>
      <c r="FO458" s="7"/>
      <c r="FP458" s="7"/>
      <c r="FQ458" s="7"/>
      <c r="FR458" s="7"/>
      <c r="FS458" s="7"/>
      <c r="FU458" s="27" t="str">
        <f>_xlfn.XLOOKUP(FX458,'Banco de Dados'!$B$3:$B$274,'Banco de Dados'!$C$3:$C$274,"")</f>
        <v/>
      </c>
      <c r="FV458" s="7"/>
      <c r="FW458" s="7"/>
      <c r="FX458" s="7"/>
      <c r="FY458" s="7"/>
      <c r="FZ458" s="7"/>
    </row>
  </sheetData>
  <mergeCells count="28">
    <mergeCell ref="FP3:FS3"/>
    <mergeCell ref="FW3:FZ3"/>
    <mergeCell ref="K3:N3"/>
    <mergeCell ref="R3:U3"/>
    <mergeCell ref="Y3:AB3"/>
    <mergeCell ref="AF3:AI3"/>
    <mergeCell ref="AM3:AP3"/>
    <mergeCell ref="AT3:AW3"/>
    <mergeCell ref="BA3:BD3"/>
    <mergeCell ref="BH3:BK3"/>
    <mergeCell ref="BO3:BR3"/>
    <mergeCell ref="BV3:BY3"/>
    <mergeCell ref="CC3:CF3"/>
    <mergeCell ref="CJ3:CM3"/>
    <mergeCell ref="CQ3:CT3"/>
    <mergeCell ref="CX3:DA3"/>
    <mergeCell ref="FI3:FL3"/>
    <mergeCell ref="DE3:DH3"/>
    <mergeCell ref="DL3:DO3"/>
    <mergeCell ref="DS3:DV3"/>
    <mergeCell ref="DZ3:EC3"/>
    <mergeCell ref="EG3:EJ3"/>
    <mergeCell ref="C1:G1"/>
    <mergeCell ref="D3:G3"/>
    <mergeCell ref="EN3:EQ3"/>
    <mergeCell ref="EU3:EX3"/>
    <mergeCell ref="FB3:FE3"/>
    <mergeCell ref="J1:N2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B030FE-92BD-48B2-8F64-08B0DCFA6511}">
          <x14:formula1>
            <xm:f>'Banco de Dados'!$A$26:$A$27</xm:f>
          </x14:formula1>
          <xm:sqref>C2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3"/>
  <dimension ref="A1:AL855"/>
  <sheetViews>
    <sheetView topLeftCell="L1" zoomScale="85" zoomScaleNormal="85" workbookViewId="0">
      <selection activeCell="X9" sqref="X9"/>
    </sheetView>
  </sheetViews>
  <sheetFormatPr defaultColWidth="9.140625" defaultRowHeight="15" x14ac:dyDescent="0.25"/>
  <cols>
    <col min="1" max="1" width="11.28515625" style="2" bestFit="1" customWidth="1"/>
    <col min="2" max="2" width="9.140625" style="2"/>
    <col min="3" max="3" width="12.42578125" style="2" bestFit="1" customWidth="1"/>
    <col min="4" max="4" width="10" style="2" bestFit="1" customWidth="1"/>
    <col min="5" max="5" width="9.140625" style="2"/>
    <col min="6" max="6" width="9.140625" style="32"/>
    <col min="7" max="7" width="12.140625" style="2" bestFit="1" customWidth="1"/>
    <col min="8" max="8" width="10.7109375" style="2" bestFit="1" customWidth="1"/>
    <col min="9" max="9" width="1.5703125" style="67" customWidth="1"/>
    <col min="10" max="10" width="13.140625" bestFit="1" customWidth="1"/>
    <col min="11" max="11" width="20.7109375" style="2" bestFit="1" customWidth="1"/>
    <col min="12" max="12" width="13.140625" style="2" bestFit="1" customWidth="1"/>
    <col min="13" max="13" width="18.5703125" style="2" bestFit="1" customWidth="1"/>
    <col min="14" max="14" width="9.140625" style="2"/>
    <col min="15" max="15" width="1.7109375" style="67" customWidth="1"/>
    <col min="16" max="16" width="10.140625" style="7" customWidth="1"/>
    <col min="17" max="17" width="13.140625" style="2" bestFit="1" customWidth="1"/>
    <col min="18" max="18" width="2" style="2" bestFit="1" customWidth="1"/>
    <col min="19" max="19" width="11.140625" style="2" customWidth="1"/>
    <col min="20" max="20" width="13.7109375" style="2" bestFit="1" customWidth="1"/>
    <col min="21" max="21" width="2.42578125" style="67" customWidth="1"/>
    <col min="22" max="23" width="9.140625" style="7"/>
    <col min="24" max="24" width="13.140625" bestFit="1" customWidth="1"/>
    <col min="25" max="25" width="12" bestFit="1" customWidth="1"/>
    <col min="31" max="31" width="2.42578125" style="67" customWidth="1"/>
    <col min="33" max="33" width="9.140625" customWidth="1"/>
    <col min="34" max="37" width="9.140625" hidden="1" customWidth="1"/>
    <col min="38" max="38" width="9.140625" customWidth="1"/>
  </cols>
  <sheetData>
    <row r="1" spans="1:38" ht="15" customHeight="1" thickBot="1" x14ac:dyDescent="0.3">
      <c r="A1" s="185" t="str">
        <f>_xlfn.XLOOKUP(B4,'Banco de Dados'!C284:C377,'Banco de Dados'!B284:B377,"")</f>
        <v>Fósforo</v>
      </c>
      <c r="B1" s="186"/>
      <c r="C1" s="186"/>
      <c r="D1" s="186"/>
      <c r="E1" s="186"/>
      <c r="F1" s="186"/>
      <c r="I1"/>
      <c r="J1" s="85" t="s">
        <v>228</v>
      </c>
      <c r="L1" s="14"/>
      <c r="M1" s="14"/>
      <c r="N1" s="14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185"/>
      <c r="B2" s="186"/>
      <c r="C2" s="186"/>
      <c r="D2" s="186"/>
      <c r="E2" s="186"/>
      <c r="F2" s="186"/>
      <c r="I2"/>
      <c r="J2" s="187" t="s">
        <v>235</v>
      </c>
      <c r="K2" s="188"/>
      <c r="L2" s="188"/>
      <c r="M2" s="188"/>
      <c r="N2" s="189"/>
      <c r="O2"/>
      <c r="P2" s="14"/>
      <c r="Q2" s="14"/>
      <c r="R2" s="14"/>
      <c r="S2" s="14"/>
      <c r="T2" s="14"/>
      <c r="U2"/>
      <c r="V2" s="14"/>
      <c r="W2" s="14"/>
      <c r="X2" s="14"/>
      <c r="Y2" s="14"/>
      <c r="Z2" s="14"/>
      <c r="AA2" s="14"/>
      <c r="AB2" s="14"/>
      <c r="AC2" s="14"/>
      <c r="AE2"/>
      <c r="AG2" s="168"/>
      <c r="AH2" s="168"/>
      <c r="AI2" s="168"/>
      <c r="AJ2" s="168"/>
      <c r="AK2" s="168"/>
      <c r="AL2" s="168"/>
    </row>
    <row r="3" spans="1:38" ht="30" customHeight="1" x14ac:dyDescent="0.25">
      <c r="A3" s="185"/>
      <c r="B3" s="186"/>
      <c r="C3" s="186"/>
      <c r="D3" s="186"/>
      <c r="E3" s="186"/>
      <c r="F3" s="186"/>
      <c r="I3"/>
      <c r="J3" s="190"/>
      <c r="K3" s="191"/>
      <c r="L3" s="191"/>
      <c r="M3" s="191"/>
      <c r="N3" s="192"/>
      <c r="O3"/>
      <c r="U3"/>
      <c r="X3" s="2"/>
      <c r="Y3" s="7"/>
      <c r="Z3" s="7"/>
      <c r="AA3" s="2"/>
      <c r="AB3" s="7"/>
      <c r="AC3" s="7"/>
      <c r="AD3" s="2"/>
      <c r="AE3"/>
      <c r="AF3" s="7"/>
      <c r="AG3" s="2"/>
      <c r="AH3" s="7"/>
      <c r="AI3" s="7"/>
      <c r="AJ3" s="2"/>
      <c r="AK3" s="7"/>
      <c r="AL3" s="7"/>
    </row>
    <row r="4" spans="1:38" ht="16.5" thickBot="1" x14ac:dyDescent="0.3">
      <c r="A4" s="91" t="s">
        <v>64</v>
      </c>
      <c r="B4" s="169" t="s">
        <v>3</v>
      </c>
      <c r="C4" s="170"/>
      <c r="D4" s="170"/>
      <c r="E4" s="170"/>
      <c r="F4" s="170"/>
      <c r="I4"/>
      <c r="J4" s="193"/>
      <c r="K4" s="194"/>
      <c r="L4" s="194"/>
      <c r="M4" s="194"/>
      <c r="N4" s="195"/>
      <c r="O4"/>
      <c r="U4"/>
      <c r="X4" s="2"/>
      <c r="Y4" s="7"/>
      <c r="Z4" s="7"/>
      <c r="AA4" s="2"/>
      <c r="AB4" s="7"/>
      <c r="AC4" s="7"/>
      <c r="AD4" s="2"/>
      <c r="AE4"/>
      <c r="AF4" s="7"/>
      <c r="AG4" s="2"/>
      <c r="AH4" s="7"/>
      <c r="AI4" s="7"/>
      <c r="AJ4" s="2"/>
      <c r="AK4" s="7"/>
      <c r="AL4" s="7"/>
    </row>
    <row r="5" spans="1:38" ht="8.4499999999999993" customHeight="1" x14ac:dyDescent="0.25">
      <c r="A5" s="43"/>
      <c r="B5" s="43"/>
      <c r="C5" s="43"/>
      <c r="D5" s="43"/>
      <c r="E5" s="43"/>
      <c r="F5" s="75"/>
      <c r="G5" s="43"/>
      <c r="H5" s="43"/>
      <c r="J5" s="43"/>
      <c r="K5" s="43"/>
      <c r="L5" s="43"/>
      <c r="M5" s="43"/>
      <c r="N5" s="43"/>
      <c r="P5" s="43"/>
      <c r="Q5" s="43"/>
      <c r="R5" s="43"/>
      <c r="S5" s="43"/>
      <c r="T5" s="43"/>
      <c r="V5" s="43"/>
      <c r="W5" s="43"/>
      <c r="X5" s="44"/>
      <c r="Y5" s="43"/>
      <c r="Z5" s="43"/>
      <c r="AA5" s="43"/>
      <c r="AB5" s="43"/>
      <c r="AC5" s="43"/>
      <c r="AD5" s="43"/>
      <c r="AF5" s="7" t="s">
        <v>208</v>
      </c>
      <c r="AG5" s="2"/>
      <c r="AH5" s="7"/>
      <c r="AI5" s="7"/>
      <c r="AJ5" s="2"/>
      <c r="AK5" s="7"/>
      <c r="AL5" s="7"/>
    </row>
    <row r="6" spans="1:38" ht="19.149999999999999" customHeight="1" x14ac:dyDescent="0.3">
      <c r="A6" s="36" t="str">
        <f>'Nome das Amostras'!A4</f>
        <v>ab</v>
      </c>
      <c r="B6" s="164" t="str">
        <f>VLOOKUP(A6,'Nome das Amostras'!$A$3:$D$28,2,FALSE)</f>
        <v>Pd</v>
      </c>
      <c r="C6" s="164"/>
      <c r="D6" s="37" t="s">
        <v>65</v>
      </c>
      <c r="E6" s="38">
        <f>'Banco de Dados'!$O$13/'Banco de Dados'!O13</f>
        <v>1</v>
      </c>
      <c r="F6" s="73"/>
      <c r="J6" s="14"/>
      <c r="K6" s="179" t="s">
        <v>214</v>
      </c>
      <c r="L6" s="179"/>
      <c r="M6" s="179"/>
      <c r="P6" s="180" t="s">
        <v>262</v>
      </c>
      <c r="Q6" s="181"/>
      <c r="R6" s="181"/>
      <c r="S6" s="181"/>
      <c r="T6" s="152" t="str">
        <f>M9</f>
        <v>mg/kg</v>
      </c>
      <c r="V6" s="182" t="s">
        <v>248</v>
      </c>
      <c r="W6" s="183"/>
      <c r="X6" s="184"/>
      <c r="Y6" s="129" t="str">
        <f>B4</f>
        <v>P</v>
      </c>
      <c r="Z6" s="14"/>
      <c r="AA6" s="14"/>
      <c r="AB6" s="14"/>
      <c r="AC6" s="14"/>
      <c r="AD6" s="14"/>
      <c r="AF6" s="7"/>
      <c r="AG6" s="2"/>
      <c r="AH6" s="7" t="s">
        <v>142</v>
      </c>
      <c r="AI6" s="7"/>
      <c r="AJ6" s="2"/>
      <c r="AK6" s="7"/>
      <c r="AL6" s="7"/>
    </row>
    <row r="7" spans="1:38" ht="15.75" x14ac:dyDescent="0.25">
      <c r="A7" s="107" t="s">
        <v>1</v>
      </c>
      <c r="B7" s="107" t="s">
        <v>0</v>
      </c>
      <c r="C7" s="107" t="s">
        <v>212</v>
      </c>
      <c r="D7" s="107" t="s">
        <v>209</v>
      </c>
      <c r="E7" s="107" t="s">
        <v>213</v>
      </c>
      <c r="F7" s="76" t="s">
        <v>219</v>
      </c>
      <c r="J7" s="7"/>
      <c r="K7" s="171" t="s">
        <v>144</v>
      </c>
      <c r="L7" s="172"/>
      <c r="M7" s="5" t="str">
        <f>$B$4</f>
        <v>P</v>
      </c>
      <c r="P7" s="117" t="s">
        <v>243</v>
      </c>
      <c r="Q7" s="118" t="s">
        <v>68</v>
      </c>
      <c r="R7" s="122" t="s">
        <v>241</v>
      </c>
      <c r="S7" s="118" t="s">
        <v>143</v>
      </c>
      <c r="T7" s="117" t="s">
        <v>242</v>
      </c>
      <c r="V7" s="173" t="s">
        <v>249</v>
      </c>
      <c r="W7" s="174"/>
      <c r="X7" s="29">
        <v>4323</v>
      </c>
      <c r="Y7" s="66" t="s">
        <v>250</v>
      </c>
      <c r="Z7" s="7"/>
      <c r="AA7" s="2"/>
      <c r="AB7" s="7"/>
      <c r="AC7" s="7"/>
      <c r="AD7" s="2"/>
      <c r="AF7" s="7"/>
      <c r="AG7" s="2"/>
      <c r="AH7" s="7" t="s">
        <v>152</v>
      </c>
      <c r="AI7" s="7">
        <v>34</v>
      </c>
      <c r="AJ7" s="2">
        <f>31</f>
        <v>31</v>
      </c>
      <c r="AK7" s="7">
        <v>33</v>
      </c>
      <c r="AL7" s="7"/>
    </row>
    <row r="8" spans="1:38" ht="15.75" x14ac:dyDescent="0.25">
      <c r="A8" s="28" t="str">
        <f>_xlfn.XLOOKUP(P!C8,'Banco de Dados'!$B$3:$B$274,'Banco de Dados'!$K$3:$K$274,"")</f>
        <v>P</v>
      </c>
      <c r="B8" s="2">
        <f>_xlfn.XLOOKUP(P!C8,'Banco de Dados'!$B$3:$B$274,'Banco de Dados'!$L$3:$L$274,"")</f>
        <v>15</v>
      </c>
      <c r="C8" s="1" cm="1">
        <f t="array" ref="C8:C38">Dados!L5:L35</f>
        <v>2013</v>
      </c>
      <c r="D8" s="2">
        <f>_xlfn.XLOOKUP(P!C8,'Banco de Dados'!$B$3:$B$274,'Banco de Dados'!O$3:O$274,"")</f>
        <v>968</v>
      </c>
      <c r="E8" s="2">
        <f>_xlfn.XLOOKUP(P!C8,'Banco de Dados'!$B$3:$B$274,'Banco de Dados'!P$3:P$274,"")</f>
        <v>104</v>
      </c>
      <c r="F8" s="32">
        <f>(E8*100)/D8</f>
        <v>10.743801652892563</v>
      </c>
      <c r="G8" s="3"/>
      <c r="H8" s="3"/>
      <c r="J8" s="7"/>
      <c r="K8" s="171" t="s">
        <v>145</v>
      </c>
      <c r="L8" s="172"/>
      <c r="M8" s="90" t="s">
        <v>153</v>
      </c>
      <c r="P8" s="112" t="str" cm="1">
        <f t="array" ref="P8:P32">'Nome das Amostras'!A4:A28</f>
        <v>ab</v>
      </c>
      <c r="Q8" s="30" cm="1">
        <f t="array" aca="1" ref="Q8" ca="1">INDIRECT("L"&amp;AJ7)</f>
        <v>2161</v>
      </c>
      <c r="R8" s="151" t="s">
        <v>241</v>
      </c>
      <c r="S8" s="30" cm="1">
        <f t="array" aca="1" ref="S8" ca="1">INDIRECT("L"&amp;AK7)</f>
        <v>329.534699376297</v>
      </c>
      <c r="T8" s="114" t="str" cm="1">
        <f t="array" ref="T8:T32">'Nome das Amostras'!B4:B28</f>
        <v>Pd</v>
      </c>
      <c r="V8" s="175" t="s">
        <v>251</v>
      </c>
      <c r="W8" s="176"/>
      <c r="X8" s="29">
        <f>3*SQRT(X7)</f>
        <v>197.24857413933313</v>
      </c>
      <c r="Y8" s="66" t="s">
        <v>250</v>
      </c>
      <c r="Z8" s="7"/>
      <c r="AA8" s="2"/>
      <c r="AB8" s="7"/>
      <c r="AC8" s="7"/>
      <c r="AD8" s="2"/>
      <c r="AF8" s="7"/>
      <c r="AG8" s="2"/>
      <c r="AH8" s="7"/>
      <c r="AI8" s="7">
        <v>34</v>
      </c>
      <c r="AJ8" s="2">
        <v>64</v>
      </c>
      <c r="AK8" s="7">
        <v>66</v>
      </c>
      <c r="AL8" s="7"/>
    </row>
    <row r="9" spans="1:38" ht="15.75" x14ac:dyDescent="0.25">
      <c r="A9" s="28" t="str">
        <f>_xlfn.XLOOKUP(P!C9,'Banco de Dados'!$B$3:$B$274,'Banco de Dados'!$K$3:$K$274,"")</f>
        <v>S</v>
      </c>
      <c r="B9" s="2">
        <f>_xlfn.XLOOKUP(P!C9,'Banco de Dados'!$B$3:$B$274,'Banco de Dados'!$L$3:$L$274,"")</f>
        <v>16</v>
      </c>
      <c r="C9" s="1">
        <v>2307</v>
      </c>
      <c r="D9" s="2">
        <f>_xlfn.XLOOKUP(P!C9,'Banco de Dados'!$B$3:$B$274,'Banco de Dados'!O$3:O$274,"")</f>
        <v>19589</v>
      </c>
      <c r="E9" s="2">
        <f>_xlfn.XLOOKUP(P!C9,'Banco de Dados'!$B$3:$B$274,'Banco de Dados'!P$3:P$274,"")</f>
        <v>183</v>
      </c>
      <c r="F9" s="32">
        <f t="shared" ref="F9:F38" si="0">(E9*100)/D9</f>
        <v>0.93419776405125321</v>
      </c>
      <c r="G9" s="3"/>
      <c r="H9" s="3"/>
      <c r="J9" s="7"/>
      <c r="K9" s="100" t="s">
        <v>244</v>
      </c>
      <c r="L9" s="5">
        <f>IF(M9="mg/kg",VLOOKUP($M$7,Padrões!E4:AQ87,_xlfn.XLOOKUP($M$8,Padrões!B5:B23,Padrões!C5:C23,""),FALSE),VLOOKUP($M$7,Padrões!E4:AQ87,_xlfn.XLOOKUP($M$8,Padrões!B5:B23,Padrões!C5:C23,""),FALSE)/1000)</f>
        <v>2161</v>
      </c>
      <c r="M9" s="128" t="s">
        <v>142</v>
      </c>
      <c r="P9" s="112" t="str">
        <v>ac</v>
      </c>
      <c r="Q9" s="30" cm="1">
        <f t="array" aca="1" ref="Q9" ca="1">INDIRECT("L"&amp;AJ8)</f>
        <v>1289.2132333615627</v>
      </c>
      <c r="R9" s="151" t="s">
        <v>241</v>
      </c>
      <c r="S9" s="30" cm="1">
        <f t="array" aca="1" ref="S9" ca="1">INDIRECT("L"&amp;AK8)</f>
        <v>177.75568234914036</v>
      </c>
      <c r="T9" s="114" t="str">
        <v>R2</v>
      </c>
      <c r="V9" s="177" t="s">
        <v>252</v>
      </c>
      <c r="W9" s="178"/>
      <c r="X9" s="163">
        <f>(X8*L9)/M11</f>
        <v>440.34521561477158</v>
      </c>
      <c r="Y9" s="71" t="str">
        <f>$M$9</f>
        <v>mg/kg</v>
      </c>
      <c r="Z9" s="7"/>
      <c r="AA9" s="2"/>
      <c r="AB9" s="7"/>
      <c r="AC9" s="7"/>
      <c r="AD9" s="2"/>
      <c r="AF9" s="7"/>
      <c r="AG9" s="2"/>
      <c r="AH9" s="7"/>
      <c r="AI9" s="7"/>
      <c r="AJ9" s="2">
        <v>98</v>
      </c>
      <c r="AK9" s="7">
        <v>100</v>
      </c>
      <c r="AL9" s="7"/>
    </row>
    <row r="10" spans="1:38" ht="15.75" x14ac:dyDescent="0.25">
      <c r="A10" s="28" t="str">
        <f>_xlfn.XLOOKUP(P!C10,'Banco de Dados'!$B$3:$B$274,'Banco de Dados'!$K$3:$K$274,"")</f>
        <v>Cl</v>
      </c>
      <c r="B10" s="2">
        <f>_xlfn.XLOOKUP(P!C10,'Banco de Dados'!$B$3:$B$274,'Banco de Dados'!$L$3:$L$274,"")</f>
        <v>17</v>
      </c>
      <c r="C10" s="1">
        <v>2622</v>
      </c>
      <c r="D10" s="2">
        <f>_xlfn.XLOOKUP(P!C10,'Banco de Dados'!$B$3:$B$274,'Banco de Dados'!O$3:O$274,"")</f>
        <v>29684</v>
      </c>
      <c r="E10" s="2">
        <f>_xlfn.XLOOKUP(P!C10,'Banco de Dados'!$B$3:$B$274,'Banco de Dados'!P$3:P$274,"")</f>
        <v>255</v>
      </c>
      <c r="F10" s="32">
        <f t="shared" si="0"/>
        <v>0.85904864573507611</v>
      </c>
      <c r="G10" s="3"/>
      <c r="H10" s="3"/>
      <c r="J10" s="7"/>
      <c r="K10" s="100" t="s">
        <v>245</v>
      </c>
      <c r="L10" s="5">
        <f>IF(M9="mg/kg",VLOOKUP($M$7,Padrões!E4:AQ87,_xlfn.XLOOKUP($M$8,Padrões!B5:B23,Padrões!D5:D23,""),FALSE),VLOOKUP($M$7,Padrões!E4:AQ87,_xlfn.XLOOKUP($M$8,Padrões!B5:B23,Padrões!D5:D23,""),FALSE)/1000)</f>
        <v>28</v>
      </c>
      <c r="M10" s="5" t="str">
        <f>M9</f>
        <v>mg/kg</v>
      </c>
      <c r="P10" s="112" t="str">
        <v>ad</v>
      </c>
      <c r="Q10" s="30" cm="1">
        <f t="array" aca="1" ref="Q10" ca="1">INDIRECT("L"&amp;AJ9)</f>
        <v>931.16070458586273</v>
      </c>
      <c r="R10" s="151" t="s">
        <v>241</v>
      </c>
      <c r="S10" s="30" cm="1">
        <f t="array" aca="1" ref="S10" ca="1">INDIRECT("L"&amp;AK9)</f>
        <v>145.48694712746769</v>
      </c>
      <c r="T10" s="114" t="str">
        <v>R3</v>
      </c>
      <c r="W10" s="30"/>
      <c r="X10" s="32"/>
      <c r="Y10" s="2"/>
      <c r="Z10" s="7"/>
      <c r="AA10" s="2"/>
      <c r="AB10" s="7"/>
      <c r="AC10" s="7"/>
      <c r="AD10" s="2"/>
      <c r="AF10" s="7"/>
      <c r="AG10" s="2"/>
      <c r="AH10" s="7"/>
      <c r="AI10" s="7"/>
      <c r="AJ10" s="2">
        <f>AJ9+$AI$7</f>
        <v>132</v>
      </c>
      <c r="AK10" s="7">
        <f>AK9+$AI$7</f>
        <v>134</v>
      </c>
      <c r="AL10" s="7"/>
    </row>
    <row r="11" spans="1:38" ht="15.75" x14ac:dyDescent="0.25">
      <c r="A11" s="28" t="str">
        <f>_xlfn.XLOOKUP(P!C11,'Banco de Dados'!$B$3:$B$274,'Banco de Dados'!$K$3:$K$274,"")</f>
        <v>Ar</v>
      </c>
      <c r="B11" s="2">
        <f>_xlfn.XLOOKUP(P!C11,'Banco de Dados'!$B$3:$B$274,'Banco de Dados'!$L$3:$L$274,"")</f>
        <v>18</v>
      </c>
      <c r="C11" s="1">
        <v>2957</v>
      </c>
      <c r="D11" s="2">
        <f>_xlfn.XLOOKUP(P!C11,'Banco de Dados'!$B$3:$B$274,'Banco de Dados'!O$3:O$274,"")</f>
        <v>4130</v>
      </c>
      <c r="E11" s="2">
        <f>_xlfn.XLOOKUP(P!C11,'Banco de Dados'!$B$3:$B$274,'Banco de Dados'!P$3:P$274,"")</f>
        <v>229</v>
      </c>
      <c r="F11" s="32">
        <f t="shared" si="0"/>
        <v>5.5447941888619852</v>
      </c>
      <c r="G11" s="3"/>
      <c r="H11" s="3"/>
      <c r="J11" s="7"/>
      <c r="K11" s="171" t="s">
        <v>209</v>
      </c>
      <c r="L11" s="172"/>
      <c r="M11" s="5">
        <f>_xlfn.XLOOKUP($M$7,A8:A35,D8:D35,"")</f>
        <v>968</v>
      </c>
      <c r="P11" s="112" t="str">
        <v>ae</v>
      </c>
      <c r="Q11" s="30" cm="1">
        <f t="array" aca="1" ref="Q11" ca="1">INDIRECT("L"&amp;AJ10)</f>
        <v>1162.91995220175</v>
      </c>
      <c r="R11" s="151" t="s">
        <v>241</v>
      </c>
      <c r="S11" s="30" cm="1">
        <f t="array" aca="1" ref="S11" ca="1">INDIRECT("L"&amp;AK10)</f>
        <v>166.59738853126717</v>
      </c>
      <c r="T11" s="121" t="str">
        <v>R4</v>
      </c>
      <c r="W11" s="30"/>
      <c r="X11" s="17"/>
      <c r="Y11" s="2"/>
      <c r="Z11" s="7"/>
      <c r="AA11" s="2"/>
      <c r="AB11" s="7"/>
      <c r="AC11" s="7"/>
      <c r="AD11" s="2"/>
      <c r="AF11" s="7"/>
      <c r="AG11" s="2"/>
      <c r="AH11" s="7"/>
      <c r="AI11" s="7"/>
      <c r="AJ11" s="2">
        <f t="shared" ref="AJ11:AK32" si="1">AJ10+$AI$7</f>
        <v>166</v>
      </c>
      <c r="AK11" s="7">
        <f t="shared" si="1"/>
        <v>168</v>
      </c>
      <c r="AL11" s="7"/>
    </row>
    <row r="12" spans="1:38" ht="15.75" x14ac:dyDescent="0.25">
      <c r="A12" s="28" t="str">
        <f>_xlfn.XLOOKUP(P!C12,'Banco de Dados'!$B$3:$B$274,'Banco de Dados'!$K$3:$K$274,"")</f>
        <v>K</v>
      </c>
      <c r="B12" s="2">
        <f>_xlfn.XLOOKUP(P!C12,'Banco de Dados'!$B$3:$B$274,'Banco de Dados'!$L$3:$L$274,"")</f>
        <v>19</v>
      </c>
      <c r="C12" s="1">
        <v>3313</v>
      </c>
      <c r="D12" s="2">
        <f>_xlfn.XLOOKUP(P!C12,'Banco de Dados'!$B$3:$B$274,'Banco de Dados'!O$3:O$274,"")</f>
        <v>169151</v>
      </c>
      <c r="E12" s="2">
        <f>_xlfn.XLOOKUP(P!C12,'Banco de Dados'!$B$3:$B$274,'Banco de Dados'!P$3:P$274,"")</f>
        <v>441</v>
      </c>
      <c r="F12" s="32">
        <f t="shared" si="0"/>
        <v>0.26071380009577244</v>
      </c>
      <c r="G12" s="3"/>
      <c r="H12" s="3"/>
      <c r="J12" s="7"/>
      <c r="K12" s="171" t="s">
        <v>213</v>
      </c>
      <c r="L12" s="172"/>
      <c r="M12" s="5">
        <f>_xlfn.XLOOKUP($M$7,A8:A35,E8:E35,"")</f>
        <v>104</v>
      </c>
      <c r="P12" s="112" t="str">
        <v>af</v>
      </c>
      <c r="Q12" s="30" cm="1">
        <f t="array" aca="1" ref="Q12" ca="1">INDIRECT("L"&amp;AJ11)</f>
        <v>998.99592206177226</v>
      </c>
      <c r="R12" s="151" t="s">
        <v>241</v>
      </c>
      <c r="S12" s="30" cm="1">
        <f t="array" aca="1" ref="S12" ca="1">INDIRECT("L"&amp;AK11)</f>
        <v>163.60680019965352</v>
      </c>
      <c r="T12" s="121" t="str">
        <v>R5</v>
      </c>
      <c r="W12" s="30"/>
      <c r="X12" s="17"/>
      <c r="Y12" s="2"/>
      <c r="Z12" s="7"/>
      <c r="AA12" s="2"/>
      <c r="AB12" s="7"/>
      <c r="AC12" s="7"/>
      <c r="AD12" s="2"/>
      <c r="AF12" s="7"/>
      <c r="AG12" s="2"/>
      <c r="AH12" s="7"/>
      <c r="AI12" s="7"/>
      <c r="AJ12" s="2">
        <f t="shared" si="1"/>
        <v>200</v>
      </c>
      <c r="AK12" s="7">
        <f t="shared" si="1"/>
        <v>202</v>
      </c>
      <c r="AL12" s="7"/>
    </row>
    <row r="13" spans="1:38" x14ac:dyDescent="0.25">
      <c r="A13" s="28" t="str">
        <f>_xlfn.XLOOKUP(P!C13,'Banco de Dados'!$B$3:$B$274,'Banco de Dados'!$K$3:$K$274,"")</f>
        <v>Ca</v>
      </c>
      <c r="B13" s="2">
        <f>_xlfn.XLOOKUP(P!C13,'Banco de Dados'!$B$3:$B$274,'Banco de Dados'!$L$3:$L$274,"")</f>
        <v>20</v>
      </c>
      <c r="C13" s="1">
        <v>3691</v>
      </c>
      <c r="D13" s="2">
        <f>_xlfn.XLOOKUP(P!C13,'Banco de Dados'!$B$3:$B$274,'Banco de Dados'!O$3:O$274,"")</f>
        <v>427317</v>
      </c>
      <c r="E13" s="2">
        <f>_xlfn.XLOOKUP(P!C13,'Banco de Dados'!$B$3:$B$274,'Banco de Dados'!P$3:P$274,"")</f>
        <v>637</v>
      </c>
      <c r="F13" s="32">
        <f t="shared" si="0"/>
        <v>0.14906966022882309</v>
      </c>
      <c r="G13" s="3"/>
      <c r="H13" s="3"/>
      <c r="J13" s="67"/>
      <c r="K13" s="94"/>
      <c r="L13" s="94"/>
      <c r="M13" s="94"/>
      <c r="N13" s="94"/>
      <c r="P13" s="112" t="str">
        <v>ag</v>
      </c>
      <c r="Q13" s="30" cm="1">
        <f t="array" aca="1" ref="Q13" ca="1">INDIRECT("L"&amp;AJ12)</f>
        <v>604.5881316894729</v>
      </c>
      <c r="R13" s="151" t="s">
        <v>241</v>
      </c>
      <c r="S13" s="30" cm="1">
        <f t="array" aca="1" ref="S13" ca="1">INDIRECT("L"&amp;AK12)</f>
        <v>79.821079468026426</v>
      </c>
      <c r="T13" s="121" t="str">
        <v>R6</v>
      </c>
      <c r="W13" s="30"/>
      <c r="X13" s="32"/>
      <c r="Y13" s="2"/>
      <c r="Z13" s="7"/>
      <c r="AA13" s="2"/>
      <c r="AB13" s="7"/>
      <c r="AC13" s="7"/>
      <c r="AD13" s="2"/>
      <c r="AF13" s="7"/>
      <c r="AG13" s="2"/>
      <c r="AH13" s="7"/>
      <c r="AI13" s="7"/>
      <c r="AJ13" s="2">
        <f t="shared" si="1"/>
        <v>234</v>
      </c>
      <c r="AK13" s="7">
        <f t="shared" si="1"/>
        <v>236</v>
      </c>
      <c r="AL13" s="7"/>
    </row>
    <row r="14" spans="1:38" ht="15.75" x14ac:dyDescent="0.25">
      <c r="A14" s="28" t="str">
        <f>_xlfn.XLOOKUP(P!C14,'Banco de Dados'!$B$3:$B$274,'Banco de Dados'!$K$3:$K$274,"")</f>
        <v>Ti</v>
      </c>
      <c r="B14" s="2">
        <f>_xlfn.XLOOKUP(P!C14,'Banco de Dados'!$B$3:$B$274,'Banco de Dados'!$L$3:$L$274,"")</f>
        <v>22</v>
      </c>
      <c r="C14" s="1">
        <v>4509</v>
      </c>
      <c r="D14" s="2">
        <f>_xlfn.XLOOKUP(P!C14,'Banco de Dados'!$B$3:$B$274,'Banco de Dados'!O$3:O$274,"")</f>
        <v>4625</v>
      </c>
      <c r="E14" s="2">
        <f>_xlfn.XLOOKUP(P!C14,'Banco de Dados'!$B$3:$B$274,'Banco de Dados'!P$3:P$274,"")</f>
        <v>122</v>
      </c>
      <c r="F14" s="32">
        <f t="shared" si="0"/>
        <v>2.637837837837838</v>
      </c>
      <c r="G14" s="3"/>
      <c r="H14" s="3"/>
      <c r="J14" s="7"/>
      <c r="K14" s="72" t="str">
        <f>A6</f>
        <v>ab</v>
      </c>
      <c r="L14" s="55" t="s">
        <v>215</v>
      </c>
      <c r="M14" s="41" t="str">
        <f>A1</f>
        <v>Fósforo</v>
      </c>
      <c r="P14" s="112" t="str">
        <v>ah</v>
      </c>
      <c r="Q14" s="30" cm="1">
        <f t="array" aca="1" ref="Q14" ca="1">INDIRECT("L"&amp;AJ13)</f>
        <v>1554.6217939339012</v>
      </c>
      <c r="R14" s="151" t="s">
        <v>241</v>
      </c>
      <c r="S14" s="30" cm="1">
        <f t="array" aca="1" ref="S14" ca="1">INDIRECT("L"&amp;AK13)</f>
        <v>207.8297356077519</v>
      </c>
      <c r="T14" s="121" t="str">
        <v>R7</v>
      </c>
      <c r="W14" s="30"/>
      <c r="X14" s="33"/>
      <c r="Z14" s="7"/>
      <c r="AA14" s="2"/>
      <c r="AB14" s="7"/>
      <c r="AC14" s="7"/>
      <c r="AD14" s="2"/>
      <c r="AF14" s="7"/>
      <c r="AG14" s="2"/>
      <c r="AH14" s="7"/>
      <c r="AI14" s="7"/>
      <c r="AJ14" s="2">
        <f t="shared" si="1"/>
        <v>268</v>
      </c>
      <c r="AK14" s="7">
        <f t="shared" si="1"/>
        <v>270</v>
      </c>
      <c r="AL14" s="7"/>
    </row>
    <row r="15" spans="1:38" x14ac:dyDescent="0.25">
      <c r="A15" s="28" t="str">
        <f>_xlfn.XLOOKUP(P!C15,'Banco de Dados'!$B$3:$B$274,'Banco de Dados'!$K$3:$K$274,"")</f>
        <v>Cr</v>
      </c>
      <c r="B15" s="2">
        <f>_xlfn.XLOOKUP(P!C15,'Banco de Dados'!$B$3:$B$274,'Banco de Dados'!$L$3:$L$274,"")</f>
        <v>24</v>
      </c>
      <c r="C15" s="1">
        <v>5412</v>
      </c>
      <c r="D15" s="2">
        <f>_xlfn.XLOOKUP(P!C15,'Banco de Dados'!$B$3:$B$274,'Banco de Dados'!O$3:O$274,"")</f>
        <v>1257</v>
      </c>
      <c r="E15" s="2">
        <f>_xlfn.XLOOKUP(P!C15,'Banco de Dados'!$B$3:$B$274,'Banco de Dados'!P$3:P$274,"")</f>
        <v>118</v>
      </c>
      <c r="F15" s="32">
        <f t="shared" si="0"/>
        <v>9.387430389817025</v>
      </c>
      <c r="G15" s="3"/>
      <c r="H15" s="3"/>
      <c r="J15" s="7"/>
      <c r="K15" s="20" t="s">
        <v>210</v>
      </c>
      <c r="L15" s="57"/>
      <c r="M15" s="34" t="s">
        <v>211</v>
      </c>
      <c r="P15" s="112" t="str">
        <v>ai</v>
      </c>
      <c r="Q15" s="30" cm="1">
        <f t="array" aca="1" ref="Q15" ca="1">INDIRECT("L"&amp;AJ14)</f>
        <v>1073.3870592516839</v>
      </c>
      <c r="R15" s="151" t="s">
        <v>241</v>
      </c>
      <c r="S15" s="30" cm="1">
        <f t="array" aca="1" ref="S15" ca="1">INDIRECT("L"&amp;AK14)</f>
        <v>161.07953917835775</v>
      </c>
      <c r="T15" s="121" t="str">
        <v>R8</v>
      </c>
      <c r="W15" s="30"/>
      <c r="X15" s="32"/>
      <c r="Y15" s="3"/>
      <c r="Z15" s="7"/>
      <c r="AA15" s="2"/>
      <c r="AB15" s="7"/>
      <c r="AC15" s="7"/>
      <c r="AD15" s="2"/>
      <c r="AF15" s="7"/>
      <c r="AG15" s="2"/>
      <c r="AH15" s="7"/>
      <c r="AI15" s="7"/>
      <c r="AJ15" s="2">
        <f t="shared" si="1"/>
        <v>302</v>
      </c>
      <c r="AK15" s="7">
        <f t="shared" si="1"/>
        <v>304</v>
      </c>
      <c r="AL15" s="7"/>
    </row>
    <row r="16" spans="1:38" x14ac:dyDescent="0.25">
      <c r="A16" s="28" t="str">
        <f>_xlfn.XLOOKUP(P!C16,'Banco de Dados'!$B$3:$B$274,'Banco de Dados'!$K$3:$K$274,"")</f>
        <v>Mn</v>
      </c>
      <c r="B16" s="2">
        <f>_xlfn.XLOOKUP(P!C16,'Banco de Dados'!$B$3:$B$274,'Banco de Dados'!$L$3:$L$274,"")</f>
        <v>25</v>
      </c>
      <c r="C16" s="1">
        <v>5895</v>
      </c>
      <c r="D16" s="2">
        <f>_xlfn.XLOOKUP(P!C16,'Banco de Dados'!$B$3:$B$274,'Banco de Dados'!O$3:O$274,"")</f>
        <v>6728</v>
      </c>
      <c r="E16" s="2">
        <f>_xlfn.XLOOKUP(P!C16,'Banco de Dados'!$B$3:$B$274,'Banco de Dados'!P$3:P$274,"")</f>
        <v>153</v>
      </c>
      <c r="F16" s="32">
        <f t="shared" si="0"/>
        <v>2.2740784780023779</v>
      </c>
      <c r="G16" s="3"/>
      <c r="H16" s="3"/>
      <c r="J16" s="7"/>
      <c r="K16" s="49">
        <f>_xlfn.XLOOKUP($B$4,A8:A35,D8:D35,"-")</f>
        <v>968</v>
      </c>
      <c r="L16" s="56"/>
      <c r="M16" s="42">
        <f>_xlfn.XLOOKUP($B$4,A8:A35,E8:E35,"-")</f>
        <v>104</v>
      </c>
      <c r="P16" s="112" t="str">
        <v>aj</v>
      </c>
      <c r="Q16" s="30" cm="1">
        <f t="array" aca="1" ref="Q16" ca="1">INDIRECT("L"&amp;AJ15)</f>
        <v>1899.7918849882105</v>
      </c>
      <c r="R16" s="151" t="s">
        <v>241</v>
      </c>
      <c r="S16" s="30" cm="1">
        <f t="array" aca="1" ref="S16" ca="1">INDIRECT("L"&amp;AK15)</f>
        <v>247.51793450255519</v>
      </c>
      <c r="T16" s="121" t="str">
        <v>R9</v>
      </c>
      <c r="W16" s="30"/>
      <c r="X16" s="32"/>
      <c r="Y16" s="2"/>
      <c r="Z16" s="7"/>
      <c r="AA16" s="2"/>
      <c r="AB16" s="7"/>
      <c r="AC16" s="7"/>
      <c r="AD16" s="2"/>
      <c r="AF16" s="7"/>
      <c r="AG16" s="2"/>
      <c r="AH16" s="7"/>
      <c r="AI16" s="7"/>
      <c r="AJ16" s="2">
        <f t="shared" si="1"/>
        <v>336</v>
      </c>
      <c r="AK16" s="7">
        <f t="shared" si="1"/>
        <v>338</v>
      </c>
      <c r="AL16" s="7"/>
    </row>
    <row r="17" spans="1:38" x14ac:dyDescent="0.25">
      <c r="A17" s="28" t="str">
        <f>_xlfn.XLOOKUP(P!C17,'Banco de Dados'!$B$3:$B$274,'Banco de Dados'!$K$3:$K$274,"")</f>
        <v>Fe</v>
      </c>
      <c r="B17" s="2">
        <f>_xlfn.XLOOKUP(P!C17,'Banco de Dados'!$B$3:$B$274,'Banco de Dados'!$L$3:$L$274,"")</f>
        <v>26</v>
      </c>
      <c r="C17" s="1">
        <v>6399</v>
      </c>
      <c r="D17" s="2">
        <f>_xlfn.XLOOKUP(P!C17,'Banco de Dados'!$B$3:$B$274,'Banco de Dados'!O$3:O$274,"")</f>
        <v>17564</v>
      </c>
      <c r="E17" s="2">
        <f>_xlfn.XLOOKUP(P!C17,'Banco de Dados'!$B$3:$B$274,'Banco de Dados'!P$3:P$274,"")</f>
        <v>189</v>
      </c>
      <c r="F17" s="32">
        <f t="shared" si="0"/>
        <v>1.076064677749943</v>
      </c>
      <c r="G17" s="3"/>
      <c r="H17" s="3"/>
      <c r="J17" s="7"/>
      <c r="P17" s="112" t="str">
        <v>ak</v>
      </c>
      <c r="Q17" s="30" cm="1">
        <f t="array" aca="1" ref="Q17" ca="1">INDIRECT("L"&amp;AJ16)</f>
        <v>2078.0945772533573</v>
      </c>
      <c r="R17" s="151" t="s">
        <v>241</v>
      </c>
      <c r="S17" s="30" cm="1">
        <f t="array" aca="1" ref="S17" ca="1">INDIRECT("L"&amp;AK16)</f>
        <v>267.07064655327997</v>
      </c>
      <c r="T17" s="121" t="str">
        <v>R10</v>
      </c>
      <c r="W17" s="30"/>
      <c r="X17" s="32"/>
      <c r="Y17" s="2"/>
      <c r="Z17" s="7"/>
      <c r="AA17" s="2"/>
      <c r="AB17" s="7"/>
      <c r="AC17" s="7"/>
      <c r="AD17" s="2"/>
      <c r="AF17" s="7"/>
      <c r="AG17" s="2"/>
      <c r="AH17" s="7"/>
      <c r="AI17" s="7"/>
      <c r="AJ17" s="2">
        <f t="shared" si="1"/>
        <v>370</v>
      </c>
      <c r="AK17" s="7">
        <f t="shared" si="1"/>
        <v>372</v>
      </c>
      <c r="AL17" s="7"/>
    </row>
    <row r="18" spans="1:38" ht="15.75" x14ac:dyDescent="0.25">
      <c r="A18" s="28" t="str">
        <f>_xlfn.XLOOKUP(P!C18,'Banco de Dados'!$B$3:$B$274,'Banco de Dados'!$K$3:$K$274,"")</f>
        <v>Ni</v>
      </c>
      <c r="B18" s="2">
        <f>_xlfn.XLOOKUP(P!C18,'Banco de Dados'!$B$3:$B$274,'Banco de Dados'!$L$3:$L$274,"")</f>
        <v>28</v>
      </c>
      <c r="C18" s="1">
        <v>7472</v>
      </c>
      <c r="D18" s="2">
        <f>_xlfn.XLOOKUP(P!C18,'Banco de Dados'!$B$3:$B$274,'Banco de Dados'!O$3:O$274,"")</f>
        <v>1329</v>
      </c>
      <c r="E18" s="2">
        <f>_xlfn.XLOOKUP(P!C18,'Banco de Dados'!$B$3:$B$274,'Banco de Dados'!P$3:P$274,"")</f>
        <v>231</v>
      </c>
      <c r="F18" s="32">
        <f t="shared" si="0"/>
        <v>17.381489841986458</v>
      </c>
      <c r="G18" s="3"/>
      <c r="H18" s="3"/>
      <c r="J18" s="7"/>
      <c r="K18" s="165" t="s">
        <v>67</v>
      </c>
      <c r="L18" s="166"/>
      <c r="M18" s="167"/>
      <c r="P18" s="112" t="str">
        <v>al</v>
      </c>
      <c r="Q18" s="30" cm="1">
        <f t="array" aca="1" ref="Q18" ca="1">INDIRECT("L"&amp;AJ17)</f>
        <v>1993.9612041943205</v>
      </c>
      <c r="R18" s="151" t="s">
        <v>241</v>
      </c>
      <c r="S18" s="30" cm="1">
        <f t="array" aca="1" ref="S18" ca="1">INDIRECT("L"&amp;AK17)</f>
        <v>255.15897068822036</v>
      </c>
      <c r="T18" s="121" t="str">
        <v>R11</v>
      </c>
      <c r="W18" s="30"/>
      <c r="X18" s="32"/>
      <c r="Y18" s="2"/>
      <c r="Z18" s="7"/>
      <c r="AA18" s="2"/>
      <c r="AB18" s="7"/>
      <c r="AC18" s="7"/>
      <c r="AD18" s="2"/>
      <c r="AF18" s="7"/>
      <c r="AG18" s="2"/>
      <c r="AH18" s="7"/>
      <c r="AI18" s="7"/>
      <c r="AJ18" s="2">
        <f t="shared" si="1"/>
        <v>404</v>
      </c>
      <c r="AK18" s="7">
        <f t="shared" si="1"/>
        <v>406</v>
      </c>
      <c r="AL18" s="7"/>
    </row>
    <row r="19" spans="1:38" x14ac:dyDescent="0.25">
      <c r="A19" s="28" t="str">
        <f>_xlfn.XLOOKUP(P!C19,'Banco de Dados'!$B$3:$B$274,'Banco de Dados'!$K$3:$K$274,"")</f>
        <v>Cu</v>
      </c>
      <c r="B19" s="2">
        <f>_xlfn.XLOOKUP(P!C19,'Banco de Dados'!$B$3:$B$274,'Banco de Dados'!$L$3:$L$274,"")</f>
        <v>29</v>
      </c>
      <c r="C19" s="1">
        <v>8041</v>
      </c>
      <c r="D19" s="2">
        <f>_xlfn.XLOOKUP(P!C19,'Banco de Dados'!$B$3:$B$274,'Banco de Dados'!O$3:O$274,"")</f>
        <v>520</v>
      </c>
      <c r="E19" s="2">
        <f>_xlfn.XLOOKUP(P!C19,'Banco de Dados'!$B$3:$B$274,'Banco de Dados'!P$3:P$274,"")</f>
        <v>245</v>
      </c>
      <c r="F19" s="32">
        <f t="shared" si="0"/>
        <v>47.115384615384613</v>
      </c>
      <c r="G19" s="3"/>
      <c r="H19" s="3"/>
      <c r="J19" s="7"/>
      <c r="K19" s="104" t="s">
        <v>240</v>
      </c>
      <c r="L19" s="39"/>
      <c r="M19" s="106" t="s">
        <v>209</v>
      </c>
      <c r="P19" s="112">
        <v>0</v>
      </c>
      <c r="Q19" s="30" t="e" cm="1">
        <f t="array" aca="1" ref="Q19" ca="1">INDIRECT("L"&amp;AJ18)</f>
        <v>#VALUE!</v>
      </c>
      <c r="R19" s="151" t="s">
        <v>241</v>
      </c>
      <c r="S19" s="30" t="e" cm="1">
        <f t="array" aca="1" ref="S19" ca="1">INDIRECT("L"&amp;AK18)</f>
        <v>#VALUE!</v>
      </c>
      <c r="T19" s="121">
        <v>0</v>
      </c>
      <c r="X19" s="2"/>
      <c r="Y19" s="2"/>
      <c r="Z19" s="7"/>
      <c r="AA19" s="2"/>
      <c r="AB19" s="7"/>
      <c r="AC19" s="7"/>
      <c r="AD19" s="2"/>
      <c r="AF19" s="7"/>
      <c r="AG19" s="2"/>
      <c r="AH19" s="7"/>
      <c r="AI19" s="7"/>
      <c r="AJ19" s="2">
        <f t="shared" si="1"/>
        <v>438</v>
      </c>
      <c r="AK19" s="7">
        <f t="shared" si="1"/>
        <v>440</v>
      </c>
      <c r="AL19" s="7"/>
    </row>
    <row r="20" spans="1:38" x14ac:dyDescent="0.25">
      <c r="A20" s="28" t="str">
        <f>_xlfn.XLOOKUP(P!C20,'Banco de Dados'!$B$3:$B$274,'Banco de Dados'!$K$3:$K$274,"")</f>
        <v>Zn</v>
      </c>
      <c r="B20" s="2">
        <f>_xlfn.XLOOKUP(P!C20,'Banco de Dados'!$B$3:$B$274,'Banco de Dados'!$L$3:$L$274,"")</f>
        <v>30</v>
      </c>
      <c r="C20" s="1">
        <v>8631</v>
      </c>
      <c r="D20" s="2">
        <f>_xlfn.XLOOKUP(P!C20,'Banco de Dados'!$B$3:$B$274,'Banco de Dados'!O$3:O$274,"")</f>
        <v>1363</v>
      </c>
      <c r="E20" s="2">
        <f>_xlfn.XLOOKUP(P!C20,'Banco de Dados'!$B$3:$B$274,'Banco de Dados'!P$3:P$274,"")</f>
        <v>248</v>
      </c>
      <c r="F20" s="32">
        <f t="shared" si="0"/>
        <v>18.195157740278798</v>
      </c>
      <c r="G20" s="3"/>
      <c r="H20" s="3"/>
      <c r="J20" s="58" t="s">
        <v>38</v>
      </c>
      <c r="K20" s="59">
        <f>$L$9</f>
        <v>2161</v>
      </c>
      <c r="L20" s="60"/>
      <c r="M20" s="61">
        <f>$M$11</f>
        <v>968</v>
      </c>
      <c r="N20" s="60"/>
      <c r="P20" s="112">
        <v>0</v>
      </c>
      <c r="Q20" s="30" t="e" cm="1">
        <f t="array" aca="1" ref="Q20" ca="1">INDIRECT("L"&amp;AJ19)</f>
        <v>#VALUE!</v>
      </c>
      <c r="R20" s="151" t="s">
        <v>241</v>
      </c>
      <c r="S20" s="30" t="e" cm="1">
        <f t="array" aca="1" ref="S20" ca="1">INDIRECT("L"&amp;AK19)</f>
        <v>#VALUE!</v>
      </c>
      <c r="T20" s="115">
        <v>0</v>
      </c>
      <c r="X20" s="2"/>
      <c r="Y20" s="2"/>
      <c r="Z20" s="7"/>
      <c r="AA20" s="2"/>
      <c r="AB20" s="7"/>
      <c r="AC20" s="7"/>
      <c r="AD20" s="2"/>
      <c r="AF20" s="7"/>
      <c r="AG20" s="2"/>
      <c r="AH20" s="7"/>
      <c r="AI20" s="7"/>
      <c r="AJ20" s="2">
        <f t="shared" si="1"/>
        <v>472</v>
      </c>
      <c r="AK20" s="7">
        <f t="shared" si="1"/>
        <v>474</v>
      </c>
      <c r="AL20" s="7"/>
    </row>
    <row r="21" spans="1:38" x14ac:dyDescent="0.25">
      <c r="A21" s="28" t="str">
        <f>_xlfn.XLOOKUP(P!C21,'Banco de Dados'!$B$3:$B$274,'Banco de Dados'!$K$3:$K$274,"")</f>
        <v>Br</v>
      </c>
      <c r="B21" s="2">
        <f>_xlfn.XLOOKUP(P!C21,'Banco de Dados'!$B$3:$B$274,'Banco de Dados'!$L$3:$L$274,"")</f>
        <v>35</v>
      </c>
      <c r="C21" s="1">
        <v>11908</v>
      </c>
      <c r="D21" s="2">
        <f>_xlfn.XLOOKUP(P!C21,'Banco de Dados'!$B$3:$B$274,'Banco de Dados'!O$3:O$274,"")</f>
        <v>38434</v>
      </c>
      <c r="E21" s="2">
        <f>_xlfn.XLOOKUP(P!C21,'Banco de Dados'!$B$3:$B$274,'Banco de Dados'!P$3:P$274,"")</f>
        <v>312</v>
      </c>
      <c r="F21" s="32">
        <f t="shared" si="0"/>
        <v>0.81178123536452096</v>
      </c>
      <c r="G21" s="3"/>
      <c r="H21" s="3"/>
      <c r="J21" s="2"/>
      <c r="K21" s="18"/>
      <c r="L21" s="2" t="s">
        <v>70</v>
      </c>
      <c r="M21" s="19"/>
      <c r="P21" s="112">
        <v>0</v>
      </c>
      <c r="Q21" s="30" t="e" cm="1">
        <f t="array" aca="1" ref="Q21" ca="1">INDIRECT("L"&amp;AJ20)</f>
        <v>#VALUE!</v>
      </c>
      <c r="R21" s="151" t="s">
        <v>241</v>
      </c>
      <c r="S21" s="30" t="e" cm="1">
        <f t="array" aca="1" ref="S21" ca="1">INDIRECT("L"&amp;AK20)</f>
        <v>#VALUE!</v>
      </c>
      <c r="T21" s="115">
        <v>0</v>
      </c>
      <c r="X21" s="2"/>
      <c r="Y21" s="7"/>
      <c r="Z21" s="7"/>
      <c r="AA21" s="2"/>
      <c r="AB21" s="7"/>
      <c r="AC21" s="7"/>
      <c r="AD21" s="2"/>
      <c r="AF21" s="7"/>
      <c r="AG21" s="2"/>
      <c r="AH21" s="7"/>
      <c r="AI21" s="7"/>
      <c r="AJ21" s="2">
        <f t="shared" si="1"/>
        <v>506</v>
      </c>
      <c r="AK21" s="7">
        <f t="shared" si="1"/>
        <v>508</v>
      </c>
      <c r="AL21" s="7"/>
    </row>
    <row r="22" spans="1:38" x14ac:dyDescent="0.25">
      <c r="A22" s="28" t="str">
        <f>_xlfn.XLOOKUP(P!C22,'Banco de Dados'!$B$3:$B$274,'Banco de Dados'!$K$3:$K$274,"")</f>
        <v>Sr</v>
      </c>
      <c r="B22" s="2">
        <f>_xlfn.XLOOKUP(P!C22,'Banco de Dados'!$B$3:$B$274,'Banco de Dados'!$L$3:$L$274,"")</f>
        <v>38</v>
      </c>
      <c r="C22" s="1">
        <v>14142</v>
      </c>
      <c r="D22" s="2">
        <f>_xlfn.XLOOKUP(P!C22,'Banco de Dados'!$B$3:$B$274,'Banco de Dados'!O$3:O$274,"")</f>
        <v>1873</v>
      </c>
      <c r="E22" s="2">
        <f>_xlfn.XLOOKUP(P!C22,'Banco de Dados'!$B$3:$B$274,'Banco de Dados'!P$3:P$274,"")</f>
        <v>219</v>
      </c>
      <c r="F22" s="32">
        <f t="shared" si="0"/>
        <v>11.692471970101442</v>
      </c>
      <c r="G22" s="3"/>
      <c r="H22" s="3"/>
      <c r="J22" s="58" t="s">
        <v>69</v>
      </c>
      <c r="K22" s="62" t="s">
        <v>71</v>
      </c>
      <c r="L22" s="63"/>
      <c r="M22" s="64">
        <f>K16</f>
        <v>968</v>
      </c>
      <c r="N22" s="60"/>
      <c r="P22" s="112">
        <v>0</v>
      </c>
      <c r="Q22" s="30" t="e" cm="1">
        <f t="array" aca="1" ref="Q22" ca="1">INDIRECT("L"&amp;AJ21)</f>
        <v>#VALUE!</v>
      </c>
      <c r="R22" s="151" t="s">
        <v>241</v>
      </c>
      <c r="S22" s="30" t="e" cm="1">
        <f t="array" aca="1" ref="S22" ca="1">INDIRECT("L"&amp;AK21)</f>
        <v>#VALUE!</v>
      </c>
      <c r="T22" s="115">
        <v>0</v>
      </c>
      <c r="X22" s="2"/>
      <c r="Y22" s="7"/>
      <c r="Z22" s="7"/>
      <c r="AA22" s="2"/>
      <c r="AB22" s="7"/>
      <c r="AC22" s="7"/>
      <c r="AD22" s="2"/>
      <c r="AF22" s="7"/>
      <c r="AG22" s="2"/>
      <c r="AH22" s="7"/>
      <c r="AI22" s="7"/>
      <c r="AJ22" s="2">
        <f t="shared" si="1"/>
        <v>540</v>
      </c>
      <c r="AK22" s="7">
        <f t="shared" si="1"/>
        <v>542</v>
      </c>
      <c r="AL22" s="7"/>
    </row>
    <row r="23" spans="1:38" x14ac:dyDescent="0.25">
      <c r="A23" s="28" t="str">
        <f>_xlfn.XLOOKUP(P!C23,'Banco de Dados'!$B$3:$B$274,'Banco de Dados'!$K$3:$K$274,"")</f>
        <v>Rh</v>
      </c>
      <c r="B23" s="2">
        <f>_xlfn.XLOOKUP(P!C23,'Banco de Dados'!$B$3:$B$274,'Banco de Dados'!$L$3:$L$274,"")</f>
        <v>45</v>
      </c>
      <c r="C23" s="1">
        <v>20167</v>
      </c>
      <c r="D23" s="2">
        <f>_xlfn.XLOOKUP(P!C23,'Banco de Dados'!$B$3:$B$274,'Banco de Dados'!O$3:O$274,"")</f>
        <v>2210</v>
      </c>
      <c r="E23" s="2">
        <f>_xlfn.XLOOKUP(P!C23,'Banco de Dados'!$B$3:$B$274,'Banco de Dados'!P$3:P$274,"")</f>
        <v>152</v>
      </c>
      <c r="F23" s="32">
        <f t="shared" si="0"/>
        <v>6.877828054298643</v>
      </c>
      <c r="G23" s="3"/>
      <c r="H23" s="3"/>
      <c r="J23" s="7"/>
      <c r="P23" s="112">
        <v>0</v>
      </c>
      <c r="Q23" s="30" t="e" cm="1">
        <f t="array" aca="1" ref="Q23" ca="1">INDIRECT("L"&amp;AJ22)</f>
        <v>#VALUE!</v>
      </c>
      <c r="R23" s="151" t="s">
        <v>241</v>
      </c>
      <c r="S23" s="30" t="e" cm="1">
        <f t="array" aca="1" ref="S23" ca="1">INDIRECT("L"&amp;AK22)</f>
        <v>#VALUE!</v>
      </c>
      <c r="T23" s="115">
        <v>0</v>
      </c>
      <c r="W23" s="30"/>
      <c r="X23" s="2"/>
      <c r="Y23" s="7"/>
      <c r="Z23" s="7"/>
      <c r="AA23" s="2"/>
      <c r="AB23" s="7"/>
      <c r="AC23" s="7"/>
      <c r="AD23" s="2"/>
      <c r="AF23" s="7"/>
      <c r="AG23" s="2"/>
      <c r="AH23" s="7"/>
      <c r="AI23" s="7"/>
      <c r="AJ23" s="2">
        <f t="shared" si="1"/>
        <v>574</v>
      </c>
      <c r="AK23" s="7">
        <f t="shared" si="1"/>
        <v>576</v>
      </c>
      <c r="AL23" s="7"/>
    </row>
    <row r="24" spans="1:38" ht="15.75" x14ac:dyDescent="0.25">
      <c r="A24" s="28" t="str">
        <f>_xlfn.XLOOKUP(P!C24,'Banco de Dados'!$B$3:$B$274,'Banco de Dados'!$K$3:$K$274,"")</f>
        <v>Rh</v>
      </c>
      <c r="B24" s="2">
        <f>_xlfn.XLOOKUP(P!C24,'Banco de Dados'!$B$3:$B$274,'Banco de Dados'!$L$3:$L$274,"")</f>
        <v>45</v>
      </c>
      <c r="C24" s="1">
        <v>2696</v>
      </c>
      <c r="D24" s="2">
        <f>_xlfn.XLOOKUP(P!C24,'Banco de Dados'!$B$3:$B$274,'Banco de Dados'!O$3:O$274,"")</f>
        <v>16370</v>
      </c>
      <c r="E24" s="2">
        <f>_xlfn.XLOOKUP(P!C24,'Banco de Dados'!$B$3:$B$274,'Banco de Dados'!P$3:P$274,"")</f>
        <v>184</v>
      </c>
      <c r="F24" s="32">
        <f t="shared" si="0"/>
        <v>1.1240073304825902</v>
      </c>
      <c r="J24" s="7"/>
      <c r="K24" s="165" t="s">
        <v>218</v>
      </c>
      <c r="L24" s="166"/>
      <c r="M24" s="167"/>
      <c r="P24" s="112">
        <v>0</v>
      </c>
      <c r="Q24" s="30" t="e" cm="1">
        <f t="array" aca="1" ref="Q24" ca="1">INDIRECT("L"&amp;AJ23)</f>
        <v>#VALUE!</v>
      </c>
      <c r="R24" s="151" t="s">
        <v>241</v>
      </c>
      <c r="S24" s="30" t="e" cm="1">
        <f t="array" aca="1" ref="S24" ca="1">INDIRECT("L"&amp;AK23)</f>
        <v>#VALUE!</v>
      </c>
      <c r="T24" s="115">
        <v>0</v>
      </c>
      <c r="W24" s="30"/>
      <c r="X24" s="2"/>
      <c r="Y24" s="7"/>
      <c r="Z24" s="7"/>
      <c r="AA24" s="2"/>
      <c r="AB24" s="7"/>
      <c r="AC24" s="7"/>
      <c r="AD24" s="2"/>
      <c r="AF24" s="7"/>
      <c r="AG24" s="2"/>
      <c r="AH24" s="7"/>
      <c r="AI24" s="7"/>
      <c r="AJ24" s="2">
        <f t="shared" si="1"/>
        <v>608</v>
      </c>
      <c r="AK24" s="7">
        <f t="shared" si="1"/>
        <v>610</v>
      </c>
      <c r="AL24" s="7"/>
    </row>
    <row r="25" spans="1:38" x14ac:dyDescent="0.25">
      <c r="A25" s="28" t="str">
        <f>_xlfn.XLOOKUP(P!C25,'Banco de Dados'!$B$3:$B$274,'Banco de Dados'!$K$3:$K$274,"")</f>
        <v/>
      </c>
      <c r="B25" s="2" t="str">
        <f>_xlfn.XLOOKUP(P!C25,'Banco de Dados'!$B$3:$B$274,'Banco de Dados'!$L$3:$L$274,"")</f>
        <v/>
      </c>
      <c r="C25" s="2">
        <v>0</v>
      </c>
      <c r="D25" s="2" t="str">
        <f>_xlfn.XLOOKUP(P!C25,'Banco de Dados'!$B$3:$B$274,'Banco de Dados'!O$3:O$274,"")</f>
        <v/>
      </c>
      <c r="E25" s="2" t="str">
        <f>_xlfn.XLOOKUP(P!C25,'Banco de Dados'!$B$3:$B$274,'Banco de Dados'!P$3:P$274,"")</f>
        <v/>
      </c>
      <c r="F25" s="32" t="e">
        <f t="shared" si="0"/>
        <v>#VALUE!</v>
      </c>
      <c r="J25" s="7"/>
      <c r="K25" s="104" t="s">
        <v>236</v>
      </c>
      <c r="L25" s="108">
        <f>K16</f>
        <v>968</v>
      </c>
      <c r="M25" s="109">
        <f>M16</f>
        <v>104</v>
      </c>
      <c r="P25" s="112">
        <v>0</v>
      </c>
      <c r="Q25" s="30" t="e" cm="1">
        <f t="array" aca="1" ref="Q25" ca="1">INDIRECT("L"&amp;AJ24)</f>
        <v>#VALUE!</v>
      </c>
      <c r="R25" s="151" t="s">
        <v>241</v>
      </c>
      <c r="S25" s="30" t="e" cm="1">
        <f t="array" aca="1" ref="S25" ca="1">INDIRECT("L"&amp;AK24)</f>
        <v>#VALUE!</v>
      </c>
      <c r="T25" s="115">
        <v>0</v>
      </c>
      <c r="W25" s="30"/>
      <c r="X25" s="2"/>
      <c r="Y25" s="7"/>
      <c r="Z25" s="7"/>
      <c r="AA25" s="2"/>
      <c r="AB25" s="7"/>
      <c r="AC25" s="7"/>
      <c r="AD25" s="2"/>
      <c r="AF25" s="7"/>
      <c r="AG25" s="2"/>
      <c r="AH25" s="7"/>
      <c r="AI25" s="7"/>
      <c r="AJ25" s="2">
        <f t="shared" si="1"/>
        <v>642</v>
      </c>
      <c r="AK25" s="7">
        <f t="shared" si="1"/>
        <v>644</v>
      </c>
      <c r="AL25" s="7"/>
    </row>
    <row r="26" spans="1:38" x14ac:dyDescent="0.25">
      <c r="A26" s="28" t="str">
        <f>_xlfn.XLOOKUP(P!C26,'Banco de Dados'!$B$3:$B$274,'Banco de Dados'!$K$3:$K$274,"")</f>
        <v/>
      </c>
      <c r="B26" s="2" t="str">
        <f>_xlfn.XLOOKUP(P!C26,'Banco de Dados'!$B$3:$B$274,'Banco de Dados'!$L$3:$L$274,"")</f>
        <v/>
      </c>
      <c r="C26" s="2">
        <v>0</v>
      </c>
      <c r="D26" s="2" t="str">
        <f>_xlfn.XLOOKUP(P!C26,'Banco de Dados'!$B$3:$B$274,'Banco de Dados'!O$3:O$274,"")</f>
        <v/>
      </c>
      <c r="E26" s="2" t="str">
        <f>_xlfn.XLOOKUP(P!C26,'Banco de Dados'!$B$3:$B$274,'Banco de Dados'!P$3:P$274,"")</f>
        <v/>
      </c>
      <c r="F26" s="32" t="e">
        <f t="shared" si="0"/>
        <v>#VALUE!</v>
      </c>
      <c r="K26" s="104" t="s">
        <v>237</v>
      </c>
      <c r="L26" s="105">
        <f>$L$9</f>
        <v>2161</v>
      </c>
      <c r="M26" s="106">
        <f>$L$10</f>
        <v>28</v>
      </c>
      <c r="P26" s="112">
        <v>0</v>
      </c>
      <c r="Q26" s="30" t="e" cm="1">
        <f t="array" aca="1" ref="Q26" ca="1">INDIRECT("L"&amp;AJ25)</f>
        <v>#VALUE!</v>
      </c>
      <c r="R26" s="151" t="s">
        <v>241</v>
      </c>
      <c r="S26" s="30" t="e" cm="1">
        <f t="array" aca="1" ref="S26" ca="1">INDIRECT("L"&amp;AK25)</f>
        <v>#VALUE!</v>
      </c>
      <c r="T26" s="115">
        <v>0</v>
      </c>
      <c r="W26" s="30"/>
      <c r="X26" s="2"/>
      <c r="Y26" s="7"/>
      <c r="Z26" s="7"/>
      <c r="AA26" s="2"/>
      <c r="AB26" s="7"/>
      <c r="AC26" s="7"/>
      <c r="AD26" s="2"/>
      <c r="AF26" s="7"/>
      <c r="AG26" s="2"/>
      <c r="AH26" s="7"/>
      <c r="AI26" s="7"/>
      <c r="AJ26" s="2">
        <f t="shared" si="1"/>
        <v>676</v>
      </c>
      <c r="AK26" s="7">
        <f t="shared" si="1"/>
        <v>678</v>
      </c>
      <c r="AL26" s="7"/>
    </row>
    <row r="27" spans="1:38" x14ac:dyDescent="0.25">
      <c r="A27" s="28" t="str">
        <f>_xlfn.XLOOKUP(P!C27,'Banco de Dados'!$B$3:$B$274,'Banco de Dados'!$K$3:$K$274,"")</f>
        <v/>
      </c>
      <c r="B27" s="2" t="str">
        <f>_xlfn.XLOOKUP(P!C27,'Banco de Dados'!$B$3:$B$274,'Banco de Dados'!$L$3:$L$274,"")</f>
        <v/>
      </c>
      <c r="C27" s="2">
        <v>0</v>
      </c>
      <c r="D27" s="2" t="str">
        <f>_xlfn.XLOOKUP(P!C27,'Banco de Dados'!$B$3:$B$274,'Banco de Dados'!O$3:O$274,"")</f>
        <v/>
      </c>
      <c r="E27" s="2" t="str">
        <f>_xlfn.XLOOKUP(P!C27,'Banco de Dados'!$B$3:$B$274,'Banco de Dados'!P$3:P$274,"")</f>
        <v/>
      </c>
      <c r="F27" s="32" t="e">
        <f t="shared" si="0"/>
        <v>#VALUE!</v>
      </c>
      <c r="K27" s="104" t="s">
        <v>238</v>
      </c>
      <c r="L27" s="105">
        <f>$M$11</f>
        <v>968</v>
      </c>
      <c r="M27" s="106">
        <f>$M$12</f>
        <v>104</v>
      </c>
      <c r="P27" s="112">
        <v>0</v>
      </c>
      <c r="Q27" s="30" t="e" cm="1">
        <f t="array" aca="1" ref="Q27" ca="1">INDIRECT("L"&amp;AJ26)</f>
        <v>#VALUE!</v>
      </c>
      <c r="R27" s="151" t="s">
        <v>241</v>
      </c>
      <c r="S27" s="30" t="e" cm="1">
        <f t="array" aca="1" ref="S27" ca="1">INDIRECT("L"&amp;AK26)</f>
        <v>#VALUE!</v>
      </c>
      <c r="T27" s="115">
        <v>0</v>
      </c>
      <c r="W27" s="30"/>
      <c r="X27" s="2"/>
      <c r="Y27" s="7"/>
      <c r="Z27" s="7"/>
      <c r="AA27" s="2"/>
      <c r="AB27" s="7"/>
      <c r="AC27" s="7"/>
      <c r="AD27" s="2"/>
      <c r="AF27" s="7"/>
      <c r="AG27" s="2"/>
      <c r="AH27" s="7"/>
      <c r="AI27" s="7"/>
      <c r="AJ27" s="2">
        <f t="shared" si="1"/>
        <v>710</v>
      </c>
      <c r="AK27" s="7">
        <f t="shared" si="1"/>
        <v>712</v>
      </c>
      <c r="AL27" s="7"/>
    </row>
    <row r="28" spans="1:38" x14ac:dyDescent="0.25">
      <c r="A28" s="28" t="str">
        <f>_xlfn.XLOOKUP(P!C28,'Banco de Dados'!$B$3:$B$274,'Banco de Dados'!$K$3:$K$274,"")</f>
        <v/>
      </c>
      <c r="B28" s="2" t="str">
        <f>_xlfn.XLOOKUP(P!C28,'Banco de Dados'!$B$3:$B$274,'Banco de Dados'!$L$3:$L$274,"")</f>
        <v/>
      </c>
      <c r="C28" s="2">
        <v>0</v>
      </c>
      <c r="D28" s="2" t="str">
        <f>_xlfn.XLOOKUP(P!C28,'Banco de Dados'!$B$3:$B$274,'Banco de Dados'!O$3:O$274,"")</f>
        <v/>
      </c>
      <c r="E28" s="2" t="str">
        <f>_xlfn.XLOOKUP(P!C28,'Banco de Dados'!$B$3:$B$274,'Banco de Dados'!P$3:P$274,"")</f>
        <v/>
      </c>
      <c r="F28" s="32" t="e">
        <f t="shared" si="0"/>
        <v>#VALUE!</v>
      </c>
      <c r="K28" s="69" t="s">
        <v>217</v>
      </c>
      <c r="L28" s="110">
        <f>SQRT(((M25/L25)^2)+((M26/L26)^2)+((M27/L27)^2))</f>
        <v>0.15249176278403379</v>
      </c>
      <c r="M28" s="71" t="str">
        <f>M31</f>
        <v>mg/kg</v>
      </c>
      <c r="P28" s="112">
        <v>0</v>
      </c>
      <c r="Q28" s="30" t="e" cm="1">
        <f t="array" aca="1" ref="Q28" ca="1">INDIRECT("L"&amp;AJ27)</f>
        <v>#VALUE!</v>
      </c>
      <c r="R28" s="151" t="s">
        <v>241</v>
      </c>
      <c r="S28" s="30" t="e" cm="1">
        <f t="array" aca="1" ref="S28" ca="1">INDIRECT("L"&amp;AK27)</f>
        <v>#VALUE!</v>
      </c>
      <c r="T28" s="115">
        <v>0</v>
      </c>
      <c r="W28" s="30"/>
      <c r="X28" s="2"/>
      <c r="Y28" s="7"/>
      <c r="Z28" s="7"/>
      <c r="AA28" s="2"/>
      <c r="AB28" s="7"/>
      <c r="AC28" s="7"/>
      <c r="AD28" s="2"/>
      <c r="AF28" s="7"/>
      <c r="AG28" s="2"/>
      <c r="AH28" s="7"/>
      <c r="AI28" s="7"/>
      <c r="AJ28" s="2">
        <f t="shared" si="1"/>
        <v>744</v>
      </c>
      <c r="AK28" s="7">
        <f t="shared" si="1"/>
        <v>746</v>
      </c>
      <c r="AL28" s="7"/>
    </row>
    <row r="29" spans="1:38" x14ac:dyDescent="0.25">
      <c r="A29" s="28" t="str">
        <f>_xlfn.XLOOKUP(P!C29,'Banco de Dados'!$B$3:$B$274,'Banco de Dados'!$K$3:$K$274,"")</f>
        <v/>
      </c>
      <c r="B29" s="2" t="str">
        <f>_xlfn.XLOOKUP(P!C29,'Banco de Dados'!$B$3:$B$274,'Banco de Dados'!$L$3:$L$274,"")</f>
        <v/>
      </c>
      <c r="C29" s="2">
        <v>0</v>
      </c>
      <c r="D29" s="2" t="str">
        <f>_xlfn.XLOOKUP(P!C29,'Banco de Dados'!$B$3:$B$274,'Banco de Dados'!O$3:O$274,"")</f>
        <v/>
      </c>
      <c r="E29" s="2" t="str">
        <f>_xlfn.XLOOKUP(P!C29,'Banco de Dados'!$B$3:$B$274,'Banco de Dados'!P$3:P$274,"")</f>
        <v/>
      </c>
      <c r="F29" s="32" t="e">
        <f t="shared" si="0"/>
        <v>#VALUE!</v>
      </c>
      <c r="P29" s="112">
        <v>0</v>
      </c>
      <c r="Q29" s="30" t="e" cm="1">
        <f t="array" aca="1" ref="Q29" ca="1">INDIRECT("L"&amp;AJ28)</f>
        <v>#VALUE!</v>
      </c>
      <c r="R29" s="151" t="s">
        <v>241</v>
      </c>
      <c r="S29" s="30" t="e" cm="1">
        <f t="array" aca="1" ref="S29" ca="1">INDIRECT("L"&amp;AK28)</f>
        <v>#VALUE!</v>
      </c>
      <c r="T29" s="115">
        <v>0</v>
      </c>
      <c r="W29" s="30"/>
      <c r="X29" s="2"/>
      <c r="Y29" s="7"/>
      <c r="Z29" s="7"/>
      <c r="AA29" s="2"/>
      <c r="AB29" s="7"/>
      <c r="AC29" s="7"/>
      <c r="AD29" s="2"/>
      <c r="AF29" s="7"/>
      <c r="AG29" s="2"/>
      <c r="AH29" s="7"/>
      <c r="AI29" s="7"/>
      <c r="AJ29" s="2">
        <f t="shared" si="1"/>
        <v>778</v>
      </c>
      <c r="AK29" s="7">
        <f t="shared" si="1"/>
        <v>780</v>
      </c>
      <c r="AL29" s="7"/>
    </row>
    <row r="30" spans="1:38" ht="15.75" x14ac:dyDescent="0.25">
      <c r="A30" s="28" t="str">
        <f>_xlfn.XLOOKUP(P!C30,'Banco de Dados'!$B$3:$B$274,'Banco de Dados'!$K$3:$K$274,"")</f>
        <v/>
      </c>
      <c r="B30" s="2" t="str">
        <f>_xlfn.XLOOKUP(P!C30,'Banco de Dados'!$B$3:$B$274,'Banco de Dados'!$L$3:$L$274,"")</f>
        <v/>
      </c>
      <c r="C30" s="2">
        <v>0</v>
      </c>
      <c r="D30" s="2" t="str">
        <f>_xlfn.XLOOKUP(P!C30,'Banco de Dados'!$B$3:$B$274,'Banco de Dados'!O$3:O$274,"")</f>
        <v/>
      </c>
      <c r="E30" s="2" t="str">
        <f>_xlfn.XLOOKUP(P!C30,'Banco de Dados'!$B$3:$B$274,'Banco de Dados'!P$3:P$274,"")</f>
        <v/>
      </c>
      <c r="F30" s="32" t="e">
        <f t="shared" si="0"/>
        <v>#VALUE!</v>
      </c>
      <c r="K30" s="101" t="s">
        <v>216</v>
      </c>
      <c r="L30" s="102" t="str">
        <f>A6</f>
        <v>ab</v>
      </c>
      <c r="M30" s="103" t="str">
        <f>$M$7</f>
        <v>P</v>
      </c>
      <c r="P30" s="112">
        <v>0</v>
      </c>
      <c r="Q30" s="30" t="e" cm="1">
        <f t="array" aca="1" ref="Q30" ca="1">INDIRECT("L"&amp;AJ29)</f>
        <v>#VALUE!</v>
      </c>
      <c r="R30" s="151" t="s">
        <v>241</v>
      </c>
      <c r="S30" s="30" t="e" cm="1">
        <f t="array" aca="1" ref="S30" ca="1">INDIRECT("L"&amp;AK29)</f>
        <v>#VALUE!</v>
      </c>
      <c r="T30" s="115">
        <v>0</v>
      </c>
      <c r="W30" s="30"/>
      <c r="X30" s="2"/>
      <c r="Y30" s="7"/>
      <c r="Z30" s="7"/>
      <c r="AA30" s="2"/>
      <c r="AB30" s="7"/>
      <c r="AC30" s="7"/>
      <c r="AD30" s="2"/>
      <c r="AF30" s="7"/>
      <c r="AG30" s="2"/>
      <c r="AH30" s="7"/>
      <c r="AI30" s="7"/>
      <c r="AJ30" s="2">
        <f t="shared" si="1"/>
        <v>812</v>
      </c>
      <c r="AK30" s="7">
        <f t="shared" si="1"/>
        <v>814</v>
      </c>
      <c r="AL30" s="7"/>
    </row>
    <row r="31" spans="1:38" x14ac:dyDescent="0.25">
      <c r="A31" s="28" t="str">
        <f>_xlfn.XLOOKUP(P!C31,'Banco de Dados'!$B$3:$B$274,'Banco de Dados'!$K$3:$K$274,"")</f>
        <v/>
      </c>
      <c r="B31" s="2" t="str">
        <f>_xlfn.XLOOKUP(P!C31,'Banco de Dados'!$B$3:$B$274,'Banco de Dados'!$L$3:$L$274,"")</f>
        <v/>
      </c>
      <c r="C31" s="2">
        <v>0</v>
      </c>
      <c r="D31" s="2" t="str">
        <f>_xlfn.XLOOKUP(P!C31,'Banco de Dados'!$B$3:$B$274,'Banco de Dados'!O$3:O$274,"")</f>
        <v/>
      </c>
      <c r="E31" s="2" t="str">
        <f>_xlfn.XLOOKUP(P!C31,'Banco de Dados'!$B$3:$B$274,'Banco de Dados'!P$3:P$274,"")</f>
        <v/>
      </c>
      <c r="F31" s="32" t="e">
        <f t="shared" si="0"/>
        <v>#VALUE!</v>
      </c>
      <c r="J31" s="7"/>
      <c r="K31" s="68" t="s">
        <v>68</v>
      </c>
      <c r="L31" s="27">
        <f>(K20*M22)/M20</f>
        <v>2161</v>
      </c>
      <c r="M31" s="66" t="str">
        <f>$M$9</f>
        <v>mg/kg</v>
      </c>
      <c r="P31" s="112">
        <v>0</v>
      </c>
      <c r="Q31" s="30" t="e" cm="1">
        <f t="array" aca="1" ref="Q31" ca="1">INDIRECT("L"&amp;AJ30)</f>
        <v>#VALUE!</v>
      </c>
      <c r="R31" s="151" t="s">
        <v>241</v>
      </c>
      <c r="S31" s="30" t="e" cm="1">
        <f t="array" aca="1" ref="S31" ca="1">INDIRECT("L"&amp;AK30)</f>
        <v>#VALUE!</v>
      </c>
      <c r="T31" s="115">
        <v>0</v>
      </c>
      <c r="W31" s="30"/>
      <c r="X31" s="2"/>
      <c r="Y31" s="7"/>
      <c r="Z31" s="7"/>
      <c r="AA31" s="2"/>
      <c r="AB31" s="7"/>
      <c r="AC31" s="7"/>
      <c r="AD31" s="2"/>
      <c r="AF31" s="7"/>
      <c r="AG31" s="2"/>
      <c r="AH31" s="7"/>
      <c r="AI31" s="7"/>
      <c r="AJ31" s="2">
        <f t="shared" si="1"/>
        <v>846</v>
      </c>
      <c r="AK31" s="7">
        <f t="shared" si="1"/>
        <v>848</v>
      </c>
      <c r="AL31" s="7"/>
    </row>
    <row r="32" spans="1:38" x14ac:dyDescent="0.25">
      <c r="A32" s="28" t="str">
        <f>_xlfn.XLOOKUP(P!C32,'Banco de Dados'!$B$3:$B$274,'Banco de Dados'!$K$3:$K$274,"")</f>
        <v/>
      </c>
      <c r="B32" s="2" t="str">
        <f>_xlfn.XLOOKUP(P!C32,'Banco de Dados'!$B$3:$B$274,'Banco de Dados'!$L$3:$L$274,"")</f>
        <v/>
      </c>
      <c r="C32" s="2">
        <v>0</v>
      </c>
      <c r="D32" s="2" t="str">
        <f>_xlfn.XLOOKUP(P!C32,'Banco de Dados'!$B$3:$B$274,'Banco de Dados'!O$3:O$274,"")</f>
        <v/>
      </c>
      <c r="E32" s="2" t="str">
        <f>_xlfn.XLOOKUP(P!C32,'Banco de Dados'!$B$3:$B$274,'Banco de Dados'!P$3:P$274,"")</f>
        <v/>
      </c>
      <c r="F32" s="32" t="e">
        <f t="shared" si="0"/>
        <v>#VALUE!</v>
      </c>
      <c r="J32" s="7"/>
      <c r="K32" s="111" t="s">
        <v>246</v>
      </c>
      <c r="L32" s="125">
        <f>SQRT(((M25/L25)^2)+((M26/L26)^2)+((M27/L27)^2))</f>
        <v>0.15249176278403379</v>
      </c>
      <c r="M32" s="66"/>
      <c r="N32"/>
      <c r="P32" s="113">
        <v>0</v>
      </c>
      <c r="Q32" s="119" t="e" cm="1">
        <f t="array" aca="1" ref="Q32" ca="1">INDIRECT("L"&amp;AJ31)</f>
        <v>#VALUE!</v>
      </c>
      <c r="R32" s="120" t="s">
        <v>241</v>
      </c>
      <c r="S32" s="119" t="e" cm="1">
        <f t="array" aca="1" ref="S32" ca="1">INDIRECT("L"&amp;AK31)</f>
        <v>#VALUE!</v>
      </c>
      <c r="T32" s="116">
        <v>0</v>
      </c>
      <c r="X32" s="2"/>
      <c r="Y32" s="7"/>
      <c r="Z32" s="7"/>
      <c r="AA32" s="2"/>
      <c r="AB32" s="7"/>
      <c r="AC32" s="7"/>
      <c r="AD32" s="2"/>
      <c r="AF32" s="7"/>
      <c r="AG32" s="2"/>
      <c r="AH32" s="7"/>
      <c r="AI32" s="7"/>
      <c r="AJ32" s="2">
        <f t="shared" si="1"/>
        <v>880</v>
      </c>
      <c r="AK32" s="7">
        <f t="shared" si="1"/>
        <v>882</v>
      </c>
      <c r="AL32" s="7"/>
    </row>
    <row r="33" spans="1:38" x14ac:dyDescent="0.25">
      <c r="A33" s="28" t="str">
        <f>_xlfn.XLOOKUP(P!C33,'Banco de Dados'!$B$3:$B$274,'Banco de Dados'!$K$3:$K$274,"")</f>
        <v/>
      </c>
      <c r="B33" s="2" t="str">
        <f>_xlfn.XLOOKUP(P!C33,'Banco de Dados'!$B$3:$B$274,'Banco de Dados'!$L$3:$L$274,"")</f>
        <v/>
      </c>
      <c r="C33" s="2">
        <v>0</v>
      </c>
      <c r="D33" s="2" t="str">
        <f>_xlfn.XLOOKUP(P!C33,'Banco de Dados'!$B$3:$B$274,'Banco de Dados'!O$3:O$274,"")</f>
        <v/>
      </c>
      <c r="E33" s="2" t="str">
        <f>_xlfn.XLOOKUP(P!C33,'Banco de Dados'!$B$3:$B$274,'Banco de Dados'!P$3:P$274,"")</f>
        <v/>
      </c>
      <c r="F33" s="32" t="e">
        <f t="shared" si="0"/>
        <v>#VALUE!</v>
      </c>
      <c r="G33" s="3"/>
      <c r="H33" s="3"/>
      <c r="J33" s="7"/>
      <c r="K33" s="69" t="s">
        <v>247</v>
      </c>
      <c r="L33" s="70">
        <f>L32*L31</f>
        <v>329.534699376297</v>
      </c>
      <c r="M33" s="71" t="str">
        <f>$M$9</f>
        <v>mg/kg</v>
      </c>
      <c r="N33"/>
      <c r="X33" s="2"/>
      <c r="Y33" s="7"/>
      <c r="Z33" s="7"/>
      <c r="AA33" s="2"/>
      <c r="AB33" s="7"/>
      <c r="AC33" s="7"/>
      <c r="AD33" s="2"/>
      <c r="AF33" s="7"/>
      <c r="AG33" s="2"/>
      <c r="AH33" s="7"/>
      <c r="AI33" s="7"/>
      <c r="AJ33" s="2"/>
      <c r="AK33" s="7"/>
      <c r="AL33" s="7"/>
    </row>
    <row r="34" spans="1:38" x14ac:dyDescent="0.25">
      <c r="A34" s="28" t="str">
        <f>_xlfn.XLOOKUP(P!C34,'Banco de Dados'!$B$3:$B$274,'Banco de Dados'!$K$3:$K$274,"")</f>
        <v/>
      </c>
      <c r="B34" s="2" t="str">
        <f>_xlfn.XLOOKUP(P!C34,'Banco de Dados'!$B$3:$B$274,'Banco de Dados'!$L$3:$L$274,"")</f>
        <v/>
      </c>
      <c r="C34" s="2">
        <v>0</v>
      </c>
      <c r="D34" s="2" t="str">
        <f>_xlfn.XLOOKUP(P!C34,'Banco de Dados'!$B$3:$B$274,'Banco de Dados'!O$3:O$274,"")</f>
        <v/>
      </c>
      <c r="E34" s="2" t="str">
        <f>_xlfn.XLOOKUP(P!C34,'Banco de Dados'!$B$3:$B$274,'Banco de Dados'!P$3:P$274,"")</f>
        <v/>
      </c>
      <c r="F34" s="32" t="e">
        <f t="shared" si="0"/>
        <v>#VALUE!</v>
      </c>
      <c r="G34" s="3"/>
      <c r="H34" s="3"/>
      <c r="J34" s="7"/>
      <c r="K34" s="123"/>
      <c r="L34" s="124"/>
      <c r="N34"/>
      <c r="X34" s="2"/>
      <c r="Y34" s="7"/>
      <c r="Z34" s="7"/>
      <c r="AA34" s="2"/>
      <c r="AB34" s="7"/>
      <c r="AC34" s="7"/>
      <c r="AD34" s="2"/>
      <c r="AF34" s="7"/>
      <c r="AG34" s="2"/>
      <c r="AH34" s="7"/>
      <c r="AI34" s="7"/>
      <c r="AJ34" s="2"/>
      <c r="AK34" s="7"/>
      <c r="AL34" s="7"/>
    </row>
    <row r="35" spans="1:38" x14ac:dyDescent="0.25">
      <c r="A35" s="28" t="str">
        <f>_xlfn.XLOOKUP(P!C35,'Banco de Dados'!$B$3:$B$274,'Banco de Dados'!$K$3:$K$274,"")</f>
        <v/>
      </c>
      <c r="B35" s="2" t="str">
        <f>_xlfn.XLOOKUP(P!C35,'Banco de Dados'!$B$3:$B$274,'Banco de Dados'!$L$3:$L$274,"")</f>
        <v/>
      </c>
      <c r="C35" s="2">
        <v>0</v>
      </c>
      <c r="D35" s="2" t="str">
        <f>_xlfn.XLOOKUP(P!C35,'Banco de Dados'!$B$3:$B$274,'Banco de Dados'!O$3:O$274,"")</f>
        <v/>
      </c>
      <c r="E35" s="2" t="str">
        <f>_xlfn.XLOOKUP(P!C35,'Banco de Dados'!$B$3:$B$274,'Banco de Dados'!P$3:P$274,"")</f>
        <v/>
      </c>
      <c r="F35" s="32" t="e">
        <f t="shared" si="0"/>
        <v>#VALUE!</v>
      </c>
      <c r="G35" s="3"/>
      <c r="H35" s="3"/>
      <c r="J35" s="7"/>
      <c r="L35"/>
      <c r="M35"/>
      <c r="X35" s="2"/>
      <c r="Y35" s="7"/>
      <c r="Z35" s="7"/>
      <c r="AA35" s="2"/>
      <c r="AB35" s="7"/>
      <c r="AC35" s="7"/>
      <c r="AD35" s="2"/>
      <c r="AF35" s="7"/>
      <c r="AG35" s="2"/>
      <c r="AH35" s="7"/>
      <c r="AI35" s="7"/>
      <c r="AJ35" s="2"/>
      <c r="AK35" s="7"/>
      <c r="AL35" s="7"/>
    </row>
    <row r="36" spans="1:38" x14ac:dyDescent="0.25">
      <c r="A36" s="28" t="str">
        <f>_xlfn.XLOOKUP(P!C36,'Banco de Dados'!$B$3:$B$274,'Banco de Dados'!$K$3:$K$274,"")</f>
        <v/>
      </c>
      <c r="B36" s="2" t="str">
        <f>_xlfn.XLOOKUP(P!C36,'Banco de Dados'!$B$3:$B$274,'Banco de Dados'!$L$3:$L$274,"")</f>
        <v/>
      </c>
      <c r="C36" s="2">
        <v>0</v>
      </c>
      <c r="D36" s="2" t="str">
        <f>_xlfn.XLOOKUP(P!C36,'Banco de Dados'!$B$3:$B$274,'Banco de Dados'!O$3:O$274,"")</f>
        <v/>
      </c>
      <c r="E36" s="2" t="str">
        <f>_xlfn.XLOOKUP(P!C36,'Banco de Dados'!$B$3:$B$274,'Banco de Dados'!P$3:P$274,"")</f>
        <v/>
      </c>
      <c r="F36" s="32" t="e">
        <f t="shared" si="0"/>
        <v>#VALUE!</v>
      </c>
      <c r="G36" s="3"/>
      <c r="H36" s="3"/>
      <c r="J36" s="7"/>
      <c r="L36"/>
      <c r="M36"/>
      <c r="X36" s="2"/>
      <c r="Y36" s="7"/>
      <c r="Z36" s="7"/>
      <c r="AA36" s="2"/>
      <c r="AB36" s="7"/>
      <c r="AC36" s="7"/>
      <c r="AD36" s="2"/>
      <c r="AF36" s="7"/>
      <c r="AG36" s="2"/>
      <c r="AH36" s="7"/>
      <c r="AI36" s="7"/>
      <c r="AJ36" s="2"/>
      <c r="AK36" s="7"/>
      <c r="AL36" s="7"/>
    </row>
    <row r="37" spans="1:38" x14ac:dyDescent="0.25">
      <c r="A37" s="28" t="str">
        <f>_xlfn.XLOOKUP(P!C37,'Banco de Dados'!$B$3:$B$274,'Banco de Dados'!$K$3:$K$274,"")</f>
        <v/>
      </c>
      <c r="B37" s="2" t="str">
        <f>_xlfn.XLOOKUP(P!C37,'Banco de Dados'!$B$3:$B$274,'Banco de Dados'!$L$3:$L$274,"")</f>
        <v/>
      </c>
      <c r="C37" s="2">
        <v>0</v>
      </c>
      <c r="D37" s="2" t="str">
        <f>_xlfn.XLOOKUP(P!C37,'Banco de Dados'!$B$3:$B$274,'Banco de Dados'!O$3:O$274,"")</f>
        <v/>
      </c>
      <c r="E37" s="2" t="str">
        <f>_xlfn.XLOOKUP(P!C37,'Banco de Dados'!$B$3:$B$274,'Banco de Dados'!P$3:P$274,"")</f>
        <v/>
      </c>
      <c r="F37" s="32" t="e">
        <f t="shared" si="0"/>
        <v>#VALUE!</v>
      </c>
      <c r="G37" s="3"/>
      <c r="H37" s="3"/>
      <c r="J37" s="7"/>
      <c r="L37"/>
      <c r="M37"/>
      <c r="X37" s="2"/>
      <c r="Y37" s="7"/>
      <c r="Z37" s="7"/>
      <c r="AA37" s="2"/>
      <c r="AB37" s="7"/>
      <c r="AC37" s="7"/>
      <c r="AD37" s="2"/>
      <c r="AF37" s="7"/>
      <c r="AG37" s="2"/>
      <c r="AH37" s="7"/>
      <c r="AI37" s="7"/>
      <c r="AJ37" s="2"/>
      <c r="AK37" s="7"/>
      <c r="AL37" s="7"/>
    </row>
    <row r="38" spans="1:38" x14ac:dyDescent="0.25">
      <c r="A38" s="28" t="str">
        <f>_xlfn.XLOOKUP(P!C38,'Banco de Dados'!$B$3:$B$274,'Banco de Dados'!$K$3:$K$274,"")</f>
        <v/>
      </c>
      <c r="B38" s="2" t="str">
        <f>_xlfn.XLOOKUP(P!C38,'Banco de Dados'!$B$3:$B$274,'Banco de Dados'!$L$3:$L$274,"")</f>
        <v/>
      </c>
      <c r="C38" s="2">
        <v>0</v>
      </c>
      <c r="D38" s="2" t="str">
        <f>_xlfn.XLOOKUP(P!C38,'Banco de Dados'!$B$3:$B$274,'Banco de Dados'!O$3:O$274,"")</f>
        <v/>
      </c>
      <c r="E38" s="2" t="str">
        <f>_xlfn.XLOOKUP(P!C38,'Banco de Dados'!$B$3:$B$274,'Banco de Dados'!P$3:P$274,"")</f>
        <v/>
      </c>
      <c r="F38" s="32" t="e">
        <f t="shared" si="0"/>
        <v>#VALUE!</v>
      </c>
      <c r="G38" s="3"/>
      <c r="H38" s="3"/>
      <c r="J38" s="7"/>
      <c r="L38"/>
      <c r="M38"/>
      <c r="X38" s="2"/>
      <c r="Y38" s="7"/>
      <c r="Z38" s="7"/>
      <c r="AA38" s="2"/>
      <c r="AB38" s="7"/>
      <c r="AC38" s="7"/>
      <c r="AD38" s="2"/>
      <c r="AF38" s="7"/>
      <c r="AG38" s="2"/>
      <c r="AH38" s="7"/>
      <c r="AI38" s="7"/>
      <c r="AJ38" s="2"/>
      <c r="AK38" s="7"/>
      <c r="AL38" s="7"/>
    </row>
    <row r="39" spans="1:38" ht="7.15" customHeight="1" x14ac:dyDescent="0.25">
      <c r="A39" s="43"/>
      <c r="B39" s="43"/>
      <c r="C39" s="43"/>
      <c r="D39" s="43"/>
      <c r="E39" s="43"/>
      <c r="F39" s="75"/>
      <c r="G39" s="45"/>
      <c r="H39" s="45"/>
      <c r="J39" s="43"/>
      <c r="K39" s="43"/>
      <c r="L39" s="43"/>
      <c r="M39" s="43"/>
      <c r="N39" s="43"/>
      <c r="P39" s="43"/>
      <c r="Q39" s="43"/>
      <c r="R39" s="43"/>
      <c r="S39" s="43"/>
      <c r="T39" s="43"/>
      <c r="U39" s="43"/>
      <c r="X39" s="2"/>
      <c r="Y39" s="7"/>
      <c r="Z39" s="7"/>
      <c r="AA39" s="2"/>
      <c r="AB39" s="7"/>
      <c r="AC39" s="7"/>
      <c r="AD39" s="2"/>
      <c r="AE39" s="43"/>
      <c r="AF39" s="7"/>
      <c r="AG39" s="2"/>
      <c r="AH39" s="7"/>
      <c r="AI39" s="7"/>
      <c r="AJ39" s="2"/>
      <c r="AK39" s="7"/>
      <c r="AL39" s="7"/>
    </row>
    <row r="40" spans="1:38" ht="15.75" x14ac:dyDescent="0.25">
      <c r="A40" s="36" t="str">
        <f>'Nome das Amostras'!A5</f>
        <v>ac</v>
      </c>
      <c r="B40" s="164" t="str">
        <f>VLOOKUP(A40,'Nome das Amostras'!$A$3:$D$28,2,FALSE)</f>
        <v>R2</v>
      </c>
      <c r="C40" s="164"/>
      <c r="D40" s="51" t="s">
        <v>65</v>
      </c>
      <c r="E40" s="52">
        <f>'Banco de Dados'!$O$13/'Banco de Dados'!V13</f>
        <v>0.69493521790341584</v>
      </c>
      <c r="F40" s="74"/>
      <c r="G40" s="3"/>
      <c r="H40" s="3"/>
      <c r="J40" s="7"/>
      <c r="X40" s="2"/>
      <c r="Y40" s="7"/>
      <c r="Z40" s="7"/>
      <c r="AA40" s="2"/>
      <c r="AB40" s="7"/>
      <c r="AC40" s="7"/>
      <c r="AD40" s="2"/>
      <c r="AF40" s="7"/>
      <c r="AG40" s="2"/>
      <c r="AH40" s="7"/>
      <c r="AI40" s="7"/>
      <c r="AJ40" s="2"/>
      <c r="AK40" s="7"/>
      <c r="AL40" s="7"/>
    </row>
    <row r="41" spans="1:38" ht="15.75" x14ac:dyDescent="0.25">
      <c r="A41" s="107" t="s">
        <v>1</v>
      </c>
      <c r="B41" s="107" t="s">
        <v>0</v>
      </c>
      <c r="C41" s="107" t="s">
        <v>212</v>
      </c>
      <c r="D41" s="107" t="s">
        <v>209</v>
      </c>
      <c r="E41" s="107" t="s">
        <v>213</v>
      </c>
      <c r="F41" s="76" t="s">
        <v>219</v>
      </c>
      <c r="G41" s="54" t="s">
        <v>140</v>
      </c>
      <c r="H41" s="54" t="s">
        <v>66</v>
      </c>
      <c r="J41" s="7"/>
      <c r="K41" s="72" t="str">
        <f>A40</f>
        <v>ac</v>
      </c>
      <c r="L41" s="55" t="s">
        <v>215</v>
      </c>
      <c r="M41" s="41" t="str">
        <f>$A$1</f>
        <v>Fósforo</v>
      </c>
      <c r="N41" s="3"/>
      <c r="X41" s="2"/>
      <c r="Y41" s="7"/>
      <c r="Z41" s="7"/>
      <c r="AA41" s="2"/>
      <c r="AB41" s="7"/>
      <c r="AC41" s="7"/>
      <c r="AD41" s="2"/>
      <c r="AF41" s="7"/>
      <c r="AG41" s="2"/>
      <c r="AH41" s="7"/>
      <c r="AI41" s="7"/>
      <c r="AJ41" s="2"/>
      <c r="AK41" s="7"/>
      <c r="AL41" s="7"/>
    </row>
    <row r="42" spans="1:38" x14ac:dyDescent="0.25">
      <c r="A42" s="28" t="str">
        <f>_xlfn.XLOOKUP(P!C42,'Banco de Dados'!$B$3:$B$274,'Banco de Dados'!$K$3:$K$274,"")</f>
        <v>Si</v>
      </c>
      <c r="B42" s="2" cm="1">
        <f t="array" ref="B42:E72">Dados!R5:U35</f>
        <v>14</v>
      </c>
      <c r="C42" s="2">
        <v>1740</v>
      </c>
      <c r="D42" s="2">
        <v>4158</v>
      </c>
      <c r="E42" s="2">
        <v>86</v>
      </c>
      <c r="F42" s="32">
        <f>(E42*100)/D42</f>
        <v>2.0683020683020681</v>
      </c>
      <c r="G42" s="3">
        <f t="shared" ref="G42:G69" si="2">D42*$E$40</f>
        <v>2889.5406360424031</v>
      </c>
      <c r="H42" s="3">
        <f t="shared" ref="H42:H69" si="3">E42*$E$40</f>
        <v>59.764428739693763</v>
      </c>
      <c r="J42" s="7"/>
      <c r="K42" s="5" t="s">
        <v>210</v>
      </c>
      <c r="L42" s="5"/>
      <c r="M42" s="5" t="s">
        <v>211</v>
      </c>
      <c r="X42" s="2"/>
      <c r="Y42" s="7"/>
      <c r="Z42" s="7"/>
      <c r="AA42" s="2"/>
      <c r="AB42" s="7"/>
      <c r="AC42" s="7"/>
      <c r="AD42" s="2"/>
      <c r="AF42" s="7"/>
      <c r="AG42" s="2"/>
      <c r="AH42" s="7"/>
      <c r="AI42" s="7"/>
      <c r="AJ42" s="2"/>
      <c r="AK42" s="7"/>
      <c r="AL42" s="7"/>
    </row>
    <row r="43" spans="1:38" x14ac:dyDescent="0.25">
      <c r="A43" s="28" t="str">
        <f>_xlfn.XLOOKUP(P!C43,'Banco de Dados'!$B$3:$B$274,'Banco de Dados'!$K$3:$K$274,"")</f>
        <v>P</v>
      </c>
      <c r="B43" s="2">
        <v>15</v>
      </c>
      <c r="C43" s="2">
        <v>2013</v>
      </c>
      <c r="D43" s="2">
        <v>831</v>
      </c>
      <c r="E43" s="2">
        <v>71</v>
      </c>
      <c r="F43" s="32">
        <f t="shared" ref="F43:F69" si="4">(E43*100)/D43</f>
        <v>8.5439229843561968</v>
      </c>
      <c r="G43" s="3">
        <f t="shared" si="2"/>
        <v>577.49116607773851</v>
      </c>
      <c r="H43" s="3">
        <f t="shared" si="3"/>
        <v>49.340400471142523</v>
      </c>
      <c r="J43" s="7"/>
      <c r="K43" s="6">
        <f>_xlfn.XLOOKUP($B$4,A42:A69,G42:G69,"")</f>
        <v>577.49116607773851</v>
      </c>
      <c r="L43" s="6"/>
      <c r="M43" s="6">
        <f>_xlfn.XLOOKUP($B$4,A42:A69,H42:H69,"")</f>
        <v>49.340400471142523</v>
      </c>
      <c r="X43" s="2"/>
      <c r="Y43" s="7"/>
      <c r="Z43" s="7"/>
      <c r="AA43" s="2"/>
      <c r="AB43" s="7"/>
      <c r="AC43" s="7"/>
      <c r="AD43" s="2"/>
      <c r="AF43" s="7"/>
      <c r="AG43" s="2"/>
      <c r="AH43" s="7"/>
      <c r="AI43" s="7"/>
      <c r="AJ43" s="2"/>
      <c r="AK43" s="7"/>
      <c r="AL43" s="7"/>
    </row>
    <row r="44" spans="1:38" x14ac:dyDescent="0.25">
      <c r="A44" s="28" t="str">
        <f>_xlfn.XLOOKUP(P!C44,'Banco de Dados'!$B$3:$B$274,'Banco de Dados'!$K$3:$K$274,"")</f>
        <v>S</v>
      </c>
      <c r="B44" s="2">
        <v>16</v>
      </c>
      <c r="C44" s="2">
        <v>2307</v>
      </c>
      <c r="D44" s="2">
        <v>3751</v>
      </c>
      <c r="E44" s="2">
        <v>99</v>
      </c>
      <c r="F44" s="32">
        <f t="shared" si="4"/>
        <v>2.6392961876832843</v>
      </c>
      <c r="G44" s="3">
        <f t="shared" si="2"/>
        <v>2606.7020023557129</v>
      </c>
      <c r="H44" s="3">
        <f t="shared" si="3"/>
        <v>68.798586572438168</v>
      </c>
      <c r="J44" s="7"/>
      <c r="X44" s="2"/>
      <c r="Y44" s="7"/>
      <c r="Z44" s="7"/>
      <c r="AA44" s="2"/>
      <c r="AB44" s="7"/>
      <c r="AC44" s="7"/>
      <c r="AD44" s="2"/>
      <c r="AF44" s="7"/>
      <c r="AG44" s="2"/>
      <c r="AH44" s="7"/>
      <c r="AI44" s="7"/>
      <c r="AJ44" s="2"/>
      <c r="AK44" s="7"/>
      <c r="AL44" s="7"/>
    </row>
    <row r="45" spans="1:38" ht="15.75" x14ac:dyDescent="0.25">
      <c r="A45" s="28" t="str">
        <f>_xlfn.XLOOKUP(P!C45,'Banco de Dados'!$B$3:$B$274,'Banco de Dados'!$K$3:$K$274,"")</f>
        <v>Cl</v>
      </c>
      <c r="B45" s="2">
        <v>17</v>
      </c>
      <c r="C45" s="2">
        <v>2622</v>
      </c>
      <c r="D45" s="2">
        <v>8237</v>
      </c>
      <c r="E45" s="2">
        <v>160</v>
      </c>
      <c r="F45" s="32">
        <f t="shared" si="4"/>
        <v>1.9424547772247178</v>
      </c>
      <c r="G45" s="3">
        <f t="shared" si="2"/>
        <v>5724.1813898704359</v>
      </c>
      <c r="H45" s="3">
        <f t="shared" si="3"/>
        <v>111.18963486454653</v>
      </c>
      <c r="K45" s="165" t="s">
        <v>67</v>
      </c>
      <c r="L45" s="166"/>
      <c r="M45" s="167"/>
      <c r="N45"/>
      <c r="X45" s="2"/>
      <c r="Y45" s="7"/>
      <c r="Z45" s="7"/>
      <c r="AA45" s="2"/>
      <c r="AB45" s="7"/>
      <c r="AC45" s="7"/>
      <c r="AD45" s="2"/>
      <c r="AF45" s="7"/>
      <c r="AG45" s="2"/>
      <c r="AH45" s="7"/>
      <c r="AI45" s="7"/>
      <c r="AJ45" s="2"/>
      <c r="AK45" s="7"/>
      <c r="AL45" s="7"/>
    </row>
    <row r="46" spans="1:38" x14ac:dyDescent="0.25">
      <c r="A46" s="28" t="str">
        <f>_xlfn.XLOOKUP(P!C46,'Banco de Dados'!$B$3:$B$274,'Banco de Dados'!$K$3:$K$274,"")</f>
        <v>Ar</v>
      </c>
      <c r="B46" s="2">
        <v>18</v>
      </c>
      <c r="C46" s="2">
        <v>2957</v>
      </c>
      <c r="D46" s="2">
        <v>5943</v>
      </c>
      <c r="E46" s="2">
        <v>190</v>
      </c>
      <c r="F46" s="32">
        <f t="shared" si="4"/>
        <v>3.1970385327275785</v>
      </c>
      <c r="G46" s="3">
        <f t="shared" si="2"/>
        <v>4130</v>
      </c>
      <c r="H46" s="3">
        <f t="shared" si="3"/>
        <v>132.037691401649</v>
      </c>
      <c r="J46" s="7"/>
      <c r="K46" s="104" t="s">
        <v>240</v>
      </c>
      <c r="L46" s="39"/>
      <c r="M46" s="106" t="s">
        <v>209</v>
      </c>
      <c r="X46" s="2"/>
      <c r="Y46" s="7"/>
      <c r="Z46" s="7"/>
      <c r="AA46" s="2"/>
      <c r="AB46" s="7"/>
      <c r="AC46" s="7"/>
      <c r="AD46" s="2"/>
      <c r="AF46" s="7"/>
      <c r="AG46" s="2"/>
      <c r="AH46" s="7"/>
      <c r="AI46" s="7"/>
      <c r="AJ46" s="2"/>
      <c r="AK46" s="7"/>
      <c r="AL46" s="7"/>
    </row>
    <row r="47" spans="1:38" x14ac:dyDescent="0.25">
      <c r="A47" s="28" t="str">
        <f>_xlfn.XLOOKUP(P!C47,'Banco de Dados'!$B$3:$B$274,'Banco de Dados'!$K$3:$K$274,"")</f>
        <v>K</v>
      </c>
      <c r="B47" s="2">
        <v>19</v>
      </c>
      <c r="C47" s="2">
        <v>3313</v>
      </c>
      <c r="D47" s="2">
        <v>43735</v>
      </c>
      <c r="E47" s="2">
        <v>246</v>
      </c>
      <c r="F47" s="32">
        <f t="shared" si="4"/>
        <v>0.56247856407911279</v>
      </c>
      <c r="G47" s="3">
        <f t="shared" si="2"/>
        <v>30392.991755005893</v>
      </c>
      <c r="H47" s="3">
        <f t="shared" si="3"/>
        <v>170.9540636042403</v>
      </c>
      <c r="J47" s="58" t="s">
        <v>38</v>
      </c>
      <c r="K47" s="59">
        <f>$L$9</f>
        <v>2161</v>
      </c>
      <c r="L47" s="60"/>
      <c r="M47" s="61">
        <f>$M$11</f>
        <v>968</v>
      </c>
      <c r="N47" s="60"/>
      <c r="X47" s="2"/>
      <c r="Y47" s="7"/>
      <c r="Z47" s="7"/>
      <c r="AA47" s="2"/>
      <c r="AB47" s="7"/>
      <c r="AC47" s="7"/>
      <c r="AD47" s="2"/>
      <c r="AF47" s="7"/>
      <c r="AG47" s="2"/>
      <c r="AH47" s="7"/>
      <c r="AI47" s="7"/>
      <c r="AJ47" s="2"/>
      <c r="AK47" s="7"/>
      <c r="AL47" s="7"/>
    </row>
    <row r="48" spans="1:38" x14ac:dyDescent="0.25">
      <c r="A48" s="28" t="str">
        <f>_xlfn.XLOOKUP(P!C48,'Banco de Dados'!$B$3:$B$274,'Banco de Dados'!$K$3:$K$274,"")</f>
        <v>Ca</v>
      </c>
      <c r="B48" s="2">
        <v>20</v>
      </c>
      <c r="C48" s="2">
        <v>3691</v>
      </c>
      <c r="D48" s="2">
        <v>16457</v>
      </c>
      <c r="E48" s="2">
        <v>173</v>
      </c>
      <c r="F48" s="32">
        <f t="shared" si="4"/>
        <v>1.0512244029896092</v>
      </c>
      <c r="G48" s="3">
        <f t="shared" si="2"/>
        <v>11436.548881036515</v>
      </c>
      <c r="H48" s="3">
        <f t="shared" si="3"/>
        <v>120.22379269729095</v>
      </c>
      <c r="J48" s="2"/>
      <c r="K48" s="18"/>
      <c r="L48" s="2" t="s">
        <v>70</v>
      </c>
      <c r="M48" s="19"/>
      <c r="X48" s="2"/>
      <c r="Y48" s="7"/>
      <c r="Z48" s="7"/>
      <c r="AA48" s="2"/>
      <c r="AB48" s="7"/>
      <c r="AC48" s="7"/>
      <c r="AD48" s="2"/>
      <c r="AF48" s="7"/>
      <c r="AG48" s="2"/>
      <c r="AH48" s="7"/>
      <c r="AI48" s="7"/>
      <c r="AJ48" s="2"/>
      <c r="AK48" s="7"/>
      <c r="AL48" s="7"/>
    </row>
    <row r="49" spans="1:38" x14ac:dyDescent="0.25">
      <c r="A49" s="28" t="str">
        <f>_xlfn.XLOOKUP(P!C49,'Banco de Dados'!$B$3:$B$274,'Banco de Dados'!$K$3:$K$274,"")</f>
        <v>Ti</v>
      </c>
      <c r="B49" s="2">
        <v>22</v>
      </c>
      <c r="C49" s="2">
        <v>4509</v>
      </c>
      <c r="D49" s="2">
        <v>14874</v>
      </c>
      <c r="E49" s="2">
        <v>165</v>
      </c>
      <c r="F49" s="32">
        <f t="shared" si="4"/>
        <v>1.1093182734973779</v>
      </c>
      <c r="G49" s="3">
        <f t="shared" si="2"/>
        <v>10336.466431095407</v>
      </c>
      <c r="H49" s="3">
        <f t="shared" si="3"/>
        <v>114.66431095406361</v>
      </c>
      <c r="J49" s="58" t="s">
        <v>69</v>
      </c>
      <c r="K49" s="62" t="s">
        <v>71</v>
      </c>
      <c r="L49" s="63"/>
      <c r="M49" s="64">
        <f>K43</f>
        <v>577.49116607773851</v>
      </c>
      <c r="N49" s="60"/>
      <c r="X49" s="2"/>
      <c r="Y49" s="7"/>
      <c r="Z49" s="7"/>
      <c r="AA49" s="2"/>
      <c r="AB49" s="7"/>
      <c r="AC49" s="7"/>
      <c r="AD49" s="2"/>
      <c r="AF49" s="7"/>
      <c r="AG49" s="2"/>
      <c r="AH49" s="7"/>
      <c r="AI49" s="7"/>
      <c r="AJ49" s="2"/>
      <c r="AK49" s="7"/>
      <c r="AL49" s="7"/>
    </row>
    <row r="50" spans="1:38" x14ac:dyDescent="0.25">
      <c r="A50" s="28" t="str">
        <f>_xlfn.XLOOKUP(P!C50,'Banco de Dados'!$B$3:$B$274,'Banco de Dados'!$K$3:$K$274,"")</f>
        <v>Cr</v>
      </c>
      <c r="B50" s="2">
        <v>24</v>
      </c>
      <c r="C50" s="2">
        <v>5412</v>
      </c>
      <c r="D50" s="2">
        <v>2809</v>
      </c>
      <c r="E50" s="2">
        <v>137</v>
      </c>
      <c r="F50" s="32">
        <f t="shared" si="4"/>
        <v>4.8771804912780352</v>
      </c>
      <c r="G50" s="3">
        <f t="shared" si="2"/>
        <v>1952.0730270906952</v>
      </c>
      <c r="H50" s="3">
        <f t="shared" si="3"/>
        <v>95.206124852767971</v>
      </c>
      <c r="J50" s="7"/>
      <c r="X50" s="2"/>
      <c r="Y50" s="7"/>
      <c r="Z50" s="7"/>
      <c r="AA50" s="2"/>
      <c r="AB50" s="7"/>
      <c r="AC50" s="7"/>
      <c r="AD50" s="2"/>
      <c r="AF50" s="7"/>
      <c r="AG50" s="2"/>
      <c r="AH50" s="7"/>
      <c r="AI50" s="7"/>
      <c r="AJ50" s="2"/>
      <c r="AK50" s="7"/>
      <c r="AL50" s="7"/>
    </row>
    <row r="51" spans="1:38" ht="15.75" x14ac:dyDescent="0.25">
      <c r="A51" s="28" t="str">
        <f>_xlfn.XLOOKUP(P!C51,'Banco de Dados'!$B$3:$B$274,'Banco de Dados'!$K$3:$K$274,"")</f>
        <v>Mn</v>
      </c>
      <c r="B51" s="2">
        <v>25</v>
      </c>
      <c r="C51" s="2">
        <v>5895</v>
      </c>
      <c r="D51" s="2">
        <v>3233</v>
      </c>
      <c r="E51" s="2">
        <v>151</v>
      </c>
      <c r="F51" s="32">
        <f t="shared" si="4"/>
        <v>4.6705845963501389</v>
      </c>
      <c r="G51" s="3">
        <f t="shared" si="2"/>
        <v>2246.7255594817434</v>
      </c>
      <c r="H51" s="3">
        <f t="shared" si="3"/>
        <v>104.93521790341579</v>
      </c>
      <c r="J51" s="7"/>
      <c r="K51" s="165" t="s">
        <v>218</v>
      </c>
      <c r="L51" s="166"/>
      <c r="M51" s="167"/>
      <c r="X51" s="2"/>
      <c r="Y51" s="7"/>
      <c r="Z51" s="7"/>
      <c r="AA51" s="2"/>
      <c r="AB51" s="7"/>
      <c r="AC51" s="7"/>
      <c r="AD51" s="2"/>
      <c r="AF51" s="7"/>
      <c r="AG51" s="2"/>
      <c r="AH51" s="7"/>
      <c r="AI51" s="7"/>
      <c r="AJ51" s="2"/>
      <c r="AK51" s="7"/>
      <c r="AL51" s="7"/>
    </row>
    <row r="52" spans="1:38" x14ac:dyDescent="0.25">
      <c r="A52" s="28" t="str">
        <f>_xlfn.XLOOKUP(P!C52,'Banco de Dados'!$B$3:$B$274,'Banco de Dados'!$K$3:$K$274,"")</f>
        <v>Fe</v>
      </c>
      <c r="B52" s="2">
        <v>26</v>
      </c>
      <c r="C52" s="2">
        <v>6399</v>
      </c>
      <c r="D52" s="2">
        <v>156134</v>
      </c>
      <c r="E52" s="2">
        <v>407</v>
      </c>
      <c r="F52" s="32">
        <f t="shared" si="4"/>
        <v>0.2606735240242356</v>
      </c>
      <c r="G52" s="3">
        <f t="shared" si="2"/>
        <v>108503.01531213193</v>
      </c>
      <c r="H52" s="3">
        <f t="shared" si="3"/>
        <v>282.83863368669023</v>
      </c>
      <c r="J52" s="7"/>
      <c r="K52" s="104" t="s">
        <v>236</v>
      </c>
      <c r="L52" s="108">
        <f>K43</f>
        <v>577.49116607773851</v>
      </c>
      <c r="M52" s="109">
        <f>M43</f>
        <v>49.340400471142523</v>
      </c>
      <c r="X52" s="2"/>
      <c r="Y52" s="7"/>
      <c r="Z52" s="7"/>
      <c r="AA52" s="2"/>
      <c r="AB52" s="7"/>
      <c r="AC52" s="7"/>
      <c r="AD52" s="2"/>
      <c r="AF52" s="7"/>
      <c r="AG52" s="2"/>
      <c r="AH52" s="7"/>
      <c r="AI52" s="7"/>
      <c r="AJ52" s="2"/>
      <c r="AK52" s="7"/>
      <c r="AL52" s="7"/>
    </row>
    <row r="53" spans="1:38" x14ac:dyDescent="0.25">
      <c r="A53" s="28" t="str">
        <f>_xlfn.XLOOKUP(P!C53,'Banco de Dados'!$B$3:$B$274,'Banco de Dados'!$K$3:$K$274,"")</f>
        <v>Ni</v>
      </c>
      <c r="B53" s="2">
        <v>28</v>
      </c>
      <c r="C53" s="2">
        <v>7472</v>
      </c>
      <c r="D53" s="2">
        <v>1151</v>
      </c>
      <c r="E53" s="2">
        <v>225</v>
      </c>
      <c r="F53" s="32">
        <f t="shared" si="4"/>
        <v>19.548218940052127</v>
      </c>
      <c r="G53" s="3">
        <f t="shared" si="2"/>
        <v>799.87043580683167</v>
      </c>
      <c r="H53" s="3">
        <f t="shared" si="3"/>
        <v>156.36042402826857</v>
      </c>
      <c r="J53" s="7"/>
      <c r="K53" s="104" t="s">
        <v>237</v>
      </c>
      <c r="L53" s="105">
        <f>$L$9</f>
        <v>2161</v>
      </c>
      <c r="M53" s="106">
        <f>$L$10</f>
        <v>28</v>
      </c>
      <c r="X53" s="2"/>
      <c r="Y53" s="7"/>
      <c r="Z53" s="7"/>
      <c r="AA53" s="2"/>
      <c r="AB53" s="7"/>
      <c r="AC53" s="7"/>
      <c r="AD53" s="2"/>
      <c r="AF53" s="7"/>
      <c r="AG53" s="2"/>
      <c r="AH53" s="7"/>
      <c r="AI53" s="7"/>
      <c r="AJ53" s="2"/>
      <c r="AK53" s="7"/>
      <c r="AL53" s="7"/>
    </row>
    <row r="54" spans="1:38" x14ac:dyDescent="0.25">
      <c r="A54" s="28" t="str">
        <f>_xlfn.XLOOKUP(P!C54,'Banco de Dados'!$B$3:$B$274,'Banco de Dados'!$K$3:$K$274,"")</f>
        <v>Cu</v>
      </c>
      <c r="B54" s="2">
        <v>29</v>
      </c>
      <c r="C54" s="2">
        <v>8041</v>
      </c>
      <c r="D54" s="2">
        <v>646</v>
      </c>
      <c r="E54" s="2">
        <v>230</v>
      </c>
      <c r="F54" s="32">
        <f t="shared" si="4"/>
        <v>35.60371517027864</v>
      </c>
      <c r="G54" s="3">
        <f t="shared" si="2"/>
        <v>448.92815076560663</v>
      </c>
      <c r="H54" s="3">
        <f t="shared" si="3"/>
        <v>159.83510011778563</v>
      </c>
      <c r="J54" s="7"/>
      <c r="K54" s="104" t="s">
        <v>238</v>
      </c>
      <c r="L54" s="105">
        <f>$M$11</f>
        <v>968</v>
      </c>
      <c r="M54" s="106">
        <f>$M$12</f>
        <v>104</v>
      </c>
      <c r="X54" s="2"/>
      <c r="Y54" s="7"/>
      <c r="Z54" s="7"/>
      <c r="AA54" s="2"/>
      <c r="AB54" s="7"/>
      <c r="AC54" s="7"/>
      <c r="AD54" s="2"/>
      <c r="AF54" s="7"/>
      <c r="AG54" s="2"/>
      <c r="AH54" s="7"/>
      <c r="AI54" s="7"/>
      <c r="AJ54" s="2"/>
      <c r="AK54" s="7"/>
      <c r="AL54" s="7"/>
    </row>
    <row r="55" spans="1:38" x14ac:dyDescent="0.25">
      <c r="A55" s="28" t="str">
        <f>_xlfn.XLOOKUP(P!C55,'Banco de Dados'!$B$3:$B$274,'Banco de Dados'!$K$3:$K$274,"")</f>
        <v>Zn</v>
      </c>
      <c r="B55" s="2">
        <v>30</v>
      </c>
      <c r="C55" s="2">
        <v>8631</v>
      </c>
      <c r="D55" s="2">
        <v>1093</v>
      </c>
      <c r="E55" s="2">
        <v>226</v>
      </c>
      <c r="F55" s="32">
        <f t="shared" si="4"/>
        <v>20.677035681610246</v>
      </c>
      <c r="G55" s="3">
        <f t="shared" si="2"/>
        <v>759.56419316843346</v>
      </c>
      <c r="H55" s="3">
        <f t="shared" si="3"/>
        <v>157.05535924617197</v>
      </c>
      <c r="J55" s="7"/>
      <c r="K55" s="69" t="s">
        <v>217</v>
      </c>
      <c r="L55" s="110">
        <f>SQRT(((M52/L52)^2)+((M53/L53)^2)+((M54/L54)^2))</f>
        <v>0.13787919465087306</v>
      </c>
      <c r="M55" s="71" t="str">
        <f>M64</f>
        <v>mg/kg</v>
      </c>
      <c r="X55" s="2"/>
      <c r="Y55" s="7"/>
      <c r="Z55" s="7"/>
      <c r="AA55" s="2"/>
      <c r="AB55" s="7"/>
      <c r="AC55" s="7"/>
      <c r="AD55" s="2"/>
      <c r="AF55" s="7"/>
      <c r="AG55" s="2"/>
      <c r="AH55" s="7"/>
      <c r="AI55" s="7"/>
      <c r="AJ55" s="2"/>
      <c r="AK55" s="7"/>
      <c r="AL55" s="7"/>
    </row>
    <row r="56" spans="1:38" x14ac:dyDescent="0.25">
      <c r="A56" s="28" t="str">
        <f>_xlfn.XLOOKUP(P!C56,'Banco de Dados'!$B$3:$B$274,'Banco de Dados'!$K$3:$K$274,"")</f>
        <v>Rh</v>
      </c>
      <c r="B56" s="2">
        <v>45</v>
      </c>
      <c r="C56" s="2">
        <v>20167</v>
      </c>
      <c r="D56" s="2">
        <v>1391</v>
      </c>
      <c r="E56" s="2">
        <v>125</v>
      </c>
      <c r="F56" s="32">
        <f t="shared" si="4"/>
        <v>8.9863407620416957</v>
      </c>
      <c r="G56" s="3">
        <f t="shared" si="2"/>
        <v>966.65488810365139</v>
      </c>
      <c r="H56" s="3">
        <f t="shared" si="3"/>
        <v>86.866902237926979</v>
      </c>
      <c r="J56" s="7"/>
      <c r="X56" s="2"/>
      <c r="Y56" s="7"/>
      <c r="Z56" s="7"/>
      <c r="AA56" s="2"/>
      <c r="AB56" s="7"/>
      <c r="AC56" s="7"/>
      <c r="AD56" s="2"/>
      <c r="AF56" s="7"/>
      <c r="AG56" s="2"/>
      <c r="AH56" s="7"/>
      <c r="AI56" s="7"/>
      <c r="AJ56" s="2"/>
      <c r="AK56" s="7"/>
      <c r="AL56" s="7"/>
    </row>
    <row r="57" spans="1:38" x14ac:dyDescent="0.25">
      <c r="A57" s="28" t="str">
        <f>_xlfn.XLOOKUP(P!C57,'Banco de Dados'!$B$3:$B$274,'Banco de Dados'!$K$3:$K$274,"")</f>
        <v>Rh</v>
      </c>
      <c r="B57" s="2">
        <v>45</v>
      </c>
      <c r="C57" s="2">
        <v>2696</v>
      </c>
      <c r="D57" s="2">
        <v>17638</v>
      </c>
      <c r="E57" s="2">
        <v>140</v>
      </c>
      <c r="F57" s="32">
        <f t="shared" si="4"/>
        <v>0.79374078693729444</v>
      </c>
      <c r="G57" s="3">
        <f t="shared" si="2"/>
        <v>12257.267373380448</v>
      </c>
      <c r="H57" s="3">
        <f t="shared" si="3"/>
        <v>97.290930506478219</v>
      </c>
      <c r="J57" s="7"/>
      <c r="X57" s="2"/>
      <c r="Y57" s="7"/>
      <c r="Z57" s="7"/>
      <c r="AA57" s="2"/>
      <c r="AB57" s="7"/>
      <c r="AC57" s="7"/>
      <c r="AD57" s="2"/>
      <c r="AF57" s="7"/>
      <c r="AG57" s="2"/>
      <c r="AH57" s="7"/>
      <c r="AI57" s="7"/>
      <c r="AJ57" s="2"/>
      <c r="AK57" s="7"/>
      <c r="AL57" s="7"/>
    </row>
    <row r="58" spans="1:38" x14ac:dyDescent="0.25">
      <c r="A58" s="28" t="str">
        <f>_xlfn.XLOOKUP(P!C58,'Banco de Dados'!$B$3:$B$274,'Banco de Dados'!$K$3:$K$274,"")</f>
        <v/>
      </c>
      <c r="B58" s="2">
        <v>0</v>
      </c>
      <c r="C58" s="2">
        <v>0</v>
      </c>
      <c r="D58" s="2">
        <v>0</v>
      </c>
      <c r="E58" s="2">
        <v>0</v>
      </c>
      <c r="F58" s="32" t="e">
        <f t="shared" si="4"/>
        <v>#DIV/0!</v>
      </c>
      <c r="G58" s="3">
        <f t="shared" si="2"/>
        <v>0</v>
      </c>
      <c r="H58" s="3">
        <f t="shared" si="3"/>
        <v>0</v>
      </c>
      <c r="J58" s="7"/>
      <c r="X58" s="2"/>
      <c r="Y58" s="7"/>
      <c r="Z58" s="7"/>
      <c r="AA58" s="2"/>
      <c r="AB58" s="7"/>
      <c r="AC58" s="7"/>
      <c r="AD58" s="2"/>
      <c r="AF58" s="7"/>
      <c r="AG58" s="2"/>
      <c r="AH58" s="7"/>
      <c r="AI58" s="7"/>
      <c r="AJ58" s="2"/>
      <c r="AK58" s="7"/>
      <c r="AL58" s="7"/>
    </row>
    <row r="59" spans="1:38" x14ac:dyDescent="0.25">
      <c r="A59" s="28" t="str">
        <f>_xlfn.XLOOKUP(P!C59,'Banco de Dados'!$B$3:$B$274,'Banco de Dados'!$K$3:$K$274,"")</f>
        <v/>
      </c>
      <c r="B59" s="2">
        <v>0</v>
      </c>
      <c r="C59" s="2">
        <v>0</v>
      </c>
      <c r="D59" s="2">
        <v>0</v>
      </c>
      <c r="E59" s="2">
        <v>0</v>
      </c>
      <c r="F59" s="32" t="e">
        <f t="shared" si="4"/>
        <v>#DIV/0!</v>
      </c>
      <c r="G59" s="3">
        <f t="shared" si="2"/>
        <v>0</v>
      </c>
      <c r="H59" s="3">
        <f t="shared" si="3"/>
        <v>0</v>
      </c>
      <c r="J59" s="7"/>
      <c r="X59" s="2"/>
      <c r="Y59" s="7"/>
      <c r="Z59" s="7"/>
      <c r="AA59" s="2"/>
      <c r="AB59" s="7"/>
      <c r="AC59" s="7"/>
      <c r="AD59" s="2"/>
      <c r="AF59" s="7"/>
      <c r="AG59" s="2"/>
      <c r="AH59" s="7"/>
      <c r="AI59" s="7"/>
      <c r="AJ59" s="2"/>
      <c r="AK59" s="7"/>
      <c r="AL59" s="7"/>
    </row>
    <row r="60" spans="1:38" x14ac:dyDescent="0.25">
      <c r="A60" s="28" t="str">
        <f>_xlfn.XLOOKUP(P!C60,'Banco de Dados'!$B$3:$B$274,'Banco de Dados'!$K$3:$K$274,"")</f>
        <v/>
      </c>
      <c r="B60" s="2">
        <v>0</v>
      </c>
      <c r="C60" s="2">
        <v>0</v>
      </c>
      <c r="D60" s="2">
        <v>0</v>
      </c>
      <c r="E60" s="2">
        <v>0</v>
      </c>
      <c r="F60" s="32" t="e">
        <f t="shared" si="4"/>
        <v>#DIV/0!</v>
      </c>
      <c r="G60" s="3">
        <f t="shared" si="2"/>
        <v>0</v>
      </c>
      <c r="H60" s="3">
        <f t="shared" si="3"/>
        <v>0</v>
      </c>
      <c r="J60" s="7"/>
      <c r="X60" s="2"/>
      <c r="Y60" s="7"/>
      <c r="Z60" s="7"/>
      <c r="AA60" s="2"/>
      <c r="AB60" s="7"/>
      <c r="AC60" s="7"/>
      <c r="AD60" s="2"/>
      <c r="AF60" s="7"/>
      <c r="AG60" s="2"/>
      <c r="AH60" s="7"/>
      <c r="AI60" s="7"/>
      <c r="AJ60" s="2"/>
      <c r="AK60" s="7"/>
      <c r="AL60" s="7"/>
    </row>
    <row r="61" spans="1:38" x14ac:dyDescent="0.25">
      <c r="A61" s="28" t="str">
        <f>_xlfn.XLOOKUP(P!C61,'Banco de Dados'!$B$3:$B$274,'Banco de Dados'!$K$3:$K$274,"")</f>
        <v/>
      </c>
      <c r="B61" s="2">
        <v>0</v>
      </c>
      <c r="C61" s="2">
        <v>0</v>
      </c>
      <c r="D61" s="2">
        <v>0</v>
      </c>
      <c r="E61" s="2">
        <v>0</v>
      </c>
      <c r="F61" s="32" t="e">
        <f t="shared" si="4"/>
        <v>#DIV/0!</v>
      </c>
      <c r="G61" s="3">
        <f t="shared" si="2"/>
        <v>0</v>
      </c>
      <c r="H61" s="3">
        <f t="shared" si="3"/>
        <v>0</v>
      </c>
      <c r="J61" s="7"/>
      <c r="X61" s="2"/>
      <c r="Y61" s="7"/>
      <c r="Z61" s="7"/>
      <c r="AA61" s="2"/>
      <c r="AB61" s="7"/>
      <c r="AC61" s="7"/>
      <c r="AD61" s="2"/>
      <c r="AF61" s="7"/>
      <c r="AG61" s="2"/>
      <c r="AH61" s="7"/>
      <c r="AI61" s="7"/>
      <c r="AJ61" s="2"/>
      <c r="AK61" s="7"/>
      <c r="AL61" s="7"/>
    </row>
    <row r="62" spans="1:38" x14ac:dyDescent="0.25">
      <c r="A62" s="28" t="str">
        <f>_xlfn.XLOOKUP(P!C62,'Banco de Dados'!$B$3:$B$274,'Banco de Dados'!$K$3:$K$274,"")</f>
        <v/>
      </c>
      <c r="B62" s="2">
        <v>0</v>
      </c>
      <c r="C62" s="2">
        <v>0</v>
      </c>
      <c r="D62" s="2">
        <v>0</v>
      </c>
      <c r="E62" s="2">
        <v>0</v>
      </c>
      <c r="F62" s="32" t="e">
        <f t="shared" si="4"/>
        <v>#DIV/0!</v>
      </c>
      <c r="G62" s="3">
        <f t="shared" si="2"/>
        <v>0</v>
      </c>
      <c r="H62" s="3">
        <f t="shared" si="3"/>
        <v>0</v>
      </c>
      <c r="J62" s="7"/>
      <c r="X62" s="2"/>
      <c r="Y62" s="7"/>
      <c r="Z62" s="7"/>
      <c r="AA62" s="2"/>
      <c r="AB62" s="7"/>
      <c r="AC62" s="7"/>
      <c r="AD62" s="2"/>
      <c r="AF62" s="7"/>
      <c r="AG62" s="2"/>
      <c r="AH62" s="7"/>
      <c r="AI62" s="7"/>
      <c r="AJ62" s="2"/>
      <c r="AK62" s="7"/>
      <c r="AL62" s="7"/>
    </row>
    <row r="63" spans="1:38" ht="15.75" x14ac:dyDescent="0.25">
      <c r="A63" s="28" t="str">
        <f>_xlfn.XLOOKUP(P!C63,'Banco de Dados'!$B$3:$B$274,'Banco de Dados'!$K$3:$K$274,"")</f>
        <v/>
      </c>
      <c r="B63" s="2">
        <v>0</v>
      </c>
      <c r="C63" s="2">
        <v>0</v>
      </c>
      <c r="D63" s="2">
        <v>0</v>
      </c>
      <c r="E63" s="17">
        <v>0</v>
      </c>
      <c r="F63" s="32" t="e">
        <f t="shared" si="4"/>
        <v>#DIV/0!</v>
      </c>
      <c r="G63" s="3">
        <f t="shared" si="2"/>
        <v>0</v>
      </c>
      <c r="H63" s="3">
        <f t="shared" si="3"/>
        <v>0</v>
      </c>
      <c r="J63" s="7"/>
      <c r="K63" s="101" t="s">
        <v>216</v>
      </c>
      <c r="L63" s="102" t="str">
        <f>K41</f>
        <v>ac</v>
      </c>
      <c r="M63" s="103" t="str">
        <f>M41</f>
        <v>Fósforo</v>
      </c>
      <c r="X63" s="2"/>
      <c r="Y63" s="7"/>
      <c r="Z63" s="7"/>
      <c r="AA63" s="2"/>
      <c r="AB63" s="7"/>
      <c r="AC63" s="7"/>
      <c r="AD63" s="2"/>
      <c r="AF63" s="7"/>
      <c r="AG63" s="2"/>
      <c r="AH63" s="7"/>
      <c r="AI63" s="7"/>
      <c r="AJ63" s="2"/>
      <c r="AK63" s="7"/>
      <c r="AL63" s="7"/>
    </row>
    <row r="64" spans="1:38" x14ac:dyDescent="0.25">
      <c r="A64" s="28" t="str">
        <f>_xlfn.XLOOKUP(P!C64,'Banco de Dados'!$B$3:$B$274,'Banco de Dados'!$K$3:$K$274,"")</f>
        <v/>
      </c>
      <c r="B64" s="2">
        <v>0</v>
      </c>
      <c r="C64" s="2">
        <v>0</v>
      </c>
      <c r="D64" s="2">
        <v>0</v>
      </c>
      <c r="E64" s="2">
        <v>0</v>
      </c>
      <c r="F64" s="32" t="e">
        <f t="shared" si="4"/>
        <v>#DIV/0!</v>
      </c>
      <c r="G64" s="3">
        <f t="shared" si="2"/>
        <v>0</v>
      </c>
      <c r="H64" s="3">
        <f t="shared" si="3"/>
        <v>0</v>
      </c>
      <c r="J64" s="7"/>
      <c r="K64" s="68" t="s">
        <v>68</v>
      </c>
      <c r="L64" s="29">
        <f>(K47*M49)/M47</f>
        <v>1289.2132333615627</v>
      </c>
      <c r="M64" s="66" t="str">
        <f>$M$9</f>
        <v>mg/kg</v>
      </c>
      <c r="X64" s="2"/>
      <c r="Y64" s="7"/>
      <c r="Z64" s="7"/>
      <c r="AA64" s="2"/>
      <c r="AB64" s="7"/>
      <c r="AC64" s="7"/>
      <c r="AD64" s="2"/>
      <c r="AF64" s="7"/>
      <c r="AG64" s="2"/>
      <c r="AH64" s="7"/>
      <c r="AI64" s="7"/>
      <c r="AJ64" s="2"/>
      <c r="AK64" s="7"/>
      <c r="AL64" s="7"/>
    </row>
    <row r="65" spans="1:38" x14ac:dyDescent="0.25">
      <c r="A65" s="28" t="str">
        <f>_xlfn.XLOOKUP(P!C65,'Banco de Dados'!$B$3:$B$274,'Banco de Dados'!$K$3:$K$274,"")</f>
        <v/>
      </c>
      <c r="B65" s="2">
        <v>0</v>
      </c>
      <c r="C65" s="2">
        <v>0</v>
      </c>
      <c r="D65" s="2">
        <v>0</v>
      </c>
      <c r="E65" s="2">
        <v>0</v>
      </c>
      <c r="F65" s="32" t="e">
        <f t="shared" si="4"/>
        <v>#DIV/0!</v>
      </c>
      <c r="G65" s="3">
        <f t="shared" si="2"/>
        <v>0</v>
      </c>
      <c r="H65" s="3">
        <f t="shared" si="3"/>
        <v>0</v>
      </c>
      <c r="J65" s="7"/>
      <c r="K65" s="111" t="s">
        <v>246</v>
      </c>
      <c r="L65" s="126">
        <f>SQRT(((M52/L52)^2)+((M53/L53)^2)+((M54/L54)^2))</f>
        <v>0.13787919465087306</v>
      </c>
      <c r="M65" s="66"/>
      <c r="X65" s="2"/>
      <c r="Y65" s="7"/>
      <c r="Z65" s="7"/>
      <c r="AA65" s="2"/>
      <c r="AB65" s="7"/>
      <c r="AC65" s="7"/>
      <c r="AD65" s="2"/>
      <c r="AF65" s="7"/>
      <c r="AG65" s="2"/>
      <c r="AH65" s="7"/>
      <c r="AI65" s="7"/>
      <c r="AJ65" s="2"/>
      <c r="AK65" s="7"/>
      <c r="AL65" s="7"/>
    </row>
    <row r="66" spans="1:38" x14ac:dyDescent="0.25">
      <c r="A66" s="28" t="str">
        <f>_xlfn.XLOOKUP(P!C66,'Banco de Dados'!$B$3:$B$274,'Banco de Dados'!$K$3:$K$274,"")</f>
        <v/>
      </c>
      <c r="B66" s="2">
        <v>0</v>
      </c>
      <c r="C66" s="2">
        <v>0</v>
      </c>
      <c r="D66" s="2">
        <v>0</v>
      </c>
      <c r="E66" s="2">
        <v>0</v>
      </c>
      <c r="F66" s="32" t="e">
        <f t="shared" si="4"/>
        <v>#DIV/0!</v>
      </c>
      <c r="G66" s="3">
        <f t="shared" si="2"/>
        <v>0</v>
      </c>
      <c r="H66" s="3">
        <f t="shared" si="3"/>
        <v>0</v>
      </c>
      <c r="J66" s="7"/>
      <c r="K66" s="69" t="s">
        <v>247</v>
      </c>
      <c r="L66" s="127">
        <f>L65*L64</f>
        <v>177.75568234914036</v>
      </c>
      <c r="M66" s="71" t="str">
        <f>$M$9</f>
        <v>mg/kg</v>
      </c>
      <c r="X66" s="2"/>
      <c r="Y66" s="7"/>
      <c r="Z66" s="7"/>
      <c r="AA66" s="2"/>
      <c r="AB66" s="7"/>
      <c r="AC66" s="7"/>
      <c r="AD66" s="2"/>
      <c r="AF66" s="7"/>
      <c r="AG66" s="2"/>
      <c r="AH66" s="7"/>
      <c r="AI66" s="7"/>
      <c r="AJ66" s="2"/>
      <c r="AK66" s="7"/>
      <c r="AL66" s="7"/>
    </row>
    <row r="67" spans="1:38" x14ac:dyDescent="0.25">
      <c r="A67" s="28" t="str">
        <f>_xlfn.XLOOKUP(P!C67,'Banco de Dados'!$B$3:$B$274,'Banco de Dados'!$K$3:$K$274,"")</f>
        <v/>
      </c>
      <c r="B67" s="2">
        <v>0</v>
      </c>
      <c r="C67" s="2">
        <v>0</v>
      </c>
      <c r="D67" s="2">
        <v>0</v>
      </c>
      <c r="E67" s="2">
        <v>0</v>
      </c>
      <c r="F67" s="32" t="e">
        <f t="shared" si="4"/>
        <v>#DIV/0!</v>
      </c>
      <c r="G67" s="3">
        <f t="shared" si="2"/>
        <v>0</v>
      </c>
      <c r="H67" s="3">
        <f t="shared" si="3"/>
        <v>0</v>
      </c>
      <c r="J67" s="7"/>
      <c r="K67" s="123"/>
      <c r="L67" s="124"/>
      <c r="X67" s="2"/>
      <c r="Y67" s="7"/>
      <c r="Z67" s="7"/>
      <c r="AA67" s="2"/>
      <c r="AB67" s="7"/>
      <c r="AC67" s="7"/>
      <c r="AD67" s="2"/>
      <c r="AF67" s="7"/>
      <c r="AG67" s="2"/>
      <c r="AH67" s="7"/>
      <c r="AI67" s="7"/>
      <c r="AJ67" s="2"/>
      <c r="AK67" s="7"/>
      <c r="AL67" s="7"/>
    </row>
    <row r="68" spans="1:38" x14ac:dyDescent="0.25">
      <c r="A68" s="28" t="str">
        <f>_xlfn.XLOOKUP(P!C68,'Banco de Dados'!$B$3:$B$274,'Banco de Dados'!$K$3:$K$274,"")</f>
        <v/>
      </c>
      <c r="B68" s="2">
        <v>0</v>
      </c>
      <c r="C68" s="2">
        <v>0</v>
      </c>
      <c r="D68" s="2">
        <v>0</v>
      </c>
      <c r="E68" s="2">
        <v>0</v>
      </c>
      <c r="F68" s="32" t="e">
        <f t="shared" si="4"/>
        <v>#DIV/0!</v>
      </c>
      <c r="G68" s="3">
        <f t="shared" si="2"/>
        <v>0</v>
      </c>
      <c r="H68" s="3">
        <f t="shared" si="3"/>
        <v>0</v>
      </c>
      <c r="J68" s="7"/>
      <c r="X68" s="2"/>
      <c r="Y68" s="7"/>
      <c r="Z68" s="7"/>
      <c r="AA68" s="2"/>
      <c r="AB68" s="7"/>
      <c r="AC68" s="7"/>
      <c r="AD68" s="2"/>
      <c r="AF68" s="7"/>
      <c r="AG68" s="2"/>
      <c r="AH68" s="7"/>
      <c r="AI68" s="7"/>
      <c r="AJ68" s="2"/>
      <c r="AK68" s="7"/>
      <c r="AL68" s="7"/>
    </row>
    <row r="69" spans="1:38" x14ac:dyDescent="0.25">
      <c r="A69" s="28" t="str">
        <f>_xlfn.XLOOKUP(P!C69,'Banco de Dados'!$B$3:$B$274,'Banco de Dados'!$K$3:$K$274,"")</f>
        <v/>
      </c>
      <c r="B69" s="2">
        <v>0</v>
      </c>
      <c r="C69" s="2">
        <v>0</v>
      </c>
      <c r="D69" s="2">
        <v>0</v>
      </c>
      <c r="E69" s="2">
        <v>0</v>
      </c>
      <c r="F69" s="32" t="e">
        <f t="shared" si="4"/>
        <v>#DIV/0!</v>
      </c>
      <c r="G69" s="3">
        <f t="shared" si="2"/>
        <v>0</v>
      </c>
      <c r="H69" s="3">
        <f t="shared" si="3"/>
        <v>0</v>
      </c>
      <c r="J69" s="7"/>
      <c r="X69" s="2"/>
      <c r="Y69" s="7"/>
      <c r="Z69" s="7"/>
      <c r="AA69" s="2"/>
      <c r="AB69" s="7"/>
      <c r="AC69" s="7"/>
      <c r="AD69" s="2"/>
      <c r="AF69" s="7"/>
      <c r="AG69" s="2"/>
      <c r="AH69" s="7"/>
      <c r="AI69" s="7"/>
      <c r="AJ69" s="2"/>
      <c r="AK69" s="7"/>
      <c r="AL69" s="7"/>
    </row>
    <row r="70" spans="1:38" x14ac:dyDescent="0.25">
      <c r="A70" s="28" t="str">
        <f>_xlfn.XLOOKUP(P!C70,'Banco de Dados'!$B$3:$B$274,'Banco de Dados'!$K$3:$K$274,"")</f>
        <v/>
      </c>
      <c r="B70" s="2">
        <v>0</v>
      </c>
      <c r="C70" s="2">
        <v>0</v>
      </c>
      <c r="D70" s="2">
        <v>0</v>
      </c>
      <c r="E70" s="2">
        <v>0</v>
      </c>
      <c r="F70" s="32" t="e">
        <f t="shared" ref="F70:F72" si="5">(E70*100)/D70</f>
        <v>#DIV/0!</v>
      </c>
      <c r="G70" s="3">
        <f t="shared" ref="G70:G72" si="6">D70*$E$40</f>
        <v>0</v>
      </c>
      <c r="H70" s="3">
        <f t="shared" ref="H70:H72" si="7">E70*$E$40</f>
        <v>0</v>
      </c>
      <c r="J70" s="7"/>
      <c r="X70" s="2"/>
      <c r="Y70" s="7"/>
      <c r="Z70" s="7"/>
      <c r="AA70" s="2"/>
      <c r="AB70" s="7"/>
      <c r="AC70" s="7"/>
      <c r="AD70" s="2"/>
      <c r="AF70" s="7"/>
      <c r="AG70" s="2"/>
      <c r="AH70" s="7"/>
      <c r="AI70" s="7"/>
      <c r="AJ70" s="2"/>
      <c r="AK70" s="7"/>
      <c r="AL70" s="7"/>
    </row>
    <row r="71" spans="1:38" x14ac:dyDescent="0.25">
      <c r="A71" s="28" t="str">
        <f>_xlfn.XLOOKUP(P!C71,'Banco de Dados'!$B$3:$B$274,'Banco de Dados'!$K$3:$K$274,"")</f>
        <v/>
      </c>
      <c r="B71" s="2">
        <v>0</v>
      </c>
      <c r="C71" s="2">
        <v>0</v>
      </c>
      <c r="D71" s="2">
        <v>0</v>
      </c>
      <c r="E71" s="2">
        <v>0</v>
      </c>
      <c r="F71" s="32" t="e">
        <f t="shared" si="5"/>
        <v>#DIV/0!</v>
      </c>
      <c r="G71" s="3">
        <f t="shared" si="6"/>
        <v>0</v>
      </c>
      <c r="H71" s="3">
        <f t="shared" si="7"/>
        <v>0</v>
      </c>
      <c r="J71" s="7"/>
      <c r="X71" s="2"/>
      <c r="Y71" s="7"/>
      <c r="Z71" s="7"/>
      <c r="AA71" s="2"/>
      <c r="AB71" s="7"/>
      <c r="AC71" s="7"/>
      <c r="AD71" s="2"/>
      <c r="AF71" s="7"/>
      <c r="AG71" s="2"/>
      <c r="AH71" s="7"/>
      <c r="AI71" s="7"/>
      <c r="AJ71" s="2"/>
      <c r="AK71" s="7"/>
      <c r="AL71" s="7"/>
    </row>
    <row r="72" spans="1:38" x14ac:dyDescent="0.25">
      <c r="A72" s="28" t="str">
        <f>_xlfn.XLOOKUP(P!C72,'Banco de Dados'!$B$3:$B$274,'Banco de Dados'!$K$3:$K$274,"")</f>
        <v/>
      </c>
      <c r="B72" s="2">
        <v>0</v>
      </c>
      <c r="C72" s="2">
        <v>0</v>
      </c>
      <c r="D72" s="2">
        <v>0</v>
      </c>
      <c r="E72" s="2">
        <v>0</v>
      </c>
      <c r="F72" s="32" t="e">
        <f t="shared" si="5"/>
        <v>#DIV/0!</v>
      </c>
      <c r="G72" s="3">
        <f t="shared" si="6"/>
        <v>0</v>
      </c>
      <c r="H72" s="3">
        <f t="shared" si="7"/>
        <v>0</v>
      </c>
      <c r="J72" s="7"/>
      <c r="X72" s="2"/>
      <c r="Y72" s="7"/>
      <c r="Z72" s="7"/>
      <c r="AA72" s="2"/>
      <c r="AB72" s="7"/>
      <c r="AC72" s="7"/>
      <c r="AD72" s="2"/>
      <c r="AF72" s="7"/>
      <c r="AG72" s="2"/>
      <c r="AH72" s="7"/>
      <c r="AI72" s="7"/>
      <c r="AJ72" s="2"/>
      <c r="AK72" s="7"/>
      <c r="AL72" s="7"/>
    </row>
    <row r="73" spans="1:38" x14ac:dyDescent="0.25">
      <c r="A73" s="21"/>
      <c r="B73" s="21"/>
      <c r="C73" s="21"/>
      <c r="D73" s="21"/>
      <c r="E73" s="21"/>
      <c r="F73" s="77"/>
      <c r="G73" s="22"/>
      <c r="H73" s="22"/>
      <c r="J73" s="21"/>
      <c r="K73" s="21"/>
      <c r="L73" s="21"/>
      <c r="M73" s="21"/>
      <c r="N73" s="21"/>
      <c r="X73" s="2"/>
      <c r="Y73" s="7"/>
      <c r="Z73" s="7"/>
      <c r="AA73" s="2"/>
      <c r="AB73" s="7"/>
      <c r="AC73" s="7"/>
      <c r="AD73" s="2"/>
      <c r="AF73" s="7"/>
      <c r="AG73" s="2"/>
      <c r="AH73" s="7"/>
      <c r="AI73" s="7"/>
      <c r="AJ73" s="2"/>
      <c r="AK73" s="7"/>
      <c r="AL73" s="7"/>
    </row>
    <row r="74" spans="1:38" ht="15.75" x14ac:dyDescent="0.25">
      <c r="A74" s="36" t="str">
        <f>'Nome das Amostras'!A6</f>
        <v>ad</v>
      </c>
      <c r="B74" s="164" t="str">
        <f>VLOOKUP(A74,'Nome das Amostras'!$A$3:$D$28,2,FALSE)</f>
        <v>R3</v>
      </c>
      <c r="C74" s="164"/>
      <c r="D74" s="51" t="s">
        <v>65</v>
      </c>
      <c r="E74" s="52">
        <f>'Banco de Dados'!$O$13/'Banco de Dados'!AC13</f>
        <v>0.66207117665918569</v>
      </c>
      <c r="F74" s="74"/>
      <c r="G74" s="3"/>
      <c r="H74" s="3"/>
      <c r="J74" s="7"/>
      <c r="X74" s="2"/>
      <c r="Y74" s="7"/>
      <c r="Z74" s="7"/>
      <c r="AA74" s="2"/>
      <c r="AB74" s="7"/>
      <c r="AC74" s="7"/>
      <c r="AD74" s="2"/>
      <c r="AF74" s="7"/>
      <c r="AG74" s="2"/>
      <c r="AH74" s="7"/>
      <c r="AI74" s="7"/>
      <c r="AJ74" s="2"/>
      <c r="AK74" s="7"/>
      <c r="AL74" s="7"/>
    </row>
    <row r="75" spans="1:38" ht="15.75" x14ac:dyDescent="0.25">
      <c r="A75" s="107" t="s">
        <v>1</v>
      </c>
      <c r="B75" s="107" t="s">
        <v>0</v>
      </c>
      <c r="C75" s="107" t="s">
        <v>212</v>
      </c>
      <c r="D75" s="107" t="s">
        <v>209</v>
      </c>
      <c r="E75" s="107" t="s">
        <v>213</v>
      </c>
      <c r="F75" s="76" t="s">
        <v>219</v>
      </c>
      <c r="G75" s="54" t="s">
        <v>140</v>
      </c>
      <c r="H75" s="54" t="s">
        <v>66</v>
      </c>
      <c r="J75" s="7"/>
      <c r="K75" s="72" t="str">
        <f>A74</f>
        <v>ad</v>
      </c>
      <c r="L75" s="55" t="s">
        <v>215</v>
      </c>
      <c r="M75" s="41" t="str">
        <f>$A$1</f>
        <v>Fósforo</v>
      </c>
      <c r="N75" s="3"/>
      <c r="X75" s="2"/>
      <c r="Y75" s="7"/>
      <c r="Z75" s="7"/>
      <c r="AA75" s="2"/>
      <c r="AB75" s="7"/>
      <c r="AC75" s="7"/>
      <c r="AD75" s="2"/>
      <c r="AF75" s="7"/>
      <c r="AG75" s="2"/>
      <c r="AH75" s="7"/>
      <c r="AI75" s="7"/>
      <c r="AJ75" s="2"/>
      <c r="AK75" s="7"/>
      <c r="AL75" s="7"/>
    </row>
    <row r="76" spans="1:38" x14ac:dyDescent="0.25">
      <c r="A76" s="28" t="str">
        <f>_xlfn.XLOOKUP(P!C76,'Banco de Dados'!$B$3:$B$274,'Banco de Dados'!$K$3:$K$274,"")</f>
        <v>Si</v>
      </c>
      <c r="B76" s="2" cm="1">
        <f t="array" ref="B76:E106">Dados!Y5:AB35</f>
        <v>14</v>
      </c>
      <c r="C76" s="2">
        <v>1740</v>
      </c>
      <c r="D76" s="2">
        <v>3391</v>
      </c>
      <c r="E76" s="2">
        <v>79</v>
      </c>
      <c r="F76" s="32">
        <f>(E76*100)/D76</f>
        <v>2.3296962547920965</v>
      </c>
      <c r="G76" s="3">
        <f t="shared" ref="G76:G103" si="8">$E$74*D76</f>
        <v>2245.0833600512988</v>
      </c>
      <c r="H76" s="3">
        <f t="shared" ref="H76:H103" si="9">$E$74*E76</f>
        <v>52.303622956075671</v>
      </c>
      <c r="J76" s="7"/>
      <c r="K76" s="5" t="s">
        <v>210</v>
      </c>
      <c r="L76" s="5"/>
      <c r="M76" s="5" t="s">
        <v>211</v>
      </c>
      <c r="X76" s="2"/>
      <c r="Y76" s="7"/>
      <c r="Z76" s="7"/>
      <c r="AA76" s="2"/>
      <c r="AB76" s="7"/>
      <c r="AC76" s="7"/>
      <c r="AD76" s="2"/>
      <c r="AF76" s="7"/>
      <c r="AG76" s="2"/>
      <c r="AH76" s="7"/>
      <c r="AI76" s="7"/>
      <c r="AJ76" s="2"/>
      <c r="AK76" s="7"/>
      <c r="AL76" s="7"/>
    </row>
    <row r="77" spans="1:38" x14ac:dyDescent="0.25">
      <c r="A77" s="28" t="str">
        <f>_xlfn.XLOOKUP(P!C77,'Banco de Dados'!$B$3:$B$274,'Banco de Dados'!$K$3:$K$274,"")</f>
        <v>P</v>
      </c>
      <c r="B77" s="2">
        <v>15</v>
      </c>
      <c r="C77" s="2">
        <v>2013</v>
      </c>
      <c r="D77" s="2">
        <v>630</v>
      </c>
      <c r="E77" s="2">
        <v>71</v>
      </c>
      <c r="F77" s="32">
        <f t="shared" ref="F77:F103" si="10">(E77*100)/D77</f>
        <v>11.269841269841271</v>
      </c>
      <c r="G77" s="3">
        <f t="shared" si="8"/>
        <v>417.10484129528697</v>
      </c>
      <c r="H77" s="3">
        <f t="shared" si="9"/>
        <v>47.007053542802183</v>
      </c>
      <c r="J77" s="7"/>
      <c r="K77" s="6">
        <f>_xlfn.XLOOKUP($B$4,A76:A103,G76:G103,"")</f>
        <v>417.10484129528697</v>
      </c>
      <c r="L77" s="6"/>
      <c r="M77" s="6">
        <f>_xlfn.XLOOKUP($B$4,A76:A103,H76:H103,"")</f>
        <v>47.007053542802183</v>
      </c>
      <c r="X77" s="2"/>
      <c r="Y77" s="7"/>
      <c r="Z77" s="7"/>
      <c r="AA77" s="2"/>
      <c r="AB77" s="7"/>
      <c r="AC77" s="7"/>
      <c r="AD77" s="2"/>
      <c r="AF77" s="7"/>
      <c r="AG77" s="2"/>
      <c r="AH77" s="7"/>
      <c r="AI77" s="7"/>
      <c r="AJ77" s="2"/>
      <c r="AK77" s="7"/>
      <c r="AL77" s="7"/>
    </row>
    <row r="78" spans="1:38" x14ac:dyDescent="0.25">
      <c r="A78" s="28" t="str">
        <f>_xlfn.XLOOKUP(P!C78,'Banco de Dados'!$B$3:$B$274,'Banco de Dados'!$K$3:$K$274,"")</f>
        <v>S</v>
      </c>
      <c r="B78" s="2">
        <v>16</v>
      </c>
      <c r="C78" s="2">
        <v>2307</v>
      </c>
      <c r="D78" s="2">
        <v>3279</v>
      </c>
      <c r="E78" s="2">
        <v>99</v>
      </c>
      <c r="F78" s="32">
        <f t="shared" si="10"/>
        <v>3.019213174748399</v>
      </c>
      <c r="G78" s="3">
        <f t="shared" si="8"/>
        <v>2170.9313882654696</v>
      </c>
      <c r="H78" s="3">
        <f t="shared" si="9"/>
        <v>65.545046489259377</v>
      </c>
      <c r="J78" s="7"/>
      <c r="X78" s="2"/>
      <c r="Y78" s="7"/>
      <c r="Z78" s="7"/>
      <c r="AA78" s="2"/>
      <c r="AB78" s="7"/>
      <c r="AC78" s="7"/>
      <c r="AD78" s="2"/>
      <c r="AF78" s="7"/>
      <c r="AG78" s="2"/>
      <c r="AH78" s="7"/>
      <c r="AI78" s="7"/>
      <c r="AJ78" s="2"/>
      <c r="AK78" s="7"/>
      <c r="AL78" s="7"/>
    </row>
    <row r="79" spans="1:38" ht="15.75" x14ac:dyDescent="0.25">
      <c r="A79" s="28" t="str">
        <f>_xlfn.XLOOKUP(P!C79,'Banco de Dados'!$B$3:$B$274,'Banco de Dados'!$K$3:$K$274,"")</f>
        <v>Cl</v>
      </c>
      <c r="B79" s="2">
        <v>17</v>
      </c>
      <c r="C79" s="2">
        <v>2622</v>
      </c>
      <c r="D79" s="2">
        <v>11608</v>
      </c>
      <c r="E79" s="2">
        <v>176</v>
      </c>
      <c r="F79" s="32">
        <f t="shared" si="10"/>
        <v>1.516195727084769</v>
      </c>
      <c r="G79" s="3">
        <f t="shared" si="8"/>
        <v>7685.3222186598277</v>
      </c>
      <c r="H79" s="3">
        <f t="shared" si="9"/>
        <v>116.52452709201668</v>
      </c>
      <c r="K79" s="165" t="s">
        <v>67</v>
      </c>
      <c r="L79" s="166"/>
      <c r="M79" s="167"/>
      <c r="N79"/>
      <c r="X79" s="2"/>
      <c r="Y79" s="7"/>
      <c r="Z79" s="7"/>
      <c r="AA79" s="2"/>
      <c r="AB79" s="7"/>
      <c r="AC79" s="7"/>
      <c r="AD79" s="2"/>
      <c r="AF79" s="7"/>
      <c r="AG79" s="2"/>
      <c r="AH79" s="7"/>
      <c r="AI79" s="7"/>
      <c r="AJ79" s="2"/>
      <c r="AK79" s="7"/>
      <c r="AL79" s="7"/>
    </row>
    <row r="80" spans="1:38" x14ac:dyDescent="0.25">
      <c r="A80" s="28" t="str">
        <f>_xlfn.XLOOKUP(P!C80,'Banco de Dados'!$B$3:$B$274,'Banco de Dados'!$K$3:$K$274,"")</f>
        <v>Ar</v>
      </c>
      <c r="B80" s="2">
        <v>18</v>
      </c>
      <c r="C80" s="2">
        <v>2957</v>
      </c>
      <c r="D80" s="2">
        <v>6238</v>
      </c>
      <c r="E80" s="2">
        <v>192</v>
      </c>
      <c r="F80" s="32">
        <f t="shared" si="10"/>
        <v>3.0779095864058994</v>
      </c>
      <c r="G80" s="3">
        <f t="shared" si="8"/>
        <v>4130</v>
      </c>
      <c r="H80" s="3">
        <f t="shared" si="9"/>
        <v>127.11766591856366</v>
      </c>
      <c r="J80" s="7"/>
      <c r="K80" s="104" t="s">
        <v>240</v>
      </c>
      <c r="L80" s="39"/>
      <c r="M80" s="106" t="s">
        <v>209</v>
      </c>
      <c r="X80" s="2"/>
      <c r="Y80" s="7"/>
      <c r="Z80" s="7"/>
      <c r="AA80" s="2"/>
      <c r="AB80" s="7"/>
      <c r="AC80" s="7"/>
      <c r="AD80" s="2"/>
      <c r="AF80" s="7"/>
      <c r="AG80" s="2"/>
      <c r="AH80" s="7"/>
      <c r="AI80" s="7"/>
      <c r="AJ80" s="2"/>
      <c r="AK80" s="7"/>
      <c r="AL80" s="7"/>
    </row>
    <row r="81" spans="1:38" x14ac:dyDescent="0.25">
      <c r="A81" s="28" t="str">
        <f>_xlfn.XLOOKUP(P!C81,'Banco de Dados'!$B$3:$B$274,'Banco de Dados'!$K$3:$K$274,"")</f>
        <v>K</v>
      </c>
      <c r="B81" s="2">
        <v>19</v>
      </c>
      <c r="C81" s="2">
        <v>3313</v>
      </c>
      <c r="D81" s="2">
        <v>37860</v>
      </c>
      <c r="E81" s="2">
        <v>236</v>
      </c>
      <c r="F81" s="32">
        <f t="shared" si="10"/>
        <v>0.62334918119387217</v>
      </c>
      <c r="G81" s="3">
        <f t="shared" si="8"/>
        <v>25066.014748316771</v>
      </c>
      <c r="H81" s="3">
        <f t="shared" si="9"/>
        <v>156.24879769156783</v>
      </c>
      <c r="J81" s="58" t="s">
        <v>38</v>
      </c>
      <c r="K81" s="59">
        <f>$L$9</f>
        <v>2161</v>
      </c>
      <c r="L81" s="60"/>
      <c r="M81" s="61">
        <f>$M$11</f>
        <v>968</v>
      </c>
      <c r="N81" s="60"/>
      <c r="X81" s="2"/>
      <c r="Y81" s="7"/>
      <c r="Z81" s="7"/>
      <c r="AA81" s="2"/>
      <c r="AB81" s="7"/>
      <c r="AC81" s="7"/>
      <c r="AD81" s="2"/>
      <c r="AF81" s="7"/>
      <c r="AG81" s="2"/>
      <c r="AH81" s="7"/>
      <c r="AI81" s="7"/>
      <c r="AJ81" s="2"/>
      <c r="AK81" s="7"/>
      <c r="AL81" s="7"/>
    </row>
    <row r="82" spans="1:38" x14ac:dyDescent="0.25">
      <c r="A82" s="28" t="str">
        <f>_xlfn.XLOOKUP(P!C82,'Banco de Dados'!$B$3:$B$274,'Banco de Dados'!$K$3:$K$274,"")</f>
        <v>Ca</v>
      </c>
      <c r="B82" s="2">
        <v>20</v>
      </c>
      <c r="C82" s="2">
        <v>3691</v>
      </c>
      <c r="D82" s="2">
        <v>18873</v>
      </c>
      <c r="E82" s="2">
        <v>180</v>
      </c>
      <c r="F82" s="32">
        <f t="shared" si="10"/>
        <v>0.9537434430138293</v>
      </c>
      <c r="G82" s="3">
        <f t="shared" si="8"/>
        <v>12495.269317088812</v>
      </c>
      <c r="H82" s="3">
        <f t="shared" si="9"/>
        <v>119.17281179865343</v>
      </c>
      <c r="J82" s="2"/>
      <c r="K82" s="18"/>
      <c r="L82" s="2" t="s">
        <v>70</v>
      </c>
      <c r="M82" s="19"/>
      <c r="X82" s="2"/>
      <c r="Y82" s="7"/>
      <c r="Z82" s="7"/>
      <c r="AA82" s="2"/>
      <c r="AB82" s="7"/>
      <c r="AC82" s="7"/>
      <c r="AD82" s="2"/>
      <c r="AF82" s="7"/>
      <c r="AG82" s="2"/>
      <c r="AH82" s="7"/>
      <c r="AI82" s="7"/>
      <c r="AJ82" s="2"/>
      <c r="AK82" s="7"/>
      <c r="AL82" s="7"/>
    </row>
    <row r="83" spans="1:38" x14ac:dyDescent="0.25">
      <c r="A83" s="28" t="str">
        <f>_xlfn.XLOOKUP(P!C83,'Banco de Dados'!$B$3:$B$274,'Banco de Dados'!$K$3:$K$274,"")</f>
        <v>Ti</v>
      </c>
      <c r="B83" s="2">
        <v>22</v>
      </c>
      <c r="C83" s="2">
        <v>4509</v>
      </c>
      <c r="D83" s="2">
        <v>8976</v>
      </c>
      <c r="E83" s="2">
        <v>146</v>
      </c>
      <c r="F83" s="32">
        <f t="shared" si="10"/>
        <v>1.6265597147950088</v>
      </c>
      <c r="G83" s="3">
        <f t="shared" si="8"/>
        <v>5942.7508816928512</v>
      </c>
      <c r="H83" s="3">
        <f t="shared" si="9"/>
        <v>96.66239179224111</v>
      </c>
      <c r="J83" s="58" t="s">
        <v>69</v>
      </c>
      <c r="K83" s="62" t="s">
        <v>71</v>
      </c>
      <c r="L83" s="63"/>
      <c r="M83" s="64">
        <f>K77</f>
        <v>417.10484129528697</v>
      </c>
      <c r="N83" s="60"/>
      <c r="X83" s="2"/>
      <c r="Y83" s="7"/>
      <c r="Z83" s="7"/>
      <c r="AA83" s="2"/>
      <c r="AB83" s="7"/>
      <c r="AC83" s="7"/>
      <c r="AD83" s="2"/>
      <c r="AF83" s="7"/>
      <c r="AG83" s="2"/>
      <c r="AH83" s="7"/>
      <c r="AI83" s="7"/>
      <c r="AJ83" s="2"/>
      <c r="AK83" s="7"/>
      <c r="AL83" s="7"/>
    </row>
    <row r="84" spans="1:38" x14ac:dyDescent="0.25">
      <c r="A84" s="28" t="str">
        <f>_xlfn.XLOOKUP(P!C84,'Banco de Dados'!$B$3:$B$274,'Banco de Dados'!$K$3:$K$274,"")</f>
        <v>Cr</v>
      </c>
      <c r="B84" s="2">
        <v>24</v>
      </c>
      <c r="C84" s="2">
        <v>5412</v>
      </c>
      <c r="D84" s="2">
        <v>4568</v>
      </c>
      <c r="E84" s="2">
        <v>143</v>
      </c>
      <c r="F84" s="32">
        <f t="shared" si="10"/>
        <v>3.1304728546409808</v>
      </c>
      <c r="G84" s="3">
        <f t="shared" si="8"/>
        <v>3024.3411349791604</v>
      </c>
      <c r="H84" s="3">
        <f t="shared" si="9"/>
        <v>94.676178262263548</v>
      </c>
      <c r="J84" s="7"/>
      <c r="X84" s="2"/>
      <c r="Y84" s="7"/>
      <c r="Z84" s="7"/>
      <c r="AA84" s="2"/>
      <c r="AB84" s="7"/>
      <c r="AC84" s="7"/>
      <c r="AD84" s="2"/>
      <c r="AF84" s="7"/>
      <c r="AG84" s="2"/>
      <c r="AH84" s="7"/>
      <c r="AI84" s="7"/>
      <c r="AJ84" s="2"/>
      <c r="AK84" s="7"/>
      <c r="AL84" s="7"/>
    </row>
    <row r="85" spans="1:38" ht="15.75" x14ac:dyDescent="0.25">
      <c r="A85" s="28" t="str">
        <f>_xlfn.XLOOKUP(P!C85,'Banco de Dados'!$B$3:$B$274,'Banco de Dados'!$K$3:$K$274,"")</f>
        <v>Mn</v>
      </c>
      <c r="B85" s="2">
        <v>25</v>
      </c>
      <c r="C85" s="2">
        <v>5895</v>
      </c>
      <c r="D85" s="2">
        <v>3721</v>
      </c>
      <c r="E85" s="2">
        <v>152</v>
      </c>
      <c r="F85" s="32">
        <f t="shared" si="10"/>
        <v>4.0849234076861061</v>
      </c>
      <c r="G85" s="3">
        <f t="shared" si="8"/>
        <v>2463.5668483488298</v>
      </c>
      <c r="H85" s="3">
        <f t="shared" si="9"/>
        <v>100.63481885219622</v>
      </c>
      <c r="J85" s="7"/>
      <c r="K85" s="165" t="s">
        <v>218</v>
      </c>
      <c r="L85" s="166"/>
      <c r="M85" s="167"/>
      <c r="X85" s="2"/>
      <c r="Y85" s="7"/>
      <c r="Z85" s="7"/>
      <c r="AA85" s="2"/>
      <c r="AB85" s="7"/>
      <c r="AC85" s="7"/>
      <c r="AD85" s="2"/>
      <c r="AF85" s="7"/>
      <c r="AG85" s="2"/>
      <c r="AH85" s="7"/>
      <c r="AI85" s="7"/>
      <c r="AJ85" s="2"/>
      <c r="AK85" s="7"/>
      <c r="AL85" s="7"/>
    </row>
    <row r="86" spans="1:38" x14ac:dyDescent="0.25">
      <c r="A86" s="28" t="str">
        <f>_xlfn.XLOOKUP(P!C86,'Banco de Dados'!$B$3:$B$274,'Banco de Dados'!$K$3:$K$274,"")</f>
        <v>Fe</v>
      </c>
      <c r="B86" s="2">
        <v>26</v>
      </c>
      <c r="C86" s="2">
        <v>6399</v>
      </c>
      <c r="D86" s="2">
        <v>142422</v>
      </c>
      <c r="E86" s="2">
        <v>391</v>
      </c>
      <c r="F86" s="32">
        <f t="shared" si="10"/>
        <v>0.27453623737905658</v>
      </c>
      <c r="G86" s="3">
        <f t="shared" si="8"/>
        <v>94293.501122154543</v>
      </c>
      <c r="H86" s="3">
        <f t="shared" si="9"/>
        <v>258.86983007374158</v>
      </c>
      <c r="J86" s="7"/>
      <c r="K86" s="104" t="s">
        <v>236</v>
      </c>
      <c r="L86" s="108">
        <f>K77</f>
        <v>417.10484129528697</v>
      </c>
      <c r="M86" s="109">
        <f>M77</f>
        <v>47.007053542802183</v>
      </c>
      <c r="X86" s="2"/>
      <c r="Y86" s="7"/>
      <c r="Z86" s="7"/>
      <c r="AA86" s="2"/>
      <c r="AB86" s="7"/>
      <c r="AC86" s="7"/>
      <c r="AD86" s="2"/>
      <c r="AF86" s="7"/>
      <c r="AG86" s="2"/>
      <c r="AH86" s="7"/>
      <c r="AI86" s="7"/>
      <c r="AJ86" s="2"/>
      <c r="AK86" s="7"/>
      <c r="AL86" s="7"/>
    </row>
    <row r="87" spans="1:38" x14ac:dyDescent="0.25">
      <c r="A87" s="28" t="str">
        <f>_xlfn.XLOOKUP(P!C87,'Banco de Dados'!$B$3:$B$274,'Banco de Dados'!$K$3:$K$274,"")</f>
        <v>Ni</v>
      </c>
      <c r="B87" s="2">
        <v>28</v>
      </c>
      <c r="C87" s="2">
        <v>7472</v>
      </c>
      <c r="D87" s="2">
        <v>1694</v>
      </c>
      <c r="E87" s="2">
        <v>224</v>
      </c>
      <c r="F87" s="32">
        <f t="shared" si="10"/>
        <v>13.223140495867769</v>
      </c>
      <c r="G87" s="3">
        <f t="shared" si="8"/>
        <v>1121.5485732606605</v>
      </c>
      <c r="H87" s="3">
        <f t="shared" si="9"/>
        <v>148.30394357165758</v>
      </c>
      <c r="J87" s="7"/>
      <c r="K87" s="104" t="s">
        <v>237</v>
      </c>
      <c r="L87" s="105">
        <f>$L$9</f>
        <v>2161</v>
      </c>
      <c r="M87" s="106">
        <f>$L$10</f>
        <v>28</v>
      </c>
      <c r="X87" s="2"/>
      <c r="Y87" s="7"/>
      <c r="Z87" s="7"/>
      <c r="AA87" s="2"/>
      <c r="AB87" s="7"/>
      <c r="AC87" s="7"/>
      <c r="AD87" s="2"/>
      <c r="AF87" s="7"/>
      <c r="AG87" s="2"/>
      <c r="AH87" s="7"/>
      <c r="AI87" s="7"/>
      <c r="AJ87" s="2"/>
      <c r="AK87" s="7"/>
      <c r="AL87" s="7"/>
    </row>
    <row r="88" spans="1:38" x14ac:dyDescent="0.25">
      <c r="A88" s="28" t="str">
        <f>_xlfn.XLOOKUP(P!C88,'Banco de Dados'!$B$3:$B$274,'Banco de Dados'!$K$3:$K$274,"")</f>
        <v>Zn</v>
      </c>
      <c r="B88" s="2">
        <v>30</v>
      </c>
      <c r="C88" s="2">
        <v>8631</v>
      </c>
      <c r="D88" s="2">
        <v>2596</v>
      </c>
      <c r="E88" s="2">
        <v>226</v>
      </c>
      <c r="F88" s="32">
        <f t="shared" si="10"/>
        <v>8.7057010785824342</v>
      </c>
      <c r="G88" s="3">
        <f t="shared" si="8"/>
        <v>1718.7367746072462</v>
      </c>
      <c r="H88" s="3">
        <f t="shared" si="9"/>
        <v>149.62808592497598</v>
      </c>
      <c r="J88" s="7"/>
      <c r="K88" s="104" t="s">
        <v>238</v>
      </c>
      <c r="L88" s="105">
        <f>$M$11</f>
        <v>968</v>
      </c>
      <c r="M88" s="106">
        <f>$M$12</f>
        <v>104</v>
      </c>
      <c r="X88" s="2"/>
      <c r="Y88" s="7"/>
      <c r="Z88" s="7"/>
      <c r="AA88" s="2"/>
      <c r="AB88" s="7"/>
      <c r="AC88" s="7"/>
      <c r="AD88" s="2"/>
      <c r="AF88" s="7"/>
      <c r="AG88" s="2"/>
      <c r="AH88" s="7"/>
      <c r="AI88" s="7"/>
      <c r="AJ88" s="2"/>
      <c r="AK88" s="7"/>
      <c r="AL88" s="7"/>
    </row>
    <row r="89" spans="1:38" x14ac:dyDescent="0.25">
      <c r="A89" s="28" t="str">
        <f>_xlfn.XLOOKUP(P!C89,'Banco de Dados'!$B$3:$B$274,'Banco de Dados'!$K$3:$K$274,"")</f>
        <v>Rh</v>
      </c>
      <c r="B89" s="2">
        <v>45</v>
      </c>
      <c r="C89" s="2">
        <v>20167</v>
      </c>
      <c r="D89" s="2">
        <v>1353</v>
      </c>
      <c r="E89" s="2">
        <v>123</v>
      </c>
      <c r="F89" s="32">
        <f t="shared" si="10"/>
        <v>9.0909090909090917</v>
      </c>
      <c r="G89" s="3">
        <f t="shared" si="8"/>
        <v>895.78230201987822</v>
      </c>
      <c r="H89" s="3">
        <f t="shared" si="9"/>
        <v>81.434754729079842</v>
      </c>
      <c r="J89" s="7"/>
      <c r="K89" s="69" t="s">
        <v>217</v>
      </c>
      <c r="L89" s="110">
        <f>SQRT(((M86/L86)^2)+((M87/L87)^2)+((M88/L88)^2))</f>
        <v>0.15624257597100122</v>
      </c>
      <c r="M89" s="71" t="str">
        <f>M98</f>
        <v>mg/kg</v>
      </c>
      <c r="X89" s="2"/>
      <c r="Y89" s="7"/>
      <c r="Z89" s="7"/>
      <c r="AA89" s="2"/>
      <c r="AB89" s="7"/>
      <c r="AC89" s="7"/>
      <c r="AD89" s="2"/>
      <c r="AF89" s="7"/>
      <c r="AG89" s="2"/>
      <c r="AH89" s="7"/>
      <c r="AI89" s="7"/>
      <c r="AJ89" s="2"/>
      <c r="AK89" s="7"/>
      <c r="AL89" s="7"/>
    </row>
    <row r="90" spans="1:38" x14ac:dyDescent="0.25">
      <c r="A90" s="28" t="str">
        <f>_xlfn.XLOOKUP(P!C90,'Banco de Dados'!$B$3:$B$274,'Banco de Dados'!$K$3:$K$274,"")</f>
        <v>Rh</v>
      </c>
      <c r="B90" s="2">
        <v>45</v>
      </c>
      <c r="C90" s="2">
        <v>2696</v>
      </c>
      <c r="D90" s="2">
        <v>17503</v>
      </c>
      <c r="E90" s="2">
        <v>144</v>
      </c>
      <c r="F90" s="32">
        <f t="shared" si="10"/>
        <v>0.82271610581043253</v>
      </c>
      <c r="G90" s="3">
        <f t="shared" si="8"/>
        <v>11588.231805065727</v>
      </c>
      <c r="H90" s="3">
        <f t="shared" si="9"/>
        <v>95.338249438922745</v>
      </c>
      <c r="J90" s="7"/>
      <c r="X90" s="2"/>
      <c r="Y90" s="7"/>
      <c r="Z90" s="7"/>
      <c r="AA90" s="2"/>
      <c r="AB90" s="7"/>
      <c r="AC90" s="7"/>
      <c r="AD90" s="2"/>
      <c r="AF90" s="7"/>
      <c r="AG90" s="2"/>
      <c r="AH90" s="7"/>
      <c r="AI90" s="7"/>
      <c r="AJ90" s="2"/>
      <c r="AK90" s="7"/>
      <c r="AL90" s="7"/>
    </row>
    <row r="91" spans="1:38" x14ac:dyDescent="0.25">
      <c r="A91" s="28" t="str">
        <f>_xlfn.XLOOKUP(P!C91,'Banco de Dados'!$B$3:$B$274,'Banco de Dados'!$K$3:$K$274,"")</f>
        <v/>
      </c>
      <c r="B91" s="2">
        <v>0</v>
      </c>
      <c r="C91" s="2">
        <v>0</v>
      </c>
      <c r="D91" s="2">
        <v>0</v>
      </c>
      <c r="E91" s="2">
        <v>0</v>
      </c>
      <c r="F91" s="32" t="e">
        <f t="shared" si="10"/>
        <v>#DIV/0!</v>
      </c>
      <c r="G91" s="3">
        <f t="shared" si="8"/>
        <v>0</v>
      </c>
      <c r="H91" s="3">
        <f t="shared" si="9"/>
        <v>0</v>
      </c>
      <c r="J91" s="7"/>
      <c r="X91" s="2"/>
      <c r="Y91" s="7"/>
      <c r="Z91" s="7"/>
      <c r="AA91" s="2"/>
      <c r="AB91" s="7"/>
      <c r="AC91" s="7"/>
      <c r="AD91" s="2"/>
      <c r="AF91" s="7"/>
      <c r="AG91" s="2"/>
      <c r="AH91" s="7"/>
      <c r="AI91" s="7"/>
      <c r="AJ91" s="2"/>
      <c r="AK91" s="7"/>
      <c r="AL91" s="7"/>
    </row>
    <row r="92" spans="1:38" x14ac:dyDescent="0.25">
      <c r="A92" s="28" t="str">
        <f>_xlfn.XLOOKUP(P!C92,'Banco de Dados'!$B$3:$B$274,'Banco de Dados'!$K$3:$K$274,"")</f>
        <v/>
      </c>
      <c r="B92" s="2">
        <v>0</v>
      </c>
      <c r="C92" s="2">
        <v>0</v>
      </c>
      <c r="D92" s="2">
        <v>0</v>
      </c>
      <c r="E92" s="2">
        <v>0</v>
      </c>
      <c r="F92" s="32" t="e">
        <f t="shared" si="10"/>
        <v>#DIV/0!</v>
      </c>
      <c r="G92" s="3">
        <f t="shared" si="8"/>
        <v>0</v>
      </c>
      <c r="H92" s="3">
        <f t="shared" si="9"/>
        <v>0</v>
      </c>
      <c r="J92" s="7"/>
    </row>
    <row r="93" spans="1:38" x14ac:dyDescent="0.25">
      <c r="A93" s="28" t="str">
        <f>_xlfn.XLOOKUP(P!C93,'Banco de Dados'!$B$3:$B$274,'Banco de Dados'!$K$3:$K$274,"")</f>
        <v/>
      </c>
      <c r="B93" s="2">
        <v>0</v>
      </c>
      <c r="C93" s="2">
        <v>0</v>
      </c>
      <c r="D93" s="2">
        <v>0</v>
      </c>
      <c r="E93" s="2">
        <v>0</v>
      </c>
      <c r="F93" s="32" t="e">
        <f t="shared" si="10"/>
        <v>#DIV/0!</v>
      </c>
      <c r="G93" s="3">
        <f t="shared" si="8"/>
        <v>0</v>
      </c>
      <c r="H93" s="3">
        <f t="shared" si="9"/>
        <v>0</v>
      </c>
      <c r="J93" s="7"/>
    </row>
    <row r="94" spans="1:38" x14ac:dyDescent="0.25">
      <c r="A94" s="28" t="str">
        <f>_xlfn.XLOOKUP(P!C94,'Banco de Dados'!$B$3:$B$274,'Banco de Dados'!$K$3:$K$274,"")</f>
        <v/>
      </c>
      <c r="B94" s="2">
        <v>0</v>
      </c>
      <c r="C94" s="2">
        <v>0</v>
      </c>
      <c r="D94" s="2">
        <v>0</v>
      </c>
      <c r="E94" s="2">
        <v>0</v>
      </c>
      <c r="F94" s="32" t="e">
        <f t="shared" si="10"/>
        <v>#DIV/0!</v>
      </c>
      <c r="G94" s="3">
        <f t="shared" si="8"/>
        <v>0</v>
      </c>
      <c r="H94" s="3">
        <f t="shared" si="9"/>
        <v>0</v>
      </c>
      <c r="J94" s="7"/>
    </row>
    <row r="95" spans="1:38" x14ac:dyDescent="0.25">
      <c r="A95" s="28" t="str">
        <f>_xlfn.XLOOKUP(P!C95,'Banco de Dados'!$B$3:$B$274,'Banco de Dados'!$K$3:$K$274,"")</f>
        <v/>
      </c>
      <c r="B95" s="2">
        <v>0</v>
      </c>
      <c r="C95" s="2">
        <v>0</v>
      </c>
      <c r="D95" s="2">
        <v>0</v>
      </c>
      <c r="E95" s="2">
        <v>0</v>
      </c>
      <c r="F95" s="32" t="e">
        <f t="shared" si="10"/>
        <v>#DIV/0!</v>
      </c>
      <c r="G95" s="3">
        <f t="shared" si="8"/>
        <v>0</v>
      </c>
      <c r="H95" s="3">
        <f t="shared" si="9"/>
        <v>0</v>
      </c>
      <c r="J95" s="7"/>
    </row>
    <row r="96" spans="1:38" x14ac:dyDescent="0.25">
      <c r="A96" s="28" t="str">
        <f>_xlfn.XLOOKUP(P!C96,'Banco de Dados'!$B$3:$B$274,'Banco de Dados'!$K$3:$K$274,"")</f>
        <v/>
      </c>
      <c r="B96" s="2">
        <v>0</v>
      </c>
      <c r="C96" s="2">
        <v>0</v>
      </c>
      <c r="D96" s="2">
        <v>0</v>
      </c>
      <c r="E96" s="17">
        <v>0</v>
      </c>
      <c r="F96" s="32" t="e">
        <f t="shared" si="10"/>
        <v>#DIV/0!</v>
      </c>
      <c r="G96" s="3">
        <f t="shared" si="8"/>
        <v>0</v>
      </c>
      <c r="H96" s="3">
        <f t="shared" si="9"/>
        <v>0</v>
      </c>
      <c r="J96" s="7"/>
    </row>
    <row r="97" spans="1:14" ht="15.75" x14ac:dyDescent="0.25">
      <c r="A97" s="28" t="str">
        <f>_xlfn.XLOOKUP(P!C97,'Banco de Dados'!$B$3:$B$274,'Banco de Dados'!$K$3:$K$274,"")</f>
        <v/>
      </c>
      <c r="B97" s="2">
        <v>0</v>
      </c>
      <c r="C97" s="2">
        <v>0</v>
      </c>
      <c r="D97" s="2">
        <v>0</v>
      </c>
      <c r="E97" s="2">
        <v>0</v>
      </c>
      <c r="F97" s="32" t="e">
        <f t="shared" si="10"/>
        <v>#DIV/0!</v>
      </c>
      <c r="G97" s="3">
        <f t="shared" si="8"/>
        <v>0</v>
      </c>
      <c r="H97" s="3">
        <f t="shared" si="9"/>
        <v>0</v>
      </c>
      <c r="J97" s="7"/>
      <c r="K97" s="101" t="s">
        <v>216</v>
      </c>
      <c r="L97" s="102" t="str">
        <f>K75</f>
        <v>ad</v>
      </c>
      <c r="M97" s="103" t="str">
        <f>M75</f>
        <v>Fósforo</v>
      </c>
    </row>
    <row r="98" spans="1:14" x14ac:dyDescent="0.25">
      <c r="A98" s="28" t="str">
        <f>_xlfn.XLOOKUP(P!C98,'Banco de Dados'!$B$3:$B$274,'Banco de Dados'!$K$3:$K$274,"")</f>
        <v/>
      </c>
      <c r="B98" s="2">
        <v>0</v>
      </c>
      <c r="C98" s="2">
        <v>0</v>
      </c>
      <c r="D98" s="2">
        <v>0</v>
      </c>
      <c r="E98" s="2">
        <v>0</v>
      </c>
      <c r="F98" s="32" t="e">
        <f t="shared" si="10"/>
        <v>#DIV/0!</v>
      </c>
      <c r="G98" s="3">
        <f t="shared" si="8"/>
        <v>0</v>
      </c>
      <c r="H98" s="3">
        <f t="shared" si="9"/>
        <v>0</v>
      </c>
      <c r="J98" s="7"/>
      <c r="K98" s="68" t="s">
        <v>68</v>
      </c>
      <c r="L98" s="29">
        <f>(K81*M83)/M81</f>
        <v>931.16070458586273</v>
      </c>
      <c r="M98" s="66" t="str">
        <f>$M$9</f>
        <v>mg/kg</v>
      </c>
    </row>
    <row r="99" spans="1:14" x14ac:dyDescent="0.25">
      <c r="A99" s="28" t="str">
        <f>_xlfn.XLOOKUP(P!C99,'Banco de Dados'!$B$3:$B$274,'Banco de Dados'!$K$3:$K$274,"")</f>
        <v/>
      </c>
      <c r="B99" s="2">
        <v>0</v>
      </c>
      <c r="C99" s="2">
        <v>0</v>
      </c>
      <c r="D99" s="2">
        <v>0</v>
      </c>
      <c r="E99" s="2">
        <v>0</v>
      </c>
      <c r="F99" s="32" t="e">
        <f t="shared" si="10"/>
        <v>#DIV/0!</v>
      </c>
      <c r="G99" s="3">
        <f t="shared" si="8"/>
        <v>0</v>
      </c>
      <c r="H99" s="3">
        <f t="shared" si="9"/>
        <v>0</v>
      </c>
      <c r="J99" s="7"/>
      <c r="K99" s="111" t="s">
        <v>246</v>
      </c>
      <c r="L99" s="126">
        <f>SQRT(((M86/L86)^2)+((M87/L87)^2)+((M88/L88)^2))</f>
        <v>0.15624257597100122</v>
      </c>
      <c r="M99" s="66"/>
    </row>
    <row r="100" spans="1:14" x14ac:dyDescent="0.25">
      <c r="A100" s="28" t="str">
        <f>_xlfn.XLOOKUP(P!C100,'Banco de Dados'!$B$3:$B$274,'Banco de Dados'!$K$3:$K$274,"")</f>
        <v/>
      </c>
      <c r="B100" s="2">
        <v>0</v>
      </c>
      <c r="C100" s="2">
        <v>0</v>
      </c>
      <c r="D100" s="2">
        <v>0</v>
      </c>
      <c r="E100" s="2">
        <v>0</v>
      </c>
      <c r="F100" s="32" t="e">
        <f t="shared" si="10"/>
        <v>#DIV/0!</v>
      </c>
      <c r="G100" s="3">
        <f t="shared" si="8"/>
        <v>0</v>
      </c>
      <c r="H100" s="3">
        <f t="shared" si="9"/>
        <v>0</v>
      </c>
      <c r="J100" s="7"/>
      <c r="K100" s="69" t="s">
        <v>247</v>
      </c>
      <c r="L100" s="127">
        <f>L99*L98</f>
        <v>145.48694712746769</v>
      </c>
      <c r="M100" s="71" t="str">
        <f>$M$9</f>
        <v>mg/kg</v>
      </c>
    </row>
    <row r="101" spans="1:14" x14ac:dyDescent="0.25">
      <c r="A101" s="28" t="str">
        <f>_xlfn.XLOOKUP(P!C101,'Banco de Dados'!$B$3:$B$274,'Banco de Dados'!$K$3:$K$274,"")</f>
        <v/>
      </c>
      <c r="B101" s="2">
        <v>0</v>
      </c>
      <c r="C101" s="2">
        <v>0</v>
      </c>
      <c r="D101" s="2">
        <v>0</v>
      </c>
      <c r="E101" s="2">
        <v>0</v>
      </c>
      <c r="F101" s="32" t="e">
        <f t="shared" si="10"/>
        <v>#DIV/0!</v>
      </c>
      <c r="G101" s="3">
        <f t="shared" si="8"/>
        <v>0</v>
      </c>
      <c r="H101" s="3">
        <f t="shared" si="9"/>
        <v>0</v>
      </c>
      <c r="J101" s="7"/>
      <c r="K101" s="123"/>
      <c r="L101" s="124"/>
    </row>
    <row r="102" spans="1:14" x14ac:dyDescent="0.25">
      <c r="A102" s="28" t="str">
        <f>_xlfn.XLOOKUP(P!C102,'Banco de Dados'!$B$3:$B$274,'Banco de Dados'!$K$3:$K$274,"")</f>
        <v/>
      </c>
      <c r="B102" s="2">
        <v>0</v>
      </c>
      <c r="C102" s="2">
        <v>0</v>
      </c>
      <c r="D102" s="2">
        <v>0</v>
      </c>
      <c r="E102" s="2">
        <v>0</v>
      </c>
      <c r="F102" s="32" t="e">
        <f t="shared" si="10"/>
        <v>#DIV/0!</v>
      </c>
      <c r="G102" s="3">
        <f t="shared" si="8"/>
        <v>0</v>
      </c>
      <c r="H102" s="3">
        <f t="shared" si="9"/>
        <v>0</v>
      </c>
      <c r="J102" s="7"/>
    </row>
    <row r="103" spans="1:14" x14ac:dyDescent="0.25">
      <c r="A103" s="28" t="str">
        <f>_xlfn.XLOOKUP(P!C103,'Banco de Dados'!$B$3:$B$274,'Banco de Dados'!$K$3:$K$274,"")</f>
        <v/>
      </c>
      <c r="B103" s="2">
        <v>0</v>
      </c>
      <c r="C103" s="2">
        <v>0</v>
      </c>
      <c r="D103" s="2">
        <v>0</v>
      </c>
      <c r="E103" s="2">
        <v>0</v>
      </c>
      <c r="F103" s="32" t="e">
        <f t="shared" si="10"/>
        <v>#DIV/0!</v>
      </c>
      <c r="G103" s="3">
        <f t="shared" si="8"/>
        <v>0</v>
      </c>
      <c r="H103" s="3">
        <f t="shared" si="9"/>
        <v>0</v>
      </c>
      <c r="J103" s="7"/>
    </row>
    <row r="104" spans="1:14" x14ac:dyDescent="0.25">
      <c r="A104" s="28" t="str">
        <f>_xlfn.XLOOKUP(P!C104,'Banco de Dados'!$B$3:$B$274,'Banco de Dados'!$K$3:$K$274,"")</f>
        <v/>
      </c>
      <c r="B104" s="2">
        <v>0</v>
      </c>
      <c r="C104" s="2">
        <v>0</v>
      </c>
      <c r="D104" s="2">
        <v>0</v>
      </c>
      <c r="E104" s="2">
        <v>0</v>
      </c>
      <c r="F104" s="32" t="e">
        <f t="shared" ref="F104:F106" si="11">(E104*100)/D104</f>
        <v>#DIV/0!</v>
      </c>
      <c r="G104" s="3">
        <f t="shared" ref="G104:G106" si="12">$E$74*D104</f>
        <v>0</v>
      </c>
      <c r="H104" s="3">
        <f t="shared" ref="H104:H106" si="13">$E$74*E104</f>
        <v>0</v>
      </c>
      <c r="J104" s="7"/>
    </row>
    <row r="105" spans="1:14" x14ac:dyDescent="0.25">
      <c r="A105" s="28" t="str">
        <f>_xlfn.XLOOKUP(P!C105,'Banco de Dados'!$B$3:$B$274,'Banco de Dados'!$K$3:$K$274,"")</f>
        <v/>
      </c>
      <c r="B105" s="2">
        <v>0</v>
      </c>
      <c r="C105" s="2">
        <v>0</v>
      </c>
      <c r="D105" s="2">
        <v>0</v>
      </c>
      <c r="E105" s="2">
        <v>0</v>
      </c>
      <c r="F105" s="32" t="e">
        <f t="shared" si="11"/>
        <v>#DIV/0!</v>
      </c>
      <c r="G105" s="3">
        <f t="shared" si="12"/>
        <v>0</v>
      </c>
      <c r="H105" s="3">
        <f t="shared" si="13"/>
        <v>0</v>
      </c>
      <c r="J105" s="7"/>
    </row>
    <row r="106" spans="1:14" x14ac:dyDescent="0.25">
      <c r="A106" s="28" t="str">
        <f>_xlfn.XLOOKUP(P!C106,'Banco de Dados'!$B$3:$B$274,'Banco de Dados'!$K$3:$K$274,"")</f>
        <v/>
      </c>
      <c r="B106" s="2">
        <v>0</v>
      </c>
      <c r="C106" s="2">
        <v>0</v>
      </c>
      <c r="D106" s="2">
        <v>0</v>
      </c>
      <c r="E106" s="2">
        <v>0</v>
      </c>
      <c r="F106" s="32" t="e">
        <f t="shared" si="11"/>
        <v>#DIV/0!</v>
      </c>
      <c r="G106" s="3">
        <f t="shared" si="12"/>
        <v>0</v>
      </c>
      <c r="H106" s="3">
        <f t="shared" si="13"/>
        <v>0</v>
      </c>
      <c r="J106" s="7"/>
    </row>
    <row r="107" spans="1:14" x14ac:dyDescent="0.25">
      <c r="A107" s="21"/>
      <c r="B107" s="21"/>
      <c r="C107" s="21"/>
      <c r="D107" s="21"/>
      <c r="E107" s="21"/>
      <c r="F107" s="77"/>
      <c r="G107" s="22"/>
      <c r="H107" s="22"/>
      <c r="J107" s="21"/>
      <c r="K107" s="21"/>
      <c r="L107" s="21"/>
      <c r="M107" s="21"/>
      <c r="N107" s="21"/>
    </row>
    <row r="108" spans="1:14" ht="15.75" x14ac:dyDescent="0.25">
      <c r="A108" s="36" t="str">
        <f>'Nome das Amostras'!A7</f>
        <v>ae</v>
      </c>
      <c r="B108" s="164" t="str">
        <f>VLOOKUP(A108,'Nome das Amostras'!$A$3:$D$28,2,FALSE)</f>
        <v>R4</v>
      </c>
      <c r="C108" s="164"/>
      <c r="D108" s="51" t="s">
        <v>65</v>
      </c>
      <c r="E108" s="52">
        <f>'Banco de Dados'!$O$13/'Banco de Dados'!AJ13</f>
        <v>0.6791646110837033</v>
      </c>
      <c r="F108" s="74"/>
      <c r="G108" s="3"/>
      <c r="H108" s="3"/>
      <c r="J108" s="7"/>
    </row>
    <row r="109" spans="1:14" ht="15.75" x14ac:dyDescent="0.25">
      <c r="A109" s="107" t="s">
        <v>1</v>
      </c>
      <c r="B109" s="107" t="s">
        <v>0</v>
      </c>
      <c r="C109" s="107" t="s">
        <v>212</v>
      </c>
      <c r="D109" s="107" t="s">
        <v>209</v>
      </c>
      <c r="E109" s="107" t="s">
        <v>213</v>
      </c>
      <c r="F109" s="76" t="s">
        <v>219</v>
      </c>
      <c r="G109" s="54" t="s">
        <v>140</v>
      </c>
      <c r="H109" s="54" t="s">
        <v>66</v>
      </c>
      <c r="J109" s="7"/>
      <c r="K109" s="72" t="str">
        <f>A108</f>
        <v>ae</v>
      </c>
      <c r="L109" s="55" t="s">
        <v>215</v>
      </c>
      <c r="M109" s="41" t="str">
        <f>$A$1</f>
        <v>Fósforo</v>
      </c>
      <c r="N109" s="3"/>
    </row>
    <row r="110" spans="1:14" x14ac:dyDescent="0.25">
      <c r="A110" s="28" t="str">
        <f>_xlfn.XLOOKUP(P!C110,'Banco de Dados'!$B$3:$B$274,'Banco de Dados'!$K$3:$K$274,"")</f>
        <v>Si</v>
      </c>
      <c r="B110" s="2" cm="1">
        <f t="array" ref="B110:E140">Dados!AF5:AI35</f>
        <v>14</v>
      </c>
      <c r="C110" s="2">
        <v>1740</v>
      </c>
      <c r="D110" s="2">
        <v>4643</v>
      </c>
      <c r="E110" s="2">
        <v>90</v>
      </c>
      <c r="F110" s="32">
        <f>(E110*100)/D110</f>
        <v>1.9384018953262976</v>
      </c>
      <c r="G110" s="3">
        <f t="shared" ref="G110:G137" si="14">$E$108*D110</f>
        <v>3153.3612892616343</v>
      </c>
      <c r="H110" s="3">
        <f t="shared" ref="H110:H137" si="15">$E$108*E110</f>
        <v>61.124814997533299</v>
      </c>
      <c r="J110" s="7"/>
      <c r="K110" s="5" t="s">
        <v>210</v>
      </c>
      <c r="L110" s="5"/>
      <c r="M110" s="5" t="s">
        <v>211</v>
      </c>
    </row>
    <row r="111" spans="1:14" x14ac:dyDescent="0.25">
      <c r="A111" s="28" t="str">
        <f>_xlfn.XLOOKUP(P!C111,'Banco de Dados'!$B$3:$B$274,'Banco de Dados'!$K$3:$K$274,"")</f>
        <v>P</v>
      </c>
      <c r="B111" s="2">
        <v>15</v>
      </c>
      <c r="C111" s="2">
        <v>2013</v>
      </c>
      <c r="D111" s="2">
        <v>767</v>
      </c>
      <c r="E111" s="2">
        <v>72</v>
      </c>
      <c r="F111" s="32">
        <f t="shared" ref="F111:F137" si="16">(E111*100)/D111</f>
        <v>9.3872229465449806</v>
      </c>
      <c r="G111" s="3">
        <f t="shared" si="14"/>
        <v>520.91925670120042</v>
      </c>
      <c r="H111" s="3">
        <f t="shared" si="15"/>
        <v>48.899851998026634</v>
      </c>
      <c r="J111" s="7"/>
      <c r="K111" s="6">
        <f>_xlfn.XLOOKUP($B$4,A110:A137,G110:G137,"")</f>
        <v>520.91925670120042</v>
      </c>
      <c r="L111" s="6"/>
      <c r="M111" s="6">
        <f>_xlfn.XLOOKUP($B$4,A110:A137,H110:H137,"")</f>
        <v>48.899851998026634</v>
      </c>
    </row>
    <row r="112" spans="1:14" x14ac:dyDescent="0.25">
      <c r="A112" s="28" t="str">
        <f>_xlfn.XLOOKUP(P!C112,'Banco de Dados'!$B$3:$B$274,'Banco de Dados'!$K$3:$K$274,"")</f>
        <v>S</v>
      </c>
      <c r="B112" s="2">
        <v>16</v>
      </c>
      <c r="C112" s="2">
        <v>2307</v>
      </c>
      <c r="D112" s="2">
        <v>2989</v>
      </c>
      <c r="E112" s="2">
        <v>96</v>
      </c>
      <c r="F112" s="32">
        <f t="shared" si="16"/>
        <v>3.2117765138842422</v>
      </c>
      <c r="G112" s="3">
        <f t="shared" si="14"/>
        <v>2030.0230225291891</v>
      </c>
      <c r="H112" s="3">
        <f t="shared" si="15"/>
        <v>65.199802664035516</v>
      </c>
      <c r="J112" s="7"/>
    </row>
    <row r="113" spans="1:14" ht="15.75" x14ac:dyDescent="0.25">
      <c r="A113" s="28" t="str">
        <f>_xlfn.XLOOKUP(P!C113,'Banco de Dados'!$B$3:$B$274,'Banco de Dados'!$K$3:$K$274,"")</f>
        <v>Cl</v>
      </c>
      <c r="B113" s="2">
        <v>17</v>
      </c>
      <c r="C113" s="2">
        <v>2622</v>
      </c>
      <c r="D113" s="2">
        <v>9237</v>
      </c>
      <c r="E113" s="2">
        <v>164</v>
      </c>
      <c r="F113" s="32">
        <f t="shared" si="16"/>
        <v>1.775468225614377</v>
      </c>
      <c r="G113" s="3">
        <f t="shared" si="14"/>
        <v>6273.4435125801674</v>
      </c>
      <c r="H113" s="3">
        <f t="shared" si="15"/>
        <v>111.38299621772734</v>
      </c>
      <c r="K113" s="165" t="s">
        <v>67</v>
      </c>
      <c r="L113" s="166"/>
      <c r="M113" s="167"/>
      <c r="N113"/>
    </row>
    <row r="114" spans="1:14" x14ac:dyDescent="0.25">
      <c r="A114" s="28" t="str">
        <f>_xlfn.XLOOKUP(P!C114,'Banco de Dados'!$B$3:$B$274,'Banco de Dados'!$K$3:$K$274,"")</f>
        <v>Ar</v>
      </c>
      <c r="B114" s="2">
        <v>18</v>
      </c>
      <c r="C114" s="2">
        <v>2957</v>
      </c>
      <c r="D114" s="2">
        <v>6081</v>
      </c>
      <c r="E114" s="2">
        <v>191</v>
      </c>
      <c r="F114" s="32">
        <f t="shared" si="16"/>
        <v>3.140930767965795</v>
      </c>
      <c r="G114" s="3">
        <f t="shared" si="14"/>
        <v>4130</v>
      </c>
      <c r="H114" s="3">
        <f t="shared" si="15"/>
        <v>129.72044071698733</v>
      </c>
      <c r="J114" s="7"/>
      <c r="K114" s="104" t="s">
        <v>240</v>
      </c>
      <c r="L114" s="39"/>
      <c r="M114" s="106" t="s">
        <v>209</v>
      </c>
    </row>
    <row r="115" spans="1:14" x14ac:dyDescent="0.25">
      <c r="A115" s="28" t="str">
        <f>_xlfn.XLOOKUP(P!C115,'Banco de Dados'!$B$3:$B$274,'Banco de Dados'!$K$3:$K$274,"")</f>
        <v>K</v>
      </c>
      <c r="B115" s="2">
        <v>19</v>
      </c>
      <c r="C115" s="2">
        <v>3313</v>
      </c>
      <c r="D115" s="2">
        <v>52986</v>
      </c>
      <c r="E115" s="2">
        <v>263</v>
      </c>
      <c r="F115" s="32">
        <f t="shared" si="16"/>
        <v>0.49635752840372926</v>
      </c>
      <c r="G115" s="3">
        <f t="shared" si="14"/>
        <v>35986.216082881103</v>
      </c>
      <c r="H115" s="3">
        <f t="shared" si="15"/>
        <v>178.62029271501396</v>
      </c>
      <c r="J115" s="58" t="s">
        <v>38</v>
      </c>
      <c r="K115" s="59">
        <f>$L$9</f>
        <v>2161</v>
      </c>
      <c r="L115" s="60"/>
      <c r="M115" s="61">
        <f>$M$11</f>
        <v>968</v>
      </c>
      <c r="N115" s="60"/>
    </row>
    <row r="116" spans="1:14" x14ac:dyDescent="0.25">
      <c r="A116" s="28" t="str">
        <f>_xlfn.XLOOKUP(P!C116,'Banco de Dados'!$B$3:$B$274,'Banco de Dados'!$K$3:$K$274,"")</f>
        <v>Ca</v>
      </c>
      <c r="B116" s="2">
        <v>20</v>
      </c>
      <c r="C116" s="2">
        <v>3691</v>
      </c>
      <c r="D116" s="2">
        <v>17823</v>
      </c>
      <c r="E116" s="2">
        <v>178</v>
      </c>
      <c r="F116" s="32">
        <f t="shared" si="16"/>
        <v>0.99870953262638162</v>
      </c>
      <c r="G116" s="3">
        <f t="shared" si="14"/>
        <v>12104.750863344843</v>
      </c>
      <c r="H116" s="3">
        <f t="shared" si="15"/>
        <v>120.89130077289919</v>
      </c>
      <c r="J116" s="2"/>
      <c r="K116" s="18"/>
      <c r="L116" s="2" t="s">
        <v>70</v>
      </c>
      <c r="M116" s="19"/>
    </row>
    <row r="117" spans="1:14" x14ac:dyDescent="0.25">
      <c r="A117" s="28" t="str">
        <f>_xlfn.XLOOKUP(P!C117,'Banco de Dados'!$B$3:$B$274,'Banco de Dados'!$K$3:$K$274,"")</f>
        <v>Ti</v>
      </c>
      <c r="B117" s="2">
        <v>22</v>
      </c>
      <c r="C117" s="2">
        <v>4509</v>
      </c>
      <c r="D117" s="2">
        <v>11180</v>
      </c>
      <c r="E117" s="2">
        <v>156</v>
      </c>
      <c r="F117" s="32">
        <f t="shared" si="16"/>
        <v>1.3953488372093024</v>
      </c>
      <c r="G117" s="3">
        <f t="shared" si="14"/>
        <v>7593.060351915803</v>
      </c>
      <c r="H117" s="3">
        <f t="shared" si="15"/>
        <v>105.94967932905772</v>
      </c>
      <c r="J117" s="58" t="s">
        <v>69</v>
      </c>
      <c r="K117" s="62" t="s">
        <v>71</v>
      </c>
      <c r="L117" s="63"/>
      <c r="M117" s="64">
        <f>K111</f>
        <v>520.91925670120042</v>
      </c>
      <c r="N117" s="60"/>
    </row>
    <row r="118" spans="1:14" x14ac:dyDescent="0.25">
      <c r="A118" s="28" t="str">
        <f>_xlfn.XLOOKUP(P!C118,'Banco de Dados'!$B$3:$B$274,'Banco de Dados'!$K$3:$K$274,"")</f>
        <v>Cr</v>
      </c>
      <c r="B118" s="2">
        <v>24</v>
      </c>
      <c r="C118" s="2">
        <v>5412</v>
      </c>
      <c r="D118" s="2">
        <v>1576</v>
      </c>
      <c r="E118" s="2">
        <v>131</v>
      </c>
      <c r="F118" s="32">
        <f t="shared" si="16"/>
        <v>8.3121827411167519</v>
      </c>
      <c r="G118" s="3">
        <f t="shared" si="14"/>
        <v>1070.3634270679163</v>
      </c>
      <c r="H118" s="3">
        <f t="shared" si="15"/>
        <v>88.970564051965127</v>
      </c>
      <c r="J118" s="7"/>
    </row>
    <row r="119" spans="1:14" ht="15.75" x14ac:dyDescent="0.25">
      <c r="A119" s="28" t="str">
        <f>_xlfn.XLOOKUP(P!C119,'Banco de Dados'!$B$3:$B$274,'Banco de Dados'!$K$3:$K$274,"")</f>
        <v>Mn</v>
      </c>
      <c r="B119" s="2">
        <v>25</v>
      </c>
      <c r="C119" s="2">
        <v>5895</v>
      </c>
      <c r="D119" s="2">
        <v>3199</v>
      </c>
      <c r="E119" s="2">
        <v>149</v>
      </c>
      <c r="F119" s="32">
        <f t="shared" si="16"/>
        <v>4.6577055329790555</v>
      </c>
      <c r="G119" s="3">
        <f t="shared" si="14"/>
        <v>2172.6475908567668</v>
      </c>
      <c r="H119" s="3">
        <f t="shared" si="15"/>
        <v>101.19552705147179</v>
      </c>
      <c r="J119" s="7"/>
      <c r="K119" s="165" t="s">
        <v>218</v>
      </c>
      <c r="L119" s="166"/>
      <c r="M119" s="167"/>
    </row>
    <row r="120" spans="1:14" x14ac:dyDescent="0.25">
      <c r="A120" s="28" t="str">
        <f>_xlfn.XLOOKUP(P!C120,'Banco de Dados'!$B$3:$B$274,'Banco de Dados'!$K$3:$K$274,"")</f>
        <v>Fe</v>
      </c>
      <c r="B120" s="2">
        <v>26</v>
      </c>
      <c r="C120" s="2">
        <v>6399</v>
      </c>
      <c r="D120" s="2">
        <v>119664</v>
      </c>
      <c r="E120" s="2">
        <v>365</v>
      </c>
      <c r="F120" s="32">
        <f t="shared" si="16"/>
        <v>0.30502072469581493</v>
      </c>
      <c r="G120" s="3">
        <f t="shared" si="14"/>
        <v>81271.554020720272</v>
      </c>
      <c r="H120" s="3">
        <f t="shared" si="15"/>
        <v>247.8950830455517</v>
      </c>
      <c r="J120" s="7"/>
      <c r="K120" s="104" t="s">
        <v>236</v>
      </c>
      <c r="L120" s="108">
        <f>K111</f>
        <v>520.91925670120042</v>
      </c>
      <c r="M120" s="109">
        <f>M111</f>
        <v>48.899851998026634</v>
      </c>
    </row>
    <row r="121" spans="1:14" x14ac:dyDescent="0.25">
      <c r="A121" s="28" t="str">
        <f>_xlfn.XLOOKUP(P!C121,'Banco de Dados'!$B$3:$B$274,'Banco de Dados'!$K$3:$K$274,"")</f>
        <v>Ni</v>
      </c>
      <c r="B121" s="2">
        <v>28</v>
      </c>
      <c r="C121" s="2">
        <v>7472</v>
      </c>
      <c r="D121" s="2">
        <v>802</v>
      </c>
      <c r="E121" s="2">
        <v>229</v>
      </c>
      <c r="F121" s="32">
        <f t="shared" si="16"/>
        <v>28.553615960099751</v>
      </c>
      <c r="G121" s="3">
        <f t="shared" si="14"/>
        <v>544.69001808913004</v>
      </c>
      <c r="H121" s="3">
        <f t="shared" si="15"/>
        <v>155.52869593816806</v>
      </c>
      <c r="J121" s="7"/>
      <c r="K121" s="104" t="s">
        <v>237</v>
      </c>
      <c r="L121" s="105">
        <f>$L$9</f>
        <v>2161</v>
      </c>
      <c r="M121" s="106">
        <f>$L$10</f>
        <v>28</v>
      </c>
    </row>
    <row r="122" spans="1:14" x14ac:dyDescent="0.25">
      <c r="A122" s="28" t="str">
        <f>_xlfn.XLOOKUP(P!C122,'Banco de Dados'!$B$3:$B$274,'Banco de Dados'!$K$3:$K$274,"")</f>
        <v>Zn</v>
      </c>
      <c r="B122" s="2">
        <v>30</v>
      </c>
      <c r="C122" s="2">
        <v>8631</v>
      </c>
      <c r="D122" s="2">
        <v>960</v>
      </c>
      <c r="E122" s="2">
        <v>235</v>
      </c>
      <c r="F122" s="32">
        <f t="shared" si="16"/>
        <v>24.479166666666668</v>
      </c>
      <c r="G122" s="3">
        <f t="shared" si="14"/>
        <v>651.99802664035519</v>
      </c>
      <c r="H122" s="3">
        <f t="shared" si="15"/>
        <v>159.60368360467027</v>
      </c>
      <c r="J122" s="7"/>
      <c r="K122" s="104" t="s">
        <v>238</v>
      </c>
      <c r="L122" s="105">
        <f>$M$11</f>
        <v>968</v>
      </c>
      <c r="M122" s="106">
        <f>$M$12</f>
        <v>104</v>
      </c>
    </row>
    <row r="123" spans="1:14" x14ac:dyDescent="0.25">
      <c r="A123" s="28" t="str">
        <f>_xlfn.XLOOKUP(P!C123,'Banco de Dados'!$B$3:$B$274,'Banco de Dados'!$K$3:$K$274,"")</f>
        <v>Zr</v>
      </c>
      <c r="B123" s="2">
        <v>40</v>
      </c>
      <c r="C123" s="2">
        <v>15746</v>
      </c>
      <c r="D123" s="2">
        <v>1921</v>
      </c>
      <c r="E123" s="2">
        <v>175</v>
      </c>
      <c r="F123" s="32">
        <f t="shared" si="16"/>
        <v>9.1098386257157724</v>
      </c>
      <c r="G123" s="3">
        <f t="shared" si="14"/>
        <v>1304.6752178917941</v>
      </c>
      <c r="H123" s="3">
        <f t="shared" si="15"/>
        <v>118.85380693964808</v>
      </c>
      <c r="J123" s="7"/>
      <c r="K123" s="69" t="s">
        <v>217</v>
      </c>
      <c r="L123" s="110">
        <f>SQRT(((M120/L120)^2)+((M121/L121)^2)+((M122/L122)^2))</f>
        <v>0.14325782975504828</v>
      </c>
      <c r="M123" s="71" t="str">
        <f>M132</f>
        <v>mg/kg</v>
      </c>
    </row>
    <row r="124" spans="1:14" x14ac:dyDescent="0.25">
      <c r="A124" s="28" t="str">
        <f>_xlfn.XLOOKUP(P!C124,'Banco de Dados'!$B$3:$B$274,'Banco de Dados'!$K$3:$K$274,"")</f>
        <v>Rh</v>
      </c>
      <c r="B124" s="2">
        <v>45</v>
      </c>
      <c r="C124" s="2">
        <v>20167</v>
      </c>
      <c r="D124" s="2">
        <v>1567</v>
      </c>
      <c r="E124" s="2">
        <v>132</v>
      </c>
      <c r="F124" s="32">
        <f t="shared" si="16"/>
        <v>8.4237396298659863</v>
      </c>
      <c r="G124" s="3">
        <f t="shared" si="14"/>
        <v>1064.2509455681632</v>
      </c>
      <c r="H124" s="3">
        <f t="shared" si="15"/>
        <v>89.649728663048833</v>
      </c>
      <c r="J124" s="7"/>
    </row>
    <row r="125" spans="1:14" x14ac:dyDescent="0.25">
      <c r="A125" s="28" t="str">
        <f>_xlfn.XLOOKUP(P!C125,'Banco de Dados'!$B$3:$B$274,'Banco de Dados'!$K$3:$K$274,"")</f>
        <v>Rh</v>
      </c>
      <c r="B125" s="2">
        <v>45</v>
      </c>
      <c r="C125" s="2">
        <v>2696</v>
      </c>
      <c r="D125" s="2">
        <v>16881</v>
      </c>
      <c r="E125" s="2">
        <v>140</v>
      </c>
      <c r="F125" s="32">
        <f t="shared" si="16"/>
        <v>0.82933475505005627</v>
      </c>
      <c r="G125" s="3">
        <f t="shared" si="14"/>
        <v>11464.977799703995</v>
      </c>
      <c r="H125" s="3">
        <f t="shared" si="15"/>
        <v>95.083045551718456</v>
      </c>
      <c r="J125" s="7"/>
    </row>
    <row r="126" spans="1:14" x14ac:dyDescent="0.25">
      <c r="A126" s="28" t="str">
        <f>_xlfn.XLOOKUP(P!C126,'Banco de Dados'!$B$3:$B$274,'Banco de Dados'!$K$3:$K$274,"")</f>
        <v/>
      </c>
      <c r="B126" s="2">
        <v>0</v>
      </c>
      <c r="C126" s="2">
        <v>0</v>
      </c>
      <c r="D126" s="2">
        <v>0</v>
      </c>
      <c r="E126" s="2">
        <v>0</v>
      </c>
      <c r="F126" s="32" t="e">
        <f t="shared" si="16"/>
        <v>#DIV/0!</v>
      </c>
      <c r="G126" s="3">
        <f t="shared" si="14"/>
        <v>0</v>
      </c>
      <c r="H126" s="3">
        <f t="shared" si="15"/>
        <v>0</v>
      </c>
      <c r="J126" s="7"/>
    </row>
    <row r="127" spans="1:14" x14ac:dyDescent="0.25">
      <c r="A127" s="28" t="str">
        <f>_xlfn.XLOOKUP(P!C127,'Banco de Dados'!$B$3:$B$274,'Banco de Dados'!$K$3:$K$274,"")</f>
        <v/>
      </c>
      <c r="B127" s="2">
        <v>0</v>
      </c>
      <c r="C127" s="2">
        <v>0</v>
      </c>
      <c r="D127" s="2">
        <v>0</v>
      </c>
      <c r="E127" s="2">
        <v>0</v>
      </c>
      <c r="F127" s="32" t="e">
        <f t="shared" si="16"/>
        <v>#DIV/0!</v>
      </c>
      <c r="G127" s="3">
        <f t="shared" si="14"/>
        <v>0</v>
      </c>
      <c r="H127" s="3">
        <f t="shared" si="15"/>
        <v>0</v>
      </c>
      <c r="J127" s="7"/>
    </row>
    <row r="128" spans="1:14" x14ac:dyDescent="0.25">
      <c r="A128" s="28" t="str">
        <f>_xlfn.XLOOKUP(P!C128,'Banco de Dados'!$B$3:$B$274,'Banco de Dados'!$K$3:$K$274,"")</f>
        <v/>
      </c>
      <c r="B128" s="2">
        <v>0</v>
      </c>
      <c r="C128" s="2">
        <v>0</v>
      </c>
      <c r="D128" s="2">
        <v>0</v>
      </c>
      <c r="E128" s="2">
        <v>0</v>
      </c>
      <c r="F128" s="32" t="e">
        <f t="shared" si="16"/>
        <v>#DIV/0!</v>
      </c>
      <c r="G128" s="3">
        <f t="shared" si="14"/>
        <v>0</v>
      </c>
      <c r="H128" s="3">
        <f t="shared" si="15"/>
        <v>0</v>
      </c>
      <c r="J128" s="7"/>
    </row>
    <row r="129" spans="1:14" x14ac:dyDescent="0.25">
      <c r="A129" s="28" t="str">
        <f>_xlfn.XLOOKUP(P!C129,'Banco de Dados'!$B$3:$B$274,'Banco de Dados'!$K$3:$K$274,"")</f>
        <v/>
      </c>
      <c r="B129" s="2">
        <v>0</v>
      </c>
      <c r="C129" s="2">
        <v>0</v>
      </c>
      <c r="D129" s="2">
        <v>0</v>
      </c>
      <c r="E129" s="2">
        <v>0</v>
      </c>
      <c r="F129" s="32" t="e">
        <f t="shared" si="16"/>
        <v>#DIV/0!</v>
      </c>
      <c r="G129" s="3">
        <f t="shared" si="14"/>
        <v>0</v>
      </c>
      <c r="H129" s="3">
        <f t="shared" si="15"/>
        <v>0</v>
      </c>
      <c r="J129" s="7"/>
    </row>
    <row r="130" spans="1:14" x14ac:dyDescent="0.25">
      <c r="A130" s="28" t="str">
        <f>_xlfn.XLOOKUP(P!C130,'Banco de Dados'!$B$3:$B$274,'Banco de Dados'!$K$3:$K$274,"")</f>
        <v/>
      </c>
      <c r="B130" s="2">
        <v>0</v>
      </c>
      <c r="C130" s="2">
        <v>0</v>
      </c>
      <c r="D130" s="2">
        <v>0</v>
      </c>
      <c r="E130" s="17">
        <v>0</v>
      </c>
      <c r="F130" s="32" t="e">
        <f t="shared" si="16"/>
        <v>#DIV/0!</v>
      </c>
      <c r="G130" s="3">
        <f t="shared" si="14"/>
        <v>0</v>
      </c>
      <c r="H130" s="3">
        <f t="shared" si="15"/>
        <v>0</v>
      </c>
      <c r="J130" s="7"/>
    </row>
    <row r="131" spans="1:14" ht="15.75" x14ac:dyDescent="0.25">
      <c r="A131" s="28" t="str">
        <f>_xlfn.XLOOKUP(P!C131,'Banco de Dados'!$B$3:$B$274,'Banco de Dados'!$K$3:$K$274,"")</f>
        <v/>
      </c>
      <c r="B131" s="2">
        <v>0</v>
      </c>
      <c r="C131" s="2">
        <v>0</v>
      </c>
      <c r="D131" s="2">
        <v>0</v>
      </c>
      <c r="E131" s="2">
        <v>0</v>
      </c>
      <c r="F131" s="32" t="e">
        <f t="shared" si="16"/>
        <v>#DIV/0!</v>
      </c>
      <c r="G131" s="3">
        <f t="shared" si="14"/>
        <v>0</v>
      </c>
      <c r="H131" s="3">
        <f t="shared" si="15"/>
        <v>0</v>
      </c>
      <c r="J131" s="7"/>
      <c r="K131" s="101" t="s">
        <v>216</v>
      </c>
      <c r="L131" s="102" t="str">
        <f>K109</f>
        <v>ae</v>
      </c>
      <c r="M131" s="103" t="str">
        <f>M109</f>
        <v>Fósforo</v>
      </c>
    </row>
    <row r="132" spans="1:14" x14ac:dyDescent="0.25">
      <c r="A132" s="28" t="str">
        <f>_xlfn.XLOOKUP(P!C132,'Banco de Dados'!$B$3:$B$274,'Banco de Dados'!$K$3:$K$274,"")</f>
        <v/>
      </c>
      <c r="B132" s="2">
        <v>0</v>
      </c>
      <c r="C132" s="2">
        <v>0</v>
      </c>
      <c r="D132" s="2">
        <v>0</v>
      </c>
      <c r="E132" s="2">
        <v>0</v>
      </c>
      <c r="F132" s="32" t="e">
        <f t="shared" si="16"/>
        <v>#DIV/0!</v>
      </c>
      <c r="G132" s="3">
        <f t="shared" si="14"/>
        <v>0</v>
      </c>
      <c r="H132" s="3">
        <f t="shared" si="15"/>
        <v>0</v>
      </c>
      <c r="J132" s="7"/>
      <c r="K132" s="68" t="s">
        <v>68</v>
      </c>
      <c r="L132" s="29">
        <f>(K115*M117)/M115</f>
        <v>1162.91995220175</v>
      </c>
      <c r="M132" s="66" t="str">
        <f>$M$9</f>
        <v>mg/kg</v>
      </c>
    </row>
    <row r="133" spans="1:14" x14ac:dyDescent="0.25">
      <c r="A133" s="28" t="str">
        <f>_xlfn.XLOOKUP(P!C133,'Banco de Dados'!$B$3:$B$274,'Banco de Dados'!$K$3:$K$274,"")</f>
        <v/>
      </c>
      <c r="B133" s="2">
        <v>0</v>
      </c>
      <c r="C133" s="2">
        <v>0</v>
      </c>
      <c r="D133" s="2">
        <v>0</v>
      </c>
      <c r="E133" s="2">
        <v>0</v>
      </c>
      <c r="F133" s="32" t="e">
        <f t="shared" si="16"/>
        <v>#DIV/0!</v>
      </c>
      <c r="G133" s="3">
        <f t="shared" si="14"/>
        <v>0</v>
      </c>
      <c r="H133" s="3">
        <f t="shared" si="15"/>
        <v>0</v>
      </c>
      <c r="J133" s="7"/>
      <c r="K133" s="111" t="s">
        <v>246</v>
      </c>
      <c r="L133" s="126">
        <f>SQRT(((M120/L120)^2)+((M121/L121)^2)+((M122/L122)^2))</f>
        <v>0.14325782975504828</v>
      </c>
      <c r="M133" s="66"/>
    </row>
    <row r="134" spans="1:14" x14ac:dyDescent="0.25">
      <c r="A134" s="28" t="str">
        <f>_xlfn.XLOOKUP(P!C134,'Banco de Dados'!$B$3:$B$274,'Banco de Dados'!$K$3:$K$274,"")</f>
        <v/>
      </c>
      <c r="B134" s="2">
        <v>0</v>
      </c>
      <c r="C134" s="2">
        <v>0</v>
      </c>
      <c r="D134" s="2">
        <v>0</v>
      </c>
      <c r="E134" s="2">
        <v>0</v>
      </c>
      <c r="F134" s="32" t="e">
        <f t="shared" si="16"/>
        <v>#DIV/0!</v>
      </c>
      <c r="G134" s="3">
        <f t="shared" si="14"/>
        <v>0</v>
      </c>
      <c r="H134" s="3">
        <f t="shared" si="15"/>
        <v>0</v>
      </c>
      <c r="J134" s="7"/>
      <c r="K134" s="69" t="s">
        <v>247</v>
      </c>
      <c r="L134" s="127">
        <f>L133*L132</f>
        <v>166.59738853126717</v>
      </c>
      <c r="M134" s="71" t="str">
        <f>$M$9</f>
        <v>mg/kg</v>
      </c>
    </row>
    <row r="135" spans="1:14" x14ac:dyDescent="0.25">
      <c r="A135" s="28" t="str">
        <f>_xlfn.XLOOKUP(P!C135,'Banco de Dados'!$B$3:$B$274,'Banco de Dados'!$K$3:$K$274,"")</f>
        <v/>
      </c>
      <c r="B135" s="2">
        <v>0</v>
      </c>
      <c r="C135" s="2">
        <v>0</v>
      </c>
      <c r="D135" s="2">
        <v>0</v>
      </c>
      <c r="E135" s="2">
        <v>0</v>
      </c>
      <c r="F135" s="32" t="e">
        <f t="shared" si="16"/>
        <v>#DIV/0!</v>
      </c>
      <c r="G135" s="3">
        <f t="shared" si="14"/>
        <v>0</v>
      </c>
      <c r="H135" s="3">
        <f t="shared" si="15"/>
        <v>0</v>
      </c>
      <c r="J135" s="7"/>
      <c r="K135" s="123"/>
      <c r="L135" s="124"/>
    </row>
    <row r="136" spans="1:14" x14ac:dyDescent="0.25">
      <c r="A136" s="28" t="str">
        <f>_xlfn.XLOOKUP(P!C136,'Banco de Dados'!$B$3:$B$274,'Banco de Dados'!$K$3:$K$274,"")</f>
        <v/>
      </c>
      <c r="B136" s="2">
        <v>0</v>
      </c>
      <c r="C136" s="2">
        <v>0</v>
      </c>
      <c r="D136" s="2">
        <v>0</v>
      </c>
      <c r="E136" s="2">
        <v>0</v>
      </c>
      <c r="F136" s="32" t="e">
        <f t="shared" si="16"/>
        <v>#DIV/0!</v>
      </c>
      <c r="G136" s="3">
        <f t="shared" si="14"/>
        <v>0</v>
      </c>
      <c r="H136" s="3">
        <f t="shared" si="15"/>
        <v>0</v>
      </c>
      <c r="J136" s="7"/>
    </row>
    <row r="137" spans="1:14" x14ac:dyDescent="0.25">
      <c r="A137" s="28" t="str">
        <f>_xlfn.XLOOKUP(P!C137,'Banco de Dados'!$B$3:$B$274,'Banco de Dados'!$K$3:$K$274,"")</f>
        <v/>
      </c>
      <c r="B137" s="2">
        <v>0</v>
      </c>
      <c r="C137" s="2">
        <v>0</v>
      </c>
      <c r="D137" s="2">
        <v>0</v>
      </c>
      <c r="E137" s="2">
        <v>0</v>
      </c>
      <c r="F137" s="32" t="e">
        <f t="shared" si="16"/>
        <v>#DIV/0!</v>
      </c>
      <c r="G137" s="3">
        <f t="shared" si="14"/>
        <v>0</v>
      </c>
      <c r="H137" s="3">
        <f t="shared" si="15"/>
        <v>0</v>
      </c>
      <c r="J137" s="7"/>
    </row>
    <row r="138" spans="1:14" x14ac:dyDescent="0.25">
      <c r="A138" s="28" t="str">
        <f>_xlfn.XLOOKUP(P!C138,'Banco de Dados'!$B$3:$B$274,'Banco de Dados'!$K$3:$K$274,"")</f>
        <v/>
      </c>
      <c r="B138" s="2">
        <v>0</v>
      </c>
      <c r="C138" s="2">
        <v>0</v>
      </c>
      <c r="D138" s="2">
        <v>0</v>
      </c>
      <c r="E138" s="2">
        <v>0</v>
      </c>
      <c r="F138" s="32" t="e">
        <f t="shared" ref="F138:F140" si="17">(E138*100)/D138</f>
        <v>#DIV/0!</v>
      </c>
      <c r="G138" s="3">
        <f t="shared" ref="G138:G140" si="18">$E$108*D138</f>
        <v>0</v>
      </c>
      <c r="H138" s="3">
        <f t="shared" ref="H138:H140" si="19">$E$108*E138</f>
        <v>0</v>
      </c>
      <c r="J138" s="7"/>
    </row>
    <row r="139" spans="1:14" x14ac:dyDescent="0.25">
      <c r="A139" s="28" t="str">
        <f>_xlfn.XLOOKUP(P!C139,'Banco de Dados'!$B$3:$B$274,'Banco de Dados'!$K$3:$K$274,"")</f>
        <v/>
      </c>
      <c r="B139" s="2">
        <v>0</v>
      </c>
      <c r="C139" s="2">
        <v>0</v>
      </c>
      <c r="D139" s="2">
        <v>0</v>
      </c>
      <c r="E139" s="2">
        <v>0</v>
      </c>
      <c r="F139" s="32" t="e">
        <f t="shared" si="17"/>
        <v>#DIV/0!</v>
      </c>
      <c r="G139" s="3">
        <f t="shared" si="18"/>
        <v>0</v>
      </c>
      <c r="H139" s="3">
        <f t="shared" si="19"/>
        <v>0</v>
      </c>
      <c r="J139" s="7"/>
    </row>
    <row r="140" spans="1:14" x14ac:dyDescent="0.25">
      <c r="A140" s="28" t="str">
        <f>_xlfn.XLOOKUP(P!C140,'Banco de Dados'!$B$3:$B$274,'Banco de Dados'!$K$3:$K$274,"")</f>
        <v/>
      </c>
      <c r="B140" s="2">
        <v>0</v>
      </c>
      <c r="C140" s="2">
        <v>0</v>
      </c>
      <c r="D140" s="2">
        <v>0</v>
      </c>
      <c r="E140" s="2">
        <v>0</v>
      </c>
      <c r="F140" s="32" t="e">
        <f t="shared" si="17"/>
        <v>#DIV/0!</v>
      </c>
      <c r="G140" s="3">
        <f t="shared" si="18"/>
        <v>0</v>
      </c>
      <c r="H140" s="3">
        <f t="shared" si="19"/>
        <v>0</v>
      </c>
      <c r="J140" s="7"/>
    </row>
    <row r="141" spans="1:14" x14ac:dyDescent="0.25">
      <c r="A141" s="21"/>
      <c r="B141" s="21"/>
      <c r="C141" s="21"/>
      <c r="D141" s="21"/>
      <c r="E141" s="21"/>
      <c r="F141" s="77"/>
      <c r="G141" s="22"/>
      <c r="H141" s="22"/>
      <c r="J141" s="21"/>
      <c r="K141" s="21"/>
      <c r="L141" s="21"/>
      <c r="M141" s="21"/>
      <c r="N141" s="21"/>
    </row>
    <row r="142" spans="1:14" ht="15.75" x14ac:dyDescent="0.25">
      <c r="A142" s="36" t="str">
        <f>'Nome das Amostras'!A8</f>
        <v>af</v>
      </c>
      <c r="B142" s="164" t="str">
        <f>VLOOKUP(A142,'Nome das Amostras'!$A$3:$D$28,2,FALSE)</f>
        <v>R5</v>
      </c>
      <c r="C142" s="164"/>
      <c r="D142" s="51" t="s">
        <v>65</v>
      </c>
      <c r="E142" s="52">
        <f>'Banco de Dados'!$O$13/'Banco de Dados'!AQ13</f>
        <v>0.74334053275737944</v>
      </c>
      <c r="F142" s="74"/>
      <c r="G142" s="3"/>
      <c r="H142" s="3"/>
      <c r="J142" s="7"/>
    </row>
    <row r="143" spans="1:14" ht="15.75" x14ac:dyDescent="0.25">
      <c r="A143" s="107" t="s">
        <v>1</v>
      </c>
      <c r="B143" s="107" t="s">
        <v>0</v>
      </c>
      <c r="C143" s="107" t="s">
        <v>212</v>
      </c>
      <c r="D143" s="107" t="s">
        <v>209</v>
      </c>
      <c r="E143" s="107" t="s">
        <v>213</v>
      </c>
      <c r="F143" s="76" t="s">
        <v>219</v>
      </c>
      <c r="G143" s="54" t="s">
        <v>140</v>
      </c>
      <c r="H143" s="54" t="s">
        <v>66</v>
      </c>
      <c r="J143" s="7"/>
      <c r="K143" s="72" t="str">
        <f>A142</f>
        <v>af</v>
      </c>
      <c r="L143" s="55" t="s">
        <v>215</v>
      </c>
      <c r="M143" s="41" t="str">
        <f>$A$1</f>
        <v>Fósforo</v>
      </c>
      <c r="N143" s="3"/>
    </row>
    <row r="144" spans="1:14" x14ac:dyDescent="0.25">
      <c r="A144" s="28" t="str">
        <f>_xlfn.XLOOKUP(P!C144,'Banco de Dados'!$B$3:$B$274,'Banco de Dados'!$K$3:$K$274,"")</f>
        <v>Si</v>
      </c>
      <c r="B144" s="2" cm="1">
        <f t="array" ref="B144:E174">Dados!AM5:AP35</f>
        <v>14</v>
      </c>
      <c r="C144" s="2">
        <v>1740</v>
      </c>
      <c r="D144" s="2">
        <v>6800</v>
      </c>
      <c r="E144" s="2">
        <v>107</v>
      </c>
      <c r="F144" s="32">
        <f>(E144*100)/D144</f>
        <v>1.5735294117647058</v>
      </c>
      <c r="G144" s="3">
        <f t="shared" ref="G144:G171" si="20">D144*$E$142</f>
        <v>5054.71562275018</v>
      </c>
      <c r="H144" s="3">
        <f t="shared" ref="H144:H171" si="21">E144*$E$142</f>
        <v>79.537437005039607</v>
      </c>
      <c r="J144" s="7"/>
      <c r="K144" s="5" t="s">
        <v>210</v>
      </c>
      <c r="L144" s="5"/>
      <c r="M144" s="5" t="s">
        <v>211</v>
      </c>
    </row>
    <row r="145" spans="1:14" x14ac:dyDescent="0.25">
      <c r="A145" s="28" t="str">
        <f>_xlfn.XLOOKUP(P!C145,'Banco de Dados'!$B$3:$B$274,'Banco de Dados'!$K$3:$K$274,"")</f>
        <v>P</v>
      </c>
      <c r="B145" s="2">
        <v>15</v>
      </c>
      <c r="C145" s="2">
        <v>2013</v>
      </c>
      <c r="D145" s="2">
        <v>602</v>
      </c>
      <c r="E145" s="2">
        <v>74</v>
      </c>
      <c r="F145" s="32">
        <f t="shared" ref="F145:F171" si="22">(E145*100)/D145</f>
        <v>12.29235880398671</v>
      </c>
      <c r="G145" s="3">
        <f t="shared" si="20"/>
        <v>447.49100071994241</v>
      </c>
      <c r="H145" s="3">
        <f t="shared" si="21"/>
        <v>55.007199424046078</v>
      </c>
      <c r="J145" s="7"/>
      <c r="K145" s="6">
        <f>_xlfn.XLOOKUP($B$4,A144:A171,G144:G171,"")</f>
        <v>447.49100071994241</v>
      </c>
      <c r="L145" s="6"/>
      <c r="M145" s="6">
        <f>_xlfn.XLOOKUP($B$4,A144:A171,H144:H171,"")</f>
        <v>55.007199424046078</v>
      </c>
    </row>
    <row r="146" spans="1:14" x14ac:dyDescent="0.25">
      <c r="A146" s="28" t="str">
        <f>_xlfn.XLOOKUP(P!C146,'Banco de Dados'!$B$3:$B$274,'Banco de Dados'!$K$3:$K$274,"")</f>
        <v>S</v>
      </c>
      <c r="B146" s="2">
        <v>16</v>
      </c>
      <c r="C146" s="2">
        <v>2307</v>
      </c>
      <c r="D146" s="2">
        <v>4373</v>
      </c>
      <c r="E146" s="2">
        <v>106</v>
      </c>
      <c r="F146" s="32">
        <f t="shared" si="22"/>
        <v>2.4239652412531445</v>
      </c>
      <c r="G146" s="3">
        <f t="shared" si="20"/>
        <v>3250.6281497480204</v>
      </c>
      <c r="H146" s="3">
        <f t="shared" si="21"/>
        <v>78.79409647228222</v>
      </c>
      <c r="J146" s="7"/>
    </row>
    <row r="147" spans="1:14" ht="15.75" x14ac:dyDescent="0.25">
      <c r="A147" s="28" t="str">
        <f>_xlfn.XLOOKUP(P!C147,'Banco de Dados'!$B$3:$B$274,'Banco de Dados'!$K$3:$K$274,"")</f>
        <v>Cl</v>
      </c>
      <c r="B147" s="2">
        <v>17</v>
      </c>
      <c r="C147" s="2">
        <v>2622</v>
      </c>
      <c r="D147" s="2">
        <v>8287</v>
      </c>
      <c r="E147" s="2">
        <v>161</v>
      </c>
      <c r="F147" s="32">
        <f t="shared" si="22"/>
        <v>1.942801979003258</v>
      </c>
      <c r="G147" s="3">
        <f t="shared" si="20"/>
        <v>6160.0629949604036</v>
      </c>
      <c r="H147" s="3">
        <f t="shared" si="21"/>
        <v>119.67782577393808</v>
      </c>
      <c r="K147" s="165" t="s">
        <v>67</v>
      </c>
      <c r="L147" s="166"/>
      <c r="M147" s="167"/>
      <c r="N147"/>
    </row>
    <row r="148" spans="1:14" x14ac:dyDescent="0.25">
      <c r="A148" s="28" t="str">
        <f>_xlfn.XLOOKUP(P!C148,'Banco de Dados'!$B$3:$B$274,'Banco de Dados'!$K$3:$K$274,"")</f>
        <v>Ar</v>
      </c>
      <c r="B148" s="2">
        <v>18</v>
      </c>
      <c r="C148" s="2">
        <v>2957</v>
      </c>
      <c r="D148" s="2">
        <v>5556</v>
      </c>
      <c r="E148" s="2">
        <v>193</v>
      </c>
      <c r="F148" s="32">
        <f t="shared" si="22"/>
        <v>3.4737221022318217</v>
      </c>
      <c r="G148" s="3">
        <f t="shared" si="20"/>
        <v>4130</v>
      </c>
      <c r="H148" s="3">
        <f t="shared" si="21"/>
        <v>143.46472282217422</v>
      </c>
      <c r="J148" s="7"/>
      <c r="K148" s="104" t="s">
        <v>240</v>
      </c>
      <c r="L148" s="39"/>
      <c r="M148" s="106" t="s">
        <v>209</v>
      </c>
    </row>
    <row r="149" spans="1:14" x14ac:dyDescent="0.25">
      <c r="A149" s="28" t="str">
        <f>_xlfn.XLOOKUP(P!C149,'Banco de Dados'!$B$3:$B$274,'Banco de Dados'!$K$3:$K$274,"")</f>
        <v>K</v>
      </c>
      <c r="B149" s="2">
        <v>19</v>
      </c>
      <c r="C149" s="2">
        <v>3313</v>
      </c>
      <c r="D149" s="2">
        <v>63702</v>
      </c>
      <c r="E149" s="2">
        <v>282</v>
      </c>
      <c r="F149" s="32">
        <f t="shared" si="22"/>
        <v>0.44268625788829236</v>
      </c>
      <c r="G149" s="3">
        <f t="shared" si="20"/>
        <v>47352.278617710588</v>
      </c>
      <c r="H149" s="3">
        <f t="shared" si="21"/>
        <v>209.62203023758099</v>
      </c>
      <c r="J149" s="58" t="s">
        <v>38</v>
      </c>
      <c r="K149" s="59">
        <f>$L$9</f>
        <v>2161</v>
      </c>
      <c r="L149" s="60"/>
      <c r="M149" s="61">
        <f>$M$11</f>
        <v>968</v>
      </c>
      <c r="N149" s="60"/>
    </row>
    <row r="150" spans="1:14" x14ac:dyDescent="0.25">
      <c r="A150" s="28" t="str">
        <f>_xlfn.XLOOKUP(P!C150,'Banco de Dados'!$B$3:$B$274,'Banco de Dados'!$K$3:$K$274,"")</f>
        <v>Ca</v>
      </c>
      <c r="B150" s="2">
        <v>20</v>
      </c>
      <c r="C150" s="2">
        <v>3691</v>
      </c>
      <c r="D150" s="2">
        <v>20379</v>
      </c>
      <c r="E150" s="2">
        <v>188</v>
      </c>
      <c r="F150" s="32">
        <f t="shared" si="22"/>
        <v>0.92251827862014824</v>
      </c>
      <c r="G150" s="3">
        <f t="shared" si="20"/>
        <v>15148.536717062636</v>
      </c>
      <c r="H150" s="3">
        <f t="shared" si="21"/>
        <v>139.74802015838733</v>
      </c>
      <c r="J150" s="2"/>
      <c r="K150" s="18"/>
      <c r="L150" s="2" t="s">
        <v>70</v>
      </c>
      <c r="M150" s="19"/>
    </row>
    <row r="151" spans="1:14" x14ac:dyDescent="0.25">
      <c r="A151" s="28" t="str">
        <f>_xlfn.XLOOKUP(P!C151,'Banco de Dados'!$B$3:$B$274,'Banco de Dados'!$K$3:$K$274,"")</f>
        <v>Ti</v>
      </c>
      <c r="B151" s="2">
        <v>22</v>
      </c>
      <c r="C151" s="2">
        <v>4509</v>
      </c>
      <c r="D151" s="2">
        <v>13100</v>
      </c>
      <c r="E151" s="2">
        <v>160</v>
      </c>
      <c r="F151" s="32">
        <f t="shared" si="22"/>
        <v>1.2213740458015268</v>
      </c>
      <c r="G151" s="3">
        <f t="shared" si="20"/>
        <v>9737.760979121671</v>
      </c>
      <c r="H151" s="3">
        <f t="shared" si="21"/>
        <v>118.93448524118071</v>
      </c>
      <c r="J151" s="58" t="s">
        <v>69</v>
      </c>
      <c r="K151" s="62" t="s">
        <v>71</v>
      </c>
      <c r="L151" s="63"/>
      <c r="M151" s="64">
        <f>K145</f>
        <v>447.49100071994241</v>
      </c>
      <c r="N151" s="60"/>
    </row>
    <row r="152" spans="1:14" x14ac:dyDescent="0.25">
      <c r="A152" s="28" t="str">
        <f>_xlfn.XLOOKUP(P!C152,'Banco de Dados'!$B$3:$B$274,'Banco de Dados'!$K$3:$K$274,"")</f>
        <v>Cr</v>
      </c>
      <c r="B152" s="2">
        <v>24</v>
      </c>
      <c r="C152" s="2">
        <v>5412</v>
      </c>
      <c r="D152" s="2">
        <v>4120</v>
      </c>
      <c r="E152" s="2">
        <v>142</v>
      </c>
      <c r="F152" s="32">
        <f t="shared" si="22"/>
        <v>3.4466019417475726</v>
      </c>
      <c r="G152" s="3">
        <f t="shared" si="20"/>
        <v>3062.5629949604031</v>
      </c>
      <c r="H152" s="3">
        <f t="shared" si="21"/>
        <v>105.55435565154788</v>
      </c>
      <c r="J152" s="7"/>
    </row>
    <row r="153" spans="1:14" ht="15.75" x14ac:dyDescent="0.25">
      <c r="A153" s="28" t="str">
        <f>_xlfn.XLOOKUP(P!C153,'Banco de Dados'!$B$3:$B$274,'Banco de Dados'!$K$3:$K$274,"")</f>
        <v>Mn</v>
      </c>
      <c r="B153" s="2">
        <v>25</v>
      </c>
      <c r="C153" s="2">
        <v>5895</v>
      </c>
      <c r="D153" s="2">
        <v>4802</v>
      </c>
      <c r="E153" s="2">
        <v>157</v>
      </c>
      <c r="F153" s="32">
        <f t="shared" si="22"/>
        <v>3.2694710537276137</v>
      </c>
      <c r="G153" s="3">
        <f t="shared" si="20"/>
        <v>3569.5212383009361</v>
      </c>
      <c r="H153" s="3">
        <f t="shared" si="21"/>
        <v>116.70446364290856</v>
      </c>
      <c r="J153" s="7"/>
      <c r="K153" s="165" t="s">
        <v>218</v>
      </c>
      <c r="L153" s="166"/>
      <c r="M153" s="167"/>
    </row>
    <row r="154" spans="1:14" x14ac:dyDescent="0.25">
      <c r="A154" s="28" t="str">
        <f>_xlfn.XLOOKUP(P!C154,'Banco de Dados'!$B$3:$B$274,'Banco de Dados'!$K$3:$K$274,"")</f>
        <v>Fe</v>
      </c>
      <c r="B154" s="2">
        <v>26</v>
      </c>
      <c r="C154" s="2">
        <v>6399</v>
      </c>
      <c r="D154" s="2">
        <v>215285</v>
      </c>
      <c r="E154" s="2">
        <v>467</v>
      </c>
      <c r="F154" s="32">
        <f t="shared" si="22"/>
        <v>0.21692175488306198</v>
      </c>
      <c r="G154" s="3">
        <f t="shared" si="20"/>
        <v>160030.06659467242</v>
      </c>
      <c r="H154" s="3">
        <f t="shared" si="21"/>
        <v>347.14002879769617</v>
      </c>
      <c r="J154" s="7"/>
      <c r="K154" s="104" t="s">
        <v>236</v>
      </c>
      <c r="L154" s="108">
        <f>K145</f>
        <v>447.49100071994241</v>
      </c>
      <c r="M154" s="109">
        <f>M145</f>
        <v>55.007199424046078</v>
      </c>
    </row>
    <row r="155" spans="1:14" x14ac:dyDescent="0.25">
      <c r="A155" s="28" t="str">
        <f>_xlfn.XLOOKUP(P!C155,'Banco de Dados'!$B$3:$B$274,'Banco de Dados'!$K$3:$K$274,"")</f>
        <v>Ni</v>
      </c>
      <c r="B155" s="2">
        <v>28</v>
      </c>
      <c r="C155" s="2">
        <v>7472</v>
      </c>
      <c r="D155" s="2">
        <v>1739</v>
      </c>
      <c r="E155" s="2">
        <v>225</v>
      </c>
      <c r="F155" s="32">
        <f t="shared" si="22"/>
        <v>12.938470385278896</v>
      </c>
      <c r="G155" s="3">
        <f t="shared" si="20"/>
        <v>1292.6691864650829</v>
      </c>
      <c r="H155" s="3">
        <f t="shared" si="21"/>
        <v>167.25161987041037</v>
      </c>
      <c r="J155" s="7"/>
      <c r="K155" s="104" t="s">
        <v>237</v>
      </c>
      <c r="L155" s="105">
        <f>$L$9</f>
        <v>2161</v>
      </c>
      <c r="M155" s="106">
        <f>$L$10</f>
        <v>28</v>
      </c>
    </row>
    <row r="156" spans="1:14" x14ac:dyDescent="0.25">
      <c r="A156" s="28" t="str">
        <f>_xlfn.XLOOKUP(P!C156,'Banco de Dados'!$B$3:$B$274,'Banco de Dados'!$K$3:$K$274,"")</f>
        <v>Zn</v>
      </c>
      <c r="B156" s="2">
        <v>30</v>
      </c>
      <c r="C156" s="2">
        <v>8631</v>
      </c>
      <c r="D156" s="2">
        <v>867</v>
      </c>
      <c r="E156" s="2">
        <v>225</v>
      </c>
      <c r="F156" s="32">
        <f t="shared" si="22"/>
        <v>25.951557093425606</v>
      </c>
      <c r="G156" s="3">
        <f t="shared" si="20"/>
        <v>644.47624190064801</v>
      </c>
      <c r="H156" s="3">
        <f t="shared" si="21"/>
        <v>167.25161987041037</v>
      </c>
      <c r="J156" s="7"/>
      <c r="K156" s="104" t="s">
        <v>238</v>
      </c>
      <c r="L156" s="105">
        <f>$M$11</f>
        <v>968</v>
      </c>
      <c r="M156" s="106">
        <f>$M$12</f>
        <v>104</v>
      </c>
    </row>
    <row r="157" spans="1:14" x14ac:dyDescent="0.25">
      <c r="A157" s="28" t="str">
        <f>_xlfn.XLOOKUP(P!C157,'Banco de Dados'!$B$3:$B$274,'Banco de Dados'!$K$3:$K$274,"")</f>
        <v>Rh</v>
      </c>
      <c r="B157" s="2">
        <v>45</v>
      </c>
      <c r="C157" s="2">
        <v>20167</v>
      </c>
      <c r="D157" s="2">
        <v>1533</v>
      </c>
      <c r="E157" s="2">
        <v>126</v>
      </c>
      <c r="F157" s="32">
        <f t="shared" si="22"/>
        <v>8.2191780821917817</v>
      </c>
      <c r="G157" s="3">
        <f t="shared" si="20"/>
        <v>1139.5410367170628</v>
      </c>
      <c r="H157" s="3">
        <f t="shared" si="21"/>
        <v>93.660907127429809</v>
      </c>
      <c r="J157" s="7"/>
      <c r="K157" s="69" t="s">
        <v>217</v>
      </c>
      <c r="L157" s="110">
        <f>SQRT(((M154/L154)^2)+((M155/L155)^2)+((M156/L156)^2))</f>
        <v>0.16377123928793874</v>
      </c>
      <c r="M157" s="71" t="str">
        <f>M166</f>
        <v>mg/kg</v>
      </c>
    </row>
    <row r="158" spans="1:14" x14ac:dyDescent="0.25">
      <c r="A158" s="28" t="str">
        <f>_xlfn.XLOOKUP(P!C158,'Banco de Dados'!$B$3:$B$274,'Banco de Dados'!$K$3:$K$274,"")</f>
        <v>Rh</v>
      </c>
      <c r="B158" s="2">
        <v>45</v>
      </c>
      <c r="C158" s="2">
        <v>2696</v>
      </c>
      <c r="D158" s="2">
        <v>16888</v>
      </c>
      <c r="E158" s="2">
        <v>146</v>
      </c>
      <c r="F158" s="32">
        <f t="shared" si="22"/>
        <v>0.86451918522027471</v>
      </c>
      <c r="G158" s="3">
        <f t="shared" si="20"/>
        <v>12553.534917206624</v>
      </c>
      <c r="H158" s="3">
        <f t="shared" si="21"/>
        <v>108.5277177825774</v>
      </c>
      <c r="J158" s="7"/>
    </row>
    <row r="159" spans="1:14" x14ac:dyDescent="0.25">
      <c r="A159" s="28" t="str">
        <f>_xlfn.XLOOKUP(P!C159,'Banco de Dados'!$B$3:$B$274,'Banco de Dados'!$K$3:$K$274,"")</f>
        <v/>
      </c>
      <c r="B159" s="2">
        <v>0</v>
      </c>
      <c r="C159" s="2">
        <v>0</v>
      </c>
      <c r="D159" s="2">
        <v>0</v>
      </c>
      <c r="E159" s="2">
        <v>0</v>
      </c>
      <c r="F159" s="32" t="e">
        <f t="shared" si="22"/>
        <v>#DIV/0!</v>
      </c>
      <c r="G159" s="3">
        <f t="shared" si="20"/>
        <v>0</v>
      </c>
      <c r="H159" s="3">
        <f t="shared" si="21"/>
        <v>0</v>
      </c>
      <c r="J159" s="7"/>
    </row>
    <row r="160" spans="1:14" x14ac:dyDescent="0.25">
      <c r="A160" s="28" t="str">
        <f>_xlfn.XLOOKUP(P!C160,'Banco de Dados'!$B$3:$B$274,'Banco de Dados'!$K$3:$K$274,"")</f>
        <v/>
      </c>
      <c r="B160" s="2">
        <v>0</v>
      </c>
      <c r="C160" s="2">
        <v>0</v>
      </c>
      <c r="D160" s="2">
        <v>0</v>
      </c>
      <c r="E160" s="2">
        <v>0</v>
      </c>
      <c r="F160" s="32" t="e">
        <f t="shared" si="22"/>
        <v>#DIV/0!</v>
      </c>
      <c r="G160" s="3">
        <f t="shared" si="20"/>
        <v>0</v>
      </c>
      <c r="H160" s="3">
        <f t="shared" si="21"/>
        <v>0</v>
      </c>
      <c r="J160" s="7"/>
    </row>
    <row r="161" spans="1:14" x14ac:dyDescent="0.25">
      <c r="A161" s="28" t="str">
        <f>_xlfn.XLOOKUP(P!C161,'Banco de Dados'!$B$3:$B$274,'Banco de Dados'!$K$3:$K$274,"")</f>
        <v/>
      </c>
      <c r="B161" s="2">
        <v>0</v>
      </c>
      <c r="C161" s="2">
        <v>0</v>
      </c>
      <c r="D161" s="2">
        <v>0</v>
      </c>
      <c r="E161" s="2">
        <v>0</v>
      </c>
      <c r="F161" s="32" t="e">
        <f t="shared" si="22"/>
        <v>#DIV/0!</v>
      </c>
      <c r="G161" s="3">
        <f t="shared" si="20"/>
        <v>0</v>
      </c>
      <c r="H161" s="3">
        <f t="shared" si="21"/>
        <v>0</v>
      </c>
      <c r="J161" s="7"/>
    </row>
    <row r="162" spans="1:14" x14ac:dyDescent="0.25">
      <c r="A162" s="28" t="str">
        <f>_xlfn.XLOOKUP(P!C162,'Banco de Dados'!$B$3:$B$274,'Banco de Dados'!$K$3:$K$274,"")</f>
        <v/>
      </c>
      <c r="B162" s="2">
        <v>0</v>
      </c>
      <c r="C162" s="2">
        <v>0</v>
      </c>
      <c r="D162" s="2">
        <v>0</v>
      </c>
      <c r="E162" s="2">
        <v>0</v>
      </c>
      <c r="F162" s="32" t="e">
        <f t="shared" si="22"/>
        <v>#DIV/0!</v>
      </c>
      <c r="G162" s="3">
        <f t="shared" si="20"/>
        <v>0</v>
      </c>
      <c r="H162" s="3">
        <f t="shared" si="21"/>
        <v>0</v>
      </c>
      <c r="J162" s="7"/>
    </row>
    <row r="163" spans="1:14" x14ac:dyDescent="0.25">
      <c r="A163" s="28" t="str">
        <f>_xlfn.XLOOKUP(P!C163,'Banco de Dados'!$B$3:$B$274,'Banco de Dados'!$K$3:$K$274,"")</f>
        <v/>
      </c>
      <c r="B163" s="2">
        <v>0</v>
      </c>
      <c r="C163" s="2">
        <v>0</v>
      </c>
      <c r="D163" s="2">
        <v>0</v>
      </c>
      <c r="E163" s="2">
        <v>0</v>
      </c>
      <c r="F163" s="32" t="e">
        <f t="shared" si="22"/>
        <v>#DIV/0!</v>
      </c>
      <c r="G163" s="3">
        <f t="shared" si="20"/>
        <v>0</v>
      </c>
      <c r="H163" s="3">
        <f t="shared" si="21"/>
        <v>0</v>
      </c>
      <c r="J163" s="7"/>
    </row>
    <row r="164" spans="1:14" x14ac:dyDescent="0.25">
      <c r="A164" s="28" t="str">
        <f>_xlfn.XLOOKUP(P!C164,'Banco de Dados'!$B$3:$B$274,'Banco de Dados'!$K$3:$K$274,"")</f>
        <v/>
      </c>
      <c r="B164" s="2">
        <v>0</v>
      </c>
      <c r="C164" s="2">
        <v>0</v>
      </c>
      <c r="D164" s="2">
        <v>0</v>
      </c>
      <c r="E164" s="17">
        <v>0</v>
      </c>
      <c r="F164" s="32" t="e">
        <f t="shared" si="22"/>
        <v>#DIV/0!</v>
      </c>
      <c r="G164" s="3">
        <f t="shared" si="20"/>
        <v>0</v>
      </c>
      <c r="H164" s="3">
        <f t="shared" si="21"/>
        <v>0</v>
      </c>
      <c r="J164" s="7"/>
    </row>
    <row r="165" spans="1:14" ht="15.75" x14ac:dyDescent="0.25">
      <c r="A165" s="28" t="str">
        <f>_xlfn.XLOOKUP(P!C165,'Banco de Dados'!$B$3:$B$274,'Banco de Dados'!$K$3:$K$274,"")</f>
        <v/>
      </c>
      <c r="B165" s="2">
        <v>0</v>
      </c>
      <c r="C165" s="2">
        <v>0</v>
      </c>
      <c r="D165" s="2">
        <v>0</v>
      </c>
      <c r="E165" s="2">
        <v>0</v>
      </c>
      <c r="F165" s="32" t="e">
        <f t="shared" si="22"/>
        <v>#DIV/0!</v>
      </c>
      <c r="G165" s="3">
        <f t="shared" si="20"/>
        <v>0</v>
      </c>
      <c r="H165" s="3">
        <f t="shared" si="21"/>
        <v>0</v>
      </c>
      <c r="J165" s="7"/>
      <c r="K165" s="101" t="s">
        <v>216</v>
      </c>
      <c r="L165" s="102" t="str">
        <f>K143</f>
        <v>af</v>
      </c>
      <c r="M165" s="103" t="str">
        <f>M143</f>
        <v>Fósforo</v>
      </c>
    </row>
    <row r="166" spans="1:14" x14ac:dyDescent="0.25">
      <c r="A166" s="28" t="str">
        <f>_xlfn.XLOOKUP(P!C166,'Banco de Dados'!$B$3:$B$274,'Banco de Dados'!$K$3:$K$274,"")</f>
        <v/>
      </c>
      <c r="B166" s="2">
        <v>0</v>
      </c>
      <c r="C166" s="2">
        <v>0</v>
      </c>
      <c r="D166" s="2">
        <v>0</v>
      </c>
      <c r="E166" s="2">
        <v>0</v>
      </c>
      <c r="F166" s="32" t="e">
        <f t="shared" si="22"/>
        <v>#DIV/0!</v>
      </c>
      <c r="G166" s="3">
        <f t="shared" si="20"/>
        <v>0</v>
      </c>
      <c r="H166" s="3">
        <f t="shared" si="21"/>
        <v>0</v>
      </c>
      <c r="J166" s="7"/>
      <c r="K166" s="68" t="s">
        <v>68</v>
      </c>
      <c r="L166" s="29">
        <f>(K149*M151)/M149</f>
        <v>998.99592206177226</v>
      </c>
      <c r="M166" s="66" t="str">
        <f>$M$9</f>
        <v>mg/kg</v>
      </c>
    </row>
    <row r="167" spans="1:14" x14ac:dyDescent="0.25">
      <c r="A167" s="28" t="str">
        <f>_xlfn.XLOOKUP(P!C167,'Banco de Dados'!$B$3:$B$274,'Banco de Dados'!$K$3:$K$274,"")</f>
        <v/>
      </c>
      <c r="B167" s="2">
        <v>0</v>
      </c>
      <c r="C167" s="2">
        <v>0</v>
      </c>
      <c r="D167" s="2">
        <v>0</v>
      </c>
      <c r="E167" s="2">
        <v>0</v>
      </c>
      <c r="F167" s="32" t="e">
        <f t="shared" si="22"/>
        <v>#DIV/0!</v>
      </c>
      <c r="G167" s="3">
        <f t="shared" si="20"/>
        <v>0</v>
      </c>
      <c r="H167" s="3">
        <f t="shared" si="21"/>
        <v>0</v>
      </c>
      <c r="J167" s="7"/>
      <c r="K167" s="111" t="s">
        <v>246</v>
      </c>
      <c r="L167" s="126">
        <f>SQRT(((M154/L154)^2)+((M155/L155)^2)+((M156/L156)^2))</f>
        <v>0.16377123928793874</v>
      </c>
      <c r="M167" s="66"/>
    </row>
    <row r="168" spans="1:14" x14ac:dyDescent="0.25">
      <c r="A168" s="28" t="str">
        <f>_xlfn.XLOOKUP(P!C168,'Banco de Dados'!$B$3:$B$274,'Banco de Dados'!$K$3:$K$274,"")</f>
        <v/>
      </c>
      <c r="B168" s="2">
        <v>0</v>
      </c>
      <c r="C168" s="2">
        <v>0</v>
      </c>
      <c r="D168" s="2">
        <v>0</v>
      </c>
      <c r="E168" s="2">
        <v>0</v>
      </c>
      <c r="F168" s="32" t="e">
        <f t="shared" si="22"/>
        <v>#DIV/0!</v>
      </c>
      <c r="G168" s="3">
        <f t="shared" si="20"/>
        <v>0</v>
      </c>
      <c r="H168" s="3">
        <f t="shared" si="21"/>
        <v>0</v>
      </c>
      <c r="J168" s="7"/>
      <c r="K168" s="69" t="s">
        <v>247</v>
      </c>
      <c r="L168" s="127">
        <f>L167*L166</f>
        <v>163.60680019965352</v>
      </c>
      <c r="M168" s="71" t="str">
        <f>$M$9</f>
        <v>mg/kg</v>
      </c>
    </row>
    <row r="169" spans="1:14" x14ac:dyDescent="0.25">
      <c r="A169" s="28" t="str">
        <f>_xlfn.XLOOKUP(P!C169,'Banco de Dados'!$B$3:$B$274,'Banco de Dados'!$K$3:$K$274,"")</f>
        <v/>
      </c>
      <c r="B169" s="2">
        <v>0</v>
      </c>
      <c r="C169" s="2">
        <v>0</v>
      </c>
      <c r="D169" s="2">
        <v>0</v>
      </c>
      <c r="E169" s="2">
        <v>0</v>
      </c>
      <c r="F169" s="32" t="e">
        <f t="shared" si="22"/>
        <v>#DIV/0!</v>
      </c>
      <c r="G169" s="3">
        <f t="shared" si="20"/>
        <v>0</v>
      </c>
      <c r="H169" s="3">
        <f t="shared" si="21"/>
        <v>0</v>
      </c>
      <c r="J169" s="7"/>
      <c r="K169" s="123"/>
      <c r="L169" s="124"/>
    </row>
    <row r="170" spans="1:14" x14ac:dyDescent="0.25">
      <c r="A170" s="28" t="str">
        <f>_xlfn.XLOOKUP(P!C170,'Banco de Dados'!$B$3:$B$274,'Banco de Dados'!$K$3:$K$274,"")</f>
        <v/>
      </c>
      <c r="B170" s="2">
        <v>0</v>
      </c>
      <c r="C170" s="2">
        <v>0</v>
      </c>
      <c r="D170" s="2">
        <v>0</v>
      </c>
      <c r="E170" s="2">
        <v>0</v>
      </c>
      <c r="F170" s="32" t="e">
        <f t="shared" si="22"/>
        <v>#DIV/0!</v>
      </c>
      <c r="G170" s="3">
        <f t="shared" si="20"/>
        <v>0</v>
      </c>
      <c r="H170" s="3">
        <f t="shared" si="21"/>
        <v>0</v>
      </c>
      <c r="J170" s="7"/>
    </row>
    <row r="171" spans="1:14" x14ac:dyDescent="0.25">
      <c r="A171" s="28" t="str">
        <f>_xlfn.XLOOKUP(P!C171,'Banco de Dados'!$B$3:$B$274,'Banco de Dados'!$K$3:$K$274,"")</f>
        <v/>
      </c>
      <c r="B171" s="2">
        <v>0</v>
      </c>
      <c r="C171" s="2">
        <v>0</v>
      </c>
      <c r="D171" s="2">
        <v>0</v>
      </c>
      <c r="E171" s="2">
        <v>0</v>
      </c>
      <c r="F171" s="32" t="e">
        <f t="shared" si="22"/>
        <v>#DIV/0!</v>
      </c>
      <c r="G171" s="3">
        <f t="shared" si="20"/>
        <v>0</v>
      </c>
      <c r="H171" s="3">
        <f t="shared" si="21"/>
        <v>0</v>
      </c>
      <c r="J171" s="7"/>
    </row>
    <row r="172" spans="1:14" x14ac:dyDescent="0.25">
      <c r="A172" s="28" t="str">
        <f>_xlfn.XLOOKUP(P!C172,'Banco de Dados'!$B$3:$B$274,'Banco de Dados'!$K$3:$K$274,"")</f>
        <v/>
      </c>
      <c r="B172" s="2">
        <v>0</v>
      </c>
      <c r="C172" s="2">
        <v>0</v>
      </c>
      <c r="D172" s="2">
        <v>0</v>
      </c>
      <c r="E172" s="2">
        <v>0</v>
      </c>
      <c r="F172" s="32" t="e">
        <f t="shared" ref="F172:F174" si="23">(E172*100)/D172</f>
        <v>#DIV/0!</v>
      </c>
      <c r="G172" s="3">
        <f t="shared" ref="G172:G174" si="24">D172*$E$142</f>
        <v>0</v>
      </c>
      <c r="H172" s="3">
        <f t="shared" ref="H172:H174" si="25">E172*$E$142</f>
        <v>0</v>
      </c>
      <c r="J172" s="7"/>
    </row>
    <row r="173" spans="1:14" x14ac:dyDescent="0.25">
      <c r="A173" s="28" t="str">
        <f>_xlfn.XLOOKUP(P!C173,'Banco de Dados'!$B$3:$B$274,'Banco de Dados'!$K$3:$K$274,"")</f>
        <v/>
      </c>
      <c r="B173" s="2">
        <v>0</v>
      </c>
      <c r="C173" s="2">
        <v>0</v>
      </c>
      <c r="D173" s="2">
        <v>0</v>
      </c>
      <c r="E173" s="2">
        <v>0</v>
      </c>
      <c r="F173" s="32" t="e">
        <f t="shared" si="23"/>
        <v>#DIV/0!</v>
      </c>
      <c r="G173" s="3">
        <f t="shared" si="24"/>
        <v>0</v>
      </c>
      <c r="H173" s="3">
        <f t="shared" si="25"/>
        <v>0</v>
      </c>
      <c r="J173" s="7"/>
    </row>
    <row r="174" spans="1:14" x14ac:dyDescent="0.25">
      <c r="A174" s="28" t="str">
        <f>_xlfn.XLOOKUP(P!C174,'Banco de Dados'!$B$3:$B$274,'Banco de Dados'!$K$3:$K$274,"")</f>
        <v/>
      </c>
      <c r="B174" s="2">
        <v>0</v>
      </c>
      <c r="C174" s="2">
        <v>0</v>
      </c>
      <c r="D174" s="2">
        <v>0</v>
      </c>
      <c r="E174" s="2">
        <v>0</v>
      </c>
      <c r="F174" s="32" t="e">
        <f t="shared" si="23"/>
        <v>#DIV/0!</v>
      </c>
      <c r="G174" s="3">
        <f t="shared" si="24"/>
        <v>0</v>
      </c>
      <c r="H174" s="3">
        <f t="shared" si="25"/>
        <v>0</v>
      </c>
      <c r="J174" s="7"/>
    </row>
    <row r="175" spans="1:14" x14ac:dyDescent="0.25">
      <c r="A175" s="21"/>
      <c r="B175" s="21"/>
      <c r="C175" s="21"/>
      <c r="D175" s="21"/>
      <c r="E175" s="21"/>
      <c r="F175" s="77"/>
      <c r="G175" s="22"/>
      <c r="H175" s="22"/>
      <c r="J175" s="21"/>
      <c r="K175" s="21"/>
      <c r="L175" s="21"/>
      <c r="M175" s="21"/>
      <c r="N175" s="21"/>
    </row>
    <row r="176" spans="1:14" ht="15.75" x14ac:dyDescent="0.25">
      <c r="A176" s="36" t="str">
        <f>'Nome das Amostras'!A9</f>
        <v>ag</v>
      </c>
      <c r="B176" s="164" t="str">
        <f>VLOOKUP(A176,'Nome das Amostras'!$A$3:$D$28,2,FALSE)</f>
        <v>R6</v>
      </c>
      <c r="C176" s="164"/>
      <c r="D176" s="51" t="s">
        <v>65</v>
      </c>
      <c r="E176" s="52">
        <f>'Banco de Dados'!$O$13/'Banco de Dados'!AX13</f>
        <v>0.56894889103182256</v>
      </c>
      <c r="F176" s="74"/>
      <c r="G176" s="3"/>
      <c r="H176" s="3"/>
      <c r="J176" s="7"/>
    </row>
    <row r="177" spans="1:14" ht="15.75" x14ac:dyDescent="0.25">
      <c r="A177" s="107" t="s">
        <v>1</v>
      </c>
      <c r="B177" s="107" t="s">
        <v>0</v>
      </c>
      <c r="C177" s="107" t="s">
        <v>212</v>
      </c>
      <c r="D177" s="107" t="s">
        <v>209</v>
      </c>
      <c r="E177" s="107" t="s">
        <v>213</v>
      </c>
      <c r="F177" s="76" t="s">
        <v>219</v>
      </c>
      <c r="G177" s="54" t="s">
        <v>140</v>
      </c>
      <c r="H177" s="54" t="s">
        <v>66</v>
      </c>
      <c r="J177" s="7"/>
      <c r="K177" s="72" t="str">
        <f>A176</f>
        <v>ag</v>
      </c>
      <c r="L177" s="55" t="s">
        <v>215</v>
      </c>
      <c r="M177" s="41" t="str">
        <f>$A$1</f>
        <v>Fósforo</v>
      </c>
      <c r="N177" s="3"/>
    </row>
    <row r="178" spans="1:14" x14ac:dyDescent="0.25">
      <c r="A178" s="28" t="str">
        <f>_xlfn.XLOOKUP(P!C178,'Banco de Dados'!$B$3:$B$274,'Banco de Dados'!$K$3:$K$274,"")</f>
        <v>Si</v>
      </c>
      <c r="B178" s="2" cm="1">
        <f t="array" ref="B178:E208">Dados!AT5:AW35</f>
        <v>14</v>
      </c>
      <c r="C178" s="2">
        <v>1740</v>
      </c>
      <c r="D178" s="2">
        <v>4273</v>
      </c>
      <c r="E178" s="2">
        <v>70</v>
      </c>
      <c r="F178" s="32">
        <f>(E178*100)/D178</f>
        <v>1.6381933068102037</v>
      </c>
      <c r="G178" s="3">
        <f t="shared" ref="G178:G205" si="26">D178*$E$176</f>
        <v>2431.1186113789777</v>
      </c>
      <c r="H178" s="3">
        <f t="shared" ref="H178:H205" si="27">E178*$E$176</f>
        <v>39.826422372227576</v>
      </c>
      <c r="J178" s="7"/>
      <c r="K178" s="5" t="s">
        <v>210</v>
      </c>
      <c r="L178" s="5"/>
      <c r="M178" s="5" t="s">
        <v>211</v>
      </c>
    </row>
    <row r="179" spans="1:14" x14ac:dyDescent="0.25">
      <c r="A179" s="28" t="str">
        <f>_xlfn.XLOOKUP(P!C179,'Banco de Dados'!$B$3:$B$274,'Banco de Dados'!$K$3:$K$274,"")</f>
        <v>P</v>
      </c>
      <c r="B179" s="2">
        <v>15</v>
      </c>
      <c r="C179" s="2">
        <v>2013</v>
      </c>
      <c r="D179" s="2">
        <v>476</v>
      </c>
      <c r="E179" s="2">
        <v>36</v>
      </c>
      <c r="F179" s="32">
        <f t="shared" ref="F179:F205" si="28">(E179*100)/D179</f>
        <v>7.5630252100840334</v>
      </c>
      <c r="G179" s="3">
        <f t="shared" si="26"/>
        <v>270.81967213114751</v>
      </c>
      <c r="H179" s="3">
        <f t="shared" si="27"/>
        <v>20.482160077145611</v>
      </c>
      <c r="J179" s="7"/>
      <c r="K179" s="6">
        <f>_xlfn.XLOOKUP($B$4,A178:A205,G178:G205,"")</f>
        <v>270.81967213114751</v>
      </c>
      <c r="L179" s="6"/>
      <c r="M179" s="6">
        <f>_xlfn.XLOOKUP($B$4,A178:A205,H178:H205,"")</f>
        <v>20.482160077145611</v>
      </c>
    </row>
    <row r="180" spans="1:14" x14ac:dyDescent="0.25">
      <c r="A180" s="28" t="str">
        <f>_xlfn.XLOOKUP(P!C180,'Banco de Dados'!$B$3:$B$274,'Banco de Dados'!$K$3:$K$274,"")</f>
        <v>S</v>
      </c>
      <c r="B180" s="2">
        <v>16</v>
      </c>
      <c r="C180" s="2">
        <v>2307</v>
      </c>
      <c r="D180" s="2">
        <v>2592</v>
      </c>
      <c r="E180" s="2">
        <v>72</v>
      </c>
      <c r="F180" s="32">
        <f t="shared" si="28"/>
        <v>2.7777777777777777</v>
      </c>
      <c r="G180" s="3">
        <f t="shared" si="26"/>
        <v>1474.715525554484</v>
      </c>
      <c r="H180" s="3">
        <f t="shared" si="27"/>
        <v>40.964320154291222</v>
      </c>
      <c r="J180" s="7"/>
    </row>
    <row r="181" spans="1:14" ht="15.75" x14ac:dyDescent="0.25">
      <c r="A181" s="28" t="str">
        <f>_xlfn.XLOOKUP(P!C181,'Banco de Dados'!$B$3:$B$274,'Banco de Dados'!$K$3:$K$274,"")</f>
        <v>Cl</v>
      </c>
      <c r="B181" s="2">
        <v>17</v>
      </c>
      <c r="C181" s="2">
        <v>2622</v>
      </c>
      <c r="D181" s="2">
        <v>9118</v>
      </c>
      <c r="E181" s="2">
        <v>127</v>
      </c>
      <c r="F181" s="32">
        <f t="shared" si="28"/>
        <v>1.3928493090590042</v>
      </c>
      <c r="G181" s="3">
        <f t="shared" si="26"/>
        <v>5187.6759884281582</v>
      </c>
      <c r="H181" s="3">
        <f t="shared" si="27"/>
        <v>72.256509161041464</v>
      </c>
      <c r="K181" s="165" t="s">
        <v>67</v>
      </c>
      <c r="L181" s="166"/>
      <c r="M181" s="167"/>
      <c r="N181"/>
    </row>
    <row r="182" spans="1:14" x14ac:dyDescent="0.25">
      <c r="A182" s="28" t="str">
        <f>_xlfn.XLOOKUP(P!C182,'Banco de Dados'!$B$3:$B$274,'Banco de Dados'!$K$3:$K$274,"")</f>
        <v>Ar</v>
      </c>
      <c r="B182" s="2">
        <v>18</v>
      </c>
      <c r="C182" s="2">
        <v>2957</v>
      </c>
      <c r="D182" s="2">
        <v>7259</v>
      </c>
      <c r="E182" s="2">
        <v>158</v>
      </c>
      <c r="F182" s="32">
        <f t="shared" si="28"/>
        <v>2.1766083482573357</v>
      </c>
      <c r="G182" s="3">
        <f t="shared" si="26"/>
        <v>4130</v>
      </c>
      <c r="H182" s="3">
        <f t="shared" si="27"/>
        <v>89.89392478302797</v>
      </c>
      <c r="J182" s="7"/>
      <c r="K182" s="104" t="s">
        <v>240</v>
      </c>
      <c r="L182" s="39"/>
      <c r="M182" s="106" t="s">
        <v>209</v>
      </c>
    </row>
    <row r="183" spans="1:14" x14ac:dyDescent="0.25">
      <c r="A183" s="28" t="str">
        <f>_xlfn.XLOOKUP(P!C183,'Banco de Dados'!$B$3:$B$274,'Banco de Dados'!$K$3:$K$274,"")</f>
        <v>K</v>
      </c>
      <c r="B183" s="2">
        <v>19</v>
      </c>
      <c r="C183" s="2">
        <v>3313</v>
      </c>
      <c r="D183" s="2">
        <v>61476</v>
      </c>
      <c r="E183" s="2">
        <v>263</v>
      </c>
      <c r="F183" s="32">
        <f t="shared" si="28"/>
        <v>0.42780922636476021</v>
      </c>
      <c r="G183" s="3">
        <f t="shared" si="26"/>
        <v>34976.702025072322</v>
      </c>
      <c r="H183" s="3">
        <f t="shared" si="27"/>
        <v>149.63355834136934</v>
      </c>
      <c r="J183" s="58" t="s">
        <v>38</v>
      </c>
      <c r="K183" s="59">
        <f>$L$9</f>
        <v>2161</v>
      </c>
      <c r="L183" s="60"/>
      <c r="M183" s="61">
        <f>$M$11</f>
        <v>968</v>
      </c>
      <c r="N183" s="60"/>
    </row>
    <row r="184" spans="1:14" x14ac:dyDescent="0.25">
      <c r="A184" s="28" t="str">
        <f>_xlfn.XLOOKUP(P!C184,'Banco de Dados'!$B$3:$B$274,'Banco de Dados'!$K$3:$K$274,"")</f>
        <v>Ca</v>
      </c>
      <c r="B184" s="2">
        <v>20</v>
      </c>
      <c r="C184" s="2">
        <v>3691</v>
      </c>
      <c r="D184" s="2">
        <v>20178</v>
      </c>
      <c r="E184" s="2">
        <v>179</v>
      </c>
      <c r="F184" s="32">
        <f t="shared" si="28"/>
        <v>0.8871047675686391</v>
      </c>
      <c r="G184" s="3">
        <f t="shared" si="26"/>
        <v>11480.250723240115</v>
      </c>
      <c r="H184" s="3">
        <f t="shared" si="27"/>
        <v>101.84185149469624</v>
      </c>
      <c r="J184" s="2"/>
      <c r="K184" s="18"/>
      <c r="L184" s="2" t="s">
        <v>70</v>
      </c>
      <c r="M184" s="19"/>
    </row>
    <row r="185" spans="1:14" x14ac:dyDescent="0.25">
      <c r="A185" s="28" t="str">
        <f>_xlfn.XLOOKUP(P!C185,'Banco de Dados'!$B$3:$B$274,'Banco de Dados'!$K$3:$K$274,"")</f>
        <v>Ti</v>
      </c>
      <c r="B185" s="2">
        <v>22</v>
      </c>
      <c r="C185" s="2">
        <v>4509</v>
      </c>
      <c r="D185" s="2">
        <v>12309</v>
      </c>
      <c r="E185" s="2">
        <v>156</v>
      </c>
      <c r="F185" s="32">
        <f t="shared" si="28"/>
        <v>1.2673653424323665</v>
      </c>
      <c r="G185" s="3">
        <f t="shared" si="26"/>
        <v>7003.1918997107041</v>
      </c>
      <c r="H185" s="3">
        <f t="shared" si="27"/>
        <v>88.756027000964323</v>
      </c>
      <c r="J185" s="58" t="s">
        <v>69</v>
      </c>
      <c r="K185" s="62" t="s">
        <v>71</v>
      </c>
      <c r="L185" s="63"/>
      <c r="M185" s="64">
        <f>K179</f>
        <v>270.81967213114751</v>
      </c>
      <c r="N185" s="60"/>
    </row>
    <row r="186" spans="1:14" x14ac:dyDescent="0.25">
      <c r="A186" s="28" t="str">
        <f>_xlfn.XLOOKUP(P!C186,'Banco de Dados'!$B$3:$B$274,'Banco de Dados'!$K$3:$K$274,"")</f>
        <v>Cr</v>
      </c>
      <c r="B186" s="2">
        <v>24</v>
      </c>
      <c r="C186" s="2">
        <v>5412</v>
      </c>
      <c r="D186" s="2">
        <v>2957</v>
      </c>
      <c r="E186" s="2">
        <v>138</v>
      </c>
      <c r="F186" s="32">
        <f t="shared" si="28"/>
        <v>4.6668921203922897</v>
      </c>
      <c r="G186" s="3">
        <f t="shared" si="26"/>
        <v>1682.3818707810992</v>
      </c>
      <c r="H186" s="3">
        <f t="shared" si="27"/>
        <v>78.514946962391519</v>
      </c>
      <c r="J186" s="7"/>
    </row>
    <row r="187" spans="1:14" ht="15.75" x14ac:dyDescent="0.25">
      <c r="A187" s="28" t="str">
        <f>_xlfn.XLOOKUP(P!C187,'Banco de Dados'!$B$3:$B$274,'Banco de Dados'!$K$3:$K$274,"")</f>
        <v>Mn</v>
      </c>
      <c r="B187" s="2">
        <v>25</v>
      </c>
      <c r="C187" s="2">
        <v>5895</v>
      </c>
      <c r="D187" s="2">
        <v>5316</v>
      </c>
      <c r="E187" s="2">
        <v>160</v>
      </c>
      <c r="F187" s="32">
        <f t="shared" si="28"/>
        <v>3.0097817908201656</v>
      </c>
      <c r="G187" s="3">
        <f t="shared" si="26"/>
        <v>3024.5323047251686</v>
      </c>
      <c r="H187" s="3">
        <f t="shared" si="27"/>
        <v>91.031822565091602</v>
      </c>
      <c r="J187" s="7"/>
      <c r="K187" s="165" t="s">
        <v>218</v>
      </c>
      <c r="L187" s="166"/>
      <c r="M187" s="167"/>
    </row>
    <row r="188" spans="1:14" x14ac:dyDescent="0.25">
      <c r="A188" s="28" t="str">
        <f>_xlfn.XLOOKUP(P!C188,'Banco de Dados'!$B$3:$B$274,'Banco de Dados'!$K$3:$K$274,"")</f>
        <v>Fe</v>
      </c>
      <c r="B188" s="2">
        <v>26</v>
      </c>
      <c r="C188" s="2">
        <v>6399</v>
      </c>
      <c r="D188" s="2">
        <v>229224</v>
      </c>
      <c r="E188" s="2">
        <v>478</v>
      </c>
      <c r="F188" s="32">
        <f t="shared" si="28"/>
        <v>0.20852964785537292</v>
      </c>
      <c r="G188" s="3">
        <f t="shared" si="26"/>
        <v>130416.7405978785</v>
      </c>
      <c r="H188" s="3">
        <f t="shared" si="27"/>
        <v>271.95756991321116</v>
      </c>
      <c r="J188" s="7"/>
      <c r="K188" s="104" t="s">
        <v>236</v>
      </c>
      <c r="L188" s="108">
        <f>K179</f>
        <v>270.81967213114751</v>
      </c>
      <c r="M188" s="109">
        <f>M179</f>
        <v>20.482160077145611</v>
      </c>
    </row>
    <row r="189" spans="1:14" x14ac:dyDescent="0.25">
      <c r="A189" s="28" t="str">
        <f>_xlfn.XLOOKUP(P!C189,'Banco de Dados'!$B$3:$B$274,'Banco de Dados'!$K$3:$K$274,"")</f>
        <v>Ni</v>
      </c>
      <c r="B189" s="2">
        <v>28</v>
      </c>
      <c r="C189" s="2">
        <v>7472</v>
      </c>
      <c r="D189" s="2">
        <v>977</v>
      </c>
      <c r="E189" s="2">
        <v>240</v>
      </c>
      <c r="F189" s="32">
        <f t="shared" si="28"/>
        <v>24.564994882292734</v>
      </c>
      <c r="G189" s="3">
        <f t="shared" si="26"/>
        <v>555.86306653809061</v>
      </c>
      <c r="H189" s="3">
        <f t="shared" si="27"/>
        <v>136.5477338476374</v>
      </c>
      <c r="J189" s="7"/>
      <c r="K189" s="104" t="s">
        <v>237</v>
      </c>
      <c r="L189" s="105">
        <f>$L$9</f>
        <v>2161</v>
      </c>
      <c r="M189" s="106">
        <f>$L$10</f>
        <v>28</v>
      </c>
    </row>
    <row r="190" spans="1:14" x14ac:dyDescent="0.25">
      <c r="A190" s="28" t="str">
        <f>_xlfn.XLOOKUP(P!C190,'Banco de Dados'!$B$3:$B$274,'Banco de Dados'!$K$3:$K$274,"")</f>
        <v>Cu</v>
      </c>
      <c r="B190" s="2">
        <v>29</v>
      </c>
      <c r="C190" s="2">
        <v>8041</v>
      </c>
      <c r="D190" s="2">
        <v>908</v>
      </c>
      <c r="E190" s="2">
        <v>235</v>
      </c>
      <c r="F190" s="32">
        <f t="shared" si="28"/>
        <v>25.881057268722468</v>
      </c>
      <c r="G190" s="3">
        <f t="shared" si="26"/>
        <v>516.60559305689492</v>
      </c>
      <c r="H190" s="3">
        <f t="shared" si="27"/>
        <v>133.70298939247829</v>
      </c>
      <c r="J190" s="7"/>
      <c r="K190" s="104" t="s">
        <v>238</v>
      </c>
      <c r="L190" s="105">
        <f>$M$11</f>
        <v>968</v>
      </c>
      <c r="M190" s="106">
        <f>$M$12</f>
        <v>104</v>
      </c>
    </row>
    <row r="191" spans="1:14" x14ac:dyDescent="0.25">
      <c r="A191" s="28" t="str">
        <f>_xlfn.XLOOKUP(P!C191,'Banco de Dados'!$B$3:$B$274,'Banco de Dados'!$K$3:$K$274,"")</f>
        <v>Zn</v>
      </c>
      <c r="B191" s="2">
        <v>30</v>
      </c>
      <c r="C191" s="2">
        <v>8631</v>
      </c>
      <c r="D191" s="2">
        <v>984</v>
      </c>
      <c r="E191" s="2">
        <v>243</v>
      </c>
      <c r="F191" s="32">
        <f t="shared" si="28"/>
        <v>24.695121951219512</v>
      </c>
      <c r="G191" s="3">
        <f t="shared" si="26"/>
        <v>559.84570877531337</v>
      </c>
      <c r="H191" s="3">
        <f t="shared" si="27"/>
        <v>138.25458052073287</v>
      </c>
      <c r="J191" s="7"/>
      <c r="K191" s="69" t="s">
        <v>217</v>
      </c>
      <c r="L191" s="110">
        <f>SQRT(((M188/L188)^2)+((M189/L189)^2)+((M190/L190)^2))</f>
        <v>0.1320255481115265</v>
      </c>
      <c r="M191" s="71" t="str">
        <f>M200</f>
        <v>mg/kg</v>
      </c>
    </row>
    <row r="192" spans="1:14" x14ac:dyDescent="0.25">
      <c r="A192" s="28" t="str">
        <f>_xlfn.XLOOKUP(P!C192,'Banco de Dados'!$B$3:$B$274,'Banco de Dados'!$K$3:$K$274,"")</f>
        <v>Rh</v>
      </c>
      <c r="B192" s="2">
        <v>45</v>
      </c>
      <c r="C192" s="2">
        <v>20167</v>
      </c>
      <c r="D192" s="2">
        <v>1547</v>
      </c>
      <c r="E192" s="2">
        <v>139</v>
      </c>
      <c r="F192" s="32">
        <f t="shared" si="28"/>
        <v>8.9851325145442793</v>
      </c>
      <c r="G192" s="3">
        <f t="shared" si="26"/>
        <v>880.1639344262295</v>
      </c>
      <c r="H192" s="3">
        <f t="shared" si="27"/>
        <v>79.083895853423329</v>
      </c>
      <c r="J192" s="7"/>
    </row>
    <row r="193" spans="1:13" x14ac:dyDescent="0.25">
      <c r="A193" s="28" t="str">
        <f>_xlfn.XLOOKUP(P!C193,'Banco de Dados'!$B$3:$B$274,'Banco de Dados'!$K$3:$K$274,"")</f>
        <v>Rh</v>
      </c>
      <c r="B193" s="2">
        <v>45</v>
      </c>
      <c r="C193" s="2">
        <v>2696</v>
      </c>
      <c r="D193" s="2">
        <v>15937</v>
      </c>
      <c r="E193" s="2">
        <v>116</v>
      </c>
      <c r="F193" s="32">
        <f t="shared" si="28"/>
        <v>0.72786597226579652</v>
      </c>
      <c r="G193" s="3">
        <f t="shared" si="26"/>
        <v>9067.338476374156</v>
      </c>
      <c r="H193" s="3">
        <f t="shared" si="27"/>
        <v>65.998071359691423</v>
      </c>
      <c r="J193" s="7"/>
    </row>
    <row r="194" spans="1:13" x14ac:dyDescent="0.25">
      <c r="A194" s="28" t="str">
        <f>_xlfn.XLOOKUP(P!C194,'Banco de Dados'!$B$3:$B$274,'Banco de Dados'!$K$3:$K$274,"")</f>
        <v/>
      </c>
      <c r="B194" s="2">
        <v>0</v>
      </c>
      <c r="C194" s="2">
        <v>0</v>
      </c>
      <c r="D194" s="2">
        <v>0</v>
      </c>
      <c r="E194" s="2">
        <v>0</v>
      </c>
      <c r="F194" s="32" t="e">
        <f t="shared" si="28"/>
        <v>#DIV/0!</v>
      </c>
      <c r="G194" s="3">
        <f t="shared" si="26"/>
        <v>0</v>
      </c>
      <c r="H194" s="3">
        <f t="shared" si="27"/>
        <v>0</v>
      </c>
      <c r="J194" s="7"/>
    </row>
    <row r="195" spans="1:13" x14ac:dyDescent="0.25">
      <c r="A195" s="28" t="str">
        <f>_xlfn.XLOOKUP(P!C195,'Banco de Dados'!$B$3:$B$274,'Banco de Dados'!$K$3:$K$274,"")</f>
        <v/>
      </c>
      <c r="B195" s="2">
        <v>0</v>
      </c>
      <c r="C195" s="2">
        <v>0</v>
      </c>
      <c r="D195" s="2">
        <v>0</v>
      </c>
      <c r="E195" s="2">
        <v>0</v>
      </c>
      <c r="F195" s="32" t="e">
        <f t="shared" si="28"/>
        <v>#DIV/0!</v>
      </c>
      <c r="G195" s="3">
        <f t="shared" si="26"/>
        <v>0</v>
      </c>
      <c r="H195" s="3">
        <f t="shared" si="27"/>
        <v>0</v>
      </c>
      <c r="J195" s="7"/>
    </row>
    <row r="196" spans="1:13" x14ac:dyDescent="0.25">
      <c r="A196" s="28" t="str">
        <f>_xlfn.XLOOKUP(P!C196,'Banco de Dados'!$B$3:$B$274,'Banco de Dados'!$K$3:$K$274,"")</f>
        <v/>
      </c>
      <c r="B196" s="2">
        <v>0</v>
      </c>
      <c r="C196" s="2">
        <v>0</v>
      </c>
      <c r="D196" s="2">
        <v>0</v>
      </c>
      <c r="E196" s="2">
        <v>0</v>
      </c>
      <c r="F196" s="32" t="e">
        <f t="shared" si="28"/>
        <v>#DIV/0!</v>
      </c>
      <c r="G196" s="3">
        <f t="shared" si="26"/>
        <v>0</v>
      </c>
      <c r="H196" s="3">
        <f t="shared" si="27"/>
        <v>0</v>
      </c>
      <c r="J196" s="7"/>
    </row>
    <row r="197" spans="1:13" x14ac:dyDescent="0.25">
      <c r="A197" s="28" t="str">
        <f>_xlfn.XLOOKUP(P!C197,'Banco de Dados'!$B$3:$B$274,'Banco de Dados'!$K$3:$K$274,"")</f>
        <v/>
      </c>
      <c r="B197" s="2">
        <v>0</v>
      </c>
      <c r="C197" s="2">
        <v>0</v>
      </c>
      <c r="D197" s="2">
        <v>0</v>
      </c>
      <c r="E197" s="2">
        <v>0</v>
      </c>
      <c r="F197" s="32" t="e">
        <f t="shared" si="28"/>
        <v>#DIV/0!</v>
      </c>
      <c r="G197" s="3">
        <f t="shared" si="26"/>
        <v>0</v>
      </c>
      <c r="H197" s="3">
        <f t="shared" si="27"/>
        <v>0</v>
      </c>
      <c r="J197" s="7"/>
    </row>
    <row r="198" spans="1:13" x14ac:dyDescent="0.25">
      <c r="A198" s="28" t="str">
        <f>_xlfn.XLOOKUP(P!C198,'Banco de Dados'!$B$3:$B$274,'Banco de Dados'!$K$3:$K$274,"")</f>
        <v/>
      </c>
      <c r="B198" s="2">
        <v>0</v>
      </c>
      <c r="C198" s="2">
        <v>0</v>
      </c>
      <c r="D198" s="2">
        <v>0</v>
      </c>
      <c r="E198" s="17">
        <v>0</v>
      </c>
      <c r="F198" s="32" t="e">
        <f t="shared" si="28"/>
        <v>#DIV/0!</v>
      </c>
      <c r="G198" s="3">
        <f t="shared" si="26"/>
        <v>0</v>
      </c>
      <c r="H198" s="3">
        <f t="shared" si="27"/>
        <v>0</v>
      </c>
      <c r="J198" s="7"/>
    </row>
    <row r="199" spans="1:13" ht="15.75" x14ac:dyDescent="0.25">
      <c r="A199" s="28" t="str">
        <f>_xlfn.XLOOKUP(P!C199,'Banco de Dados'!$B$3:$B$274,'Banco de Dados'!$K$3:$K$274,"")</f>
        <v/>
      </c>
      <c r="B199" s="2">
        <v>0</v>
      </c>
      <c r="C199" s="2">
        <v>0</v>
      </c>
      <c r="D199" s="2">
        <v>0</v>
      </c>
      <c r="E199" s="2">
        <v>0</v>
      </c>
      <c r="F199" s="32" t="e">
        <f t="shared" si="28"/>
        <v>#DIV/0!</v>
      </c>
      <c r="G199" s="3">
        <f t="shared" si="26"/>
        <v>0</v>
      </c>
      <c r="H199" s="3">
        <f t="shared" si="27"/>
        <v>0</v>
      </c>
      <c r="J199" s="7"/>
      <c r="K199" s="101" t="s">
        <v>216</v>
      </c>
      <c r="L199" s="102" t="str">
        <f>K177</f>
        <v>ag</v>
      </c>
      <c r="M199" s="103" t="str">
        <f>M177</f>
        <v>Fósforo</v>
      </c>
    </row>
    <row r="200" spans="1:13" x14ac:dyDescent="0.25">
      <c r="A200" s="28" t="str">
        <f>_xlfn.XLOOKUP(P!C200,'Banco de Dados'!$B$3:$B$274,'Banco de Dados'!$K$3:$K$274,"")</f>
        <v/>
      </c>
      <c r="B200" s="2">
        <v>0</v>
      </c>
      <c r="C200" s="2">
        <v>0</v>
      </c>
      <c r="D200" s="2">
        <v>0</v>
      </c>
      <c r="E200" s="2">
        <v>0</v>
      </c>
      <c r="F200" s="32" t="e">
        <f t="shared" si="28"/>
        <v>#DIV/0!</v>
      </c>
      <c r="G200" s="3">
        <f t="shared" si="26"/>
        <v>0</v>
      </c>
      <c r="H200" s="3">
        <f t="shared" si="27"/>
        <v>0</v>
      </c>
      <c r="J200" s="7"/>
      <c r="K200" s="68" t="s">
        <v>68</v>
      </c>
      <c r="L200" s="29">
        <f>(K183*M185)/M183</f>
        <v>604.5881316894729</v>
      </c>
      <c r="M200" s="66" t="str">
        <f>$M$9</f>
        <v>mg/kg</v>
      </c>
    </row>
    <row r="201" spans="1:13" x14ac:dyDescent="0.25">
      <c r="A201" s="28" t="str">
        <f>_xlfn.XLOOKUP(P!C201,'Banco de Dados'!$B$3:$B$274,'Banco de Dados'!$K$3:$K$274,"")</f>
        <v/>
      </c>
      <c r="B201" s="2">
        <v>0</v>
      </c>
      <c r="C201" s="2">
        <v>0</v>
      </c>
      <c r="D201" s="2">
        <v>0</v>
      </c>
      <c r="E201" s="2">
        <v>0</v>
      </c>
      <c r="F201" s="32" t="e">
        <f t="shared" si="28"/>
        <v>#DIV/0!</v>
      </c>
      <c r="G201" s="3">
        <f t="shared" si="26"/>
        <v>0</v>
      </c>
      <c r="H201" s="3">
        <f t="shared" si="27"/>
        <v>0</v>
      </c>
      <c r="J201" s="7"/>
      <c r="K201" s="111" t="s">
        <v>246</v>
      </c>
      <c r="L201" s="126">
        <f>SQRT(((M188/L188)^2)+((M189/L189)^2)+((M190/L190)^2))</f>
        <v>0.1320255481115265</v>
      </c>
      <c r="M201" s="66"/>
    </row>
    <row r="202" spans="1:13" x14ac:dyDescent="0.25">
      <c r="A202" s="28" t="str">
        <f>_xlfn.XLOOKUP(P!C202,'Banco de Dados'!$B$3:$B$274,'Banco de Dados'!$K$3:$K$274,"")</f>
        <v/>
      </c>
      <c r="B202" s="2">
        <v>0</v>
      </c>
      <c r="C202" s="2">
        <v>0</v>
      </c>
      <c r="D202" s="2">
        <v>0</v>
      </c>
      <c r="E202" s="2">
        <v>0</v>
      </c>
      <c r="F202" s="32" t="e">
        <f t="shared" si="28"/>
        <v>#DIV/0!</v>
      </c>
      <c r="G202" s="3">
        <f t="shared" si="26"/>
        <v>0</v>
      </c>
      <c r="H202" s="3">
        <f t="shared" si="27"/>
        <v>0</v>
      </c>
      <c r="J202" s="7"/>
      <c r="K202" s="69" t="s">
        <v>247</v>
      </c>
      <c r="L202" s="127">
        <f>L201*L200</f>
        <v>79.821079468026426</v>
      </c>
      <c r="M202" s="71" t="str">
        <f>$M$9</f>
        <v>mg/kg</v>
      </c>
    </row>
    <row r="203" spans="1:13" x14ac:dyDescent="0.25">
      <c r="A203" s="28" t="str">
        <f>_xlfn.XLOOKUP(P!C203,'Banco de Dados'!$B$3:$B$274,'Banco de Dados'!$K$3:$K$274,"")</f>
        <v/>
      </c>
      <c r="B203" s="2">
        <v>0</v>
      </c>
      <c r="C203" s="2">
        <v>0</v>
      </c>
      <c r="D203" s="2">
        <v>0</v>
      </c>
      <c r="E203" s="2">
        <v>0</v>
      </c>
      <c r="F203" s="32" t="e">
        <f t="shared" si="28"/>
        <v>#DIV/0!</v>
      </c>
      <c r="G203" s="3">
        <f t="shared" si="26"/>
        <v>0</v>
      </c>
      <c r="H203" s="3">
        <f t="shared" si="27"/>
        <v>0</v>
      </c>
      <c r="J203" s="7"/>
      <c r="K203" s="123"/>
      <c r="L203" s="124"/>
    </row>
    <row r="204" spans="1:13" x14ac:dyDescent="0.25">
      <c r="A204" s="28" t="str">
        <f>_xlfn.XLOOKUP(P!C204,'Banco de Dados'!$B$3:$B$274,'Banco de Dados'!$K$3:$K$274,"")</f>
        <v/>
      </c>
      <c r="B204" s="2">
        <v>0</v>
      </c>
      <c r="C204" s="2">
        <v>0</v>
      </c>
      <c r="D204" s="2">
        <v>0</v>
      </c>
      <c r="E204" s="2">
        <v>0</v>
      </c>
      <c r="F204" s="32" t="e">
        <f t="shared" si="28"/>
        <v>#DIV/0!</v>
      </c>
      <c r="G204" s="3">
        <f t="shared" si="26"/>
        <v>0</v>
      </c>
      <c r="H204" s="3">
        <f t="shared" si="27"/>
        <v>0</v>
      </c>
      <c r="J204" s="7"/>
    </row>
    <row r="205" spans="1:13" x14ac:dyDescent="0.25">
      <c r="A205" s="28" t="str">
        <f>_xlfn.XLOOKUP(P!C205,'Banco de Dados'!$B$3:$B$274,'Banco de Dados'!$K$3:$K$274,"")</f>
        <v/>
      </c>
      <c r="B205" s="2">
        <v>0</v>
      </c>
      <c r="C205" s="2">
        <v>0</v>
      </c>
      <c r="D205" s="2">
        <v>0</v>
      </c>
      <c r="E205" s="2">
        <v>0</v>
      </c>
      <c r="F205" s="32" t="e">
        <f t="shared" si="28"/>
        <v>#DIV/0!</v>
      </c>
      <c r="G205" s="3">
        <f t="shared" si="26"/>
        <v>0</v>
      </c>
      <c r="H205" s="3">
        <f t="shared" si="27"/>
        <v>0</v>
      </c>
      <c r="J205" s="7"/>
    </row>
    <row r="206" spans="1:13" x14ac:dyDescent="0.25">
      <c r="A206" s="28" t="str">
        <f>_xlfn.XLOOKUP(P!C206,'Banco de Dados'!$B$3:$B$274,'Banco de Dados'!$K$3:$K$274,"")</f>
        <v/>
      </c>
      <c r="B206" s="2">
        <v>0</v>
      </c>
      <c r="C206" s="2">
        <v>0</v>
      </c>
      <c r="D206" s="2">
        <v>0</v>
      </c>
      <c r="E206" s="2">
        <v>0</v>
      </c>
      <c r="F206" s="32" t="e">
        <f t="shared" ref="F206:F208" si="29">(E206*100)/D206</f>
        <v>#DIV/0!</v>
      </c>
      <c r="G206" s="3">
        <f t="shared" ref="G206:G208" si="30">D206*$E$176</f>
        <v>0</v>
      </c>
      <c r="H206" s="3">
        <f t="shared" ref="H206:H208" si="31">E206*$E$176</f>
        <v>0</v>
      </c>
      <c r="J206" s="7"/>
    </row>
    <row r="207" spans="1:13" x14ac:dyDescent="0.25">
      <c r="A207" s="28" t="str">
        <f>_xlfn.XLOOKUP(P!C207,'Banco de Dados'!$B$3:$B$274,'Banco de Dados'!$K$3:$K$274,"")</f>
        <v/>
      </c>
      <c r="B207" s="2">
        <v>0</v>
      </c>
      <c r="C207" s="2">
        <v>0</v>
      </c>
      <c r="D207" s="2">
        <v>0</v>
      </c>
      <c r="E207" s="2">
        <v>0</v>
      </c>
      <c r="F207" s="32" t="e">
        <f t="shared" si="29"/>
        <v>#DIV/0!</v>
      </c>
      <c r="G207" s="3">
        <f t="shared" si="30"/>
        <v>0</v>
      </c>
      <c r="H207" s="3">
        <f t="shared" si="31"/>
        <v>0</v>
      </c>
      <c r="J207" s="7"/>
    </row>
    <row r="208" spans="1:13" x14ac:dyDescent="0.25">
      <c r="A208" s="28" t="str">
        <f>_xlfn.XLOOKUP(P!C208,'Banco de Dados'!$B$3:$B$274,'Banco de Dados'!$K$3:$K$274,"")</f>
        <v/>
      </c>
      <c r="B208" s="2">
        <v>0</v>
      </c>
      <c r="C208" s="2">
        <v>0</v>
      </c>
      <c r="D208" s="2">
        <v>0</v>
      </c>
      <c r="E208" s="2">
        <v>0</v>
      </c>
      <c r="F208" s="32" t="e">
        <f t="shared" si="29"/>
        <v>#DIV/0!</v>
      </c>
      <c r="G208" s="3">
        <f t="shared" si="30"/>
        <v>0</v>
      </c>
      <c r="H208" s="3">
        <f t="shared" si="31"/>
        <v>0</v>
      </c>
      <c r="J208" s="7"/>
    </row>
    <row r="209" spans="1:14" x14ac:dyDescent="0.25">
      <c r="A209" s="21"/>
      <c r="B209" s="21"/>
      <c r="C209" s="21"/>
      <c r="D209" s="21"/>
      <c r="E209" s="21"/>
      <c r="F209" s="77"/>
      <c r="G209" s="21"/>
      <c r="H209" s="21"/>
      <c r="J209" s="21"/>
      <c r="K209" s="21"/>
      <c r="L209" s="21"/>
      <c r="M209" s="21"/>
      <c r="N209" s="21"/>
    </row>
    <row r="210" spans="1:14" ht="15.75" x14ac:dyDescent="0.25">
      <c r="A210" s="36" t="str">
        <f>'Nome das Amostras'!A10</f>
        <v>ah</v>
      </c>
      <c r="B210" s="164" t="str">
        <f>VLOOKUP(A210,'Nome das Amostras'!$A$3:$D$28,2,FALSE)</f>
        <v>R7</v>
      </c>
      <c r="C210" s="164"/>
      <c r="D210" s="51" t="s">
        <v>65</v>
      </c>
      <c r="E210" s="52">
        <f>'Banco de Dados'!$O$13/'Banco de Dados'!BE13</f>
        <v>0.70986593331041592</v>
      </c>
      <c r="F210" s="74"/>
      <c r="G210" s="3"/>
      <c r="H210" s="3"/>
      <c r="J210" s="7"/>
    </row>
    <row r="211" spans="1:14" ht="15.75" x14ac:dyDescent="0.25">
      <c r="A211" s="107" t="s">
        <v>1</v>
      </c>
      <c r="B211" s="107" t="s">
        <v>0</v>
      </c>
      <c r="C211" s="107" t="s">
        <v>212</v>
      </c>
      <c r="D211" s="107" t="s">
        <v>209</v>
      </c>
      <c r="E211" s="107" t="s">
        <v>213</v>
      </c>
      <c r="F211" s="76" t="s">
        <v>219</v>
      </c>
      <c r="G211" s="54" t="s">
        <v>140</v>
      </c>
      <c r="H211" s="54" t="s">
        <v>66</v>
      </c>
      <c r="J211" s="7"/>
      <c r="K211" s="72" t="str">
        <f>A210</f>
        <v>ah</v>
      </c>
      <c r="L211" s="55" t="s">
        <v>215</v>
      </c>
      <c r="M211" s="41" t="str">
        <f>$A$1</f>
        <v>Fósforo</v>
      </c>
      <c r="N211" s="3"/>
    </row>
    <row r="212" spans="1:14" x14ac:dyDescent="0.25">
      <c r="A212" s="28" t="str">
        <f>_xlfn.XLOOKUP(P!C212,'Banco de Dados'!$B$3:$B$274,'Banco de Dados'!$K$3:$K$274,"")</f>
        <v>Si</v>
      </c>
      <c r="B212" s="2" cm="1">
        <f t="array" ref="B212:E242">Dados!BA5:BD35</f>
        <v>14</v>
      </c>
      <c r="C212" s="2">
        <v>1740</v>
      </c>
      <c r="D212" s="2">
        <v>3929</v>
      </c>
      <c r="E212" s="2">
        <v>86</v>
      </c>
      <c r="F212" s="32">
        <f>(E212*100)/D212</f>
        <v>2.1888521252227031</v>
      </c>
      <c r="G212" s="3">
        <f t="shared" ref="G212:G239" si="32">D212*$E$210</f>
        <v>2789.0632519766241</v>
      </c>
      <c r="H212" s="3">
        <f t="shared" ref="H212:H239" si="33">E212*$E$210</f>
        <v>61.048470264695766</v>
      </c>
      <c r="J212" s="7"/>
      <c r="K212" s="5" t="s">
        <v>210</v>
      </c>
      <c r="L212" s="5"/>
      <c r="M212" s="5" t="s">
        <v>211</v>
      </c>
    </row>
    <row r="213" spans="1:14" x14ac:dyDescent="0.25">
      <c r="A213" s="28" t="str">
        <f>_xlfn.XLOOKUP(P!C213,'Banco de Dados'!$B$3:$B$274,'Banco de Dados'!$K$3:$K$274,"")</f>
        <v>P</v>
      </c>
      <c r="B213" s="2">
        <v>15</v>
      </c>
      <c r="C213" s="2">
        <v>2013</v>
      </c>
      <c r="D213" s="2">
        <v>981</v>
      </c>
      <c r="E213" s="2">
        <v>77</v>
      </c>
      <c r="F213" s="32">
        <f t="shared" ref="F213:F239" si="34">(E213*100)/D213</f>
        <v>7.8491335372069315</v>
      </c>
      <c r="G213" s="3">
        <f t="shared" si="32"/>
        <v>696.37848057751796</v>
      </c>
      <c r="H213" s="3">
        <f t="shared" si="33"/>
        <v>54.659676864902025</v>
      </c>
      <c r="J213" s="7"/>
      <c r="K213" s="6">
        <f>_xlfn.XLOOKUP($B$4,A212:A239,G212:G239,"")</f>
        <v>696.37848057751796</v>
      </c>
      <c r="L213" s="6"/>
      <c r="M213" s="6">
        <f>_xlfn.XLOOKUP($B$4,A212:A239,H212:H239,"")</f>
        <v>54.659676864902025</v>
      </c>
    </row>
    <row r="214" spans="1:14" x14ac:dyDescent="0.25">
      <c r="A214" s="28" t="str">
        <f>_xlfn.XLOOKUP(P!C214,'Banco de Dados'!$B$3:$B$274,'Banco de Dados'!$K$3:$K$274,"")</f>
        <v>S</v>
      </c>
      <c r="B214" s="2">
        <v>16</v>
      </c>
      <c r="C214" s="2">
        <v>2307</v>
      </c>
      <c r="D214" s="2">
        <v>4039</v>
      </c>
      <c r="E214" s="2">
        <v>105</v>
      </c>
      <c r="F214" s="32">
        <f t="shared" si="34"/>
        <v>2.5996533795493932</v>
      </c>
      <c r="G214" s="3">
        <f t="shared" si="32"/>
        <v>2867.1485046407697</v>
      </c>
      <c r="H214" s="3">
        <f t="shared" si="33"/>
        <v>74.535922997593673</v>
      </c>
      <c r="J214" s="7"/>
    </row>
    <row r="215" spans="1:14" ht="15.75" x14ac:dyDescent="0.25">
      <c r="A215" s="28" t="str">
        <f>_xlfn.XLOOKUP(P!C215,'Banco de Dados'!$B$3:$B$274,'Banco de Dados'!$K$3:$K$274,"")</f>
        <v>Cl</v>
      </c>
      <c r="B215" s="2">
        <v>17</v>
      </c>
      <c r="C215" s="2">
        <v>2622</v>
      </c>
      <c r="D215" s="2">
        <v>12017</v>
      </c>
      <c r="E215" s="2">
        <v>179</v>
      </c>
      <c r="F215" s="32">
        <f t="shared" si="34"/>
        <v>1.4895564616792876</v>
      </c>
      <c r="G215" s="3">
        <f t="shared" si="32"/>
        <v>8530.4589205912689</v>
      </c>
      <c r="H215" s="3">
        <f t="shared" si="33"/>
        <v>127.06600206256445</v>
      </c>
      <c r="K215" s="165" t="s">
        <v>67</v>
      </c>
      <c r="L215" s="166"/>
      <c r="M215" s="167"/>
      <c r="N215"/>
    </row>
    <row r="216" spans="1:14" x14ac:dyDescent="0.25">
      <c r="A216" s="28" t="str">
        <f>_xlfn.XLOOKUP(P!C216,'Banco de Dados'!$B$3:$B$274,'Banco de Dados'!$K$3:$K$274,"")</f>
        <v>Ar</v>
      </c>
      <c r="B216" s="2">
        <v>18</v>
      </c>
      <c r="C216" s="2">
        <v>2957</v>
      </c>
      <c r="D216" s="2">
        <v>5818</v>
      </c>
      <c r="E216" s="2">
        <v>195</v>
      </c>
      <c r="F216" s="32">
        <f t="shared" si="34"/>
        <v>3.3516672396012375</v>
      </c>
      <c r="G216" s="3">
        <f t="shared" si="32"/>
        <v>4130</v>
      </c>
      <c r="H216" s="3">
        <f t="shared" si="33"/>
        <v>138.42385699553111</v>
      </c>
      <c r="J216" s="7"/>
      <c r="K216" s="104" t="s">
        <v>240</v>
      </c>
      <c r="L216" s="39"/>
      <c r="M216" s="106" t="s">
        <v>209</v>
      </c>
    </row>
    <row r="217" spans="1:14" x14ac:dyDescent="0.25">
      <c r="A217" s="28" t="str">
        <f>_xlfn.XLOOKUP(P!C217,'Banco de Dados'!$B$3:$B$274,'Banco de Dados'!$K$3:$K$274,"")</f>
        <v>K</v>
      </c>
      <c r="B217" s="2">
        <v>19</v>
      </c>
      <c r="C217" s="2">
        <v>3313</v>
      </c>
      <c r="D217" s="2">
        <v>53117</v>
      </c>
      <c r="E217" s="2">
        <v>266</v>
      </c>
      <c r="F217" s="32">
        <f t="shared" si="34"/>
        <v>0.50078129412429162</v>
      </c>
      <c r="G217" s="3">
        <f t="shared" si="32"/>
        <v>37705.948779649363</v>
      </c>
      <c r="H217" s="3">
        <f t="shared" si="33"/>
        <v>188.82433826057064</v>
      </c>
      <c r="J217" s="58" t="s">
        <v>38</v>
      </c>
      <c r="K217" s="59">
        <f>$L$9</f>
        <v>2161</v>
      </c>
      <c r="L217" s="60"/>
      <c r="M217" s="61">
        <f>$M$11</f>
        <v>968</v>
      </c>
      <c r="N217" s="60"/>
    </row>
    <row r="218" spans="1:14" x14ac:dyDescent="0.25">
      <c r="A218" s="28" t="str">
        <f>_xlfn.XLOOKUP(P!C218,'Banco de Dados'!$B$3:$B$274,'Banco de Dados'!$K$3:$K$274,"")</f>
        <v>Ca</v>
      </c>
      <c r="B218" s="2">
        <v>20</v>
      </c>
      <c r="C218" s="2">
        <v>3691</v>
      </c>
      <c r="D218" s="2">
        <v>20558</v>
      </c>
      <c r="E218" s="2">
        <v>188</v>
      </c>
      <c r="F218" s="32">
        <f t="shared" si="34"/>
        <v>0.91448584492654927</v>
      </c>
      <c r="G218" s="3">
        <f t="shared" si="32"/>
        <v>14593.423856995531</v>
      </c>
      <c r="H218" s="3">
        <f t="shared" si="33"/>
        <v>133.45479546235819</v>
      </c>
      <c r="J218" s="2"/>
      <c r="K218" s="18"/>
      <c r="L218" s="2" t="s">
        <v>70</v>
      </c>
      <c r="M218" s="19"/>
    </row>
    <row r="219" spans="1:14" x14ac:dyDescent="0.25">
      <c r="A219" s="28" t="str">
        <f>_xlfn.XLOOKUP(P!C219,'Banco de Dados'!$B$3:$B$274,'Banco de Dados'!$K$3:$K$274,"")</f>
        <v>Ti</v>
      </c>
      <c r="B219" s="2">
        <v>22</v>
      </c>
      <c r="C219" s="2">
        <v>4509</v>
      </c>
      <c r="D219" s="2">
        <v>12661</v>
      </c>
      <c r="E219" s="2">
        <v>161</v>
      </c>
      <c r="F219" s="32">
        <f t="shared" si="34"/>
        <v>1.2716215148882395</v>
      </c>
      <c r="G219" s="3">
        <f t="shared" si="32"/>
        <v>8987.6125816431759</v>
      </c>
      <c r="H219" s="3">
        <f t="shared" si="33"/>
        <v>114.28841526297697</v>
      </c>
      <c r="J219" s="58" t="s">
        <v>69</v>
      </c>
      <c r="K219" s="62" t="s">
        <v>71</v>
      </c>
      <c r="L219" s="63"/>
      <c r="M219" s="64">
        <f>K213</f>
        <v>696.37848057751796</v>
      </c>
      <c r="N219" s="60"/>
    </row>
    <row r="220" spans="1:14" x14ac:dyDescent="0.25">
      <c r="A220" s="28" t="str">
        <f>_xlfn.XLOOKUP(P!C220,'Banco de Dados'!$B$3:$B$274,'Banco de Dados'!$K$3:$K$274,"")</f>
        <v>Cr</v>
      </c>
      <c r="B220" s="2">
        <v>24</v>
      </c>
      <c r="C220" s="2">
        <v>5412</v>
      </c>
      <c r="D220" s="2">
        <v>3744</v>
      </c>
      <c r="E220" s="2">
        <v>146</v>
      </c>
      <c r="F220" s="32">
        <f t="shared" si="34"/>
        <v>3.8995726495726495</v>
      </c>
      <c r="G220" s="3">
        <f t="shared" si="32"/>
        <v>2657.7380543141971</v>
      </c>
      <c r="H220" s="3">
        <f t="shared" si="33"/>
        <v>103.64042626332072</v>
      </c>
      <c r="J220" s="7"/>
    </row>
    <row r="221" spans="1:14" ht="15.75" x14ac:dyDescent="0.25">
      <c r="A221" s="28" t="str">
        <f>_xlfn.XLOOKUP(P!C221,'Banco de Dados'!$B$3:$B$274,'Banco de Dados'!$K$3:$K$274,"")</f>
        <v>Mn</v>
      </c>
      <c r="B221" s="2">
        <v>25</v>
      </c>
      <c r="C221" s="2">
        <v>5895</v>
      </c>
      <c r="D221" s="2">
        <v>6323</v>
      </c>
      <c r="E221" s="2">
        <v>168</v>
      </c>
      <c r="F221" s="32">
        <f t="shared" si="34"/>
        <v>2.6569666297643524</v>
      </c>
      <c r="G221" s="3">
        <f t="shared" si="32"/>
        <v>4488.4822963217603</v>
      </c>
      <c r="H221" s="3">
        <f t="shared" si="33"/>
        <v>119.25747679614987</v>
      </c>
      <c r="J221" s="7"/>
      <c r="K221" s="165" t="s">
        <v>218</v>
      </c>
      <c r="L221" s="166"/>
      <c r="M221" s="167"/>
    </row>
    <row r="222" spans="1:14" x14ac:dyDescent="0.25">
      <c r="A222" s="28" t="str">
        <f>_xlfn.XLOOKUP(P!C222,'Banco de Dados'!$B$3:$B$274,'Banco de Dados'!$K$3:$K$274,"")</f>
        <v>Fe</v>
      </c>
      <c r="B222" s="2">
        <v>26</v>
      </c>
      <c r="C222" s="2">
        <v>6399</v>
      </c>
      <c r="D222" s="2">
        <v>196988</v>
      </c>
      <c r="E222" s="2">
        <v>454</v>
      </c>
      <c r="F222" s="32">
        <f t="shared" si="34"/>
        <v>0.23047089162791642</v>
      </c>
      <c r="G222" s="3">
        <f t="shared" si="32"/>
        <v>139835.07047095223</v>
      </c>
      <c r="H222" s="3">
        <f t="shared" si="33"/>
        <v>322.2791337229288</v>
      </c>
      <c r="J222" s="7"/>
      <c r="K222" s="104" t="s">
        <v>236</v>
      </c>
      <c r="L222" s="108">
        <f>K213</f>
        <v>696.37848057751796</v>
      </c>
      <c r="M222" s="109">
        <f>M213</f>
        <v>54.659676864902025</v>
      </c>
    </row>
    <row r="223" spans="1:14" x14ac:dyDescent="0.25">
      <c r="A223" s="28" t="str">
        <f>_xlfn.XLOOKUP(P!C223,'Banco de Dados'!$B$3:$B$274,'Banco de Dados'!$K$3:$K$274,"")</f>
        <v>Ni</v>
      </c>
      <c r="B223" s="2">
        <v>28</v>
      </c>
      <c r="C223" s="2">
        <v>7472</v>
      </c>
      <c r="D223" s="2">
        <v>1594</v>
      </c>
      <c r="E223" s="2">
        <v>243</v>
      </c>
      <c r="F223" s="32">
        <f t="shared" si="34"/>
        <v>15.244667503136762</v>
      </c>
      <c r="G223" s="3">
        <f t="shared" si="32"/>
        <v>1131.5262976968029</v>
      </c>
      <c r="H223" s="3">
        <f t="shared" si="33"/>
        <v>172.49742179443106</v>
      </c>
      <c r="J223" s="7"/>
      <c r="K223" s="104" t="s">
        <v>237</v>
      </c>
      <c r="L223" s="105">
        <f>$L$9</f>
        <v>2161</v>
      </c>
      <c r="M223" s="106">
        <f>$L$10</f>
        <v>28</v>
      </c>
    </row>
    <row r="224" spans="1:14" x14ac:dyDescent="0.25">
      <c r="A224" s="28" t="str">
        <f>_xlfn.XLOOKUP(P!C224,'Banco de Dados'!$B$3:$B$274,'Banco de Dados'!$K$3:$K$274,"")</f>
        <v>Cu</v>
      </c>
      <c r="B224" s="2">
        <v>29</v>
      </c>
      <c r="C224" s="2">
        <v>8041</v>
      </c>
      <c r="D224" s="2">
        <v>711</v>
      </c>
      <c r="E224" s="2">
        <v>251</v>
      </c>
      <c r="F224" s="32">
        <f t="shared" si="34"/>
        <v>35.30239099859353</v>
      </c>
      <c r="G224" s="3">
        <f t="shared" si="32"/>
        <v>504.71467858370573</v>
      </c>
      <c r="H224" s="3">
        <f t="shared" si="33"/>
        <v>178.17634926091441</v>
      </c>
      <c r="J224" s="7"/>
      <c r="K224" s="104" t="s">
        <v>238</v>
      </c>
      <c r="L224" s="105">
        <f>$M$11</f>
        <v>968</v>
      </c>
      <c r="M224" s="106">
        <f>$M$12</f>
        <v>104</v>
      </c>
    </row>
    <row r="225" spans="1:13" x14ac:dyDescent="0.25">
      <c r="A225" s="28" t="str">
        <f>_xlfn.XLOOKUP(P!C225,'Banco de Dados'!$B$3:$B$274,'Banco de Dados'!$K$3:$K$274,"")</f>
        <v>Zn</v>
      </c>
      <c r="B225" s="2">
        <v>30</v>
      </c>
      <c r="C225" s="2">
        <v>8631</v>
      </c>
      <c r="D225" s="2">
        <v>1543</v>
      </c>
      <c r="E225" s="2">
        <v>248</v>
      </c>
      <c r="F225" s="32">
        <f t="shared" si="34"/>
        <v>16.072585871678548</v>
      </c>
      <c r="G225" s="3">
        <f t="shared" si="32"/>
        <v>1095.3231350979718</v>
      </c>
      <c r="H225" s="3">
        <f t="shared" si="33"/>
        <v>176.04675146098316</v>
      </c>
      <c r="J225" s="7"/>
      <c r="K225" s="69" t="s">
        <v>217</v>
      </c>
      <c r="L225" s="110">
        <f>SQRT(((M222/L222)^2)+((M223/L223)^2)+((M224/L224)^2))</f>
        <v>0.13368507788756004</v>
      </c>
      <c r="M225" s="71" t="str">
        <f>M234</f>
        <v>mg/kg</v>
      </c>
    </row>
    <row r="226" spans="1:13" x14ac:dyDescent="0.25">
      <c r="A226" s="28" t="str">
        <f>_xlfn.XLOOKUP(P!C226,'Banco de Dados'!$B$3:$B$274,'Banco de Dados'!$K$3:$K$274,"")</f>
        <v>As</v>
      </c>
      <c r="B226" s="2">
        <v>33</v>
      </c>
      <c r="C226" s="2">
        <v>10532</v>
      </c>
      <c r="D226" s="2">
        <v>1815</v>
      </c>
      <c r="E226" s="2">
        <v>244</v>
      </c>
      <c r="F226" s="32">
        <f t="shared" si="34"/>
        <v>13.443526170798899</v>
      </c>
      <c r="G226" s="3">
        <f t="shared" si="32"/>
        <v>1288.4066689584049</v>
      </c>
      <c r="H226" s="3">
        <f t="shared" si="33"/>
        <v>173.20728772774149</v>
      </c>
      <c r="J226" s="7"/>
    </row>
    <row r="227" spans="1:13" x14ac:dyDescent="0.25">
      <c r="A227" s="28" t="str">
        <f>_xlfn.XLOOKUP(P!C227,'Banco de Dados'!$B$3:$B$274,'Banco de Dados'!$K$3:$K$274,"")</f>
        <v>Rh</v>
      </c>
      <c r="B227" s="2">
        <v>45</v>
      </c>
      <c r="C227" s="2">
        <v>20167</v>
      </c>
      <c r="D227" s="2">
        <v>1939</v>
      </c>
      <c r="E227" s="2">
        <v>138</v>
      </c>
      <c r="F227" s="32">
        <f t="shared" si="34"/>
        <v>7.1170706549767919</v>
      </c>
      <c r="G227" s="3">
        <f t="shared" si="32"/>
        <v>1376.4300446888965</v>
      </c>
      <c r="H227" s="3">
        <f t="shared" si="33"/>
        <v>97.961498796837404</v>
      </c>
      <c r="J227" s="7"/>
    </row>
    <row r="228" spans="1:13" x14ac:dyDescent="0.25">
      <c r="A228" s="28" t="str">
        <f>_xlfn.XLOOKUP(P!C228,'Banco de Dados'!$B$3:$B$274,'Banco de Dados'!$K$3:$K$274,"")</f>
        <v>Rh</v>
      </c>
      <c r="B228" s="2">
        <v>45</v>
      </c>
      <c r="C228" s="2">
        <v>2696</v>
      </c>
      <c r="D228" s="2">
        <v>17608</v>
      </c>
      <c r="E228" s="2">
        <v>147</v>
      </c>
      <c r="F228" s="32">
        <f t="shared" si="34"/>
        <v>0.83484779645615625</v>
      </c>
      <c r="G228" s="3">
        <f t="shared" si="32"/>
        <v>12499.319353729803</v>
      </c>
      <c r="H228" s="3">
        <f t="shared" si="33"/>
        <v>104.35029219663114</v>
      </c>
      <c r="J228" s="7"/>
    </row>
    <row r="229" spans="1:13" x14ac:dyDescent="0.25">
      <c r="A229" s="28" t="str">
        <f>_xlfn.XLOOKUP(P!C229,'Banco de Dados'!$B$3:$B$274,'Banco de Dados'!$K$3:$K$274,"")</f>
        <v/>
      </c>
      <c r="B229" s="2">
        <v>0</v>
      </c>
      <c r="C229" s="2">
        <v>0</v>
      </c>
      <c r="D229" s="2">
        <v>0</v>
      </c>
      <c r="E229" s="2">
        <v>0</v>
      </c>
      <c r="F229" s="32" t="e">
        <f t="shared" si="34"/>
        <v>#DIV/0!</v>
      </c>
      <c r="G229" s="3">
        <f t="shared" si="32"/>
        <v>0</v>
      </c>
      <c r="H229" s="3">
        <f t="shared" si="33"/>
        <v>0</v>
      </c>
      <c r="J229" s="7"/>
    </row>
    <row r="230" spans="1:13" x14ac:dyDescent="0.25">
      <c r="A230" s="28" t="str">
        <f>_xlfn.XLOOKUP(P!C230,'Banco de Dados'!$B$3:$B$274,'Banco de Dados'!$K$3:$K$274,"")</f>
        <v/>
      </c>
      <c r="B230" s="2">
        <v>0</v>
      </c>
      <c r="C230" s="2">
        <v>0</v>
      </c>
      <c r="D230" s="2">
        <v>0</v>
      </c>
      <c r="E230" s="2">
        <v>0</v>
      </c>
      <c r="F230" s="32" t="e">
        <f t="shared" si="34"/>
        <v>#DIV/0!</v>
      </c>
      <c r="G230" s="3">
        <f t="shared" si="32"/>
        <v>0</v>
      </c>
      <c r="H230" s="3">
        <f t="shared" si="33"/>
        <v>0</v>
      </c>
      <c r="J230" s="7"/>
    </row>
    <row r="231" spans="1:13" x14ac:dyDescent="0.25">
      <c r="A231" s="28" t="str">
        <f>_xlfn.XLOOKUP(P!C231,'Banco de Dados'!$B$3:$B$274,'Banco de Dados'!$K$3:$K$274,"")</f>
        <v/>
      </c>
      <c r="B231" s="2">
        <v>0</v>
      </c>
      <c r="C231" s="2">
        <v>0</v>
      </c>
      <c r="D231" s="2">
        <v>0</v>
      </c>
      <c r="E231" s="2">
        <v>0</v>
      </c>
      <c r="F231" s="32" t="e">
        <f t="shared" si="34"/>
        <v>#DIV/0!</v>
      </c>
      <c r="G231" s="3">
        <f t="shared" si="32"/>
        <v>0</v>
      </c>
      <c r="H231" s="3">
        <f t="shared" si="33"/>
        <v>0</v>
      </c>
      <c r="J231" s="7"/>
    </row>
    <row r="232" spans="1:13" x14ac:dyDescent="0.25">
      <c r="A232" s="28" t="str">
        <f>_xlfn.XLOOKUP(P!C232,'Banco de Dados'!$B$3:$B$274,'Banco de Dados'!$K$3:$K$274,"")</f>
        <v/>
      </c>
      <c r="B232" s="2">
        <v>0</v>
      </c>
      <c r="C232" s="2">
        <v>0</v>
      </c>
      <c r="D232" s="2">
        <v>0</v>
      </c>
      <c r="E232" s="17">
        <v>0</v>
      </c>
      <c r="F232" s="32" t="e">
        <f t="shared" si="34"/>
        <v>#DIV/0!</v>
      </c>
      <c r="G232" s="3">
        <f t="shared" si="32"/>
        <v>0</v>
      </c>
      <c r="H232" s="3">
        <f t="shared" si="33"/>
        <v>0</v>
      </c>
      <c r="J232" s="7"/>
    </row>
    <row r="233" spans="1:13" ht="15.75" x14ac:dyDescent="0.25">
      <c r="A233" s="28" t="str">
        <f>_xlfn.XLOOKUP(P!C233,'Banco de Dados'!$B$3:$B$274,'Banco de Dados'!$K$3:$K$274,"")</f>
        <v/>
      </c>
      <c r="B233" s="2">
        <v>0</v>
      </c>
      <c r="C233" s="2">
        <v>0</v>
      </c>
      <c r="D233" s="2">
        <v>0</v>
      </c>
      <c r="E233" s="2">
        <v>0</v>
      </c>
      <c r="F233" s="32" t="e">
        <f t="shared" si="34"/>
        <v>#DIV/0!</v>
      </c>
      <c r="G233" s="3">
        <f t="shared" si="32"/>
        <v>0</v>
      </c>
      <c r="H233" s="3">
        <f t="shared" si="33"/>
        <v>0</v>
      </c>
      <c r="J233" s="7"/>
      <c r="K233" s="101" t="s">
        <v>216</v>
      </c>
      <c r="L233" s="102" t="str">
        <f>K211</f>
        <v>ah</v>
      </c>
      <c r="M233" s="103" t="str">
        <f>M211</f>
        <v>Fósforo</v>
      </c>
    </row>
    <row r="234" spans="1:13" x14ac:dyDescent="0.25">
      <c r="A234" s="28" t="str">
        <f>_xlfn.XLOOKUP(P!C234,'Banco de Dados'!$B$3:$B$274,'Banco de Dados'!$K$3:$K$274,"")</f>
        <v/>
      </c>
      <c r="B234" s="2">
        <v>0</v>
      </c>
      <c r="C234" s="2">
        <v>0</v>
      </c>
      <c r="D234" s="2">
        <v>0</v>
      </c>
      <c r="E234" s="2">
        <v>0</v>
      </c>
      <c r="F234" s="32" t="e">
        <f t="shared" si="34"/>
        <v>#DIV/0!</v>
      </c>
      <c r="G234" s="3">
        <f t="shared" si="32"/>
        <v>0</v>
      </c>
      <c r="H234" s="3">
        <f t="shared" si="33"/>
        <v>0</v>
      </c>
      <c r="J234" s="7"/>
      <c r="K234" s="68" t="s">
        <v>68</v>
      </c>
      <c r="L234" s="29">
        <f>(K217*M219)/M217</f>
        <v>1554.6217939339012</v>
      </c>
      <c r="M234" s="66" t="str">
        <f>$M$9</f>
        <v>mg/kg</v>
      </c>
    </row>
    <row r="235" spans="1:13" x14ac:dyDescent="0.25">
      <c r="A235" s="28" t="str">
        <f>_xlfn.XLOOKUP(P!C235,'Banco de Dados'!$B$3:$B$274,'Banco de Dados'!$K$3:$K$274,"")</f>
        <v/>
      </c>
      <c r="B235" s="2">
        <v>0</v>
      </c>
      <c r="C235" s="2">
        <v>0</v>
      </c>
      <c r="D235" s="2">
        <v>0</v>
      </c>
      <c r="E235" s="2">
        <v>0</v>
      </c>
      <c r="F235" s="32" t="e">
        <f t="shared" si="34"/>
        <v>#DIV/0!</v>
      </c>
      <c r="G235" s="3">
        <f t="shared" si="32"/>
        <v>0</v>
      </c>
      <c r="H235" s="3">
        <f t="shared" si="33"/>
        <v>0</v>
      </c>
      <c r="J235" s="7"/>
      <c r="K235" s="111" t="s">
        <v>246</v>
      </c>
      <c r="L235" s="126">
        <f>SQRT(((M222/L222)^2)+((M223/L223)^2)+((M224/L224)^2))</f>
        <v>0.13368507788756004</v>
      </c>
      <c r="M235" s="66"/>
    </row>
    <row r="236" spans="1:13" x14ac:dyDescent="0.25">
      <c r="A236" s="28" t="str">
        <f>_xlfn.XLOOKUP(P!C236,'Banco de Dados'!$B$3:$B$274,'Banco de Dados'!$K$3:$K$274,"")</f>
        <v/>
      </c>
      <c r="B236" s="2">
        <v>0</v>
      </c>
      <c r="C236" s="2">
        <v>0</v>
      </c>
      <c r="D236" s="2">
        <v>0</v>
      </c>
      <c r="E236" s="2">
        <v>0</v>
      </c>
      <c r="F236" s="32" t="e">
        <f t="shared" si="34"/>
        <v>#DIV/0!</v>
      </c>
      <c r="G236" s="3">
        <f t="shared" si="32"/>
        <v>0</v>
      </c>
      <c r="H236" s="3">
        <f t="shared" si="33"/>
        <v>0</v>
      </c>
      <c r="J236" s="7"/>
      <c r="K236" s="69" t="s">
        <v>247</v>
      </c>
      <c r="L236" s="127">
        <f>L235*L234</f>
        <v>207.8297356077519</v>
      </c>
      <c r="M236" s="71" t="str">
        <f>$M$9</f>
        <v>mg/kg</v>
      </c>
    </row>
    <row r="237" spans="1:13" x14ac:dyDescent="0.25">
      <c r="A237" s="28" t="str">
        <f>_xlfn.XLOOKUP(P!C237,'Banco de Dados'!$B$3:$B$274,'Banco de Dados'!$K$3:$K$274,"")</f>
        <v/>
      </c>
      <c r="B237" s="2">
        <v>0</v>
      </c>
      <c r="C237" s="2">
        <v>0</v>
      </c>
      <c r="D237" s="2">
        <v>0</v>
      </c>
      <c r="E237" s="2">
        <v>0</v>
      </c>
      <c r="F237" s="32" t="e">
        <f t="shared" si="34"/>
        <v>#DIV/0!</v>
      </c>
      <c r="G237" s="3">
        <f t="shared" si="32"/>
        <v>0</v>
      </c>
      <c r="H237" s="3">
        <f t="shared" si="33"/>
        <v>0</v>
      </c>
      <c r="J237" s="7"/>
      <c r="K237" s="123"/>
      <c r="L237" s="124"/>
    </row>
    <row r="238" spans="1:13" x14ac:dyDescent="0.25">
      <c r="A238" s="28" t="str">
        <f>_xlfn.XLOOKUP(P!C238,'Banco de Dados'!$B$3:$B$274,'Banco de Dados'!$K$3:$K$274,"")</f>
        <v/>
      </c>
      <c r="B238" s="2">
        <v>0</v>
      </c>
      <c r="C238" s="2">
        <v>0</v>
      </c>
      <c r="D238" s="2">
        <v>0</v>
      </c>
      <c r="E238" s="2">
        <v>0</v>
      </c>
      <c r="F238" s="32" t="e">
        <f t="shared" si="34"/>
        <v>#DIV/0!</v>
      </c>
      <c r="G238" s="3">
        <f t="shared" si="32"/>
        <v>0</v>
      </c>
      <c r="H238" s="3">
        <f t="shared" si="33"/>
        <v>0</v>
      </c>
      <c r="J238" s="7"/>
    </row>
    <row r="239" spans="1:13" x14ac:dyDescent="0.25">
      <c r="A239" s="28" t="str">
        <f>_xlfn.XLOOKUP(P!C239,'Banco de Dados'!$B$3:$B$274,'Banco de Dados'!$K$3:$K$274,"")</f>
        <v/>
      </c>
      <c r="B239" s="2">
        <v>0</v>
      </c>
      <c r="C239" s="2">
        <v>0</v>
      </c>
      <c r="D239" s="2">
        <v>0</v>
      </c>
      <c r="E239" s="2">
        <v>0</v>
      </c>
      <c r="F239" s="32" t="e">
        <f t="shared" si="34"/>
        <v>#DIV/0!</v>
      </c>
      <c r="G239" s="3">
        <f t="shared" si="32"/>
        <v>0</v>
      </c>
      <c r="H239" s="3">
        <f t="shared" si="33"/>
        <v>0</v>
      </c>
      <c r="J239" s="7"/>
    </row>
    <row r="240" spans="1:13" x14ac:dyDescent="0.25">
      <c r="A240" s="28" t="str">
        <f>_xlfn.XLOOKUP(P!C240,'Banco de Dados'!$B$3:$B$274,'Banco de Dados'!$K$3:$K$274,"")</f>
        <v/>
      </c>
      <c r="B240" s="2">
        <v>0</v>
      </c>
      <c r="C240" s="2">
        <v>0</v>
      </c>
      <c r="D240" s="2">
        <v>0</v>
      </c>
      <c r="E240" s="2">
        <v>0</v>
      </c>
      <c r="F240" s="32" t="e">
        <f t="shared" ref="F240:F242" si="35">(E240*100)/D240</f>
        <v>#DIV/0!</v>
      </c>
      <c r="G240" s="3">
        <f t="shared" ref="G240:G242" si="36">D240*$E$210</f>
        <v>0</v>
      </c>
      <c r="H240" s="3">
        <f t="shared" ref="H240:H242" si="37">E240*$E$210</f>
        <v>0</v>
      </c>
      <c r="J240" s="7"/>
    </row>
    <row r="241" spans="1:14" x14ac:dyDescent="0.25">
      <c r="A241" s="28" t="str">
        <f>_xlfn.XLOOKUP(P!C241,'Banco de Dados'!$B$3:$B$274,'Banco de Dados'!$K$3:$K$274,"")</f>
        <v/>
      </c>
      <c r="B241" s="2">
        <v>0</v>
      </c>
      <c r="C241" s="2">
        <v>0</v>
      </c>
      <c r="D241" s="2">
        <v>0</v>
      </c>
      <c r="E241" s="2">
        <v>0</v>
      </c>
      <c r="F241" s="32" t="e">
        <f t="shared" si="35"/>
        <v>#DIV/0!</v>
      </c>
      <c r="G241" s="3">
        <f t="shared" si="36"/>
        <v>0</v>
      </c>
      <c r="H241" s="3">
        <f t="shared" si="37"/>
        <v>0</v>
      </c>
      <c r="J241" s="7"/>
    </row>
    <row r="242" spans="1:14" x14ac:dyDescent="0.25">
      <c r="A242" s="28" t="str">
        <f>_xlfn.XLOOKUP(P!C242,'Banco de Dados'!$B$3:$B$274,'Banco de Dados'!$K$3:$K$274,"")</f>
        <v/>
      </c>
      <c r="B242" s="2">
        <v>0</v>
      </c>
      <c r="C242" s="2">
        <v>0</v>
      </c>
      <c r="D242" s="2">
        <v>0</v>
      </c>
      <c r="E242" s="2">
        <v>0</v>
      </c>
      <c r="F242" s="32" t="e">
        <f t="shared" si="35"/>
        <v>#DIV/0!</v>
      </c>
      <c r="G242" s="3">
        <f t="shared" si="36"/>
        <v>0</v>
      </c>
      <c r="H242" s="3">
        <f t="shared" si="37"/>
        <v>0</v>
      </c>
      <c r="J242" s="7"/>
    </row>
    <row r="243" spans="1:14" x14ac:dyDescent="0.25">
      <c r="A243" s="21"/>
      <c r="B243" s="21"/>
      <c r="C243" s="21"/>
      <c r="D243" s="21"/>
      <c r="E243" s="21"/>
      <c r="F243" s="77"/>
      <c r="G243" s="21"/>
      <c r="H243" s="21"/>
      <c r="J243" s="21"/>
      <c r="K243" s="21"/>
      <c r="L243" s="21"/>
      <c r="M243" s="21"/>
      <c r="N243" s="21"/>
    </row>
    <row r="244" spans="1:14" ht="15.75" x14ac:dyDescent="0.25">
      <c r="A244" s="36" t="str">
        <f>'Nome das Amostras'!A11</f>
        <v>ai</v>
      </c>
      <c r="B244" s="164" t="str">
        <f>VLOOKUP(A244,'Nome das Amostras'!$A$3:$D$28,2,FALSE)</f>
        <v>R8</v>
      </c>
      <c r="C244" s="164"/>
      <c r="D244" s="51" t="s">
        <v>65</v>
      </c>
      <c r="E244" s="52">
        <f>'Banco de Dados'!$O$13/'Banco de Dados'!BL13</f>
        <v>0.65774804905239692</v>
      </c>
      <c r="F244" s="74"/>
      <c r="G244" s="3"/>
      <c r="H244" s="3"/>
      <c r="J244" s="7"/>
    </row>
    <row r="245" spans="1:14" ht="15.75" x14ac:dyDescent="0.25">
      <c r="A245" s="107" t="s">
        <v>1</v>
      </c>
      <c r="B245" s="107" t="s">
        <v>0</v>
      </c>
      <c r="C245" s="107" t="s">
        <v>212</v>
      </c>
      <c r="D245" s="107" t="s">
        <v>209</v>
      </c>
      <c r="E245" s="107" t="s">
        <v>213</v>
      </c>
      <c r="F245" s="76" t="s">
        <v>219</v>
      </c>
      <c r="G245" s="54" t="s">
        <v>140</v>
      </c>
      <c r="H245" s="54" t="s">
        <v>66</v>
      </c>
      <c r="J245" s="7"/>
      <c r="K245" s="72" t="str">
        <f>A244</f>
        <v>ai</v>
      </c>
      <c r="L245" s="55" t="s">
        <v>215</v>
      </c>
      <c r="M245" s="41" t="str">
        <f>$A$1</f>
        <v>Fósforo</v>
      </c>
      <c r="N245" s="3"/>
    </row>
    <row r="246" spans="1:14" x14ac:dyDescent="0.25">
      <c r="A246" s="28" t="str">
        <f>_xlfn.XLOOKUP(P!C246,'Banco de Dados'!$B$3:$B$274,'Banco de Dados'!$K$3:$K$274,"")</f>
        <v>Si</v>
      </c>
      <c r="B246" s="2" cm="1">
        <f t="array" ref="B246:E276">Dados!BH5:BK35</f>
        <v>14</v>
      </c>
      <c r="C246" s="2">
        <v>1740</v>
      </c>
      <c r="D246" s="2">
        <v>5428</v>
      </c>
      <c r="E246" s="2">
        <v>100</v>
      </c>
      <c r="F246" s="32">
        <f>(E246*100)/D246</f>
        <v>1.8422991893883567</v>
      </c>
      <c r="G246" s="3">
        <f t="shared" ref="G246:G273" si="38">D246*$E$244</f>
        <v>3570.2564102564106</v>
      </c>
      <c r="H246" s="3">
        <f t="shared" ref="H246:H273" si="39">E246*$E$244</f>
        <v>65.774804905239691</v>
      </c>
      <c r="J246" s="7"/>
      <c r="K246" s="5" t="s">
        <v>210</v>
      </c>
      <c r="L246" s="5"/>
      <c r="M246" s="5" t="s">
        <v>211</v>
      </c>
    </row>
    <row r="247" spans="1:14" x14ac:dyDescent="0.25">
      <c r="A247" s="28" t="str">
        <f>_xlfn.XLOOKUP(P!C247,'Banco de Dados'!$B$3:$B$274,'Banco de Dados'!$K$3:$K$274,"")</f>
        <v>P</v>
      </c>
      <c r="B247" s="2">
        <v>15</v>
      </c>
      <c r="C247" s="2">
        <v>2013</v>
      </c>
      <c r="D247" s="2">
        <v>731</v>
      </c>
      <c r="E247" s="2">
        <v>76</v>
      </c>
      <c r="F247" s="32">
        <f t="shared" ref="F247:F273" si="40">(E247*100)/D247</f>
        <v>10.39671682626539</v>
      </c>
      <c r="G247" s="3">
        <f t="shared" si="38"/>
        <v>480.81382385730217</v>
      </c>
      <c r="H247" s="3">
        <f t="shared" si="39"/>
        <v>49.988851727982166</v>
      </c>
      <c r="J247" s="7"/>
      <c r="K247" s="6">
        <f>_xlfn.XLOOKUP($B$4,A246:A273,G246:G273,"")</f>
        <v>480.81382385730217</v>
      </c>
      <c r="L247" s="6"/>
      <c r="M247" s="6">
        <f>_xlfn.XLOOKUP($B$4,A246:A273,H246:H273,"")</f>
        <v>49.988851727982166</v>
      </c>
    </row>
    <row r="248" spans="1:14" x14ac:dyDescent="0.25">
      <c r="A248" s="28" t="str">
        <f>_xlfn.XLOOKUP(P!C248,'Banco de Dados'!$B$3:$B$274,'Banco de Dados'!$K$3:$K$274,"")</f>
        <v>S</v>
      </c>
      <c r="B248" s="2">
        <v>16</v>
      </c>
      <c r="C248" s="2">
        <v>2307</v>
      </c>
      <c r="D248" s="2">
        <v>3350</v>
      </c>
      <c r="E248" s="2">
        <v>101</v>
      </c>
      <c r="F248" s="32">
        <f t="shared" si="40"/>
        <v>3.0149253731343282</v>
      </c>
      <c r="G248" s="3">
        <f t="shared" si="38"/>
        <v>2203.4559643255297</v>
      </c>
      <c r="H248" s="3">
        <f t="shared" si="39"/>
        <v>66.432552954292092</v>
      </c>
      <c r="J248" s="7"/>
    </row>
    <row r="249" spans="1:14" ht="15.75" x14ac:dyDescent="0.25">
      <c r="A249" s="28" t="str">
        <f>_xlfn.XLOOKUP(P!C249,'Banco de Dados'!$B$3:$B$274,'Banco de Dados'!$K$3:$K$274,"")</f>
        <v>Cl</v>
      </c>
      <c r="B249" s="2">
        <v>17</v>
      </c>
      <c r="C249" s="2">
        <v>2622</v>
      </c>
      <c r="D249" s="2">
        <v>9250</v>
      </c>
      <c r="E249" s="2">
        <v>166</v>
      </c>
      <c r="F249" s="32">
        <f t="shared" si="40"/>
        <v>1.7945945945945947</v>
      </c>
      <c r="G249" s="3">
        <f t="shared" si="38"/>
        <v>6084.1694537346712</v>
      </c>
      <c r="H249" s="3">
        <f t="shared" si="39"/>
        <v>109.18617614269789</v>
      </c>
      <c r="K249" s="165" t="s">
        <v>67</v>
      </c>
      <c r="L249" s="166"/>
      <c r="M249" s="167"/>
      <c r="N249"/>
    </row>
    <row r="250" spans="1:14" x14ac:dyDescent="0.25">
      <c r="A250" s="28" t="str">
        <f>_xlfn.XLOOKUP(P!C250,'Banco de Dados'!$B$3:$B$274,'Banco de Dados'!$K$3:$K$274,"")</f>
        <v>Ar</v>
      </c>
      <c r="B250" s="2">
        <v>18</v>
      </c>
      <c r="C250" s="2">
        <v>2957</v>
      </c>
      <c r="D250" s="2">
        <v>6279</v>
      </c>
      <c r="E250" s="2">
        <v>192</v>
      </c>
      <c r="F250" s="32">
        <f t="shared" si="40"/>
        <v>3.0578117534639273</v>
      </c>
      <c r="G250" s="3">
        <f t="shared" si="38"/>
        <v>4130</v>
      </c>
      <c r="H250" s="3">
        <f t="shared" si="39"/>
        <v>126.2876254180602</v>
      </c>
      <c r="J250" s="7"/>
      <c r="K250" s="104" t="s">
        <v>240</v>
      </c>
      <c r="L250" s="39"/>
      <c r="M250" s="106" t="s">
        <v>209</v>
      </c>
    </row>
    <row r="251" spans="1:14" x14ac:dyDescent="0.25">
      <c r="A251" s="28" t="str">
        <f>_xlfn.XLOOKUP(P!C251,'Banco de Dados'!$B$3:$B$274,'Banco de Dados'!$K$3:$K$274,"")</f>
        <v>K</v>
      </c>
      <c r="B251" s="2">
        <v>19</v>
      </c>
      <c r="C251" s="2">
        <v>3313</v>
      </c>
      <c r="D251" s="2">
        <v>48230</v>
      </c>
      <c r="E251" s="2">
        <v>255</v>
      </c>
      <c r="F251" s="32">
        <f t="shared" si="40"/>
        <v>0.52871656645241549</v>
      </c>
      <c r="G251" s="3">
        <f t="shared" si="38"/>
        <v>31723.188405797104</v>
      </c>
      <c r="H251" s="3">
        <f t="shared" si="39"/>
        <v>167.72575250836121</v>
      </c>
      <c r="J251" s="58" t="s">
        <v>38</v>
      </c>
      <c r="K251" s="59">
        <f>$L$9</f>
        <v>2161</v>
      </c>
      <c r="L251" s="60"/>
      <c r="M251" s="61">
        <f>$M$11</f>
        <v>968</v>
      </c>
      <c r="N251" s="60"/>
    </row>
    <row r="252" spans="1:14" x14ac:dyDescent="0.25">
      <c r="A252" s="28" t="str">
        <f>_xlfn.XLOOKUP(P!C252,'Banco de Dados'!$B$3:$B$274,'Banco de Dados'!$K$3:$K$274,"")</f>
        <v>Ca</v>
      </c>
      <c r="B252" s="2">
        <v>20</v>
      </c>
      <c r="C252" s="2">
        <v>3691</v>
      </c>
      <c r="D252" s="2">
        <v>16352</v>
      </c>
      <c r="E252" s="2">
        <v>173</v>
      </c>
      <c r="F252" s="32">
        <f t="shared" si="40"/>
        <v>1.0579745596868884</v>
      </c>
      <c r="G252" s="3">
        <f t="shared" si="38"/>
        <v>10755.496098104795</v>
      </c>
      <c r="H252" s="3">
        <f t="shared" si="39"/>
        <v>113.79041248606467</v>
      </c>
      <c r="J252" s="2"/>
      <c r="K252" s="18"/>
      <c r="L252" s="2" t="s">
        <v>70</v>
      </c>
      <c r="M252" s="19"/>
    </row>
    <row r="253" spans="1:14" x14ac:dyDescent="0.25">
      <c r="A253" s="28" t="str">
        <f>_xlfn.XLOOKUP(P!C253,'Banco de Dados'!$B$3:$B$274,'Banco de Dados'!$K$3:$K$274,"")</f>
        <v>Ti</v>
      </c>
      <c r="B253" s="2">
        <v>22</v>
      </c>
      <c r="C253" s="2">
        <v>4509</v>
      </c>
      <c r="D253" s="2">
        <v>13878</v>
      </c>
      <c r="E253" s="2">
        <v>162</v>
      </c>
      <c r="F253" s="32">
        <f t="shared" si="40"/>
        <v>1.1673151750972763</v>
      </c>
      <c r="G253" s="3">
        <f t="shared" si="38"/>
        <v>9128.2274247491641</v>
      </c>
      <c r="H253" s="3">
        <f t="shared" si="39"/>
        <v>106.5551839464883</v>
      </c>
      <c r="J253" s="58" t="s">
        <v>69</v>
      </c>
      <c r="K253" s="62" t="s">
        <v>71</v>
      </c>
      <c r="L253" s="63"/>
      <c r="M253" s="64">
        <f>K247</f>
        <v>480.81382385730217</v>
      </c>
      <c r="N253" s="60"/>
    </row>
    <row r="254" spans="1:14" x14ac:dyDescent="0.25">
      <c r="A254" s="28" t="str">
        <f>_xlfn.XLOOKUP(P!C254,'Banco de Dados'!$B$3:$B$274,'Banco de Dados'!$K$3:$K$274,"")</f>
        <v>Cr</v>
      </c>
      <c r="B254" s="2">
        <v>24</v>
      </c>
      <c r="C254" s="2">
        <v>5412</v>
      </c>
      <c r="D254" s="2">
        <v>4464</v>
      </c>
      <c r="E254" s="2">
        <v>147</v>
      </c>
      <c r="F254" s="32">
        <f t="shared" si="40"/>
        <v>3.293010752688172</v>
      </c>
      <c r="G254" s="3">
        <f t="shared" si="38"/>
        <v>2936.1872909699</v>
      </c>
      <c r="H254" s="3">
        <f t="shared" si="39"/>
        <v>96.688963210702354</v>
      </c>
      <c r="J254" s="7"/>
    </row>
    <row r="255" spans="1:14" ht="15.75" x14ac:dyDescent="0.25">
      <c r="A255" s="28" t="str">
        <f>_xlfn.XLOOKUP(P!C255,'Banco de Dados'!$B$3:$B$274,'Banco de Dados'!$K$3:$K$274,"")</f>
        <v>Mn</v>
      </c>
      <c r="B255" s="2">
        <v>25</v>
      </c>
      <c r="C255" s="2">
        <v>5895</v>
      </c>
      <c r="D255" s="2">
        <v>5466</v>
      </c>
      <c r="E255" s="2">
        <v>165</v>
      </c>
      <c r="F255" s="32">
        <f t="shared" si="40"/>
        <v>3.0186608122941823</v>
      </c>
      <c r="G255" s="3">
        <f t="shared" si="38"/>
        <v>3595.2508361204013</v>
      </c>
      <c r="H255" s="3">
        <f t="shared" si="39"/>
        <v>108.52842809364549</v>
      </c>
      <c r="J255" s="7"/>
      <c r="K255" s="165" t="s">
        <v>218</v>
      </c>
      <c r="L255" s="166"/>
      <c r="M255" s="167"/>
    </row>
    <row r="256" spans="1:14" x14ac:dyDescent="0.25">
      <c r="A256" s="28" t="str">
        <f>_xlfn.XLOOKUP(P!C256,'Banco de Dados'!$B$3:$B$274,'Banco de Dados'!$K$3:$K$274,"")</f>
        <v>Fe</v>
      </c>
      <c r="B256" s="2">
        <v>26</v>
      </c>
      <c r="C256" s="2">
        <v>6399</v>
      </c>
      <c r="D256" s="2">
        <v>229435</v>
      </c>
      <c r="E256" s="2">
        <v>484</v>
      </c>
      <c r="F256" s="32">
        <f t="shared" si="40"/>
        <v>0.21095299322248132</v>
      </c>
      <c r="G256" s="3">
        <f t="shared" si="38"/>
        <v>150910.42363433668</v>
      </c>
      <c r="H256" s="3">
        <f t="shared" si="39"/>
        <v>318.35005574136011</v>
      </c>
      <c r="J256" s="7"/>
      <c r="K256" s="104" t="s">
        <v>236</v>
      </c>
      <c r="L256" s="108">
        <f>K247</f>
        <v>480.81382385730217</v>
      </c>
      <c r="M256" s="109">
        <f>M247</f>
        <v>49.988851727982166</v>
      </c>
    </row>
    <row r="257" spans="1:13" x14ac:dyDescent="0.25">
      <c r="A257" s="28" t="str">
        <f>_xlfn.XLOOKUP(P!C257,'Banco de Dados'!$B$3:$B$274,'Banco de Dados'!$K$3:$K$274,"")</f>
        <v>Ni</v>
      </c>
      <c r="B257" s="2">
        <v>28</v>
      </c>
      <c r="C257" s="2">
        <v>7472</v>
      </c>
      <c r="D257" s="2">
        <v>2164</v>
      </c>
      <c r="E257" s="2">
        <v>249</v>
      </c>
      <c r="F257" s="32">
        <f t="shared" si="40"/>
        <v>11.506469500924215</v>
      </c>
      <c r="G257" s="3">
        <f t="shared" si="38"/>
        <v>1423.3667781493868</v>
      </c>
      <c r="H257" s="3">
        <f t="shared" si="39"/>
        <v>163.77926421404683</v>
      </c>
      <c r="J257" s="7"/>
      <c r="K257" s="104" t="s">
        <v>237</v>
      </c>
      <c r="L257" s="105">
        <f>$L$9</f>
        <v>2161</v>
      </c>
      <c r="M257" s="106">
        <f>$L$10</f>
        <v>28</v>
      </c>
    </row>
    <row r="258" spans="1:13" x14ac:dyDescent="0.25">
      <c r="A258" s="28" t="str">
        <f>_xlfn.XLOOKUP(P!C258,'Banco de Dados'!$B$3:$B$274,'Banco de Dados'!$K$3:$K$274,"")</f>
        <v>Cu</v>
      </c>
      <c r="B258" s="2">
        <v>29</v>
      </c>
      <c r="C258" s="2">
        <v>8041</v>
      </c>
      <c r="D258" s="2">
        <v>803</v>
      </c>
      <c r="E258" s="2">
        <v>257</v>
      </c>
      <c r="F258" s="32">
        <f t="shared" si="40"/>
        <v>32.004981320049815</v>
      </c>
      <c r="G258" s="3">
        <f t="shared" si="38"/>
        <v>528.1716833890747</v>
      </c>
      <c r="H258" s="3">
        <f t="shared" si="39"/>
        <v>169.04124860646601</v>
      </c>
      <c r="J258" s="7"/>
      <c r="K258" s="104" t="s">
        <v>238</v>
      </c>
      <c r="L258" s="105">
        <f>$M$11</f>
        <v>968</v>
      </c>
      <c r="M258" s="106">
        <f>$M$12</f>
        <v>104</v>
      </c>
    </row>
    <row r="259" spans="1:13" x14ac:dyDescent="0.25">
      <c r="A259" s="28" t="str">
        <f>_xlfn.XLOOKUP(P!C259,'Banco de Dados'!$B$3:$B$274,'Banco de Dados'!$K$3:$K$274,"")</f>
        <v>Zn</v>
      </c>
      <c r="B259" s="2">
        <v>30</v>
      </c>
      <c r="C259" s="2">
        <v>8631</v>
      </c>
      <c r="D259" s="2">
        <v>1379</v>
      </c>
      <c r="E259" s="2">
        <v>257</v>
      </c>
      <c r="F259" s="32">
        <f t="shared" si="40"/>
        <v>18.636693255982596</v>
      </c>
      <c r="G259" s="3">
        <f t="shared" si="38"/>
        <v>907.03455964325531</v>
      </c>
      <c r="H259" s="3">
        <f t="shared" si="39"/>
        <v>169.04124860646601</v>
      </c>
      <c r="J259" s="7"/>
      <c r="K259" s="69" t="s">
        <v>217</v>
      </c>
      <c r="L259" s="110">
        <f>SQRT(((M256/L256)^2)+((M257/L257)^2)+((M258/L258)^2))</f>
        <v>0.15006659321070537</v>
      </c>
      <c r="M259" s="71" t="str">
        <f>M268</f>
        <v>mg/kg</v>
      </c>
    </row>
    <row r="260" spans="1:13" x14ac:dyDescent="0.25">
      <c r="A260" s="28" t="str">
        <f>_xlfn.XLOOKUP(P!C260,'Banco de Dados'!$B$3:$B$274,'Banco de Dados'!$K$3:$K$274,"")</f>
        <v>Rh</v>
      </c>
      <c r="B260" s="2">
        <v>45</v>
      </c>
      <c r="C260" s="2">
        <v>20167</v>
      </c>
      <c r="D260" s="2">
        <v>1943</v>
      </c>
      <c r="E260" s="2">
        <v>156</v>
      </c>
      <c r="F260" s="32">
        <f t="shared" si="40"/>
        <v>8.0288214101904281</v>
      </c>
      <c r="G260" s="3">
        <f t="shared" si="38"/>
        <v>1278.0044593088073</v>
      </c>
      <c r="H260" s="3">
        <f t="shared" si="39"/>
        <v>102.60869565217392</v>
      </c>
      <c r="J260" s="7"/>
    </row>
    <row r="261" spans="1:13" x14ac:dyDescent="0.25">
      <c r="A261" s="28" t="str">
        <f>_xlfn.XLOOKUP(P!C261,'Banco de Dados'!$B$3:$B$274,'Banco de Dados'!$K$3:$K$274,"")</f>
        <v>Rh</v>
      </c>
      <c r="B261" s="2">
        <v>45</v>
      </c>
      <c r="C261" s="2">
        <v>2696</v>
      </c>
      <c r="D261" s="2">
        <v>16941</v>
      </c>
      <c r="E261" s="2">
        <v>142</v>
      </c>
      <c r="F261" s="32">
        <f t="shared" si="40"/>
        <v>0.8382031757275249</v>
      </c>
      <c r="G261" s="3">
        <f t="shared" si="38"/>
        <v>11142.909698996657</v>
      </c>
      <c r="H261" s="3">
        <f t="shared" si="39"/>
        <v>93.400222965440364</v>
      </c>
      <c r="J261" s="7"/>
    </row>
    <row r="262" spans="1:13" x14ac:dyDescent="0.25">
      <c r="A262" s="28" t="str">
        <f>_xlfn.XLOOKUP(P!C262,'Banco de Dados'!$B$3:$B$274,'Banco de Dados'!$K$3:$K$274,"")</f>
        <v/>
      </c>
      <c r="B262" s="2">
        <v>0</v>
      </c>
      <c r="C262" s="2">
        <v>0</v>
      </c>
      <c r="D262" s="2">
        <v>0</v>
      </c>
      <c r="E262" s="2">
        <v>0</v>
      </c>
      <c r="F262" s="32" t="e">
        <f t="shared" si="40"/>
        <v>#DIV/0!</v>
      </c>
      <c r="G262" s="3">
        <f t="shared" si="38"/>
        <v>0</v>
      </c>
      <c r="H262" s="3">
        <f t="shared" si="39"/>
        <v>0</v>
      </c>
      <c r="J262" s="7"/>
    </row>
    <row r="263" spans="1:13" x14ac:dyDescent="0.25">
      <c r="A263" s="28" t="str">
        <f>_xlfn.XLOOKUP(P!C263,'Banco de Dados'!$B$3:$B$274,'Banco de Dados'!$K$3:$K$274,"")</f>
        <v/>
      </c>
      <c r="B263" s="2">
        <v>0</v>
      </c>
      <c r="C263" s="2">
        <v>0</v>
      </c>
      <c r="D263" s="2">
        <v>0</v>
      </c>
      <c r="E263" s="2">
        <v>0</v>
      </c>
      <c r="F263" s="32" t="e">
        <f t="shared" si="40"/>
        <v>#DIV/0!</v>
      </c>
      <c r="G263" s="3">
        <f t="shared" si="38"/>
        <v>0</v>
      </c>
      <c r="H263" s="3">
        <f t="shared" si="39"/>
        <v>0</v>
      </c>
      <c r="J263" s="7"/>
    </row>
    <row r="264" spans="1:13" x14ac:dyDescent="0.25">
      <c r="A264" s="28" t="str">
        <f>_xlfn.XLOOKUP(P!C264,'Banco de Dados'!$B$3:$B$274,'Banco de Dados'!$K$3:$K$274,"")</f>
        <v/>
      </c>
      <c r="B264" s="2">
        <v>0</v>
      </c>
      <c r="C264" s="2">
        <v>0</v>
      </c>
      <c r="D264" s="2">
        <v>0</v>
      </c>
      <c r="E264" s="2">
        <v>0</v>
      </c>
      <c r="F264" s="32" t="e">
        <f t="shared" si="40"/>
        <v>#DIV/0!</v>
      </c>
      <c r="G264" s="3">
        <f t="shared" si="38"/>
        <v>0</v>
      </c>
      <c r="H264" s="3">
        <f t="shared" si="39"/>
        <v>0</v>
      </c>
      <c r="J264" s="7"/>
    </row>
    <row r="265" spans="1:13" x14ac:dyDescent="0.25">
      <c r="A265" s="28" t="str">
        <f>_xlfn.XLOOKUP(P!C265,'Banco de Dados'!$B$3:$B$274,'Banco de Dados'!$K$3:$K$274,"")</f>
        <v/>
      </c>
      <c r="B265" s="2">
        <v>0</v>
      </c>
      <c r="C265" s="2">
        <v>0</v>
      </c>
      <c r="D265" s="2">
        <v>0</v>
      </c>
      <c r="E265" s="2">
        <v>0</v>
      </c>
      <c r="F265" s="32" t="e">
        <f t="shared" si="40"/>
        <v>#DIV/0!</v>
      </c>
      <c r="G265" s="3">
        <f t="shared" si="38"/>
        <v>0</v>
      </c>
      <c r="H265" s="3">
        <f t="shared" si="39"/>
        <v>0</v>
      </c>
      <c r="J265" s="7"/>
    </row>
    <row r="266" spans="1:13" x14ac:dyDescent="0.25">
      <c r="A266" s="28" t="str">
        <f>_xlfn.XLOOKUP(P!C266,'Banco de Dados'!$B$3:$B$274,'Banco de Dados'!$K$3:$K$274,"")</f>
        <v/>
      </c>
      <c r="B266" s="2">
        <v>0</v>
      </c>
      <c r="C266" s="2">
        <v>0</v>
      </c>
      <c r="D266" s="2">
        <v>0</v>
      </c>
      <c r="E266" s="17">
        <v>0</v>
      </c>
      <c r="F266" s="32" t="e">
        <f t="shared" si="40"/>
        <v>#DIV/0!</v>
      </c>
      <c r="G266" s="3">
        <f t="shared" si="38"/>
        <v>0</v>
      </c>
      <c r="H266" s="3">
        <f t="shared" si="39"/>
        <v>0</v>
      </c>
      <c r="J266" s="7"/>
    </row>
    <row r="267" spans="1:13" ht="15.75" x14ac:dyDescent="0.25">
      <c r="A267" s="28" t="str">
        <f>_xlfn.XLOOKUP(P!C267,'Banco de Dados'!$B$3:$B$274,'Banco de Dados'!$K$3:$K$274,"")</f>
        <v/>
      </c>
      <c r="B267" s="2">
        <v>0</v>
      </c>
      <c r="C267" s="2">
        <v>0</v>
      </c>
      <c r="D267" s="2">
        <v>0</v>
      </c>
      <c r="E267" s="2">
        <v>0</v>
      </c>
      <c r="F267" s="32" t="e">
        <f t="shared" si="40"/>
        <v>#DIV/0!</v>
      </c>
      <c r="G267" s="3">
        <f t="shared" si="38"/>
        <v>0</v>
      </c>
      <c r="H267" s="3">
        <f t="shared" si="39"/>
        <v>0</v>
      </c>
      <c r="J267" s="7"/>
      <c r="K267" s="101" t="s">
        <v>216</v>
      </c>
      <c r="L267" s="102" t="str">
        <f>K245</f>
        <v>ai</v>
      </c>
      <c r="M267" s="103" t="str">
        <f>M245</f>
        <v>Fósforo</v>
      </c>
    </row>
    <row r="268" spans="1:13" x14ac:dyDescent="0.25">
      <c r="A268" s="28" t="str">
        <f>_xlfn.XLOOKUP(P!C268,'Banco de Dados'!$B$3:$B$274,'Banco de Dados'!$K$3:$K$274,"")</f>
        <v/>
      </c>
      <c r="B268" s="2">
        <v>0</v>
      </c>
      <c r="C268" s="2">
        <v>0</v>
      </c>
      <c r="D268" s="2">
        <v>0</v>
      </c>
      <c r="E268" s="2">
        <v>0</v>
      </c>
      <c r="F268" s="32" t="e">
        <f t="shared" si="40"/>
        <v>#DIV/0!</v>
      </c>
      <c r="G268" s="3">
        <f t="shared" si="38"/>
        <v>0</v>
      </c>
      <c r="H268" s="3">
        <f t="shared" si="39"/>
        <v>0</v>
      </c>
      <c r="J268" s="7"/>
      <c r="K268" s="68" t="s">
        <v>68</v>
      </c>
      <c r="L268" s="29">
        <f>(K251*M253)/M251</f>
        <v>1073.3870592516839</v>
      </c>
      <c r="M268" s="66" t="str">
        <f>$M$9</f>
        <v>mg/kg</v>
      </c>
    </row>
    <row r="269" spans="1:13" x14ac:dyDescent="0.25">
      <c r="A269" s="28" t="str">
        <f>_xlfn.XLOOKUP(P!C269,'Banco de Dados'!$B$3:$B$274,'Banco de Dados'!$K$3:$K$274,"")</f>
        <v/>
      </c>
      <c r="B269" s="2">
        <v>0</v>
      </c>
      <c r="C269" s="2">
        <v>0</v>
      </c>
      <c r="D269" s="2">
        <v>0</v>
      </c>
      <c r="E269" s="2">
        <v>0</v>
      </c>
      <c r="F269" s="32" t="e">
        <f t="shared" si="40"/>
        <v>#DIV/0!</v>
      </c>
      <c r="G269" s="3">
        <f t="shared" si="38"/>
        <v>0</v>
      </c>
      <c r="H269" s="3">
        <f t="shared" si="39"/>
        <v>0</v>
      </c>
      <c r="J269" s="7"/>
      <c r="K269" s="111" t="s">
        <v>246</v>
      </c>
      <c r="L269" s="126">
        <f>SQRT(((M256/L256)^2)+((M257/L257)^2)+((M258/L258)^2))</f>
        <v>0.15006659321070537</v>
      </c>
      <c r="M269" s="66"/>
    </row>
    <row r="270" spans="1:13" x14ac:dyDescent="0.25">
      <c r="A270" s="28" t="str">
        <f>_xlfn.XLOOKUP(P!C270,'Banco de Dados'!$B$3:$B$274,'Banco de Dados'!$K$3:$K$274,"")</f>
        <v/>
      </c>
      <c r="B270" s="2">
        <v>0</v>
      </c>
      <c r="C270" s="2">
        <v>0</v>
      </c>
      <c r="D270" s="2">
        <v>0</v>
      </c>
      <c r="E270" s="2">
        <v>0</v>
      </c>
      <c r="F270" s="32" t="e">
        <f t="shared" si="40"/>
        <v>#DIV/0!</v>
      </c>
      <c r="G270" s="3">
        <f t="shared" si="38"/>
        <v>0</v>
      </c>
      <c r="H270" s="3">
        <f t="shared" si="39"/>
        <v>0</v>
      </c>
      <c r="J270" s="7"/>
      <c r="K270" s="69" t="s">
        <v>247</v>
      </c>
      <c r="L270" s="127">
        <f>L269*L268</f>
        <v>161.07953917835775</v>
      </c>
      <c r="M270" s="71" t="str">
        <f>$M$9</f>
        <v>mg/kg</v>
      </c>
    </row>
    <row r="271" spans="1:13" x14ac:dyDescent="0.25">
      <c r="A271" s="28" t="str">
        <f>_xlfn.XLOOKUP(P!C271,'Banco de Dados'!$B$3:$B$274,'Banco de Dados'!$K$3:$K$274,"")</f>
        <v/>
      </c>
      <c r="B271" s="2">
        <v>0</v>
      </c>
      <c r="C271" s="2">
        <v>0</v>
      </c>
      <c r="D271" s="2">
        <v>0</v>
      </c>
      <c r="E271" s="2">
        <v>0</v>
      </c>
      <c r="F271" s="32" t="e">
        <f t="shared" si="40"/>
        <v>#DIV/0!</v>
      </c>
      <c r="G271" s="3">
        <f t="shared" si="38"/>
        <v>0</v>
      </c>
      <c r="H271" s="3">
        <f t="shared" si="39"/>
        <v>0</v>
      </c>
      <c r="J271" s="7"/>
      <c r="K271" s="123"/>
      <c r="L271" s="124"/>
    </row>
    <row r="272" spans="1:13" x14ac:dyDescent="0.25">
      <c r="A272" s="28" t="str">
        <f>_xlfn.XLOOKUP(P!C272,'Banco de Dados'!$B$3:$B$274,'Banco de Dados'!$K$3:$K$274,"")</f>
        <v/>
      </c>
      <c r="B272" s="2">
        <v>0</v>
      </c>
      <c r="C272" s="2">
        <v>0</v>
      </c>
      <c r="D272" s="2">
        <v>0</v>
      </c>
      <c r="E272" s="2">
        <v>0</v>
      </c>
      <c r="F272" s="32" t="e">
        <f t="shared" si="40"/>
        <v>#DIV/0!</v>
      </c>
      <c r="G272" s="3">
        <f t="shared" si="38"/>
        <v>0</v>
      </c>
      <c r="H272" s="3">
        <f t="shared" si="39"/>
        <v>0</v>
      </c>
      <c r="J272" s="7"/>
    </row>
    <row r="273" spans="1:14" x14ac:dyDescent="0.25">
      <c r="A273" s="28" t="str">
        <f>_xlfn.XLOOKUP(P!C273,'Banco de Dados'!$B$3:$B$274,'Banco de Dados'!$K$3:$K$274,"")</f>
        <v/>
      </c>
      <c r="B273" s="2">
        <v>0</v>
      </c>
      <c r="C273" s="2">
        <v>0</v>
      </c>
      <c r="D273" s="2">
        <v>0</v>
      </c>
      <c r="E273" s="2">
        <v>0</v>
      </c>
      <c r="F273" s="32" t="e">
        <f t="shared" si="40"/>
        <v>#DIV/0!</v>
      </c>
      <c r="G273" s="3">
        <f t="shared" si="38"/>
        <v>0</v>
      </c>
      <c r="H273" s="3">
        <f t="shared" si="39"/>
        <v>0</v>
      </c>
      <c r="J273" s="7"/>
    </row>
    <row r="274" spans="1:14" x14ac:dyDescent="0.25">
      <c r="A274" s="28" t="str">
        <f>_xlfn.XLOOKUP(P!C274,'Banco de Dados'!$B$3:$B$274,'Banco de Dados'!$K$3:$K$274,"")</f>
        <v/>
      </c>
      <c r="B274" s="2">
        <v>0</v>
      </c>
      <c r="C274" s="2">
        <v>0</v>
      </c>
      <c r="D274" s="2">
        <v>0</v>
      </c>
      <c r="E274" s="2">
        <v>0</v>
      </c>
      <c r="F274" s="32" t="e">
        <f t="shared" ref="F274:F276" si="41">(E274*100)/D274</f>
        <v>#DIV/0!</v>
      </c>
      <c r="G274" s="3">
        <f t="shared" ref="G274:G276" si="42">D274*$E$244</f>
        <v>0</v>
      </c>
      <c r="H274" s="3">
        <f t="shared" ref="H274:H276" si="43">E274*$E$244</f>
        <v>0</v>
      </c>
      <c r="J274" s="7"/>
    </row>
    <row r="275" spans="1:14" x14ac:dyDescent="0.25">
      <c r="A275" s="28" t="str">
        <f>_xlfn.XLOOKUP(P!C275,'Banco de Dados'!$B$3:$B$274,'Banco de Dados'!$K$3:$K$274,"")</f>
        <v/>
      </c>
      <c r="B275" s="2">
        <v>0</v>
      </c>
      <c r="C275" s="2">
        <v>0</v>
      </c>
      <c r="D275" s="2">
        <v>0</v>
      </c>
      <c r="E275" s="2">
        <v>0</v>
      </c>
      <c r="F275" s="32" t="e">
        <f t="shared" si="41"/>
        <v>#DIV/0!</v>
      </c>
      <c r="G275" s="3">
        <f t="shared" si="42"/>
        <v>0</v>
      </c>
      <c r="H275" s="3">
        <f t="shared" si="43"/>
        <v>0</v>
      </c>
      <c r="J275" s="7"/>
    </row>
    <row r="276" spans="1:14" x14ac:dyDescent="0.25">
      <c r="A276" s="28" t="str">
        <f>_xlfn.XLOOKUP(P!C276,'Banco de Dados'!$B$3:$B$274,'Banco de Dados'!$K$3:$K$274,"")</f>
        <v/>
      </c>
      <c r="B276" s="2">
        <v>0</v>
      </c>
      <c r="C276" s="2">
        <v>0</v>
      </c>
      <c r="D276" s="2">
        <v>0</v>
      </c>
      <c r="E276" s="2">
        <v>0</v>
      </c>
      <c r="F276" s="32" t="e">
        <f t="shared" si="41"/>
        <v>#DIV/0!</v>
      </c>
      <c r="G276" s="3">
        <f t="shared" si="42"/>
        <v>0</v>
      </c>
      <c r="H276" s="3">
        <f t="shared" si="43"/>
        <v>0</v>
      </c>
      <c r="J276" s="7"/>
    </row>
    <row r="277" spans="1:14" x14ac:dyDescent="0.25">
      <c r="A277" s="21"/>
      <c r="B277" s="21"/>
      <c r="C277" s="21"/>
      <c r="D277" s="21"/>
      <c r="E277" s="21"/>
      <c r="F277" s="77"/>
      <c r="G277" s="21"/>
      <c r="H277" s="21"/>
      <c r="J277" s="21"/>
      <c r="K277" s="21"/>
      <c r="L277" s="21"/>
      <c r="M277" s="21"/>
      <c r="N277" s="21"/>
    </row>
    <row r="278" spans="1:14" ht="15.75" x14ac:dyDescent="0.25">
      <c r="A278" s="36" t="str">
        <f>'Nome das Amostras'!A12</f>
        <v>aj</v>
      </c>
      <c r="B278" s="164" t="str">
        <f>VLOOKUP(A278,'Nome das Amostras'!$A$3:$D$28,2,FALSE)</f>
        <v>R9</v>
      </c>
      <c r="C278" s="164"/>
      <c r="D278" s="51" t="s">
        <v>65</v>
      </c>
      <c r="E278" s="53">
        <f>'Banco de Dados'!$O$13/'Banco de Dados'!BS13</f>
        <v>0.74387608069164268</v>
      </c>
      <c r="F278" s="74"/>
      <c r="G278" s="3"/>
      <c r="H278" s="3"/>
      <c r="J278" s="7"/>
    </row>
    <row r="279" spans="1:14" ht="15.75" x14ac:dyDescent="0.25">
      <c r="A279" s="107" t="s">
        <v>1</v>
      </c>
      <c r="B279" s="107" t="s">
        <v>0</v>
      </c>
      <c r="C279" s="107" t="s">
        <v>212</v>
      </c>
      <c r="D279" s="107" t="s">
        <v>209</v>
      </c>
      <c r="E279" s="107" t="s">
        <v>213</v>
      </c>
      <c r="F279" s="76" t="s">
        <v>219</v>
      </c>
      <c r="G279" s="54" t="s">
        <v>140</v>
      </c>
      <c r="H279" s="54" t="s">
        <v>66</v>
      </c>
      <c r="J279" s="7"/>
      <c r="K279" s="72" t="str">
        <f>A278</f>
        <v>aj</v>
      </c>
      <c r="L279" s="55" t="s">
        <v>215</v>
      </c>
      <c r="M279" s="41" t="str">
        <f>$A$1</f>
        <v>Fósforo</v>
      </c>
      <c r="N279" s="3"/>
    </row>
    <row r="280" spans="1:14" x14ac:dyDescent="0.25">
      <c r="A280" s="28" t="str">
        <f>_xlfn.XLOOKUP(P!C280,'Banco de Dados'!$B$3:$B$274,'Banco de Dados'!$K$3:$K$274,"")</f>
        <v>Si</v>
      </c>
      <c r="B280" s="2" cm="1">
        <f t="array" ref="B280:E310">Dados!BO5:BR35</f>
        <v>14</v>
      </c>
      <c r="C280" s="2">
        <v>1740</v>
      </c>
      <c r="D280" s="2">
        <v>7268</v>
      </c>
      <c r="E280" s="2">
        <v>113</v>
      </c>
      <c r="F280" s="32">
        <f>(E280*100)/D280</f>
        <v>1.5547605943863512</v>
      </c>
      <c r="G280" s="3">
        <f t="shared" ref="G280:G307" si="44">D280*$E$278</f>
        <v>5406.4913544668589</v>
      </c>
      <c r="H280" s="3">
        <f t="shared" ref="H280:H307" si="45">E280*$E$278</f>
        <v>84.057997118155626</v>
      </c>
      <c r="J280" s="7"/>
      <c r="K280" s="5" t="s">
        <v>210</v>
      </c>
      <c r="L280" s="5"/>
      <c r="M280" s="5" t="s">
        <v>211</v>
      </c>
    </row>
    <row r="281" spans="1:14" x14ac:dyDescent="0.25">
      <c r="A281" s="28" t="str">
        <f>_xlfn.XLOOKUP(P!C281,'Banco de Dados'!$B$3:$B$274,'Banco de Dados'!$K$3:$K$274,"")</f>
        <v>P</v>
      </c>
      <c r="B281" s="2">
        <v>15</v>
      </c>
      <c r="C281" s="2">
        <v>2013</v>
      </c>
      <c r="D281" s="2">
        <v>1144</v>
      </c>
      <c r="E281" s="2">
        <v>83</v>
      </c>
      <c r="F281" s="32">
        <f t="shared" ref="F281:F307" si="46">(E281*100)/D281</f>
        <v>7.255244755244755</v>
      </c>
      <c r="G281" s="3">
        <f t="shared" si="44"/>
        <v>850.99423631123921</v>
      </c>
      <c r="H281" s="3">
        <f t="shared" si="45"/>
        <v>61.741714697406344</v>
      </c>
      <c r="J281" s="7"/>
      <c r="K281" s="6">
        <f>_xlfn.XLOOKUP($B$4,A280:A307,G280:G307,"")</f>
        <v>850.99423631123921</v>
      </c>
      <c r="L281" s="6"/>
      <c r="M281" s="6">
        <f>_xlfn.XLOOKUP($B$4,A280:A307,H280:H307,"")</f>
        <v>61.741714697406344</v>
      </c>
    </row>
    <row r="282" spans="1:14" x14ac:dyDescent="0.25">
      <c r="A282" s="28" t="str">
        <f>_xlfn.XLOOKUP(P!C282,'Banco de Dados'!$B$3:$B$274,'Banco de Dados'!$K$3:$K$274,"")</f>
        <v>S</v>
      </c>
      <c r="B282" s="2">
        <v>16</v>
      </c>
      <c r="C282" s="2">
        <v>2307</v>
      </c>
      <c r="D282" s="2">
        <v>4134</v>
      </c>
      <c r="E282" s="2">
        <v>108</v>
      </c>
      <c r="F282" s="32">
        <f t="shared" si="46"/>
        <v>2.6124818577648767</v>
      </c>
      <c r="G282" s="3">
        <f t="shared" si="44"/>
        <v>3075.1837175792507</v>
      </c>
      <c r="H282" s="3">
        <f t="shared" si="45"/>
        <v>80.338616714697409</v>
      </c>
      <c r="J282" s="7"/>
    </row>
    <row r="283" spans="1:14" ht="15.75" x14ac:dyDescent="0.25">
      <c r="A283" s="28" t="str">
        <f>_xlfn.XLOOKUP(P!C283,'Banco de Dados'!$B$3:$B$274,'Banco de Dados'!$K$3:$K$274,"")</f>
        <v>Cl</v>
      </c>
      <c r="B283" s="2">
        <v>17</v>
      </c>
      <c r="C283" s="2">
        <v>2622</v>
      </c>
      <c r="D283" s="2">
        <v>12390</v>
      </c>
      <c r="E283" s="2">
        <v>180</v>
      </c>
      <c r="F283" s="32">
        <f t="shared" si="46"/>
        <v>1.4527845036319613</v>
      </c>
      <c r="G283" s="3">
        <f t="shared" si="44"/>
        <v>9216.6246397694522</v>
      </c>
      <c r="H283" s="3">
        <f t="shared" si="45"/>
        <v>133.89769452449568</v>
      </c>
      <c r="K283" s="165" t="s">
        <v>67</v>
      </c>
      <c r="L283" s="166"/>
      <c r="M283" s="167"/>
      <c r="N283"/>
    </row>
    <row r="284" spans="1:14" x14ac:dyDescent="0.25">
      <c r="A284" s="28" t="str">
        <f>_xlfn.XLOOKUP(P!C284,'Banco de Dados'!$B$3:$B$274,'Banco de Dados'!$K$3:$K$274,"")</f>
        <v>Ar</v>
      </c>
      <c r="B284" s="2">
        <v>18</v>
      </c>
      <c r="C284" s="2">
        <v>2957</v>
      </c>
      <c r="D284" s="2">
        <v>5552</v>
      </c>
      <c r="E284" s="2">
        <v>194</v>
      </c>
      <c r="F284" s="32">
        <f t="shared" si="46"/>
        <v>3.494236311239193</v>
      </c>
      <c r="G284" s="3">
        <f t="shared" si="44"/>
        <v>4130</v>
      </c>
      <c r="H284" s="3">
        <f t="shared" si="45"/>
        <v>144.31195965417868</v>
      </c>
      <c r="J284" s="7"/>
      <c r="K284" s="104" t="s">
        <v>240</v>
      </c>
      <c r="L284" s="39"/>
      <c r="M284" s="106" t="s">
        <v>209</v>
      </c>
    </row>
    <row r="285" spans="1:14" x14ac:dyDescent="0.25">
      <c r="A285" s="28" t="str">
        <f>_xlfn.XLOOKUP(P!C285,'Banco de Dados'!$B$3:$B$274,'Banco de Dados'!$K$3:$K$274,"")</f>
        <v>K</v>
      </c>
      <c r="B285" s="2">
        <v>19</v>
      </c>
      <c r="C285" s="2">
        <v>3313</v>
      </c>
      <c r="D285" s="2">
        <v>76728</v>
      </c>
      <c r="E285" s="2">
        <v>302</v>
      </c>
      <c r="F285" s="32">
        <f t="shared" si="46"/>
        <v>0.39359816494630384</v>
      </c>
      <c r="G285" s="3">
        <f t="shared" si="44"/>
        <v>57076.12391930836</v>
      </c>
      <c r="H285" s="3">
        <f t="shared" si="45"/>
        <v>224.6505763688761</v>
      </c>
      <c r="J285" s="58" t="s">
        <v>38</v>
      </c>
      <c r="K285" s="59">
        <f>$L$9</f>
        <v>2161</v>
      </c>
      <c r="L285" s="60"/>
      <c r="M285" s="61">
        <f>$M$11</f>
        <v>968</v>
      </c>
      <c r="N285" s="60"/>
    </row>
    <row r="286" spans="1:14" x14ac:dyDescent="0.25">
      <c r="A286" s="28" t="str">
        <f>_xlfn.XLOOKUP(P!C286,'Banco de Dados'!$B$3:$B$274,'Banco de Dados'!$K$3:$K$274,"")</f>
        <v>Ca</v>
      </c>
      <c r="B286" s="2">
        <v>20</v>
      </c>
      <c r="C286" s="2">
        <v>3691</v>
      </c>
      <c r="D286" s="2">
        <v>17562</v>
      </c>
      <c r="E286" s="2">
        <v>179</v>
      </c>
      <c r="F286" s="32">
        <f t="shared" si="46"/>
        <v>1.0192460995330828</v>
      </c>
      <c r="G286" s="3">
        <f t="shared" si="44"/>
        <v>13063.95172910663</v>
      </c>
      <c r="H286" s="3">
        <f t="shared" si="45"/>
        <v>133.15381844380403</v>
      </c>
      <c r="J286" s="2"/>
      <c r="K286" s="18"/>
      <c r="L286" s="2" t="s">
        <v>70</v>
      </c>
      <c r="M286" s="19"/>
    </row>
    <row r="287" spans="1:14" x14ac:dyDescent="0.25">
      <c r="A287" s="28" t="str">
        <f>_xlfn.XLOOKUP(P!C287,'Banco de Dados'!$B$3:$B$274,'Banco de Dados'!$K$3:$K$274,"")</f>
        <v>Ti</v>
      </c>
      <c r="B287" s="2">
        <v>22</v>
      </c>
      <c r="C287" s="2">
        <v>4509</v>
      </c>
      <c r="D287" s="2">
        <v>14440</v>
      </c>
      <c r="E287" s="2">
        <v>162</v>
      </c>
      <c r="F287" s="32">
        <f t="shared" si="46"/>
        <v>1.1218836565096952</v>
      </c>
      <c r="G287" s="3">
        <f t="shared" si="44"/>
        <v>10741.57060518732</v>
      </c>
      <c r="H287" s="3">
        <f t="shared" si="45"/>
        <v>120.50792507204612</v>
      </c>
      <c r="J287" s="58" t="s">
        <v>69</v>
      </c>
      <c r="K287" s="62" t="s">
        <v>71</v>
      </c>
      <c r="L287" s="63"/>
      <c r="M287" s="64">
        <f>K281</f>
        <v>850.99423631123921</v>
      </c>
      <c r="N287" s="60"/>
    </row>
    <row r="288" spans="1:14" x14ac:dyDescent="0.25">
      <c r="A288" s="28" t="str">
        <f>_xlfn.XLOOKUP(P!C288,'Banco de Dados'!$B$3:$B$274,'Banco de Dados'!$K$3:$K$274,"")</f>
        <v>Cr</v>
      </c>
      <c r="B288" s="2">
        <v>24</v>
      </c>
      <c r="C288" s="2">
        <v>5412</v>
      </c>
      <c r="D288" s="2">
        <v>4493</v>
      </c>
      <c r="E288" s="2">
        <v>144</v>
      </c>
      <c r="F288" s="32">
        <f t="shared" si="46"/>
        <v>3.2049855330514134</v>
      </c>
      <c r="G288" s="3">
        <f t="shared" si="44"/>
        <v>3342.2352305475506</v>
      </c>
      <c r="H288" s="3">
        <f t="shared" si="45"/>
        <v>107.11815561959655</v>
      </c>
      <c r="J288" s="7"/>
    </row>
    <row r="289" spans="1:13" ht="15.75" x14ac:dyDescent="0.25">
      <c r="A289" s="28" t="str">
        <f>_xlfn.XLOOKUP(P!C289,'Banco de Dados'!$B$3:$B$274,'Banco de Dados'!$K$3:$K$274,"")</f>
        <v>Mn</v>
      </c>
      <c r="B289" s="2">
        <v>25</v>
      </c>
      <c r="C289" s="2">
        <v>5895</v>
      </c>
      <c r="D289" s="2">
        <v>6239</v>
      </c>
      <c r="E289" s="2">
        <v>163</v>
      </c>
      <c r="F289" s="32">
        <f t="shared" si="46"/>
        <v>2.6125981727841001</v>
      </c>
      <c r="G289" s="3">
        <f t="shared" si="44"/>
        <v>4641.0428674351588</v>
      </c>
      <c r="H289" s="3">
        <f t="shared" si="45"/>
        <v>121.25180115273776</v>
      </c>
      <c r="J289" s="7"/>
      <c r="K289" s="165" t="s">
        <v>218</v>
      </c>
      <c r="L289" s="166"/>
      <c r="M289" s="167"/>
    </row>
    <row r="290" spans="1:13" x14ac:dyDescent="0.25">
      <c r="A290" s="28" t="str">
        <f>_xlfn.XLOOKUP(P!C290,'Banco de Dados'!$B$3:$B$274,'Banco de Dados'!$K$3:$K$274,"")</f>
        <v>Fe</v>
      </c>
      <c r="B290" s="2">
        <v>26</v>
      </c>
      <c r="C290" s="2">
        <v>6399</v>
      </c>
      <c r="D290" s="2">
        <v>301647</v>
      </c>
      <c r="E290" s="2">
        <v>543</v>
      </c>
      <c r="F290" s="32">
        <f t="shared" si="46"/>
        <v>0.1800117355717113</v>
      </c>
      <c r="G290" s="3">
        <f t="shared" si="44"/>
        <v>224387.98811239193</v>
      </c>
      <c r="H290" s="3">
        <f t="shared" si="45"/>
        <v>403.92471181556198</v>
      </c>
      <c r="J290" s="7"/>
      <c r="K290" s="104" t="s">
        <v>236</v>
      </c>
      <c r="L290" s="108">
        <f>K281</f>
        <v>850.99423631123921</v>
      </c>
      <c r="M290" s="109">
        <f>M281</f>
        <v>61.741714697406344</v>
      </c>
    </row>
    <row r="291" spans="1:13" x14ac:dyDescent="0.25">
      <c r="A291" s="28" t="str">
        <f>_xlfn.XLOOKUP(P!C291,'Banco de Dados'!$B$3:$B$274,'Banco de Dados'!$K$3:$K$274,"")</f>
        <v>Ni</v>
      </c>
      <c r="B291" s="2">
        <v>28</v>
      </c>
      <c r="C291" s="2">
        <v>7472</v>
      </c>
      <c r="D291" s="2">
        <v>2181</v>
      </c>
      <c r="E291" s="2">
        <v>233</v>
      </c>
      <c r="F291" s="32">
        <f t="shared" si="46"/>
        <v>10.68317285648785</v>
      </c>
      <c r="G291" s="3">
        <f t="shared" si="44"/>
        <v>1622.3937319884726</v>
      </c>
      <c r="H291" s="3">
        <f t="shared" si="45"/>
        <v>173.32312680115274</v>
      </c>
      <c r="J291" s="7"/>
      <c r="K291" s="104" t="s">
        <v>237</v>
      </c>
      <c r="L291" s="105">
        <f>$L$9</f>
        <v>2161</v>
      </c>
      <c r="M291" s="106">
        <f>$L$10</f>
        <v>28</v>
      </c>
    </row>
    <row r="292" spans="1:13" x14ac:dyDescent="0.25">
      <c r="A292" s="28" t="str">
        <f>_xlfn.XLOOKUP(P!C292,'Banco de Dados'!$B$3:$B$274,'Banco de Dados'!$K$3:$K$274,"")</f>
        <v>Cu</v>
      </c>
      <c r="B292" s="2">
        <v>29</v>
      </c>
      <c r="C292" s="2">
        <v>8041</v>
      </c>
      <c r="D292" s="2">
        <v>1803</v>
      </c>
      <c r="E292" s="2">
        <v>239</v>
      </c>
      <c r="F292" s="32">
        <f t="shared" si="46"/>
        <v>13.255684969495286</v>
      </c>
      <c r="G292" s="3">
        <f t="shared" si="44"/>
        <v>1341.2085734870318</v>
      </c>
      <c r="H292" s="3">
        <f t="shared" si="45"/>
        <v>177.78638328530261</v>
      </c>
      <c r="J292" s="7"/>
      <c r="K292" s="104" t="s">
        <v>238</v>
      </c>
      <c r="L292" s="105">
        <f>$M$11</f>
        <v>968</v>
      </c>
      <c r="M292" s="106">
        <f>$M$12</f>
        <v>104</v>
      </c>
    </row>
    <row r="293" spans="1:13" x14ac:dyDescent="0.25">
      <c r="A293" s="28" t="str">
        <f>_xlfn.XLOOKUP(P!C293,'Banco de Dados'!$B$3:$B$274,'Banco de Dados'!$K$3:$K$274,"")</f>
        <v>Zn</v>
      </c>
      <c r="B293" s="2">
        <v>30</v>
      </c>
      <c r="C293" s="2">
        <v>8631</v>
      </c>
      <c r="D293" s="2">
        <v>1511</v>
      </c>
      <c r="E293" s="2">
        <v>239</v>
      </c>
      <c r="F293" s="32">
        <f t="shared" si="46"/>
        <v>15.817339510258106</v>
      </c>
      <c r="G293" s="3">
        <f t="shared" si="44"/>
        <v>1123.9967579250722</v>
      </c>
      <c r="H293" s="3">
        <f t="shared" si="45"/>
        <v>177.78638328530261</v>
      </c>
      <c r="J293" s="7"/>
      <c r="K293" s="69" t="s">
        <v>217</v>
      </c>
      <c r="L293" s="110">
        <f>SQRT(((M290/L290)^2)+((M291/L291)^2)+((M292/L292)^2))</f>
        <v>0.13028686797664218</v>
      </c>
      <c r="M293" s="71" t="str">
        <f>M302</f>
        <v>mg/kg</v>
      </c>
    </row>
    <row r="294" spans="1:13" x14ac:dyDescent="0.25">
      <c r="A294" s="28" t="str">
        <f>_xlfn.XLOOKUP(P!C294,'Banco de Dados'!$B$3:$B$274,'Banco de Dados'!$K$3:$K$274,"")</f>
        <v>Rh</v>
      </c>
      <c r="B294" s="2">
        <v>45</v>
      </c>
      <c r="C294" s="2">
        <v>20167</v>
      </c>
      <c r="D294" s="2">
        <v>2177</v>
      </c>
      <c r="E294" s="2">
        <v>138</v>
      </c>
      <c r="F294" s="32">
        <f t="shared" si="46"/>
        <v>6.3389986219568213</v>
      </c>
      <c r="G294" s="3">
        <f t="shared" si="44"/>
        <v>1619.4182276657061</v>
      </c>
      <c r="H294" s="3">
        <f t="shared" si="45"/>
        <v>102.65489913544668</v>
      </c>
      <c r="J294" s="7"/>
    </row>
    <row r="295" spans="1:13" x14ac:dyDescent="0.25">
      <c r="A295" s="28" t="str">
        <f>_xlfn.XLOOKUP(P!C295,'Banco de Dados'!$B$3:$B$274,'Banco de Dados'!$K$3:$K$274,"")</f>
        <v>Rh</v>
      </c>
      <c r="B295" s="2">
        <v>45</v>
      </c>
      <c r="C295" s="2">
        <v>2696</v>
      </c>
      <c r="D295" s="2">
        <v>16137</v>
      </c>
      <c r="E295" s="2">
        <v>150</v>
      </c>
      <c r="F295" s="32">
        <f t="shared" si="46"/>
        <v>0.92954080684142038</v>
      </c>
      <c r="G295" s="3">
        <f t="shared" si="44"/>
        <v>12003.928314121038</v>
      </c>
      <c r="H295" s="3">
        <f t="shared" si="45"/>
        <v>111.5814121037464</v>
      </c>
      <c r="J295" s="7"/>
    </row>
    <row r="296" spans="1:13" x14ac:dyDescent="0.25">
      <c r="A296" s="28" t="str">
        <f>_xlfn.XLOOKUP(P!C296,'Banco de Dados'!$B$3:$B$274,'Banco de Dados'!$K$3:$K$274,"")</f>
        <v/>
      </c>
      <c r="B296" s="2">
        <v>0</v>
      </c>
      <c r="C296" s="2">
        <v>0</v>
      </c>
      <c r="D296" s="2">
        <v>0</v>
      </c>
      <c r="E296" s="2">
        <v>0</v>
      </c>
      <c r="F296" s="32" t="e">
        <f t="shared" si="46"/>
        <v>#DIV/0!</v>
      </c>
      <c r="G296" s="3">
        <f t="shared" si="44"/>
        <v>0</v>
      </c>
      <c r="H296" s="3">
        <f t="shared" si="45"/>
        <v>0</v>
      </c>
      <c r="J296" s="7"/>
    </row>
    <row r="297" spans="1:13" x14ac:dyDescent="0.25">
      <c r="A297" s="28" t="str">
        <f>_xlfn.XLOOKUP(P!C297,'Banco de Dados'!$B$3:$B$274,'Banco de Dados'!$K$3:$K$274,"")</f>
        <v/>
      </c>
      <c r="B297" s="2">
        <v>0</v>
      </c>
      <c r="C297" s="2">
        <v>0</v>
      </c>
      <c r="D297" s="2">
        <v>0</v>
      </c>
      <c r="E297" s="2">
        <v>0</v>
      </c>
      <c r="F297" s="32" t="e">
        <f t="shared" si="46"/>
        <v>#DIV/0!</v>
      </c>
      <c r="G297" s="3">
        <f t="shared" si="44"/>
        <v>0</v>
      </c>
      <c r="H297" s="3">
        <f t="shared" si="45"/>
        <v>0</v>
      </c>
      <c r="J297" s="7"/>
    </row>
    <row r="298" spans="1:13" x14ac:dyDescent="0.25">
      <c r="A298" s="28" t="str">
        <f>_xlfn.XLOOKUP(P!C298,'Banco de Dados'!$B$3:$B$274,'Banco de Dados'!$K$3:$K$274,"")</f>
        <v/>
      </c>
      <c r="B298" s="2">
        <v>0</v>
      </c>
      <c r="C298" s="2">
        <v>0</v>
      </c>
      <c r="D298" s="2">
        <v>0</v>
      </c>
      <c r="E298" s="2">
        <v>0</v>
      </c>
      <c r="F298" s="32" t="e">
        <f t="shared" si="46"/>
        <v>#DIV/0!</v>
      </c>
      <c r="G298" s="3">
        <f t="shared" si="44"/>
        <v>0</v>
      </c>
      <c r="H298" s="3">
        <f t="shared" si="45"/>
        <v>0</v>
      </c>
      <c r="J298" s="7"/>
    </row>
    <row r="299" spans="1:13" x14ac:dyDescent="0.25">
      <c r="A299" s="28" t="str">
        <f>_xlfn.XLOOKUP(P!C299,'Banco de Dados'!$B$3:$B$274,'Banco de Dados'!$K$3:$K$274,"")</f>
        <v/>
      </c>
      <c r="B299" s="2">
        <v>0</v>
      </c>
      <c r="C299" s="2">
        <v>0</v>
      </c>
      <c r="D299" s="2">
        <v>0</v>
      </c>
      <c r="E299" s="2">
        <v>0</v>
      </c>
      <c r="F299" s="32" t="e">
        <f t="shared" si="46"/>
        <v>#DIV/0!</v>
      </c>
      <c r="G299" s="3">
        <f t="shared" si="44"/>
        <v>0</v>
      </c>
      <c r="H299" s="3">
        <f t="shared" si="45"/>
        <v>0</v>
      </c>
      <c r="J299" s="7"/>
    </row>
    <row r="300" spans="1:13" x14ac:dyDescent="0.25">
      <c r="A300" s="28" t="str">
        <f>_xlfn.XLOOKUP(P!C300,'Banco de Dados'!$B$3:$B$274,'Banco de Dados'!$K$3:$K$274,"")</f>
        <v/>
      </c>
      <c r="B300" s="2">
        <v>0</v>
      </c>
      <c r="C300" s="2">
        <v>0</v>
      </c>
      <c r="D300" s="2">
        <v>0</v>
      </c>
      <c r="E300" s="17">
        <v>0</v>
      </c>
      <c r="F300" s="32" t="e">
        <f t="shared" si="46"/>
        <v>#DIV/0!</v>
      </c>
      <c r="G300" s="3">
        <f t="shared" si="44"/>
        <v>0</v>
      </c>
      <c r="H300" s="3">
        <f t="shared" si="45"/>
        <v>0</v>
      </c>
      <c r="J300" s="7"/>
    </row>
    <row r="301" spans="1:13" ht="15.75" x14ac:dyDescent="0.25">
      <c r="A301" s="28" t="str">
        <f>_xlfn.XLOOKUP(P!C301,'Banco de Dados'!$B$3:$B$274,'Banco de Dados'!$K$3:$K$274,"")</f>
        <v/>
      </c>
      <c r="B301" s="2">
        <v>0</v>
      </c>
      <c r="C301" s="2">
        <v>0</v>
      </c>
      <c r="D301" s="2">
        <v>0</v>
      </c>
      <c r="E301" s="2">
        <v>0</v>
      </c>
      <c r="F301" s="32" t="e">
        <f t="shared" si="46"/>
        <v>#DIV/0!</v>
      </c>
      <c r="G301" s="3">
        <f t="shared" si="44"/>
        <v>0</v>
      </c>
      <c r="H301" s="3">
        <f t="shared" si="45"/>
        <v>0</v>
      </c>
      <c r="J301" s="7"/>
      <c r="K301" s="101" t="s">
        <v>216</v>
      </c>
      <c r="L301" s="102" t="str">
        <f>K279</f>
        <v>aj</v>
      </c>
      <c r="M301" s="103" t="str">
        <f>M279</f>
        <v>Fósforo</v>
      </c>
    </row>
    <row r="302" spans="1:13" x14ac:dyDescent="0.25">
      <c r="A302" s="28" t="str">
        <f>_xlfn.XLOOKUP(P!C302,'Banco de Dados'!$B$3:$B$274,'Banco de Dados'!$K$3:$K$274,"")</f>
        <v/>
      </c>
      <c r="B302" s="2">
        <v>0</v>
      </c>
      <c r="C302" s="2">
        <v>0</v>
      </c>
      <c r="D302" s="2">
        <v>0</v>
      </c>
      <c r="E302" s="2">
        <v>0</v>
      </c>
      <c r="F302" s="32" t="e">
        <f t="shared" si="46"/>
        <v>#DIV/0!</v>
      </c>
      <c r="G302" s="3">
        <f t="shared" si="44"/>
        <v>0</v>
      </c>
      <c r="H302" s="3">
        <f t="shared" si="45"/>
        <v>0</v>
      </c>
      <c r="J302" s="7"/>
      <c r="K302" s="68" t="s">
        <v>68</v>
      </c>
      <c r="L302" s="29">
        <f>(K285*M287)/M285</f>
        <v>1899.7918849882105</v>
      </c>
      <c r="M302" s="66" t="str">
        <f>$M$9</f>
        <v>mg/kg</v>
      </c>
    </row>
    <row r="303" spans="1:13" x14ac:dyDescent="0.25">
      <c r="A303" s="28" t="str">
        <f>_xlfn.XLOOKUP(P!C303,'Banco de Dados'!$B$3:$B$274,'Banco de Dados'!$K$3:$K$274,"")</f>
        <v/>
      </c>
      <c r="B303" s="2">
        <v>0</v>
      </c>
      <c r="C303" s="2">
        <v>0</v>
      </c>
      <c r="D303" s="2">
        <v>0</v>
      </c>
      <c r="E303" s="2">
        <v>0</v>
      </c>
      <c r="F303" s="32" t="e">
        <f t="shared" si="46"/>
        <v>#DIV/0!</v>
      </c>
      <c r="G303" s="3">
        <f t="shared" si="44"/>
        <v>0</v>
      </c>
      <c r="H303" s="3">
        <f t="shared" si="45"/>
        <v>0</v>
      </c>
      <c r="J303" s="7"/>
      <c r="K303" s="111" t="s">
        <v>246</v>
      </c>
      <c r="L303" s="126">
        <f>SQRT(((M290/L290)^2)+((M291/L291)^2)+((M292/L292)^2))</f>
        <v>0.13028686797664218</v>
      </c>
      <c r="M303" s="66"/>
    </row>
    <row r="304" spans="1:13" x14ac:dyDescent="0.25">
      <c r="A304" s="28" t="str">
        <f>_xlfn.XLOOKUP(P!C304,'Banco de Dados'!$B$3:$B$274,'Banco de Dados'!$K$3:$K$274,"")</f>
        <v/>
      </c>
      <c r="B304" s="2">
        <v>0</v>
      </c>
      <c r="C304" s="2">
        <v>0</v>
      </c>
      <c r="D304" s="2">
        <v>0</v>
      </c>
      <c r="E304" s="2">
        <v>0</v>
      </c>
      <c r="F304" s="32" t="e">
        <f t="shared" si="46"/>
        <v>#DIV/0!</v>
      </c>
      <c r="G304" s="3">
        <f t="shared" si="44"/>
        <v>0</v>
      </c>
      <c r="H304" s="3">
        <f t="shared" si="45"/>
        <v>0</v>
      </c>
      <c r="J304" s="7"/>
      <c r="K304" s="69" t="s">
        <v>247</v>
      </c>
      <c r="L304" s="127">
        <f>L303*L302</f>
        <v>247.51793450255519</v>
      </c>
      <c r="M304" s="71" t="str">
        <f>$M$9</f>
        <v>mg/kg</v>
      </c>
    </row>
    <row r="305" spans="1:14" x14ac:dyDescent="0.25">
      <c r="A305" s="28" t="str">
        <f>_xlfn.XLOOKUP(P!C305,'Banco de Dados'!$B$3:$B$274,'Banco de Dados'!$K$3:$K$274,"")</f>
        <v/>
      </c>
      <c r="B305" s="2">
        <v>0</v>
      </c>
      <c r="C305" s="2">
        <v>0</v>
      </c>
      <c r="D305" s="2">
        <v>0</v>
      </c>
      <c r="E305" s="2">
        <v>0</v>
      </c>
      <c r="F305" s="32" t="e">
        <f t="shared" si="46"/>
        <v>#DIV/0!</v>
      </c>
      <c r="G305" s="3">
        <f t="shared" si="44"/>
        <v>0</v>
      </c>
      <c r="H305" s="3">
        <f t="shared" si="45"/>
        <v>0</v>
      </c>
      <c r="J305" s="7"/>
      <c r="K305" s="123"/>
      <c r="L305" s="124"/>
    </row>
    <row r="306" spans="1:14" x14ac:dyDescent="0.25">
      <c r="A306" s="28" t="str">
        <f>_xlfn.XLOOKUP(P!C306,'Banco de Dados'!$B$3:$B$274,'Banco de Dados'!$K$3:$K$274,"")</f>
        <v/>
      </c>
      <c r="B306" s="2">
        <v>0</v>
      </c>
      <c r="C306" s="2">
        <v>0</v>
      </c>
      <c r="D306" s="2">
        <v>0</v>
      </c>
      <c r="E306" s="2">
        <v>0</v>
      </c>
      <c r="F306" s="32" t="e">
        <f t="shared" si="46"/>
        <v>#DIV/0!</v>
      </c>
      <c r="G306" s="3">
        <f t="shared" si="44"/>
        <v>0</v>
      </c>
      <c r="H306" s="3">
        <f t="shared" si="45"/>
        <v>0</v>
      </c>
      <c r="J306" s="7"/>
    </row>
    <row r="307" spans="1:14" x14ac:dyDescent="0.25">
      <c r="A307" s="28" t="str">
        <f>_xlfn.XLOOKUP(P!C307,'Banco de Dados'!$B$3:$B$274,'Banco de Dados'!$K$3:$K$274,"")</f>
        <v/>
      </c>
      <c r="B307" s="2">
        <v>0</v>
      </c>
      <c r="C307" s="2">
        <v>0</v>
      </c>
      <c r="D307" s="2">
        <v>0</v>
      </c>
      <c r="E307" s="2">
        <v>0</v>
      </c>
      <c r="F307" s="32" t="e">
        <f t="shared" si="46"/>
        <v>#DIV/0!</v>
      </c>
      <c r="G307" s="3">
        <f t="shared" si="44"/>
        <v>0</v>
      </c>
      <c r="H307" s="3">
        <f t="shared" si="45"/>
        <v>0</v>
      </c>
      <c r="J307" s="7"/>
    </row>
    <row r="308" spans="1:14" x14ac:dyDescent="0.25">
      <c r="A308" s="28" t="str">
        <f>_xlfn.XLOOKUP(P!C308,'Banco de Dados'!$B$3:$B$274,'Banco de Dados'!$K$3:$K$274,"")</f>
        <v/>
      </c>
      <c r="B308" s="2">
        <v>0</v>
      </c>
      <c r="C308" s="2">
        <v>0</v>
      </c>
      <c r="D308" s="2">
        <v>0</v>
      </c>
      <c r="E308" s="2">
        <v>0</v>
      </c>
      <c r="F308" s="32" t="e">
        <f t="shared" ref="F308:F310" si="47">(E308*100)/D308</f>
        <v>#DIV/0!</v>
      </c>
      <c r="G308" s="3">
        <f t="shared" ref="G308:G310" si="48">D308*$E$278</f>
        <v>0</v>
      </c>
      <c r="H308" s="3">
        <f t="shared" ref="H308:H310" si="49">E308*$E$278</f>
        <v>0</v>
      </c>
      <c r="J308" s="7"/>
    </row>
    <row r="309" spans="1:14" x14ac:dyDescent="0.25">
      <c r="A309" s="28" t="str">
        <f>_xlfn.XLOOKUP(P!C309,'Banco de Dados'!$B$3:$B$274,'Banco de Dados'!$K$3:$K$274,"")</f>
        <v/>
      </c>
      <c r="B309" s="2">
        <v>0</v>
      </c>
      <c r="C309" s="2">
        <v>0</v>
      </c>
      <c r="D309" s="2">
        <v>0</v>
      </c>
      <c r="E309" s="2">
        <v>0</v>
      </c>
      <c r="F309" s="32" t="e">
        <f t="shared" si="47"/>
        <v>#DIV/0!</v>
      </c>
      <c r="G309" s="3">
        <f t="shared" si="48"/>
        <v>0</v>
      </c>
      <c r="H309" s="3">
        <f t="shared" si="49"/>
        <v>0</v>
      </c>
      <c r="J309" s="7"/>
    </row>
    <row r="310" spans="1:14" x14ac:dyDescent="0.25">
      <c r="A310" s="28" t="str">
        <f>_xlfn.XLOOKUP(P!C310,'Banco de Dados'!$B$3:$B$274,'Banco de Dados'!$K$3:$K$274,"")</f>
        <v/>
      </c>
      <c r="B310" s="2">
        <v>0</v>
      </c>
      <c r="C310" s="2">
        <v>0</v>
      </c>
      <c r="D310" s="2">
        <v>0</v>
      </c>
      <c r="E310" s="2">
        <v>0</v>
      </c>
      <c r="F310" s="32" t="e">
        <f t="shared" si="47"/>
        <v>#DIV/0!</v>
      </c>
      <c r="G310" s="3">
        <f t="shared" si="48"/>
        <v>0</v>
      </c>
      <c r="H310" s="3">
        <f t="shared" si="49"/>
        <v>0</v>
      </c>
      <c r="J310" s="7"/>
    </row>
    <row r="311" spans="1:14" x14ac:dyDescent="0.25">
      <c r="A311" s="21"/>
      <c r="B311" s="21"/>
      <c r="C311" s="21"/>
      <c r="D311" s="21"/>
      <c r="E311" s="21"/>
      <c r="F311" s="77"/>
      <c r="G311" s="21"/>
      <c r="H311" s="21"/>
      <c r="J311" s="21"/>
      <c r="K311" s="21"/>
      <c r="L311" s="21"/>
      <c r="M311" s="21"/>
      <c r="N311" s="21"/>
    </row>
    <row r="312" spans="1:14" ht="15.75" x14ac:dyDescent="0.25">
      <c r="A312" s="36" t="str">
        <f>'Nome das Amostras'!A13</f>
        <v>ak</v>
      </c>
      <c r="B312" s="164" t="str">
        <f>VLOOKUP(A312,'Nome das Amostras'!$A$3:$D$28,2,FALSE)</f>
        <v>R10</v>
      </c>
      <c r="C312" s="164"/>
      <c r="D312" s="51" t="s">
        <v>65</v>
      </c>
      <c r="E312" s="52">
        <f>'Banco de Dados'!$O$13/'Banco de Dados'!BZ13</f>
        <v>0.806640625</v>
      </c>
      <c r="F312" s="74"/>
      <c r="G312" s="3"/>
      <c r="H312" s="3"/>
      <c r="J312" s="7"/>
    </row>
    <row r="313" spans="1:14" ht="15.75" x14ac:dyDescent="0.25">
      <c r="A313" s="107" t="s">
        <v>1</v>
      </c>
      <c r="B313" s="107" t="s">
        <v>0</v>
      </c>
      <c r="C313" s="107" t="s">
        <v>212</v>
      </c>
      <c r="D313" s="107" t="s">
        <v>209</v>
      </c>
      <c r="E313" s="107" t="s">
        <v>213</v>
      </c>
      <c r="F313" s="76" t="s">
        <v>219</v>
      </c>
      <c r="G313" s="54" t="s">
        <v>140</v>
      </c>
      <c r="H313" s="54" t="s">
        <v>66</v>
      </c>
      <c r="J313" s="7"/>
      <c r="K313" s="72" t="str">
        <f>A312</f>
        <v>ak</v>
      </c>
      <c r="L313" s="55" t="s">
        <v>215</v>
      </c>
      <c r="M313" s="41" t="str">
        <f>$A$1</f>
        <v>Fósforo</v>
      </c>
      <c r="N313" s="3"/>
    </row>
    <row r="314" spans="1:14" x14ac:dyDescent="0.25">
      <c r="A314" s="28" t="str">
        <f>_xlfn.XLOOKUP(P!C314,'Banco de Dados'!$B$3:$B$274,'Banco de Dados'!$K$3:$K$274,"")</f>
        <v>Si</v>
      </c>
      <c r="B314" s="2" cm="1">
        <f t="array" ref="B314:E344">Dados!BV5:BY35</f>
        <v>14</v>
      </c>
      <c r="C314" s="2">
        <v>1740</v>
      </c>
      <c r="D314" s="2">
        <v>5318</v>
      </c>
      <c r="E314" s="2">
        <v>97</v>
      </c>
      <c r="F314" s="32">
        <f>(E314*100)/D314</f>
        <v>1.8239939827002634</v>
      </c>
      <c r="G314" s="3">
        <f t="shared" ref="G314:G341" si="50">D314*$E$312</f>
        <v>4289.71484375</v>
      </c>
      <c r="H314" s="3">
        <f t="shared" ref="H314:H341" si="51">E314*$E$312</f>
        <v>78.244140625</v>
      </c>
      <c r="J314" s="7"/>
      <c r="K314" s="5" t="s">
        <v>210</v>
      </c>
      <c r="L314" s="5"/>
      <c r="M314" s="5" t="s">
        <v>211</v>
      </c>
    </row>
    <row r="315" spans="1:14" x14ac:dyDescent="0.25">
      <c r="A315" s="28" t="str">
        <f>_xlfn.XLOOKUP(P!C315,'Banco de Dados'!$B$3:$B$274,'Banco de Dados'!$K$3:$K$274,"")</f>
        <v>P</v>
      </c>
      <c r="B315" s="2">
        <v>15</v>
      </c>
      <c r="C315" s="2">
        <v>2013</v>
      </c>
      <c r="D315" s="2">
        <v>1154</v>
      </c>
      <c r="E315" s="2">
        <v>80</v>
      </c>
      <c r="F315" s="32">
        <f t="shared" ref="F315:F341" si="52">(E315*100)/D315</f>
        <v>6.9324090121317159</v>
      </c>
      <c r="G315" s="3">
        <f t="shared" si="50"/>
        <v>930.86328125</v>
      </c>
      <c r="H315" s="3">
        <f t="shared" si="51"/>
        <v>64.53125</v>
      </c>
      <c r="J315" s="7"/>
      <c r="K315" s="6">
        <f>_xlfn.XLOOKUP($B$4,A314:A341,G314:G341,"")</f>
        <v>930.86328125</v>
      </c>
      <c r="L315" s="6"/>
      <c r="M315" s="6">
        <f>_xlfn.XLOOKUP($B$4,A314:A341,H314:H341,"")</f>
        <v>64.53125</v>
      </c>
    </row>
    <row r="316" spans="1:14" x14ac:dyDescent="0.25">
      <c r="A316" s="28" t="str">
        <f>_xlfn.XLOOKUP(P!C316,'Banco de Dados'!$B$3:$B$274,'Banco de Dados'!$K$3:$K$274,"")</f>
        <v>S</v>
      </c>
      <c r="B316" s="2">
        <v>16</v>
      </c>
      <c r="C316" s="2">
        <v>2307</v>
      </c>
      <c r="D316" s="2">
        <v>4221</v>
      </c>
      <c r="E316" s="2">
        <v>106</v>
      </c>
      <c r="F316" s="32">
        <f t="shared" si="52"/>
        <v>2.5112532575219144</v>
      </c>
      <c r="G316" s="3">
        <f t="shared" si="50"/>
        <v>3404.830078125</v>
      </c>
      <c r="H316" s="3">
        <f t="shared" si="51"/>
        <v>85.50390625</v>
      </c>
      <c r="J316" s="7"/>
    </row>
    <row r="317" spans="1:14" ht="15.75" x14ac:dyDescent="0.25">
      <c r="A317" s="28" t="str">
        <f>_xlfn.XLOOKUP(P!C317,'Banco de Dados'!$B$3:$B$274,'Banco de Dados'!$K$3:$K$274,"")</f>
        <v>Cl</v>
      </c>
      <c r="B317" s="2">
        <v>17</v>
      </c>
      <c r="C317" s="2">
        <v>2622</v>
      </c>
      <c r="D317" s="2">
        <v>8981</v>
      </c>
      <c r="E317" s="2">
        <v>165</v>
      </c>
      <c r="F317" s="32">
        <f t="shared" si="52"/>
        <v>1.8372118917715177</v>
      </c>
      <c r="G317" s="3">
        <f t="shared" si="50"/>
        <v>7244.439453125</v>
      </c>
      <c r="H317" s="3">
        <f t="shared" si="51"/>
        <v>133.095703125</v>
      </c>
      <c r="K317" s="165" t="s">
        <v>67</v>
      </c>
      <c r="L317" s="166"/>
      <c r="M317" s="167"/>
      <c r="N317"/>
    </row>
    <row r="318" spans="1:14" x14ac:dyDescent="0.25">
      <c r="A318" s="28" t="str">
        <f>_xlfn.XLOOKUP(P!C318,'Banco de Dados'!$B$3:$B$274,'Banco de Dados'!$K$3:$K$274,"")</f>
        <v>Ar</v>
      </c>
      <c r="B318" s="2">
        <v>18</v>
      </c>
      <c r="C318" s="2">
        <v>2957</v>
      </c>
      <c r="D318" s="2">
        <v>5120</v>
      </c>
      <c r="E318" s="2">
        <v>192</v>
      </c>
      <c r="F318" s="32">
        <f t="shared" si="52"/>
        <v>3.75</v>
      </c>
      <c r="G318" s="3">
        <f t="shared" si="50"/>
        <v>4130</v>
      </c>
      <c r="H318" s="3">
        <f t="shared" si="51"/>
        <v>154.875</v>
      </c>
      <c r="J318" s="7"/>
      <c r="K318" s="104" t="s">
        <v>240</v>
      </c>
      <c r="L318" s="39"/>
      <c r="M318" s="106" t="s">
        <v>209</v>
      </c>
    </row>
    <row r="319" spans="1:14" x14ac:dyDescent="0.25">
      <c r="A319" s="28" t="str">
        <f>_xlfn.XLOOKUP(P!C319,'Banco de Dados'!$B$3:$B$274,'Banco de Dados'!$K$3:$K$274,"")</f>
        <v>K</v>
      </c>
      <c r="B319" s="2">
        <v>19</v>
      </c>
      <c r="C319" s="2">
        <v>3313</v>
      </c>
      <c r="D319" s="2">
        <v>57180</v>
      </c>
      <c r="E319" s="2">
        <v>273</v>
      </c>
      <c r="F319" s="32">
        <f t="shared" si="52"/>
        <v>0.47743966421825812</v>
      </c>
      <c r="G319" s="3">
        <f t="shared" si="50"/>
        <v>46123.7109375</v>
      </c>
      <c r="H319" s="3">
        <f t="shared" si="51"/>
        <v>220.212890625</v>
      </c>
      <c r="J319" s="58" t="s">
        <v>38</v>
      </c>
      <c r="K319" s="59">
        <f>$L$9</f>
        <v>2161</v>
      </c>
      <c r="L319" s="60"/>
      <c r="M319" s="61">
        <f>$M$11</f>
        <v>968</v>
      </c>
      <c r="N319" s="60"/>
    </row>
    <row r="320" spans="1:14" x14ac:dyDescent="0.25">
      <c r="A320" s="28" t="str">
        <f>_xlfn.XLOOKUP(P!C320,'Banco de Dados'!$B$3:$B$274,'Banco de Dados'!$K$3:$K$274,"")</f>
        <v>Ca</v>
      </c>
      <c r="B320" s="2">
        <v>20</v>
      </c>
      <c r="C320" s="2">
        <v>3691</v>
      </c>
      <c r="D320" s="2">
        <v>24113</v>
      </c>
      <c r="E320" s="2">
        <v>198</v>
      </c>
      <c r="F320" s="32">
        <f t="shared" si="52"/>
        <v>0.82113382822543857</v>
      </c>
      <c r="G320" s="3">
        <f t="shared" si="50"/>
        <v>19450.525390625</v>
      </c>
      <c r="H320" s="3">
        <f t="shared" si="51"/>
        <v>159.71484375</v>
      </c>
      <c r="J320" s="2"/>
      <c r="K320" s="18"/>
      <c r="L320" s="2" t="s">
        <v>70</v>
      </c>
      <c r="M320" s="19"/>
    </row>
    <row r="321" spans="1:14" x14ac:dyDescent="0.25">
      <c r="A321" s="28" t="str">
        <f>_xlfn.XLOOKUP(P!C321,'Banco de Dados'!$B$3:$B$274,'Banco de Dados'!$K$3:$K$274,"")</f>
        <v>Ti</v>
      </c>
      <c r="B321" s="2">
        <v>22</v>
      </c>
      <c r="C321" s="2">
        <v>4509</v>
      </c>
      <c r="D321" s="2">
        <v>13847</v>
      </c>
      <c r="E321" s="2">
        <v>163</v>
      </c>
      <c r="F321" s="32">
        <f t="shared" si="52"/>
        <v>1.1771502852603453</v>
      </c>
      <c r="G321" s="3">
        <f t="shared" si="50"/>
        <v>11169.552734375</v>
      </c>
      <c r="H321" s="3">
        <f t="shared" si="51"/>
        <v>131.482421875</v>
      </c>
      <c r="J321" s="58" t="s">
        <v>69</v>
      </c>
      <c r="K321" s="62" t="s">
        <v>71</v>
      </c>
      <c r="L321" s="63"/>
      <c r="M321" s="64">
        <f>K315</f>
        <v>930.86328125</v>
      </c>
      <c r="N321" s="60"/>
    </row>
    <row r="322" spans="1:14" x14ac:dyDescent="0.25">
      <c r="A322" s="28" t="str">
        <f>_xlfn.XLOOKUP(P!C322,'Banco de Dados'!$B$3:$B$274,'Banco de Dados'!$K$3:$K$274,"")</f>
        <v>Cr</v>
      </c>
      <c r="B322" s="2">
        <v>24</v>
      </c>
      <c r="C322" s="2">
        <v>5412</v>
      </c>
      <c r="D322" s="2">
        <v>5099</v>
      </c>
      <c r="E322" s="2">
        <v>152</v>
      </c>
      <c r="F322" s="32">
        <f t="shared" si="52"/>
        <v>2.980976662090606</v>
      </c>
      <c r="G322" s="3">
        <f t="shared" si="50"/>
        <v>4113.060546875</v>
      </c>
      <c r="H322" s="3">
        <f t="shared" si="51"/>
        <v>122.609375</v>
      </c>
      <c r="J322" s="7"/>
    </row>
    <row r="323" spans="1:14" ht="15.75" x14ac:dyDescent="0.25">
      <c r="A323" s="28" t="str">
        <f>_xlfn.XLOOKUP(P!C323,'Banco de Dados'!$B$3:$B$274,'Banco de Dados'!$K$3:$K$274,"")</f>
        <v>Mn</v>
      </c>
      <c r="B323" s="2">
        <v>25</v>
      </c>
      <c r="C323" s="2">
        <v>5895</v>
      </c>
      <c r="D323" s="2">
        <v>4912</v>
      </c>
      <c r="E323" s="2">
        <v>165</v>
      </c>
      <c r="F323" s="32">
        <f t="shared" si="52"/>
        <v>3.3591205211726383</v>
      </c>
      <c r="G323" s="3">
        <f t="shared" si="50"/>
        <v>3962.21875</v>
      </c>
      <c r="H323" s="3">
        <f t="shared" si="51"/>
        <v>133.095703125</v>
      </c>
      <c r="J323" s="7"/>
      <c r="K323" s="165" t="s">
        <v>218</v>
      </c>
      <c r="L323" s="166"/>
      <c r="M323" s="167"/>
    </row>
    <row r="324" spans="1:14" x14ac:dyDescent="0.25">
      <c r="A324" s="28" t="str">
        <f>_xlfn.XLOOKUP(P!C324,'Banco de Dados'!$B$3:$B$274,'Banco de Dados'!$K$3:$K$274,"")</f>
        <v>Fe</v>
      </c>
      <c r="B324" s="2">
        <v>26</v>
      </c>
      <c r="C324" s="2">
        <v>6399</v>
      </c>
      <c r="D324" s="2">
        <v>282641</v>
      </c>
      <c r="E324" s="2">
        <v>530</v>
      </c>
      <c r="F324" s="32">
        <f t="shared" si="52"/>
        <v>0.18751702689984823</v>
      </c>
      <c r="G324" s="3">
        <f t="shared" si="50"/>
        <v>227989.712890625</v>
      </c>
      <c r="H324" s="3">
        <f t="shared" si="51"/>
        <v>427.51953125</v>
      </c>
      <c r="J324" s="7"/>
      <c r="K324" s="104" t="s">
        <v>236</v>
      </c>
      <c r="L324" s="108">
        <f>K315</f>
        <v>930.86328125</v>
      </c>
      <c r="M324" s="109">
        <f>M315</f>
        <v>64.53125</v>
      </c>
    </row>
    <row r="325" spans="1:14" x14ac:dyDescent="0.25">
      <c r="A325" s="28" t="str">
        <f>_xlfn.XLOOKUP(P!C325,'Banco de Dados'!$B$3:$B$274,'Banco de Dados'!$K$3:$K$274,"")</f>
        <v>Ni</v>
      </c>
      <c r="B325" s="2">
        <v>28</v>
      </c>
      <c r="C325" s="2">
        <v>7472</v>
      </c>
      <c r="D325" s="2">
        <v>2304</v>
      </c>
      <c r="E325" s="2">
        <v>245</v>
      </c>
      <c r="F325" s="32">
        <f t="shared" si="52"/>
        <v>10.633680555555555</v>
      </c>
      <c r="G325" s="3">
        <f t="shared" si="50"/>
        <v>1858.5</v>
      </c>
      <c r="H325" s="3">
        <f t="shared" si="51"/>
        <v>197.626953125</v>
      </c>
      <c r="J325" s="7"/>
      <c r="K325" s="104" t="s">
        <v>237</v>
      </c>
      <c r="L325" s="105">
        <f>$L$9</f>
        <v>2161</v>
      </c>
      <c r="M325" s="106">
        <f>$L$10</f>
        <v>28</v>
      </c>
    </row>
    <row r="326" spans="1:14" x14ac:dyDescent="0.25">
      <c r="A326" s="28" t="str">
        <f>_xlfn.XLOOKUP(P!C326,'Banco de Dados'!$B$3:$B$274,'Banco de Dados'!$K$3:$K$274,"")</f>
        <v>Cu</v>
      </c>
      <c r="B326" s="2">
        <v>29</v>
      </c>
      <c r="C326" s="2">
        <v>8041</v>
      </c>
      <c r="D326" s="2">
        <v>738</v>
      </c>
      <c r="E326" s="2">
        <v>250</v>
      </c>
      <c r="F326" s="32">
        <f t="shared" si="52"/>
        <v>33.875338753387531</v>
      </c>
      <c r="G326" s="3">
        <f t="shared" si="50"/>
        <v>595.30078125</v>
      </c>
      <c r="H326" s="3">
        <f t="shared" si="51"/>
        <v>201.66015625</v>
      </c>
      <c r="J326" s="7"/>
      <c r="K326" s="104" t="s">
        <v>238</v>
      </c>
      <c r="L326" s="105">
        <f>$M$11</f>
        <v>968</v>
      </c>
      <c r="M326" s="106">
        <f>$M$12</f>
        <v>104</v>
      </c>
    </row>
    <row r="327" spans="1:14" x14ac:dyDescent="0.25">
      <c r="A327" s="28" t="str">
        <f>_xlfn.XLOOKUP(P!C327,'Banco de Dados'!$B$3:$B$274,'Banco de Dados'!$K$3:$K$274,"")</f>
        <v>Zn</v>
      </c>
      <c r="B327" s="2">
        <v>30</v>
      </c>
      <c r="C327" s="2">
        <v>8631</v>
      </c>
      <c r="D327" s="2">
        <v>1119</v>
      </c>
      <c r="E327" s="2">
        <v>247</v>
      </c>
      <c r="F327" s="32">
        <f t="shared" si="52"/>
        <v>22.073279714030384</v>
      </c>
      <c r="G327" s="3">
        <f t="shared" si="50"/>
        <v>902.630859375</v>
      </c>
      <c r="H327" s="3">
        <f t="shared" si="51"/>
        <v>199.240234375</v>
      </c>
      <c r="J327" s="7"/>
      <c r="K327" s="69" t="s">
        <v>217</v>
      </c>
      <c r="L327" s="110">
        <f>SQRT(((M324/L324)^2)+((M325/L325)^2)+((M326/L326)^2))</f>
        <v>0.12851707976942534</v>
      </c>
      <c r="M327" s="71" t="str">
        <f>M336</f>
        <v>mg/kg</v>
      </c>
    </row>
    <row r="328" spans="1:14" x14ac:dyDescent="0.25">
      <c r="A328" s="28" t="str">
        <f>_xlfn.XLOOKUP(P!C328,'Banco de Dados'!$B$3:$B$274,'Banco de Dados'!$K$3:$K$274,"")</f>
        <v>Rh</v>
      </c>
      <c r="B328" s="2">
        <v>45</v>
      </c>
      <c r="C328" s="2">
        <v>20167</v>
      </c>
      <c r="D328" s="2">
        <v>1752</v>
      </c>
      <c r="E328" s="2">
        <v>141</v>
      </c>
      <c r="F328" s="32">
        <f t="shared" si="52"/>
        <v>8.0479452054794525</v>
      </c>
      <c r="G328" s="3">
        <f t="shared" si="50"/>
        <v>1413.234375</v>
      </c>
      <c r="H328" s="3">
        <f t="shared" si="51"/>
        <v>113.736328125</v>
      </c>
      <c r="J328" s="7"/>
    </row>
    <row r="329" spans="1:14" x14ac:dyDescent="0.25">
      <c r="A329" s="28" t="str">
        <f>_xlfn.XLOOKUP(P!C329,'Banco de Dados'!$B$3:$B$274,'Banco de Dados'!$K$3:$K$274,"")</f>
        <v>Rh</v>
      </c>
      <c r="B329" s="2">
        <v>45</v>
      </c>
      <c r="C329" s="2">
        <v>2696</v>
      </c>
      <c r="D329" s="2">
        <v>17472</v>
      </c>
      <c r="E329" s="2">
        <v>144</v>
      </c>
      <c r="F329" s="32">
        <f t="shared" si="52"/>
        <v>0.82417582417582413</v>
      </c>
      <c r="G329" s="3">
        <f t="shared" si="50"/>
        <v>14093.625</v>
      </c>
      <c r="H329" s="3">
        <f t="shared" si="51"/>
        <v>116.15625</v>
      </c>
      <c r="J329" s="7"/>
    </row>
    <row r="330" spans="1:14" x14ac:dyDescent="0.25">
      <c r="A330" s="28" t="str">
        <f>_xlfn.XLOOKUP(P!C330,'Banco de Dados'!$B$3:$B$274,'Banco de Dados'!$K$3:$K$274,"")</f>
        <v/>
      </c>
      <c r="B330" s="2">
        <v>0</v>
      </c>
      <c r="C330" s="2">
        <v>0</v>
      </c>
      <c r="D330" s="2">
        <v>0</v>
      </c>
      <c r="E330" s="2">
        <v>0</v>
      </c>
      <c r="F330" s="32" t="e">
        <f t="shared" si="52"/>
        <v>#DIV/0!</v>
      </c>
      <c r="G330" s="3">
        <f t="shared" si="50"/>
        <v>0</v>
      </c>
      <c r="H330" s="3">
        <f t="shared" si="51"/>
        <v>0</v>
      </c>
      <c r="J330" s="7"/>
    </row>
    <row r="331" spans="1:14" x14ac:dyDescent="0.25">
      <c r="A331" s="28" t="str">
        <f>_xlfn.XLOOKUP(P!C331,'Banco de Dados'!$B$3:$B$274,'Banco de Dados'!$K$3:$K$274,"")</f>
        <v/>
      </c>
      <c r="B331" s="2">
        <v>0</v>
      </c>
      <c r="C331" s="2">
        <v>0</v>
      </c>
      <c r="D331" s="2">
        <v>0</v>
      </c>
      <c r="E331" s="2">
        <v>0</v>
      </c>
      <c r="F331" s="32" t="e">
        <f t="shared" si="52"/>
        <v>#DIV/0!</v>
      </c>
      <c r="G331" s="3">
        <f t="shared" si="50"/>
        <v>0</v>
      </c>
      <c r="H331" s="3">
        <f t="shared" si="51"/>
        <v>0</v>
      </c>
      <c r="J331" s="7"/>
    </row>
    <row r="332" spans="1:14" x14ac:dyDescent="0.25">
      <c r="A332" s="28" t="str">
        <f>_xlfn.XLOOKUP(P!C332,'Banco de Dados'!$B$3:$B$274,'Banco de Dados'!$K$3:$K$274,"")</f>
        <v/>
      </c>
      <c r="B332" s="2">
        <v>0</v>
      </c>
      <c r="C332" s="2">
        <v>0</v>
      </c>
      <c r="D332" s="2">
        <v>0</v>
      </c>
      <c r="E332" s="2">
        <v>0</v>
      </c>
      <c r="F332" s="32" t="e">
        <f t="shared" si="52"/>
        <v>#DIV/0!</v>
      </c>
      <c r="G332" s="3">
        <f t="shared" si="50"/>
        <v>0</v>
      </c>
      <c r="H332" s="3">
        <f t="shared" si="51"/>
        <v>0</v>
      </c>
      <c r="J332" s="7"/>
    </row>
    <row r="333" spans="1:14" x14ac:dyDescent="0.25">
      <c r="A333" s="28" t="str">
        <f>_xlfn.XLOOKUP(P!C333,'Banco de Dados'!$B$3:$B$274,'Banco de Dados'!$K$3:$K$274,"")</f>
        <v/>
      </c>
      <c r="B333" s="2">
        <v>0</v>
      </c>
      <c r="C333" s="2">
        <v>0</v>
      </c>
      <c r="D333" s="2">
        <v>0</v>
      </c>
      <c r="E333" s="2">
        <v>0</v>
      </c>
      <c r="F333" s="32" t="e">
        <f t="shared" si="52"/>
        <v>#DIV/0!</v>
      </c>
      <c r="G333" s="3">
        <f t="shared" si="50"/>
        <v>0</v>
      </c>
      <c r="H333" s="3">
        <f t="shared" si="51"/>
        <v>0</v>
      </c>
      <c r="J333" s="7"/>
    </row>
    <row r="334" spans="1:14" x14ac:dyDescent="0.25">
      <c r="A334" s="28" t="str">
        <f>_xlfn.XLOOKUP(P!C334,'Banco de Dados'!$B$3:$B$274,'Banco de Dados'!$K$3:$K$274,"")</f>
        <v/>
      </c>
      <c r="B334" s="2">
        <v>0</v>
      </c>
      <c r="C334" s="2">
        <v>0</v>
      </c>
      <c r="D334" s="2">
        <v>0</v>
      </c>
      <c r="E334" s="17">
        <v>0</v>
      </c>
      <c r="F334" s="32" t="e">
        <f t="shared" si="52"/>
        <v>#DIV/0!</v>
      </c>
      <c r="G334" s="3">
        <f t="shared" si="50"/>
        <v>0</v>
      </c>
      <c r="H334" s="3">
        <f t="shared" si="51"/>
        <v>0</v>
      </c>
      <c r="J334" s="7"/>
    </row>
    <row r="335" spans="1:14" ht="15.75" x14ac:dyDescent="0.25">
      <c r="A335" s="28" t="str">
        <f>_xlfn.XLOOKUP(P!C335,'Banco de Dados'!$B$3:$B$274,'Banco de Dados'!$K$3:$K$274,"")</f>
        <v/>
      </c>
      <c r="B335" s="2">
        <v>0</v>
      </c>
      <c r="C335" s="2">
        <v>0</v>
      </c>
      <c r="D335" s="2">
        <v>0</v>
      </c>
      <c r="E335" s="2">
        <v>0</v>
      </c>
      <c r="F335" s="32" t="e">
        <f t="shared" si="52"/>
        <v>#DIV/0!</v>
      </c>
      <c r="G335" s="3">
        <f t="shared" si="50"/>
        <v>0</v>
      </c>
      <c r="H335" s="3">
        <f t="shared" si="51"/>
        <v>0</v>
      </c>
      <c r="J335" s="7"/>
      <c r="K335" s="101" t="s">
        <v>216</v>
      </c>
      <c r="L335" s="102" t="str">
        <f>K313</f>
        <v>ak</v>
      </c>
      <c r="M335" s="103" t="str">
        <f>M313</f>
        <v>Fósforo</v>
      </c>
    </row>
    <row r="336" spans="1:14" x14ac:dyDescent="0.25">
      <c r="A336" s="28" t="str">
        <f>_xlfn.XLOOKUP(P!C336,'Banco de Dados'!$B$3:$B$274,'Banco de Dados'!$K$3:$K$274,"")</f>
        <v/>
      </c>
      <c r="B336" s="2">
        <v>0</v>
      </c>
      <c r="C336" s="2">
        <v>0</v>
      </c>
      <c r="D336" s="2">
        <v>0</v>
      </c>
      <c r="E336" s="2">
        <v>0</v>
      </c>
      <c r="F336" s="32" t="e">
        <f t="shared" si="52"/>
        <v>#DIV/0!</v>
      </c>
      <c r="G336" s="3">
        <f t="shared" si="50"/>
        <v>0</v>
      </c>
      <c r="H336" s="3">
        <f t="shared" si="51"/>
        <v>0</v>
      </c>
      <c r="J336" s="7"/>
      <c r="K336" s="68" t="s">
        <v>68</v>
      </c>
      <c r="L336" s="29">
        <f>(K319*M321)/M319</f>
        <v>2078.0945772533573</v>
      </c>
      <c r="M336" s="66" t="str">
        <f>$M$9</f>
        <v>mg/kg</v>
      </c>
    </row>
    <row r="337" spans="1:14" x14ac:dyDescent="0.25">
      <c r="A337" s="28" t="str">
        <f>_xlfn.XLOOKUP(P!C337,'Banco de Dados'!$B$3:$B$274,'Banco de Dados'!$K$3:$K$274,"")</f>
        <v/>
      </c>
      <c r="B337" s="2">
        <v>0</v>
      </c>
      <c r="C337" s="2">
        <v>0</v>
      </c>
      <c r="D337" s="2">
        <v>0</v>
      </c>
      <c r="E337" s="2">
        <v>0</v>
      </c>
      <c r="F337" s="32" t="e">
        <f t="shared" si="52"/>
        <v>#DIV/0!</v>
      </c>
      <c r="G337" s="3">
        <f t="shared" si="50"/>
        <v>0</v>
      </c>
      <c r="H337" s="3">
        <f t="shared" si="51"/>
        <v>0</v>
      </c>
      <c r="J337" s="7"/>
      <c r="K337" s="111" t="s">
        <v>246</v>
      </c>
      <c r="L337" s="126">
        <f>SQRT(((M324/L324)^2)+((M325/L325)^2)+((M326/L326)^2))</f>
        <v>0.12851707976942534</v>
      </c>
      <c r="M337" s="66"/>
    </row>
    <row r="338" spans="1:14" x14ac:dyDescent="0.25">
      <c r="A338" s="28" t="str">
        <f>_xlfn.XLOOKUP(P!C338,'Banco de Dados'!$B$3:$B$274,'Banco de Dados'!$K$3:$K$274,"")</f>
        <v/>
      </c>
      <c r="B338" s="2">
        <v>0</v>
      </c>
      <c r="C338" s="2">
        <v>0</v>
      </c>
      <c r="D338" s="2">
        <v>0</v>
      </c>
      <c r="E338" s="2">
        <v>0</v>
      </c>
      <c r="F338" s="32" t="e">
        <f t="shared" si="52"/>
        <v>#DIV/0!</v>
      </c>
      <c r="G338" s="3">
        <f t="shared" si="50"/>
        <v>0</v>
      </c>
      <c r="H338" s="3">
        <f t="shared" si="51"/>
        <v>0</v>
      </c>
      <c r="J338" s="7"/>
      <c r="K338" s="69" t="s">
        <v>247</v>
      </c>
      <c r="L338" s="127">
        <f>L337*L336</f>
        <v>267.07064655327997</v>
      </c>
      <c r="M338" s="71" t="str">
        <f>$M$9</f>
        <v>mg/kg</v>
      </c>
    </row>
    <row r="339" spans="1:14" x14ac:dyDescent="0.25">
      <c r="A339" s="28" t="str">
        <f>_xlfn.XLOOKUP(P!C339,'Banco de Dados'!$B$3:$B$274,'Banco de Dados'!$K$3:$K$274,"")</f>
        <v/>
      </c>
      <c r="B339" s="2">
        <v>0</v>
      </c>
      <c r="C339" s="2">
        <v>0</v>
      </c>
      <c r="D339" s="2">
        <v>0</v>
      </c>
      <c r="E339" s="2">
        <v>0</v>
      </c>
      <c r="F339" s="32" t="e">
        <f t="shared" si="52"/>
        <v>#DIV/0!</v>
      </c>
      <c r="G339" s="3">
        <f t="shared" si="50"/>
        <v>0</v>
      </c>
      <c r="H339" s="3">
        <f t="shared" si="51"/>
        <v>0</v>
      </c>
      <c r="J339" s="7"/>
      <c r="K339" s="123"/>
      <c r="L339" s="124"/>
    </row>
    <row r="340" spans="1:14" x14ac:dyDescent="0.25">
      <c r="A340" s="28" t="str">
        <f>_xlfn.XLOOKUP(P!C340,'Banco de Dados'!$B$3:$B$274,'Banco de Dados'!$K$3:$K$274,"")</f>
        <v/>
      </c>
      <c r="B340" s="2">
        <v>0</v>
      </c>
      <c r="C340" s="2">
        <v>0</v>
      </c>
      <c r="D340" s="2">
        <v>0</v>
      </c>
      <c r="E340" s="2">
        <v>0</v>
      </c>
      <c r="F340" s="32" t="e">
        <f t="shared" si="52"/>
        <v>#DIV/0!</v>
      </c>
      <c r="G340" s="3">
        <f t="shared" si="50"/>
        <v>0</v>
      </c>
      <c r="H340" s="3">
        <f t="shared" si="51"/>
        <v>0</v>
      </c>
      <c r="J340" s="7"/>
    </row>
    <row r="341" spans="1:14" x14ac:dyDescent="0.25">
      <c r="A341" s="28" t="str">
        <f>_xlfn.XLOOKUP(P!C341,'Banco de Dados'!$B$3:$B$274,'Banco de Dados'!$K$3:$K$274,"")</f>
        <v/>
      </c>
      <c r="B341" s="2">
        <v>0</v>
      </c>
      <c r="C341" s="2">
        <v>0</v>
      </c>
      <c r="D341" s="2">
        <v>0</v>
      </c>
      <c r="E341" s="2">
        <v>0</v>
      </c>
      <c r="F341" s="32" t="e">
        <f t="shared" si="52"/>
        <v>#DIV/0!</v>
      </c>
      <c r="G341" s="3">
        <f t="shared" si="50"/>
        <v>0</v>
      </c>
      <c r="H341" s="3">
        <f t="shared" si="51"/>
        <v>0</v>
      </c>
      <c r="J341" s="7"/>
    </row>
    <row r="342" spans="1:14" x14ac:dyDescent="0.25">
      <c r="A342" s="28" t="str">
        <f>_xlfn.XLOOKUP(P!C342,'Banco de Dados'!$B$3:$B$274,'Banco de Dados'!$K$3:$K$274,"")</f>
        <v/>
      </c>
      <c r="B342" s="2">
        <v>0</v>
      </c>
      <c r="C342" s="2">
        <v>0</v>
      </c>
      <c r="D342" s="2">
        <v>0</v>
      </c>
      <c r="E342" s="2">
        <v>0</v>
      </c>
      <c r="F342" s="32" t="e">
        <f t="shared" ref="F342:F344" si="53">(E342*100)/D342</f>
        <v>#DIV/0!</v>
      </c>
      <c r="G342" s="3">
        <f t="shared" ref="G342:G344" si="54">D342*$E$312</f>
        <v>0</v>
      </c>
      <c r="H342" s="3">
        <f t="shared" ref="H342:H344" si="55">E342*$E$312</f>
        <v>0</v>
      </c>
      <c r="J342" s="7"/>
    </row>
    <row r="343" spans="1:14" x14ac:dyDescent="0.25">
      <c r="A343" s="28" t="str">
        <f>_xlfn.XLOOKUP(P!C343,'Banco de Dados'!$B$3:$B$274,'Banco de Dados'!$K$3:$K$274,"")</f>
        <v/>
      </c>
      <c r="B343" s="2">
        <v>0</v>
      </c>
      <c r="C343" s="2">
        <v>0</v>
      </c>
      <c r="D343" s="2">
        <v>0</v>
      </c>
      <c r="E343" s="2">
        <v>0</v>
      </c>
      <c r="F343" s="32" t="e">
        <f t="shared" si="53"/>
        <v>#DIV/0!</v>
      </c>
      <c r="G343" s="3">
        <f t="shared" si="54"/>
        <v>0</v>
      </c>
      <c r="H343" s="3">
        <f t="shared" si="55"/>
        <v>0</v>
      </c>
      <c r="J343" s="7"/>
    </row>
    <row r="344" spans="1:14" x14ac:dyDescent="0.25">
      <c r="A344" s="28" t="str">
        <f>_xlfn.XLOOKUP(P!C344,'Banco de Dados'!$B$3:$B$274,'Banco de Dados'!$K$3:$K$274,"")</f>
        <v/>
      </c>
      <c r="B344" s="2">
        <v>0</v>
      </c>
      <c r="C344" s="2">
        <v>0</v>
      </c>
      <c r="D344" s="2">
        <v>0</v>
      </c>
      <c r="E344" s="2">
        <v>0</v>
      </c>
      <c r="F344" s="32" t="e">
        <f t="shared" si="53"/>
        <v>#DIV/0!</v>
      </c>
      <c r="G344" s="3">
        <f t="shared" si="54"/>
        <v>0</v>
      </c>
      <c r="H344" s="3">
        <f t="shared" si="55"/>
        <v>0</v>
      </c>
      <c r="J344" s="7"/>
    </row>
    <row r="345" spans="1:14" x14ac:dyDescent="0.25">
      <c r="A345" s="21"/>
      <c r="B345" s="21"/>
      <c r="C345" s="21"/>
      <c r="D345" s="21"/>
      <c r="E345" s="21"/>
      <c r="F345" s="77"/>
      <c r="G345" s="21"/>
      <c r="H345" s="21"/>
      <c r="J345" s="21"/>
      <c r="K345" s="21"/>
      <c r="L345" s="21"/>
      <c r="M345" s="21"/>
      <c r="N345" s="21"/>
    </row>
    <row r="346" spans="1:14" ht="15.75" x14ac:dyDescent="0.25">
      <c r="A346" s="36" t="str">
        <f>'Nome das Amostras'!A14</f>
        <v>al</v>
      </c>
      <c r="B346" s="164" t="str">
        <f>VLOOKUP(A346,'Nome das Amostras'!$A$3:$D$28,2,FALSE)</f>
        <v>R11</v>
      </c>
      <c r="C346" s="164"/>
      <c r="D346" s="51" t="s">
        <v>65</v>
      </c>
      <c r="E346" s="53">
        <f>'Banco de Dados'!$O$13/'Banco de Dados'!CG13</f>
        <v>0.75309992706053974</v>
      </c>
      <c r="F346" s="74"/>
      <c r="G346" s="3"/>
      <c r="H346" s="3"/>
      <c r="J346" s="7"/>
    </row>
    <row r="347" spans="1:14" ht="15.75" x14ac:dyDescent="0.25">
      <c r="A347" s="107" t="s">
        <v>1</v>
      </c>
      <c r="B347" s="107" t="s">
        <v>0</v>
      </c>
      <c r="C347" s="107" t="s">
        <v>212</v>
      </c>
      <c r="D347" s="107" t="s">
        <v>209</v>
      </c>
      <c r="E347" s="107" t="s">
        <v>213</v>
      </c>
      <c r="F347" s="76" t="s">
        <v>219</v>
      </c>
      <c r="G347" s="54" t="s">
        <v>140</v>
      </c>
      <c r="H347" s="54" t="s">
        <v>66</v>
      </c>
      <c r="J347" s="7"/>
      <c r="K347" s="72" t="str">
        <f>A346</f>
        <v>al</v>
      </c>
      <c r="L347" s="55" t="s">
        <v>215</v>
      </c>
      <c r="M347" s="41" t="str">
        <f>$A$1</f>
        <v>Fósforo</v>
      </c>
      <c r="N347" s="3"/>
    </row>
    <row r="348" spans="1:14" x14ac:dyDescent="0.25">
      <c r="A348" s="28" t="str">
        <f>_xlfn.XLOOKUP(P!C348,'Banco de Dados'!$B$3:$B$274,'Banco de Dados'!$K$3:$K$274,"")</f>
        <v>Si</v>
      </c>
      <c r="B348" s="2" cm="1">
        <f t="array" ref="B348:E378">Dados!CC5:CF35</f>
        <v>14</v>
      </c>
      <c r="C348" s="2">
        <v>1740</v>
      </c>
      <c r="D348" s="2">
        <v>11218</v>
      </c>
      <c r="E348" s="2">
        <v>130</v>
      </c>
      <c r="F348" s="32">
        <f>(E348*100)/D348</f>
        <v>1.1588518452487073</v>
      </c>
      <c r="G348" s="3">
        <f t="shared" ref="G348:G375" si="56">D348*$E$346</f>
        <v>8448.2749817651347</v>
      </c>
      <c r="H348" s="3">
        <f t="shared" ref="H348:H375" si="57">E348*$E$346</f>
        <v>97.902990517870165</v>
      </c>
      <c r="J348" s="7"/>
      <c r="K348" s="5" t="s">
        <v>210</v>
      </c>
      <c r="L348" s="5"/>
      <c r="M348" s="5" t="s">
        <v>211</v>
      </c>
    </row>
    <row r="349" spans="1:14" x14ac:dyDescent="0.25">
      <c r="A349" s="28" t="str">
        <f>_xlfn.XLOOKUP(P!C349,'Banco de Dados'!$B$3:$B$274,'Banco de Dados'!$K$3:$K$274,"")</f>
        <v>P</v>
      </c>
      <c r="B349" s="2">
        <v>15</v>
      </c>
      <c r="C349" s="2">
        <v>2013</v>
      </c>
      <c r="D349" s="2">
        <v>1186</v>
      </c>
      <c r="E349" s="2">
        <v>81</v>
      </c>
      <c r="F349" s="32">
        <f t="shared" ref="F349:F375" si="58">(E349*100)/D349</f>
        <v>6.8296795952782459</v>
      </c>
      <c r="G349" s="3">
        <f t="shared" si="56"/>
        <v>893.17651349380014</v>
      </c>
      <c r="H349" s="3">
        <f t="shared" si="57"/>
        <v>61.001094091903717</v>
      </c>
      <c r="J349" s="7"/>
      <c r="K349" s="6">
        <f>_xlfn.XLOOKUP($B$4,A348:A375,G348:G375,"")</f>
        <v>893.17651349380014</v>
      </c>
      <c r="L349" s="6"/>
      <c r="M349" s="6">
        <f>_xlfn.XLOOKUP($B$4,A348:A375,H348:H375,"")</f>
        <v>61.001094091903717</v>
      </c>
    </row>
    <row r="350" spans="1:14" x14ac:dyDescent="0.25">
      <c r="A350" s="28" t="str">
        <f>_xlfn.XLOOKUP(P!C350,'Banco de Dados'!$B$3:$B$274,'Banco de Dados'!$K$3:$K$274,"")</f>
        <v>S</v>
      </c>
      <c r="B350" s="2">
        <v>16</v>
      </c>
      <c r="C350" s="2">
        <v>2307</v>
      </c>
      <c r="D350" s="2">
        <v>2535</v>
      </c>
      <c r="E350" s="2">
        <v>95</v>
      </c>
      <c r="F350" s="32">
        <f t="shared" si="58"/>
        <v>3.747534516765286</v>
      </c>
      <c r="G350" s="3">
        <f t="shared" si="56"/>
        <v>1909.1083150984682</v>
      </c>
      <c r="H350" s="3">
        <f t="shared" si="57"/>
        <v>71.544493070751273</v>
      </c>
      <c r="J350" s="7"/>
    </row>
    <row r="351" spans="1:14" ht="15.75" x14ac:dyDescent="0.25">
      <c r="A351" s="28" t="str">
        <f>_xlfn.XLOOKUP(P!C351,'Banco de Dados'!$B$3:$B$274,'Banco de Dados'!$K$3:$K$274,"")</f>
        <v>Cl</v>
      </c>
      <c r="B351" s="2">
        <v>17</v>
      </c>
      <c r="C351" s="2">
        <v>2622</v>
      </c>
      <c r="D351" s="2">
        <v>6433</v>
      </c>
      <c r="E351" s="2">
        <v>150</v>
      </c>
      <c r="F351" s="32">
        <f t="shared" si="58"/>
        <v>2.3317270324887298</v>
      </c>
      <c r="G351" s="3">
        <f t="shared" si="56"/>
        <v>4844.6918307804517</v>
      </c>
      <c r="H351" s="3">
        <f t="shared" si="57"/>
        <v>112.96498905908096</v>
      </c>
      <c r="K351" s="165" t="s">
        <v>67</v>
      </c>
      <c r="L351" s="166"/>
      <c r="M351" s="167"/>
      <c r="N351"/>
    </row>
    <row r="352" spans="1:14" x14ac:dyDescent="0.25">
      <c r="A352" s="28" t="str">
        <f>_xlfn.XLOOKUP(P!C352,'Banco de Dados'!$B$3:$B$274,'Banco de Dados'!$K$3:$K$274,"")</f>
        <v>Ar</v>
      </c>
      <c r="B352" s="2">
        <v>18</v>
      </c>
      <c r="C352" s="2">
        <v>2957</v>
      </c>
      <c r="D352" s="2">
        <v>5484</v>
      </c>
      <c r="E352" s="2">
        <v>190</v>
      </c>
      <c r="F352" s="32">
        <f t="shared" si="58"/>
        <v>3.4646243617797228</v>
      </c>
      <c r="G352" s="3">
        <f t="shared" si="56"/>
        <v>4130</v>
      </c>
      <c r="H352" s="3">
        <f t="shared" si="57"/>
        <v>143.08898614150255</v>
      </c>
      <c r="J352" s="7"/>
      <c r="K352" s="104" t="s">
        <v>240</v>
      </c>
      <c r="L352" s="39"/>
      <c r="M352" s="106" t="s">
        <v>209</v>
      </c>
    </row>
    <row r="353" spans="1:14" x14ac:dyDescent="0.25">
      <c r="A353" s="28" t="str">
        <f>_xlfn.XLOOKUP(P!C353,'Banco de Dados'!$B$3:$B$274,'Banco de Dados'!$K$3:$K$274,"")</f>
        <v>K</v>
      </c>
      <c r="B353" s="2">
        <v>19</v>
      </c>
      <c r="C353" s="2">
        <v>3313</v>
      </c>
      <c r="D353" s="2">
        <v>44743</v>
      </c>
      <c r="E353" s="2">
        <v>248</v>
      </c>
      <c r="F353" s="32">
        <f t="shared" si="58"/>
        <v>0.55427664662628795</v>
      </c>
      <c r="G353" s="3">
        <f t="shared" si="56"/>
        <v>33695.950036469731</v>
      </c>
      <c r="H353" s="3">
        <f t="shared" si="57"/>
        <v>186.76878191101386</v>
      </c>
      <c r="J353" s="58" t="s">
        <v>38</v>
      </c>
      <c r="K353" s="59">
        <f>$L$9</f>
        <v>2161</v>
      </c>
      <c r="L353" s="60"/>
      <c r="M353" s="61">
        <f>$M$11</f>
        <v>968</v>
      </c>
      <c r="N353" s="60"/>
    </row>
    <row r="354" spans="1:14" x14ac:dyDescent="0.25">
      <c r="A354" s="28" t="str">
        <f>_xlfn.XLOOKUP(P!C354,'Banco de Dados'!$B$3:$B$274,'Banco de Dados'!$K$3:$K$274,"")</f>
        <v>Ca</v>
      </c>
      <c r="B354" s="2">
        <v>20</v>
      </c>
      <c r="C354" s="2">
        <v>3691</v>
      </c>
      <c r="D354" s="2">
        <v>19867</v>
      </c>
      <c r="E354" s="2">
        <v>183</v>
      </c>
      <c r="F354" s="32">
        <f t="shared" si="58"/>
        <v>0.92112548447173703</v>
      </c>
      <c r="G354" s="3">
        <f t="shared" si="56"/>
        <v>14961.836250911743</v>
      </c>
      <c r="H354" s="3">
        <f t="shared" si="57"/>
        <v>137.81728665207876</v>
      </c>
      <c r="J354" s="2"/>
      <c r="K354" s="18"/>
      <c r="L354" s="2" t="s">
        <v>70</v>
      </c>
      <c r="M354" s="19"/>
    </row>
    <row r="355" spans="1:14" x14ac:dyDescent="0.25">
      <c r="A355" s="28" t="str">
        <f>_xlfn.XLOOKUP(P!C355,'Banco de Dados'!$B$3:$B$274,'Banco de Dados'!$K$3:$K$274,"")</f>
        <v>Ti</v>
      </c>
      <c r="B355" s="2">
        <v>22</v>
      </c>
      <c r="C355" s="2">
        <v>4509</v>
      </c>
      <c r="D355" s="2">
        <v>17882</v>
      </c>
      <c r="E355" s="2">
        <v>172</v>
      </c>
      <c r="F355" s="32">
        <f t="shared" si="58"/>
        <v>0.96186108936360581</v>
      </c>
      <c r="G355" s="3">
        <f t="shared" si="56"/>
        <v>13466.932895696571</v>
      </c>
      <c r="H355" s="3">
        <f t="shared" si="57"/>
        <v>129.53318745441283</v>
      </c>
      <c r="J355" s="58" t="s">
        <v>69</v>
      </c>
      <c r="K355" s="62" t="s">
        <v>71</v>
      </c>
      <c r="L355" s="63"/>
      <c r="M355" s="64">
        <f>K349</f>
        <v>893.17651349380014</v>
      </c>
      <c r="N355" s="60"/>
    </row>
    <row r="356" spans="1:14" x14ac:dyDescent="0.25">
      <c r="A356" s="28" t="str">
        <f>_xlfn.XLOOKUP(P!C356,'Banco de Dados'!$B$3:$B$274,'Banco de Dados'!$K$3:$K$274,"")</f>
        <v>Cr</v>
      </c>
      <c r="B356" s="2">
        <v>24</v>
      </c>
      <c r="C356" s="2">
        <v>5412</v>
      </c>
      <c r="D356" s="2">
        <v>6609</v>
      </c>
      <c r="E356" s="2">
        <v>155</v>
      </c>
      <c r="F356" s="32">
        <f t="shared" si="58"/>
        <v>2.3452867302163716</v>
      </c>
      <c r="G356" s="3">
        <f t="shared" si="56"/>
        <v>4977.2374179431072</v>
      </c>
      <c r="H356" s="3">
        <f t="shared" si="57"/>
        <v>116.73048869438367</v>
      </c>
      <c r="J356" s="7"/>
    </row>
    <row r="357" spans="1:14" ht="15.75" x14ac:dyDescent="0.25">
      <c r="A357" s="28" t="str">
        <f>_xlfn.XLOOKUP(P!C357,'Banco de Dados'!$B$3:$B$274,'Banco de Dados'!$K$3:$K$274,"")</f>
        <v>Mn</v>
      </c>
      <c r="B357" s="2">
        <v>25</v>
      </c>
      <c r="C357" s="2">
        <v>5895</v>
      </c>
      <c r="D357" s="2">
        <v>6042</v>
      </c>
      <c r="E357" s="2">
        <v>167</v>
      </c>
      <c r="F357" s="32">
        <f t="shared" si="58"/>
        <v>2.7639854352863291</v>
      </c>
      <c r="G357" s="3">
        <f t="shared" si="56"/>
        <v>4550.2297592997811</v>
      </c>
      <c r="H357" s="3">
        <f t="shared" si="57"/>
        <v>125.76768781911014</v>
      </c>
      <c r="J357" s="7"/>
      <c r="K357" s="165" t="s">
        <v>218</v>
      </c>
      <c r="L357" s="166"/>
      <c r="M357" s="167"/>
    </row>
    <row r="358" spans="1:14" x14ac:dyDescent="0.25">
      <c r="A358" s="28" t="str">
        <f>_xlfn.XLOOKUP(P!C358,'Banco de Dados'!$B$3:$B$274,'Banco de Dados'!$K$3:$K$274,"")</f>
        <v>Fe</v>
      </c>
      <c r="B358" s="2">
        <v>26</v>
      </c>
      <c r="C358" s="2">
        <v>6399</v>
      </c>
      <c r="D358" s="2">
        <v>351045</v>
      </c>
      <c r="E358" s="2">
        <v>583</v>
      </c>
      <c r="F358" s="32">
        <f t="shared" si="58"/>
        <v>0.16607557435656398</v>
      </c>
      <c r="G358" s="3">
        <f t="shared" si="56"/>
        <v>264371.96389496716</v>
      </c>
      <c r="H358" s="3">
        <f t="shared" si="57"/>
        <v>439.05725747629469</v>
      </c>
      <c r="J358" s="7"/>
      <c r="K358" s="104" t="s">
        <v>236</v>
      </c>
      <c r="L358" s="108">
        <f>K349</f>
        <v>893.17651349380014</v>
      </c>
      <c r="M358" s="109">
        <f>M349</f>
        <v>61.001094091903717</v>
      </c>
    </row>
    <row r="359" spans="1:14" x14ac:dyDescent="0.25">
      <c r="A359" s="28" t="str">
        <f>_xlfn.XLOOKUP(P!C359,'Banco de Dados'!$B$3:$B$274,'Banco de Dados'!$K$3:$K$274,"")</f>
        <v>Ni</v>
      </c>
      <c r="B359" s="2">
        <v>28</v>
      </c>
      <c r="C359" s="2">
        <v>7472</v>
      </c>
      <c r="D359" s="2">
        <v>3042</v>
      </c>
      <c r="E359" s="2">
        <v>240</v>
      </c>
      <c r="F359" s="32">
        <f t="shared" si="58"/>
        <v>7.8895463510848129</v>
      </c>
      <c r="G359" s="3">
        <f t="shared" si="56"/>
        <v>2290.9299781181617</v>
      </c>
      <c r="H359" s="3">
        <f t="shared" si="57"/>
        <v>180.74398249452955</v>
      </c>
      <c r="J359" s="7"/>
      <c r="K359" s="104" t="s">
        <v>237</v>
      </c>
      <c r="L359" s="105">
        <f>$L$9</f>
        <v>2161</v>
      </c>
      <c r="M359" s="106">
        <f>$L$10</f>
        <v>28</v>
      </c>
    </row>
    <row r="360" spans="1:14" x14ac:dyDescent="0.25">
      <c r="A360" s="28" t="str">
        <f>_xlfn.XLOOKUP(P!C360,'Banco de Dados'!$B$3:$B$274,'Banco de Dados'!$K$3:$K$274,"")</f>
        <v>Cu</v>
      </c>
      <c r="B360" s="2">
        <v>29</v>
      </c>
      <c r="C360" s="2">
        <v>8041</v>
      </c>
      <c r="D360" s="2">
        <v>668</v>
      </c>
      <c r="E360" s="2">
        <v>242</v>
      </c>
      <c r="F360" s="32">
        <f t="shared" si="58"/>
        <v>36.227544910179638</v>
      </c>
      <c r="G360" s="3">
        <f t="shared" si="56"/>
        <v>503.07075127644055</v>
      </c>
      <c r="H360" s="3">
        <f t="shared" si="57"/>
        <v>182.25018234865061</v>
      </c>
      <c r="J360" s="7"/>
      <c r="K360" s="104" t="s">
        <v>238</v>
      </c>
      <c r="L360" s="105">
        <f>$M$11</f>
        <v>968</v>
      </c>
      <c r="M360" s="106">
        <f>$M$12</f>
        <v>104</v>
      </c>
    </row>
    <row r="361" spans="1:14" x14ac:dyDescent="0.25">
      <c r="A361" s="28" t="str">
        <f>_xlfn.XLOOKUP(P!C361,'Banco de Dados'!$B$3:$B$274,'Banco de Dados'!$K$3:$K$274,"")</f>
        <v>Zn</v>
      </c>
      <c r="B361" s="2">
        <v>30</v>
      </c>
      <c r="C361" s="2">
        <v>8631</v>
      </c>
      <c r="D361" s="2">
        <v>1510</v>
      </c>
      <c r="E361" s="2">
        <v>244</v>
      </c>
      <c r="F361" s="32">
        <f t="shared" si="58"/>
        <v>16.158940397350992</v>
      </c>
      <c r="G361" s="3">
        <f t="shared" si="56"/>
        <v>1137.1808898614149</v>
      </c>
      <c r="H361" s="3">
        <f t="shared" si="57"/>
        <v>183.7563822027717</v>
      </c>
      <c r="J361" s="7"/>
      <c r="K361" s="69" t="s">
        <v>217</v>
      </c>
      <c r="L361" s="110">
        <f>SQRT(((M358/L358)^2)+((M359/L359)^2)+((M360/L360)^2))</f>
        <v>0.12796586520915779</v>
      </c>
      <c r="M361" s="71" t="str">
        <f>M370</f>
        <v>mg/kg</v>
      </c>
    </row>
    <row r="362" spans="1:14" x14ac:dyDescent="0.25">
      <c r="A362" s="28" t="str">
        <f>_xlfn.XLOOKUP(P!C362,'Banco de Dados'!$B$3:$B$274,'Banco de Dados'!$K$3:$K$274,"")</f>
        <v>Zr</v>
      </c>
      <c r="B362" s="2">
        <v>40</v>
      </c>
      <c r="C362" s="2">
        <v>15746</v>
      </c>
      <c r="D362" s="2">
        <v>1010</v>
      </c>
      <c r="E362" s="2">
        <v>181</v>
      </c>
      <c r="F362" s="32">
        <f t="shared" si="58"/>
        <v>17.920792079207921</v>
      </c>
      <c r="G362" s="3">
        <f t="shared" si="56"/>
        <v>760.63092633114513</v>
      </c>
      <c r="H362" s="3">
        <f t="shared" si="57"/>
        <v>136.3110867979577</v>
      </c>
      <c r="J362" s="7"/>
    </row>
    <row r="363" spans="1:14" x14ac:dyDescent="0.25">
      <c r="A363" s="28" t="str">
        <f>_xlfn.XLOOKUP(P!C363,'Banco de Dados'!$B$3:$B$274,'Banco de Dados'!$K$3:$K$274,"")</f>
        <v>Rh</v>
      </c>
      <c r="B363" s="2">
        <v>45</v>
      </c>
      <c r="C363" s="2">
        <v>20167</v>
      </c>
      <c r="D363" s="2">
        <v>2002</v>
      </c>
      <c r="E363" s="2">
        <v>144</v>
      </c>
      <c r="F363" s="32">
        <f t="shared" si="58"/>
        <v>7.1928071928071926</v>
      </c>
      <c r="G363" s="3">
        <f t="shared" si="56"/>
        <v>1507.7060539752006</v>
      </c>
      <c r="H363" s="3">
        <f t="shared" si="57"/>
        <v>108.44638949671773</v>
      </c>
      <c r="J363" s="7"/>
    </row>
    <row r="364" spans="1:14" x14ac:dyDescent="0.25">
      <c r="A364" s="28" t="str">
        <f>_xlfn.XLOOKUP(P!C364,'Banco de Dados'!$B$3:$B$274,'Banco de Dados'!$K$3:$K$274,"")</f>
        <v>Rh</v>
      </c>
      <c r="B364" s="2">
        <v>45</v>
      </c>
      <c r="C364" s="2">
        <v>2696</v>
      </c>
      <c r="D364" s="2">
        <v>16940</v>
      </c>
      <c r="E364" s="2">
        <v>142</v>
      </c>
      <c r="F364" s="32">
        <f t="shared" si="58"/>
        <v>0.83825265643447466</v>
      </c>
      <c r="G364" s="3">
        <f t="shared" si="56"/>
        <v>12757.512764405543</v>
      </c>
      <c r="H364" s="3">
        <f t="shared" si="57"/>
        <v>106.94018964259665</v>
      </c>
      <c r="J364" s="7"/>
    </row>
    <row r="365" spans="1:14" x14ac:dyDescent="0.25">
      <c r="A365" s="28" t="str">
        <f>_xlfn.XLOOKUP(P!C365,'Banco de Dados'!$B$3:$B$274,'Banco de Dados'!$K$3:$K$274,"")</f>
        <v/>
      </c>
      <c r="B365" s="2">
        <v>0</v>
      </c>
      <c r="C365" s="2">
        <v>0</v>
      </c>
      <c r="D365" s="2">
        <v>0</v>
      </c>
      <c r="E365" s="2">
        <v>0</v>
      </c>
      <c r="F365" s="32" t="e">
        <f t="shared" si="58"/>
        <v>#DIV/0!</v>
      </c>
      <c r="G365" s="3">
        <f t="shared" si="56"/>
        <v>0</v>
      </c>
      <c r="H365" s="3">
        <f t="shared" si="57"/>
        <v>0</v>
      </c>
      <c r="J365" s="7"/>
    </row>
    <row r="366" spans="1:14" x14ac:dyDescent="0.25">
      <c r="A366" s="28" t="str">
        <f>_xlfn.XLOOKUP(P!C366,'Banco de Dados'!$B$3:$B$274,'Banco de Dados'!$K$3:$K$274,"")</f>
        <v/>
      </c>
      <c r="B366" s="2">
        <v>0</v>
      </c>
      <c r="C366" s="2">
        <v>0</v>
      </c>
      <c r="D366" s="2">
        <v>0</v>
      </c>
      <c r="E366" s="2">
        <v>0</v>
      </c>
      <c r="F366" s="32" t="e">
        <f t="shared" si="58"/>
        <v>#DIV/0!</v>
      </c>
      <c r="G366" s="3">
        <f t="shared" si="56"/>
        <v>0</v>
      </c>
      <c r="H366" s="3">
        <f t="shared" si="57"/>
        <v>0</v>
      </c>
      <c r="J366" s="7"/>
    </row>
    <row r="367" spans="1:14" x14ac:dyDescent="0.25">
      <c r="A367" s="28" t="str">
        <f>_xlfn.XLOOKUP(P!C367,'Banco de Dados'!$B$3:$B$274,'Banco de Dados'!$K$3:$K$274,"")</f>
        <v/>
      </c>
      <c r="B367" s="2">
        <v>0</v>
      </c>
      <c r="C367" s="2">
        <v>0</v>
      </c>
      <c r="D367" s="2">
        <v>0</v>
      </c>
      <c r="E367" s="2">
        <v>0</v>
      </c>
      <c r="F367" s="32" t="e">
        <f t="shared" si="58"/>
        <v>#DIV/0!</v>
      </c>
      <c r="G367" s="3">
        <f t="shared" si="56"/>
        <v>0</v>
      </c>
      <c r="H367" s="3">
        <f t="shared" si="57"/>
        <v>0</v>
      </c>
      <c r="J367" s="7"/>
    </row>
    <row r="368" spans="1:14" x14ac:dyDescent="0.25">
      <c r="A368" s="28" t="str">
        <f>_xlfn.XLOOKUP(P!C368,'Banco de Dados'!$B$3:$B$274,'Banco de Dados'!$K$3:$K$274,"")</f>
        <v/>
      </c>
      <c r="B368" s="2">
        <v>0</v>
      </c>
      <c r="C368" s="2">
        <v>0</v>
      </c>
      <c r="D368" s="2">
        <v>0</v>
      </c>
      <c r="E368" s="17">
        <v>0</v>
      </c>
      <c r="F368" s="32" t="e">
        <f t="shared" si="58"/>
        <v>#DIV/0!</v>
      </c>
      <c r="G368" s="3">
        <f t="shared" si="56"/>
        <v>0</v>
      </c>
      <c r="H368" s="3">
        <f t="shared" si="57"/>
        <v>0</v>
      </c>
      <c r="J368" s="7"/>
    </row>
    <row r="369" spans="1:14" ht="15.75" x14ac:dyDescent="0.25">
      <c r="A369" s="28" t="str">
        <f>_xlfn.XLOOKUP(P!C369,'Banco de Dados'!$B$3:$B$274,'Banco de Dados'!$K$3:$K$274,"")</f>
        <v/>
      </c>
      <c r="B369" s="2">
        <v>0</v>
      </c>
      <c r="C369" s="2">
        <v>0</v>
      </c>
      <c r="D369" s="2">
        <v>0</v>
      </c>
      <c r="E369" s="2">
        <v>0</v>
      </c>
      <c r="F369" s="32" t="e">
        <f t="shared" si="58"/>
        <v>#DIV/0!</v>
      </c>
      <c r="G369" s="3">
        <f t="shared" si="56"/>
        <v>0</v>
      </c>
      <c r="H369" s="3">
        <f t="shared" si="57"/>
        <v>0</v>
      </c>
      <c r="J369" s="7"/>
      <c r="K369" s="101" t="s">
        <v>216</v>
      </c>
      <c r="L369" s="102" t="str">
        <f>K347</f>
        <v>al</v>
      </c>
      <c r="M369" s="103" t="str">
        <f>M347</f>
        <v>Fósforo</v>
      </c>
    </row>
    <row r="370" spans="1:14" x14ac:dyDescent="0.25">
      <c r="A370" s="28" t="str">
        <f>_xlfn.XLOOKUP(P!C370,'Banco de Dados'!$B$3:$B$274,'Banco de Dados'!$K$3:$K$274,"")</f>
        <v/>
      </c>
      <c r="B370" s="2">
        <v>0</v>
      </c>
      <c r="C370" s="2">
        <v>0</v>
      </c>
      <c r="D370" s="2">
        <v>0</v>
      </c>
      <c r="E370" s="2">
        <v>0</v>
      </c>
      <c r="F370" s="32" t="e">
        <f t="shared" si="58"/>
        <v>#DIV/0!</v>
      </c>
      <c r="G370" s="3">
        <f t="shared" si="56"/>
        <v>0</v>
      </c>
      <c r="H370" s="3">
        <f t="shared" si="57"/>
        <v>0</v>
      </c>
      <c r="J370" s="7"/>
      <c r="K370" s="68" t="s">
        <v>68</v>
      </c>
      <c r="L370" s="29">
        <f>(K353*M355)/M353</f>
        <v>1993.9612041943205</v>
      </c>
      <c r="M370" s="66" t="str">
        <f>$M$9</f>
        <v>mg/kg</v>
      </c>
    </row>
    <row r="371" spans="1:14" x14ac:dyDescent="0.25">
      <c r="A371" s="28" t="str">
        <f>_xlfn.XLOOKUP(P!C371,'Banco de Dados'!$B$3:$B$274,'Banco de Dados'!$K$3:$K$274,"")</f>
        <v/>
      </c>
      <c r="B371" s="2">
        <v>0</v>
      </c>
      <c r="C371" s="2">
        <v>0</v>
      </c>
      <c r="D371" s="2">
        <v>0</v>
      </c>
      <c r="E371" s="2">
        <v>0</v>
      </c>
      <c r="F371" s="32" t="e">
        <f t="shared" si="58"/>
        <v>#DIV/0!</v>
      </c>
      <c r="G371" s="3">
        <f t="shared" si="56"/>
        <v>0</v>
      </c>
      <c r="H371" s="3">
        <f t="shared" si="57"/>
        <v>0</v>
      </c>
      <c r="J371" s="7"/>
      <c r="K371" s="111" t="s">
        <v>246</v>
      </c>
      <c r="L371" s="126">
        <f>SQRT(((M358/L358)^2)+((M359/L359)^2)+((M360/L360)^2))</f>
        <v>0.12796586520915779</v>
      </c>
      <c r="M371" s="66"/>
    </row>
    <row r="372" spans="1:14" x14ac:dyDescent="0.25">
      <c r="A372" s="28" t="str">
        <f>_xlfn.XLOOKUP(P!C372,'Banco de Dados'!$B$3:$B$274,'Banco de Dados'!$K$3:$K$274,"")</f>
        <v/>
      </c>
      <c r="B372" s="2">
        <v>0</v>
      </c>
      <c r="C372" s="2">
        <v>0</v>
      </c>
      <c r="D372" s="2">
        <v>0</v>
      </c>
      <c r="E372" s="2">
        <v>0</v>
      </c>
      <c r="F372" s="32" t="e">
        <f t="shared" si="58"/>
        <v>#DIV/0!</v>
      </c>
      <c r="G372" s="3">
        <f t="shared" si="56"/>
        <v>0</v>
      </c>
      <c r="H372" s="3">
        <f t="shared" si="57"/>
        <v>0</v>
      </c>
      <c r="J372" s="7"/>
      <c r="K372" s="69" t="s">
        <v>247</v>
      </c>
      <c r="L372" s="127">
        <f>L371*L370</f>
        <v>255.15897068822036</v>
      </c>
      <c r="M372" s="71" t="str">
        <f>$M$9</f>
        <v>mg/kg</v>
      </c>
    </row>
    <row r="373" spans="1:14" x14ac:dyDescent="0.25">
      <c r="A373" s="28" t="str">
        <f>_xlfn.XLOOKUP(P!C373,'Banco de Dados'!$B$3:$B$274,'Banco de Dados'!$K$3:$K$274,"")</f>
        <v/>
      </c>
      <c r="B373" s="2">
        <v>0</v>
      </c>
      <c r="C373" s="2">
        <v>0</v>
      </c>
      <c r="D373" s="2">
        <v>0</v>
      </c>
      <c r="E373" s="2">
        <v>0</v>
      </c>
      <c r="F373" s="32" t="e">
        <f t="shared" si="58"/>
        <v>#DIV/0!</v>
      </c>
      <c r="G373" s="3">
        <f t="shared" si="56"/>
        <v>0</v>
      </c>
      <c r="H373" s="3">
        <f t="shared" si="57"/>
        <v>0</v>
      </c>
      <c r="J373" s="7"/>
      <c r="K373" s="123"/>
      <c r="L373" s="124"/>
    </row>
    <row r="374" spans="1:14" x14ac:dyDescent="0.25">
      <c r="A374" s="28" t="str">
        <f>_xlfn.XLOOKUP(P!C374,'Banco de Dados'!$B$3:$B$274,'Banco de Dados'!$K$3:$K$274,"")</f>
        <v/>
      </c>
      <c r="B374" s="2">
        <v>0</v>
      </c>
      <c r="C374" s="2">
        <v>0</v>
      </c>
      <c r="D374" s="2">
        <v>0</v>
      </c>
      <c r="E374" s="2">
        <v>0</v>
      </c>
      <c r="F374" s="32" t="e">
        <f t="shared" si="58"/>
        <v>#DIV/0!</v>
      </c>
      <c r="G374" s="3">
        <f t="shared" si="56"/>
        <v>0</v>
      </c>
      <c r="H374" s="3">
        <f t="shared" si="57"/>
        <v>0</v>
      </c>
      <c r="J374" s="7"/>
    </row>
    <row r="375" spans="1:14" x14ac:dyDescent="0.25">
      <c r="A375" s="28" t="str">
        <f>_xlfn.XLOOKUP(P!C375,'Banco de Dados'!$B$3:$B$274,'Banco de Dados'!$K$3:$K$274,"")</f>
        <v/>
      </c>
      <c r="B375" s="2">
        <v>0</v>
      </c>
      <c r="C375" s="2">
        <v>0</v>
      </c>
      <c r="D375" s="2">
        <v>0</v>
      </c>
      <c r="E375" s="2">
        <v>0</v>
      </c>
      <c r="F375" s="32" t="e">
        <f t="shared" si="58"/>
        <v>#DIV/0!</v>
      </c>
      <c r="G375" s="3">
        <f t="shared" si="56"/>
        <v>0</v>
      </c>
      <c r="H375" s="3">
        <f t="shared" si="57"/>
        <v>0</v>
      </c>
      <c r="J375" s="7"/>
    </row>
    <row r="376" spans="1:14" x14ac:dyDescent="0.25">
      <c r="A376" s="28" t="str">
        <f>_xlfn.XLOOKUP(P!C376,'Banco de Dados'!$B$3:$B$274,'Banco de Dados'!$K$3:$K$274,"")</f>
        <v/>
      </c>
      <c r="B376" s="2">
        <v>0</v>
      </c>
      <c r="C376" s="2">
        <v>0</v>
      </c>
      <c r="D376" s="2">
        <v>0</v>
      </c>
      <c r="E376" s="2">
        <v>0</v>
      </c>
      <c r="F376" s="32" t="e">
        <f t="shared" ref="F376:F378" si="59">(E376*100)/D376</f>
        <v>#DIV/0!</v>
      </c>
      <c r="G376" s="3">
        <f t="shared" ref="G376:G378" si="60">D376*$E$346</f>
        <v>0</v>
      </c>
      <c r="H376" s="3">
        <f t="shared" ref="H376:H378" si="61">E376*$E$346</f>
        <v>0</v>
      </c>
      <c r="J376" s="7"/>
    </row>
    <row r="377" spans="1:14" x14ac:dyDescent="0.25">
      <c r="A377" s="28" t="str">
        <f>_xlfn.XLOOKUP(P!C377,'Banco de Dados'!$B$3:$B$274,'Banco de Dados'!$K$3:$K$274,"")</f>
        <v/>
      </c>
      <c r="B377" s="2">
        <v>0</v>
      </c>
      <c r="C377" s="2">
        <v>0</v>
      </c>
      <c r="D377" s="2">
        <v>0</v>
      </c>
      <c r="E377" s="2">
        <v>0</v>
      </c>
      <c r="F377" s="32" t="e">
        <f t="shared" si="59"/>
        <v>#DIV/0!</v>
      </c>
      <c r="G377" s="3">
        <f t="shared" si="60"/>
        <v>0</v>
      </c>
      <c r="H377" s="3">
        <f t="shared" si="61"/>
        <v>0</v>
      </c>
      <c r="J377" s="7"/>
    </row>
    <row r="378" spans="1:14" x14ac:dyDescent="0.25">
      <c r="A378" s="28" t="str">
        <f>_xlfn.XLOOKUP(P!C378,'Banco de Dados'!$B$3:$B$274,'Banco de Dados'!$K$3:$K$274,"")</f>
        <v/>
      </c>
      <c r="B378" s="2">
        <v>0</v>
      </c>
      <c r="C378" s="2">
        <v>0</v>
      </c>
      <c r="D378" s="2">
        <v>0</v>
      </c>
      <c r="E378" s="2">
        <v>0</v>
      </c>
      <c r="F378" s="32" t="e">
        <f t="shared" si="59"/>
        <v>#DIV/0!</v>
      </c>
      <c r="G378" s="3">
        <f t="shared" si="60"/>
        <v>0</v>
      </c>
      <c r="H378" s="3">
        <f t="shared" si="61"/>
        <v>0</v>
      </c>
      <c r="J378" s="7"/>
    </row>
    <row r="379" spans="1:14" x14ac:dyDescent="0.25">
      <c r="A379" s="21"/>
      <c r="B379" s="21"/>
      <c r="C379" s="21"/>
      <c r="D379" s="21"/>
      <c r="E379" s="21"/>
      <c r="F379" s="77"/>
      <c r="G379" s="21"/>
      <c r="H379" s="21"/>
      <c r="J379" s="21"/>
      <c r="K379" s="21"/>
      <c r="L379" s="21"/>
      <c r="M379" s="21"/>
      <c r="N379" s="21"/>
    </row>
    <row r="380" spans="1:14" ht="15.75" x14ac:dyDescent="0.25">
      <c r="A380" s="36">
        <f>'Nome das Amostras'!A15</f>
        <v>0</v>
      </c>
      <c r="B380" s="164" t="e">
        <f>VLOOKUP(A380,'Nome das Amostras'!$A$3:$D$28,2,FALSE)</f>
        <v>#N/A</v>
      </c>
      <c r="C380" s="164"/>
      <c r="D380" s="51" t="s">
        <v>65</v>
      </c>
      <c r="E380" s="53" t="e">
        <f>'Banco de Dados'!$O$13/'Banco de Dados'!CN13</f>
        <v>#VALUE!</v>
      </c>
      <c r="F380" s="74"/>
      <c r="G380" s="3"/>
      <c r="H380" s="3"/>
      <c r="J380" s="7"/>
    </row>
    <row r="381" spans="1:14" ht="15.75" x14ac:dyDescent="0.25">
      <c r="A381" s="107" t="s">
        <v>1</v>
      </c>
      <c r="B381" s="107" t="s">
        <v>0</v>
      </c>
      <c r="C381" s="107" t="s">
        <v>212</v>
      </c>
      <c r="D381" s="107" t="s">
        <v>209</v>
      </c>
      <c r="E381" s="107" t="s">
        <v>213</v>
      </c>
      <c r="F381" s="76" t="s">
        <v>219</v>
      </c>
      <c r="G381" s="54" t="s">
        <v>140</v>
      </c>
      <c r="H381" s="54" t="s">
        <v>66</v>
      </c>
      <c r="J381" s="7"/>
      <c r="K381" s="72">
        <f>A380</f>
        <v>0</v>
      </c>
      <c r="L381" s="55" t="s">
        <v>215</v>
      </c>
      <c r="M381" s="41" t="str">
        <f>$A$1</f>
        <v>Fósforo</v>
      </c>
      <c r="N381" s="3"/>
    </row>
    <row r="382" spans="1:14" x14ac:dyDescent="0.25">
      <c r="A382" s="28" t="str">
        <f>_xlfn.XLOOKUP(P!C382,'Banco de Dados'!$B$3:$B$274,'Banco de Dados'!$K$3:$K$274,"")</f>
        <v/>
      </c>
      <c r="B382" s="2" cm="1">
        <f t="array" ref="B382:E412">Dados!CJ5:CM35</f>
        <v>0</v>
      </c>
      <c r="C382" s="2">
        <v>0</v>
      </c>
      <c r="D382" s="2">
        <v>0</v>
      </c>
      <c r="E382" s="2">
        <v>0</v>
      </c>
      <c r="F382" s="32" t="e">
        <f>(E382*100)/D382</f>
        <v>#DIV/0!</v>
      </c>
      <c r="G382" s="3" t="e">
        <f t="shared" ref="G382:G409" si="62">D382*$E$380</f>
        <v>#VALUE!</v>
      </c>
      <c r="H382" s="3" t="e">
        <f t="shared" ref="H382:H409" si="63">E382*$E$380</f>
        <v>#VALUE!</v>
      </c>
      <c r="J382" s="7"/>
      <c r="K382" s="5" t="s">
        <v>210</v>
      </c>
      <c r="L382" s="5"/>
      <c r="M382" s="5" t="s">
        <v>211</v>
      </c>
    </row>
    <row r="383" spans="1:14" x14ac:dyDescent="0.25">
      <c r="A383" s="28" t="str">
        <f>_xlfn.XLOOKUP(P!C383,'Banco de Dados'!$B$3:$B$274,'Banco de Dados'!$K$3:$K$274,"")</f>
        <v/>
      </c>
      <c r="B383" s="2">
        <v>0</v>
      </c>
      <c r="C383" s="2">
        <v>0</v>
      </c>
      <c r="D383" s="2">
        <v>0</v>
      </c>
      <c r="E383" s="2">
        <v>0</v>
      </c>
      <c r="F383" s="32" t="e">
        <f t="shared" ref="F383:F409" si="64">(E383*100)/D383</f>
        <v>#DIV/0!</v>
      </c>
      <c r="G383" s="3" t="e">
        <f t="shared" si="62"/>
        <v>#VALUE!</v>
      </c>
      <c r="H383" s="3" t="e">
        <f t="shared" si="63"/>
        <v>#VALUE!</v>
      </c>
      <c r="J383" s="7"/>
      <c r="K383" s="6" t="str">
        <f>_xlfn.XLOOKUP($B$4,A382:A409,G382:G409,"")</f>
        <v/>
      </c>
      <c r="L383" s="6"/>
      <c r="M383" s="6" t="str">
        <f>_xlfn.XLOOKUP($B$4,A382:A409,H382:H409,"")</f>
        <v/>
      </c>
    </row>
    <row r="384" spans="1:14" x14ac:dyDescent="0.25">
      <c r="A384" s="28" t="str">
        <f>_xlfn.XLOOKUP(P!C384,'Banco de Dados'!$B$3:$B$274,'Banco de Dados'!$K$3:$K$274,"")</f>
        <v/>
      </c>
      <c r="B384" s="2">
        <v>0</v>
      </c>
      <c r="C384" s="2">
        <v>0</v>
      </c>
      <c r="D384" s="2">
        <v>0</v>
      </c>
      <c r="E384" s="2">
        <v>0</v>
      </c>
      <c r="F384" s="32" t="e">
        <f t="shared" si="64"/>
        <v>#DIV/0!</v>
      </c>
      <c r="G384" s="3" t="e">
        <f t="shared" si="62"/>
        <v>#VALUE!</v>
      </c>
      <c r="H384" s="3" t="e">
        <f t="shared" si="63"/>
        <v>#VALUE!</v>
      </c>
      <c r="J384" s="7"/>
    </row>
    <row r="385" spans="1:14" ht="15.75" x14ac:dyDescent="0.25">
      <c r="A385" s="28" t="str">
        <f>_xlfn.XLOOKUP(P!C385,'Banco de Dados'!$B$3:$B$274,'Banco de Dados'!$K$3:$K$274,"")</f>
        <v/>
      </c>
      <c r="B385" s="2">
        <v>0</v>
      </c>
      <c r="C385" s="2">
        <v>0</v>
      </c>
      <c r="D385" s="2">
        <v>0</v>
      </c>
      <c r="E385" s="2">
        <v>0</v>
      </c>
      <c r="F385" s="32" t="e">
        <f t="shared" si="64"/>
        <v>#DIV/0!</v>
      </c>
      <c r="G385" s="3" t="e">
        <f t="shared" si="62"/>
        <v>#VALUE!</v>
      </c>
      <c r="H385" s="3" t="e">
        <f t="shared" si="63"/>
        <v>#VALUE!</v>
      </c>
      <c r="K385" s="165" t="s">
        <v>67</v>
      </c>
      <c r="L385" s="166"/>
      <c r="M385" s="167"/>
      <c r="N385"/>
    </row>
    <row r="386" spans="1:14" x14ac:dyDescent="0.25">
      <c r="A386" s="28" t="str">
        <f>_xlfn.XLOOKUP(P!C386,'Banco de Dados'!$B$3:$B$274,'Banco de Dados'!$K$3:$K$274,"")</f>
        <v/>
      </c>
      <c r="B386" s="2">
        <v>0</v>
      </c>
      <c r="C386" s="2">
        <v>0</v>
      </c>
      <c r="D386" s="2">
        <v>0</v>
      </c>
      <c r="E386" s="2">
        <v>0</v>
      </c>
      <c r="F386" s="32" t="e">
        <f t="shared" si="64"/>
        <v>#DIV/0!</v>
      </c>
      <c r="G386" s="3" t="e">
        <f t="shared" si="62"/>
        <v>#VALUE!</v>
      </c>
      <c r="H386" s="3" t="e">
        <f t="shared" si="63"/>
        <v>#VALUE!</v>
      </c>
      <c r="J386" s="7"/>
      <c r="K386" s="104" t="s">
        <v>240</v>
      </c>
      <c r="L386" s="39"/>
      <c r="M386" s="106" t="s">
        <v>209</v>
      </c>
    </row>
    <row r="387" spans="1:14" x14ac:dyDescent="0.25">
      <c r="A387" s="28" t="str">
        <f>_xlfn.XLOOKUP(P!C387,'Banco de Dados'!$B$3:$B$274,'Banco de Dados'!$K$3:$K$274,"")</f>
        <v/>
      </c>
      <c r="B387" s="2">
        <v>0</v>
      </c>
      <c r="C387" s="2">
        <v>0</v>
      </c>
      <c r="D387" s="2">
        <v>0</v>
      </c>
      <c r="E387" s="2">
        <v>0</v>
      </c>
      <c r="F387" s="32" t="e">
        <f t="shared" si="64"/>
        <v>#DIV/0!</v>
      </c>
      <c r="G387" s="3" t="e">
        <f t="shared" si="62"/>
        <v>#VALUE!</v>
      </c>
      <c r="H387" s="3" t="e">
        <f t="shared" si="63"/>
        <v>#VALUE!</v>
      </c>
      <c r="J387" s="58" t="s">
        <v>38</v>
      </c>
      <c r="K387" s="59">
        <f>$L$9</f>
        <v>2161</v>
      </c>
      <c r="L387" s="60"/>
      <c r="M387" s="61">
        <f>$M$11</f>
        <v>968</v>
      </c>
      <c r="N387" s="60"/>
    </row>
    <row r="388" spans="1:14" x14ac:dyDescent="0.25">
      <c r="A388" s="28" t="str">
        <f>_xlfn.XLOOKUP(P!C388,'Banco de Dados'!$B$3:$B$274,'Banco de Dados'!$K$3:$K$274,"")</f>
        <v/>
      </c>
      <c r="B388" s="2">
        <v>0</v>
      </c>
      <c r="C388" s="2">
        <v>0</v>
      </c>
      <c r="D388" s="2">
        <v>0</v>
      </c>
      <c r="E388" s="2">
        <v>0</v>
      </c>
      <c r="F388" s="32" t="e">
        <f t="shared" si="64"/>
        <v>#DIV/0!</v>
      </c>
      <c r="G388" s="3" t="e">
        <f t="shared" si="62"/>
        <v>#VALUE!</v>
      </c>
      <c r="H388" s="3" t="e">
        <f t="shared" si="63"/>
        <v>#VALUE!</v>
      </c>
      <c r="J388" s="2"/>
      <c r="K388" s="18"/>
      <c r="L388" s="2" t="s">
        <v>70</v>
      </c>
      <c r="M388" s="19"/>
    </row>
    <row r="389" spans="1:14" x14ac:dyDescent="0.25">
      <c r="A389" s="28" t="str">
        <f>_xlfn.XLOOKUP(P!C389,'Banco de Dados'!$B$3:$B$274,'Banco de Dados'!$K$3:$K$274,"")</f>
        <v/>
      </c>
      <c r="B389" s="2">
        <v>0</v>
      </c>
      <c r="C389" s="2">
        <v>0</v>
      </c>
      <c r="D389" s="2">
        <v>0</v>
      </c>
      <c r="E389" s="2">
        <v>0</v>
      </c>
      <c r="F389" s="32" t="e">
        <f t="shared" si="64"/>
        <v>#DIV/0!</v>
      </c>
      <c r="G389" s="3" t="e">
        <f t="shared" si="62"/>
        <v>#VALUE!</v>
      </c>
      <c r="H389" s="3" t="e">
        <f t="shared" si="63"/>
        <v>#VALUE!</v>
      </c>
      <c r="J389" s="58" t="s">
        <v>69</v>
      </c>
      <c r="K389" s="62" t="s">
        <v>71</v>
      </c>
      <c r="L389" s="63"/>
      <c r="M389" s="64" t="str">
        <f>K383</f>
        <v/>
      </c>
      <c r="N389" s="60"/>
    </row>
    <row r="390" spans="1:14" x14ac:dyDescent="0.25">
      <c r="A390" s="28" t="str">
        <f>_xlfn.XLOOKUP(P!C390,'Banco de Dados'!$B$3:$B$274,'Banco de Dados'!$K$3:$K$274,"")</f>
        <v/>
      </c>
      <c r="B390" s="2">
        <v>0</v>
      </c>
      <c r="C390" s="2">
        <v>0</v>
      </c>
      <c r="D390" s="2">
        <v>0</v>
      </c>
      <c r="E390" s="2">
        <v>0</v>
      </c>
      <c r="F390" s="32" t="e">
        <f t="shared" si="64"/>
        <v>#DIV/0!</v>
      </c>
      <c r="G390" s="3" t="e">
        <f t="shared" si="62"/>
        <v>#VALUE!</v>
      </c>
      <c r="H390" s="3" t="e">
        <f t="shared" si="63"/>
        <v>#VALUE!</v>
      </c>
      <c r="J390" s="7"/>
    </row>
    <row r="391" spans="1:14" ht="15.75" x14ac:dyDescent="0.25">
      <c r="A391" s="28" t="str">
        <f>_xlfn.XLOOKUP(P!C391,'Banco de Dados'!$B$3:$B$274,'Banco de Dados'!$K$3:$K$274,"")</f>
        <v/>
      </c>
      <c r="B391" s="2">
        <v>0</v>
      </c>
      <c r="C391" s="2">
        <v>0</v>
      </c>
      <c r="D391" s="2">
        <v>0</v>
      </c>
      <c r="E391" s="2">
        <v>0</v>
      </c>
      <c r="F391" s="32" t="e">
        <f t="shared" si="64"/>
        <v>#DIV/0!</v>
      </c>
      <c r="G391" s="3" t="e">
        <f t="shared" si="62"/>
        <v>#VALUE!</v>
      </c>
      <c r="H391" s="3" t="e">
        <f t="shared" si="63"/>
        <v>#VALUE!</v>
      </c>
      <c r="J391" s="7"/>
      <c r="K391" s="165" t="s">
        <v>218</v>
      </c>
      <c r="L391" s="166"/>
      <c r="M391" s="167"/>
    </row>
    <row r="392" spans="1:14" x14ac:dyDescent="0.25">
      <c r="A392" s="28" t="str">
        <f>_xlfn.XLOOKUP(P!C392,'Banco de Dados'!$B$3:$B$274,'Banco de Dados'!$K$3:$K$274,"")</f>
        <v/>
      </c>
      <c r="B392" s="2">
        <v>0</v>
      </c>
      <c r="C392" s="2">
        <v>0</v>
      </c>
      <c r="D392" s="2">
        <v>0</v>
      </c>
      <c r="E392" s="2">
        <v>0</v>
      </c>
      <c r="F392" s="32" t="e">
        <f t="shared" si="64"/>
        <v>#DIV/0!</v>
      </c>
      <c r="G392" s="3" t="e">
        <f t="shared" si="62"/>
        <v>#VALUE!</v>
      </c>
      <c r="H392" s="3" t="e">
        <f t="shared" si="63"/>
        <v>#VALUE!</v>
      </c>
      <c r="J392" s="7"/>
      <c r="K392" s="104" t="s">
        <v>236</v>
      </c>
      <c r="L392" s="108" t="str">
        <f>K383</f>
        <v/>
      </c>
      <c r="M392" s="109" t="str">
        <f>M383</f>
        <v/>
      </c>
    </row>
    <row r="393" spans="1:14" x14ac:dyDescent="0.25">
      <c r="A393" s="28" t="str">
        <f>_xlfn.XLOOKUP(P!C393,'Banco de Dados'!$B$3:$B$274,'Banco de Dados'!$K$3:$K$274,"")</f>
        <v/>
      </c>
      <c r="B393" s="2">
        <v>0</v>
      </c>
      <c r="C393" s="2">
        <v>0</v>
      </c>
      <c r="D393" s="2">
        <v>0</v>
      </c>
      <c r="E393" s="2">
        <v>0</v>
      </c>
      <c r="F393" s="32" t="e">
        <f t="shared" si="64"/>
        <v>#DIV/0!</v>
      </c>
      <c r="G393" s="3" t="e">
        <f t="shared" si="62"/>
        <v>#VALUE!</v>
      </c>
      <c r="H393" s="3" t="e">
        <f t="shared" si="63"/>
        <v>#VALUE!</v>
      </c>
      <c r="J393" s="7"/>
      <c r="K393" s="104" t="s">
        <v>237</v>
      </c>
      <c r="L393" s="105">
        <f>$L$9</f>
        <v>2161</v>
      </c>
      <c r="M393" s="106">
        <f>$L$10</f>
        <v>28</v>
      </c>
    </row>
    <row r="394" spans="1:14" x14ac:dyDescent="0.25">
      <c r="A394" s="28" t="str">
        <f>_xlfn.XLOOKUP(P!C394,'Banco de Dados'!$B$3:$B$274,'Banco de Dados'!$K$3:$K$274,"")</f>
        <v/>
      </c>
      <c r="B394" s="2">
        <v>0</v>
      </c>
      <c r="C394" s="2">
        <v>0</v>
      </c>
      <c r="D394" s="2">
        <v>0</v>
      </c>
      <c r="E394" s="2">
        <v>0</v>
      </c>
      <c r="F394" s="32" t="e">
        <f t="shared" si="64"/>
        <v>#DIV/0!</v>
      </c>
      <c r="G394" s="3" t="e">
        <f t="shared" si="62"/>
        <v>#VALUE!</v>
      </c>
      <c r="H394" s="3" t="e">
        <f t="shared" si="63"/>
        <v>#VALUE!</v>
      </c>
      <c r="J394" s="7"/>
      <c r="K394" s="104" t="s">
        <v>238</v>
      </c>
      <c r="L394" s="105">
        <f>$M$11</f>
        <v>968</v>
      </c>
      <c r="M394" s="106">
        <f>$M$12</f>
        <v>104</v>
      </c>
    </row>
    <row r="395" spans="1:14" x14ac:dyDescent="0.25">
      <c r="A395" s="28" t="str">
        <f>_xlfn.XLOOKUP(P!C395,'Banco de Dados'!$B$3:$B$274,'Banco de Dados'!$K$3:$K$274,"")</f>
        <v/>
      </c>
      <c r="B395" s="2">
        <v>0</v>
      </c>
      <c r="C395" s="2">
        <v>0</v>
      </c>
      <c r="D395" s="2">
        <v>0</v>
      </c>
      <c r="E395" s="2">
        <v>0</v>
      </c>
      <c r="F395" s="32" t="e">
        <f t="shared" si="64"/>
        <v>#DIV/0!</v>
      </c>
      <c r="G395" s="3" t="e">
        <f t="shared" si="62"/>
        <v>#VALUE!</v>
      </c>
      <c r="H395" s="3" t="e">
        <f t="shared" si="63"/>
        <v>#VALUE!</v>
      </c>
      <c r="J395" s="7"/>
      <c r="K395" s="69" t="s">
        <v>217</v>
      </c>
      <c r="L395" s="110" t="e">
        <f>SQRT(((M392/L392)^2)+((M393/L393)^2)+((M394/L394)^2))</f>
        <v>#VALUE!</v>
      </c>
      <c r="M395" s="71" t="str">
        <f>M404</f>
        <v>mg/kg</v>
      </c>
    </row>
    <row r="396" spans="1:14" x14ac:dyDescent="0.25">
      <c r="A396" s="28" t="str">
        <f>_xlfn.XLOOKUP(P!C396,'Banco de Dados'!$B$3:$B$274,'Banco de Dados'!$K$3:$K$274,"")</f>
        <v/>
      </c>
      <c r="B396" s="2">
        <v>0</v>
      </c>
      <c r="C396" s="2">
        <v>0</v>
      </c>
      <c r="D396" s="2">
        <v>0</v>
      </c>
      <c r="E396" s="2">
        <v>0</v>
      </c>
      <c r="F396" s="32" t="e">
        <f t="shared" si="64"/>
        <v>#DIV/0!</v>
      </c>
      <c r="G396" s="3" t="e">
        <f t="shared" si="62"/>
        <v>#VALUE!</v>
      </c>
      <c r="H396" s="3" t="e">
        <f t="shared" si="63"/>
        <v>#VALUE!</v>
      </c>
      <c r="J396" s="7"/>
    </row>
    <row r="397" spans="1:14" x14ac:dyDescent="0.25">
      <c r="A397" s="28" t="str">
        <f>_xlfn.XLOOKUP(P!C397,'Banco de Dados'!$B$3:$B$274,'Banco de Dados'!$K$3:$K$274,"")</f>
        <v/>
      </c>
      <c r="B397" s="2">
        <v>0</v>
      </c>
      <c r="C397" s="2">
        <v>0</v>
      </c>
      <c r="D397" s="2">
        <v>0</v>
      </c>
      <c r="E397" s="2">
        <v>0</v>
      </c>
      <c r="F397" s="32" t="e">
        <f t="shared" si="64"/>
        <v>#DIV/0!</v>
      </c>
      <c r="G397" s="3" t="e">
        <f t="shared" si="62"/>
        <v>#VALUE!</v>
      </c>
      <c r="H397" s="3" t="e">
        <f t="shared" si="63"/>
        <v>#VALUE!</v>
      </c>
      <c r="J397" s="7"/>
    </row>
    <row r="398" spans="1:14" x14ac:dyDescent="0.25">
      <c r="A398" s="28" t="str">
        <f>_xlfn.XLOOKUP(P!C398,'Banco de Dados'!$B$3:$B$274,'Banco de Dados'!$K$3:$K$274,"")</f>
        <v/>
      </c>
      <c r="B398" s="2">
        <v>0</v>
      </c>
      <c r="C398" s="2">
        <v>0</v>
      </c>
      <c r="D398" s="2">
        <v>0</v>
      </c>
      <c r="E398" s="2">
        <v>0</v>
      </c>
      <c r="F398" s="32" t="e">
        <f t="shared" si="64"/>
        <v>#DIV/0!</v>
      </c>
      <c r="G398" s="3" t="e">
        <f t="shared" si="62"/>
        <v>#VALUE!</v>
      </c>
      <c r="H398" s="3" t="e">
        <f t="shared" si="63"/>
        <v>#VALUE!</v>
      </c>
      <c r="J398" s="7"/>
    </row>
    <row r="399" spans="1:14" x14ac:dyDescent="0.25">
      <c r="A399" s="28" t="str">
        <f>_xlfn.XLOOKUP(P!C399,'Banco de Dados'!$B$3:$B$274,'Banco de Dados'!$K$3:$K$274,"")</f>
        <v/>
      </c>
      <c r="B399" s="2">
        <v>0</v>
      </c>
      <c r="C399" s="2">
        <v>0</v>
      </c>
      <c r="D399" s="2">
        <v>0</v>
      </c>
      <c r="E399" s="2">
        <v>0</v>
      </c>
      <c r="F399" s="32" t="e">
        <f t="shared" si="64"/>
        <v>#DIV/0!</v>
      </c>
      <c r="G399" s="3" t="e">
        <f t="shared" si="62"/>
        <v>#VALUE!</v>
      </c>
      <c r="H399" s="3" t="e">
        <f t="shared" si="63"/>
        <v>#VALUE!</v>
      </c>
      <c r="J399" s="7"/>
    </row>
    <row r="400" spans="1:14" x14ac:dyDescent="0.25">
      <c r="A400" s="28" t="str">
        <f>_xlfn.XLOOKUP(P!C400,'Banco de Dados'!$B$3:$B$274,'Banco de Dados'!$K$3:$K$274,"")</f>
        <v/>
      </c>
      <c r="B400" s="2">
        <v>0</v>
      </c>
      <c r="C400" s="2">
        <v>0</v>
      </c>
      <c r="D400" s="2">
        <v>0</v>
      </c>
      <c r="E400" s="2">
        <v>0</v>
      </c>
      <c r="F400" s="32" t="e">
        <f t="shared" si="64"/>
        <v>#DIV/0!</v>
      </c>
      <c r="G400" s="3" t="e">
        <f t="shared" si="62"/>
        <v>#VALUE!</v>
      </c>
      <c r="H400" s="3" t="e">
        <f t="shared" si="63"/>
        <v>#VALUE!</v>
      </c>
      <c r="J400" s="7"/>
    </row>
    <row r="401" spans="1:14" x14ac:dyDescent="0.25">
      <c r="A401" s="28" t="str">
        <f>_xlfn.XLOOKUP(P!C401,'Banco de Dados'!$B$3:$B$274,'Banco de Dados'!$K$3:$K$274,"")</f>
        <v/>
      </c>
      <c r="B401" s="2">
        <v>0</v>
      </c>
      <c r="C401" s="2">
        <v>0</v>
      </c>
      <c r="D401" s="2">
        <v>0</v>
      </c>
      <c r="E401" s="2">
        <v>0</v>
      </c>
      <c r="F401" s="32" t="e">
        <f t="shared" si="64"/>
        <v>#DIV/0!</v>
      </c>
      <c r="G401" s="3" t="e">
        <f t="shared" si="62"/>
        <v>#VALUE!</v>
      </c>
      <c r="H401" s="3" t="e">
        <f t="shared" si="63"/>
        <v>#VALUE!</v>
      </c>
      <c r="J401" s="7"/>
    </row>
    <row r="402" spans="1:14" x14ac:dyDescent="0.25">
      <c r="A402" s="28" t="str">
        <f>_xlfn.XLOOKUP(P!C402,'Banco de Dados'!$B$3:$B$274,'Banco de Dados'!$K$3:$K$274,"")</f>
        <v/>
      </c>
      <c r="B402" s="2">
        <v>0</v>
      </c>
      <c r="C402" s="2">
        <v>0</v>
      </c>
      <c r="D402" s="2">
        <v>0</v>
      </c>
      <c r="E402" s="17">
        <v>0</v>
      </c>
      <c r="F402" s="32" t="e">
        <f t="shared" si="64"/>
        <v>#DIV/0!</v>
      </c>
      <c r="G402" s="3" t="e">
        <f t="shared" si="62"/>
        <v>#VALUE!</v>
      </c>
      <c r="H402" s="3" t="e">
        <f t="shared" si="63"/>
        <v>#VALUE!</v>
      </c>
      <c r="J402" s="7"/>
    </row>
    <row r="403" spans="1:14" ht="15.75" x14ac:dyDescent="0.25">
      <c r="A403" s="28" t="str">
        <f>_xlfn.XLOOKUP(P!C403,'Banco de Dados'!$B$3:$B$274,'Banco de Dados'!$K$3:$K$274,"")</f>
        <v/>
      </c>
      <c r="B403" s="2">
        <v>0</v>
      </c>
      <c r="C403" s="2">
        <v>0</v>
      </c>
      <c r="D403" s="2">
        <v>0</v>
      </c>
      <c r="E403" s="2">
        <v>0</v>
      </c>
      <c r="F403" s="32" t="e">
        <f t="shared" si="64"/>
        <v>#DIV/0!</v>
      </c>
      <c r="G403" s="3" t="e">
        <f t="shared" si="62"/>
        <v>#VALUE!</v>
      </c>
      <c r="H403" s="3" t="e">
        <f t="shared" si="63"/>
        <v>#VALUE!</v>
      </c>
      <c r="J403" s="7"/>
      <c r="K403" s="101" t="s">
        <v>216</v>
      </c>
      <c r="L403" s="102">
        <f>K381</f>
        <v>0</v>
      </c>
      <c r="M403" s="103" t="str">
        <f>M381</f>
        <v>Fósforo</v>
      </c>
    </row>
    <row r="404" spans="1:14" x14ac:dyDescent="0.25">
      <c r="A404" s="28" t="str">
        <f>_xlfn.XLOOKUP(P!C404,'Banco de Dados'!$B$3:$B$274,'Banco de Dados'!$K$3:$K$274,"")</f>
        <v/>
      </c>
      <c r="B404" s="2">
        <v>0</v>
      </c>
      <c r="C404" s="2">
        <v>0</v>
      </c>
      <c r="D404" s="2">
        <v>0</v>
      </c>
      <c r="E404" s="2">
        <v>0</v>
      </c>
      <c r="F404" s="32" t="e">
        <f t="shared" si="64"/>
        <v>#DIV/0!</v>
      </c>
      <c r="G404" s="3" t="e">
        <f t="shared" si="62"/>
        <v>#VALUE!</v>
      </c>
      <c r="H404" s="3" t="e">
        <f t="shared" si="63"/>
        <v>#VALUE!</v>
      </c>
      <c r="J404" s="7"/>
      <c r="K404" s="68" t="s">
        <v>68</v>
      </c>
      <c r="L404" s="29" t="e">
        <f>(K387*M389)/M387</f>
        <v>#VALUE!</v>
      </c>
      <c r="M404" s="66" t="str">
        <f>$M$9</f>
        <v>mg/kg</v>
      </c>
    </row>
    <row r="405" spans="1:14" x14ac:dyDescent="0.25">
      <c r="A405" s="28" t="str">
        <f>_xlfn.XLOOKUP(P!C405,'Banco de Dados'!$B$3:$B$274,'Banco de Dados'!$K$3:$K$274,"")</f>
        <v/>
      </c>
      <c r="B405" s="2">
        <v>0</v>
      </c>
      <c r="C405" s="2">
        <v>0</v>
      </c>
      <c r="D405" s="2">
        <v>0</v>
      </c>
      <c r="E405" s="2">
        <v>0</v>
      </c>
      <c r="F405" s="32" t="e">
        <f t="shared" si="64"/>
        <v>#DIV/0!</v>
      </c>
      <c r="G405" s="3" t="e">
        <f t="shared" si="62"/>
        <v>#VALUE!</v>
      </c>
      <c r="H405" s="3" t="e">
        <f t="shared" si="63"/>
        <v>#VALUE!</v>
      </c>
      <c r="J405" s="7"/>
      <c r="K405" s="111" t="s">
        <v>246</v>
      </c>
      <c r="L405" s="126" t="e">
        <f>SQRT(((M392/L392)^2)+((M393/L393)^2)+((M394/L394)^2))</f>
        <v>#VALUE!</v>
      </c>
      <c r="M405" s="66"/>
    </row>
    <row r="406" spans="1:14" x14ac:dyDescent="0.25">
      <c r="A406" s="28" t="str">
        <f>_xlfn.XLOOKUP(P!C406,'Banco de Dados'!$B$3:$B$274,'Banco de Dados'!$K$3:$K$274,"")</f>
        <v/>
      </c>
      <c r="B406" s="2">
        <v>0</v>
      </c>
      <c r="C406" s="2">
        <v>0</v>
      </c>
      <c r="D406" s="2">
        <v>0</v>
      </c>
      <c r="E406" s="2">
        <v>0</v>
      </c>
      <c r="F406" s="32" t="e">
        <f t="shared" si="64"/>
        <v>#DIV/0!</v>
      </c>
      <c r="G406" s="3" t="e">
        <f t="shared" si="62"/>
        <v>#VALUE!</v>
      </c>
      <c r="H406" s="3" t="e">
        <f t="shared" si="63"/>
        <v>#VALUE!</v>
      </c>
      <c r="J406" s="7"/>
      <c r="K406" s="69" t="s">
        <v>247</v>
      </c>
      <c r="L406" s="127" t="e">
        <f>L405*L404</f>
        <v>#VALUE!</v>
      </c>
      <c r="M406" s="71" t="str">
        <f>$M$9</f>
        <v>mg/kg</v>
      </c>
    </row>
    <row r="407" spans="1:14" x14ac:dyDescent="0.25">
      <c r="A407" s="28" t="str">
        <f>_xlfn.XLOOKUP(P!C407,'Banco de Dados'!$B$3:$B$274,'Banco de Dados'!$K$3:$K$274,"")</f>
        <v/>
      </c>
      <c r="B407" s="2">
        <v>0</v>
      </c>
      <c r="C407" s="2">
        <v>0</v>
      </c>
      <c r="D407" s="2">
        <v>0</v>
      </c>
      <c r="E407" s="2">
        <v>0</v>
      </c>
      <c r="F407" s="32" t="e">
        <f t="shared" si="64"/>
        <v>#DIV/0!</v>
      </c>
      <c r="G407" s="3" t="e">
        <f t="shared" si="62"/>
        <v>#VALUE!</v>
      </c>
      <c r="H407" s="3" t="e">
        <f t="shared" si="63"/>
        <v>#VALUE!</v>
      </c>
      <c r="J407" s="7"/>
      <c r="K407" s="123"/>
      <c r="L407" s="124"/>
    </row>
    <row r="408" spans="1:14" x14ac:dyDescent="0.25">
      <c r="A408" s="28" t="str">
        <f>_xlfn.XLOOKUP(P!C408,'Banco de Dados'!$B$3:$B$274,'Banco de Dados'!$K$3:$K$274,"")</f>
        <v/>
      </c>
      <c r="B408" s="2">
        <v>0</v>
      </c>
      <c r="C408" s="2">
        <v>0</v>
      </c>
      <c r="D408" s="2">
        <v>0</v>
      </c>
      <c r="E408" s="2">
        <v>0</v>
      </c>
      <c r="F408" s="32" t="e">
        <f t="shared" si="64"/>
        <v>#DIV/0!</v>
      </c>
      <c r="G408" s="3" t="e">
        <f t="shared" si="62"/>
        <v>#VALUE!</v>
      </c>
      <c r="H408" s="3" t="e">
        <f t="shared" si="63"/>
        <v>#VALUE!</v>
      </c>
      <c r="J408" s="7"/>
    </row>
    <row r="409" spans="1:14" x14ac:dyDescent="0.25">
      <c r="A409" s="28" t="str">
        <f>_xlfn.XLOOKUP(P!C409,'Banco de Dados'!$B$3:$B$274,'Banco de Dados'!$K$3:$K$274,"")</f>
        <v/>
      </c>
      <c r="B409" s="2">
        <v>0</v>
      </c>
      <c r="C409" s="2">
        <v>0</v>
      </c>
      <c r="D409" s="2">
        <v>0</v>
      </c>
      <c r="E409" s="2">
        <v>0</v>
      </c>
      <c r="F409" s="32" t="e">
        <f t="shared" si="64"/>
        <v>#DIV/0!</v>
      </c>
      <c r="G409" s="3" t="e">
        <f t="shared" si="62"/>
        <v>#VALUE!</v>
      </c>
      <c r="H409" s="3" t="e">
        <f t="shared" si="63"/>
        <v>#VALUE!</v>
      </c>
      <c r="J409" s="7"/>
    </row>
    <row r="410" spans="1:14" x14ac:dyDescent="0.25">
      <c r="A410" s="28" t="str">
        <f>_xlfn.XLOOKUP(P!C410,'Banco de Dados'!$B$3:$B$274,'Banco de Dados'!$K$3:$K$274,"")</f>
        <v/>
      </c>
      <c r="B410" s="2">
        <v>0</v>
      </c>
      <c r="C410" s="2">
        <v>0</v>
      </c>
      <c r="D410" s="2">
        <v>0</v>
      </c>
      <c r="E410" s="2">
        <v>0</v>
      </c>
      <c r="F410" s="32" t="e">
        <f t="shared" ref="F410:F412" si="65">(E410*100)/D410</f>
        <v>#DIV/0!</v>
      </c>
      <c r="G410" s="3" t="e">
        <f t="shared" ref="G410:G412" si="66">D410*$E$380</f>
        <v>#VALUE!</v>
      </c>
      <c r="H410" s="3" t="e">
        <f t="shared" ref="H410:H412" si="67">E410*$E$380</f>
        <v>#VALUE!</v>
      </c>
      <c r="J410" s="7"/>
    </row>
    <row r="411" spans="1:14" x14ac:dyDescent="0.25">
      <c r="A411" s="28" t="str">
        <f>_xlfn.XLOOKUP(P!C411,'Banco de Dados'!$B$3:$B$274,'Banco de Dados'!$K$3:$K$274,"")</f>
        <v/>
      </c>
      <c r="B411" s="2">
        <v>0</v>
      </c>
      <c r="C411" s="2">
        <v>0</v>
      </c>
      <c r="D411" s="2">
        <v>0</v>
      </c>
      <c r="E411" s="2">
        <v>0</v>
      </c>
      <c r="F411" s="32" t="e">
        <f t="shared" si="65"/>
        <v>#DIV/0!</v>
      </c>
      <c r="G411" s="3" t="e">
        <f t="shared" si="66"/>
        <v>#VALUE!</v>
      </c>
      <c r="H411" s="3" t="e">
        <f t="shared" si="67"/>
        <v>#VALUE!</v>
      </c>
      <c r="J411" s="7"/>
    </row>
    <row r="412" spans="1:14" x14ac:dyDescent="0.25">
      <c r="A412" s="28" t="str">
        <f>_xlfn.XLOOKUP(P!C412,'Banco de Dados'!$B$3:$B$274,'Banco de Dados'!$K$3:$K$274,"")</f>
        <v/>
      </c>
      <c r="B412" s="2">
        <v>0</v>
      </c>
      <c r="C412" s="2">
        <v>0</v>
      </c>
      <c r="D412" s="2">
        <v>0</v>
      </c>
      <c r="E412" s="2">
        <v>0</v>
      </c>
      <c r="F412" s="32" t="e">
        <f t="shared" si="65"/>
        <v>#DIV/0!</v>
      </c>
      <c r="G412" s="3" t="e">
        <f t="shared" si="66"/>
        <v>#VALUE!</v>
      </c>
      <c r="H412" s="3" t="e">
        <f t="shared" si="67"/>
        <v>#VALUE!</v>
      </c>
      <c r="J412" s="7"/>
    </row>
    <row r="413" spans="1:14" x14ac:dyDescent="0.25">
      <c r="A413" s="21"/>
      <c r="B413" s="21"/>
      <c r="C413" s="21"/>
      <c r="D413" s="21"/>
      <c r="E413" s="21"/>
      <c r="F413" s="77"/>
      <c r="G413" s="21"/>
      <c r="H413" s="21"/>
      <c r="J413" s="21"/>
      <c r="K413" s="21"/>
      <c r="L413" s="21"/>
      <c r="M413" s="21"/>
      <c r="N413" s="21"/>
    </row>
    <row r="414" spans="1:14" ht="15.75" x14ac:dyDescent="0.25">
      <c r="A414" s="36">
        <f>'Nome das Amostras'!A16</f>
        <v>0</v>
      </c>
      <c r="B414" s="164" t="e">
        <f>VLOOKUP(A414,'Nome das Amostras'!$A$3:$D$28,2,FALSE)</f>
        <v>#N/A</v>
      </c>
      <c r="C414" s="164"/>
      <c r="D414" s="51" t="s">
        <v>65</v>
      </c>
      <c r="E414" s="52" t="e">
        <f>'Banco de Dados'!$O$13/'Banco de Dados'!CU13</f>
        <v>#VALUE!</v>
      </c>
      <c r="F414" s="74"/>
      <c r="G414" s="3"/>
      <c r="H414" s="3"/>
      <c r="J414" s="7"/>
    </row>
    <row r="415" spans="1:14" ht="15.75" x14ac:dyDescent="0.25">
      <c r="A415" s="107" t="s">
        <v>1</v>
      </c>
      <c r="B415" s="107" t="s">
        <v>0</v>
      </c>
      <c r="C415" s="107" t="s">
        <v>212</v>
      </c>
      <c r="D415" s="107" t="s">
        <v>209</v>
      </c>
      <c r="E415" s="107" t="s">
        <v>213</v>
      </c>
      <c r="F415" s="76" t="s">
        <v>219</v>
      </c>
      <c r="G415" s="54" t="s">
        <v>140</v>
      </c>
      <c r="H415" s="54" t="s">
        <v>66</v>
      </c>
      <c r="J415" s="7"/>
      <c r="K415" s="100">
        <f>A414</f>
        <v>0</v>
      </c>
      <c r="L415" s="55" t="s">
        <v>215</v>
      </c>
      <c r="M415" s="41" t="str">
        <f>$A$1</f>
        <v>Fósforo</v>
      </c>
      <c r="N415" s="3"/>
    </row>
    <row r="416" spans="1:14" x14ac:dyDescent="0.25">
      <c r="A416" s="28" t="str">
        <f>_xlfn.XLOOKUP(P!C416,'Banco de Dados'!$B$3:$B$274,'Banco de Dados'!$K$3:$K$274,"")</f>
        <v/>
      </c>
      <c r="B416" s="2" cm="1">
        <f t="array" ref="B416:E446">Dados!CQ5:CT35</f>
        <v>0</v>
      </c>
      <c r="C416" s="2">
        <v>0</v>
      </c>
      <c r="D416" s="2">
        <v>0</v>
      </c>
      <c r="E416" s="2">
        <v>0</v>
      </c>
      <c r="F416" s="32" t="e">
        <f>(E416*100)/D416</f>
        <v>#DIV/0!</v>
      </c>
      <c r="G416" s="3" t="e">
        <f t="shared" ref="G416:G443" si="68">D416*$E$414</f>
        <v>#VALUE!</v>
      </c>
      <c r="H416" s="3" t="e">
        <f t="shared" ref="H416:H443" si="69">E416*$E$414</f>
        <v>#VALUE!</v>
      </c>
      <c r="J416" s="7"/>
      <c r="K416" s="5" t="s">
        <v>210</v>
      </c>
      <c r="L416" s="5"/>
      <c r="M416" s="5" t="s">
        <v>211</v>
      </c>
    </row>
    <row r="417" spans="1:14" x14ac:dyDescent="0.25">
      <c r="A417" s="28" t="str">
        <f>_xlfn.XLOOKUP(P!C417,'Banco de Dados'!$B$3:$B$274,'Banco de Dados'!$K$3:$K$274,"")</f>
        <v/>
      </c>
      <c r="B417" s="2">
        <v>0</v>
      </c>
      <c r="C417" s="2">
        <v>0</v>
      </c>
      <c r="D417" s="2">
        <v>0</v>
      </c>
      <c r="E417" s="2">
        <v>0</v>
      </c>
      <c r="F417" s="32" t="e">
        <f t="shared" ref="F417:F443" si="70">(E417*100)/D417</f>
        <v>#DIV/0!</v>
      </c>
      <c r="G417" s="3" t="e">
        <f t="shared" si="68"/>
        <v>#VALUE!</v>
      </c>
      <c r="H417" s="3" t="e">
        <f t="shared" si="69"/>
        <v>#VALUE!</v>
      </c>
      <c r="J417" s="7"/>
      <c r="K417" s="6" t="str">
        <f>_xlfn.XLOOKUP($B$4,A416:A443,G416:G443,"")</f>
        <v/>
      </c>
      <c r="L417" s="6"/>
      <c r="M417" s="6" t="str">
        <f>_xlfn.XLOOKUP($B$4,A416:A443,H416:H443,"")</f>
        <v/>
      </c>
    </row>
    <row r="418" spans="1:14" x14ac:dyDescent="0.25">
      <c r="A418" s="28" t="str">
        <f>_xlfn.XLOOKUP(P!C418,'Banco de Dados'!$B$3:$B$274,'Banco de Dados'!$K$3:$K$274,"")</f>
        <v/>
      </c>
      <c r="B418" s="2">
        <v>0</v>
      </c>
      <c r="C418" s="2">
        <v>0</v>
      </c>
      <c r="D418" s="2">
        <v>0</v>
      </c>
      <c r="E418" s="2">
        <v>0</v>
      </c>
      <c r="F418" s="32" t="e">
        <f t="shared" si="70"/>
        <v>#DIV/0!</v>
      </c>
      <c r="G418" s="3" t="e">
        <f t="shared" si="68"/>
        <v>#VALUE!</v>
      </c>
      <c r="H418" s="3" t="e">
        <f t="shared" si="69"/>
        <v>#VALUE!</v>
      </c>
      <c r="J418" s="7"/>
    </row>
    <row r="419" spans="1:14" ht="15.75" x14ac:dyDescent="0.25">
      <c r="A419" s="28" t="str">
        <f>_xlfn.XLOOKUP(P!C419,'Banco de Dados'!$B$3:$B$274,'Banco de Dados'!$K$3:$K$274,"")</f>
        <v/>
      </c>
      <c r="B419" s="2">
        <v>0</v>
      </c>
      <c r="C419" s="2">
        <v>0</v>
      </c>
      <c r="D419" s="2">
        <v>0</v>
      </c>
      <c r="E419" s="2">
        <v>0</v>
      </c>
      <c r="F419" s="32" t="e">
        <f t="shared" si="70"/>
        <v>#DIV/0!</v>
      </c>
      <c r="G419" s="3" t="e">
        <f t="shared" si="68"/>
        <v>#VALUE!</v>
      </c>
      <c r="H419" s="3" t="e">
        <f t="shared" si="69"/>
        <v>#VALUE!</v>
      </c>
      <c r="K419" s="165" t="s">
        <v>67</v>
      </c>
      <c r="L419" s="166"/>
      <c r="M419" s="167"/>
      <c r="N419"/>
    </row>
    <row r="420" spans="1:14" x14ac:dyDescent="0.25">
      <c r="A420" s="28" t="str">
        <f>_xlfn.XLOOKUP(P!C420,'Banco de Dados'!$B$3:$B$274,'Banco de Dados'!$K$3:$K$274,"")</f>
        <v/>
      </c>
      <c r="B420" s="2">
        <v>0</v>
      </c>
      <c r="C420" s="2">
        <v>0</v>
      </c>
      <c r="D420" s="2">
        <v>0</v>
      </c>
      <c r="E420" s="2">
        <v>0</v>
      </c>
      <c r="F420" s="32" t="e">
        <f t="shared" si="70"/>
        <v>#DIV/0!</v>
      </c>
      <c r="G420" s="3" t="e">
        <f t="shared" si="68"/>
        <v>#VALUE!</v>
      </c>
      <c r="H420" s="3" t="e">
        <f t="shared" si="69"/>
        <v>#VALUE!</v>
      </c>
      <c r="J420" s="7"/>
      <c r="K420" s="104" t="s">
        <v>240</v>
      </c>
      <c r="L420" s="39"/>
      <c r="M420" s="106" t="s">
        <v>209</v>
      </c>
    </row>
    <row r="421" spans="1:14" x14ac:dyDescent="0.25">
      <c r="A421" s="28" t="str">
        <f>_xlfn.XLOOKUP(P!C421,'Banco de Dados'!$B$3:$B$274,'Banco de Dados'!$K$3:$K$274,"")</f>
        <v/>
      </c>
      <c r="B421" s="2">
        <v>0</v>
      </c>
      <c r="C421" s="2">
        <v>0</v>
      </c>
      <c r="D421" s="2">
        <v>0</v>
      </c>
      <c r="E421" s="2">
        <v>0</v>
      </c>
      <c r="F421" s="32" t="e">
        <f t="shared" si="70"/>
        <v>#DIV/0!</v>
      </c>
      <c r="G421" s="3" t="e">
        <f t="shared" si="68"/>
        <v>#VALUE!</v>
      </c>
      <c r="H421" s="3" t="e">
        <f t="shared" si="69"/>
        <v>#VALUE!</v>
      </c>
      <c r="J421" s="58" t="s">
        <v>38</v>
      </c>
      <c r="K421" s="59">
        <f>$L$9</f>
        <v>2161</v>
      </c>
      <c r="L421" s="60"/>
      <c r="M421" s="61">
        <f>$M$11</f>
        <v>968</v>
      </c>
      <c r="N421" s="60"/>
    </row>
    <row r="422" spans="1:14" x14ac:dyDescent="0.25">
      <c r="A422" s="28" t="str">
        <f>_xlfn.XLOOKUP(P!C422,'Banco de Dados'!$B$3:$B$274,'Banco de Dados'!$K$3:$K$274,"")</f>
        <v/>
      </c>
      <c r="B422" s="2">
        <v>0</v>
      </c>
      <c r="C422" s="2">
        <v>0</v>
      </c>
      <c r="D422" s="2">
        <v>0</v>
      </c>
      <c r="E422" s="2">
        <v>0</v>
      </c>
      <c r="F422" s="32" t="e">
        <f t="shared" si="70"/>
        <v>#DIV/0!</v>
      </c>
      <c r="G422" s="3" t="e">
        <f t="shared" si="68"/>
        <v>#VALUE!</v>
      </c>
      <c r="H422" s="3" t="e">
        <f t="shared" si="69"/>
        <v>#VALUE!</v>
      </c>
      <c r="J422" s="2"/>
      <c r="K422" s="18"/>
      <c r="L422" s="2" t="s">
        <v>70</v>
      </c>
      <c r="M422" s="19"/>
    </row>
    <row r="423" spans="1:14" x14ac:dyDescent="0.25">
      <c r="A423" s="28" t="str">
        <f>_xlfn.XLOOKUP(P!C423,'Banco de Dados'!$B$3:$B$274,'Banco de Dados'!$K$3:$K$274,"")</f>
        <v/>
      </c>
      <c r="B423" s="2">
        <v>0</v>
      </c>
      <c r="C423" s="2">
        <v>0</v>
      </c>
      <c r="D423" s="2">
        <v>0</v>
      </c>
      <c r="E423" s="2">
        <v>0</v>
      </c>
      <c r="F423" s="32" t="e">
        <f t="shared" si="70"/>
        <v>#DIV/0!</v>
      </c>
      <c r="G423" s="3" t="e">
        <f t="shared" si="68"/>
        <v>#VALUE!</v>
      </c>
      <c r="H423" s="3" t="e">
        <f t="shared" si="69"/>
        <v>#VALUE!</v>
      </c>
      <c r="J423" s="58" t="s">
        <v>69</v>
      </c>
      <c r="K423" s="62" t="s">
        <v>71</v>
      </c>
      <c r="L423" s="63"/>
      <c r="M423" s="64" t="str">
        <f>K417</f>
        <v/>
      </c>
      <c r="N423" s="60"/>
    </row>
    <row r="424" spans="1:14" x14ac:dyDescent="0.25">
      <c r="A424" s="28" t="str">
        <f>_xlfn.XLOOKUP(P!C424,'Banco de Dados'!$B$3:$B$274,'Banco de Dados'!$K$3:$K$274,"")</f>
        <v/>
      </c>
      <c r="B424" s="2">
        <v>0</v>
      </c>
      <c r="C424" s="2">
        <v>0</v>
      </c>
      <c r="D424" s="2">
        <v>0</v>
      </c>
      <c r="E424" s="2">
        <v>0</v>
      </c>
      <c r="F424" s="32" t="e">
        <f t="shared" si="70"/>
        <v>#DIV/0!</v>
      </c>
      <c r="G424" s="3" t="e">
        <f t="shared" si="68"/>
        <v>#VALUE!</v>
      </c>
      <c r="H424" s="3" t="e">
        <f t="shared" si="69"/>
        <v>#VALUE!</v>
      </c>
      <c r="J424" s="7"/>
    </row>
    <row r="425" spans="1:14" ht="15.75" x14ac:dyDescent="0.25">
      <c r="A425" s="28" t="str">
        <f>_xlfn.XLOOKUP(P!C425,'Banco de Dados'!$B$3:$B$274,'Banco de Dados'!$K$3:$K$274,"")</f>
        <v/>
      </c>
      <c r="B425" s="2">
        <v>0</v>
      </c>
      <c r="C425" s="2">
        <v>0</v>
      </c>
      <c r="D425" s="2">
        <v>0</v>
      </c>
      <c r="E425" s="2">
        <v>0</v>
      </c>
      <c r="F425" s="32" t="e">
        <f t="shared" si="70"/>
        <v>#DIV/0!</v>
      </c>
      <c r="G425" s="3" t="e">
        <f t="shared" si="68"/>
        <v>#VALUE!</v>
      </c>
      <c r="H425" s="3" t="e">
        <f t="shared" si="69"/>
        <v>#VALUE!</v>
      </c>
      <c r="J425" s="7"/>
      <c r="K425" s="165" t="s">
        <v>218</v>
      </c>
      <c r="L425" s="166"/>
      <c r="M425" s="167"/>
    </row>
    <row r="426" spans="1:14" x14ac:dyDescent="0.25">
      <c r="A426" s="28" t="str">
        <f>_xlfn.XLOOKUP(P!C426,'Banco de Dados'!$B$3:$B$274,'Banco de Dados'!$K$3:$K$274,"")</f>
        <v/>
      </c>
      <c r="B426" s="2">
        <v>0</v>
      </c>
      <c r="C426" s="2">
        <v>0</v>
      </c>
      <c r="D426" s="2">
        <v>0</v>
      </c>
      <c r="E426" s="2">
        <v>0</v>
      </c>
      <c r="F426" s="32" t="e">
        <f t="shared" si="70"/>
        <v>#DIV/0!</v>
      </c>
      <c r="G426" s="3" t="e">
        <f t="shared" si="68"/>
        <v>#VALUE!</v>
      </c>
      <c r="H426" s="3" t="e">
        <f t="shared" si="69"/>
        <v>#VALUE!</v>
      </c>
      <c r="J426" s="7"/>
      <c r="K426" s="104" t="s">
        <v>236</v>
      </c>
      <c r="L426" s="108" t="str">
        <f>K417</f>
        <v/>
      </c>
      <c r="M426" s="109" t="str">
        <f>M417</f>
        <v/>
      </c>
    </row>
    <row r="427" spans="1:14" x14ac:dyDescent="0.25">
      <c r="A427" s="28" t="str">
        <f>_xlfn.XLOOKUP(P!C427,'Banco de Dados'!$B$3:$B$274,'Banco de Dados'!$K$3:$K$274,"")</f>
        <v/>
      </c>
      <c r="B427" s="2">
        <v>0</v>
      </c>
      <c r="C427" s="2">
        <v>0</v>
      </c>
      <c r="D427" s="2">
        <v>0</v>
      </c>
      <c r="E427" s="2">
        <v>0</v>
      </c>
      <c r="F427" s="32" t="e">
        <f t="shared" si="70"/>
        <v>#DIV/0!</v>
      </c>
      <c r="G427" s="3" t="e">
        <f t="shared" si="68"/>
        <v>#VALUE!</v>
      </c>
      <c r="H427" s="3" t="e">
        <f t="shared" si="69"/>
        <v>#VALUE!</v>
      </c>
      <c r="J427" s="7"/>
      <c r="K427" s="104" t="s">
        <v>237</v>
      </c>
      <c r="L427" s="105">
        <f>$L$9</f>
        <v>2161</v>
      </c>
      <c r="M427" s="106">
        <f>$L$10</f>
        <v>28</v>
      </c>
    </row>
    <row r="428" spans="1:14" x14ac:dyDescent="0.25">
      <c r="A428" s="28" t="str">
        <f>_xlfn.XLOOKUP(P!C428,'Banco de Dados'!$B$3:$B$274,'Banco de Dados'!$K$3:$K$274,"")</f>
        <v/>
      </c>
      <c r="B428" s="2">
        <v>0</v>
      </c>
      <c r="C428" s="2">
        <v>0</v>
      </c>
      <c r="D428" s="2">
        <v>0</v>
      </c>
      <c r="E428" s="2">
        <v>0</v>
      </c>
      <c r="F428" s="32" t="e">
        <f t="shared" si="70"/>
        <v>#DIV/0!</v>
      </c>
      <c r="G428" s="3" t="e">
        <f t="shared" si="68"/>
        <v>#VALUE!</v>
      </c>
      <c r="H428" s="3" t="e">
        <f t="shared" si="69"/>
        <v>#VALUE!</v>
      </c>
      <c r="J428" s="7"/>
      <c r="K428" s="104" t="s">
        <v>238</v>
      </c>
      <c r="L428" s="105">
        <f>$M$11</f>
        <v>968</v>
      </c>
      <c r="M428" s="106">
        <f>$M$12</f>
        <v>104</v>
      </c>
    </row>
    <row r="429" spans="1:14" x14ac:dyDescent="0.25">
      <c r="A429" s="28" t="str">
        <f>_xlfn.XLOOKUP(P!C429,'Banco de Dados'!$B$3:$B$274,'Banco de Dados'!$K$3:$K$274,"")</f>
        <v/>
      </c>
      <c r="B429" s="2">
        <v>0</v>
      </c>
      <c r="C429" s="2">
        <v>0</v>
      </c>
      <c r="D429" s="2">
        <v>0</v>
      </c>
      <c r="E429" s="2">
        <v>0</v>
      </c>
      <c r="F429" s="32" t="e">
        <f t="shared" si="70"/>
        <v>#DIV/0!</v>
      </c>
      <c r="G429" s="3" t="e">
        <f t="shared" si="68"/>
        <v>#VALUE!</v>
      </c>
      <c r="H429" s="3" t="e">
        <f t="shared" si="69"/>
        <v>#VALUE!</v>
      </c>
      <c r="J429" s="7"/>
      <c r="K429" s="69" t="s">
        <v>217</v>
      </c>
      <c r="L429" s="110" t="e">
        <f>SQRT(((M426/L426)^2)+((M427/L427)^2)+((M428/L428)^2))</f>
        <v>#VALUE!</v>
      </c>
      <c r="M429" s="71" t="str">
        <f>M438</f>
        <v>mg/kg</v>
      </c>
    </row>
    <row r="430" spans="1:14" x14ac:dyDescent="0.25">
      <c r="A430" s="28" t="str">
        <f>_xlfn.XLOOKUP(P!C430,'Banco de Dados'!$B$3:$B$274,'Banco de Dados'!$K$3:$K$274,"")</f>
        <v/>
      </c>
      <c r="B430" s="2">
        <v>0</v>
      </c>
      <c r="C430" s="2">
        <v>0</v>
      </c>
      <c r="D430" s="2">
        <v>0</v>
      </c>
      <c r="E430" s="2">
        <v>0</v>
      </c>
      <c r="F430" s="32" t="e">
        <f t="shared" si="70"/>
        <v>#DIV/0!</v>
      </c>
      <c r="G430" s="3" t="e">
        <f t="shared" si="68"/>
        <v>#VALUE!</v>
      </c>
      <c r="H430" s="3" t="e">
        <f t="shared" si="69"/>
        <v>#VALUE!</v>
      </c>
      <c r="J430" s="7"/>
    </row>
    <row r="431" spans="1:14" x14ac:dyDescent="0.25">
      <c r="A431" s="28" t="str">
        <f>_xlfn.XLOOKUP(P!C431,'Banco de Dados'!$B$3:$B$274,'Banco de Dados'!$K$3:$K$274,"")</f>
        <v/>
      </c>
      <c r="B431" s="2">
        <v>0</v>
      </c>
      <c r="C431" s="2">
        <v>0</v>
      </c>
      <c r="D431" s="2">
        <v>0</v>
      </c>
      <c r="E431" s="2">
        <v>0</v>
      </c>
      <c r="F431" s="32" t="e">
        <f t="shared" si="70"/>
        <v>#DIV/0!</v>
      </c>
      <c r="G431" s="3" t="e">
        <f t="shared" si="68"/>
        <v>#VALUE!</v>
      </c>
      <c r="H431" s="3" t="e">
        <f t="shared" si="69"/>
        <v>#VALUE!</v>
      </c>
      <c r="J431" s="7"/>
    </row>
    <row r="432" spans="1:14" x14ac:dyDescent="0.25">
      <c r="A432" s="28" t="str">
        <f>_xlfn.XLOOKUP(P!C432,'Banco de Dados'!$B$3:$B$274,'Banco de Dados'!$K$3:$K$274,"")</f>
        <v/>
      </c>
      <c r="B432" s="2">
        <v>0</v>
      </c>
      <c r="C432" s="2">
        <v>0</v>
      </c>
      <c r="D432" s="2">
        <v>0</v>
      </c>
      <c r="E432" s="2">
        <v>0</v>
      </c>
      <c r="F432" s="32" t="e">
        <f t="shared" si="70"/>
        <v>#DIV/0!</v>
      </c>
      <c r="G432" s="3" t="e">
        <f t="shared" si="68"/>
        <v>#VALUE!</v>
      </c>
      <c r="H432" s="3" t="e">
        <f t="shared" si="69"/>
        <v>#VALUE!</v>
      </c>
      <c r="J432" s="7"/>
    </row>
    <row r="433" spans="1:14" x14ac:dyDescent="0.25">
      <c r="A433" s="28" t="str">
        <f>_xlfn.XLOOKUP(P!C433,'Banco de Dados'!$B$3:$B$274,'Banco de Dados'!$K$3:$K$274,"")</f>
        <v/>
      </c>
      <c r="B433" s="2">
        <v>0</v>
      </c>
      <c r="C433" s="2">
        <v>0</v>
      </c>
      <c r="D433" s="2">
        <v>0</v>
      </c>
      <c r="E433" s="2">
        <v>0</v>
      </c>
      <c r="F433" s="32" t="e">
        <f t="shared" si="70"/>
        <v>#DIV/0!</v>
      </c>
      <c r="G433" s="3" t="e">
        <f t="shared" si="68"/>
        <v>#VALUE!</v>
      </c>
      <c r="H433" s="3" t="e">
        <f t="shared" si="69"/>
        <v>#VALUE!</v>
      </c>
      <c r="J433" s="7"/>
    </row>
    <row r="434" spans="1:14" x14ac:dyDescent="0.25">
      <c r="A434" s="28" t="str">
        <f>_xlfn.XLOOKUP(P!C434,'Banco de Dados'!$B$3:$B$274,'Banco de Dados'!$K$3:$K$274,"")</f>
        <v/>
      </c>
      <c r="B434" s="2">
        <v>0</v>
      </c>
      <c r="C434" s="2">
        <v>0</v>
      </c>
      <c r="D434" s="2">
        <v>0</v>
      </c>
      <c r="E434" s="2">
        <v>0</v>
      </c>
      <c r="F434" s="32" t="e">
        <f t="shared" si="70"/>
        <v>#DIV/0!</v>
      </c>
      <c r="G434" s="3" t="e">
        <f t="shared" si="68"/>
        <v>#VALUE!</v>
      </c>
      <c r="H434" s="3" t="e">
        <f t="shared" si="69"/>
        <v>#VALUE!</v>
      </c>
      <c r="J434" s="7"/>
    </row>
    <row r="435" spans="1:14" x14ac:dyDescent="0.25">
      <c r="A435" s="28" t="str">
        <f>_xlfn.XLOOKUP(P!C435,'Banco de Dados'!$B$3:$B$274,'Banco de Dados'!$K$3:$K$274,"")</f>
        <v/>
      </c>
      <c r="B435" s="2">
        <v>0</v>
      </c>
      <c r="C435" s="2">
        <v>0</v>
      </c>
      <c r="D435" s="2">
        <v>0</v>
      </c>
      <c r="E435" s="2">
        <v>0</v>
      </c>
      <c r="F435" s="32" t="e">
        <f t="shared" si="70"/>
        <v>#DIV/0!</v>
      </c>
      <c r="G435" s="3" t="e">
        <f t="shared" si="68"/>
        <v>#VALUE!</v>
      </c>
      <c r="H435" s="3" t="e">
        <f t="shared" si="69"/>
        <v>#VALUE!</v>
      </c>
      <c r="J435" s="7"/>
    </row>
    <row r="436" spans="1:14" x14ac:dyDescent="0.25">
      <c r="A436" s="28" t="str">
        <f>_xlfn.XLOOKUP(P!C436,'Banco de Dados'!$B$3:$B$274,'Banco de Dados'!$K$3:$K$274,"")</f>
        <v/>
      </c>
      <c r="B436" s="2">
        <v>0</v>
      </c>
      <c r="C436" s="2">
        <v>0</v>
      </c>
      <c r="D436" s="2">
        <v>0</v>
      </c>
      <c r="E436" s="17">
        <v>0</v>
      </c>
      <c r="F436" s="32" t="e">
        <f t="shared" si="70"/>
        <v>#DIV/0!</v>
      </c>
      <c r="G436" s="3" t="e">
        <f t="shared" si="68"/>
        <v>#VALUE!</v>
      </c>
      <c r="H436" s="3" t="e">
        <f t="shared" si="69"/>
        <v>#VALUE!</v>
      </c>
      <c r="J436" s="7"/>
    </row>
    <row r="437" spans="1:14" ht="15.75" x14ac:dyDescent="0.25">
      <c r="A437" s="28" t="str">
        <f>_xlfn.XLOOKUP(P!C437,'Banco de Dados'!$B$3:$B$274,'Banco de Dados'!$K$3:$K$274,"")</f>
        <v/>
      </c>
      <c r="B437" s="2">
        <v>0</v>
      </c>
      <c r="C437" s="2">
        <v>0</v>
      </c>
      <c r="D437" s="2">
        <v>0</v>
      </c>
      <c r="E437" s="2">
        <v>0</v>
      </c>
      <c r="F437" s="32" t="e">
        <f t="shared" si="70"/>
        <v>#DIV/0!</v>
      </c>
      <c r="G437" s="3" t="e">
        <f t="shared" si="68"/>
        <v>#VALUE!</v>
      </c>
      <c r="H437" s="3" t="e">
        <f t="shared" si="69"/>
        <v>#VALUE!</v>
      </c>
      <c r="J437" s="7"/>
      <c r="K437" s="101" t="s">
        <v>216</v>
      </c>
      <c r="L437" s="102">
        <f>K415</f>
        <v>0</v>
      </c>
      <c r="M437" s="103" t="str">
        <f>M415</f>
        <v>Fósforo</v>
      </c>
    </row>
    <row r="438" spans="1:14" x14ac:dyDescent="0.25">
      <c r="A438" s="28" t="str">
        <f>_xlfn.XLOOKUP(P!C438,'Banco de Dados'!$B$3:$B$274,'Banco de Dados'!$K$3:$K$274,"")</f>
        <v/>
      </c>
      <c r="B438" s="2">
        <v>0</v>
      </c>
      <c r="C438" s="2">
        <v>0</v>
      </c>
      <c r="D438" s="2">
        <v>0</v>
      </c>
      <c r="E438" s="2">
        <v>0</v>
      </c>
      <c r="F438" s="32" t="e">
        <f t="shared" si="70"/>
        <v>#DIV/0!</v>
      </c>
      <c r="G438" s="3" t="e">
        <f t="shared" si="68"/>
        <v>#VALUE!</v>
      </c>
      <c r="H438" s="3" t="e">
        <f t="shared" si="69"/>
        <v>#VALUE!</v>
      </c>
      <c r="J438" s="7"/>
      <c r="K438" s="68" t="s">
        <v>68</v>
      </c>
      <c r="L438" s="29" t="e">
        <f>(K421*M423)/M421</f>
        <v>#VALUE!</v>
      </c>
      <c r="M438" s="66" t="str">
        <f>$M$9</f>
        <v>mg/kg</v>
      </c>
    </row>
    <row r="439" spans="1:14" x14ac:dyDescent="0.25">
      <c r="A439" s="28" t="str">
        <f>_xlfn.XLOOKUP(P!C439,'Banco de Dados'!$B$3:$B$274,'Banco de Dados'!$K$3:$K$274,"")</f>
        <v/>
      </c>
      <c r="B439" s="2">
        <v>0</v>
      </c>
      <c r="C439" s="2">
        <v>0</v>
      </c>
      <c r="D439" s="2">
        <v>0</v>
      </c>
      <c r="E439" s="2">
        <v>0</v>
      </c>
      <c r="F439" s="32" t="e">
        <f t="shared" si="70"/>
        <v>#DIV/0!</v>
      </c>
      <c r="G439" s="3" t="e">
        <f t="shared" si="68"/>
        <v>#VALUE!</v>
      </c>
      <c r="H439" s="3" t="e">
        <f t="shared" si="69"/>
        <v>#VALUE!</v>
      </c>
      <c r="J439" s="7"/>
      <c r="K439" s="111" t="s">
        <v>246</v>
      </c>
      <c r="L439" s="126" t="e">
        <f>SQRT(((M426/L426)^2)+((M427/L427)^2)+((M428/L428)^2))</f>
        <v>#VALUE!</v>
      </c>
      <c r="M439" s="66"/>
    </row>
    <row r="440" spans="1:14" x14ac:dyDescent="0.25">
      <c r="A440" s="28" t="str">
        <f>_xlfn.XLOOKUP(P!C440,'Banco de Dados'!$B$3:$B$274,'Banco de Dados'!$K$3:$K$274,"")</f>
        <v/>
      </c>
      <c r="B440" s="2">
        <v>0</v>
      </c>
      <c r="C440" s="2">
        <v>0</v>
      </c>
      <c r="D440" s="2">
        <v>0</v>
      </c>
      <c r="E440" s="2">
        <v>0</v>
      </c>
      <c r="F440" s="32" t="e">
        <f t="shared" si="70"/>
        <v>#DIV/0!</v>
      </c>
      <c r="G440" s="3" t="e">
        <f t="shared" si="68"/>
        <v>#VALUE!</v>
      </c>
      <c r="H440" s="3" t="e">
        <f t="shared" si="69"/>
        <v>#VALUE!</v>
      </c>
      <c r="J440" s="7"/>
      <c r="K440" s="69" t="s">
        <v>247</v>
      </c>
      <c r="L440" s="127" t="e">
        <f>L439*L438</f>
        <v>#VALUE!</v>
      </c>
      <c r="M440" s="71" t="str">
        <f>$M$9</f>
        <v>mg/kg</v>
      </c>
    </row>
    <row r="441" spans="1:14" x14ac:dyDescent="0.25">
      <c r="A441" s="28" t="str">
        <f>_xlfn.XLOOKUP(P!C441,'Banco de Dados'!$B$3:$B$274,'Banco de Dados'!$K$3:$K$274,"")</f>
        <v/>
      </c>
      <c r="B441" s="2">
        <v>0</v>
      </c>
      <c r="C441" s="2">
        <v>0</v>
      </c>
      <c r="D441" s="2">
        <v>0</v>
      </c>
      <c r="E441" s="2">
        <v>0</v>
      </c>
      <c r="F441" s="32" t="e">
        <f t="shared" si="70"/>
        <v>#DIV/0!</v>
      </c>
      <c r="G441" s="3" t="e">
        <f t="shared" si="68"/>
        <v>#VALUE!</v>
      </c>
      <c r="H441" s="3" t="e">
        <f t="shared" si="69"/>
        <v>#VALUE!</v>
      </c>
      <c r="J441" s="7"/>
      <c r="K441" s="123"/>
      <c r="L441" s="124"/>
    </row>
    <row r="442" spans="1:14" x14ac:dyDescent="0.25">
      <c r="A442" s="28" t="str">
        <f>_xlfn.XLOOKUP(P!C442,'Banco de Dados'!$B$3:$B$274,'Banco de Dados'!$K$3:$K$274,"")</f>
        <v/>
      </c>
      <c r="B442" s="2">
        <v>0</v>
      </c>
      <c r="C442" s="2">
        <v>0</v>
      </c>
      <c r="D442" s="2">
        <v>0</v>
      </c>
      <c r="E442" s="2">
        <v>0</v>
      </c>
      <c r="F442" s="32" t="e">
        <f t="shared" si="70"/>
        <v>#DIV/0!</v>
      </c>
      <c r="G442" s="3" t="e">
        <f t="shared" si="68"/>
        <v>#VALUE!</v>
      </c>
      <c r="H442" s="3" t="e">
        <f t="shared" si="69"/>
        <v>#VALUE!</v>
      </c>
      <c r="J442" s="7"/>
    </row>
    <row r="443" spans="1:14" x14ac:dyDescent="0.25">
      <c r="A443" s="28" t="str">
        <f>_xlfn.XLOOKUP(P!C443,'Banco de Dados'!$B$3:$B$274,'Banco de Dados'!$K$3:$K$274,"")</f>
        <v/>
      </c>
      <c r="B443" s="2">
        <v>0</v>
      </c>
      <c r="C443" s="2">
        <v>0</v>
      </c>
      <c r="D443" s="2">
        <v>0</v>
      </c>
      <c r="E443" s="2">
        <v>0</v>
      </c>
      <c r="F443" s="32" t="e">
        <f t="shared" si="70"/>
        <v>#DIV/0!</v>
      </c>
      <c r="G443" s="3" t="e">
        <f t="shared" si="68"/>
        <v>#VALUE!</v>
      </c>
      <c r="H443" s="3" t="e">
        <f t="shared" si="69"/>
        <v>#VALUE!</v>
      </c>
      <c r="J443" s="7"/>
    </row>
    <row r="444" spans="1:14" x14ac:dyDescent="0.25">
      <c r="A444" s="28" t="str">
        <f>_xlfn.XLOOKUP(P!C444,'Banco de Dados'!$B$3:$B$274,'Banco de Dados'!$K$3:$K$274,"")</f>
        <v/>
      </c>
      <c r="B444" s="2">
        <v>0</v>
      </c>
      <c r="C444" s="2">
        <v>0</v>
      </c>
      <c r="D444" s="2">
        <v>0</v>
      </c>
      <c r="E444" s="2">
        <v>0</v>
      </c>
      <c r="F444" s="32" t="e">
        <f t="shared" ref="F444:F446" si="71">(E444*100)/D444</f>
        <v>#DIV/0!</v>
      </c>
      <c r="G444" s="3" t="e">
        <f t="shared" ref="G444:G446" si="72">D444*$E$414</f>
        <v>#VALUE!</v>
      </c>
      <c r="H444" s="3" t="e">
        <f t="shared" ref="H444:H446" si="73">E444*$E$414</f>
        <v>#VALUE!</v>
      </c>
      <c r="J444" s="7"/>
    </row>
    <row r="445" spans="1:14" x14ac:dyDescent="0.25">
      <c r="A445" s="28" t="str">
        <f>_xlfn.XLOOKUP(P!C445,'Banco de Dados'!$B$3:$B$274,'Banco de Dados'!$K$3:$K$274,"")</f>
        <v/>
      </c>
      <c r="B445" s="2">
        <v>0</v>
      </c>
      <c r="C445" s="2">
        <v>0</v>
      </c>
      <c r="D445" s="2">
        <v>0</v>
      </c>
      <c r="E445" s="2">
        <v>0</v>
      </c>
      <c r="F445" s="32" t="e">
        <f t="shared" si="71"/>
        <v>#DIV/0!</v>
      </c>
      <c r="G445" s="3" t="e">
        <f t="shared" si="72"/>
        <v>#VALUE!</v>
      </c>
      <c r="H445" s="3" t="e">
        <f t="shared" si="73"/>
        <v>#VALUE!</v>
      </c>
      <c r="J445" s="7"/>
    </row>
    <row r="446" spans="1:14" x14ac:dyDescent="0.25">
      <c r="A446" s="28" t="str">
        <f>_xlfn.XLOOKUP(P!C446,'Banco de Dados'!$B$3:$B$274,'Banco de Dados'!$K$3:$K$274,"")</f>
        <v/>
      </c>
      <c r="B446" s="2">
        <v>0</v>
      </c>
      <c r="C446" s="2">
        <v>0</v>
      </c>
      <c r="D446" s="2">
        <v>0</v>
      </c>
      <c r="E446" s="2">
        <v>0</v>
      </c>
      <c r="F446" s="32" t="e">
        <f t="shared" si="71"/>
        <v>#DIV/0!</v>
      </c>
      <c r="G446" s="3" t="e">
        <f t="shared" si="72"/>
        <v>#VALUE!</v>
      </c>
      <c r="H446" s="3" t="e">
        <f t="shared" si="73"/>
        <v>#VALUE!</v>
      </c>
      <c r="J446" s="7"/>
    </row>
    <row r="447" spans="1:14" x14ac:dyDescent="0.25">
      <c r="A447" s="21"/>
      <c r="B447" s="21"/>
      <c r="C447" s="21"/>
      <c r="D447" s="21"/>
      <c r="E447" s="21"/>
      <c r="F447" s="77"/>
      <c r="G447" s="21"/>
      <c r="H447" s="21"/>
      <c r="J447" s="21"/>
      <c r="K447" s="21"/>
      <c r="L447" s="21"/>
      <c r="M447" s="21"/>
      <c r="N447" s="21"/>
    </row>
    <row r="448" spans="1:14" ht="15.75" x14ac:dyDescent="0.25">
      <c r="A448" s="36">
        <f>'Nome das Amostras'!A17</f>
        <v>0</v>
      </c>
      <c r="B448" s="164" t="e">
        <f>VLOOKUP(A448,'Nome das Amostras'!$A$3:$D$28,2,FALSE)</f>
        <v>#N/A</v>
      </c>
      <c r="C448" s="164"/>
      <c r="D448" s="51" t="s">
        <v>65</v>
      </c>
      <c r="E448" s="52" t="e">
        <f>'Banco de Dados'!$O$13/'Banco de Dados'!DB13</f>
        <v>#VALUE!</v>
      </c>
      <c r="F448" s="74"/>
      <c r="G448" s="3"/>
      <c r="H448" s="3"/>
      <c r="J448" s="7"/>
    </row>
    <row r="449" spans="1:14" ht="15.75" x14ac:dyDescent="0.25">
      <c r="A449" s="107" t="s">
        <v>1</v>
      </c>
      <c r="B449" s="107" t="s">
        <v>0</v>
      </c>
      <c r="C449" s="107" t="s">
        <v>212</v>
      </c>
      <c r="D449" s="107" t="s">
        <v>209</v>
      </c>
      <c r="E449" s="107" t="s">
        <v>213</v>
      </c>
      <c r="F449" s="76" t="s">
        <v>219</v>
      </c>
      <c r="G449" s="54" t="s">
        <v>140</v>
      </c>
      <c r="H449" s="54" t="s">
        <v>66</v>
      </c>
      <c r="J449" s="7"/>
      <c r="K449" s="72">
        <f>A448</f>
        <v>0</v>
      </c>
      <c r="L449" s="55" t="s">
        <v>215</v>
      </c>
      <c r="M449" s="41" t="str">
        <f>$A$1</f>
        <v>Fósforo</v>
      </c>
      <c r="N449" s="3"/>
    </row>
    <row r="450" spans="1:14" x14ac:dyDescent="0.25">
      <c r="A450" s="28" t="str">
        <f>_xlfn.XLOOKUP(P!C450,'Banco de Dados'!$B$3:$B$274,'Banco de Dados'!$K$3:$K$274,"")</f>
        <v/>
      </c>
      <c r="B450" s="2" cm="1">
        <f t="array" ref="B450:E480">Dados!CX5:DA35</f>
        <v>0</v>
      </c>
      <c r="C450" s="2">
        <v>0</v>
      </c>
      <c r="D450" s="2">
        <v>0</v>
      </c>
      <c r="E450" s="2">
        <v>0</v>
      </c>
      <c r="F450" s="32" t="e">
        <f>(E450*100)/D450</f>
        <v>#DIV/0!</v>
      </c>
      <c r="G450" s="3" t="e">
        <f t="shared" ref="G450:G477" si="74">D450*$E$448</f>
        <v>#VALUE!</v>
      </c>
      <c r="H450" s="3" t="e">
        <f t="shared" ref="H450:H477" si="75">E450*$E$448</f>
        <v>#VALUE!</v>
      </c>
      <c r="J450" s="7"/>
      <c r="K450" s="5" t="s">
        <v>210</v>
      </c>
      <c r="L450" s="5"/>
      <c r="M450" s="5" t="s">
        <v>211</v>
      </c>
    </row>
    <row r="451" spans="1:14" x14ac:dyDescent="0.25">
      <c r="A451" s="28" t="str">
        <f>_xlfn.XLOOKUP(P!C451,'Banco de Dados'!$B$3:$B$274,'Banco de Dados'!$K$3:$K$274,"")</f>
        <v/>
      </c>
      <c r="B451" s="2">
        <v>0</v>
      </c>
      <c r="C451" s="2">
        <v>0</v>
      </c>
      <c r="D451" s="2">
        <v>0</v>
      </c>
      <c r="E451" s="2">
        <v>0</v>
      </c>
      <c r="F451" s="32" t="e">
        <f t="shared" ref="F451:F477" si="76">(E451*100)/D451</f>
        <v>#DIV/0!</v>
      </c>
      <c r="G451" s="3" t="e">
        <f t="shared" si="74"/>
        <v>#VALUE!</v>
      </c>
      <c r="H451" s="3" t="e">
        <f t="shared" si="75"/>
        <v>#VALUE!</v>
      </c>
      <c r="J451" s="7"/>
      <c r="K451" s="6" t="str">
        <f>_xlfn.XLOOKUP($B$4,A450:A477,G450:G477,"")</f>
        <v/>
      </c>
      <c r="L451" s="6"/>
      <c r="M451" s="6" t="str">
        <f>_xlfn.XLOOKUP($B$4,A450:A477,H450:H477,"")</f>
        <v/>
      </c>
    </row>
    <row r="452" spans="1:14" x14ac:dyDescent="0.25">
      <c r="A452" s="28" t="str">
        <f>_xlfn.XLOOKUP(P!C452,'Banco de Dados'!$B$3:$B$274,'Banco de Dados'!$K$3:$K$274,"")</f>
        <v/>
      </c>
      <c r="B452" s="2">
        <v>0</v>
      </c>
      <c r="C452" s="2">
        <v>0</v>
      </c>
      <c r="D452" s="2">
        <v>0</v>
      </c>
      <c r="E452" s="2">
        <v>0</v>
      </c>
      <c r="F452" s="32" t="e">
        <f t="shared" si="76"/>
        <v>#DIV/0!</v>
      </c>
      <c r="G452" s="3" t="e">
        <f t="shared" si="74"/>
        <v>#VALUE!</v>
      </c>
      <c r="H452" s="3" t="e">
        <f t="shared" si="75"/>
        <v>#VALUE!</v>
      </c>
      <c r="J452" s="7"/>
    </row>
    <row r="453" spans="1:14" ht="15.75" x14ac:dyDescent="0.25">
      <c r="A453" s="28" t="str">
        <f>_xlfn.XLOOKUP(P!C453,'Banco de Dados'!$B$3:$B$274,'Banco de Dados'!$K$3:$K$274,"")</f>
        <v/>
      </c>
      <c r="B453" s="2">
        <v>0</v>
      </c>
      <c r="C453" s="2">
        <v>0</v>
      </c>
      <c r="D453" s="2">
        <v>0</v>
      </c>
      <c r="E453" s="2">
        <v>0</v>
      </c>
      <c r="F453" s="32" t="e">
        <f t="shared" si="76"/>
        <v>#DIV/0!</v>
      </c>
      <c r="G453" s="3" t="e">
        <f t="shared" si="74"/>
        <v>#VALUE!</v>
      </c>
      <c r="H453" s="3" t="e">
        <f t="shared" si="75"/>
        <v>#VALUE!</v>
      </c>
      <c r="K453" s="165" t="s">
        <v>67</v>
      </c>
      <c r="L453" s="166"/>
      <c r="M453" s="167"/>
      <c r="N453"/>
    </row>
    <row r="454" spans="1:14" x14ac:dyDescent="0.25">
      <c r="A454" s="28" t="str">
        <f>_xlfn.XLOOKUP(P!C454,'Banco de Dados'!$B$3:$B$274,'Banco de Dados'!$K$3:$K$274,"")</f>
        <v/>
      </c>
      <c r="B454" s="2">
        <v>0</v>
      </c>
      <c r="C454" s="2">
        <v>0</v>
      </c>
      <c r="D454" s="2">
        <v>0</v>
      </c>
      <c r="E454" s="2">
        <v>0</v>
      </c>
      <c r="F454" s="32" t="e">
        <f t="shared" si="76"/>
        <v>#DIV/0!</v>
      </c>
      <c r="G454" s="3" t="e">
        <f t="shared" si="74"/>
        <v>#VALUE!</v>
      </c>
      <c r="H454" s="3" t="e">
        <f t="shared" si="75"/>
        <v>#VALUE!</v>
      </c>
      <c r="J454" s="7"/>
      <c r="K454" s="104" t="s">
        <v>240</v>
      </c>
      <c r="L454" s="39"/>
      <c r="M454" s="106" t="s">
        <v>209</v>
      </c>
    </row>
    <row r="455" spans="1:14" x14ac:dyDescent="0.25">
      <c r="A455" s="28" t="str">
        <f>_xlfn.XLOOKUP(P!C455,'Banco de Dados'!$B$3:$B$274,'Banco de Dados'!$K$3:$K$274,"")</f>
        <v/>
      </c>
      <c r="B455" s="2">
        <v>0</v>
      </c>
      <c r="C455" s="2">
        <v>0</v>
      </c>
      <c r="D455" s="2">
        <v>0</v>
      </c>
      <c r="E455" s="2">
        <v>0</v>
      </c>
      <c r="F455" s="32" t="e">
        <f t="shared" si="76"/>
        <v>#DIV/0!</v>
      </c>
      <c r="G455" s="3" t="e">
        <f t="shared" si="74"/>
        <v>#VALUE!</v>
      </c>
      <c r="H455" s="3" t="e">
        <f t="shared" si="75"/>
        <v>#VALUE!</v>
      </c>
      <c r="J455" s="58" t="s">
        <v>38</v>
      </c>
      <c r="K455" s="59">
        <f>$L$9</f>
        <v>2161</v>
      </c>
      <c r="L455" s="60"/>
      <c r="M455" s="61">
        <f>$M$11</f>
        <v>968</v>
      </c>
      <c r="N455" s="60"/>
    </row>
    <row r="456" spans="1:14" x14ac:dyDescent="0.25">
      <c r="A456" s="28" t="str">
        <f>_xlfn.XLOOKUP(P!C456,'Banco de Dados'!$B$3:$B$274,'Banco de Dados'!$K$3:$K$274,"")</f>
        <v/>
      </c>
      <c r="B456" s="2">
        <v>0</v>
      </c>
      <c r="C456" s="2">
        <v>0</v>
      </c>
      <c r="D456" s="2">
        <v>0</v>
      </c>
      <c r="E456" s="2">
        <v>0</v>
      </c>
      <c r="F456" s="32" t="e">
        <f t="shared" si="76"/>
        <v>#DIV/0!</v>
      </c>
      <c r="G456" s="3" t="e">
        <f t="shared" si="74"/>
        <v>#VALUE!</v>
      </c>
      <c r="H456" s="3" t="e">
        <f t="shared" si="75"/>
        <v>#VALUE!</v>
      </c>
      <c r="J456" s="2"/>
      <c r="K456" s="18"/>
      <c r="L456" s="2" t="s">
        <v>70</v>
      </c>
      <c r="M456" s="19"/>
    </row>
    <row r="457" spans="1:14" x14ac:dyDescent="0.25">
      <c r="A457" s="28" t="str">
        <f>_xlfn.XLOOKUP(P!C457,'Banco de Dados'!$B$3:$B$274,'Banco de Dados'!$K$3:$K$274,"")</f>
        <v/>
      </c>
      <c r="B457" s="2">
        <v>0</v>
      </c>
      <c r="C457" s="2">
        <v>0</v>
      </c>
      <c r="D457" s="2">
        <v>0</v>
      </c>
      <c r="E457" s="2">
        <v>0</v>
      </c>
      <c r="F457" s="32" t="e">
        <f t="shared" si="76"/>
        <v>#DIV/0!</v>
      </c>
      <c r="G457" s="3" t="e">
        <f t="shared" si="74"/>
        <v>#VALUE!</v>
      </c>
      <c r="H457" s="3" t="e">
        <f t="shared" si="75"/>
        <v>#VALUE!</v>
      </c>
      <c r="J457" s="58" t="s">
        <v>69</v>
      </c>
      <c r="K457" s="62" t="s">
        <v>71</v>
      </c>
      <c r="L457" s="63"/>
      <c r="M457" s="64" t="str">
        <f>K451</f>
        <v/>
      </c>
      <c r="N457" s="60"/>
    </row>
    <row r="458" spans="1:14" x14ac:dyDescent="0.25">
      <c r="A458" s="28" t="str">
        <f>_xlfn.XLOOKUP(P!C458,'Banco de Dados'!$B$3:$B$274,'Banco de Dados'!$K$3:$K$274,"")</f>
        <v/>
      </c>
      <c r="B458" s="2">
        <v>0</v>
      </c>
      <c r="C458" s="2">
        <v>0</v>
      </c>
      <c r="D458" s="2">
        <v>0</v>
      </c>
      <c r="E458" s="2">
        <v>0</v>
      </c>
      <c r="F458" s="32" t="e">
        <f t="shared" si="76"/>
        <v>#DIV/0!</v>
      </c>
      <c r="G458" s="3" t="e">
        <f t="shared" si="74"/>
        <v>#VALUE!</v>
      </c>
      <c r="H458" s="3" t="e">
        <f t="shared" si="75"/>
        <v>#VALUE!</v>
      </c>
      <c r="J458" s="7"/>
    </row>
    <row r="459" spans="1:14" ht="15.75" x14ac:dyDescent="0.25">
      <c r="A459" s="28" t="str">
        <f>_xlfn.XLOOKUP(P!C459,'Banco de Dados'!$B$3:$B$274,'Banco de Dados'!$K$3:$K$274,"")</f>
        <v/>
      </c>
      <c r="B459" s="2">
        <v>0</v>
      </c>
      <c r="C459" s="2">
        <v>0</v>
      </c>
      <c r="D459" s="2">
        <v>0</v>
      </c>
      <c r="E459" s="2">
        <v>0</v>
      </c>
      <c r="F459" s="32" t="e">
        <f t="shared" si="76"/>
        <v>#DIV/0!</v>
      </c>
      <c r="G459" s="3" t="e">
        <f t="shared" si="74"/>
        <v>#VALUE!</v>
      </c>
      <c r="H459" s="3" t="e">
        <f t="shared" si="75"/>
        <v>#VALUE!</v>
      </c>
      <c r="J459" s="7"/>
      <c r="K459" s="165" t="s">
        <v>218</v>
      </c>
      <c r="L459" s="166"/>
      <c r="M459" s="167"/>
    </row>
    <row r="460" spans="1:14" x14ac:dyDescent="0.25">
      <c r="A460" s="28" t="str">
        <f>_xlfn.XLOOKUP(P!C460,'Banco de Dados'!$B$3:$B$274,'Banco de Dados'!$K$3:$K$274,"")</f>
        <v/>
      </c>
      <c r="B460" s="2">
        <v>0</v>
      </c>
      <c r="C460" s="2">
        <v>0</v>
      </c>
      <c r="D460" s="2">
        <v>0</v>
      </c>
      <c r="E460" s="2">
        <v>0</v>
      </c>
      <c r="F460" s="32" t="e">
        <f t="shared" si="76"/>
        <v>#DIV/0!</v>
      </c>
      <c r="G460" s="3" t="e">
        <f t="shared" si="74"/>
        <v>#VALUE!</v>
      </c>
      <c r="H460" s="3" t="e">
        <f t="shared" si="75"/>
        <v>#VALUE!</v>
      </c>
      <c r="J460" s="7"/>
      <c r="K460" s="104" t="s">
        <v>236</v>
      </c>
      <c r="L460" s="108" t="str">
        <f>K451</f>
        <v/>
      </c>
      <c r="M460" s="109" t="str">
        <f>M451</f>
        <v/>
      </c>
    </row>
    <row r="461" spans="1:14" x14ac:dyDescent="0.25">
      <c r="A461" s="28" t="str">
        <f>_xlfn.XLOOKUP(P!C461,'Banco de Dados'!$B$3:$B$274,'Banco de Dados'!$K$3:$K$274,"")</f>
        <v/>
      </c>
      <c r="B461" s="2">
        <v>0</v>
      </c>
      <c r="C461" s="2">
        <v>0</v>
      </c>
      <c r="D461" s="2">
        <v>0</v>
      </c>
      <c r="E461" s="2">
        <v>0</v>
      </c>
      <c r="F461" s="32" t="e">
        <f t="shared" si="76"/>
        <v>#DIV/0!</v>
      </c>
      <c r="G461" s="3" t="e">
        <f t="shared" si="74"/>
        <v>#VALUE!</v>
      </c>
      <c r="H461" s="3" t="e">
        <f t="shared" si="75"/>
        <v>#VALUE!</v>
      </c>
      <c r="J461" s="7"/>
      <c r="K461" s="104" t="s">
        <v>237</v>
      </c>
      <c r="L461" s="105">
        <f>$L$9</f>
        <v>2161</v>
      </c>
      <c r="M461" s="106">
        <f>$L$10</f>
        <v>28</v>
      </c>
    </row>
    <row r="462" spans="1:14" x14ac:dyDescent="0.25">
      <c r="A462" s="28" t="str">
        <f>_xlfn.XLOOKUP(P!C462,'Banco de Dados'!$B$3:$B$274,'Banco de Dados'!$K$3:$K$274,"")</f>
        <v/>
      </c>
      <c r="B462" s="2">
        <v>0</v>
      </c>
      <c r="C462" s="2">
        <v>0</v>
      </c>
      <c r="D462" s="2">
        <v>0</v>
      </c>
      <c r="E462" s="2">
        <v>0</v>
      </c>
      <c r="F462" s="32" t="e">
        <f t="shared" si="76"/>
        <v>#DIV/0!</v>
      </c>
      <c r="G462" s="3" t="e">
        <f t="shared" si="74"/>
        <v>#VALUE!</v>
      </c>
      <c r="H462" s="3" t="e">
        <f t="shared" si="75"/>
        <v>#VALUE!</v>
      </c>
      <c r="J462" s="7"/>
      <c r="K462" s="104" t="s">
        <v>238</v>
      </c>
      <c r="L462" s="105">
        <f>$M$11</f>
        <v>968</v>
      </c>
      <c r="M462" s="106">
        <f>$M$12</f>
        <v>104</v>
      </c>
    </row>
    <row r="463" spans="1:14" x14ac:dyDescent="0.25">
      <c r="A463" s="28" t="str">
        <f>_xlfn.XLOOKUP(P!C463,'Banco de Dados'!$B$3:$B$274,'Banco de Dados'!$K$3:$K$274,"")</f>
        <v/>
      </c>
      <c r="B463" s="2">
        <v>0</v>
      </c>
      <c r="C463" s="2">
        <v>0</v>
      </c>
      <c r="D463" s="2">
        <v>0</v>
      </c>
      <c r="E463" s="2">
        <v>0</v>
      </c>
      <c r="F463" s="32" t="e">
        <f t="shared" si="76"/>
        <v>#DIV/0!</v>
      </c>
      <c r="G463" s="3" t="e">
        <f t="shared" si="74"/>
        <v>#VALUE!</v>
      </c>
      <c r="H463" s="3" t="e">
        <f t="shared" si="75"/>
        <v>#VALUE!</v>
      </c>
      <c r="J463" s="7"/>
      <c r="K463" s="69" t="s">
        <v>217</v>
      </c>
      <c r="L463" s="110" t="e">
        <f>SQRT(((M460/L460)^2)+((M461/L461)^2)+((M462/L462)^2))</f>
        <v>#VALUE!</v>
      </c>
      <c r="M463" s="71" t="str">
        <f>M472</f>
        <v>mg/kg</v>
      </c>
    </row>
    <row r="464" spans="1:14" x14ac:dyDescent="0.25">
      <c r="A464" s="28" t="str">
        <f>_xlfn.XLOOKUP(P!C464,'Banco de Dados'!$B$3:$B$274,'Banco de Dados'!$K$3:$K$274,"")</f>
        <v/>
      </c>
      <c r="B464" s="2">
        <v>0</v>
      </c>
      <c r="C464" s="2">
        <v>0</v>
      </c>
      <c r="D464" s="2">
        <v>0</v>
      </c>
      <c r="E464" s="2">
        <v>0</v>
      </c>
      <c r="F464" s="32" t="e">
        <f t="shared" si="76"/>
        <v>#DIV/0!</v>
      </c>
      <c r="G464" s="3" t="e">
        <f t="shared" si="74"/>
        <v>#VALUE!</v>
      </c>
      <c r="H464" s="3" t="e">
        <f t="shared" si="75"/>
        <v>#VALUE!</v>
      </c>
      <c r="J464" s="7"/>
    </row>
    <row r="465" spans="1:13" x14ac:dyDescent="0.25">
      <c r="A465" s="28" t="str">
        <f>_xlfn.XLOOKUP(P!C465,'Banco de Dados'!$B$3:$B$274,'Banco de Dados'!$K$3:$K$274,"")</f>
        <v/>
      </c>
      <c r="B465" s="2">
        <v>0</v>
      </c>
      <c r="C465" s="2">
        <v>0</v>
      </c>
      <c r="D465" s="2">
        <v>0</v>
      </c>
      <c r="E465" s="2">
        <v>0</v>
      </c>
      <c r="F465" s="32" t="e">
        <f t="shared" si="76"/>
        <v>#DIV/0!</v>
      </c>
      <c r="G465" s="3" t="e">
        <f t="shared" si="74"/>
        <v>#VALUE!</v>
      </c>
      <c r="H465" s="3" t="e">
        <f t="shared" si="75"/>
        <v>#VALUE!</v>
      </c>
      <c r="J465" s="7"/>
    </row>
    <row r="466" spans="1:13" x14ac:dyDescent="0.25">
      <c r="A466" s="28" t="str">
        <f>_xlfn.XLOOKUP(P!C466,'Banco de Dados'!$B$3:$B$274,'Banco de Dados'!$K$3:$K$274,"")</f>
        <v/>
      </c>
      <c r="B466" s="2">
        <v>0</v>
      </c>
      <c r="C466" s="2">
        <v>0</v>
      </c>
      <c r="D466" s="2">
        <v>0</v>
      </c>
      <c r="E466" s="2">
        <v>0</v>
      </c>
      <c r="F466" s="32" t="e">
        <f t="shared" si="76"/>
        <v>#DIV/0!</v>
      </c>
      <c r="G466" s="3" t="e">
        <f t="shared" si="74"/>
        <v>#VALUE!</v>
      </c>
      <c r="H466" s="3" t="e">
        <f t="shared" si="75"/>
        <v>#VALUE!</v>
      </c>
      <c r="J466" s="7"/>
    </row>
    <row r="467" spans="1:13" x14ac:dyDescent="0.25">
      <c r="A467" s="28" t="str">
        <f>_xlfn.XLOOKUP(P!C467,'Banco de Dados'!$B$3:$B$274,'Banco de Dados'!$K$3:$K$274,"")</f>
        <v/>
      </c>
      <c r="B467" s="2">
        <v>0</v>
      </c>
      <c r="C467" s="2">
        <v>0</v>
      </c>
      <c r="D467" s="2">
        <v>0</v>
      </c>
      <c r="E467" s="2">
        <v>0</v>
      </c>
      <c r="F467" s="32" t="e">
        <f t="shared" si="76"/>
        <v>#DIV/0!</v>
      </c>
      <c r="G467" s="3" t="e">
        <f t="shared" si="74"/>
        <v>#VALUE!</v>
      </c>
      <c r="H467" s="3" t="e">
        <f t="shared" si="75"/>
        <v>#VALUE!</v>
      </c>
      <c r="J467" s="7"/>
    </row>
    <row r="468" spans="1:13" x14ac:dyDescent="0.25">
      <c r="A468" s="28" t="str">
        <f>_xlfn.XLOOKUP(P!C468,'Banco de Dados'!$B$3:$B$274,'Banco de Dados'!$K$3:$K$274,"")</f>
        <v/>
      </c>
      <c r="B468" s="2">
        <v>0</v>
      </c>
      <c r="C468" s="2">
        <v>0</v>
      </c>
      <c r="D468" s="2">
        <v>0</v>
      </c>
      <c r="E468" s="2">
        <v>0</v>
      </c>
      <c r="F468" s="32" t="e">
        <f t="shared" si="76"/>
        <v>#DIV/0!</v>
      </c>
      <c r="G468" s="3" t="e">
        <f t="shared" si="74"/>
        <v>#VALUE!</v>
      </c>
      <c r="H468" s="3" t="e">
        <f t="shared" si="75"/>
        <v>#VALUE!</v>
      </c>
      <c r="J468" s="7"/>
    </row>
    <row r="469" spans="1:13" x14ac:dyDescent="0.25">
      <c r="A469" s="28" t="str">
        <f>_xlfn.XLOOKUP(P!C469,'Banco de Dados'!$B$3:$B$274,'Banco de Dados'!$K$3:$K$274,"")</f>
        <v/>
      </c>
      <c r="B469" s="2">
        <v>0</v>
      </c>
      <c r="C469" s="2">
        <v>0</v>
      </c>
      <c r="D469" s="2">
        <v>0</v>
      </c>
      <c r="E469" s="2">
        <v>0</v>
      </c>
      <c r="F469" s="32" t="e">
        <f t="shared" si="76"/>
        <v>#DIV/0!</v>
      </c>
      <c r="G469" s="3" t="e">
        <f t="shared" si="74"/>
        <v>#VALUE!</v>
      </c>
      <c r="H469" s="3" t="e">
        <f t="shared" si="75"/>
        <v>#VALUE!</v>
      </c>
      <c r="J469" s="7"/>
    </row>
    <row r="470" spans="1:13" x14ac:dyDescent="0.25">
      <c r="A470" s="28" t="str">
        <f>_xlfn.XLOOKUP(P!C470,'Banco de Dados'!$B$3:$B$274,'Banco de Dados'!$K$3:$K$274,"")</f>
        <v/>
      </c>
      <c r="B470" s="2">
        <v>0</v>
      </c>
      <c r="C470" s="2">
        <v>0</v>
      </c>
      <c r="D470" s="2">
        <v>0</v>
      </c>
      <c r="E470" s="17">
        <v>0</v>
      </c>
      <c r="F470" s="32" t="e">
        <f t="shared" si="76"/>
        <v>#DIV/0!</v>
      </c>
      <c r="G470" s="3" t="e">
        <f t="shared" si="74"/>
        <v>#VALUE!</v>
      </c>
      <c r="H470" s="3" t="e">
        <f t="shared" si="75"/>
        <v>#VALUE!</v>
      </c>
      <c r="J470" s="7"/>
    </row>
    <row r="471" spans="1:13" ht="15.75" x14ac:dyDescent="0.25">
      <c r="A471" s="28" t="str">
        <f>_xlfn.XLOOKUP(P!C471,'Banco de Dados'!$B$3:$B$274,'Banco de Dados'!$K$3:$K$274,"")</f>
        <v/>
      </c>
      <c r="B471" s="2">
        <v>0</v>
      </c>
      <c r="C471" s="2">
        <v>0</v>
      </c>
      <c r="D471" s="2">
        <v>0</v>
      </c>
      <c r="E471" s="2">
        <v>0</v>
      </c>
      <c r="F471" s="32" t="e">
        <f t="shared" si="76"/>
        <v>#DIV/0!</v>
      </c>
      <c r="G471" s="3" t="e">
        <f t="shared" si="74"/>
        <v>#VALUE!</v>
      </c>
      <c r="H471" s="3" t="e">
        <f t="shared" si="75"/>
        <v>#VALUE!</v>
      </c>
      <c r="J471" s="7"/>
      <c r="K471" s="101" t="s">
        <v>216</v>
      </c>
      <c r="L471" s="102">
        <f>K449</f>
        <v>0</v>
      </c>
      <c r="M471" s="103" t="str">
        <f>M449</f>
        <v>Fósforo</v>
      </c>
    </row>
    <row r="472" spans="1:13" x14ac:dyDescent="0.25">
      <c r="A472" s="28" t="str">
        <f>_xlfn.XLOOKUP(P!C472,'Banco de Dados'!$B$3:$B$274,'Banco de Dados'!$K$3:$K$274,"")</f>
        <v/>
      </c>
      <c r="B472" s="2">
        <v>0</v>
      </c>
      <c r="C472" s="2">
        <v>0</v>
      </c>
      <c r="D472" s="2">
        <v>0</v>
      </c>
      <c r="E472" s="2">
        <v>0</v>
      </c>
      <c r="F472" s="32" t="e">
        <f t="shared" si="76"/>
        <v>#DIV/0!</v>
      </c>
      <c r="G472" s="3" t="e">
        <f t="shared" si="74"/>
        <v>#VALUE!</v>
      </c>
      <c r="H472" s="3" t="e">
        <f t="shared" si="75"/>
        <v>#VALUE!</v>
      </c>
      <c r="J472" s="7"/>
      <c r="K472" s="68" t="s">
        <v>68</v>
      </c>
      <c r="L472" s="29" t="e">
        <f>(K455*M457)/M455</f>
        <v>#VALUE!</v>
      </c>
      <c r="M472" s="66" t="str">
        <f>$M$9</f>
        <v>mg/kg</v>
      </c>
    </row>
    <row r="473" spans="1:13" x14ac:dyDescent="0.25">
      <c r="A473" s="28" t="str">
        <f>_xlfn.XLOOKUP(P!C473,'Banco de Dados'!$B$3:$B$274,'Banco de Dados'!$K$3:$K$274,"")</f>
        <v/>
      </c>
      <c r="B473" s="2">
        <v>0</v>
      </c>
      <c r="C473" s="2">
        <v>0</v>
      </c>
      <c r="D473" s="2">
        <v>0</v>
      </c>
      <c r="E473" s="2">
        <v>0</v>
      </c>
      <c r="F473" s="32" t="e">
        <f t="shared" si="76"/>
        <v>#DIV/0!</v>
      </c>
      <c r="G473" s="3" t="e">
        <f t="shared" si="74"/>
        <v>#VALUE!</v>
      </c>
      <c r="H473" s="3" t="e">
        <f t="shared" si="75"/>
        <v>#VALUE!</v>
      </c>
      <c r="J473" s="7"/>
      <c r="K473" s="111" t="s">
        <v>246</v>
      </c>
      <c r="L473" s="126" t="e">
        <f>SQRT(((M460/L460)^2)+((M461/L461)^2)+((M462/L462)^2))</f>
        <v>#VALUE!</v>
      </c>
      <c r="M473" s="66"/>
    </row>
    <row r="474" spans="1:13" x14ac:dyDescent="0.25">
      <c r="A474" s="28" t="str">
        <f>_xlfn.XLOOKUP(P!C474,'Banco de Dados'!$B$3:$B$274,'Banco de Dados'!$K$3:$K$274,"")</f>
        <v/>
      </c>
      <c r="B474" s="2">
        <v>0</v>
      </c>
      <c r="C474" s="2">
        <v>0</v>
      </c>
      <c r="D474" s="2">
        <v>0</v>
      </c>
      <c r="E474" s="2">
        <v>0</v>
      </c>
      <c r="F474" s="32" t="e">
        <f t="shared" si="76"/>
        <v>#DIV/0!</v>
      </c>
      <c r="G474" s="3" t="e">
        <f t="shared" si="74"/>
        <v>#VALUE!</v>
      </c>
      <c r="H474" s="3" t="e">
        <f t="shared" si="75"/>
        <v>#VALUE!</v>
      </c>
      <c r="J474" s="7"/>
      <c r="K474" s="69" t="s">
        <v>247</v>
      </c>
      <c r="L474" s="127" t="e">
        <f>L473*L472</f>
        <v>#VALUE!</v>
      </c>
      <c r="M474" s="71" t="str">
        <f>$M$9</f>
        <v>mg/kg</v>
      </c>
    </row>
    <row r="475" spans="1:13" x14ac:dyDescent="0.25">
      <c r="A475" s="28" t="str">
        <f>_xlfn.XLOOKUP(P!C475,'Banco de Dados'!$B$3:$B$274,'Banco de Dados'!$K$3:$K$274,"")</f>
        <v/>
      </c>
      <c r="B475" s="2">
        <v>0</v>
      </c>
      <c r="C475" s="2">
        <v>0</v>
      </c>
      <c r="D475" s="2">
        <v>0</v>
      </c>
      <c r="E475" s="2">
        <v>0</v>
      </c>
      <c r="F475" s="32" t="e">
        <f t="shared" si="76"/>
        <v>#DIV/0!</v>
      </c>
      <c r="G475" s="3" t="e">
        <f t="shared" si="74"/>
        <v>#VALUE!</v>
      </c>
      <c r="H475" s="3" t="e">
        <f t="shared" si="75"/>
        <v>#VALUE!</v>
      </c>
      <c r="J475" s="7"/>
      <c r="K475" s="123"/>
      <c r="L475" s="124"/>
    </row>
    <row r="476" spans="1:13" x14ac:dyDescent="0.25">
      <c r="A476" s="28" t="str">
        <f>_xlfn.XLOOKUP(P!C476,'Banco de Dados'!$B$3:$B$274,'Banco de Dados'!$K$3:$K$274,"")</f>
        <v/>
      </c>
      <c r="B476" s="2">
        <v>0</v>
      </c>
      <c r="C476" s="2">
        <v>0</v>
      </c>
      <c r="D476" s="2">
        <v>0</v>
      </c>
      <c r="E476" s="2">
        <v>0</v>
      </c>
      <c r="F476" s="32" t="e">
        <f t="shared" si="76"/>
        <v>#DIV/0!</v>
      </c>
      <c r="G476" s="3" t="e">
        <f t="shared" si="74"/>
        <v>#VALUE!</v>
      </c>
      <c r="H476" s="3" t="e">
        <f t="shared" si="75"/>
        <v>#VALUE!</v>
      </c>
      <c r="J476" s="7"/>
    </row>
    <row r="477" spans="1:13" x14ac:dyDescent="0.25">
      <c r="A477" s="28" t="str">
        <f>_xlfn.XLOOKUP(P!C477,'Banco de Dados'!$B$3:$B$274,'Banco de Dados'!$K$3:$K$274,"")</f>
        <v/>
      </c>
      <c r="B477" s="2">
        <v>0</v>
      </c>
      <c r="C477" s="2">
        <v>0</v>
      </c>
      <c r="D477" s="2">
        <v>0</v>
      </c>
      <c r="E477" s="2">
        <v>0</v>
      </c>
      <c r="F477" s="32" t="e">
        <f t="shared" si="76"/>
        <v>#DIV/0!</v>
      </c>
      <c r="G477" s="3" t="e">
        <f t="shared" si="74"/>
        <v>#VALUE!</v>
      </c>
      <c r="H477" s="3" t="e">
        <f t="shared" si="75"/>
        <v>#VALUE!</v>
      </c>
      <c r="J477" s="7"/>
    </row>
    <row r="478" spans="1:13" x14ac:dyDescent="0.25">
      <c r="A478" s="28" t="str">
        <f>_xlfn.XLOOKUP(P!C478,'Banco de Dados'!$B$3:$B$274,'Banco de Dados'!$K$3:$K$274,"")</f>
        <v/>
      </c>
      <c r="B478" s="2">
        <v>0</v>
      </c>
      <c r="C478" s="2">
        <v>0</v>
      </c>
      <c r="D478" s="2">
        <v>0</v>
      </c>
      <c r="E478" s="2">
        <v>0</v>
      </c>
      <c r="F478" s="32" t="e">
        <f t="shared" ref="F478:F480" si="77">(E478*100)/D478</f>
        <v>#DIV/0!</v>
      </c>
      <c r="G478" s="3" t="e">
        <f t="shared" ref="G478:G480" si="78">D478*$E$448</f>
        <v>#VALUE!</v>
      </c>
      <c r="H478" s="3" t="e">
        <f t="shared" ref="H478:H480" si="79">E478*$E$448</f>
        <v>#VALUE!</v>
      </c>
      <c r="J478" s="7"/>
    </row>
    <row r="479" spans="1:13" x14ac:dyDescent="0.25">
      <c r="A479" s="28" t="str">
        <f>_xlfn.XLOOKUP(P!C479,'Banco de Dados'!$B$3:$B$274,'Banco de Dados'!$K$3:$K$274,"")</f>
        <v/>
      </c>
      <c r="B479" s="2">
        <v>0</v>
      </c>
      <c r="C479" s="2">
        <v>0</v>
      </c>
      <c r="D479" s="2">
        <v>0</v>
      </c>
      <c r="E479" s="2">
        <v>0</v>
      </c>
      <c r="F479" s="32" t="e">
        <f t="shared" si="77"/>
        <v>#DIV/0!</v>
      </c>
      <c r="G479" s="3" t="e">
        <f t="shared" si="78"/>
        <v>#VALUE!</v>
      </c>
      <c r="H479" s="3" t="e">
        <f t="shared" si="79"/>
        <v>#VALUE!</v>
      </c>
      <c r="J479" s="7"/>
    </row>
    <row r="480" spans="1:13" x14ac:dyDescent="0.25">
      <c r="A480" s="28" t="str">
        <f>_xlfn.XLOOKUP(P!C480,'Banco de Dados'!$B$3:$B$274,'Banco de Dados'!$K$3:$K$274,"")</f>
        <v/>
      </c>
      <c r="B480" s="2">
        <v>0</v>
      </c>
      <c r="C480" s="2">
        <v>0</v>
      </c>
      <c r="D480" s="2">
        <v>0</v>
      </c>
      <c r="E480" s="2">
        <v>0</v>
      </c>
      <c r="F480" s="32" t="e">
        <f t="shared" si="77"/>
        <v>#DIV/0!</v>
      </c>
      <c r="G480" s="3" t="e">
        <f t="shared" si="78"/>
        <v>#VALUE!</v>
      </c>
      <c r="H480" s="3" t="e">
        <f t="shared" si="79"/>
        <v>#VALUE!</v>
      </c>
      <c r="J480" s="7"/>
    </row>
    <row r="481" spans="1:14" x14ac:dyDescent="0.25">
      <c r="A481" s="21"/>
      <c r="B481" s="21"/>
      <c r="C481" s="21"/>
      <c r="D481" s="21"/>
      <c r="E481" s="21"/>
      <c r="F481" s="77"/>
      <c r="G481" s="21"/>
      <c r="H481" s="21"/>
      <c r="J481" s="21"/>
      <c r="K481" s="21"/>
      <c r="L481" s="21"/>
      <c r="M481" s="21"/>
      <c r="N481" s="21"/>
    </row>
    <row r="482" spans="1:14" ht="15.75" x14ac:dyDescent="0.25">
      <c r="A482" s="36">
        <f>'Nome das Amostras'!A18</f>
        <v>0</v>
      </c>
      <c r="B482" s="164" t="e">
        <f>VLOOKUP(A482,'Nome das Amostras'!$A$3:$D$28,2,FALSE)</f>
        <v>#N/A</v>
      </c>
      <c r="C482" s="164"/>
      <c r="D482" s="51" t="s">
        <v>65</v>
      </c>
      <c r="E482" s="52" t="e">
        <f>'Banco de Dados'!$O$13/'Banco de Dados'!DI13</f>
        <v>#VALUE!</v>
      </c>
      <c r="F482" s="74"/>
      <c r="G482" s="3"/>
      <c r="H482" s="3"/>
      <c r="J482" s="7"/>
    </row>
    <row r="483" spans="1:14" ht="15.75" x14ac:dyDescent="0.25">
      <c r="A483" s="107" t="s">
        <v>1</v>
      </c>
      <c r="B483" s="107" t="s">
        <v>0</v>
      </c>
      <c r="C483" s="107" t="s">
        <v>212</v>
      </c>
      <c r="D483" s="107" t="s">
        <v>209</v>
      </c>
      <c r="E483" s="107" t="s">
        <v>213</v>
      </c>
      <c r="F483" s="76" t="s">
        <v>219</v>
      </c>
      <c r="G483" s="54" t="s">
        <v>140</v>
      </c>
      <c r="H483" s="54" t="s">
        <v>66</v>
      </c>
      <c r="J483" s="7"/>
      <c r="K483" s="72">
        <f>A482</f>
        <v>0</v>
      </c>
      <c r="L483" s="55" t="s">
        <v>215</v>
      </c>
      <c r="M483" s="41" t="str">
        <f>$A$1</f>
        <v>Fósforo</v>
      </c>
      <c r="N483" s="3"/>
    </row>
    <row r="484" spans="1:14" x14ac:dyDescent="0.25">
      <c r="A484" s="28" t="str">
        <f>_xlfn.XLOOKUP(P!C484,'Banco de Dados'!$B$3:$B$274,'Banco de Dados'!$K$3:$K$274,"")</f>
        <v/>
      </c>
      <c r="B484" s="2" cm="1">
        <f t="array" ref="B484:E514">Dados!DE5:DH35</f>
        <v>0</v>
      </c>
      <c r="C484" s="2">
        <v>0</v>
      </c>
      <c r="D484" s="2">
        <v>0</v>
      </c>
      <c r="E484" s="2">
        <v>0</v>
      </c>
      <c r="F484" s="32" t="e">
        <f>(E484*100)/D484</f>
        <v>#DIV/0!</v>
      </c>
      <c r="G484" s="3" t="e">
        <f t="shared" ref="G484:G511" si="80">D484*$E$482</f>
        <v>#VALUE!</v>
      </c>
      <c r="H484" s="3" t="e">
        <f t="shared" ref="H484:H511" si="81">E484*$E$482</f>
        <v>#VALUE!</v>
      </c>
      <c r="J484" s="7"/>
      <c r="K484" s="5" t="s">
        <v>210</v>
      </c>
      <c r="L484" s="5"/>
      <c r="M484" s="5" t="s">
        <v>211</v>
      </c>
    </row>
    <row r="485" spans="1:14" x14ac:dyDescent="0.25">
      <c r="A485" s="28" t="str">
        <f>_xlfn.XLOOKUP(P!C485,'Banco de Dados'!$B$3:$B$274,'Banco de Dados'!$K$3:$K$274,"")</f>
        <v/>
      </c>
      <c r="B485" s="2">
        <v>0</v>
      </c>
      <c r="C485" s="2">
        <v>0</v>
      </c>
      <c r="D485" s="2">
        <v>0</v>
      </c>
      <c r="E485" s="2">
        <v>0</v>
      </c>
      <c r="F485" s="32" t="e">
        <f t="shared" ref="F485:F511" si="82">(E485*100)/D485</f>
        <v>#DIV/0!</v>
      </c>
      <c r="G485" s="3" t="e">
        <f t="shared" si="80"/>
        <v>#VALUE!</v>
      </c>
      <c r="H485" s="3" t="e">
        <f t="shared" si="81"/>
        <v>#VALUE!</v>
      </c>
      <c r="J485" s="7"/>
      <c r="K485" s="6" t="str">
        <f>_xlfn.XLOOKUP($B$4,A484:A511,G484:G511,"")</f>
        <v/>
      </c>
      <c r="L485" s="6"/>
      <c r="M485" s="6" t="str">
        <f>_xlfn.XLOOKUP($B$4,A484:A511,H484:H511,"")</f>
        <v/>
      </c>
    </row>
    <row r="486" spans="1:14" x14ac:dyDescent="0.25">
      <c r="A486" s="28" t="str">
        <f>_xlfn.XLOOKUP(P!C486,'Banco de Dados'!$B$3:$B$274,'Banco de Dados'!$K$3:$K$274,"")</f>
        <v/>
      </c>
      <c r="B486" s="2">
        <v>0</v>
      </c>
      <c r="C486" s="2">
        <v>0</v>
      </c>
      <c r="D486" s="2">
        <v>0</v>
      </c>
      <c r="E486" s="2">
        <v>0</v>
      </c>
      <c r="F486" s="32" t="e">
        <f t="shared" si="82"/>
        <v>#DIV/0!</v>
      </c>
      <c r="G486" s="3" t="e">
        <f t="shared" si="80"/>
        <v>#VALUE!</v>
      </c>
      <c r="H486" s="3" t="e">
        <f t="shared" si="81"/>
        <v>#VALUE!</v>
      </c>
      <c r="J486" s="7"/>
    </row>
    <row r="487" spans="1:14" ht="15.75" x14ac:dyDescent="0.25">
      <c r="A487" s="28" t="str">
        <f>_xlfn.XLOOKUP(P!C487,'Banco de Dados'!$B$3:$B$274,'Banco de Dados'!$K$3:$K$274,"")</f>
        <v/>
      </c>
      <c r="B487" s="2">
        <v>0</v>
      </c>
      <c r="C487" s="2">
        <v>0</v>
      </c>
      <c r="D487" s="2">
        <v>0</v>
      </c>
      <c r="E487" s="2">
        <v>0</v>
      </c>
      <c r="F487" s="32" t="e">
        <f t="shared" si="82"/>
        <v>#DIV/0!</v>
      </c>
      <c r="G487" s="3" t="e">
        <f t="shared" si="80"/>
        <v>#VALUE!</v>
      </c>
      <c r="H487" s="3" t="e">
        <f t="shared" si="81"/>
        <v>#VALUE!</v>
      </c>
      <c r="K487" s="165" t="s">
        <v>67</v>
      </c>
      <c r="L487" s="166"/>
      <c r="M487" s="167"/>
      <c r="N487"/>
    </row>
    <row r="488" spans="1:14" x14ac:dyDescent="0.25">
      <c r="A488" s="28" t="str">
        <f>_xlfn.XLOOKUP(P!C488,'Banco de Dados'!$B$3:$B$274,'Banco de Dados'!$K$3:$K$274,"")</f>
        <v/>
      </c>
      <c r="B488" s="2">
        <v>0</v>
      </c>
      <c r="C488" s="2">
        <v>0</v>
      </c>
      <c r="D488" s="2">
        <v>0</v>
      </c>
      <c r="E488" s="2">
        <v>0</v>
      </c>
      <c r="F488" s="32" t="e">
        <f t="shared" si="82"/>
        <v>#DIV/0!</v>
      </c>
      <c r="G488" s="3" t="e">
        <f t="shared" si="80"/>
        <v>#VALUE!</v>
      </c>
      <c r="H488" s="3" t="e">
        <f t="shared" si="81"/>
        <v>#VALUE!</v>
      </c>
      <c r="J488" s="7"/>
      <c r="K488" s="104" t="s">
        <v>240</v>
      </c>
      <c r="L488" s="39"/>
      <c r="M488" s="106" t="s">
        <v>209</v>
      </c>
    </row>
    <row r="489" spans="1:14" x14ac:dyDescent="0.25">
      <c r="A489" s="28" t="str">
        <f>_xlfn.XLOOKUP(P!C489,'Banco de Dados'!$B$3:$B$274,'Banco de Dados'!$K$3:$K$274,"")</f>
        <v/>
      </c>
      <c r="B489" s="2">
        <v>0</v>
      </c>
      <c r="C489" s="2">
        <v>0</v>
      </c>
      <c r="D489" s="2">
        <v>0</v>
      </c>
      <c r="E489" s="2">
        <v>0</v>
      </c>
      <c r="F489" s="32" t="e">
        <f t="shared" si="82"/>
        <v>#DIV/0!</v>
      </c>
      <c r="G489" s="3" t="e">
        <f t="shared" si="80"/>
        <v>#VALUE!</v>
      </c>
      <c r="H489" s="3" t="e">
        <f t="shared" si="81"/>
        <v>#VALUE!</v>
      </c>
      <c r="J489" s="58" t="s">
        <v>38</v>
      </c>
      <c r="K489" s="59">
        <f>$L$9</f>
        <v>2161</v>
      </c>
      <c r="L489" s="60"/>
      <c r="M489" s="61">
        <f>$M$11</f>
        <v>968</v>
      </c>
      <c r="N489" s="60"/>
    </row>
    <row r="490" spans="1:14" x14ac:dyDescent="0.25">
      <c r="A490" s="28" t="str">
        <f>_xlfn.XLOOKUP(P!C490,'Banco de Dados'!$B$3:$B$274,'Banco de Dados'!$K$3:$K$274,"")</f>
        <v/>
      </c>
      <c r="B490" s="2">
        <v>0</v>
      </c>
      <c r="C490" s="2">
        <v>0</v>
      </c>
      <c r="D490" s="2">
        <v>0</v>
      </c>
      <c r="E490" s="2">
        <v>0</v>
      </c>
      <c r="F490" s="32" t="e">
        <f t="shared" si="82"/>
        <v>#DIV/0!</v>
      </c>
      <c r="G490" s="3" t="e">
        <f t="shared" si="80"/>
        <v>#VALUE!</v>
      </c>
      <c r="H490" s="3" t="e">
        <f t="shared" si="81"/>
        <v>#VALUE!</v>
      </c>
      <c r="J490" s="2"/>
      <c r="K490" s="18"/>
      <c r="L490" s="2" t="s">
        <v>70</v>
      </c>
      <c r="M490" s="19"/>
    </row>
    <row r="491" spans="1:14" x14ac:dyDescent="0.25">
      <c r="A491" s="28" t="str">
        <f>_xlfn.XLOOKUP(P!C491,'Banco de Dados'!$B$3:$B$274,'Banco de Dados'!$K$3:$K$274,"")</f>
        <v/>
      </c>
      <c r="B491" s="2">
        <v>0</v>
      </c>
      <c r="C491" s="2">
        <v>0</v>
      </c>
      <c r="D491" s="2">
        <v>0</v>
      </c>
      <c r="E491" s="2">
        <v>0</v>
      </c>
      <c r="F491" s="32" t="e">
        <f t="shared" si="82"/>
        <v>#DIV/0!</v>
      </c>
      <c r="G491" s="3" t="e">
        <f t="shared" si="80"/>
        <v>#VALUE!</v>
      </c>
      <c r="H491" s="3" t="e">
        <f t="shared" si="81"/>
        <v>#VALUE!</v>
      </c>
      <c r="J491" s="58" t="s">
        <v>69</v>
      </c>
      <c r="K491" s="62" t="s">
        <v>71</v>
      </c>
      <c r="L491" s="63"/>
      <c r="M491" s="64" t="str">
        <f>K485</f>
        <v/>
      </c>
      <c r="N491" s="60"/>
    </row>
    <row r="492" spans="1:14" x14ac:dyDescent="0.25">
      <c r="A492" s="28" t="str">
        <f>_xlfn.XLOOKUP(P!C492,'Banco de Dados'!$B$3:$B$274,'Banco de Dados'!$K$3:$K$274,"")</f>
        <v/>
      </c>
      <c r="B492" s="2">
        <v>0</v>
      </c>
      <c r="C492" s="2">
        <v>0</v>
      </c>
      <c r="D492" s="2">
        <v>0</v>
      </c>
      <c r="E492" s="2">
        <v>0</v>
      </c>
      <c r="F492" s="32" t="e">
        <f t="shared" si="82"/>
        <v>#DIV/0!</v>
      </c>
      <c r="G492" s="3" t="e">
        <f t="shared" si="80"/>
        <v>#VALUE!</v>
      </c>
      <c r="H492" s="3" t="e">
        <f t="shared" si="81"/>
        <v>#VALUE!</v>
      </c>
      <c r="J492" s="7"/>
    </row>
    <row r="493" spans="1:14" ht="15.75" x14ac:dyDescent="0.25">
      <c r="A493" s="28" t="str">
        <f>_xlfn.XLOOKUP(P!C493,'Banco de Dados'!$B$3:$B$274,'Banco de Dados'!$K$3:$K$274,"")</f>
        <v/>
      </c>
      <c r="B493" s="2">
        <v>0</v>
      </c>
      <c r="C493" s="2">
        <v>0</v>
      </c>
      <c r="D493" s="2">
        <v>0</v>
      </c>
      <c r="E493" s="2">
        <v>0</v>
      </c>
      <c r="F493" s="32" t="e">
        <f t="shared" si="82"/>
        <v>#DIV/0!</v>
      </c>
      <c r="G493" s="3" t="e">
        <f t="shared" si="80"/>
        <v>#VALUE!</v>
      </c>
      <c r="H493" s="3" t="e">
        <f t="shared" si="81"/>
        <v>#VALUE!</v>
      </c>
      <c r="J493" s="7"/>
      <c r="K493" s="165" t="s">
        <v>218</v>
      </c>
      <c r="L493" s="166"/>
      <c r="M493" s="167"/>
    </row>
    <row r="494" spans="1:14" x14ac:dyDescent="0.25">
      <c r="A494" s="28" t="str">
        <f>_xlfn.XLOOKUP(P!C494,'Banco de Dados'!$B$3:$B$274,'Banco de Dados'!$K$3:$K$274,"")</f>
        <v/>
      </c>
      <c r="B494" s="2">
        <v>0</v>
      </c>
      <c r="C494" s="2">
        <v>0</v>
      </c>
      <c r="D494" s="2">
        <v>0</v>
      </c>
      <c r="E494" s="2">
        <v>0</v>
      </c>
      <c r="F494" s="32" t="e">
        <f t="shared" si="82"/>
        <v>#DIV/0!</v>
      </c>
      <c r="G494" s="3" t="e">
        <f t="shared" si="80"/>
        <v>#VALUE!</v>
      </c>
      <c r="H494" s="3" t="e">
        <f t="shared" si="81"/>
        <v>#VALUE!</v>
      </c>
      <c r="J494" s="7"/>
      <c r="K494" s="104" t="s">
        <v>236</v>
      </c>
      <c r="L494" s="108" t="str">
        <f>K485</f>
        <v/>
      </c>
      <c r="M494" s="109" t="str">
        <f>M485</f>
        <v/>
      </c>
    </row>
    <row r="495" spans="1:14" x14ac:dyDescent="0.25">
      <c r="A495" s="28" t="str">
        <f>_xlfn.XLOOKUP(P!C495,'Banco de Dados'!$B$3:$B$274,'Banco de Dados'!$K$3:$K$274,"")</f>
        <v/>
      </c>
      <c r="B495" s="2">
        <v>0</v>
      </c>
      <c r="C495" s="2">
        <v>0</v>
      </c>
      <c r="D495" s="2">
        <v>0</v>
      </c>
      <c r="E495" s="2">
        <v>0</v>
      </c>
      <c r="F495" s="32" t="e">
        <f t="shared" si="82"/>
        <v>#DIV/0!</v>
      </c>
      <c r="G495" s="3" t="e">
        <f t="shared" si="80"/>
        <v>#VALUE!</v>
      </c>
      <c r="H495" s="3" t="e">
        <f t="shared" si="81"/>
        <v>#VALUE!</v>
      </c>
      <c r="J495" s="7"/>
      <c r="K495" s="104" t="s">
        <v>237</v>
      </c>
      <c r="L495" s="105">
        <f>$L$9</f>
        <v>2161</v>
      </c>
      <c r="M495" s="106">
        <f>$L$10</f>
        <v>28</v>
      </c>
    </row>
    <row r="496" spans="1:14" x14ac:dyDescent="0.25">
      <c r="A496" s="28" t="str">
        <f>_xlfn.XLOOKUP(P!C496,'Banco de Dados'!$B$3:$B$274,'Banco de Dados'!$K$3:$K$274,"")</f>
        <v/>
      </c>
      <c r="B496" s="2">
        <v>0</v>
      </c>
      <c r="C496" s="2">
        <v>0</v>
      </c>
      <c r="D496" s="2">
        <v>0</v>
      </c>
      <c r="E496" s="2">
        <v>0</v>
      </c>
      <c r="F496" s="32" t="e">
        <f t="shared" si="82"/>
        <v>#DIV/0!</v>
      </c>
      <c r="G496" s="3" t="e">
        <f t="shared" si="80"/>
        <v>#VALUE!</v>
      </c>
      <c r="H496" s="3" t="e">
        <f t="shared" si="81"/>
        <v>#VALUE!</v>
      </c>
      <c r="J496" s="7"/>
      <c r="K496" s="104" t="s">
        <v>238</v>
      </c>
      <c r="L496" s="105">
        <f>$M$11</f>
        <v>968</v>
      </c>
      <c r="M496" s="106">
        <f>$M$12</f>
        <v>104</v>
      </c>
    </row>
    <row r="497" spans="1:13" x14ac:dyDescent="0.25">
      <c r="A497" s="28" t="str">
        <f>_xlfn.XLOOKUP(P!C497,'Banco de Dados'!$B$3:$B$274,'Banco de Dados'!$K$3:$K$274,"")</f>
        <v/>
      </c>
      <c r="B497" s="2">
        <v>0</v>
      </c>
      <c r="C497" s="2">
        <v>0</v>
      </c>
      <c r="D497" s="2">
        <v>0</v>
      </c>
      <c r="E497" s="2">
        <v>0</v>
      </c>
      <c r="F497" s="32" t="e">
        <f t="shared" si="82"/>
        <v>#DIV/0!</v>
      </c>
      <c r="G497" s="3" t="e">
        <f t="shared" si="80"/>
        <v>#VALUE!</v>
      </c>
      <c r="H497" s="3" t="e">
        <f t="shared" si="81"/>
        <v>#VALUE!</v>
      </c>
      <c r="J497" s="7"/>
      <c r="K497" s="69" t="s">
        <v>217</v>
      </c>
      <c r="L497" s="110" t="e">
        <f>SQRT(((M494/L494)^2)+((M495/L495)^2)+((M496/L496)^2))</f>
        <v>#VALUE!</v>
      </c>
      <c r="M497" s="71" t="str">
        <f>M506</f>
        <v>mg/kg</v>
      </c>
    </row>
    <row r="498" spans="1:13" x14ac:dyDescent="0.25">
      <c r="A498" s="28" t="str">
        <f>_xlfn.XLOOKUP(P!C498,'Banco de Dados'!$B$3:$B$274,'Banco de Dados'!$K$3:$K$274,"")</f>
        <v/>
      </c>
      <c r="B498" s="2">
        <v>0</v>
      </c>
      <c r="C498" s="2">
        <v>0</v>
      </c>
      <c r="D498" s="2">
        <v>0</v>
      </c>
      <c r="E498" s="2">
        <v>0</v>
      </c>
      <c r="F498" s="32" t="e">
        <f t="shared" si="82"/>
        <v>#DIV/0!</v>
      </c>
      <c r="G498" s="3" t="e">
        <f t="shared" si="80"/>
        <v>#VALUE!</v>
      </c>
      <c r="H498" s="3" t="e">
        <f t="shared" si="81"/>
        <v>#VALUE!</v>
      </c>
      <c r="J498" s="7"/>
    </row>
    <row r="499" spans="1:13" x14ac:dyDescent="0.25">
      <c r="A499" s="28" t="str">
        <f>_xlfn.XLOOKUP(P!C499,'Banco de Dados'!$B$3:$B$274,'Banco de Dados'!$K$3:$K$274,"")</f>
        <v/>
      </c>
      <c r="B499" s="2">
        <v>0</v>
      </c>
      <c r="C499" s="2">
        <v>0</v>
      </c>
      <c r="D499" s="2">
        <v>0</v>
      </c>
      <c r="E499" s="2">
        <v>0</v>
      </c>
      <c r="F499" s="32" t="e">
        <f t="shared" si="82"/>
        <v>#DIV/0!</v>
      </c>
      <c r="G499" s="3" t="e">
        <f t="shared" si="80"/>
        <v>#VALUE!</v>
      </c>
      <c r="H499" s="3" t="e">
        <f t="shared" si="81"/>
        <v>#VALUE!</v>
      </c>
      <c r="J499" s="7"/>
    </row>
    <row r="500" spans="1:13" x14ac:dyDescent="0.25">
      <c r="A500" s="28" t="str">
        <f>_xlfn.XLOOKUP(P!C500,'Banco de Dados'!$B$3:$B$274,'Banco de Dados'!$K$3:$K$274,"")</f>
        <v/>
      </c>
      <c r="B500" s="2">
        <v>0</v>
      </c>
      <c r="C500" s="2">
        <v>0</v>
      </c>
      <c r="D500" s="2">
        <v>0</v>
      </c>
      <c r="E500" s="2">
        <v>0</v>
      </c>
      <c r="F500" s="32" t="e">
        <f t="shared" si="82"/>
        <v>#DIV/0!</v>
      </c>
      <c r="G500" s="3" t="e">
        <f t="shared" si="80"/>
        <v>#VALUE!</v>
      </c>
      <c r="H500" s="3" t="e">
        <f t="shared" si="81"/>
        <v>#VALUE!</v>
      </c>
      <c r="J500" s="7"/>
    </row>
    <row r="501" spans="1:13" x14ac:dyDescent="0.25">
      <c r="A501" s="28" t="str">
        <f>_xlfn.XLOOKUP(P!C501,'Banco de Dados'!$B$3:$B$274,'Banco de Dados'!$K$3:$K$274,"")</f>
        <v/>
      </c>
      <c r="B501" s="2">
        <v>0</v>
      </c>
      <c r="C501" s="2">
        <v>0</v>
      </c>
      <c r="D501" s="2">
        <v>0</v>
      </c>
      <c r="E501" s="2">
        <v>0</v>
      </c>
      <c r="F501" s="32" t="e">
        <f t="shared" si="82"/>
        <v>#DIV/0!</v>
      </c>
      <c r="G501" s="3" t="e">
        <f t="shared" si="80"/>
        <v>#VALUE!</v>
      </c>
      <c r="H501" s="3" t="e">
        <f t="shared" si="81"/>
        <v>#VALUE!</v>
      </c>
      <c r="J501" s="7"/>
    </row>
    <row r="502" spans="1:13" x14ac:dyDescent="0.25">
      <c r="A502" s="28" t="str">
        <f>_xlfn.XLOOKUP(P!C502,'Banco de Dados'!$B$3:$B$274,'Banco de Dados'!$K$3:$K$274,"")</f>
        <v/>
      </c>
      <c r="B502" s="2">
        <v>0</v>
      </c>
      <c r="C502" s="2">
        <v>0</v>
      </c>
      <c r="D502" s="2">
        <v>0</v>
      </c>
      <c r="E502" s="2">
        <v>0</v>
      </c>
      <c r="F502" s="32" t="e">
        <f t="shared" si="82"/>
        <v>#DIV/0!</v>
      </c>
      <c r="G502" s="3" t="e">
        <f t="shared" si="80"/>
        <v>#VALUE!</v>
      </c>
      <c r="H502" s="3" t="e">
        <f t="shared" si="81"/>
        <v>#VALUE!</v>
      </c>
      <c r="J502" s="7"/>
    </row>
    <row r="503" spans="1:13" x14ac:dyDescent="0.25">
      <c r="A503" s="28" t="str">
        <f>_xlfn.XLOOKUP(P!C503,'Banco de Dados'!$B$3:$B$274,'Banco de Dados'!$K$3:$K$274,"")</f>
        <v/>
      </c>
      <c r="B503" s="2">
        <v>0</v>
      </c>
      <c r="C503" s="2">
        <v>0</v>
      </c>
      <c r="D503" s="2">
        <v>0</v>
      </c>
      <c r="E503" s="2">
        <v>0</v>
      </c>
      <c r="F503" s="32" t="e">
        <f t="shared" si="82"/>
        <v>#DIV/0!</v>
      </c>
      <c r="G503" s="3" t="e">
        <f t="shared" si="80"/>
        <v>#VALUE!</v>
      </c>
      <c r="H503" s="3" t="e">
        <f t="shared" si="81"/>
        <v>#VALUE!</v>
      </c>
      <c r="J503" s="7"/>
    </row>
    <row r="504" spans="1:13" x14ac:dyDescent="0.25">
      <c r="A504" s="28" t="str">
        <f>_xlfn.XLOOKUP(P!C504,'Banco de Dados'!$B$3:$B$274,'Banco de Dados'!$K$3:$K$274,"")</f>
        <v/>
      </c>
      <c r="B504" s="2">
        <v>0</v>
      </c>
      <c r="C504" s="2">
        <v>0</v>
      </c>
      <c r="D504" s="2">
        <v>0</v>
      </c>
      <c r="E504" s="17">
        <v>0</v>
      </c>
      <c r="F504" s="32" t="e">
        <f t="shared" si="82"/>
        <v>#DIV/0!</v>
      </c>
      <c r="G504" s="3" t="e">
        <f t="shared" si="80"/>
        <v>#VALUE!</v>
      </c>
      <c r="H504" s="3" t="e">
        <f t="shared" si="81"/>
        <v>#VALUE!</v>
      </c>
      <c r="J504" s="7"/>
    </row>
    <row r="505" spans="1:13" ht="15.75" x14ac:dyDescent="0.25">
      <c r="A505" s="28" t="str">
        <f>_xlfn.XLOOKUP(P!C505,'Banco de Dados'!$B$3:$B$274,'Banco de Dados'!$K$3:$K$274,"")</f>
        <v/>
      </c>
      <c r="B505" s="2">
        <v>0</v>
      </c>
      <c r="C505" s="2">
        <v>0</v>
      </c>
      <c r="D505" s="2">
        <v>0</v>
      </c>
      <c r="E505" s="2">
        <v>0</v>
      </c>
      <c r="F505" s="32" t="e">
        <f t="shared" si="82"/>
        <v>#DIV/0!</v>
      </c>
      <c r="G505" s="3" t="e">
        <f t="shared" si="80"/>
        <v>#VALUE!</v>
      </c>
      <c r="H505" s="3" t="e">
        <f t="shared" si="81"/>
        <v>#VALUE!</v>
      </c>
      <c r="J505" s="7"/>
      <c r="K505" s="101" t="s">
        <v>216</v>
      </c>
      <c r="L505" s="102">
        <f>K483</f>
        <v>0</v>
      </c>
      <c r="M505" s="103" t="str">
        <f>M483</f>
        <v>Fósforo</v>
      </c>
    </row>
    <row r="506" spans="1:13" x14ac:dyDescent="0.25">
      <c r="A506" s="28" t="str">
        <f>_xlfn.XLOOKUP(P!C506,'Banco de Dados'!$B$3:$B$274,'Banco de Dados'!$K$3:$K$274,"")</f>
        <v/>
      </c>
      <c r="B506" s="2">
        <v>0</v>
      </c>
      <c r="C506" s="2">
        <v>0</v>
      </c>
      <c r="D506" s="2">
        <v>0</v>
      </c>
      <c r="E506" s="2">
        <v>0</v>
      </c>
      <c r="F506" s="32" t="e">
        <f t="shared" si="82"/>
        <v>#DIV/0!</v>
      </c>
      <c r="G506" s="3" t="e">
        <f t="shared" si="80"/>
        <v>#VALUE!</v>
      </c>
      <c r="H506" s="3" t="e">
        <f t="shared" si="81"/>
        <v>#VALUE!</v>
      </c>
      <c r="J506" s="7"/>
      <c r="K506" s="68" t="s">
        <v>68</v>
      </c>
      <c r="L506" s="29" t="e">
        <f>(K489*M491)/M489</f>
        <v>#VALUE!</v>
      </c>
      <c r="M506" s="66" t="str">
        <f>$M$9</f>
        <v>mg/kg</v>
      </c>
    </row>
    <row r="507" spans="1:13" x14ac:dyDescent="0.25">
      <c r="A507" s="28" t="str">
        <f>_xlfn.XLOOKUP(P!C507,'Banco de Dados'!$B$3:$B$274,'Banco de Dados'!$K$3:$K$274,"")</f>
        <v/>
      </c>
      <c r="B507" s="2">
        <v>0</v>
      </c>
      <c r="C507" s="2">
        <v>0</v>
      </c>
      <c r="D507" s="2">
        <v>0</v>
      </c>
      <c r="E507" s="2">
        <v>0</v>
      </c>
      <c r="F507" s="32" t="e">
        <f t="shared" si="82"/>
        <v>#DIV/0!</v>
      </c>
      <c r="G507" s="3" t="e">
        <f t="shared" si="80"/>
        <v>#VALUE!</v>
      </c>
      <c r="H507" s="3" t="e">
        <f t="shared" si="81"/>
        <v>#VALUE!</v>
      </c>
      <c r="J507" s="7"/>
      <c r="K507" s="111" t="s">
        <v>246</v>
      </c>
      <c r="L507" s="126" t="e">
        <f>SQRT(((M494/L494)^2)+((M495/L495)^2)+((M496/L496)^2))</f>
        <v>#VALUE!</v>
      </c>
      <c r="M507" s="66"/>
    </row>
    <row r="508" spans="1:13" x14ac:dyDescent="0.25">
      <c r="A508" s="28" t="str">
        <f>_xlfn.XLOOKUP(P!C508,'Banco de Dados'!$B$3:$B$274,'Banco de Dados'!$K$3:$K$274,"")</f>
        <v/>
      </c>
      <c r="B508" s="2">
        <v>0</v>
      </c>
      <c r="C508" s="2">
        <v>0</v>
      </c>
      <c r="D508" s="2">
        <v>0</v>
      </c>
      <c r="E508" s="2">
        <v>0</v>
      </c>
      <c r="F508" s="32" t="e">
        <f t="shared" si="82"/>
        <v>#DIV/0!</v>
      </c>
      <c r="G508" s="3" t="e">
        <f t="shared" si="80"/>
        <v>#VALUE!</v>
      </c>
      <c r="H508" s="3" t="e">
        <f t="shared" si="81"/>
        <v>#VALUE!</v>
      </c>
      <c r="J508" s="7"/>
      <c r="K508" s="69" t="s">
        <v>247</v>
      </c>
      <c r="L508" s="127" t="e">
        <f>L507*L506</f>
        <v>#VALUE!</v>
      </c>
      <c r="M508" s="71" t="str">
        <f>$M$9</f>
        <v>mg/kg</v>
      </c>
    </row>
    <row r="509" spans="1:13" x14ac:dyDescent="0.25">
      <c r="A509" s="28" t="str">
        <f>_xlfn.XLOOKUP(P!C509,'Banco de Dados'!$B$3:$B$274,'Banco de Dados'!$K$3:$K$274,"")</f>
        <v/>
      </c>
      <c r="B509" s="2">
        <v>0</v>
      </c>
      <c r="C509" s="2">
        <v>0</v>
      </c>
      <c r="D509" s="2">
        <v>0</v>
      </c>
      <c r="E509" s="2">
        <v>0</v>
      </c>
      <c r="F509" s="32" t="e">
        <f t="shared" si="82"/>
        <v>#DIV/0!</v>
      </c>
      <c r="G509" s="3" t="e">
        <f t="shared" si="80"/>
        <v>#VALUE!</v>
      </c>
      <c r="H509" s="3" t="e">
        <f t="shared" si="81"/>
        <v>#VALUE!</v>
      </c>
      <c r="J509" s="7"/>
      <c r="K509" s="123"/>
      <c r="L509" s="124"/>
    </row>
    <row r="510" spans="1:13" x14ac:dyDescent="0.25">
      <c r="A510" s="28" t="str">
        <f>_xlfn.XLOOKUP(P!C510,'Banco de Dados'!$B$3:$B$274,'Banco de Dados'!$K$3:$K$274,"")</f>
        <v/>
      </c>
      <c r="B510" s="2">
        <v>0</v>
      </c>
      <c r="C510" s="2">
        <v>0</v>
      </c>
      <c r="D510" s="2">
        <v>0</v>
      </c>
      <c r="E510" s="2">
        <v>0</v>
      </c>
      <c r="F510" s="32" t="e">
        <f t="shared" si="82"/>
        <v>#DIV/0!</v>
      </c>
      <c r="G510" s="3" t="e">
        <f t="shared" si="80"/>
        <v>#VALUE!</v>
      </c>
      <c r="H510" s="3" t="e">
        <f t="shared" si="81"/>
        <v>#VALUE!</v>
      </c>
      <c r="J510" s="7"/>
    </row>
    <row r="511" spans="1:13" x14ac:dyDescent="0.25">
      <c r="A511" s="28" t="str">
        <f>_xlfn.XLOOKUP(P!C511,'Banco de Dados'!$B$3:$B$274,'Banco de Dados'!$K$3:$K$274,"")</f>
        <v/>
      </c>
      <c r="B511" s="2">
        <v>0</v>
      </c>
      <c r="C511" s="2">
        <v>0</v>
      </c>
      <c r="D511" s="2">
        <v>0</v>
      </c>
      <c r="E511" s="2">
        <v>0</v>
      </c>
      <c r="F511" s="32" t="e">
        <f t="shared" si="82"/>
        <v>#DIV/0!</v>
      </c>
      <c r="G511" s="3" t="e">
        <f t="shared" si="80"/>
        <v>#VALUE!</v>
      </c>
      <c r="H511" s="3" t="e">
        <f t="shared" si="81"/>
        <v>#VALUE!</v>
      </c>
      <c r="J511" s="7"/>
    </row>
    <row r="512" spans="1:13" x14ac:dyDescent="0.25">
      <c r="A512" s="28" t="str">
        <f>_xlfn.XLOOKUP(P!C512,'Banco de Dados'!$B$3:$B$274,'Banco de Dados'!$K$3:$K$274,"")</f>
        <v/>
      </c>
      <c r="B512" s="2">
        <v>0</v>
      </c>
      <c r="C512" s="2">
        <v>0</v>
      </c>
      <c r="D512" s="2">
        <v>0</v>
      </c>
      <c r="E512" s="2">
        <v>0</v>
      </c>
      <c r="F512" s="32" t="e">
        <f t="shared" ref="F512:F514" si="83">(E512*100)/D512</f>
        <v>#DIV/0!</v>
      </c>
      <c r="G512" s="3" t="e">
        <f t="shared" ref="G512:G514" si="84">D512*$E$482</f>
        <v>#VALUE!</v>
      </c>
      <c r="H512" s="3" t="e">
        <f t="shared" ref="H512:H514" si="85">E512*$E$482</f>
        <v>#VALUE!</v>
      </c>
      <c r="J512" s="7"/>
    </row>
    <row r="513" spans="1:14" x14ac:dyDescent="0.25">
      <c r="A513" s="28" t="str">
        <f>_xlfn.XLOOKUP(P!C513,'Banco de Dados'!$B$3:$B$274,'Banco de Dados'!$K$3:$K$274,"")</f>
        <v/>
      </c>
      <c r="B513" s="2">
        <v>0</v>
      </c>
      <c r="C513" s="2">
        <v>0</v>
      </c>
      <c r="D513" s="2">
        <v>0</v>
      </c>
      <c r="E513" s="2">
        <v>0</v>
      </c>
      <c r="F513" s="32" t="e">
        <f t="shared" si="83"/>
        <v>#DIV/0!</v>
      </c>
      <c r="G513" s="3" t="e">
        <f t="shared" si="84"/>
        <v>#VALUE!</v>
      </c>
      <c r="H513" s="3" t="e">
        <f t="shared" si="85"/>
        <v>#VALUE!</v>
      </c>
      <c r="J513" s="7"/>
    </row>
    <row r="514" spans="1:14" x14ac:dyDescent="0.25">
      <c r="A514" s="28" t="str">
        <f>_xlfn.XLOOKUP(P!C514,'Banco de Dados'!$B$3:$B$274,'Banco de Dados'!$K$3:$K$274,"")</f>
        <v/>
      </c>
      <c r="B514" s="2">
        <v>0</v>
      </c>
      <c r="C514" s="2">
        <v>0</v>
      </c>
      <c r="D514" s="2">
        <v>0</v>
      </c>
      <c r="E514" s="2">
        <v>0</v>
      </c>
      <c r="F514" s="32" t="e">
        <f t="shared" si="83"/>
        <v>#DIV/0!</v>
      </c>
      <c r="G514" s="3" t="e">
        <f t="shared" si="84"/>
        <v>#VALUE!</v>
      </c>
      <c r="H514" s="3" t="e">
        <f t="shared" si="85"/>
        <v>#VALUE!</v>
      </c>
      <c r="J514" s="7"/>
    </row>
    <row r="515" spans="1:14" x14ac:dyDescent="0.25">
      <c r="A515" s="21"/>
      <c r="B515" s="21"/>
      <c r="C515" s="21"/>
      <c r="D515" s="21"/>
      <c r="E515" s="21"/>
      <c r="F515" s="77"/>
      <c r="G515" s="21"/>
      <c r="H515" s="21"/>
      <c r="J515" s="21"/>
      <c r="K515" s="21"/>
      <c r="L515" s="21"/>
      <c r="M515" s="21"/>
      <c r="N515" s="21"/>
    </row>
    <row r="516" spans="1:14" ht="15.75" x14ac:dyDescent="0.25">
      <c r="A516" s="36">
        <f>'Nome das Amostras'!A19</f>
        <v>0</v>
      </c>
      <c r="B516" s="164" t="e">
        <f>VLOOKUP(A516,'Nome das Amostras'!$A$3:$D$28,2,FALSE)</f>
        <v>#N/A</v>
      </c>
      <c r="C516" s="164"/>
      <c r="D516" s="51" t="s">
        <v>65</v>
      </c>
      <c r="E516" s="52" t="e">
        <f>'Banco de Dados'!$O$13/'Banco de Dados'!DP13</f>
        <v>#VALUE!</v>
      </c>
      <c r="F516" s="74"/>
      <c r="G516" s="3"/>
      <c r="H516" s="3"/>
      <c r="J516" s="7"/>
    </row>
    <row r="517" spans="1:14" ht="15.75" x14ac:dyDescent="0.25">
      <c r="A517" s="107" t="s">
        <v>1</v>
      </c>
      <c r="B517" s="107" t="s">
        <v>0</v>
      </c>
      <c r="C517" s="107" t="s">
        <v>212</v>
      </c>
      <c r="D517" s="107" t="s">
        <v>209</v>
      </c>
      <c r="E517" s="107" t="s">
        <v>213</v>
      </c>
      <c r="F517" s="76" t="s">
        <v>219</v>
      </c>
      <c r="G517" s="54" t="s">
        <v>140</v>
      </c>
      <c r="H517" s="54" t="s">
        <v>66</v>
      </c>
      <c r="J517" s="7"/>
      <c r="K517" s="72">
        <f>A516</f>
        <v>0</v>
      </c>
      <c r="L517" s="55" t="s">
        <v>215</v>
      </c>
      <c r="M517" s="41" t="str">
        <f>$A$1</f>
        <v>Fósforo</v>
      </c>
      <c r="N517" s="3"/>
    </row>
    <row r="518" spans="1:14" x14ac:dyDescent="0.25">
      <c r="A518" s="28" t="str">
        <f>_xlfn.XLOOKUP(P!C518,'Banco de Dados'!$B$3:$B$274,'Banco de Dados'!$K$3:$K$274,"")</f>
        <v/>
      </c>
      <c r="B518" s="2" cm="1">
        <f t="array" ref="B518:E548">Dados!DL5:DO35</f>
        <v>0</v>
      </c>
      <c r="C518" s="2">
        <v>0</v>
      </c>
      <c r="D518" s="2">
        <v>0</v>
      </c>
      <c r="E518" s="2">
        <v>0</v>
      </c>
      <c r="F518" s="32" t="e">
        <f>(E518*100)/D518</f>
        <v>#DIV/0!</v>
      </c>
      <c r="G518" s="3" t="e">
        <f t="shared" ref="G518:G545" si="86">D518*$E$516</f>
        <v>#VALUE!</v>
      </c>
      <c r="H518" s="3" t="e">
        <f t="shared" ref="H518:H545" si="87">E518*$E$516</f>
        <v>#VALUE!</v>
      </c>
      <c r="J518" s="7"/>
      <c r="K518" s="5" t="s">
        <v>210</v>
      </c>
      <c r="L518" s="5"/>
      <c r="M518" s="5" t="s">
        <v>211</v>
      </c>
    </row>
    <row r="519" spans="1:14" x14ac:dyDescent="0.25">
      <c r="A519" s="28" t="str">
        <f>_xlfn.XLOOKUP(P!C519,'Banco de Dados'!$B$3:$B$274,'Banco de Dados'!$K$3:$K$274,"")</f>
        <v/>
      </c>
      <c r="B519" s="2">
        <v>0</v>
      </c>
      <c r="C519" s="2">
        <v>0</v>
      </c>
      <c r="D519" s="2">
        <v>0</v>
      </c>
      <c r="E519" s="2">
        <v>0</v>
      </c>
      <c r="F519" s="32" t="e">
        <f t="shared" ref="F519:F545" si="88">(E519*100)/D519</f>
        <v>#DIV/0!</v>
      </c>
      <c r="G519" s="3" t="e">
        <f t="shared" si="86"/>
        <v>#VALUE!</v>
      </c>
      <c r="H519" s="3" t="e">
        <f t="shared" si="87"/>
        <v>#VALUE!</v>
      </c>
      <c r="J519" s="7"/>
      <c r="K519" s="6" t="str">
        <f>_xlfn.XLOOKUP($B$4,A518:A545,G518:G545,"")</f>
        <v/>
      </c>
      <c r="L519" s="6"/>
      <c r="M519" s="6" t="str">
        <f>_xlfn.XLOOKUP($B$4,A518:A545,H518:H545,"")</f>
        <v/>
      </c>
    </row>
    <row r="520" spans="1:14" x14ac:dyDescent="0.25">
      <c r="A520" s="28" t="str">
        <f>_xlfn.XLOOKUP(P!C520,'Banco de Dados'!$B$3:$B$274,'Banco de Dados'!$K$3:$K$274,"")</f>
        <v/>
      </c>
      <c r="B520" s="2">
        <v>0</v>
      </c>
      <c r="C520" s="2">
        <v>0</v>
      </c>
      <c r="D520" s="2">
        <v>0</v>
      </c>
      <c r="E520" s="2">
        <v>0</v>
      </c>
      <c r="F520" s="32" t="e">
        <f t="shared" si="88"/>
        <v>#DIV/0!</v>
      </c>
      <c r="G520" s="3" t="e">
        <f t="shared" si="86"/>
        <v>#VALUE!</v>
      </c>
      <c r="H520" s="3" t="e">
        <f t="shared" si="87"/>
        <v>#VALUE!</v>
      </c>
      <c r="J520" s="7"/>
    </row>
    <row r="521" spans="1:14" ht="15.75" x14ac:dyDescent="0.25">
      <c r="A521" s="28" t="str">
        <f>_xlfn.XLOOKUP(P!C521,'Banco de Dados'!$B$3:$B$274,'Banco de Dados'!$K$3:$K$274,"")</f>
        <v/>
      </c>
      <c r="B521" s="2">
        <v>0</v>
      </c>
      <c r="C521" s="2">
        <v>0</v>
      </c>
      <c r="D521" s="2">
        <v>0</v>
      </c>
      <c r="E521" s="2">
        <v>0</v>
      </c>
      <c r="F521" s="32" t="e">
        <f t="shared" si="88"/>
        <v>#DIV/0!</v>
      </c>
      <c r="G521" s="3" t="e">
        <f t="shared" si="86"/>
        <v>#VALUE!</v>
      </c>
      <c r="H521" s="3" t="e">
        <f t="shared" si="87"/>
        <v>#VALUE!</v>
      </c>
      <c r="K521" s="165" t="s">
        <v>67</v>
      </c>
      <c r="L521" s="166"/>
      <c r="M521" s="167"/>
      <c r="N521"/>
    </row>
    <row r="522" spans="1:14" x14ac:dyDescent="0.25">
      <c r="A522" s="28" t="str">
        <f>_xlfn.XLOOKUP(P!C522,'Banco de Dados'!$B$3:$B$274,'Banco de Dados'!$K$3:$K$274,"")</f>
        <v/>
      </c>
      <c r="B522" s="2">
        <v>0</v>
      </c>
      <c r="C522" s="2">
        <v>0</v>
      </c>
      <c r="D522" s="2">
        <v>0</v>
      </c>
      <c r="E522" s="2">
        <v>0</v>
      </c>
      <c r="F522" s="32" t="e">
        <f t="shared" si="88"/>
        <v>#DIV/0!</v>
      </c>
      <c r="G522" s="3" t="e">
        <f t="shared" si="86"/>
        <v>#VALUE!</v>
      </c>
      <c r="H522" s="3" t="e">
        <f t="shared" si="87"/>
        <v>#VALUE!</v>
      </c>
      <c r="J522" s="7"/>
      <c r="K522" s="104" t="s">
        <v>240</v>
      </c>
      <c r="L522" s="39"/>
      <c r="M522" s="106" t="s">
        <v>209</v>
      </c>
    </row>
    <row r="523" spans="1:14" x14ac:dyDescent="0.25">
      <c r="A523" s="28" t="str">
        <f>_xlfn.XLOOKUP(P!C523,'Banco de Dados'!$B$3:$B$274,'Banco de Dados'!$K$3:$K$274,"")</f>
        <v/>
      </c>
      <c r="B523" s="2">
        <v>0</v>
      </c>
      <c r="C523" s="2">
        <v>0</v>
      </c>
      <c r="D523" s="2">
        <v>0</v>
      </c>
      <c r="E523" s="2">
        <v>0</v>
      </c>
      <c r="F523" s="32" t="e">
        <f t="shared" si="88"/>
        <v>#DIV/0!</v>
      </c>
      <c r="G523" s="3" t="e">
        <f t="shared" si="86"/>
        <v>#VALUE!</v>
      </c>
      <c r="H523" s="3" t="e">
        <f t="shared" si="87"/>
        <v>#VALUE!</v>
      </c>
      <c r="J523" s="58" t="s">
        <v>38</v>
      </c>
      <c r="K523" s="59">
        <f>$L$9</f>
        <v>2161</v>
      </c>
      <c r="L523" s="60"/>
      <c r="M523" s="61">
        <f>$M$11</f>
        <v>968</v>
      </c>
      <c r="N523" s="60"/>
    </row>
    <row r="524" spans="1:14" x14ac:dyDescent="0.25">
      <c r="A524" s="28" t="str">
        <f>_xlfn.XLOOKUP(P!C524,'Banco de Dados'!$B$3:$B$274,'Banco de Dados'!$K$3:$K$274,"")</f>
        <v/>
      </c>
      <c r="B524" s="2">
        <v>0</v>
      </c>
      <c r="C524" s="2">
        <v>0</v>
      </c>
      <c r="D524" s="2">
        <v>0</v>
      </c>
      <c r="E524" s="2">
        <v>0</v>
      </c>
      <c r="F524" s="32" t="e">
        <f t="shared" si="88"/>
        <v>#DIV/0!</v>
      </c>
      <c r="G524" s="3" t="e">
        <f t="shared" si="86"/>
        <v>#VALUE!</v>
      </c>
      <c r="H524" s="3" t="e">
        <f t="shared" si="87"/>
        <v>#VALUE!</v>
      </c>
      <c r="J524" s="2"/>
      <c r="K524" s="18"/>
      <c r="L524" s="2" t="s">
        <v>70</v>
      </c>
      <c r="M524" s="19"/>
    </row>
    <row r="525" spans="1:14" x14ac:dyDescent="0.25">
      <c r="A525" s="28" t="str">
        <f>_xlfn.XLOOKUP(P!C525,'Banco de Dados'!$B$3:$B$274,'Banco de Dados'!$K$3:$K$274,"")</f>
        <v/>
      </c>
      <c r="B525" s="2">
        <v>0</v>
      </c>
      <c r="C525" s="2">
        <v>0</v>
      </c>
      <c r="D525" s="2">
        <v>0</v>
      </c>
      <c r="E525" s="2">
        <v>0</v>
      </c>
      <c r="F525" s="32" t="e">
        <f t="shared" si="88"/>
        <v>#DIV/0!</v>
      </c>
      <c r="G525" s="3" t="e">
        <f t="shared" si="86"/>
        <v>#VALUE!</v>
      </c>
      <c r="H525" s="3" t="e">
        <f t="shared" si="87"/>
        <v>#VALUE!</v>
      </c>
      <c r="J525" s="58" t="s">
        <v>69</v>
      </c>
      <c r="K525" s="62" t="s">
        <v>71</v>
      </c>
      <c r="L525" s="63"/>
      <c r="M525" s="64" t="str">
        <f>K519</f>
        <v/>
      </c>
      <c r="N525" s="60"/>
    </row>
    <row r="526" spans="1:14" x14ac:dyDescent="0.25">
      <c r="A526" s="28" t="str">
        <f>_xlfn.XLOOKUP(P!C526,'Banco de Dados'!$B$3:$B$274,'Banco de Dados'!$K$3:$K$274,"")</f>
        <v/>
      </c>
      <c r="B526" s="2">
        <v>0</v>
      </c>
      <c r="C526" s="2">
        <v>0</v>
      </c>
      <c r="D526" s="2">
        <v>0</v>
      </c>
      <c r="E526" s="2">
        <v>0</v>
      </c>
      <c r="F526" s="32" t="e">
        <f t="shared" si="88"/>
        <v>#DIV/0!</v>
      </c>
      <c r="G526" s="3" t="e">
        <f t="shared" si="86"/>
        <v>#VALUE!</v>
      </c>
      <c r="H526" s="3" t="e">
        <f t="shared" si="87"/>
        <v>#VALUE!</v>
      </c>
      <c r="J526" s="7"/>
    </row>
    <row r="527" spans="1:14" ht="15.75" x14ac:dyDescent="0.25">
      <c r="A527" s="28" t="str">
        <f>_xlfn.XLOOKUP(P!C527,'Banco de Dados'!$B$3:$B$274,'Banco de Dados'!$K$3:$K$274,"")</f>
        <v/>
      </c>
      <c r="B527" s="2">
        <v>0</v>
      </c>
      <c r="C527" s="2">
        <v>0</v>
      </c>
      <c r="D527" s="2">
        <v>0</v>
      </c>
      <c r="E527" s="2">
        <v>0</v>
      </c>
      <c r="F527" s="32" t="e">
        <f t="shared" si="88"/>
        <v>#DIV/0!</v>
      </c>
      <c r="G527" s="3" t="e">
        <f t="shared" si="86"/>
        <v>#VALUE!</v>
      </c>
      <c r="H527" s="3" t="e">
        <f t="shared" si="87"/>
        <v>#VALUE!</v>
      </c>
      <c r="J527" s="7"/>
      <c r="K527" s="165" t="s">
        <v>218</v>
      </c>
      <c r="L527" s="166"/>
      <c r="M527" s="167"/>
    </row>
    <row r="528" spans="1:14" x14ac:dyDescent="0.25">
      <c r="A528" s="28" t="str">
        <f>_xlfn.XLOOKUP(P!C528,'Banco de Dados'!$B$3:$B$274,'Banco de Dados'!$K$3:$K$274,"")</f>
        <v/>
      </c>
      <c r="B528" s="2">
        <v>0</v>
      </c>
      <c r="C528" s="2">
        <v>0</v>
      </c>
      <c r="D528" s="2">
        <v>0</v>
      </c>
      <c r="E528" s="2">
        <v>0</v>
      </c>
      <c r="F528" s="32" t="e">
        <f t="shared" si="88"/>
        <v>#DIV/0!</v>
      </c>
      <c r="G528" s="3" t="e">
        <f t="shared" si="86"/>
        <v>#VALUE!</v>
      </c>
      <c r="H528" s="3" t="e">
        <f t="shared" si="87"/>
        <v>#VALUE!</v>
      </c>
      <c r="J528" s="7"/>
      <c r="K528" s="104" t="s">
        <v>236</v>
      </c>
      <c r="L528" s="108" t="str">
        <f>K519</f>
        <v/>
      </c>
      <c r="M528" s="109" t="str">
        <f>M519</f>
        <v/>
      </c>
    </row>
    <row r="529" spans="1:13" x14ac:dyDescent="0.25">
      <c r="A529" s="28" t="str">
        <f>_xlfn.XLOOKUP(P!C529,'Banco de Dados'!$B$3:$B$274,'Banco de Dados'!$K$3:$K$274,"")</f>
        <v/>
      </c>
      <c r="B529" s="2">
        <v>0</v>
      </c>
      <c r="C529" s="2">
        <v>0</v>
      </c>
      <c r="D529" s="2">
        <v>0</v>
      </c>
      <c r="E529" s="2">
        <v>0</v>
      </c>
      <c r="F529" s="32" t="e">
        <f t="shared" si="88"/>
        <v>#DIV/0!</v>
      </c>
      <c r="G529" s="3" t="e">
        <f t="shared" si="86"/>
        <v>#VALUE!</v>
      </c>
      <c r="H529" s="3" t="e">
        <f t="shared" si="87"/>
        <v>#VALUE!</v>
      </c>
      <c r="J529" s="7"/>
      <c r="K529" s="104" t="s">
        <v>237</v>
      </c>
      <c r="L529" s="105">
        <f>$L$9</f>
        <v>2161</v>
      </c>
      <c r="M529" s="106">
        <f>$L$10</f>
        <v>28</v>
      </c>
    </row>
    <row r="530" spans="1:13" x14ac:dyDescent="0.25">
      <c r="A530" s="28" t="str">
        <f>_xlfn.XLOOKUP(P!C530,'Banco de Dados'!$B$3:$B$274,'Banco de Dados'!$K$3:$K$274,"")</f>
        <v/>
      </c>
      <c r="B530" s="2">
        <v>0</v>
      </c>
      <c r="C530" s="2">
        <v>0</v>
      </c>
      <c r="D530" s="2">
        <v>0</v>
      </c>
      <c r="E530" s="2">
        <v>0</v>
      </c>
      <c r="F530" s="32" t="e">
        <f t="shared" si="88"/>
        <v>#DIV/0!</v>
      </c>
      <c r="G530" s="3" t="e">
        <f t="shared" si="86"/>
        <v>#VALUE!</v>
      </c>
      <c r="H530" s="3" t="e">
        <f t="shared" si="87"/>
        <v>#VALUE!</v>
      </c>
      <c r="J530" s="7"/>
      <c r="K530" s="104" t="s">
        <v>238</v>
      </c>
      <c r="L530" s="105">
        <f>$M$11</f>
        <v>968</v>
      </c>
      <c r="M530" s="106">
        <f>$M$12</f>
        <v>104</v>
      </c>
    </row>
    <row r="531" spans="1:13" x14ac:dyDescent="0.25">
      <c r="A531" s="28" t="str">
        <f>_xlfn.XLOOKUP(P!C531,'Banco de Dados'!$B$3:$B$274,'Banco de Dados'!$K$3:$K$274,"")</f>
        <v/>
      </c>
      <c r="B531" s="2">
        <v>0</v>
      </c>
      <c r="C531" s="2">
        <v>0</v>
      </c>
      <c r="D531" s="2">
        <v>0</v>
      </c>
      <c r="E531" s="2">
        <v>0</v>
      </c>
      <c r="F531" s="32" t="e">
        <f t="shared" si="88"/>
        <v>#DIV/0!</v>
      </c>
      <c r="G531" s="3" t="e">
        <f t="shared" si="86"/>
        <v>#VALUE!</v>
      </c>
      <c r="H531" s="3" t="e">
        <f t="shared" si="87"/>
        <v>#VALUE!</v>
      </c>
      <c r="J531" s="7"/>
      <c r="K531" s="69" t="s">
        <v>217</v>
      </c>
      <c r="L531" s="110" t="e">
        <f>SQRT(((M528/L528)^2)+((M529/L529)^2)+((M530/L530)^2))</f>
        <v>#VALUE!</v>
      </c>
      <c r="M531" s="71" t="str">
        <f>M540</f>
        <v>mg/kg</v>
      </c>
    </row>
    <row r="532" spans="1:13" x14ac:dyDescent="0.25">
      <c r="A532" s="28" t="str">
        <f>_xlfn.XLOOKUP(P!C532,'Banco de Dados'!$B$3:$B$274,'Banco de Dados'!$K$3:$K$274,"")</f>
        <v/>
      </c>
      <c r="B532" s="2">
        <v>0</v>
      </c>
      <c r="C532" s="2">
        <v>0</v>
      </c>
      <c r="D532" s="2">
        <v>0</v>
      </c>
      <c r="E532" s="2">
        <v>0</v>
      </c>
      <c r="F532" s="32" t="e">
        <f t="shared" si="88"/>
        <v>#DIV/0!</v>
      </c>
      <c r="G532" s="3" t="e">
        <f t="shared" si="86"/>
        <v>#VALUE!</v>
      </c>
      <c r="H532" s="3" t="e">
        <f t="shared" si="87"/>
        <v>#VALUE!</v>
      </c>
      <c r="J532" s="7"/>
    </row>
    <row r="533" spans="1:13" x14ac:dyDescent="0.25">
      <c r="A533" s="28" t="str">
        <f>_xlfn.XLOOKUP(P!C533,'Banco de Dados'!$B$3:$B$274,'Banco de Dados'!$K$3:$K$274,"")</f>
        <v/>
      </c>
      <c r="B533" s="2">
        <v>0</v>
      </c>
      <c r="C533" s="2">
        <v>0</v>
      </c>
      <c r="D533" s="2">
        <v>0</v>
      </c>
      <c r="E533" s="2">
        <v>0</v>
      </c>
      <c r="F533" s="32" t="e">
        <f t="shared" si="88"/>
        <v>#DIV/0!</v>
      </c>
      <c r="G533" s="3" t="e">
        <f t="shared" si="86"/>
        <v>#VALUE!</v>
      </c>
      <c r="H533" s="3" t="e">
        <f t="shared" si="87"/>
        <v>#VALUE!</v>
      </c>
      <c r="J533" s="7"/>
    </row>
    <row r="534" spans="1:13" x14ac:dyDescent="0.25">
      <c r="A534" s="28" t="str">
        <f>_xlfn.XLOOKUP(P!C534,'Banco de Dados'!$B$3:$B$274,'Banco de Dados'!$K$3:$K$274,"")</f>
        <v/>
      </c>
      <c r="B534" s="2">
        <v>0</v>
      </c>
      <c r="C534" s="2">
        <v>0</v>
      </c>
      <c r="D534" s="2">
        <v>0</v>
      </c>
      <c r="E534" s="2">
        <v>0</v>
      </c>
      <c r="F534" s="32" t="e">
        <f t="shared" si="88"/>
        <v>#DIV/0!</v>
      </c>
      <c r="G534" s="3" t="e">
        <f t="shared" si="86"/>
        <v>#VALUE!</v>
      </c>
      <c r="H534" s="3" t="e">
        <f t="shared" si="87"/>
        <v>#VALUE!</v>
      </c>
      <c r="J534" s="7"/>
    </row>
    <row r="535" spans="1:13" x14ac:dyDescent="0.25">
      <c r="A535" s="28" t="str">
        <f>_xlfn.XLOOKUP(P!C535,'Banco de Dados'!$B$3:$B$274,'Banco de Dados'!$K$3:$K$274,"")</f>
        <v/>
      </c>
      <c r="B535" s="2">
        <v>0</v>
      </c>
      <c r="C535" s="2">
        <v>0</v>
      </c>
      <c r="D535" s="2">
        <v>0</v>
      </c>
      <c r="E535" s="2">
        <v>0</v>
      </c>
      <c r="F535" s="32" t="e">
        <f t="shared" si="88"/>
        <v>#DIV/0!</v>
      </c>
      <c r="G535" s="3" t="e">
        <f t="shared" si="86"/>
        <v>#VALUE!</v>
      </c>
      <c r="H535" s="3" t="e">
        <f t="shared" si="87"/>
        <v>#VALUE!</v>
      </c>
      <c r="J535" s="7"/>
    </row>
    <row r="536" spans="1:13" x14ac:dyDescent="0.25">
      <c r="A536" s="28" t="str">
        <f>_xlfn.XLOOKUP(P!C536,'Banco de Dados'!$B$3:$B$274,'Banco de Dados'!$K$3:$K$274,"")</f>
        <v/>
      </c>
      <c r="B536" s="2">
        <v>0</v>
      </c>
      <c r="C536" s="2">
        <v>0</v>
      </c>
      <c r="D536" s="2">
        <v>0</v>
      </c>
      <c r="E536" s="2">
        <v>0</v>
      </c>
      <c r="F536" s="32" t="e">
        <f t="shared" si="88"/>
        <v>#DIV/0!</v>
      </c>
      <c r="G536" s="3" t="e">
        <f t="shared" si="86"/>
        <v>#VALUE!</v>
      </c>
      <c r="H536" s="3" t="e">
        <f t="shared" si="87"/>
        <v>#VALUE!</v>
      </c>
      <c r="J536" s="7"/>
    </row>
    <row r="537" spans="1:13" x14ac:dyDescent="0.25">
      <c r="A537" s="28" t="str">
        <f>_xlfn.XLOOKUP(P!C537,'Banco de Dados'!$B$3:$B$274,'Banco de Dados'!$K$3:$K$274,"")</f>
        <v/>
      </c>
      <c r="B537" s="2">
        <v>0</v>
      </c>
      <c r="C537" s="2">
        <v>0</v>
      </c>
      <c r="D537" s="2">
        <v>0</v>
      </c>
      <c r="E537" s="2">
        <v>0</v>
      </c>
      <c r="F537" s="32" t="e">
        <f t="shared" si="88"/>
        <v>#DIV/0!</v>
      </c>
      <c r="G537" s="3" t="e">
        <f t="shared" si="86"/>
        <v>#VALUE!</v>
      </c>
      <c r="H537" s="3" t="e">
        <f t="shared" si="87"/>
        <v>#VALUE!</v>
      </c>
      <c r="J537" s="7"/>
    </row>
    <row r="538" spans="1:13" x14ac:dyDescent="0.25">
      <c r="A538" s="28" t="str">
        <f>_xlfn.XLOOKUP(P!C538,'Banco de Dados'!$B$3:$B$274,'Banco de Dados'!$K$3:$K$274,"")</f>
        <v/>
      </c>
      <c r="B538" s="2">
        <v>0</v>
      </c>
      <c r="C538" s="2">
        <v>0</v>
      </c>
      <c r="D538" s="2">
        <v>0</v>
      </c>
      <c r="E538" s="17">
        <v>0</v>
      </c>
      <c r="F538" s="32" t="e">
        <f t="shared" si="88"/>
        <v>#DIV/0!</v>
      </c>
      <c r="G538" s="3" t="e">
        <f t="shared" si="86"/>
        <v>#VALUE!</v>
      </c>
      <c r="H538" s="3" t="e">
        <f t="shared" si="87"/>
        <v>#VALUE!</v>
      </c>
      <c r="J538" s="7"/>
    </row>
    <row r="539" spans="1:13" ht="15.75" x14ac:dyDescent="0.25">
      <c r="A539" s="28" t="str">
        <f>_xlfn.XLOOKUP(P!C539,'Banco de Dados'!$B$3:$B$274,'Banco de Dados'!$K$3:$K$274,"")</f>
        <v/>
      </c>
      <c r="B539" s="2">
        <v>0</v>
      </c>
      <c r="C539" s="2">
        <v>0</v>
      </c>
      <c r="D539" s="2">
        <v>0</v>
      </c>
      <c r="E539" s="2">
        <v>0</v>
      </c>
      <c r="F539" s="32" t="e">
        <f t="shared" si="88"/>
        <v>#DIV/0!</v>
      </c>
      <c r="G539" s="3" t="e">
        <f t="shared" si="86"/>
        <v>#VALUE!</v>
      </c>
      <c r="H539" s="3" t="e">
        <f t="shared" si="87"/>
        <v>#VALUE!</v>
      </c>
      <c r="J539" s="7"/>
      <c r="K539" s="101" t="s">
        <v>216</v>
      </c>
      <c r="L539" s="102">
        <f>K517</f>
        <v>0</v>
      </c>
      <c r="M539" s="103" t="str">
        <f>M517</f>
        <v>Fósforo</v>
      </c>
    </row>
    <row r="540" spans="1:13" x14ac:dyDescent="0.25">
      <c r="A540" s="28" t="str">
        <f>_xlfn.XLOOKUP(P!C540,'Banco de Dados'!$B$3:$B$274,'Banco de Dados'!$K$3:$K$274,"")</f>
        <v/>
      </c>
      <c r="B540" s="2">
        <v>0</v>
      </c>
      <c r="C540" s="2">
        <v>0</v>
      </c>
      <c r="D540" s="2">
        <v>0</v>
      </c>
      <c r="E540" s="2">
        <v>0</v>
      </c>
      <c r="F540" s="32" t="e">
        <f t="shared" si="88"/>
        <v>#DIV/0!</v>
      </c>
      <c r="G540" s="3" t="e">
        <f t="shared" si="86"/>
        <v>#VALUE!</v>
      </c>
      <c r="H540" s="3" t="e">
        <f t="shared" si="87"/>
        <v>#VALUE!</v>
      </c>
      <c r="J540" s="7"/>
      <c r="K540" s="68" t="s">
        <v>68</v>
      </c>
      <c r="L540" s="29" t="e">
        <f>(K523*M525)/M523</f>
        <v>#VALUE!</v>
      </c>
      <c r="M540" s="66" t="str">
        <f>$M$9</f>
        <v>mg/kg</v>
      </c>
    </row>
    <row r="541" spans="1:13" x14ac:dyDescent="0.25">
      <c r="A541" s="28" t="str">
        <f>_xlfn.XLOOKUP(P!C541,'Banco de Dados'!$B$3:$B$274,'Banco de Dados'!$K$3:$K$274,"")</f>
        <v/>
      </c>
      <c r="B541" s="2">
        <v>0</v>
      </c>
      <c r="C541" s="2">
        <v>0</v>
      </c>
      <c r="D541" s="2">
        <v>0</v>
      </c>
      <c r="E541" s="2">
        <v>0</v>
      </c>
      <c r="F541" s="32" t="e">
        <f t="shared" si="88"/>
        <v>#DIV/0!</v>
      </c>
      <c r="G541" s="3" t="e">
        <f t="shared" si="86"/>
        <v>#VALUE!</v>
      </c>
      <c r="H541" s="3" t="e">
        <f t="shared" si="87"/>
        <v>#VALUE!</v>
      </c>
      <c r="J541" s="7"/>
      <c r="K541" s="111" t="s">
        <v>246</v>
      </c>
      <c r="L541" s="126" t="e">
        <f>SQRT(((M528/L528)^2)+((M529/L529)^2)+((M530/L530)^2))</f>
        <v>#VALUE!</v>
      </c>
      <c r="M541" s="66"/>
    </row>
    <row r="542" spans="1:13" x14ac:dyDescent="0.25">
      <c r="A542" s="28" t="str">
        <f>_xlfn.XLOOKUP(P!C542,'Banco de Dados'!$B$3:$B$274,'Banco de Dados'!$K$3:$K$274,"")</f>
        <v/>
      </c>
      <c r="B542" s="2">
        <v>0</v>
      </c>
      <c r="C542" s="2">
        <v>0</v>
      </c>
      <c r="D542" s="2">
        <v>0</v>
      </c>
      <c r="E542" s="2">
        <v>0</v>
      </c>
      <c r="F542" s="32" t="e">
        <f t="shared" si="88"/>
        <v>#DIV/0!</v>
      </c>
      <c r="G542" s="3" t="e">
        <f t="shared" si="86"/>
        <v>#VALUE!</v>
      </c>
      <c r="H542" s="3" t="e">
        <f t="shared" si="87"/>
        <v>#VALUE!</v>
      </c>
      <c r="J542" s="7"/>
      <c r="K542" s="69" t="s">
        <v>247</v>
      </c>
      <c r="L542" s="127" t="e">
        <f>L541*L540</f>
        <v>#VALUE!</v>
      </c>
      <c r="M542" s="71" t="str">
        <f>$M$9</f>
        <v>mg/kg</v>
      </c>
    </row>
    <row r="543" spans="1:13" x14ac:dyDescent="0.25">
      <c r="A543" s="28" t="str">
        <f>_xlfn.XLOOKUP(P!C543,'Banco de Dados'!$B$3:$B$274,'Banco de Dados'!$K$3:$K$274,"")</f>
        <v/>
      </c>
      <c r="B543" s="2">
        <v>0</v>
      </c>
      <c r="C543" s="2">
        <v>0</v>
      </c>
      <c r="D543" s="2">
        <v>0</v>
      </c>
      <c r="E543" s="2">
        <v>0</v>
      </c>
      <c r="F543" s="32" t="e">
        <f t="shared" si="88"/>
        <v>#DIV/0!</v>
      </c>
      <c r="G543" s="3" t="e">
        <f t="shared" si="86"/>
        <v>#VALUE!</v>
      </c>
      <c r="H543" s="3" t="e">
        <f t="shared" si="87"/>
        <v>#VALUE!</v>
      </c>
      <c r="J543" s="7"/>
      <c r="K543" s="123"/>
      <c r="L543" s="124"/>
    </row>
    <row r="544" spans="1:13" x14ac:dyDescent="0.25">
      <c r="A544" s="28" t="str">
        <f>_xlfn.XLOOKUP(P!C544,'Banco de Dados'!$B$3:$B$274,'Banco de Dados'!$K$3:$K$274,"")</f>
        <v/>
      </c>
      <c r="B544" s="2">
        <v>0</v>
      </c>
      <c r="C544" s="2">
        <v>0</v>
      </c>
      <c r="D544" s="2">
        <v>0</v>
      </c>
      <c r="E544" s="2">
        <v>0</v>
      </c>
      <c r="F544" s="32" t="e">
        <f t="shared" si="88"/>
        <v>#DIV/0!</v>
      </c>
      <c r="G544" s="3" t="e">
        <f t="shared" si="86"/>
        <v>#VALUE!</v>
      </c>
      <c r="H544" s="3" t="e">
        <f t="shared" si="87"/>
        <v>#VALUE!</v>
      </c>
      <c r="J544" s="7"/>
    </row>
    <row r="545" spans="1:14" x14ac:dyDescent="0.25">
      <c r="A545" s="28" t="str">
        <f>_xlfn.XLOOKUP(P!C545,'Banco de Dados'!$B$3:$B$274,'Banco de Dados'!$K$3:$K$274,"")</f>
        <v/>
      </c>
      <c r="B545" s="2">
        <v>0</v>
      </c>
      <c r="C545" s="2">
        <v>0</v>
      </c>
      <c r="D545" s="2">
        <v>0</v>
      </c>
      <c r="E545" s="2">
        <v>0</v>
      </c>
      <c r="F545" s="32" t="e">
        <f t="shared" si="88"/>
        <v>#DIV/0!</v>
      </c>
      <c r="G545" s="3" t="e">
        <f t="shared" si="86"/>
        <v>#VALUE!</v>
      </c>
      <c r="H545" s="3" t="e">
        <f t="shared" si="87"/>
        <v>#VALUE!</v>
      </c>
      <c r="J545" s="7"/>
    </row>
    <row r="546" spans="1:14" x14ac:dyDescent="0.25">
      <c r="A546" s="28" t="str">
        <f>_xlfn.XLOOKUP(P!C546,'Banco de Dados'!$B$3:$B$274,'Banco de Dados'!$K$3:$K$274,"")</f>
        <v/>
      </c>
      <c r="B546" s="2">
        <v>0</v>
      </c>
      <c r="C546" s="2">
        <v>0</v>
      </c>
      <c r="D546" s="2">
        <v>0</v>
      </c>
      <c r="E546" s="2">
        <v>0</v>
      </c>
      <c r="F546" s="32" t="e">
        <f t="shared" ref="F546:F548" si="89">(E546*100)/D546</f>
        <v>#DIV/0!</v>
      </c>
      <c r="G546" s="3" t="e">
        <f t="shared" ref="G546:G548" si="90">D546*$E$516</f>
        <v>#VALUE!</v>
      </c>
      <c r="H546" s="3" t="e">
        <f t="shared" ref="H546:H548" si="91">E546*$E$516</f>
        <v>#VALUE!</v>
      </c>
      <c r="J546" s="7"/>
    </row>
    <row r="547" spans="1:14" x14ac:dyDescent="0.25">
      <c r="A547" s="28" t="str">
        <f>_xlfn.XLOOKUP(P!C547,'Banco de Dados'!$B$3:$B$274,'Banco de Dados'!$K$3:$K$274,"")</f>
        <v/>
      </c>
      <c r="B547" s="2">
        <v>0</v>
      </c>
      <c r="C547" s="2">
        <v>0</v>
      </c>
      <c r="D547" s="2">
        <v>0</v>
      </c>
      <c r="E547" s="2">
        <v>0</v>
      </c>
      <c r="F547" s="32" t="e">
        <f t="shared" si="89"/>
        <v>#DIV/0!</v>
      </c>
      <c r="G547" s="3" t="e">
        <f t="shared" si="90"/>
        <v>#VALUE!</v>
      </c>
      <c r="H547" s="3" t="e">
        <f t="shared" si="91"/>
        <v>#VALUE!</v>
      </c>
      <c r="J547" s="7"/>
    </row>
    <row r="548" spans="1:14" x14ac:dyDescent="0.25">
      <c r="A548" s="28" t="str">
        <f>_xlfn.XLOOKUP(P!C548,'Banco de Dados'!$B$3:$B$274,'Banco de Dados'!$K$3:$K$274,"")</f>
        <v/>
      </c>
      <c r="B548" s="2">
        <v>0</v>
      </c>
      <c r="C548" s="2">
        <v>0</v>
      </c>
      <c r="D548" s="2">
        <v>0</v>
      </c>
      <c r="E548" s="2">
        <v>0</v>
      </c>
      <c r="F548" s="32" t="e">
        <f t="shared" si="89"/>
        <v>#DIV/0!</v>
      </c>
      <c r="G548" s="3" t="e">
        <f t="shared" si="90"/>
        <v>#VALUE!</v>
      </c>
      <c r="H548" s="3" t="e">
        <f t="shared" si="91"/>
        <v>#VALUE!</v>
      </c>
      <c r="J548" s="7"/>
    </row>
    <row r="549" spans="1:14" x14ac:dyDescent="0.25">
      <c r="A549" s="21"/>
      <c r="B549" s="21"/>
      <c r="C549" s="21"/>
      <c r="D549" s="21"/>
      <c r="E549" s="21"/>
      <c r="F549" s="77"/>
      <c r="G549" s="21"/>
      <c r="H549" s="21"/>
      <c r="J549" s="21"/>
      <c r="K549" s="21"/>
      <c r="L549" s="21"/>
      <c r="M549" s="21"/>
      <c r="N549" s="21"/>
    </row>
    <row r="550" spans="1:14" ht="15.75" x14ac:dyDescent="0.25">
      <c r="A550" s="36">
        <f>'Nome das Amostras'!A20</f>
        <v>0</v>
      </c>
      <c r="B550" s="164" t="e">
        <f>VLOOKUP(A550,'Nome das Amostras'!$A$3:$D$28,2,FALSE)</f>
        <v>#N/A</v>
      </c>
      <c r="C550" s="164"/>
      <c r="D550" s="51" t="s">
        <v>65</v>
      </c>
      <c r="E550" s="52" t="e">
        <f>'Banco de Dados'!$O$13/'Banco de Dados'!DW13</f>
        <v>#VALUE!</v>
      </c>
      <c r="F550" s="74"/>
      <c r="G550" s="3"/>
      <c r="H550" s="3"/>
      <c r="J550" s="7"/>
    </row>
    <row r="551" spans="1:14" ht="15.75" x14ac:dyDescent="0.25">
      <c r="A551" s="107" t="s">
        <v>1</v>
      </c>
      <c r="B551" s="107" t="s">
        <v>0</v>
      </c>
      <c r="C551" s="107" t="s">
        <v>212</v>
      </c>
      <c r="D551" s="107" t="s">
        <v>209</v>
      </c>
      <c r="E551" s="107" t="s">
        <v>213</v>
      </c>
      <c r="F551" s="76" t="s">
        <v>219</v>
      </c>
      <c r="G551" s="54" t="s">
        <v>140</v>
      </c>
      <c r="H551" s="54" t="s">
        <v>66</v>
      </c>
      <c r="J551" s="7"/>
      <c r="K551" s="72">
        <f>A550</f>
        <v>0</v>
      </c>
      <c r="L551" s="55" t="s">
        <v>215</v>
      </c>
      <c r="M551" s="41" t="str">
        <f>$A$1</f>
        <v>Fósforo</v>
      </c>
      <c r="N551" s="3"/>
    </row>
    <row r="552" spans="1:14" x14ac:dyDescent="0.25">
      <c r="A552" s="28" t="str">
        <f>_xlfn.XLOOKUP(P!C552,'Banco de Dados'!$B$3:$B$274,'Banco de Dados'!$K$3:$K$274,"")</f>
        <v/>
      </c>
      <c r="B552" s="2" cm="1">
        <f t="array" ref="B552:E582">Dados!DS5:DV35</f>
        <v>0</v>
      </c>
      <c r="C552" s="2">
        <v>0</v>
      </c>
      <c r="D552" s="2">
        <v>0</v>
      </c>
      <c r="E552" s="2">
        <v>0</v>
      </c>
      <c r="F552" s="32" t="e">
        <f>(E552*100)/D552</f>
        <v>#DIV/0!</v>
      </c>
      <c r="G552" s="3" t="e">
        <f t="shared" ref="G552:G579" si="92">D552*$E$550</f>
        <v>#VALUE!</v>
      </c>
      <c r="H552" s="3" t="e">
        <f t="shared" ref="H552:H579" si="93">E552*$E$550</f>
        <v>#VALUE!</v>
      </c>
      <c r="J552" s="7"/>
      <c r="K552" s="5" t="s">
        <v>210</v>
      </c>
      <c r="L552" s="5"/>
      <c r="M552" s="5" t="s">
        <v>211</v>
      </c>
    </row>
    <row r="553" spans="1:14" x14ac:dyDescent="0.25">
      <c r="A553" s="28" t="str">
        <f>_xlfn.XLOOKUP(P!C553,'Banco de Dados'!$B$3:$B$274,'Banco de Dados'!$K$3:$K$274,"")</f>
        <v/>
      </c>
      <c r="B553" s="2">
        <v>0</v>
      </c>
      <c r="C553" s="2">
        <v>0</v>
      </c>
      <c r="D553" s="2">
        <v>0</v>
      </c>
      <c r="E553" s="2">
        <v>0</v>
      </c>
      <c r="F553" s="32" t="e">
        <f t="shared" ref="F553:F579" si="94">(E553*100)/D553</f>
        <v>#DIV/0!</v>
      </c>
      <c r="G553" s="3" t="e">
        <f t="shared" si="92"/>
        <v>#VALUE!</v>
      </c>
      <c r="H553" s="3" t="e">
        <f t="shared" si="93"/>
        <v>#VALUE!</v>
      </c>
      <c r="J553" s="7"/>
      <c r="K553" s="6" t="str">
        <f>_xlfn.XLOOKUP($B$4,A552:A579,G552:G579,"")</f>
        <v/>
      </c>
      <c r="L553" s="6"/>
      <c r="M553" s="6" t="str">
        <f>_xlfn.XLOOKUP($B$4,A552:A579,H552:H579,"")</f>
        <v/>
      </c>
    </row>
    <row r="554" spans="1:14" x14ac:dyDescent="0.25">
      <c r="A554" s="28" t="str">
        <f>_xlfn.XLOOKUP(P!C554,'Banco de Dados'!$B$3:$B$274,'Banco de Dados'!$K$3:$K$274,"")</f>
        <v/>
      </c>
      <c r="B554" s="2">
        <v>0</v>
      </c>
      <c r="C554" s="2">
        <v>0</v>
      </c>
      <c r="D554" s="2">
        <v>0</v>
      </c>
      <c r="E554" s="2">
        <v>0</v>
      </c>
      <c r="F554" s="32" t="e">
        <f t="shared" si="94"/>
        <v>#DIV/0!</v>
      </c>
      <c r="G554" s="3" t="e">
        <f t="shared" si="92"/>
        <v>#VALUE!</v>
      </c>
      <c r="H554" s="3" t="e">
        <f t="shared" si="93"/>
        <v>#VALUE!</v>
      </c>
      <c r="J554" s="7"/>
    </row>
    <row r="555" spans="1:14" ht="15.75" x14ac:dyDescent="0.25">
      <c r="A555" s="28" t="str">
        <f>_xlfn.XLOOKUP(P!C555,'Banco de Dados'!$B$3:$B$274,'Banco de Dados'!$K$3:$K$274,"")</f>
        <v/>
      </c>
      <c r="B555" s="2">
        <v>0</v>
      </c>
      <c r="C555" s="2">
        <v>0</v>
      </c>
      <c r="D555" s="2">
        <v>0</v>
      </c>
      <c r="E555" s="2">
        <v>0</v>
      </c>
      <c r="F555" s="32" t="e">
        <f t="shared" si="94"/>
        <v>#DIV/0!</v>
      </c>
      <c r="G555" s="3" t="e">
        <f t="shared" si="92"/>
        <v>#VALUE!</v>
      </c>
      <c r="H555" s="3" t="e">
        <f t="shared" si="93"/>
        <v>#VALUE!</v>
      </c>
      <c r="K555" s="165" t="s">
        <v>67</v>
      </c>
      <c r="L555" s="166"/>
      <c r="M555" s="167"/>
      <c r="N555"/>
    </row>
    <row r="556" spans="1:14" x14ac:dyDescent="0.25">
      <c r="A556" s="28" t="str">
        <f>_xlfn.XLOOKUP(P!C556,'Banco de Dados'!$B$3:$B$274,'Banco de Dados'!$K$3:$K$274,"")</f>
        <v/>
      </c>
      <c r="B556" s="2">
        <v>0</v>
      </c>
      <c r="C556" s="2">
        <v>0</v>
      </c>
      <c r="D556" s="2">
        <v>0</v>
      </c>
      <c r="E556" s="2">
        <v>0</v>
      </c>
      <c r="F556" s="32" t="e">
        <f t="shared" si="94"/>
        <v>#DIV/0!</v>
      </c>
      <c r="G556" s="3" t="e">
        <f t="shared" si="92"/>
        <v>#VALUE!</v>
      </c>
      <c r="H556" s="3" t="e">
        <f t="shared" si="93"/>
        <v>#VALUE!</v>
      </c>
      <c r="J556" s="7"/>
      <c r="K556" s="104" t="s">
        <v>240</v>
      </c>
      <c r="L556" s="39"/>
      <c r="M556" s="106" t="s">
        <v>209</v>
      </c>
    </row>
    <row r="557" spans="1:14" x14ac:dyDescent="0.25">
      <c r="A557" s="28" t="str">
        <f>_xlfn.XLOOKUP(P!C557,'Banco de Dados'!$B$3:$B$274,'Banco de Dados'!$K$3:$K$274,"")</f>
        <v/>
      </c>
      <c r="B557" s="2">
        <v>0</v>
      </c>
      <c r="C557" s="2">
        <v>0</v>
      </c>
      <c r="D557" s="2">
        <v>0</v>
      </c>
      <c r="E557" s="2">
        <v>0</v>
      </c>
      <c r="F557" s="32" t="e">
        <f t="shared" si="94"/>
        <v>#DIV/0!</v>
      </c>
      <c r="G557" s="3" t="e">
        <f t="shared" si="92"/>
        <v>#VALUE!</v>
      </c>
      <c r="H557" s="3" t="e">
        <f t="shared" si="93"/>
        <v>#VALUE!</v>
      </c>
      <c r="J557" s="58" t="s">
        <v>38</v>
      </c>
      <c r="K557" s="59">
        <f>$L$9</f>
        <v>2161</v>
      </c>
      <c r="L557" s="60"/>
      <c r="M557" s="61">
        <f>$M$11</f>
        <v>968</v>
      </c>
      <c r="N557" s="60"/>
    </row>
    <row r="558" spans="1:14" x14ac:dyDescent="0.25">
      <c r="A558" s="28" t="str">
        <f>_xlfn.XLOOKUP(P!C558,'Banco de Dados'!$B$3:$B$274,'Banco de Dados'!$K$3:$K$274,"")</f>
        <v/>
      </c>
      <c r="B558" s="2">
        <v>0</v>
      </c>
      <c r="C558" s="2">
        <v>0</v>
      </c>
      <c r="D558" s="2">
        <v>0</v>
      </c>
      <c r="E558" s="2">
        <v>0</v>
      </c>
      <c r="F558" s="32" t="e">
        <f t="shared" si="94"/>
        <v>#DIV/0!</v>
      </c>
      <c r="G558" s="3" t="e">
        <f t="shared" si="92"/>
        <v>#VALUE!</v>
      </c>
      <c r="H558" s="3" t="e">
        <f t="shared" si="93"/>
        <v>#VALUE!</v>
      </c>
      <c r="J558" s="2"/>
      <c r="K558" s="18"/>
      <c r="L558" s="2" t="s">
        <v>70</v>
      </c>
      <c r="M558" s="19"/>
    </row>
    <row r="559" spans="1:14" x14ac:dyDescent="0.25">
      <c r="A559" s="28" t="str">
        <f>_xlfn.XLOOKUP(P!C559,'Banco de Dados'!$B$3:$B$274,'Banco de Dados'!$K$3:$K$274,"")</f>
        <v/>
      </c>
      <c r="B559" s="2">
        <v>0</v>
      </c>
      <c r="C559" s="2">
        <v>0</v>
      </c>
      <c r="D559" s="2">
        <v>0</v>
      </c>
      <c r="E559" s="2">
        <v>0</v>
      </c>
      <c r="F559" s="32" t="e">
        <f t="shared" si="94"/>
        <v>#DIV/0!</v>
      </c>
      <c r="G559" s="3" t="e">
        <f t="shared" si="92"/>
        <v>#VALUE!</v>
      </c>
      <c r="H559" s="3" t="e">
        <f t="shared" si="93"/>
        <v>#VALUE!</v>
      </c>
      <c r="J559" s="58" t="s">
        <v>69</v>
      </c>
      <c r="K559" s="62" t="s">
        <v>71</v>
      </c>
      <c r="L559" s="63"/>
      <c r="M559" s="64" t="str">
        <f>K553</f>
        <v/>
      </c>
      <c r="N559" s="60"/>
    </row>
    <row r="560" spans="1:14" x14ac:dyDescent="0.25">
      <c r="A560" s="28" t="str">
        <f>_xlfn.XLOOKUP(P!C560,'Banco de Dados'!$B$3:$B$274,'Banco de Dados'!$K$3:$K$274,"")</f>
        <v/>
      </c>
      <c r="B560" s="2">
        <v>0</v>
      </c>
      <c r="C560" s="2">
        <v>0</v>
      </c>
      <c r="D560" s="2">
        <v>0</v>
      </c>
      <c r="E560" s="2">
        <v>0</v>
      </c>
      <c r="F560" s="32" t="e">
        <f t="shared" si="94"/>
        <v>#DIV/0!</v>
      </c>
      <c r="G560" s="3" t="e">
        <f t="shared" si="92"/>
        <v>#VALUE!</v>
      </c>
      <c r="H560" s="3" t="e">
        <f t="shared" si="93"/>
        <v>#VALUE!</v>
      </c>
      <c r="J560" s="7"/>
    </row>
    <row r="561" spans="1:13" ht="15.75" x14ac:dyDescent="0.25">
      <c r="A561" s="28" t="str">
        <f>_xlfn.XLOOKUP(P!C561,'Banco de Dados'!$B$3:$B$274,'Banco de Dados'!$K$3:$K$274,"")</f>
        <v/>
      </c>
      <c r="B561" s="2">
        <v>0</v>
      </c>
      <c r="C561" s="2">
        <v>0</v>
      </c>
      <c r="D561" s="2">
        <v>0</v>
      </c>
      <c r="E561" s="2">
        <v>0</v>
      </c>
      <c r="F561" s="32" t="e">
        <f t="shared" si="94"/>
        <v>#DIV/0!</v>
      </c>
      <c r="G561" s="3" t="e">
        <f t="shared" si="92"/>
        <v>#VALUE!</v>
      </c>
      <c r="H561" s="3" t="e">
        <f t="shared" si="93"/>
        <v>#VALUE!</v>
      </c>
      <c r="J561" s="7"/>
      <c r="K561" s="165" t="s">
        <v>218</v>
      </c>
      <c r="L561" s="166"/>
      <c r="M561" s="167"/>
    </row>
    <row r="562" spans="1:13" x14ac:dyDescent="0.25">
      <c r="A562" s="28" t="str">
        <f>_xlfn.XLOOKUP(P!C562,'Banco de Dados'!$B$3:$B$274,'Banco de Dados'!$K$3:$K$274,"")</f>
        <v/>
      </c>
      <c r="B562" s="2">
        <v>0</v>
      </c>
      <c r="C562" s="2">
        <v>0</v>
      </c>
      <c r="D562" s="2">
        <v>0</v>
      </c>
      <c r="E562" s="2">
        <v>0</v>
      </c>
      <c r="F562" s="32" t="e">
        <f t="shared" si="94"/>
        <v>#DIV/0!</v>
      </c>
      <c r="G562" s="3" t="e">
        <f t="shared" si="92"/>
        <v>#VALUE!</v>
      </c>
      <c r="H562" s="3" t="e">
        <f t="shared" si="93"/>
        <v>#VALUE!</v>
      </c>
      <c r="J562" s="7"/>
      <c r="K562" s="104" t="s">
        <v>236</v>
      </c>
      <c r="L562" s="108" t="str">
        <f>K553</f>
        <v/>
      </c>
      <c r="M562" s="109" t="str">
        <f>M553</f>
        <v/>
      </c>
    </row>
    <row r="563" spans="1:13" x14ac:dyDescent="0.25">
      <c r="A563" s="28" t="str">
        <f>_xlfn.XLOOKUP(P!C563,'Banco de Dados'!$B$3:$B$274,'Banco de Dados'!$K$3:$K$274,"")</f>
        <v/>
      </c>
      <c r="B563" s="2">
        <v>0</v>
      </c>
      <c r="C563" s="2">
        <v>0</v>
      </c>
      <c r="D563" s="2">
        <v>0</v>
      </c>
      <c r="E563" s="2">
        <v>0</v>
      </c>
      <c r="F563" s="32" t="e">
        <f t="shared" si="94"/>
        <v>#DIV/0!</v>
      </c>
      <c r="G563" s="3" t="e">
        <f t="shared" si="92"/>
        <v>#VALUE!</v>
      </c>
      <c r="H563" s="3" t="e">
        <f t="shared" si="93"/>
        <v>#VALUE!</v>
      </c>
      <c r="J563" s="7"/>
      <c r="K563" s="104" t="s">
        <v>237</v>
      </c>
      <c r="L563" s="105">
        <f>$L$9</f>
        <v>2161</v>
      </c>
      <c r="M563" s="106">
        <f>$L$10</f>
        <v>28</v>
      </c>
    </row>
    <row r="564" spans="1:13" x14ac:dyDescent="0.25">
      <c r="A564" s="28" t="str">
        <f>_xlfn.XLOOKUP(P!C564,'Banco de Dados'!$B$3:$B$274,'Banco de Dados'!$K$3:$K$274,"")</f>
        <v/>
      </c>
      <c r="B564" s="2">
        <v>0</v>
      </c>
      <c r="C564" s="2">
        <v>0</v>
      </c>
      <c r="D564" s="2">
        <v>0</v>
      </c>
      <c r="E564" s="2">
        <v>0</v>
      </c>
      <c r="F564" s="32" t="e">
        <f t="shared" si="94"/>
        <v>#DIV/0!</v>
      </c>
      <c r="G564" s="3" t="e">
        <f t="shared" si="92"/>
        <v>#VALUE!</v>
      </c>
      <c r="H564" s="3" t="e">
        <f t="shared" si="93"/>
        <v>#VALUE!</v>
      </c>
      <c r="J564" s="7"/>
      <c r="K564" s="104" t="s">
        <v>238</v>
      </c>
      <c r="L564" s="105">
        <f>$M$11</f>
        <v>968</v>
      </c>
      <c r="M564" s="106">
        <f>$M$12</f>
        <v>104</v>
      </c>
    </row>
    <row r="565" spans="1:13" x14ac:dyDescent="0.25">
      <c r="A565" s="28" t="str">
        <f>_xlfn.XLOOKUP(P!C565,'Banco de Dados'!$B$3:$B$274,'Banco de Dados'!$K$3:$K$274,"")</f>
        <v/>
      </c>
      <c r="B565" s="2">
        <v>0</v>
      </c>
      <c r="C565" s="2">
        <v>0</v>
      </c>
      <c r="D565" s="2">
        <v>0</v>
      </c>
      <c r="E565" s="2">
        <v>0</v>
      </c>
      <c r="F565" s="32" t="e">
        <f t="shared" si="94"/>
        <v>#DIV/0!</v>
      </c>
      <c r="G565" s="3" t="e">
        <f t="shared" si="92"/>
        <v>#VALUE!</v>
      </c>
      <c r="H565" s="3" t="e">
        <f t="shared" si="93"/>
        <v>#VALUE!</v>
      </c>
      <c r="J565" s="7"/>
      <c r="K565" s="69" t="s">
        <v>217</v>
      </c>
      <c r="L565" s="110" t="e">
        <f>SQRT(((M562/L562)^2)+((M563/L563)^2)+((M564/L564)^2))</f>
        <v>#VALUE!</v>
      </c>
      <c r="M565" s="71" t="str">
        <f>M574</f>
        <v>mg/kg</v>
      </c>
    </row>
    <row r="566" spans="1:13" x14ac:dyDescent="0.25">
      <c r="A566" s="28" t="str">
        <f>_xlfn.XLOOKUP(P!C566,'Banco de Dados'!$B$3:$B$274,'Banco de Dados'!$K$3:$K$274,"")</f>
        <v/>
      </c>
      <c r="B566" s="2">
        <v>0</v>
      </c>
      <c r="C566" s="2">
        <v>0</v>
      </c>
      <c r="D566" s="2">
        <v>0</v>
      </c>
      <c r="E566" s="2">
        <v>0</v>
      </c>
      <c r="F566" s="32" t="e">
        <f t="shared" si="94"/>
        <v>#DIV/0!</v>
      </c>
      <c r="G566" s="3" t="e">
        <f t="shared" si="92"/>
        <v>#VALUE!</v>
      </c>
      <c r="H566" s="3" t="e">
        <f t="shared" si="93"/>
        <v>#VALUE!</v>
      </c>
      <c r="J566" s="7"/>
    </row>
    <row r="567" spans="1:13" x14ac:dyDescent="0.25">
      <c r="A567" s="28" t="str">
        <f>_xlfn.XLOOKUP(P!C567,'Banco de Dados'!$B$3:$B$274,'Banco de Dados'!$K$3:$K$274,"")</f>
        <v/>
      </c>
      <c r="B567" s="2">
        <v>0</v>
      </c>
      <c r="C567" s="2">
        <v>0</v>
      </c>
      <c r="D567" s="2">
        <v>0</v>
      </c>
      <c r="E567" s="2">
        <v>0</v>
      </c>
      <c r="F567" s="32" t="e">
        <f t="shared" si="94"/>
        <v>#DIV/0!</v>
      </c>
      <c r="G567" s="3" t="e">
        <f t="shared" si="92"/>
        <v>#VALUE!</v>
      </c>
      <c r="H567" s="3" t="e">
        <f t="shared" si="93"/>
        <v>#VALUE!</v>
      </c>
      <c r="J567" s="7"/>
    </row>
    <row r="568" spans="1:13" x14ac:dyDescent="0.25">
      <c r="A568" s="28" t="str">
        <f>_xlfn.XLOOKUP(P!C568,'Banco de Dados'!$B$3:$B$274,'Banco de Dados'!$K$3:$K$274,"")</f>
        <v/>
      </c>
      <c r="B568" s="2">
        <v>0</v>
      </c>
      <c r="C568" s="2">
        <v>0</v>
      </c>
      <c r="D568" s="2">
        <v>0</v>
      </c>
      <c r="E568" s="2">
        <v>0</v>
      </c>
      <c r="F568" s="32" t="e">
        <f t="shared" si="94"/>
        <v>#DIV/0!</v>
      </c>
      <c r="G568" s="3" t="e">
        <f t="shared" si="92"/>
        <v>#VALUE!</v>
      </c>
      <c r="H568" s="3" t="e">
        <f t="shared" si="93"/>
        <v>#VALUE!</v>
      </c>
      <c r="J568" s="7"/>
    </row>
    <row r="569" spans="1:13" x14ac:dyDescent="0.25">
      <c r="A569" s="28" t="str">
        <f>_xlfn.XLOOKUP(P!C569,'Banco de Dados'!$B$3:$B$274,'Banco de Dados'!$K$3:$K$274,"")</f>
        <v/>
      </c>
      <c r="B569" s="2">
        <v>0</v>
      </c>
      <c r="C569" s="2">
        <v>0</v>
      </c>
      <c r="D569" s="2">
        <v>0</v>
      </c>
      <c r="E569" s="2">
        <v>0</v>
      </c>
      <c r="F569" s="32" t="e">
        <f t="shared" si="94"/>
        <v>#DIV/0!</v>
      </c>
      <c r="G569" s="3" t="e">
        <f t="shared" si="92"/>
        <v>#VALUE!</v>
      </c>
      <c r="H569" s="3" t="e">
        <f t="shared" si="93"/>
        <v>#VALUE!</v>
      </c>
      <c r="J569" s="7"/>
    </row>
    <row r="570" spans="1:13" x14ac:dyDescent="0.25">
      <c r="A570" s="28" t="str">
        <f>_xlfn.XLOOKUP(P!C570,'Banco de Dados'!$B$3:$B$274,'Banco de Dados'!$K$3:$K$274,"")</f>
        <v/>
      </c>
      <c r="B570" s="2">
        <v>0</v>
      </c>
      <c r="C570" s="2">
        <v>0</v>
      </c>
      <c r="D570" s="2">
        <v>0</v>
      </c>
      <c r="E570" s="2">
        <v>0</v>
      </c>
      <c r="F570" s="32" t="e">
        <f t="shared" si="94"/>
        <v>#DIV/0!</v>
      </c>
      <c r="G570" s="3" t="e">
        <f t="shared" si="92"/>
        <v>#VALUE!</v>
      </c>
      <c r="H570" s="3" t="e">
        <f t="shared" si="93"/>
        <v>#VALUE!</v>
      </c>
      <c r="J570" s="7"/>
    </row>
    <row r="571" spans="1:13" x14ac:dyDescent="0.25">
      <c r="A571" s="28" t="str">
        <f>_xlfn.XLOOKUP(P!C571,'Banco de Dados'!$B$3:$B$274,'Banco de Dados'!$K$3:$K$274,"")</f>
        <v/>
      </c>
      <c r="B571" s="2">
        <v>0</v>
      </c>
      <c r="C571" s="2">
        <v>0</v>
      </c>
      <c r="D571" s="2">
        <v>0</v>
      </c>
      <c r="E571" s="2">
        <v>0</v>
      </c>
      <c r="F571" s="32" t="e">
        <f t="shared" si="94"/>
        <v>#DIV/0!</v>
      </c>
      <c r="G571" s="3" t="e">
        <f t="shared" si="92"/>
        <v>#VALUE!</v>
      </c>
      <c r="H571" s="3" t="e">
        <f t="shared" si="93"/>
        <v>#VALUE!</v>
      </c>
      <c r="J571" s="7"/>
    </row>
    <row r="572" spans="1:13" x14ac:dyDescent="0.25">
      <c r="A572" s="28" t="str">
        <f>_xlfn.XLOOKUP(P!C572,'Banco de Dados'!$B$3:$B$274,'Banco de Dados'!$K$3:$K$274,"")</f>
        <v/>
      </c>
      <c r="B572" s="2">
        <v>0</v>
      </c>
      <c r="C572" s="2">
        <v>0</v>
      </c>
      <c r="D572" s="2">
        <v>0</v>
      </c>
      <c r="E572" s="17">
        <v>0</v>
      </c>
      <c r="F572" s="32" t="e">
        <f t="shared" si="94"/>
        <v>#DIV/0!</v>
      </c>
      <c r="G572" s="3" t="e">
        <f t="shared" si="92"/>
        <v>#VALUE!</v>
      </c>
      <c r="H572" s="3" t="e">
        <f t="shared" si="93"/>
        <v>#VALUE!</v>
      </c>
      <c r="J572" s="7"/>
    </row>
    <row r="573" spans="1:13" ht="15.75" x14ac:dyDescent="0.25">
      <c r="A573" s="28" t="str">
        <f>_xlfn.XLOOKUP(P!C573,'Banco de Dados'!$B$3:$B$274,'Banco de Dados'!$K$3:$K$274,"")</f>
        <v/>
      </c>
      <c r="B573" s="2">
        <v>0</v>
      </c>
      <c r="C573" s="2">
        <v>0</v>
      </c>
      <c r="D573" s="2">
        <v>0</v>
      </c>
      <c r="E573" s="2">
        <v>0</v>
      </c>
      <c r="F573" s="32" t="e">
        <f t="shared" si="94"/>
        <v>#DIV/0!</v>
      </c>
      <c r="G573" s="3" t="e">
        <f t="shared" si="92"/>
        <v>#VALUE!</v>
      </c>
      <c r="H573" s="3" t="e">
        <f t="shared" si="93"/>
        <v>#VALUE!</v>
      </c>
      <c r="J573" s="7"/>
      <c r="K573" s="101" t="s">
        <v>216</v>
      </c>
      <c r="L573" s="102">
        <f>K551</f>
        <v>0</v>
      </c>
      <c r="M573" s="103" t="str">
        <f>M551</f>
        <v>Fósforo</v>
      </c>
    </row>
    <row r="574" spans="1:13" x14ac:dyDescent="0.25">
      <c r="A574" s="28" t="str">
        <f>_xlfn.XLOOKUP(P!C574,'Banco de Dados'!$B$3:$B$274,'Banco de Dados'!$K$3:$K$274,"")</f>
        <v/>
      </c>
      <c r="B574" s="2">
        <v>0</v>
      </c>
      <c r="C574" s="2">
        <v>0</v>
      </c>
      <c r="D574" s="2">
        <v>0</v>
      </c>
      <c r="E574" s="2">
        <v>0</v>
      </c>
      <c r="F574" s="32" t="e">
        <f t="shared" si="94"/>
        <v>#DIV/0!</v>
      </c>
      <c r="G574" s="3" t="e">
        <f t="shared" si="92"/>
        <v>#VALUE!</v>
      </c>
      <c r="H574" s="3" t="e">
        <f t="shared" si="93"/>
        <v>#VALUE!</v>
      </c>
      <c r="J574" s="7"/>
      <c r="K574" s="68" t="s">
        <v>68</v>
      </c>
      <c r="L574" s="29" t="e">
        <f>(K557*M559)/M557</f>
        <v>#VALUE!</v>
      </c>
      <c r="M574" s="66" t="str">
        <f>$M$9</f>
        <v>mg/kg</v>
      </c>
    </row>
    <row r="575" spans="1:13" x14ac:dyDescent="0.25">
      <c r="A575" s="28" t="str">
        <f>_xlfn.XLOOKUP(P!C575,'Banco de Dados'!$B$3:$B$274,'Banco de Dados'!$K$3:$K$274,"")</f>
        <v/>
      </c>
      <c r="B575" s="2">
        <v>0</v>
      </c>
      <c r="C575" s="2">
        <v>0</v>
      </c>
      <c r="D575" s="2">
        <v>0</v>
      </c>
      <c r="E575" s="2">
        <v>0</v>
      </c>
      <c r="F575" s="32" t="e">
        <f t="shared" si="94"/>
        <v>#DIV/0!</v>
      </c>
      <c r="G575" s="3" t="e">
        <f t="shared" si="92"/>
        <v>#VALUE!</v>
      </c>
      <c r="H575" s="3" t="e">
        <f t="shared" si="93"/>
        <v>#VALUE!</v>
      </c>
      <c r="J575" s="7"/>
      <c r="K575" s="111" t="s">
        <v>246</v>
      </c>
      <c r="L575" s="126" t="e">
        <f>SQRT(((M562/L562)^2)+((M563/L563)^2)+((M564/L564)^2))</f>
        <v>#VALUE!</v>
      </c>
      <c r="M575" s="66"/>
    </row>
    <row r="576" spans="1:13" x14ac:dyDescent="0.25">
      <c r="A576" s="28" t="str">
        <f>_xlfn.XLOOKUP(P!C576,'Banco de Dados'!$B$3:$B$274,'Banco de Dados'!$K$3:$K$274,"")</f>
        <v/>
      </c>
      <c r="B576" s="2">
        <v>0</v>
      </c>
      <c r="C576" s="2">
        <v>0</v>
      </c>
      <c r="D576" s="2">
        <v>0</v>
      </c>
      <c r="E576" s="2">
        <v>0</v>
      </c>
      <c r="F576" s="32" t="e">
        <f t="shared" si="94"/>
        <v>#DIV/0!</v>
      </c>
      <c r="G576" s="3" t="e">
        <f t="shared" si="92"/>
        <v>#VALUE!</v>
      </c>
      <c r="H576" s="3" t="e">
        <f t="shared" si="93"/>
        <v>#VALUE!</v>
      </c>
      <c r="J576" s="7"/>
      <c r="K576" s="69" t="s">
        <v>247</v>
      </c>
      <c r="L576" s="127" t="e">
        <f>L575*L574</f>
        <v>#VALUE!</v>
      </c>
      <c r="M576" s="71" t="str">
        <f>$M$9</f>
        <v>mg/kg</v>
      </c>
    </row>
    <row r="577" spans="1:14" x14ac:dyDescent="0.25">
      <c r="A577" s="28" t="str">
        <f>_xlfn.XLOOKUP(P!C577,'Banco de Dados'!$B$3:$B$274,'Banco de Dados'!$K$3:$K$274,"")</f>
        <v/>
      </c>
      <c r="B577" s="2">
        <v>0</v>
      </c>
      <c r="C577" s="2">
        <v>0</v>
      </c>
      <c r="D577" s="2">
        <v>0</v>
      </c>
      <c r="E577" s="2">
        <v>0</v>
      </c>
      <c r="F577" s="32" t="e">
        <f t="shared" si="94"/>
        <v>#DIV/0!</v>
      </c>
      <c r="G577" s="3" t="e">
        <f t="shared" si="92"/>
        <v>#VALUE!</v>
      </c>
      <c r="H577" s="3" t="e">
        <f t="shared" si="93"/>
        <v>#VALUE!</v>
      </c>
      <c r="J577" s="7"/>
      <c r="K577" s="123"/>
      <c r="L577" s="124"/>
    </row>
    <row r="578" spans="1:14" x14ac:dyDescent="0.25">
      <c r="A578" s="28" t="str">
        <f>_xlfn.XLOOKUP(P!C578,'Banco de Dados'!$B$3:$B$274,'Banco de Dados'!$K$3:$K$274,"")</f>
        <v/>
      </c>
      <c r="B578" s="2">
        <v>0</v>
      </c>
      <c r="C578" s="2">
        <v>0</v>
      </c>
      <c r="D578" s="2">
        <v>0</v>
      </c>
      <c r="E578" s="2">
        <v>0</v>
      </c>
      <c r="F578" s="32" t="e">
        <f t="shared" si="94"/>
        <v>#DIV/0!</v>
      </c>
      <c r="G578" s="3" t="e">
        <f t="shared" si="92"/>
        <v>#VALUE!</v>
      </c>
      <c r="H578" s="3" t="e">
        <f t="shared" si="93"/>
        <v>#VALUE!</v>
      </c>
      <c r="J578" s="7"/>
    </row>
    <row r="579" spans="1:14" x14ac:dyDescent="0.25">
      <c r="A579" s="28" t="str">
        <f>_xlfn.XLOOKUP(P!C579,'Banco de Dados'!$B$3:$B$274,'Banco de Dados'!$K$3:$K$274,"")</f>
        <v/>
      </c>
      <c r="B579" s="2">
        <v>0</v>
      </c>
      <c r="C579" s="2">
        <v>0</v>
      </c>
      <c r="D579" s="2">
        <v>0</v>
      </c>
      <c r="E579" s="2">
        <v>0</v>
      </c>
      <c r="F579" s="32" t="e">
        <f t="shared" si="94"/>
        <v>#DIV/0!</v>
      </c>
      <c r="G579" s="3" t="e">
        <f t="shared" si="92"/>
        <v>#VALUE!</v>
      </c>
      <c r="H579" s="3" t="e">
        <f t="shared" si="93"/>
        <v>#VALUE!</v>
      </c>
      <c r="J579" s="7"/>
    </row>
    <row r="580" spans="1:14" x14ac:dyDescent="0.25">
      <c r="A580" s="28" t="str">
        <f>_xlfn.XLOOKUP(P!C580,'Banco de Dados'!$B$3:$B$274,'Banco de Dados'!$K$3:$K$274,"")</f>
        <v/>
      </c>
      <c r="B580" s="2">
        <v>0</v>
      </c>
      <c r="C580" s="2">
        <v>0</v>
      </c>
      <c r="D580" s="2">
        <v>0</v>
      </c>
      <c r="E580" s="2">
        <v>0</v>
      </c>
      <c r="F580" s="32" t="e">
        <f t="shared" ref="F580:F582" si="95">(E580*100)/D580</f>
        <v>#DIV/0!</v>
      </c>
      <c r="G580" s="3" t="e">
        <f t="shared" ref="G580:G582" si="96">D580*$E$550</f>
        <v>#VALUE!</v>
      </c>
      <c r="H580" s="3" t="e">
        <f t="shared" ref="H580:H582" si="97">E580*$E$550</f>
        <v>#VALUE!</v>
      </c>
      <c r="J580" s="7"/>
    </row>
    <row r="581" spans="1:14" x14ac:dyDescent="0.25">
      <c r="A581" s="28" t="str">
        <f>_xlfn.XLOOKUP(P!C581,'Banco de Dados'!$B$3:$B$274,'Banco de Dados'!$K$3:$K$274,"")</f>
        <v/>
      </c>
      <c r="B581" s="2">
        <v>0</v>
      </c>
      <c r="C581" s="2">
        <v>0</v>
      </c>
      <c r="D581" s="2">
        <v>0</v>
      </c>
      <c r="E581" s="2">
        <v>0</v>
      </c>
      <c r="F581" s="32" t="e">
        <f t="shared" si="95"/>
        <v>#DIV/0!</v>
      </c>
      <c r="G581" s="3" t="e">
        <f t="shared" si="96"/>
        <v>#VALUE!</v>
      </c>
      <c r="H581" s="3" t="e">
        <f t="shared" si="97"/>
        <v>#VALUE!</v>
      </c>
      <c r="J581" s="7"/>
    </row>
    <row r="582" spans="1:14" x14ac:dyDescent="0.25">
      <c r="A582" s="28" t="str">
        <f>_xlfn.XLOOKUP(P!C582,'Banco de Dados'!$B$3:$B$274,'Banco de Dados'!$K$3:$K$274,"")</f>
        <v/>
      </c>
      <c r="B582" s="2">
        <v>0</v>
      </c>
      <c r="C582" s="2">
        <v>0</v>
      </c>
      <c r="D582" s="2">
        <v>0</v>
      </c>
      <c r="E582" s="2">
        <v>0</v>
      </c>
      <c r="F582" s="32" t="e">
        <f t="shared" si="95"/>
        <v>#DIV/0!</v>
      </c>
      <c r="G582" s="3" t="e">
        <f t="shared" si="96"/>
        <v>#VALUE!</v>
      </c>
      <c r="H582" s="3" t="e">
        <f t="shared" si="97"/>
        <v>#VALUE!</v>
      </c>
      <c r="J582" s="7"/>
    </row>
    <row r="583" spans="1:14" x14ac:dyDescent="0.25">
      <c r="A583" s="21"/>
      <c r="B583" s="21"/>
      <c r="C583" s="21"/>
      <c r="D583" s="21"/>
      <c r="E583" s="21"/>
      <c r="F583" s="77"/>
      <c r="G583" s="21"/>
      <c r="H583" s="21"/>
      <c r="J583" s="21"/>
      <c r="K583" s="21"/>
      <c r="L583" s="21"/>
      <c r="M583" s="21"/>
      <c r="N583" s="21"/>
    </row>
    <row r="584" spans="1:14" ht="15.75" x14ac:dyDescent="0.25">
      <c r="A584" s="36">
        <f>'Nome das Amostras'!A21</f>
        <v>0</v>
      </c>
      <c r="B584" s="164" t="e">
        <f>VLOOKUP(A584,'Nome das Amostras'!$A$3:$D$28,2,FALSE)</f>
        <v>#N/A</v>
      </c>
      <c r="C584" s="164"/>
      <c r="D584" s="51" t="s">
        <v>65</v>
      </c>
      <c r="E584" s="52" t="e">
        <f>'Banco de Dados'!$O$13/'Banco de Dados'!ED13</f>
        <v>#VALUE!</v>
      </c>
      <c r="F584" s="74"/>
      <c r="G584" s="3"/>
      <c r="H584" s="3"/>
      <c r="J584" s="7"/>
    </row>
    <row r="585" spans="1:14" ht="15.75" x14ac:dyDescent="0.25">
      <c r="A585" s="107" t="s">
        <v>1</v>
      </c>
      <c r="B585" s="107" t="s">
        <v>0</v>
      </c>
      <c r="C585" s="107" t="s">
        <v>212</v>
      </c>
      <c r="D585" s="107" t="s">
        <v>209</v>
      </c>
      <c r="E585" s="107" t="s">
        <v>213</v>
      </c>
      <c r="F585" s="76" t="s">
        <v>219</v>
      </c>
      <c r="G585" s="54" t="s">
        <v>140</v>
      </c>
      <c r="H585" s="54" t="s">
        <v>66</v>
      </c>
      <c r="J585" s="7"/>
      <c r="K585" s="72">
        <f>A584</f>
        <v>0</v>
      </c>
      <c r="L585" s="55" t="s">
        <v>215</v>
      </c>
      <c r="M585" s="41" t="str">
        <f>$A$1</f>
        <v>Fósforo</v>
      </c>
      <c r="N585" s="3"/>
    </row>
    <row r="586" spans="1:14" x14ac:dyDescent="0.25">
      <c r="A586" s="28" t="str">
        <f>_xlfn.XLOOKUP(P!C586,'Banco de Dados'!$B$3:$B$274,'Banco de Dados'!$K$3:$K$274,"")</f>
        <v/>
      </c>
      <c r="B586" s="2" cm="1">
        <f t="array" ref="B586:E616">Dados!DZ5:EC35</f>
        <v>0</v>
      </c>
      <c r="C586" s="2">
        <v>0</v>
      </c>
      <c r="D586" s="2">
        <v>0</v>
      </c>
      <c r="E586" s="2">
        <v>0</v>
      </c>
      <c r="F586" s="32" t="e">
        <f>(E586*100)/D586</f>
        <v>#DIV/0!</v>
      </c>
      <c r="G586" s="3" t="e">
        <f t="shared" ref="G586:G613" si="98">D586*$E$584</f>
        <v>#VALUE!</v>
      </c>
      <c r="H586" s="3" t="e">
        <f t="shared" ref="H586:H613" si="99">E586*$E$584</f>
        <v>#VALUE!</v>
      </c>
      <c r="J586" s="7"/>
      <c r="K586" s="5" t="s">
        <v>210</v>
      </c>
      <c r="L586" s="5"/>
      <c r="M586" s="5" t="s">
        <v>211</v>
      </c>
    </row>
    <row r="587" spans="1:14" x14ac:dyDescent="0.25">
      <c r="A587" s="28" t="str">
        <f>_xlfn.XLOOKUP(P!C587,'Banco de Dados'!$B$3:$B$274,'Banco de Dados'!$K$3:$K$274,"")</f>
        <v/>
      </c>
      <c r="B587" s="2">
        <v>0</v>
      </c>
      <c r="C587" s="2">
        <v>0</v>
      </c>
      <c r="D587" s="2">
        <v>0</v>
      </c>
      <c r="E587" s="2">
        <v>0</v>
      </c>
      <c r="F587" s="32" t="e">
        <f t="shared" ref="F587:F613" si="100">(E587*100)/D587</f>
        <v>#DIV/0!</v>
      </c>
      <c r="G587" s="3" t="e">
        <f t="shared" si="98"/>
        <v>#VALUE!</v>
      </c>
      <c r="H587" s="3" t="e">
        <f t="shared" si="99"/>
        <v>#VALUE!</v>
      </c>
      <c r="J587" s="7"/>
      <c r="K587" s="6" t="str">
        <f>_xlfn.XLOOKUP($B$4,A586:A613,G586:G613,"")</f>
        <v/>
      </c>
      <c r="L587" s="6"/>
      <c r="M587" s="6" t="str">
        <f>_xlfn.XLOOKUP($B$4,A586:A613,H586:H613,"")</f>
        <v/>
      </c>
    </row>
    <row r="588" spans="1:14" x14ac:dyDescent="0.25">
      <c r="A588" s="28" t="str">
        <f>_xlfn.XLOOKUP(P!C588,'Banco de Dados'!$B$3:$B$274,'Banco de Dados'!$K$3:$K$274,"")</f>
        <v/>
      </c>
      <c r="B588" s="2">
        <v>0</v>
      </c>
      <c r="C588" s="2">
        <v>0</v>
      </c>
      <c r="D588" s="2">
        <v>0</v>
      </c>
      <c r="E588" s="2">
        <v>0</v>
      </c>
      <c r="F588" s="32" t="e">
        <f t="shared" si="100"/>
        <v>#DIV/0!</v>
      </c>
      <c r="G588" s="3" t="e">
        <f t="shared" si="98"/>
        <v>#VALUE!</v>
      </c>
      <c r="H588" s="3" t="e">
        <f t="shared" si="99"/>
        <v>#VALUE!</v>
      </c>
      <c r="J588" s="7"/>
    </row>
    <row r="589" spans="1:14" ht="15.75" x14ac:dyDescent="0.25">
      <c r="A589" s="28" t="str">
        <f>_xlfn.XLOOKUP(P!C589,'Banco de Dados'!$B$3:$B$274,'Banco de Dados'!$K$3:$K$274,"")</f>
        <v/>
      </c>
      <c r="B589" s="2">
        <v>0</v>
      </c>
      <c r="C589" s="2">
        <v>0</v>
      </c>
      <c r="D589" s="2">
        <v>0</v>
      </c>
      <c r="E589" s="2">
        <v>0</v>
      </c>
      <c r="F589" s="32" t="e">
        <f t="shared" si="100"/>
        <v>#DIV/0!</v>
      </c>
      <c r="G589" s="3" t="e">
        <f t="shared" si="98"/>
        <v>#VALUE!</v>
      </c>
      <c r="H589" s="3" t="e">
        <f t="shared" si="99"/>
        <v>#VALUE!</v>
      </c>
      <c r="K589" s="165" t="s">
        <v>67</v>
      </c>
      <c r="L589" s="166"/>
      <c r="M589" s="167"/>
      <c r="N589"/>
    </row>
    <row r="590" spans="1:14" x14ac:dyDescent="0.25">
      <c r="A590" s="28" t="str">
        <f>_xlfn.XLOOKUP(P!C590,'Banco de Dados'!$B$3:$B$274,'Banco de Dados'!$K$3:$K$274,"")</f>
        <v/>
      </c>
      <c r="B590" s="2">
        <v>0</v>
      </c>
      <c r="C590" s="2">
        <v>0</v>
      </c>
      <c r="D590" s="2">
        <v>0</v>
      </c>
      <c r="E590" s="2">
        <v>0</v>
      </c>
      <c r="F590" s="32" t="e">
        <f t="shared" si="100"/>
        <v>#DIV/0!</v>
      </c>
      <c r="G590" s="3" t="e">
        <f t="shared" si="98"/>
        <v>#VALUE!</v>
      </c>
      <c r="H590" s="3" t="e">
        <f t="shared" si="99"/>
        <v>#VALUE!</v>
      </c>
      <c r="J590" s="7"/>
      <c r="K590" s="104" t="s">
        <v>240</v>
      </c>
      <c r="L590" s="39"/>
      <c r="M590" s="106" t="s">
        <v>209</v>
      </c>
    </row>
    <row r="591" spans="1:14" x14ac:dyDescent="0.25">
      <c r="A591" s="28" t="str">
        <f>_xlfn.XLOOKUP(P!C591,'Banco de Dados'!$B$3:$B$274,'Banco de Dados'!$K$3:$K$274,"")</f>
        <v/>
      </c>
      <c r="B591" s="2">
        <v>0</v>
      </c>
      <c r="C591" s="2">
        <v>0</v>
      </c>
      <c r="D591" s="2">
        <v>0</v>
      </c>
      <c r="E591" s="2">
        <v>0</v>
      </c>
      <c r="F591" s="32" t="e">
        <f t="shared" si="100"/>
        <v>#DIV/0!</v>
      </c>
      <c r="G591" s="3" t="e">
        <f t="shared" si="98"/>
        <v>#VALUE!</v>
      </c>
      <c r="H591" s="3" t="e">
        <f t="shared" si="99"/>
        <v>#VALUE!</v>
      </c>
      <c r="J591" s="58" t="s">
        <v>38</v>
      </c>
      <c r="K591" s="59">
        <f>$L$9</f>
        <v>2161</v>
      </c>
      <c r="L591" s="60"/>
      <c r="M591" s="61">
        <f>$M$11</f>
        <v>968</v>
      </c>
      <c r="N591" s="60"/>
    </row>
    <row r="592" spans="1:14" x14ac:dyDescent="0.25">
      <c r="A592" s="28" t="str">
        <f>_xlfn.XLOOKUP(P!C592,'Banco de Dados'!$B$3:$B$274,'Banco de Dados'!$K$3:$K$274,"")</f>
        <v/>
      </c>
      <c r="B592" s="2">
        <v>0</v>
      </c>
      <c r="C592" s="2">
        <v>0</v>
      </c>
      <c r="D592" s="2">
        <v>0</v>
      </c>
      <c r="E592" s="2">
        <v>0</v>
      </c>
      <c r="F592" s="32" t="e">
        <f t="shared" si="100"/>
        <v>#DIV/0!</v>
      </c>
      <c r="G592" s="3" t="e">
        <f t="shared" si="98"/>
        <v>#VALUE!</v>
      </c>
      <c r="H592" s="3" t="e">
        <f t="shared" si="99"/>
        <v>#VALUE!</v>
      </c>
      <c r="J592" s="2"/>
      <c r="K592" s="18"/>
      <c r="L592" s="2" t="s">
        <v>70</v>
      </c>
      <c r="M592" s="19"/>
    </row>
    <row r="593" spans="1:14" x14ac:dyDescent="0.25">
      <c r="A593" s="28" t="str">
        <f>_xlfn.XLOOKUP(P!C593,'Banco de Dados'!$B$3:$B$274,'Banco de Dados'!$K$3:$K$274,"")</f>
        <v/>
      </c>
      <c r="B593" s="2">
        <v>0</v>
      </c>
      <c r="C593" s="2">
        <v>0</v>
      </c>
      <c r="D593" s="2">
        <v>0</v>
      </c>
      <c r="E593" s="2">
        <v>0</v>
      </c>
      <c r="F593" s="32" t="e">
        <f t="shared" si="100"/>
        <v>#DIV/0!</v>
      </c>
      <c r="G593" s="3" t="e">
        <f t="shared" si="98"/>
        <v>#VALUE!</v>
      </c>
      <c r="H593" s="3" t="e">
        <f t="shared" si="99"/>
        <v>#VALUE!</v>
      </c>
      <c r="J593" s="58" t="s">
        <v>69</v>
      </c>
      <c r="K593" s="62" t="s">
        <v>71</v>
      </c>
      <c r="L593" s="63"/>
      <c r="M593" s="64" t="str">
        <f>K587</f>
        <v/>
      </c>
      <c r="N593" s="60"/>
    </row>
    <row r="594" spans="1:14" x14ac:dyDescent="0.25">
      <c r="A594" s="28" t="str">
        <f>_xlfn.XLOOKUP(P!C594,'Banco de Dados'!$B$3:$B$274,'Banco de Dados'!$K$3:$K$274,"")</f>
        <v/>
      </c>
      <c r="B594" s="2">
        <v>0</v>
      </c>
      <c r="C594" s="2">
        <v>0</v>
      </c>
      <c r="D594" s="2">
        <v>0</v>
      </c>
      <c r="E594" s="2">
        <v>0</v>
      </c>
      <c r="F594" s="32" t="e">
        <f t="shared" si="100"/>
        <v>#DIV/0!</v>
      </c>
      <c r="G594" s="3" t="e">
        <f t="shared" si="98"/>
        <v>#VALUE!</v>
      </c>
      <c r="H594" s="3" t="e">
        <f t="shared" si="99"/>
        <v>#VALUE!</v>
      </c>
      <c r="J594" s="7"/>
    </row>
    <row r="595" spans="1:14" ht="15.75" x14ac:dyDescent="0.25">
      <c r="A595" s="28" t="str">
        <f>_xlfn.XLOOKUP(P!C595,'Banco de Dados'!$B$3:$B$274,'Banco de Dados'!$K$3:$K$274,"")</f>
        <v/>
      </c>
      <c r="B595" s="2">
        <v>0</v>
      </c>
      <c r="C595" s="2">
        <v>0</v>
      </c>
      <c r="D595" s="2">
        <v>0</v>
      </c>
      <c r="E595" s="2">
        <v>0</v>
      </c>
      <c r="F595" s="32" t="e">
        <f t="shared" si="100"/>
        <v>#DIV/0!</v>
      </c>
      <c r="G595" s="3" t="e">
        <f t="shared" si="98"/>
        <v>#VALUE!</v>
      </c>
      <c r="H595" s="3" t="e">
        <f t="shared" si="99"/>
        <v>#VALUE!</v>
      </c>
      <c r="J595" s="7"/>
      <c r="K595" s="165" t="s">
        <v>218</v>
      </c>
      <c r="L595" s="166"/>
      <c r="M595" s="167"/>
    </row>
    <row r="596" spans="1:14" x14ac:dyDescent="0.25">
      <c r="A596" s="28" t="str">
        <f>_xlfn.XLOOKUP(P!C596,'Banco de Dados'!$B$3:$B$274,'Banco de Dados'!$K$3:$K$274,"")</f>
        <v/>
      </c>
      <c r="B596" s="2">
        <v>0</v>
      </c>
      <c r="C596" s="2">
        <v>0</v>
      </c>
      <c r="D596" s="2">
        <v>0</v>
      </c>
      <c r="E596" s="2">
        <v>0</v>
      </c>
      <c r="F596" s="32" t="e">
        <f t="shared" si="100"/>
        <v>#DIV/0!</v>
      </c>
      <c r="G596" s="3" t="e">
        <f t="shared" si="98"/>
        <v>#VALUE!</v>
      </c>
      <c r="H596" s="3" t="e">
        <f t="shared" si="99"/>
        <v>#VALUE!</v>
      </c>
      <c r="J596" s="7"/>
      <c r="K596" s="104" t="s">
        <v>236</v>
      </c>
      <c r="L596" s="108" t="str">
        <f>K587</f>
        <v/>
      </c>
      <c r="M596" s="109" t="str">
        <f>M587</f>
        <v/>
      </c>
    </row>
    <row r="597" spans="1:14" x14ac:dyDescent="0.25">
      <c r="A597" s="28" t="str">
        <f>_xlfn.XLOOKUP(P!C597,'Banco de Dados'!$B$3:$B$274,'Banco de Dados'!$K$3:$K$274,"")</f>
        <v/>
      </c>
      <c r="B597" s="2">
        <v>0</v>
      </c>
      <c r="C597" s="2">
        <v>0</v>
      </c>
      <c r="D597" s="2">
        <v>0</v>
      </c>
      <c r="E597" s="2">
        <v>0</v>
      </c>
      <c r="F597" s="32" t="e">
        <f t="shared" si="100"/>
        <v>#DIV/0!</v>
      </c>
      <c r="G597" s="3" t="e">
        <f t="shared" si="98"/>
        <v>#VALUE!</v>
      </c>
      <c r="H597" s="3" t="e">
        <f t="shared" si="99"/>
        <v>#VALUE!</v>
      </c>
      <c r="J597" s="7"/>
      <c r="K597" s="104" t="s">
        <v>237</v>
      </c>
      <c r="L597" s="105">
        <f>$L$9</f>
        <v>2161</v>
      </c>
      <c r="M597" s="106">
        <f>$L$10</f>
        <v>28</v>
      </c>
    </row>
    <row r="598" spans="1:14" x14ac:dyDescent="0.25">
      <c r="A598" s="28" t="str">
        <f>_xlfn.XLOOKUP(P!C598,'Banco de Dados'!$B$3:$B$274,'Banco de Dados'!$K$3:$K$274,"")</f>
        <v/>
      </c>
      <c r="B598" s="2">
        <v>0</v>
      </c>
      <c r="C598" s="2">
        <v>0</v>
      </c>
      <c r="D598" s="2">
        <v>0</v>
      </c>
      <c r="E598" s="2">
        <v>0</v>
      </c>
      <c r="F598" s="32" t="e">
        <f t="shared" si="100"/>
        <v>#DIV/0!</v>
      </c>
      <c r="G598" s="3" t="e">
        <f t="shared" si="98"/>
        <v>#VALUE!</v>
      </c>
      <c r="H598" s="3" t="e">
        <f t="shared" si="99"/>
        <v>#VALUE!</v>
      </c>
      <c r="J598" s="7"/>
      <c r="K598" s="104" t="s">
        <v>238</v>
      </c>
      <c r="L598" s="105">
        <f>$M$11</f>
        <v>968</v>
      </c>
      <c r="M598" s="106">
        <f>$M$12</f>
        <v>104</v>
      </c>
    </row>
    <row r="599" spans="1:14" x14ac:dyDescent="0.25">
      <c r="A599" s="28" t="str">
        <f>_xlfn.XLOOKUP(P!C599,'Banco de Dados'!$B$3:$B$274,'Banco de Dados'!$K$3:$K$274,"")</f>
        <v/>
      </c>
      <c r="B599" s="2">
        <v>0</v>
      </c>
      <c r="C599" s="2">
        <v>0</v>
      </c>
      <c r="D599" s="2">
        <v>0</v>
      </c>
      <c r="E599" s="2">
        <v>0</v>
      </c>
      <c r="F599" s="32" t="e">
        <f t="shared" si="100"/>
        <v>#DIV/0!</v>
      </c>
      <c r="G599" s="3" t="e">
        <f t="shared" si="98"/>
        <v>#VALUE!</v>
      </c>
      <c r="H599" s="3" t="e">
        <f t="shared" si="99"/>
        <v>#VALUE!</v>
      </c>
      <c r="J599" s="7"/>
      <c r="K599" s="69" t="s">
        <v>217</v>
      </c>
      <c r="L599" s="110" t="e">
        <f>SQRT(((M596/L596)^2)+((M597/L597)^2)+((M598/L598)^2))</f>
        <v>#VALUE!</v>
      </c>
      <c r="M599" s="71" t="str">
        <f>M608</f>
        <v>mg/kg</v>
      </c>
    </row>
    <row r="600" spans="1:14" x14ac:dyDescent="0.25">
      <c r="A600" s="28" t="str">
        <f>_xlfn.XLOOKUP(P!C600,'Banco de Dados'!$B$3:$B$274,'Banco de Dados'!$K$3:$K$274,"")</f>
        <v/>
      </c>
      <c r="B600" s="2">
        <v>0</v>
      </c>
      <c r="C600" s="2">
        <v>0</v>
      </c>
      <c r="D600" s="2">
        <v>0</v>
      </c>
      <c r="E600" s="2">
        <v>0</v>
      </c>
      <c r="F600" s="32" t="e">
        <f t="shared" si="100"/>
        <v>#DIV/0!</v>
      </c>
      <c r="G600" s="3" t="e">
        <f t="shared" si="98"/>
        <v>#VALUE!</v>
      </c>
      <c r="H600" s="3" t="e">
        <f t="shared" si="99"/>
        <v>#VALUE!</v>
      </c>
      <c r="J600" s="7"/>
    </row>
    <row r="601" spans="1:14" x14ac:dyDescent="0.25">
      <c r="A601" s="28" t="str">
        <f>_xlfn.XLOOKUP(P!C601,'Banco de Dados'!$B$3:$B$274,'Banco de Dados'!$K$3:$K$274,"")</f>
        <v/>
      </c>
      <c r="B601" s="2">
        <v>0</v>
      </c>
      <c r="C601" s="2">
        <v>0</v>
      </c>
      <c r="D601" s="2">
        <v>0</v>
      </c>
      <c r="E601" s="2">
        <v>0</v>
      </c>
      <c r="F601" s="32" t="e">
        <f t="shared" si="100"/>
        <v>#DIV/0!</v>
      </c>
      <c r="G601" s="3" t="e">
        <f t="shared" si="98"/>
        <v>#VALUE!</v>
      </c>
      <c r="H601" s="3" t="e">
        <f t="shared" si="99"/>
        <v>#VALUE!</v>
      </c>
      <c r="J601" s="7"/>
    </row>
    <row r="602" spans="1:14" x14ac:dyDescent="0.25">
      <c r="A602" s="28" t="str">
        <f>_xlfn.XLOOKUP(P!C602,'Banco de Dados'!$B$3:$B$274,'Banco de Dados'!$K$3:$K$274,"")</f>
        <v/>
      </c>
      <c r="B602" s="2">
        <v>0</v>
      </c>
      <c r="C602" s="2">
        <v>0</v>
      </c>
      <c r="D602" s="2">
        <v>0</v>
      </c>
      <c r="E602" s="2">
        <v>0</v>
      </c>
      <c r="F602" s="32" t="e">
        <f t="shared" si="100"/>
        <v>#DIV/0!</v>
      </c>
      <c r="G602" s="3" t="e">
        <f t="shared" si="98"/>
        <v>#VALUE!</v>
      </c>
      <c r="H602" s="3" t="e">
        <f t="shared" si="99"/>
        <v>#VALUE!</v>
      </c>
      <c r="J602" s="7"/>
    </row>
    <row r="603" spans="1:14" x14ac:dyDescent="0.25">
      <c r="A603" s="28" t="str">
        <f>_xlfn.XLOOKUP(P!C603,'Banco de Dados'!$B$3:$B$274,'Banco de Dados'!$K$3:$K$274,"")</f>
        <v/>
      </c>
      <c r="B603" s="2">
        <v>0</v>
      </c>
      <c r="C603" s="2">
        <v>0</v>
      </c>
      <c r="D603" s="2">
        <v>0</v>
      </c>
      <c r="E603" s="2">
        <v>0</v>
      </c>
      <c r="F603" s="32" t="e">
        <f t="shared" si="100"/>
        <v>#DIV/0!</v>
      </c>
      <c r="G603" s="3" t="e">
        <f t="shared" si="98"/>
        <v>#VALUE!</v>
      </c>
      <c r="H603" s="3" t="e">
        <f t="shared" si="99"/>
        <v>#VALUE!</v>
      </c>
      <c r="J603" s="7"/>
    </row>
    <row r="604" spans="1:14" x14ac:dyDescent="0.25">
      <c r="A604" s="28" t="str">
        <f>_xlfn.XLOOKUP(P!C604,'Banco de Dados'!$B$3:$B$274,'Banco de Dados'!$K$3:$K$274,"")</f>
        <v/>
      </c>
      <c r="B604" s="2">
        <v>0</v>
      </c>
      <c r="C604" s="2">
        <v>0</v>
      </c>
      <c r="D604" s="2">
        <v>0</v>
      </c>
      <c r="E604" s="2">
        <v>0</v>
      </c>
      <c r="F604" s="32" t="e">
        <f t="shared" si="100"/>
        <v>#DIV/0!</v>
      </c>
      <c r="G604" s="3" t="e">
        <f t="shared" si="98"/>
        <v>#VALUE!</v>
      </c>
      <c r="H604" s="3" t="e">
        <f t="shared" si="99"/>
        <v>#VALUE!</v>
      </c>
      <c r="J604" s="7"/>
    </row>
    <row r="605" spans="1:14" x14ac:dyDescent="0.25">
      <c r="A605" s="28" t="str">
        <f>_xlfn.XLOOKUP(P!C605,'Banco de Dados'!$B$3:$B$274,'Banco de Dados'!$K$3:$K$274,"")</f>
        <v/>
      </c>
      <c r="B605" s="2">
        <v>0</v>
      </c>
      <c r="C605" s="2">
        <v>0</v>
      </c>
      <c r="D605" s="2">
        <v>0</v>
      </c>
      <c r="E605" s="2">
        <v>0</v>
      </c>
      <c r="F605" s="32" t="e">
        <f t="shared" si="100"/>
        <v>#DIV/0!</v>
      </c>
      <c r="G605" s="3" t="e">
        <f t="shared" si="98"/>
        <v>#VALUE!</v>
      </c>
      <c r="H605" s="3" t="e">
        <f t="shared" si="99"/>
        <v>#VALUE!</v>
      </c>
      <c r="J605" s="7"/>
    </row>
    <row r="606" spans="1:14" x14ac:dyDescent="0.25">
      <c r="A606" s="28" t="str">
        <f>_xlfn.XLOOKUP(P!C606,'Banco de Dados'!$B$3:$B$274,'Banco de Dados'!$K$3:$K$274,"")</f>
        <v/>
      </c>
      <c r="B606" s="2">
        <v>0</v>
      </c>
      <c r="C606" s="2">
        <v>0</v>
      </c>
      <c r="D606" s="2">
        <v>0</v>
      </c>
      <c r="E606" s="17">
        <v>0</v>
      </c>
      <c r="F606" s="32" t="e">
        <f t="shared" si="100"/>
        <v>#DIV/0!</v>
      </c>
      <c r="G606" s="3" t="e">
        <f t="shared" si="98"/>
        <v>#VALUE!</v>
      </c>
      <c r="H606" s="3" t="e">
        <f t="shared" si="99"/>
        <v>#VALUE!</v>
      </c>
      <c r="J606" s="7"/>
    </row>
    <row r="607" spans="1:14" ht="15.75" x14ac:dyDescent="0.25">
      <c r="A607" s="28" t="str">
        <f>_xlfn.XLOOKUP(P!C607,'Banco de Dados'!$B$3:$B$274,'Banco de Dados'!$K$3:$K$274,"")</f>
        <v/>
      </c>
      <c r="B607" s="2">
        <v>0</v>
      </c>
      <c r="C607" s="2">
        <v>0</v>
      </c>
      <c r="D607" s="2">
        <v>0</v>
      </c>
      <c r="E607" s="2">
        <v>0</v>
      </c>
      <c r="F607" s="32" t="e">
        <f t="shared" si="100"/>
        <v>#DIV/0!</v>
      </c>
      <c r="G607" s="3" t="e">
        <f t="shared" si="98"/>
        <v>#VALUE!</v>
      </c>
      <c r="H607" s="3" t="e">
        <f t="shared" si="99"/>
        <v>#VALUE!</v>
      </c>
      <c r="J607" s="7"/>
      <c r="K607" s="101" t="s">
        <v>216</v>
      </c>
      <c r="L607" s="102">
        <f>K585</f>
        <v>0</v>
      </c>
      <c r="M607" s="103" t="str">
        <f>M585</f>
        <v>Fósforo</v>
      </c>
    </row>
    <row r="608" spans="1:14" x14ac:dyDescent="0.25">
      <c r="A608" s="28" t="str">
        <f>_xlfn.XLOOKUP(P!C608,'Banco de Dados'!$B$3:$B$274,'Banco de Dados'!$K$3:$K$274,"")</f>
        <v/>
      </c>
      <c r="B608" s="2">
        <v>0</v>
      </c>
      <c r="C608" s="2">
        <v>0</v>
      </c>
      <c r="D608" s="2">
        <v>0</v>
      </c>
      <c r="E608" s="2">
        <v>0</v>
      </c>
      <c r="F608" s="32" t="e">
        <f t="shared" si="100"/>
        <v>#DIV/0!</v>
      </c>
      <c r="G608" s="3" t="e">
        <f t="shared" si="98"/>
        <v>#VALUE!</v>
      </c>
      <c r="H608" s="3" t="e">
        <f t="shared" si="99"/>
        <v>#VALUE!</v>
      </c>
      <c r="J608" s="7"/>
      <c r="K608" s="68" t="s">
        <v>68</v>
      </c>
      <c r="L608" s="29" t="e">
        <f>(K591*M593)/M591</f>
        <v>#VALUE!</v>
      </c>
      <c r="M608" s="66" t="str">
        <f>$M$9</f>
        <v>mg/kg</v>
      </c>
    </row>
    <row r="609" spans="1:14" x14ac:dyDescent="0.25">
      <c r="A609" s="28" t="str">
        <f>_xlfn.XLOOKUP(P!C609,'Banco de Dados'!$B$3:$B$274,'Banco de Dados'!$K$3:$K$274,"")</f>
        <v/>
      </c>
      <c r="B609" s="2">
        <v>0</v>
      </c>
      <c r="C609" s="2">
        <v>0</v>
      </c>
      <c r="D609" s="2">
        <v>0</v>
      </c>
      <c r="E609" s="2">
        <v>0</v>
      </c>
      <c r="F609" s="32" t="e">
        <f t="shared" si="100"/>
        <v>#DIV/0!</v>
      </c>
      <c r="G609" s="3" t="e">
        <f t="shared" si="98"/>
        <v>#VALUE!</v>
      </c>
      <c r="H609" s="3" t="e">
        <f t="shared" si="99"/>
        <v>#VALUE!</v>
      </c>
      <c r="J609" s="7"/>
      <c r="K609" s="111" t="s">
        <v>246</v>
      </c>
      <c r="L609" s="126" t="e">
        <f>SQRT(((M596/L596)^2)+((M597/L597)^2)+((M598/L598)^2))</f>
        <v>#VALUE!</v>
      </c>
      <c r="M609" s="66"/>
    </row>
    <row r="610" spans="1:14" x14ac:dyDescent="0.25">
      <c r="A610" s="28" t="str">
        <f>_xlfn.XLOOKUP(P!C610,'Banco de Dados'!$B$3:$B$274,'Banco de Dados'!$K$3:$K$274,"")</f>
        <v/>
      </c>
      <c r="B610" s="2">
        <v>0</v>
      </c>
      <c r="C610" s="2">
        <v>0</v>
      </c>
      <c r="D610" s="2">
        <v>0</v>
      </c>
      <c r="E610" s="2">
        <v>0</v>
      </c>
      <c r="F610" s="32" t="e">
        <f t="shared" si="100"/>
        <v>#DIV/0!</v>
      </c>
      <c r="G610" s="3" t="e">
        <f t="shared" si="98"/>
        <v>#VALUE!</v>
      </c>
      <c r="H610" s="3" t="e">
        <f t="shared" si="99"/>
        <v>#VALUE!</v>
      </c>
      <c r="J610" s="7"/>
      <c r="K610" s="69" t="s">
        <v>247</v>
      </c>
      <c r="L610" s="127" t="e">
        <f>L609*L608</f>
        <v>#VALUE!</v>
      </c>
      <c r="M610" s="71" t="str">
        <f>$M$9</f>
        <v>mg/kg</v>
      </c>
    </row>
    <row r="611" spans="1:14" x14ac:dyDescent="0.25">
      <c r="A611" s="28" t="str">
        <f>_xlfn.XLOOKUP(P!C611,'Banco de Dados'!$B$3:$B$274,'Banco de Dados'!$K$3:$K$274,"")</f>
        <v/>
      </c>
      <c r="B611" s="2">
        <v>0</v>
      </c>
      <c r="C611" s="2">
        <v>0</v>
      </c>
      <c r="D611" s="2">
        <v>0</v>
      </c>
      <c r="E611" s="2">
        <v>0</v>
      </c>
      <c r="F611" s="32" t="e">
        <f t="shared" si="100"/>
        <v>#DIV/0!</v>
      </c>
      <c r="G611" s="3" t="e">
        <f t="shared" si="98"/>
        <v>#VALUE!</v>
      </c>
      <c r="H611" s="3" t="e">
        <f t="shared" si="99"/>
        <v>#VALUE!</v>
      </c>
      <c r="J611" s="7"/>
      <c r="K611" s="123"/>
      <c r="L611" s="124"/>
    </row>
    <row r="612" spans="1:14" x14ac:dyDescent="0.25">
      <c r="A612" s="28" t="str">
        <f>_xlfn.XLOOKUP(P!C612,'Banco de Dados'!$B$3:$B$274,'Banco de Dados'!$K$3:$K$274,"")</f>
        <v/>
      </c>
      <c r="B612" s="2">
        <v>0</v>
      </c>
      <c r="C612" s="2">
        <v>0</v>
      </c>
      <c r="D612" s="2">
        <v>0</v>
      </c>
      <c r="E612" s="2">
        <v>0</v>
      </c>
      <c r="F612" s="32" t="e">
        <f t="shared" si="100"/>
        <v>#DIV/0!</v>
      </c>
      <c r="G612" s="3" t="e">
        <f t="shared" si="98"/>
        <v>#VALUE!</v>
      </c>
      <c r="H612" s="3" t="e">
        <f t="shared" si="99"/>
        <v>#VALUE!</v>
      </c>
      <c r="J612" s="7"/>
    </row>
    <row r="613" spans="1:14" x14ac:dyDescent="0.25">
      <c r="A613" s="28" t="str">
        <f>_xlfn.XLOOKUP(P!C613,'Banco de Dados'!$B$3:$B$274,'Banco de Dados'!$K$3:$K$274,"")</f>
        <v/>
      </c>
      <c r="B613" s="2">
        <v>0</v>
      </c>
      <c r="C613" s="2">
        <v>0</v>
      </c>
      <c r="D613" s="2">
        <v>0</v>
      </c>
      <c r="E613" s="2">
        <v>0</v>
      </c>
      <c r="F613" s="32" t="e">
        <f t="shared" si="100"/>
        <v>#DIV/0!</v>
      </c>
      <c r="G613" s="3" t="e">
        <f t="shared" si="98"/>
        <v>#VALUE!</v>
      </c>
      <c r="H613" s="3" t="e">
        <f t="shared" si="99"/>
        <v>#VALUE!</v>
      </c>
      <c r="J613" s="7"/>
    </row>
    <row r="614" spans="1:14" x14ac:dyDescent="0.25">
      <c r="A614" s="28" t="str">
        <f>_xlfn.XLOOKUP(P!C614,'Banco de Dados'!$B$3:$B$274,'Banco de Dados'!$K$3:$K$274,"")</f>
        <v/>
      </c>
      <c r="B614" s="2">
        <v>0</v>
      </c>
      <c r="C614" s="2">
        <v>0</v>
      </c>
      <c r="D614" s="2">
        <v>0</v>
      </c>
      <c r="E614" s="2">
        <v>0</v>
      </c>
      <c r="F614" s="32" t="e">
        <f t="shared" ref="F614:F616" si="101">(E614*100)/D614</f>
        <v>#DIV/0!</v>
      </c>
      <c r="G614" s="3" t="e">
        <f t="shared" ref="G614:G616" si="102">D614*$E$584</f>
        <v>#VALUE!</v>
      </c>
      <c r="H614" s="3" t="e">
        <f t="shared" ref="H614:H616" si="103">E614*$E$584</f>
        <v>#VALUE!</v>
      </c>
      <c r="J614" s="7"/>
    </row>
    <row r="615" spans="1:14" x14ac:dyDescent="0.25">
      <c r="A615" s="28" t="str">
        <f>_xlfn.XLOOKUP(P!C615,'Banco de Dados'!$B$3:$B$274,'Banco de Dados'!$K$3:$K$274,"")</f>
        <v/>
      </c>
      <c r="B615" s="2">
        <v>0</v>
      </c>
      <c r="C615" s="2">
        <v>0</v>
      </c>
      <c r="D615" s="2">
        <v>0</v>
      </c>
      <c r="E615" s="2">
        <v>0</v>
      </c>
      <c r="F615" s="32" t="e">
        <f t="shared" si="101"/>
        <v>#DIV/0!</v>
      </c>
      <c r="G615" s="3" t="e">
        <f t="shared" si="102"/>
        <v>#VALUE!</v>
      </c>
      <c r="H615" s="3" t="e">
        <f t="shared" si="103"/>
        <v>#VALUE!</v>
      </c>
      <c r="J615" s="7"/>
    </row>
    <row r="616" spans="1:14" x14ac:dyDescent="0.25">
      <c r="A616" s="28" t="str">
        <f>_xlfn.XLOOKUP(P!C616,'Banco de Dados'!$B$3:$B$274,'Banco de Dados'!$K$3:$K$274,"")</f>
        <v/>
      </c>
      <c r="B616" s="2">
        <v>0</v>
      </c>
      <c r="C616" s="2">
        <v>0</v>
      </c>
      <c r="D616" s="2">
        <v>0</v>
      </c>
      <c r="E616" s="2">
        <v>0</v>
      </c>
      <c r="F616" s="32" t="e">
        <f t="shared" si="101"/>
        <v>#DIV/0!</v>
      </c>
      <c r="G616" s="3" t="e">
        <f t="shared" si="102"/>
        <v>#VALUE!</v>
      </c>
      <c r="H616" s="3" t="e">
        <f t="shared" si="103"/>
        <v>#VALUE!</v>
      </c>
      <c r="J616" s="7"/>
    </row>
    <row r="617" spans="1:14" x14ac:dyDescent="0.25">
      <c r="A617" s="21"/>
      <c r="B617" s="21"/>
      <c r="C617" s="21"/>
      <c r="D617" s="21"/>
      <c r="E617" s="21"/>
      <c r="F617" s="77"/>
      <c r="G617" s="21"/>
      <c r="H617" s="21"/>
      <c r="J617" s="21"/>
      <c r="K617" s="21"/>
      <c r="L617" s="21"/>
      <c r="M617" s="21"/>
      <c r="N617" s="21"/>
    </row>
    <row r="618" spans="1:14" ht="15.75" x14ac:dyDescent="0.25">
      <c r="A618" s="36">
        <f>'Nome das Amostras'!A22</f>
        <v>0</v>
      </c>
      <c r="B618" s="164" t="e">
        <f>VLOOKUP(A618,'Nome das Amostras'!$A$3:$D$28,2,FALSE)</f>
        <v>#N/A</v>
      </c>
      <c r="C618" s="164"/>
      <c r="D618" s="51" t="s">
        <v>65</v>
      </c>
      <c r="E618" s="52" t="e">
        <f>'Banco de Dados'!$O$13/'Banco de Dados'!EK13</f>
        <v>#VALUE!</v>
      </c>
      <c r="F618" s="74"/>
      <c r="G618" s="3"/>
      <c r="H618" s="3"/>
      <c r="J618" s="7"/>
    </row>
    <row r="619" spans="1:14" ht="15.75" x14ac:dyDescent="0.25">
      <c r="A619" s="107" t="s">
        <v>1</v>
      </c>
      <c r="B619" s="107" t="s">
        <v>0</v>
      </c>
      <c r="C619" s="107" t="s">
        <v>212</v>
      </c>
      <c r="D619" s="107" t="s">
        <v>209</v>
      </c>
      <c r="E619" s="107" t="s">
        <v>213</v>
      </c>
      <c r="F619" s="76" t="s">
        <v>219</v>
      </c>
      <c r="G619" s="54" t="s">
        <v>140</v>
      </c>
      <c r="H619" s="54" t="s">
        <v>66</v>
      </c>
      <c r="J619" s="7"/>
      <c r="K619" s="72">
        <f>A618</f>
        <v>0</v>
      </c>
      <c r="L619" s="55" t="s">
        <v>215</v>
      </c>
      <c r="M619" s="41" t="str">
        <f>$A$1</f>
        <v>Fósforo</v>
      </c>
      <c r="N619" s="3"/>
    </row>
    <row r="620" spans="1:14" x14ac:dyDescent="0.25">
      <c r="A620" s="28" t="str">
        <f>_xlfn.XLOOKUP(P!C620,'Banco de Dados'!$B$3:$B$274,'Banco de Dados'!$K$3:$K$274,"")</f>
        <v/>
      </c>
      <c r="B620" s="2" cm="1">
        <f t="array" ref="B620:E650">Dados!EG5:EJ35</f>
        <v>0</v>
      </c>
      <c r="C620" s="2">
        <v>0</v>
      </c>
      <c r="D620" s="2">
        <v>0</v>
      </c>
      <c r="E620" s="2">
        <v>0</v>
      </c>
      <c r="F620" s="32" t="e">
        <f>(E620*100)/D620</f>
        <v>#DIV/0!</v>
      </c>
      <c r="G620" s="3" t="e">
        <f t="shared" ref="G620:G647" si="104">D620*$E$618</f>
        <v>#VALUE!</v>
      </c>
      <c r="H620" s="3" t="e">
        <f t="shared" ref="H620:H647" si="105">E620*$E$618</f>
        <v>#VALUE!</v>
      </c>
      <c r="J620" s="7"/>
      <c r="K620" s="5" t="s">
        <v>210</v>
      </c>
      <c r="L620" s="5"/>
      <c r="M620" s="5" t="s">
        <v>211</v>
      </c>
    </row>
    <row r="621" spans="1:14" x14ac:dyDescent="0.25">
      <c r="A621" s="28" t="str">
        <f>_xlfn.XLOOKUP(P!C621,'Banco de Dados'!$B$3:$B$274,'Banco de Dados'!$K$3:$K$274,"")</f>
        <v/>
      </c>
      <c r="B621" s="2">
        <v>0</v>
      </c>
      <c r="C621" s="2">
        <v>0</v>
      </c>
      <c r="D621" s="2">
        <v>0</v>
      </c>
      <c r="E621" s="2">
        <v>0</v>
      </c>
      <c r="F621" s="32" t="e">
        <f t="shared" ref="F621:F647" si="106">(E621*100)/D621</f>
        <v>#DIV/0!</v>
      </c>
      <c r="G621" s="3" t="e">
        <f t="shared" si="104"/>
        <v>#VALUE!</v>
      </c>
      <c r="H621" s="3" t="e">
        <f t="shared" si="105"/>
        <v>#VALUE!</v>
      </c>
      <c r="J621" s="7"/>
      <c r="K621" s="6" t="str">
        <f>_xlfn.XLOOKUP($B$4,A620:A647,G620:G647,"")</f>
        <v/>
      </c>
      <c r="L621" s="6"/>
      <c r="M621" s="6" t="str">
        <f>_xlfn.XLOOKUP($B$4,A620:A647,H620:H647,"")</f>
        <v/>
      </c>
    </row>
    <row r="622" spans="1:14" x14ac:dyDescent="0.25">
      <c r="A622" s="28" t="str">
        <f>_xlfn.XLOOKUP(P!C622,'Banco de Dados'!$B$3:$B$274,'Banco de Dados'!$K$3:$K$274,"")</f>
        <v/>
      </c>
      <c r="B622" s="2">
        <v>0</v>
      </c>
      <c r="C622" s="2">
        <v>0</v>
      </c>
      <c r="D622" s="2">
        <v>0</v>
      </c>
      <c r="E622" s="2">
        <v>0</v>
      </c>
      <c r="F622" s="32" t="e">
        <f t="shared" si="106"/>
        <v>#DIV/0!</v>
      </c>
      <c r="G622" s="3" t="e">
        <f t="shared" si="104"/>
        <v>#VALUE!</v>
      </c>
      <c r="H622" s="3" t="e">
        <f t="shared" si="105"/>
        <v>#VALUE!</v>
      </c>
      <c r="J622" s="7"/>
    </row>
    <row r="623" spans="1:14" ht="15.75" x14ac:dyDescent="0.25">
      <c r="A623" s="28" t="str">
        <f>_xlfn.XLOOKUP(P!C623,'Banco de Dados'!$B$3:$B$274,'Banco de Dados'!$K$3:$K$274,"")</f>
        <v/>
      </c>
      <c r="B623" s="2">
        <v>0</v>
      </c>
      <c r="C623" s="2">
        <v>0</v>
      </c>
      <c r="D623" s="2">
        <v>0</v>
      </c>
      <c r="E623" s="2">
        <v>0</v>
      </c>
      <c r="F623" s="32" t="e">
        <f t="shared" si="106"/>
        <v>#DIV/0!</v>
      </c>
      <c r="G623" s="3" t="e">
        <f t="shared" si="104"/>
        <v>#VALUE!</v>
      </c>
      <c r="H623" s="3" t="e">
        <f t="shared" si="105"/>
        <v>#VALUE!</v>
      </c>
      <c r="K623" s="165" t="s">
        <v>67</v>
      </c>
      <c r="L623" s="166"/>
      <c r="M623" s="167"/>
      <c r="N623"/>
    </row>
    <row r="624" spans="1:14" x14ac:dyDescent="0.25">
      <c r="A624" s="28" t="str">
        <f>_xlfn.XLOOKUP(P!C624,'Banco de Dados'!$B$3:$B$274,'Banco de Dados'!$K$3:$K$274,"")</f>
        <v/>
      </c>
      <c r="B624" s="2">
        <v>0</v>
      </c>
      <c r="C624" s="2">
        <v>0</v>
      </c>
      <c r="D624" s="2">
        <v>0</v>
      </c>
      <c r="E624" s="2">
        <v>0</v>
      </c>
      <c r="F624" s="32" t="e">
        <f t="shared" si="106"/>
        <v>#DIV/0!</v>
      </c>
      <c r="G624" s="3" t="e">
        <f t="shared" si="104"/>
        <v>#VALUE!</v>
      </c>
      <c r="H624" s="3" t="e">
        <f t="shared" si="105"/>
        <v>#VALUE!</v>
      </c>
      <c r="J624" s="7"/>
      <c r="K624" s="104" t="s">
        <v>240</v>
      </c>
      <c r="L624" s="39"/>
      <c r="M624" s="106" t="s">
        <v>209</v>
      </c>
    </row>
    <row r="625" spans="1:14" x14ac:dyDescent="0.25">
      <c r="A625" s="28" t="str">
        <f>_xlfn.XLOOKUP(P!C625,'Banco de Dados'!$B$3:$B$274,'Banco de Dados'!$K$3:$K$274,"")</f>
        <v/>
      </c>
      <c r="B625" s="2">
        <v>0</v>
      </c>
      <c r="C625" s="2">
        <v>0</v>
      </c>
      <c r="D625" s="2">
        <v>0</v>
      </c>
      <c r="E625" s="2">
        <v>0</v>
      </c>
      <c r="F625" s="32" t="e">
        <f t="shared" si="106"/>
        <v>#DIV/0!</v>
      </c>
      <c r="G625" s="3" t="e">
        <f t="shared" si="104"/>
        <v>#VALUE!</v>
      </c>
      <c r="H625" s="3" t="e">
        <f t="shared" si="105"/>
        <v>#VALUE!</v>
      </c>
      <c r="J625" s="58" t="s">
        <v>38</v>
      </c>
      <c r="K625" s="59">
        <f>$L$9</f>
        <v>2161</v>
      </c>
      <c r="L625" s="60"/>
      <c r="M625" s="61">
        <f>$M$11</f>
        <v>968</v>
      </c>
      <c r="N625" s="60"/>
    </row>
    <row r="626" spans="1:14" x14ac:dyDescent="0.25">
      <c r="A626" s="28" t="str">
        <f>_xlfn.XLOOKUP(P!C626,'Banco de Dados'!$B$3:$B$274,'Banco de Dados'!$K$3:$K$274,"")</f>
        <v/>
      </c>
      <c r="B626" s="2">
        <v>0</v>
      </c>
      <c r="C626" s="2">
        <v>0</v>
      </c>
      <c r="D626" s="2">
        <v>0</v>
      </c>
      <c r="E626" s="2">
        <v>0</v>
      </c>
      <c r="F626" s="32" t="e">
        <f t="shared" si="106"/>
        <v>#DIV/0!</v>
      </c>
      <c r="G626" s="3" t="e">
        <f t="shared" si="104"/>
        <v>#VALUE!</v>
      </c>
      <c r="H626" s="3" t="e">
        <f t="shared" si="105"/>
        <v>#VALUE!</v>
      </c>
      <c r="J626" s="2"/>
      <c r="K626" s="18"/>
      <c r="L626" s="2" t="s">
        <v>70</v>
      </c>
      <c r="M626" s="19"/>
    </row>
    <row r="627" spans="1:14" x14ac:dyDescent="0.25">
      <c r="A627" s="28" t="str">
        <f>_xlfn.XLOOKUP(P!C627,'Banco de Dados'!$B$3:$B$274,'Banco de Dados'!$K$3:$K$274,"")</f>
        <v/>
      </c>
      <c r="B627" s="2">
        <v>0</v>
      </c>
      <c r="C627" s="2">
        <v>0</v>
      </c>
      <c r="D627" s="2">
        <v>0</v>
      </c>
      <c r="E627" s="2">
        <v>0</v>
      </c>
      <c r="F627" s="32" t="e">
        <f t="shared" si="106"/>
        <v>#DIV/0!</v>
      </c>
      <c r="G627" s="3" t="e">
        <f t="shared" si="104"/>
        <v>#VALUE!</v>
      </c>
      <c r="H627" s="3" t="e">
        <f t="shared" si="105"/>
        <v>#VALUE!</v>
      </c>
      <c r="J627" s="58" t="s">
        <v>69</v>
      </c>
      <c r="K627" s="62" t="s">
        <v>71</v>
      </c>
      <c r="L627" s="63"/>
      <c r="M627" s="64" t="str">
        <f>K621</f>
        <v/>
      </c>
      <c r="N627" s="60"/>
    </row>
    <row r="628" spans="1:14" x14ac:dyDescent="0.25">
      <c r="A628" s="28" t="str">
        <f>_xlfn.XLOOKUP(P!C628,'Banco de Dados'!$B$3:$B$274,'Banco de Dados'!$K$3:$K$274,"")</f>
        <v/>
      </c>
      <c r="B628" s="2">
        <v>0</v>
      </c>
      <c r="C628" s="2">
        <v>0</v>
      </c>
      <c r="D628" s="2">
        <v>0</v>
      </c>
      <c r="E628" s="2">
        <v>0</v>
      </c>
      <c r="F628" s="32" t="e">
        <f t="shared" si="106"/>
        <v>#DIV/0!</v>
      </c>
      <c r="G628" s="3" t="e">
        <f t="shared" si="104"/>
        <v>#VALUE!</v>
      </c>
      <c r="H628" s="3" t="e">
        <f t="shared" si="105"/>
        <v>#VALUE!</v>
      </c>
      <c r="J628" s="7"/>
    </row>
    <row r="629" spans="1:14" ht="15.75" x14ac:dyDescent="0.25">
      <c r="A629" s="28" t="str">
        <f>_xlfn.XLOOKUP(P!C629,'Banco de Dados'!$B$3:$B$274,'Banco de Dados'!$K$3:$K$274,"")</f>
        <v/>
      </c>
      <c r="B629" s="2">
        <v>0</v>
      </c>
      <c r="C629" s="2">
        <v>0</v>
      </c>
      <c r="D629" s="2">
        <v>0</v>
      </c>
      <c r="E629" s="2">
        <v>0</v>
      </c>
      <c r="F629" s="32" t="e">
        <f t="shared" si="106"/>
        <v>#DIV/0!</v>
      </c>
      <c r="G629" s="3" t="e">
        <f t="shared" si="104"/>
        <v>#VALUE!</v>
      </c>
      <c r="H629" s="3" t="e">
        <f t="shared" si="105"/>
        <v>#VALUE!</v>
      </c>
      <c r="J629" s="7"/>
      <c r="K629" s="165" t="s">
        <v>218</v>
      </c>
      <c r="L629" s="166"/>
      <c r="M629" s="167"/>
    </row>
    <row r="630" spans="1:14" x14ac:dyDescent="0.25">
      <c r="A630" s="28" t="str">
        <f>_xlfn.XLOOKUP(P!C630,'Banco de Dados'!$B$3:$B$274,'Banco de Dados'!$K$3:$K$274,"")</f>
        <v/>
      </c>
      <c r="B630" s="2">
        <v>0</v>
      </c>
      <c r="C630" s="2">
        <v>0</v>
      </c>
      <c r="D630" s="2">
        <v>0</v>
      </c>
      <c r="E630" s="2">
        <v>0</v>
      </c>
      <c r="F630" s="32" t="e">
        <f t="shared" si="106"/>
        <v>#DIV/0!</v>
      </c>
      <c r="G630" s="3" t="e">
        <f t="shared" si="104"/>
        <v>#VALUE!</v>
      </c>
      <c r="H630" s="3" t="e">
        <f t="shared" si="105"/>
        <v>#VALUE!</v>
      </c>
      <c r="J630" s="7"/>
      <c r="K630" s="104" t="s">
        <v>236</v>
      </c>
      <c r="L630" s="108" t="str">
        <f>K621</f>
        <v/>
      </c>
      <c r="M630" s="109" t="str">
        <f>M621</f>
        <v/>
      </c>
    </row>
    <row r="631" spans="1:14" x14ac:dyDescent="0.25">
      <c r="A631" s="28" t="str">
        <f>_xlfn.XLOOKUP(P!C631,'Banco de Dados'!$B$3:$B$274,'Banco de Dados'!$K$3:$K$274,"")</f>
        <v/>
      </c>
      <c r="B631" s="2">
        <v>0</v>
      </c>
      <c r="C631" s="2">
        <v>0</v>
      </c>
      <c r="D631" s="2">
        <v>0</v>
      </c>
      <c r="E631" s="2">
        <v>0</v>
      </c>
      <c r="F631" s="32" t="e">
        <f t="shared" si="106"/>
        <v>#DIV/0!</v>
      </c>
      <c r="G631" s="3" t="e">
        <f t="shared" si="104"/>
        <v>#VALUE!</v>
      </c>
      <c r="H631" s="3" t="e">
        <f t="shared" si="105"/>
        <v>#VALUE!</v>
      </c>
      <c r="J631" s="7"/>
      <c r="K631" s="104" t="s">
        <v>237</v>
      </c>
      <c r="L631" s="105">
        <f>$L$9</f>
        <v>2161</v>
      </c>
      <c r="M631" s="106">
        <f>$L$10</f>
        <v>28</v>
      </c>
    </row>
    <row r="632" spans="1:14" x14ac:dyDescent="0.25">
      <c r="A632" s="28" t="str">
        <f>_xlfn.XLOOKUP(P!C632,'Banco de Dados'!$B$3:$B$274,'Banco de Dados'!$K$3:$K$274,"")</f>
        <v/>
      </c>
      <c r="B632" s="2">
        <v>0</v>
      </c>
      <c r="C632" s="2">
        <v>0</v>
      </c>
      <c r="D632" s="2">
        <v>0</v>
      </c>
      <c r="E632" s="2">
        <v>0</v>
      </c>
      <c r="F632" s="32" t="e">
        <f t="shared" si="106"/>
        <v>#DIV/0!</v>
      </c>
      <c r="G632" s="3" t="e">
        <f t="shared" si="104"/>
        <v>#VALUE!</v>
      </c>
      <c r="H632" s="3" t="e">
        <f t="shared" si="105"/>
        <v>#VALUE!</v>
      </c>
      <c r="J632" s="7"/>
      <c r="K632" s="104" t="s">
        <v>238</v>
      </c>
      <c r="L632" s="105">
        <f>$M$11</f>
        <v>968</v>
      </c>
      <c r="M632" s="106">
        <f>$M$12</f>
        <v>104</v>
      </c>
    </row>
    <row r="633" spans="1:14" x14ac:dyDescent="0.25">
      <c r="A633" s="28" t="str">
        <f>_xlfn.XLOOKUP(P!C633,'Banco de Dados'!$B$3:$B$274,'Banco de Dados'!$K$3:$K$274,"")</f>
        <v/>
      </c>
      <c r="B633" s="2">
        <v>0</v>
      </c>
      <c r="C633" s="2">
        <v>0</v>
      </c>
      <c r="D633" s="2">
        <v>0</v>
      </c>
      <c r="E633" s="2">
        <v>0</v>
      </c>
      <c r="F633" s="32" t="e">
        <f t="shared" si="106"/>
        <v>#DIV/0!</v>
      </c>
      <c r="G633" s="3" t="e">
        <f t="shared" si="104"/>
        <v>#VALUE!</v>
      </c>
      <c r="H633" s="3" t="e">
        <f t="shared" si="105"/>
        <v>#VALUE!</v>
      </c>
      <c r="J633" s="7"/>
      <c r="K633" s="69" t="s">
        <v>217</v>
      </c>
      <c r="L633" s="110" t="e">
        <f>SQRT(((M630/L630)^2)+((M631/L631)^2)+((M632/L632)^2))</f>
        <v>#VALUE!</v>
      </c>
      <c r="M633" s="71" t="str">
        <f>M642</f>
        <v>mg/kg</v>
      </c>
    </row>
    <row r="634" spans="1:14" x14ac:dyDescent="0.25">
      <c r="A634" s="28" t="str">
        <f>_xlfn.XLOOKUP(P!C634,'Banco de Dados'!$B$3:$B$274,'Banco de Dados'!$K$3:$K$274,"")</f>
        <v/>
      </c>
      <c r="B634" s="2">
        <v>0</v>
      </c>
      <c r="C634" s="2">
        <v>0</v>
      </c>
      <c r="D634" s="2">
        <v>0</v>
      </c>
      <c r="E634" s="2">
        <v>0</v>
      </c>
      <c r="F634" s="32" t="e">
        <f t="shared" si="106"/>
        <v>#DIV/0!</v>
      </c>
      <c r="G634" s="3" t="e">
        <f t="shared" si="104"/>
        <v>#VALUE!</v>
      </c>
      <c r="H634" s="3" t="e">
        <f t="shared" si="105"/>
        <v>#VALUE!</v>
      </c>
      <c r="J634" s="7"/>
    </row>
    <row r="635" spans="1:14" x14ac:dyDescent="0.25">
      <c r="A635" s="28" t="str">
        <f>_xlfn.XLOOKUP(P!C635,'Banco de Dados'!$B$3:$B$274,'Banco de Dados'!$K$3:$K$274,"")</f>
        <v/>
      </c>
      <c r="B635" s="2">
        <v>0</v>
      </c>
      <c r="C635" s="2">
        <v>0</v>
      </c>
      <c r="D635" s="2">
        <v>0</v>
      </c>
      <c r="E635" s="2">
        <v>0</v>
      </c>
      <c r="F635" s="32" t="e">
        <f t="shared" si="106"/>
        <v>#DIV/0!</v>
      </c>
      <c r="G635" s="3" t="e">
        <f t="shared" si="104"/>
        <v>#VALUE!</v>
      </c>
      <c r="H635" s="3" t="e">
        <f t="shared" si="105"/>
        <v>#VALUE!</v>
      </c>
      <c r="J635" s="7"/>
    </row>
    <row r="636" spans="1:14" x14ac:dyDescent="0.25">
      <c r="A636" s="28" t="str">
        <f>_xlfn.XLOOKUP(P!C636,'Banco de Dados'!$B$3:$B$274,'Banco de Dados'!$K$3:$K$274,"")</f>
        <v/>
      </c>
      <c r="B636" s="2">
        <v>0</v>
      </c>
      <c r="C636" s="2">
        <v>0</v>
      </c>
      <c r="D636" s="2">
        <v>0</v>
      </c>
      <c r="E636" s="2">
        <v>0</v>
      </c>
      <c r="F636" s="32" t="e">
        <f t="shared" si="106"/>
        <v>#DIV/0!</v>
      </c>
      <c r="G636" s="3" t="e">
        <f t="shared" si="104"/>
        <v>#VALUE!</v>
      </c>
      <c r="H636" s="3" t="e">
        <f t="shared" si="105"/>
        <v>#VALUE!</v>
      </c>
      <c r="J636" s="7"/>
    </row>
    <row r="637" spans="1:14" x14ac:dyDescent="0.25">
      <c r="A637" s="28" t="str">
        <f>_xlfn.XLOOKUP(P!C637,'Banco de Dados'!$B$3:$B$274,'Banco de Dados'!$K$3:$K$274,"")</f>
        <v/>
      </c>
      <c r="B637" s="2">
        <v>0</v>
      </c>
      <c r="C637" s="2">
        <v>0</v>
      </c>
      <c r="D637" s="2">
        <v>0</v>
      </c>
      <c r="E637" s="2">
        <v>0</v>
      </c>
      <c r="F637" s="32" t="e">
        <f t="shared" si="106"/>
        <v>#DIV/0!</v>
      </c>
      <c r="G637" s="3" t="e">
        <f t="shared" si="104"/>
        <v>#VALUE!</v>
      </c>
      <c r="H637" s="3" t="e">
        <f t="shared" si="105"/>
        <v>#VALUE!</v>
      </c>
      <c r="J637" s="7"/>
    </row>
    <row r="638" spans="1:14" x14ac:dyDescent="0.25">
      <c r="A638" s="28" t="str">
        <f>_xlfn.XLOOKUP(P!C638,'Banco de Dados'!$B$3:$B$274,'Banco de Dados'!$K$3:$K$274,"")</f>
        <v/>
      </c>
      <c r="B638" s="2">
        <v>0</v>
      </c>
      <c r="C638" s="2">
        <v>0</v>
      </c>
      <c r="D638" s="2">
        <v>0</v>
      </c>
      <c r="E638" s="2">
        <v>0</v>
      </c>
      <c r="F638" s="32" t="e">
        <f t="shared" si="106"/>
        <v>#DIV/0!</v>
      </c>
      <c r="G638" s="3" t="e">
        <f t="shared" si="104"/>
        <v>#VALUE!</v>
      </c>
      <c r="H638" s="3" t="e">
        <f t="shared" si="105"/>
        <v>#VALUE!</v>
      </c>
      <c r="J638" s="7"/>
    </row>
    <row r="639" spans="1:14" x14ac:dyDescent="0.25">
      <c r="A639" s="28" t="str">
        <f>_xlfn.XLOOKUP(P!C639,'Banco de Dados'!$B$3:$B$274,'Banco de Dados'!$K$3:$K$274,"")</f>
        <v/>
      </c>
      <c r="B639" s="2">
        <v>0</v>
      </c>
      <c r="C639" s="2">
        <v>0</v>
      </c>
      <c r="D639" s="2">
        <v>0</v>
      </c>
      <c r="E639" s="2">
        <v>0</v>
      </c>
      <c r="F639" s="32" t="e">
        <f t="shared" si="106"/>
        <v>#DIV/0!</v>
      </c>
      <c r="G639" s="3" t="e">
        <f t="shared" si="104"/>
        <v>#VALUE!</v>
      </c>
      <c r="H639" s="3" t="e">
        <f t="shared" si="105"/>
        <v>#VALUE!</v>
      </c>
      <c r="J639" s="7"/>
    </row>
    <row r="640" spans="1:14" x14ac:dyDescent="0.25">
      <c r="A640" s="28" t="str">
        <f>_xlfn.XLOOKUP(P!C640,'Banco de Dados'!$B$3:$B$274,'Banco de Dados'!$K$3:$K$274,"")</f>
        <v/>
      </c>
      <c r="B640" s="2">
        <v>0</v>
      </c>
      <c r="C640" s="2">
        <v>0</v>
      </c>
      <c r="D640" s="2">
        <v>0</v>
      </c>
      <c r="E640" s="17">
        <v>0</v>
      </c>
      <c r="F640" s="32" t="e">
        <f t="shared" si="106"/>
        <v>#DIV/0!</v>
      </c>
      <c r="G640" s="3" t="e">
        <f t="shared" si="104"/>
        <v>#VALUE!</v>
      </c>
      <c r="H640" s="3" t="e">
        <f t="shared" si="105"/>
        <v>#VALUE!</v>
      </c>
      <c r="J640" s="7"/>
    </row>
    <row r="641" spans="1:14" ht="15.75" x14ac:dyDescent="0.25">
      <c r="A641" s="28" t="str">
        <f>_xlfn.XLOOKUP(P!C641,'Banco de Dados'!$B$3:$B$274,'Banco de Dados'!$K$3:$K$274,"")</f>
        <v/>
      </c>
      <c r="B641" s="2">
        <v>0</v>
      </c>
      <c r="C641" s="2">
        <v>0</v>
      </c>
      <c r="D641" s="2">
        <v>0</v>
      </c>
      <c r="E641" s="2">
        <v>0</v>
      </c>
      <c r="F641" s="32" t="e">
        <f t="shared" si="106"/>
        <v>#DIV/0!</v>
      </c>
      <c r="G641" s="3" t="e">
        <f t="shared" si="104"/>
        <v>#VALUE!</v>
      </c>
      <c r="H641" s="3" t="e">
        <f t="shared" si="105"/>
        <v>#VALUE!</v>
      </c>
      <c r="J641" s="7"/>
      <c r="K641" s="101" t="s">
        <v>216</v>
      </c>
      <c r="L641" s="102">
        <f>K619</f>
        <v>0</v>
      </c>
      <c r="M641" s="103" t="str">
        <f>M619</f>
        <v>Fósforo</v>
      </c>
    </row>
    <row r="642" spans="1:14" x14ac:dyDescent="0.25">
      <c r="A642" s="28" t="str">
        <f>_xlfn.XLOOKUP(P!C642,'Banco de Dados'!$B$3:$B$274,'Banco de Dados'!$K$3:$K$274,"")</f>
        <v/>
      </c>
      <c r="B642" s="2">
        <v>0</v>
      </c>
      <c r="C642" s="2">
        <v>0</v>
      </c>
      <c r="D642" s="2">
        <v>0</v>
      </c>
      <c r="E642" s="2">
        <v>0</v>
      </c>
      <c r="F642" s="32" t="e">
        <f t="shared" si="106"/>
        <v>#DIV/0!</v>
      </c>
      <c r="G642" s="3" t="e">
        <f t="shared" si="104"/>
        <v>#VALUE!</v>
      </c>
      <c r="H642" s="3" t="e">
        <f t="shared" si="105"/>
        <v>#VALUE!</v>
      </c>
      <c r="J642" s="7"/>
      <c r="K642" s="68" t="s">
        <v>68</v>
      </c>
      <c r="L642" s="29" t="e">
        <f>(K625*M627)/M625</f>
        <v>#VALUE!</v>
      </c>
      <c r="M642" s="66" t="str">
        <f>$M$9</f>
        <v>mg/kg</v>
      </c>
    </row>
    <row r="643" spans="1:14" x14ac:dyDescent="0.25">
      <c r="A643" s="28" t="str">
        <f>_xlfn.XLOOKUP(P!C643,'Banco de Dados'!$B$3:$B$274,'Banco de Dados'!$K$3:$K$274,"")</f>
        <v/>
      </c>
      <c r="B643" s="2">
        <v>0</v>
      </c>
      <c r="C643" s="2">
        <v>0</v>
      </c>
      <c r="D643" s="2">
        <v>0</v>
      </c>
      <c r="E643" s="2">
        <v>0</v>
      </c>
      <c r="F643" s="32" t="e">
        <f t="shared" si="106"/>
        <v>#DIV/0!</v>
      </c>
      <c r="G643" s="3" t="e">
        <f t="shared" si="104"/>
        <v>#VALUE!</v>
      </c>
      <c r="H643" s="3" t="e">
        <f t="shared" si="105"/>
        <v>#VALUE!</v>
      </c>
      <c r="J643" s="7"/>
      <c r="K643" s="111" t="s">
        <v>246</v>
      </c>
      <c r="L643" s="126" t="e">
        <f>SQRT(((M630/L630)^2)+((M631/L631)^2)+((M632/L632)^2))</f>
        <v>#VALUE!</v>
      </c>
      <c r="M643" s="66"/>
    </row>
    <row r="644" spans="1:14" x14ac:dyDescent="0.25">
      <c r="A644" s="28" t="str">
        <f>_xlfn.XLOOKUP(P!C644,'Banco de Dados'!$B$3:$B$274,'Banco de Dados'!$K$3:$K$274,"")</f>
        <v/>
      </c>
      <c r="B644" s="2">
        <v>0</v>
      </c>
      <c r="C644" s="2">
        <v>0</v>
      </c>
      <c r="D644" s="2">
        <v>0</v>
      </c>
      <c r="E644" s="2">
        <v>0</v>
      </c>
      <c r="F644" s="32" t="e">
        <f t="shared" si="106"/>
        <v>#DIV/0!</v>
      </c>
      <c r="G644" s="3" t="e">
        <f t="shared" si="104"/>
        <v>#VALUE!</v>
      </c>
      <c r="H644" s="3" t="e">
        <f t="shared" si="105"/>
        <v>#VALUE!</v>
      </c>
      <c r="J644" s="7"/>
      <c r="K644" s="69" t="s">
        <v>247</v>
      </c>
      <c r="L644" s="127" t="e">
        <f>L643*L642</f>
        <v>#VALUE!</v>
      </c>
      <c r="M644" s="71" t="str">
        <f>$M$9</f>
        <v>mg/kg</v>
      </c>
    </row>
    <row r="645" spans="1:14" x14ac:dyDescent="0.25">
      <c r="A645" s="28" t="str">
        <f>_xlfn.XLOOKUP(P!C645,'Banco de Dados'!$B$3:$B$274,'Banco de Dados'!$K$3:$K$274,"")</f>
        <v/>
      </c>
      <c r="B645" s="2">
        <v>0</v>
      </c>
      <c r="C645" s="2">
        <v>0</v>
      </c>
      <c r="D645" s="2">
        <v>0</v>
      </c>
      <c r="E645" s="2">
        <v>0</v>
      </c>
      <c r="F645" s="32" t="e">
        <f t="shared" si="106"/>
        <v>#DIV/0!</v>
      </c>
      <c r="G645" s="3" t="e">
        <f t="shared" si="104"/>
        <v>#VALUE!</v>
      </c>
      <c r="H645" s="3" t="e">
        <f t="shared" si="105"/>
        <v>#VALUE!</v>
      </c>
      <c r="J645" s="7"/>
      <c r="K645" s="123"/>
      <c r="L645" s="124"/>
    </row>
    <row r="646" spans="1:14" x14ac:dyDescent="0.25">
      <c r="A646" s="28" t="str">
        <f>_xlfn.XLOOKUP(P!C646,'Banco de Dados'!$B$3:$B$274,'Banco de Dados'!$K$3:$K$274,"")</f>
        <v/>
      </c>
      <c r="B646" s="2">
        <v>0</v>
      </c>
      <c r="C646" s="2">
        <v>0</v>
      </c>
      <c r="D646" s="2">
        <v>0</v>
      </c>
      <c r="E646" s="2">
        <v>0</v>
      </c>
      <c r="F646" s="32" t="e">
        <f t="shared" si="106"/>
        <v>#DIV/0!</v>
      </c>
      <c r="G646" s="3" t="e">
        <f t="shared" si="104"/>
        <v>#VALUE!</v>
      </c>
      <c r="H646" s="3" t="e">
        <f t="shared" si="105"/>
        <v>#VALUE!</v>
      </c>
      <c r="J646" s="7"/>
    </row>
    <row r="647" spans="1:14" x14ac:dyDescent="0.25">
      <c r="A647" s="28" t="str">
        <f>_xlfn.XLOOKUP(P!C647,'Banco de Dados'!$B$3:$B$274,'Banco de Dados'!$K$3:$K$274,"")</f>
        <v/>
      </c>
      <c r="B647" s="2">
        <v>0</v>
      </c>
      <c r="C647" s="2">
        <v>0</v>
      </c>
      <c r="D647" s="2">
        <v>0</v>
      </c>
      <c r="E647" s="2">
        <v>0</v>
      </c>
      <c r="F647" s="32" t="e">
        <f t="shared" si="106"/>
        <v>#DIV/0!</v>
      </c>
      <c r="G647" s="3" t="e">
        <f t="shared" si="104"/>
        <v>#VALUE!</v>
      </c>
      <c r="H647" s="3" t="e">
        <f t="shared" si="105"/>
        <v>#VALUE!</v>
      </c>
      <c r="J647" s="7"/>
    </row>
    <row r="648" spans="1:14" x14ac:dyDescent="0.25">
      <c r="A648" s="28" t="str">
        <f>_xlfn.XLOOKUP(P!C648,'Banco de Dados'!$B$3:$B$274,'Banco de Dados'!$K$3:$K$274,"")</f>
        <v/>
      </c>
      <c r="B648" s="2">
        <v>0</v>
      </c>
      <c r="C648" s="2">
        <v>0</v>
      </c>
      <c r="D648" s="2">
        <v>0</v>
      </c>
      <c r="E648" s="2">
        <v>0</v>
      </c>
      <c r="F648" s="32" t="e">
        <f t="shared" ref="F648:F650" si="107">(E648*100)/D648</f>
        <v>#DIV/0!</v>
      </c>
      <c r="G648" s="3" t="e">
        <f t="shared" ref="G648:G650" si="108">D648*$E$618</f>
        <v>#VALUE!</v>
      </c>
      <c r="H648" s="3" t="e">
        <f t="shared" ref="H648:H650" si="109">E648*$E$618</f>
        <v>#VALUE!</v>
      </c>
      <c r="J648" s="7"/>
    </row>
    <row r="649" spans="1:14" x14ac:dyDescent="0.25">
      <c r="A649" s="28" t="str">
        <f>_xlfn.XLOOKUP(P!C649,'Banco de Dados'!$B$3:$B$274,'Banco de Dados'!$K$3:$K$274,"")</f>
        <v/>
      </c>
      <c r="B649" s="2">
        <v>0</v>
      </c>
      <c r="C649" s="2">
        <v>0</v>
      </c>
      <c r="D649" s="2">
        <v>0</v>
      </c>
      <c r="E649" s="2">
        <v>0</v>
      </c>
      <c r="F649" s="32" t="e">
        <f t="shared" si="107"/>
        <v>#DIV/0!</v>
      </c>
      <c r="G649" s="3" t="e">
        <f t="shared" si="108"/>
        <v>#VALUE!</v>
      </c>
      <c r="H649" s="3" t="e">
        <f t="shared" si="109"/>
        <v>#VALUE!</v>
      </c>
      <c r="J649" s="7"/>
    </row>
    <row r="650" spans="1:14" x14ac:dyDescent="0.25">
      <c r="A650" s="28" t="str">
        <f>_xlfn.XLOOKUP(P!C650,'Banco de Dados'!$B$3:$B$274,'Banco de Dados'!$K$3:$K$274,"")</f>
        <v/>
      </c>
      <c r="B650" s="2">
        <v>0</v>
      </c>
      <c r="C650" s="2">
        <v>0</v>
      </c>
      <c r="D650" s="2">
        <v>0</v>
      </c>
      <c r="E650" s="2">
        <v>0</v>
      </c>
      <c r="F650" s="32" t="e">
        <f t="shared" si="107"/>
        <v>#DIV/0!</v>
      </c>
      <c r="G650" s="3" t="e">
        <f t="shared" si="108"/>
        <v>#VALUE!</v>
      </c>
      <c r="H650" s="3" t="e">
        <f t="shared" si="109"/>
        <v>#VALUE!</v>
      </c>
      <c r="J650" s="7"/>
    </row>
    <row r="651" spans="1:14" x14ac:dyDescent="0.25">
      <c r="A651" s="21"/>
      <c r="B651" s="21"/>
      <c r="C651" s="21"/>
      <c r="D651" s="21"/>
      <c r="E651" s="21"/>
      <c r="F651" s="77"/>
      <c r="G651" s="21"/>
      <c r="H651" s="21"/>
      <c r="J651" s="21"/>
      <c r="K651" s="21"/>
      <c r="L651" s="21"/>
      <c r="M651" s="21"/>
      <c r="N651" s="21"/>
    </row>
    <row r="652" spans="1:14" ht="15.75" x14ac:dyDescent="0.25">
      <c r="A652" s="36">
        <f>'Nome das Amostras'!A23</f>
        <v>0</v>
      </c>
      <c r="B652" s="164" t="e">
        <f>VLOOKUP(A652,'Nome das Amostras'!$A$3:$D$28,2,FALSE)</f>
        <v>#N/A</v>
      </c>
      <c r="C652" s="164"/>
      <c r="D652" s="51" t="s">
        <v>65</v>
      </c>
      <c r="E652" s="52" t="e">
        <f>'Banco de Dados'!$O$13/'Banco de Dados'!ER13</f>
        <v>#VALUE!</v>
      </c>
      <c r="F652" s="74"/>
      <c r="G652" s="3"/>
      <c r="H652" s="3"/>
      <c r="J652" s="7"/>
    </row>
    <row r="653" spans="1:14" ht="15.75" x14ac:dyDescent="0.25">
      <c r="A653" s="107" t="s">
        <v>1</v>
      </c>
      <c r="B653" s="107" t="s">
        <v>0</v>
      </c>
      <c r="C653" s="107" t="s">
        <v>212</v>
      </c>
      <c r="D653" s="107" t="s">
        <v>209</v>
      </c>
      <c r="E653" s="107" t="s">
        <v>213</v>
      </c>
      <c r="F653" s="76" t="s">
        <v>219</v>
      </c>
      <c r="G653" s="54" t="s">
        <v>140</v>
      </c>
      <c r="H653" s="54" t="s">
        <v>66</v>
      </c>
      <c r="J653" s="7"/>
      <c r="K653" s="72">
        <f>A652</f>
        <v>0</v>
      </c>
      <c r="L653" s="55" t="s">
        <v>215</v>
      </c>
      <c r="M653" s="41" t="str">
        <f>$A$1</f>
        <v>Fósforo</v>
      </c>
      <c r="N653" s="3"/>
    </row>
    <row r="654" spans="1:14" x14ac:dyDescent="0.25">
      <c r="A654" s="28" t="str">
        <f>_xlfn.XLOOKUP(P!C654,'Banco de Dados'!$B$3:$B$274,'Banco de Dados'!$K$3:$K$274,"")</f>
        <v/>
      </c>
      <c r="B654" s="2" cm="1">
        <f t="array" ref="B654:E684">Dados!EN5:EQ35</f>
        <v>0</v>
      </c>
      <c r="C654" s="2">
        <v>0</v>
      </c>
      <c r="D654" s="2">
        <v>0</v>
      </c>
      <c r="E654" s="2">
        <v>0</v>
      </c>
      <c r="F654" s="32" t="e">
        <f>(E654*100)/D654</f>
        <v>#DIV/0!</v>
      </c>
      <c r="G654" s="3" t="e">
        <f t="shared" ref="G654:G681" si="110">D654*$E$652</f>
        <v>#VALUE!</v>
      </c>
      <c r="H654" s="3" t="e">
        <f t="shared" ref="H654:H681" si="111">E654*$E$652</f>
        <v>#VALUE!</v>
      </c>
      <c r="J654" s="7"/>
      <c r="K654" s="5" t="s">
        <v>210</v>
      </c>
      <c r="L654" s="5"/>
      <c r="M654" s="5" t="s">
        <v>211</v>
      </c>
    </row>
    <row r="655" spans="1:14" x14ac:dyDescent="0.25">
      <c r="A655" s="28" t="str">
        <f>_xlfn.XLOOKUP(P!C655,'Banco de Dados'!$B$3:$B$274,'Banco de Dados'!$K$3:$K$274,"")</f>
        <v/>
      </c>
      <c r="B655" s="2">
        <v>0</v>
      </c>
      <c r="C655" s="2">
        <v>0</v>
      </c>
      <c r="D655" s="2">
        <v>0</v>
      </c>
      <c r="E655" s="2">
        <v>0</v>
      </c>
      <c r="F655" s="32" t="e">
        <f t="shared" ref="F655:F681" si="112">(E655*100)/D655</f>
        <v>#DIV/0!</v>
      </c>
      <c r="G655" s="3" t="e">
        <f t="shared" si="110"/>
        <v>#VALUE!</v>
      </c>
      <c r="H655" s="3" t="e">
        <f t="shared" si="111"/>
        <v>#VALUE!</v>
      </c>
      <c r="J655" s="7"/>
      <c r="K655" s="6" t="str">
        <f>_xlfn.XLOOKUP($B$4,A654:A681,G654:G681,"")</f>
        <v/>
      </c>
      <c r="L655" s="6"/>
      <c r="M655" s="6" t="str">
        <f>_xlfn.XLOOKUP($B$4,A654:A681,H654:H681,"")</f>
        <v/>
      </c>
    </row>
    <row r="656" spans="1:14" x14ac:dyDescent="0.25">
      <c r="A656" s="28" t="str">
        <f>_xlfn.XLOOKUP(P!C656,'Banco de Dados'!$B$3:$B$274,'Banco de Dados'!$K$3:$K$274,"")</f>
        <v/>
      </c>
      <c r="B656" s="2">
        <v>0</v>
      </c>
      <c r="C656" s="2">
        <v>0</v>
      </c>
      <c r="D656" s="2">
        <v>0</v>
      </c>
      <c r="E656" s="2">
        <v>0</v>
      </c>
      <c r="F656" s="32" t="e">
        <f t="shared" si="112"/>
        <v>#DIV/0!</v>
      </c>
      <c r="G656" s="3" t="e">
        <f t="shared" si="110"/>
        <v>#VALUE!</v>
      </c>
      <c r="H656" s="3" t="e">
        <f t="shared" si="111"/>
        <v>#VALUE!</v>
      </c>
      <c r="J656" s="7"/>
    </row>
    <row r="657" spans="1:14" ht="15.75" x14ac:dyDescent="0.25">
      <c r="A657" s="28" t="str">
        <f>_xlfn.XLOOKUP(P!C657,'Banco de Dados'!$B$3:$B$274,'Banco de Dados'!$K$3:$K$274,"")</f>
        <v/>
      </c>
      <c r="B657" s="2">
        <v>0</v>
      </c>
      <c r="C657" s="2">
        <v>0</v>
      </c>
      <c r="D657" s="2">
        <v>0</v>
      </c>
      <c r="E657" s="2">
        <v>0</v>
      </c>
      <c r="F657" s="32" t="e">
        <f t="shared" si="112"/>
        <v>#DIV/0!</v>
      </c>
      <c r="G657" s="3" t="e">
        <f t="shared" si="110"/>
        <v>#VALUE!</v>
      </c>
      <c r="H657" s="3" t="e">
        <f t="shared" si="111"/>
        <v>#VALUE!</v>
      </c>
      <c r="K657" s="165" t="s">
        <v>67</v>
      </c>
      <c r="L657" s="166"/>
      <c r="M657" s="167"/>
      <c r="N657"/>
    </row>
    <row r="658" spans="1:14" x14ac:dyDescent="0.25">
      <c r="A658" s="28" t="str">
        <f>_xlfn.XLOOKUP(P!C658,'Banco de Dados'!$B$3:$B$274,'Banco de Dados'!$K$3:$K$274,"")</f>
        <v/>
      </c>
      <c r="B658" s="2">
        <v>0</v>
      </c>
      <c r="C658" s="2">
        <v>0</v>
      </c>
      <c r="D658" s="2">
        <v>0</v>
      </c>
      <c r="E658" s="2">
        <v>0</v>
      </c>
      <c r="F658" s="32" t="e">
        <f t="shared" si="112"/>
        <v>#DIV/0!</v>
      </c>
      <c r="G658" s="3" t="e">
        <f t="shared" si="110"/>
        <v>#VALUE!</v>
      </c>
      <c r="H658" s="3" t="e">
        <f t="shared" si="111"/>
        <v>#VALUE!</v>
      </c>
      <c r="J658" s="7"/>
      <c r="K658" s="104" t="s">
        <v>240</v>
      </c>
      <c r="L658" s="39"/>
      <c r="M658" s="106" t="s">
        <v>209</v>
      </c>
    </row>
    <row r="659" spans="1:14" x14ac:dyDescent="0.25">
      <c r="A659" s="28" t="str">
        <f>_xlfn.XLOOKUP(P!C659,'Banco de Dados'!$B$3:$B$274,'Banco de Dados'!$K$3:$K$274,"")</f>
        <v/>
      </c>
      <c r="B659" s="2">
        <v>0</v>
      </c>
      <c r="C659" s="2">
        <v>0</v>
      </c>
      <c r="D659" s="2">
        <v>0</v>
      </c>
      <c r="E659" s="2">
        <v>0</v>
      </c>
      <c r="F659" s="32" t="e">
        <f t="shared" si="112"/>
        <v>#DIV/0!</v>
      </c>
      <c r="G659" s="3" t="e">
        <f t="shared" si="110"/>
        <v>#VALUE!</v>
      </c>
      <c r="H659" s="3" t="e">
        <f t="shared" si="111"/>
        <v>#VALUE!</v>
      </c>
      <c r="J659" s="58" t="s">
        <v>38</v>
      </c>
      <c r="K659" s="59">
        <f>$L$9</f>
        <v>2161</v>
      </c>
      <c r="L659" s="60"/>
      <c r="M659" s="61">
        <f>$M$11</f>
        <v>968</v>
      </c>
      <c r="N659" s="60"/>
    </row>
    <row r="660" spans="1:14" x14ac:dyDescent="0.25">
      <c r="A660" s="28" t="str">
        <f>_xlfn.XLOOKUP(P!C660,'Banco de Dados'!$B$3:$B$274,'Banco de Dados'!$K$3:$K$274,"")</f>
        <v/>
      </c>
      <c r="B660" s="2">
        <v>0</v>
      </c>
      <c r="C660" s="2">
        <v>0</v>
      </c>
      <c r="D660" s="2">
        <v>0</v>
      </c>
      <c r="E660" s="2">
        <v>0</v>
      </c>
      <c r="F660" s="32" t="e">
        <f t="shared" si="112"/>
        <v>#DIV/0!</v>
      </c>
      <c r="G660" s="3" t="e">
        <f t="shared" si="110"/>
        <v>#VALUE!</v>
      </c>
      <c r="H660" s="3" t="e">
        <f t="shared" si="111"/>
        <v>#VALUE!</v>
      </c>
      <c r="J660" s="2"/>
      <c r="K660" s="18"/>
      <c r="L660" s="2" t="s">
        <v>70</v>
      </c>
      <c r="M660" s="19"/>
    </row>
    <row r="661" spans="1:14" x14ac:dyDescent="0.25">
      <c r="A661" s="28" t="str">
        <f>_xlfn.XLOOKUP(P!C661,'Banco de Dados'!$B$3:$B$274,'Banco de Dados'!$K$3:$K$274,"")</f>
        <v/>
      </c>
      <c r="B661" s="2">
        <v>0</v>
      </c>
      <c r="C661" s="2">
        <v>0</v>
      </c>
      <c r="D661" s="2">
        <v>0</v>
      </c>
      <c r="E661" s="2">
        <v>0</v>
      </c>
      <c r="F661" s="32" t="e">
        <f t="shared" si="112"/>
        <v>#DIV/0!</v>
      </c>
      <c r="G661" s="3" t="e">
        <f t="shared" si="110"/>
        <v>#VALUE!</v>
      </c>
      <c r="H661" s="3" t="e">
        <f t="shared" si="111"/>
        <v>#VALUE!</v>
      </c>
      <c r="J661" s="58" t="s">
        <v>69</v>
      </c>
      <c r="K661" s="62" t="s">
        <v>71</v>
      </c>
      <c r="L661" s="63"/>
      <c r="M661" s="64" t="str">
        <f>K655</f>
        <v/>
      </c>
      <c r="N661" s="60"/>
    </row>
    <row r="662" spans="1:14" x14ac:dyDescent="0.25">
      <c r="A662" s="28" t="str">
        <f>_xlfn.XLOOKUP(P!C662,'Banco de Dados'!$B$3:$B$274,'Banco de Dados'!$K$3:$K$274,"")</f>
        <v/>
      </c>
      <c r="B662" s="2">
        <v>0</v>
      </c>
      <c r="C662" s="2">
        <v>0</v>
      </c>
      <c r="D662" s="2">
        <v>0</v>
      </c>
      <c r="E662" s="2">
        <v>0</v>
      </c>
      <c r="F662" s="32" t="e">
        <f t="shared" si="112"/>
        <v>#DIV/0!</v>
      </c>
      <c r="G662" s="3" t="e">
        <f t="shared" si="110"/>
        <v>#VALUE!</v>
      </c>
      <c r="H662" s="3" t="e">
        <f t="shared" si="111"/>
        <v>#VALUE!</v>
      </c>
      <c r="J662" s="7"/>
    </row>
    <row r="663" spans="1:14" ht="15.75" x14ac:dyDescent="0.25">
      <c r="A663" s="28" t="str">
        <f>_xlfn.XLOOKUP(P!C663,'Banco de Dados'!$B$3:$B$274,'Banco de Dados'!$K$3:$K$274,"")</f>
        <v/>
      </c>
      <c r="B663" s="2">
        <v>0</v>
      </c>
      <c r="C663" s="2">
        <v>0</v>
      </c>
      <c r="D663" s="2">
        <v>0</v>
      </c>
      <c r="E663" s="2">
        <v>0</v>
      </c>
      <c r="F663" s="32" t="e">
        <f t="shared" si="112"/>
        <v>#DIV/0!</v>
      </c>
      <c r="G663" s="3" t="e">
        <f t="shared" si="110"/>
        <v>#VALUE!</v>
      </c>
      <c r="H663" s="3" t="e">
        <f t="shared" si="111"/>
        <v>#VALUE!</v>
      </c>
      <c r="J663" s="7"/>
      <c r="K663" s="165" t="s">
        <v>218</v>
      </c>
      <c r="L663" s="166"/>
      <c r="M663" s="167"/>
    </row>
    <row r="664" spans="1:14" x14ac:dyDescent="0.25">
      <c r="A664" s="28" t="str">
        <f>_xlfn.XLOOKUP(P!C664,'Banco de Dados'!$B$3:$B$274,'Banco de Dados'!$K$3:$K$274,"")</f>
        <v/>
      </c>
      <c r="B664" s="2">
        <v>0</v>
      </c>
      <c r="C664" s="2">
        <v>0</v>
      </c>
      <c r="D664" s="2">
        <v>0</v>
      </c>
      <c r="E664" s="2">
        <v>0</v>
      </c>
      <c r="F664" s="32" t="e">
        <f t="shared" si="112"/>
        <v>#DIV/0!</v>
      </c>
      <c r="G664" s="3" t="e">
        <f t="shared" si="110"/>
        <v>#VALUE!</v>
      </c>
      <c r="H664" s="3" t="e">
        <f t="shared" si="111"/>
        <v>#VALUE!</v>
      </c>
      <c r="J664" s="7"/>
      <c r="K664" s="104" t="s">
        <v>236</v>
      </c>
      <c r="L664" s="108" t="str">
        <f>K655</f>
        <v/>
      </c>
      <c r="M664" s="109" t="str">
        <f>M655</f>
        <v/>
      </c>
    </row>
    <row r="665" spans="1:14" x14ac:dyDescent="0.25">
      <c r="A665" s="28" t="str">
        <f>_xlfn.XLOOKUP(P!C665,'Banco de Dados'!$B$3:$B$274,'Banco de Dados'!$K$3:$K$274,"")</f>
        <v/>
      </c>
      <c r="B665" s="2">
        <v>0</v>
      </c>
      <c r="C665" s="2">
        <v>0</v>
      </c>
      <c r="D665" s="2">
        <v>0</v>
      </c>
      <c r="E665" s="2">
        <v>0</v>
      </c>
      <c r="F665" s="32" t="e">
        <f t="shared" si="112"/>
        <v>#DIV/0!</v>
      </c>
      <c r="G665" s="3" t="e">
        <f t="shared" si="110"/>
        <v>#VALUE!</v>
      </c>
      <c r="H665" s="3" t="e">
        <f t="shared" si="111"/>
        <v>#VALUE!</v>
      </c>
      <c r="J665" s="7"/>
      <c r="K665" s="104" t="s">
        <v>237</v>
      </c>
      <c r="L665" s="105">
        <f>$L$9</f>
        <v>2161</v>
      </c>
      <c r="M665" s="106">
        <f>$L$10</f>
        <v>28</v>
      </c>
    </row>
    <row r="666" spans="1:14" x14ac:dyDescent="0.25">
      <c r="A666" s="28" t="str">
        <f>_xlfn.XLOOKUP(P!C666,'Banco de Dados'!$B$3:$B$274,'Banco de Dados'!$K$3:$K$274,"")</f>
        <v/>
      </c>
      <c r="B666" s="2">
        <v>0</v>
      </c>
      <c r="C666" s="2">
        <v>0</v>
      </c>
      <c r="D666" s="2">
        <v>0</v>
      </c>
      <c r="E666" s="2">
        <v>0</v>
      </c>
      <c r="F666" s="32" t="e">
        <f t="shared" si="112"/>
        <v>#DIV/0!</v>
      </c>
      <c r="G666" s="3" t="e">
        <f t="shared" si="110"/>
        <v>#VALUE!</v>
      </c>
      <c r="H666" s="3" t="e">
        <f t="shared" si="111"/>
        <v>#VALUE!</v>
      </c>
      <c r="J666" s="7"/>
      <c r="K666" s="104" t="s">
        <v>238</v>
      </c>
      <c r="L666" s="105">
        <f>$M$11</f>
        <v>968</v>
      </c>
      <c r="M666" s="106">
        <f>$M$12</f>
        <v>104</v>
      </c>
    </row>
    <row r="667" spans="1:14" x14ac:dyDescent="0.25">
      <c r="A667" s="28" t="str">
        <f>_xlfn.XLOOKUP(P!C667,'Banco de Dados'!$B$3:$B$274,'Banco de Dados'!$K$3:$K$274,"")</f>
        <v/>
      </c>
      <c r="B667" s="2">
        <v>0</v>
      </c>
      <c r="C667" s="2">
        <v>0</v>
      </c>
      <c r="D667" s="2">
        <v>0</v>
      </c>
      <c r="E667" s="2">
        <v>0</v>
      </c>
      <c r="F667" s="32" t="e">
        <f t="shared" si="112"/>
        <v>#DIV/0!</v>
      </c>
      <c r="G667" s="3" t="e">
        <f t="shared" si="110"/>
        <v>#VALUE!</v>
      </c>
      <c r="H667" s="3" t="e">
        <f t="shared" si="111"/>
        <v>#VALUE!</v>
      </c>
      <c r="J667" s="7"/>
      <c r="K667" s="69" t="s">
        <v>217</v>
      </c>
      <c r="L667" s="110" t="e">
        <f>SQRT(((M664/L664)^2)+((M665/L665)^2)+((M666/L666)^2))</f>
        <v>#VALUE!</v>
      </c>
      <c r="M667" s="71" t="str">
        <f>M676</f>
        <v>mg/kg</v>
      </c>
    </row>
    <row r="668" spans="1:14" x14ac:dyDescent="0.25">
      <c r="A668" s="28" t="str">
        <f>_xlfn.XLOOKUP(P!C668,'Banco de Dados'!$B$3:$B$274,'Banco de Dados'!$K$3:$K$274,"")</f>
        <v/>
      </c>
      <c r="B668" s="2">
        <v>0</v>
      </c>
      <c r="C668" s="2">
        <v>0</v>
      </c>
      <c r="D668" s="2">
        <v>0</v>
      </c>
      <c r="E668" s="2">
        <v>0</v>
      </c>
      <c r="F668" s="32" t="e">
        <f t="shared" si="112"/>
        <v>#DIV/0!</v>
      </c>
      <c r="G668" s="3" t="e">
        <f t="shared" si="110"/>
        <v>#VALUE!</v>
      </c>
      <c r="H668" s="3" t="e">
        <f t="shared" si="111"/>
        <v>#VALUE!</v>
      </c>
      <c r="J668" s="7"/>
    </row>
    <row r="669" spans="1:14" x14ac:dyDescent="0.25">
      <c r="A669" s="28" t="str">
        <f>_xlfn.XLOOKUP(P!C669,'Banco de Dados'!$B$3:$B$274,'Banco de Dados'!$K$3:$K$274,"")</f>
        <v/>
      </c>
      <c r="B669" s="2">
        <v>0</v>
      </c>
      <c r="C669" s="2">
        <v>0</v>
      </c>
      <c r="D669" s="2">
        <v>0</v>
      </c>
      <c r="E669" s="2">
        <v>0</v>
      </c>
      <c r="F669" s="32" t="e">
        <f t="shared" si="112"/>
        <v>#DIV/0!</v>
      </c>
      <c r="G669" s="3" t="e">
        <f t="shared" si="110"/>
        <v>#VALUE!</v>
      </c>
      <c r="H669" s="3" t="e">
        <f t="shared" si="111"/>
        <v>#VALUE!</v>
      </c>
      <c r="J669" s="7"/>
    </row>
    <row r="670" spans="1:14" x14ac:dyDescent="0.25">
      <c r="A670" s="28" t="str">
        <f>_xlfn.XLOOKUP(P!C670,'Banco de Dados'!$B$3:$B$274,'Banco de Dados'!$K$3:$K$274,"")</f>
        <v/>
      </c>
      <c r="B670" s="2">
        <v>0</v>
      </c>
      <c r="C670" s="2">
        <v>0</v>
      </c>
      <c r="D670" s="2">
        <v>0</v>
      </c>
      <c r="E670" s="2">
        <v>0</v>
      </c>
      <c r="F670" s="32" t="e">
        <f t="shared" si="112"/>
        <v>#DIV/0!</v>
      </c>
      <c r="G670" s="3" t="e">
        <f t="shared" si="110"/>
        <v>#VALUE!</v>
      </c>
      <c r="H670" s="3" t="e">
        <f t="shared" si="111"/>
        <v>#VALUE!</v>
      </c>
      <c r="J670" s="7"/>
    </row>
    <row r="671" spans="1:14" x14ac:dyDescent="0.25">
      <c r="A671" s="28" t="str">
        <f>_xlfn.XLOOKUP(P!C671,'Banco de Dados'!$B$3:$B$274,'Banco de Dados'!$K$3:$K$274,"")</f>
        <v/>
      </c>
      <c r="B671" s="2">
        <v>0</v>
      </c>
      <c r="C671" s="2">
        <v>0</v>
      </c>
      <c r="D671" s="2">
        <v>0</v>
      </c>
      <c r="E671" s="2">
        <v>0</v>
      </c>
      <c r="F671" s="32" t="e">
        <f t="shared" si="112"/>
        <v>#DIV/0!</v>
      </c>
      <c r="G671" s="3" t="e">
        <f t="shared" si="110"/>
        <v>#VALUE!</v>
      </c>
      <c r="H671" s="3" t="e">
        <f t="shared" si="111"/>
        <v>#VALUE!</v>
      </c>
      <c r="J671" s="7"/>
    </row>
    <row r="672" spans="1:14" x14ac:dyDescent="0.25">
      <c r="A672" s="28" t="str">
        <f>_xlfn.XLOOKUP(P!C672,'Banco de Dados'!$B$3:$B$274,'Banco de Dados'!$K$3:$K$274,"")</f>
        <v/>
      </c>
      <c r="B672" s="2">
        <v>0</v>
      </c>
      <c r="C672" s="2">
        <v>0</v>
      </c>
      <c r="D672" s="2">
        <v>0</v>
      </c>
      <c r="E672" s="2">
        <v>0</v>
      </c>
      <c r="F672" s="32" t="e">
        <f t="shared" si="112"/>
        <v>#DIV/0!</v>
      </c>
      <c r="G672" s="3" t="e">
        <f t="shared" si="110"/>
        <v>#VALUE!</v>
      </c>
      <c r="H672" s="3" t="e">
        <f t="shared" si="111"/>
        <v>#VALUE!</v>
      </c>
      <c r="J672" s="7"/>
    </row>
    <row r="673" spans="1:14" x14ac:dyDescent="0.25">
      <c r="A673" s="28" t="str">
        <f>_xlfn.XLOOKUP(P!C673,'Banco de Dados'!$B$3:$B$274,'Banco de Dados'!$K$3:$K$274,"")</f>
        <v/>
      </c>
      <c r="B673" s="2">
        <v>0</v>
      </c>
      <c r="C673" s="2">
        <v>0</v>
      </c>
      <c r="D673" s="2">
        <v>0</v>
      </c>
      <c r="E673" s="2">
        <v>0</v>
      </c>
      <c r="F673" s="32" t="e">
        <f t="shared" si="112"/>
        <v>#DIV/0!</v>
      </c>
      <c r="G673" s="3" t="e">
        <f t="shared" si="110"/>
        <v>#VALUE!</v>
      </c>
      <c r="H673" s="3" t="e">
        <f t="shared" si="111"/>
        <v>#VALUE!</v>
      </c>
      <c r="J673" s="7"/>
    </row>
    <row r="674" spans="1:14" x14ac:dyDescent="0.25">
      <c r="A674" s="28" t="str">
        <f>_xlfn.XLOOKUP(P!C674,'Banco de Dados'!$B$3:$B$274,'Banco de Dados'!$K$3:$K$274,"")</f>
        <v/>
      </c>
      <c r="B674" s="2">
        <v>0</v>
      </c>
      <c r="C674" s="2">
        <v>0</v>
      </c>
      <c r="D674" s="2">
        <v>0</v>
      </c>
      <c r="E674" s="17">
        <v>0</v>
      </c>
      <c r="F674" s="32" t="e">
        <f t="shared" si="112"/>
        <v>#DIV/0!</v>
      </c>
      <c r="G674" s="3" t="e">
        <f t="shared" si="110"/>
        <v>#VALUE!</v>
      </c>
      <c r="H674" s="3" t="e">
        <f t="shared" si="111"/>
        <v>#VALUE!</v>
      </c>
      <c r="J674" s="7"/>
    </row>
    <row r="675" spans="1:14" ht="15.75" x14ac:dyDescent="0.25">
      <c r="A675" s="28" t="str">
        <f>_xlfn.XLOOKUP(P!C675,'Banco de Dados'!$B$3:$B$274,'Banco de Dados'!$K$3:$K$274,"")</f>
        <v/>
      </c>
      <c r="B675" s="2">
        <v>0</v>
      </c>
      <c r="C675" s="2">
        <v>0</v>
      </c>
      <c r="D675" s="2">
        <v>0</v>
      </c>
      <c r="E675" s="2">
        <v>0</v>
      </c>
      <c r="F675" s="32" t="e">
        <f t="shared" si="112"/>
        <v>#DIV/0!</v>
      </c>
      <c r="G675" s="3" t="e">
        <f t="shared" si="110"/>
        <v>#VALUE!</v>
      </c>
      <c r="H675" s="3" t="e">
        <f t="shared" si="111"/>
        <v>#VALUE!</v>
      </c>
      <c r="J675" s="7"/>
      <c r="K675" s="101" t="s">
        <v>216</v>
      </c>
      <c r="L675" s="102">
        <f>K653</f>
        <v>0</v>
      </c>
      <c r="M675" s="103" t="str">
        <f>M653</f>
        <v>Fósforo</v>
      </c>
    </row>
    <row r="676" spans="1:14" x14ac:dyDescent="0.25">
      <c r="A676" s="28" t="str">
        <f>_xlfn.XLOOKUP(P!C676,'Banco de Dados'!$B$3:$B$274,'Banco de Dados'!$K$3:$K$274,"")</f>
        <v/>
      </c>
      <c r="B676" s="2">
        <v>0</v>
      </c>
      <c r="C676" s="2">
        <v>0</v>
      </c>
      <c r="D676" s="2">
        <v>0</v>
      </c>
      <c r="E676" s="2">
        <v>0</v>
      </c>
      <c r="F676" s="32" t="e">
        <f t="shared" si="112"/>
        <v>#DIV/0!</v>
      </c>
      <c r="G676" s="3" t="e">
        <f t="shared" si="110"/>
        <v>#VALUE!</v>
      </c>
      <c r="H676" s="3" t="e">
        <f t="shared" si="111"/>
        <v>#VALUE!</v>
      </c>
      <c r="J676" s="7"/>
      <c r="K676" s="68" t="s">
        <v>68</v>
      </c>
      <c r="L676" s="29" t="e">
        <f>(K659*M661)/M659</f>
        <v>#VALUE!</v>
      </c>
      <c r="M676" s="66" t="str">
        <f>$M$9</f>
        <v>mg/kg</v>
      </c>
    </row>
    <row r="677" spans="1:14" x14ac:dyDescent="0.25">
      <c r="A677" s="28" t="str">
        <f>_xlfn.XLOOKUP(P!C677,'Banco de Dados'!$B$3:$B$274,'Banco de Dados'!$K$3:$K$274,"")</f>
        <v/>
      </c>
      <c r="B677" s="2">
        <v>0</v>
      </c>
      <c r="C677" s="2">
        <v>0</v>
      </c>
      <c r="D677" s="2">
        <v>0</v>
      </c>
      <c r="E677" s="2">
        <v>0</v>
      </c>
      <c r="F677" s="32" t="e">
        <f t="shared" si="112"/>
        <v>#DIV/0!</v>
      </c>
      <c r="G677" s="3" t="e">
        <f t="shared" si="110"/>
        <v>#VALUE!</v>
      </c>
      <c r="H677" s="3" t="e">
        <f t="shared" si="111"/>
        <v>#VALUE!</v>
      </c>
      <c r="J677" s="7"/>
      <c r="K677" s="111" t="s">
        <v>246</v>
      </c>
      <c r="L677" s="126" t="e">
        <f>SQRT(((M664/L664)^2)+((M665/L665)^2)+((M666/L666)^2))</f>
        <v>#VALUE!</v>
      </c>
      <c r="M677" s="66"/>
    </row>
    <row r="678" spans="1:14" x14ac:dyDescent="0.25">
      <c r="A678" s="28" t="str">
        <f>_xlfn.XLOOKUP(P!C678,'Banco de Dados'!$B$3:$B$274,'Banco de Dados'!$K$3:$K$274,"")</f>
        <v/>
      </c>
      <c r="B678" s="2">
        <v>0</v>
      </c>
      <c r="C678" s="2">
        <v>0</v>
      </c>
      <c r="D678" s="2">
        <v>0</v>
      </c>
      <c r="E678" s="2">
        <v>0</v>
      </c>
      <c r="F678" s="32" t="e">
        <f t="shared" si="112"/>
        <v>#DIV/0!</v>
      </c>
      <c r="G678" s="3" t="e">
        <f t="shared" si="110"/>
        <v>#VALUE!</v>
      </c>
      <c r="H678" s="3" t="e">
        <f t="shared" si="111"/>
        <v>#VALUE!</v>
      </c>
      <c r="J678" s="7"/>
      <c r="K678" s="69" t="s">
        <v>247</v>
      </c>
      <c r="L678" s="127" t="e">
        <f>L677*L676</f>
        <v>#VALUE!</v>
      </c>
      <c r="M678" s="71" t="str">
        <f>$M$9</f>
        <v>mg/kg</v>
      </c>
    </row>
    <row r="679" spans="1:14" x14ac:dyDescent="0.25">
      <c r="A679" s="28" t="str">
        <f>_xlfn.XLOOKUP(P!C679,'Banco de Dados'!$B$3:$B$274,'Banco de Dados'!$K$3:$K$274,"")</f>
        <v/>
      </c>
      <c r="B679" s="2">
        <v>0</v>
      </c>
      <c r="C679" s="2">
        <v>0</v>
      </c>
      <c r="D679" s="2">
        <v>0</v>
      </c>
      <c r="E679" s="2">
        <v>0</v>
      </c>
      <c r="F679" s="32" t="e">
        <f t="shared" si="112"/>
        <v>#DIV/0!</v>
      </c>
      <c r="G679" s="3" t="e">
        <f t="shared" si="110"/>
        <v>#VALUE!</v>
      </c>
      <c r="H679" s="3" t="e">
        <f t="shared" si="111"/>
        <v>#VALUE!</v>
      </c>
      <c r="J679" s="7"/>
      <c r="K679" s="123"/>
      <c r="L679" s="124"/>
    </row>
    <row r="680" spans="1:14" x14ac:dyDescent="0.25">
      <c r="A680" s="28" t="str">
        <f>_xlfn.XLOOKUP(P!C680,'Banco de Dados'!$B$3:$B$274,'Banco de Dados'!$K$3:$K$274,"")</f>
        <v/>
      </c>
      <c r="B680" s="2">
        <v>0</v>
      </c>
      <c r="C680" s="2">
        <v>0</v>
      </c>
      <c r="D680" s="2">
        <v>0</v>
      </c>
      <c r="E680" s="2">
        <v>0</v>
      </c>
      <c r="F680" s="32" t="e">
        <f t="shared" si="112"/>
        <v>#DIV/0!</v>
      </c>
      <c r="G680" s="3" t="e">
        <f t="shared" si="110"/>
        <v>#VALUE!</v>
      </c>
      <c r="H680" s="3" t="e">
        <f t="shared" si="111"/>
        <v>#VALUE!</v>
      </c>
      <c r="J680" s="7"/>
    </row>
    <row r="681" spans="1:14" x14ac:dyDescent="0.25">
      <c r="A681" s="28" t="str">
        <f>_xlfn.XLOOKUP(P!C681,'Banco de Dados'!$B$3:$B$274,'Banco de Dados'!$K$3:$K$274,"")</f>
        <v/>
      </c>
      <c r="B681" s="2">
        <v>0</v>
      </c>
      <c r="C681" s="2">
        <v>0</v>
      </c>
      <c r="D681" s="2">
        <v>0</v>
      </c>
      <c r="E681" s="2">
        <v>0</v>
      </c>
      <c r="F681" s="32" t="e">
        <f t="shared" si="112"/>
        <v>#DIV/0!</v>
      </c>
      <c r="G681" s="3" t="e">
        <f t="shared" si="110"/>
        <v>#VALUE!</v>
      </c>
      <c r="H681" s="3" t="e">
        <f t="shared" si="111"/>
        <v>#VALUE!</v>
      </c>
      <c r="J681" s="7"/>
    </row>
    <row r="682" spans="1:14" x14ac:dyDescent="0.25">
      <c r="A682" s="28" t="str">
        <f>_xlfn.XLOOKUP(P!C682,'Banco de Dados'!$B$3:$B$274,'Banco de Dados'!$K$3:$K$274,"")</f>
        <v/>
      </c>
      <c r="B682" s="2">
        <v>0</v>
      </c>
      <c r="C682" s="2">
        <v>0</v>
      </c>
      <c r="D682" s="2">
        <v>0</v>
      </c>
      <c r="E682" s="2">
        <v>0</v>
      </c>
      <c r="F682" s="32" t="e">
        <f t="shared" ref="F682:F684" si="113">(E682*100)/D682</f>
        <v>#DIV/0!</v>
      </c>
      <c r="G682" s="3" t="e">
        <f t="shared" ref="G682:G684" si="114">D682*$E$652</f>
        <v>#VALUE!</v>
      </c>
      <c r="H682" s="3" t="e">
        <f t="shared" ref="H682:H684" si="115">E682*$E$652</f>
        <v>#VALUE!</v>
      </c>
      <c r="J682" s="7"/>
    </row>
    <row r="683" spans="1:14" x14ac:dyDescent="0.25">
      <c r="A683" s="28" t="str">
        <f>_xlfn.XLOOKUP(P!C683,'Banco de Dados'!$B$3:$B$274,'Banco de Dados'!$K$3:$K$274,"")</f>
        <v/>
      </c>
      <c r="B683" s="2">
        <v>0</v>
      </c>
      <c r="C683" s="2">
        <v>0</v>
      </c>
      <c r="D683" s="2">
        <v>0</v>
      </c>
      <c r="E683" s="2">
        <v>0</v>
      </c>
      <c r="F683" s="32" t="e">
        <f t="shared" si="113"/>
        <v>#DIV/0!</v>
      </c>
      <c r="G683" s="3" t="e">
        <f t="shared" si="114"/>
        <v>#VALUE!</v>
      </c>
      <c r="H683" s="3" t="e">
        <f t="shared" si="115"/>
        <v>#VALUE!</v>
      </c>
      <c r="J683" s="7"/>
    </row>
    <row r="684" spans="1:14" x14ac:dyDescent="0.25">
      <c r="A684" s="28" t="str">
        <f>_xlfn.XLOOKUP(P!C684,'Banco de Dados'!$B$3:$B$274,'Banco de Dados'!$K$3:$K$274,"")</f>
        <v/>
      </c>
      <c r="B684" s="2">
        <v>0</v>
      </c>
      <c r="C684" s="2">
        <v>0</v>
      </c>
      <c r="D684" s="2">
        <v>0</v>
      </c>
      <c r="E684" s="2">
        <v>0</v>
      </c>
      <c r="F684" s="32" t="e">
        <f t="shared" si="113"/>
        <v>#DIV/0!</v>
      </c>
      <c r="G684" s="3" t="e">
        <f t="shared" si="114"/>
        <v>#VALUE!</v>
      </c>
      <c r="H684" s="3" t="e">
        <f t="shared" si="115"/>
        <v>#VALUE!</v>
      </c>
      <c r="J684" s="7"/>
    </row>
    <row r="685" spans="1:14" x14ac:dyDescent="0.25">
      <c r="A685" s="21"/>
      <c r="B685" s="21"/>
      <c r="C685" s="21"/>
      <c r="D685" s="21"/>
      <c r="E685" s="21"/>
      <c r="F685" s="77"/>
      <c r="G685" s="21"/>
      <c r="H685" s="21"/>
      <c r="J685" s="21"/>
      <c r="K685" s="21"/>
      <c r="L685" s="21"/>
      <c r="M685" s="21"/>
      <c r="N685" s="21"/>
    </row>
    <row r="686" spans="1:14" ht="15.75" x14ac:dyDescent="0.25">
      <c r="A686" s="36">
        <f>'Nome das Amostras'!A24</f>
        <v>0</v>
      </c>
      <c r="B686" s="164" t="e">
        <f>VLOOKUP(A686,'Nome das Amostras'!$A$3:$D$28,2,FALSE)</f>
        <v>#N/A</v>
      </c>
      <c r="C686" s="164"/>
      <c r="D686" s="51" t="s">
        <v>65</v>
      </c>
      <c r="E686" s="52" t="e">
        <f>'Banco de Dados'!$O$13/'Banco de Dados'!EY13</f>
        <v>#VALUE!</v>
      </c>
      <c r="F686" s="74"/>
      <c r="G686" s="3"/>
      <c r="H686" s="3"/>
      <c r="J686" s="7"/>
    </row>
    <row r="687" spans="1:14" ht="15.75" x14ac:dyDescent="0.25">
      <c r="A687" s="107" t="s">
        <v>1</v>
      </c>
      <c r="B687" s="107" t="s">
        <v>0</v>
      </c>
      <c r="C687" s="107" t="s">
        <v>212</v>
      </c>
      <c r="D687" s="107" t="s">
        <v>209</v>
      </c>
      <c r="E687" s="107" t="s">
        <v>213</v>
      </c>
      <c r="F687" s="76" t="s">
        <v>219</v>
      </c>
      <c r="G687" s="54" t="s">
        <v>140</v>
      </c>
      <c r="H687" s="54" t="s">
        <v>66</v>
      </c>
      <c r="J687" s="7"/>
      <c r="K687" s="72">
        <f>A686</f>
        <v>0</v>
      </c>
      <c r="L687" s="55" t="s">
        <v>215</v>
      </c>
      <c r="M687" s="41" t="str">
        <f>$A$1</f>
        <v>Fósforo</v>
      </c>
      <c r="N687" s="3"/>
    </row>
    <row r="688" spans="1:14" x14ac:dyDescent="0.25">
      <c r="A688" s="28" t="str">
        <f>_xlfn.XLOOKUP(P!C688,'Banco de Dados'!$B$3:$B$274,'Banco de Dados'!$K$3:$K$274,"")</f>
        <v/>
      </c>
      <c r="B688" s="2" cm="1">
        <f t="array" ref="B688:E718">Dados!EU5:EX35</f>
        <v>0</v>
      </c>
      <c r="C688" s="2">
        <v>0</v>
      </c>
      <c r="D688" s="2">
        <v>0</v>
      </c>
      <c r="E688" s="2">
        <v>0</v>
      </c>
      <c r="F688" s="32" t="e">
        <f>(E688*100)/D688</f>
        <v>#DIV/0!</v>
      </c>
      <c r="G688" s="3" t="e">
        <f t="shared" ref="G688:G715" si="116">D688*$E$686</f>
        <v>#VALUE!</v>
      </c>
      <c r="H688" s="3" t="e">
        <f t="shared" ref="H688:H715" si="117">E688*$E$686</f>
        <v>#VALUE!</v>
      </c>
      <c r="J688" s="7"/>
      <c r="K688" s="5" t="s">
        <v>210</v>
      </c>
      <c r="L688" s="5"/>
      <c r="M688" s="5" t="s">
        <v>211</v>
      </c>
    </row>
    <row r="689" spans="1:14" x14ac:dyDescent="0.25">
      <c r="A689" s="28" t="str">
        <f>_xlfn.XLOOKUP(P!C689,'Banco de Dados'!$B$3:$B$274,'Banco de Dados'!$K$3:$K$274,"")</f>
        <v/>
      </c>
      <c r="B689" s="2">
        <v>0</v>
      </c>
      <c r="C689" s="2">
        <v>0</v>
      </c>
      <c r="D689" s="2">
        <v>0</v>
      </c>
      <c r="E689" s="2">
        <v>0</v>
      </c>
      <c r="F689" s="32" t="e">
        <f t="shared" ref="F689:F715" si="118">(E689*100)/D689</f>
        <v>#DIV/0!</v>
      </c>
      <c r="G689" s="3" t="e">
        <f t="shared" si="116"/>
        <v>#VALUE!</v>
      </c>
      <c r="H689" s="3" t="e">
        <f t="shared" si="117"/>
        <v>#VALUE!</v>
      </c>
      <c r="J689" s="7"/>
      <c r="K689" s="6" t="str">
        <f>_xlfn.XLOOKUP($B$4,A688:A715,G688:G715,"")</f>
        <v/>
      </c>
      <c r="L689" s="6"/>
      <c r="M689" s="6" t="str">
        <f>_xlfn.XLOOKUP($B$4,A688:A715,H688:H715,"")</f>
        <v/>
      </c>
    </row>
    <row r="690" spans="1:14" x14ac:dyDescent="0.25">
      <c r="A690" s="28" t="str">
        <f>_xlfn.XLOOKUP(P!C690,'Banco de Dados'!$B$3:$B$274,'Banco de Dados'!$K$3:$K$274,"")</f>
        <v/>
      </c>
      <c r="B690" s="2">
        <v>0</v>
      </c>
      <c r="C690" s="2">
        <v>0</v>
      </c>
      <c r="D690" s="2">
        <v>0</v>
      </c>
      <c r="E690" s="2">
        <v>0</v>
      </c>
      <c r="F690" s="32" t="e">
        <f t="shared" si="118"/>
        <v>#DIV/0!</v>
      </c>
      <c r="G690" s="3" t="e">
        <f t="shared" si="116"/>
        <v>#VALUE!</v>
      </c>
      <c r="H690" s="3" t="e">
        <f t="shared" si="117"/>
        <v>#VALUE!</v>
      </c>
      <c r="J690" s="7"/>
    </row>
    <row r="691" spans="1:14" ht="15.75" x14ac:dyDescent="0.25">
      <c r="A691" s="28" t="str">
        <f>_xlfn.XLOOKUP(P!C691,'Banco de Dados'!$B$3:$B$274,'Banco de Dados'!$K$3:$K$274,"")</f>
        <v/>
      </c>
      <c r="B691" s="2">
        <v>0</v>
      </c>
      <c r="C691" s="2">
        <v>0</v>
      </c>
      <c r="D691" s="2">
        <v>0</v>
      </c>
      <c r="E691" s="2">
        <v>0</v>
      </c>
      <c r="F691" s="32" t="e">
        <f t="shared" si="118"/>
        <v>#DIV/0!</v>
      </c>
      <c r="G691" s="3" t="e">
        <f t="shared" si="116"/>
        <v>#VALUE!</v>
      </c>
      <c r="H691" s="3" t="e">
        <f t="shared" si="117"/>
        <v>#VALUE!</v>
      </c>
      <c r="K691" s="165" t="s">
        <v>67</v>
      </c>
      <c r="L691" s="166"/>
      <c r="M691" s="167"/>
      <c r="N691"/>
    </row>
    <row r="692" spans="1:14" x14ac:dyDescent="0.25">
      <c r="A692" s="28" t="str">
        <f>_xlfn.XLOOKUP(P!C692,'Banco de Dados'!$B$3:$B$274,'Banco de Dados'!$K$3:$K$274,"")</f>
        <v/>
      </c>
      <c r="B692" s="2">
        <v>0</v>
      </c>
      <c r="C692" s="2">
        <v>0</v>
      </c>
      <c r="D692" s="2">
        <v>0</v>
      </c>
      <c r="E692" s="2">
        <v>0</v>
      </c>
      <c r="F692" s="32" t="e">
        <f t="shared" si="118"/>
        <v>#DIV/0!</v>
      </c>
      <c r="G692" s="3" t="e">
        <f t="shared" si="116"/>
        <v>#VALUE!</v>
      </c>
      <c r="H692" s="3" t="e">
        <f t="shared" si="117"/>
        <v>#VALUE!</v>
      </c>
      <c r="J692" s="7"/>
      <c r="K692" s="104" t="s">
        <v>240</v>
      </c>
      <c r="L692" s="39"/>
      <c r="M692" s="106" t="s">
        <v>209</v>
      </c>
    </row>
    <row r="693" spans="1:14" x14ac:dyDescent="0.25">
      <c r="A693" s="28" t="str">
        <f>_xlfn.XLOOKUP(P!C693,'Banco de Dados'!$B$3:$B$274,'Banco de Dados'!$K$3:$K$274,"")</f>
        <v/>
      </c>
      <c r="B693" s="2">
        <v>0</v>
      </c>
      <c r="C693" s="2">
        <v>0</v>
      </c>
      <c r="D693" s="2">
        <v>0</v>
      </c>
      <c r="E693" s="2">
        <v>0</v>
      </c>
      <c r="F693" s="32" t="e">
        <f t="shared" si="118"/>
        <v>#DIV/0!</v>
      </c>
      <c r="G693" s="3" t="e">
        <f t="shared" si="116"/>
        <v>#VALUE!</v>
      </c>
      <c r="H693" s="3" t="e">
        <f t="shared" si="117"/>
        <v>#VALUE!</v>
      </c>
      <c r="J693" s="58" t="s">
        <v>38</v>
      </c>
      <c r="K693" s="59">
        <f>$L$9</f>
        <v>2161</v>
      </c>
      <c r="L693" s="60"/>
      <c r="M693" s="61">
        <f>$M$11</f>
        <v>968</v>
      </c>
      <c r="N693" s="60"/>
    </row>
    <row r="694" spans="1:14" x14ac:dyDescent="0.25">
      <c r="A694" s="28" t="str">
        <f>_xlfn.XLOOKUP(P!C694,'Banco de Dados'!$B$3:$B$274,'Banco de Dados'!$K$3:$K$274,"")</f>
        <v/>
      </c>
      <c r="B694" s="2">
        <v>0</v>
      </c>
      <c r="C694" s="2">
        <v>0</v>
      </c>
      <c r="D694" s="2">
        <v>0</v>
      </c>
      <c r="E694" s="2">
        <v>0</v>
      </c>
      <c r="F694" s="32" t="e">
        <f t="shared" si="118"/>
        <v>#DIV/0!</v>
      </c>
      <c r="G694" s="3" t="e">
        <f t="shared" si="116"/>
        <v>#VALUE!</v>
      </c>
      <c r="H694" s="3" t="e">
        <f t="shared" si="117"/>
        <v>#VALUE!</v>
      </c>
      <c r="J694" s="2"/>
      <c r="K694" s="18"/>
      <c r="L694" s="2" t="s">
        <v>70</v>
      </c>
      <c r="M694" s="19"/>
    </row>
    <row r="695" spans="1:14" x14ac:dyDescent="0.25">
      <c r="A695" s="28" t="str">
        <f>_xlfn.XLOOKUP(P!C695,'Banco de Dados'!$B$3:$B$274,'Banco de Dados'!$K$3:$K$274,"")</f>
        <v/>
      </c>
      <c r="B695" s="2">
        <v>0</v>
      </c>
      <c r="C695" s="2">
        <v>0</v>
      </c>
      <c r="D695" s="2">
        <v>0</v>
      </c>
      <c r="E695" s="2">
        <v>0</v>
      </c>
      <c r="F695" s="32" t="e">
        <f t="shared" si="118"/>
        <v>#DIV/0!</v>
      </c>
      <c r="G695" s="3" t="e">
        <f t="shared" si="116"/>
        <v>#VALUE!</v>
      </c>
      <c r="H695" s="3" t="e">
        <f t="shared" si="117"/>
        <v>#VALUE!</v>
      </c>
      <c r="J695" s="58" t="s">
        <v>69</v>
      </c>
      <c r="K695" s="62" t="s">
        <v>71</v>
      </c>
      <c r="L695" s="63"/>
      <c r="M695" s="64" t="str">
        <f>K689</f>
        <v/>
      </c>
      <c r="N695" s="60"/>
    </row>
    <row r="696" spans="1:14" x14ac:dyDescent="0.25">
      <c r="A696" s="28" t="str">
        <f>_xlfn.XLOOKUP(P!C696,'Banco de Dados'!$B$3:$B$274,'Banco de Dados'!$K$3:$K$274,"")</f>
        <v/>
      </c>
      <c r="B696" s="2">
        <v>0</v>
      </c>
      <c r="C696" s="2">
        <v>0</v>
      </c>
      <c r="D696" s="2">
        <v>0</v>
      </c>
      <c r="E696" s="2">
        <v>0</v>
      </c>
      <c r="F696" s="32" t="e">
        <f t="shared" si="118"/>
        <v>#DIV/0!</v>
      </c>
      <c r="G696" s="3" t="e">
        <f t="shared" si="116"/>
        <v>#VALUE!</v>
      </c>
      <c r="H696" s="3" t="e">
        <f t="shared" si="117"/>
        <v>#VALUE!</v>
      </c>
      <c r="J696" s="7"/>
    </row>
    <row r="697" spans="1:14" ht="15.75" x14ac:dyDescent="0.25">
      <c r="A697" s="28" t="str">
        <f>_xlfn.XLOOKUP(P!C697,'Banco de Dados'!$B$3:$B$274,'Banco de Dados'!$K$3:$K$274,"")</f>
        <v/>
      </c>
      <c r="B697" s="2">
        <v>0</v>
      </c>
      <c r="C697" s="2">
        <v>0</v>
      </c>
      <c r="D697" s="2">
        <v>0</v>
      </c>
      <c r="E697" s="2">
        <v>0</v>
      </c>
      <c r="F697" s="32" t="e">
        <f t="shared" si="118"/>
        <v>#DIV/0!</v>
      </c>
      <c r="G697" s="3" t="e">
        <f t="shared" si="116"/>
        <v>#VALUE!</v>
      </c>
      <c r="H697" s="3" t="e">
        <f t="shared" si="117"/>
        <v>#VALUE!</v>
      </c>
      <c r="J697" s="7"/>
      <c r="K697" s="165" t="s">
        <v>218</v>
      </c>
      <c r="L697" s="166"/>
      <c r="M697" s="167"/>
    </row>
    <row r="698" spans="1:14" x14ac:dyDescent="0.25">
      <c r="A698" s="28" t="str">
        <f>_xlfn.XLOOKUP(P!C698,'Banco de Dados'!$B$3:$B$274,'Banco de Dados'!$K$3:$K$274,"")</f>
        <v/>
      </c>
      <c r="B698" s="2">
        <v>0</v>
      </c>
      <c r="C698" s="2">
        <v>0</v>
      </c>
      <c r="D698" s="2">
        <v>0</v>
      </c>
      <c r="E698" s="2">
        <v>0</v>
      </c>
      <c r="F698" s="32" t="e">
        <f t="shared" si="118"/>
        <v>#DIV/0!</v>
      </c>
      <c r="G698" s="3" t="e">
        <f t="shared" si="116"/>
        <v>#VALUE!</v>
      </c>
      <c r="H698" s="3" t="e">
        <f t="shared" si="117"/>
        <v>#VALUE!</v>
      </c>
      <c r="J698" s="7"/>
      <c r="K698" s="104" t="s">
        <v>236</v>
      </c>
      <c r="L698" s="108" t="str">
        <f>K689</f>
        <v/>
      </c>
      <c r="M698" s="109" t="str">
        <f>M689</f>
        <v/>
      </c>
    </row>
    <row r="699" spans="1:14" x14ac:dyDescent="0.25">
      <c r="A699" s="28" t="str">
        <f>_xlfn.XLOOKUP(P!C699,'Banco de Dados'!$B$3:$B$274,'Banco de Dados'!$K$3:$K$274,"")</f>
        <v/>
      </c>
      <c r="B699" s="2">
        <v>0</v>
      </c>
      <c r="C699" s="2">
        <v>0</v>
      </c>
      <c r="D699" s="2">
        <v>0</v>
      </c>
      <c r="E699" s="2">
        <v>0</v>
      </c>
      <c r="F699" s="32" t="e">
        <f t="shared" si="118"/>
        <v>#DIV/0!</v>
      </c>
      <c r="G699" s="3" t="e">
        <f t="shared" si="116"/>
        <v>#VALUE!</v>
      </c>
      <c r="H699" s="3" t="e">
        <f t="shared" si="117"/>
        <v>#VALUE!</v>
      </c>
      <c r="J699" s="7"/>
      <c r="K699" s="104" t="s">
        <v>237</v>
      </c>
      <c r="L699" s="105">
        <f>$L$9</f>
        <v>2161</v>
      </c>
      <c r="M699" s="106">
        <f>$L$10</f>
        <v>28</v>
      </c>
    </row>
    <row r="700" spans="1:14" x14ac:dyDescent="0.25">
      <c r="A700" s="28" t="str">
        <f>_xlfn.XLOOKUP(P!C700,'Banco de Dados'!$B$3:$B$274,'Banco de Dados'!$K$3:$K$274,"")</f>
        <v/>
      </c>
      <c r="B700" s="2">
        <v>0</v>
      </c>
      <c r="C700" s="2">
        <v>0</v>
      </c>
      <c r="D700" s="2">
        <v>0</v>
      </c>
      <c r="E700" s="2">
        <v>0</v>
      </c>
      <c r="F700" s="32" t="e">
        <f t="shared" si="118"/>
        <v>#DIV/0!</v>
      </c>
      <c r="G700" s="3" t="e">
        <f t="shared" si="116"/>
        <v>#VALUE!</v>
      </c>
      <c r="H700" s="3" t="e">
        <f t="shared" si="117"/>
        <v>#VALUE!</v>
      </c>
      <c r="J700" s="7"/>
      <c r="K700" s="104" t="s">
        <v>238</v>
      </c>
      <c r="L700" s="105">
        <f>$M$11</f>
        <v>968</v>
      </c>
      <c r="M700" s="106">
        <f>$M$12</f>
        <v>104</v>
      </c>
    </row>
    <row r="701" spans="1:14" x14ac:dyDescent="0.25">
      <c r="A701" s="28" t="str">
        <f>_xlfn.XLOOKUP(P!C701,'Banco de Dados'!$B$3:$B$274,'Banco de Dados'!$K$3:$K$274,"")</f>
        <v/>
      </c>
      <c r="B701" s="2">
        <v>0</v>
      </c>
      <c r="C701" s="2">
        <v>0</v>
      </c>
      <c r="D701" s="2">
        <v>0</v>
      </c>
      <c r="E701" s="2">
        <v>0</v>
      </c>
      <c r="F701" s="32" t="e">
        <f t="shared" si="118"/>
        <v>#DIV/0!</v>
      </c>
      <c r="G701" s="3" t="e">
        <f t="shared" si="116"/>
        <v>#VALUE!</v>
      </c>
      <c r="H701" s="3" t="e">
        <f t="shared" si="117"/>
        <v>#VALUE!</v>
      </c>
      <c r="J701" s="7"/>
      <c r="K701" s="69" t="s">
        <v>217</v>
      </c>
      <c r="L701" s="110" t="e">
        <f>SQRT(((M698/L698)^2)+((M699/L699)^2)+((M700/L700)^2))</f>
        <v>#VALUE!</v>
      </c>
      <c r="M701" s="71" t="str">
        <f>M710</f>
        <v>mg/kg</v>
      </c>
    </row>
    <row r="702" spans="1:14" x14ac:dyDescent="0.25">
      <c r="A702" s="28" t="str">
        <f>_xlfn.XLOOKUP(P!C702,'Banco de Dados'!$B$3:$B$274,'Banco de Dados'!$K$3:$K$274,"")</f>
        <v/>
      </c>
      <c r="B702" s="2">
        <v>0</v>
      </c>
      <c r="C702" s="2">
        <v>0</v>
      </c>
      <c r="D702" s="2">
        <v>0</v>
      </c>
      <c r="E702" s="2">
        <v>0</v>
      </c>
      <c r="F702" s="32" t="e">
        <f t="shared" si="118"/>
        <v>#DIV/0!</v>
      </c>
      <c r="G702" s="3" t="e">
        <f t="shared" si="116"/>
        <v>#VALUE!</v>
      </c>
      <c r="H702" s="3" t="e">
        <f t="shared" si="117"/>
        <v>#VALUE!</v>
      </c>
      <c r="J702" s="7"/>
    </row>
    <row r="703" spans="1:14" x14ac:dyDescent="0.25">
      <c r="A703" s="28" t="str">
        <f>_xlfn.XLOOKUP(P!C703,'Banco de Dados'!$B$3:$B$274,'Banco de Dados'!$K$3:$K$274,"")</f>
        <v/>
      </c>
      <c r="B703" s="2">
        <v>0</v>
      </c>
      <c r="C703" s="2">
        <v>0</v>
      </c>
      <c r="D703" s="2">
        <v>0</v>
      </c>
      <c r="E703" s="2">
        <v>0</v>
      </c>
      <c r="F703" s="32" t="e">
        <f t="shared" si="118"/>
        <v>#DIV/0!</v>
      </c>
      <c r="G703" s="3" t="e">
        <f t="shared" si="116"/>
        <v>#VALUE!</v>
      </c>
      <c r="H703" s="3" t="e">
        <f t="shared" si="117"/>
        <v>#VALUE!</v>
      </c>
      <c r="J703" s="7"/>
    </row>
    <row r="704" spans="1:14" x14ac:dyDescent="0.25">
      <c r="A704" s="28" t="str">
        <f>_xlfn.XLOOKUP(P!C704,'Banco de Dados'!$B$3:$B$274,'Banco de Dados'!$K$3:$K$274,"")</f>
        <v/>
      </c>
      <c r="B704" s="2">
        <v>0</v>
      </c>
      <c r="C704" s="2">
        <v>0</v>
      </c>
      <c r="D704" s="2">
        <v>0</v>
      </c>
      <c r="E704" s="2">
        <v>0</v>
      </c>
      <c r="F704" s="32" t="e">
        <f t="shared" si="118"/>
        <v>#DIV/0!</v>
      </c>
      <c r="G704" s="3" t="e">
        <f t="shared" si="116"/>
        <v>#VALUE!</v>
      </c>
      <c r="H704" s="3" t="e">
        <f t="shared" si="117"/>
        <v>#VALUE!</v>
      </c>
      <c r="J704" s="7"/>
    </row>
    <row r="705" spans="1:14" x14ac:dyDescent="0.25">
      <c r="A705" s="28" t="str">
        <f>_xlfn.XLOOKUP(P!C705,'Banco de Dados'!$B$3:$B$274,'Banco de Dados'!$K$3:$K$274,"")</f>
        <v/>
      </c>
      <c r="B705" s="2">
        <v>0</v>
      </c>
      <c r="C705" s="2">
        <v>0</v>
      </c>
      <c r="D705" s="2">
        <v>0</v>
      </c>
      <c r="E705" s="2">
        <v>0</v>
      </c>
      <c r="F705" s="32" t="e">
        <f t="shared" si="118"/>
        <v>#DIV/0!</v>
      </c>
      <c r="G705" s="3" t="e">
        <f t="shared" si="116"/>
        <v>#VALUE!</v>
      </c>
      <c r="H705" s="3" t="e">
        <f t="shared" si="117"/>
        <v>#VALUE!</v>
      </c>
      <c r="J705" s="7"/>
    </row>
    <row r="706" spans="1:14" x14ac:dyDescent="0.25">
      <c r="A706" s="28" t="str">
        <f>_xlfn.XLOOKUP(P!C706,'Banco de Dados'!$B$3:$B$274,'Banco de Dados'!$K$3:$K$274,"")</f>
        <v/>
      </c>
      <c r="B706" s="2">
        <v>0</v>
      </c>
      <c r="C706" s="2">
        <v>0</v>
      </c>
      <c r="D706" s="2">
        <v>0</v>
      </c>
      <c r="E706" s="2">
        <v>0</v>
      </c>
      <c r="F706" s="32" t="e">
        <f t="shared" si="118"/>
        <v>#DIV/0!</v>
      </c>
      <c r="G706" s="3" t="e">
        <f t="shared" si="116"/>
        <v>#VALUE!</v>
      </c>
      <c r="H706" s="3" t="e">
        <f t="shared" si="117"/>
        <v>#VALUE!</v>
      </c>
      <c r="J706" s="7"/>
    </row>
    <row r="707" spans="1:14" x14ac:dyDescent="0.25">
      <c r="A707" s="28" t="str">
        <f>_xlfn.XLOOKUP(P!C707,'Banco de Dados'!$B$3:$B$274,'Banco de Dados'!$K$3:$K$274,"")</f>
        <v/>
      </c>
      <c r="B707" s="2">
        <v>0</v>
      </c>
      <c r="C707" s="2">
        <v>0</v>
      </c>
      <c r="D707" s="2">
        <v>0</v>
      </c>
      <c r="E707" s="2">
        <v>0</v>
      </c>
      <c r="F707" s="32" t="e">
        <f t="shared" si="118"/>
        <v>#DIV/0!</v>
      </c>
      <c r="G707" s="3" t="e">
        <f t="shared" si="116"/>
        <v>#VALUE!</v>
      </c>
      <c r="H707" s="3" t="e">
        <f t="shared" si="117"/>
        <v>#VALUE!</v>
      </c>
      <c r="J707" s="7"/>
    </row>
    <row r="708" spans="1:14" x14ac:dyDescent="0.25">
      <c r="A708" s="28" t="str">
        <f>_xlfn.XLOOKUP(P!C708,'Banco de Dados'!$B$3:$B$274,'Banco de Dados'!$K$3:$K$274,"")</f>
        <v/>
      </c>
      <c r="B708" s="2">
        <v>0</v>
      </c>
      <c r="C708" s="2">
        <v>0</v>
      </c>
      <c r="D708" s="2">
        <v>0</v>
      </c>
      <c r="E708" s="17">
        <v>0</v>
      </c>
      <c r="F708" s="32" t="e">
        <f t="shared" si="118"/>
        <v>#DIV/0!</v>
      </c>
      <c r="G708" s="3" t="e">
        <f t="shared" si="116"/>
        <v>#VALUE!</v>
      </c>
      <c r="H708" s="3" t="e">
        <f t="shared" si="117"/>
        <v>#VALUE!</v>
      </c>
      <c r="J708" s="7"/>
    </row>
    <row r="709" spans="1:14" ht="15.75" x14ac:dyDescent="0.25">
      <c r="A709" s="28" t="str">
        <f>_xlfn.XLOOKUP(P!C709,'Banco de Dados'!$B$3:$B$274,'Banco de Dados'!$K$3:$K$274,"")</f>
        <v/>
      </c>
      <c r="B709" s="2">
        <v>0</v>
      </c>
      <c r="C709" s="2">
        <v>0</v>
      </c>
      <c r="D709" s="2">
        <v>0</v>
      </c>
      <c r="E709" s="2">
        <v>0</v>
      </c>
      <c r="F709" s="32" t="e">
        <f t="shared" si="118"/>
        <v>#DIV/0!</v>
      </c>
      <c r="G709" s="3" t="e">
        <f t="shared" si="116"/>
        <v>#VALUE!</v>
      </c>
      <c r="H709" s="3" t="e">
        <f t="shared" si="117"/>
        <v>#VALUE!</v>
      </c>
      <c r="J709" s="7"/>
      <c r="K709" s="101" t="s">
        <v>216</v>
      </c>
      <c r="L709" s="102">
        <f>K687</f>
        <v>0</v>
      </c>
      <c r="M709" s="103" t="str">
        <f>M687</f>
        <v>Fósforo</v>
      </c>
    </row>
    <row r="710" spans="1:14" x14ac:dyDescent="0.25">
      <c r="A710" s="28" t="str">
        <f>_xlfn.XLOOKUP(P!C710,'Banco de Dados'!$B$3:$B$274,'Banco de Dados'!$K$3:$K$274,"")</f>
        <v/>
      </c>
      <c r="B710" s="2">
        <v>0</v>
      </c>
      <c r="C710" s="2">
        <v>0</v>
      </c>
      <c r="D710" s="2">
        <v>0</v>
      </c>
      <c r="E710" s="2">
        <v>0</v>
      </c>
      <c r="F710" s="32" t="e">
        <f t="shared" si="118"/>
        <v>#DIV/0!</v>
      </c>
      <c r="G710" s="3" t="e">
        <f t="shared" si="116"/>
        <v>#VALUE!</v>
      </c>
      <c r="H710" s="3" t="e">
        <f t="shared" si="117"/>
        <v>#VALUE!</v>
      </c>
      <c r="J710" s="7"/>
      <c r="K710" s="68" t="s">
        <v>68</v>
      </c>
      <c r="L710" s="29" t="e">
        <f>(K693*M695)/M693</f>
        <v>#VALUE!</v>
      </c>
      <c r="M710" s="66" t="str">
        <f>$M$9</f>
        <v>mg/kg</v>
      </c>
    </row>
    <row r="711" spans="1:14" x14ac:dyDescent="0.25">
      <c r="A711" s="28" t="str">
        <f>_xlfn.XLOOKUP(P!C711,'Banco de Dados'!$B$3:$B$274,'Banco de Dados'!$K$3:$K$274,"")</f>
        <v/>
      </c>
      <c r="B711" s="2">
        <v>0</v>
      </c>
      <c r="C711" s="2">
        <v>0</v>
      </c>
      <c r="D711" s="2">
        <v>0</v>
      </c>
      <c r="E711" s="2">
        <v>0</v>
      </c>
      <c r="F711" s="32" t="e">
        <f t="shared" si="118"/>
        <v>#DIV/0!</v>
      </c>
      <c r="G711" s="3" t="e">
        <f t="shared" si="116"/>
        <v>#VALUE!</v>
      </c>
      <c r="H711" s="3" t="e">
        <f t="shared" si="117"/>
        <v>#VALUE!</v>
      </c>
      <c r="J711" s="7"/>
      <c r="K711" s="111" t="s">
        <v>246</v>
      </c>
      <c r="L711" s="126" t="e">
        <f>SQRT(((M698/L698)^2)+((M699/L699)^2)+((M700/L700)^2))</f>
        <v>#VALUE!</v>
      </c>
      <c r="M711" s="66"/>
    </row>
    <row r="712" spans="1:14" x14ac:dyDescent="0.25">
      <c r="A712" s="28" t="str">
        <f>_xlfn.XLOOKUP(P!C712,'Banco de Dados'!$B$3:$B$274,'Banco de Dados'!$K$3:$K$274,"")</f>
        <v/>
      </c>
      <c r="B712" s="2">
        <v>0</v>
      </c>
      <c r="C712" s="2">
        <v>0</v>
      </c>
      <c r="D712" s="2">
        <v>0</v>
      </c>
      <c r="E712" s="2">
        <v>0</v>
      </c>
      <c r="F712" s="32" t="e">
        <f t="shared" si="118"/>
        <v>#DIV/0!</v>
      </c>
      <c r="G712" s="3" t="e">
        <f t="shared" si="116"/>
        <v>#VALUE!</v>
      </c>
      <c r="H712" s="3" t="e">
        <f t="shared" si="117"/>
        <v>#VALUE!</v>
      </c>
      <c r="J712" s="7"/>
      <c r="K712" s="69" t="s">
        <v>247</v>
      </c>
      <c r="L712" s="127" t="e">
        <f>L711*L710</f>
        <v>#VALUE!</v>
      </c>
      <c r="M712" s="71" t="str">
        <f>$M$9</f>
        <v>mg/kg</v>
      </c>
    </row>
    <row r="713" spans="1:14" x14ac:dyDescent="0.25">
      <c r="A713" s="28" t="str">
        <f>_xlfn.XLOOKUP(P!C713,'Banco de Dados'!$B$3:$B$274,'Banco de Dados'!$K$3:$K$274,"")</f>
        <v/>
      </c>
      <c r="B713" s="2">
        <v>0</v>
      </c>
      <c r="C713" s="2">
        <v>0</v>
      </c>
      <c r="D713" s="2">
        <v>0</v>
      </c>
      <c r="E713" s="2">
        <v>0</v>
      </c>
      <c r="F713" s="32" t="e">
        <f t="shared" si="118"/>
        <v>#DIV/0!</v>
      </c>
      <c r="G713" s="3" t="e">
        <f t="shared" si="116"/>
        <v>#VALUE!</v>
      </c>
      <c r="H713" s="3" t="e">
        <f t="shared" si="117"/>
        <v>#VALUE!</v>
      </c>
      <c r="J713" s="7"/>
      <c r="K713" s="123"/>
      <c r="L713" s="124"/>
    </row>
    <row r="714" spans="1:14" x14ac:dyDescent="0.25">
      <c r="A714" s="28" t="str">
        <f>_xlfn.XLOOKUP(P!C714,'Banco de Dados'!$B$3:$B$274,'Banco de Dados'!$K$3:$K$274,"")</f>
        <v/>
      </c>
      <c r="B714" s="2">
        <v>0</v>
      </c>
      <c r="C714" s="2">
        <v>0</v>
      </c>
      <c r="D714" s="2">
        <v>0</v>
      </c>
      <c r="E714" s="2">
        <v>0</v>
      </c>
      <c r="F714" s="32" t="e">
        <f t="shared" si="118"/>
        <v>#DIV/0!</v>
      </c>
      <c r="G714" s="3" t="e">
        <f t="shared" si="116"/>
        <v>#VALUE!</v>
      </c>
      <c r="H714" s="3" t="e">
        <f t="shared" si="117"/>
        <v>#VALUE!</v>
      </c>
      <c r="J714" s="7"/>
    </row>
    <row r="715" spans="1:14" x14ac:dyDescent="0.25">
      <c r="A715" s="28" t="str">
        <f>_xlfn.XLOOKUP(P!C715,'Banco de Dados'!$B$3:$B$274,'Banco de Dados'!$K$3:$K$274,"")</f>
        <v/>
      </c>
      <c r="B715" s="2">
        <v>0</v>
      </c>
      <c r="C715" s="2">
        <v>0</v>
      </c>
      <c r="D715" s="2">
        <v>0</v>
      </c>
      <c r="E715" s="2">
        <v>0</v>
      </c>
      <c r="F715" s="32" t="e">
        <f t="shared" si="118"/>
        <v>#DIV/0!</v>
      </c>
      <c r="G715" s="3" t="e">
        <f t="shared" si="116"/>
        <v>#VALUE!</v>
      </c>
      <c r="H715" s="3" t="e">
        <f t="shared" si="117"/>
        <v>#VALUE!</v>
      </c>
      <c r="J715" s="7"/>
    </row>
    <row r="716" spans="1:14" x14ac:dyDescent="0.25">
      <c r="A716" s="28" t="str">
        <f>_xlfn.XLOOKUP(P!C716,'Banco de Dados'!$B$3:$B$274,'Banco de Dados'!$K$3:$K$274,"")</f>
        <v/>
      </c>
      <c r="B716" s="2">
        <v>0</v>
      </c>
      <c r="C716" s="2">
        <v>0</v>
      </c>
      <c r="D716" s="2">
        <v>0</v>
      </c>
      <c r="E716" s="2">
        <v>0</v>
      </c>
      <c r="F716" s="32" t="e">
        <f t="shared" ref="F716:F718" si="119">(E716*100)/D716</f>
        <v>#DIV/0!</v>
      </c>
      <c r="G716" s="3" t="e">
        <f t="shared" ref="G716:G718" si="120">D716*$E$686</f>
        <v>#VALUE!</v>
      </c>
      <c r="H716" s="3" t="e">
        <f t="shared" ref="H716:H718" si="121">E716*$E$686</f>
        <v>#VALUE!</v>
      </c>
      <c r="J716" s="7"/>
    </row>
    <row r="717" spans="1:14" x14ac:dyDescent="0.25">
      <c r="A717" s="28" t="str">
        <f>_xlfn.XLOOKUP(P!C717,'Banco de Dados'!$B$3:$B$274,'Banco de Dados'!$K$3:$K$274,"")</f>
        <v/>
      </c>
      <c r="B717" s="2">
        <v>0</v>
      </c>
      <c r="C717" s="2">
        <v>0</v>
      </c>
      <c r="D717" s="2">
        <v>0</v>
      </c>
      <c r="E717" s="2">
        <v>0</v>
      </c>
      <c r="F717" s="32" t="e">
        <f t="shared" si="119"/>
        <v>#DIV/0!</v>
      </c>
      <c r="G717" s="3" t="e">
        <f t="shared" si="120"/>
        <v>#VALUE!</v>
      </c>
      <c r="H717" s="3" t="e">
        <f t="shared" si="121"/>
        <v>#VALUE!</v>
      </c>
      <c r="J717" s="7"/>
    </row>
    <row r="718" spans="1:14" x14ac:dyDescent="0.25">
      <c r="A718" s="28" t="str">
        <f>_xlfn.XLOOKUP(P!C718,'Banco de Dados'!$B$3:$B$274,'Banco de Dados'!$K$3:$K$274,"")</f>
        <v/>
      </c>
      <c r="B718" s="2">
        <v>0</v>
      </c>
      <c r="C718" s="2">
        <v>0</v>
      </c>
      <c r="D718" s="2">
        <v>0</v>
      </c>
      <c r="E718" s="2">
        <v>0</v>
      </c>
      <c r="F718" s="32" t="e">
        <f t="shared" si="119"/>
        <v>#DIV/0!</v>
      </c>
      <c r="G718" s="3" t="e">
        <f t="shared" si="120"/>
        <v>#VALUE!</v>
      </c>
      <c r="H718" s="3" t="e">
        <f t="shared" si="121"/>
        <v>#VALUE!</v>
      </c>
      <c r="J718" s="7"/>
    </row>
    <row r="719" spans="1:14" x14ac:dyDescent="0.25">
      <c r="A719" s="21"/>
      <c r="B719" s="21"/>
      <c r="C719" s="21"/>
      <c r="D719" s="21"/>
      <c r="E719" s="21"/>
      <c r="F719" s="77"/>
      <c r="G719" s="21"/>
      <c r="H719" s="21"/>
      <c r="J719" s="21"/>
      <c r="K719" s="21"/>
      <c r="L719" s="21"/>
      <c r="M719" s="21"/>
      <c r="N719" s="21"/>
    </row>
    <row r="720" spans="1:14" ht="15.75" x14ac:dyDescent="0.25">
      <c r="A720" s="36">
        <f>'Nome das Amostras'!A25</f>
        <v>0</v>
      </c>
      <c r="B720" s="164" t="e">
        <f>VLOOKUP(A720,'Nome das Amostras'!$A$3:$D$28,2,FALSE)</f>
        <v>#N/A</v>
      </c>
      <c r="C720" s="164"/>
      <c r="D720" s="51" t="s">
        <v>65</v>
      </c>
      <c r="E720" s="52" t="e">
        <f>'Banco de Dados'!$O$13/'Banco de Dados'!FF13</f>
        <v>#VALUE!</v>
      </c>
      <c r="F720" s="74"/>
      <c r="G720" s="3"/>
      <c r="H720" s="3"/>
      <c r="J720" s="7"/>
    </row>
    <row r="721" spans="1:14" ht="15.75" x14ac:dyDescent="0.25">
      <c r="A721" s="107" t="s">
        <v>1</v>
      </c>
      <c r="B721" s="107" t="s">
        <v>0</v>
      </c>
      <c r="C721" s="107" t="s">
        <v>212</v>
      </c>
      <c r="D721" s="107" t="s">
        <v>209</v>
      </c>
      <c r="E721" s="107" t="s">
        <v>213</v>
      </c>
      <c r="F721" s="76" t="s">
        <v>219</v>
      </c>
      <c r="G721" s="54" t="s">
        <v>140</v>
      </c>
      <c r="H721" s="54" t="s">
        <v>66</v>
      </c>
      <c r="J721" s="7"/>
      <c r="K721" s="72">
        <f>A720</f>
        <v>0</v>
      </c>
      <c r="L721" s="55" t="s">
        <v>215</v>
      </c>
      <c r="M721" s="41" t="str">
        <f>$A$1</f>
        <v>Fósforo</v>
      </c>
      <c r="N721" s="3"/>
    </row>
    <row r="722" spans="1:14" x14ac:dyDescent="0.25">
      <c r="A722" s="28" t="str">
        <f>_xlfn.XLOOKUP(P!C722,'Banco de Dados'!$B$3:$B$274,'Banco de Dados'!$K$3:$K$274,"")</f>
        <v/>
      </c>
      <c r="B722" s="2" cm="1">
        <f t="array" ref="B722:E752">Dados!FB5:FE35</f>
        <v>0</v>
      </c>
      <c r="C722" s="2">
        <v>0</v>
      </c>
      <c r="D722" s="2">
        <v>0</v>
      </c>
      <c r="E722" s="2">
        <v>0</v>
      </c>
      <c r="F722" s="32" t="e">
        <f>(E722*100)/D722</f>
        <v>#DIV/0!</v>
      </c>
      <c r="G722" s="3" t="e">
        <f t="shared" ref="G722:G749" si="122">D722*$E$720</f>
        <v>#VALUE!</v>
      </c>
      <c r="H722" s="3" t="e">
        <f t="shared" ref="H722:H749" si="123">E722*$E$720</f>
        <v>#VALUE!</v>
      </c>
      <c r="J722" s="7"/>
      <c r="K722" s="5" t="s">
        <v>210</v>
      </c>
      <c r="L722" s="5"/>
      <c r="M722" s="5" t="s">
        <v>211</v>
      </c>
    </row>
    <row r="723" spans="1:14" x14ac:dyDescent="0.25">
      <c r="A723" s="28" t="str">
        <f>_xlfn.XLOOKUP(P!C723,'Banco de Dados'!$B$3:$B$274,'Banco de Dados'!$K$3:$K$274,"")</f>
        <v/>
      </c>
      <c r="B723" s="2">
        <v>0</v>
      </c>
      <c r="C723" s="2">
        <v>0</v>
      </c>
      <c r="D723" s="2">
        <v>0</v>
      </c>
      <c r="E723" s="2">
        <v>0</v>
      </c>
      <c r="F723" s="32" t="e">
        <f t="shared" ref="F723:F749" si="124">(E723*100)/D723</f>
        <v>#DIV/0!</v>
      </c>
      <c r="G723" s="3" t="e">
        <f t="shared" si="122"/>
        <v>#VALUE!</v>
      </c>
      <c r="H723" s="3" t="e">
        <f t="shared" si="123"/>
        <v>#VALUE!</v>
      </c>
      <c r="J723" s="7"/>
      <c r="K723" s="6" t="str">
        <f>_xlfn.XLOOKUP($B$4,A722:A749,G722:G749,"")</f>
        <v/>
      </c>
      <c r="L723" s="6"/>
      <c r="M723" s="6" t="str">
        <f>_xlfn.XLOOKUP($B$4,A722:A749,H722:H749,"")</f>
        <v/>
      </c>
    </row>
    <row r="724" spans="1:14" x14ac:dyDescent="0.25">
      <c r="A724" s="28" t="str">
        <f>_xlfn.XLOOKUP(P!C724,'Banco de Dados'!$B$3:$B$274,'Banco de Dados'!$K$3:$K$274,"")</f>
        <v/>
      </c>
      <c r="B724" s="2">
        <v>0</v>
      </c>
      <c r="C724" s="2">
        <v>0</v>
      </c>
      <c r="D724" s="2">
        <v>0</v>
      </c>
      <c r="E724" s="2">
        <v>0</v>
      </c>
      <c r="F724" s="32" t="e">
        <f t="shared" si="124"/>
        <v>#DIV/0!</v>
      </c>
      <c r="G724" s="3" t="e">
        <f t="shared" si="122"/>
        <v>#VALUE!</v>
      </c>
      <c r="H724" s="3" t="e">
        <f t="shared" si="123"/>
        <v>#VALUE!</v>
      </c>
      <c r="J724" s="7"/>
    </row>
    <row r="725" spans="1:14" ht="15.75" x14ac:dyDescent="0.25">
      <c r="A725" s="28" t="str">
        <f>_xlfn.XLOOKUP(P!C725,'Banco de Dados'!$B$3:$B$274,'Banco de Dados'!$K$3:$K$274,"")</f>
        <v/>
      </c>
      <c r="B725" s="2">
        <v>0</v>
      </c>
      <c r="C725" s="2">
        <v>0</v>
      </c>
      <c r="D725" s="2">
        <v>0</v>
      </c>
      <c r="E725" s="2">
        <v>0</v>
      </c>
      <c r="F725" s="32" t="e">
        <f t="shared" si="124"/>
        <v>#DIV/0!</v>
      </c>
      <c r="G725" s="3" t="e">
        <f t="shared" si="122"/>
        <v>#VALUE!</v>
      </c>
      <c r="H725" s="3" t="e">
        <f t="shared" si="123"/>
        <v>#VALUE!</v>
      </c>
      <c r="K725" s="165" t="s">
        <v>67</v>
      </c>
      <c r="L725" s="166"/>
      <c r="M725" s="167"/>
      <c r="N725"/>
    </row>
    <row r="726" spans="1:14" x14ac:dyDescent="0.25">
      <c r="A726" s="28" t="str">
        <f>_xlfn.XLOOKUP(P!C726,'Banco de Dados'!$B$3:$B$274,'Banco de Dados'!$K$3:$K$274,"")</f>
        <v/>
      </c>
      <c r="B726" s="2">
        <v>0</v>
      </c>
      <c r="C726" s="2">
        <v>0</v>
      </c>
      <c r="D726" s="2">
        <v>0</v>
      </c>
      <c r="E726" s="2">
        <v>0</v>
      </c>
      <c r="F726" s="32" t="e">
        <f t="shared" si="124"/>
        <v>#DIV/0!</v>
      </c>
      <c r="G726" s="3" t="e">
        <f t="shared" si="122"/>
        <v>#VALUE!</v>
      </c>
      <c r="H726" s="3" t="e">
        <f t="shared" si="123"/>
        <v>#VALUE!</v>
      </c>
      <c r="J726" s="7"/>
      <c r="K726" s="104" t="s">
        <v>240</v>
      </c>
      <c r="L726" s="39"/>
      <c r="M726" s="106" t="s">
        <v>209</v>
      </c>
    </row>
    <row r="727" spans="1:14" x14ac:dyDescent="0.25">
      <c r="A727" s="28" t="str">
        <f>_xlfn.XLOOKUP(P!C727,'Banco de Dados'!$B$3:$B$274,'Banco de Dados'!$K$3:$K$274,"")</f>
        <v/>
      </c>
      <c r="B727" s="2">
        <v>0</v>
      </c>
      <c r="C727" s="2">
        <v>0</v>
      </c>
      <c r="D727" s="2">
        <v>0</v>
      </c>
      <c r="E727" s="2">
        <v>0</v>
      </c>
      <c r="F727" s="32" t="e">
        <f t="shared" si="124"/>
        <v>#DIV/0!</v>
      </c>
      <c r="G727" s="3" t="e">
        <f t="shared" si="122"/>
        <v>#VALUE!</v>
      </c>
      <c r="H727" s="3" t="e">
        <f t="shared" si="123"/>
        <v>#VALUE!</v>
      </c>
      <c r="J727" s="58" t="s">
        <v>38</v>
      </c>
      <c r="K727" s="59">
        <f>$L$9</f>
        <v>2161</v>
      </c>
      <c r="L727" s="60"/>
      <c r="M727" s="61">
        <f>$M$11</f>
        <v>968</v>
      </c>
      <c r="N727" s="60"/>
    </row>
    <row r="728" spans="1:14" x14ac:dyDescent="0.25">
      <c r="A728" s="28" t="str">
        <f>_xlfn.XLOOKUP(P!C728,'Banco de Dados'!$B$3:$B$274,'Banco de Dados'!$K$3:$K$274,"")</f>
        <v/>
      </c>
      <c r="B728" s="2">
        <v>0</v>
      </c>
      <c r="C728" s="2">
        <v>0</v>
      </c>
      <c r="D728" s="2">
        <v>0</v>
      </c>
      <c r="E728" s="2">
        <v>0</v>
      </c>
      <c r="F728" s="32" t="e">
        <f t="shared" si="124"/>
        <v>#DIV/0!</v>
      </c>
      <c r="G728" s="3" t="e">
        <f t="shared" si="122"/>
        <v>#VALUE!</v>
      </c>
      <c r="H728" s="3" t="e">
        <f t="shared" si="123"/>
        <v>#VALUE!</v>
      </c>
      <c r="J728" s="2"/>
      <c r="K728" s="18"/>
      <c r="L728" s="2" t="s">
        <v>70</v>
      </c>
      <c r="M728" s="19"/>
    </row>
    <row r="729" spans="1:14" x14ac:dyDescent="0.25">
      <c r="A729" s="28" t="str">
        <f>_xlfn.XLOOKUP(P!C729,'Banco de Dados'!$B$3:$B$274,'Banco de Dados'!$K$3:$K$274,"")</f>
        <v/>
      </c>
      <c r="B729" s="2">
        <v>0</v>
      </c>
      <c r="C729" s="2">
        <v>0</v>
      </c>
      <c r="D729" s="2">
        <v>0</v>
      </c>
      <c r="E729" s="2">
        <v>0</v>
      </c>
      <c r="F729" s="32" t="e">
        <f t="shared" si="124"/>
        <v>#DIV/0!</v>
      </c>
      <c r="G729" s="3" t="e">
        <f t="shared" si="122"/>
        <v>#VALUE!</v>
      </c>
      <c r="H729" s="3" t="e">
        <f t="shared" si="123"/>
        <v>#VALUE!</v>
      </c>
      <c r="J729" s="58" t="s">
        <v>69</v>
      </c>
      <c r="K729" s="62" t="s">
        <v>71</v>
      </c>
      <c r="L729" s="63"/>
      <c r="M729" s="64" t="str">
        <f>K723</f>
        <v/>
      </c>
      <c r="N729" s="60"/>
    </row>
    <row r="730" spans="1:14" x14ac:dyDescent="0.25">
      <c r="A730" s="28" t="str">
        <f>_xlfn.XLOOKUP(P!C730,'Banco de Dados'!$B$3:$B$274,'Banco de Dados'!$K$3:$K$274,"")</f>
        <v/>
      </c>
      <c r="B730" s="2">
        <v>0</v>
      </c>
      <c r="C730" s="2">
        <v>0</v>
      </c>
      <c r="D730" s="2">
        <v>0</v>
      </c>
      <c r="E730" s="2">
        <v>0</v>
      </c>
      <c r="F730" s="32" t="e">
        <f t="shared" si="124"/>
        <v>#DIV/0!</v>
      </c>
      <c r="G730" s="3" t="e">
        <f t="shared" si="122"/>
        <v>#VALUE!</v>
      </c>
      <c r="H730" s="3" t="e">
        <f t="shared" si="123"/>
        <v>#VALUE!</v>
      </c>
      <c r="J730" s="7"/>
    </row>
    <row r="731" spans="1:14" ht="15.75" x14ac:dyDescent="0.25">
      <c r="A731" s="28" t="str">
        <f>_xlfn.XLOOKUP(P!C731,'Banco de Dados'!$B$3:$B$274,'Banco de Dados'!$K$3:$K$274,"")</f>
        <v/>
      </c>
      <c r="B731" s="2">
        <v>0</v>
      </c>
      <c r="C731" s="2">
        <v>0</v>
      </c>
      <c r="D731" s="2">
        <v>0</v>
      </c>
      <c r="E731" s="2">
        <v>0</v>
      </c>
      <c r="F731" s="32" t="e">
        <f t="shared" si="124"/>
        <v>#DIV/0!</v>
      </c>
      <c r="G731" s="3" t="e">
        <f t="shared" si="122"/>
        <v>#VALUE!</v>
      </c>
      <c r="H731" s="3" t="e">
        <f t="shared" si="123"/>
        <v>#VALUE!</v>
      </c>
      <c r="J731" s="7"/>
      <c r="K731" s="165" t="s">
        <v>218</v>
      </c>
      <c r="L731" s="166"/>
      <c r="M731" s="167"/>
    </row>
    <row r="732" spans="1:14" x14ac:dyDescent="0.25">
      <c r="A732" s="28" t="str">
        <f>_xlfn.XLOOKUP(P!C732,'Banco de Dados'!$B$3:$B$274,'Banco de Dados'!$K$3:$K$274,"")</f>
        <v/>
      </c>
      <c r="B732" s="2">
        <v>0</v>
      </c>
      <c r="C732" s="2">
        <v>0</v>
      </c>
      <c r="D732" s="2">
        <v>0</v>
      </c>
      <c r="E732" s="2">
        <v>0</v>
      </c>
      <c r="F732" s="32" t="e">
        <f t="shared" si="124"/>
        <v>#DIV/0!</v>
      </c>
      <c r="G732" s="3" t="e">
        <f t="shared" si="122"/>
        <v>#VALUE!</v>
      </c>
      <c r="H732" s="3" t="e">
        <f t="shared" si="123"/>
        <v>#VALUE!</v>
      </c>
      <c r="J732" s="7"/>
      <c r="K732" s="104" t="s">
        <v>236</v>
      </c>
      <c r="L732" s="108" t="str">
        <f>K723</f>
        <v/>
      </c>
      <c r="M732" s="109" t="str">
        <f>M723</f>
        <v/>
      </c>
    </row>
    <row r="733" spans="1:14" x14ac:dyDescent="0.25">
      <c r="A733" s="28" t="str">
        <f>_xlfn.XLOOKUP(P!C733,'Banco de Dados'!$B$3:$B$274,'Banco de Dados'!$K$3:$K$274,"")</f>
        <v/>
      </c>
      <c r="B733" s="2">
        <v>0</v>
      </c>
      <c r="C733" s="2">
        <v>0</v>
      </c>
      <c r="D733" s="2">
        <v>0</v>
      </c>
      <c r="E733" s="2">
        <v>0</v>
      </c>
      <c r="F733" s="32" t="e">
        <f t="shared" si="124"/>
        <v>#DIV/0!</v>
      </c>
      <c r="G733" s="3" t="e">
        <f t="shared" si="122"/>
        <v>#VALUE!</v>
      </c>
      <c r="H733" s="3" t="e">
        <f t="shared" si="123"/>
        <v>#VALUE!</v>
      </c>
      <c r="J733" s="7"/>
      <c r="K733" s="104" t="s">
        <v>237</v>
      </c>
      <c r="L733" s="105">
        <f>$L$9</f>
        <v>2161</v>
      </c>
      <c r="M733" s="106">
        <f>$L$10</f>
        <v>28</v>
      </c>
    </row>
    <row r="734" spans="1:14" x14ac:dyDescent="0.25">
      <c r="A734" s="28" t="str">
        <f>_xlfn.XLOOKUP(P!C734,'Banco de Dados'!$B$3:$B$274,'Banco de Dados'!$K$3:$K$274,"")</f>
        <v/>
      </c>
      <c r="B734" s="2">
        <v>0</v>
      </c>
      <c r="C734" s="2">
        <v>0</v>
      </c>
      <c r="D734" s="2">
        <v>0</v>
      </c>
      <c r="E734" s="2">
        <v>0</v>
      </c>
      <c r="F734" s="32" t="e">
        <f t="shared" si="124"/>
        <v>#DIV/0!</v>
      </c>
      <c r="G734" s="3" t="e">
        <f t="shared" si="122"/>
        <v>#VALUE!</v>
      </c>
      <c r="H734" s="3" t="e">
        <f t="shared" si="123"/>
        <v>#VALUE!</v>
      </c>
      <c r="J734" s="7"/>
      <c r="K734" s="104" t="s">
        <v>238</v>
      </c>
      <c r="L734" s="105">
        <f>$M$11</f>
        <v>968</v>
      </c>
      <c r="M734" s="106">
        <f>$M$12</f>
        <v>104</v>
      </c>
    </row>
    <row r="735" spans="1:14" x14ac:dyDescent="0.25">
      <c r="A735" s="28" t="str">
        <f>_xlfn.XLOOKUP(P!C735,'Banco de Dados'!$B$3:$B$274,'Banco de Dados'!$K$3:$K$274,"")</f>
        <v/>
      </c>
      <c r="B735" s="2">
        <v>0</v>
      </c>
      <c r="C735" s="2">
        <v>0</v>
      </c>
      <c r="D735" s="2">
        <v>0</v>
      </c>
      <c r="E735" s="2">
        <v>0</v>
      </c>
      <c r="F735" s="32" t="e">
        <f t="shared" si="124"/>
        <v>#DIV/0!</v>
      </c>
      <c r="G735" s="3" t="e">
        <f t="shared" si="122"/>
        <v>#VALUE!</v>
      </c>
      <c r="H735" s="3" t="e">
        <f t="shared" si="123"/>
        <v>#VALUE!</v>
      </c>
      <c r="J735" s="7"/>
      <c r="K735" s="69" t="s">
        <v>217</v>
      </c>
      <c r="L735" s="110" t="e">
        <f>SQRT(((M732/L732)^2)+((M733/L733)^2)+((M734/L734)^2))</f>
        <v>#VALUE!</v>
      </c>
      <c r="M735" s="71" t="str">
        <f>M744</f>
        <v>mg/kg</v>
      </c>
    </row>
    <row r="736" spans="1:14" x14ac:dyDescent="0.25">
      <c r="A736" s="28" t="str">
        <f>_xlfn.XLOOKUP(P!C736,'Banco de Dados'!$B$3:$B$274,'Banco de Dados'!$K$3:$K$274,"")</f>
        <v/>
      </c>
      <c r="B736" s="2">
        <v>0</v>
      </c>
      <c r="C736" s="2">
        <v>0</v>
      </c>
      <c r="D736" s="2">
        <v>0</v>
      </c>
      <c r="E736" s="2">
        <v>0</v>
      </c>
      <c r="F736" s="32" t="e">
        <f t="shared" si="124"/>
        <v>#DIV/0!</v>
      </c>
      <c r="G736" s="3" t="e">
        <f t="shared" si="122"/>
        <v>#VALUE!</v>
      </c>
      <c r="H736" s="3" t="e">
        <f t="shared" si="123"/>
        <v>#VALUE!</v>
      </c>
      <c r="J736" s="7"/>
    </row>
    <row r="737" spans="1:13" x14ac:dyDescent="0.25">
      <c r="A737" s="28" t="str">
        <f>_xlfn.XLOOKUP(P!C737,'Banco de Dados'!$B$3:$B$274,'Banco de Dados'!$K$3:$K$274,"")</f>
        <v/>
      </c>
      <c r="B737" s="2">
        <v>0</v>
      </c>
      <c r="C737" s="2">
        <v>0</v>
      </c>
      <c r="D737" s="2">
        <v>0</v>
      </c>
      <c r="E737" s="2">
        <v>0</v>
      </c>
      <c r="F737" s="32" t="e">
        <f t="shared" si="124"/>
        <v>#DIV/0!</v>
      </c>
      <c r="G737" s="3" t="e">
        <f t="shared" si="122"/>
        <v>#VALUE!</v>
      </c>
      <c r="H737" s="3" t="e">
        <f t="shared" si="123"/>
        <v>#VALUE!</v>
      </c>
      <c r="J737" s="7"/>
    </row>
    <row r="738" spans="1:13" x14ac:dyDescent="0.25">
      <c r="A738" s="28" t="str">
        <f>_xlfn.XLOOKUP(P!C738,'Banco de Dados'!$B$3:$B$274,'Banco de Dados'!$K$3:$K$274,"")</f>
        <v/>
      </c>
      <c r="B738" s="2">
        <v>0</v>
      </c>
      <c r="C738" s="2">
        <v>0</v>
      </c>
      <c r="D738" s="2">
        <v>0</v>
      </c>
      <c r="E738" s="2">
        <v>0</v>
      </c>
      <c r="F738" s="32" t="e">
        <f t="shared" si="124"/>
        <v>#DIV/0!</v>
      </c>
      <c r="G738" s="3" t="e">
        <f t="shared" si="122"/>
        <v>#VALUE!</v>
      </c>
      <c r="H738" s="3" t="e">
        <f t="shared" si="123"/>
        <v>#VALUE!</v>
      </c>
      <c r="J738" s="7"/>
    </row>
    <row r="739" spans="1:13" x14ac:dyDescent="0.25">
      <c r="A739" s="28" t="str">
        <f>_xlfn.XLOOKUP(P!C739,'Banco de Dados'!$B$3:$B$274,'Banco de Dados'!$K$3:$K$274,"")</f>
        <v/>
      </c>
      <c r="B739" s="2">
        <v>0</v>
      </c>
      <c r="C739" s="2">
        <v>0</v>
      </c>
      <c r="D739" s="2">
        <v>0</v>
      </c>
      <c r="E739" s="2">
        <v>0</v>
      </c>
      <c r="F739" s="32" t="e">
        <f t="shared" si="124"/>
        <v>#DIV/0!</v>
      </c>
      <c r="G739" s="3" t="e">
        <f t="shared" si="122"/>
        <v>#VALUE!</v>
      </c>
      <c r="H739" s="3" t="e">
        <f t="shared" si="123"/>
        <v>#VALUE!</v>
      </c>
      <c r="J739" s="7"/>
    </row>
    <row r="740" spans="1:13" x14ac:dyDescent="0.25">
      <c r="A740" s="28" t="str">
        <f>_xlfn.XLOOKUP(P!C740,'Banco de Dados'!$B$3:$B$274,'Banco de Dados'!$K$3:$K$274,"")</f>
        <v/>
      </c>
      <c r="B740" s="2">
        <v>0</v>
      </c>
      <c r="C740" s="2">
        <v>0</v>
      </c>
      <c r="D740" s="2">
        <v>0</v>
      </c>
      <c r="E740" s="2">
        <v>0</v>
      </c>
      <c r="F740" s="32" t="e">
        <f t="shared" si="124"/>
        <v>#DIV/0!</v>
      </c>
      <c r="G740" s="3" t="e">
        <f t="shared" si="122"/>
        <v>#VALUE!</v>
      </c>
      <c r="H740" s="3" t="e">
        <f t="shared" si="123"/>
        <v>#VALUE!</v>
      </c>
      <c r="J740" s="7"/>
    </row>
    <row r="741" spans="1:13" x14ac:dyDescent="0.25">
      <c r="A741" s="28" t="str">
        <f>_xlfn.XLOOKUP(P!C741,'Banco de Dados'!$B$3:$B$274,'Banco de Dados'!$K$3:$K$274,"")</f>
        <v/>
      </c>
      <c r="B741" s="2">
        <v>0</v>
      </c>
      <c r="C741" s="2">
        <v>0</v>
      </c>
      <c r="D741" s="2">
        <v>0</v>
      </c>
      <c r="E741" s="2">
        <v>0</v>
      </c>
      <c r="F741" s="32" t="e">
        <f t="shared" si="124"/>
        <v>#DIV/0!</v>
      </c>
      <c r="G741" s="3" t="e">
        <f t="shared" si="122"/>
        <v>#VALUE!</v>
      </c>
      <c r="H741" s="3" t="e">
        <f t="shared" si="123"/>
        <v>#VALUE!</v>
      </c>
      <c r="J741" s="7"/>
    </row>
    <row r="742" spans="1:13" x14ac:dyDescent="0.25">
      <c r="A742" s="28" t="str">
        <f>_xlfn.XLOOKUP(P!C742,'Banco de Dados'!$B$3:$B$274,'Banco de Dados'!$K$3:$K$274,"")</f>
        <v/>
      </c>
      <c r="B742" s="2">
        <v>0</v>
      </c>
      <c r="C742" s="2">
        <v>0</v>
      </c>
      <c r="D742" s="2">
        <v>0</v>
      </c>
      <c r="E742" s="17">
        <v>0</v>
      </c>
      <c r="F742" s="32" t="e">
        <f t="shared" si="124"/>
        <v>#DIV/0!</v>
      </c>
      <c r="G742" s="3" t="e">
        <f t="shared" si="122"/>
        <v>#VALUE!</v>
      </c>
      <c r="H742" s="3" t="e">
        <f t="shared" si="123"/>
        <v>#VALUE!</v>
      </c>
      <c r="J742" s="7"/>
    </row>
    <row r="743" spans="1:13" ht="15.75" x14ac:dyDescent="0.25">
      <c r="A743" s="28" t="str">
        <f>_xlfn.XLOOKUP(P!C743,'Banco de Dados'!$B$3:$B$274,'Banco de Dados'!$K$3:$K$274,"")</f>
        <v/>
      </c>
      <c r="B743" s="2">
        <v>0</v>
      </c>
      <c r="C743" s="2">
        <v>0</v>
      </c>
      <c r="D743" s="2">
        <v>0</v>
      </c>
      <c r="E743" s="2">
        <v>0</v>
      </c>
      <c r="F743" s="32" t="e">
        <f t="shared" si="124"/>
        <v>#DIV/0!</v>
      </c>
      <c r="G743" s="3" t="e">
        <f t="shared" si="122"/>
        <v>#VALUE!</v>
      </c>
      <c r="H743" s="3" t="e">
        <f t="shared" si="123"/>
        <v>#VALUE!</v>
      </c>
      <c r="J743" s="7"/>
      <c r="K743" s="101" t="s">
        <v>216</v>
      </c>
      <c r="L743" s="102">
        <f>K721</f>
        <v>0</v>
      </c>
      <c r="M743" s="103" t="str">
        <f>M721</f>
        <v>Fósforo</v>
      </c>
    </row>
    <row r="744" spans="1:13" x14ac:dyDescent="0.25">
      <c r="A744" s="28" t="str">
        <f>_xlfn.XLOOKUP(P!C744,'Banco de Dados'!$B$3:$B$274,'Banco de Dados'!$K$3:$K$274,"")</f>
        <v/>
      </c>
      <c r="B744" s="2">
        <v>0</v>
      </c>
      <c r="C744" s="2">
        <v>0</v>
      </c>
      <c r="D744" s="2">
        <v>0</v>
      </c>
      <c r="E744" s="2">
        <v>0</v>
      </c>
      <c r="F744" s="32" t="e">
        <f t="shared" si="124"/>
        <v>#DIV/0!</v>
      </c>
      <c r="G744" s="3" t="e">
        <f t="shared" si="122"/>
        <v>#VALUE!</v>
      </c>
      <c r="H744" s="3" t="e">
        <f t="shared" si="123"/>
        <v>#VALUE!</v>
      </c>
      <c r="J744" s="7"/>
      <c r="K744" s="68" t="s">
        <v>68</v>
      </c>
      <c r="L744" s="29" t="e">
        <f>(K727*M729)/M727</f>
        <v>#VALUE!</v>
      </c>
      <c r="M744" s="66" t="str">
        <f>$M$9</f>
        <v>mg/kg</v>
      </c>
    </row>
    <row r="745" spans="1:13" x14ac:dyDescent="0.25">
      <c r="A745" s="28" t="str">
        <f>_xlfn.XLOOKUP(P!C745,'Banco de Dados'!$B$3:$B$274,'Banco de Dados'!$K$3:$K$274,"")</f>
        <v/>
      </c>
      <c r="B745" s="2">
        <v>0</v>
      </c>
      <c r="C745" s="2">
        <v>0</v>
      </c>
      <c r="D745" s="2">
        <v>0</v>
      </c>
      <c r="E745" s="2">
        <v>0</v>
      </c>
      <c r="F745" s="32" t="e">
        <f t="shared" si="124"/>
        <v>#DIV/0!</v>
      </c>
      <c r="G745" s="3" t="e">
        <f t="shared" si="122"/>
        <v>#VALUE!</v>
      </c>
      <c r="H745" s="3" t="e">
        <f t="shared" si="123"/>
        <v>#VALUE!</v>
      </c>
      <c r="J745" s="7"/>
      <c r="K745" s="111" t="s">
        <v>246</v>
      </c>
      <c r="L745" s="126" t="e">
        <f>SQRT(((M732/L732)^2)+((M733/L733)^2)+((M734/L734)^2))</f>
        <v>#VALUE!</v>
      </c>
      <c r="M745" s="66"/>
    </row>
    <row r="746" spans="1:13" x14ac:dyDescent="0.25">
      <c r="A746" s="28" t="str">
        <f>_xlfn.XLOOKUP(P!C746,'Banco de Dados'!$B$3:$B$274,'Banco de Dados'!$K$3:$K$274,"")</f>
        <v/>
      </c>
      <c r="B746" s="2">
        <v>0</v>
      </c>
      <c r="C746" s="2">
        <v>0</v>
      </c>
      <c r="D746" s="2">
        <v>0</v>
      </c>
      <c r="E746" s="2">
        <v>0</v>
      </c>
      <c r="F746" s="32" t="e">
        <f t="shared" si="124"/>
        <v>#DIV/0!</v>
      </c>
      <c r="G746" s="3" t="e">
        <f t="shared" si="122"/>
        <v>#VALUE!</v>
      </c>
      <c r="H746" s="3" t="e">
        <f t="shared" si="123"/>
        <v>#VALUE!</v>
      </c>
      <c r="J746" s="7"/>
      <c r="K746" s="69" t="s">
        <v>247</v>
      </c>
      <c r="L746" s="127" t="e">
        <f>L745*L744</f>
        <v>#VALUE!</v>
      </c>
      <c r="M746" s="71" t="str">
        <f>$M$9</f>
        <v>mg/kg</v>
      </c>
    </row>
    <row r="747" spans="1:13" x14ac:dyDescent="0.25">
      <c r="A747" s="28" t="str">
        <f>_xlfn.XLOOKUP(P!C747,'Banco de Dados'!$B$3:$B$274,'Banco de Dados'!$K$3:$K$274,"")</f>
        <v/>
      </c>
      <c r="B747" s="2">
        <v>0</v>
      </c>
      <c r="C747" s="2">
        <v>0</v>
      </c>
      <c r="D747" s="2">
        <v>0</v>
      </c>
      <c r="E747" s="2">
        <v>0</v>
      </c>
      <c r="F747" s="32" t="e">
        <f t="shared" si="124"/>
        <v>#DIV/0!</v>
      </c>
      <c r="G747" s="3" t="e">
        <f t="shared" si="122"/>
        <v>#VALUE!</v>
      </c>
      <c r="H747" s="3" t="e">
        <f t="shared" si="123"/>
        <v>#VALUE!</v>
      </c>
      <c r="J747" s="7"/>
      <c r="K747" s="123"/>
      <c r="L747" s="124"/>
    </row>
    <row r="748" spans="1:13" x14ac:dyDescent="0.25">
      <c r="A748" s="28" t="str">
        <f>_xlfn.XLOOKUP(P!C748,'Banco de Dados'!$B$3:$B$274,'Banco de Dados'!$K$3:$K$274,"")</f>
        <v/>
      </c>
      <c r="B748" s="2">
        <v>0</v>
      </c>
      <c r="C748" s="2">
        <v>0</v>
      </c>
      <c r="D748" s="2">
        <v>0</v>
      </c>
      <c r="E748" s="2">
        <v>0</v>
      </c>
      <c r="F748" s="32" t="e">
        <f t="shared" si="124"/>
        <v>#DIV/0!</v>
      </c>
      <c r="G748" s="3" t="e">
        <f t="shared" si="122"/>
        <v>#VALUE!</v>
      </c>
      <c r="H748" s="3" t="e">
        <f t="shared" si="123"/>
        <v>#VALUE!</v>
      </c>
      <c r="J748" s="7"/>
    </row>
    <row r="749" spans="1:13" x14ac:dyDescent="0.25">
      <c r="A749" s="28" t="str">
        <f>_xlfn.XLOOKUP(P!C749,'Banco de Dados'!$B$3:$B$274,'Banco de Dados'!$K$3:$K$274,"")</f>
        <v/>
      </c>
      <c r="B749" s="2">
        <v>0</v>
      </c>
      <c r="C749" s="2">
        <v>0</v>
      </c>
      <c r="D749" s="2">
        <v>0</v>
      </c>
      <c r="E749" s="2">
        <v>0</v>
      </c>
      <c r="F749" s="32" t="e">
        <f t="shared" si="124"/>
        <v>#DIV/0!</v>
      </c>
      <c r="G749" s="3" t="e">
        <f t="shared" si="122"/>
        <v>#VALUE!</v>
      </c>
      <c r="H749" s="3" t="e">
        <f t="shared" si="123"/>
        <v>#VALUE!</v>
      </c>
      <c r="J749" s="7"/>
    </row>
    <row r="750" spans="1:13" x14ac:dyDescent="0.25">
      <c r="A750" s="28" t="str">
        <f>_xlfn.XLOOKUP(P!C750,'Banco de Dados'!$B$3:$B$274,'Banco de Dados'!$K$3:$K$274,"")</f>
        <v/>
      </c>
      <c r="B750" s="2">
        <v>0</v>
      </c>
      <c r="C750" s="2">
        <v>0</v>
      </c>
      <c r="D750" s="2">
        <v>0</v>
      </c>
      <c r="E750" s="2">
        <v>0</v>
      </c>
      <c r="F750" s="32" t="e">
        <f t="shared" ref="F750:F752" si="125">(E750*100)/D750</f>
        <v>#DIV/0!</v>
      </c>
      <c r="G750" s="3" t="e">
        <f t="shared" ref="G750:G752" si="126">D750*$E$720</f>
        <v>#VALUE!</v>
      </c>
      <c r="H750" s="3" t="e">
        <f t="shared" ref="H750:H752" si="127">E750*$E$720</f>
        <v>#VALUE!</v>
      </c>
      <c r="J750" s="7"/>
    </row>
    <row r="751" spans="1:13" x14ac:dyDescent="0.25">
      <c r="A751" s="28" t="str">
        <f>_xlfn.XLOOKUP(P!C751,'Banco de Dados'!$B$3:$B$274,'Banco de Dados'!$K$3:$K$274,"")</f>
        <v/>
      </c>
      <c r="B751" s="2">
        <v>0</v>
      </c>
      <c r="C751" s="2">
        <v>0</v>
      </c>
      <c r="D751" s="2">
        <v>0</v>
      </c>
      <c r="E751" s="2">
        <v>0</v>
      </c>
      <c r="F751" s="32" t="e">
        <f t="shared" si="125"/>
        <v>#DIV/0!</v>
      </c>
      <c r="G751" s="3" t="e">
        <f t="shared" si="126"/>
        <v>#VALUE!</v>
      </c>
      <c r="H751" s="3" t="e">
        <f t="shared" si="127"/>
        <v>#VALUE!</v>
      </c>
      <c r="J751" s="7"/>
    </row>
    <row r="752" spans="1:13" x14ac:dyDescent="0.25">
      <c r="A752" s="28" t="str">
        <f>_xlfn.XLOOKUP(P!C752,'Banco de Dados'!$B$3:$B$274,'Banco de Dados'!$K$3:$K$274,"")</f>
        <v/>
      </c>
      <c r="B752" s="2">
        <v>0</v>
      </c>
      <c r="C752" s="2">
        <v>0</v>
      </c>
      <c r="D752" s="2">
        <v>0</v>
      </c>
      <c r="E752" s="2">
        <v>0</v>
      </c>
      <c r="F752" s="32" t="e">
        <f t="shared" si="125"/>
        <v>#DIV/0!</v>
      </c>
      <c r="G752" s="3" t="e">
        <f t="shared" si="126"/>
        <v>#VALUE!</v>
      </c>
      <c r="H752" s="3" t="e">
        <f t="shared" si="127"/>
        <v>#VALUE!</v>
      </c>
      <c r="J752" s="7"/>
    </row>
    <row r="753" spans="1:14" x14ac:dyDescent="0.25">
      <c r="A753" s="21"/>
      <c r="B753" s="21"/>
      <c r="C753" s="21"/>
      <c r="D753" s="21"/>
      <c r="E753" s="21"/>
      <c r="F753" s="77"/>
      <c r="G753" s="21"/>
      <c r="H753" s="21"/>
      <c r="J753" s="21"/>
      <c r="K753" s="21"/>
      <c r="L753" s="21"/>
      <c r="M753" s="21"/>
      <c r="N753" s="21"/>
    </row>
    <row r="754" spans="1:14" ht="15.75" x14ac:dyDescent="0.25">
      <c r="A754" s="36">
        <f>'Nome das Amostras'!A26</f>
        <v>0</v>
      </c>
      <c r="B754" s="164" t="e">
        <f>VLOOKUP(A754,'Nome das Amostras'!$A$3:$D$28,2,FALSE)</f>
        <v>#N/A</v>
      </c>
      <c r="C754" s="164"/>
      <c r="D754" s="51" t="s">
        <v>65</v>
      </c>
      <c r="E754" s="52" t="e">
        <f>'Banco de Dados'!$O$13/'Banco de Dados'!FM13</f>
        <v>#VALUE!</v>
      </c>
      <c r="F754" s="74"/>
      <c r="G754" s="3"/>
      <c r="H754" s="3"/>
      <c r="J754" s="7"/>
    </row>
    <row r="755" spans="1:14" ht="15.75" x14ac:dyDescent="0.25">
      <c r="A755" s="107" t="s">
        <v>1</v>
      </c>
      <c r="B755" s="107" t="s">
        <v>0</v>
      </c>
      <c r="C755" s="107" t="s">
        <v>212</v>
      </c>
      <c r="D755" s="107" t="s">
        <v>209</v>
      </c>
      <c r="E755" s="107" t="s">
        <v>213</v>
      </c>
      <c r="F755" s="76" t="s">
        <v>219</v>
      </c>
      <c r="G755" s="54" t="s">
        <v>140</v>
      </c>
      <c r="H755" s="54" t="s">
        <v>66</v>
      </c>
      <c r="J755" s="7"/>
      <c r="K755" s="72">
        <f>A754</f>
        <v>0</v>
      </c>
      <c r="L755" s="55" t="s">
        <v>215</v>
      </c>
      <c r="M755" s="41" t="str">
        <f>$A$1</f>
        <v>Fósforo</v>
      </c>
      <c r="N755" s="3"/>
    </row>
    <row r="756" spans="1:14" x14ac:dyDescent="0.25">
      <c r="A756" s="28" t="str">
        <f>_xlfn.XLOOKUP(P!C756,'Banco de Dados'!$B$3:$B$274,'Banco de Dados'!$K$3:$K$274,"")</f>
        <v/>
      </c>
      <c r="B756" s="2" cm="1">
        <f t="array" ref="B756:E786">Dados!FI5:FL35</f>
        <v>0</v>
      </c>
      <c r="C756" s="2">
        <v>0</v>
      </c>
      <c r="D756" s="2">
        <v>0</v>
      </c>
      <c r="E756" s="2">
        <v>0</v>
      </c>
      <c r="F756" s="32" t="e">
        <f>(E756*100)/D756</f>
        <v>#DIV/0!</v>
      </c>
      <c r="G756" s="3" t="e">
        <f t="shared" ref="G756:G783" si="128">D756*$E$754</f>
        <v>#VALUE!</v>
      </c>
      <c r="H756" s="3" t="e">
        <f t="shared" ref="H756:H783" si="129">E756*$E$754</f>
        <v>#VALUE!</v>
      </c>
      <c r="J756" s="7"/>
      <c r="K756" s="5" t="s">
        <v>210</v>
      </c>
      <c r="L756" s="5"/>
      <c r="M756" s="5" t="s">
        <v>211</v>
      </c>
    </row>
    <row r="757" spans="1:14" x14ac:dyDescent="0.25">
      <c r="A757" s="28" t="str">
        <f>_xlfn.XLOOKUP(P!C757,'Banco de Dados'!$B$3:$B$274,'Banco de Dados'!$K$3:$K$274,"")</f>
        <v/>
      </c>
      <c r="B757" s="2">
        <v>0</v>
      </c>
      <c r="C757" s="2">
        <v>0</v>
      </c>
      <c r="D757" s="2">
        <v>0</v>
      </c>
      <c r="E757" s="2">
        <v>0</v>
      </c>
      <c r="F757" s="32" t="e">
        <f t="shared" ref="F757:F783" si="130">(E757*100)/D757</f>
        <v>#DIV/0!</v>
      </c>
      <c r="G757" s="3" t="e">
        <f t="shared" si="128"/>
        <v>#VALUE!</v>
      </c>
      <c r="H757" s="3" t="e">
        <f t="shared" si="129"/>
        <v>#VALUE!</v>
      </c>
      <c r="J757" s="7"/>
      <c r="K757" s="6" t="str">
        <f>_xlfn.XLOOKUP($B$4,A756:A783,G756:G783,"")</f>
        <v/>
      </c>
      <c r="L757" s="6"/>
      <c r="M757" s="6" t="str">
        <f>_xlfn.XLOOKUP($B$4,A756:A783,H756:H783,"")</f>
        <v/>
      </c>
    </row>
    <row r="758" spans="1:14" x14ac:dyDescent="0.25">
      <c r="A758" s="28" t="str">
        <f>_xlfn.XLOOKUP(P!C758,'Banco de Dados'!$B$3:$B$274,'Banco de Dados'!$K$3:$K$274,"")</f>
        <v/>
      </c>
      <c r="B758" s="2">
        <v>0</v>
      </c>
      <c r="C758" s="2">
        <v>0</v>
      </c>
      <c r="D758" s="2">
        <v>0</v>
      </c>
      <c r="E758" s="2">
        <v>0</v>
      </c>
      <c r="F758" s="32" t="e">
        <f t="shared" si="130"/>
        <v>#DIV/0!</v>
      </c>
      <c r="G758" s="3" t="e">
        <f t="shared" si="128"/>
        <v>#VALUE!</v>
      </c>
      <c r="H758" s="3" t="e">
        <f t="shared" si="129"/>
        <v>#VALUE!</v>
      </c>
      <c r="J758" s="7"/>
    </row>
    <row r="759" spans="1:14" ht="15.75" x14ac:dyDescent="0.25">
      <c r="A759" s="28" t="str">
        <f>_xlfn.XLOOKUP(P!C759,'Banco de Dados'!$B$3:$B$274,'Banco de Dados'!$K$3:$K$274,"")</f>
        <v/>
      </c>
      <c r="B759" s="2">
        <v>0</v>
      </c>
      <c r="C759" s="2">
        <v>0</v>
      </c>
      <c r="D759" s="2">
        <v>0</v>
      </c>
      <c r="E759" s="2">
        <v>0</v>
      </c>
      <c r="F759" s="32" t="e">
        <f t="shared" si="130"/>
        <v>#DIV/0!</v>
      </c>
      <c r="G759" s="3" t="e">
        <f t="shared" si="128"/>
        <v>#VALUE!</v>
      </c>
      <c r="H759" s="3" t="e">
        <f t="shared" si="129"/>
        <v>#VALUE!</v>
      </c>
      <c r="K759" s="165" t="s">
        <v>67</v>
      </c>
      <c r="L759" s="166"/>
      <c r="M759" s="167"/>
      <c r="N759"/>
    </row>
    <row r="760" spans="1:14" x14ac:dyDescent="0.25">
      <c r="A760" s="28" t="str">
        <f>_xlfn.XLOOKUP(P!C760,'Banco de Dados'!$B$3:$B$274,'Banco de Dados'!$K$3:$K$274,"")</f>
        <v/>
      </c>
      <c r="B760" s="2">
        <v>0</v>
      </c>
      <c r="C760" s="2">
        <v>0</v>
      </c>
      <c r="D760" s="2">
        <v>0</v>
      </c>
      <c r="E760" s="2">
        <v>0</v>
      </c>
      <c r="F760" s="32" t="e">
        <f t="shared" si="130"/>
        <v>#DIV/0!</v>
      </c>
      <c r="G760" s="3" t="e">
        <f t="shared" si="128"/>
        <v>#VALUE!</v>
      </c>
      <c r="H760" s="3" t="e">
        <f t="shared" si="129"/>
        <v>#VALUE!</v>
      </c>
      <c r="J760" s="7"/>
      <c r="K760" s="104" t="s">
        <v>240</v>
      </c>
      <c r="L760" s="39"/>
      <c r="M760" s="106" t="s">
        <v>209</v>
      </c>
    </row>
    <row r="761" spans="1:14" x14ac:dyDescent="0.25">
      <c r="A761" s="28" t="str">
        <f>_xlfn.XLOOKUP(P!C761,'Banco de Dados'!$B$3:$B$274,'Banco de Dados'!$K$3:$K$274,"")</f>
        <v/>
      </c>
      <c r="B761" s="2">
        <v>0</v>
      </c>
      <c r="C761" s="2">
        <v>0</v>
      </c>
      <c r="D761" s="2">
        <v>0</v>
      </c>
      <c r="E761" s="2">
        <v>0</v>
      </c>
      <c r="F761" s="32" t="e">
        <f t="shared" si="130"/>
        <v>#DIV/0!</v>
      </c>
      <c r="G761" s="3" t="e">
        <f t="shared" si="128"/>
        <v>#VALUE!</v>
      </c>
      <c r="H761" s="3" t="e">
        <f t="shared" si="129"/>
        <v>#VALUE!</v>
      </c>
      <c r="J761" s="58" t="s">
        <v>38</v>
      </c>
      <c r="K761" s="59">
        <f>$L$9</f>
        <v>2161</v>
      </c>
      <c r="L761" s="60"/>
      <c r="M761" s="61">
        <f>$M$11</f>
        <v>968</v>
      </c>
      <c r="N761" s="60"/>
    </row>
    <row r="762" spans="1:14" x14ac:dyDescent="0.25">
      <c r="A762" s="28" t="str">
        <f>_xlfn.XLOOKUP(P!C762,'Banco de Dados'!$B$3:$B$274,'Banco de Dados'!$K$3:$K$274,"")</f>
        <v/>
      </c>
      <c r="B762" s="2">
        <v>0</v>
      </c>
      <c r="C762" s="2">
        <v>0</v>
      </c>
      <c r="D762" s="2">
        <v>0</v>
      </c>
      <c r="E762" s="2">
        <v>0</v>
      </c>
      <c r="F762" s="32" t="e">
        <f t="shared" si="130"/>
        <v>#DIV/0!</v>
      </c>
      <c r="G762" s="3" t="e">
        <f t="shared" si="128"/>
        <v>#VALUE!</v>
      </c>
      <c r="H762" s="3" t="e">
        <f t="shared" si="129"/>
        <v>#VALUE!</v>
      </c>
      <c r="J762" s="2"/>
      <c r="K762" s="18"/>
      <c r="L762" s="2" t="s">
        <v>70</v>
      </c>
      <c r="M762" s="19"/>
    </row>
    <row r="763" spans="1:14" x14ac:dyDescent="0.25">
      <c r="A763" s="28" t="str">
        <f>_xlfn.XLOOKUP(P!C763,'Banco de Dados'!$B$3:$B$274,'Banco de Dados'!$K$3:$K$274,"")</f>
        <v/>
      </c>
      <c r="B763" s="2">
        <v>0</v>
      </c>
      <c r="C763" s="2">
        <v>0</v>
      </c>
      <c r="D763" s="2">
        <v>0</v>
      </c>
      <c r="E763" s="2">
        <v>0</v>
      </c>
      <c r="F763" s="32" t="e">
        <f t="shared" si="130"/>
        <v>#DIV/0!</v>
      </c>
      <c r="G763" s="3" t="e">
        <f t="shared" si="128"/>
        <v>#VALUE!</v>
      </c>
      <c r="H763" s="3" t="e">
        <f t="shared" si="129"/>
        <v>#VALUE!</v>
      </c>
      <c r="J763" s="58" t="s">
        <v>69</v>
      </c>
      <c r="K763" s="62" t="s">
        <v>71</v>
      </c>
      <c r="L763" s="63"/>
      <c r="M763" s="64" t="str">
        <f>K757</f>
        <v/>
      </c>
      <c r="N763" s="60"/>
    </row>
    <row r="764" spans="1:14" x14ac:dyDescent="0.25">
      <c r="A764" s="28" t="str">
        <f>_xlfn.XLOOKUP(P!C764,'Banco de Dados'!$B$3:$B$274,'Banco de Dados'!$K$3:$K$274,"")</f>
        <v/>
      </c>
      <c r="B764" s="2">
        <v>0</v>
      </c>
      <c r="C764" s="2">
        <v>0</v>
      </c>
      <c r="D764" s="2">
        <v>0</v>
      </c>
      <c r="E764" s="2">
        <v>0</v>
      </c>
      <c r="F764" s="32" t="e">
        <f t="shared" si="130"/>
        <v>#DIV/0!</v>
      </c>
      <c r="G764" s="3" t="e">
        <f t="shared" si="128"/>
        <v>#VALUE!</v>
      </c>
      <c r="H764" s="3" t="e">
        <f t="shared" si="129"/>
        <v>#VALUE!</v>
      </c>
      <c r="J764" s="7"/>
    </row>
    <row r="765" spans="1:14" ht="15.75" x14ac:dyDescent="0.25">
      <c r="A765" s="28" t="str">
        <f>_xlfn.XLOOKUP(P!C765,'Banco de Dados'!$B$3:$B$274,'Banco de Dados'!$K$3:$K$274,"")</f>
        <v/>
      </c>
      <c r="B765" s="2">
        <v>0</v>
      </c>
      <c r="C765" s="2">
        <v>0</v>
      </c>
      <c r="D765" s="2">
        <v>0</v>
      </c>
      <c r="E765" s="2">
        <v>0</v>
      </c>
      <c r="F765" s="32" t="e">
        <f t="shared" si="130"/>
        <v>#DIV/0!</v>
      </c>
      <c r="G765" s="3" t="e">
        <f t="shared" si="128"/>
        <v>#VALUE!</v>
      </c>
      <c r="H765" s="3" t="e">
        <f t="shared" si="129"/>
        <v>#VALUE!</v>
      </c>
      <c r="J765" s="7"/>
      <c r="K765" s="165" t="s">
        <v>218</v>
      </c>
      <c r="L765" s="166"/>
      <c r="M765" s="167"/>
    </row>
    <row r="766" spans="1:14" x14ac:dyDescent="0.25">
      <c r="A766" s="28" t="str">
        <f>_xlfn.XLOOKUP(P!C766,'Banco de Dados'!$B$3:$B$274,'Banco de Dados'!$K$3:$K$274,"")</f>
        <v/>
      </c>
      <c r="B766" s="2">
        <v>0</v>
      </c>
      <c r="C766" s="2">
        <v>0</v>
      </c>
      <c r="D766" s="2">
        <v>0</v>
      </c>
      <c r="E766" s="2">
        <v>0</v>
      </c>
      <c r="F766" s="32" t="e">
        <f t="shared" si="130"/>
        <v>#DIV/0!</v>
      </c>
      <c r="G766" s="3" t="e">
        <f t="shared" si="128"/>
        <v>#VALUE!</v>
      </c>
      <c r="H766" s="3" t="e">
        <f t="shared" si="129"/>
        <v>#VALUE!</v>
      </c>
      <c r="J766" s="7"/>
      <c r="K766" s="104" t="s">
        <v>236</v>
      </c>
      <c r="L766" s="108" t="str">
        <f>K757</f>
        <v/>
      </c>
      <c r="M766" s="109" t="str">
        <f>M757</f>
        <v/>
      </c>
    </row>
    <row r="767" spans="1:14" x14ac:dyDescent="0.25">
      <c r="A767" s="28" t="str">
        <f>_xlfn.XLOOKUP(P!C767,'Banco de Dados'!$B$3:$B$274,'Banco de Dados'!$K$3:$K$274,"")</f>
        <v/>
      </c>
      <c r="B767" s="2">
        <v>0</v>
      </c>
      <c r="C767" s="2">
        <v>0</v>
      </c>
      <c r="D767" s="2">
        <v>0</v>
      </c>
      <c r="E767" s="2">
        <v>0</v>
      </c>
      <c r="F767" s="32" t="e">
        <f t="shared" si="130"/>
        <v>#DIV/0!</v>
      </c>
      <c r="G767" s="3" t="e">
        <f t="shared" si="128"/>
        <v>#VALUE!</v>
      </c>
      <c r="H767" s="3" t="e">
        <f t="shared" si="129"/>
        <v>#VALUE!</v>
      </c>
      <c r="J767" s="7"/>
      <c r="K767" s="104" t="s">
        <v>237</v>
      </c>
      <c r="L767" s="105">
        <f>$L$9</f>
        <v>2161</v>
      </c>
      <c r="M767" s="106">
        <f>$L$10</f>
        <v>28</v>
      </c>
    </row>
    <row r="768" spans="1:14" x14ac:dyDescent="0.25">
      <c r="A768" s="28" t="str">
        <f>_xlfn.XLOOKUP(P!C768,'Banco de Dados'!$B$3:$B$274,'Banco de Dados'!$K$3:$K$274,"")</f>
        <v/>
      </c>
      <c r="B768" s="2">
        <v>0</v>
      </c>
      <c r="C768" s="2">
        <v>0</v>
      </c>
      <c r="D768" s="2">
        <v>0</v>
      </c>
      <c r="E768" s="2">
        <v>0</v>
      </c>
      <c r="F768" s="32" t="e">
        <f t="shared" si="130"/>
        <v>#DIV/0!</v>
      </c>
      <c r="G768" s="3" t="e">
        <f t="shared" si="128"/>
        <v>#VALUE!</v>
      </c>
      <c r="H768" s="3" t="e">
        <f t="shared" si="129"/>
        <v>#VALUE!</v>
      </c>
      <c r="J768" s="7"/>
      <c r="K768" s="104" t="s">
        <v>238</v>
      </c>
      <c r="L768" s="105">
        <f>$M$11</f>
        <v>968</v>
      </c>
      <c r="M768" s="106">
        <f>$M$12</f>
        <v>104</v>
      </c>
    </row>
    <row r="769" spans="1:13" x14ac:dyDescent="0.25">
      <c r="A769" s="28" t="str">
        <f>_xlfn.XLOOKUP(P!C769,'Banco de Dados'!$B$3:$B$274,'Banco de Dados'!$K$3:$K$274,"")</f>
        <v/>
      </c>
      <c r="B769" s="2">
        <v>0</v>
      </c>
      <c r="C769" s="2">
        <v>0</v>
      </c>
      <c r="D769" s="2">
        <v>0</v>
      </c>
      <c r="E769" s="2">
        <v>0</v>
      </c>
      <c r="F769" s="32" t="e">
        <f t="shared" si="130"/>
        <v>#DIV/0!</v>
      </c>
      <c r="G769" s="3" t="e">
        <f t="shared" si="128"/>
        <v>#VALUE!</v>
      </c>
      <c r="H769" s="3" t="e">
        <f t="shared" si="129"/>
        <v>#VALUE!</v>
      </c>
      <c r="J769" s="7"/>
      <c r="K769" s="69" t="s">
        <v>217</v>
      </c>
      <c r="L769" s="110" t="e">
        <f>SQRT(((M766/L766)^2)+((M767/L767)^2)+((M768/L768)^2))</f>
        <v>#VALUE!</v>
      </c>
      <c r="M769" s="71" t="str">
        <f>M778</f>
        <v>mg/kg</v>
      </c>
    </row>
    <row r="770" spans="1:13" x14ac:dyDescent="0.25">
      <c r="A770" s="28" t="str">
        <f>_xlfn.XLOOKUP(P!C770,'Banco de Dados'!$B$3:$B$274,'Banco de Dados'!$K$3:$K$274,"")</f>
        <v/>
      </c>
      <c r="B770" s="2">
        <v>0</v>
      </c>
      <c r="C770" s="2">
        <v>0</v>
      </c>
      <c r="D770" s="2">
        <v>0</v>
      </c>
      <c r="E770" s="2">
        <v>0</v>
      </c>
      <c r="F770" s="32" t="e">
        <f t="shared" si="130"/>
        <v>#DIV/0!</v>
      </c>
      <c r="G770" s="3" t="e">
        <f t="shared" si="128"/>
        <v>#VALUE!</v>
      </c>
      <c r="H770" s="3" t="e">
        <f t="shared" si="129"/>
        <v>#VALUE!</v>
      </c>
      <c r="J770" s="7"/>
    </row>
    <row r="771" spans="1:13" x14ac:dyDescent="0.25">
      <c r="A771" s="28" t="str">
        <f>_xlfn.XLOOKUP(P!C771,'Banco de Dados'!$B$3:$B$274,'Banco de Dados'!$K$3:$K$274,"")</f>
        <v/>
      </c>
      <c r="B771" s="2">
        <v>0</v>
      </c>
      <c r="C771" s="2">
        <v>0</v>
      </c>
      <c r="D771" s="2">
        <v>0</v>
      </c>
      <c r="E771" s="2">
        <v>0</v>
      </c>
      <c r="F771" s="32" t="e">
        <f t="shared" si="130"/>
        <v>#DIV/0!</v>
      </c>
      <c r="G771" s="3" t="e">
        <f t="shared" si="128"/>
        <v>#VALUE!</v>
      </c>
      <c r="H771" s="3" t="e">
        <f t="shared" si="129"/>
        <v>#VALUE!</v>
      </c>
      <c r="J771" s="7"/>
    </row>
    <row r="772" spans="1:13" x14ac:dyDescent="0.25">
      <c r="A772" s="28" t="str">
        <f>_xlfn.XLOOKUP(P!C772,'Banco de Dados'!$B$3:$B$274,'Banco de Dados'!$K$3:$K$274,"")</f>
        <v/>
      </c>
      <c r="B772" s="2">
        <v>0</v>
      </c>
      <c r="C772" s="2">
        <v>0</v>
      </c>
      <c r="D772" s="2">
        <v>0</v>
      </c>
      <c r="E772" s="2">
        <v>0</v>
      </c>
      <c r="F772" s="32" t="e">
        <f t="shared" si="130"/>
        <v>#DIV/0!</v>
      </c>
      <c r="G772" s="3" t="e">
        <f t="shared" si="128"/>
        <v>#VALUE!</v>
      </c>
      <c r="H772" s="3" t="e">
        <f t="shared" si="129"/>
        <v>#VALUE!</v>
      </c>
      <c r="J772" s="7"/>
    </row>
    <row r="773" spans="1:13" x14ac:dyDescent="0.25">
      <c r="A773" s="28" t="str">
        <f>_xlfn.XLOOKUP(P!C773,'Banco de Dados'!$B$3:$B$274,'Banco de Dados'!$K$3:$K$274,"")</f>
        <v/>
      </c>
      <c r="B773" s="2">
        <v>0</v>
      </c>
      <c r="C773" s="2">
        <v>0</v>
      </c>
      <c r="D773" s="2">
        <v>0</v>
      </c>
      <c r="E773" s="2">
        <v>0</v>
      </c>
      <c r="F773" s="32" t="e">
        <f t="shared" si="130"/>
        <v>#DIV/0!</v>
      </c>
      <c r="G773" s="3" t="e">
        <f t="shared" si="128"/>
        <v>#VALUE!</v>
      </c>
      <c r="H773" s="3" t="e">
        <f t="shared" si="129"/>
        <v>#VALUE!</v>
      </c>
      <c r="J773" s="7"/>
    </row>
    <row r="774" spans="1:13" x14ac:dyDescent="0.25">
      <c r="A774" s="28" t="str">
        <f>_xlfn.XLOOKUP(P!C774,'Banco de Dados'!$B$3:$B$274,'Banco de Dados'!$K$3:$K$274,"")</f>
        <v/>
      </c>
      <c r="B774" s="2">
        <v>0</v>
      </c>
      <c r="C774" s="2">
        <v>0</v>
      </c>
      <c r="D774" s="2">
        <v>0</v>
      </c>
      <c r="E774" s="2">
        <v>0</v>
      </c>
      <c r="F774" s="32" t="e">
        <f t="shared" si="130"/>
        <v>#DIV/0!</v>
      </c>
      <c r="G774" s="3" t="e">
        <f t="shared" si="128"/>
        <v>#VALUE!</v>
      </c>
      <c r="H774" s="3" t="e">
        <f t="shared" si="129"/>
        <v>#VALUE!</v>
      </c>
      <c r="J774" s="7"/>
    </row>
    <row r="775" spans="1:13" x14ac:dyDescent="0.25">
      <c r="A775" s="28" t="str">
        <f>_xlfn.XLOOKUP(P!C775,'Banco de Dados'!$B$3:$B$274,'Banco de Dados'!$K$3:$K$274,"")</f>
        <v/>
      </c>
      <c r="B775" s="2">
        <v>0</v>
      </c>
      <c r="C775" s="2">
        <v>0</v>
      </c>
      <c r="D775" s="2">
        <v>0</v>
      </c>
      <c r="E775" s="2">
        <v>0</v>
      </c>
      <c r="F775" s="32" t="e">
        <f t="shared" si="130"/>
        <v>#DIV/0!</v>
      </c>
      <c r="G775" s="3" t="e">
        <f t="shared" si="128"/>
        <v>#VALUE!</v>
      </c>
      <c r="H775" s="3" t="e">
        <f t="shared" si="129"/>
        <v>#VALUE!</v>
      </c>
      <c r="J775" s="7"/>
    </row>
    <row r="776" spans="1:13" x14ac:dyDescent="0.25">
      <c r="A776" s="28" t="str">
        <f>_xlfn.XLOOKUP(P!C776,'Banco de Dados'!$B$3:$B$274,'Banco de Dados'!$K$3:$K$274,"")</f>
        <v/>
      </c>
      <c r="B776" s="2">
        <v>0</v>
      </c>
      <c r="C776" s="2">
        <v>0</v>
      </c>
      <c r="D776" s="2">
        <v>0</v>
      </c>
      <c r="E776" s="17">
        <v>0</v>
      </c>
      <c r="F776" s="32" t="e">
        <f t="shared" si="130"/>
        <v>#DIV/0!</v>
      </c>
      <c r="G776" s="3" t="e">
        <f t="shared" si="128"/>
        <v>#VALUE!</v>
      </c>
      <c r="H776" s="3" t="e">
        <f t="shared" si="129"/>
        <v>#VALUE!</v>
      </c>
      <c r="J776" s="7"/>
    </row>
    <row r="777" spans="1:13" ht="15.75" x14ac:dyDescent="0.25">
      <c r="A777" s="28" t="str">
        <f>_xlfn.XLOOKUP(P!C777,'Banco de Dados'!$B$3:$B$274,'Banco de Dados'!$K$3:$K$274,"")</f>
        <v/>
      </c>
      <c r="B777" s="2">
        <v>0</v>
      </c>
      <c r="C777" s="2">
        <v>0</v>
      </c>
      <c r="D777" s="2">
        <v>0</v>
      </c>
      <c r="E777" s="2">
        <v>0</v>
      </c>
      <c r="F777" s="32" t="e">
        <f t="shared" si="130"/>
        <v>#DIV/0!</v>
      </c>
      <c r="G777" s="3" t="e">
        <f t="shared" si="128"/>
        <v>#VALUE!</v>
      </c>
      <c r="H777" s="3" t="e">
        <f t="shared" si="129"/>
        <v>#VALUE!</v>
      </c>
      <c r="J777" s="7"/>
      <c r="K777" s="101" t="s">
        <v>216</v>
      </c>
      <c r="L777" s="102">
        <f>K755</f>
        <v>0</v>
      </c>
      <c r="M777" s="103" t="str">
        <f>M755</f>
        <v>Fósforo</v>
      </c>
    </row>
    <row r="778" spans="1:13" x14ac:dyDescent="0.25">
      <c r="A778" s="28" t="str">
        <f>_xlfn.XLOOKUP(P!C778,'Banco de Dados'!$B$3:$B$274,'Banco de Dados'!$K$3:$K$274,"")</f>
        <v/>
      </c>
      <c r="B778" s="2">
        <v>0</v>
      </c>
      <c r="C778" s="2">
        <v>0</v>
      </c>
      <c r="D778" s="2">
        <v>0</v>
      </c>
      <c r="E778" s="2">
        <v>0</v>
      </c>
      <c r="F778" s="32" t="e">
        <f t="shared" si="130"/>
        <v>#DIV/0!</v>
      </c>
      <c r="G778" s="3" t="e">
        <f t="shared" si="128"/>
        <v>#VALUE!</v>
      </c>
      <c r="H778" s="3" t="e">
        <f t="shared" si="129"/>
        <v>#VALUE!</v>
      </c>
      <c r="J778" s="7"/>
      <c r="K778" s="68" t="s">
        <v>68</v>
      </c>
      <c r="L778" s="29" t="e">
        <f>(K761*M763)/M761</f>
        <v>#VALUE!</v>
      </c>
      <c r="M778" s="66" t="str">
        <f>$M$9</f>
        <v>mg/kg</v>
      </c>
    </row>
    <row r="779" spans="1:13" x14ac:dyDescent="0.25">
      <c r="A779" s="28" t="str">
        <f>_xlfn.XLOOKUP(P!C779,'Banco de Dados'!$B$3:$B$274,'Banco de Dados'!$K$3:$K$274,"")</f>
        <v/>
      </c>
      <c r="B779" s="2">
        <v>0</v>
      </c>
      <c r="C779" s="2">
        <v>0</v>
      </c>
      <c r="D779" s="2">
        <v>0</v>
      </c>
      <c r="E779" s="2">
        <v>0</v>
      </c>
      <c r="F779" s="32" t="e">
        <f t="shared" si="130"/>
        <v>#DIV/0!</v>
      </c>
      <c r="G779" s="3" t="e">
        <f t="shared" si="128"/>
        <v>#VALUE!</v>
      </c>
      <c r="H779" s="3" t="e">
        <f t="shared" si="129"/>
        <v>#VALUE!</v>
      </c>
      <c r="J779" s="7"/>
      <c r="K779" s="111" t="s">
        <v>246</v>
      </c>
      <c r="L779" s="126" t="e">
        <f>SQRT(((M766/L766)^2)+((M767/L767)^2)+((M768/L768)^2))</f>
        <v>#VALUE!</v>
      </c>
      <c r="M779" s="66"/>
    </row>
    <row r="780" spans="1:13" x14ac:dyDescent="0.25">
      <c r="A780" s="28" t="str">
        <f>_xlfn.XLOOKUP(P!C780,'Banco de Dados'!$B$3:$B$274,'Banco de Dados'!$K$3:$K$274,"")</f>
        <v/>
      </c>
      <c r="B780" s="2">
        <v>0</v>
      </c>
      <c r="C780" s="2">
        <v>0</v>
      </c>
      <c r="D780" s="2">
        <v>0</v>
      </c>
      <c r="E780" s="2">
        <v>0</v>
      </c>
      <c r="F780" s="32" t="e">
        <f t="shared" si="130"/>
        <v>#DIV/0!</v>
      </c>
      <c r="G780" s="3" t="e">
        <f t="shared" si="128"/>
        <v>#VALUE!</v>
      </c>
      <c r="H780" s="3" t="e">
        <f t="shared" si="129"/>
        <v>#VALUE!</v>
      </c>
      <c r="J780" s="7"/>
      <c r="K780" s="69" t="s">
        <v>247</v>
      </c>
      <c r="L780" s="127" t="e">
        <f>L779*L778</f>
        <v>#VALUE!</v>
      </c>
      <c r="M780" s="71" t="str">
        <f>$M$9</f>
        <v>mg/kg</v>
      </c>
    </row>
    <row r="781" spans="1:13" x14ac:dyDescent="0.25">
      <c r="A781" s="28" t="str">
        <f>_xlfn.XLOOKUP(P!C781,'Banco de Dados'!$B$3:$B$274,'Banco de Dados'!$K$3:$K$274,"")</f>
        <v/>
      </c>
      <c r="B781" s="2">
        <v>0</v>
      </c>
      <c r="C781" s="2">
        <v>0</v>
      </c>
      <c r="D781" s="2">
        <v>0</v>
      </c>
      <c r="E781" s="2">
        <v>0</v>
      </c>
      <c r="F781" s="32" t="e">
        <f t="shared" si="130"/>
        <v>#DIV/0!</v>
      </c>
      <c r="G781" s="3" t="e">
        <f t="shared" si="128"/>
        <v>#VALUE!</v>
      </c>
      <c r="H781" s="3" t="e">
        <f t="shared" si="129"/>
        <v>#VALUE!</v>
      </c>
      <c r="J781" s="7"/>
      <c r="K781" s="123"/>
      <c r="L781" s="124"/>
    </row>
    <row r="782" spans="1:13" x14ac:dyDescent="0.25">
      <c r="A782" s="28" t="str">
        <f>_xlfn.XLOOKUP(P!C782,'Banco de Dados'!$B$3:$B$274,'Banco de Dados'!$K$3:$K$274,"")</f>
        <v/>
      </c>
      <c r="B782" s="2">
        <v>0</v>
      </c>
      <c r="C782" s="2">
        <v>0</v>
      </c>
      <c r="D782" s="2">
        <v>0</v>
      </c>
      <c r="E782" s="2">
        <v>0</v>
      </c>
      <c r="F782" s="32" t="e">
        <f t="shared" si="130"/>
        <v>#DIV/0!</v>
      </c>
      <c r="G782" s="3" t="e">
        <f t="shared" si="128"/>
        <v>#VALUE!</v>
      </c>
      <c r="H782" s="3" t="e">
        <f t="shared" si="129"/>
        <v>#VALUE!</v>
      </c>
      <c r="J782" s="7"/>
    </row>
    <row r="783" spans="1:13" x14ac:dyDescent="0.25">
      <c r="A783" s="28" t="str">
        <f>_xlfn.XLOOKUP(P!C783,'Banco de Dados'!$B$3:$B$274,'Banco de Dados'!$K$3:$K$274,"")</f>
        <v/>
      </c>
      <c r="B783" s="2">
        <v>0</v>
      </c>
      <c r="C783" s="2">
        <v>0</v>
      </c>
      <c r="D783" s="2">
        <v>0</v>
      </c>
      <c r="E783" s="2">
        <v>0</v>
      </c>
      <c r="F783" s="32" t="e">
        <f t="shared" si="130"/>
        <v>#DIV/0!</v>
      </c>
      <c r="G783" s="3" t="e">
        <f t="shared" si="128"/>
        <v>#VALUE!</v>
      </c>
      <c r="H783" s="3" t="e">
        <f t="shared" si="129"/>
        <v>#VALUE!</v>
      </c>
      <c r="J783" s="7"/>
    </row>
    <row r="784" spans="1:13" x14ac:dyDescent="0.25">
      <c r="A784" s="28" t="str">
        <f>_xlfn.XLOOKUP(P!C784,'Banco de Dados'!$B$3:$B$274,'Banco de Dados'!$K$3:$K$274,"")</f>
        <v/>
      </c>
      <c r="B784" s="2">
        <v>0</v>
      </c>
      <c r="C784" s="2">
        <v>0</v>
      </c>
      <c r="D784" s="2">
        <v>0</v>
      </c>
      <c r="E784" s="2">
        <v>0</v>
      </c>
      <c r="F784" s="32" t="e">
        <f t="shared" ref="F784:F786" si="131">(E784*100)/D784</f>
        <v>#DIV/0!</v>
      </c>
      <c r="G784" s="3" t="e">
        <f t="shared" ref="G784:G786" si="132">D784*$E$754</f>
        <v>#VALUE!</v>
      </c>
      <c r="H784" s="3" t="e">
        <f t="shared" ref="H784:H786" si="133">E784*$E$754</f>
        <v>#VALUE!</v>
      </c>
      <c r="J784" s="7"/>
    </row>
    <row r="785" spans="1:14" x14ac:dyDescent="0.25">
      <c r="A785" s="28" t="str">
        <f>_xlfn.XLOOKUP(P!C785,'Banco de Dados'!$B$3:$B$274,'Banco de Dados'!$K$3:$K$274,"")</f>
        <v/>
      </c>
      <c r="B785" s="2">
        <v>0</v>
      </c>
      <c r="C785" s="2">
        <v>0</v>
      </c>
      <c r="D785" s="2">
        <v>0</v>
      </c>
      <c r="E785" s="2">
        <v>0</v>
      </c>
      <c r="F785" s="32" t="e">
        <f t="shared" si="131"/>
        <v>#DIV/0!</v>
      </c>
      <c r="G785" s="3" t="e">
        <f t="shared" si="132"/>
        <v>#VALUE!</v>
      </c>
      <c r="H785" s="3" t="e">
        <f t="shared" si="133"/>
        <v>#VALUE!</v>
      </c>
      <c r="J785" s="7"/>
    </row>
    <row r="786" spans="1:14" x14ac:dyDescent="0.25">
      <c r="A786" s="28" t="str">
        <f>_xlfn.XLOOKUP(P!C786,'Banco de Dados'!$B$3:$B$274,'Banco de Dados'!$K$3:$K$274,"")</f>
        <v/>
      </c>
      <c r="B786" s="2">
        <v>0</v>
      </c>
      <c r="C786" s="2">
        <v>0</v>
      </c>
      <c r="D786" s="2">
        <v>0</v>
      </c>
      <c r="E786" s="2">
        <v>0</v>
      </c>
      <c r="F786" s="32" t="e">
        <f t="shared" si="131"/>
        <v>#DIV/0!</v>
      </c>
      <c r="G786" s="3" t="e">
        <f t="shared" si="132"/>
        <v>#VALUE!</v>
      </c>
      <c r="H786" s="3" t="e">
        <f t="shared" si="133"/>
        <v>#VALUE!</v>
      </c>
      <c r="J786" s="7"/>
    </row>
    <row r="787" spans="1:14" x14ac:dyDescent="0.25">
      <c r="A787" s="21"/>
      <c r="B787" s="21"/>
      <c r="C787" s="21"/>
      <c r="D787" s="21"/>
      <c r="E787" s="21"/>
      <c r="F787" s="77"/>
      <c r="G787" s="21"/>
      <c r="H787" s="21"/>
      <c r="J787" s="21"/>
      <c r="K787" s="21"/>
      <c r="L787" s="21"/>
      <c r="M787" s="21"/>
      <c r="N787" s="21"/>
    </row>
    <row r="788" spans="1:14" ht="15.75" x14ac:dyDescent="0.25">
      <c r="A788" s="36">
        <f>'Nome das Amostras'!A27</f>
        <v>0</v>
      </c>
      <c r="B788" s="164" t="e">
        <f>VLOOKUP(A788,'Nome das Amostras'!$A$3:$D$28,2,FALSE)</f>
        <v>#N/A</v>
      </c>
      <c r="C788" s="164"/>
      <c r="D788" s="51" t="s">
        <v>65</v>
      </c>
      <c r="E788" s="52" t="e">
        <f>'Banco de Dados'!$O$13/'Banco de Dados'!FT13</f>
        <v>#VALUE!</v>
      </c>
      <c r="F788" s="74"/>
      <c r="G788" s="3"/>
      <c r="H788" s="3"/>
      <c r="J788" s="7"/>
    </row>
    <row r="789" spans="1:14" ht="15.75" x14ac:dyDescent="0.25">
      <c r="A789" s="107" t="s">
        <v>1</v>
      </c>
      <c r="B789" s="107" t="s">
        <v>0</v>
      </c>
      <c r="C789" s="107" t="s">
        <v>212</v>
      </c>
      <c r="D789" s="107" t="s">
        <v>209</v>
      </c>
      <c r="E789" s="107" t="s">
        <v>213</v>
      </c>
      <c r="F789" s="76" t="s">
        <v>219</v>
      </c>
      <c r="G789" s="54" t="s">
        <v>140</v>
      </c>
      <c r="H789" s="54" t="s">
        <v>66</v>
      </c>
      <c r="J789" s="7"/>
      <c r="K789" s="72">
        <f>A788</f>
        <v>0</v>
      </c>
      <c r="L789" s="55" t="s">
        <v>215</v>
      </c>
      <c r="M789" s="41" t="str">
        <f>$A$1</f>
        <v>Fósforo</v>
      </c>
      <c r="N789" s="3"/>
    </row>
    <row r="790" spans="1:14" x14ac:dyDescent="0.25">
      <c r="A790" s="28" t="str">
        <f>_xlfn.XLOOKUP(P!C790,'Banco de Dados'!$B$3:$B$274,'Banco de Dados'!$K$3:$K$274,"")</f>
        <v/>
      </c>
      <c r="B790" s="2" cm="1">
        <f t="array" ref="B790:E820">Dados!FP5:FS35</f>
        <v>0</v>
      </c>
      <c r="C790" s="2">
        <v>0</v>
      </c>
      <c r="D790" s="2">
        <v>0</v>
      </c>
      <c r="E790" s="2">
        <v>0</v>
      </c>
      <c r="F790" s="32" t="e">
        <f>(E790*100)/D790</f>
        <v>#DIV/0!</v>
      </c>
      <c r="G790" s="3" t="e">
        <f t="shared" ref="G790:G817" si="134">D790*$E$788</f>
        <v>#VALUE!</v>
      </c>
      <c r="H790" s="3" t="e">
        <f t="shared" ref="H790:H817" si="135">E790*$E$788</f>
        <v>#VALUE!</v>
      </c>
      <c r="J790" s="7"/>
      <c r="K790" s="5" t="s">
        <v>210</v>
      </c>
      <c r="L790" s="5"/>
      <c r="M790" s="5" t="s">
        <v>211</v>
      </c>
    </row>
    <row r="791" spans="1:14" x14ac:dyDescent="0.25">
      <c r="A791" s="28" t="str">
        <f>_xlfn.XLOOKUP(P!C791,'Banco de Dados'!$B$3:$B$274,'Banco de Dados'!$K$3:$K$274,"")</f>
        <v/>
      </c>
      <c r="B791" s="2">
        <v>0</v>
      </c>
      <c r="C791" s="2">
        <v>0</v>
      </c>
      <c r="D791" s="2">
        <v>0</v>
      </c>
      <c r="E791" s="2">
        <v>0</v>
      </c>
      <c r="F791" s="32" t="e">
        <f t="shared" ref="F791:F817" si="136">(E791*100)/D791</f>
        <v>#DIV/0!</v>
      </c>
      <c r="G791" s="3" t="e">
        <f t="shared" si="134"/>
        <v>#VALUE!</v>
      </c>
      <c r="H791" s="3" t="e">
        <f t="shared" si="135"/>
        <v>#VALUE!</v>
      </c>
      <c r="J791" s="7"/>
      <c r="K791" s="6" t="str">
        <f>_xlfn.XLOOKUP($B$4,A790:A817,G790:G817,"")</f>
        <v/>
      </c>
      <c r="L791" s="6"/>
      <c r="M791" s="6" t="str">
        <f>_xlfn.XLOOKUP($B$4,A790:A817,H790:H817,"")</f>
        <v/>
      </c>
    </row>
    <row r="792" spans="1:14" x14ac:dyDescent="0.25">
      <c r="A792" s="28" t="str">
        <f>_xlfn.XLOOKUP(P!C792,'Banco de Dados'!$B$3:$B$274,'Banco de Dados'!$K$3:$K$274,"")</f>
        <v/>
      </c>
      <c r="B792" s="2">
        <v>0</v>
      </c>
      <c r="C792" s="2">
        <v>0</v>
      </c>
      <c r="D792" s="2">
        <v>0</v>
      </c>
      <c r="E792" s="2">
        <v>0</v>
      </c>
      <c r="F792" s="32" t="e">
        <f t="shared" si="136"/>
        <v>#DIV/0!</v>
      </c>
      <c r="G792" s="3" t="e">
        <f t="shared" si="134"/>
        <v>#VALUE!</v>
      </c>
      <c r="H792" s="3" t="e">
        <f t="shared" si="135"/>
        <v>#VALUE!</v>
      </c>
      <c r="J792" s="7"/>
    </row>
    <row r="793" spans="1:14" ht="15.75" x14ac:dyDescent="0.25">
      <c r="A793" s="28" t="str">
        <f>_xlfn.XLOOKUP(P!C793,'Banco de Dados'!$B$3:$B$274,'Banco de Dados'!$K$3:$K$274,"")</f>
        <v/>
      </c>
      <c r="B793" s="2">
        <v>0</v>
      </c>
      <c r="C793" s="2">
        <v>0</v>
      </c>
      <c r="D793" s="2">
        <v>0</v>
      </c>
      <c r="E793" s="2">
        <v>0</v>
      </c>
      <c r="F793" s="32" t="e">
        <f t="shared" si="136"/>
        <v>#DIV/0!</v>
      </c>
      <c r="G793" s="3" t="e">
        <f t="shared" si="134"/>
        <v>#VALUE!</v>
      </c>
      <c r="H793" s="3" t="e">
        <f t="shared" si="135"/>
        <v>#VALUE!</v>
      </c>
      <c r="K793" s="165" t="s">
        <v>67</v>
      </c>
      <c r="L793" s="166"/>
      <c r="M793" s="167"/>
      <c r="N793"/>
    </row>
    <row r="794" spans="1:14" x14ac:dyDescent="0.25">
      <c r="A794" s="28" t="str">
        <f>_xlfn.XLOOKUP(P!C794,'Banco de Dados'!$B$3:$B$274,'Banco de Dados'!$K$3:$K$274,"")</f>
        <v/>
      </c>
      <c r="B794" s="2">
        <v>0</v>
      </c>
      <c r="C794" s="2">
        <v>0</v>
      </c>
      <c r="D794" s="2">
        <v>0</v>
      </c>
      <c r="E794" s="2">
        <v>0</v>
      </c>
      <c r="F794" s="32" t="e">
        <f t="shared" si="136"/>
        <v>#DIV/0!</v>
      </c>
      <c r="G794" s="3" t="e">
        <f t="shared" si="134"/>
        <v>#VALUE!</v>
      </c>
      <c r="H794" s="3" t="e">
        <f t="shared" si="135"/>
        <v>#VALUE!</v>
      </c>
      <c r="J794" s="7"/>
      <c r="K794" s="104" t="s">
        <v>240</v>
      </c>
      <c r="L794" s="39"/>
      <c r="M794" s="106" t="s">
        <v>209</v>
      </c>
    </row>
    <row r="795" spans="1:14" x14ac:dyDescent="0.25">
      <c r="A795" s="28" t="str">
        <f>_xlfn.XLOOKUP(P!C795,'Banco de Dados'!$B$3:$B$274,'Banco de Dados'!$K$3:$K$274,"")</f>
        <v/>
      </c>
      <c r="B795" s="2">
        <v>0</v>
      </c>
      <c r="C795" s="2">
        <v>0</v>
      </c>
      <c r="D795" s="2">
        <v>0</v>
      </c>
      <c r="E795" s="2">
        <v>0</v>
      </c>
      <c r="F795" s="32" t="e">
        <f t="shared" si="136"/>
        <v>#DIV/0!</v>
      </c>
      <c r="G795" s="3" t="e">
        <f t="shared" si="134"/>
        <v>#VALUE!</v>
      </c>
      <c r="H795" s="3" t="e">
        <f t="shared" si="135"/>
        <v>#VALUE!</v>
      </c>
      <c r="J795" s="58" t="s">
        <v>38</v>
      </c>
      <c r="K795" s="59">
        <f>$L$9</f>
        <v>2161</v>
      </c>
      <c r="L795" s="60"/>
      <c r="M795" s="61">
        <f>$M$11</f>
        <v>968</v>
      </c>
      <c r="N795" s="60"/>
    </row>
    <row r="796" spans="1:14" x14ac:dyDescent="0.25">
      <c r="A796" s="28" t="str">
        <f>_xlfn.XLOOKUP(P!C796,'Banco de Dados'!$B$3:$B$274,'Banco de Dados'!$K$3:$K$274,"")</f>
        <v/>
      </c>
      <c r="B796" s="2">
        <v>0</v>
      </c>
      <c r="C796" s="2">
        <v>0</v>
      </c>
      <c r="D796" s="2">
        <v>0</v>
      </c>
      <c r="E796" s="2">
        <v>0</v>
      </c>
      <c r="F796" s="32" t="e">
        <f t="shared" si="136"/>
        <v>#DIV/0!</v>
      </c>
      <c r="G796" s="3" t="e">
        <f t="shared" si="134"/>
        <v>#VALUE!</v>
      </c>
      <c r="H796" s="3" t="e">
        <f t="shared" si="135"/>
        <v>#VALUE!</v>
      </c>
      <c r="J796" s="2"/>
      <c r="K796" s="18"/>
      <c r="L796" s="2" t="s">
        <v>70</v>
      </c>
      <c r="M796" s="19"/>
    </row>
    <row r="797" spans="1:14" x14ac:dyDescent="0.25">
      <c r="A797" s="28" t="str">
        <f>_xlfn.XLOOKUP(P!C797,'Banco de Dados'!$B$3:$B$274,'Banco de Dados'!$K$3:$K$274,"")</f>
        <v/>
      </c>
      <c r="B797" s="2">
        <v>0</v>
      </c>
      <c r="C797" s="2">
        <v>0</v>
      </c>
      <c r="D797" s="2">
        <v>0</v>
      </c>
      <c r="E797" s="2">
        <v>0</v>
      </c>
      <c r="F797" s="32" t="e">
        <f t="shared" si="136"/>
        <v>#DIV/0!</v>
      </c>
      <c r="G797" s="3" t="e">
        <f t="shared" si="134"/>
        <v>#VALUE!</v>
      </c>
      <c r="H797" s="3" t="e">
        <f t="shared" si="135"/>
        <v>#VALUE!</v>
      </c>
      <c r="J797" s="58" t="s">
        <v>69</v>
      </c>
      <c r="K797" s="62" t="s">
        <v>71</v>
      </c>
      <c r="L797" s="63"/>
      <c r="M797" s="64" t="str">
        <f>K791</f>
        <v/>
      </c>
      <c r="N797" s="60"/>
    </row>
    <row r="798" spans="1:14" x14ac:dyDescent="0.25">
      <c r="A798" s="28" t="str">
        <f>_xlfn.XLOOKUP(P!C798,'Banco de Dados'!$B$3:$B$274,'Banco de Dados'!$K$3:$K$274,"")</f>
        <v/>
      </c>
      <c r="B798" s="2">
        <v>0</v>
      </c>
      <c r="C798" s="2">
        <v>0</v>
      </c>
      <c r="D798" s="2">
        <v>0</v>
      </c>
      <c r="E798" s="2">
        <v>0</v>
      </c>
      <c r="F798" s="32" t="e">
        <f t="shared" si="136"/>
        <v>#DIV/0!</v>
      </c>
      <c r="G798" s="3" t="e">
        <f t="shared" si="134"/>
        <v>#VALUE!</v>
      </c>
      <c r="H798" s="3" t="e">
        <f t="shared" si="135"/>
        <v>#VALUE!</v>
      </c>
      <c r="J798" s="7"/>
    </row>
    <row r="799" spans="1:14" ht="15.75" x14ac:dyDescent="0.25">
      <c r="A799" s="28" t="str">
        <f>_xlfn.XLOOKUP(P!C799,'Banco de Dados'!$B$3:$B$274,'Banco de Dados'!$K$3:$K$274,"")</f>
        <v/>
      </c>
      <c r="B799" s="2">
        <v>0</v>
      </c>
      <c r="C799" s="2">
        <v>0</v>
      </c>
      <c r="D799" s="2">
        <v>0</v>
      </c>
      <c r="E799" s="2">
        <v>0</v>
      </c>
      <c r="F799" s="32" t="e">
        <f t="shared" si="136"/>
        <v>#DIV/0!</v>
      </c>
      <c r="G799" s="3" t="e">
        <f t="shared" si="134"/>
        <v>#VALUE!</v>
      </c>
      <c r="H799" s="3" t="e">
        <f t="shared" si="135"/>
        <v>#VALUE!</v>
      </c>
      <c r="J799" s="7"/>
      <c r="K799" s="165" t="s">
        <v>218</v>
      </c>
      <c r="L799" s="166"/>
      <c r="M799" s="167"/>
    </row>
    <row r="800" spans="1:14" x14ac:dyDescent="0.25">
      <c r="A800" s="28" t="str">
        <f>_xlfn.XLOOKUP(P!C800,'Banco de Dados'!$B$3:$B$274,'Banco de Dados'!$K$3:$K$274,"")</f>
        <v/>
      </c>
      <c r="B800" s="2">
        <v>0</v>
      </c>
      <c r="C800" s="2">
        <v>0</v>
      </c>
      <c r="D800" s="2">
        <v>0</v>
      </c>
      <c r="E800" s="2">
        <v>0</v>
      </c>
      <c r="F800" s="32" t="e">
        <f t="shared" si="136"/>
        <v>#DIV/0!</v>
      </c>
      <c r="G800" s="3" t="e">
        <f t="shared" si="134"/>
        <v>#VALUE!</v>
      </c>
      <c r="H800" s="3" t="e">
        <f t="shared" si="135"/>
        <v>#VALUE!</v>
      </c>
      <c r="J800" s="7"/>
      <c r="K800" s="104" t="s">
        <v>236</v>
      </c>
      <c r="L800" s="108" t="str">
        <f>K791</f>
        <v/>
      </c>
      <c r="M800" s="109" t="str">
        <f>M791</f>
        <v/>
      </c>
    </row>
    <row r="801" spans="1:13" x14ac:dyDescent="0.25">
      <c r="A801" s="28" t="str">
        <f>_xlfn.XLOOKUP(P!C801,'Banco de Dados'!$B$3:$B$274,'Banco de Dados'!$K$3:$K$274,"")</f>
        <v/>
      </c>
      <c r="B801" s="2">
        <v>0</v>
      </c>
      <c r="C801" s="2">
        <v>0</v>
      </c>
      <c r="D801" s="2">
        <v>0</v>
      </c>
      <c r="E801" s="2">
        <v>0</v>
      </c>
      <c r="F801" s="32" t="e">
        <f t="shared" si="136"/>
        <v>#DIV/0!</v>
      </c>
      <c r="G801" s="3" t="e">
        <f t="shared" si="134"/>
        <v>#VALUE!</v>
      </c>
      <c r="H801" s="3" t="e">
        <f t="shared" si="135"/>
        <v>#VALUE!</v>
      </c>
      <c r="J801" s="7"/>
      <c r="K801" s="104" t="s">
        <v>237</v>
      </c>
      <c r="L801" s="105">
        <f>$L$9</f>
        <v>2161</v>
      </c>
      <c r="M801" s="106">
        <f>$L$10</f>
        <v>28</v>
      </c>
    </row>
    <row r="802" spans="1:13" x14ac:dyDescent="0.25">
      <c r="A802" s="28" t="str">
        <f>_xlfn.XLOOKUP(P!C802,'Banco de Dados'!$B$3:$B$274,'Banco de Dados'!$K$3:$K$274,"")</f>
        <v/>
      </c>
      <c r="B802" s="2">
        <v>0</v>
      </c>
      <c r="C802" s="2">
        <v>0</v>
      </c>
      <c r="D802" s="2">
        <v>0</v>
      </c>
      <c r="E802" s="2">
        <v>0</v>
      </c>
      <c r="F802" s="32" t="e">
        <f t="shared" si="136"/>
        <v>#DIV/0!</v>
      </c>
      <c r="G802" s="3" t="e">
        <f t="shared" si="134"/>
        <v>#VALUE!</v>
      </c>
      <c r="H802" s="3" t="e">
        <f t="shared" si="135"/>
        <v>#VALUE!</v>
      </c>
      <c r="J802" s="7"/>
      <c r="K802" s="104" t="s">
        <v>238</v>
      </c>
      <c r="L802" s="105">
        <f>$M$11</f>
        <v>968</v>
      </c>
      <c r="M802" s="106">
        <f>$M$12</f>
        <v>104</v>
      </c>
    </row>
    <row r="803" spans="1:13" x14ac:dyDescent="0.25">
      <c r="A803" s="28" t="str">
        <f>_xlfn.XLOOKUP(P!C803,'Banco de Dados'!$B$3:$B$274,'Banco de Dados'!$K$3:$K$274,"")</f>
        <v/>
      </c>
      <c r="B803" s="2">
        <v>0</v>
      </c>
      <c r="C803" s="2">
        <v>0</v>
      </c>
      <c r="D803" s="2">
        <v>0</v>
      </c>
      <c r="E803" s="2">
        <v>0</v>
      </c>
      <c r="F803" s="32" t="e">
        <f t="shared" si="136"/>
        <v>#DIV/0!</v>
      </c>
      <c r="G803" s="3" t="e">
        <f t="shared" si="134"/>
        <v>#VALUE!</v>
      </c>
      <c r="H803" s="3" t="e">
        <f t="shared" si="135"/>
        <v>#VALUE!</v>
      </c>
      <c r="J803" s="7"/>
      <c r="K803" s="69" t="s">
        <v>217</v>
      </c>
      <c r="L803" s="110" t="e">
        <f>SQRT(((M800/L800)^2)+((M801/L801)^2)+((M802/L802)^2))</f>
        <v>#VALUE!</v>
      </c>
      <c r="M803" s="71" t="str">
        <f>M812</f>
        <v>mg/kg</v>
      </c>
    </row>
    <row r="804" spans="1:13" x14ac:dyDescent="0.25">
      <c r="A804" s="28" t="str">
        <f>_xlfn.XLOOKUP(P!C804,'Banco de Dados'!$B$3:$B$274,'Banco de Dados'!$K$3:$K$274,"")</f>
        <v/>
      </c>
      <c r="B804" s="2">
        <v>0</v>
      </c>
      <c r="C804" s="2">
        <v>0</v>
      </c>
      <c r="D804" s="2">
        <v>0</v>
      </c>
      <c r="E804" s="2">
        <v>0</v>
      </c>
      <c r="F804" s="32" t="e">
        <f t="shared" si="136"/>
        <v>#DIV/0!</v>
      </c>
      <c r="G804" s="3" t="e">
        <f t="shared" si="134"/>
        <v>#VALUE!</v>
      </c>
      <c r="H804" s="3" t="e">
        <f t="shared" si="135"/>
        <v>#VALUE!</v>
      </c>
      <c r="J804" s="7"/>
    </row>
    <row r="805" spans="1:13" x14ac:dyDescent="0.25">
      <c r="A805" s="28" t="str">
        <f>_xlfn.XLOOKUP(P!C805,'Banco de Dados'!$B$3:$B$274,'Banco de Dados'!$K$3:$K$274,"")</f>
        <v/>
      </c>
      <c r="B805" s="2">
        <v>0</v>
      </c>
      <c r="C805" s="2">
        <v>0</v>
      </c>
      <c r="D805" s="2">
        <v>0</v>
      </c>
      <c r="E805" s="2">
        <v>0</v>
      </c>
      <c r="F805" s="32" t="e">
        <f t="shared" si="136"/>
        <v>#DIV/0!</v>
      </c>
      <c r="G805" s="3" t="e">
        <f t="shared" si="134"/>
        <v>#VALUE!</v>
      </c>
      <c r="H805" s="3" t="e">
        <f t="shared" si="135"/>
        <v>#VALUE!</v>
      </c>
      <c r="J805" s="7"/>
    </row>
    <row r="806" spans="1:13" x14ac:dyDescent="0.25">
      <c r="A806" s="28" t="str">
        <f>_xlfn.XLOOKUP(P!C806,'Banco de Dados'!$B$3:$B$274,'Banco de Dados'!$K$3:$K$274,"")</f>
        <v/>
      </c>
      <c r="B806" s="2">
        <v>0</v>
      </c>
      <c r="C806" s="2">
        <v>0</v>
      </c>
      <c r="D806" s="2">
        <v>0</v>
      </c>
      <c r="E806" s="2">
        <v>0</v>
      </c>
      <c r="F806" s="32" t="e">
        <f t="shared" si="136"/>
        <v>#DIV/0!</v>
      </c>
      <c r="G806" s="3" t="e">
        <f t="shared" si="134"/>
        <v>#VALUE!</v>
      </c>
      <c r="H806" s="3" t="e">
        <f t="shared" si="135"/>
        <v>#VALUE!</v>
      </c>
      <c r="J806" s="7"/>
    </row>
    <row r="807" spans="1:13" x14ac:dyDescent="0.25">
      <c r="A807" s="28" t="str">
        <f>_xlfn.XLOOKUP(P!C807,'Banco de Dados'!$B$3:$B$274,'Banco de Dados'!$K$3:$K$274,"")</f>
        <v/>
      </c>
      <c r="B807" s="2">
        <v>0</v>
      </c>
      <c r="C807" s="2">
        <v>0</v>
      </c>
      <c r="D807" s="2">
        <v>0</v>
      </c>
      <c r="E807" s="2">
        <v>0</v>
      </c>
      <c r="F807" s="32" t="e">
        <f t="shared" si="136"/>
        <v>#DIV/0!</v>
      </c>
      <c r="G807" s="3" t="e">
        <f t="shared" si="134"/>
        <v>#VALUE!</v>
      </c>
      <c r="H807" s="3" t="e">
        <f t="shared" si="135"/>
        <v>#VALUE!</v>
      </c>
      <c r="J807" s="7"/>
    </row>
    <row r="808" spans="1:13" x14ac:dyDescent="0.25">
      <c r="A808" s="28" t="str">
        <f>_xlfn.XLOOKUP(P!C808,'Banco de Dados'!$B$3:$B$274,'Banco de Dados'!$K$3:$K$274,"")</f>
        <v/>
      </c>
      <c r="B808" s="2">
        <v>0</v>
      </c>
      <c r="C808" s="2">
        <v>0</v>
      </c>
      <c r="D808" s="2">
        <v>0</v>
      </c>
      <c r="E808" s="2">
        <v>0</v>
      </c>
      <c r="F808" s="32" t="e">
        <f t="shared" si="136"/>
        <v>#DIV/0!</v>
      </c>
      <c r="G808" s="3" t="e">
        <f t="shared" si="134"/>
        <v>#VALUE!</v>
      </c>
      <c r="H808" s="3" t="e">
        <f t="shared" si="135"/>
        <v>#VALUE!</v>
      </c>
      <c r="J808" s="7"/>
    </row>
    <row r="809" spans="1:13" x14ac:dyDescent="0.25">
      <c r="A809" s="28" t="str">
        <f>_xlfn.XLOOKUP(P!C809,'Banco de Dados'!$B$3:$B$274,'Banco de Dados'!$K$3:$K$274,"")</f>
        <v/>
      </c>
      <c r="B809" s="2">
        <v>0</v>
      </c>
      <c r="C809" s="2">
        <v>0</v>
      </c>
      <c r="D809" s="2">
        <v>0</v>
      </c>
      <c r="E809" s="2">
        <v>0</v>
      </c>
      <c r="F809" s="32" t="e">
        <f t="shared" si="136"/>
        <v>#DIV/0!</v>
      </c>
      <c r="G809" s="3" t="e">
        <f t="shared" si="134"/>
        <v>#VALUE!</v>
      </c>
      <c r="H809" s="3" t="e">
        <f t="shared" si="135"/>
        <v>#VALUE!</v>
      </c>
      <c r="J809" s="7"/>
    </row>
    <row r="810" spans="1:13" x14ac:dyDescent="0.25">
      <c r="A810" s="28" t="str">
        <f>_xlfn.XLOOKUP(P!C810,'Banco de Dados'!$B$3:$B$274,'Banco de Dados'!$K$3:$K$274,"")</f>
        <v/>
      </c>
      <c r="B810" s="2">
        <v>0</v>
      </c>
      <c r="C810" s="2">
        <v>0</v>
      </c>
      <c r="D810" s="2">
        <v>0</v>
      </c>
      <c r="E810" s="17">
        <v>0</v>
      </c>
      <c r="F810" s="32" t="e">
        <f t="shared" si="136"/>
        <v>#DIV/0!</v>
      </c>
      <c r="G810" s="3" t="e">
        <f t="shared" si="134"/>
        <v>#VALUE!</v>
      </c>
      <c r="H810" s="3" t="e">
        <f t="shared" si="135"/>
        <v>#VALUE!</v>
      </c>
      <c r="J810" s="7"/>
    </row>
    <row r="811" spans="1:13" ht="15.75" x14ac:dyDescent="0.25">
      <c r="A811" s="28" t="str">
        <f>_xlfn.XLOOKUP(P!C811,'Banco de Dados'!$B$3:$B$274,'Banco de Dados'!$K$3:$K$274,"")</f>
        <v/>
      </c>
      <c r="B811" s="2">
        <v>0</v>
      </c>
      <c r="C811" s="2">
        <v>0</v>
      </c>
      <c r="D811" s="2">
        <v>0</v>
      </c>
      <c r="E811" s="2">
        <v>0</v>
      </c>
      <c r="F811" s="32" t="e">
        <f t="shared" si="136"/>
        <v>#DIV/0!</v>
      </c>
      <c r="G811" s="3" t="e">
        <f t="shared" si="134"/>
        <v>#VALUE!</v>
      </c>
      <c r="H811" s="3" t="e">
        <f t="shared" si="135"/>
        <v>#VALUE!</v>
      </c>
      <c r="J811" s="7"/>
      <c r="K811" s="101" t="s">
        <v>216</v>
      </c>
      <c r="L811" s="102">
        <f>K789</f>
        <v>0</v>
      </c>
      <c r="M811" s="103" t="str">
        <f>M789</f>
        <v>Fósforo</v>
      </c>
    </row>
    <row r="812" spans="1:13" x14ac:dyDescent="0.25">
      <c r="A812" s="28" t="str">
        <f>_xlfn.XLOOKUP(P!C812,'Banco de Dados'!$B$3:$B$274,'Banco de Dados'!$K$3:$K$274,"")</f>
        <v/>
      </c>
      <c r="B812" s="2">
        <v>0</v>
      </c>
      <c r="C812" s="2">
        <v>0</v>
      </c>
      <c r="D812" s="2">
        <v>0</v>
      </c>
      <c r="E812" s="2">
        <v>0</v>
      </c>
      <c r="F812" s="32" t="e">
        <f t="shared" si="136"/>
        <v>#DIV/0!</v>
      </c>
      <c r="G812" s="3" t="e">
        <f t="shared" si="134"/>
        <v>#VALUE!</v>
      </c>
      <c r="H812" s="3" t="e">
        <f t="shared" si="135"/>
        <v>#VALUE!</v>
      </c>
      <c r="J812" s="7"/>
      <c r="K812" s="68" t="s">
        <v>68</v>
      </c>
      <c r="L812" s="29" t="e">
        <f>(K795*M797)/M795</f>
        <v>#VALUE!</v>
      </c>
      <c r="M812" s="66" t="str">
        <f>$M$9</f>
        <v>mg/kg</v>
      </c>
    </row>
    <row r="813" spans="1:13" x14ac:dyDescent="0.25">
      <c r="A813" s="28" t="str">
        <f>_xlfn.XLOOKUP(P!C813,'Banco de Dados'!$B$3:$B$274,'Banco de Dados'!$K$3:$K$274,"")</f>
        <v/>
      </c>
      <c r="B813" s="2">
        <v>0</v>
      </c>
      <c r="C813" s="2">
        <v>0</v>
      </c>
      <c r="D813" s="2">
        <v>0</v>
      </c>
      <c r="E813" s="2">
        <v>0</v>
      </c>
      <c r="F813" s="32" t="e">
        <f t="shared" si="136"/>
        <v>#DIV/0!</v>
      </c>
      <c r="G813" s="3" t="e">
        <f t="shared" si="134"/>
        <v>#VALUE!</v>
      </c>
      <c r="H813" s="3" t="e">
        <f t="shared" si="135"/>
        <v>#VALUE!</v>
      </c>
      <c r="J813" s="7"/>
      <c r="K813" s="111" t="s">
        <v>246</v>
      </c>
      <c r="L813" s="126" t="e">
        <f>SQRT(((M800/L800)^2)+((M801/L801)^2)+((M802/L802)^2))</f>
        <v>#VALUE!</v>
      </c>
      <c r="M813" s="66"/>
    </row>
    <row r="814" spans="1:13" x14ac:dyDescent="0.25">
      <c r="A814" s="28" t="str">
        <f>_xlfn.XLOOKUP(P!C814,'Banco de Dados'!$B$3:$B$274,'Banco de Dados'!$K$3:$K$274,"")</f>
        <v/>
      </c>
      <c r="B814" s="2">
        <v>0</v>
      </c>
      <c r="C814" s="2">
        <v>0</v>
      </c>
      <c r="D814" s="2">
        <v>0</v>
      </c>
      <c r="E814" s="2">
        <v>0</v>
      </c>
      <c r="F814" s="32" t="e">
        <f t="shared" si="136"/>
        <v>#DIV/0!</v>
      </c>
      <c r="G814" s="3" t="e">
        <f t="shared" si="134"/>
        <v>#VALUE!</v>
      </c>
      <c r="H814" s="3" t="e">
        <f t="shared" si="135"/>
        <v>#VALUE!</v>
      </c>
      <c r="J814" s="7"/>
      <c r="K814" s="69" t="s">
        <v>247</v>
      </c>
      <c r="L814" s="127" t="e">
        <f>L813*L812</f>
        <v>#VALUE!</v>
      </c>
      <c r="M814" s="71" t="str">
        <f>$M$9</f>
        <v>mg/kg</v>
      </c>
    </row>
    <row r="815" spans="1:13" x14ac:dyDescent="0.25">
      <c r="A815" s="28" t="str">
        <f>_xlfn.XLOOKUP(P!C815,'Banco de Dados'!$B$3:$B$274,'Banco de Dados'!$K$3:$K$274,"")</f>
        <v/>
      </c>
      <c r="B815" s="2">
        <v>0</v>
      </c>
      <c r="C815" s="2">
        <v>0</v>
      </c>
      <c r="D815" s="2">
        <v>0</v>
      </c>
      <c r="E815" s="2">
        <v>0</v>
      </c>
      <c r="F815" s="32" t="e">
        <f t="shared" si="136"/>
        <v>#DIV/0!</v>
      </c>
      <c r="G815" s="3" t="e">
        <f t="shared" si="134"/>
        <v>#VALUE!</v>
      </c>
      <c r="H815" s="3" t="e">
        <f t="shared" si="135"/>
        <v>#VALUE!</v>
      </c>
      <c r="J815" s="7"/>
      <c r="K815" s="123"/>
      <c r="L815" s="124"/>
    </row>
    <row r="816" spans="1:13" x14ac:dyDescent="0.25">
      <c r="A816" s="28" t="str">
        <f>_xlfn.XLOOKUP(P!C816,'Banco de Dados'!$B$3:$B$274,'Banco de Dados'!$K$3:$K$274,"")</f>
        <v/>
      </c>
      <c r="B816" s="2">
        <v>0</v>
      </c>
      <c r="C816" s="2">
        <v>0</v>
      </c>
      <c r="D816" s="2">
        <v>0</v>
      </c>
      <c r="E816" s="2">
        <v>0</v>
      </c>
      <c r="F816" s="32" t="e">
        <f t="shared" si="136"/>
        <v>#DIV/0!</v>
      </c>
      <c r="G816" s="3" t="e">
        <f t="shared" si="134"/>
        <v>#VALUE!</v>
      </c>
      <c r="H816" s="3" t="e">
        <f t="shared" si="135"/>
        <v>#VALUE!</v>
      </c>
      <c r="J816" s="7"/>
    </row>
    <row r="817" spans="1:14" x14ac:dyDescent="0.25">
      <c r="A817" s="28" t="str">
        <f>_xlfn.XLOOKUP(P!C817,'Banco de Dados'!$B$3:$B$274,'Banco de Dados'!$K$3:$K$274,"")</f>
        <v/>
      </c>
      <c r="B817" s="2">
        <v>0</v>
      </c>
      <c r="C817" s="2">
        <v>0</v>
      </c>
      <c r="D817" s="2">
        <v>0</v>
      </c>
      <c r="E817" s="2">
        <v>0</v>
      </c>
      <c r="F817" s="32" t="e">
        <f t="shared" si="136"/>
        <v>#DIV/0!</v>
      </c>
      <c r="G817" s="3" t="e">
        <f t="shared" si="134"/>
        <v>#VALUE!</v>
      </c>
      <c r="H817" s="3" t="e">
        <f t="shared" si="135"/>
        <v>#VALUE!</v>
      </c>
      <c r="J817" s="7"/>
    </row>
    <row r="818" spans="1:14" x14ac:dyDescent="0.25">
      <c r="A818" s="28" t="str">
        <f>_xlfn.XLOOKUP(P!C818,'Banco de Dados'!$B$3:$B$274,'Banco de Dados'!$K$3:$K$274,"")</f>
        <v/>
      </c>
      <c r="B818" s="2">
        <v>0</v>
      </c>
      <c r="C818" s="2">
        <v>0</v>
      </c>
      <c r="D818" s="2">
        <v>0</v>
      </c>
      <c r="E818" s="2">
        <v>0</v>
      </c>
      <c r="F818" s="32" t="e">
        <f t="shared" ref="F818:F820" si="137">(E818*100)/D818</f>
        <v>#DIV/0!</v>
      </c>
      <c r="G818" s="3" t="e">
        <f t="shared" ref="G818:G820" si="138">D818*$E$788</f>
        <v>#VALUE!</v>
      </c>
      <c r="H818" s="3" t="e">
        <f t="shared" ref="H818:H820" si="139">E818*$E$788</f>
        <v>#VALUE!</v>
      </c>
      <c r="J818" s="7"/>
    </row>
    <row r="819" spans="1:14" x14ac:dyDescent="0.25">
      <c r="A819" s="28" t="str">
        <f>_xlfn.XLOOKUP(P!C819,'Banco de Dados'!$B$3:$B$274,'Banco de Dados'!$K$3:$K$274,"")</f>
        <v/>
      </c>
      <c r="B819" s="2">
        <v>0</v>
      </c>
      <c r="C819" s="2">
        <v>0</v>
      </c>
      <c r="D819" s="2">
        <v>0</v>
      </c>
      <c r="E819" s="2">
        <v>0</v>
      </c>
      <c r="F819" s="32" t="e">
        <f t="shared" si="137"/>
        <v>#DIV/0!</v>
      </c>
      <c r="G819" s="3" t="e">
        <f t="shared" si="138"/>
        <v>#VALUE!</v>
      </c>
      <c r="H819" s="3" t="e">
        <f t="shared" si="139"/>
        <v>#VALUE!</v>
      </c>
      <c r="J819" s="7"/>
    </row>
    <row r="820" spans="1:14" x14ac:dyDescent="0.25">
      <c r="A820" s="28" t="str">
        <f>_xlfn.XLOOKUP(P!C820,'Banco de Dados'!$B$3:$B$274,'Banco de Dados'!$K$3:$K$274,"")</f>
        <v/>
      </c>
      <c r="B820" s="2">
        <v>0</v>
      </c>
      <c r="C820" s="2">
        <v>0</v>
      </c>
      <c r="D820" s="2">
        <v>0</v>
      </c>
      <c r="E820" s="2">
        <v>0</v>
      </c>
      <c r="F820" s="32" t="e">
        <f t="shared" si="137"/>
        <v>#DIV/0!</v>
      </c>
      <c r="G820" s="3" t="e">
        <f t="shared" si="138"/>
        <v>#VALUE!</v>
      </c>
      <c r="H820" s="3" t="e">
        <f t="shared" si="139"/>
        <v>#VALUE!</v>
      </c>
      <c r="J820" s="7"/>
    </row>
    <row r="821" spans="1:14" x14ac:dyDescent="0.25">
      <c r="A821" s="21"/>
      <c r="B821" s="21"/>
      <c r="C821" s="21"/>
      <c r="D821" s="21"/>
      <c r="E821" s="21"/>
      <c r="F821" s="77"/>
      <c r="G821" s="21"/>
      <c r="H821" s="21"/>
      <c r="J821" s="21"/>
      <c r="K821" s="21"/>
      <c r="L821" s="21"/>
      <c r="M821" s="21"/>
      <c r="N821" s="21"/>
    </row>
    <row r="822" spans="1:14" ht="15.75" x14ac:dyDescent="0.25">
      <c r="A822" s="36">
        <f>'Nome das Amostras'!A28</f>
        <v>0</v>
      </c>
      <c r="B822" s="164" t="e">
        <f>VLOOKUP(A822,'Nome das Amostras'!$A$3:$D$28,2,FALSE)</f>
        <v>#N/A</v>
      </c>
      <c r="C822" s="164"/>
      <c r="D822" s="51" t="s">
        <v>65</v>
      </c>
      <c r="E822" s="52" t="e">
        <f>'Banco de Dados'!$O$13/'Banco de Dados'!GA13</f>
        <v>#VALUE!</v>
      </c>
      <c r="F822" s="74"/>
      <c r="G822" s="3"/>
      <c r="H822" s="3"/>
      <c r="J822" s="7"/>
    </row>
    <row r="823" spans="1:14" ht="15.75" x14ac:dyDescent="0.25">
      <c r="A823" s="107" t="s">
        <v>1</v>
      </c>
      <c r="B823" s="107" t="s">
        <v>0</v>
      </c>
      <c r="C823" s="107" t="s">
        <v>212</v>
      </c>
      <c r="D823" s="107" t="s">
        <v>209</v>
      </c>
      <c r="E823" s="107" t="s">
        <v>213</v>
      </c>
      <c r="F823" s="76" t="s">
        <v>219</v>
      </c>
      <c r="G823" s="54" t="s">
        <v>140</v>
      </c>
      <c r="H823" s="54" t="s">
        <v>66</v>
      </c>
      <c r="J823" s="7"/>
      <c r="K823" s="72">
        <f>A822</f>
        <v>0</v>
      </c>
      <c r="L823" s="55" t="s">
        <v>215</v>
      </c>
      <c r="M823" s="41" t="str">
        <f>$A$1</f>
        <v>Fósforo</v>
      </c>
      <c r="N823" s="3"/>
    </row>
    <row r="824" spans="1:14" x14ac:dyDescent="0.25">
      <c r="A824" s="28" t="str">
        <f>_xlfn.XLOOKUP(P!C824,'Banco de Dados'!$B$3:$B$274,'Banco de Dados'!$K$3:$K$274,"")</f>
        <v/>
      </c>
      <c r="B824" s="2" cm="1">
        <f t="array" ref="B824:E854">Dados!FW5:FZ35</f>
        <v>0</v>
      </c>
      <c r="C824" s="2">
        <v>0</v>
      </c>
      <c r="D824" s="2">
        <v>0</v>
      </c>
      <c r="E824" s="2">
        <v>0</v>
      </c>
      <c r="F824" s="32" t="e">
        <f>(E824*100)/D824</f>
        <v>#DIV/0!</v>
      </c>
      <c r="G824" s="3" t="e">
        <f t="shared" ref="G824:G851" si="140">D824*$E$822</f>
        <v>#VALUE!</v>
      </c>
      <c r="H824" s="3" t="e">
        <f t="shared" ref="H824:H851" si="141">E824*$E$822</f>
        <v>#VALUE!</v>
      </c>
      <c r="J824" s="7"/>
      <c r="K824" s="5" t="s">
        <v>210</v>
      </c>
      <c r="L824" s="5"/>
      <c r="M824" s="5" t="s">
        <v>211</v>
      </c>
    </row>
    <row r="825" spans="1:14" x14ac:dyDescent="0.25">
      <c r="A825" s="28" t="str">
        <f>_xlfn.XLOOKUP(P!C825,'Banco de Dados'!$B$3:$B$274,'Banco de Dados'!$K$3:$K$274,"")</f>
        <v/>
      </c>
      <c r="B825" s="2">
        <v>0</v>
      </c>
      <c r="C825" s="2">
        <v>0</v>
      </c>
      <c r="D825" s="2">
        <v>0</v>
      </c>
      <c r="E825" s="2">
        <v>0</v>
      </c>
      <c r="F825" s="32" t="e">
        <f t="shared" ref="F825:F851" si="142">(E825*100)/D825</f>
        <v>#DIV/0!</v>
      </c>
      <c r="G825" s="3" t="e">
        <f t="shared" si="140"/>
        <v>#VALUE!</v>
      </c>
      <c r="H825" s="3" t="e">
        <f t="shared" si="141"/>
        <v>#VALUE!</v>
      </c>
      <c r="J825" s="7"/>
      <c r="K825" s="6" t="str">
        <f>_xlfn.XLOOKUP($B$4,A824:A851,G824:G851,"")</f>
        <v/>
      </c>
      <c r="L825" s="6"/>
      <c r="M825" s="6" t="str">
        <f>_xlfn.XLOOKUP($B$4,A824:A851,H824:H851,"")</f>
        <v/>
      </c>
    </row>
    <row r="826" spans="1:14" x14ac:dyDescent="0.25">
      <c r="A826" s="28" t="str">
        <f>_xlfn.XLOOKUP(P!C826,'Banco de Dados'!$B$3:$B$274,'Banco de Dados'!$K$3:$K$274,"")</f>
        <v/>
      </c>
      <c r="B826" s="2">
        <v>0</v>
      </c>
      <c r="C826" s="2">
        <v>0</v>
      </c>
      <c r="D826" s="2">
        <v>0</v>
      </c>
      <c r="E826" s="2">
        <v>0</v>
      </c>
      <c r="F826" s="32" t="e">
        <f t="shared" si="142"/>
        <v>#DIV/0!</v>
      </c>
      <c r="G826" s="3" t="e">
        <f t="shared" si="140"/>
        <v>#VALUE!</v>
      </c>
      <c r="H826" s="3" t="e">
        <f t="shared" si="141"/>
        <v>#VALUE!</v>
      </c>
      <c r="J826" s="7"/>
    </row>
    <row r="827" spans="1:14" ht="15.75" x14ac:dyDescent="0.25">
      <c r="A827" s="28" t="str">
        <f>_xlfn.XLOOKUP(P!C827,'Banco de Dados'!$B$3:$B$274,'Banco de Dados'!$K$3:$K$274,"")</f>
        <v/>
      </c>
      <c r="B827" s="2">
        <v>0</v>
      </c>
      <c r="C827" s="2">
        <v>0</v>
      </c>
      <c r="D827" s="2">
        <v>0</v>
      </c>
      <c r="E827" s="2">
        <v>0</v>
      </c>
      <c r="F827" s="32" t="e">
        <f t="shared" si="142"/>
        <v>#DIV/0!</v>
      </c>
      <c r="G827" s="3" t="e">
        <f t="shared" si="140"/>
        <v>#VALUE!</v>
      </c>
      <c r="H827" s="3" t="e">
        <f t="shared" si="141"/>
        <v>#VALUE!</v>
      </c>
      <c r="K827" s="165" t="s">
        <v>67</v>
      </c>
      <c r="L827" s="166"/>
      <c r="M827" s="167"/>
      <c r="N827"/>
    </row>
    <row r="828" spans="1:14" x14ac:dyDescent="0.25">
      <c r="A828" s="28" t="str">
        <f>_xlfn.XLOOKUP(P!C828,'Banco de Dados'!$B$3:$B$274,'Banco de Dados'!$K$3:$K$274,"")</f>
        <v/>
      </c>
      <c r="B828" s="2">
        <v>0</v>
      </c>
      <c r="C828" s="2">
        <v>0</v>
      </c>
      <c r="D828" s="2">
        <v>0</v>
      </c>
      <c r="E828" s="2">
        <v>0</v>
      </c>
      <c r="F828" s="32" t="e">
        <f t="shared" si="142"/>
        <v>#DIV/0!</v>
      </c>
      <c r="G828" s="3" t="e">
        <f t="shared" si="140"/>
        <v>#VALUE!</v>
      </c>
      <c r="H828" s="3" t="e">
        <f t="shared" si="141"/>
        <v>#VALUE!</v>
      </c>
      <c r="J828" s="7"/>
      <c r="K828" s="104" t="s">
        <v>240</v>
      </c>
      <c r="L828" s="39"/>
      <c r="M828" s="106" t="s">
        <v>209</v>
      </c>
    </row>
    <row r="829" spans="1:14" x14ac:dyDescent="0.25">
      <c r="A829" s="28" t="str">
        <f>_xlfn.XLOOKUP(P!C829,'Banco de Dados'!$B$3:$B$274,'Banco de Dados'!$K$3:$K$274,"")</f>
        <v/>
      </c>
      <c r="B829" s="2">
        <v>0</v>
      </c>
      <c r="C829" s="2">
        <v>0</v>
      </c>
      <c r="D829" s="2">
        <v>0</v>
      </c>
      <c r="E829" s="2">
        <v>0</v>
      </c>
      <c r="F829" s="32" t="e">
        <f t="shared" si="142"/>
        <v>#DIV/0!</v>
      </c>
      <c r="G829" s="3" t="e">
        <f t="shared" si="140"/>
        <v>#VALUE!</v>
      </c>
      <c r="H829" s="3" t="e">
        <f t="shared" si="141"/>
        <v>#VALUE!</v>
      </c>
      <c r="J829" s="58" t="s">
        <v>38</v>
      </c>
      <c r="K829" s="59">
        <f>$L$9</f>
        <v>2161</v>
      </c>
      <c r="L829" s="60"/>
      <c r="M829" s="61">
        <f>$M$11</f>
        <v>968</v>
      </c>
      <c r="N829" s="60"/>
    </row>
    <row r="830" spans="1:14" x14ac:dyDescent="0.25">
      <c r="A830" s="28" t="str">
        <f>_xlfn.XLOOKUP(P!C830,'Banco de Dados'!$B$3:$B$274,'Banco de Dados'!$K$3:$K$274,"")</f>
        <v/>
      </c>
      <c r="B830" s="2">
        <v>0</v>
      </c>
      <c r="C830" s="2">
        <v>0</v>
      </c>
      <c r="D830" s="2">
        <v>0</v>
      </c>
      <c r="E830" s="2">
        <v>0</v>
      </c>
      <c r="F830" s="32" t="e">
        <f t="shared" si="142"/>
        <v>#DIV/0!</v>
      </c>
      <c r="G830" s="3" t="e">
        <f t="shared" si="140"/>
        <v>#VALUE!</v>
      </c>
      <c r="H830" s="3" t="e">
        <f t="shared" si="141"/>
        <v>#VALUE!</v>
      </c>
      <c r="J830" s="2"/>
      <c r="K830" s="18"/>
      <c r="L830" s="2" t="s">
        <v>70</v>
      </c>
      <c r="M830" s="19"/>
    </row>
    <row r="831" spans="1:14" x14ac:dyDescent="0.25">
      <c r="A831" s="28" t="str">
        <f>_xlfn.XLOOKUP(P!C831,'Banco de Dados'!$B$3:$B$274,'Banco de Dados'!$K$3:$K$274,"")</f>
        <v/>
      </c>
      <c r="B831" s="2">
        <v>0</v>
      </c>
      <c r="C831" s="2">
        <v>0</v>
      </c>
      <c r="D831" s="2">
        <v>0</v>
      </c>
      <c r="E831" s="2">
        <v>0</v>
      </c>
      <c r="F831" s="32" t="e">
        <f t="shared" si="142"/>
        <v>#DIV/0!</v>
      </c>
      <c r="G831" s="3" t="e">
        <f t="shared" si="140"/>
        <v>#VALUE!</v>
      </c>
      <c r="H831" s="3" t="e">
        <f t="shared" si="141"/>
        <v>#VALUE!</v>
      </c>
      <c r="J831" s="58" t="s">
        <v>69</v>
      </c>
      <c r="K831" s="62" t="s">
        <v>71</v>
      </c>
      <c r="L831" s="63"/>
      <c r="M831" s="64" t="str">
        <f>K825</f>
        <v/>
      </c>
      <c r="N831" s="60"/>
    </row>
    <row r="832" spans="1:14" x14ac:dyDescent="0.25">
      <c r="A832" s="28" t="str">
        <f>_xlfn.XLOOKUP(P!C832,'Banco de Dados'!$B$3:$B$274,'Banco de Dados'!$K$3:$K$274,"")</f>
        <v/>
      </c>
      <c r="B832" s="2">
        <v>0</v>
      </c>
      <c r="C832" s="2">
        <v>0</v>
      </c>
      <c r="D832" s="2">
        <v>0</v>
      </c>
      <c r="E832" s="2">
        <v>0</v>
      </c>
      <c r="F832" s="32" t="e">
        <f t="shared" si="142"/>
        <v>#DIV/0!</v>
      </c>
      <c r="G832" s="3" t="e">
        <f t="shared" si="140"/>
        <v>#VALUE!</v>
      </c>
      <c r="H832" s="3" t="e">
        <f t="shared" si="141"/>
        <v>#VALUE!</v>
      </c>
      <c r="J832" s="7"/>
    </row>
    <row r="833" spans="1:13" ht="15.75" x14ac:dyDescent="0.25">
      <c r="A833" s="28" t="str">
        <f>_xlfn.XLOOKUP(P!C833,'Banco de Dados'!$B$3:$B$274,'Banco de Dados'!$K$3:$K$274,"")</f>
        <v/>
      </c>
      <c r="B833" s="2">
        <v>0</v>
      </c>
      <c r="C833" s="2">
        <v>0</v>
      </c>
      <c r="D833" s="2">
        <v>0</v>
      </c>
      <c r="E833" s="2">
        <v>0</v>
      </c>
      <c r="F833" s="32" t="e">
        <f t="shared" si="142"/>
        <v>#DIV/0!</v>
      </c>
      <c r="G833" s="3" t="e">
        <f t="shared" si="140"/>
        <v>#VALUE!</v>
      </c>
      <c r="H833" s="3" t="e">
        <f t="shared" si="141"/>
        <v>#VALUE!</v>
      </c>
      <c r="J833" s="7"/>
      <c r="K833" s="165" t="s">
        <v>218</v>
      </c>
      <c r="L833" s="166"/>
      <c r="M833" s="167"/>
    </row>
    <row r="834" spans="1:13" x14ac:dyDescent="0.25">
      <c r="A834" s="28" t="str">
        <f>_xlfn.XLOOKUP(P!C834,'Banco de Dados'!$B$3:$B$274,'Banco de Dados'!$K$3:$K$274,"")</f>
        <v/>
      </c>
      <c r="B834" s="2">
        <v>0</v>
      </c>
      <c r="C834" s="2">
        <v>0</v>
      </c>
      <c r="D834" s="2">
        <v>0</v>
      </c>
      <c r="E834" s="2">
        <v>0</v>
      </c>
      <c r="F834" s="32" t="e">
        <f t="shared" si="142"/>
        <v>#DIV/0!</v>
      </c>
      <c r="G834" s="3" t="e">
        <f t="shared" si="140"/>
        <v>#VALUE!</v>
      </c>
      <c r="H834" s="3" t="e">
        <f t="shared" si="141"/>
        <v>#VALUE!</v>
      </c>
      <c r="J834" s="7"/>
      <c r="K834" s="104" t="s">
        <v>236</v>
      </c>
      <c r="L834" s="108" t="str">
        <f>K825</f>
        <v/>
      </c>
      <c r="M834" s="109" t="str">
        <f>M825</f>
        <v/>
      </c>
    </row>
    <row r="835" spans="1:13" x14ac:dyDescent="0.25">
      <c r="A835" s="28" t="str">
        <f>_xlfn.XLOOKUP(P!C835,'Banco de Dados'!$B$3:$B$274,'Banco de Dados'!$K$3:$K$274,"")</f>
        <v/>
      </c>
      <c r="B835" s="2">
        <v>0</v>
      </c>
      <c r="C835" s="2">
        <v>0</v>
      </c>
      <c r="D835" s="2">
        <v>0</v>
      </c>
      <c r="E835" s="2">
        <v>0</v>
      </c>
      <c r="F835" s="32" t="e">
        <f t="shared" si="142"/>
        <v>#DIV/0!</v>
      </c>
      <c r="G835" s="3" t="e">
        <f t="shared" si="140"/>
        <v>#VALUE!</v>
      </c>
      <c r="H835" s="3" t="e">
        <f t="shared" si="141"/>
        <v>#VALUE!</v>
      </c>
      <c r="J835" s="7"/>
      <c r="K835" s="104" t="s">
        <v>237</v>
      </c>
      <c r="L835" s="105">
        <f>$L$9</f>
        <v>2161</v>
      </c>
      <c r="M835" s="106">
        <f>$L$10</f>
        <v>28</v>
      </c>
    </row>
    <row r="836" spans="1:13" x14ac:dyDescent="0.25">
      <c r="A836" s="28" t="str">
        <f>_xlfn.XLOOKUP(P!C836,'Banco de Dados'!$B$3:$B$274,'Banco de Dados'!$K$3:$K$274,"")</f>
        <v/>
      </c>
      <c r="B836" s="2">
        <v>0</v>
      </c>
      <c r="C836" s="2">
        <v>0</v>
      </c>
      <c r="D836" s="2">
        <v>0</v>
      </c>
      <c r="E836" s="2">
        <v>0</v>
      </c>
      <c r="F836" s="32" t="e">
        <f t="shared" si="142"/>
        <v>#DIV/0!</v>
      </c>
      <c r="G836" s="3" t="e">
        <f t="shared" si="140"/>
        <v>#VALUE!</v>
      </c>
      <c r="H836" s="3" t="e">
        <f t="shared" si="141"/>
        <v>#VALUE!</v>
      </c>
      <c r="J836" s="7"/>
      <c r="K836" s="104" t="s">
        <v>238</v>
      </c>
      <c r="L836" s="105">
        <f>$M$11</f>
        <v>968</v>
      </c>
      <c r="M836" s="106">
        <f>$M$12</f>
        <v>104</v>
      </c>
    </row>
    <row r="837" spans="1:13" x14ac:dyDescent="0.25">
      <c r="A837" s="28" t="str">
        <f>_xlfn.XLOOKUP(P!C837,'Banco de Dados'!$B$3:$B$274,'Banco de Dados'!$K$3:$K$274,"")</f>
        <v/>
      </c>
      <c r="B837" s="2">
        <v>0</v>
      </c>
      <c r="C837" s="2">
        <v>0</v>
      </c>
      <c r="D837" s="2">
        <v>0</v>
      </c>
      <c r="E837" s="2">
        <v>0</v>
      </c>
      <c r="F837" s="32" t="e">
        <f t="shared" si="142"/>
        <v>#DIV/0!</v>
      </c>
      <c r="G837" s="3" t="e">
        <f t="shared" si="140"/>
        <v>#VALUE!</v>
      </c>
      <c r="H837" s="3" t="e">
        <f t="shared" si="141"/>
        <v>#VALUE!</v>
      </c>
      <c r="J837" s="7"/>
      <c r="K837" s="69" t="s">
        <v>217</v>
      </c>
      <c r="L837" s="110" t="e">
        <f>SQRT(((M834/L834)^2)+((M835/L835)^2)+((M836/L836)^2))</f>
        <v>#VALUE!</v>
      </c>
      <c r="M837" s="71" t="str">
        <f>M846</f>
        <v>mg/kg</v>
      </c>
    </row>
    <row r="838" spans="1:13" x14ac:dyDescent="0.25">
      <c r="A838" s="28" t="str">
        <f>_xlfn.XLOOKUP(P!C838,'Banco de Dados'!$B$3:$B$274,'Banco de Dados'!$K$3:$K$274,"")</f>
        <v/>
      </c>
      <c r="B838" s="2">
        <v>0</v>
      </c>
      <c r="C838" s="2">
        <v>0</v>
      </c>
      <c r="D838" s="2">
        <v>0</v>
      </c>
      <c r="E838" s="2">
        <v>0</v>
      </c>
      <c r="F838" s="32" t="e">
        <f t="shared" si="142"/>
        <v>#DIV/0!</v>
      </c>
      <c r="G838" s="3" t="e">
        <f t="shared" si="140"/>
        <v>#VALUE!</v>
      </c>
      <c r="H838" s="3" t="e">
        <f t="shared" si="141"/>
        <v>#VALUE!</v>
      </c>
      <c r="J838" s="7"/>
    </row>
    <row r="839" spans="1:13" x14ac:dyDescent="0.25">
      <c r="A839" s="28" t="str">
        <f>_xlfn.XLOOKUP(P!C839,'Banco de Dados'!$B$3:$B$274,'Banco de Dados'!$K$3:$K$274,"")</f>
        <v/>
      </c>
      <c r="B839" s="2">
        <v>0</v>
      </c>
      <c r="C839" s="2">
        <v>0</v>
      </c>
      <c r="D839" s="2">
        <v>0</v>
      </c>
      <c r="E839" s="2">
        <v>0</v>
      </c>
      <c r="F839" s="32" t="e">
        <f t="shared" si="142"/>
        <v>#DIV/0!</v>
      </c>
      <c r="G839" s="3" t="e">
        <f t="shared" si="140"/>
        <v>#VALUE!</v>
      </c>
      <c r="H839" s="3" t="e">
        <f t="shared" si="141"/>
        <v>#VALUE!</v>
      </c>
      <c r="J839" s="7"/>
    </row>
    <row r="840" spans="1:13" x14ac:dyDescent="0.25">
      <c r="A840" s="28" t="str">
        <f>_xlfn.XLOOKUP(P!C840,'Banco de Dados'!$B$3:$B$274,'Banco de Dados'!$K$3:$K$274,"")</f>
        <v/>
      </c>
      <c r="B840" s="2">
        <v>0</v>
      </c>
      <c r="C840" s="2">
        <v>0</v>
      </c>
      <c r="D840" s="2">
        <v>0</v>
      </c>
      <c r="E840" s="2">
        <v>0</v>
      </c>
      <c r="F840" s="32" t="e">
        <f t="shared" si="142"/>
        <v>#DIV/0!</v>
      </c>
      <c r="G840" s="3" t="e">
        <f t="shared" si="140"/>
        <v>#VALUE!</v>
      </c>
      <c r="H840" s="3" t="e">
        <f t="shared" si="141"/>
        <v>#VALUE!</v>
      </c>
      <c r="J840" s="7"/>
    </row>
    <row r="841" spans="1:13" x14ac:dyDescent="0.25">
      <c r="A841" s="28" t="str">
        <f>_xlfn.XLOOKUP(P!C841,'Banco de Dados'!$B$3:$B$274,'Banco de Dados'!$K$3:$K$274,"")</f>
        <v/>
      </c>
      <c r="B841" s="2">
        <v>0</v>
      </c>
      <c r="C841" s="2">
        <v>0</v>
      </c>
      <c r="D841" s="2">
        <v>0</v>
      </c>
      <c r="E841" s="2">
        <v>0</v>
      </c>
      <c r="F841" s="32" t="e">
        <f t="shared" si="142"/>
        <v>#DIV/0!</v>
      </c>
      <c r="G841" s="3" t="e">
        <f t="shared" si="140"/>
        <v>#VALUE!</v>
      </c>
      <c r="H841" s="3" t="e">
        <f t="shared" si="141"/>
        <v>#VALUE!</v>
      </c>
      <c r="J841" s="7"/>
    </row>
    <row r="842" spans="1:13" x14ac:dyDescent="0.25">
      <c r="A842" s="28" t="str">
        <f>_xlfn.XLOOKUP(P!C842,'Banco de Dados'!$B$3:$B$274,'Banco de Dados'!$K$3:$K$274,"")</f>
        <v/>
      </c>
      <c r="B842" s="2">
        <v>0</v>
      </c>
      <c r="C842" s="2">
        <v>0</v>
      </c>
      <c r="D842" s="2">
        <v>0</v>
      </c>
      <c r="E842" s="2">
        <v>0</v>
      </c>
      <c r="F842" s="32" t="e">
        <f t="shared" si="142"/>
        <v>#DIV/0!</v>
      </c>
      <c r="G842" s="3" t="e">
        <f t="shared" si="140"/>
        <v>#VALUE!</v>
      </c>
      <c r="H842" s="3" t="e">
        <f t="shared" si="141"/>
        <v>#VALUE!</v>
      </c>
      <c r="J842" s="7"/>
    </row>
    <row r="843" spans="1:13" x14ac:dyDescent="0.25">
      <c r="A843" s="28" t="str">
        <f>_xlfn.XLOOKUP(P!C843,'Banco de Dados'!$B$3:$B$274,'Banco de Dados'!$K$3:$K$274,"")</f>
        <v/>
      </c>
      <c r="B843" s="2">
        <v>0</v>
      </c>
      <c r="C843" s="2">
        <v>0</v>
      </c>
      <c r="D843" s="2">
        <v>0</v>
      </c>
      <c r="E843" s="2">
        <v>0</v>
      </c>
      <c r="F843" s="32" t="e">
        <f t="shared" si="142"/>
        <v>#DIV/0!</v>
      </c>
      <c r="G843" s="3" t="e">
        <f t="shared" si="140"/>
        <v>#VALUE!</v>
      </c>
      <c r="H843" s="3" t="e">
        <f t="shared" si="141"/>
        <v>#VALUE!</v>
      </c>
      <c r="J843" s="7"/>
    </row>
    <row r="844" spans="1:13" x14ac:dyDescent="0.25">
      <c r="A844" s="28" t="str">
        <f>_xlfn.XLOOKUP(P!C844,'Banco de Dados'!$B$3:$B$274,'Banco de Dados'!$K$3:$K$274,"")</f>
        <v/>
      </c>
      <c r="B844" s="2">
        <v>0</v>
      </c>
      <c r="C844" s="2">
        <v>0</v>
      </c>
      <c r="D844" s="2">
        <v>0</v>
      </c>
      <c r="E844" s="17">
        <v>0</v>
      </c>
      <c r="F844" s="32" t="e">
        <f t="shared" si="142"/>
        <v>#DIV/0!</v>
      </c>
      <c r="G844" s="3" t="e">
        <f t="shared" si="140"/>
        <v>#VALUE!</v>
      </c>
      <c r="H844" s="3" t="e">
        <f t="shared" si="141"/>
        <v>#VALUE!</v>
      </c>
      <c r="J844" s="7"/>
    </row>
    <row r="845" spans="1:13" ht="15.75" x14ac:dyDescent="0.25">
      <c r="A845" s="28" t="str">
        <f>_xlfn.XLOOKUP(P!C845,'Banco de Dados'!$B$3:$B$274,'Banco de Dados'!$K$3:$K$274,"")</f>
        <v/>
      </c>
      <c r="B845" s="2">
        <v>0</v>
      </c>
      <c r="C845" s="2">
        <v>0</v>
      </c>
      <c r="D845" s="2">
        <v>0</v>
      </c>
      <c r="E845" s="2">
        <v>0</v>
      </c>
      <c r="F845" s="32" t="e">
        <f t="shared" si="142"/>
        <v>#DIV/0!</v>
      </c>
      <c r="G845" s="3" t="e">
        <f t="shared" si="140"/>
        <v>#VALUE!</v>
      </c>
      <c r="H845" s="3" t="e">
        <f t="shared" si="141"/>
        <v>#VALUE!</v>
      </c>
      <c r="J845" s="7"/>
      <c r="K845" s="101" t="s">
        <v>216</v>
      </c>
      <c r="L845" s="102">
        <f>K823</f>
        <v>0</v>
      </c>
      <c r="M845" s="103" t="str">
        <f>M823</f>
        <v>Fósforo</v>
      </c>
    </row>
    <row r="846" spans="1:13" x14ac:dyDescent="0.25">
      <c r="A846" s="28" t="str">
        <f>_xlfn.XLOOKUP(P!C846,'Banco de Dados'!$B$3:$B$274,'Banco de Dados'!$K$3:$K$274,"")</f>
        <v/>
      </c>
      <c r="B846" s="2">
        <v>0</v>
      </c>
      <c r="C846" s="2">
        <v>0</v>
      </c>
      <c r="D846" s="2">
        <v>0</v>
      </c>
      <c r="E846" s="2">
        <v>0</v>
      </c>
      <c r="F846" s="32" t="e">
        <f t="shared" si="142"/>
        <v>#DIV/0!</v>
      </c>
      <c r="G846" s="3" t="e">
        <f t="shared" si="140"/>
        <v>#VALUE!</v>
      </c>
      <c r="H846" s="3" t="e">
        <f t="shared" si="141"/>
        <v>#VALUE!</v>
      </c>
      <c r="J846" s="7"/>
      <c r="K846" s="68" t="s">
        <v>68</v>
      </c>
      <c r="L846" s="29" t="e">
        <f>(K829*M831)/M829</f>
        <v>#VALUE!</v>
      </c>
      <c r="M846" s="66" t="str">
        <f>$M$9</f>
        <v>mg/kg</v>
      </c>
    </row>
    <row r="847" spans="1:13" x14ac:dyDescent="0.25">
      <c r="A847" s="28" t="str">
        <f>_xlfn.XLOOKUP(P!C847,'Banco de Dados'!$B$3:$B$274,'Banco de Dados'!$K$3:$K$274,"")</f>
        <v/>
      </c>
      <c r="B847" s="2">
        <v>0</v>
      </c>
      <c r="C847" s="2">
        <v>0</v>
      </c>
      <c r="D847" s="2">
        <v>0</v>
      </c>
      <c r="E847" s="2">
        <v>0</v>
      </c>
      <c r="F847" s="32" t="e">
        <f t="shared" si="142"/>
        <v>#DIV/0!</v>
      </c>
      <c r="G847" s="3" t="e">
        <f t="shared" si="140"/>
        <v>#VALUE!</v>
      </c>
      <c r="H847" s="3" t="e">
        <f t="shared" si="141"/>
        <v>#VALUE!</v>
      </c>
      <c r="J847" s="7"/>
      <c r="K847" s="111" t="s">
        <v>246</v>
      </c>
      <c r="L847" s="126" t="e">
        <f>SQRT(((M834/L834)^2)+((M835/L835)^2)+((M836/L836)^2))</f>
        <v>#VALUE!</v>
      </c>
      <c r="M847" s="66"/>
    </row>
    <row r="848" spans="1:13" x14ac:dyDescent="0.25">
      <c r="A848" s="28" t="str">
        <f>_xlfn.XLOOKUP(P!C848,'Banco de Dados'!$B$3:$B$274,'Banco de Dados'!$K$3:$K$274,"")</f>
        <v/>
      </c>
      <c r="B848" s="2">
        <v>0</v>
      </c>
      <c r="C848" s="2">
        <v>0</v>
      </c>
      <c r="D848" s="2">
        <v>0</v>
      </c>
      <c r="E848" s="2">
        <v>0</v>
      </c>
      <c r="F848" s="32" t="e">
        <f t="shared" si="142"/>
        <v>#DIV/0!</v>
      </c>
      <c r="G848" s="3" t="e">
        <f t="shared" si="140"/>
        <v>#VALUE!</v>
      </c>
      <c r="H848" s="3" t="e">
        <f t="shared" si="141"/>
        <v>#VALUE!</v>
      </c>
      <c r="J848" s="7"/>
      <c r="K848" s="69" t="s">
        <v>247</v>
      </c>
      <c r="L848" s="127" t="e">
        <f>L847*L846</f>
        <v>#VALUE!</v>
      </c>
      <c r="M848" s="71" t="str">
        <f>$M$9</f>
        <v>mg/kg</v>
      </c>
    </row>
    <row r="849" spans="1:14" x14ac:dyDescent="0.25">
      <c r="A849" s="28" t="str">
        <f>_xlfn.XLOOKUP(P!C849,'Banco de Dados'!$B$3:$B$274,'Banco de Dados'!$K$3:$K$274,"")</f>
        <v/>
      </c>
      <c r="B849" s="2">
        <v>0</v>
      </c>
      <c r="C849" s="2">
        <v>0</v>
      </c>
      <c r="D849" s="2">
        <v>0</v>
      </c>
      <c r="E849" s="2">
        <v>0</v>
      </c>
      <c r="F849" s="32" t="e">
        <f t="shared" si="142"/>
        <v>#DIV/0!</v>
      </c>
      <c r="G849" s="3" t="e">
        <f t="shared" si="140"/>
        <v>#VALUE!</v>
      </c>
      <c r="H849" s="3" t="e">
        <f t="shared" si="141"/>
        <v>#VALUE!</v>
      </c>
      <c r="J849" s="7"/>
      <c r="K849" s="123"/>
      <c r="L849" s="124"/>
    </row>
    <row r="850" spans="1:14" x14ac:dyDescent="0.25">
      <c r="A850" s="28" t="str">
        <f>_xlfn.XLOOKUP(P!C850,'Banco de Dados'!$B$3:$B$274,'Banco de Dados'!$K$3:$K$274,"")</f>
        <v/>
      </c>
      <c r="B850" s="2">
        <v>0</v>
      </c>
      <c r="C850" s="2">
        <v>0</v>
      </c>
      <c r="D850" s="2">
        <v>0</v>
      </c>
      <c r="E850" s="2">
        <v>0</v>
      </c>
      <c r="F850" s="32" t="e">
        <f t="shared" si="142"/>
        <v>#DIV/0!</v>
      </c>
      <c r="G850" s="3" t="e">
        <f t="shared" si="140"/>
        <v>#VALUE!</v>
      </c>
      <c r="H850" s="3" t="e">
        <f t="shared" si="141"/>
        <v>#VALUE!</v>
      </c>
      <c r="J850" s="7"/>
    </row>
    <row r="851" spans="1:14" x14ac:dyDescent="0.25">
      <c r="A851" s="28" t="str">
        <f>_xlfn.XLOOKUP(P!C851,'Banco de Dados'!$B$3:$B$274,'Banco de Dados'!$K$3:$K$274,"")</f>
        <v/>
      </c>
      <c r="B851" s="2">
        <v>0</v>
      </c>
      <c r="C851" s="2">
        <v>0</v>
      </c>
      <c r="D851" s="2">
        <v>0</v>
      </c>
      <c r="E851" s="2">
        <v>0</v>
      </c>
      <c r="F851" s="32" t="e">
        <f t="shared" si="142"/>
        <v>#DIV/0!</v>
      </c>
      <c r="G851" s="3" t="e">
        <f t="shared" si="140"/>
        <v>#VALUE!</v>
      </c>
      <c r="H851" s="3" t="e">
        <f t="shared" si="141"/>
        <v>#VALUE!</v>
      </c>
      <c r="J851" s="7"/>
    </row>
    <row r="852" spans="1:14" x14ac:dyDescent="0.25">
      <c r="A852" s="28" t="str">
        <f>_xlfn.XLOOKUP(P!C852,'Banco de Dados'!$B$3:$B$274,'Banco de Dados'!$K$3:$K$274,"")</f>
        <v/>
      </c>
      <c r="B852" s="2">
        <v>0</v>
      </c>
      <c r="C852" s="2">
        <v>0</v>
      </c>
      <c r="D852" s="2">
        <v>0</v>
      </c>
      <c r="E852" s="2">
        <v>0</v>
      </c>
      <c r="F852" s="32" t="e">
        <f t="shared" ref="F852:F854" si="143">(E852*100)/D852</f>
        <v>#DIV/0!</v>
      </c>
      <c r="G852" s="3" t="e">
        <f t="shared" ref="G852:G854" si="144">D852*$E$822</f>
        <v>#VALUE!</v>
      </c>
      <c r="H852" s="3" t="e">
        <f t="shared" ref="H852:H854" si="145">E852*$E$822</f>
        <v>#VALUE!</v>
      </c>
      <c r="J852" s="7"/>
    </row>
    <row r="853" spans="1:14" x14ac:dyDescent="0.25">
      <c r="A853" s="28" t="str">
        <f>_xlfn.XLOOKUP(P!C853,'Banco de Dados'!$B$3:$B$274,'Banco de Dados'!$K$3:$K$274,"")</f>
        <v/>
      </c>
      <c r="B853" s="2">
        <v>0</v>
      </c>
      <c r="C853" s="2">
        <v>0</v>
      </c>
      <c r="D853" s="2">
        <v>0</v>
      </c>
      <c r="E853" s="2">
        <v>0</v>
      </c>
      <c r="F853" s="32" t="e">
        <f t="shared" si="143"/>
        <v>#DIV/0!</v>
      </c>
      <c r="G853" s="3" t="e">
        <f t="shared" si="144"/>
        <v>#VALUE!</v>
      </c>
      <c r="H853" s="3" t="e">
        <f t="shared" si="145"/>
        <v>#VALUE!</v>
      </c>
      <c r="J853" s="7"/>
    </row>
    <row r="854" spans="1:14" x14ac:dyDescent="0.25">
      <c r="A854" s="28" t="str">
        <f>_xlfn.XLOOKUP(P!C854,'Banco de Dados'!$B$3:$B$274,'Banco de Dados'!$K$3:$K$274,"")</f>
        <v/>
      </c>
      <c r="B854" s="2">
        <v>0</v>
      </c>
      <c r="C854" s="2">
        <v>0</v>
      </c>
      <c r="D854" s="2">
        <v>0</v>
      </c>
      <c r="E854" s="2">
        <v>0</v>
      </c>
      <c r="F854" s="32" t="e">
        <f t="shared" si="143"/>
        <v>#DIV/0!</v>
      </c>
      <c r="G854" s="3" t="e">
        <f t="shared" si="144"/>
        <v>#VALUE!</v>
      </c>
      <c r="H854" s="3" t="e">
        <f t="shared" si="145"/>
        <v>#VALUE!</v>
      </c>
      <c r="J854" s="7"/>
    </row>
    <row r="855" spans="1:14" x14ac:dyDescent="0.25">
      <c r="A855" s="21"/>
      <c r="B855" s="21"/>
      <c r="C855" s="21"/>
      <c r="D855" s="21"/>
      <c r="E855" s="21"/>
      <c r="F855" s="77"/>
      <c r="G855" s="21"/>
      <c r="H855" s="21"/>
      <c r="J855" s="21"/>
      <c r="K855" s="21"/>
      <c r="L855" s="21"/>
      <c r="M855" s="21"/>
      <c r="N855" s="21"/>
    </row>
  </sheetData>
  <mergeCells count="90">
    <mergeCell ref="V7:W7"/>
    <mergeCell ref="V8:W8"/>
    <mergeCell ref="V9:W9"/>
    <mergeCell ref="B720:C720"/>
    <mergeCell ref="B754:C754"/>
    <mergeCell ref="B618:C618"/>
    <mergeCell ref="B652:C652"/>
    <mergeCell ref="B686:C686"/>
    <mergeCell ref="K453:M453"/>
    <mergeCell ref="K487:M487"/>
    <mergeCell ref="K521:M521"/>
    <mergeCell ref="K555:M555"/>
    <mergeCell ref="K589:M589"/>
    <mergeCell ref="K459:M459"/>
    <mergeCell ref="K493:M493"/>
    <mergeCell ref="K527:M527"/>
    <mergeCell ref="B788:C788"/>
    <mergeCell ref="B822:C822"/>
    <mergeCell ref="K827:M827"/>
    <mergeCell ref="K799:M799"/>
    <mergeCell ref="B210:C210"/>
    <mergeCell ref="B244:C244"/>
    <mergeCell ref="B278:C278"/>
    <mergeCell ref="B312:C312"/>
    <mergeCell ref="B346:C346"/>
    <mergeCell ref="B380:C380"/>
    <mergeCell ref="B414:C414"/>
    <mergeCell ref="B448:C448"/>
    <mergeCell ref="B482:C482"/>
    <mergeCell ref="B516:C516"/>
    <mergeCell ref="B550:C550"/>
    <mergeCell ref="B584:C584"/>
    <mergeCell ref="K289:M289"/>
    <mergeCell ref="K323:M323"/>
    <mergeCell ref="K357:M357"/>
    <mergeCell ref="K391:M391"/>
    <mergeCell ref="K425:M425"/>
    <mergeCell ref="K317:M317"/>
    <mergeCell ref="K351:M351"/>
    <mergeCell ref="K385:M385"/>
    <mergeCell ref="K419:M419"/>
    <mergeCell ref="K181:M181"/>
    <mergeCell ref="K51:M51"/>
    <mergeCell ref="K215:M215"/>
    <mergeCell ref="K249:M249"/>
    <mergeCell ref="K283:M283"/>
    <mergeCell ref="K187:M187"/>
    <mergeCell ref="K221:M221"/>
    <mergeCell ref="K255:M255"/>
    <mergeCell ref="AG2:AI2"/>
    <mergeCell ref="AJ2:AL2"/>
    <mergeCell ref="B6:C6"/>
    <mergeCell ref="J2:N4"/>
    <mergeCell ref="K6:M6"/>
    <mergeCell ref="B4:F4"/>
    <mergeCell ref="A1:F3"/>
    <mergeCell ref="V6:X6"/>
    <mergeCell ref="P6:S6"/>
    <mergeCell ref="K7:L7"/>
    <mergeCell ref="K8:L8"/>
    <mergeCell ref="K45:M45"/>
    <mergeCell ref="K79:M79"/>
    <mergeCell ref="K11:L11"/>
    <mergeCell ref="K18:M18"/>
    <mergeCell ref="K24:M24"/>
    <mergeCell ref="K12:L12"/>
    <mergeCell ref="B142:C142"/>
    <mergeCell ref="B176:C176"/>
    <mergeCell ref="B74:C74"/>
    <mergeCell ref="B40:C40"/>
    <mergeCell ref="K113:M113"/>
    <mergeCell ref="K147:M147"/>
    <mergeCell ref="B108:C108"/>
    <mergeCell ref="K153:M153"/>
    <mergeCell ref="K85:M85"/>
    <mergeCell ref="K119:M119"/>
    <mergeCell ref="K561:M561"/>
    <mergeCell ref="K595:M595"/>
    <mergeCell ref="K833:M833"/>
    <mergeCell ref="K629:M629"/>
    <mergeCell ref="K663:M663"/>
    <mergeCell ref="K697:M697"/>
    <mergeCell ref="K731:M731"/>
    <mergeCell ref="K765:M765"/>
    <mergeCell ref="K793:M793"/>
    <mergeCell ref="K623:M623"/>
    <mergeCell ref="K657:M657"/>
    <mergeCell ref="K691:M691"/>
    <mergeCell ref="K725:M725"/>
    <mergeCell ref="K759:M759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{9D9BBAC9-40BC-4920-992D-4F20788FA96D}</x14:id>
        </ext>
      </extLst>
    </cfRule>
  </conditionalFormatting>
  <dataValidations count="1">
    <dataValidation type="list" allowBlank="1" showInputMessage="1" showErrorMessage="1" sqref="M9" xr:uid="{0067B2C4-436C-4133-8B9D-6A98B34DD92B}">
      <formula1>$AH$6:$AH$7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9BBAC9-40BC-4920-992D-4F20788FA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1000000}">
          <x14:formula1>
            <xm:f>'Banco de Dados'!$C$296:$C$377</xm:f>
          </x14:formula1>
          <xm:sqref>B4</xm:sqref>
        </x14:dataValidation>
        <x14:dataValidation type="list" allowBlank="1" showInputMessage="1" showErrorMessage="1" xr:uid="{00000000-0002-0000-0400-000000000000}">
          <x14:formula1>
            <xm:f>Padrões!$B$5:$B$23</xm:f>
          </x14:formula1>
          <xm:sqref>M8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D51E0-2F99-4E7C-BC7C-CF28EFA292D0}">
  <dimension ref="A1:AL855"/>
  <sheetViews>
    <sheetView topLeftCell="M1" workbookViewId="0">
      <selection activeCell="X9" sqref="X9"/>
    </sheetView>
  </sheetViews>
  <sheetFormatPr defaultColWidth="9.140625" defaultRowHeight="15" x14ac:dyDescent="0.25"/>
  <cols>
    <col min="1" max="1" width="11.28515625" style="2" bestFit="1" customWidth="1"/>
    <col min="2" max="2" width="9.140625" style="2"/>
    <col min="3" max="3" width="12.42578125" style="2" bestFit="1" customWidth="1"/>
    <col min="4" max="4" width="10" style="2" bestFit="1" customWidth="1"/>
    <col min="5" max="5" width="9.140625" style="2"/>
    <col min="6" max="6" width="9.140625" style="32"/>
    <col min="7" max="7" width="12.140625" style="2" bestFit="1" customWidth="1"/>
    <col min="8" max="8" width="10.7109375" style="2" bestFit="1" customWidth="1"/>
    <col min="9" max="9" width="1.5703125" style="67" customWidth="1"/>
    <col min="10" max="10" width="13.140625" bestFit="1" customWidth="1"/>
    <col min="11" max="11" width="20.7109375" style="2" bestFit="1" customWidth="1"/>
    <col min="12" max="12" width="13.140625" style="2" bestFit="1" customWidth="1"/>
    <col min="13" max="13" width="18.5703125" style="2" bestFit="1" customWidth="1"/>
    <col min="14" max="14" width="9.140625" style="2"/>
    <col min="15" max="15" width="1.7109375" style="67" customWidth="1"/>
    <col min="16" max="16" width="10.140625" style="7" customWidth="1"/>
    <col min="17" max="17" width="13.140625" style="2" bestFit="1" customWidth="1"/>
    <col min="18" max="18" width="2" style="2" bestFit="1" customWidth="1"/>
    <col min="19" max="19" width="11.140625" style="2" customWidth="1"/>
    <col min="20" max="20" width="13.7109375" style="2" bestFit="1" customWidth="1"/>
    <col min="21" max="21" width="2.42578125" style="67" customWidth="1"/>
    <col min="22" max="23" width="9.140625" style="7"/>
    <col min="24" max="24" width="13.140625" bestFit="1" customWidth="1"/>
    <col min="25" max="25" width="12" bestFit="1" customWidth="1"/>
    <col min="31" max="31" width="2.42578125" style="67" customWidth="1"/>
    <col min="34" max="37" width="9.140625" hidden="1" customWidth="1"/>
  </cols>
  <sheetData>
    <row r="1" spans="1:38" ht="15" customHeight="1" thickBot="1" x14ac:dyDescent="0.3">
      <c r="A1" s="185" t="str">
        <f>_xlfn.XLOOKUP(B4,'Banco de Dados'!C284:C377,'Banco de Dados'!B284:B377,"")</f>
        <v>Enxofre</v>
      </c>
      <c r="B1" s="186"/>
      <c r="C1" s="186"/>
      <c r="D1" s="186"/>
      <c r="E1" s="186"/>
      <c r="F1" s="186"/>
      <c r="I1"/>
      <c r="J1" s="85" t="s">
        <v>228</v>
      </c>
      <c r="L1" s="14"/>
      <c r="M1" s="14"/>
      <c r="N1" s="14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185"/>
      <c r="B2" s="186"/>
      <c r="C2" s="186"/>
      <c r="D2" s="186"/>
      <c r="E2" s="186"/>
      <c r="F2" s="186"/>
      <c r="I2"/>
      <c r="J2" s="187" t="s">
        <v>235</v>
      </c>
      <c r="K2" s="188"/>
      <c r="L2" s="188"/>
      <c r="M2" s="188"/>
      <c r="N2" s="189"/>
      <c r="O2"/>
      <c r="P2" s="14"/>
      <c r="Q2" s="14"/>
      <c r="R2" s="14"/>
      <c r="S2" s="14"/>
      <c r="T2" s="14"/>
      <c r="U2"/>
      <c r="V2" s="14"/>
      <c r="W2" s="14"/>
      <c r="X2" s="14"/>
      <c r="Y2" s="14"/>
      <c r="Z2" s="14"/>
      <c r="AA2" s="14"/>
      <c r="AB2" s="14"/>
      <c r="AC2" s="14"/>
      <c r="AE2"/>
      <c r="AG2" s="168"/>
      <c r="AH2" s="168"/>
      <c r="AI2" s="168"/>
      <c r="AJ2" s="168"/>
      <c r="AK2" s="168"/>
      <c r="AL2" s="168"/>
    </row>
    <row r="3" spans="1:38" ht="30" customHeight="1" x14ac:dyDescent="0.25">
      <c r="A3" s="185"/>
      <c r="B3" s="186"/>
      <c r="C3" s="186"/>
      <c r="D3" s="186"/>
      <c r="E3" s="186"/>
      <c r="F3" s="186"/>
      <c r="I3"/>
      <c r="J3" s="190"/>
      <c r="K3" s="191"/>
      <c r="L3" s="191"/>
      <c r="M3" s="191"/>
      <c r="N3" s="192"/>
      <c r="O3"/>
      <c r="U3"/>
      <c r="X3" s="2"/>
      <c r="Y3" s="7"/>
      <c r="Z3" s="7"/>
      <c r="AA3" s="2"/>
      <c r="AB3" s="7"/>
      <c r="AC3" s="7"/>
      <c r="AD3" s="2"/>
      <c r="AE3"/>
      <c r="AF3" s="7"/>
      <c r="AG3" s="2"/>
      <c r="AH3" s="7"/>
      <c r="AI3" s="7"/>
      <c r="AJ3" s="2"/>
      <c r="AK3" s="7"/>
      <c r="AL3" s="7"/>
    </row>
    <row r="4" spans="1:38" ht="16.5" thickBot="1" x14ac:dyDescent="0.3">
      <c r="A4" s="91" t="s">
        <v>64</v>
      </c>
      <c r="B4" s="169" t="s">
        <v>4</v>
      </c>
      <c r="C4" s="170"/>
      <c r="D4" s="170"/>
      <c r="E4" s="170"/>
      <c r="F4" s="170"/>
      <c r="I4"/>
      <c r="J4" s="193"/>
      <c r="K4" s="194"/>
      <c r="L4" s="194"/>
      <c r="M4" s="194"/>
      <c r="N4" s="195"/>
      <c r="O4"/>
      <c r="U4"/>
      <c r="X4" s="2"/>
      <c r="Y4" s="7"/>
      <c r="Z4" s="7"/>
      <c r="AA4" s="2"/>
      <c r="AB4" s="7"/>
      <c r="AC4" s="7"/>
      <c r="AD4" s="2"/>
      <c r="AE4"/>
      <c r="AF4" s="7"/>
      <c r="AG4" s="2"/>
      <c r="AH4" s="7"/>
      <c r="AI4" s="7"/>
      <c r="AJ4" s="2"/>
      <c r="AK4" s="7"/>
      <c r="AL4" s="7"/>
    </row>
    <row r="5" spans="1:38" ht="8.4499999999999993" customHeight="1" x14ac:dyDescent="0.25">
      <c r="A5" s="43"/>
      <c r="B5" s="43"/>
      <c r="C5" s="43"/>
      <c r="D5" s="43"/>
      <c r="E5" s="43"/>
      <c r="F5" s="75"/>
      <c r="G5" s="43"/>
      <c r="H5" s="43"/>
      <c r="J5" s="43"/>
      <c r="K5" s="43"/>
      <c r="L5" s="43"/>
      <c r="M5" s="43"/>
      <c r="N5" s="43"/>
      <c r="P5" s="43"/>
      <c r="Q5" s="43"/>
      <c r="R5" s="43"/>
      <c r="S5" s="43"/>
      <c r="T5" s="43"/>
      <c r="V5" s="43"/>
      <c r="W5" s="43"/>
      <c r="X5" s="44"/>
      <c r="Y5" s="43"/>
      <c r="Z5" s="43"/>
      <c r="AA5" s="43"/>
      <c r="AB5" s="43"/>
      <c r="AC5" s="43"/>
      <c r="AD5" s="43"/>
      <c r="AF5" s="7" t="s">
        <v>208</v>
      </c>
      <c r="AG5" s="2"/>
      <c r="AH5" s="7"/>
      <c r="AI5" s="7"/>
      <c r="AJ5" s="2"/>
      <c r="AK5" s="7"/>
      <c r="AL5" s="7"/>
    </row>
    <row r="6" spans="1:38" ht="19.149999999999999" customHeight="1" x14ac:dyDescent="0.3">
      <c r="A6" s="36" t="str">
        <f>'Nome das Amostras'!A4</f>
        <v>ab</v>
      </c>
      <c r="B6" s="164" t="str">
        <f>VLOOKUP(A6,'Nome das Amostras'!$A$3:$D$28,2,FALSE)</f>
        <v>Pd</v>
      </c>
      <c r="C6" s="164"/>
      <c r="D6" s="37" t="s">
        <v>65</v>
      </c>
      <c r="E6" s="38">
        <f>'Banco de Dados'!$O$13/'Banco de Dados'!O13</f>
        <v>1</v>
      </c>
      <c r="F6" s="73"/>
      <c r="J6" s="14"/>
      <c r="K6" s="179" t="s">
        <v>214</v>
      </c>
      <c r="L6" s="179"/>
      <c r="M6" s="179"/>
      <c r="P6" s="180" t="s">
        <v>262</v>
      </c>
      <c r="Q6" s="181"/>
      <c r="R6" s="181"/>
      <c r="S6" s="181"/>
      <c r="T6" s="152" t="str">
        <f>M9</f>
        <v>mg/kg</v>
      </c>
      <c r="V6" s="182" t="s">
        <v>248</v>
      </c>
      <c r="W6" s="183"/>
      <c r="X6" s="184"/>
      <c r="Y6" s="129" t="str">
        <f>B4</f>
        <v>S</v>
      </c>
      <c r="Z6" s="14"/>
      <c r="AA6" s="14"/>
      <c r="AB6" s="14"/>
      <c r="AC6" s="14"/>
      <c r="AD6" s="14"/>
      <c r="AF6" s="7"/>
      <c r="AG6" s="2"/>
      <c r="AH6" s="7" t="s">
        <v>142</v>
      </c>
      <c r="AI6" s="7"/>
      <c r="AJ6" s="2"/>
      <c r="AK6" s="7"/>
      <c r="AL6" s="7"/>
    </row>
    <row r="7" spans="1:38" ht="15.75" x14ac:dyDescent="0.25">
      <c r="A7" s="107" t="s">
        <v>1</v>
      </c>
      <c r="B7" s="107" t="s">
        <v>0</v>
      </c>
      <c r="C7" s="107" t="s">
        <v>212</v>
      </c>
      <c r="D7" s="107" t="s">
        <v>209</v>
      </c>
      <c r="E7" s="107" t="s">
        <v>213</v>
      </c>
      <c r="F7" s="76" t="s">
        <v>219</v>
      </c>
      <c r="J7" s="7"/>
      <c r="K7" s="171" t="s">
        <v>144</v>
      </c>
      <c r="L7" s="172"/>
      <c r="M7" s="5" t="str">
        <f>$B$4</f>
        <v>S</v>
      </c>
      <c r="P7" s="117" t="s">
        <v>243</v>
      </c>
      <c r="Q7" s="118" t="s">
        <v>68</v>
      </c>
      <c r="R7" s="122" t="s">
        <v>241</v>
      </c>
      <c r="S7" s="118" t="s">
        <v>143</v>
      </c>
      <c r="T7" s="117" t="s">
        <v>242</v>
      </c>
      <c r="V7" s="173" t="s">
        <v>249</v>
      </c>
      <c r="W7" s="174"/>
      <c r="X7" s="29">
        <v>8054</v>
      </c>
      <c r="Y7" s="66" t="s">
        <v>250</v>
      </c>
      <c r="Z7" s="7"/>
      <c r="AA7" s="2"/>
      <c r="AB7" s="7"/>
      <c r="AC7" s="7"/>
      <c r="AD7" s="2"/>
      <c r="AF7" s="7"/>
      <c r="AG7" s="2"/>
      <c r="AH7" s="7" t="s">
        <v>152</v>
      </c>
      <c r="AI7" s="7">
        <v>34</v>
      </c>
      <c r="AJ7" s="2">
        <f>31</f>
        <v>31</v>
      </c>
      <c r="AK7" s="7">
        <v>33</v>
      </c>
      <c r="AL7" s="7"/>
    </row>
    <row r="8" spans="1:38" ht="15.75" x14ac:dyDescent="0.25">
      <c r="A8" s="28" t="str">
        <f>_xlfn.XLOOKUP(P!C8,'Banco de Dados'!$B$3:$B$274,'Banco de Dados'!$K$3:$K$274,"")</f>
        <v>P</v>
      </c>
      <c r="B8" s="2">
        <f>_xlfn.XLOOKUP(P!C8,'Banco de Dados'!$B$3:$B$274,'Banco de Dados'!$L$3:$L$274,"")</f>
        <v>15</v>
      </c>
      <c r="C8" s="1" cm="1">
        <f t="array" ref="C8:C38">Dados!L5:L35</f>
        <v>2013</v>
      </c>
      <c r="D8" s="2">
        <f>_xlfn.XLOOKUP(P!C8,'Banco de Dados'!$B$3:$B$274,'Banco de Dados'!O$3:O$274,"")</f>
        <v>968</v>
      </c>
      <c r="E8" s="2">
        <f>_xlfn.XLOOKUP(P!C8,'Banco de Dados'!$B$3:$B$274,'Banco de Dados'!P$3:P$274,"")</f>
        <v>104</v>
      </c>
      <c r="F8" s="32">
        <f>(E8*100)/D8</f>
        <v>10.743801652892563</v>
      </c>
      <c r="G8" s="3"/>
      <c r="H8" s="3"/>
      <c r="J8" s="7"/>
      <c r="K8" s="171" t="s">
        <v>145</v>
      </c>
      <c r="L8" s="172"/>
      <c r="M8" s="90" t="s">
        <v>153</v>
      </c>
      <c r="P8" s="112" t="str" cm="1">
        <f t="array" ref="P8:P32">'Nome das Amostras'!A4:A28</f>
        <v>ab</v>
      </c>
      <c r="Q8" s="30" cm="1">
        <f t="array" aca="1" ref="Q8" ca="1">INDIRECT("L"&amp;AJ7)</f>
        <v>9600</v>
      </c>
      <c r="R8" s="151" t="s">
        <v>241</v>
      </c>
      <c r="S8" s="30" cm="1">
        <f t="array" aca="1" ref="S8" ca="1">INDIRECT("L"&amp;AK7)</f>
        <v>126.83089419455069</v>
      </c>
      <c r="T8" s="114" t="str" cm="1">
        <f t="array" ref="T8:T32">'Nome das Amostras'!B4:B28</f>
        <v>Pd</v>
      </c>
      <c r="V8" s="175" t="s">
        <v>251</v>
      </c>
      <c r="W8" s="176"/>
      <c r="X8" s="29">
        <f>3*SQRT(X7)</f>
        <v>269.23224175421484</v>
      </c>
      <c r="Y8" s="66" t="s">
        <v>250</v>
      </c>
      <c r="Z8" s="7"/>
      <c r="AA8" s="2"/>
      <c r="AB8" s="7"/>
      <c r="AC8" s="7"/>
      <c r="AD8" s="2"/>
      <c r="AF8" s="7"/>
      <c r="AG8" s="2"/>
      <c r="AH8" s="7"/>
      <c r="AI8" s="7">
        <v>34</v>
      </c>
      <c r="AJ8" s="2">
        <v>64</v>
      </c>
      <c r="AK8" s="7">
        <v>66</v>
      </c>
      <c r="AL8" s="7"/>
    </row>
    <row r="9" spans="1:38" ht="15.75" x14ac:dyDescent="0.25">
      <c r="A9" s="28" t="str">
        <f>_xlfn.XLOOKUP(P!C9,'Banco de Dados'!$B$3:$B$274,'Banco de Dados'!$K$3:$K$274,"")</f>
        <v>S</v>
      </c>
      <c r="B9" s="2">
        <f>_xlfn.XLOOKUP(P!C9,'Banco de Dados'!$B$3:$B$274,'Banco de Dados'!$L$3:$L$274,"")</f>
        <v>16</v>
      </c>
      <c r="C9" s="1">
        <v>2307</v>
      </c>
      <c r="D9" s="2">
        <f>_xlfn.XLOOKUP(P!C9,'Banco de Dados'!$B$3:$B$274,'Banco de Dados'!O$3:O$274,"")</f>
        <v>19589</v>
      </c>
      <c r="E9" s="2">
        <f>_xlfn.XLOOKUP(P!C9,'Banco de Dados'!$B$3:$B$274,'Banco de Dados'!P$3:P$274,"")</f>
        <v>183</v>
      </c>
      <c r="F9" s="32">
        <f t="shared" ref="F9:F38" si="0">(E9*100)/D9</f>
        <v>0.93419776405125321</v>
      </c>
      <c r="G9" s="3"/>
      <c r="H9" s="3"/>
      <c r="J9" s="7"/>
      <c r="K9" s="100" t="s">
        <v>244</v>
      </c>
      <c r="L9" s="5">
        <f>IF(M9="mg/kg",VLOOKUP($M$7,Padrões!E4:AQ87,_xlfn.XLOOKUP($M$8,Padrões!B5:B23,Padrões!C5:C23,""),FALSE),VLOOKUP($M$7,Padrões!E4:AQ87,_xlfn.XLOOKUP($M$8,Padrões!B5:B23,Padrões!C5:C23,""),FALSE)/1000)</f>
        <v>9600</v>
      </c>
      <c r="M9" s="128" t="s">
        <v>142</v>
      </c>
      <c r="P9" s="112" t="str">
        <v>ac</v>
      </c>
      <c r="Q9" s="30" cm="1">
        <f t="array" aca="1" ref="Q9" ca="1">INDIRECT("L"&amp;AJ8)</f>
        <v>1277.4689480123968</v>
      </c>
      <c r="R9" s="151" t="s">
        <v>241</v>
      </c>
      <c r="S9" s="30" cm="1">
        <f t="array" aca="1" ref="S9" ca="1">INDIRECT("L"&amp;AK8)</f>
        <v>35.765959152511222</v>
      </c>
      <c r="T9" s="114" t="str">
        <v>R2</v>
      </c>
      <c r="V9" s="177" t="s">
        <v>252</v>
      </c>
      <c r="W9" s="178"/>
      <c r="X9" s="163">
        <f>(X8*L9)/M11</f>
        <v>131.94290269235091</v>
      </c>
      <c r="Y9" s="71" t="str">
        <f>$M$9</f>
        <v>mg/kg</v>
      </c>
      <c r="Z9" s="7"/>
      <c r="AA9" s="2"/>
      <c r="AB9" s="7"/>
      <c r="AC9" s="7"/>
      <c r="AD9" s="2"/>
      <c r="AF9" s="7"/>
      <c r="AG9" s="2"/>
      <c r="AH9" s="7"/>
      <c r="AI9" s="7"/>
      <c r="AJ9" s="2">
        <v>98</v>
      </c>
      <c r="AK9" s="7">
        <v>100</v>
      </c>
      <c r="AL9" s="7"/>
    </row>
    <row r="10" spans="1:38" ht="15.75" x14ac:dyDescent="0.25">
      <c r="A10" s="28" t="str">
        <f>_xlfn.XLOOKUP(P!C10,'Banco de Dados'!$B$3:$B$274,'Banco de Dados'!$K$3:$K$274,"")</f>
        <v>Cl</v>
      </c>
      <c r="B10" s="2">
        <f>_xlfn.XLOOKUP(P!C10,'Banco de Dados'!$B$3:$B$274,'Banco de Dados'!$L$3:$L$274,"")</f>
        <v>17</v>
      </c>
      <c r="C10" s="1">
        <v>2622</v>
      </c>
      <c r="D10" s="2">
        <f>_xlfn.XLOOKUP(P!C10,'Banco de Dados'!$B$3:$B$274,'Banco de Dados'!O$3:O$274,"")</f>
        <v>29684</v>
      </c>
      <c r="E10" s="2">
        <f>_xlfn.XLOOKUP(P!C10,'Banco de Dados'!$B$3:$B$274,'Banco de Dados'!P$3:P$274,"")</f>
        <v>255</v>
      </c>
      <c r="F10" s="32">
        <f t="shared" si="0"/>
        <v>0.85904864573507611</v>
      </c>
      <c r="G10" s="3"/>
      <c r="H10" s="3"/>
      <c r="J10" s="7"/>
      <c r="K10" s="100" t="s">
        <v>245</v>
      </c>
      <c r="L10" s="5">
        <f>IF(M9="mg/kg",VLOOKUP($M$7,Padrões!E4:AQ87,_xlfn.XLOOKUP($M$8,Padrões!B5:B23,Padrões!D5:D23,""),FALSE),VLOOKUP($M$7,Padrões!E4:AQ87,_xlfn.XLOOKUP($M$8,Padrões!B5:B23,Padrões!D5:D23,""),FALSE)/1000)</f>
        <v>0</v>
      </c>
      <c r="M10" s="5" t="str">
        <f>M9</f>
        <v>mg/kg</v>
      </c>
      <c r="P10" s="112" t="str">
        <v>ad</v>
      </c>
      <c r="Q10" s="30" cm="1">
        <f t="array" aca="1" ref="Q10" ca="1">INDIRECT("L"&amp;AJ9)</f>
        <v>1063.9104256137887</v>
      </c>
      <c r="R10" s="151" t="s">
        <v>241</v>
      </c>
      <c r="S10" s="30" cm="1">
        <f t="array" aca="1" ref="S10" ca="1">INDIRECT("L"&amp;AK9)</f>
        <v>33.624238306420956</v>
      </c>
      <c r="T10" s="114" t="str">
        <v>R3</v>
      </c>
      <c r="W10" s="30"/>
      <c r="X10" s="32"/>
      <c r="Y10" s="2"/>
      <c r="Z10" s="7"/>
      <c r="AA10" s="2"/>
      <c r="AB10" s="7"/>
      <c r="AC10" s="7"/>
      <c r="AD10" s="2"/>
      <c r="AF10" s="7"/>
      <c r="AG10" s="2"/>
      <c r="AH10" s="7"/>
      <c r="AI10" s="7"/>
      <c r="AJ10" s="2">
        <f>AJ9+$AI$7</f>
        <v>132</v>
      </c>
      <c r="AK10" s="7">
        <f>AK9+$AI$7</f>
        <v>134</v>
      </c>
      <c r="AL10" s="7"/>
    </row>
    <row r="11" spans="1:38" ht="15.75" x14ac:dyDescent="0.25">
      <c r="A11" s="28" t="str">
        <f>_xlfn.XLOOKUP(P!C11,'Banco de Dados'!$B$3:$B$274,'Banco de Dados'!$K$3:$K$274,"")</f>
        <v>Ar</v>
      </c>
      <c r="B11" s="2">
        <f>_xlfn.XLOOKUP(P!C11,'Banco de Dados'!$B$3:$B$274,'Banco de Dados'!$L$3:$L$274,"")</f>
        <v>18</v>
      </c>
      <c r="C11" s="1">
        <v>2957</v>
      </c>
      <c r="D11" s="2">
        <f>_xlfn.XLOOKUP(P!C11,'Banco de Dados'!$B$3:$B$274,'Banco de Dados'!O$3:O$274,"")</f>
        <v>4130</v>
      </c>
      <c r="E11" s="2">
        <f>_xlfn.XLOOKUP(P!C11,'Banco de Dados'!$B$3:$B$274,'Banco de Dados'!P$3:P$274,"")</f>
        <v>229</v>
      </c>
      <c r="F11" s="32">
        <f t="shared" si="0"/>
        <v>5.5447941888619852</v>
      </c>
      <c r="G11" s="3"/>
      <c r="H11" s="3"/>
      <c r="J11" s="7"/>
      <c r="K11" s="171" t="s">
        <v>209</v>
      </c>
      <c r="L11" s="172"/>
      <c r="M11" s="5">
        <f>_xlfn.XLOOKUP($M$7,A8:A35,D8:D35,"")</f>
        <v>19589</v>
      </c>
      <c r="P11" s="112" t="str">
        <v>ae</v>
      </c>
      <c r="Q11" s="30" cm="1">
        <f t="array" aca="1" ref="Q11" ca="1">INDIRECT("L"&amp;AJ10)</f>
        <v>994.85532780030712</v>
      </c>
      <c r="R11" s="151" t="s">
        <v>241</v>
      </c>
      <c r="S11" s="30" cm="1">
        <f t="array" aca="1" ref="S11" ca="1">INDIRECT("L"&amp;AK10)</f>
        <v>33.276734173596566</v>
      </c>
      <c r="T11" s="121" t="str">
        <v>R4</v>
      </c>
      <c r="W11" s="30"/>
      <c r="X11" s="17"/>
      <c r="Y11" s="2"/>
      <c r="Z11" s="7"/>
      <c r="AA11" s="2"/>
      <c r="AB11" s="7"/>
      <c r="AC11" s="7"/>
      <c r="AD11" s="2"/>
      <c r="AF11" s="7"/>
      <c r="AG11" s="2"/>
      <c r="AH11" s="7"/>
      <c r="AI11" s="7"/>
      <c r="AJ11" s="2">
        <f t="shared" ref="AJ11:AK26" si="1">AJ10+$AI$7</f>
        <v>166</v>
      </c>
      <c r="AK11" s="7">
        <f t="shared" si="1"/>
        <v>168</v>
      </c>
      <c r="AL11" s="7"/>
    </row>
    <row r="12" spans="1:38" ht="15.75" x14ac:dyDescent="0.25">
      <c r="A12" s="28" t="str">
        <f>_xlfn.XLOOKUP(P!C12,'Banco de Dados'!$B$3:$B$274,'Banco de Dados'!$K$3:$K$274,"")</f>
        <v>K</v>
      </c>
      <c r="B12" s="2">
        <f>_xlfn.XLOOKUP(P!C12,'Banco de Dados'!$B$3:$B$274,'Banco de Dados'!$L$3:$L$274,"")</f>
        <v>19</v>
      </c>
      <c r="C12" s="1">
        <v>3313</v>
      </c>
      <c r="D12" s="2">
        <f>_xlfn.XLOOKUP(P!C12,'Banco de Dados'!$B$3:$B$274,'Banco de Dados'!O$3:O$274,"")</f>
        <v>169151</v>
      </c>
      <c r="E12" s="2">
        <f>_xlfn.XLOOKUP(P!C12,'Banco de Dados'!$B$3:$B$274,'Banco de Dados'!P$3:P$274,"")</f>
        <v>441</v>
      </c>
      <c r="F12" s="32">
        <f t="shared" si="0"/>
        <v>0.26071380009577244</v>
      </c>
      <c r="G12" s="3"/>
      <c r="H12" s="3"/>
      <c r="J12" s="7"/>
      <c r="K12" s="171" t="s">
        <v>213</v>
      </c>
      <c r="L12" s="172"/>
      <c r="M12" s="5">
        <f>_xlfn.XLOOKUP($M$7,A8:A35,E8:E35,"")</f>
        <v>183</v>
      </c>
      <c r="P12" s="112" t="str">
        <v>af</v>
      </c>
      <c r="Q12" s="30" cm="1">
        <f t="array" aca="1" ref="Q12" ca="1">INDIRECT("L"&amp;AJ11)</f>
        <v>1593.0384520690691</v>
      </c>
      <c r="R12" s="151" t="s">
        <v>241</v>
      </c>
      <c r="S12" s="30" cm="1">
        <f t="array" aca="1" ref="S12" ca="1">INDIRECT("L"&amp;AK11)</f>
        <v>41.383241906573922</v>
      </c>
      <c r="T12" s="121" t="str">
        <v>R5</v>
      </c>
      <c r="W12" s="30"/>
      <c r="X12" s="17"/>
      <c r="Y12" s="2"/>
      <c r="Z12" s="7"/>
      <c r="AA12" s="2"/>
      <c r="AB12" s="7"/>
      <c r="AC12" s="7"/>
      <c r="AD12" s="2"/>
      <c r="AF12" s="7"/>
      <c r="AG12" s="2"/>
      <c r="AH12" s="7"/>
      <c r="AI12" s="7"/>
      <c r="AJ12" s="2">
        <f t="shared" si="1"/>
        <v>200</v>
      </c>
      <c r="AK12" s="7">
        <f t="shared" si="1"/>
        <v>202</v>
      </c>
      <c r="AL12" s="7"/>
    </row>
    <row r="13" spans="1:38" x14ac:dyDescent="0.25">
      <c r="A13" s="28" t="str">
        <f>_xlfn.XLOOKUP(P!C13,'Banco de Dados'!$B$3:$B$274,'Banco de Dados'!$K$3:$K$274,"")</f>
        <v>Ca</v>
      </c>
      <c r="B13" s="2">
        <f>_xlfn.XLOOKUP(P!C13,'Banco de Dados'!$B$3:$B$274,'Banco de Dados'!$L$3:$L$274,"")</f>
        <v>20</v>
      </c>
      <c r="C13" s="1">
        <v>3691</v>
      </c>
      <c r="D13" s="2">
        <f>_xlfn.XLOOKUP(P!C13,'Banco de Dados'!$B$3:$B$274,'Banco de Dados'!O$3:O$274,"")</f>
        <v>427317</v>
      </c>
      <c r="E13" s="2">
        <f>_xlfn.XLOOKUP(P!C13,'Banco de Dados'!$B$3:$B$274,'Banco de Dados'!P$3:P$274,"")</f>
        <v>637</v>
      </c>
      <c r="F13" s="32">
        <f t="shared" si="0"/>
        <v>0.14906966022882309</v>
      </c>
      <c r="G13" s="3"/>
      <c r="H13" s="3"/>
      <c r="J13" s="67"/>
      <c r="K13" s="94"/>
      <c r="L13" s="94"/>
      <c r="M13" s="94"/>
      <c r="N13" s="94"/>
      <c r="P13" s="112" t="str">
        <v>ag</v>
      </c>
      <c r="Q13" s="30" cm="1">
        <f t="array" aca="1" ref="Q13" ca="1">INDIRECT("L"&amp;AJ12)</f>
        <v>722.71525066736672</v>
      </c>
      <c r="R13" s="151" t="s">
        <v>241</v>
      </c>
      <c r="S13" s="30" cm="1">
        <f t="array" aca="1" ref="S13" ca="1">INDIRECT("L"&amp;AK12)</f>
        <v>21.180335161456927</v>
      </c>
      <c r="T13" s="121" t="str">
        <v>R6</v>
      </c>
      <c r="W13" s="30"/>
      <c r="X13" s="32"/>
      <c r="Y13" s="2"/>
      <c r="Z13" s="7"/>
      <c r="AA13" s="2"/>
      <c r="AB13" s="7"/>
      <c r="AC13" s="7"/>
      <c r="AD13" s="2"/>
      <c r="AF13" s="7"/>
      <c r="AG13" s="2"/>
      <c r="AH13" s="7"/>
      <c r="AI13" s="7"/>
      <c r="AJ13" s="2">
        <f t="shared" si="1"/>
        <v>234</v>
      </c>
      <c r="AK13" s="7">
        <f t="shared" si="1"/>
        <v>236</v>
      </c>
      <c r="AL13" s="7"/>
    </row>
    <row r="14" spans="1:38" ht="15.75" x14ac:dyDescent="0.25">
      <c r="A14" s="28" t="str">
        <f>_xlfn.XLOOKUP(P!C14,'Banco de Dados'!$B$3:$B$274,'Banco de Dados'!$K$3:$K$274,"")</f>
        <v>Ti</v>
      </c>
      <c r="B14" s="2">
        <f>_xlfn.XLOOKUP(P!C14,'Banco de Dados'!$B$3:$B$274,'Banco de Dados'!$L$3:$L$274,"")</f>
        <v>22</v>
      </c>
      <c r="C14" s="1">
        <v>4509</v>
      </c>
      <c r="D14" s="2">
        <f>_xlfn.XLOOKUP(P!C14,'Banco de Dados'!$B$3:$B$274,'Banco de Dados'!O$3:O$274,"")</f>
        <v>4625</v>
      </c>
      <c r="E14" s="2">
        <f>_xlfn.XLOOKUP(P!C14,'Banco de Dados'!$B$3:$B$274,'Banco de Dados'!P$3:P$274,"")</f>
        <v>122</v>
      </c>
      <c r="F14" s="32">
        <f t="shared" si="0"/>
        <v>2.637837837837838</v>
      </c>
      <c r="G14" s="3"/>
      <c r="H14" s="3"/>
      <c r="J14" s="7"/>
      <c r="K14" s="72" t="str">
        <f>A6</f>
        <v>ab</v>
      </c>
      <c r="L14" s="55" t="s">
        <v>215</v>
      </c>
      <c r="M14" s="41" t="str">
        <f>A1</f>
        <v>Enxofre</v>
      </c>
      <c r="P14" s="112" t="str">
        <v>ah</v>
      </c>
      <c r="Q14" s="30" cm="1">
        <f t="array" aca="1" ref="Q14" ca="1">INDIRECT("L"&amp;AJ13)</f>
        <v>1405.1062149446827</v>
      </c>
      <c r="R14" s="151" t="s">
        <v>241</v>
      </c>
      <c r="S14" s="30" cm="1">
        <f t="array" aca="1" ref="S14" ca="1">INDIRECT("L"&amp;AK13)</f>
        <v>38.814830574455812</v>
      </c>
      <c r="T14" s="121" t="str">
        <v>R7</v>
      </c>
      <c r="W14" s="30"/>
      <c r="X14" s="33"/>
      <c r="Z14" s="7"/>
      <c r="AA14" s="2"/>
      <c r="AB14" s="7"/>
      <c r="AC14" s="7"/>
      <c r="AD14" s="2"/>
      <c r="AF14" s="7"/>
      <c r="AG14" s="2"/>
      <c r="AH14" s="7"/>
      <c r="AI14" s="7"/>
      <c r="AJ14" s="2">
        <f t="shared" si="1"/>
        <v>268</v>
      </c>
      <c r="AK14" s="7">
        <f t="shared" si="1"/>
        <v>270</v>
      </c>
      <c r="AL14" s="7"/>
    </row>
    <row r="15" spans="1:38" x14ac:dyDescent="0.25">
      <c r="A15" s="28" t="str">
        <f>_xlfn.XLOOKUP(P!C15,'Banco de Dados'!$B$3:$B$274,'Banco de Dados'!$K$3:$K$274,"")</f>
        <v>Cr</v>
      </c>
      <c r="B15" s="2">
        <f>_xlfn.XLOOKUP(P!C15,'Banco de Dados'!$B$3:$B$274,'Banco de Dados'!$L$3:$L$274,"")</f>
        <v>24</v>
      </c>
      <c r="C15" s="1">
        <v>5412</v>
      </c>
      <c r="D15" s="2">
        <f>_xlfn.XLOOKUP(P!C15,'Banco de Dados'!$B$3:$B$274,'Banco de Dados'!O$3:O$274,"")</f>
        <v>1257</v>
      </c>
      <c r="E15" s="2">
        <f>_xlfn.XLOOKUP(P!C15,'Banco de Dados'!$B$3:$B$274,'Banco de Dados'!P$3:P$274,"")</f>
        <v>118</v>
      </c>
      <c r="F15" s="32">
        <f t="shared" si="0"/>
        <v>9.387430389817025</v>
      </c>
      <c r="G15" s="3"/>
      <c r="H15" s="3"/>
      <c r="J15" s="7"/>
      <c r="K15" s="20" t="s">
        <v>210</v>
      </c>
      <c r="L15" s="57"/>
      <c r="M15" s="34" t="s">
        <v>211</v>
      </c>
      <c r="P15" s="112" t="str">
        <v>ai</v>
      </c>
      <c r="Q15" s="30" cm="1">
        <f t="array" aca="1" ref="Q15" ca="1">INDIRECT("L"&amp;AJ14)</f>
        <v>1079.8497757682928</v>
      </c>
      <c r="R15" s="151" t="s">
        <v>241</v>
      </c>
      <c r="S15" s="30" cm="1">
        <f t="array" aca="1" ref="S15" ca="1">INDIRECT("L"&amp;AK14)</f>
        <v>34.083761669193244</v>
      </c>
      <c r="T15" s="121" t="str">
        <v>R8</v>
      </c>
      <c r="W15" s="30"/>
      <c r="X15" s="32"/>
      <c r="Y15" s="3"/>
      <c r="Z15" s="7"/>
      <c r="AA15" s="2"/>
      <c r="AB15" s="7"/>
      <c r="AC15" s="7"/>
      <c r="AD15" s="2"/>
      <c r="AF15" s="7"/>
      <c r="AG15" s="2"/>
      <c r="AH15" s="7"/>
      <c r="AI15" s="7"/>
      <c r="AJ15" s="2">
        <f t="shared" si="1"/>
        <v>302</v>
      </c>
      <c r="AK15" s="7">
        <f t="shared" si="1"/>
        <v>304</v>
      </c>
      <c r="AL15" s="7"/>
    </row>
    <row r="16" spans="1:38" x14ac:dyDescent="0.25">
      <c r="A16" s="28" t="str">
        <f>_xlfn.XLOOKUP(P!C16,'Banco de Dados'!$B$3:$B$274,'Banco de Dados'!$K$3:$K$274,"")</f>
        <v>Mn</v>
      </c>
      <c r="B16" s="2">
        <f>_xlfn.XLOOKUP(P!C16,'Banco de Dados'!$B$3:$B$274,'Banco de Dados'!$L$3:$L$274,"")</f>
        <v>25</v>
      </c>
      <c r="C16" s="1">
        <v>5895</v>
      </c>
      <c r="D16" s="2">
        <f>_xlfn.XLOOKUP(P!C16,'Banco de Dados'!$B$3:$B$274,'Banco de Dados'!O$3:O$274,"")</f>
        <v>6728</v>
      </c>
      <c r="E16" s="2">
        <f>_xlfn.XLOOKUP(P!C16,'Banco de Dados'!$B$3:$B$274,'Banco de Dados'!P$3:P$274,"")</f>
        <v>153</v>
      </c>
      <c r="F16" s="32">
        <f t="shared" si="0"/>
        <v>2.2740784780023779</v>
      </c>
      <c r="G16" s="3"/>
      <c r="H16" s="3"/>
      <c r="J16" s="7"/>
      <c r="K16" s="49">
        <f>_xlfn.XLOOKUP($B$4,A8:A35,D8:D35,"-")</f>
        <v>19589</v>
      </c>
      <c r="L16" s="56"/>
      <c r="M16" s="42">
        <f>_xlfn.XLOOKUP($B$4,A8:A35,E8:E35,"-")</f>
        <v>183</v>
      </c>
      <c r="P16" s="112" t="str">
        <v>aj</v>
      </c>
      <c r="Q16" s="30" cm="1">
        <f t="array" aca="1" ref="Q16" ca="1">INDIRECT("L"&amp;AJ15)</f>
        <v>1507.0582310868756</v>
      </c>
      <c r="R16" s="151" t="s">
        <v>241</v>
      </c>
      <c r="S16" s="30" cm="1">
        <f t="array" aca="1" ref="S16" ca="1">INDIRECT("L"&amp;AK15)</f>
        <v>41.813158621263746</v>
      </c>
      <c r="T16" s="121" t="str">
        <v>R9</v>
      </c>
      <c r="W16" s="30"/>
      <c r="X16" s="32"/>
      <c r="Y16" s="2"/>
      <c r="Z16" s="7"/>
      <c r="AA16" s="2"/>
      <c r="AB16" s="7"/>
      <c r="AC16" s="7"/>
      <c r="AD16" s="2"/>
      <c r="AF16" s="7"/>
      <c r="AG16" s="2"/>
      <c r="AH16" s="7"/>
      <c r="AI16" s="7"/>
      <c r="AJ16" s="2">
        <f t="shared" si="1"/>
        <v>336</v>
      </c>
      <c r="AK16" s="7">
        <f t="shared" si="1"/>
        <v>338</v>
      </c>
      <c r="AL16" s="7"/>
    </row>
    <row r="17" spans="1:38" x14ac:dyDescent="0.25">
      <c r="A17" s="28" t="str">
        <f>_xlfn.XLOOKUP(P!C17,'Banco de Dados'!$B$3:$B$274,'Banco de Dados'!$K$3:$K$274,"")</f>
        <v>Fe</v>
      </c>
      <c r="B17" s="2">
        <f>_xlfn.XLOOKUP(P!C17,'Banco de Dados'!$B$3:$B$274,'Banco de Dados'!$L$3:$L$274,"")</f>
        <v>26</v>
      </c>
      <c r="C17" s="1">
        <v>6399</v>
      </c>
      <c r="D17" s="2">
        <f>_xlfn.XLOOKUP(P!C17,'Banco de Dados'!$B$3:$B$274,'Banco de Dados'!O$3:O$274,"")</f>
        <v>17564</v>
      </c>
      <c r="E17" s="2">
        <f>_xlfn.XLOOKUP(P!C17,'Banco de Dados'!$B$3:$B$274,'Banco de Dados'!P$3:P$274,"")</f>
        <v>189</v>
      </c>
      <c r="F17" s="32">
        <f t="shared" si="0"/>
        <v>1.076064677749943</v>
      </c>
      <c r="G17" s="3"/>
      <c r="H17" s="3"/>
      <c r="J17" s="7"/>
      <c r="P17" s="112" t="str">
        <v>ak</v>
      </c>
      <c r="Q17" s="30" cm="1">
        <f t="array" aca="1" ref="Q17" ca="1">INDIRECT("L"&amp;AJ16)</f>
        <v>1668.608338863648</v>
      </c>
      <c r="R17" s="151" t="s">
        <v>241</v>
      </c>
      <c r="S17" s="30" cm="1">
        <f t="array" aca="1" ref="S17" ca="1">INDIRECT("L"&amp;AK16)</f>
        <v>44.708486402314648</v>
      </c>
      <c r="T17" s="121" t="str">
        <v>R10</v>
      </c>
      <c r="W17" s="30"/>
      <c r="X17" s="32"/>
      <c r="Y17" s="2"/>
      <c r="Z17" s="7"/>
      <c r="AA17" s="2"/>
      <c r="AB17" s="7"/>
      <c r="AC17" s="7"/>
      <c r="AD17" s="2"/>
      <c r="AF17" s="7"/>
      <c r="AG17" s="2"/>
      <c r="AH17" s="7"/>
      <c r="AI17" s="7"/>
      <c r="AJ17" s="2">
        <f t="shared" si="1"/>
        <v>370</v>
      </c>
      <c r="AK17" s="7">
        <f t="shared" si="1"/>
        <v>372</v>
      </c>
      <c r="AL17" s="7"/>
    </row>
    <row r="18" spans="1:38" ht="15.75" x14ac:dyDescent="0.25">
      <c r="A18" s="28" t="str">
        <f>_xlfn.XLOOKUP(P!C18,'Banco de Dados'!$B$3:$B$274,'Banco de Dados'!$K$3:$K$274,"")</f>
        <v>Ni</v>
      </c>
      <c r="B18" s="2">
        <f>_xlfn.XLOOKUP(P!C18,'Banco de Dados'!$B$3:$B$274,'Banco de Dados'!$L$3:$L$274,"")</f>
        <v>28</v>
      </c>
      <c r="C18" s="1">
        <v>7472</v>
      </c>
      <c r="D18" s="2">
        <f>_xlfn.XLOOKUP(P!C18,'Banco de Dados'!$B$3:$B$274,'Banco de Dados'!O$3:O$274,"")</f>
        <v>1329</v>
      </c>
      <c r="E18" s="2">
        <f>_xlfn.XLOOKUP(P!C18,'Banco de Dados'!$B$3:$B$274,'Banco de Dados'!P$3:P$274,"")</f>
        <v>231</v>
      </c>
      <c r="F18" s="32">
        <f t="shared" si="0"/>
        <v>17.381489841986458</v>
      </c>
      <c r="G18" s="3"/>
      <c r="H18" s="3"/>
      <c r="J18" s="7"/>
      <c r="K18" s="165" t="s">
        <v>67</v>
      </c>
      <c r="L18" s="166"/>
      <c r="M18" s="167"/>
      <c r="P18" s="112" t="str">
        <v>al</v>
      </c>
      <c r="Q18" s="30" cm="1">
        <f t="array" aca="1" ref="Q18" ca="1">INDIRECT("L"&amp;AJ17)</f>
        <v>935.59854127037079</v>
      </c>
      <c r="R18" s="151" t="s">
        <v>241</v>
      </c>
      <c r="S18" s="30" cm="1">
        <f t="array" aca="1" ref="S18" ca="1">INDIRECT("L"&amp;AK17)</f>
        <v>36.134870453953909</v>
      </c>
      <c r="T18" s="121" t="str">
        <v>R11</v>
      </c>
      <c r="W18" s="30"/>
      <c r="X18" s="32"/>
      <c r="Y18" s="2"/>
      <c r="Z18" s="7"/>
      <c r="AA18" s="2"/>
      <c r="AB18" s="7"/>
      <c r="AC18" s="7"/>
      <c r="AD18" s="2"/>
      <c r="AF18" s="7"/>
      <c r="AG18" s="2"/>
      <c r="AH18" s="7"/>
      <c r="AI18" s="7"/>
      <c r="AJ18" s="2">
        <f t="shared" si="1"/>
        <v>404</v>
      </c>
      <c r="AK18" s="7">
        <f t="shared" si="1"/>
        <v>406</v>
      </c>
      <c r="AL18" s="7"/>
    </row>
    <row r="19" spans="1:38" x14ac:dyDescent="0.25">
      <c r="A19" s="28" t="str">
        <f>_xlfn.XLOOKUP(P!C19,'Banco de Dados'!$B$3:$B$274,'Banco de Dados'!$K$3:$K$274,"")</f>
        <v>Cu</v>
      </c>
      <c r="B19" s="2">
        <f>_xlfn.XLOOKUP(P!C19,'Banco de Dados'!$B$3:$B$274,'Banco de Dados'!$L$3:$L$274,"")</f>
        <v>29</v>
      </c>
      <c r="C19" s="1">
        <v>8041</v>
      </c>
      <c r="D19" s="2">
        <f>_xlfn.XLOOKUP(P!C19,'Banco de Dados'!$B$3:$B$274,'Banco de Dados'!O$3:O$274,"")</f>
        <v>520</v>
      </c>
      <c r="E19" s="2">
        <f>_xlfn.XLOOKUP(P!C19,'Banco de Dados'!$B$3:$B$274,'Banco de Dados'!P$3:P$274,"")</f>
        <v>245</v>
      </c>
      <c r="F19" s="32">
        <f t="shared" si="0"/>
        <v>47.115384615384613</v>
      </c>
      <c r="G19" s="3"/>
      <c r="H19" s="3"/>
      <c r="J19" s="7"/>
      <c r="K19" s="104" t="s">
        <v>240</v>
      </c>
      <c r="L19" s="39"/>
      <c r="M19" s="106" t="s">
        <v>209</v>
      </c>
      <c r="P19" s="112">
        <v>0</v>
      </c>
      <c r="Q19" s="30" t="e" cm="1">
        <f t="array" aca="1" ref="Q19" ca="1">INDIRECT("L"&amp;AJ18)</f>
        <v>#VALUE!</v>
      </c>
      <c r="R19" s="151" t="s">
        <v>241</v>
      </c>
      <c r="S19" s="30" t="e" cm="1">
        <f t="array" aca="1" ref="S19" ca="1">INDIRECT("L"&amp;AK18)</f>
        <v>#VALUE!</v>
      </c>
      <c r="T19" s="121">
        <v>0</v>
      </c>
      <c r="X19" s="2"/>
      <c r="Y19" s="2"/>
      <c r="Z19" s="7"/>
      <c r="AA19" s="2"/>
      <c r="AB19" s="7"/>
      <c r="AC19" s="7"/>
      <c r="AD19" s="2"/>
      <c r="AF19" s="7"/>
      <c r="AG19" s="2"/>
      <c r="AH19" s="7"/>
      <c r="AI19" s="7"/>
      <c r="AJ19" s="2">
        <f t="shared" si="1"/>
        <v>438</v>
      </c>
      <c r="AK19" s="7">
        <f t="shared" si="1"/>
        <v>440</v>
      </c>
      <c r="AL19" s="7"/>
    </row>
    <row r="20" spans="1:38" x14ac:dyDescent="0.25">
      <c r="A20" s="28" t="str">
        <f>_xlfn.XLOOKUP(P!C20,'Banco de Dados'!$B$3:$B$274,'Banco de Dados'!$K$3:$K$274,"")</f>
        <v>Zn</v>
      </c>
      <c r="B20" s="2">
        <f>_xlfn.XLOOKUP(P!C20,'Banco de Dados'!$B$3:$B$274,'Banco de Dados'!$L$3:$L$274,"")</f>
        <v>30</v>
      </c>
      <c r="C20" s="1">
        <v>8631</v>
      </c>
      <c r="D20" s="2">
        <f>_xlfn.XLOOKUP(P!C20,'Banco de Dados'!$B$3:$B$274,'Banco de Dados'!O$3:O$274,"")</f>
        <v>1363</v>
      </c>
      <c r="E20" s="2">
        <f>_xlfn.XLOOKUP(P!C20,'Banco de Dados'!$B$3:$B$274,'Banco de Dados'!P$3:P$274,"")</f>
        <v>248</v>
      </c>
      <c r="F20" s="32">
        <f t="shared" si="0"/>
        <v>18.195157740278798</v>
      </c>
      <c r="G20" s="3"/>
      <c r="H20" s="3"/>
      <c r="J20" s="58" t="s">
        <v>38</v>
      </c>
      <c r="K20" s="59">
        <f>$L$9</f>
        <v>9600</v>
      </c>
      <c r="L20" s="60"/>
      <c r="M20" s="61">
        <f>$M$11</f>
        <v>19589</v>
      </c>
      <c r="N20" s="60"/>
      <c r="P20" s="112">
        <v>0</v>
      </c>
      <c r="Q20" s="30" t="e" cm="1">
        <f t="array" aca="1" ref="Q20" ca="1">INDIRECT("L"&amp;AJ19)</f>
        <v>#VALUE!</v>
      </c>
      <c r="R20" s="151" t="s">
        <v>241</v>
      </c>
      <c r="S20" s="30" t="e" cm="1">
        <f t="array" aca="1" ref="S20" ca="1">INDIRECT("L"&amp;AK19)</f>
        <v>#VALUE!</v>
      </c>
      <c r="T20" s="115">
        <v>0</v>
      </c>
      <c r="X20" s="2"/>
      <c r="Y20" s="2"/>
      <c r="Z20" s="7"/>
      <c r="AA20" s="2"/>
      <c r="AB20" s="7"/>
      <c r="AC20" s="7"/>
      <c r="AD20" s="2"/>
      <c r="AF20" s="7"/>
      <c r="AG20" s="2"/>
      <c r="AH20" s="7"/>
      <c r="AI20" s="7"/>
      <c r="AJ20" s="2">
        <f t="shared" si="1"/>
        <v>472</v>
      </c>
      <c r="AK20" s="7">
        <f t="shared" si="1"/>
        <v>474</v>
      </c>
      <c r="AL20" s="7"/>
    </row>
    <row r="21" spans="1:38" x14ac:dyDescent="0.25">
      <c r="A21" s="28" t="str">
        <f>_xlfn.XLOOKUP(P!C21,'Banco de Dados'!$B$3:$B$274,'Banco de Dados'!$K$3:$K$274,"")</f>
        <v>Br</v>
      </c>
      <c r="B21" s="2">
        <f>_xlfn.XLOOKUP(P!C21,'Banco de Dados'!$B$3:$B$274,'Banco de Dados'!$L$3:$L$274,"")</f>
        <v>35</v>
      </c>
      <c r="C21" s="1">
        <v>11908</v>
      </c>
      <c r="D21" s="2">
        <f>_xlfn.XLOOKUP(P!C21,'Banco de Dados'!$B$3:$B$274,'Banco de Dados'!O$3:O$274,"")</f>
        <v>38434</v>
      </c>
      <c r="E21" s="2">
        <f>_xlfn.XLOOKUP(P!C21,'Banco de Dados'!$B$3:$B$274,'Banco de Dados'!P$3:P$274,"")</f>
        <v>312</v>
      </c>
      <c r="F21" s="32">
        <f t="shared" si="0"/>
        <v>0.81178123536452096</v>
      </c>
      <c r="G21" s="3"/>
      <c r="H21" s="3"/>
      <c r="J21" s="2"/>
      <c r="K21" s="18"/>
      <c r="L21" s="2" t="s">
        <v>70</v>
      </c>
      <c r="M21" s="19"/>
      <c r="P21" s="112">
        <v>0</v>
      </c>
      <c r="Q21" s="30" t="e" cm="1">
        <f t="array" aca="1" ref="Q21" ca="1">INDIRECT("L"&amp;AJ20)</f>
        <v>#VALUE!</v>
      </c>
      <c r="R21" s="151" t="s">
        <v>241</v>
      </c>
      <c r="S21" s="30" t="e" cm="1">
        <f t="array" aca="1" ref="S21" ca="1">INDIRECT("L"&amp;AK20)</f>
        <v>#VALUE!</v>
      </c>
      <c r="T21" s="115">
        <v>0</v>
      </c>
      <c r="X21" s="2"/>
      <c r="Y21" s="7"/>
      <c r="Z21" s="7"/>
      <c r="AA21" s="2"/>
      <c r="AB21" s="7"/>
      <c r="AC21" s="7"/>
      <c r="AD21" s="2"/>
      <c r="AF21" s="7"/>
      <c r="AG21" s="2"/>
      <c r="AH21" s="7"/>
      <c r="AI21" s="7"/>
      <c r="AJ21" s="2">
        <f t="shared" si="1"/>
        <v>506</v>
      </c>
      <c r="AK21" s="7">
        <f t="shared" si="1"/>
        <v>508</v>
      </c>
      <c r="AL21" s="7"/>
    </row>
    <row r="22" spans="1:38" x14ac:dyDescent="0.25">
      <c r="A22" s="28" t="str">
        <f>_xlfn.XLOOKUP(P!C22,'Banco de Dados'!$B$3:$B$274,'Banco de Dados'!$K$3:$K$274,"")</f>
        <v>Sr</v>
      </c>
      <c r="B22" s="2">
        <f>_xlfn.XLOOKUP(P!C22,'Banco de Dados'!$B$3:$B$274,'Banco de Dados'!$L$3:$L$274,"")</f>
        <v>38</v>
      </c>
      <c r="C22" s="1">
        <v>14142</v>
      </c>
      <c r="D22" s="2">
        <f>_xlfn.XLOOKUP(P!C22,'Banco de Dados'!$B$3:$B$274,'Banco de Dados'!O$3:O$274,"")</f>
        <v>1873</v>
      </c>
      <c r="E22" s="2">
        <f>_xlfn.XLOOKUP(P!C22,'Banco de Dados'!$B$3:$B$274,'Banco de Dados'!P$3:P$274,"")</f>
        <v>219</v>
      </c>
      <c r="F22" s="32">
        <f t="shared" si="0"/>
        <v>11.692471970101442</v>
      </c>
      <c r="G22" s="3"/>
      <c r="H22" s="3"/>
      <c r="J22" s="58" t="s">
        <v>69</v>
      </c>
      <c r="K22" s="62" t="s">
        <v>71</v>
      </c>
      <c r="L22" s="63"/>
      <c r="M22" s="64">
        <f>K16</f>
        <v>19589</v>
      </c>
      <c r="N22" s="60"/>
      <c r="P22" s="112">
        <v>0</v>
      </c>
      <c r="Q22" s="30" t="e" cm="1">
        <f t="array" aca="1" ref="Q22" ca="1">INDIRECT("L"&amp;AJ21)</f>
        <v>#VALUE!</v>
      </c>
      <c r="R22" s="151" t="s">
        <v>241</v>
      </c>
      <c r="S22" s="30" t="e" cm="1">
        <f t="array" aca="1" ref="S22" ca="1">INDIRECT("L"&amp;AK21)</f>
        <v>#VALUE!</v>
      </c>
      <c r="T22" s="115">
        <v>0</v>
      </c>
      <c r="X22" s="2"/>
      <c r="Y22" s="7"/>
      <c r="Z22" s="7"/>
      <c r="AA22" s="2"/>
      <c r="AB22" s="7"/>
      <c r="AC22" s="7"/>
      <c r="AD22" s="2"/>
      <c r="AF22" s="7"/>
      <c r="AG22" s="2"/>
      <c r="AH22" s="7"/>
      <c r="AI22" s="7"/>
      <c r="AJ22" s="2">
        <f t="shared" si="1"/>
        <v>540</v>
      </c>
      <c r="AK22" s="7">
        <f t="shared" si="1"/>
        <v>542</v>
      </c>
      <c r="AL22" s="7"/>
    </row>
    <row r="23" spans="1:38" x14ac:dyDescent="0.25">
      <c r="A23" s="28" t="str">
        <f>_xlfn.XLOOKUP(P!C23,'Banco de Dados'!$B$3:$B$274,'Banco de Dados'!$K$3:$K$274,"")</f>
        <v>Rh</v>
      </c>
      <c r="B23" s="2">
        <f>_xlfn.XLOOKUP(P!C23,'Banco de Dados'!$B$3:$B$274,'Banco de Dados'!$L$3:$L$274,"")</f>
        <v>45</v>
      </c>
      <c r="C23" s="1">
        <v>20167</v>
      </c>
      <c r="D23" s="2">
        <f>_xlfn.XLOOKUP(P!C23,'Banco de Dados'!$B$3:$B$274,'Banco de Dados'!O$3:O$274,"")</f>
        <v>2210</v>
      </c>
      <c r="E23" s="2">
        <f>_xlfn.XLOOKUP(P!C23,'Banco de Dados'!$B$3:$B$274,'Banco de Dados'!P$3:P$274,"")</f>
        <v>152</v>
      </c>
      <c r="F23" s="32">
        <f t="shared" si="0"/>
        <v>6.877828054298643</v>
      </c>
      <c r="G23" s="3"/>
      <c r="H23" s="3"/>
      <c r="J23" s="7"/>
      <c r="P23" s="112">
        <v>0</v>
      </c>
      <c r="Q23" s="30" t="e" cm="1">
        <f t="array" aca="1" ref="Q23" ca="1">INDIRECT("L"&amp;AJ22)</f>
        <v>#VALUE!</v>
      </c>
      <c r="R23" s="151" t="s">
        <v>241</v>
      </c>
      <c r="S23" s="30" t="e" cm="1">
        <f t="array" aca="1" ref="S23" ca="1">INDIRECT("L"&amp;AK22)</f>
        <v>#VALUE!</v>
      </c>
      <c r="T23" s="115">
        <v>0</v>
      </c>
      <c r="W23" s="30"/>
      <c r="X23" s="2"/>
      <c r="Y23" s="7"/>
      <c r="Z23" s="7"/>
      <c r="AA23" s="2"/>
      <c r="AB23" s="7"/>
      <c r="AC23" s="7"/>
      <c r="AD23" s="2"/>
      <c r="AF23" s="7"/>
      <c r="AG23" s="2"/>
      <c r="AH23" s="7"/>
      <c r="AI23" s="7"/>
      <c r="AJ23" s="2">
        <f t="shared" si="1"/>
        <v>574</v>
      </c>
      <c r="AK23" s="7">
        <f t="shared" si="1"/>
        <v>576</v>
      </c>
      <c r="AL23" s="7"/>
    </row>
    <row r="24" spans="1:38" ht="15.75" x14ac:dyDescent="0.25">
      <c r="A24" s="28" t="str">
        <f>_xlfn.XLOOKUP(P!C24,'Banco de Dados'!$B$3:$B$274,'Banco de Dados'!$K$3:$K$274,"")</f>
        <v>Rh</v>
      </c>
      <c r="B24" s="2">
        <f>_xlfn.XLOOKUP(P!C24,'Banco de Dados'!$B$3:$B$274,'Banco de Dados'!$L$3:$L$274,"")</f>
        <v>45</v>
      </c>
      <c r="C24" s="1">
        <v>2696</v>
      </c>
      <c r="D24" s="2">
        <f>_xlfn.XLOOKUP(P!C24,'Banco de Dados'!$B$3:$B$274,'Banco de Dados'!O$3:O$274,"")</f>
        <v>16370</v>
      </c>
      <c r="E24" s="2">
        <f>_xlfn.XLOOKUP(P!C24,'Banco de Dados'!$B$3:$B$274,'Banco de Dados'!P$3:P$274,"")</f>
        <v>184</v>
      </c>
      <c r="F24" s="32">
        <f t="shared" si="0"/>
        <v>1.1240073304825902</v>
      </c>
      <c r="J24" s="7"/>
      <c r="K24" s="165" t="s">
        <v>218</v>
      </c>
      <c r="L24" s="166"/>
      <c r="M24" s="167"/>
      <c r="P24" s="112">
        <v>0</v>
      </c>
      <c r="Q24" s="30" t="e" cm="1">
        <f t="array" aca="1" ref="Q24" ca="1">INDIRECT("L"&amp;AJ23)</f>
        <v>#VALUE!</v>
      </c>
      <c r="R24" s="151" t="s">
        <v>241</v>
      </c>
      <c r="S24" s="30" t="e" cm="1">
        <f t="array" aca="1" ref="S24" ca="1">INDIRECT("L"&amp;AK23)</f>
        <v>#VALUE!</v>
      </c>
      <c r="T24" s="115">
        <v>0</v>
      </c>
      <c r="W24" s="30"/>
      <c r="X24" s="2"/>
      <c r="Y24" s="7"/>
      <c r="Z24" s="7"/>
      <c r="AA24" s="2"/>
      <c r="AB24" s="7"/>
      <c r="AC24" s="7"/>
      <c r="AD24" s="2"/>
      <c r="AF24" s="7"/>
      <c r="AG24" s="2"/>
      <c r="AH24" s="7"/>
      <c r="AI24" s="7"/>
      <c r="AJ24" s="2">
        <f t="shared" si="1"/>
        <v>608</v>
      </c>
      <c r="AK24" s="7">
        <f t="shared" si="1"/>
        <v>610</v>
      </c>
      <c r="AL24" s="7"/>
    </row>
    <row r="25" spans="1:38" x14ac:dyDescent="0.25">
      <c r="A25" s="28" t="str">
        <f>_xlfn.XLOOKUP(P!C25,'Banco de Dados'!$B$3:$B$274,'Banco de Dados'!$K$3:$K$274,"")</f>
        <v/>
      </c>
      <c r="B25" s="2" t="str">
        <f>_xlfn.XLOOKUP(P!C25,'Banco de Dados'!$B$3:$B$274,'Banco de Dados'!$L$3:$L$274,"")</f>
        <v/>
      </c>
      <c r="C25" s="2">
        <v>0</v>
      </c>
      <c r="D25" s="2" t="str">
        <f>_xlfn.XLOOKUP(P!C25,'Banco de Dados'!$B$3:$B$274,'Banco de Dados'!O$3:O$274,"")</f>
        <v/>
      </c>
      <c r="E25" s="2" t="str">
        <f>_xlfn.XLOOKUP(P!C25,'Banco de Dados'!$B$3:$B$274,'Banco de Dados'!P$3:P$274,"")</f>
        <v/>
      </c>
      <c r="F25" s="32" t="e">
        <f t="shared" si="0"/>
        <v>#VALUE!</v>
      </c>
      <c r="J25" s="7"/>
      <c r="K25" s="104" t="s">
        <v>236</v>
      </c>
      <c r="L25" s="108">
        <f>K16</f>
        <v>19589</v>
      </c>
      <c r="M25" s="109">
        <f>M16</f>
        <v>183</v>
      </c>
      <c r="P25" s="112">
        <v>0</v>
      </c>
      <c r="Q25" s="30" t="e" cm="1">
        <f t="array" aca="1" ref="Q25" ca="1">INDIRECT("L"&amp;AJ24)</f>
        <v>#VALUE!</v>
      </c>
      <c r="R25" s="151" t="s">
        <v>241</v>
      </c>
      <c r="S25" s="30" t="e" cm="1">
        <f t="array" aca="1" ref="S25" ca="1">INDIRECT("L"&amp;AK24)</f>
        <v>#VALUE!</v>
      </c>
      <c r="T25" s="115">
        <v>0</v>
      </c>
      <c r="W25" s="30"/>
      <c r="X25" s="2"/>
      <c r="Y25" s="7"/>
      <c r="Z25" s="7"/>
      <c r="AA25" s="2"/>
      <c r="AB25" s="7"/>
      <c r="AC25" s="7"/>
      <c r="AD25" s="2"/>
      <c r="AF25" s="7"/>
      <c r="AG25" s="2"/>
      <c r="AH25" s="7"/>
      <c r="AI25" s="7"/>
      <c r="AJ25" s="2">
        <f t="shared" si="1"/>
        <v>642</v>
      </c>
      <c r="AK25" s="7">
        <f t="shared" si="1"/>
        <v>644</v>
      </c>
      <c r="AL25" s="7"/>
    </row>
    <row r="26" spans="1:38" x14ac:dyDescent="0.25">
      <c r="A26" s="28" t="str">
        <f>_xlfn.XLOOKUP(P!C26,'Banco de Dados'!$B$3:$B$274,'Banco de Dados'!$K$3:$K$274,"")</f>
        <v/>
      </c>
      <c r="B26" s="2" t="str">
        <f>_xlfn.XLOOKUP(P!C26,'Banco de Dados'!$B$3:$B$274,'Banco de Dados'!$L$3:$L$274,"")</f>
        <v/>
      </c>
      <c r="C26" s="2">
        <v>0</v>
      </c>
      <c r="D26" s="2" t="str">
        <f>_xlfn.XLOOKUP(P!C26,'Banco de Dados'!$B$3:$B$274,'Banco de Dados'!O$3:O$274,"")</f>
        <v/>
      </c>
      <c r="E26" s="2" t="str">
        <f>_xlfn.XLOOKUP(P!C26,'Banco de Dados'!$B$3:$B$274,'Banco de Dados'!P$3:P$274,"")</f>
        <v/>
      </c>
      <c r="F26" s="32" t="e">
        <f t="shared" si="0"/>
        <v>#VALUE!</v>
      </c>
      <c r="K26" s="104" t="s">
        <v>237</v>
      </c>
      <c r="L26" s="105">
        <f>$L$9</f>
        <v>9600</v>
      </c>
      <c r="M26" s="106">
        <f>$L$10</f>
        <v>0</v>
      </c>
      <c r="P26" s="112">
        <v>0</v>
      </c>
      <c r="Q26" s="30" t="e" cm="1">
        <f t="array" aca="1" ref="Q26" ca="1">INDIRECT("L"&amp;AJ25)</f>
        <v>#VALUE!</v>
      </c>
      <c r="R26" s="151" t="s">
        <v>241</v>
      </c>
      <c r="S26" s="30" t="e" cm="1">
        <f t="array" aca="1" ref="S26" ca="1">INDIRECT("L"&amp;AK25)</f>
        <v>#VALUE!</v>
      </c>
      <c r="T26" s="115">
        <v>0</v>
      </c>
      <c r="W26" s="30"/>
      <c r="X26" s="2"/>
      <c r="Y26" s="7"/>
      <c r="Z26" s="7"/>
      <c r="AA26" s="2"/>
      <c r="AB26" s="7"/>
      <c r="AC26" s="7"/>
      <c r="AD26" s="2"/>
      <c r="AF26" s="7"/>
      <c r="AG26" s="2"/>
      <c r="AH26" s="7"/>
      <c r="AI26" s="7"/>
      <c r="AJ26" s="2">
        <f t="shared" si="1"/>
        <v>676</v>
      </c>
      <c r="AK26" s="7">
        <f t="shared" si="1"/>
        <v>678</v>
      </c>
      <c r="AL26" s="7"/>
    </row>
    <row r="27" spans="1:38" x14ac:dyDescent="0.25">
      <c r="A27" s="28" t="str">
        <f>_xlfn.XLOOKUP(P!C27,'Banco de Dados'!$B$3:$B$274,'Banco de Dados'!$K$3:$K$274,"")</f>
        <v/>
      </c>
      <c r="B27" s="2" t="str">
        <f>_xlfn.XLOOKUP(P!C27,'Banco de Dados'!$B$3:$B$274,'Banco de Dados'!$L$3:$L$274,"")</f>
        <v/>
      </c>
      <c r="C27" s="2">
        <v>0</v>
      </c>
      <c r="D27" s="2" t="str">
        <f>_xlfn.XLOOKUP(P!C27,'Banco de Dados'!$B$3:$B$274,'Banco de Dados'!O$3:O$274,"")</f>
        <v/>
      </c>
      <c r="E27" s="2" t="str">
        <f>_xlfn.XLOOKUP(P!C27,'Banco de Dados'!$B$3:$B$274,'Banco de Dados'!P$3:P$274,"")</f>
        <v/>
      </c>
      <c r="F27" s="32" t="e">
        <f t="shared" si="0"/>
        <v>#VALUE!</v>
      </c>
      <c r="K27" s="104" t="s">
        <v>238</v>
      </c>
      <c r="L27" s="105">
        <f>$M$11</f>
        <v>19589</v>
      </c>
      <c r="M27" s="106">
        <f>$M$12</f>
        <v>183</v>
      </c>
      <c r="P27" s="112">
        <v>0</v>
      </c>
      <c r="Q27" s="30" t="e" cm="1">
        <f t="array" aca="1" ref="Q27" ca="1">INDIRECT("L"&amp;AJ26)</f>
        <v>#VALUE!</v>
      </c>
      <c r="R27" s="151" t="s">
        <v>241</v>
      </c>
      <c r="S27" s="30" t="e" cm="1">
        <f t="array" aca="1" ref="S27" ca="1">INDIRECT("L"&amp;AK26)</f>
        <v>#VALUE!</v>
      </c>
      <c r="T27" s="115">
        <v>0</v>
      </c>
      <c r="W27" s="30"/>
      <c r="X27" s="2"/>
      <c r="Y27" s="7"/>
      <c r="Z27" s="7"/>
      <c r="AA27" s="2"/>
      <c r="AB27" s="7"/>
      <c r="AC27" s="7"/>
      <c r="AD27" s="2"/>
      <c r="AF27" s="7"/>
      <c r="AG27" s="2"/>
      <c r="AH27" s="7"/>
      <c r="AI27" s="7"/>
      <c r="AJ27" s="2">
        <f t="shared" ref="AJ27:AK32" si="2">AJ26+$AI$7</f>
        <v>710</v>
      </c>
      <c r="AK27" s="7">
        <f t="shared" si="2"/>
        <v>712</v>
      </c>
      <c r="AL27" s="7"/>
    </row>
    <row r="28" spans="1:38" x14ac:dyDescent="0.25">
      <c r="A28" s="28" t="str">
        <f>_xlfn.XLOOKUP(P!C28,'Banco de Dados'!$B$3:$B$274,'Banco de Dados'!$K$3:$K$274,"")</f>
        <v/>
      </c>
      <c r="B28" s="2" t="str">
        <f>_xlfn.XLOOKUP(P!C28,'Banco de Dados'!$B$3:$B$274,'Banco de Dados'!$L$3:$L$274,"")</f>
        <v/>
      </c>
      <c r="C28" s="2">
        <v>0</v>
      </c>
      <c r="D28" s="2" t="str">
        <f>_xlfn.XLOOKUP(P!C28,'Banco de Dados'!$B$3:$B$274,'Banco de Dados'!O$3:O$274,"")</f>
        <v/>
      </c>
      <c r="E28" s="2" t="str">
        <f>_xlfn.XLOOKUP(P!C28,'Banco de Dados'!$B$3:$B$274,'Banco de Dados'!P$3:P$274,"")</f>
        <v/>
      </c>
      <c r="F28" s="32" t="e">
        <f t="shared" si="0"/>
        <v>#VALUE!</v>
      </c>
      <c r="K28" s="69" t="s">
        <v>217</v>
      </c>
      <c r="L28" s="110">
        <f>SQRT(((M25/L25)^2)+((M26/L26)^2)+((M27/L27)^2))</f>
        <v>1.321155147859903E-2</v>
      </c>
      <c r="M28" s="71" t="str">
        <f>M31</f>
        <v>mg/kg</v>
      </c>
      <c r="P28" s="112">
        <v>0</v>
      </c>
      <c r="Q28" s="30" t="e" cm="1">
        <f t="array" aca="1" ref="Q28" ca="1">INDIRECT("L"&amp;AJ27)</f>
        <v>#VALUE!</v>
      </c>
      <c r="R28" s="151" t="s">
        <v>241</v>
      </c>
      <c r="S28" s="30" t="e" cm="1">
        <f t="array" aca="1" ref="S28" ca="1">INDIRECT("L"&amp;AK27)</f>
        <v>#VALUE!</v>
      </c>
      <c r="T28" s="115">
        <v>0</v>
      </c>
      <c r="W28" s="30"/>
      <c r="X28" s="2"/>
      <c r="Y28" s="7"/>
      <c r="Z28" s="7"/>
      <c r="AA28" s="2"/>
      <c r="AB28" s="7"/>
      <c r="AC28" s="7"/>
      <c r="AD28" s="2"/>
      <c r="AF28" s="7"/>
      <c r="AG28" s="2"/>
      <c r="AH28" s="7"/>
      <c r="AI28" s="7"/>
      <c r="AJ28" s="2">
        <f t="shared" si="2"/>
        <v>744</v>
      </c>
      <c r="AK28" s="7">
        <f t="shared" si="2"/>
        <v>746</v>
      </c>
      <c r="AL28" s="7"/>
    </row>
    <row r="29" spans="1:38" x14ac:dyDescent="0.25">
      <c r="A29" s="28" t="str">
        <f>_xlfn.XLOOKUP(P!C29,'Banco de Dados'!$B$3:$B$274,'Banco de Dados'!$K$3:$K$274,"")</f>
        <v/>
      </c>
      <c r="B29" s="2" t="str">
        <f>_xlfn.XLOOKUP(P!C29,'Banco de Dados'!$B$3:$B$274,'Banco de Dados'!$L$3:$L$274,"")</f>
        <v/>
      </c>
      <c r="C29" s="2">
        <v>0</v>
      </c>
      <c r="D29" s="2" t="str">
        <f>_xlfn.XLOOKUP(P!C29,'Banco de Dados'!$B$3:$B$274,'Banco de Dados'!O$3:O$274,"")</f>
        <v/>
      </c>
      <c r="E29" s="2" t="str">
        <f>_xlfn.XLOOKUP(P!C29,'Banco de Dados'!$B$3:$B$274,'Banco de Dados'!P$3:P$274,"")</f>
        <v/>
      </c>
      <c r="F29" s="32" t="e">
        <f t="shared" si="0"/>
        <v>#VALUE!</v>
      </c>
      <c r="P29" s="112">
        <v>0</v>
      </c>
      <c r="Q29" s="30" t="e" cm="1">
        <f t="array" aca="1" ref="Q29" ca="1">INDIRECT("L"&amp;AJ28)</f>
        <v>#VALUE!</v>
      </c>
      <c r="R29" s="151" t="s">
        <v>241</v>
      </c>
      <c r="S29" s="30" t="e" cm="1">
        <f t="array" aca="1" ref="S29" ca="1">INDIRECT("L"&amp;AK28)</f>
        <v>#VALUE!</v>
      </c>
      <c r="T29" s="115">
        <v>0</v>
      </c>
      <c r="W29" s="30"/>
      <c r="X29" s="2"/>
      <c r="Y29" s="7"/>
      <c r="Z29" s="7"/>
      <c r="AA29" s="2"/>
      <c r="AB29" s="7"/>
      <c r="AC29" s="7"/>
      <c r="AD29" s="2"/>
      <c r="AF29" s="7"/>
      <c r="AG29" s="2"/>
      <c r="AH29" s="7"/>
      <c r="AI29" s="7"/>
      <c r="AJ29" s="2">
        <f t="shared" si="2"/>
        <v>778</v>
      </c>
      <c r="AK29" s="7">
        <f t="shared" si="2"/>
        <v>780</v>
      </c>
      <c r="AL29" s="7"/>
    </row>
    <row r="30" spans="1:38" ht="15.75" x14ac:dyDescent="0.25">
      <c r="A30" s="28" t="str">
        <f>_xlfn.XLOOKUP(P!C30,'Banco de Dados'!$B$3:$B$274,'Banco de Dados'!$K$3:$K$274,"")</f>
        <v/>
      </c>
      <c r="B30" s="2" t="str">
        <f>_xlfn.XLOOKUP(P!C30,'Banco de Dados'!$B$3:$B$274,'Banco de Dados'!$L$3:$L$274,"")</f>
        <v/>
      </c>
      <c r="C30" s="2">
        <v>0</v>
      </c>
      <c r="D30" s="2" t="str">
        <f>_xlfn.XLOOKUP(P!C30,'Banco de Dados'!$B$3:$B$274,'Banco de Dados'!O$3:O$274,"")</f>
        <v/>
      </c>
      <c r="E30" s="2" t="str">
        <f>_xlfn.XLOOKUP(P!C30,'Banco de Dados'!$B$3:$B$274,'Banco de Dados'!P$3:P$274,"")</f>
        <v/>
      </c>
      <c r="F30" s="32" t="e">
        <f t="shared" si="0"/>
        <v>#VALUE!</v>
      </c>
      <c r="K30" s="101" t="s">
        <v>216</v>
      </c>
      <c r="L30" s="102" t="str">
        <f>A6</f>
        <v>ab</v>
      </c>
      <c r="M30" s="103" t="str">
        <f>$M$7</f>
        <v>S</v>
      </c>
      <c r="P30" s="112">
        <v>0</v>
      </c>
      <c r="Q30" s="30" t="e" cm="1">
        <f t="array" aca="1" ref="Q30" ca="1">INDIRECT("L"&amp;AJ29)</f>
        <v>#VALUE!</v>
      </c>
      <c r="R30" s="151" t="s">
        <v>241</v>
      </c>
      <c r="S30" s="30" t="e" cm="1">
        <f t="array" aca="1" ref="S30" ca="1">INDIRECT("L"&amp;AK29)</f>
        <v>#VALUE!</v>
      </c>
      <c r="T30" s="115">
        <v>0</v>
      </c>
      <c r="W30" s="30"/>
      <c r="X30" s="2"/>
      <c r="Y30" s="7"/>
      <c r="Z30" s="7"/>
      <c r="AA30" s="2"/>
      <c r="AB30" s="7"/>
      <c r="AC30" s="7"/>
      <c r="AD30" s="2"/>
      <c r="AF30" s="7"/>
      <c r="AG30" s="2"/>
      <c r="AH30" s="7"/>
      <c r="AI30" s="7"/>
      <c r="AJ30" s="2">
        <f t="shared" si="2"/>
        <v>812</v>
      </c>
      <c r="AK30" s="7">
        <f t="shared" si="2"/>
        <v>814</v>
      </c>
      <c r="AL30" s="7"/>
    </row>
    <row r="31" spans="1:38" x14ac:dyDescent="0.25">
      <c r="A31" s="28" t="str">
        <f>_xlfn.XLOOKUP(P!C31,'Banco de Dados'!$B$3:$B$274,'Banco de Dados'!$K$3:$K$274,"")</f>
        <v/>
      </c>
      <c r="B31" s="2" t="str">
        <f>_xlfn.XLOOKUP(P!C31,'Banco de Dados'!$B$3:$B$274,'Banco de Dados'!$L$3:$L$274,"")</f>
        <v/>
      </c>
      <c r="C31" s="2">
        <v>0</v>
      </c>
      <c r="D31" s="2" t="str">
        <f>_xlfn.XLOOKUP(P!C31,'Banco de Dados'!$B$3:$B$274,'Banco de Dados'!O$3:O$274,"")</f>
        <v/>
      </c>
      <c r="E31" s="2" t="str">
        <f>_xlfn.XLOOKUP(P!C31,'Banco de Dados'!$B$3:$B$274,'Banco de Dados'!P$3:P$274,"")</f>
        <v/>
      </c>
      <c r="F31" s="32" t="e">
        <f t="shared" si="0"/>
        <v>#VALUE!</v>
      </c>
      <c r="J31" s="7"/>
      <c r="K31" s="68" t="s">
        <v>68</v>
      </c>
      <c r="L31" s="27">
        <f>(K20*M22)/M20</f>
        <v>9600</v>
      </c>
      <c r="M31" s="66" t="str">
        <f>$M$9</f>
        <v>mg/kg</v>
      </c>
      <c r="P31" s="112">
        <v>0</v>
      </c>
      <c r="Q31" s="30" t="e" cm="1">
        <f t="array" aca="1" ref="Q31" ca="1">INDIRECT("L"&amp;AJ30)</f>
        <v>#VALUE!</v>
      </c>
      <c r="R31" s="151" t="s">
        <v>241</v>
      </c>
      <c r="S31" s="30" t="e" cm="1">
        <f t="array" aca="1" ref="S31" ca="1">INDIRECT("L"&amp;AK30)</f>
        <v>#VALUE!</v>
      </c>
      <c r="T31" s="115">
        <v>0</v>
      </c>
      <c r="W31" s="30"/>
      <c r="X31" s="2"/>
      <c r="Y31" s="7"/>
      <c r="Z31" s="7"/>
      <c r="AA31" s="2"/>
      <c r="AB31" s="7"/>
      <c r="AC31" s="7"/>
      <c r="AD31" s="2"/>
      <c r="AF31" s="7"/>
      <c r="AG31" s="2"/>
      <c r="AH31" s="7"/>
      <c r="AI31" s="7"/>
      <c r="AJ31" s="2">
        <f t="shared" si="2"/>
        <v>846</v>
      </c>
      <c r="AK31" s="7">
        <f t="shared" si="2"/>
        <v>848</v>
      </c>
      <c r="AL31" s="7"/>
    </row>
    <row r="32" spans="1:38" x14ac:dyDescent="0.25">
      <c r="A32" s="28" t="str">
        <f>_xlfn.XLOOKUP(P!C32,'Banco de Dados'!$B$3:$B$274,'Banco de Dados'!$K$3:$K$274,"")</f>
        <v/>
      </c>
      <c r="B32" s="2" t="str">
        <f>_xlfn.XLOOKUP(P!C32,'Banco de Dados'!$B$3:$B$274,'Banco de Dados'!$L$3:$L$274,"")</f>
        <v/>
      </c>
      <c r="C32" s="2">
        <v>0</v>
      </c>
      <c r="D32" s="2" t="str">
        <f>_xlfn.XLOOKUP(P!C32,'Banco de Dados'!$B$3:$B$274,'Banco de Dados'!O$3:O$274,"")</f>
        <v/>
      </c>
      <c r="E32" s="2" t="str">
        <f>_xlfn.XLOOKUP(P!C32,'Banco de Dados'!$B$3:$B$274,'Banco de Dados'!P$3:P$274,"")</f>
        <v/>
      </c>
      <c r="F32" s="32" t="e">
        <f t="shared" si="0"/>
        <v>#VALUE!</v>
      </c>
      <c r="J32" s="7"/>
      <c r="K32" s="111" t="s">
        <v>246</v>
      </c>
      <c r="L32" s="125">
        <f>SQRT(((M25/L25)^2)+((M26/L26)^2)+((M27/L27)^2))</f>
        <v>1.321155147859903E-2</v>
      </c>
      <c r="M32" s="66"/>
      <c r="N32"/>
      <c r="P32" s="113">
        <v>0</v>
      </c>
      <c r="Q32" s="119" t="e" cm="1">
        <f t="array" aca="1" ref="Q32" ca="1">INDIRECT("L"&amp;AJ31)</f>
        <v>#VALUE!</v>
      </c>
      <c r="R32" s="120" t="s">
        <v>241</v>
      </c>
      <c r="S32" s="119" t="e" cm="1">
        <f t="array" aca="1" ref="S32" ca="1">INDIRECT("L"&amp;AK31)</f>
        <v>#VALUE!</v>
      </c>
      <c r="T32" s="116">
        <v>0</v>
      </c>
      <c r="X32" s="2"/>
      <c r="Y32" s="7"/>
      <c r="Z32" s="7"/>
      <c r="AA32" s="2"/>
      <c r="AB32" s="7"/>
      <c r="AC32" s="7"/>
      <c r="AD32" s="2"/>
      <c r="AF32" s="7"/>
      <c r="AG32" s="2"/>
      <c r="AH32" s="7"/>
      <c r="AI32" s="7"/>
      <c r="AJ32" s="2">
        <f t="shared" si="2"/>
        <v>880</v>
      </c>
      <c r="AK32" s="7">
        <f t="shared" si="2"/>
        <v>882</v>
      </c>
      <c r="AL32" s="7"/>
    </row>
    <row r="33" spans="1:38" x14ac:dyDescent="0.25">
      <c r="A33" s="28" t="str">
        <f>_xlfn.XLOOKUP(P!C33,'Banco de Dados'!$B$3:$B$274,'Banco de Dados'!$K$3:$K$274,"")</f>
        <v/>
      </c>
      <c r="B33" s="2" t="str">
        <f>_xlfn.XLOOKUP(P!C33,'Banco de Dados'!$B$3:$B$274,'Banco de Dados'!$L$3:$L$274,"")</f>
        <v/>
      </c>
      <c r="C33" s="2">
        <v>0</v>
      </c>
      <c r="D33" s="2" t="str">
        <f>_xlfn.XLOOKUP(P!C33,'Banco de Dados'!$B$3:$B$274,'Banco de Dados'!O$3:O$274,"")</f>
        <v/>
      </c>
      <c r="E33" s="2" t="str">
        <f>_xlfn.XLOOKUP(P!C33,'Banco de Dados'!$B$3:$B$274,'Banco de Dados'!P$3:P$274,"")</f>
        <v/>
      </c>
      <c r="F33" s="32" t="e">
        <f t="shared" si="0"/>
        <v>#VALUE!</v>
      </c>
      <c r="G33" s="3"/>
      <c r="H33" s="3"/>
      <c r="J33" s="7"/>
      <c r="K33" s="69" t="s">
        <v>247</v>
      </c>
      <c r="L33" s="70">
        <f>L32*L31</f>
        <v>126.83089419455069</v>
      </c>
      <c r="M33" s="71" t="str">
        <f>$M$9</f>
        <v>mg/kg</v>
      </c>
      <c r="N33"/>
      <c r="X33" s="2"/>
      <c r="Y33" s="7"/>
      <c r="Z33" s="7"/>
      <c r="AA33" s="2"/>
      <c r="AB33" s="7"/>
      <c r="AC33" s="7"/>
      <c r="AD33" s="2"/>
      <c r="AF33" s="7"/>
      <c r="AG33" s="2"/>
      <c r="AH33" s="7"/>
      <c r="AI33" s="7"/>
      <c r="AJ33" s="2"/>
      <c r="AK33" s="7"/>
      <c r="AL33" s="7"/>
    </row>
    <row r="34" spans="1:38" x14ac:dyDescent="0.25">
      <c r="A34" s="28" t="str">
        <f>_xlfn.XLOOKUP(P!C34,'Banco de Dados'!$B$3:$B$274,'Banco de Dados'!$K$3:$K$274,"")</f>
        <v/>
      </c>
      <c r="B34" s="2" t="str">
        <f>_xlfn.XLOOKUP(P!C34,'Banco de Dados'!$B$3:$B$274,'Banco de Dados'!$L$3:$L$274,"")</f>
        <v/>
      </c>
      <c r="C34" s="2">
        <v>0</v>
      </c>
      <c r="D34" s="2" t="str">
        <f>_xlfn.XLOOKUP(P!C34,'Banco de Dados'!$B$3:$B$274,'Banco de Dados'!O$3:O$274,"")</f>
        <v/>
      </c>
      <c r="E34" s="2" t="str">
        <f>_xlfn.XLOOKUP(P!C34,'Banco de Dados'!$B$3:$B$274,'Banco de Dados'!P$3:P$274,"")</f>
        <v/>
      </c>
      <c r="F34" s="32" t="e">
        <f t="shared" si="0"/>
        <v>#VALUE!</v>
      </c>
      <c r="G34" s="3"/>
      <c r="H34" s="3"/>
      <c r="J34" s="7"/>
      <c r="K34" s="123"/>
      <c r="L34" s="124"/>
      <c r="N34"/>
      <c r="X34" s="2"/>
      <c r="Y34" s="7"/>
      <c r="Z34" s="7"/>
      <c r="AA34" s="2"/>
      <c r="AB34" s="7"/>
      <c r="AC34" s="7"/>
      <c r="AD34" s="2"/>
      <c r="AF34" s="7"/>
      <c r="AG34" s="2"/>
      <c r="AH34" s="7"/>
      <c r="AI34" s="7"/>
      <c r="AJ34" s="2"/>
      <c r="AK34" s="7"/>
      <c r="AL34" s="7"/>
    </row>
    <row r="35" spans="1:38" x14ac:dyDescent="0.25">
      <c r="A35" s="28" t="str">
        <f>_xlfn.XLOOKUP(P!C35,'Banco de Dados'!$B$3:$B$274,'Banco de Dados'!$K$3:$K$274,"")</f>
        <v/>
      </c>
      <c r="B35" s="2" t="str">
        <f>_xlfn.XLOOKUP(P!C35,'Banco de Dados'!$B$3:$B$274,'Banco de Dados'!$L$3:$L$274,"")</f>
        <v/>
      </c>
      <c r="C35" s="2">
        <v>0</v>
      </c>
      <c r="D35" s="2" t="str">
        <f>_xlfn.XLOOKUP(P!C35,'Banco de Dados'!$B$3:$B$274,'Banco de Dados'!O$3:O$274,"")</f>
        <v/>
      </c>
      <c r="E35" s="2" t="str">
        <f>_xlfn.XLOOKUP(P!C35,'Banco de Dados'!$B$3:$B$274,'Banco de Dados'!P$3:P$274,"")</f>
        <v/>
      </c>
      <c r="F35" s="32" t="e">
        <f t="shared" si="0"/>
        <v>#VALUE!</v>
      </c>
      <c r="G35" s="3"/>
      <c r="H35" s="3"/>
      <c r="J35" s="7"/>
      <c r="L35"/>
      <c r="M35"/>
      <c r="X35" s="2"/>
      <c r="Y35" s="7"/>
      <c r="Z35" s="7"/>
      <c r="AA35" s="2"/>
      <c r="AB35" s="7"/>
      <c r="AC35" s="7"/>
      <c r="AD35" s="2"/>
      <c r="AF35" s="7"/>
      <c r="AG35" s="2"/>
      <c r="AH35" s="7"/>
      <c r="AI35" s="7"/>
      <c r="AJ35" s="2"/>
      <c r="AK35" s="7"/>
      <c r="AL35" s="7"/>
    </row>
    <row r="36" spans="1:38" x14ac:dyDescent="0.25">
      <c r="A36" s="28" t="str">
        <f>_xlfn.XLOOKUP(P!C36,'Banco de Dados'!$B$3:$B$274,'Banco de Dados'!$K$3:$K$274,"")</f>
        <v/>
      </c>
      <c r="B36" s="2" t="str">
        <f>_xlfn.XLOOKUP(P!C36,'Banco de Dados'!$B$3:$B$274,'Banco de Dados'!$L$3:$L$274,"")</f>
        <v/>
      </c>
      <c r="C36" s="2">
        <v>0</v>
      </c>
      <c r="D36" s="2" t="str">
        <f>_xlfn.XLOOKUP(P!C36,'Banco de Dados'!$B$3:$B$274,'Banco de Dados'!O$3:O$274,"")</f>
        <v/>
      </c>
      <c r="E36" s="2" t="str">
        <f>_xlfn.XLOOKUP(P!C36,'Banco de Dados'!$B$3:$B$274,'Banco de Dados'!P$3:P$274,"")</f>
        <v/>
      </c>
      <c r="F36" s="32" t="e">
        <f t="shared" si="0"/>
        <v>#VALUE!</v>
      </c>
      <c r="G36" s="3"/>
      <c r="H36" s="3"/>
      <c r="J36" s="7"/>
      <c r="L36"/>
      <c r="M36"/>
      <c r="X36" s="2"/>
      <c r="Y36" s="7"/>
      <c r="Z36" s="7"/>
      <c r="AA36" s="2"/>
      <c r="AB36" s="7"/>
      <c r="AC36" s="7"/>
      <c r="AD36" s="2"/>
      <c r="AF36" s="7"/>
      <c r="AG36" s="2"/>
      <c r="AH36" s="7"/>
      <c r="AI36" s="7"/>
      <c r="AJ36" s="2"/>
      <c r="AK36" s="7"/>
      <c r="AL36" s="7"/>
    </row>
    <row r="37" spans="1:38" x14ac:dyDescent="0.25">
      <c r="A37" s="28" t="str">
        <f>_xlfn.XLOOKUP(P!C37,'Banco de Dados'!$B$3:$B$274,'Banco de Dados'!$K$3:$K$274,"")</f>
        <v/>
      </c>
      <c r="B37" s="2" t="str">
        <f>_xlfn.XLOOKUP(P!C37,'Banco de Dados'!$B$3:$B$274,'Banco de Dados'!$L$3:$L$274,"")</f>
        <v/>
      </c>
      <c r="C37" s="2">
        <v>0</v>
      </c>
      <c r="D37" s="2" t="str">
        <f>_xlfn.XLOOKUP(P!C37,'Banco de Dados'!$B$3:$B$274,'Banco de Dados'!O$3:O$274,"")</f>
        <v/>
      </c>
      <c r="E37" s="2" t="str">
        <f>_xlfn.XLOOKUP(P!C37,'Banco de Dados'!$B$3:$B$274,'Banco de Dados'!P$3:P$274,"")</f>
        <v/>
      </c>
      <c r="F37" s="32" t="e">
        <f t="shared" si="0"/>
        <v>#VALUE!</v>
      </c>
      <c r="G37" s="3"/>
      <c r="H37" s="3"/>
      <c r="J37" s="7"/>
      <c r="L37"/>
      <c r="M37"/>
      <c r="X37" s="2"/>
      <c r="Y37" s="7"/>
      <c r="Z37" s="7"/>
      <c r="AA37" s="2"/>
      <c r="AB37" s="7"/>
      <c r="AC37" s="7"/>
      <c r="AD37" s="2"/>
      <c r="AF37" s="7"/>
      <c r="AG37" s="2"/>
      <c r="AH37" s="7"/>
      <c r="AI37" s="7"/>
      <c r="AJ37" s="2"/>
      <c r="AK37" s="7"/>
      <c r="AL37" s="7"/>
    </row>
    <row r="38" spans="1:38" x14ac:dyDescent="0.25">
      <c r="A38" s="28" t="str">
        <f>_xlfn.XLOOKUP(P!C38,'Banco de Dados'!$B$3:$B$274,'Banco de Dados'!$K$3:$K$274,"")</f>
        <v/>
      </c>
      <c r="B38" s="2" t="str">
        <f>_xlfn.XLOOKUP(P!C38,'Banco de Dados'!$B$3:$B$274,'Banco de Dados'!$L$3:$L$274,"")</f>
        <v/>
      </c>
      <c r="C38" s="2">
        <v>0</v>
      </c>
      <c r="D38" s="2" t="str">
        <f>_xlfn.XLOOKUP(P!C38,'Banco de Dados'!$B$3:$B$274,'Banco de Dados'!O$3:O$274,"")</f>
        <v/>
      </c>
      <c r="E38" s="2" t="str">
        <f>_xlfn.XLOOKUP(P!C38,'Banco de Dados'!$B$3:$B$274,'Banco de Dados'!P$3:P$274,"")</f>
        <v/>
      </c>
      <c r="F38" s="32" t="e">
        <f t="shared" si="0"/>
        <v>#VALUE!</v>
      </c>
      <c r="G38" s="3"/>
      <c r="H38" s="3"/>
      <c r="J38" s="7"/>
      <c r="L38"/>
      <c r="M38"/>
      <c r="X38" s="2"/>
      <c r="Y38" s="7"/>
      <c r="Z38" s="7"/>
      <c r="AA38" s="2"/>
      <c r="AB38" s="7"/>
      <c r="AC38" s="7"/>
      <c r="AD38" s="2"/>
      <c r="AF38" s="7"/>
      <c r="AG38" s="2"/>
      <c r="AH38" s="7"/>
      <c r="AI38" s="7"/>
      <c r="AJ38" s="2"/>
      <c r="AK38" s="7"/>
      <c r="AL38" s="7"/>
    </row>
    <row r="39" spans="1:38" ht="7.15" customHeight="1" x14ac:dyDescent="0.25">
      <c r="A39" s="43"/>
      <c r="B39" s="43"/>
      <c r="C39" s="43"/>
      <c r="D39" s="43"/>
      <c r="E39" s="43"/>
      <c r="F39" s="75"/>
      <c r="G39" s="45"/>
      <c r="H39" s="45"/>
      <c r="J39" s="43"/>
      <c r="K39" s="43"/>
      <c r="L39" s="43"/>
      <c r="M39" s="43"/>
      <c r="N39" s="43"/>
      <c r="P39" s="43"/>
      <c r="Q39" s="43"/>
      <c r="R39" s="43"/>
      <c r="S39" s="43"/>
      <c r="T39" s="43"/>
      <c r="U39" s="43"/>
      <c r="X39" s="2"/>
      <c r="Y39" s="7"/>
      <c r="Z39" s="7"/>
      <c r="AA39" s="2"/>
      <c r="AB39" s="7"/>
      <c r="AC39" s="7"/>
      <c r="AD39" s="2"/>
      <c r="AE39" s="43"/>
      <c r="AF39" s="7"/>
      <c r="AG39" s="2"/>
      <c r="AH39" s="7"/>
      <c r="AI39" s="7"/>
      <c r="AJ39" s="2"/>
      <c r="AK39" s="7"/>
      <c r="AL39" s="7"/>
    </row>
    <row r="40" spans="1:38" ht="15.75" x14ac:dyDescent="0.25">
      <c r="A40" s="36" t="str">
        <f>'Nome das Amostras'!A5</f>
        <v>ac</v>
      </c>
      <c r="B40" s="164" t="str">
        <f>VLOOKUP(A40,'Nome das Amostras'!$A$3:$D$28,2,FALSE)</f>
        <v>R2</v>
      </c>
      <c r="C40" s="164"/>
      <c r="D40" s="51" t="s">
        <v>65</v>
      </c>
      <c r="E40" s="52">
        <f>'Banco de Dados'!$O$13/'Banco de Dados'!V13</f>
        <v>0.69493521790341584</v>
      </c>
      <c r="F40" s="74"/>
      <c r="G40" s="3"/>
      <c r="H40" s="3"/>
      <c r="J40" s="7"/>
      <c r="X40" s="2"/>
      <c r="Y40" s="7"/>
      <c r="Z40" s="7"/>
      <c r="AA40" s="2"/>
      <c r="AB40" s="7"/>
      <c r="AC40" s="7"/>
      <c r="AD40" s="2"/>
      <c r="AF40" s="7"/>
      <c r="AG40" s="2"/>
      <c r="AH40" s="7"/>
      <c r="AI40" s="7"/>
      <c r="AJ40" s="2"/>
      <c r="AK40" s="7"/>
      <c r="AL40" s="7"/>
    </row>
    <row r="41" spans="1:38" ht="15.75" x14ac:dyDescent="0.25">
      <c r="A41" s="107" t="s">
        <v>1</v>
      </c>
      <c r="B41" s="107" t="s">
        <v>0</v>
      </c>
      <c r="C41" s="107" t="s">
        <v>212</v>
      </c>
      <c r="D41" s="107" t="s">
        <v>209</v>
      </c>
      <c r="E41" s="107" t="s">
        <v>213</v>
      </c>
      <c r="F41" s="76" t="s">
        <v>219</v>
      </c>
      <c r="G41" s="54" t="s">
        <v>140</v>
      </c>
      <c r="H41" s="54" t="s">
        <v>66</v>
      </c>
      <c r="J41" s="7"/>
      <c r="K41" s="72" t="str">
        <f>A40</f>
        <v>ac</v>
      </c>
      <c r="L41" s="55" t="s">
        <v>215</v>
      </c>
      <c r="M41" s="41" t="str">
        <f>$A$1</f>
        <v>Enxofre</v>
      </c>
      <c r="N41" s="3"/>
      <c r="X41" s="2"/>
      <c r="Y41" s="7"/>
      <c r="Z41" s="7"/>
      <c r="AA41" s="2"/>
      <c r="AB41" s="7"/>
      <c r="AC41" s="7"/>
      <c r="AD41" s="2"/>
      <c r="AF41" s="7"/>
      <c r="AG41" s="2"/>
      <c r="AH41" s="7"/>
      <c r="AI41" s="7"/>
      <c r="AJ41" s="2"/>
      <c r="AK41" s="7"/>
      <c r="AL41" s="7"/>
    </row>
    <row r="42" spans="1:38" x14ac:dyDescent="0.25">
      <c r="A42" s="28" t="str">
        <f>_xlfn.XLOOKUP(P!C42,'Banco de Dados'!$B$3:$B$274,'Banco de Dados'!$K$3:$K$274,"")</f>
        <v>Si</v>
      </c>
      <c r="B42" s="2" cm="1">
        <f t="array" ref="B42:E72">Dados!R5:U35</f>
        <v>14</v>
      </c>
      <c r="C42" s="2">
        <v>1740</v>
      </c>
      <c r="D42" s="2">
        <v>4158</v>
      </c>
      <c r="E42" s="2">
        <v>86</v>
      </c>
      <c r="F42" s="32">
        <f>(E42*100)/D42</f>
        <v>2.0683020683020681</v>
      </c>
      <c r="G42" s="3">
        <f t="shared" ref="G42:H69" si="3">D42*$E$40</f>
        <v>2889.5406360424031</v>
      </c>
      <c r="H42" s="3">
        <f t="shared" si="3"/>
        <v>59.764428739693763</v>
      </c>
      <c r="J42" s="7"/>
      <c r="K42" s="5" t="s">
        <v>210</v>
      </c>
      <c r="L42" s="5"/>
      <c r="M42" s="5" t="s">
        <v>211</v>
      </c>
      <c r="X42" s="2"/>
      <c r="Y42" s="7"/>
      <c r="Z42" s="7"/>
      <c r="AA42" s="2"/>
      <c r="AB42" s="7"/>
      <c r="AC42" s="7"/>
      <c r="AD42" s="2"/>
      <c r="AF42" s="7"/>
      <c r="AG42" s="2"/>
      <c r="AH42" s="7"/>
      <c r="AI42" s="7"/>
      <c r="AJ42" s="2"/>
      <c r="AK42" s="7"/>
      <c r="AL42" s="7"/>
    </row>
    <row r="43" spans="1:38" x14ac:dyDescent="0.25">
      <c r="A43" s="28" t="str">
        <f>_xlfn.XLOOKUP(P!C43,'Banco de Dados'!$B$3:$B$274,'Banco de Dados'!$K$3:$K$274,"")</f>
        <v>P</v>
      </c>
      <c r="B43" s="2">
        <v>15</v>
      </c>
      <c r="C43" s="2">
        <v>2013</v>
      </c>
      <c r="D43" s="2">
        <v>831</v>
      </c>
      <c r="E43" s="2">
        <v>71</v>
      </c>
      <c r="F43" s="32">
        <f t="shared" ref="F43:F72" si="4">(E43*100)/D43</f>
        <v>8.5439229843561968</v>
      </c>
      <c r="G43" s="3">
        <f t="shared" si="3"/>
        <v>577.49116607773851</v>
      </c>
      <c r="H43" s="3">
        <f t="shared" si="3"/>
        <v>49.340400471142523</v>
      </c>
      <c r="J43" s="7"/>
      <c r="K43" s="6">
        <f>_xlfn.XLOOKUP($B$4,A42:A69,G42:G69,"")</f>
        <v>2606.7020023557129</v>
      </c>
      <c r="L43" s="6"/>
      <c r="M43" s="6">
        <f>_xlfn.XLOOKUP($B$4,A42:A69,H42:H69,"")</f>
        <v>68.798586572438168</v>
      </c>
      <c r="X43" s="2"/>
      <c r="Y43" s="7"/>
      <c r="Z43" s="7"/>
      <c r="AA43" s="2"/>
      <c r="AB43" s="7"/>
      <c r="AC43" s="7"/>
      <c r="AD43" s="2"/>
      <c r="AF43" s="7"/>
      <c r="AG43" s="2"/>
      <c r="AH43" s="7"/>
      <c r="AI43" s="7"/>
      <c r="AJ43" s="2"/>
      <c r="AK43" s="7"/>
      <c r="AL43" s="7"/>
    </row>
    <row r="44" spans="1:38" x14ac:dyDescent="0.25">
      <c r="A44" s="28" t="str">
        <f>_xlfn.XLOOKUP(P!C44,'Banco de Dados'!$B$3:$B$274,'Banco de Dados'!$K$3:$K$274,"")</f>
        <v>S</v>
      </c>
      <c r="B44" s="2">
        <v>16</v>
      </c>
      <c r="C44" s="2">
        <v>2307</v>
      </c>
      <c r="D44" s="2">
        <v>3751</v>
      </c>
      <c r="E44" s="2">
        <v>99</v>
      </c>
      <c r="F44" s="32">
        <f t="shared" si="4"/>
        <v>2.6392961876832843</v>
      </c>
      <c r="G44" s="3">
        <f t="shared" si="3"/>
        <v>2606.7020023557129</v>
      </c>
      <c r="H44" s="3">
        <f t="shared" si="3"/>
        <v>68.798586572438168</v>
      </c>
      <c r="J44" s="7"/>
      <c r="X44" s="2"/>
      <c r="Y44" s="7"/>
      <c r="Z44" s="7"/>
      <c r="AA44" s="2"/>
      <c r="AB44" s="7"/>
      <c r="AC44" s="7"/>
      <c r="AD44" s="2"/>
      <c r="AF44" s="7"/>
      <c r="AG44" s="2"/>
      <c r="AH44" s="7"/>
      <c r="AI44" s="7"/>
      <c r="AJ44" s="2"/>
      <c r="AK44" s="7"/>
      <c r="AL44" s="7"/>
    </row>
    <row r="45" spans="1:38" ht="15.75" x14ac:dyDescent="0.25">
      <c r="A45" s="28" t="str">
        <f>_xlfn.XLOOKUP(P!C45,'Banco de Dados'!$B$3:$B$274,'Banco de Dados'!$K$3:$K$274,"")</f>
        <v>Cl</v>
      </c>
      <c r="B45" s="2">
        <v>17</v>
      </c>
      <c r="C45" s="2">
        <v>2622</v>
      </c>
      <c r="D45" s="2">
        <v>8237</v>
      </c>
      <c r="E45" s="2">
        <v>160</v>
      </c>
      <c r="F45" s="32">
        <f t="shared" si="4"/>
        <v>1.9424547772247178</v>
      </c>
      <c r="G45" s="3">
        <f t="shared" si="3"/>
        <v>5724.1813898704359</v>
      </c>
      <c r="H45" s="3">
        <f t="shared" si="3"/>
        <v>111.18963486454653</v>
      </c>
      <c r="K45" s="165" t="s">
        <v>67</v>
      </c>
      <c r="L45" s="166"/>
      <c r="M45" s="167"/>
      <c r="N45"/>
      <c r="X45" s="2"/>
      <c r="Y45" s="7"/>
      <c r="Z45" s="7"/>
      <c r="AA45" s="2"/>
      <c r="AB45" s="7"/>
      <c r="AC45" s="7"/>
      <c r="AD45" s="2"/>
      <c r="AF45" s="7"/>
      <c r="AG45" s="2"/>
      <c r="AH45" s="7"/>
      <c r="AI45" s="7"/>
      <c r="AJ45" s="2"/>
      <c r="AK45" s="7"/>
      <c r="AL45" s="7"/>
    </row>
    <row r="46" spans="1:38" x14ac:dyDescent="0.25">
      <c r="A46" s="28" t="str">
        <f>_xlfn.XLOOKUP(P!C46,'Banco de Dados'!$B$3:$B$274,'Banco de Dados'!$K$3:$K$274,"")</f>
        <v>Ar</v>
      </c>
      <c r="B46" s="2">
        <v>18</v>
      </c>
      <c r="C46" s="2">
        <v>2957</v>
      </c>
      <c r="D46" s="2">
        <v>5943</v>
      </c>
      <c r="E46" s="2">
        <v>190</v>
      </c>
      <c r="F46" s="32">
        <f t="shared" si="4"/>
        <v>3.1970385327275785</v>
      </c>
      <c r="G46" s="3">
        <f t="shared" si="3"/>
        <v>4130</v>
      </c>
      <c r="H46" s="3">
        <f t="shared" si="3"/>
        <v>132.037691401649</v>
      </c>
      <c r="J46" s="7"/>
      <c r="K46" s="104" t="s">
        <v>240</v>
      </c>
      <c r="L46" s="39"/>
      <c r="M46" s="106" t="s">
        <v>209</v>
      </c>
      <c r="X46" s="2"/>
      <c r="Y46" s="7"/>
      <c r="Z46" s="7"/>
      <c r="AA46" s="2"/>
      <c r="AB46" s="7"/>
      <c r="AC46" s="7"/>
      <c r="AD46" s="2"/>
      <c r="AF46" s="7"/>
      <c r="AG46" s="2"/>
      <c r="AH46" s="7"/>
      <c r="AI46" s="7"/>
      <c r="AJ46" s="2"/>
      <c r="AK46" s="7"/>
      <c r="AL46" s="7"/>
    </row>
    <row r="47" spans="1:38" x14ac:dyDescent="0.25">
      <c r="A47" s="28" t="str">
        <f>_xlfn.XLOOKUP(P!C47,'Banco de Dados'!$B$3:$B$274,'Banco de Dados'!$K$3:$K$274,"")</f>
        <v>K</v>
      </c>
      <c r="B47" s="2">
        <v>19</v>
      </c>
      <c r="C47" s="2">
        <v>3313</v>
      </c>
      <c r="D47" s="2">
        <v>43735</v>
      </c>
      <c r="E47" s="2">
        <v>246</v>
      </c>
      <c r="F47" s="32">
        <f t="shared" si="4"/>
        <v>0.56247856407911279</v>
      </c>
      <c r="G47" s="3">
        <f t="shared" si="3"/>
        <v>30392.991755005893</v>
      </c>
      <c r="H47" s="3">
        <f t="shared" si="3"/>
        <v>170.9540636042403</v>
      </c>
      <c r="J47" s="58" t="s">
        <v>38</v>
      </c>
      <c r="K47" s="59">
        <f>$L$9</f>
        <v>9600</v>
      </c>
      <c r="L47" s="60"/>
      <c r="M47" s="61">
        <f>$M$11</f>
        <v>19589</v>
      </c>
      <c r="N47" s="60"/>
      <c r="X47" s="2"/>
      <c r="Y47" s="7"/>
      <c r="Z47" s="7"/>
      <c r="AA47" s="2"/>
      <c r="AB47" s="7"/>
      <c r="AC47" s="7"/>
      <c r="AD47" s="2"/>
      <c r="AF47" s="7"/>
      <c r="AG47" s="2"/>
      <c r="AH47" s="7"/>
      <c r="AI47" s="7"/>
      <c r="AJ47" s="2"/>
      <c r="AK47" s="7"/>
      <c r="AL47" s="7"/>
    </row>
    <row r="48" spans="1:38" x14ac:dyDescent="0.25">
      <c r="A48" s="28" t="str">
        <f>_xlfn.XLOOKUP(P!C48,'Banco de Dados'!$B$3:$B$274,'Banco de Dados'!$K$3:$K$274,"")</f>
        <v>Ca</v>
      </c>
      <c r="B48" s="2">
        <v>20</v>
      </c>
      <c r="C48" s="2">
        <v>3691</v>
      </c>
      <c r="D48" s="2">
        <v>16457</v>
      </c>
      <c r="E48" s="2">
        <v>173</v>
      </c>
      <c r="F48" s="32">
        <f t="shared" si="4"/>
        <v>1.0512244029896092</v>
      </c>
      <c r="G48" s="3">
        <f t="shared" si="3"/>
        <v>11436.548881036515</v>
      </c>
      <c r="H48" s="3">
        <f t="shared" si="3"/>
        <v>120.22379269729095</v>
      </c>
      <c r="J48" s="2"/>
      <c r="K48" s="18"/>
      <c r="L48" s="2" t="s">
        <v>70</v>
      </c>
      <c r="M48" s="19"/>
      <c r="X48" s="2"/>
      <c r="Y48" s="7"/>
      <c r="Z48" s="7"/>
      <c r="AA48" s="2"/>
      <c r="AB48" s="7"/>
      <c r="AC48" s="7"/>
      <c r="AD48" s="2"/>
      <c r="AF48" s="7"/>
      <c r="AG48" s="2"/>
      <c r="AH48" s="7"/>
      <c r="AI48" s="7"/>
      <c r="AJ48" s="2"/>
      <c r="AK48" s="7"/>
      <c r="AL48" s="7"/>
    </row>
    <row r="49" spans="1:38" x14ac:dyDescent="0.25">
      <c r="A49" s="28" t="str">
        <f>_xlfn.XLOOKUP(P!C49,'Banco de Dados'!$B$3:$B$274,'Banco de Dados'!$K$3:$K$274,"")</f>
        <v>Ti</v>
      </c>
      <c r="B49" s="2">
        <v>22</v>
      </c>
      <c r="C49" s="2">
        <v>4509</v>
      </c>
      <c r="D49" s="2">
        <v>14874</v>
      </c>
      <c r="E49" s="2">
        <v>165</v>
      </c>
      <c r="F49" s="32">
        <f t="shared" si="4"/>
        <v>1.1093182734973779</v>
      </c>
      <c r="G49" s="3">
        <f t="shared" si="3"/>
        <v>10336.466431095407</v>
      </c>
      <c r="H49" s="3">
        <f t="shared" si="3"/>
        <v>114.66431095406361</v>
      </c>
      <c r="J49" s="58" t="s">
        <v>69</v>
      </c>
      <c r="K49" s="62" t="s">
        <v>71</v>
      </c>
      <c r="L49" s="63"/>
      <c r="M49" s="64">
        <f>K43</f>
        <v>2606.7020023557129</v>
      </c>
      <c r="N49" s="60"/>
      <c r="X49" s="2"/>
      <c r="Y49" s="7"/>
      <c r="Z49" s="7"/>
      <c r="AA49" s="2"/>
      <c r="AB49" s="7"/>
      <c r="AC49" s="7"/>
      <c r="AD49" s="2"/>
      <c r="AF49" s="7"/>
      <c r="AG49" s="2"/>
      <c r="AH49" s="7"/>
      <c r="AI49" s="7"/>
      <c r="AJ49" s="2"/>
      <c r="AK49" s="7"/>
      <c r="AL49" s="7"/>
    </row>
    <row r="50" spans="1:38" x14ac:dyDescent="0.25">
      <c r="A50" s="28" t="str">
        <f>_xlfn.XLOOKUP(P!C50,'Banco de Dados'!$B$3:$B$274,'Banco de Dados'!$K$3:$K$274,"")</f>
        <v>Cr</v>
      </c>
      <c r="B50" s="2">
        <v>24</v>
      </c>
      <c r="C50" s="2">
        <v>5412</v>
      </c>
      <c r="D50" s="2">
        <v>2809</v>
      </c>
      <c r="E50" s="2">
        <v>137</v>
      </c>
      <c r="F50" s="32">
        <f t="shared" si="4"/>
        <v>4.8771804912780352</v>
      </c>
      <c r="G50" s="3">
        <f t="shared" si="3"/>
        <v>1952.0730270906952</v>
      </c>
      <c r="H50" s="3">
        <f t="shared" si="3"/>
        <v>95.206124852767971</v>
      </c>
      <c r="J50" s="7"/>
      <c r="X50" s="2"/>
      <c r="Y50" s="7"/>
      <c r="Z50" s="7"/>
      <c r="AA50" s="2"/>
      <c r="AB50" s="7"/>
      <c r="AC50" s="7"/>
      <c r="AD50" s="2"/>
      <c r="AF50" s="7"/>
      <c r="AG50" s="2"/>
      <c r="AH50" s="7"/>
      <c r="AI50" s="7"/>
      <c r="AJ50" s="2"/>
      <c r="AK50" s="7"/>
      <c r="AL50" s="7"/>
    </row>
    <row r="51" spans="1:38" ht="15.75" x14ac:dyDescent="0.25">
      <c r="A51" s="28" t="str">
        <f>_xlfn.XLOOKUP(P!C51,'Banco de Dados'!$B$3:$B$274,'Banco de Dados'!$K$3:$K$274,"")</f>
        <v>Mn</v>
      </c>
      <c r="B51" s="2">
        <v>25</v>
      </c>
      <c r="C51" s="2">
        <v>5895</v>
      </c>
      <c r="D51" s="2">
        <v>3233</v>
      </c>
      <c r="E51" s="2">
        <v>151</v>
      </c>
      <c r="F51" s="32">
        <f t="shared" si="4"/>
        <v>4.6705845963501389</v>
      </c>
      <c r="G51" s="3">
        <f t="shared" si="3"/>
        <v>2246.7255594817434</v>
      </c>
      <c r="H51" s="3">
        <f t="shared" si="3"/>
        <v>104.93521790341579</v>
      </c>
      <c r="J51" s="7"/>
      <c r="K51" s="165" t="s">
        <v>218</v>
      </c>
      <c r="L51" s="166"/>
      <c r="M51" s="167"/>
      <c r="X51" s="2"/>
      <c r="Y51" s="7"/>
      <c r="Z51" s="7"/>
      <c r="AA51" s="2"/>
      <c r="AB51" s="7"/>
      <c r="AC51" s="7"/>
      <c r="AD51" s="2"/>
      <c r="AF51" s="7"/>
      <c r="AG51" s="2"/>
      <c r="AH51" s="7"/>
      <c r="AI51" s="7"/>
      <c r="AJ51" s="2"/>
      <c r="AK51" s="7"/>
      <c r="AL51" s="7"/>
    </row>
    <row r="52" spans="1:38" x14ac:dyDescent="0.25">
      <c r="A52" s="28" t="str">
        <f>_xlfn.XLOOKUP(P!C52,'Banco de Dados'!$B$3:$B$274,'Banco de Dados'!$K$3:$K$274,"")</f>
        <v>Fe</v>
      </c>
      <c r="B52" s="2">
        <v>26</v>
      </c>
      <c r="C52" s="2">
        <v>6399</v>
      </c>
      <c r="D52" s="2">
        <v>156134</v>
      </c>
      <c r="E52" s="2">
        <v>407</v>
      </c>
      <c r="F52" s="32">
        <f t="shared" si="4"/>
        <v>0.2606735240242356</v>
      </c>
      <c r="G52" s="3">
        <f t="shared" si="3"/>
        <v>108503.01531213193</v>
      </c>
      <c r="H52" s="3">
        <f t="shared" si="3"/>
        <v>282.83863368669023</v>
      </c>
      <c r="J52" s="7"/>
      <c r="K52" s="104" t="s">
        <v>236</v>
      </c>
      <c r="L52" s="108">
        <f>K43</f>
        <v>2606.7020023557129</v>
      </c>
      <c r="M52" s="109">
        <f>M43</f>
        <v>68.798586572438168</v>
      </c>
      <c r="X52" s="2"/>
      <c r="Y52" s="7"/>
      <c r="Z52" s="7"/>
      <c r="AA52" s="2"/>
      <c r="AB52" s="7"/>
      <c r="AC52" s="7"/>
      <c r="AD52" s="2"/>
      <c r="AF52" s="7"/>
      <c r="AG52" s="2"/>
      <c r="AH52" s="7"/>
      <c r="AI52" s="7"/>
      <c r="AJ52" s="2"/>
      <c r="AK52" s="7"/>
      <c r="AL52" s="7"/>
    </row>
    <row r="53" spans="1:38" x14ac:dyDescent="0.25">
      <c r="A53" s="28" t="str">
        <f>_xlfn.XLOOKUP(P!C53,'Banco de Dados'!$B$3:$B$274,'Banco de Dados'!$K$3:$K$274,"")</f>
        <v>Ni</v>
      </c>
      <c r="B53" s="2">
        <v>28</v>
      </c>
      <c r="C53" s="2">
        <v>7472</v>
      </c>
      <c r="D53" s="2">
        <v>1151</v>
      </c>
      <c r="E53" s="2">
        <v>225</v>
      </c>
      <c r="F53" s="32">
        <f t="shared" si="4"/>
        <v>19.548218940052127</v>
      </c>
      <c r="G53" s="3">
        <f t="shared" si="3"/>
        <v>799.87043580683167</v>
      </c>
      <c r="H53" s="3">
        <f t="shared" si="3"/>
        <v>156.36042402826857</v>
      </c>
      <c r="J53" s="7"/>
      <c r="K53" s="104" t="s">
        <v>237</v>
      </c>
      <c r="L53" s="105">
        <f>$L$9</f>
        <v>9600</v>
      </c>
      <c r="M53" s="106">
        <f>$L$10</f>
        <v>0</v>
      </c>
      <c r="X53" s="2"/>
      <c r="Y53" s="7"/>
      <c r="Z53" s="7"/>
      <c r="AA53" s="2"/>
      <c r="AB53" s="7"/>
      <c r="AC53" s="7"/>
      <c r="AD53" s="2"/>
      <c r="AF53" s="7"/>
      <c r="AG53" s="2"/>
      <c r="AH53" s="7"/>
      <c r="AI53" s="7"/>
      <c r="AJ53" s="2"/>
      <c r="AK53" s="7"/>
      <c r="AL53" s="7"/>
    </row>
    <row r="54" spans="1:38" x14ac:dyDescent="0.25">
      <c r="A54" s="28" t="str">
        <f>_xlfn.XLOOKUP(P!C54,'Banco de Dados'!$B$3:$B$274,'Banco de Dados'!$K$3:$K$274,"")</f>
        <v>Cu</v>
      </c>
      <c r="B54" s="2">
        <v>29</v>
      </c>
      <c r="C54" s="2">
        <v>8041</v>
      </c>
      <c r="D54" s="2">
        <v>646</v>
      </c>
      <c r="E54" s="2">
        <v>230</v>
      </c>
      <c r="F54" s="32">
        <f t="shared" si="4"/>
        <v>35.60371517027864</v>
      </c>
      <c r="G54" s="3">
        <f t="shared" si="3"/>
        <v>448.92815076560663</v>
      </c>
      <c r="H54" s="3">
        <f t="shared" si="3"/>
        <v>159.83510011778563</v>
      </c>
      <c r="J54" s="7"/>
      <c r="K54" s="104" t="s">
        <v>238</v>
      </c>
      <c r="L54" s="105">
        <f>$M$11</f>
        <v>19589</v>
      </c>
      <c r="M54" s="106">
        <f>$M$12</f>
        <v>183</v>
      </c>
      <c r="X54" s="2"/>
      <c r="Y54" s="7"/>
      <c r="Z54" s="7"/>
      <c r="AA54" s="2"/>
      <c r="AB54" s="7"/>
      <c r="AC54" s="7"/>
      <c r="AD54" s="2"/>
      <c r="AF54" s="7"/>
      <c r="AG54" s="2"/>
      <c r="AH54" s="7"/>
      <c r="AI54" s="7"/>
      <c r="AJ54" s="2"/>
      <c r="AK54" s="7"/>
      <c r="AL54" s="7"/>
    </row>
    <row r="55" spans="1:38" x14ac:dyDescent="0.25">
      <c r="A55" s="28" t="str">
        <f>_xlfn.XLOOKUP(P!C55,'Banco de Dados'!$B$3:$B$274,'Banco de Dados'!$K$3:$K$274,"")</f>
        <v>Zn</v>
      </c>
      <c r="B55" s="2">
        <v>30</v>
      </c>
      <c r="C55" s="2">
        <v>8631</v>
      </c>
      <c r="D55" s="2">
        <v>1093</v>
      </c>
      <c r="E55" s="2">
        <v>226</v>
      </c>
      <c r="F55" s="32">
        <f t="shared" si="4"/>
        <v>20.677035681610246</v>
      </c>
      <c r="G55" s="3">
        <f t="shared" si="3"/>
        <v>759.56419316843346</v>
      </c>
      <c r="H55" s="3">
        <f t="shared" si="3"/>
        <v>157.05535924617197</v>
      </c>
      <c r="J55" s="7"/>
      <c r="K55" s="69" t="s">
        <v>217</v>
      </c>
      <c r="L55" s="110">
        <f>SQRT(((M52/L52)^2)+((M53/L53)^2)+((M54/L54)^2))</f>
        <v>2.7997517441155167E-2</v>
      </c>
      <c r="M55" s="71" t="str">
        <f>M64</f>
        <v>mg/kg</v>
      </c>
      <c r="X55" s="2"/>
      <c r="Y55" s="7"/>
      <c r="Z55" s="7"/>
      <c r="AA55" s="2"/>
      <c r="AB55" s="7"/>
      <c r="AC55" s="7"/>
      <c r="AD55" s="2"/>
      <c r="AF55" s="7"/>
      <c r="AG55" s="2"/>
      <c r="AH55" s="7"/>
      <c r="AI55" s="7"/>
      <c r="AJ55" s="2"/>
      <c r="AK55" s="7"/>
      <c r="AL55" s="7"/>
    </row>
    <row r="56" spans="1:38" x14ac:dyDescent="0.25">
      <c r="A56" s="28" t="str">
        <f>_xlfn.XLOOKUP(P!C56,'Banco de Dados'!$B$3:$B$274,'Banco de Dados'!$K$3:$K$274,"")</f>
        <v>Rh</v>
      </c>
      <c r="B56" s="2">
        <v>45</v>
      </c>
      <c r="C56" s="2">
        <v>20167</v>
      </c>
      <c r="D56" s="2">
        <v>1391</v>
      </c>
      <c r="E56" s="2">
        <v>125</v>
      </c>
      <c r="F56" s="32">
        <f t="shared" si="4"/>
        <v>8.9863407620416957</v>
      </c>
      <c r="G56" s="3">
        <f t="shared" si="3"/>
        <v>966.65488810365139</v>
      </c>
      <c r="H56" s="3">
        <f t="shared" si="3"/>
        <v>86.866902237926979</v>
      </c>
      <c r="J56" s="7"/>
      <c r="X56" s="2"/>
      <c r="Y56" s="7"/>
      <c r="Z56" s="7"/>
      <c r="AA56" s="2"/>
      <c r="AB56" s="7"/>
      <c r="AC56" s="7"/>
      <c r="AD56" s="2"/>
      <c r="AF56" s="7"/>
      <c r="AG56" s="2"/>
      <c r="AH56" s="7"/>
      <c r="AI56" s="7"/>
      <c r="AJ56" s="2"/>
      <c r="AK56" s="7"/>
      <c r="AL56" s="7"/>
    </row>
    <row r="57" spans="1:38" x14ac:dyDescent="0.25">
      <c r="A57" s="28" t="str">
        <f>_xlfn.XLOOKUP(P!C57,'Banco de Dados'!$B$3:$B$274,'Banco de Dados'!$K$3:$K$274,"")</f>
        <v>Rh</v>
      </c>
      <c r="B57" s="2">
        <v>45</v>
      </c>
      <c r="C57" s="2">
        <v>2696</v>
      </c>
      <c r="D57" s="2">
        <v>17638</v>
      </c>
      <c r="E57" s="2">
        <v>140</v>
      </c>
      <c r="F57" s="32">
        <f t="shared" si="4"/>
        <v>0.79374078693729444</v>
      </c>
      <c r="G57" s="3">
        <f t="shared" si="3"/>
        <v>12257.267373380448</v>
      </c>
      <c r="H57" s="3">
        <f t="shared" si="3"/>
        <v>97.290930506478219</v>
      </c>
      <c r="J57" s="7"/>
      <c r="X57" s="2"/>
      <c r="Y57" s="7"/>
      <c r="Z57" s="7"/>
      <c r="AA57" s="2"/>
      <c r="AB57" s="7"/>
      <c r="AC57" s="7"/>
      <c r="AD57" s="2"/>
      <c r="AF57" s="7"/>
      <c r="AG57" s="2"/>
      <c r="AH57" s="7"/>
      <c r="AI57" s="7"/>
      <c r="AJ57" s="2"/>
      <c r="AK57" s="7"/>
      <c r="AL57" s="7"/>
    </row>
    <row r="58" spans="1:38" x14ac:dyDescent="0.25">
      <c r="A58" s="28" t="str">
        <f>_xlfn.XLOOKUP(P!C58,'Banco de Dados'!$B$3:$B$274,'Banco de Dados'!$K$3:$K$274,"")</f>
        <v/>
      </c>
      <c r="B58" s="2">
        <v>0</v>
      </c>
      <c r="C58" s="2">
        <v>0</v>
      </c>
      <c r="D58" s="2">
        <v>0</v>
      </c>
      <c r="E58" s="2">
        <v>0</v>
      </c>
      <c r="F58" s="32" t="e">
        <f t="shared" si="4"/>
        <v>#DIV/0!</v>
      </c>
      <c r="G58" s="3">
        <f t="shared" si="3"/>
        <v>0</v>
      </c>
      <c r="H58" s="3">
        <f t="shared" si="3"/>
        <v>0</v>
      </c>
      <c r="J58" s="7"/>
      <c r="X58" s="2"/>
      <c r="Y58" s="7"/>
      <c r="Z58" s="7"/>
      <c r="AA58" s="2"/>
      <c r="AB58" s="7"/>
      <c r="AC58" s="7"/>
      <c r="AD58" s="2"/>
      <c r="AF58" s="7"/>
      <c r="AG58" s="2"/>
      <c r="AH58" s="7"/>
      <c r="AI58" s="7"/>
      <c r="AJ58" s="2"/>
      <c r="AK58" s="7"/>
      <c r="AL58" s="7"/>
    </row>
    <row r="59" spans="1:38" x14ac:dyDescent="0.25">
      <c r="A59" s="28" t="str">
        <f>_xlfn.XLOOKUP(P!C59,'Banco de Dados'!$B$3:$B$274,'Banco de Dados'!$K$3:$K$274,"")</f>
        <v/>
      </c>
      <c r="B59" s="2">
        <v>0</v>
      </c>
      <c r="C59" s="2">
        <v>0</v>
      </c>
      <c r="D59" s="2">
        <v>0</v>
      </c>
      <c r="E59" s="2">
        <v>0</v>
      </c>
      <c r="F59" s="32" t="e">
        <f t="shared" si="4"/>
        <v>#DIV/0!</v>
      </c>
      <c r="G59" s="3">
        <f t="shared" si="3"/>
        <v>0</v>
      </c>
      <c r="H59" s="3">
        <f t="shared" si="3"/>
        <v>0</v>
      </c>
      <c r="J59" s="7"/>
      <c r="X59" s="2"/>
      <c r="Y59" s="7"/>
      <c r="Z59" s="7"/>
      <c r="AA59" s="2"/>
      <c r="AB59" s="7"/>
      <c r="AC59" s="7"/>
      <c r="AD59" s="2"/>
      <c r="AF59" s="7"/>
      <c r="AG59" s="2"/>
      <c r="AH59" s="7"/>
      <c r="AI59" s="7"/>
      <c r="AJ59" s="2"/>
      <c r="AK59" s="7"/>
      <c r="AL59" s="7"/>
    </row>
    <row r="60" spans="1:38" x14ac:dyDescent="0.25">
      <c r="A60" s="28" t="str">
        <f>_xlfn.XLOOKUP(P!C60,'Banco de Dados'!$B$3:$B$274,'Banco de Dados'!$K$3:$K$274,"")</f>
        <v/>
      </c>
      <c r="B60" s="2">
        <v>0</v>
      </c>
      <c r="C60" s="2">
        <v>0</v>
      </c>
      <c r="D60" s="2">
        <v>0</v>
      </c>
      <c r="E60" s="2">
        <v>0</v>
      </c>
      <c r="F60" s="32" t="e">
        <f t="shared" si="4"/>
        <v>#DIV/0!</v>
      </c>
      <c r="G60" s="3">
        <f t="shared" si="3"/>
        <v>0</v>
      </c>
      <c r="H60" s="3">
        <f t="shared" si="3"/>
        <v>0</v>
      </c>
      <c r="J60" s="7"/>
      <c r="X60" s="2"/>
      <c r="Y60" s="7"/>
      <c r="Z60" s="7"/>
      <c r="AA60" s="2"/>
      <c r="AB60" s="7"/>
      <c r="AC60" s="7"/>
      <c r="AD60" s="2"/>
      <c r="AF60" s="7"/>
      <c r="AG60" s="2"/>
      <c r="AH60" s="7"/>
      <c r="AI60" s="7"/>
      <c r="AJ60" s="2"/>
      <c r="AK60" s="7"/>
      <c r="AL60" s="7"/>
    </row>
    <row r="61" spans="1:38" x14ac:dyDescent="0.25">
      <c r="A61" s="28" t="str">
        <f>_xlfn.XLOOKUP(P!C61,'Banco de Dados'!$B$3:$B$274,'Banco de Dados'!$K$3:$K$274,"")</f>
        <v/>
      </c>
      <c r="B61" s="2">
        <v>0</v>
      </c>
      <c r="C61" s="2">
        <v>0</v>
      </c>
      <c r="D61" s="2">
        <v>0</v>
      </c>
      <c r="E61" s="2">
        <v>0</v>
      </c>
      <c r="F61" s="32" t="e">
        <f t="shared" si="4"/>
        <v>#DIV/0!</v>
      </c>
      <c r="G61" s="3">
        <f t="shared" si="3"/>
        <v>0</v>
      </c>
      <c r="H61" s="3">
        <f t="shared" si="3"/>
        <v>0</v>
      </c>
      <c r="J61" s="7"/>
      <c r="X61" s="2"/>
      <c r="Y61" s="7"/>
      <c r="Z61" s="7"/>
      <c r="AA61" s="2"/>
      <c r="AB61" s="7"/>
      <c r="AC61" s="7"/>
      <c r="AD61" s="2"/>
      <c r="AF61" s="7"/>
      <c r="AG61" s="2"/>
      <c r="AH61" s="7"/>
      <c r="AI61" s="7"/>
      <c r="AJ61" s="2"/>
      <c r="AK61" s="7"/>
      <c r="AL61" s="7"/>
    </row>
    <row r="62" spans="1:38" x14ac:dyDescent="0.25">
      <c r="A62" s="28" t="str">
        <f>_xlfn.XLOOKUP(P!C62,'Banco de Dados'!$B$3:$B$274,'Banco de Dados'!$K$3:$K$274,"")</f>
        <v/>
      </c>
      <c r="B62" s="2">
        <v>0</v>
      </c>
      <c r="C62" s="2">
        <v>0</v>
      </c>
      <c r="D62" s="2">
        <v>0</v>
      </c>
      <c r="E62" s="2">
        <v>0</v>
      </c>
      <c r="F62" s="32" t="e">
        <f t="shared" si="4"/>
        <v>#DIV/0!</v>
      </c>
      <c r="G62" s="3">
        <f t="shared" si="3"/>
        <v>0</v>
      </c>
      <c r="H62" s="3">
        <f t="shared" si="3"/>
        <v>0</v>
      </c>
      <c r="J62" s="7"/>
      <c r="X62" s="2"/>
      <c r="Y62" s="7"/>
      <c r="Z62" s="7"/>
      <c r="AA62" s="2"/>
      <c r="AB62" s="7"/>
      <c r="AC62" s="7"/>
      <c r="AD62" s="2"/>
      <c r="AF62" s="7"/>
      <c r="AG62" s="2"/>
      <c r="AH62" s="7"/>
      <c r="AI62" s="7"/>
      <c r="AJ62" s="2"/>
      <c r="AK62" s="7"/>
      <c r="AL62" s="7"/>
    </row>
    <row r="63" spans="1:38" ht="15.75" x14ac:dyDescent="0.25">
      <c r="A63" s="28" t="str">
        <f>_xlfn.XLOOKUP(P!C63,'Banco de Dados'!$B$3:$B$274,'Banco de Dados'!$K$3:$K$274,"")</f>
        <v/>
      </c>
      <c r="B63" s="2">
        <v>0</v>
      </c>
      <c r="C63" s="2">
        <v>0</v>
      </c>
      <c r="D63" s="2">
        <v>0</v>
      </c>
      <c r="E63" s="17">
        <v>0</v>
      </c>
      <c r="F63" s="32" t="e">
        <f t="shared" si="4"/>
        <v>#DIV/0!</v>
      </c>
      <c r="G63" s="3">
        <f t="shared" si="3"/>
        <v>0</v>
      </c>
      <c r="H63" s="3">
        <f t="shared" si="3"/>
        <v>0</v>
      </c>
      <c r="J63" s="7"/>
      <c r="K63" s="101" t="s">
        <v>216</v>
      </c>
      <c r="L63" s="102" t="str">
        <f>K41</f>
        <v>ac</v>
      </c>
      <c r="M63" s="103" t="str">
        <f>M41</f>
        <v>Enxofre</v>
      </c>
      <c r="X63" s="2"/>
      <c r="Y63" s="7"/>
      <c r="Z63" s="7"/>
      <c r="AA63" s="2"/>
      <c r="AB63" s="7"/>
      <c r="AC63" s="7"/>
      <c r="AD63" s="2"/>
      <c r="AF63" s="7"/>
      <c r="AG63" s="2"/>
      <c r="AH63" s="7"/>
      <c r="AI63" s="7"/>
      <c r="AJ63" s="2"/>
      <c r="AK63" s="7"/>
      <c r="AL63" s="7"/>
    </row>
    <row r="64" spans="1:38" x14ac:dyDescent="0.25">
      <c r="A64" s="28" t="str">
        <f>_xlfn.XLOOKUP(P!C64,'Banco de Dados'!$B$3:$B$274,'Banco de Dados'!$K$3:$K$274,"")</f>
        <v/>
      </c>
      <c r="B64" s="2">
        <v>0</v>
      </c>
      <c r="C64" s="2">
        <v>0</v>
      </c>
      <c r="D64" s="2">
        <v>0</v>
      </c>
      <c r="E64" s="2">
        <v>0</v>
      </c>
      <c r="F64" s="32" t="e">
        <f t="shared" si="4"/>
        <v>#DIV/0!</v>
      </c>
      <c r="G64" s="3">
        <f t="shared" si="3"/>
        <v>0</v>
      </c>
      <c r="H64" s="3">
        <f t="shared" si="3"/>
        <v>0</v>
      </c>
      <c r="J64" s="7"/>
      <c r="K64" s="68" t="s">
        <v>68</v>
      </c>
      <c r="L64" s="29">
        <f>(K47*M49)/M47</f>
        <v>1277.4689480123968</v>
      </c>
      <c r="M64" s="66" t="str">
        <f>$M$9</f>
        <v>mg/kg</v>
      </c>
      <c r="X64" s="2"/>
      <c r="Y64" s="7"/>
      <c r="Z64" s="7"/>
      <c r="AA64" s="2"/>
      <c r="AB64" s="7"/>
      <c r="AC64" s="7"/>
      <c r="AD64" s="2"/>
      <c r="AF64" s="7"/>
      <c r="AG64" s="2"/>
      <c r="AH64" s="7"/>
      <c r="AI64" s="7"/>
      <c r="AJ64" s="2"/>
      <c r="AK64" s="7"/>
      <c r="AL64" s="7"/>
    </row>
    <row r="65" spans="1:38" x14ac:dyDescent="0.25">
      <c r="A65" s="28" t="str">
        <f>_xlfn.XLOOKUP(P!C65,'Banco de Dados'!$B$3:$B$274,'Banco de Dados'!$K$3:$K$274,"")</f>
        <v/>
      </c>
      <c r="B65" s="2">
        <v>0</v>
      </c>
      <c r="C65" s="2">
        <v>0</v>
      </c>
      <c r="D65" s="2">
        <v>0</v>
      </c>
      <c r="E65" s="2">
        <v>0</v>
      </c>
      <c r="F65" s="32" t="e">
        <f t="shared" si="4"/>
        <v>#DIV/0!</v>
      </c>
      <c r="G65" s="3">
        <f t="shared" si="3"/>
        <v>0</v>
      </c>
      <c r="H65" s="3">
        <f t="shared" si="3"/>
        <v>0</v>
      </c>
      <c r="J65" s="7"/>
      <c r="K65" s="111" t="s">
        <v>246</v>
      </c>
      <c r="L65" s="126">
        <f>SQRT(((M52/L52)^2)+((M53/L53)^2)+((M54/L54)^2))</f>
        <v>2.7997517441155167E-2</v>
      </c>
      <c r="M65" s="66"/>
      <c r="X65" s="2"/>
      <c r="Y65" s="7"/>
      <c r="Z65" s="7"/>
      <c r="AA65" s="2"/>
      <c r="AB65" s="7"/>
      <c r="AC65" s="7"/>
      <c r="AD65" s="2"/>
      <c r="AF65" s="7"/>
      <c r="AG65" s="2"/>
      <c r="AH65" s="7"/>
      <c r="AI65" s="7"/>
      <c r="AJ65" s="2"/>
      <c r="AK65" s="7"/>
      <c r="AL65" s="7"/>
    </row>
    <row r="66" spans="1:38" x14ac:dyDescent="0.25">
      <c r="A66" s="28" t="str">
        <f>_xlfn.XLOOKUP(P!C66,'Banco de Dados'!$B$3:$B$274,'Banco de Dados'!$K$3:$K$274,"")</f>
        <v/>
      </c>
      <c r="B66" s="2">
        <v>0</v>
      </c>
      <c r="C66" s="2">
        <v>0</v>
      </c>
      <c r="D66" s="2">
        <v>0</v>
      </c>
      <c r="E66" s="2">
        <v>0</v>
      </c>
      <c r="F66" s="32" t="e">
        <f t="shared" si="4"/>
        <v>#DIV/0!</v>
      </c>
      <c r="G66" s="3">
        <f t="shared" si="3"/>
        <v>0</v>
      </c>
      <c r="H66" s="3">
        <f t="shared" si="3"/>
        <v>0</v>
      </c>
      <c r="J66" s="7"/>
      <c r="K66" s="69" t="s">
        <v>247</v>
      </c>
      <c r="L66" s="127">
        <f>L65*L64</f>
        <v>35.765959152511222</v>
      </c>
      <c r="M66" s="71" t="str">
        <f>$M$9</f>
        <v>mg/kg</v>
      </c>
      <c r="X66" s="2"/>
      <c r="Y66" s="7"/>
      <c r="Z66" s="7"/>
      <c r="AA66" s="2"/>
      <c r="AB66" s="7"/>
      <c r="AC66" s="7"/>
      <c r="AD66" s="2"/>
      <c r="AF66" s="7"/>
      <c r="AG66" s="2"/>
      <c r="AH66" s="7"/>
      <c r="AI66" s="7"/>
      <c r="AJ66" s="2"/>
      <c r="AK66" s="7"/>
      <c r="AL66" s="7"/>
    </row>
    <row r="67" spans="1:38" x14ac:dyDescent="0.25">
      <c r="A67" s="28" t="str">
        <f>_xlfn.XLOOKUP(P!C67,'Banco de Dados'!$B$3:$B$274,'Banco de Dados'!$K$3:$K$274,"")</f>
        <v/>
      </c>
      <c r="B67" s="2">
        <v>0</v>
      </c>
      <c r="C67" s="2">
        <v>0</v>
      </c>
      <c r="D67" s="2">
        <v>0</v>
      </c>
      <c r="E67" s="2">
        <v>0</v>
      </c>
      <c r="F67" s="32" t="e">
        <f t="shared" si="4"/>
        <v>#DIV/0!</v>
      </c>
      <c r="G67" s="3">
        <f t="shared" si="3"/>
        <v>0</v>
      </c>
      <c r="H67" s="3">
        <f t="shared" si="3"/>
        <v>0</v>
      </c>
      <c r="J67" s="7"/>
      <c r="K67" s="123"/>
      <c r="L67" s="124"/>
      <c r="X67" s="2"/>
      <c r="Y67" s="7"/>
      <c r="Z67" s="7"/>
      <c r="AA67" s="2"/>
      <c r="AB67" s="7"/>
      <c r="AC67" s="7"/>
      <c r="AD67" s="2"/>
      <c r="AF67" s="7"/>
      <c r="AG67" s="2"/>
      <c r="AH67" s="7"/>
      <c r="AI67" s="7"/>
      <c r="AJ67" s="2"/>
      <c r="AK67" s="7"/>
      <c r="AL67" s="7"/>
    </row>
    <row r="68" spans="1:38" x14ac:dyDescent="0.25">
      <c r="A68" s="28" t="str">
        <f>_xlfn.XLOOKUP(P!C68,'Banco de Dados'!$B$3:$B$274,'Banco de Dados'!$K$3:$K$274,"")</f>
        <v/>
      </c>
      <c r="B68" s="2">
        <v>0</v>
      </c>
      <c r="C68" s="2">
        <v>0</v>
      </c>
      <c r="D68" s="2">
        <v>0</v>
      </c>
      <c r="E68" s="2">
        <v>0</v>
      </c>
      <c r="F68" s="32" t="e">
        <f t="shared" si="4"/>
        <v>#DIV/0!</v>
      </c>
      <c r="G68" s="3">
        <f t="shared" si="3"/>
        <v>0</v>
      </c>
      <c r="H68" s="3">
        <f t="shared" si="3"/>
        <v>0</v>
      </c>
      <c r="J68" s="7"/>
      <c r="X68" s="2"/>
      <c r="Y68" s="7"/>
      <c r="Z68" s="7"/>
      <c r="AA68" s="2"/>
      <c r="AB68" s="7"/>
      <c r="AC68" s="7"/>
      <c r="AD68" s="2"/>
      <c r="AF68" s="7"/>
      <c r="AG68" s="2"/>
      <c r="AH68" s="7"/>
      <c r="AI68" s="7"/>
      <c r="AJ68" s="2"/>
      <c r="AK68" s="7"/>
      <c r="AL68" s="7"/>
    </row>
    <row r="69" spans="1:38" x14ac:dyDescent="0.25">
      <c r="A69" s="28" t="str">
        <f>_xlfn.XLOOKUP(P!C69,'Banco de Dados'!$B$3:$B$274,'Banco de Dados'!$K$3:$K$274,"")</f>
        <v/>
      </c>
      <c r="B69" s="2">
        <v>0</v>
      </c>
      <c r="C69" s="2">
        <v>0</v>
      </c>
      <c r="D69" s="2">
        <v>0</v>
      </c>
      <c r="E69" s="2">
        <v>0</v>
      </c>
      <c r="F69" s="32" t="e">
        <f t="shared" si="4"/>
        <v>#DIV/0!</v>
      </c>
      <c r="G69" s="3">
        <f t="shared" si="3"/>
        <v>0</v>
      </c>
      <c r="H69" s="3">
        <f t="shared" si="3"/>
        <v>0</v>
      </c>
      <c r="J69" s="7"/>
      <c r="X69" s="2"/>
      <c r="Y69" s="7"/>
      <c r="Z69" s="7"/>
      <c r="AA69" s="2"/>
      <c r="AB69" s="7"/>
      <c r="AC69" s="7"/>
      <c r="AD69" s="2"/>
      <c r="AF69" s="7"/>
      <c r="AG69" s="2"/>
      <c r="AH69" s="7"/>
      <c r="AI69" s="7"/>
      <c r="AJ69" s="2"/>
      <c r="AK69" s="7"/>
      <c r="AL69" s="7"/>
    </row>
    <row r="70" spans="1:38" x14ac:dyDescent="0.25">
      <c r="A70" s="28" t="str">
        <f>_xlfn.XLOOKUP(P!C70,'Banco de Dados'!$B$3:$B$274,'Banco de Dados'!$K$3:$K$274,"")</f>
        <v/>
      </c>
      <c r="B70" s="2">
        <v>0</v>
      </c>
      <c r="C70" s="2">
        <v>0</v>
      </c>
      <c r="D70" s="2">
        <v>0</v>
      </c>
      <c r="E70" s="2">
        <v>0</v>
      </c>
      <c r="F70" s="32" t="e">
        <f t="shared" si="4"/>
        <v>#DIV/0!</v>
      </c>
      <c r="G70" s="3">
        <f t="shared" ref="G70:H72" si="5">D70*$E$40</f>
        <v>0</v>
      </c>
      <c r="H70" s="3">
        <f t="shared" si="5"/>
        <v>0</v>
      </c>
      <c r="J70" s="7"/>
      <c r="X70" s="2"/>
      <c r="Y70" s="7"/>
      <c r="Z70" s="7"/>
      <c r="AA70" s="2"/>
      <c r="AB70" s="7"/>
      <c r="AC70" s="7"/>
      <c r="AD70" s="2"/>
      <c r="AF70" s="7"/>
      <c r="AG70" s="2"/>
      <c r="AH70" s="7"/>
      <c r="AI70" s="7"/>
      <c r="AJ70" s="2"/>
      <c r="AK70" s="7"/>
      <c r="AL70" s="7"/>
    </row>
    <row r="71" spans="1:38" x14ac:dyDescent="0.25">
      <c r="A71" s="28" t="str">
        <f>_xlfn.XLOOKUP(P!C71,'Banco de Dados'!$B$3:$B$274,'Banco de Dados'!$K$3:$K$274,"")</f>
        <v/>
      </c>
      <c r="B71" s="2">
        <v>0</v>
      </c>
      <c r="C71" s="2">
        <v>0</v>
      </c>
      <c r="D71" s="2">
        <v>0</v>
      </c>
      <c r="E71" s="2">
        <v>0</v>
      </c>
      <c r="F71" s="32" t="e">
        <f t="shared" si="4"/>
        <v>#DIV/0!</v>
      </c>
      <c r="G71" s="3">
        <f t="shared" si="5"/>
        <v>0</v>
      </c>
      <c r="H71" s="3">
        <f t="shared" si="5"/>
        <v>0</v>
      </c>
      <c r="J71" s="7"/>
      <c r="X71" s="2"/>
      <c r="Y71" s="7"/>
      <c r="Z71" s="7"/>
      <c r="AA71" s="2"/>
      <c r="AB71" s="7"/>
      <c r="AC71" s="7"/>
      <c r="AD71" s="2"/>
      <c r="AF71" s="7"/>
      <c r="AG71" s="2"/>
      <c r="AH71" s="7"/>
      <c r="AI71" s="7"/>
      <c r="AJ71" s="2"/>
      <c r="AK71" s="7"/>
      <c r="AL71" s="7"/>
    </row>
    <row r="72" spans="1:38" x14ac:dyDescent="0.25">
      <c r="A72" s="28" t="str">
        <f>_xlfn.XLOOKUP(P!C72,'Banco de Dados'!$B$3:$B$274,'Banco de Dados'!$K$3:$K$274,"")</f>
        <v/>
      </c>
      <c r="B72" s="2">
        <v>0</v>
      </c>
      <c r="C72" s="2">
        <v>0</v>
      </c>
      <c r="D72" s="2">
        <v>0</v>
      </c>
      <c r="E72" s="2">
        <v>0</v>
      </c>
      <c r="F72" s="32" t="e">
        <f t="shared" si="4"/>
        <v>#DIV/0!</v>
      </c>
      <c r="G72" s="3">
        <f t="shared" si="5"/>
        <v>0</v>
      </c>
      <c r="H72" s="3">
        <f t="shared" si="5"/>
        <v>0</v>
      </c>
      <c r="J72" s="7"/>
      <c r="X72" s="2"/>
      <c r="Y72" s="7"/>
      <c r="Z72" s="7"/>
      <c r="AA72" s="2"/>
      <c r="AB72" s="7"/>
      <c r="AC72" s="7"/>
      <c r="AD72" s="2"/>
      <c r="AF72" s="7"/>
      <c r="AG72" s="2"/>
      <c r="AH72" s="7"/>
      <c r="AI72" s="7"/>
      <c r="AJ72" s="2"/>
      <c r="AK72" s="7"/>
      <c r="AL72" s="7"/>
    </row>
    <row r="73" spans="1:38" x14ac:dyDescent="0.25">
      <c r="A73" s="21"/>
      <c r="B73" s="21"/>
      <c r="C73" s="21"/>
      <c r="D73" s="21"/>
      <c r="E73" s="21"/>
      <c r="F73" s="77"/>
      <c r="G73" s="22"/>
      <c r="H73" s="22"/>
      <c r="J73" s="21"/>
      <c r="K73" s="21"/>
      <c r="L73" s="21"/>
      <c r="M73" s="21"/>
      <c r="N73" s="21"/>
      <c r="X73" s="2"/>
      <c r="Y73" s="7"/>
      <c r="Z73" s="7"/>
      <c r="AA73" s="2"/>
      <c r="AB73" s="7"/>
      <c r="AC73" s="7"/>
      <c r="AD73" s="2"/>
      <c r="AF73" s="7"/>
      <c r="AG73" s="2"/>
      <c r="AH73" s="7"/>
      <c r="AI73" s="7"/>
      <c r="AJ73" s="2"/>
      <c r="AK73" s="7"/>
      <c r="AL73" s="7"/>
    </row>
    <row r="74" spans="1:38" ht="15.75" x14ac:dyDescent="0.25">
      <c r="A74" s="36" t="str">
        <f>'Nome das Amostras'!A6</f>
        <v>ad</v>
      </c>
      <c r="B74" s="164" t="str">
        <f>VLOOKUP(A74,'Nome das Amostras'!$A$3:$D$28,2,FALSE)</f>
        <v>R3</v>
      </c>
      <c r="C74" s="164"/>
      <c r="D74" s="51" t="s">
        <v>65</v>
      </c>
      <c r="E74" s="52">
        <f>'Banco de Dados'!$O$13/'Banco de Dados'!AC13</f>
        <v>0.66207117665918569</v>
      </c>
      <c r="F74" s="74"/>
      <c r="G74" s="3"/>
      <c r="H74" s="3"/>
      <c r="J74" s="7"/>
      <c r="X74" s="2"/>
      <c r="Y74" s="7"/>
      <c r="Z74" s="7"/>
      <c r="AA74" s="2"/>
      <c r="AB74" s="7"/>
      <c r="AC74" s="7"/>
      <c r="AD74" s="2"/>
      <c r="AF74" s="7"/>
      <c r="AG74" s="2"/>
      <c r="AH74" s="7"/>
      <c r="AI74" s="7"/>
      <c r="AJ74" s="2"/>
      <c r="AK74" s="7"/>
      <c r="AL74" s="7"/>
    </row>
    <row r="75" spans="1:38" ht="15.75" x14ac:dyDescent="0.25">
      <c r="A75" s="107" t="s">
        <v>1</v>
      </c>
      <c r="B75" s="107" t="s">
        <v>0</v>
      </c>
      <c r="C75" s="107" t="s">
        <v>212</v>
      </c>
      <c r="D75" s="107" t="s">
        <v>209</v>
      </c>
      <c r="E75" s="107" t="s">
        <v>213</v>
      </c>
      <c r="F75" s="76" t="s">
        <v>219</v>
      </c>
      <c r="G75" s="54" t="s">
        <v>140</v>
      </c>
      <c r="H75" s="54" t="s">
        <v>66</v>
      </c>
      <c r="J75" s="7"/>
      <c r="K75" s="72" t="str">
        <f>A74</f>
        <v>ad</v>
      </c>
      <c r="L75" s="55" t="s">
        <v>215</v>
      </c>
      <c r="M75" s="41" t="str">
        <f>$A$1</f>
        <v>Enxofre</v>
      </c>
      <c r="N75" s="3"/>
      <c r="X75" s="2"/>
      <c r="Y75" s="7"/>
      <c r="Z75" s="7"/>
      <c r="AA75" s="2"/>
      <c r="AB75" s="7"/>
      <c r="AC75" s="7"/>
      <c r="AD75" s="2"/>
      <c r="AF75" s="7"/>
      <c r="AG75" s="2"/>
      <c r="AH75" s="7"/>
      <c r="AI75" s="7"/>
      <c r="AJ75" s="2"/>
      <c r="AK75" s="7"/>
      <c r="AL75" s="7"/>
    </row>
    <row r="76" spans="1:38" x14ac:dyDescent="0.25">
      <c r="A76" s="28" t="str">
        <f>_xlfn.XLOOKUP(P!C76,'Banco de Dados'!$B$3:$B$274,'Banco de Dados'!$K$3:$K$274,"")</f>
        <v>Si</v>
      </c>
      <c r="B76" s="2" cm="1">
        <f t="array" ref="B76:E106">Dados!Y5:AB35</f>
        <v>14</v>
      </c>
      <c r="C76" s="2">
        <v>1740</v>
      </c>
      <c r="D76" s="2">
        <v>3391</v>
      </c>
      <c r="E76" s="2">
        <v>79</v>
      </c>
      <c r="F76" s="32">
        <f>(E76*100)/D76</f>
        <v>2.3296962547920965</v>
      </c>
      <c r="G76" s="3">
        <f t="shared" ref="G76:H103" si="6">$E$74*D76</f>
        <v>2245.0833600512988</v>
      </c>
      <c r="H76" s="3">
        <f t="shared" si="6"/>
        <v>52.303622956075671</v>
      </c>
      <c r="J76" s="7"/>
      <c r="K76" s="5" t="s">
        <v>210</v>
      </c>
      <c r="L76" s="5"/>
      <c r="M76" s="5" t="s">
        <v>211</v>
      </c>
      <c r="X76" s="2"/>
      <c r="Y76" s="7"/>
      <c r="Z76" s="7"/>
      <c r="AA76" s="2"/>
      <c r="AB76" s="7"/>
      <c r="AC76" s="7"/>
      <c r="AD76" s="2"/>
      <c r="AF76" s="7"/>
      <c r="AG76" s="2"/>
      <c r="AH76" s="7"/>
      <c r="AI76" s="7"/>
      <c r="AJ76" s="2"/>
      <c r="AK76" s="7"/>
      <c r="AL76" s="7"/>
    </row>
    <row r="77" spans="1:38" x14ac:dyDescent="0.25">
      <c r="A77" s="28" t="str">
        <f>_xlfn.XLOOKUP(P!C77,'Banco de Dados'!$B$3:$B$274,'Banco de Dados'!$K$3:$K$274,"")</f>
        <v>P</v>
      </c>
      <c r="B77" s="2">
        <v>15</v>
      </c>
      <c r="C77" s="2">
        <v>2013</v>
      </c>
      <c r="D77" s="2">
        <v>630</v>
      </c>
      <c r="E77" s="2">
        <v>71</v>
      </c>
      <c r="F77" s="32">
        <f t="shared" ref="F77:F106" si="7">(E77*100)/D77</f>
        <v>11.269841269841271</v>
      </c>
      <c r="G77" s="3">
        <f t="shared" si="6"/>
        <v>417.10484129528697</v>
      </c>
      <c r="H77" s="3">
        <f t="shared" si="6"/>
        <v>47.007053542802183</v>
      </c>
      <c r="J77" s="7"/>
      <c r="K77" s="6">
        <f>_xlfn.XLOOKUP($B$4,A76:A103,G76:G103,"")</f>
        <v>2170.9313882654696</v>
      </c>
      <c r="L77" s="6"/>
      <c r="M77" s="6">
        <f>_xlfn.XLOOKUP($B$4,A76:A103,H76:H103,"")</f>
        <v>65.545046489259377</v>
      </c>
      <c r="X77" s="2"/>
      <c r="Y77" s="7"/>
      <c r="Z77" s="7"/>
      <c r="AA77" s="2"/>
      <c r="AB77" s="7"/>
      <c r="AC77" s="7"/>
      <c r="AD77" s="2"/>
      <c r="AF77" s="7"/>
      <c r="AG77" s="2"/>
      <c r="AH77" s="7"/>
      <c r="AI77" s="7"/>
      <c r="AJ77" s="2"/>
      <c r="AK77" s="7"/>
      <c r="AL77" s="7"/>
    </row>
    <row r="78" spans="1:38" x14ac:dyDescent="0.25">
      <c r="A78" s="28" t="str">
        <f>_xlfn.XLOOKUP(P!C78,'Banco de Dados'!$B$3:$B$274,'Banco de Dados'!$K$3:$K$274,"")</f>
        <v>S</v>
      </c>
      <c r="B78" s="2">
        <v>16</v>
      </c>
      <c r="C78" s="2">
        <v>2307</v>
      </c>
      <c r="D78" s="2">
        <v>3279</v>
      </c>
      <c r="E78" s="2">
        <v>99</v>
      </c>
      <c r="F78" s="32">
        <f t="shared" si="7"/>
        <v>3.019213174748399</v>
      </c>
      <c r="G78" s="3">
        <f t="shared" si="6"/>
        <v>2170.9313882654696</v>
      </c>
      <c r="H78" s="3">
        <f t="shared" si="6"/>
        <v>65.545046489259377</v>
      </c>
      <c r="J78" s="7"/>
      <c r="X78" s="2"/>
      <c r="Y78" s="7"/>
      <c r="Z78" s="7"/>
      <c r="AA78" s="2"/>
      <c r="AB78" s="7"/>
      <c r="AC78" s="7"/>
      <c r="AD78" s="2"/>
      <c r="AF78" s="7"/>
      <c r="AG78" s="2"/>
      <c r="AH78" s="7"/>
      <c r="AI78" s="7"/>
      <c r="AJ78" s="2"/>
      <c r="AK78" s="7"/>
      <c r="AL78" s="7"/>
    </row>
    <row r="79" spans="1:38" ht="15.75" x14ac:dyDescent="0.25">
      <c r="A79" s="28" t="str">
        <f>_xlfn.XLOOKUP(P!C79,'Banco de Dados'!$B$3:$B$274,'Banco de Dados'!$K$3:$K$274,"")</f>
        <v>Cl</v>
      </c>
      <c r="B79" s="2">
        <v>17</v>
      </c>
      <c r="C79" s="2">
        <v>2622</v>
      </c>
      <c r="D79" s="2">
        <v>11608</v>
      </c>
      <c r="E79" s="2">
        <v>176</v>
      </c>
      <c r="F79" s="32">
        <f t="shared" si="7"/>
        <v>1.516195727084769</v>
      </c>
      <c r="G79" s="3">
        <f t="shared" si="6"/>
        <v>7685.3222186598277</v>
      </c>
      <c r="H79" s="3">
        <f t="shared" si="6"/>
        <v>116.52452709201668</v>
      </c>
      <c r="K79" s="165" t="s">
        <v>67</v>
      </c>
      <c r="L79" s="166"/>
      <c r="M79" s="167"/>
      <c r="N79"/>
      <c r="X79" s="2"/>
      <c r="Y79" s="7"/>
      <c r="Z79" s="7"/>
      <c r="AA79" s="2"/>
      <c r="AB79" s="7"/>
      <c r="AC79" s="7"/>
      <c r="AD79" s="2"/>
      <c r="AF79" s="7"/>
      <c r="AG79" s="2"/>
      <c r="AH79" s="7"/>
      <c r="AI79" s="7"/>
      <c r="AJ79" s="2"/>
      <c r="AK79" s="7"/>
      <c r="AL79" s="7"/>
    </row>
    <row r="80" spans="1:38" x14ac:dyDescent="0.25">
      <c r="A80" s="28" t="str">
        <f>_xlfn.XLOOKUP(P!C80,'Banco de Dados'!$B$3:$B$274,'Banco de Dados'!$K$3:$K$274,"")</f>
        <v>Ar</v>
      </c>
      <c r="B80" s="2">
        <v>18</v>
      </c>
      <c r="C80" s="2">
        <v>2957</v>
      </c>
      <c r="D80" s="2">
        <v>6238</v>
      </c>
      <c r="E80" s="2">
        <v>192</v>
      </c>
      <c r="F80" s="32">
        <f t="shared" si="7"/>
        <v>3.0779095864058994</v>
      </c>
      <c r="G80" s="3">
        <f t="shared" si="6"/>
        <v>4130</v>
      </c>
      <c r="H80" s="3">
        <f t="shared" si="6"/>
        <v>127.11766591856366</v>
      </c>
      <c r="J80" s="7"/>
      <c r="K80" s="104" t="s">
        <v>240</v>
      </c>
      <c r="L80" s="39"/>
      <c r="M80" s="106" t="s">
        <v>209</v>
      </c>
      <c r="X80" s="2"/>
      <c r="Y80" s="7"/>
      <c r="Z80" s="7"/>
      <c r="AA80" s="2"/>
      <c r="AB80" s="7"/>
      <c r="AC80" s="7"/>
      <c r="AD80" s="2"/>
      <c r="AF80" s="7"/>
      <c r="AG80" s="2"/>
      <c r="AH80" s="7"/>
      <c r="AI80" s="7"/>
      <c r="AJ80" s="2"/>
      <c r="AK80" s="7"/>
      <c r="AL80" s="7"/>
    </row>
    <row r="81" spans="1:38" x14ac:dyDescent="0.25">
      <c r="A81" s="28" t="str">
        <f>_xlfn.XLOOKUP(P!C81,'Banco de Dados'!$B$3:$B$274,'Banco de Dados'!$K$3:$K$274,"")</f>
        <v>K</v>
      </c>
      <c r="B81" s="2">
        <v>19</v>
      </c>
      <c r="C81" s="2">
        <v>3313</v>
      </c>
      <c r="D81" s="2">
        <v>37860</v>
      </c>
      <c r="E81" s="2">
        <v>236</v>
      </c>
      <c r="F81" s="32">
        <f t="shared" si="7"/>
        <v>0.62334918119387217</v>
      </c>
      <c r="G81" s="3">
        <f t="shared" si="6"/>
        <v>25066.014748316771</v>
      </c>
      <c r="H81" s="3">
        <f t="shared" si="6"/>
        <v>156.24879769156783</v>
      </c>
      <c r="J81" s="58" t="s">
        <v>38</v>
      </c>
      <c r="K81" s="59">
        <f>$L$9</f>
        <v>9600</v>
      </c>
      <c r="L81" s="60"/>
      <c r="M81" s="61">
        <f>$M$11</f>
        <v>19589</v>
      </c>
      <c r="N81" s="60"/>
      <c r="X81" s="2"/>
      <c r="Y81" s="7"/>
      <c r="Z81" s="7"/>
      <c r="AA81" s="2"/>
      <c r="AB81" s="7"/>
      <c r="AC81" s="7"/>
      <c r="AD81" s="2"/>
      <c r="AF81" s="7"/>
      <c r="AG81" s="2"/>
      <c r="AH81" s="7"/>
      <c r="AI81" s="7"/>
      <c r="AJ81" s="2"/>
      <c r="AK81" s="7"/>
      <c r="AL81" s="7"/>
    </row>
    <row r="82" spans="1:38" x14ac:dyDescent="0.25">
      <c r="A82" s="28" t="str">
        <f>_xlfn.XLOOKUP(P!C82,'Banco de Dados'!$B$3:$B$274,'Banco de Dados'!$K$3:$K$274,"")</f>
        <v>Ca</v>
      </c>
      <c r="B82" s="2">
        <v>20</v>
      </c>
      <c r="C82" s="2">
        <v>3691</v>
      </c>
      <c r="D82" s="2">
        <v>18873</v>
      </c>
      <c r="E82" s="2">
        <v>180</v>
      </c>
      <c r="F82" s="32">
        <f t="shared" si="7"/>
        <v>0.9537434430138293</v>
      </c>
      <c r="G82" s="3">
        <f t="shared" si="6"/>
        <v>12495.269317088812</v>
      </c>
      <c r="H82" s="3">
        <f t="shared" si="6"/>
        <v>119.17281179865343</v>
      </c>
      <c r="J82" s="2"/>
      <c r="K82" s="18"/>
      <c r="L82" s="2" t="s">
        <v>70</v>
      </c>
      <c r="M82" s="19"/>
      <c r="X82" s="2"/>
      <c r="Y82" s="7"/>
      <c r="Z82" s="7"/>
      <c r="AA82" s="2"/>
      <c r="AB82" s="7"/>
      <c r="AC82" s="7"/>
      <c r="AD82" s="2"/>
      <c r="AF82" s="7"/>
      <c r="AG82" s="2"/>
      <c r="AH82" s="7"/>
      <c r="AI82" s="7"/>
      <c r="AJ82" s="2"/>
      <c r="AK82" s="7"/>
      <c r="AL82" s="7"/>
    </row>
    <row r="83" spans="1:38" x14ac:dyDescent="0.25">
      <c r="A83" s="28" t="str">
        <f>_xlfn.XLOOKUP(P!C83,'Banco de Dados'!$B$3:$B$274,'Banco de Dados'!$K$3:$K$274,"")</f>
        <v>Ti</v>
      </c>
      <c r="B83" s="2">
        <v>22</v>
      </c>
      <c r="C83" s="2">
        <v>4509</v>
      </c>
      <c r="D83" s="2">
        <v>8976</v>
      </c>
      <c r="E83" s="2">
        <v>146</v>
      </c>
      <c r="F83" s="32">
        <f t="shared" si="7"/>
        <v>1.6265597147950088</v>
      </c>
      <c r="G83" s="3">
        <f t="shared" si="6"/>
        <v>5942.7508816928512</v>
      </c>
      <c r="H83" s="3">
        <f t="shared" si="6"/>
        <v>96.66239179224111</v>
      </c>
      <c r="J83" s="58" t="s">
        <v>69</v>
      </c>
      <c r="K83" s="62" t="s">
        <v>71</v>
      </c>
      <c r="L83" s="63"/>
      <c r="M83" s="64">
        <f>K77</f>
        <v>2170.9313882654696</v>
      </c>
      <c r="N83" s="60"/>
      <c r="X83" s="2"/>
      <c r="Y83" s="7"/>
      <c r="Z83" s="7"/>
      <c r="AA83" s="2"/>
      <c r="AB83" s="7"/>
      <c r="AC83" s="7"/>
      <c r="AD83" s="2"/>
      <c r="AF83" s="7"/>
      <c r="AG83" s="2"/>
      <c r="AH83" s="7"/>
      <c r="AI83" s="7"/>
      <c r="AJ83" s="2"/>
      <c r="AK83" s="7"/>
      <c r="AL83" s="7"/>
    </row>
    <row r="84" spans="1:38" x14ac:dyDescent="0.25">
      <c r="A84" s="28" t="str">
        <f>_xlfn.XLOOKUP(P!C84,'Banco de Dados'!$B$3:$B$274,'Banco de Dados'!$K$3:$K$274,"")</f>
        <v>Cr</v>
      </c>
      <c r="B84" s="2">
        <v>24</v>
      </c>
      <c r="C84" s="2">
        <v>5412</v>
      </c>
      <c r="D84" s="2">
        <v>4568</v>
      </c>
      <c r="E84" s="2">
        <v>143</v>
      </c>
      <c r="F84" s="32">
        <f t="shared" si="7"/>
        <v>3.1304728546409808</v>
      </c>
      <c r="G84" s="3">
        <f t="shared" si="6"/>
        <v>3024.3411349791604</v>
      </c>
      <c r="H84" s="3">
        <f t="shared" si="6"/>
        <v>94.676178262263548</v>
      </c>
      <c r="J84" s="7"/>
      <c r="X84" s="2"/>
      <c r="Y84" s="7"/>
      <c r="Z84" s="7"/>
      <c r="AA84" s="2"/>
      <c r="AB84" s="7"/>
      <c r="AC84" s="7"/>
      <c r="AD84" s="2"/>
      <c r="AF84" s="7"/>
      <c r="AG84" s="2"/>
      <c r="AH84" s="7"/>
      <c r="AI84" s="7"/>
      <c r="AJ84" s="2"/>
      <c r="AK84" s="7"/>
      <c r="AL84" s="7"/>
    </row>
    <row r="85" spans="1:38" ht="15.75" x14ac:dyDescent="0.25">
      <c r="A85" s="28" t="str">
        <f>_xlfn.XLOOKUP(P!C85,'Banco de Dados'!$B$3:$B$274,'Banco de Dados'!$K$3:$K$274,"")</f>
        <v>Mn</v>
      </c>
      <c r="B85" s="2">
        <v>25</v>
      </c>
      <c r="C85" s="2">
        <v>5895</v>
      </c>
      <c r="D85" s="2">
        <v>3721</v>
      </c>
      <c r="E85" s="2">
        <v>152</v>
      </c>
      <c r="F85" s="32">
        <f t="shared" si="7"/>
        <v>4.0849234076861061</v>
      </c>
      <c r="G85" s="3">
        <f t="shared" si="6"/>
        <v>2463.5668483488298</v>
      </c>
      <c r="H85" s="3">
        <f t="shared" si="6"/>
        <v>100.63481885219622</v>
      </c>
      <c r="J85" s="7"/>
      <c r="K85" s="165" t="s">
        <v>218</v>
      </c>
      <c r="L85" s="166"/>
      <c r="M85" s="167"/>
      <c r="X85" s="2"/>
      <c r="Y85" s="7"/>
      <c r="Z85" s="7"/>
      <c r="AA85" s="2"/>
      <c r="AB85" s="7"/>
      <c r="AC85" s="7"/>
      <c r="AD85" s="2"/>
      <c r="AF85" s="7"/>
      <c r="AG85" s="2"/>
      <c r="AH85" s="7"/>
      <c r="AI85" s="7"/>
      <c r="AJ85" s="2"/>
      <c r="AK85" s="7"/>
      <c r="AL85" s="7"/>
    </row>
    <row r="86" spans="1:38" x14ac:dyDescent="0.25">
      <c r="A86" s="28" t="str">
        <f>_xlfn.XLOOKUP(P!C86,'Banco de Dados'!$B$3:$B$274,'Banco de Dados'!$K$3:$K$274,"")</f>
        <v>Fe</v>
      </c>
      <c r="B86" s="2">
        <v>26</v>
      </c>
      <c r="C86" s="2">
        <v>6399</v>
      </c>
      <c r="D86" s="2">
        <v>142422</v>
      </c>
      <c r="E86" s="2">
        <v>391</v>
      </c>
      <c r="F86" s="32">
        <f t="shared" si="7"/>
        <v>0.27453623737905658</v>
      </c>
      <c r="G86" s="3">
        <f t="shared" si="6"/>
        <v>94293.501122154543</v>
      </c>
      <c r="H86" s="3">
        <f t="shared" si="6"/>
        <v>258.86983007374158</v>
      </c>
      <c r="J86" s="7"/>
      <c r="K86" s="104" t="s">
        <v>236</v>
      </c>
      <c r="L86" s="108">
        <f>K77</f>
        <v>2170.9313882654696</v>
      </c>
      <c r="M86" s="109">
        <f>M77</f>
        <v>65.545046489259377</v>
      </c>
      <c r="X86" s="2"/>
      <c r="Y86" s="7"/>
      <c r="Z86" s="7"/>
      <c r="AA86" s="2"/>
      <c r="AB86" s="7"/>
      <c r="AC86" s="7"/>
      <c r="AD86" s="2"/>
      <c r="AF86" s="7"/>
      <c r="AG86" s="2"/>
      <c r="AH86" s="7"/>
      <c r="AI86" s="7"/>
      <c r="AJ86" s="2"/>
      <c r="AK86" s="7"/>
      <c r="AL86" s="7"/>
    </row>
    <row r="87" spans="1:38" x14ac:dyDescent="0.25">
      <c r="A87" s="28" t="str">
        <f>_xlfn.XLOOKUP(P!C87,'Banco de Dados'!$B$3:$B$274,'Banco de Dados'!$K$3:$K$274,"")</f>
        <v>Ni</v>
      </c>
      <c r="B87" s="2">
        <v>28</v>
      </c>
      <c r="C87" s="2">
        <v>7472</v>
      </c>
      <c r="D87" s="2">
        <v>1694</v>
      </c>
      <c r="E87" s="2">
        <v>224</v>
      </c>
      <c r="F87" s="32">
        <f t="shared" si="7"/>
        <v>13.223140495867769</v>
      </c>
      <c r="G87" s="3">
        <f t="shared" si="6"/>
        <v>1121.5485732606605</v>
      </c>
      <c r="H87" s="3">
        <f t="shared" si="6"/>
        <v>148.30394357165758</v>
      </c>
      <c r="J87" s="7"/>
      <c r="K87" s="104" t="s">
        <v>237</v>
      </c>
      <c r="L87" s="105">
        <f>$L$9</f>
        <v>9600</v>
      </c>
      <c r="M87" s="106">
        <f>$L$10</f>
        <v>0</v>
      </c>
      <c r="X87" s="2"/>
      <c r="Y87" s="7"/>
      <c r="Z87" s="7"/>
      <c r="AA87" s="2"/>
      <c r="AB87" s="7"/>
      <c r="AC87" s="7"/>
      <c r="AD87" s="2"/>
      <c r="AF87" s="7"/>
      <c r="AG87" s="2"/>
      <c r="AH87" s="7"/>
      <c r="AI87" s="7"/>
      <c r="AJ87" s="2"/>
      <c r="AK87" s="7"/>
      <c r="AL87" s="7"/>
    </row>
    <row r="88" spans="1:38" x14ac:dyDescent="0.25">
      <c r="A88" s="28" t="str">
        <f>_xlfn.XLOOKUP(P!C88,'Banco de Dados'!$B$3:$B$274,'Banco de Dados'!$K$3:$K$274,"")</f>
        <v>Zn</v>
      </c>
      <c r="B88" s="2">
        <v>30</v>
      </c>
      <c r="C88" s="2">
        <v>8631</v>
      </c>
      <c r="D88" s="2">
        <v>2596</v>
      </c>
      <c r="E88" s="2">
        <v>226</v>
      </c>
      <c r="F88" s="32">
        <f t="shared" si="7"/>
        <v>8.7057010785824342</v>
      </c>
      <c r="G88" s="3">
        <f t="shared" si="6"/>
        <v>1718.7367746072462</v>
      </c>
      <c r="H88" s="3">
        <f t="shared" si="6"/>
        <v>149.62808592497598</v>
      </c>
      <c r="J88" s="7"/>
      <c r="K88" s="104" t="s">
        <v>238</v>
      </c>
      <c r="L88" s="105">
        <f>$M$11</f>
        <v>19589</v>
      </c>
      <c r="M88" s="106">
        <f>$M$12</f>
        <v>183</v>
      </c>
      <c r="X88" s="2"/>
      <c r="Y88" s="7"/>
      <c r="Z88" s="7"/>
      <c r="AA88" s="2"/>
      <c r="AB88" s="7"/>
      <c r="AC88" s="7"/>
      <c r="AD88" s="2"/>
      <c r="AF88" s="7"/>
      <c r="AG88" s="2"/>
      <c r="AH88" s="7"/>
      <c r="AI88" s="7"/>
      <c r="AJ88" s="2"/>
      <c r="AK88" s="7"/>
      <c r="AL88" s="7"/>
    </row>
    <row r="89" spans="1:38" x14ac:dyDescent="0.25">
      <c r="A89" s="28" t="str">
        <f>_xlfn.XLOOKUP(P!C89,'Banco de Dados'!$B$3:$B$274,'Banco de Dados'!$K$3:$K$274,"")</f>
        <v>Rh</v>
      </c>
      <c r="B89" s="2">
        <v>45</v>
      </c>
      <c r="C89" s="2">
        <v>20167</v>
      </c>
      <c r="D89" s="2">
        <v>1353</v>
      </c>
      <c r="E89" s="2">
        <v>123</v>
      </c>
      <c r="F89" s="32">
        <f t="shared" si="7"/>
        <v>9.0909090909090917</v>
      </c>
      <c r="G89" s="3">
        <f t="shared" si="6"/>
        <v>895.78230201987822</v>
      </c>
      <c r="H89" s="3">
        <f t="shared" si="6"/>
        <v>81.434754729079842</v>
      </c>
      <c r="J89" s="7"/>
      <c r="K89" s="69" t="s">
        <v>217</v>
      </c>
      <c r="L89" s="110">
        <f>SQRT(((M86/L86)^2)+((M87/L87)^2)+((M88/L88)^2))</f>
        <v>3.1604388392963194E-2</v>
      </c>
      <c r="M89" s="71" t="str">
        <f>M98</f>
        <v>mg/kg</v>
      </c>
      <c r="X89" s="2"/>
      <c r="Y89" s="7"/>
      <c r="Z89" s="7"/>
      <c r="AA89" s="2"/>
      <c r="AB89" s="7"/>
      <c r="AC89" s="7"/>
      <c r="AD89" s="2"/>
      <c r="AF89" s="7"/>
      <c r="AG89" s="2"/>
      <c r="AH89" s="7"/>
      <c r="AI89" s="7"/>
      <c r="AJ89" s="2"/>
      <c r="AK89" s="7"/>
      <c r="AL89" s="7"/>
    </row>
    <row r="90" spans="1:38" x14ac:dyDescent="0.25">
      <c r="A90" s="28" t="str">
        <f>_xlfn.XLOOKUP(P!C90,'Banco de Dados'!$B$3:$B$274,'Banco de Dados'!$K$3:$K$274,"")</f>
        <v>Rh</v>
      </c>
      <c r="B90" s="2">
        <v>45</v>
      </c>
      <c r="C90" s="2">
        <v>2696</v>
      </c>
      <c r="D90" s="2">
        <v>17503</v>
      </c>
      <c r="E90" s="2">
        <v>144</v>
      </c>
      <c r="F90" s="32">
        <f t="shared" si="7"/>
        <v>0.82271610581043253</v>
      </c>
      <c r="G90" s="3">
        <f t="shared" si="6"/>
        <v>11588.231805065727</v>
      </c>
      <c r="H90" s="3">
        <f t="shared" si="6"/>
        <v>95.338249438922745</v>
      </c>
      <c r="J90" s="7"/>
      <c r="X90" s="2"/>
      <c r="Y90" s="7"/>
      <c r="Z90" s="7"/>
      <c r="AA90" s="2"/>
      <c r="AB90" s="7"/>
      <c r="AC90" s="7"/>
      <c r="AD90" s="2"/>
      <c r="AF90" s="7"/>
      <c r="AG90" s="2"/>
      <c r="AH90" s="7"/>
      <c r="AI90" s="7"/>
      <c r="AJ90" s="2"/>
      <c r="AK90" s="7"/>
      <c r="AL90" s="7"/>
    </row>
    <row r="91" spans="1:38" x14ac:dyDescent="0.25">
      <c r="A91" s="28" t="str">
        <f>_xlfn.XLOOKUP(P!C91,'Banco de Dados'!$B$3:$B$274,'Banco de Dados'!$K$3:$K$274,"")</f>
        <v/>
      </c>
      <c r="B91" s="2">
        <v>0</v>
      </c>
      <c r="C91" s="2">
        <v>0</v>
      </c>
      <c r="D91" s="2">
        <v>0</v>
      </c>
      <c r="E91" s="2">
        <v>0</v>
      </c>
      <c r="F91" s="32" t="e">
        <f t="shared" si="7"/>
        <v>#DIV/0!</v>
      </c>
      <c r="G91" s="3">
        <f t="shared" si="6"/>
        <v>0</v>
      </c>
      <c r="H91" s="3">
        <f t="shared" si="6"/>
        <v>0</v>
      </c>
      <c r="J91" s="7"/>
      <c r="X91" s="2"/>
      <c r="Y91" s="7"/>
      <c r="Z91" s="7"/>
      <c r="AA91" s="2"/>
      <c r="AB91" s="7"/>
      <c r="AC91" s="7"/>
      <c r="AD91" s="2"/>
      <c r="AF91" s="7"/>
      <c r="AG91" s="2"/>
      <c r="AH91" s="7"/>
      <c r="AI91" s="7"/>
      <c r="AJ91" s="2"/>
      <c r="AK91" s="7"/>
      <c r="AL91" s="7"/>
    </row>
    <row r="92" spans="1:38" x14ac:dyDescent="0.25">
      <c r="A92" s="28" t="str">
        <f>_xlfn.XLOOKUP(P!C92,'Banco de Dados'!$B$3:$B$274,'Banco de Dados'!$K$3:$K$274,"")</f>
        <v/>
      </c>
      <c r="B92" s="2">
        <v>0</v>
      </c>
      <c r="C92" s="2">
        <v>0</v>
      </c>
      <c r="D92" s="2">
        <v>0</v>
      </c>
      <c r="E92" s="2">
        <v>0</v>
      </c>
      <c r="F92" s="32" t="e">
        <f t="shared" si="7"/>
        <v>#DIV/0!</v>
      </c>
      <c r="G92" s="3">
        <f t="shared" si="6"/>
        <v>0</v>
      </c>
      <c r="H92" s="3">
        <f t="shared" si="6"/>
        <v>0</v>
      </c>
      <c r="J92" s="7"/>
    </row>
    <row r="93" spans="1:38" x14ac:dyDescent="0.25">
      <c r="A93" s="28" t="str">
        <f>_xlfn.XLOOKUP(P!C93,'Banco de Dados'!$B$3:$B$274,'Banco de Dados'!$K$3:$K$274,"")</f>
        <v/>
      </c>
      <c r="B93" s="2">
        <v>0</v>
      </c>
      <c r="C93" s="2">
        <v>0</v>
      </c>
      <c r="D93" s="2">
        <v>0</v>
      </c>
      <c r="E93" s="2">
        <v>0</v>
      </c>
      <c r="F93" s="32" t="e">
        <f t="shared" si="7"/>
        <v>#DIV/0!</v>
      </c>
      <c r="G93" s="3">
        <f t="shared" si="6"/>
        <v>0</v>
      </c>
      <c r="H93" s="3">
        <f t="shared" si="6"/>
        <v>0</v>
      </c>
      <c r="J93" s="7"/>
    </row>
    <row r="94" spans="1:38" x14ac:dyDescent="0.25">
      <c r="A94" s="28" t="str">
        <f>_xlfn.XLOOKUP(P!C94,'Banco de Dados'!$B$3:$B$274,'Banco de Dados'!$K$3:$K$274,"")</f>
        <v/>
      </c>
      <c r="B94" s="2">
        <v>0</v>
      </c>
      <c r="C94" s="2">
        <v>0</v>
      </c>
      <c r="D94" s="2">
        <v>0</v>
      </c>
      <c r="E94" s="2">
        <v>0</v>
      </c>
      <c r="F94" s="32" t="e">
        <f t="shared" si="7"/>
        <v>#DIV/0!</v>
      </c>
      <c r="G94" s="3">
        <f t="shared" si="6"/>
        <v>0</v>
      </c>
      <c r="H94" s="3">
        <f t="shared" si="6"/>
        <v>0</v>
      </c>
      <c r="J94" s="7"/>
    </row>
    <row r="95" spans="1:38" x14ac:dyDescent="0.25">
      <c r="A95" s="28" t="str">
        <f>_xlfn.XLOOKUP(P!C95,'Banco de Dados'!$B$3:$B$274,'Banco de Dados'!$K$3:$K$274,"")</f>
        <v/>
      </c>
      <c r="B95" s="2">
        <v>0</v>
      </c>
      <c r="C95" s="2">
        <v>0</v>
      </c>
      <c r="D95" s="2">
        <v>0</v>
      </c>
      <c r="E95" s="2">
        <v>0</v>
      </c>
      <c r="F95" s="32" t="e">
        <f t="shared" si="7"/>
        <v>#DIV/0!</v>
      </c>
      <c r="G95" s="3">
        <f t="shared" si="6"/>
        <v>0</v>
      </c>
      <c r="H95" s="3">
        <f t="shared" si="6"/>
        <v>0</v>
      </c>
      <c r="J95" s="7"/>
    </row>
    <row r="96" spans="1:38" x14ac:dyDescent="0.25">
      <c r="A96" s="28" t="str">
        <f>_xlfn.XLOOKUP(P!C96,'Banco de Dados'!$B$3:$B$274,'Banco de Dados'!$K$3:$K$274,"")</f>
        <v/>
      </c>
      <c r="B96" s="2">
        <v>0</v>
      </c>
      <c r="C96" s="2">
        <v>0</v>
      </c>
      <c r="D96" s="2">
        <v>0</v>
      </c>
      <c r="E96" s="17">
        <v>0</v>
      </c>
      <c r="F96" s="32" t="e">
        <f t="shared" si="7"/>
        <v>#DIV/0!</v>
      </c>
      <c r="G96" s="3">
        <f t="shared" si="6"/>
        <v>0</v>
      </c>
      <c r="H96" s="3">
        <f t="shared" si="6"/>
        <v>0</v>
      </c>
      <c r="J96" s="7"/>
    </row>
    <row r="97" spans="1:14" ht="15.75" x14ac:dyDescent="0.25">
      <c r="A97" s="28" t="str">
        <f>_xlfn.XLOOKUP(P!C97,'Banco de Dados'!$B$3:$B$274,'Banco de Dados'!$K$3:$K$274,"")</f>
        <v/>
      </c>
      <c r="B97" s="2">
        <v>0</v>
      </c>
      <c r="C97" s="2">
        <v>0</v>
      </c>
      <c r="D97" s="2">
        <v>0</v>
      </c>
      <c r="E97" s="2">
        <v>0</v>
      </c>
      <c r="F97" s="32" t="e">
        <f t="shared" si="7"/>
        <v>#DIV/0!</v>
      </c>
      <c r="G97" s="3">
        <f t="shared" si="6"/>
        <v>0</v>
      </c>
      <c r="H97" s="3">
        <f t="shared" si="6"/>
        <v>0</v>
      </c>
      <c r="J97" s="7"/>
      <c r="K97" s="101" t="s">
        <v>216</v>
      </c>
      <c r="L97" s="102" t="str">
        <f>K75</f>
        <v>ad</v>
      </c>
      <c r="M97" s="103" t="str">
        <f>M75</f>
        <v>Enxofre</v>
      </c>
    </row>
    <row r="98" spans="1:14" x14ac:dyDescent="0.25">
      <c r="A98" s="28" t="str">
        <f>_xlfn.XLOOKUP(P!C98,'Banco de Dados'!$B$3:$B$274,'Banco de Dados'!$K$3:$K$274,"")</f>
        <v/>
      </c>
      <c r="B98" s="2">
        <v>0</v>
      </c>
      <c r="C98" s="2">
        <v>0</v>
      </c>
      <c r="D98" s="2">
        <v>0</v>
      </c>
      <c r="E98" s="2">
        <v>0</v>
      </c>
      <c r="F98" s="32" t="e">
        <f t="shared" si="7"/>
        <v>#DIV/0!</v>
      </c>
      <c r="G98" s="3">
        <f t="shared" si="6"/>
        <v>0</v>
      </c>
      <c r="H98" s="3">
        <f t="shared" si="6"/>
        <v>0</v>
      </c>
      <c r="J98" s="7"/>
      <c r="K98" s="68" t="s">
        <v>68</v>
      </c>
      <c r="L98" s="29">
        <f>(K81*M83)/M81</f>
        <v>1063.9104256137887</v>
      </c>
      <c r="M98" s="66" t="str">
        <f>$M$9</f>
        <v>mg/kg</v>
      </c>
    </row>
    <row r="99" spans="1:14" x14ac:dyDescent="0.25">
      <c r="A99" s="28" t="str">
        <f>_xlfn.XLOOKUP(P!C99,'Banco de Dados'!$B$3:$B$274,'Banco de Dados'!$K$3:$K$274,"")</f>
        <v/>
      </c>
      <c r="B99" s="2">
        <v>0</v>
      </c>
      <c r="C99" s="2">
        <v>0</v>
      </c>
      <c r="D99" s="2">
        <v>0</v>
      </c>
      <c r="E99" s="2">
        <v>0</v>
      </c>
      <c r="F99" s="32" t="e">
        <f t="shared" si="7"/>
        <v>#DIV/0!</v>
      </c>
      <c r="G99" s="3">
        <f t="shared" si="6"/>
        <v>0</v>
      </c>
      <c r="H99" s="3">
        <f t="shared" si="6"/>
        <v>0</v>
      </c>
      <c r="J99" s="7"/>
      <c r="K99" s="111" t="s">
        <v>246</v>
      </c>
      <c r="L99" s="126">
        <f>SQRT(((M86/L86)^2)+((M87/L87)^2)+((M88/L88)^2))</f>
        <v>3.1604388392963194E-2</v>
      </c>
      <c r="M99" s="66"/>
    </row>
    <row r="100" spans="1:14" x14ac:dyDescent="0.25">
      <c r="A100" s="28" t="str">
        <f>_xlfn.XLOOKUP(P!C100,'Banco de Dados'!$B$3:$B$274,'Banco de Dados'!$K$3:$K$274,"")</f>
        <v/>
      </c>
      <c r="B100" s="2">
        <v>0</v>
      </c>
      <c r="C100" s="2">
        <v>0</v>
      </c>
      <c r="D100" s="2">
        <v>0</v>
      </c>
      <c r="E100" s="2">
        <v>0</v>
      </c>
      <c r="F100" s="32" t="e">
        <f t="shared" si="7"/>
        <v>#DIV/0!</v>
      </c>
      <c r="G100" s="3">
        <f t="shared" si="6"/>
        <v>0</v>
      </c>
      <c r="H100" s="3">
        <f t="shared" si="6"/>
        <v>0</v>
      </c>
      <c r="J100" s="7"/>
      <c r="K100" s="69" t="s">
        <v>247</v>
      </c>
      <c r="L100" s="127">
        <f>L99*L98</f>
        <v>33.624238306420956</v>
      </c>
      <c r="M100" s="71" t="str">
        <f>$M$9</f>
        <v>mg/kg</v>
      </c>
    </row>
    <row r="101" spans="1:14" x14ac:dyDescent="0.25">
      <c r="A101" s="28" t="str">
        <f>_xlfn.XLOOKUP(P!C101,'Banco de Dados'!$B$3:$B$274,'Banco de Dados'!$K$3:$K$274,"")</f>
        <v/>
      </c>
      <c r="B101" s="2">
        <v>0</v>
      </c>
      <c r="C101" s="2">
        <v>0</v>
      </c>
      <c r="D101" s="2">
        <v>0</v>
      </c>
      <c r="E101" s="2">
        <v>0</v>
      </c>
      <c r="F101" s="32" t="e">
        <f t="shared" si="7"/>
        <v>#DIV/0!</v>
      </c>
      <c r="G101" s="3">
        <f t="shared" si="6"/>
        <v>0</v>
      </c>
      <c r="H101" s="3">
        <f t="shared" si="6"/>
        <v>0</v>
      </c>
      <c r="J101" s="7"/>
      <c r="K101" s="123"/>
      <c r="L101" s="124"/>
    </row>
    <row r="102" spans="1:14" x14ac:dyDescent="0.25">
      <c r="A102" s="28" t="str">
        <f>_xlfn.XLOOKUP(P!C102,'Banco de Dados'!$B$3:$B$274,'Banco de Dados'!$K$3:$K$274,"")</f>
        <v/>
      </c>
      <c r="B102" s="2">
        <v>0</v>
      </c>
      <c r="C102" s="2">
        <v>0</v>
      </c>
      <c r="D102" s="2">
        <v>0</v>
      </c>
      <c r="E102" s="2">
        <v>0</v>
      </c>
      <c r="F102" s="32" t="e">
        <f t="shared" si="7"/>
        <v>#DIV/0!</v>
      </c>
      <c r="G102" s="3">
        <f t="shared" si="6"/>
        <v>0</v>
      </c>
      <c r="H102" s="3">
        <f t="shared" si="6"/>
        <v>0</v>
      </c>
      <c r="J102" s="7"/>
    </row>
    <row r="103" spans="1:14" x14ac:dyDescent="0.25">
      <c r="A103" s="28" t="str">
        <f>_xlfn.XLOOKUP(P!C103,'Banco de Dados'!$B$3:$B$274,'Banco de Dados'!$K$3:$K$274,"")</f>
        <v/>
      </c>
      <c r="B103" s="2">
        <v>0</v>
      </c>
      <c r="C103" s="2">
        <v>0</v>
      </c>
      <c r="D103" s="2">
        <v>0</v>
      </c>
      <c r="E103" s="2">
        <v>0</v>
      </c>
      <c r="F103" s="32" t="e">
        <f t="shared" si="7"/>
        <v>#DIV/0!</v>
      </c>
      <c r="G103" s="3">
        <f t="shared" si="6"/>
        <v>0</v>
      </c>
      <c r="H103" s="3">
        <f t="shared" si="6"/>
        <v>0</v>
      </c>
      <c r="J103" s="7"/>
    </row>
    <row r="104" spans="1:14" x14ac:dyDescent="0.25">
      <c r="A104" s="28" t="str">
        <f>_xlfn.XLOOKUP(P!C104,'Banco de Dados'!$B$3:$B$274,'Banco de Dados'!$K$3:$K$274,"")</f>
        <v/>
      </c>
      <c r="B104" s="2">
        <v>0</v>
      </c>
      <c r="C104" s="2">
        <v>0</v>
      </c>
      <c r="D104" s="2">
        <v>0</v>
      </c>
      <c r="E104" s="2">
        <v>0</v>
      </c>
      <c r="F104" s="32" t="e">
        <f t="shared" si="7"/>
        <v>#DIV/0!</v>
      </c>
      <c r="G104" s="3">
        <f t="shared" ref="G104:H106" si="8">$E$74*D104</f>
        <v>0</v>
      </c>
      <c r="H104" s="3">
        <f t="shared" si="8"/>
        <v>0</v>
      </c>
      <c r="J104" s="7"/>
    </row>
    <row r="105" spans="1:14" x14ac:dyDescent="0.25">
      <c r="A105" s="28" t="str">
        <f>_xlfn.XLOOKUP(P!C105,'Banco de Dados'!$B$3:$B$274,'Banco de Dados'!$K$3:$K$274,"")</f>
        <v/>
      </c>
      <c r="B105" s="2">
        <v>0</v>
      </c>
      <c r="C105" s="2">
        <v>0</v>
      </c>
      <c r="D105" s="2">
        <v>0</v>
      </c>
      <c r="E105" s="2">
        <v>0</v>
      </c>
      <c r="F105" s="32" t="e">
        <f t="shared" si="7"/>
        <v>#DIV/0!</v>
      </c>
      <c r="G105" s="3">
        <f t="shared" si="8"/>
        <v>0</v>
      </c>
      <c r="H105" s="3">
        <f t="shared" si="8"/>
        <v>0</v>
      </c>
      <c r="J105" s="7"/>
    </row>
    <row r="106" spans="1:14" x14ac:dyDescent="0.25">
      <c r="A106" s="28" t="str">
        <f>_xlfn.XLOOKUP(P!C106,'Banco de Dados'!$B$3:$B$274,'Banco de Dados'!$K$3:$K$274,"")</f>
        <v/>
      </c>
      <c r="B106" s="2">
        <v>0</v>
      </c>
      <c r="C106" s="2">
        <v>0</v>
      </c>
      <c r="D106" s="2">
        <v>0</v>
      </c>
      <c r="E106" s="2">
        <v>0</v>
      </c>
      <c r="F106" s="32" t="e">
        <f t="shared" si="7"/>
        <v>#DIV/0!</v>
      </c>
      <c r="G106" s="3">
        <f t="shared" si="8"/>
        <v>0</v>
      </c>
      <c r="H106" s="3">
        <f t="shared" si="8"/>
        <v>0</v>
      </c>
      <c r="J106" s="7"/>
    </row>
    <row r="107" spans="1:14" x14ac:dyDescent="0.25">
      <c r="A107" s="21"/>
      <c r="B107" s="21"/>
      <c r="C107" s="21"/>
      <c r="D107" s="21"/>
      <c r="E107" s="21"/>
      <c r="F107" s="77"/>
      <c r="G107" s="22"/>
      <c r="H107" s="22"/>
      <c r="J107" s="21"/>
      <c r="K107" s="21"/>
      <c r="L107" s="21"/>
      <c r="M107" s="21"/>
      <c r="N107" s="21"/>
    </row>
    <row r="108" spans="1:14" ht="15.75" x14ac:dyDescent="0.25">
      <c r="A108" s="36" t="str">
        <f>'Nome das Amostras'!A7</f>
        <v>ae</v>
      </c>
      <c r="B108" s="164" t="str">
        <f>VLOOKUP(A108,'Nome das Amostras'!$A$3:$D$28,2,FALSE)</f>
        <v>R4</v>
      </c>
      <c r="C108" s="164"/>
      <c r="D108" s="51" t="s">
        <v>65</v>
      </c>
      <c r="E108" s="52">
        <f>'Banco de Dados'!$O$13/'Banco de Dados'!AJ13</f>
        <v>0.6791646110837033</v>
      </c>
      <c r="F108" s="74"/>
      <c r="G108" s="3"/>
      <c r="H108" s="3"/>
      <c r="J108" s="7"/>
    </row>
    <row r="109" spans="1:14" ht="15.75" x14ac:dyDescent="0.25">
      <c r="A109" s="107" t="s">
        <v>1</v>
      </c>
      <c r="B109" s="107" t="s">
        <v>0</v>
      </c>
      <c r="C109" s="107" t="s">
        <v>212</v>
      </c>
      <c r="D109" s="107" t="s">
        <v>209</v>
      </c>
      <c r="E109" s="107" t="s">
        <v>213</v>
      </c>
      <c r="F109" s="76" t="s">
        <v>219</v>
      </c>
      <c r="G109" s="54" t="s">
        <v>140</v>
      </c>
      <c r="H109" s="54" t="s">
        <v>66</v>
      </c>
      <c r="J109" s="7"/>
      <c r="K109" s="72" t="str">
        <f>A108</f>
        <v>ae</v>
      </c>
      <c r="L109" s="55" t="s">
        <v>215</v>
      </c>
      <c r="M109" s="41" t="str">
        <f>$A$1</f>
        <v>Enxofre</v>
      </c>
      <c r="N109" s="3"/>
    </row>
    <row r="110" spans="1:14" x14ac:dyDescent="0.25">
      <c r="A110" s="28" t="str">
        <f>_xlfn.XLOOKUP(P!C110,'Banco de Dados'!$B$3:$B$274,'Banco de Dados'!$K$3:$K$274,"")</f>
        <v>Si</v>
      </c>
      <c r="B110" s="2" cm="1">
        <f t="array" ref="B110:E140">Dados!AF5:AI35</f>
        <v>14</v>
      </c>
      <c r="C110" s="2">
        <v>1740</v>
      </c>
      <c r="D110" s="2">
        <v>4643</v>
      </c>
      <c r="E110" s="2">
        <v>90</v>
      </c>
      <c r="F110" s="32">
        <f>(E110*100)/D110</f>
        <v>1.9384018953262976</v>
      </c>
      <c r="G110" s="3">
        <f t="shared" ref="G110:H137" si="9">$E$108*D110</f>
        <v>3153.3612892616343</v>
      </c>
      <c r="H110" s="3">
        <f t="shared" si="9"/>
        <v>61.124814997533299</v>
      </c>
      <c r="J110" s="7"/>
      <c r="K110" s="5" t="s">
        <v>210</v>
      </c>
      <c r="L110" s="5"/>
      <c r="M110" s="5" t="s">
        <v>211</v>
      </c>
    </row>
    <row r="111" spans="1:14" x14ac:dyDescent="0.25">
      <c r="A111" s="28" t="str">
        <f>_xlfn.XLOOKUP(P!C111,'Banco de Dados'!$B$3:$B$274,'Banco de Dados'!$K$3:$K$274,"")</f>
        <v>P</v>
      </c>
      <c r="B111" s="2">
        <v>15</v>
      </c>
      <c r="C111" s="2">
        <v>2013</v>
      </c>
      <c r="D111" s="2">
        <v>767</v>
      </c>
      <c r="E111" s="2">
        <v>72</v>
      </c>
      <c r="F111" s="32">
        <f t="shared" ref="F111:F140" si="10">(E111*100)/D111</f>
        <v>9.3872229465449806</v>
      </c>
      <c r="G111" s="3">
        <f t="shared" si="9"/>
        <v>520.91925670120042</v>
      </c>
      <c r="H111" s="3">
        <f t="shared" si="9"/>
        <v>48.899851998026634</v>
      </c>
      <c r="J111" s="7"/>
      <c r="K111" s="6">
        <f>_xlfn.XLOOKUP($B$4,A110:A137,G110:G137,"")</f>
        <v>2030.0230225291891</v>
      </c>
      <c r="L111" s="6"/>
      <c r="M111" s="6">
        <f>_xlfn.XLOOKUP($B$4,A110:A137,H110:H137,"")</f>
        <v>65.199802664035516</v>
      </c>
    </row>
    <row r="112" spans="1:14" x14ac:dyDescent="0.25">
      <c r="A112" s="28" t="str">
        <f>_xlfn.XLOOKUP(P!C112,'Banco de Dados'!$B$3:$B$274,'Banco de Dados'!$K$3:$K$274,"")</f>
        <v>S</v>
      </c>
      <c r="B112" s="2">
        <v>16</v>
      </c>
      <c r="C112" s="2">
        <v>2307</v>
      </c>
      <c r="D112" s="2">
        <v>2989</v>
      </c>
      <c r="E112" s="2">
        <v>96</v>
      </c>
      <c r="F112" s="32">
        <f t="shared" si="10"/>
        <v>3.2117765138842422</v>
      </c>
      <c r="G112" s="3">
        <f t="shared" si="9"/>
        <v>2030.0230225291891</v>
      </c>
      <c r="H112" s="3">
        <f t="shared" si="9"/>
        <v>65.199802664035516</v>
      </c>
      <c r="J112" s="7"/>
    </row>
    <row r="113" spans="1:14" ht="15.75" x14ac:dyDescent="0.25">
      <c r="A113" s="28" t="str">
        <f>_xlfn.XLOOKUP(P!C113,'Banco de Dados'!$B$3:$B$274,'Banco de Dados'!$K$3:$K$274,"")</f>
        <v>Cl</v>
      </c>
      <c r="B113" s="2">
        <v>17</v>
      </c>
      <c r="C113" s="2">
        <v>2622</v>
      </c>
      <c r="D113" s="2">
        <v>9237</v>
      </c>
      <c r="E113" s="2">
        <v>164</v>
      </c>
      <c r="F113" s="32">
        <f t="shared" si="10"/>
        <v>1.775468225614377</v>
      </c>
      <c r="G113" s="3">
        <f t="shared" si="9"/>
        <v>6273.4435125801674</v>
      </c>
      <c r="H113" s="3">
        <f t="shared" si="9"/>
        <v>111.38299621772734</v>
      </c>
      <c r="K113" s="165" t="s">
        <v>67</v>
      </c>
      <c r="L113" s="166"/>
      <c r="M113" s="167"/>
      <c r="N113"/>
    </row>
    <row r="114" spans="1:14" x14ac:dyDescent="0.25">
      <c r="A114" s="28" t="str">
        <f>_xlfn.XLOOKUP(P!C114,'Banco de Dados'!$B$3:$B$274,'Banco de Dados'!$K$3:$K$274,"")</f>
        <v>Ar</v>
      </c>
      <c r="B114" s="2">
        <v>18</v>
      </c>
      <c r="C114" s="2">
        <v>2957</v>
      </c>
      <c r="D114" s="2">
        <v>6081</v>
      </c>
      <c r="E114" s="2">
        <v>191</v>
      </c>
      <c r="F114" s="32">
        <f t="shared" si="10"/>
        <v>3.140930767965795</v>
      </c>
      <c r="G114" s="3">
        <f t="shared" si="9"/>
        <v>4130</v>
      </c>
      <c r="H114" s="3">
        <f t="shared" si="9"/>
        <v>129.72044071698733</v>
      </c>
      <c r="J114" s="7"/>
      <c r="K114" s="104" t="s">
        <v>240</v>
      </c>
      <c r="L114" s="39"/>
      <c r="M114" s="106" t="s">
        <v>209</v>
      </c>
    </row>
    <row r="115" spans="1:14" x14ac:dyDescent="0.25">
      <c r="A115" s="28" t="str">
        <f>_xlfn.XLOOKUP(P!C115,'Banco de Dados'!$B$3:$B$274,'Banco de Dados'!$K$3:$K$274,"")</f>
        <v>K</v>
      </c>
      <c r="B115" s="2">
        <v>19</v>
      </c>
      <c r="C115" s="2">
        <v>3313</v>
      </c>
      <c r="D115" s="2">
        <v>52986</v>
      </c>
      <c r="E115" s="2">
        <v>263</v>
      </c>
      <c r="F115" s="32">
        <f t="shared" si="10"/>
        <v>0.49635752840372926</v>
      </c>
      <c r="G115" s="3">
        <f t="shared" si="9"/>
        <v>35986.216082881103</v>
      </c>
      <c r="H115" s="3">
        <f t="shared" si="9"/>
        <v>178.62029271501396</v>
      </c>
      <c r="J115" s="58" t="s">
        <v>38</v>
      </c>
      <c r="K115" s="59">
        <f>$L$9</f>
        <v>9600</v>
      </c>
      <c r="L115" s="60"/>
      <c r="M115" s="61">
        <f>$M$11</f>
        <v>19589</v>
      </c>
      <c r="N115" s="60"/>
    </row>
    <row r="116" spans="1:14" x14ac:dyDescent="0.25">
      <c r="A116" s="28" t="str">
        <f>_xlfn.XLOOKUP(P!C116,'Banco de Dados'!$B$3:$B$274,'Banco de Dados'!$K$3:$K$274,"")</f>
        <v>Ca</v>
      </c>
      <c r="B116" s="2">
        <v>20</v>
      </c>
      <c r="C116" s="2">
        <v>3691</v>
      </c>
      <c r="D116" s="2">
        <v>17823</v>
      </c>
      <c r="E116" s="2">
        <v>178</v>
      </c>
      <c r="F116" s="32">
        <f t="shared" si="10"/>
        <v>0.99870953262638162</v>
      </c>
      <c r="G116" s="3">
        <f t="shared" si="9"/>
        <v>12104.750863344843</v>
      </c>
      <c r="H116" s="3">
        <f t="shared" si="9"/>
        <v>120.89130077289919</v>
      </c>
      <c r="J116" s="2"/>
      <c r="K116" s="18"/>
      <c r="L116" s="2" t="s">
        <v>70</v>
      </c>
      <c r="M116" s="19"/>
    </row>
    <row r="117" spans="1:14" x14ac:dyDescent="0.25">
      <c r="A117" s="28" t="str">
        <f>_xlfn.XLOOKUP(P!C117,'Banco de Dados'!$B$3:$B$274,'Banco de Dados'!$K$3:$K$274,"")</f>
        <v>Ti</v>
      </c>
      <c r="B117" s="2">
        <v>22</v>
      </c>
      <c r="C117" s="2">
        <v>4509</v>
      </c>
      <c r="D117" s="2">
        <v>11180</v>
      </c>
      <c r="E117" s="2">
        <v>156</v>
      </c>
      <c r="F117" s="32">
        <f t="shared" si="10"/>
        <v>1.3953488372093024</v>
      </c>
      <c r="G117" s="3">
        <f t="shared" si="9"/>
        <v>7593.060351915803</v>
      </c>
      <c r="H117" s="3">
        <f t="shared" si="9"/>
        <v>105.94967932905772</v>
      </c>
      <c r="J117" s="58" t="s">
        <v>69</v>
      </c>
      <c r="K117" s="62" t="s">
        <v>71</v>
      </c>
      <c r="L117" s="63"/>
      <c r="M117" s="64">
        <f>K111</f>
        <v>2030.0230225291891</v>
      </c>
      <c r="N117" s="60"/>
    </row>
    <row r="118" spans="1:14" x14ac:dyDescent="0.25">
      <c r="A118" s="28" t="str">
        <f>_xlfn.XLOOKUP(P!C118,'Banco de Dados'!$B$3:$B$274,'Banco de Dados'!$K$3:$K$274,"")</f>
        <v>Cr</v>
      </c>
      <c r="B118" s="2">
        <v>24</v>
      </c>
      <c r="C118" s="2">
        <v>5412</v>
      </c>
      <c r="D118" s="2">
        <v>1576</v>
      </c>
      <c r="E118" s="2">
        <v>131</v>
      </c>
      <c r="F118" s="32">
        <f t="shared" si="10"/>
        <v>8.3121827411167519</v>
      </c>
      <c r="G118" s="3">
        <f t="shared" si="9"/>
        <v>1070.3634270679163</v>
      </c>
      <c r="H118" s="3">
        <f t="shared" si="9"/>
        <v>88.970564051965127</v>
      </c>
      <c r="J118" s="7"/>
    </row>
    <row r="119" spans="1:14" ht="15.75" x14ac:dyDescent="0.25">
      <c r="A119" s="28" t="str">
        <f>_xlfn.XLOOKUP(P!C119,'Banco de Dados'!$B$3:$B$274,'Banco de Dados'!$K$3:$K$274,"")</f>
        <v>Mn</v>
      </c>
      <c r="B119" s="2">
        <v>25</v>
      </c>
      <c r="C119" s="2">
        <v>5895</v>
      </c>
      <c r="D119" s="2">
        <v>3199</v>
      </c>
      <c r="E119" s="2">
        <v>149</v>
      </c>
      <c r="F119" s="32">
        <f t="shared" si="10"/>
        <v>4.6577055329790555</v>
      </c>
      <c r="G119" s="3">
        <f t="shared" si="9"/>
        <v>2172.6475908567668</v>
      </c>
      <c r="H119" s="3">
        <f t="shared" si="9"/>
        <v>101.19552705147179</v>
      </c>
      <c r="J119" s="7"/>
      <c r="K119" s="165" t="s">
        <v>218</v>
      </c>
      <c r="L119" s="166"/>
      <c r="M119" s="167"/>
    </row>
    <row r="120" spans="1:14" x14ac:dyDescent="0.25">
      <c r="A120" s="28" t="str">
        <f>_xlfn.XLOOKUP(P!C120,'Banco de Dados'!$B$3:$B$274,'Banco de Dados'!$K$3:$K$274,"")</f>
        <v>Fe</v>
      </c>
      <c r="B120" s="2">
        <v>26</v>
      </c>
      <c r="C120" s="2">
        <v>6399</v>
      </c>
      <c r="D120" s="2">
        <v>119664</v>
      </c>
      <c r="E120" s="2">
        <v>365</v>
      </c>
      <c r="F120" s="32">
        <f t="shared" si="10"/>
        <v>0.30502072469581493</v>
      </c>
      <c r="G120" s="3">
        <f t="shared" si="9"/>
        <v>81271.554020720272</v>
      </c>
      <c r="H120" s="3">
        <f t="shared" si="9"/>
        <v>247.8950830455517</v>
      </c>
      <c r="J120" s="7"/>
      <c r="K120" s="104" t="s">
        <v>236</v>
      </c>
      <c r="L120" s="108">
        <f>K111</f>
        <v>2030.0230225291891</v>
      </c>
      <c r="M120" s="109">
        <f>M111</f>
        <v>65.199802664035516</v>
      </c>
    </row>
    <row r="121" spans="1:14" x14ac:dyDescent="0.25">
      <c r="A121" s="28" t="str">
        <f>_xlfn.XLOOKUP(P!C121,'Banco de Dados'!$B$3:$B$274,'Banco de Dados'!$K$3:$K$274,"")</f>
        <v>Ni</v>
      </c>
      <c r="B121" s="2">
        <v>28</v>
      </c>
      <c r="C121" s="2">
        <v>7472</v>
      </c>
      <c r="D121" s="2">
        <v>802</v>
      </c>
      <c r="E121" s="2">
        <v>229</v>
      </c>
      <c r="F121" s="32">
        <f t="shared" si="10"/>
        <v>28.553615960099751</v>
      </c>
      <c r="G121" s="3">
        <f t="shared" si="9"/>
        <v>544.69001808913004</v>
      </c>
      <c r="H121" s="3">
        <f t="shared" si="9"/>
        <v>155.52869593816806</v>
      </c>
      <c r="J121" s="7"/>
      <c r="K121" s="104" t="s">
        <v>237</v>
      </c>
      <c r="L121" s="105">
        <f>$L$9</f>
        <v>9600</v>
      </c>
      <c r="M121" s="106">
        <f>$L$10</f>
        <v>0</v>
      </c>
    </row>
    <row r="122" spans="1:14" x14ac:dyDescent="0.25">
      <c r="A122" s="28" t="str">
        <f>_xlfn.XLOOKUP(P!C122,'Banco de Dados'!$B$3:$B$274,'Banco de Dados'!$K$3:$K$274,"")</f>
        <v>Zn</v>
      </c>
      <c r="B122" s="2">
        <v>30</v>
      </c>
      <c r="C122" s="2">
        <v>8631</v>
      </c>
      <c r="D122" s="2">
        <v>960</v>
      </c>
      <c r="E122" s="2">
        <v>235</v>
      </c>
      <c r="F122" s="32">
        <f t="shared" si="10"/>
        <v>24.479166666666668</v>
      </c>
      <c r="G122" s="3">
        <f t="shared" si="9"/>
        <v>651.99802664035519</v>
      </c>
      <c r="H122" s="3">
        <f t="shared" si="9"/>
        <v>159.60368360467027</v>
      </c>
      <c r="J122" s="7"/>
      <c r="K122" s="104" t="s">
        <v>238</v>
      </c>
      <c r="L122" s="105">
        <f>$M$11</f>
        <v>19589</v>
      </c>
      <c r="M122" s="106">
        <f>$M$12</f>
        <v>183</v>
      </c>
    </row>
    <row r="123" spans="1:14" x14ac:dyDescent="0.25">
      <c r="A123" s="28" t="str">
        <f>_xlfn.XLOOKUP(P!C123,'Banco de Dados'!$B$3:$B$274,'Banco de Dados'!$K$3:$K$274,"")</f>
        <v>Zr</v>
      </c>
      <c r="B123" s="2">
        <v>40</v>
      </c>
      <c r="C123" s="2">
        <v>15746</v>
      </c>
      <c r="D123" s="2">
        <v>1921</v>
      </c>
      <c r="E123" s="2">
        <v>175</v>
      </c>
      <c r="F123" s="32">
        <f t="shared" si="10"/>
        <v>9.1098386257157724</v>
      </c>
      <c r="G123" s="3">
        <f t="shared" si="9"/>
        <v>1304.6752178917941</v>
      </c>
      <c r="H123" s="3">
        <f t="shared" si="9"/>
        <v>118.85380693964808</v>
      </c>
      <c r="J123" s="7"/>
      <c r="K123" s="69" t="s">
        <v>217</v>
      </c>
      <c r="L123" s="110">
        <f>SQRT(((M120/L120)^2)+((M121/L121)^2)+((M122/L122)^2))</f>
        <v>3.3448817374455528E-2</v>
      </c>
      <c r="M123" s="71" t="str">
        <f>M132</f>
        <v>mg/kg</v>
      </c>
    </row>
    <row r="124" spans="1:14" x14ac:dyDescent="0.25">
      <c r="A124" s="28" t="str">
        <f>_xlfn.XLOOKUP(P!C124,'Banco de Dados'!$B$3:$B$274,'Banco de Dados'!$K$3:$K$274,"")</f>
        <v>Rh</v>
      </c>
      <c r="B124" s="2">
        <v>45</v>
      </c>
      <c r="C124" s="2">
        <v>20167</v>
      </c>
      <c r="D124" s="2">
        <v>1567</v>
      </c>
      <c r="E124" s="2">
        <v>132</v>
      </c>
      <c r="F124" s="32">
        <f t="shared" si="10"/>
        <v>8.4237396298659863</v>
      </c>
      <c r="G124" s="3">
        <f t="shared" si="9"/>
        <v>1064.2509455681632</v>
      </c>
      <c r="H124" s="3">
        <f t="shared" si="9"/>
        <v>89.649728663048833</v>
      </c>
      <c r="J124" s="7"/>
    </row>
    <row r="125" spans="1:14" x14ac:dyDescent="0.25">
      <c r="A125" s="28" t="str">
        <f>_xlfn.XLOOKUP(P!C125,'Banco de Dados'!$B$3:$B$274,'Banco de Dados'!$K$3:$K$274,"")</f>
        <v>Rh</v>
      </c>
      <c r="B125" s="2">
        <v>45</v>
      </c>
      <c r="C125" s="2">
        <v>2696</v>
      </c>
      <c r="D125" s="2">
        <v>16881</v>
      </c>
      <c r="E125" s="2">
        <v>140</v>
      </c>
      <c r="F125" s="32">
        <f t="shared" si="10"/>
        <v>0.82933475505005627</v>
      </c>
      <c r="G125" s="3">
        <f t="shared" si="9"/>
        <v>11464.977799703995</v>
      </c>
      <c r="H125" s="3">
        <f t="shared" si="9"/>
        <v>95.083045551718456</v>
      </c>
      <c r="J125" s="7"/>
    </row>
    <row r="126" spans="1:14" x14ac:dyDescent="0.25">
      <c r="A126" s="28" t="str">
        <f>_xlfn.XLOOKUP(P!C126,'Banco de Dados'!$B$3:$B$274,'Banco de Dados'!$K$3:$K$274,"")</f>
        <v/>
      </c>
      <c r="B126" s="2">
        <v>0</v>
      </c>
      <c r="C126" s="2">
        <v>0</v>
      </c>
      <c r="D126" s="2">
        <v>0</v>
      </c>
      <c r="E126" s="2">
        <v>0</v>
      </c>
      <c r="F126" s="32" t="e">
        <f t="shared" si="10"/>
        <v>#DIV/0!</v>
      </c>
      <c r="G126" s="3">
        <f t="shared" si="9"/>
        <v>0</v>
      </c>
      <c r="H126" s="3">
        <f t="shared" si="9"/>
        <v>0</v>
      </c>
      <c r="J126" s="7"/>
    </row>
    <row r="127" spans="1:14" x14ac:dyDescent="0.25">
      <c r="A127" s="28" t="str">
        <f>_xlfn.XLOOKUP(P!C127,'Banco de Dados'!$B$3:$B$274,'Banco de Dados'!$K$3:$K$274,"")</f>
        <v/>
      </c>
      <c r="B127" s="2">
        <v>0</v>
      </c>
      <c r="C127" s="2">
        <v>0</v>
      </c>
      <c r="D127" s="2">
        <v>0</v>
      </c>
      <c r="E127" s="2">
        <v>0</v>
      </c>
      <c r="F127" s="32" t="e">
        <f t="shared" si="10"/>
        <v>#DIV/0!</v>
      </c>
      <c r="G127" s="3">
        <f t="shared" si="9"/>
        <v>0</v>
      </c>
      <c r="H127" s="3">
        <f t="shared" si="9"/>
        <v>0</v>
      </c>
      <c r="J127" s="7"/>
    </row>
    <row r="128" spans="1:14" x14ac:dyDescent="0.25">
      <c r="A128" s="28" t="str">
        <f>_xlfn.XLOOKUP(P!C128,'Banco de Dados'!$B$3:$B$274,'Banco de Dados'!$K$3:$K$274,"")</f>
        <v/>
      </c>
      <c r="B128" s="2">
        <v>0</v>
      </c>
      <c r="C128" s="2">
        <v>0</v>
      </c>
      <c r="D128" s="2">
        <v>0</v>
      </c>
      <c r="E128" s="2">
        <v>0</v>
      </c>
      <c r="F128" s="32" t="e">
        <f t="shared" si="10"/>
        <v>#DIV/0!</v>
      </c>
      <c r="G128" s="3">
        <f t="shared" si="9"/>
        <v>0</v>
      </c>
      <c r="H128" s="3">
        <f t="shared" si="9"/>
        <v>0</v>
      </c>
      <c r="J128" s="7"/>
    </row>
    <row r="129" spans="1:14" x14ac:dyDescent="0.25">
      <c r="A129" s="28" t="str">
        <f>_xlfn.XLOOKUP(P!C129,'Banco de Dados'!$B$3:$B$274,'Banco de Dados'!$K$3:$K$274,"")</f>
        <v/>
      </c>
      <c r="B129" s="2">
        <v>0</v>
      </c>
      <c r="C129" s="2">
        <v>0</v>
      </c>
      <c r="D129" s="2">
        <v>0</v>
      </c>
      <c r="E129" s="2">
        <v>0</v>
      </c>
      <c r="F129" s="32" t="e">
        <f t="shared" si="10"/>
        <v>#DIV/0!</v>
      </c>
      <c r="G129" s="3">
        <f t="shared" si="9"/>
        <v>0</v>
      </c>
      <c r="H129" s="3">
        <f t="shared" si="9"/>
        <v>0</v>
      </c>
      <c r="J129" s="7"/>
    </row>
    <row r="130" spans="1:14" x14ac:dyDescent="0.25">
      <c r="A130" s="28" t="str">
        <f>_xlfn.XLOOKUP(P!C130,'Banco de Dados'!$B$3:$B$274,'Banco de Dados'!$K$3:$K$274,"")</f>
        <v/>
      </c>
      <c r="B130" s="2">
        <v>0</v>
      </c>
      <c r="C130" s="2">
        <v>0</v>
      </c>
      <c r="D130" s="2">
        <v>0</v>
      </c>
      <c r="E130" s="17">
        <v>0</v>
      </c>
      <c r="F130" s="32" t="e">
        <f t="shared" si="10"/>
        <v>#DIV/0!</v>
      </c>
      <c r="G130" s="3">
        <f t="shared" si="9"/>
        <v>0</v>
      </c>
      <c r="H130" s="3">
        <f t="shared" si="9"/>
        <v>0</v>
      </c>
      <c r="J130" s="7"/>
    </row>
    <row r="131" spans="1:14" ht="15.75" x14ac:dyDescent="0.25">
      <c r="A131" s="28" t="str">
        <f>_xlfn.XLOOKUP(P!C131,'Banco de Dados'!$B$3:$B$274,'Banco de Dados'!$K$3:$K$274,"")</f>
        <v/>
      </c>
      <c r="B131" s="2">
        <v>0</v>
      </c>
      <c r="C131" s="2">
        <v>0</v>
      </c>
      <c r="D131" s="2">
        <v>0</v>
      </c>
      <c r="E131" s="2">
        <v>0</v>
      </c>
      <c r="F131" s="32" t="e">
        <f t="shared" si="10"/>
        <v>#DIV/0!</v>
      </c>
      <c r="G131" s="3">
        <f t="shared" si="9"/>
        <v>0</v>
      </c>
      <c r="H131" s="3">
        <f t="shared" si="9"/>
        <v>0</v>
      </c>
      <c r="J131" s="7"/>
      <c r="K131" s="101" t="s">
        <v>216</v>
      </c>
      <c r="L131" s="102" t="str">
        <f>K109</f>
        <v>ae</v>
      </c>
      <c r="M131" s="103" t="str">
        <f>M109</f>
        <v>Enxofre</v>
      </c>
    </row>
    <row r="132" spans="1:14" x14ac:dyDescent="0.25">
      <c r="A132" s="28" t="str">
        <f>_xlfn.XLOOKUP(P!C132,'Banco de Dados'!$B$3:$B$274,'Banco de Dados'!$K$3:$K$274,"")</f>
        <v/>
      </c>
      <c r="B132" s="2">
        <v>0</v>
      </c>
      <c r="C132" s="2">
        <v>0</v>
      </c>
      <c r="D132" s="2">
        <v>0</v>
      </c>
      <c r="E132" s="2">
        <v>0</v>
      </c>
      <c r="F132" s="32" t="e">
        <f t="shared" si="10"/>
        <v>#DIV/0!</v>
      </c>
      <c r="G132" s="3">
        <f t="shared" si="9"/>
        <v>0</v>
      </c>
      <c r="H132" s="3">
        <f t="shared" si="9"/>
        <v>0</v>
      </c>
      <c r="J132" s="7"/>
      <c r="K132" s="68" t="s">
        <v>68</v>
      </c>
      <c r="L132" s="29">
        <f>(K115*M117)/M115</f>
        <v>994.85532780030712</v>
      </c>
      <c r="M132" s="66" t="str">
        <f>$M$9</f>
        <v>mg/kg</v>
      </c>
    </row>
    <row r="133" spans="1:14" x14ac:dyDescent="0.25">
      <c r="A133" s="28" t="str">
        <f>_xlfn.XLOOKUP(P!C133,'Banco de Dados'!$B$3:$B$274,'Banco de Dados'!$K$3:$K$274,"")</f>
        <v/>
      </c>
      <c r="B133" s="2">
        <v>0</v>
      </c>
      <c r="C133" s="2">
        <v>0</v>
      </c>
      <c r="D133" s="2">
        <v>0</v>
      </c>
      <c r="E133" s="2">
        <v>0</v>
      </c>
      <c r="F133" s="32" t="e">
        <f t="shared" si="10"/>
        <v>#DIV/0!</v>
      </c>
      <c r="G133" s="3">
        <f t="shared" si="9"/>
        <v>0</v>
      </c>
      <c r="H133" s="3">
        <f t="shared" si="9"/>
        <v>0</v>
      </c>
      <c r="J133" s="7"/>
      <c r="K133" s="111" t="s">
        <v>246</v>
      </c>
      <c r="L133" s="126">
        <f>SQRT(((M120/L120)^2)+((M121/L121)^2)+((M122/L122)^2))</f>
        <v>3.3448817374455528E-2</v>
      </c>
      <c r="M133" s="66"/>
    </row>
    <row r="134" spans="1:14" x14ac:dyDescent="0.25">
      <c r="A134" s="28" t="str">
        <f>_xlfn.XLOOKUP(P!C134,'Banco de Dados'!$B$3:$B$274,'Banco de Dados'!$K$3:$K$274,"")</f>
        <v/>
      </c>
      <c r="B134" s="2">
        <v>0</v>
      </c>
      <c r="C134" s="2">
        <v>0</v>
      </c>
      <c r="D134" s="2">
        <v>0</v>
      </c>
      <c r="E134" s="2">
        <v>0</v>
      </c>
      <c r="F134" s="32" t="e">
        <f t="shared" si="10"/>
        <v>#DIV/0!</v>
      </c>
      <c r="G134" s="3">
        <f t="shared" si="9"/>
        <v>0</v>
      </c>
      <c r="H134" s="3">
        <f t="shared" si="9"/>
        <v>0</v>
      </c>
      <c r="J134" s="7"/>
      <c r="K134" s="69" t="s">
        <v>247</v>
      </c>
      <c r="L134" s="127">
        <f>L133*L132</f>
        <v>33.276734173596566</v>
      </c>
      <c r="M134" s="71" t="str">
        <f>$M$9</f>
        <v>mg/kg</v>
      </c>
    </row>
    <row r="135" spans="1:14" x14ac:dyDescent="0.25">
      <c r="A135" s="28" t="str">
        <f>_xlfn.XLOOKUP(P!C135,'Banco de Dados'!$B$3:$B$274,'Banco de Dados'!$K$3:$K$274,"")</f>
        <v/>
      </c>
      <c r="B135" s="2">
        <v>0</v>
      </c>
      <c r="C135" s="2">
        <v>0</v>
      </c>
      <c r="D135" s="2">
        <v>0</v>
      </c>
      <c r="E135" s="2">
        <v>0</v>
      </c>
      <c r="F135" s="32" t="e">
        <f t="shared" si="10"/>
        <v>#DIV/0!</v>
      </c>
      <c r="G135" s="3">
        <f t="shared" si="9"/>
        <v>0</v>
      </c>
      <c r="H135" s="3">
        <f t="shared" si="9"/>
        <v>0</v>
      </c>
      <c r="J135" s="7"/>
      <c r="K135" s="123"/>
      <c r="L135" s="124"/>
    </row>
    <row r="136" spans="1:14" x14ac:dyDescent="0.25">
      <c r="A136" s="28" t="str">
        <f>_xlfn.XLOOKUP(P!C136,'Banco de Dados'!$B$3:$B$274,'Banco de Dados'!$K$3:$K$274,"")</f>
        <v/>
      </c>
      <c r="B136" s="2">
        <v>0</v>
      </c>
      <c r="C136" s="2">
        <v>0</v>
      </c>
      <c r="D136" s="2">
        <v>0</v>
      </c>
      <c r="E136" s="2">
        <v>0</v>
      </c>
      <c r="F136" s="32" t="e">
        <f t="shared" si="10"/>
        <v>#DIV/0!</v>
      </c>
      <c r="G136" s="3">
        <f t="shared" si="9"/>
        <v>0</v>
      </c>
      <c r="H136" s="3">
        <f t="shared" si="9"/>
        <v>0</v>
      </c>
      <c r="J136" s="7"/>
    </row>
    <row r="137" spans="1:14" x14ac:dyDescent="0.25">
      <c r="A137" s="28" t="str">
        <f>_xlfn.XLOOKUP(P!C137,'Banco de Dados'!$B$3:$B$274,'Banco de Dados'!$K$3:$K$274,"")</f>
        <v/>
      </c>
      <c r="B137" s="2">
        <v>0</v>
      </c>
      <c r="C137" s="2">
        <v>0</v>
      </c>
      <c r="D137" s="2">
        <v>0</v>
      </c>
      <c r="E137" s="2">
        <v>0</v>
      </c>
      <c r="F137" s="32" t="e">
        <f t="shared" si="10"/>
        <v>#DIV/0!</v>
      </c>
      <c r="G137" s="3">
        <f t="shared" si="9"/>
        <v>0</v>
      </c>
      <c r="H137" s="3">
        <f t="shared" si="9"/>
        <v>0</v>
      </c>
      <c r="J137" s="7"/>
    </row>
    <row r="138" spans="1:14" x14ac:dyDescent="0.25">
      <c r="A138" s="28" t="str">
        <f>_xlfn.XLOOKUP(P!C138,'Banco de Dados'!$B$3:$B$274,'Banco de Dados'!$K$3:$K$274,"")</f>
        <v/>
      </c>
      <c r="B138" s="2">
        <v>0</v>
      </c>
      <c r="C138" s="2">
        <v>0</v>
      </c>
      <c r="D138" s="2">
        <v>0</v>
      </c>
      <c r="E138" s="2">
        <v>0</v>
      </c>
      <c r="F138" s="32" t="e">
        <f t="shared" si="10"/>
        <v>#DIV/0!</v>
      </c>
      <c r="G138" s="3">
        <f t="shared" ref="G138:H140" si="11">$E$108*D138</f>
        <v>0</v>
      </c>
      <c r="H138" s="3">
        <f t="shared" si="11"/>
        <v>0</v>
      </c>
      <c r="J138" s="7"/>
    </row>
    <row r="139" spans="1:14" x14ac:dyDescent="0.25">
      <c r="A139" s="28" t="str">
        <f>_xlfn.XLOOKUP(P!C139,'Banco de Dados'!$B$3:$B$274,'Banco de Dados'!$K$3:$K$274,"")</f>
        <v/>
      </c>
      <c r="B139" s="2">
        <v>0</v>
      </c>
      <c r="C139" s="2">
        <v>0</v>
      </c>
      <c r="D139" s="2">
        <v>0</v>
      </c>
      <c r="E139" s="2">
        <v>0</v>
      </c>
      <c r="F139" s="32" t="e">
        <f t="shared" si="10"/>
        <v>#DIV/0!</v>
      </c>
      <c r="G139" s="3">
        <f t="shared" si="11"/>
        <v>0</v>
      </c>
      <c r="H139" s="3">
        <f t="shared" si="11"/>
        <v>0</v>
      </c>
      <c r="J139" s="7"/>
    </row>
    <row r="140" spans="1:14" x14ac:dyDescent="0.25">
      <c r="A140" s="28" t="str">
        <f>_xlfn.XLOOKUP(P!C140,'Banco de Dados'!$B$3:$B$274,'Banco de Dados'!$K$3:$K$274,"")</f>
        <v/>
      </c>
      <c r="B140" s="2">
        <v>0</v>
      </c>
      <c r="C140" s="2">
        <v>0</v>
      </c>
      <c r="D140" s="2">
        <v>0</v>
      </c>
      <c r="E140" s="2">
        <v>0</v>
      </c>
      <c r="F140" s="32" t="e">
        <f t="shared" si="10"/>
        <v>#DIV/0!</v>
      </c>
      <c r="G140" s="3">
        <f t="shared" si="11"/>
        <v>0</v>
      </c>
      <c r="H140" s="3">
        <f t="shared" si="11"/>
        <v>0</v>
      </c>
      <c r="J140" s="7"/>
    </row>
    <row r="141" spans="1:14" x14ac:dyDescent="0.25">
      <c r="A141" s="21"/>
      <c r="B141" s="21"/>
      <c r="C141" s="21"/>
      <c r="D141" s="21"/>
      <c r="E141" s="21"/>
      <c r="F141" s="77"/>
      <c r="G141" s="22"/>
      <c r="H141" s="22"/>
      <c r="J141" s="21"/>
      <c r="K141" s="21"/>
      <c r="L141" s="21"/>
      <c r="M141" s="21"/>
      <c r="N141" s="21"/>
    </row>
    <row r="142" spans="1:14" ht="15.75" x14ac:dyDescent="0.25">
      <c r="A142" s="36" t="str">
        <f>'Nome das Amostras'!A8</f>
        <v>af</v>
      </c>
      <c r="B142" s="164" t="str">
        <f>VLOOKUP(A142,'Nome das Amostras'!$A$3:$D$28,2,FALSE)</f>
        <v>R5</v>
      </c>
      <c r="C142" s="164"/>
      <c r="D142" s="51" t="s">
        <v>65</v>
      </c>
      <c r="E142" s="52">
        <f>'Banco de Dados'!$O$13/'Banco de Dados'!AQ13</f>
        <v>0.74334053275737944</v>
      </c>
      <c r="F142" s="74"/>
      <c r="G142" s="3"/>
      <c r="H142" s="3"/>
      <c r="J142" s="7"/>
    </row>
    <row r="143" spans="1:14" ht="15.75" x14ac:dyDescent="0.25">
      <c r="A143" s="107" t="s">
        <v>1</v>
      </c>
      <c r="B143" s="107" t="s">
        <v>0</v>
      </c>
      <c r="C143" s="107" t="s">
        <v>212</v>
      </c>
      <c r="D143" s="107" t="s">
        <v>209</v>
      </c>
      <c r="E143" s="107" t="s">
        <v>213</v>
      </c>
      <c r="F143" s="76" t="s">
        <v>219</v>
      </c>
      <c r="G143" s="54" t="s">
        <v>140</v>
      </c>
      <c r="H143" s="54" t="s">
        <v>66</v>
      </c>
      <c r="J143" s="7"/>
      <c r="K143" s="72" t="str">
        <f>A142</f>
        <v>af</v>
      </c>
      <c r="L143" s="55" t="s">
        <v>215</v>
      </c>
      <c r="M143" s="41" t="str">
        <f>$A$1</f>
        <v>Enxofre</v>
      </c>
      <c r="N143" s="3"/>
    </row>
    <row r="144" spans="1:14" x14ac:dyDescent="0.25">
      <c r="A144" s="28" t="str">
        <f>_xlfn.XLOOKUP(P!C144,'Banco de Dados'!$B$3:$B$274,'Banco de Dados'!$K$3:$K$274,"")</f>
        <v>Si</v>
      </c>
      <c r="B144" s="2" cm="1">
        <f t="array" ref="B144:E174">Dados!AM5:AP35</f>
        <v>14</v>
      </c>
      <c r="C144" s="2">
        <v>1740</v>
      </c>
      <c r="D144" s="2">
        <v>6800</v>
      </c>
      <c r="E144" s="2">
        <v>107</v>
      </c>
      <c r="F144" s="32">
        <f>(E144*100)/D144</f>
        <v>1.5735294117647058</v>
      </c>
      <c r="G144" s="3">
        <f t="shared" ref="G144:H171" si="12">D144*$E$142</f>
        <v>5054.71562275018</v>
      </c>
      <c r="H144" s="3">
        <f t="shared" si="12"/>
        <v>79.537437005039607</v>
      </c>
      <c r="J144" s="7"/>
      <c r="K144" s="5" t="s">
        <v>210</v>
      </c>
      <c r="L144" s="5"/>
      <c r="M144" s="5" t="s">
        <v>211</v>
      </c>
    </row>
    <row r="145" spans="1:14" x14ac:dyDescent="0.25">
      <c r="A145" s="28" t="str">
        <f>_xlfn.XLOOKUP(P!C145,'Banco de Dados'!$B$3:$B$274,'Banco de Dados'!$K$3:$K$274,"")</f>
        <v>P</v>
      </c>
      <c r="B145" s="2">
        <v>15</v>
      </c>
      <c r="C145" s="2">
        <v>2013</v>
      </c>
      <c r="D145" s="2">
        <v>602</v>
      </c>
      <c r="E145" s="2">
        <v>74</v>
      </c>
      <c r="F145" s="32">
        <f t="shared" ref="F145:F174" si="13">(E145*100)/D145</f>
        <v>12.29235880398671</v>
      </c>
      <c r="G145" s="3">
        <f t="shared" si="12"/>
        <v>447.49100071994241</v>
      </c>
      <c r="H145" s="3">
        <f t="shared" si="12"/>
        <v>55.007199424046078</v>
      </c>
      <c r="J145" s="7"/>
      <c r="K145" s="6">
        <f>_xlfn.XLOOKUP($B$4,A144:A171,G144:G171,"")</f>
        <v>3250.6281497480204</v>
      </c>
      <c r="L145" s="6"/>
      <c r="M145" s="6">
        <f>_xlfn.XLOOKUP($B$4,A144:A171,H144:H171,"")</f>
        <v>78.79409647228222</v>
      </c>
    </row>
    <row r="146" spans="1:14" x14ac:dyDescent="0.25">
      <c r="A146" s="28" t="str">
        <f>_xlfn.XLOOKUP(P!C146,'Banco de Dados'!$B$3:$B$274,'Banco de Dados'!$K$3:$K$274,"")</f>
        <v>S</v>
      </c>
      <c r="B146" s="2">
        <v>16</v>
      </c>
      <c r="C146" s="2">
        <v>2307</v>
      </c>
      <c r="D146" s="2">
        <v>4373</v>
      </c>
      <c r="E146" s="2">
        <v>106</v>
      </c>
      <c r="F146" s="32">
        <f t="shared" si="13"/>
        <v>2.4239652412531445</v>
      </c>
      <c r="G146" s="3">
        <f t="shared" si="12"/>
        <v>3250.6281497480204</v>
      </c>
      <c r="H146" s="3">
        <f t="shared" si="12"/>
        <v>78.79409647228222</v>
      </c>
      <c r="J146" s="7"/>
    </row>
    <row r="147" spans="1:14" ht="15.75" x14ac:dyDescent="0.25">
      <c r="A147" s="28" t="str">
        <f>_xlfn.XLOOKUP(P!C147,'Banco de Dados'!$B$3:$B$274,'Banco de Dados'!$K$3:$K$274,"")</f>
        <v>Cl</v>
      </c>
      <c r="B147" s="2">
        <v>17</v>
      </c>
      <c r="C147" s="2">
        <v>2622</v>
      </c>
      <c r="D147" s="2">
        <v>8287</v>
      </c>
      <c r="E147" s="2">
        <v>161</v>
      </c>
      <c r="F147" s="32">
        <f t="shared" si="13"/>
        <v>1.942801979003258</v>
      </c>
      <c r="G147" s="3">
        <f t="shared" si="12"/>
        <v>6160.0629949604036</v>
      </c>
      <c r="H147" s="3">
        <f t="shared" si="12"/>
        <v>119.67782577393808</v>
      </c>
      <c r="K147" s="165" t="s">
        <v>67</v>
      </c>
      <c r="L147" s="166"/>
      <c r="M147" s="167"/>
      <c r="N147"/>
    </row>
    <row r="148" spans="1:14" x14ac:dyDescent="0.25">
      <c r="A148" s="28" t="str">
        <f>_xlfn.XLOOKUP(P!C148,'Banco de Dados'!$B$3:$B$274,'Banco de Dados'!$K$3:$K$274,"")</f>
        <v>Ar</v>
      </c>
      <c r="B148" s="2">
        <v>18</v>
      </c>
      <c r="C148" s="2">
        <v>2957</v>
      </c>
      <c r="D148" s="2">
        <v>5556</v>
      </c>
      <c r="E148" s="2">
        <v>193</v>
      </c>
      <c r="F148" s="32">
        <f t="shared" si="13"/>
        <v>3.4737221022318217</v>
      </c>
      <c r="G148" s="3">
        <f t="shared" si="12"/>
        <v>4130</v>
      </c>
      <c r="H148" s="3">
        <f t="shared" si="12"/>
        <v>143.46472282217422</v>
      </c>
      <c r="J148" s="7"/>
      <c r="K148" s="104" t="s">
        <v>240</v>
      </c>
      <c r="L148" s="39"/>
      <c r="M148" s="106" t="s">
        <v>209</v>
      </c>
    </row>
    <row r="149" spans="1:14" x14ac:dyDescent="0.25">
      <c r="A149" s="28" t="str">
        <f>_xlfn.XLOOKUP(P!C149,'Banco de Dados'!$B$3:$B$274,'Banco de Dados'!$K$3:$K$274,"")</f>
        <v>K</v>
      </c>
      <c r="B149" s="2">
        <v>19</v>
      </c>
      <c r="C149" s="2">
        <v>3313</v>
      </c>
      <c r="D149" s="2">
        <v>63702</v>
      </c>
      <c r="E149" s="2">
        <v>282</v>
      </c>
      <c r="F149" s="32">
        <f t="shared" si="13"/>
        <v>0.44268625788829236</v>
      </c>
      <c r="G149" s="3">
        <f t="shared" si="12"/>
        <v>47352.278617710588</v>
      </c>
      <c r="H149" s="3">
        <f t="shared" si="12"/>
        <v>209.62203023758099</v>
      </c>
      <c r="J149" s="58" t="s">
        <v>38</v>
      </c>
      <c r="K149" s="59">
        <f>$L$9</f>
        <v>9600</v>
      </c>
      <c r="L149" s="60"/>
      <c r="M149" s="61">
        <f>$M$11</f>
        <v>19589</v>
      </c>
      <c r="N149" s="60"/>
    </row>
    <row r="150" spans="1:14" x14ac:dyDescent="0.25">
      <c r="A150" s="28" t="str">
        <f>_xlfn.XLOOKUP(P!C150,'Banco de Dados'!$B$3:$B$274,'Banco de Dados'!$K$3:$K$274,"")</f>
        <v>Ca</v>
      </c>
      <c r="B150" s="2">
        <v>20</v>
      </c>
      <c r="C150" s="2">
        <v>3691</v>
      </c>
      <c r="D150" s="2">
        <v>20379</v>
      </c>
      <c r="E150" s="2">
        <v>188</v>
      </c>
      <c r="F150" s="32">
        <f t="shared" si="13"/>
        <v>0.92251827862014824</v>
      </c>
      <c r="G150" s="3">
        <f t="shared" si="12"/>
        <v>15148.536717062636</v>
      </c>
      <c r="H150" s="3">
        <f t="shared" si="12"/>
        <v>139.74802015838733</v>
      </c>
      <c r="J150" s="2"/>
      <c r="K150" s="18"/>
      <c r="L150" s="2" t="s">
        <v>70</v>
      </c>
      <c r="M150" s="19"/>
    </row>
    <row r="151" spans="1:14" x14ac:dyDescent="0.25">
      <c r="A151" s="28" t="str">
        <f>_xlfn.XLOOKUP(P!C151,'Banco de Dados'!$B$3:$B$274,'Banco de Dados'!$K$3:$K$274,"")</f>
        <v>Ti</v>
      </c>
      <c r="B151" s="2">
        <v>22</v>
      </c>
      <c r="C151" s="2">
        <v>4509</v>
      </c>
      <c r="D151" s="2">
        <v>13100</v>
      </c>
      <c r="E151" s="2">
        <v>160</v>
      </c>
      <c r="F151" s="32">
        <f t="shared" si="13"/>
        <v>1.2213740458015268</v>
      </c>
      <c r="G151" s="3">
        <f t="shared" si="12"/>
        <v>9737.760979121671</v>
      </c>
      <c r="H151" s="3">
        <f t="shared" si="12"/>
        <v>118.93448524118071</v>
      </c>
      <c r="J151" s="58" t="s">
        <v>69</v>
      </c>
      <c r="K151" s="62" t="s">
        <v>71</v>
      </c>
      <c r="L151" s="63"/>
      <c r="M151" s="64">
        <f>K145</f>
        <v>3250.6281497480204</v>
      </c>
      <c r="N151" s="60"/>
    </row>
    <row r="152" spans="1:14" x14ac:dyDescent="0.25">
      <c r="A152" s="28" t="str">
        <f>_xlfn.XLOOKUP(P!C152,'Banco de Dados'!$B$3:$B$274,'Banco de Dados'!$K$3:$K$274,"")</f>
        <v>Cr</v>
      </c>
      <c r="B152" s="2">
        <v>24</v>
      </c>
      <c r="C152" s="2">
        <v>5412</v>
      </c>
      <c r="D152" s="2">
        <v>4120</v>
      </c>
      <c r="E152" s="2">
        <v>142</v>
      </c>
      <c r="F152" s="32">
        <f t="shared" si="13"/>
        <v>3.4466019417475726</v>
      </c>
      <c r="G152" s="3">
        <f t="shared" si="12"/>
        <v>3062.5629949604031</v>
      </c>
      <c r="H152" s="3">
        <f t="shared" si="12"/>
        <v>105.55435565154788</v>
      </c>
      <c r="J152" s="7"/>
    </row>
    <row r="153" spans="1:14" ht="15.75" x14ac:dyDescent="0.25">
      <c r="A153" s="28" t="str">
        <f>_xlfn.XLOOKUP(P!C153,'Banco de Dados'!$B$3:$B$274,'Banco de Dados'!$K$3:$K$274,"")</f>
        <v>Mn</v>
      </c>
      <c r="B153" s="2">
        <v>25</v>
      </c>
      <c r="C153" s="2">
        <v>5895</v>
      </c>
      <c r="D153" s="2">
        <v>4802</v>
      </c>
      <c r="E153" s="2">
        <v>157</v>
      </c>
      <c r="F153" s="32">
        <f t="shared" si="13"/>
        <v>3.2694710537276137</v>
      </c>
      <c r="G153" s="3">
        <f t="shared" si="12"/>
        <v>3569.5212383009361</v>
      </c>
      <c r="H153" s="3">
        <f t="shared" si="12"/>
        <v>116.70446364290856</v>
      </c>
      <c r="J153" s="7"/>
      <c r="K153" s="165" t="s">
        <v>218</v>
      </c>
      <c r="L153" s="166"/>
      <c r="M153" s="167"/>
    </row>
    <row r="154" spans="1:14" x14ac:dyDescent="0.25">
      <c r="A154" s="28" t="str">
        <f>_xlfn.XLOOKUP(P!C154,'Banco de Dados'!$B$3:$B$274,'Banco de Dados'!$K$3:$K$274,"")</f>
        <v>Fe</v>
      </c>
      <c r="B154" s="2">
        <v>26</v>
      </c>
      <c r="C154" s="2">
        <v>6399</v>
      </c>
      <c r="D154" s="2">
        <v>215285</v>
      </c>
      <c r="E154" s="2">
        <v>467</v>
      </c>
      <c r="F154" s="32">
        <f t="shared" si="13"/>
        <v>0.21692175488306198</v>
      </c>
      <c r="G154" s="3">
        <f t="shared" si="12"/>
        <v>160030.06659467242</v>
      </c>
      <c r="H154" s="3">
        <f t="shared" si="12"/>
        <v>347.14002879769617</v>
      </c>
      <c r="J154" s="7"/>
      <c r="K154" s="104" t="s">
        <v>236</v>
      </c>
      <c r="L154" s="108">
        <f>K145</f>
        <v>3250.6281497480204</v>
      </c>
      <c r="M154" s="109">
        <f>M145</f>
        <v>78.79409647228222</v>
      </c>
    </row>
    <row r="155" spans="1:14" x14ac:dyDescent="0.25">
      <c r="A155" s="28" t="str">
        <f>_xlfn.XLOOKUP(P!C155,'Banco de Dados'!$B$3:$B$274,'Banco de Dados'!$K$3:$K$274,"")</f>
        <v>Ni</v>
      </c>
      <c r="B155" s="2">
        <v>28</v>
      </c>
      <c r="C155" s="2">
        <v>7472</v>
      </c>
      <c r="D155" s="2">
        <v>1739</v>
      </c>
      <c r="E155" s="2">
        <v>225</v>
      </c>
      <c r="F155" s="32">
        <f t="shared" si="13"/>
        <v>12.938470385278896</v>
      </c>
      <c r="G155" s="3">
        <f t="shared" si="12"/>
        <v>1292.6691864650829</v>
      </c>
      <c r="H155" s="3">
        <f t="shared" si="12"/>
        <v>167.25161987041037</v>
      </c>
      <c r="J155" s="7"/>
      <c r="K155" s="104" t="s">
        <v>237</v>
      </c>
      <c r="L155" s="105">
        <f>$L$9</f>
        <v>9600</v>
      </c>
      <c r="M155" s="106">
        <f>$L$10</f>
        <v>0</v>
      </c>
    </row>
    <row r="156" spans="1:14" x14ac:dyDescent="0.25">
      <c r="A156" s="28" t="str">
        <f>_xlfn.XLOOKUP(P!C156,'Banco de Dados'!$B$3:$B$274,'Banco de Dados'!$K$3:$K$274,"")</f>
        <v>Zn</v>
      </c>
      <c r="B156" s="2">
        <v>30</v>
      </c>
      <c r="C156" s="2">
        <v>8631</v>
      </c>
      <c r="D156" s="2">
        <v>867</v>
      </c>
      <c r="E156" s="2">
        <v>225</v>
      </c>
      <c r="F156" s="32">
        <f t="shared" si="13"/>
        <v>25.951557093425606</v>
      </c>
      <c r="G156" s="3">
        <f t="shared" si="12"/>
        <v>644.47624190064801</v>
      </c>
      <c r="H156" s="3">
        <f t="shared" si="12"/>
        <v>167.25161987041037</v>
      </c>
      <c r="J156" s="7"/>
      <c r="K156" s="104" t="s">
        <v>238</v>
      </c>
      <c r="L156" s="105">
        <f>$M$11</f>
        <v>19589</v>
      </c>
      <c r="M156" s="106">
        <f>$M$12</f>
        <v>183</v>
      </c>
    </row>
    <row r="157" spans="1:14" x14ac:dyDescent="0.25">
      <c r="A157" s="28" t="str">
        <f>_xlfn.XLOOKUP(P!C157,'Banco de Dados'!$B$3:$B$274,'Banco de Dados'!$K$3:$K$274,"")</f>
        <v>Rh</v>
      </c>
      <c r="B157" s="2">
        <v>45</v>
      </c>
      <c r="C157" s="2">
        <v>20167</v>
      </c>
      <c r="D157" s="2">
        <v>1533</v>
      </c>
      <c r="E157" s="2">
        <v>126</v>
      </c>
      <c r="F157" s="32">
        <f t="shared" si="13"/>
        <v>8.2191780821917817</v>
      </c>
      <c r="G157" s="3">
        <f t="shared" si="12"/>
        <v>1139.5410367170628</v>
      </c>
      <c r="H157" s="3">
        <f t="shared" si="12"/>
        <v>93.660907127429809</v>
      </c>
      <c r="J157" s="7"/>
      <c r="K157" s="69" t="s">
        <v>217</v>
      </c>
      <c r="L157" s="110">
        <f>SQRT(((M154/L154)^2)+((M155/L155)^2)+((M156/L156)^2))</f>
        <v>2.5977553682288438E-2</v>
      </c>
      <c r="M157" s="71" t="str">
        <f>M166</f>
        <v>mg/kg</v>
      </c>
    </row>
    <row r="158" spans="1:14" x14ac:dyDescent="0.25">
      <c r="A158" s="28" t="str">
        <f>_xlfn.XLOOKUP(P!C158,'Banco de Dados'!$B$3:$B$274,'Banco de Dados'!$K$3:$K$274,"")</f>
        <v>Rh</v>
      </c>
      <c r="B158" s="2">
        <v>45</v>
      </c>
      <c r="C158" s="2">
        <v>2696</v>
      </c>
      <c r="D158" s="2">
        <v>16888</v>
      </c>
      <c r="E158" s="2">
        <v>146</v>
      </c>
      <c r="F158" s="32">
        <f t="shared" si="13"/>
        <v>0.86451918522027471</v>
      </c>
      <c r="G158" s="3">
        <f t="shared" si="12"/>
        <v>12553.534917206624</v>
      </c>
      <c r="H158" s="3">
        <f t="shared" si="12"/>
        <v>108.5277177825774</v>
      </c>
      <c r="J158" s="7"/>
    </row>
    <row r="159" spans="1:14" x14ac:dyDescent="0.25">
      <c r="A159" s="28" t="str">
        <f>_xlfn.XLOOKUP(P!C159,'Banco de Dados'!$B$3:$B$274,'Banco de Dados'!$K$3:$K$274,"")</f>
        <v/>
      </c>
      <c r="B159" s="2">
        <v>0</v>
      </c>
      <c r="C159" s="2">
        <v>0</v>
      </c>
      <c r="D159" s="2">
        <v>0</v>
      </c>
      <c r="E159" s="2">
        <v>0</v>
      </c>
      <c r="F159" s="32" t="e">
        <f t="shared" si="13"/>
        <v>#DIV/0!</v>
      </c>
      <c r="G159" s="3">
        <f t="shared" si="12"/>
        <v>0</v>
      </c>
      <c r="H159" s="3">
        <f t="shared" si="12"/>
        <v>0</v>
      </c>
      <c r="J159" s="7"/>
    </row>
    <row r="160" spans="1:14" x14ac:dyDescent="0.25">
      <c r="A160" s="28" t="str">
        <f>_xlfn.XLOOKUP(P!C160,'Banco de Dados'!$B$3:$B$274,'Banco de Dados'!$K$3:$K$274,"")</f>
        <v/>
      </c>
      <c r="B160" s="2">
        <v>0</v>
      </c>
      <c r="C160" s="2">
        <v>0</v>
      </c>
      <c r="D160" s="2">
        <v>0</v>
      </c>
      <c r="E160" s="2">
        <v>0</v>
      </c>
      <c r="F160" s="32" t="e">
        <f t="shared" si="13"/>
        <v>#DIV/0!</v>
      </c>
      <c r="G160" s="3">
        <f t="shared" si="12"/>
        <v>0</v>
      </c>
      <c r="H160" s="3">
        <f t="shared" si="12"/>
        <v>0</v>
      </c>
      <c r="J160" s="7"/>
    </row>
    <row r="161" spans="1:14" x14ac:dyDescent="0.25">
      <c r="A161" s="28" t="str">
        <f>_xlfn.XLOOKUP(P!C161,'Banco de Dados'!$B$3:$B$274,'Banco de Dados'!$K$3:$K$274,"")</f>
        <v/>
      </c>
      <c r="B161" s="2">
        <v>0</v>
      </c>
      <c r="C161" s="2">
        <v>0</v>
      </c>
      <c r="D161" s="2">
        <v>0</v>
      </c>
      <c r="E161" s="2">
        <v>0</v>
      </c>
      <c r="F161" s="32" t="e">
        <f t="shared" si="13"/>
        <v>#DIV/0!</v>
      </c>
      <c r="G161" s="3">
        <f t="shared" si="12"/>
        <v>0</v>
      </c>
      <c r="H161" s="3">
        <f t="shared" si="12"/>
        <v>0</v>
      </c>
      <c r="J161" s="7"/>
    </row>
    <row r="162" spans="1:14" x14ac:dyDescent="0.25">
      <c r="A162" s="28" t="str">
        <f>_xlfn.XLOOKUP(P!C162,'Banco de Dados'!$B$3:$B$274,'Banco de Dados'!$K$3:$K$274,"")</f>
        <v/>
      </c>
      <c r="B162" s="2">
        <v>0</v>
      </c>
      <c r="C162" s="2">
        <v>0</v>
      </c>
      <c r="D162" s="2">
        <v>0</v>
      </c>
      <c r="E162" s="2">
        <v>0</v>
      </c>
      <c r="F162" s="32" t="e">
        <f t="shared" si="13"/>
        <v>#DIV/0!</v>
      </c>
      <c r="G162" s="3">
        <f t="shared" si="12"/>
        <v>0</v>
      </c>
      <c r="H162" s="3">
        <f t="shared" si="12"/>
        <v>0</v>
      </c>
      <c r="J162" s="7"/>
    </row>
    <row r="163" spans="1:14" x14ac:dyDescent="0.25">
      <c r="A163" s="28" t="str">
        <f>_xlfn.XLOOKUP(P!C163,'Banco de Dados'!$B$3:$B$274,'Banco de Dados'!$K$3:$K$274,"")</f>
        <v/>
      </c>
      <c r="B163" s="2">
        <v>0</v>
      </c>
      <c r="C163" s="2">
        <v>0</v>
      </c>
      <c r="D163" s="2">
        <v>0</v>
      </c>
      <c r="E163" s="2">
        <v>0</v>
      </c>
      <c r="F163" s="32" t="e">
        <f t="shared" si="13"/>
        <v>#DIV/0!</v>
      </c>
      <c r="G163" s="3">
        <f t="shared" si="12"/>
        <v>0</v>
      </c>
      <c r="H163" s="3">
        <f t="shared" si="12"/>
        <v>0</v>
      </c>
      <c r="J163" s="7"/>
    </row>
    <row r="164" spans="1:14" x14ac:dyDescent="0.25">
      <c r="A164" s="28" t="str">
        <f>_xlfn.XLOOKUP(P!C164,'Banco de Dados'!$B$3:$B$274,'Banco de Dados'!$K$3:$K$274,"")</f>
        <v/>
      </c>
      <c r="B164" s="2">
        <v>0</v>
      </c>
      <c r="C164" s="2">
        <v>0</v>
      </c>
      <c r="D164" s="2">
        <v>0</v>
      </c>
      <c r="E164" s="17">
        <v>0</v>
      </c>
      <c r="F164" s="32" t="e">
        <f t="shared" si="13"/>
        <v>#DIV/0!</v>
      </c>
      <c r="G164" s="3">
        <f t="shared" si="12"/>
        <v>0</v>
      </c>
      <c r="H164" s="3">
        <f t="shared" si="12"/>
        <v>0</v>
      </c>
      <c r="J164" s="7"/>
    </row>
    <row r="165" spans="1:14" ht="15.75" x14ac:dyDescent="0.25">
      <c r="A165" s="28" t="str">
        <f>_xlfn.XLOOKUP(P!C165,'Banco de Dados'!$B$3:$B$274,'Banco de Dados'!$K$3:$K$274,"")</f>
        <v/>
      </c>
      <c r="B165" s="2">
        <v>0</v>
      </c>
      <c r="C165" s="2">
        <v>0</v>
      </c>
      <c r="D165" s="2">
        <v>0</v>
      </c>
      <c r="E165" s="2">
        <v>0</v>
      </c>
      <c r="F165" s="32" t="e">
        <f t="shared" si="13"/>
        <v>#DIV/0!</v>
      </c>
      <c r="G165" s="3">
        <f t="shared" si="12"/>
        <v>0</v>
      </c>
      <c r="H165" s="3">
        <f t="shared" si="12"/>
        <v>0</v>
      </c>
      <c r="J165" s="7"/>
      <c r="K165" s="101" t="s">
        <v>216</v>
      </c>
      <c r="L165" s="102" t="str">
        <f>K143</f>
        <v>af</v>
      </c>
      <c r="M165" s="103" t="str">
        <f>M143</f>
        <v>Enxofre</v>
      </c>
    </row>
    <row r="166" spans="1:14" x14ac:dyDescent="0.25">
      <c r="A166" s="28" t="str">
        <f>_xlfn.XLOOKUP(P!C166,'Banco de Dados'!$B$3:$B$274,'Banco de Dados'!$K$3:$K$274,"")</f>
        <v/>
      </c>
      <c r="B166" s="2">
        <v>0</v>
      </c>
      <c r="C166" s="2">
        <v>0</v>
      </c>
      <c r="D166" s="2">
        <v>0</v>
      </c>
      <c r="E166" s="2">
        <v>0</v>
      </c>
      <c r="F166" s="32" t="e">
        <f t="shared" si="13"/>
        <v>#DIV/0!</v>
      </c>
      <c r="G166" s="3">
        <f t="shared" si="12"/>
        <v>0</v>
      </c>
      <c r="H166" s="3">
        <f t="shared" si="12"/>
        <v>0</v>
      </c>
      <c r="J166" s="7"/>
      <c r="K166" s="68" t="s">
        <v>68</v>
      </c>
      <c r="L166" s="29">
        <f>(K149*M151)/M149</f>
        <v>1593.0384520690691</v>
      </c>
      <c r="M166" s="66" t="str">
        <f>$M$9</f>
        <v>mg/kg</v>
      </c>
    </row>
    <row r="167" spans="1:14" x14ac:dyDescent="0.25">
      <c r="A167" s="28" t="str">
        <f>_xlfn.XLOOKUP(P!C167,'Banco de Dados'!$B$3:$B$274,'Banco de Dados'!$K$3:$K$274,"")</f>
        <v/>
      </c>
      <c r="B167" s="2">
        <v>0</v>
      </c>
      <c r="C167" s="2">
        <v>0</v>
      </c>
      <c r="D167" s="2">
        <v>0</v>
      </c>
      <c r="E167" s="2">
        <v>0</v>
      </c>
      <c r="F167" s="32" t="e">
        <f t="shared" si="13"/>
        <v>#DIV/0!</v>
      </c>
      <c r="G167" s="3">
        <f t="shared" si="12"/>
        <v>0</v>
      </c>
      <c r="H167" s="3">
        <f t="shared" si="12"/>
        <v>0</v>
      </c>
      <c r="J167" s="7"/>
      <c r="K167" s="111" t="s">
        <v>246</v>
      </c>
      <c r="L167" s="126">
        <f>SQRT(((M154/L154)^2)+((M155/L155)^2)+((M156/L156)^2))</f>
        <v>2.5977553682288438E-2</v>
      </c>
      <c r="M167" s="66"/>
    </row>
    <row r="168" spans="1:14" x14ac:dyDescent="0.25">
      <c r="A168" s="28" t="str">
        <f>_xlfn.XLOOKUP(P!C168,'Banco de Dados'!$B$3:$B$274,'Banco de Dados'!$K$3:$K$274,"")</f>
        <v/>
      </c>
      <c r="B168" s="2">
        <v>0</v>
      </c>
      <c r="C168" s="2">
        <v>0</v>
      </c>
      <c r="D168" s="2">
        <v>0</v>
      </c>
      <c r="E168" s="2">
        <v>0</v>
      </c>
      <c r="F168" s="32" t="e">
        <f t="shared" si="13"/>
        <v>#DIV/0!</v>
      </c>
      <c r="G168" s="3">
        <f t="shared" si="12"/>
        <v>0</v>
      </c>
      <c r="H168" s="3">
        <f t="shared" si="12"/>
        <v>0</v>
      </c>
      <c r="J168" s="7"/>
      <c r="K168" s="69" t="s">
        <v>247</v>
      </c>
      <c r="L168" s="127">
        <f>L167*L166</f>
        <v>41.383241906573922</v>
      </c>
      <c r="M168" s="71" t="str">
        <f>$M$9</f>
        <v>mg/kg</v>
      </c>
    </row>
    <row r="169" spans="1:14" x14ac:dyDescent="0.25">
      <c r="A169" s="28" t="str">
        <f>_xlfn.XLOOKUP(P!C169,'Banco de Dados'!$B$3:$B$274,'Banco de Dados'!$K$3:$K$274,"")</f>
        <v/>
      </c>
      <c r="B169" s="2">
        <v>0</v>
      </c>
      <c r="C169" s="2">
        <v>0</v>
      </c>
      <c r="D169" s="2">
        <v>0</v>
      </c>
      <c r="E169" s="2">
        <v>0</v>
      </c>
      <c r="F169" s="32" t="e">
        <f t="shared" si="13"/>
        <v>#DIV/0!</v>
      </c>
      <c r="G169" s="3">
        <f t="shared" si="12"/>
        <v>0</v>
      </c>
      <c r="H169" s="3">
        <f t="shared" si="12"/>
        <v>0</v>
      </c>
      <c r="J169" s="7"/>
      <c r="K169" s="123"/>
      <c r="L169" s="124"/>
    </row>
    <row r="170" spans="1:14" x14ac:dyDescent="0.25">
      <c r="A170" s="28" t="str">
        <f>_xlfn.XLOOKUP(P!C170,'Banco de Dados'!$B$3:$B$274,'Banco de Dados'!$K$3:$K$274,"")</f>
        <v/>
      </c>
      <c r="B170" s="2">
        <v>0</v>
      </c>
      <c r="C170" s="2">
        <v>0</v>
      </c>
      <c r="D170" s="2">
        <v>0</v>
      </c>
      <c r="E170" s="2">
        <v>0</v>
      </c>
      <c r="F170" s="32" t="e">
        <f t="shared" si="13"/>
        <v>#DIV/0!</v>
      </c>
      <c r="G170" s="3">
        <f t="shared" si="12"/>
        <v>0</v>
      </c>
      <c r="H170" s="3">
        <f t="shared" si="12"/>
        <v>0</v>
      </c>
      <c r="J170" s="7"/>
    </row>
    <row r="171" spans="1:14" x14ac:dyDescent="0.25">
      <c r="A171" s="28" t="str">
        <f>_xlfn.XLOOKUP(P!C171,'Banco de Dados'!$B$3:$B$274,'Banco de Dados'!$K$3:$K$274,"")</f>
        <v/>
      </c>
      <c r="B171" s="2">
        <v>0</v>
      </c>
      <c r="C171" s="2">
        <v>0</v>
      </c>
      <c r="D171" s="2">
        <v>0</v>
      </c>
      <c r="E171" s="2">
        <v>0</v>
      </c>
      <c r="F171" s="32" t="e">
        <f t="shared" si="13"/>
        <v>#DIV/0!</v>
      </c>
      <c r="G171" s="3">
        <f t="shared" si="12"/>
        <v>0</v>
      </c>
      <c r="H171" s="3">
        <f t="shared" si="12"/>
        <v>0</v>
      </c>
      <c r="J171" s="7"/>
    </row>
    <row r="172" spans="1:14" x14ac:dyDescent="0.25">
      <c r="A172" s="28" t="str">
        <f>_xlfn.XLOOKUP(P!C172,'Banco de Dados'!$B$3:$B$274,'Banco de Dados'!$K$3:$K$274,"")</f>
        <v/>
      </c>
      <c r="B172" s="2">
        <v>0</v>
      </c>
      <c r="C172" s="2">
        <v>0</v>
      </c>
      <c r="D172" s="2">
        <v>0</v>
      </c>
      <c r="E172" s="2">
        <v>0</v>
      </c>
      <c r="F172" s="32" t="e">
        <f t="shared" si="13"/>
        <v>#DIV/0!</v>
      </c>
      <c r="G172" s="3">
        <f t="shared" ref="G172:H174" si="14">D172*$E$142</f>
        <v>0</v>
      </c>
      <c r="H172" s="3">
        <f t="shared" si="14"/>
        <v>0</v>
      </c>
      <c r="J172" s="7"/>
    </row>
    <row r="173" spans="1:14" x14ac:dyDescent="0.25">
      <c r="A173" s="28" t="str">
        <f>_xlfn.XLOOKUP(P!C173,'Banco de Dados'!$B$3:$B$274,'Banco de Dados'!$K$3:$K$274,"")</f>
        <v/>
      </c>
      <c r="B173" s="2">
        <v>0</v>
      </c>
      <c r="C173" s="2">
        <v>0</v>
      </c>
      <c r="D173" s="2">
        <v>0</v>
      </c>
      <c r="E173" s="2">
        <v>0</v>
      </c>
      <c r="F173" s="32" t="e">
        <f t="shared" si="13"/>
        <v>#DIV/0!</v>
      </c>
      <c r="G173" s="3">
        <f t="shared" si="14"/>
        <v>0</v>
      </c>
      <c r="H173" s="3">
        <f t="shared" si="14"/>
        <v>0</v>
      </c>
      <c r="J173" s="7"/>
    </row>
    <row r="174" spans="1:14" x14ac:dyDescent="0.25">
      <c r="A174" s="28" t="str">
        <f>_xlfn.XLOOKUP(P!C174,'Banco de Dados'!$B$3:$B$274,'Banco de Dados'!$K$3:$K$274,"")</f>
        <v/>
      </c>
      <c r="B174" s="2">
        <v>0</v>
      </c>
      <c r="C174" s="2">
        <v>0</v>
      </c>
      <c r="D174" s="2">
        <v>0</v>
      </c>
      <c r="E174" s="2">
        <v>0</v>
      </c>
      <c r="F174" s="32" t="e">
        <f t="shared" si="13"/>
        <v>#DIV/0!</v>
      </c>
      <c r="G174" s="3">
        <f t="shared" si="14"/>
        <v>0</v>
      </c>
      <c r="H174" s="3">
        <f t="shared" si="14"/>
        <v>0</v>
      </c>
      <c r="J174" s="7"/>
    </row>
    <row r="175" spans="1:14" x14ac:dyDescent="0.25">
      <c r="A175" s="21"/>
      <c r="B175" s="21"/>
      <c r="C175" s="21"/>
      <c r="D175" s="21"/>
      <c r="E175" s="21"/>
      <c r="F175" s="77"/>
      <c r="G175" s="22"/>
      <c r="H175" s="22"/>
      <c r="J175" s="21"/>
      <c r="K175" s="21"/>
      <c r="L175" s="21"/>
      <c r="M175" s="21"/>
      <c r="N175" s="21"/>
    </row>
    <row r="176" spans="1:14" ht="15.75" x14ac:dyDescent="0.25">
      <c r="A176" s="36" t="str">
        <f>'Nome das Amostras'!A9</f>
        <v>ag</v>
      </c>
      <c r="B176" s="164" t="str">
        <f>VLOOKUP(A176,'Nome das Amostras'!$A$3:$D$28,2,FALSE)</f>
        <v>R6</v>
      </c>
      <c r="C176" s="164"/>
      <c r="D176" s="51" t="s">
        <v>65</v>
      </c>
      <c r="E176" s="52">
        <f>'Banco de Dados'!$O$13/'Banco de Dados'!AX13</f>
        <v>0.56894889103182256</v>
      </c>
      <c r="F176" s="74"/>
      <c r="G176" s="3"/>
      <c r="H176" s="3"/>
      <c r="J176" s="7"/>
    </row>
    <row r="177" spans="1:14" ht="15.75" x14ac:dyDescent="0.25">
      <c r="A177" s="107" t="s">
        <v>1</v>
      </c>
      <c r="B177" s="107" t="s">
        <v>0</v>
      </c>
      <c r="C177" s="107" t="s">
        <v>212</v>
      </c>
      <c r="D177" s="107" t="s">
        <v>209</v>
      </c>
      <c r="E177" s="107" t="s">
        <v>213</v>
      </c>
      <c r="F177" s="76" t="s">
        <v>219</v>
      </c>
      <c r="G177" s="54" t="s">
        <v>140</v>
      </c>
      <c r="H177" s="54" t="s">
        <v>66</v>
      </c>
      <c r="J177" s="7"/>
      <c r="K177" s="72" t="str">
        <f>A176</f>
        <v>ag</v>
      </c>
      <c r="L177" s="55" t="s">
        <v>215</v>
      </c>
      <c r="M177" s="41" t="str">
        <f>$A$1</f>
        <v>Enxofre</v>
      </c>
      <c r="N177" s="3"/>
    </row>
    <row r="178" spans="1:14" x14ac:dyDescent="0.25">
      <c r="A178" s="28" t="str">
        <f>_xlfn.XLOOKUP(P!C178,'Banco de Dados'!$B$3:$B$274,'Banco de Dados'!$K$3:$K$274,"")</f>
        <v>Si</v>
      </c>
      <c r="B178" s="2" cm="1">
        <f t="array" ref="B178:E208">Dados!AT5:AW35</f>
        <v>14</v>
      </c>
      <c r="C178" s="2">
        <v>1740</v>
      </c>
      <c r="D178" s="2">
        <v>4273</v>
      </c>
      <c r="E178" s="2">
        <v>70</v>
      </c>
      <c r="F178" s="32">
        <f>(E178*100)/D178</f>
        <v>1.6381933068102037</v>
      </c>
      <c r="G178" s="3">
        <f t="shared" ref="G178:H205" si="15">D178*$E$176</f>
        <v>2431.1186113789777</v>
      </c>
      <c r="H178" s="3">
        <f t="shared" si="15"/>
        <v>39.826422372227576</v>
      </c>
      <c r="J178" s="7"/>
      <c r="K178" s="5" t="s">
        <v>210</v>
      </c>
      <c r="L178" s="5"/>
      <c r="M178" s="5" t="s">
        <v>211</v>
      </c>
    </row>
    <row r="179" spans="1:14" x14ac:dyDescent="0.25">
      <c r="A179" s="28" t="str">
        <f>_xlfn.XLOOKUP(P!C179,'Banco de Dados'!$B$3:$B$274,'Banco de Dados'!$K$3:$K$274,"")</f>
        <v>P</v>
      </c>
      <c r="B179" s="2">
        <v>15</v>
      </c>
      <c r="C179" s="2">
        <v>2013</v>
      </c>
      <c r="D179" s="2">
        <v>476</v>
      </c>
      <c r="E179" s="2">
        <v>36</v>
      </c>
      <c r="F179" s="32">
        <f t="shared" ref="F179:F208" si="16">(E179*100)/D179</f>
        <v>7.5630252100840334</v>
      </c>
      <c r="G179" s="3">
        <f t="shared" si="15"/>
        <v>270.81967213114751</v>
      </c>
      <c r="H179" s="3">
        <f t="shared" si="15"/>
        <v>20.482160077145611</v>
      </c>
      <c r="J179" s="7"/>
      <c r="K179" s="6">
        <f>_xlfn.XLOOKUP($B$4,A178:A205,G178:G205,"")</f>
        <v>1474.715525554484</v>
      </c>
      <c r="L179" s="6"/>
      <c r="M179" s="6">
        <f>_xlfn.XLOOKUP($B$4,A178:A205,H178:H205,"")</f>
        <v>40.964320154291222</v>
      </c>
    </row>
    <row r="180" spans="1:14" x14ac:dyDescent="0.25">
      <c r="A180" s="28" t="str">
        <f>_xlfn.XLOOKUP(P!C180,'Banco de Dados'!$B$3:$B$274,'Banco de Dados'!$K$3:$K$274,"")</f>
        <v>S</v>
      </c>
      <c r="B180" s="2">
        <v>16</v>
      </c>
      <c r="C180" s="2">
        <v>2307</v>
      </c>
      <c r="D180" s="2">
        <v>2592</v>
      </c>
      <c r="E180" s="2">
        <v>72</v>
      </c>
      <c r="F180" s="32">
        <f t="shared" si="16"/>
        <v>2.7777777777777777</v>
      </c>
      <c r="G180" s="3">
        <f t="shared" si="15"/>
        <v>1474.715525554484</v>
      </c>
      <c r="H180" s="3">
        <f t="shared" si="15"/>
        <v>40.964320154291222</v>
      </c>
      <c r="J180" s="7"/>
    </row>
    <row r="181" spans="1:14" ht="15.75" x14ac:dyDescent="0.25">
      <c r="A181" s="28" t="str">
        <f>_xlfn.XLOOKUP(P!C181,'Banco de Dados'!$B$3:$B$274,'Banco de Dados'!$K$3:$K$274,"")</f>
        <v>Cl</v>
      </c>
      <c r="B181" s="2">
        <v>17</v>
      </c>
      <c r="C181" s="2">
        <v>2622</v>
      </c>
      <c r="D181" s="2">
        <v>9118</v>
      </c>
      <c r="E181" s="2">
        <v>127</v>
      </c>
      <c r="F181" s="32">
        <f t="shared" si="16"/>
        <v>1.3928493090590042</v>
      </c>
      <c r="G181" s="3">
        <f t="shared" si="15"/>
        <v>5187.6759884281582</v>
      </c>
      <c r="H181" s="3">
        <f t="shared" si="15"/>
        <v>72.256509161041464</v>
      </c>
      <c r="K181" s="165" t="s">
        <v>67</v>
      </c>
      <c r="L181" s="166"/>
      <c r="M181" s="167"/>
      <c r="N181"/>
    </row>
    <row r="182" spans="1:14" x14ac:dyDescent="0.25">
      <c r="A182" s="28" t="str">
        <f>_xlfn.XLOOKUP(P!C182,'Banco de Dados'!$B$3:$B$274,'Banco de Dados'!$K$3:$K$274,"")</f>
        <v>Ar</v>
      </c>
      <c r="B182" s="2">
        <v>18</v>
      </c>
      <c r="C182" s="2">
        <v>2957</v>
      </c>
      <c r="D182" s="2">
        <v>7259</v>
      </c>
      <c r="E182" s="2">
        <v>158</v>
      </c>
      <c r="F182" s="32">
        <f t="shared" si="16"/>
        <v>2.1766083482573357</v>
      </c>
      <c r="G182" s="3">
        <f t="shared" si="15"/>
        <v>4130</v>
      </c>
      <c r="H182" s="3">
        <f t="shared" si="15"/>
        <v>89.89392478302797</v>
      </c>
      <c r="J182" s="7"/>
      <c r="K182" s="104" t="s">
        <v>240</v>
      </c>
      <c r="L182" s="39"/>
      <c r="M182" s="106" t="s">
        <v>209</v>
      </c>
    </row>
    <row r="183" spans="1:14" x14ac:dyDescent="0.25">
      <c r="A183" s="28" t="str">
        <f>_xlfn.XLOOKUP(P!C183,'Banco de Dados'!$B$3:$B$274,'Banco de Dados'!$K$3:$K$274,"")</f>
        <v>K</v>
      </c>
      <c r="B183" s="2">
        <v>19</v>
      </c>
      <c r="C183" s="2">
        <v>3313</v>
      </c>
      <c r="D183" s="2">
        <v>61476</v>
      </c>
      <c r="E183" s="2">
        <v>263</v>
      </c>
      <c r="F183" s="32">
        <f t="shared" si="16"/>
        <v>0.42780922636476021</v>
      </c>
      <c r="G183" s="3">
        <f t="shared" si="15"/>
        <v>34976.702025072322</v>
      </c>
      <c r="H183" s="3">
        <f t="shared" si="15"/>
        <v>149.63355834136934</v>
      </c>
      <c r="J183" s="58" t="s">
        <v>38</v>
      </c>
      <c r="K183" s="59">
        <f>$L$9</f>
        <v>9600</v>
      </c>
      <c r="L183" s="60"/>
      <c r="M183" s="61">
        <f>$M$11</f>
        <v>19589</v>
      </c>
      <c r="N183" s="60"/>
    </row>
    <row r="184" spans="1:14" x14ac:dyDescent="0.25">
      <c r="A184" s="28" t="str">
        <f>_xlfn.XLOOKUP(P!C184,'Banco de Dados'!$B$3:$B$274,'Banco de Dados'!$K$3:$K$274,"")</f>
        <v>Ca</v>
      </c>
      <c r="B184" s="2">
        <v>20</v>
      </c>
      <c r="C184" s="2">
        <v>3691</v>
      </c>
      <c r="D184" s="2">
        <v>20178</v>
      </c>
      <c r="E184" s="2">
        <v>179</v>
      </c>
      <c r="F184" s="32">
        <f t="shared" si="16"/>
        <v>0.8871047675686391</v>
      </c>
      <c r="G184" s="3">
        <f t="shared" si="15"/>
        <v>11480.250723240115</v>
      </c>
      <c r="H184" s="3">
        <f t="shared" si="15"/>
        <v>101.84185149469624</v>
      </c>
      <c r="J184" s="2"/>
      <c r="K184" s="18"/>
      <c r="L184" s="2" t="s">
        <v>70</v>
      </c>
      <c r="M184" s="19"/>
    </row>
    <row r="185" spans="1:14" x14ac:dyDescent="0.25">
      <c r="A185" s="28" t="str">
        <f>_xlfn.XLOOKUP(P!C185,'Banco de Dados'!$B$3:$B$274,'Banco de Dados'!$K$3:$K$274,"")</f>
        <v>Ti</v>
      </c>
      <c r="B185" s="2">
        <v>22</v>
      </c>
      <c r="C185" s="2">
        <v>4509</v>
      </c>
      <c r="D185" s="2">
        <v>12309</v>
      </c>
      <c r="E185" s="2">
        <v>156</v>
      </c>
      <c r="F185" s="32">
        <f t="shared" si="16"/>
        <v>1.2673653424323665</v>
      </c>
      <c r="G185" s="3">
        <f t="shared" si="15"/>
        <v>7003.1918997107041</v>
      </c>
      <c r="H185" s="3">
        <f t="shared" si="15"/>
        <v>88.756027000964323</v>
      </c>
      <c r="J185" s="58" t="s">
        <v>69</v>
      </c>
      <c r="K185" s="62" t="s">
        <v>71</v>
      </c>
      <c r="L185" s="63"/>
      <c r="M185" s="64">
        <f>K179</f>
        <v>1474.715525554484</v>
      </c>
      <c r="N185" s="60"/>
    </row>
    <row r="186" spans="1:14" x14ac:dyDescent="0.25">
      <c r="A186" s="28" t="str">
        <f>_xlfn.XLOOKUP(P!C186,'Banco de Dados'!$B$3:$B$274,'Banco de Dados'!$K$3:$K$274,"")</f>
        <v>Cr</v>
      </c>
      <c r="B186" s="2">
        <v>24</v>
      </c>
      <c r="C186" s="2">
        <v>5412</v>
      </c>
      <c r="D186" s="2">
        <v>2957</v>
      </c>
      <c r="E186" s="2">
        <v>138</v>
      </c>
      <c r="F186" s="32">
        <f t="shared" si="16"/>
        <v>4.6668921203922897</v>
      </c>
      <c r="G186" s="3">
        <f t="shared" si="15"/>
        <v>1682.3818707810992</v>
      </c>
      <c r="H186" s="3">
        <f t="shared" si="15"/>
        <v>78.514946962391519</v>
      </c>
      <c r="J186" s="7"/>
    </row>
    <row r="187" spans="1:14" ht="15.75" x14ac:dyDescent="0.25">
      <c r="A187" s="28" t="str">
        <f>_xlfn.XLOOKUP(P!C187,'Banco de Dados'!$B$3:$B$274,'Banco de Dados'!$K$3:$K$274,"")</f>
        <v>Mn</v>
      </c>
      <c r="B187" s="2">
        <v>25</v>
      </c>
      <c r="C187" s="2">
        <v>5895</v>
      </c>
      <c r="D187" s="2">
        <v>5316</v>
      </c>
      <c r="E187" s="2">
        <v>160</v>
      </c>
      <c r="F187" s="32">
        <f t="shared" si="16"/>
        <v>3.0097817908201656</v>
      </c>
      <c r="G187" s="3">
        <f t="shared" si="15"/>
        <v>3024.5323047251686</v>
      </c>
      <c r="H187" s="3">
        <f t="shared" si="15"/>
        <v>91.031822565091602</v>
      </c>
      <c r="J187" s="7"/>
      <c r="K187" s="165" t="s">
        <v>218</v>
      </c>
      <c r="L187" s="166"/>
      <c r="M187" s="167"/>
    </row>
    <row r="188" spans="1:14" x14ac:dyDescent="0.25">
      <c r="A188" s="28" t="str">
        <f>_xlfn.XLOOKUP(P!C188,'Banco de Dados'!$B$3:$B$274,'Banco de Dados'!$K$3:$K$274,"")</f>
        <v>Fe</v>
      </c>
      <c r="B188" s="2">
        <v>26</v>
      </c>
      <c r="C188" s="2">
        <v>6399</v>
      </c>
      <c r="D188" s="2">
        <v>229224</v>
      </c>
      <c r="E188" s="2">
        <v>478</v>
      </c>
      <c r="F188" s="32">
        <f t="shared" si="16"/>
        <v>0.20852964785537292</v>
      </c>
      <c r="G188" s="3">
        <f t="shared" si="15"/>
        <v>130416.7405978785</v>
      </c>
      <c r="H188" s="3">
        <f t="shared" si="15"/>
        <v>271.95756991321116</v>
      </c>
      <c r="J188" s="7"/>
      <c r="K188" s="104" t="s">
        <v>236</v>
      </c>
      <c r="L188" s="108">
        <f>K179</f>
        <v>1474.715525554484</v>
      </c>
      <c r="M188" s="109">
        <f>M179</f>
        <v>40.964320154291222</v>
      </c>
    </row>
    <row r="189" spans="1:14" x14ac:dyDescent="0.25">
      <c r="A189" s="28" t="str">
        <f>_xlfn.XLOOKUP(P!C189,'Banco de Dados'!$B$3:$B$274,'Banco de Dados'!$K$3:$K$274,"")</f>
        <v>Ni</v>
      </c>
      <c r="B189" s="2">
        <v>28</v>
      </c>
      <c r="C189" s="2">
        <v>7472</v>
      </c>
      <c r="D189" s="2">
        <v>977</v>
      </c>
      <c r="E189" s="2">
        <v>240</v>
      </c>
      <c r="F189" s="32">
        <f t="shared" si="16"/>
        <v>24.564994882292734</v>
      </c>
      <c r="G189" s="3">
        <f t="shared" si="15"/>
        <v>555.86306653809061</v>
      </c>
      <c r="H189" s="3">
        <f t="shared" si="15"/>
        <v>136.5477338476374</v>
      </c>
      <c r="J189" s="7"/>
      <c r="K189" s="104" t="s">
        <v>237</v>
      </c>
      <c r="L189" s="105">
        <f>$L$9</f>
        <v>9600</v>
      </c>
      <c r="M189" s="106">
        <f>$L$10</f>
        <v>0</v>
      </c>
    </row>
    <row r="190" spans="1:14" x14ac:dyDescent="0.25">
      <c r="A190" s="28" t="str">
        <f>_xlfn.XLOOKUP(P!C190,'Banco de Dados'!$B$3:$B$274,'Banco de Dados'!$K$3:$K$274,"")</f>
        <v>Cu</v>
      </c>
      <c r="B190" s="2">
        <v>29</v>
      </c>
      <c r="C190" s="2">
        <v>8041</v>
      </c>
      <c r="D190" s="2">
        <v>908</v>
      </c>
      <c r="E190" s="2">
        <v>235</v>
      </c>
      <c r="F190" s="32">
        <f t="shared" si="16"/>
        <v>25.881057268722468</v>
      </c>
      <c r="G190" s="3">
        <f t="shared" si="15"/>
        <v>516.60559305689492</v>
      </c>
      <c r="H190" s="3">
        <f t="shared" si="15"/>
        <v>133.70298939247829</v>
      </c>
      <c r="J190" s="7"/>
      <c r="K190" s="104" t="s">
        <v>238</v>
      </c>
      <c r="L190" s="105">
        <f>$M$11</f>
        <v>19589</v>
      </c>
      <c r="M190" s="106">
        <f>$M$12</f>
        <v>183</v>
      </c>
    </row>
    <row r="191" spans="1:14" x14ac:dyDescent="0.25">
      <c r="A191" s="28" t="str">
        <f>_xlfn.XLOOKUP(P!C191,'Banco de Dados'!$B$3:$B$274,'Banco de Dados'!$K$3:$K$274,"")</f>
        <v>Zn</v>
      </c>
      <c r="B191" s="2">
        <v>30</v>
      </c>
      <c r="C191" s="2">
        <v>8631</v>
      </c>
      <c r="D191" s="2">
        <v>984</v>
      </c>
      <c r="E191" s="2">
        <v>243</v>
      </c>
      <c r="F191" s="32">
        <f t="shared" si="16"/>
        <v>24.695121951219512</v>
      </c>
      <c r="G191" s="3">
        <f t="shared" si="15"/>
        <v>559.84570877531337</v>
      </c>
      <c r="H191" s="3">
        <f t="shared" si="15"/>
        <v>138.25458052073287</v>
      </c>
      <c r="J191" s="7"/>
      <c r="K191" s="69" t="s">
        <v>217</v>
      </c>
      <c r="L191" s="110">
        <f>SQRT(((M188/L188)^2)+((M189/L189)^2)+((M190/L190)^2))</f>
        <v>2.9306611617644251E-2</v>
      </c>
      <c r="M191" s="71" t="str">
        <f>M200</f>
        <v>mg/kg</v>
      </c>
    </row>
    <row r="192" spans="1:14" x14ac:dyDescent="0.25">
      <c r="A192" s="28" t="str">
        <f>_xlfn.XLOOKUP(P!C192,'Banco de Dados'!$B$3:$B$274,'Banco de Dados'!$K$3:$K$274,"")</f>
        <v>Rh</v>
      </c>
      <c r="B192" s="2">
        <v>45</v>
      </c>
      <c r="C192" s="2">
        <v>20167</v>
      </c>
      <c r="D192" s="2">
        <v>1547</v>
      </c>
      <c r="E192" s="2">
        <v>139</v>
      </c>
      <c r="F192" s="32">
        <f t="shared" si="16"/>
        <v>8.9851325145442793</v>
      </c>
      <c r="G192" s="3">
        <f t="shared" si="15"/>
        <v>880.1639344262295</v>
      </c>
      <c r="H192" s="3">
        <f t="shared" si="15"/>
        <v>79.083895853423329</v>
      </c>
      <c r="J192" s="7"/>
    </row>
    <row r="193" spans="1:13" x14ac:dyDescent="0.25">
      <c r="A193" s="28" t="str">
        <f>_xlfn.XLOOKUP(P!C193,'Banco de Dados'!$B$3:$B$274,'Banco de Dados'!$K$3:$K$274,"")</f>
        <v>Rh</v>
      </c>
      <c r="B193" s="2">
        <v>45</v>
      </c>
      <c r="C193" s="2">
        <v>2696</v>
      </c>
      <c r="D193" s="2">
        <v>15937</v>
      </c>
      <c r="E193" s="2">
        <v>116</v>
      </c>
      <c r="F193" s="32">
        <f t="shared" si="16"/>
        <v>0.72786597226579652</v>
      </c>
      <c r="G193" s="3">
        <f t="shared" si="15"/>
        <v>9067.338476374156</v>
      </c>
      <c r="H193" s="3">
        <f t="shared" si="15"/>
        <v>65.998071359691423</v>
      </c>
      <c r="J193" s="7"/>
    </row>
    <row r="194" spans="1:13" x14ac:dyDescent="0.25">
      <c r="A194" s="28" t="str">
        <f>_xlfn.XLOOKUP(P!C194,'Banco de Dados'!$B$3:$B$274,'Banco de Dados'!$K$3:$K$274,"")</f>
        <v/>
      </c>
      <c r="B194" s="2">
        <v>0</v>
      </c>
      <c r="C194" s="2">
        <v>0</v>
      </c>
      <c r="D194" s="2">
        <v>0</v>
      </c>
      <c r="E194" s="2">
        <v>0</v>
      </c>
      <c r="F194" s="32" t="e">
        <f t="shared" si="16"/>
        <v>#DIV/0!</v>
      </c>
      <c r="G194" s="3">
        <f t="shared" si="15"/>
        <v>0</v>
      </c>
      <c r="H194" s="3">
        <f t="shared" si="15"/>
        <v>0</v>
      </c>
      <c r="J194" s="7"/>
    </row>
    <row r="195" spans="1:13" x14ac:dyDescent="0.25">
      <c r="A195" s="28" t="str">
        <f>_xlfn.XLOOKUP(P!C195,'Banco de Dados'!$B$3:$B$274,'Banco de Dados'!$K$3:$K$274,"")</f>
        <v/>
      </c>
      <c r="B195" s="2">
        <v>0</v>
      </c>
      <c r="C195" s="2">
        <v>0</v>
      </c>
      <c r="D195" s="2">
        <v>0</v>
      </c>
      <c r="E195" s="2">
        <v>0</v>
      </c>
      <c r="F195" s="32" t="e">
        <f t="shared" si="16"/>
        <v>#DIV/0!</v>
      </c>
      <c r="G195" s="3">
        <f t="shared" si="15"/>
        <v>0</v>
      </c>
      <c r="H195" s="3">
        <f t="shared" si="15"/>
        <v>0</v>
      </c>
      <c r="J195" s="7"/>
    </row>
    <row r="196" spans="1:13" x14ac:dyDescent="0.25">
      <c r="A196" s="28" t="str">
        <f>_xlfn.XLOOKUP(P!C196,'Banco de Dados'!$B$3:$B$274,'Banco de Dados'!$K$3:$K$274,"")</f>
        <v/>
      </c>
      <c r="B196" s="2">
        <v>0</v>
      </c>
      <c r="C196" s="2">
        <v>0</v>
      </c>
      <c r="D196" s="2">
        <v>0</v>
      </c>
      <c r="E196" s="2">
        <v>0</v>
      </c>
      <c r="F196" s="32" t="e">
        <f t="shared" si="16"/>
        <v>#DIV/0!</v>
      </c>
      <c r="G196" s="3">
        <f t="shared" si="15"/>
        <v>0</v>
      </c>
      <c r="H196" s="3">
        <f t="shared" si="15"/>
        <v>0</v>
      </c>
      <c r="J196" s="7"/>
    </row>
    <row r="197" spans="1:13" x14ac:dyDescent="0.25">
      <c r="A197" s="28" t="str">
        <f>_xlfn.XLOOKUP(P!C197,'Banco de Dados'!$B$3:$B$274,'Banco de Dados'!$K$3:$K$274,"")</f>
        <v/>
      </c>
      <c r="B197" s="2">
        <v>0</v>
      </c>
      <c r="C197" s="2">
        <v>0</v>
      </c>
      <c r="D197" s="2">
        <v>0</v>
      </c>
      <c r="E197" s="2">
        <v>0</v>
      </c>
      <c r="F197" s="32" t="e">
        <f t="shared" si="16"/>
        <v>#DIV/0!</v>
      </c>
      <c r="G197" s="3">
        <f t="shared" si="15"/>
        <v>0</v>
      </c>
      <c r="H197" s="3">
        <f t="shared" si="15"/>
        <v>0</v>
      </c>
      <c r="J197" s="7"/>
    </row>
    <row r="198" spans="1:13" x14ac:dyDescent="0.25">
      <c r="A198" s="28" t="str">
        <f>_xlfn.XLOOKUP(P!C198,'Banco de Dados'!$B$3:$B$274,'Banco de Dados'!$K$3:$K$274,"")</f>
        <v/>
      </c>
      <c r="B198" s="2">
        <v>0</v>
      </c>
      <c r="C198" s="2">
        <v>0</v>
      </c>
      <c r="D198" s="2">
        <v>0</v>
      </c>
      <c r="E198" s="17">
        <v>0</v>
      </c>
      <c r="F198" s="32" t="e">
        <f t="shared" si="16"/>
        <v>#DIV/0!</v>
      </c>
      <c r="G198" s="3">
        <f t="shared" si="15"/>
        <v>0</v>
      </c>
      <c r="H198" s="3">
        <f t="shared" si="15"/>
        <v>0</v>
      </c>
      <c r="J198" s="7"/>
    </row>
    <row r="199" spans="1:13" ht="15.75" x14ac:dyDescent="0.25">
      <c r="A199" s="28" t="str">
        <f>_xlfn.XLOOKUP(P!C199,'Banco de Dados'!$B$3:$B$274,'Banco de Dados'!$K$3:$K$274,"")</f>
        <v/>
      </c>
      <c r="B199" s="2">
        <v>0</v>
      </c>
      <c r="C199" s="2">
        <v>0</v>
      </c>
      <c r="D199" s="2">
        <v>0</v>
      </c>
      <c r="E199" s="2">
        <v>0</v>
      </c>
      <c r="F199" s="32" t="e">
        <f t="shared" si="16"/>
        <v>#DIV/0!</v>
      </c>
      <c r="G199" s="3">
        <f t="shared" si="15"/>
        <v>0</v>
      </c>
      <c r="H199" s="3">
        <f t="shared" si="15"/>
        <v>0</v>
      </c>
      <c r="J199" s="7"/>
      <c r="K199" s="101" t="s">
        <v>216</v>
      </c>
      <c r="L199" s="102" t="str">
        <f>K177</f>
        <v>ag</v>
      </c>
      <c r="M199" s="103" t="str">
        <f>M177</f>
        <v>Enxofre</v>
      </c>
    </row>
    <row r="200" spans="1:13" x14ac:dyDescent="0.25">
      <c r="A200" s="28" t="str">
        <f>_xlfn.XLOOKUP(P!C200,'Banco de Dados'!$B$3:$B$274,'Banco de Dados'!$K$3:$K$274,"")</f>
        <v/>
      </c>
      <c r="B200" s="2">
        <v>0</v>
      </c>
      <c r="C200" s="2">
        <v>0</v>
      </c>
      <c r="D200" s="2">
        <v>0</v>
      </c>
      <c r="E200" s="2">
        <v>0</v>
      </c>
      <c r="F200" s="32" t="e">
        <f t="shared" si="16"/>
        <v>#DIV/0!</v>
      </c>
      <c r="G200" s="3">
        <f t="shared" si="15"/>
        <v>0</v>
      </c>
      <c r="H200" s="3">
        <f t="shared" si="15"/>
        <v>0</v>
      </c>
      <c r="J200" s="7"/>
      <c r="K200" s="68" t="s">
        <v>68</v>
      </c>
      <c r="L200" s="29">
        <f>(K183*M185)/M183</f>
        <v>722.71525066736672</v>
      </c>
      <c r="M200" s="66" t="str">
        <f>$M$9</f>
        <v>mg/kg</v>
      </c>
    </row>
    <row r="201" spans="1:13" x14ac:dyDescent="0.25">
      <c r="A201" s="28" t="str">
        <f>_xlfn.XLOOKUP(P!C201,'Banco de Dados'!$B$3:$B$274,'Banco de Dados'!$K$3:$K$274,"")</f>
        <v/>
      </c>
      <c r="B201" s="2">
        <v>0</v>
      </c>
      <c r="C201" s="2">
        <v>0</v>
      </c>
      <c r="D201" s="2">
        <v>0</v>
      </c>
      <c r="E201" s="2">
        <v>0</v>
      </c>
      <c r="F201" s="32" t="e">
        <f t="shared" si="16"/>
        <v>#DIV/0!</v>
      </c>
      <c r="G201" s="3">
        <f t="shared" si="15"/>
        <v>0</v>
      </c>
      <c r="H201" s="3">
        <f t="shared" si="15"/>
        <v>0</v>
      </c>
      <c r="J201" s="7"/>
      <c r="K201" s="111" t="s">
        <v>246</v>
      </c>
      <c r="L201" s="126">
        <f>SQRT(((M188/L188)^2)+((M189/L189)^2)+((M190/L190)^2))</f>
        <v>2.9306611617644251E-2</v>
      </c>
      <c r="M201" s="66"/>
    </row>
    <row r="202" spans="1:13" x14ac:dyDescent="0.25">
      <c r="A202" s="28" t="str">
        <f>_xlfn.XLOOKUP(P!C202,'Banco de Dados'!$B$3:$B$274,'Banco de Dados'!$K$3:$K$274,"")</f>
        <v/>
      </c>
      <c r="B202" s="2">
        <v>0</v>
      </c>
      <c r="C202" s="2">
        <v>0</v>
      </c>
      <c r="D202" s="2">
        <v>0</v>
      </c>
      <c r="E202" s="2">
        <v>0</v>
      </c>
      <c r="F202" s="32" t="e">
        <f t="shared" si="16"/>
        <v>#DIV/0!</v>
      </c>
      <c r="G202" s="3">
        <f t="shared" si="15"/>
        <v>0</v>
      </c>
      <c r="H202" s="3">
        <f t="shared" si="15"/>
        <v>0</v>
      </c>
      <c r="J202" s="7"/>
      <c r="K202" s="69" t="s">
        <v>247</v>
      </c>
      <c r="L202" s="127">
        <f>L201*L200</f>
        <v>21.180335161456927</v>
      </c>
      <c r="M202" s="71" t="str">
        <f>$M$9</f>
        <v>mg/kg</v>
      </c>
    </row>
    <row r="203" spans="1:13" x14ac:dyDescent="0.25">
      <c r="A203" s="28" t="str">
        <f>_xlfn.XLOOKUP(P!C203,'Banco de Dados'!$B$3:$B$274,'Banco de Dados'!$K$3:$K$274,"")</f>
        <v/>
      </c>
      <c r="B203" s="2">
        <v>0</v>
      </c>
      <c r="C203" s="2">
        <v>0</v>
      </c>
      <c r="D203" s="2">
        <v>0</v>
      </c>
      <c r="E203" s="2">
        <v>0</v>
      </c>
      <c r="F203" s="32" t="e">
        <f t="shared" si="16"/>
        <v>#DIV/0!</v>
      </c>
      <c r="G203" s="3">
        <f t="shared" si="15"/>
        <v>0</v>
      </c>
      <c r="H203" s="3">
        <f t="shared" si="15"/>
        <v>0</v>
      </c>
      <c r="J203" s="7"/>
      <c r="K203" s="123"/>
      <c r="L203" s="124"/>
    </row>
    <row r="204" spans="1:13" x14ac:dyDescent="0.25">
      <c r="A204" s="28" t="str">
        <f>_xlfn.XLOOKUP(P!C204,'Banco de Dados'!$B$3:$B$274,'Banco de Dados'!$K$3:$K$274,"")</f>
        <v/>
      </c>
      <c r="B204" s="2">
        <v>0</v>
      </c>
      <c r="C204" s="2">
        <v>0</v>
      </c>
      <c r="D204" s="2">
        <v>0</v>
      </c>
      <c r="E204" s="2">
        <v>0</v>
      </c>
      <c r="F204" s="32" t="e">
        <f t="shared" si="16"/>
        <v>#DIV/0!</v>
      </c>
      <c r="G204" s="3">
        <f t="shared" si="15"/>
        <v>0</v>
      </c>
      <c r="H204" s="3">
        <f t="shared" si="15"/>
        <v>0</v>
      </c>
      <c r="J204" s="7"/>
    </row>
    <row r="205" spans="1:13" x14ac:dyDescent="0.25">
      <c r="A205" s="28" t="str">
        <f>_xlfn.XLOOKUP(P!C205,'Banco de Dados'!$B$3:$B$274,'Banco de Dados'!$K$3:$K$274,"")</f>
        <v/>
      </c>
      <c r="B205" s="2">
        <v>0</v>
      </c>
      <c r="C205" s="2">
        <v>0</v>
      </c>
      <c r="D205" s="2">
        <v>0</v>
      </c>
      <c r="E205" s="2">
        <v>0</v>
      </c>
      <c r="F205" s="32" t="e">
        <f t="shared" si="16"/>
        <v>#DIV/0!</v>
      </c>
      <c r="G205" s="3">
        <f t="shared" si="15"/>
        <v>0</v>
      </c>
      <c r="H205" s="3">
        <f t="shared" si="15"/>
        <v>0</v>
      </c>
      <c r="J205" s="7"/>
    </row>
    <row r="206" spans="1:13" x14ac:dyDescent="0.25">
      <c r="A206" s="28" t="str">
        <f>_xlfn.XLOOKUP(P!C206,'Banco de Dados'!$B$3:$B$274,'Banco de Dados'!$K$3:$K$274,"")</f>
        <v/>
      </c>
      <c r="B206" s="2">
        <v>0</v>
      </c>
      <c r="C206" s="2">
        <v>0</v>
      </c>
      <c r="D206" s="2">
        <v>0</v>
      </c>
      <c r="E206" s="2">
        <v>0</v>
      </c>
      <c r="F206" s="32" t="e">
        <f t="shared" si="16"/>
        <v>#DIV/0!</v>
      </c>
      <c r="G206" s="3">
        <f t="shared" ref="G206:H208" si="17">D206*$E$176</f>
        <v>0</v>
      </c>
      <c r="H206" s="3">
        <f t="shared" si="17"/>
        <v>0</v>
      </c>
      <c r="J206" s="7"/>
    </row>
    <row r="207" spans="1:13" x14ac:dyDescent="0.25">
      <c r="A207" s="28" t="str">
        <f>_xlfn.XLOOKUP(P!C207,'Banco de Dados'!$B$3:$B$274,'Banco de Dados'!$K$3:$K$274,"")</f>
        <v/>
      </c>
      <c r="B207" s="2">
        <v>0</v>
      </c>
      <c r="C207" s="2">
        <v>0</v>
      </c>
      <c r="D207" s="2">
        <v>0</v>
      </c>
      <c r="E207" s="2">
        <v>0</v>
      </c>
      <c r="F207" s="32" t="e">
        <f t="shared" si="16"/>
        <v>#DIV/0!</v>
      </c>
      <c r="G207" s="3">
        <f t="shared" si="17"/>
        <v>0</v>
      </c>
      <c r="H207" s="3">
        <f t="shared" si="17"/>
        <v>0</v>
      </c>
      <c r="J207" s="7"/>
    </row>
    <row r="208" spans="1:13" x14ac:dyDescent="0.25">
      <c r="A208" s="28" t="str">
        <f>_xlfn.XLOOKUP(P!C208,'Banco de Dados'!$B$3:$B$274,'Banco de Dados'!$K$3:$K$274,"")</f>
        <v/>
      </c>
      <c r="B208" s="2">
        <v>0</v>
      </c>
      <c r="C208" s="2">
        <v>0</v>
      </c>
      <c r="D208" s="2">
        <v>0</v>
      </c>
      <c r="E208" s="2">
        <v>0</v>
      </c>
      <c r="F208" s="32" t="e">
        <f t="shared" si="16"/>
        <v>#DIV/0!</v>
      </c>
      <c r="G208" s="3">
        <f t="shared" si="17"/>
        <v>0</v>
      </c>
      <c r="H208" s="3">
        <f t="shared" si="17"/>
        <v>0</v>
      </c>
      <c r="J208" s="7"/>
    </row>
    <row r="209" spans="1:14" x14ac:dyDescent="0.25">
      <c r="A209" s="21"/>
      <c r="B209" s="21"/>
      <c r="C209" s="21"/>
      <c r="D209" s="21"/>
      <c r="E209" s="21"/>
      <c r="F209" s="77"/>
      <c r="G209" s="21"/>
      <c r="H209" s="21"/>
      <c r="J209" s="21"/>
      <c r="K209" s="21"/>
      <c r="L209" s="21"/>
      <c r="M209" s="21"/>
      <c r="N209" s="21"/>
    </row>
    <row r="210" spans="1:14" ht="15.75" x14ac:dyDescent="0.25">
      <c r="A210" s="36" t="str">
        <f>'Nome das Amostras'!A10</f>
        <v>ah</v>
      </c>
      <c r="B210" s="164" t="str">
        <f>VLOOKUP(A210,'Nome das Amostras'!$A$3:$D$28,2,FALSE)</f>
        <v>R7</v>
      </c>
      <c r="C210" s="164"/>
      <c r="D210" s="51" t="s">
        <v>65</v>
      </c>
      <c r="E210" s="52">
        <f>'Banco de Dados'!$O$13/'Banco de Dados'!BE13</f>
        <v>0.70986593331041592</v>
      </c>
      <c r="F210" s="74"/>
      <c r="G210" s="3"/>
      <c r="H210" s="3"/>
      <c r="J210" s="7"/>
    </row>
    <row r="211" spans="1:14" ht="15.75" x14ac:dyDescent="0.25">
      <c r="A211" s="107" t="s">
        <v>1</v>
      </c>
      <c r="B211" s="107" t="s">
        <v>0</v>
      </c>
      <c r="C211" s="107" t="s">
        <v>212</v>
      </c>
      <c r="D211" s="107" t="s">
        <v>209</v>
      </c>
      <c r="E211" s="107" t="s">
        <v>213</v>
      </c>
      <c r="F211" s="76" t="s">
        <v>219</v>
      </c>
      <c r="G211" s="54" t="s">
        <v>140</v>
      </c>
      <c r="H211" s="54" t="s">
        <v>66</v>
      </c>
      <c r="J211" s="7"/>
      <c r="K211" s="72" t="str">
        <f>A210</f>
        <v>ah</v>
      </c>
      <c r="L211" s="55" t="s">
        <v>215</v>
      </c>
      <c r="M211" s="41" t="str">
        <f>$A$1</f>
        <v>Enxofre</v>
      </c>
      <c r="N211" s="3"/>
    </row>
    <row r="212" spans="1:14" x14ac:dyDescent="0.25">
      <c r="A212" s="28" t="str">
        <f>_xlfn.XLOOKUP(P!C212,'Banco de Dados'!$B$3:$B$274,'Banco de Dados'!$K$3:$K$274,"")</f>
        <v>Si</v>
      </c>
      <c r="B212" s="2" cm="1">
        <f t="array" ref="B212:E242">Dados!BA5:BD35</f>
        <v>14</v>
      </c>
      <c r="C212" s="2">
        <v>1740</v>
      </c>
      <c r="D212" s="2">
        <v>3929</v>
      </c>
      <c r="E212" s="2">
        <v>86</v>
      </c>
      <c r="F212" s="32">
        <f>(E212*100)/D212</f>
        <v>2.1888521252227031</v>
      </c>
      <c r="G212" s="3">
        <f t="shared" ref="G212:H239" si="18">D212*$E$210</f>
        <v>2789.0632519766241</v>
      </c>
      <c r="H212" s="3">
        <f t="shared" si="18"/>
        <v>61.048470264695766</v>
      </c>
      <c r="J212" s="7"/>
      <c r="K212" s="5" t="s">
        <v>210</v>
      </c>
      <c r="L212" s="5"/>
      <c r="M212" s="5" t="s">
        <v>211</v>
      </c>
    </row>
    <row r="213" spans="1:14" x14ac:dyDescent="0.25">
      <c r="A213" s="28" t="str">
        <f>_xlfn.XLOOKUP(P!C213,'Banco de Dados'!$B$3:$B$274,'Banco de Dados'!$K$3:$K$274,"")</f>
        <v>P</v>
      </c>
      <c r="B213" s="2">
        <v>15</v>
      </c>
      <c r="C213" s="2">
        <v>2013</v>
      </c>
      <c r="D213" s="2">
        <v>981</v>
      </c>
      <c r="E213" s="2">
        <v>77</v>
      </c>
      <c r="F213" s="32">
        <f t="shared" ref="F213:F242" si="19">(E213*100)/D213</f>
        <v>7.8491335372069315</v>
      </c>
      <c r="G213" s="3">
        <f t="shared" si="18"/>
        <v>696.37848057751796</v>
      </c>
      <c r="H213" s="3">
        <f t="shared" si="18"/>
        <v>54.659676864902025</v>
      </c>
      <c r="J213" s="7"/>
      <c r="K213" s="6">
        <f>_xlfn.XLOOKUP($B$4,A212:A239,G212:G239,"")</f>
        <v>2867.1485046407697</v>
      </c>
      <c r="L213" s="6"/>
      <c r="M213" s="6">
        <f>_xlfn.XLOOKUP($B$4,A212:A239,H212:H239,"")</f>
        <v>74.535922997593673</v>
      </c>
    </row>
    <row r="214" spans="1:14" x14ac:dyDescent="0.25">
      <c r="A214" s="28" t="str">
        <f>_xlfn.XLOOKUP(P!C214,'Banco de Dados'!$B$3:$B$274,'Banco de Dados'!$K$3:$K$274,"")</f>
        <v>S</v>
      </c>
      <c r="B214" s="2">
        <v>16</v>
      </c>
      <c r="C214" s="2">
        <v>2307</v>
      </c>
      <c r="D214" s="2">
        <v>4039</v>
      </c>
      <c r="E214" s="2">
        <v>105</v>
      </c>
      <c r="F214" s="32">
        <f t="shared" si="19"/>
        <v>2.5996533795493932</v>
      </c>
      <c r="G214" s="3">
        <f t="shared" si="18"/>
        <v>2867.1485046407697</v>
      </c>
      <c r="H214" s="3">
        <f t="shared" si="18"/>
        <v>74.535922997593673</v>
      </c>
      <c r="J214" s="7"/>
    </row>
    <row r="215" spans="1:14" ht="15.75" x14ac:dyDescent="0.25">
      <c r="A215" s="28" t="str">
        <f>_xlfn.XLOOKUP(P!C215,'Banco de Dados'!$B$3:$B$274,'Banco de Dados'!$K$3:$K$274,"")</f>
        <v>Cl</v>
      </c>
      <c r="B215" s="2">
        <v>17</v>
      </c>
      <c r="C215" s="2">
        <v>2622</v>
      </c>
      <c r="D215" s="2">
        <v>12017</v>
      </c>
      <c r="E215" s="2">
        <v>179</v>
      </c>
      <c r="F215" s="32">
        <f t="shared" si="19"/>
        <v>1.4895564616792876</v>
      </c>
      <c r="G215" s="3">
        <f t="shared" si="18"/>
        <v>8530.4589205912689</v>
      </c>
      <c r="H215" s="3">
        <f t="shared" si="18"/>
        <v>127.06600206256445</v>
      </c>
      <c r="K215" s="165" t="s">
        <v>67</v>
      </c>
      <c r="L215" s="166"/>
      <c r="M215" s="167"/>
      <c r="N215"/>
    </row>
    <row r="216" spans="1:14" x14ac:dyDescent="0.25">
      <c r="A216" s="28" t="str">
        <f>_xlfn.XLOOKUP(P!C216,'Banco de Dados'!$B$3:$B$274,'Banco de Dados'!$K$3:$K$274,"")</f>
        <v>Ar</v>
      </c>
      <c r="B216" s="2">
        <v>18</v>
      </c>
      <c r="C216" s="2">
        <v>2957</v>
      </c>
      <c r="D216" s="2">
        <v>5818</v>
      </c>
      <c r="E216" s="2">
        <v>195</v>
      </c>
      <c r="F216" s="32">
        <f t="shared" si="19"/>
        <v>3.3516672396012375</v>
      </c>
      <c r="G216" s="3">
        <f t="shared" si="18"/>
        <v>4130</v>
      </c>
      <c r="H216" s="3">
        <f t="shared" si="18"/>
        <v>138.42385699553111</v>
      </c>
      <c r="J216" s="7"/>
      <c r="K216" s="104" t="s">
        <v>240</v>
      </c>
      <c r="L216" s="39"/>
      <c r="M216" s="106" t="s">
        <v>209</v>
      </c>
    </row>
    <row r="217" spans="1:14" x14ac:dyDescent="0.25">
      <c r="A217" s="28" t="str">
        <f>_xlfn.XLOOKUP(P!C217,'Banco de Dados'!$B$3:$B$274,'Banco de Dados'!$K$3:$K$274,"")</f>
        <v>K</v>
      </c>
      <c r="B217" s="2">
        <v>19</v>
      </c>
      <c r="C217" s="2">
        <v>3313</v>
      </c>
      <c r="D217" s="2">
        <v>53117</v>
      </c>
      <c r="E217" s="2">
        <v>266</v>
      </c>
      <c r="F217" s="32">
        <f t="shared" si="19"/>
        <v>0.50078129412429162</v>
      </c>
      <c r="G217" s="3">
        <f t="shared" si="18"/>
        <v>37705.948779649363</v>
      </c>
      <c r="H217" s="3">
        <f t="shared" si="18"/>
        <v>188.82433826057064</v>
      </c>
      <c r="J217" s="58" t="s">
        <v>38</v>
      </c>
      <c r="K217" s="59">
        <f>$L$9</f>
        <v>9600</v>
      </c>
      <c r="L217" s="60"/>
      <c r="M217" s="61">
        <f>$M$11</f>
        <v>19589</v>
      </c>
      <c r="N217" s="60"/>
    </row>
    <row r="218" spans="1:14" x14ac:dyDescent="0.25">
      <c r="A218" s="28" t="str">
        <f>_xlfn.XLOOKUP(P!C218,'Banco de Dados'!$B$3:$B$274,'Banco de Dados'!$K$3:$K$274,"")</f>
        <v>Ca</v>
      </c>
      <c r="B218" s="2">
        <v>20</v>
      </c>
      <c r="C218" s="2">
        <v>3691</v>
      </c>
      <c r="D218" s="2">
        <v>20558</v>
      </c>
      <c r="E218" s="2">
        <v>188</v>
      </c>
      <c r="F218" s="32">
        <f t="shared" si="19"/>
        <v>0.91448584492654927</v>
      </c>
      <c r="G218" s="3">
        <f t="shared" si="18"/>
        <v>14593.423856995531</v>
      </c>
      <c r="H218" s="3">
        <f t="shared" si="18"/>
        <v>133.45479546235819</v>
      </c>
      <c r="J218" s="2"/>
      <c r="K218" s="18"/>
      <c r="L218" s="2" t="s">
        <v>70</v>
      </c>
      <c r="M218" s="19"/>
    </row>
    <row r="219" spans="1:14" x14ac:dyDescent="0.25">
      <c r="A219" s="28" t="str">
        <f>_xlfn.XLOOKUP(P!C219,'Banco de Dados'!$B$3:$B$274,'Banco de Dados'!$K$3:$K$274,"")</f>
        <v>Ti</v>
      </c>
      <c r="B219" s="2">
        <v>22</v>
      </c>
      <c r="C219" s="2">
        <v>4509</v>
      </c>
      <c r="D219" s="2">
        <v>12661</v>
      </c>
      <c r="E219" s="2">
        <v>161</v>
      </c>
      <c r="F219" s="32">
        <f t="shared" si="19"/>
        <v>1.2716215148882395</v>
      </c>
      <c r="G219" s="3">
        <f t="shared" si="18"/>
        <v>8987.6125816431759</v>
      </c>
      <c r="H219" s="3">
        <f t="shared" si="18"/>
        <v>114.28841526297697</v>
      </c>
      <c r="J219" s="58" t="s">
        <v>69</v>
      </c>
      <c r="K219" s="62" t="s">
        <v>71</v>
      </c>
      <c r="L219" s="63"/>
      <c r="M219" s="64">
        <f>K213</f>
        <v>2867.1485046407697</v>
      </c>
      <c r="N219" s="60"/>
    </row>
    <row r="220" spans="1:14" x14ac:dyDescent="0.25">
      <c r="A220" s="28" t="str">
        <f>_xlfn.XLOOKUP(P!C220,'Banco de Dados'!$B$3:$B$274,'Banco de Dados'!$K$3:$K$274,"")</f>
        <v>Cr</v>
      </c>
      <c r="B220" s="2">
        <v>24</v>
      </c>
      <c r="C220" s="2">
        <v>5412</v>
      </c>
      <c r="D220" s="2">
        <v>3744</v>
      </c>
      <c r="E220" s="2">
        <v>146</v>
      </c>
      <c r="F220" s="32">
        <f t="shared" si="19"/>
        <v>3.8995726495726495</v>
      </c>
      <c r="G220" s="3">
        <f t="shared" si="18"/>
        <v>2657.7380543141971</v>
      </c>
      <c r="H220" s="3">
        <f t="shared" si="18"/>
        <v>103.64042626332072</v>
      </c>
      <c r="J220" s="7"/>
    </row>
    <row r="221" spans="1:14" ht="15.75" x14ac:dyDescent="0.25">
      <c r="A221" s="28" t="str">
        <f>_xlfn.XLOOKUP(P!C221,'Banco de Dados'!$B$3:$B$274,'Banco de Dados'!$K$3:$K$274,"")</f>
        <v>Mn</v>
      </c>
      <c r="B221" s="2">
        <v>25</v>
      </c>
      <c r="C221" s="2">
        <v>5895</v>
      </c>
      <c r="D221" s="2">
        <v>6323</v>
      </c>
      <c r="E221" s="2">
        <v>168</v>
      </c>
      <c r="F221" s="32">
        <f t="shared" si="19"/>
        <v>2.6569666297643524</v>
      </c>
      <c r="G221" s="3">
        <f t="shared" si="18"/>
        <v>4488.4822963217603</v>
      </c>
      <c r="H221" s="3">
        <f t="shared" si="18"/>
        <v>119.25747679614987</v>
      </c>
      <c r="J221" s="7"/>
      <c r="K221" s="165" t="s">
        <v>218</v>
      </c>
      <c r="L221" s="166"/>
      <c r="M221" s="167"/>
    </row>
    <row r="222" spans="1:14" x14ac:dyDescent="0.25">
      <c r="A222" s="28" t="str">
        <f>_xlfn.XLOOKUP(P!C222,'Banco de Dados'!$B$3:$B$274,'Banco de Dados'!$K$3:$K$274,"")</f>
        <v>Fe</v>
      </c>
      <c r="B222" s="2">
        <v>26</v>
      </c>
      <c r="C222" s="2">
        <v>6399</v>
      </c>
      <c r="D222" s="2">
        <v>196988</v>
      </c>
      <c r="E222" s="2">
        <v>454</v>
      </c>
      <c r="F222" s="32">
        <f t="shared" si="19"/>
        <v>0.23047089162791642</v>
      </c>
      <c r="G222" s="3">
        <f t="shared" si="18"/>
        <v>139835.07047095223</v>
      </c>
      <c r="H222" s="3">
        <f t="shared" si="18"/>
        <v>322.2791337229288</v>
      </c>
      <c r="J222" s="7"/>
      <c r="K222" s="104" t="s">
        <v>236</v>
      </c>
      <c r="L222" s="108">
        <f>K213</f>
        <v>2867.1485046407697</v>
      </c>
      <c r="M222" s="109">
        <f>M213</f>
        <v>74.535922997593673</v>
      </c>
    </row>
    <row r="223" spans="1:14" x14ac:dyDescent="0.25">
      <c r="A223" s="28" t="str">
        <f>_xlfn.XLOOKUP(P!C223,'Banco de Dados'!$B$3:$B$274,'Banco de Dados'!$K$3:$K$274,"")</f>
        <v>Ni</v>
      </c>
      <c r="B223" s="2">
        <v>28</v>
      </c>
      <c r="C223" s="2">
        <v>7472</v>
      </c>
      <c r="D223" s="2">
        <v>1594</v>
      </c>
      <c r="E223" s="2">
        <v>243</v>
      </c>
      <c r="F223" s="32">
        <f t="shared" si="19"/>
        <v>15.244667503136762</v>
      </c>
      <c r="G223" s="3">
        <f t="shared" si="18"/>
        <v>1131.5262976968029</v>
      </c>
      <c r="H223" s="3">
        <f t="shared" si="18"/>
        <v>172.49742179443106</v>
      </c>
      <c r="J223" s="7"/>
      <c r="K223" s="104" t="s">
        <v>237</v>
      </c>
      <c r="L223" s="105">
        <f>$L$9</f>
        <v>9600</v>
      </c>
      <c r="M223" s="106">
        <f>$L$10</f>
        <v>0</v>
      </c>
    </row>
    <row r="224" spans="1:14" x14ac:dyDescent="0.25">
      <c r="A224" s="28" t="str">
        <f>_xlfn.XLOOKUP(P!C224,'Banco de Dados'!$B$3:$B$274,'Banco de Dados'!$K$3:$K$274,"")</f>
        <v>Cu</v>
      </c>
      <c r="B224" s="2">
        <v>29</v>
      </c>
      <c r="C224" s="2">
        <v>8041</v>
      </c>
      <c r="D224" s="2">
        <v>711</v>
      </c>
      <c r="E224" s="2">
        <v>251</v>
      </c>
      <c r="F224" s="32">
        <f t="shared" si="19"/>
        <v>35.30239099859353</v>
      </c>
      <c r="G224" s="3">
        <f t="shared" si="18"/>
        <v>504.71467858370573</v>
      </c>
      <c r="H224" s="3">
        <f t="shared" si="18"/>
        <v>178.17634926091441</v>
      </c>
      <c r="J224" s="7"/>
      <c r="K224" s="104" t="s">
        <v>238</v>
      </c>
      <c r="L224" s="105">
        <f>$M$11</f>
        <v>19589</v>
      </c>
      <c r="M224" s="106">
        <f>$M$12</f>
        <v>183</v>
      </c>
    </row>
    <row r="225" spans="1:13" x14ac:dyDescent="0.25">
      <c r="A225" s="28" t="str">
        <f>_xlfn.XLOOKUP(P!C225,'Banco de Dados'!$B$3:$B$274,'Banco de Dados'!$K$3:$K$274,"")</f>
        <v>Zn</v>
      </c>
      <c r="B225" s="2">
        <v>30</v>
      </c>
      <c r="C225" s="2">
        <v>8631</v>
      </c>
      <c r="D225" s="2">
        <v>1543</v>
      </c>
      <c r="E225" s="2">
        <v>248</v>
      </c>
      <c r="F225" s="32">
        <f t="shared" si="19"/>
        <v>16.072585871678548</v>
      </c>
      <c r="G225" s="3">
        <f t="shared" si="18"/>
        <v>1095.3231350979718</v>
      </c>
      <c r="H225" s="3">
        <f t="shared" si="18"/>
        <v>176.04675146098316</v>
      </c>
      <c r="J225" s="7"/>
      <c r="K225" s="69" t="s">
        <v>217</v>
      </c>
      <c r="L225" s="110">
        <f>SQRT(((M222/L222)^2)+((M223/L223)^2)+((M224/L224)^2))</f>
        <v>2.762412560817255E-2</v>
      </c>
      <c r="M225" s="71" t="str">
        <f>M234</f>
        <v>mg/kg</v>
      </c>
    </row>
    <row r="226" spans="1:13" x14ac:dyDescent="0.25">
      <c r="A226" s="28" t="str">
        <f>_xlfn.XLOOKUP(P!C226,'Banco de Dados'!$B$3:$B$274,'Banco de Dados'!$K$3:$K$274,"")</f>
        <v>As</v>
      </c>
      <c r="B226" s="2">
        <v>33</v>
      </c>
      <c r="C226" s="2">
        <v>10532</v>
      </c>
      <c r="D226" s="2">
        <v>1815</v>
      </c>
      <c r="E226" s="2">
        <v>244</v>
      </c>
      <c r="F226" s="32">
        <f t="shared" si="19"/>
        <v>13.443526170798899</v>
      </c>
      <c r="G226" s="3">
        <f t="shared" si="18"/>
        <v>1288.4066689584049</v>
      </c>
      <c r="H226" s="3">
        <f t="shared" si="18"/>
        <v>173.20728772774149</v>
      </c>
      <c r="J226" s="7"/>
    </row>
    <row r="227" spans="1:13" x14ac:dyDescent="0.25">
      <c r="A227" s="28" t="str">
        <f>_xlfn.XLOOKUP(P!C227,'Banco de Dados'!$B$3:$B$274,'Banco de Dados'!$K$3:$K$274,"")</f>
        <v>Rh</v>
      </c>
      <c r="B227" s="2">
        <v>45</v>
      </c>
      <c r="C227" s="2">
        <v>20167</v>
      </c>
      <c r="D227" s="2">
        <v>1939</v>
      </c>
      <c r="E227" s="2">
        <v>138</v>
      </c>
      <c r="F227" s="32">
        <f t="shared" si="19"/>
        <v>7.1170706549767919</v>
      </c>
      <c r="G227" s="3">
        <f t="shared" si="18"/>
        <v>1376.4300446888965</v>
      </c>
      <c r="H227" s="3">
        <f t="shared" si="18"/>
        <v>97.961498796837404</v>
      </c>
      <c r="J227" s="7"/>
    </row>
    <row r="228" spans="1:13" x14ac:dyDescent="0.25">
      <c r="A228" s="28" t="str">
        <f>_xlfn.XLOOKUP(P!C228,'Banco de Dados'!$B$3:$B$274,'Banco de Dados'!$K$3:$K$274,"")</f>
        <v>Rh</v>
      </c>
      <c r="B228" s="2">
        <v>45</v>
      </c>
      <c r="C228" s="2">
        <v>2696</v>
      </c>
      <c r="D228" s="2">
        <v>17608</v>
      </c>
      <c r="E228" s="2">
        <v>147</v>
      </c>
      <c r="F228" s="32">
        <f t="shared" si="19"/>
        <v>0.83484779645615625</v>
      </c>
      <c r="G228" s="3">
        <f t="shared" si="18"/>
        <v>12499.319353729803</v>
      </c>
      <c r="H228" s="3">
        <f t="shared" si="18"/>
        <v>104.35029219663114</v>
      </c>
      <c r="J228" s="7"/>
    </row>
    <row r="229" spans="1:13" x14ac:dyDescent="0.25">
      <c r="A229" s="28" t="str">
        <f>_xlfn.XLOOKUP(P!C229,'Banco de Dados'!$B$3:$B$274,'Banco de Dados'!$K$3:$K$274,"")</f>
        <v/>
      </c>
      <c r="B229" s="2">
        <v>0</v>
      </c>
      <c r="C229" s="2">
        <v>0</v>
      </c>
      <c r="D229" s="2">
        <v>0</v>
      </c>
      <c r="E229" s="2">
        <v>0</v>
      </c>
      <c r="F229" s="32" t="e">
        <f t="shared" si="19"/>
        <v>#DIV/0!</v>
      </c>
      <c r="G229" s="3">
        <f t="shared" si="18"/>
        <v>0</v>
      </c>
      <c r="H229" s="3">
        <f t="shared" si="18"/>
        <v>0</v>
      </c>
      <c r="J229" s="7"/>
    </row>
    <row r="230" spans="1:13" x14ac:dyDescent="0.25">
      <c r="A230" s="28" t="str">
        <f>_xlfn.XLOOKUP(P!C230,'Banco de Dados'!$B$3:$B$274,'Banco de Dados'!$K$3:$K$274,"")</f>
        <v/>
      </c>
      <c r="B230" s="2">
        <v>0</v>
      </c>
      <c r="C230" s="2">
        <v>0</v>
      </c>
      <c r="D230" s="2">
        <v>0</v>
      </c>
      <c r="E230" s="2">
        <v>0</v>
      </c>
      <c r="F230" s="32" t="e">
        <f t="shared" si="19"/>
        <v>#DIV/0!</v>
      </c>
      <c r="G230" s="3">
        <f t="shared" si="18"/>
        <v>0</v>
      </c>
      <c r="H230" s="3">
        <f t="shared" si="18"/>
        <v>0</v>
      </c>
      <c r="J230" s="7"/>
    </row>
    <row r="231" spans="1:13" x14ac:dyDescent="0.25">
      <c r="A231" s="28" t="str">
        <f>_xlfn.XLOOKUP(P!C231,'Banco de Dados'!$B$3:$B$274,'Banco de Dados'!$K$3:$K$274,"")</f>
        <v/>
      </c>
      <c r="B231" s="2">
        <v>0</v>
      </c>
      <c r="C231" s="2">
        <v>0</v>
      </c>
      <c r="D231" s="2">
        <v>0</v>
      </c>
      <c r="E231" s="2">
        <v>0</v>
      </c>
      <c r="F231" s="32" t="e">
        <f t="shared" si="19"/>
        <v>#DIV/0!</v>
      </c>
      <c r="G231" s="3">
        <f t="shared" si="18"/>
        <v>0</v>
      </c>
      <c r="H231" s="3">
        <f t="shared" si="18"/>
        <v>0</v>
      </c>
      <c r="J231" s="7"/>
    </row>
    <row r="232" spans="1:13" x14ac:dyDescent="0.25">
      <c r="A232" s="28" t="str">
        <f>_xlfn.XLOOKUP(P!C232,'Banco de Dados'!$B$3:$B$274,'Banco de Dados'!$K$3:$K$274,"")</f>
        <v/>
      </c>
      <c r="B232" s="2">
        <v>0</v>
      </c>
      <c r="C232" s="2">
        <v>0</v>
      </c>
      <c r="D232" s="2">
        <v>0</v>
      </c>
      <c r="E232" s="17">
        <v>0</v>
      </c>
      <c r="F232" s="32" t="e">
        <f t="shared" si="19"/>
        <v>#DIV/0!</v>
      </c>
      <c r="G232" s="3">
        <f t="shared" si="18"/>
        <v>0</v>
      </c>
      <c r="H232" s="3">
        <f t="shared" si="18"/>
        <v>0</v>
      </c>
      <c r="J232" s="7"/>
    </row>
    <row r="233" spans="1:13" ht="15.75" x14ac:dyDescent="0.25">
      <c r="A233" s="28" t="str">
        <f>_xlfn.XLOOKUP(P!C233,'Banco de Dados'!$B$3:$B$274,'Banco de Dados'!$K$3:$K$274,"")</f>
        <v/>
      </c>
      <c r="B233" s="2">
        <v>0</v>
      </c>
      <c r="C233" s="2">
        <v>0</v>
      </c>
      <c r="D233" s="2">
        <v>0</v>
      </c>
      <c r="E233" s="2">
        <v>0</v>
      </c>
      <c r="F233" s="32" t="e">
        <f t="shared" si="19"/>
        <v>#DIV/0!</v>
      </c>
      <c r="G233" s="3">
        <f t="shared" si="18"/>
        <v>0</v>
      </c>
      <c r="H233" s="3">
        <f t="shared" si="18"/>
        <v>0</v>
      </c>
      <c r="J233" s="7"/>
      <c r="K233" s="101" t="s">
        <v>216</v>
      </c>
      <c r="L233" s="102" t="str">
        <f>K211</f>
        <v>ah</v>
      </c>
      <c r="M233" s="103" t="str">
        <f>M211</f>
        <v>Enxofre</v>
      </c>
    </row>
    <row r="234" spans="1:13" x14ac:dyDescent="0.25">
      <c r="A234" s="28" t="str">
        <f>_xlfn.XLOOKUP(P!C234,'Banco de Dados'!$B$3:$B$274,'Banco de Dados'!$K$3:$K$274,"")</f>
        <v/>
      </c>
      <c r="B234" s="2">
        <v>0</v>
      </c>
      <c r="C234" s="2">
        <v>0</v>
      </c>
      <c r="D234" s="2">
        <v>0</v>
      </c>
      <c r="E234" s="2">
        <v>0</v>
      </c>
      <c r="F234" s="32" t="e">
        <f t="shared" si="19"/>
        <v>#DIV/0!</v>
      </c>
      <c r="G234" s="3">
        <f t="shared" si="18"/>
        <v>0</v>
      </c>
      <c r="H234" s="3">
        <f t="shared" si="18"/>
        <v>0</v>
      </c>
      <c r="J234" s="7"/>
      <c r="K234" s="68" t="s">
        <v>68</v>
      </c>
      <c r="L234" s="29">
        <f>(K217*M219)/M217</f>
        <v>1405.1062149446827</v>
      </c>
      <c r="M234" s="66" t="str">
        <f>$M$9</f>
        <v>mg/kg</v>
      </c>
    </row>
    <row r="235" spans="1:13" x14ac:dyDescent="0.25">
      <c r="A235" s="28" t="str">
        <f>_xlfn.XLOOKUP(P!C235,'Banco de Dados'!$B$3:$B$274,'Banco de Dados'!$K$3:$K$274,"")</f>
        <v/>
      </c>
      <c r="B235" s="2">
        <v>0</v>
      </c>
      <c r="C235" s="2">
        <v>0</v>
      </c>
      <c r="D235" s="2">
        <v>0</v>
      </c>
      <c r="E235" s="2">
        <v>0</v>
      </c>
      <c r="F235" s="32" t="e">
        <f t="shared" si="19"/>
        <v>#DIV/0!</v>
      </c>
      <c r="G235" s="3">
        <f t="shared" si="18"/>
        <v>0</v>
      </c>
      <c r="H235" s="3">
        <f t="shared" si="18"/>
        <v>0</v>
      </c>
      <c r="J235" s="7"/>
      <c r="K235" s="111" t="s">
        <v>246</v>
      </c>
      <c r="L235" s="126">
        <f>SQRT(((M222/L222)^2)+((M223/L223)^2)+((M224/L224)^2))</f>
        <v>2.762412560817255E-2</v>
      </c>
      <c r="M235" s="66"/>
    </row>
    <row r="236" spans="1:13" x14ac:dyDescent="0.25">
      <c r="A236" s="28" t="str">
        <f>_xlfn.XLOOKUP(P!C236,'Banco de Dados'!$B$3:$B$274,'Banco de Dados'!$K$3:$K$274,"")</f>
        <v/>
      </c>
      <c r="B236" s="2">
        <v>0</v>
      </c>
      <c r="C236" s="2">
        <v>0</v>
      </c>
      <c r="D236" s="2">
        <v>0</v>
      </c>
      <c r="E236" s="2">
        <v>0</v>
      </c>
      <c r="F236" s="32" t="e">
        <f t="shared" si="19"/>
        <v>#DIV/0!</v>
      </c>
      <c r="G236" s="3">
        <f t="shared" si="18"/>
        <v>0</v>
      </c>
      <c r="H236" s="3">
        <f t="shared" si="18"/>
        <v>0</v>
      </c>
      <c r="J236" s="7"/>
      <c r="K236" s="69" t="s">
        <v>247</v>
      </c>
      <c r="L236" s="127">
        <f>L235*L234</f>
        <v>38.814830574455812</v>
      </c>
      <c r="M236" s="71" t="str">
        <f>$M$9</f>
        <v>mg/kg</v>
      </c>
    </row>
    <row r="237" spans="1:13" x14ac:dyDescent="0.25">
      <c r="A237" s="28" t="str">
        <f>_xlfn.XLOOKUP(P!C237,'Banco de Dados'!$B$3:$B$274,'Banco de Dados'!$K$3:$K$274,"")</f>
        <v/>
      </c>
      <c r="B237" s="2">
        <v>0</v>
      </c>
      <c r="C237" s="2">
        <v>0</v>
      </c>
      <c r="D237" s="2">
        <v>0</v>
      </c>
      <c r="E237" s="2">
        <v>0</v>
      </c>
      <c r="F237" s="32" t="e">
        <f t="shared" si="19"/>
        <v>#DIV/0!</v>
      </c>
      <c r="G237" s="3">
        <f t="shared" si="18"/>
        <v>0</v>
      </c>
      <c r="H237" s="3">
        <f t="shared" si="18"/>
        <v>0</v>
      </c>
      <c r="J237" s="7"/>
      <c r="K237" s="123"/>
      <c r="L237" s="124"/>
    </row>
    <row r="238" spans="1:13" x14ac:dyDescent="0.25">
      <c r="A238" s="28" t="str">
        <f>_xlfn.XLOOKUP(P!C238,'Banco de Dados'!$B$3:$B$274,'Banco de Dados'!$K$3:$K$274,"")</f>
        <v/>
      </c>
      <c r="B238" s="2">
        <v>0</v>
      </c>
      <c r="C238" s="2">
        <v>0</v>
      </c>
      <c r="D238" s="2">
        <v>0</v>
      </c>
      <c r="E238" s="2">
        <v>0</v>
      </c>
      <c r="F238" s="32" t="e">
        <f t="shared" si="19"/>
        <v>#DIV/0!</v>
      </c>
      <c r="G238" s="3">
        <f t="shared" si="18"/>
        <v>0</v>
      </c>
      <c r="H238" s="3">
        <f t="shared" si="18"/>
        <v>0</v>
      </c>
      <c r="J238" s="7"/>
    </row>
    <row r="239" spans="1:13" x14ac:dyDescent="0.25">
      <c r="A239" s="28" t="str">
        <f>_xlfn.XLOOKUP(P!C239,'Banco de Dados'!$B$3:$B$274,'Banco de Dados'!$K$3:$K$274,"")</f>
        <v/>
      </c>
      <c r="B239" s="2">
        <v>0</v>
      </c>
      <c r="C239" s="2">
        <v>0</v>
      </c>
      <c r="D239" s="2">
        <v>0</v>
      </c>
      <c r="E239" s="2">
        <v>0</v>
      </c>
      <c r="F239" s="32" t="e">
        <f t="shared" si="19"/>
        <v>#DIV/0!</v>
      </c>
      <c r="G239" s="3">
        <f t="shared" si="18"/>
        <v>0</v>
      </c>
      <c r="H239" s="3">
        <f t="shared" si="18"/>
        <v>0</v>
      </c>
      <c r="J239" s="7"/>
    </row>
    <row r="240" spans="1:13" x14ac:dyDescent="0.25">
      <c r="A240" s="28" t="str">
        <f>_xlfn.XLOOKUP(P!C240,'Banco de Dados'!$B$3:$B$274,'Banco de Dados'!$K$3:$K$274,"")</f>
        <v/>
      </c>
      <c r="B240" s="2">
        <v>0</v>
      </c>
      <c r="C240" s="2">
        <v>0</v>
      </c>
      <c r="D240" s="2">
        <v>0</v>
      </c>
      <c r="E240" s="2">
        <v>0</v>
      </c>
      <c r="F240" s="32" t="e">
        <f t="shared" si="19"/>
        <v>#DIV/0!</v>
      </c>
      <c r="G240" s="3">
        <f t="shared" ref="G240:H242" si="20">D240*$E$210</f>
        <v>0</v>
      </c>
      <c r="H240" s="3">
        <f t="shared" si="20"/>
        <v>0</v>
      </c>
      <c r="J240" s="7"/>
    </row>
    <row r="241" spans="1:14" x14ac:dyDescent="0.25">
      <c r="A241" s="28" t="str">
        <f>_xlfn.XLOOKUP(P!C241,'Banco de Dados'!$B$3:$B$274,'Banco de Dados'!$K$3:$K$274,"")</f>
        <v/>
      </c>
      <c r="B241" s="2">
        <v>0</v>
      </c>
      <c r="C241" s="2">
        <v>0</v>
      </c>
      <c r="D241" s="2">
        <v>0</v>
      </c>
      <c r="E241" s="2">
        <v>0</v>
      </c>
      <c r="F241" s="32" t="e">
        <f t="shared" si="19"/>
        <v>#DIV/0!</v>
      </c>
      <c r="G241" s="3">
        <f t="shared" si="20"/>
        <v>0</v>
      </c>
      <c r="H241" s="3">
        <f t="shared" si="20"/>
        <v>0</v>
      </c>
      <c r="J241" s="7"/>
    </row>
    <row r="242" spans="1:14" x14ac:dyDescent="0.25">
      <c r="A242" s="28" t="str">
        <f>_xlfn.XLOOKUP(P!C242,'Banco de Dados'!$B$3:$B$274,'Banco de Dados'!$K$3:$K$274,"")</f>
        <v/>
      </c>
      <c r="B242" s="2">
        <v>0</v>
      </c>
      <c r="C242" s="2">
        <v>0</v>
      </c>
      <c r="D242" s="2">
        <v>0</v>
      </c>
      <c r="E242" s="2">
        <v>0</v>
      </c>
      <c r="F242" s="32" t="e">
        <f t="shared" si="19"/>
        <v>#DIV/0!</v>
      </c>
      <c r="G242" s="3">
        <f t="shared" si="20"/>
        <v>0</v>
      </c>
      <c r="H242" s="3">
        <f t="shared" si="20"/>
        <v>0</v>
      </c>
      <c r="J242" s="7"/>
    </row>
    <row r="243" spans="1:14" x14ac:dyDescent="0.25">
      <c r="A243" s="21"/>
      <c r="B243" s="21"/>
      <c r="C243" s="21"/>
      <c r="D243" s="21"/>
      <c r="E243" s="21"/>
      <c r="F243" s="77"/>
      <c r="G243" s="21"/>
      <c r="H243" s="21"/>
      <c r="J243" s="21"/>
      <c r="K243" s="21"/>
      <c r="L243" s="21"/>
      <c r="M243" s="21"/>
      <c r="N243" s="21"/>
    </row>
    <row r="244" spans="1:14" ht="15.75" x14ac:dyDescent="0.25">
      <c r="A244" s="36" t="str">
        <f>'Nome das Amostras'!A11</f>
        <v>ai</v>
      </c>
      <c r="B244" s="164" t="str">
        <f>VLOOKUP(A244,'Nome das Amostras'!$A$3:$D$28,2,FALSE)</f>
        <v>R8</v>
      </c>
      <c r="C244" s="164"/>
      <c r="D244" s="51" t="s">
        <v>65</v>
      </c>
      <c r="E244" s="52">
        <f>'Banco de Dados'!$O$13/'Banco de Dados'!BL13</f>
        <v>0.65774804905239692</v>
      </c>
      <c r="F244" s="74"/>
      <c r="G244" s="3"/>
      <c r="H244" s="3"/>
      <c r="J244" s="7"/>
    </row>
    <row r="245" spans="1:14" ht="15.75" x14ac:dyDescent="0.25">
      <c r="A245" s="107" t="s">
        <v>1</v>
      </c>
      <c r="B245" s="107" t="s">
        <v>0</v>
      </c>
      <c r="C245" s="107" t="s">
        <v>212</v>
      </c>
      <c r="D245" s="107" t="s">
        <v>209</v>
      </c>
      <c r="E245" s="107" t="s">
        <v>213</v>
      </c>
      <c r="F245" s="76" t="s">
        <v>219</v>
      </c>
      <c r="G245" s="54" t="s">
        <v>140</v>
      </c>
      <c r="H245" s="54" t="s">
        <v>66</v>
      </c>
      <c r="J245" s="7"/>
      <c r="K245" s="72" t="str">
        <f>A244</f>
        <v>ai</v>
      </c>
      <c r="L245" s="55" t="s">
        <v>215</v>
      </c>
      <c r="M245" s="41" t="str">
        <f>$A$1</f>
        <v>Enxofre</v>
      </c>
      <c r="N245" s="3"/>
    </row>
    <row r="246" spans="1:14" x14ac:dyDescent="0.25">
      <c r="A246" s="28" t="str">
        <f>_xlfn.XLOOKUP(P!C246,'Banco de Dados'!$B$3:$B$274,'Banco de Dados'!$K$3:$K$274,"")</f>
        <v>Si</v>
      </c>
      <c r="B246" s="2" cm="1">
        <f t="array" ref="B246:E276">Dados!BH5:BK35</f>
        <v>14</v>
      </c>
      <c r="C246" s="2">
        <v>1740</v>
      </c>
      <c r="D246" s="2">
        <v>5428</v>
      </c>
      <c r="E246" s="2">
        <v>100</v>
      </c>
      <c r="F246" s="32">
        <f>(E246*100)/D246</f>
        <v>1.8422991893883567</v>
      </c>
      <c r="G246" s="3">
        <f t="shared" ref="G246:H273" si="21">D246*$E$244</f>
        <v>3570.2564102564106</v>
      </c>
      <c r="H246" s="3">
        <f t="shared" si="21"/>
        <v>65.774804905239691</v>
      </c>
      <c r="J246" s="7"/>
      <c r="K246" s="5" t="s">
        <v>210</v>
      </c>
      <c r="L246" s="5"/>
      <c r="M246" s="5" t="s">
        <v>211</v>
      </c>
    </row>
    <row r="247" spans="1:14" x14ac:dyDescent="0.25">
      <c r="A247" s="28" t="str">
        <f>_xlfn.XLOOKUP(P!C247,'Banco de Dados'!$B$3:$B$274,'Banco de Dados'!$K$3:$K$274,"")</f>
        <v>P</v>
      </c>
      <c r="B247" s="2">
        <v>15</v>
      </c>
      <c r="C247" s="2">
        <v>2013</v>
      </c>
      <c r="D247" s="2">
        <v>731</v>
      </c>
      <c r="E247" s="2">
        <v>76</v>
      </c>
      <c r="F247" s="32">
        <f t="shared" ref="F247:F276" si="22">(E247*100)/D247</f>
        <v>10.39671682626539</v>
      </c>
      <c r="G247" s="3">
        <f t="shared" si="21"/>
        <v>480.81382385730217</v>
      </c>
      <c r="H247" s="3">
        <f t="shared" si="21"/>
        <v>49.988851727982166</v>
      </c>
      <c r="J247" s="7"/>
      <c r="K247" s="6">
        <f>_xlfn.XLOOKUP($B$4,A246:A273,G246:G273,"")</f>
        <v>2203.4559643255297</v>
      </c>
      <c r="L247" s="6"/>
      <c r="M247" s="6">
        <f>_xlfn.XLOOKUP($B$4,A246:A273,H246:H273,"")</f>
        <v>66.432552954292092</v>
      </c>
    </row>
    <row r="248" spans="1:14" x14ac:dyDescent="0.25">
      <c r="A248" s="28" t="str">
        <f>_xlfn.XLOOKUP(P!C248,'Banco de Dados'!$B$3:$B$274,'Banco de Dados'!$K$3:$K$274,"")</f>
        <v>S</v>
      </c>
      <c r="B248" s="2">
        <v>16</v>
      </c>
      <c r="C248" s="2">
        <v>2307</v>
      </c>
      <c r="D248" s="2">
        <v>3350</v>
      </c>
      <c r="E248" s="2">
        <v>101</v>
      </c>
      <c r="F248" s="32">
        <f t="shared" si="22"/>
        <v>3.0149253731343282</v>
      </c>
      <c r="G248" s="3">
        <f t="shared" si="21"/>
        <v>2203.4559643255297</v>
      </c>
      <c r="H248" s="3">
        <f t="shared" si="21"/>
        <v>66.432552954292092</v>
      </c>
      <c r="J248" s="7"/>
    </row>
    <row r="249" spans="1:14" ht="15.75" x14ac:dyDescent="0.25">
      <c r="A249" s="28" t="str">
        <f>_xlfn.XLOOKUP(P!C249,'Banco de Dados'!$B$3:$B$274,'Banco de Dados'!$K$3:$K$274,"")</f>
        <v>Cl</v>
      </c>
      <c r="B249" s="2">
        <v>17</v>
      </c>
      <c r="C249" s="2">
        <v>2622</v>
      </c>
      <c r="D249" s="2">
        <v>9250</v>
      </c>
      <c r="E249" s="2">
        <v>166</v>
      </c>
      <c r="F249" s="32">
        <f t="shared" si="22"/>
        <v>1.7945945945945947</v>
      </c>
      <c r="G249" s="3">
        <f t="shared" si="21"/>
        <v>6084.1694537346712</v>
      </c>
      <c r="H249" s="3">
        <f t="shared" si="21"/>
        <v>109.18617614269789</v>
      </c>
      <c r="K249" s="165" t="s">
        <v>67</v>
      </c>
      <c r="L249" s="166"/>
      <c r="M249" s="167"/>
      <c r="N249"/>
    </row>
    <row r="250" spans="1:14" x14ac:dyDescent="0.25">
      <c r="A250" s="28" t="str">
        <f>_xlfn.XLOOKUP(P!C250,'Banco de Dados'!$B$3:$B$274,'Banco de Dados'!$K$3:$K$274,"")</f>
        <v>Ar</v>
      </c>
      <c r="B250" s="2">
        <v>18</v>
      </c>
      <c r="C250" s="2">
        <v>2957</v>
      </c>
      <c r="D250" s="2">
        <v>6279</v>
      </c>
      <c r="E250" s="2">
        <v>192</v>
      </c>
      <c r="F250" s="32">
        <f t="shared" si="22"/>
        <v>3.0578117534639273</v>
      </c>
      <c r="G250" s="3">
        <f t="shared" si="21"/>
        <v>4130</v>
      </c>
      <c r="H250" s="3">
        <f t="shared" si="21"/>
        <v>126.2876254180602</v>
      </c>
      <c r="J250" s="7"/>
      <c r="K250" s="104" t="s">
        <v>240</v>
      </c>
      <c r="L250" s="39"/>
      <c r="M250" s="106" t="s">
        <v>209</v>
      </c>
    </row>
    <row r="251" spans="1:14" x14ac:dyDescent="0.25">
      <c r="A251" s="28" t="str">
        <f>_xlfn.XLOOKUP(P!C251,'Banco de Dados'!$B$3:$B$274,'Banco de Dados'!$K$3:$K$274,"")</f>
        <v>K</v>
      </c>
      <c r="B251" s="2">
        <v>19</v>
      </c>
      <c r="C251" s="2">
        <v>3313</v>
      </c>
      <c r="D251" s="2">
        <v>48230</v>
      </c>
      <c r="E251" s="2">
        <v>255</v>
      </c>
      <c r="F251" s="32">
        <f t="shared" si="22"/>
        <v>0.52871656645241549</v>
      </c>
      <c r="G251" s="3">
        <f t="shared" si="21"/>
        <v>31723.188405797104</v>
      </c>
      <c r="H251" s="3">
        <f t="shared" si="21"/>
        <v>167.72575250836121</v>
      </c>
      <c r="J251" s="58" t="s">
        <v>38</v>
      </c>
      <c r="K251" s="59">
        <f>$L$9</f>
        <v>9600</v>
      </c>
      <c r="L251" s="60"/>
      <c r="M251" s="61">
        <f>$M$11</f>
        <v>19589</v>
      </c>
      <c r="N251" s="60"/>
    </row>
    <row r="252" spans="1:14" x14ac:dyDescent="0.25">
      <c r="A252" s="28" t="str">
        <f>_xlfn.XLOOKUP(P!C252,'Banco de Dados'!$B$3:$B$274,'Banco de Dados'!$K$3:$K$274,"")</f>
        <v>Ca</v>
      </c>
      <c r="B252" s="2">
        <v>20</v>
      </c>
      <c r="C252" s="2">
        <v>3691</v>
      </c>
      <c r="D252" s="2">
        <v>16352</v>
      </c>
      <c r="E252" s="2">
        <v>173</v>
      </c>
      <c r="F252" s="32">
        <f t="shared" si="22"/>
        <v>1.0579745596868884</v>
      </c>
      <c r="G252" s="3">
        <f t="shared" si="21"/>
        <v>10755.496098104795</v>
      </c>
      <c r="H252" s="3">
        <f t="shared" si="21"/>
        <v>113.79041248606467</v>
      </c>
      <c r="J252" s="2"/>
      <c r="K252" s="18"/>
      <c r="L252" s="2" t="s">
        <v>70</v>
      </c>
      <c r="M252" s="19"/>
    </row>
    <row r="253" spans="1:14" x14ac:dyDescent="0.25">
      <c r="A253" s="28" t="str">
        <f>_xlfn.XLOOKUP(P!C253,'Banco de Dados'!$B$3:$B$274,'Banco de Dados'!$K$3:$K$274,"")</f>
        <v>Ti</v>
      </c>
      <c r="B253" s="2">
        <v>22</v>
      </c>
      <c r="C253" s="2">
        <v>4509</v>
      </c>
      <c r="D253" s="2">
        <v>13878</v>
      </c>
      <c r="E253" s="2">
        <v>162</v>
      </c>
      <c r="F253" s="32">
        <f t="shared" si="22"/>
        <v>1.1673151750972763</v>
      </c>
      <c r="G253" s="3">
        <f t="shared" si="21"/>
        <v>9128.2274247491641</v>
      </c>
      <c r="H253" s="3">
        <f t="shared" si="21"/>
        <v>106.5551839464883</v>
      </c>
      <c r="J253" s="58" t="s">
        <v>69</v>
      </c>
      <c r="K253" s="62" t="s">
        <v>71</v>
      </c>
      <c r="L253" s="63"/>
      <c r="M253" s="64">
        <f>K247</f>
        <v>2203.4559643255297</v>
      </c>
      <c r="N253" s="60"/>
    </row>
    <row r="254" spans="1:14" x14ac:dyDescent="0.25">
      <c r="A254" s="28" t="str">
        <f>_xlfn.XLOOKUP(P!C254,'Banco de Dados'!$B$3:$B$274,'Banco de Dados'!$K$3:$K$274,"")</f>
        <v>Cr</v>
      </c>
      <c r="B254" s="2">
        <v>24</v>
      </c>
      <c r="C254" s="2">
        <v>5412</v>
      </c>
      <c r="D254" s="2">
        <v>4464</v>
      </c>
      <c r="E254" s="2">
        <v>147</v>
      </c>
      <c r="F254" s="32">
        <f t="shared" si="22"/>
        <v>3.293010752688172</v>
      </c>
      <c r="G254" s="3">
        <f t="shared" si="21"/>
        <v>2936.1872909699</v>
      </c>
      <c r="H254" s="3">
        <f t="shared" si="21"/>
        <v>96.688963210702354</v>
      </c>
      <c r="J254" s="7"/>
    </row>
    <row r="255" spans="1:14" ht="15.75" x14ac:dyDescent="0.25">
      <c r="A255" s="28" t="str">
        <f>_xlfn.XLOOKUP(P!C255,'Banco de Dados'!$B$3:$B$274,'Banco de Dados'!$K$3:$K$274,"")</f>
        <v>Mn</v>
      </c>
      <c r="B255" s="2">
        <v>25</v>
      </c>
      <c r="C255" s="2">
        <v>5895</v>
      </c>
      <c r="D255" s="2">
        <v>5466</v>
      </c>
      <c r="E255" s="2">
        <v>165</v>
      </c>
      <c r="F255" s="32">
        <f t="shared" si="22"/>
        <v>3.0186608122941823</v>
      </c>
      <c r="G255" s="3">
        <f t="shared" si="21"/>
        <v>3595.2508361204013</v>
      </c>
      <c r="H255" s="3">
        <f t="shared" si="21"/>
        <v>108.52842809364549</v>
      </c>
      <c r="J255" s="7"/>
      <c r="K255" s="165" t="s">
        <v>218</v>
      </c>
      <c r="L255" s="166"/>
      <c r="M255" s="167"/>
    </row>
    <row r="256" spans="1:14" x14ac:dyDescent="0.25">
      <c r="A256" s="28" t="str">
        <f>_xlfn.XLOOKUP(P!C256,'Banco de Dados'!$B$3:$B$274,'Banco de Dados'!$K$3:$K$274,"")</f>
        <v>Fe</v>
      </c>
      <c r="B256" s="2">
        <v>26</v>
      </c>
      <c r="C256" s="2">
        <v>6399</v>
      </c>
      <c r="D256" s="2">
        <v>229435</v>
      </c>
      <c r="E256" s="2">
        <v>484</v>
      </c>
      <c r="F256" s="32">
        <f t="shared" si="22"/>
        <v>0.21095299322248132</v>
      </c>
      <c r="G256" s="3">
        <f t="shared" si="21"/>
        <v>150910.42363433668</v>
      </c>
      <c r="H256" s="3">
        <f t="shared" si="21"/>
        <v>318.35005574136011</v>
      </c>
      <c r="J256" s="7"/>
      <c r="K256" s="104" t="s">
        <v>236</v>
      </c>
      <c r="L256" s="108">
        <f>K247</f>
        <v>2203.4559643255297</v>
      </c>
      <c r="M256" s="109">
        <f>M247</f>
        <v>66.432552954292092</v>
      </c>
    </row>
    <row r="257" spans="1:13" x14ac:dyDescent="0.25">
      <c r="A257" s="28" t="str">
        <f>_xlfn.XLOOKUP(P!C257,'Banco de Dados'!$B$3:$B$274,'Banco de Dados'!$K$3:$K$274,"")</f>
        <v>Ni</v>
      </c>
      <c r="B257" s="2">
        <v>28</v>
      </c>
      <c r="C257" s="2">
        <v>7472</v>
      </c>
      <c r="D257" s="2">
        <v>2164</v>
      </c>
      <c r="E257" s="2">
        <v>249</v>
      </c>
      <c r="F257" s="32">
        <f t="shared" si="22"/>
        <v>11.506469500924215</v>
      </c>
      <c r="G257" s="3">
        <f t="shared" si="21"/>
        <v>1423.3667781493868</v>
      </c>
      <c r="H257" s="3">
        <f t="shared" si="21"/>
        <v>163.77926421404683</v>
      </c>
      <c r="J257" s="7"/>
      <c r="K257" s="104" t="s">
        <v>237</v>
      </c>
      <c r="L257" s="105">
        <f>$L$9</f>
        <v>9600</v>
      </c>
      <c r="M257" s="106">
        <f>$L$10</f>
        <v>0</v>
      </c>
    </row>
    <row r="258" spans="1:13" x14ac:dyDescent="0.25">
      <c r="A258" s="28" t="str">
        <f>_xlfn.XLOOKUP(P!C258,'Banco de Dados'!$B$3:$B$274,'Banco de Dados'!$K$3:$K$274,"")</f>
        <v>Cu</v>
      </c>
      <c r="B258" s="2">
        <v>29</v>
      </c>
      <c r="C258" s="2">
        <v>8041</v>
      </c>
      <c r="D258" s="2">
        <v>803</v>
      </c>
      <c r="E258" s="2">
        <v>257</v>
      </c>
      <c r="F258" s="32">
        <f t="shared" si="22"/>
        <v>32.004981320049815</v>
      </c>
      <c r="G258" s="3">
        <f t="shared" si="21"/>
        <v>528.1716833890747</v>
      </c>
      <c r="H258" s="3">
        <f t="shared" si="21"/>
        <v>169.04124860646601</v>
      </c>
      <c r="J258" s="7"/>
      <c r="K258" s="104" t="s">
        <v>238</v>
      </c>
      <c r="L258" s="105">
        <f>$M$11</f>
        <v>19589</v>
      </c>
      <c r="M258" s="106">
        <f>$M$12</f>
        <v>183</v>
      </c>
    </row>
    <row r="259" spans="1:13" x14ac:dyDescent="0.25">
      <c r="A259" s="28" t="str">
        <f>_xlfn.XLOOKUP(P!C259,'Banco de Dados'!$B$3:$B$274,'Banco de Dados'!$K$3:$K$274,"")</f>
        <v>Zn</v>
      </c>
      <c r="B259" s="2">
        <v>30</v>
      </c>
      <c r="C259" s="2">
        <v>8631</v>
      </c>
      <c r="D259" s="2">
        <v>1379</v>
      </c>
      <c r="E259" s="2">
        <v>257</v>
      </c>
      <c r="F259" s="32">
        <f t="shared" si="22"/>
        <v>18.636693255982596</v>
      </c>
      <c r="G259" s="3">
        <f t="shared" si="21"/>
        <v>907.03455964325531</v>
      </c>
      <c r="H259" s="3">
        <f t="shared" si="21"/>
        <v>169.04124860646601</v>
      </c>
      <c r="J259" s="7"/>
      <c r="K259" s="69" t="s">
        <v>217</v>
      </c>
      <c r="L259" s="110">
        <f>SQRT(((M256/L256)^2)+((M257/L257)^2)+((M258/L258)^2))</f>
        <v>3.1563428945422793E-2</v>
      </c>
      <c r="M259" s="71" t="str">
        <f>M268</f>
        <v>mg/kg</v>
      </c>
    </row>
    <row r="260" spans="1:13" x14ac:dyDescent="0.25">
      <c r="A260" s="28" t="str">
        <f>_xlfn.XLOOKUP(P!C260,'Banco de Dados'!$B$3:$B$274,'Banco de Dados'!$K$3:$K$274,"")</f>
        <v>Rh</v>
      </c>
      <c r="B260" s="2">
        <v>45</v>
      </c>
      <c r="C260" s="2">
        <v>20167</v>
      </c>
      <c r="D260" s="2">
        <v>1943</v>
      </c>
      <c r="E260" s="2">
        <v>156</v>
      </c>
      <c r="F260" s="32">
        <f t="shared" si="22"/>
        <v>8.0288214101904281</v>
      </c>
      <c r="G260" s="3">
        <f t="shared" si="21"/>
        <v>1278.0044593088073</v>
      </c>
      <c r="H260" s="3">
        <f t="shared" si="21"/>
        <v>102.60869565217392</v>
      </c>
      <c r="J260" s="7"/>
    </row>
    <row r="261" spans="1:13" x14ac:dyDescent="0.25">
      <c r="A261" s="28" t="str">
        <f>_xlfn.XLOOKUP(P!C261,'Banco de Dados'!$B$3:$B$274,'Banco de Dados'!$K$3:$K$274,"")</f>
        <v>Rh</v>
      </c>
      <c r="B261" s="2">
        <v>45</v>
      </c>
      <c r="C261" s="2">
        <v>2696</v>
      </c>
      <c r="D261" s="2">
        <v>16941</v>
      </c>
      <c r="E261" s="2">
        <v>142</v>
      </c>
      <c r="F261" s="32">
        <f t="shared" si="22"/>
        <v>0.8382031757275249</v>
      </c>
      <c r="G261" s="3">
        <f t="shared" si="21"/>
        <v>11142.909698996657</v>
      </c>
      <c r="H261" s="3">
        <f t="shared" si="21"/>
        <v>93.400222965440364</v>
      </c>
      <c r="J261" s="7"/>
    </row>
    <row r="262" spans="1:13" x14ac:dyDescent="0.25">
      <c r="A262" s="28" t="str">
        <f>_xlfn.XLOOKUP(P!C262,'Banco de Dados'!$B$3:$B$274,'Banco de Dados'!$K$3:$K$274,"")</f>
        <v/>
      </c>
      <c r="B262" s="2">
        <v>0</v>
      </c>
      <c r="C262" s="2">
        <v>0</v>
      </c>
      <c r="D262" s="2">
        <v>0</v>
      </c>
      <c r="E262" s="2">
        <v>0</v>
      </c>
      <c r="F262" s="32" t="e">
        <f t="shared" si="22"/>
        <v>#DIV/0!</v>
      </c>
      <c r="G262" s="3">
        <f t="shared" si="21"/>
        <v>0</v>
      </c>
      <c r="H262" s="3">
        <f t="shared" si="21"/>
        <v>0</v>
      </c>
      <c r="J262" s="7"/>
    </row>
    <row r="263" spans="1:13" x14ac:dyDescent="0.25">
      <c r="A263" s="28" t="str">
        <f>_xlfn.XLOOKUP(P!C263,'Banco de Dados'!$B$3:$B$274,'Banco de Dados'!$K$3:$K$274,"")</f>
        <v/>
      </c>
      <c r="B263" s="2">
        <v>0</v>
      </c>
      <c r="C263" s="2">
        <v>0</v>
      </c>
      <c r="D263" s="2">
        <v>0</v>
      </c>
      <c r="E263" s="2">
        <v>0</v>
      </c>
      <c r="F263" s="32" t="e">
        <f t="shared" si="22"/>
        <v>#DIV/0!</v>
      </c>
      <c r="G263" s="3">
        <f t="shared" si="21"/>
        <v>0</v>
      </c>
      <c r="H263" s="3">
        <f t="shared" si="21"/>
        <v>0</v>
      </c>
      <c r="J263" s="7"/>
    </row>
    <row r="264" spans="1:13" x14ac:dyDescent="0.25">
      <c r="A264" s="28" t="str">
        <f>_xlfn.XLOOKUP(P!C264,'Banco de Dados'!$B$3:$B$274,'Banco de Dados'!$K$3:$K$274,"")</f>
        <v/>
      </c>
      <c r="B264" s="2">
        <v>0</v>
      </c>
      <c r="C264" s="2">
        <v>0</v>
      </c>
      <c r="D264" s="2">
        <v>0</v>
      </c>
      <c r="E264" s="2">
        <v>0</v>
      </c>
      <c r="F264" s="32" t="e">
        <f t="shared" si="22"/>
        <v>#DIV/0!</v>
      </c>
      <c r="G264" s="3">
        <f t="shared" si="21"/>
        <v>0</v>
      </c>
      <c r="H264" s="3">
        <f t="shared" si="21"/>
        <v>0</v>
      </c>
      <c r="J264" s="7"/>
    </row>
    <row r="265" spans="1:13" x14ac:dyDescent="0.25">
      <c r="A265" s="28" t="str">
        <f>_xlfn.XLOOKUP(P!C265,'Banco de Dados'!$B$3:$B$274,'Banco de Dados'!$K$3:$K$274,"")</f>
        <v/>
      </c>
      <c r="B265" s="2">
        <v>0</v>
      </c>
      <c r="C265" s="2">
        <v>0</v>
      </c>
      <c r="D265" s="2">
        <v>0</v>
      </c>
      <c r="E265" s="2">
        <v>0</v>
      </c>
      <c r="F265" s="32" t="e">
        <f t="shared" si="22"/>
        <v>#DIV/0!</v>
      </c>
      <c r="G265" s="3">
        <f t="shared" si="21"/>
        <v>0</v>
      </c>
      <c r="H265" s="3">
        <f t="shared" si="21"/>
        <v>0</v>
      </c>
      <c r="J265" s="7"/>
    </row>
    <row r="266" spans="1:13" x14ac:dyDescent="0.25">
      <c r="A266" s="28" t="str">
        <f>_xlfn.XLOOKUP(P!C266,'Banco de Dados'!$B$3:$B$274,'Banco de Dados'!$K$3:$K$274,"")</f>
        <v/>
      </c>
      <c r="B266" s="2">
        <v>0</v>
      </c>
      <c r="C266" s="2">
        <v>0</v>
      </c>
      <c r="D266" s="2">
        <v>0</v>
      </c>
      <c r="E266" s="17">
        <v>0</v>
      </c>
      <c r="F266" s="32" t="e">
        <f t="shared" si="22"/>
        <v>#DIV/0!</v>
      </c>
      <c r="G266" s="3">
        <f t="shared" si="21"/>
        <v>0</v>
      </c>
      <c r="H266" s="3">
        <f t="shared" si="21"/>
        <v>0</v>
      </c>
      <c r="J266" s="7"/>
    </row>
    <row r="267" spans="1:13" ht="15.75" x14ac:dyDescent="0.25">
      <c r="A267" s="28" t="str">
        <f>_xlfn.XLOOKUP(P!C267,'Banco de Dados'!$B$3:$B$274,'Banco de Dados'!$K$3:$K$274,"")</f>
        <v/>
      </c>
      <c r="B267" s="2">
        <v>0</v>
      </c>
      <c r="C267" s="2">
        <v>0</v>
      </c>
      <c r="D267" s="2">
        <v>0</v>
      </c>
      <c r="E267" s="2">
        <v>0</v>
      </c>
      <c r="F267" s="32" t="e">
        <f t="shared" si="22"/>
        <v>#DIV/0!</v>
      </c>
      <c r="G267" s="3">
        <f t="shared" si="21"/>
        <v>0</v>
      </c>
      <c r="H267" s="3">
        <f t="shared" si="21"/>
        <v>0</v>
      </c>
      <c r="J267" s="7"/>
      <c r="K267" s="101" t="s">
        <v>216</v>
      </c>
      <c r="L267" s="102" t="str">
        <f>K245</f>
        <v>ai</v>
      </c>
      <c r="M267" s="103" t="str">
        <f>M245</f>
        <v>Enxofre</v>
      </c>
    </row>
    <row r="268" spans="1:13" x14ac:dyDescent="0.25">
      <c r="A268" s="28" t="str">
        <f>_xlfn.XLOOKUP(P!C268,'Banco de Dados'!$B$3:$B$274,'Banco de Dados'!$K$3:$K$274,"")</f>
        <v/>
      </c>
      <c r="B268" s="2">
        <v>0</v>
      </c>
      <c r="C268" s="2">
        <v>0</v>
      </c>
      <c r="D268" s="2">
        <v>0</v>
      </c>
      <c r="E268" s="2">
        <v>0</v>
      </c>
      <c r="F268" s="32" t="e">
        <f t="shared" si="22"/>
        <v>#DIV/0!</v>
      </c>
      <c r="G268" s="3">
        <f t="shared" si="21"/>
        <v>0</v>
      </c>
      <c r="H268" s="3">
        <f t="shared" si="21"/>
        <v>0</v>
      </c>
      <c r="J268" s="7"/>
      <c r="K268" s="68" t="s">
        <v>68</v>
      </c>
      <c r="L268" s="29">
        <f>(K251*M253)/M251</f>
        <v>1079.8497757682928</v>
      </c>
      <c r="M268" s="66" t="str">
        <f>$M$9</f>
        <v>mg/kg</v>
      </c>
    </row>
    <row r="269" spans="1:13" x14ac:dyDescent="0.25">
      <c r="A269" s="28" t="str">
        <f>_xlfn.XLOOKUP(P!C269,'Banco de Dados'!$B$3:$B$274,'Banco de Dados'!$K$3:$K$274,"")</f>
        <v/>
      </c>
      <c r="B269" s="2">
        <v>0</v>
      </c>
      <c r="C269" s="2">
        <v>0</v>
      </c>
      <c r="D269" s="2">
        <v>0</v>
      </c>
      <c r="E269" s="2">
        <v>0</v>
      </c>
      <c r="F269" s="32" t="e">
        <f t="shared" si="22"/>
        <v>#DIV/0!</v>
      </c>
      <c r="G269" s="3">
        <f t="shared" si="21"/>
        <v>0</v>
      </c>
      <c r="H269" s="3">
        <f t="shared" si="21"/>
        <v>0</v>
      </c>
      <c r="J269" s="7"/>
      <c r="K269" s="111" t="s">
        <v>246</v>
      </c>
      <c r="L269" s="126">
        <f>SQRT(((M256/L256)^2)+((M257/L257)^2)+((M258/L258)^2))</f>
        <v>3.1563428945422793E-2</v>
      </c>
      <c r="M269" s="66"/>
    </row>
    <row r="270" spans="1:13" x14ac:dyDescent="0.25">
      <c r="A270" s="28" t="str">
        <f>_xlfn.XLOOKUP(P!C270,'Banco de Dados'!$B$3:$B$274,'Banco de Dados'!$K$3:$K$274,"")</f>
        <v/>
      </c>
      <c r="B270" s="2">
        <v>0</v>
      </c>
      <c r="C270" s="2">
        <v>0</v>
      </c>
      <c r="D270" s="2">
        <v>0</v>
      </c>
      <c r="E270" s="2">
        <v>0</v>
      </c>
      <c r="F270" s="32" t="e">
        <f t="shared" si="22"/>
        <v>#DIV/0!</v>
      </c>
      <c r="G270" s="3">
        <f t="shared" si="21"/>
        <v>0</v>
      </c>
      <c r="H270" s="3">
        <f t="shared" si="21"/>
        <v>0</v>
      </c>
      <c r="J270" s="7"/>
      <c r="K270" s="69" t="s">
        <v>247</v>
      </c>
      <c r="L270" s="127">
        <f>L269*L268</f>
        <v>34.083761669193244</v>
      </c>
      <c r="M270" s="71" t="str">
        <f>$M$9</f>
        <v>mg/kg</v>
      </c>
    </row>
    <row r="271" spans="1:13" x14ac:dyDescent="0.25">
      <c r="A271" s="28" t="str">
        <f>_xlfn.XLOOKUP(P!C271,'Banco de Dados'!$B$3:$B$274,'Banco de Dados'!$K$3:$K$274,"")</f>
        <v/>
      </c>
      <c r="B271" s="2">
        <v>0</v>
      </c>
      <c r="C271" s="2">
        <v>0</v>
      </c>
      <c r="D271" s="2">
        <v>0</v>
      </c>
      <c r="E271" s="2">
        <v>0</v>
      </c>
      <c r="F271" s="32" t="e">
        <f t="shared" si="22"/>
        <v>#DIV/0!</v>
      </c>
      <c r="G271" s="3">
        <f t="shared" si="21"/>
        <v>0</v>
      </c>
      <c r="H271" s="3">
        <f t="shared" si="21"/>
        <v>0</v>
      </c>
      <c r="J271" s="7"/>
      <c r="K271" s="123"/>
      <c r="L271" s="124"/>
    </row>
    <row r="272" spans="1:13" x14ac:dyDescent="0.25">
      <c r="A272" s="28" t="str">
        <f>_xlfn.XLOOKUP(P!C272,'Banco de Dados'!$B$3:$B$274,'Banco de Dados'!$K$3:$K$274,"")</f>
        <v/>
      </c>
      <c r="B272" s="2">
        <v>0</v>
      </c>
      <c r="C272" s="2">
        <v>0</v>
      </c>
      <c r="D272" s="2">
        <v>0</v>
      </c>
      <c r="E272" s="2">
        <v>0</v>
      </c>
      <c r="F272" s="32" t="e">
        <f t="shared" si="22"/>
        <v>#DIV/0!</v>
      </c>
      <c r="G272" s="3">
        <f t="shared" si="21"/>
        <v>0</v>
      </c>
      <c r="H272" s="3">
        <f t="shared" si="21"/>
        <v>0</v>
      </c>
      <c r="J272" s="7"/>
    </row>
    <row r="273" spans="1:14" x14ac:dyDescent="0.25">
      <c r="A273" s="28" t="str">
        <f>_xlfn.XLOOKUP(P!C273,'Banco de Dados'!$B$3:$B$274,'Banco de Dados'!$K$3:$K$274,"")</f>
        <v/>
      </c>
      <c r="B273" s="2">
        <v>0</v>
      </c>
      <c r="C273" s="2">
        <v>0</v>
      </c>
      <c r="D273" s="2">
        <v>0</v>
      </c>
      <c r="E273" s="2">
        <v>0</v>
      </c>
      <c r="F273" s="32" t="e">
        <f t="shared" si="22"/>
        <v>#DIV/0!</v>
      </c>
      <c r="G273" s="3">
        <f t="shared" si="21"/>
        <v>0</v>
      </c>
      <c r="H273" s="3">
        <f t="shared" si="21"/>
        <v>0</v>
      </c>
      <c r="J273" s="7"/>
    </row>
    <row r="274" spans="1:14" x14ac:dyDescent="0.25">
      <c r="A274" s="28" t="str">
        <f>_xlfn.XLOOKUP(P!C274,'Banco de Dados'!$B$3:$B$274,'Banco de Dados'!$K$3:$K$274,"")</f>
        <v/>
      </c>
      <c r="B274" s="2">
        <v>0</v>
      </c>
      <c r="C274" s="2">
        <v>0</v>
      </c>
      <c r="D274" s="2">
        <v>0</v>
      </c>
      <c r="E274" s="2">
        <v>0</v>
      </c>
      <c r="F274" s="32" t="e">
        <f t="shared" si="22"/>
        <v>#DIV/0!</v>
      </c>
      <c r="G274" s="3">
        <f t="shared" ref="G274:H276" si="23">D274*$E$244</f>
        <v>0</v>
      </c>
      <c r="H274" s="3">
        <f t="shared" si="23"/>
        <v>0</v>
      </c>
      <c r="J274" s="7"/>
    </row>
    <row r="275" spans="1:14" x14ac:dyDescent="0.25">
      <c r="A275" s="28" t="str">
        <f>_xlfn.XLOOKUP(P!C275,'Banco de Dados'!$B$3:$B$274,'Banco de Dados'!$K$3:$K$274,"")</f>
        <v/>
      </c>
      <c r="B275" s="2">
        <v>0</v>
      </c>
      <c r="C275" s="2">
        <v>0</v>
      </c>
      <c r="D275" s="2">
        <v>0</v>
      </c>
      <c r="E275" s="2">
        <v>0</v>
      </c>
      <c r="F275" s="32" t="e">
        <f t="shared" si="22"/>
        <v>#DIV/0!</v>
      </c>
      <c r="G275" s="3">
        <f t="shared" si="23"/>
        <v>0</v>
      </c>
      <c r="H275" s="3">
        <f t="shared" si="23"/>
        <v>0</v>
      </c>
      <c r="J275" s="7"/>
    </row>
    <row r="276" spans="1:14" x14ac:dyDescent="0.25">
      <c r="A276" s="28" t="str">
        <f>_xlfn.XLOOKUP(P!C276,'Banco de Dados'!$B$3:$B$274,'Banco de Dados'!$K$3:$K$274,"")</f>
        <v/>
      </c>
      <c r="B276" s="2">
        <v>0</v>
      </c>
      <c r="C276" s="2">
        <v>0</v>
      </c>
      <c r="D276" s="2">
        <v>0</v>
      </c>
      <c r="E276" s="2">
        <v>0</v>
      </c>
      <c r="F276" s="32" t="e">
        <f t="shared" si="22"/>
        <v>#DIV/0!</v>
      </c>
      <c r="G276" s="3">
        <f t="shared" si="23"/>
        <v>0</v>
      </c>
      <c r="H276" s="3">
        <f t="shared" si="23"/>
        <v>0</v>
      </c>
      <c r="J276" s="7"/>
    </row>
    <row r="277" spans="1:14" x14ac:dyDescent="0.25">
      <c r="A277" s="21"/>
      <c r="B277" s="21"/>
      <c r="C277" s="21"/>
      <c r="D277" s="21"/>
      <c r="E277" s="21"/>
      <c r="F277" s="77"/>
      <c r="G277" s="21"/>
      <c r="H277" s="21"/>
      <c r="J277" s="21"/>
      <c r="K277" s="21"/>
      <c r="L277" s="21"/>
      <c r="M277" s="21"/>
      <c r="N277" s="21"/>
    </row>
    <row r="278" spans="1:14" ht="15.75" x14ac:dyDescent="0.25">
      <c r="A278" s="36" t="str">
        <f>'Nome das Amostras'!A12</f>
        <v>aj</v>
      </c>
      <c r="B278" s="164" t="str">
        <f>VLOOKUP(A278,'Nome das Amostras'!$A$3:$D$28,2,FALSE)</f>
        <v>R9</v>
      </c>
      <c r="C278" s="164"/>
      <c r="D278" s="51" t="s">
        <v>65</v>
      </c>
      <c r="E278" s="53">
        <f>'Banco de Dados'!$O$13/'Banco de Dados'!BS13</f>
        <v>0.74387608069164268</v>
      </c>
      <c r="F278" s="74"/>
      <c r="G278" s="3"/>
      <c r="H278" s="3"/>
      <c r="J278" s="7"/>
    </row>
    <row r="279" spans="1:14" ht="15.75" x14ac:dyDescent="0.25">
      <c r="A279" s="107" t="s">
        <v>1</v>
      </c>
      <c r="B279" s="107" t="s">
        <v>0</v>
      </c>
      <c r="C279" s="107" t="s">
        <v>212</v>
      </c>
      <c r="D279" s="107" t="s">
        <v>209</v>
      </c>
      <c r="E279" s="107" t="s">
        <v>213</v>
      </c>
      <c r="F279" s="76" t="s">
        <v>219</v>
      </c>
      <c r="G279" s="54" t="s">
        <v>140</v>
      </c>
      <c r="H279" s="54" t="s">
        <v>66</v>
      </c>
      <c r="J279" s="7"/>
      <c r="K279" s="72" t="str">
        <f>A278</f>
        <v>aj</v>
      </c>
      <c r="L279" s="55" t="s">
        <v>215</v>
      </c>
      <c r="M279" s="41" t="str">
        <f>$A$1</f>
        <v>Enxofre</v>
      </c>
      <c r="N279" s="3"/>
    </row>
    <row r="280" spans="1:14" x14ac:dyDescent="0.25">
      <c r="A280" s="28" t="str">
        <f>_xlfn.XLOOKUP(P!C280,'Banco de Dados'!$B$3:$B$274,'Banco de Dados'!$K$3:$K$274,"")</f>
        <v>Si</v>
      </c>
      <c r="B280" s="2" cm="1">
        <f t="array" ref="B280:E310">Dados!BO5:BR35</f>
        <v>14</v>
      </c>
      <c r="C280" s="2">
        <v>1740</v>
      </c>
      <c r="D280" s="2">
        <v>7268</v>
      </c>
      <c r="E280" s="2">
        <v>113</v>
      </c>
      <c r="F280" s="32">
        <f>(E280*100)/D280</f>
        <v>1.5547605943863512</v>
      </c>
      <c r="G280" s="3">
        <f t="shared" ref="G280:H307" si="24">D280*$E$278</f>
        <v>5406.4913544668589</v>
      </c>
      <c r="H280" s="3">
        <f t="shared" si="24"/>
        <v>84.057997118155626</v>
      </c>
      <c r="J280" s="7"/>
      <c r="K280" s="5" t="s">
        <v>210</v>
      </c>
      <c r="L280" s="5"/>
      <c r="M280" s="5" t="s">
        <v>211</v>
      </c>
    </row>
    <row r="281" spans="1:14" x14ac:dyDescent="0.25">
      <c r="A281" s="28" t="str">
        <f>_xlfn.XLOOKUP(P!C281,'Banco de Dados'!$B$3:$B$274,'Banco de Dados'!$K$3:$K$274,"")</f>
        <v>P</v>
      </c>
      <c r="B281" s="2">
        <v>15</v>
      </c>
      <c r="C281" s="2">
        <v>2013</v>
      </c>
      <c r="D281" s="2">
        <v>1144</v>
      </c>
      <c r="E281" s="2">
        <v>83</v>
      </c>
      <c r="F281" s="32">
        <f t="shared" ref="F281:F310" si="25">(E281*100)/D281</f>
        <v>7.255244755244755</v>
      </c>
      <c r="G281" s="3">
        <f t="shared" si="24"/>
        <v>850.99423631123921</v>
      </c>
      <c r="H281" s="3">
        <f t="shared" si="24"/>
        <v>61.741714697406344</v>
      </c>
      <c r="J281" s="7"/>
      <c r="K281" s="6">
        <f>_xlfn.XLOOKUP($B$4,A280:A307,G280:G307,"")</f>
        <v>3075.1837175792507</v>
      </c>
      <c r="L281" s="6"/>
      <c r="M281" s="6">
        <f>_xlfn.XLOOKUP($B$4,A280:A307,H280:H307,"")</f>
        <v>80.338616714697409</v>
      </c>
    </row>
    <row r="282" spans="1:14" x14ac:dyDescent="0.25">
      <c r="A282" s="28" t="str">
        <f>_xlfn.XLOOKUP(P!C282,'Banco de Dados'!$B$3:$B$274,'Banco de Dados'!$K$3:$K$274,"")</f>
        <v>S</v>
      </c>
      <c r="B282" s="2">
        <v>16</v>
      </c>
      <c r="C282" s="2">
        <v>2307</v>
      </c>
      <c r="D282" s="2">
        <v>4134</v>
      </c>
      <c r="E282" s="2">
        <v>108</v>
      </c>
      <c r="F282" s="32">
        <f t="shared" si="25"/>
        <v>2.6124818577648767</v>
      </c>
      <c r="G282" s="3">
        <f t="shared" si="24"/>
        <v>3075.1837175792507</v>
      </c>
      <c r="H282" s="3">
        <f t="shared" si="24"/>
        <v>80.338616714697409</v>
      </c>
      <c r="J282" s="7"/>
    </row>
    <row r="283" spans="1:14" ht="15.75" x14ac:dyDescent="0.25">
      <c r="A283" s="28" t="str">
        <f>_xlfn.XLOOKUP(P!C283,'Banco de Dados'!$B$3:$B$274,'Banco de Dados'!$K$3:$K$274,"")</f>
        <v>Cl</v>
      </c>
      <c r="B283" s="2">
        <v>17</v>
      </c>
      <c r="C283" s="2">
        <v>2622</v>
      </c>
      <c r="D283" s="2">
        <v>12390</v>
      </c>
      <c r="E283" s="2">
        <v>180</v>
      </c>
      <c r="F283" s="32">
        <f t="shared" si="25"/>
        <v>1.4527845036319613</v>
      </c>
      <c r="G283" s="3">
        <f t="shared" si="24"/>
        <v>9216.6246397694522</v>
      </c>
      <c r="H283" s="3">
        <f t="shared" si="24"/>
        <v>133.89769452449568</v>
      </c>
      <c r="K283" s="165" t="s">
        <v>67</v>
      </c>
      <c r="L283" s="166"/>
      <c r="M283" s="167"/>
      <c r="N283"/>
    </row>
    <row r="284" spans="1:14" x14ac:dyDescent="0.25">
      <c r="A284" s="28" t="str">
        <f>_xlfn.XLOOKUP(P!C284,'Banco de Dados'!$B$3:$B$274,'Banco de Dados'!$K$3:$K$274,"")</f>
        <v>Ar</v>
      </c>
      <c r="B284" s="2">
        <v>18</v>
      </c>
      <c r="C284" s="2">
        <v>2957</v>
      </c>
      <c r="D284" s="2">
        <v>5552</v>
      </c>
      <c r="E284" s="2">
        <v>194</v>
      </c>
      <c r="F284" s="32">
        <f t="shared" si="25"/>
        <v>3.494236311239193</v>
      </c>
      <c r="G284" s="3">
        <f t="shared" si="24"/>
        <v>4130</v>
      </c>
      <c r="H284" s="3">
        <f t="shared" si="24"/>
        <v>144.31195965417868</v>
      </c>
      <c r="J284" s="7"/>
      <c r="K284" s="104" t="s">
        <v>240</v>
      </c>
      <c r="L284" s="39"/>
      <c r="M284" s="106" t="s">
        <v>209</v>
      </c>
    </row>
    <row r="285" spans="1:14" x14ac:dyDescent="0.25">
      <c r="A285" s="28" t="str">
        <f>_xlfn.XLOOKUP(P!C285,'Banco de Dados'!$B$3:$B$274,'Banco de Dados'!$K$3:$K$274,"")</f>
        <v>K</v>
      </c>
      <c r="B285" s="2">
        <v>19</v>
      </c>
      <c r="C285" s="2">
        <v>3313</v>
      </c>
      <c r="D285" s="2">
        <v>76728</v>
      </c>
      <c r="E285" s="2">
        <v>302</v>
      </c>
      <c r="F285" s="32">
        <f t="shared" si="25"/>
        <v>0.39359816494630384</v>
      </c>
      <c r="G285" s="3">
        <f t="shared" si="24"/>
        <v>57076.12391930836</v>
      </c>
      <c r="H285" s="3">
        <f t="shared" si="24"/>
        <v>224.6505763688761</v>
      </c>
      <c r="J285" s="58" t="s">
        <v>38</v>
      </c>
      <c r="K285" s="59">
        <f>$L$9</f>
        <v>9600</v>
      </c>
      <c r="L285" s="60"/>
      <c r="M285" s="61">
        <f>$M$11</f>
        <v>19589</v>
      </c>
      <c r="N285" s="60"/>
    </row>
    <row r="286" spans="1:14" x14ac:dyDescent="0.25">
      <c r="A286" s="28" t="str">
        <f>_xlfn.XLOOKUP(P!C286,'Banco de Dados'!$B$3:$B$274,'Banco de Dados'!$K$3:$K$274,"")</f>
        <v>Ca</v>
      </c>
      <c r="B286" s="2">
        <v>20</v>
      </c>
      <c r="C286" s="2">
        <v>3691</v>
      </c>
      <c r="D286" s="2">
        <v>17562</v>
      </c>
      <c r="E286" s="2">
        <v>179</v>
      </c>
      <c r="F286" s="32">
        <f t="shared" si="25"/>
        <v>1.0192460995330828</v>
      </c>
      <c r="G286" s="3">
        <f t="shared" si="24"/>
        <v>13063.95172910663</v>
      </c>
      <c r="H286" s="3">
        <f t="shared" si="24"/>
        <v>133.15381844380403</v>
      </c>
      <c r="J286" s="2"/>
      <c r="K286" s="18"/>
      <c r="L286" s="2" t="s">
        <v>70</v>
      </c>
      <c r="M286" s="19"/>
    </row>
    <row r="287" spans="1:14" x14ac:dyDescent="0.25">
      <c r="A287" s="28" t="str">
        <f>_xlfn.XLOOKUP(P!C287,'Banco de Dados'!$B$3:$B$274,'Banco de Dados'!$K$3:$K$274,"")</f>
        <v>Ti</v>
      </c>
      <c r="B287" s="2">
        <v>22</v>
      </c>
      <c r="C287" s="2">
        <v>4509</v>
      </c>
      <c r="D287" s="2">
        <v>14440</v>
      </c>
      <c r="E287" s="2">
        <v>162</v>
      </c>
      <c r="F287" s="32">
        <f t="shared" si="25"/>
        <v>1.1218836565096952</v>
      </c>
      <c r="G287" s="3">
        <f t="shared" si="24"/>
        <v>10741.57060518732</v>
      </c>
      <c r="H287" s="3">
        <f t="shared" si="24"/>
        <v>120.50792507204612</v>
      </c>
      <c r="J287" s="58" t="s">
        <v>69</v>
      </c>
      <c r="K287" s="62" t="s">
        <v>71</v>
      </c>
      <c r="L287" s="63"/>
      <c r="M287" s="64">
        <f>K281</f>
        <v>3075.1837175792507</v>
      </c>
      <c r="N287" s="60"/>
    </row>
    <row r="288" spans="1:14" x14ac:dyDescent="0.25">
      <c r="A288" s="28" t="str">
        <f>_xlfn.XLOOKUP(P!C288,'Banco de Dados'!$B$3:$B$274,'Banco de Dados'!$K$3:$K$274,"")</f>
        <v>Cr</v>
      </c>
      <c r="B288" s="2">
        <v>24</v>
      </c>
      <c r="C288" s="2">
        <v>5412</v>
      </c>
      <c r="D288" s="2">
        <v>4493</v>
      </c>
      <c r="E288" s="2">
        <v>144</v>
      </c>
      <c r="F288" s="32">
        <f t="shared" si="25"/>
        <v>3.2049855330514134</v>
      </c>
      <c r="G288" s="3">
        <f t="shared" si="24"/>
        <v>3342.2352305475506</v>
      </c>
      <c r="H288" s="3">
        <f t="shared" si="24"/>
        <v>107.11815561959655</v>
      </c>
      <c r="J288" s="7"/>
    </row>
    <row r="289" spans="1:13" ht="15.75" x14ac:dyDescent="0.25">
      <c r="A289" s="28" t="str">
        <f>_xlfn.XLOOKUP(P!C289,'Banco de Dados'!$B$3:$B$274,'Banco de Dados'!$K$3:$K$274,"")</f>
        <v>Mn</v>
      </c>
      <c r="B289" s="2">
        <v>25</v>
      </c>
      <c r="C289" s="2">
        <v>5895</v>
      </c>
      <c r="D289" s="2">
        <v>6239</v>
      </c>
      <c r="E289" s="2">
        <v>163</v>
      </c>
      <c r="F289" s="32">
        <f t="shared" si="25"/>
        <v>2.6125981727841001</v>
      </c>
      <c r="G289" s="3">
        <f t="shared" si="24"/>
        <v>4641.0428674351588</v>
      </c>
      <c r="H289" s="3">
        <f t="shared" si="24"/>
        <v>121.25180115273776</v>
      </c>
      <c r="J289" s="7"/>
      <c r="K289" s="165" t="s">
        <v>218</v>
      </c>
      <c r="L289" s="166"/>
      <c r="M289" s="167"/>
    </row>
    <row r="290" spans="1:13" x14ac:dyDescent="0.25">
      <c r="A290" s="28" t="str">
        <f>_xlfn.XLOOKUP(P!C290,'Banco de Dados'!$B$3:$B$274,'Banco de Dados'!$K$3:$K$274,"")</f>
        <v>Fe</v>
      </c>
      <c r="B290" s="2">
        <v>26</v>
      </c>
      <c r="C290" s="2">
        <v>6399</v>
      </c>
      <c r="D290" s="2">
        <v>301647</v>
      </c>
      <c r="E290" s="2">
        <v>543</v>
      </c>
      <c r="F290" s="32">
        <f t="shared" si="25"/>
        <v>0.1800117355717113</v>
      </c>
      <c r="G290" s="3">
        <f t="shared" si="24"/>
        <v>224387.98811239193</v>
      </c>
      <c r="H290" s="3">
        <f t="shared" si="24"/>
        <v>403.92471181556198</v>
      </c>
      <c r="J290" s="7"/>
      <c r="K290" s="104" t="s">
        <v>236</v>
      </c>
      <c r="L290" s="108">
        <f>K281</f>
        <v>3075.1837175792507</v>
      </c>
      <c r="M290" s="109">
        <f>M281</f>
        <v>80.338616714697409</v>
      </c>
    </row>
    <row r="291" spans="1:13" x14ac:dyDescent="0.25">
      <c r="A291" s="28" t="str">
        <f>_xlfn.XLOOKUP(P!C291,'Banco de Dados'!$B$3:$B$274,'Banco de Dados'!$K$3:$K$274,"")</f>
        <v>Ni</v>
      </c>
      <c r="B291" s="2">
        <v>28</v>
      </c>
      <c r="C291" s="2">
        <v>7472</v>
      </c>
      <c r="D291" s="2">
        <v>2181</v>
      </c>
      <c r="E291" s="2">
        <v>233</v>
      </c>
      <c r="F291" s="32">
        <f t="shared" si="25"/>
        <v>10.68317285648785</v>
      </c>
      <c r="G291" s="3">
        <f t="shared" si="24"/>
        <v>1622.3937319884726</v>
      </c>
      <c r="H291" s="3">
        <f t="shared" si="24"/>
        <v>173.32312680115274</v>
      </c>
      <c r="J291" s="7"/>
      <c r="K291" s="104" t="s">
        <v>237</v>
      </c>
      <c r="L291" s="105">
        <f>$L$9</f>
        <v>9600</v>
      </c>
      <c r="M291" s="106">
        <f>$L$10</f>
        <v>0</v>
      </c>
    </row>
    <row r="292" spans="1:13" x14ac:dyDescent="0.25">
      <c r="A292" s="28" t="str">
        <f>_xlfn.XLOOKUP(P!C292,'Banco de Dados'!$B$3:$B$274,'Banco de Dados'!$K$3:$K$274,"")</f>
        <v>Cu</v>
      </c>
      <c r="B292" s="2">
        <v>29</v>
      </c>
      <c r="C292" s="2">
        <v>8041</v>
      </c>
      <c r="D292" s="2">
        <v>1803</v>
      </c>
      <c r="E292" s="2">
        <v>239</v>
      </c>
      <c r="F292" s="32">
        <f t="shared" si="25"/>
        <v>13.255684969495286</v>
      </c>
      <c r="G292" s="3">
        <f t="shared" si="24"/>
        <v>1341.2085734870318</v>
      </c>
      <c r="H292" s="3">
        <f t="shared" si="24"/>
        <v>177.78638328530261</v>
      </c>
      <c r="J292" s="7"/>
      <c r="K292" s="104" t="s">
        <v>238</v>
      </c>
      <c r="L292" s="105">
        <f>$M$11</f>
        <v>19589</v>
      </c>
      <c r="M292" s="106">
        <f>$M$12</f>
        <v>183</v>
      </c>
    </row>
    <row r="293" spans="1:13" x14ac:dyDescent="0.25">
      <c r="A293" s="28" t="str">
        <f>_xlfn.XLOOKUP(P!C293,'Banco de Dados'!$B$3:$B$274,'Banco de Dados'!$K$3:$K$274,"")</f>
        <v>Zn</v>
      </c>
      <c r="B293" s="2">
        <v>30</v>
      </c>
      <c r="C293" s="2">
        <v>8631</v>
      </c>
      <c r="D293" s="2">
        <v>1511</v>
      </c>
      <c r="E293" s="2">
        <v>239</v>
      </c>
      <c r="F293" s="32">
        <f t="shared" si="25"/>
        <v>15.817339510258106</v>
      </c>
      <c r="G293" s="3">
        <f t="shared" si="24"/>
        <v>1123.9967579250722</v>
      </c>
      <c r="H293" s="3">
        <f t="shared" si="24"/>
        <v>177.78638328530261</v>
      </c>
      <c r="J293" s="7"/>
      <c r="K293" s="69" t="s">
        <v>217</v>
      </c>
      <c r="L293" s="110">
        <f>SQRT(((M290/L290)^2)+((M291/L291)^2)+((M292/L292)^2))</f>
        <v>2.7744885870208551E-2</v>
      </c>
      <c r="M293" s="71" t="str">
        <f>M302</f>
        <v>mg/kg</v>
      </c>
    </row>
    <row r="294" spans="1:13" x14ac:dyDescent="0.25">
      <c r="A294" s="28" t="str">
        <f>_xlfn.XLOOKUP(P!C294,'Banco de Dados'!$B$3:$B$274,'Banco de Dados'!$K$3:$K$274,"")</f>
        <v>Rh</v>
      </c>
      <c r="B294" s="2">
        <v>45</v>
      </c>
      <c r="C294" s="2">
        <v>20167</v>
      </c>
      <c r="D294" s="2">
        <v>2177</v>
      </c>
      <c r="E294" s="2">
        <v>138</v>
      </c>
      <c r="F294" s="32">
        <f t="shared" si="25"/>
        <v>6.3389986219568213</v>
      </c>
      <c r="G294" s="3">
        <f t="shared" si="24"/>
        <v>1619.4182276657061</v>
      </c>
      <c r="H294" s="3">
        <f t="shared" si="24"/>
        <v>102.65489913544668</v>
      </c>
      <c r="J294" s="7"/>
    </row>
    <row r="295" spans="1:13" x14ac:dyDescent="0.25">
      <c r="A295" s="28" t="str">
        <f>_xlfn.XLOOKUP(P!C295,'Banco de Dados'!$B$3:$B$274,'Banco de Dados'!$K$3:$K$274,"")</f>
        <v>Rh</v>
      </c>
      <c r="B295" s="2">
        <v>45</v>
      </c>
      <c r="C295" s="2">
        <v>2696</v>
      </c>
      <c r="D295" s="2">
        <v>16137</v>
      </c>
      <c r="E295" s="2">
        <v>150</v>
      </c>
      <c r="F295" s="32">
        <f t="shared" si="25"/>
        <v>0.92954080684142038</v>
      </c>
      <c r="G295" s="3">
        <f t="shared" si="24"/>
        <v>12003.928314121038</v>
      </c>
      <c r="H295" s="3">
        <f t="shared" si="24"/>
        <v>111.5814121037464</v>
      </c>
      <c r="J295" s="7"/>
    </row>
    <row r="296" spans="1:13" x14ac:dyDescent="0.25">
      <c r="A296" s="28" t="str">
        <f>_xlfn.XLOOKUP(P!C296,'Banco de Dados'!$B$3:$B$274,'Banco de Dados'!$K$3:$K$274,"")</f>
        <v/>
      </c>
      <c r="B296" s="2">
        <v>0</v>
      </c>
      <c r="C296" s="2">
        <v>0</v>
      </c>
      <c r="D296" s="2">
        <v>0</v>
      </c>
      <c r="E296" s="2">
        <v>0</v>
      </c>
      <c r="F296" s="32" t="e">
        <f t="shared" si="25"/>
        <v>#DIV/0!</v>
      </c>
      <c r="G296" s="3">
        <f t="shared" si="24"/>
        <v>0</v>
      </c>
      <c r="H296" s="3">
        <f t="shared" si="24"/>
        <v>0</v>
      </c>
      <c r="J296" s="7"/>
    </row>
    <row r="297" spans="1:13" x14ac:dyDescent="0.25">
      <c r="A297" s="28" t="str">
        <f>_xlfn.XLOOKUP(P!C297,'Banco de Dados'!$B$3:$B$274,'Banco de Dados'!$K$3:$K$274,"")</f>
        <v/>
      </c>
      <c r="B297" s="2">
        <v>0</v>
      </c>
      <c r="C297" s="2">
        <v>0</v>
      </c>
      <c r="D297" s="2">
        <v>0</v>
      </c>
      <c r="E297" s="2">
        <v>0</v>
      </c>
      <c r="F297" s="32" t="e">
        <f t="shared" si="25"/>
        <v>#DIV/0!</v>
      </c>
      <c r="G297" s="3">
        <f t="shared" si="24"/>
        <v>0</v>
      </c>
      <c r="H297" s="3">
        <f t="shared" si="24"/>
        <v>0</v>
      </c>
      <c r="J297" s="7"/>
    </row>
    <row r="298" spans="1:13" x14ac:dyDescent="0.25">
      <c r="A298" s="28" t="str">
        <f>_xlfn.XLOOKUP(P!C298,'Banco de Dados'!$B$3:$B$274,'Banco de Dados'!$K$3:$K$274,"")</f>
        <v/>
      </c>
      <c r="B298" s="2">
        <v>0</v>
      </c>
      <c r="C298" s="2">
        <v>0</v>
      </c>
      <c r="D298" s="2">
        <v>0</v>
      </c>
      <c r="E298" s="2">
        <v>0</v>
      </c>
      <c r="F298" s="32" t="e">
        <f t="shared" si="25"/>
        <v>#DIV/0!</v>
      </c>
      <c r="G298" s="3">
        <f t="shared" si="24"/>
        <v>0</v>
      </c>
      <c r="H298" s="3">
        <f t="shared" si="24"/>
        <v>0</v>
      </c>
      <c r="J298" s="7"/>
    </row>
    <row r="299" spans="1:13" x14ac:dyDescent="0.25">
      <c r="A299" s="28" t="str">
        <f>_xlfn.XLOOKUP(P!C299,'Banco de Dados'!$B$3:$B$274,'Banco de Dados'!$K$3:$K$274,"")</f>
        <v/>
      </c>
      <c r="B299" s="2">
        <v>0</v>
      </c>
      <c r="C299" s="2">
        <v>0</v>
      </c>
      <c r="D299" s="2">
        <v>0</v>
      </c>
      <c r="E299" s="2">
        <v>0</v>
      </c>
      <c r="F299" s="32" t="e">
        <f t="shared" si="25"/>
        <v>#DIV/0!</v>
      </c>
      <c r="G299" s="3">
        <f t="shared" si="24"/>
        <v>0</v>
      </c>
      <c r="H299" s="3">
        <f t="shared" si="24"/>
        <v>0</v>
      </c>
      <c r="J299" s="7"/>
    </row>
    <row r="300" spans="1:13" x14ac:dyDescent="0.25">
      <c r="A300" s="28" t="str">
        <f>_xlfn.XLOOKUP(P!C300,'Banco de Dados'!$B$3:$B$274,'Banco de Dados'!$K$3:$K$274,"")</f>
        <v/>
      </c>
      <c r="B300" s="2">
        <v>0</v>
      </c>
      <c r="C300" s="2">
        <v>0</v>
      </c>
      <c r="D300" s="2">
        <v>0</v>
      </c>
      <c r="E300" s="17">
        <v>0</v>
      </c>
      <c r="F300" s="32" t="e">
        <f t="shared" si="25"/>
        <v>#DIV/0!</v>
      </c>
      <c r="G300" s="3">
        <f t="shared" si="24"/>
        <v>0</v>
      </c>
      <c r="H300" s="3">
        <f t="shared" si="24"/>
        <v>0</v>
      </c>
      <c r="J300" s="7"/>
    </row>
    <row r="301" spans="1:13" ht="15.75" x14ac:dyDescent="0.25">
      <c r="A301" s="28" t="str">
        <f>_xlfn.XLOOKUP(P!C301,'Banco de Dados'!$B$3:$B$274,'Banco de Dados'!$K$3:$K$274,"")</f>
        <v/>
      </c>
      <c r="B301" s="2">
        <v>0</v>
      </c>
      <c r="C301" s="2">
        <v>0</v>
      </c>
      <c r="D301" s="2">
        <v>0</v>
      </c>
      <c r="E301" s="2">
        <v>0</v>
      </c>
      <c r="F301" s="32" t="e">
        <f t="shared" si="25"/>
        <v>#DIV/0!</v>
      </c>
      <c r="G301" s="3">
        <f t="shared" si="24"/>
        <v>0</v>
      </c>
      <c r="H301" s="3">
        <f t="shared" si="24"/>
        <v>0</v>
      </c>
      <c r="J301" s="7"/>
      <c r="K301" s="101" t="s">
        <v>216</v>
      </c>
      <c r="L301" s="102" t="str">
        <f>K279</f>
        <v>aj</v>
      </c>
      <c r="M301" s="103" t="str">
        <f>M279</f>
        <v>Enxofre</v>
      </c>
    </row>
    <row r="302" spans="1:13" x14ac:dyDescent="0.25">
      <c r="A302" s="28" t="str">
        <f>_xlfn.XLOOKUP(P!C302,'Banco de Dados'!$B$3:$B$274,'Banco de Dados'!$K$3:$K$274,"")</f>
        <v/>
      </c>
      <c r="B302" s="2">
        <v>0</v>
      </c>
      <c r="C302" s="2">
        <v>0</v>
      </c>
      <c r="D302" s="2">
        <v>0</v>
      </c>
      <c r="E302" s="2">
        <v>0</v>
      </c>
      <c r="F302" s="32" t="e">
        <f t="shared" si="25"/>
        <v>#DIV/0!</v>
      </c>
      <c r="G302" s="3">
        <f t="shared" si="24"/>
        <v>0</v>
      </c>
      <c r="H302" s="3">
        <f t="shared" si="24"/>
        <v>0</v>
      </c>
      <c r="J302" s="7"/>
      <c r="K302" s="68" t="s">
        <v>68</v>
      </c>
      <c r="L302" s="29">
        <f>(K285*M287)/M285</f>
        <v>1507.0582310868756</v>
      </c>
      <c r="M302" s="66" t="str">
        <f>$M$9</f>
        <v>mg/kg</v>
      </c>
    </row>
    <row r="303" spans="1:13" x14ac:dyDescent="0.25">
      <c r="A303" s="28" t="str">
        <f>_xlfn.XLOOKUP(P!C303,'Banco de Dados'!$B$3:$B$274,'Banco de Dados'!$K$3:$K$274,"")</f>
        <v/>
      </c>
      <c r="B303" s="2">
        <v>0</v>
      </c>
      <c r="C303" s="2">
        <v>0</v>
      </c>
      <c r="D303" s="2">
        <v>0</v>
      </c>
      <c r="E303" s="2">
        <v>0</v>
      </c>
      <c r="F303" s="32" t="e">
        <f t="shared" si="25"/>
        <v>#DIV/0!</v>
      </c>
      <c r="G303" s="3">
        <f t="shared" si="24"/>
        <v>0</v>
      </c>
      <c r="H303" s="3">
        <f t="shared" si="24"/>
        <v>0</v>
      </c>
      <c r="J303" s="7"/>
      <c r="K303" s="111" t="s">
        <v>246</v>
      </c>
      <c r="L303" s="126">
        <f>SQRT(((M290/L290)^2)+((M291/L291)^2)+((M292/L292)^2))</f>
        <v>2.7744885870208551E-2</v>
      </c>
      <c r="M303" s="66"/>
    </row>
    <row r="304" spans="1:13" x14ac:dyDescent="0.25">
      <c r="A304" s="28" t="str">
        <f>_xlfn.XLOOKUP(P!C304,'Banco de Dados'!$B$3:$B$274,'Banco de Dados'!$K$3:$K$274,"")</f>
        <v/>
      </c>
      <c r="B304" s="2">
        <v>0</v>
      </c>
      <c r="C304" s="2">
        <v>0</v>
      </c>
      <c r="D304" s="2">
        <v>0</v>
      </c>
      <c r="E304" s="2">
        <v>0</v>
      </c>
      <c r="F304" s="32" t="e">
        <f t="shared" si="25"/>
        <v>#DIV/0!</v>
      </c>
      <c r="G304" s="3">
        <f t="shared" si="24"/>
        <v>0</v>
      </c>
      <c r="H304" s="3">
        <f t="shared" si="24"/>
        <v>0</v>
      </c>
      <c r="J304" s="7"/>
      <c r="K304" s="69" t="s">
        <v>247</v>
      </c>
      <c r="L304" s="127">
        <f>L303*L302</f>
        <v>41.813158621263746</v>
      </c>
      <c r="M304" s="71" t="str">
        <f>$M$9</f>
        <v>mg/kg</v>
      </c>
    </row>
    <row r="305" spans="1:14" x14ac:dyDescent="0.25">
      <c r="A305" s="28" t="str">
        <f>_xlfn.XLOOKUP(P!C305,'Banco de Dados'!$B$3:$B$274,'Banco de Dados'!$K$3:$K$274,"")</f>
        <v/>
      </c>
      <c r="B305" s="2">
        <v>0</v>
      </c>
      <c r="C305" s="2">
        <v>0</v>
      </c>
      <c r="D305" s="2">
        <v>0</v>
      </c>
      <c r="E305" s="2">
        <v>0</v>
      </c>
      <c r="F305" s="32" t="e">
        <f t="shared" si="25"/>
        <v>#DIV/0!</v>
      </c>
      <c r="G305" s="3">
        <f t="shared" si="24"/>
        <v>0</v>
      </c>
      <c r="H305" s="3">
        <f t="shared" si="24"/>
        <v>0</v>
      </c>
      <c r="J305" s="7"/>
      <c r="K305" s="123"/>
      <c r="L305" s="124"/>
    </row>
    <row r="306" spans="1:14" x14ac:dyDescent="0.25">
      <c r="A306" s="28" t="str">
        <f>_xlfn.XLOOKUP(P!C306,'Banco de Dados'!$B$3:$B$274,'Banco de Dados'!$K$3:$K$274,"")</f>
        <v/>
      </c>
      <c r="B306" s="2">
        <v>0</v>
      </c>
      <c r="C306" s="2">
        <v>0</v>
      </c>
      <c r="D306" s="2">
        <v>0</v>
      </c>
      <c r="E306" s="2">
        <v>0</v>
      </c>
      <c r="F306" s="32" t="e">
        <f t="shared" si="25"/>
        <v>#DIV/0!</v>
      </c>
      <c r="G306" s="3">
        <f t="shared" si="24"/>
        <v>0</v>
      </c>
      <c r="H306" s="3">
        <f t="shared" si="24"/>
        <v>0</v>
      </c>
      <c r="J306" s="7"/>
    </row>
    <row r="307" spans="1:14" x14ac:dyDescent="0.25">
      <c r="A307" s="28" t="str">
        <f>_xlfn.XLOOKUP(P!C307,'Banco de Dados'!$B$3:$B$274,'Banco de Dados'!$K$3:$K$274,"")</f>
        <v/>
      </c>
      <c r="B307" s="2">
        <v>0</v>
      </c>
      <c r="C307" s="2">
        <v>0</v>
      </c>
      <c r="D307" s="2">
        <v>0</v>
      </c>
      <c r="E307" s="2">
        <v>0</v>
      </c>
      <c r="F307" s="32" t="e">
        <f t="shared" si="25"/>
        <v>#DIV/0!</v>
      </c>
      <c r="G307" s="3">
        <f t="shared" si="24"/>
        <v>0</v>
      </c>
      <c r="H307" s="3">
        <f t="shared" si="24"/>
        <v>0</v>
      </c>
      <c r="J307" s="7"/>
    </row>
    <row r="308" spans="1:14" x14ac:dyDescent="0.25">
      <c r="A308" s="28" t="str">
        <f>_xlfn.XLOOKUP(P!C308,'Banco de Dados'!$B$3:$B$274,'Banco de Dados'!$K$3:$K$274,"")</f>
        <v/>
      </c>
      <c r="B308" s="2">
        <v>0</v>
      </c>
      <c r="C308" s="2">
        <v>0</v>
      </c>
      <c r="D308" s="2">
        <v>0</v>
      </c>
      <c r="E308" s="2">
        <v>0</v>
      </c>
      <c r="F308" s="32" t="e">
        <f t="shared" si="25"/>
        <v>#DIV/0!</v>
      </c>
      <c r="G308" s="3">
        <f t="shared" ref="G308:H310" si="26">D308*$E$278</f>
        <v>0</v>
      </c>
      <c r="H308" s="3">
        <f t="shared" si="26"/>
        <v>0</v>
      </c>
      <c r="J308" s="7"/>
    </row>
    <row r="309" spans="1:14" x14ac:dyDescent="0.25">
      <c r="A309" s="28" t="str">
        <f>_xlfn.XLOOKUP(P!C309,'Banco de Dados'!$B$3:$B$274,'Banco de Dados'!$K$3:$K$274,"")</f>
        <v/>
      </c>
      <c r="B309" s="2">
        <v>0</v>
      </c>
      <c r="C309" s="2">
        <v>0</v>
      </c>
      <c r="D309" s="2">
        <v>0</v>
      </c>
      <c r="E309" s="2">
        <v>0</v>
      </c>
      <c r="F309" s="32" t="e">
        <f t="shared" si="25"/>
        <v>#DIV/0!</v>
      </c>
      <c r="G309" s="3">
        <f t="shared" si="26"/>
        <v>0</v>
      </c>
      <c r="H309" s="3">
        <f t="shared" si="26"/>
        <v>0</v>
      </c>
      <c r="J309" s="7"/>
    </row>
    <row r="310" spans="1:14" x14ac:dyDescent="0.25">
      <c r="A310" s="28" t="str">
        <f>_xlfn.XLOOKUP(P!C310,'Banco de Dados'!$B$3:$B$274,'Banco de Dados'!$K$3:$K$274,"")</f>
        <v/>
      </c>
      <c r="B310" s="2">
        <v>0</v>
      </c>
      <c r="C310" s="2">
        <v>0</v>
      </c>
      <c r="D310" s="2">
        <v>0</v>
      </c>
      <c r="E310" s="2">
        <v>0</v>
      </c>
      <c r="F310" s="32" t="e">
        <f t="shared" si="25"/>
        <v>#DIV/0!</v>
      </c>
      <c r="G310" s="3">
        <f t="shared" si="26"/>
        <v>0</v>
      </c>
      <c r="H310" s="3">
        <f t="shared" si="26"/>
        <v>0</v>
      </c>
      <c r="J310" s="7"/>
    </row>
    <row r="311" spans="1:14" x14ac:dyDescent="0.25">
      <c r="A311" s="21"/>
      <c r="B311" s="21"/>
      <c r="C311" s="21"/>
      <c r="D311" s="21"/>
      <c r="E311" s="21"/>
      <c r="F311" s="77"/>
      <c r="G311" s="21"/>
      <c r="H311" s="21"/>
      <c r="J311" s="21"/>
      <c r="K311" s="21"/>
      <c r="L311" s="21"/>
      <c r="M311" s="21"/>
      <c r="N311" s="21"/>
    </row>
    <row r="312" spans="1:14" ht="15.75" x14ac:dyDescent="0.25">
      <c r="A312" s="36" t="str">
        <f>'Nome das Amostras'!A13</f>
        <v>ak</v>
      </c>
      <c r="B312" s="164" t="str">
        <f>VLOOKUP(A312,'Nome das Amostras'!$A$3:$D$28,2,FALSE)</f>
        <v>R10</v>
      </c>
      <c r="C312" s="164"/>
      <c r="D312" s="51" t="s">
        <v>65</v>
      </c>
      <c r="E312" s="52">
        <f>'Banco de Dados'!$O$13/'Banco de Dados'!BZ13</f>
        <v>0.806640625</v>
      </c>
      <c r="F312" s="74"/>
      <c r="G312" s="3"/>
      <c r="H312" s="3"/>
      <c r="J312" s="7"/>
    </row>
    <row r="313" spans="1:14" ht="15.75" x14ac:dyDescent="0.25">
      <c r="A313" s="107" t="s">
        <v>1</v>
      </c>
      <c r="B313" s="107" t="s">
        <v>0</v>
      </c>
      <c r="C313" s="107" t="s">
        <v>212</v>
      </c>
      <c r="D313" s="107" t="s">
        <v>209</v>
      </c>
      <c r="E313" s="107" t="s">
        <v>213</v>
      </c>
      <c r="F313" s="76" t="s">
        <v>219</v>
      </c>
      <c r="G313" s="54" t="s">
        <v>140</v>
      </c>
      <c r="H313" s="54" t="s">
        <v>66</v>
      </c>
      <c r="J313" s="7"/>
      <c r="K313" s="72" t="str">
        <f>A312</f>
        <v>ak</v>
      </c>
      <c r="L313" s="55" t="s">
        <v>215</v>
      </c>
      <c r="M313" s="41" t="str">
        <f>$A$1</f>
        <v>Enxofre</v>
      </c>
      <c r="N313" s="3"/>
    </row>
    <row r="314" spans="1:14" x14ac:dyDescent="0.25">
      <c r="A314" s="28" t="str">
        <f>_xlfn.XLOOKUP(P!C314,'Banco de Dados'!$B$3:$B$274,'Banco de Dados'!$K$3:$K$274,"")</f>
        <v>Si</v>
      </c>
      <c r="B314" s="2" cm="1">
        <f t="array" ref="B314:E344">Dados!BV5:BY35</f>
        <v>14</v>
      </c>
      <c r="C314" s="2">
        <v>1740</v>
      </c>
      <c r="D314" s="2">
        <v>5318</v>
      </c>
      <c r="E314" s="2">
        <v>97</v>
      </c>
      <c r="F314" s="32">
        <f>(E314*100)/D314</f>
        <v>1.8239939827002634</v>
      </c>
      <c r="G314" s="3">
        <f t="shared" ref="G314:H341" si="27">D314*$E$312</f>
        <v>4289.71484375</v>
      </c>
      <c r="H314" s="3">
        <f t="shared" si="27"/>
        <v>78.244140625</v>
      </c>
      <c r="J314" s="7"/>
      <c r="K314" s="5" t="s">
        <v>210</v>
      </c>
      <c r="L314" s="5"/>
      <c r="M314" s="5" t="s">
        <v>211</v>
      </c>
    </row>
    <row r="315" spans="1:14" x14ac:dyDescent="0.25">
      <c r="A315" s="28" t="str">
        <f>_xlfn.XLOOKUP(P!C315,'Banco de Dados'!$B$3:$B$274,'Banco de Dados'!$K$3:$K$274,"")</f>
        <v>P</v>
      </c>
      <c r="B315" s="2">
        <v>15</v>
      </c>
      <c r="C315" s="2">
        <v>2013</v>
      </c>
      <c r="D315" s="2">
        <v>1154</v>
      </c>
      <c r="E315" s="2">
        <v>80</v>
      </c>
      <c r="F315" s="32">
        <f t="shared" ref="F315:F344" si="28">(E315*100)/D315</f>
        <v>6.9324090121317159</v>
      </c>
      <c r="G315" s="3">
        <f t="shared" si="27"/>
        <v>930.86328125</v>
      </c>
      <c r="H315" s="3">
        <f t="shared" si="27"/>
        <v>64.53125</v>
      </c>
      <c r="J315" s="7"/>
      <c r="K315" s="6">
        <f>_xlfn.XLOOKUP($B$4,A314:A341,G314:G341,"")</f>
        <v>3404.830078125</v>
      </c>
      <c r="L315" s="6"/>
      <c r="M315" s="6">
        <f>_xlfn.XLOOKUP($B$4,A314:A341,H314:H341,"")</f>
        <v>85.50390625</v>
      </c>
    </row>
    <row r="316" spans="1:14" x14ac:dyDescent="0.25">
      <c r="A316" s="28" t="str">
        <f>_xlfn.XLOOKUP(P!C316,'Banco de Dados'!$B$3:$B$274,'Banco de Dados'!$K$3:$K$274,"")</f>
        <v>S</v>
      </c>
      <c r="B316" s="2">
        <v>16</v>
      </c>
      <c r="C316" s="2">
        <v>2307</v>
      </c>
      <c r="D316" s="2">
        <v>4221</v>
      </c>
      <c r="E316" s="2">
        <v>106</v>
      </c>
      <c r="F316" s="32">
        <f t="shared" si="28"/>
        <v>2.5112532575219144</v>
      </c>
      <c r="G316" s="3">
        <f t="shared" si="27"/>
        <v>3404.830078125</v>
      </c>
      <c r="H316" s="3">
        <f t="shared" si="27"/>
        <v>85.50390625</v>
      </c>
      <c r="J316" s="7"/>
    </row>
    <row r="317" spans="1:14" ht="15.75" x14ac:dyDescent="0.25">
      <c r="A317" s="28" t="str">
        <f>_xlfn.XLOOKUP(P!C317,'Banco de Dados'!$B$3:$B$274,'Banco de Dados'!$K$3:$K$274,"")</f>
        <v>Cl</v>
      </c>
      <c r="B317" s="2">
        <v>17</v>
      </c>
      <c r="C317" s="2">
        <v>2622</v>
      </c>
      <c r="D317" s="2">
        <v>8981</v>
      </c>
      <c r="E317" s="2">
        <v>165</v>
      </c>
      <c r="F317" s="32">
        <f t="shared" si="28"/>
        <v>1.8372118917715177</v>
      </c>
      <c r="G317" s="3">
        <f t="shared" si="27"/>
        <v>7244.439453125</v>
      </c>
      <c r="H317" s="3">
        <f t="shared" si="27"/>
        <v>133.095703125</v>
      </c>
      <c r="K317" s="165" t="s">
        <v>67</v>
      </c>
      <c r="L317" s="166"/>
      <c r="M317" s="167"/>
      <c r="N317"/>
    </row>
    <row r="318" spans="1:14" x14ac:dyDescent="0.25">
      <c r="A318" s="28" t="str">
        <f>_xlfn.XLOOKUP(P!C318,'Banco de Dados'!$B$3:$B$274,'Banco de Dados'!$K$3:$K$274,"")</f>
        <v>Ar</v>
      </c>
      <c r="B318" s="2">
        <v>18</v>
      </c>
      <c r="C318" s="2">
        <v>2957</v>
      </c>
      <c r="D318" s="2">
        <v>5120</v>
      </c>
      <c r="E318" s="2">
        <v>192</v>
      </c>
      <c r="F318" s="32">
        <f t="shared" si="28"/>
        <v>3.75</v>
      </c>
      <c r="G318" s="3">
        <f t="shared" si="27"/>
        <v>4130</v>
      </c>
      <c r="H318" s="3">
        <f t="shared" si="27"/>
        <v>154.875</v>
      </c>
      <c r="J318" s="7"/>
      <c r="K318" s="104" t="s">
        <v>240</v>
      </c>
      <c r="L318" s="39"/>
      <c r="M318" s="106" t="s">
        <v>209</v>
      </c>
    </row>
    <row r="319" spans="1:14" x14ac:dyDescent="0.25">
      <c r="A319" s="28" t="str">
        <f>_xlfn.XLOOKUP(P!C319,'Banco de Dados'!$B$3:$B$274,'Banco de Dados'!$K$3:$K$274,"")</f>
        <v>K</v>
      </c>
      <c r="B319" s="2">
        <v>19</v>
      </c>
      <c r="C319" s="2">
        <v>3313</v>
      </c>
      <c r="D319" s="2">
        <v>57180</v>
      </c>
      <c r="E319" s="2">
        <v>273</v>
      </c>
      <c r="F319" s="32">
        <f t="shared" si="28"/>
        <v>0.47743966421825812</v>
      </c>
      <c r="G319" s="3">
        <f t="shared" si="27"/>
        <v>46123.7109375</v>
      </c>
      <c r="H319" s="3">
        <f t="shared" si="27"/>
        <v>220.212890625</v>
      </c>
      <c r="J319" s="58" t="s">
        <v>38</v>
      </c>
      <c r="K319" s="59">
        <f>$L$9</f>
        <v>9600</v>
      </c>
      <c r="L319" s="60"/>
      <c r="M319" s="61">
        <f>$M$11</f>
        <v>19589</v>
      </c>
      <c r="N319" s="60"/>
    </row>
    <row r="320" spans="1:14" x14ac:dyDescent="0.25">
      <c r="A320" s="28" t="str">
        <f>_xlfn.XLOOKUP(P!C320,'Banco de Dados'!$B$3:$B$274,'Banco de Dados'!$K$3:$K$274,"")</f>
        <v>Ca</v>
      </c>
      <c r="B320" s="2">
        <v>20</v>
      </c>
      <c r="C320" s="2">
        <v>3691</v>
      </c>
      <c r="D320" s="2">
        <v>24113</v>
      </c>
      <c r="E320" s="2">
        <v>198</v>
      </c>
      <c r="F320" s="32">
        <f t="shared" si="28"/>
        <v>0.82113382822543857</v>
      </c>
      <c r="G320" s="3">
        <f t="shared" si="27"/>
        <v>19450.525390625</v>
      </c>
      <c r="H320" s="3">
        <f t="shared" si="27"/>
        <v>159.71484375</v>
      </c>
      <c r="J320" s="2"/>
      <c r="K320" s="18"/>
      <c r="L320" s="2" t="s">
        <v>70</v>
      </c>
      <c r="M320" s="19"/>
    </row>
    <row r="321" spans="1:14" x14ac:dyDescent="0.25">
      <c r="A321" s="28" t="str">
        <f>_xlfn.XLOOKUP(P!C321,'Banco de Dados'!$B$3:$B$274,'Banco de Dados'!$K$3:$K$274,"")</f>
        <v>Ti</v>
      </c>
      <c r="B321" s="2">
        <v>22</v>
      </c>
      <c r="C321" s="2">
        <v>4509</v>
      </c>
      <c r="D321" s="2">
        <v>13847</v>
      </c>
      <c r="E321" s="2">
        <v>163</v>
      </c>
      <c r="F321" s="32">
        <f t="shared" si="28"/>
        <v>1.1771502852603453</v>
      </c>
      <c r="G321" s="3">
        <f t="shared" si="27"/>
        <v>11169.552734375</v>
      </c>
      <c r="H321" s="3">
        <f t="shared" si="27"/>
        <v>131.482421875</v>
      </c>
      <c r="J321" s="58" t="s">
        <v>69</v>
      </c>
      <c r="K321" s="62" t="s">
        <v>71</v>
      </c>
      <c r="L321" s="63"/>
      <c r="M321" s="64">
        <f>K315</f>
        <v>3404.830078125</v>
      </c>
      <c r="N321" s="60"/>
    </row>
    <row r="322" spans="1:14" x14ac:dyDescent="0.25">
      <c r="A322" s="28" t="str">
        <f>_xlfn.XLOOKUP(P!C322,'Banco de Dados'!$B$3:$B$274,'Banco de Dados'!$K$3:$K$274,"")</f>
        <v>Cr</v>
      </c>
      <c r="B322" s="2">
        <v>24</v>
      </c>
      <c r="C322" s="2">
        <v>5412</v>
      </c>
      <c r="D322" s="2">
        <v>5099</v>
      </c>
      <c r="E322" s="2">
        <v>152</v>
      </c>
      <c r="F322" s="32">
        <f t="shared" si="28"/>
        <v>2.980976662090606</v>
      </c>
      <c r="G322" s="3">
        <f t="shared" si="27"/>
        <v>4113.060546875</v>
      </c>
      <c r="H322" s="3">
        <f t="shared" si="27"/>
        <v>122.609375</v>
      </c>
      <c r="J322" s="7"/>
    </row>
    <row r="323" spans="1:14" ht="15.75" x14ac:dyDescent="0.25">
      <c r="A323" s="28" t="str">
        <f>_xlfn.XLOOKUP(P!C323,'Banco de Dados'!$B$3:$B$274,'Banco de Dados'!$K$3:$K$274,"")</f>
        <v>Mn</v>
      </c>
      <c r="B323" s="2">
        <v>25</v>
      </c>
      <c r="C323" s="2">
        <v>5895</v>
      </c>
      <c r="D323" s="2">
        <v>4912</v>
      </c>
      <c r="E323" s="2">
        <v>165</v>
      </c>
      <c r="F323" s="32">
        <f t="shared" si="28"/>
        <v>3.3591205211726383</v>
      </c>
      <c r="G323" s="3">
        <f t="shared" si="27"/>
        <v>3962.21875</v>
      </c>
      <c r="H323" s="3">
        <f t="shared" si="27"/>
        <v>133.095703125</v>
      </c>
      <c r="J323" s="7"/>
      <c r="K323" s="165" t="s">
        <v>218</v>
      </c>
      <c r="L323" s="166"/>
      <c r="M323" s="167"/>
    </row>
    <row r="324" spans="1:14" x14ac:dyDescent="0.25">
      <c r="A324" s="28" t="str">
        <f>_xlfn.XLOOKUP(P!C324,'Banco de Dados'!$B$3:$B$274,'Banco de Dados'!$K$3:$K$274,"")</f>
        <v>Fe</v>
      </c>
      <c r="B324" s="2">
        <v>26</v>
      </c>
      <c r="C324" s="2">
        <v>6399</v>
      </c>
      <c r="D324" s="2">
        <v>282641</v>
      </c>
      <c r="E324" s="2">
        <v>530</v>
      </c>
      <c r="F324" s="32">
        <f t="shared" si="28"/>
        <v>0.18751702689984823</v>
      </c>
      <c r="G324" s="3">
        <f t="shared" si="27"/>
        <v>227989.712890625</v>
      </c>
      <c r="H324" s="3">
        <f t="shared" si="27"/>
        <v>427.51953125</v>
      </c>
      <c r="J324" s="7"/>
      <c r="K324" s="104" t="s">
        <v>236</v>
      </c>
      <c r="L324" s="108">
        <f>K315</f>
        <v>3404.830078125</v>
      </c>
      <c r="M324" s="109">
        <f>M315</f>
        <v>85.50390625</v>
      </c>
    </row>
    <row r="325" spans="1:14" x14ac:dyDescent="0.25">
      <c r="A325" s="28" t="str">
        <f>_xlfn.XLOOKUP(P!C325,'Banco de Dados'!$B$3:$B$274,'Banco de Dados'!$K$3:$K$274,"")</f>
        <v>Ni</v>
      </c>
      <c r="B325" s="2">
        <v>28</v>
      </c>
      <c r="C325" s="2">
        <v>7472</v>
      </c>
      <c r="D325" s="2">
        <v>2304</v>
      </c>
      <c r="E325" s="2">
        <v>245</v>
      </c>
      <c r="F325" s="32">
        <f t="shared" si="28"/>
        <v>10.633680555555555</v>
      </c>
      <c r="G325" s="3">
        <f t="shared" si="27"/>
        <v>1858.5</v>
      </c>
      <c r="H325" s="3">
        <f t="shared" si="27"/>
        <v>197.626953125</v>
      </c>
      <c r="J325" s="7"/>
      <c r="K325" s="104" t="s">
        <v>237</v>
      </c>
      <c r="L325" s="105">
        <f>$L$9</f>
        <v>9600</v>
      </c>
      <c r="M325" s="106">
        <f>$L$10</f>
        <v>0</v>
      </c>
    </row>
    <row r="326" spans="1:14" x14ac:dyDescent="0.25">
      <c r="A326" s="28" t="str">
        <f>_xlfn.XLOOKUP(P!C326,'Banco de Dados'!$B$3:$B$274,'Banco de Dados'!$K$3:$K$274,"")</f>
        <v>Cu</v>
      </c>
      <c r="B326" s="2">
        <v>29</v>
      </c>
      <c r="C326" s="2">
        <v>8041</v>
      </c>
      <c r="D326" s="2">
        <v>738</v>
      </c>
      <c r="E326" s="2">
        <v>250</v>
      </c>
      <c r="F326" s="32">
        <f t="shared" si="28"/>
        <v>33.875338753387531</v>
      </c>
      <c r="G326" s="3">
        <f t="shared" si="27"/>
        <v>595.30078125</v>
      </c>
      <c r="H326" s="3">
        <f t="shared" si="27"/>
        <v>201.66015625</v>
      </c>
      <c r="J326" s="7"/>
      <c r="K326" s="104" t="s">
        <v>238</v>
      </c>
      <c r="L326" s="105">
        <f>$M$11</f>
        <v>19589</v>
      </c>
      <c r="M326" s="106">
        <f>$M$12</f>
        <v>183</v>
      </c>
    </row>
    <row r="327" spans="1:14" x14ac:dyDescent="0.25">
      <c r="A327" s="28" t="str">
        <f>_xlfn.XLOOKUP(P!C327,'Banco de Dados'!$B$3:$B$274,'Banco de Dados'!$K$3:$K$274,"")</f>
        <v>Zn</v>
      </c>
      <c r="B327" s="2">
        <v>30</v>
      </c>
      <c r="C327" s="2">
        <v>8631</v>
      </c>
      <c r="D327" s="2">
        <v>1119</v>
      </c>
      <c r="E327" s="2">
        <v>247</v>
      </c>
      <c r="F327" s="32">
        <f t="shared" si="28"/>
        <v>22.073279714030384</v>
      </c>
      <c r="G327" s="3">
        <f t="shared" si="27"/>
        <v>902.630859375</v>
      </c>
      <c r="H327" s="3">
        <f t="shared" si="27"/>
        <v>199.240234375</v>
      </c>
      <c r="J327" s="7"/>
      <c r="K327" s="69" t="s">
        <v>217</v>
      </c>
      <c r="L327" s="110">
        <f>SQRT(((M324/L324)^2)+((M325/L325)^2)+((M326/L326)^2))</f>
        <v>2.6793876885909562E-2</v>
      </c>
      <c r="M327" s="71" t="str">
        <f>M336</f>
        <v>mg/kg</v>
      </c>
    </row>
    <row r="328" spans="1:14" x14ac:dyDescent="0.25">
      <c r="A328" s="28" t="str">
        <f>_xlfn.XLOOKUP(P!C328,'Banco de Dados'!$B$3:$B$274,'Banco de Dados'!$K$3:$K$274,"")</f>
        <v>Rh</v>
      </c>
      <c r="B328" s="2">
        <v>45</v>
      </c>
      <c r="C328" s="2">
        <v>20167</v>
      </c>
      <c r="D328" s="2">
        <v>1752</v>
      </c>
      <c r="E328" s="2">
        <v>141</v>
      </c>
      <c r="F328" s="32">
        <f t="shared" si="28"/>
        <v>8.0479452054794525</v>
      </c>
      <c r="G328" s="3">
        <f t="shared" si="27"/>
        <v>1413.234375</v>
      </c>
      <c r="H328" s="3">
        <f t="shared" si="27"/>
        <v>113.736328125</v>
      </c>
      <c r="J328" s="7"/>
    </row>
    <row r="329" spans="1:14" x14ac:dyDescent="0.25">
      <c r="A329" s="28" t="str">
        <f>_xlfn.XLOOKUP(P!C329,'Banco de Dados'!$B$3:$B$274,'Banco de Dados'!$K$3:$K$274,"")</f>
        <v>Rh</v>
      </c>
      <c r="B329" s="2">
        <v>45</v>
      </c>
      <c r="C329" s="2">
        <v>2696</v>
      </c>
      <c r="D329" s="2">
        <v>17472</v>
      </c>
      <c r="E329" s="2">
        <v>144</v>
      </c>
      <c r="F329" s="32">
        <f t="shared" si="28"/>
        <v>0.82417582417582413</v>
      </c>
      <c r="G329" s="3">
        <f t="shared" si="27"/>
        <v>14093.625</v>
      </c>
      <c r="H329" s="3">
        <f t="shared" si="27"/>
        <v>116.15625</v>
      </c>
      <c r="J329" s="7"/>
    </row>
    <row r="330" spans="1:14" x14ac:dyDescent="0.25">
      <c r="A330" s="28" t="str">
        <f>_xlfn.XLOOKUP(P!C330,'Banco de Dados'!$B$3:$B$274,'Banco de Dados'!$K$3:$K$274,"")</f>
        <v/>
      </c>
      <c r="B330" s="2">
        <v>0</v>
      </c>
      <c r="C330" s="2">
        <v>0</v>
      </c>
      <c r="D330" s="2">
        <v>0</v>
      </c>
      <c r="E330" s="2">
        <v>0</v>
      </c>
      <c r="F330" s="32" t="e">
        <f t="shared" si="28"/>
        <v>#DIV/0!</v>
      </c>
      <c r="G330" s="3">
        <f t="shared" si="27"/>
        <v>0</v>
      </c>
      <c r="H330" s="3">
        <f t="shared" si="27"/>
        <v>0</v>
      </c>
      <c r="J330" s="7"/>
    </row>
    <row r="331" spans="1:14" x14ac:dyDescent="0.25">
      <c r="A331" s="28" t="str">
        <f>_xlfn.XLOOKUP(P!C331,'Banco de Dados'!$B$3:$B$274,'Banco de Dados'!$K$3:$K$274,"")</f>
        <v/>
      </c>
      <c r="B331" s="2">
        <v>0</v>
      </c>
      <c r="C331" s="2">
        <v>0</v>
      </c>
      <c r="D331" s="2">
        <v>0</v>
      </c>
      <c r="E331" s="2">
        <v>0</v>
      </c>
      <c r="F331" s="32" t="e">
        <f t="shared" si="28"/>
        <v>#DIV/0!</v>
      </c>
      <c r="G331" s="3">
        <f t="shared" si="27"/>
        <v>0</v>
      </c>
      <c r="H331" s="3">
        <f t="shared" si="27"/>
        <v>0</v>
      </c>
      <c r="J331" s="7"/>
    </row>
    <row r="332" spans="1:14" x14ac:dyDescent="0.25">
      <c r="A332" s="28" t="str">
        <f>_xlfn.XLOOKUP(P!C332,'Banco de Dados'!$B$3:$B$274,'Banco de Dados'!$K$3:$K$274,"")</f>
        <v/>
      </c>
      <c r="B332" s="2">
        <v>0</v>
      </c>
      <c r="C332" s="2">
        <v>0</v>
      </c>
      <c r="D332" s="2">
        <v>0</v>
      </c>
      <c r="E332" s="2">
        <v>0</v>
      </c>
      <c r="F332" s="32" t="e">
        <f t="shared" si="28"/>
        <v>#DIV/0!</v>
      </c>
      <c r="G332" s="3">
        <f t="shared" si="27"/>
        <v>0</v>
      </c>
      <c r="H332" s="3">
        <f t="shared" si="27"/>
        <v>0</v>
      </c>
      <c r="J332" s="7"/>
    </row>
    <row r="333" spans="1:14" x14ac:dyDescent="0.25">
      <c r="A333" s="28" t="str">
        <f>_xlfn.XLOOKUP(P!C333,'Banco de Dados'!$B$3:$B$274,'Banco de Dados'!$K$3:$K$274,"")</f>
        <v/>
      </c>
      <c r="B333" s="2">
        <v>0</v>
      </c>
      <c r="C333" s="2">
        <v>0</v>
      </c>
      <c r="D333" s="2">
        <v>0</v>
      </c>
      <c r="E333" s="2">
        <v>0</v>
      </c>
      <c r="F333" s="32" t="e">
        <f t="shared" si="28"/>
        <v>#DIV/0!</v>
      </c>
      <c r="G333" s="3">
        <f t="shared" si="27"/>
        <v>0</v>
      </c>
      <c r="H333" s="3">
        <f t="shared" si="27"/>
        <v>0</v>
      </c>
      <c r="J333" s="7"/>
    </row>
    <row r="334" spans="1:14" x14ac:dyDescent="0.25">
      <c r="A334" s="28" t="str">
        <f>_xlfn.XLOOKUP(P!C334,'Banco de Dados'!$B$3:$B$274,'Banco de Dados'!$K$3:$K$274,"")</f>
        <v/>
      </c>
      <c r="B334" s="2">
        <v>0</v>
      </c>
      <c r="C334" s="2">
        <v>0</v>
      </c>
      <c r="D334" s="2">
        <v>0</v>
      </c>
      <c r="E334" s="17">
        <v>0</v>
      </c>
      <c r="F334" s="32" t="e">
        <f t="shared" si="28"/>
        <v>#DIV/0!</v>
      </c>
      <c r="G334" s="3">
        <f t="shared" si="27"/>
        <v>0</v>
      </c>
      <c r="H334" s="3">
        <f t="shared" si="27"/>
        <v>0</v>
      </c>
      <c r="J334" s="7"/>
    </row>
    <row r="335" spans="1:14" ht="15.75" x14ac:dyDescent="0.25">
      <c r="A335" s="28" t="str">
        <f>_xlfn.XLOOKUP(P!C335,'Banco de Dados'!$B$3:$B$274,'Banco de Dados'!$K$3:$K$274,"")</f>
        <v/>
      </c>
      <c r="B335" s="2">
        <v>0</v>
      </c>
      <c r="C335" s="2">
        <v>0</v>
      </c>
      <c r="D335" s="2">
        <v>0</v>
      </c>
      <c r="E335" s="2">
        <v>0</v>
      </c>
      <c r="F335" s="32" t="e">
        <f t="shared" si="28"/>
        <v>#DIV/0!</v>
      </c>
      <c r="G335" s="3">
        <f t="shared" si="27"/>
        <v>0</v>
      </c>
      <c r="H335" s="3">
        <f t="shared" si="27"/>
        <v>0</v>
      </c>
      <c r="J335" s="7"/>
      <c r="K335" s="101" t="s">
        <v>216</v>
      </c>
      <c r="L335" s="102" t="str">
        <f>K313</f>
        <v>ak</v>
      </c>
      <c r="M335" s="103" t="str">
        <f>M313</f>
        <v>Enxofre</v>
      </c>
    </row>
    <row r="336" spans="1:14" x14ac:dyDescent="0.25">
      <c r="A336" s="28" t="str">
        <f>_xlfn.XLOOKUP(P!C336,'Banco de Dados'!$B$3:$B$274,'Banco de Dados'!$K$3:$K$274,"")</f>
        <v/>
      </c>
      <c r="B336" s="2">
        <v>0</v>
      </c>
      <c r="C336" s="2">
        <v>0</v>
      </c>
      <c r="D336" s="2">
        <v>0</v>
      </c>
      <c r="E336" s="2">
        <v>0</v>
      </c>
      <c r="F336" s="32" t="e">
        <f t="shared" si="28"/>
        <v>#DIV/0!</v>
      </c>
      <c r="G336" s="3">
        <f t="shared" si="27"/>
        <v>0</v>
      </c>
      <c r="H336" s="3">
        <f t="shared" si="27"/>
        <v>0</v>
      </c>
      <c r="J336" s="7"/>
      <c r="K336" s="68" t="s">
        <v>68</v>
      </c>
      <c r="L336" s="29">
        <f>(K319*M321)/M319</f>
        <v>1668.608338863648</v>
      </c>
      <c r="M336" s="66" t="str">
        <f>$M$9</f>
        <v>mg/kg</v>
      </c>
    </row>
    <row r="337" spans="1:14" x14ac:dyDescent="0.25">
      <c r="A337" s="28" t="str">
        <f>_xlfn.XLOOKUP(P!C337,'Banco de Dados'!$B$3:$B$274,'Banco de Dados'!$K$3:$K$274,"")</f>
        <v/>
      </c>
      <c r="B337" s="2">
        <v>0</v>
      </c>
      <c r="C337" s="2">
        <v>0</v>
      </c>
      <c r="D337" s="2">
        <v>0</v>
      </c>
      <c r="E337" s="2">
        <v>0</v>
      </c>
      <c r="F337" s="32" t="e">
        <f t="shared" si="28"/>
        <v>#DIV/0!</v>
      </c>
      <c r="G337" s="3">
        <f t="shared" si="27"/>
        <v>0</v>
      </c>
      <c r="H337" s="3">
        <f t="shared" si="27"/>
        <v>0</v>
      </c>
      <c r="J337" s="7"/>
      <c r="K337" s="111" t="s">
        <v>246</v>
      </c>
      <c r="L337" s="126">
        <f>SQRT(((M324/L324)^2)+((M325/L325)^2)+((M326/L326)^2))</f>
        <v>2.6793876885909562E-2</v>
      </c>
      <c r="M337" s="66"/>
    </row>
    <row r="338" spans="1:14" x14ac:dyDescent="0.25">
      <c r="A338" s="28" t="str">
        <f>_xlfn.XLOOKUP(P!C338,'Banco de Dados'!$B$3:$B$274,'Banco de Dados'!$K$3:$K$274,"")</f>
        <v/>
      </c>
      <c r="B338" s="2">
        <v>0</v>
      </c>
      <c r="C338" s="2">
        <v>0</v>
      </c>
      <c r="D338" s="2">
        <v>0</v>
      </c>
      <c r="E338" s="2">
        <v>0</v>
      </c>
      <c r="F338" s="32" t="e">
        <f t="shared" si="28"/>
        <v>#DIV/0!</v>
      </c>
      <c r="G338" s="3">
        <f t="shared" si="27"/>
        <v>0</v>
      </c>
      <c r="H338" s="3">
        <f t="shared" si="27"/>
        <v>0</v>
      </c>
      <c r="J338" s="7"/>
      <c r="K338" s="69" t="s">
        <v>247</v>
      </c>
      <c r="L338" s="127">
        <f>L337*L336</f>
        <v>44.708486402314648</v>
      </c>
      <c r="M338" s="71" t="str">
        <f>$M$9</f>
        <v>mg/kg</v>
      </c>
    </row>
    <row r="339" spans="1:14" x14ac:dyDescent="0.25">
      <c r="A339" s="28" t="str">
        <f>_xlfn.XLOOKUP(P!C339,'Banco de Dados'!$B$3:$B$274,'Banco de Dados'!$K$3:$K$274,"")</f>
        <v/>
      </c>
      <c r="B339" s="2">
        <v>0</v>
      </c>
      <c r="C339" s="2">
        <v>0</v>
      </c>
      <c r="D339" s="2">
        <v>0</v>
      </c>
      <c r="E339" s="2">
        <v>0</v>
      </c>
      <c r="F339" s="32" t="e">
        <f t="shared" si="28"/>
        <v>#DIV/0!</v>
      </c>
      <c r="G339" s="3">
        <f t="shared" si="27"/>
        <v>0</v>
      </c>
      <c r="H339" s="3">
        <f t="shared" si="27"/>
        <v>0</v>
      </c>
      <c r="J339" s="7"/>
      <c r="K339" s="123"/>
      <c r="L339" s="124"/>
    </row>
    <row r="340" spans="1:14" x14ac:dyDescent="0.25">
      <c r="A340" s="28" t="str">
        <f>_xlfn.XLOOKUP(P!C340,'Banco de Dados'!$B$3:$B$274,'Banco de Dados'!$K$3:$K$274,"")</f>
        <v/>
      </c>
      <c r="B340" s="2">
        <v>0</v>
      </c>
      <c r="C340" s="2">
        <v>0</v>
      </c>
      <c r="D340" s="2">
        <v>0</v>
      </c>
      <c r="E340" s="2">
        <v>0</v>
      </c>
      <c r="F340" s="32" t="e">
        <f t="shared" si="28"/>
        <v>#DIV/0!</v>
      </c>
      <c r="G340" s="3">
        <f t="shared" si="27"/>
        <v>0</v>
      </c>
      <c r="H340" s="3">
        <f t="shared" si="27"/>
        <v>0</v>
      </c>
      <c r="J340" s="7"/>
    </row>
    <row r="341" spans="1:14" x14ac:dyDescent="0.25">
      <c r="A341" s="28" t="str">
        <f>_xlfn.XLOOKUP(P!C341,'Banco de Dados'!$B$3:$B$274,'Banco de Dados'!$K$3:$K$274,"")</f>
        <v/>
      </c>
      <c r="B341" s="2">
        <v>0</v>
      </c>
      <c r="C341" s="2">
        <v>0</v>
      </c>
      <c r="D341" s="2">
        <v>0</v>
      </c>
      <c r="E341" s="2">
        <v>0</v>
      </c>
      <c r="F341" s="32" t="e">
        <f t="shared" si="28"/>
        <v>#DIV/0!</v>
      </c>
      <c r="G341" s="3">
        <f t="shared" si="27"/>
        <v>0</v>
      </c>
      <c r="H341" s="3">
        <f t="shared" si="27"/>
        <v>0</v>
      </c>
      <c r="J341" s="7"/>
    </row>
    <row r="342" spans="1:14" x14ac:dyDescent="0.25">
      <c r="A342" s="28" t="str">
        <f>_xlfn.XLOOKUP(P!C342,'Banco de Dados'!$B$3:$B$274,'Banco de Dados'!$K$3:$K$274,"")</f>
        <v/>
      </c>
      <c r="B342" s="2">
        <v>0</v>
      </c>
      <c r="C342" s="2">
        <v>0</v>
      </c>
      <c r="D342" s="2">
        <v>0</v>
      </c>
      <c r="E342" s="2">
        <v>0</v>
      </c>
      <c r="F342" s="32" t="e">
        <f t="shared" si="28"/>
        <v>#DIV/0!</v>
      </c>
      <c r="G342" s="3">
        <f t="shared" ref="G342:H344" si="29">D342*$E$312</f>
        <v>0</v>
      </c>
      <c r="H342" s="3">
        <f t="shared" si="29"/>
        <v>0</v>
      </c>
      <c r="J342" s="7"/>
    </row>
    <row r="343" spans="1:14" x14ac:dyDescent="0.25">
      <c r="A343" s="28" t="str">
        <f>_xlfn.XLOOKUP(P!C343,'Banco de Dados'!$B$3:$B$274,'Banco de Dados'!$K$3:$K$274,"")</f>
        <v/>
      </c>
      <c r="B343" s="2">
        <v>0</v>
      </c>
      <c r="C343" s="2">
        <v>0</v>
      </c>
      <c r="D343" s="2">
        <v>0</v>
      </c>
      <c r="E343" s="2">
        <v>0</v>
      </c>
      <c r="F343" s="32" t="e">
        <f t="shared" si="28"/>
        <v>#DIV/0!</v>
      </c>
      <c r="G343" s="3">
        <f t="shared" si="29"/>
        <v>0</v>
      </c>
      <c r="H343" s="3">
        <f t="shared" si="29"/>
        <v>0</v>
      </c>
      <c r="J343" s="7"/>
    </row>
    <row r="344" spans="1:14" x14ac:dyDescent="0.25">
      <c r="A344" s="28" t="str">
        <f>_xlfn.XLOOKUP(P!C344,'Banco de Dados'!$B$3:$B$274,'Banco de Dados'!$K$3:$K$274,"")</f>
        <v/>
      </c>
      <c r="B344" s="2">
        <v>0</v>
      </c>
      <c r="C344" s="2">
        <v>0</v>
      </c>
      <c r="D344" s="2">
        <v>0</v>
      </c>
      <c r="E344" s="2">
        <v>0</v>
      </c>
      <c r="F344" s="32" t="e">
        <f t="shared" si="28"/>
        <v>#DIV/0!</v>
      </c>
      <c r="G344" s="3">
        <f t="shared" si="29"/>
        <v>0</v>
      </c>
      <c r="H344" s="3">
        <f t="shared" si="29"/>
        <v>0</v>
      </c>
      <c r="J344" s="7"/>
    </row>
    <row r="345" spans="1:14" x14ac:dyDescent="0.25">
      <c r="A345" s="21"/>
      <c r="B345" s="21"/>
      <c r="C345" s="21"/>
      <c r="D345" s="21"/>
      <c r="E345" s="21"/>
      <c r="F345" s="77"/>
      <c r="G345" s="21"/>
      <c r="H345" s="21"/>
      <c r="J345" s="21"/>
      <c r="K345" s="21"/>
      <c r="L345" s="21"/>
      <c r="M345" s="21"/>
      <c r="N345" s="21"/>
    </row>
    <row r="346" spans="1:14" ht="15.75" x14ac:dyDescent="0.25">
      <c r="A346" s="36" t="str">
        <f>'Nome das Amostras'!A14</f>
        <v>al</v>
      </c>
      <c r="B346" s="164" t="str">
        <f>VLOOKUP(A346,'Nome das Amostras'!$A$3:$D$28,2,FALSE)</f>
        <v>R11</v>
      </c>
      <c r="C346" s="164"/>
      <c r="D346" s="51" t="s">
        <v>65</v>
      </c>
      <c r="E346" s="53">
        <f>'Banco de Dados'!$O$13/'Banco de Dados'!CG13</f>
        <v>0.75309992706053974</v>
      </c>
      <c r="F346" s="74"/>
      <c r="G346" s="3"/>
      <c r="H346" s="3"/>
      <c r="J346" s="7"/>
    </row>
    <row r="347" spans="1:14" ht="15.75" x14ac:dyDescent="0.25">
      <c r="A347" s="107" t="s">
        <v>1</v>
      </c>
      <c r="B347" s="107" t="s">
        <v>0</v>
      </c>
      <c r="C347" s="107" t="s">
        <v>212</v>
      </c>
      <c r="D347" s="107" t="s">
        <v>209</v>
      </c>
      <c r="E347" s="107" t="s">
        <v>213</v>
      </c>
      <c r="F347" s="76" t="s">
        <v>219</v>
      </c>
      <c r="G347" s="54" t="s">
        <v>140</v>
      </c>
      <c r="H347" s="54" t="s">
        <v>66</v>
      </c>
      <c r="J347" s="7"/>
      <c r="K347" s="72" t="str">
        <f>A346</f>
        <v>al</v>
      </c>
      <c r="L347" s="55" t="s">
        <v>215</v>
      </c>
      <c r="M347" s="41" t="str">
        <f>$A$1</f>
        <v>Enxofre</v>
      </c>
      <c r="N347" s="3"/>
    </row>
    <row r="348" spans="1:14" x14ac:dyDescent="0.25">
      <c r="A348" s="28" t="str">
        <f>_xlfn.XLOOKUP(P!C348,'Banco de Dados'!$B$3:$B$274,'Banco de Dados'!$K$3:$K$274,"")</f>
        <v>Si</v>
      </c>
      <c r="B348" s="2" cm="1">
        <f t="array" ref="B348:E378">Dados!CC5:CF35</f>
        <v>14</v>
      </c>
      <c r="C348" s="2">
        <v>1740</v>
      </c>
      <c r="D348" s="2">
        <v>11218</v>
      </c>
      <c r="E348" s="2">
        <v>130</v>
      </c>
      <c r="F348" s="32">
        <f>(E348*100)/D348</f>
        <v>1.1588518452487073</v>
      </c>
      <c r="G348" s="3">
        <f t="shared" ref="G348:H375" si="30">D348*$E$346</f>
        <v>8448.2749817651347</v>
      </c>
      <c r="H348" s="3">
        <f t="shared" si="30"/>
        <v>97.902990517870165</v>
      </c>
      <c r="J348" s="7"/>
      <c r="K348" s="5" t="s">
        <v>210</v>
      </c>
      <c r="L348" s="5"/>
      <c r="M348" s="5" t="s">
        <v>211</v>
      </c>
    </row>
    <row r="349" spans="1:14" x14ac:dyDescent="0.25">
      <c r="A349" s="28" t="str">
        <f>_xlfn.XLOOKUP(P!C349,'Banco de Dados'!$B$3:$B$274,'Banco de Dados'!$K$3:$K$274,"")</f>
        <v>P</v>
      </c>
      <c r="B349" s="2">
        <v>15</v>
      </c>
      <c r="C349" s="2">
        <v>2013</v>
      </c>
      <c r="D349" s="2">
        <v>1186</v>
      </c>
      <c r="E349" s="2">
        <v>81</v>
      </c>
      <c r="F349" s="32">
        <f t="shared" ref="F349:F378" si="31">(E349*100)/D349</f>
        <v>6.8296795952782459</v>
      </c>
      <c r="G349" s="3">
        <f t="shared" si="30"/>
        <v>893.17651349380014</v>
      </c>
      <c r="H349" s="3">
        <f t="shared" si="30"/>
        <v>61.001094091903717</v>
      </c>
      <c r="J349" s="7"/>
      <c r="K349" s="6">
        <f>_xlfn.XLOOKUP($B$4,A348:A375,G348:G375,"")</f>
        <v>1909.1083150984682</v>
      </c>
      <c r="L349" s="6"/>
      <c r="M349" s="6">
        <f>_xlfn.XLOOKUP($B$4,A348:A375,H348:H375,"")</f>
        <v>71.544493070751273</v>
      </c>
    </row>
    <row r="350" spans="1:14" x14ac:dyDescent="0.25">
      <c r="A350" s="28" t="str">
        <f>_xlfn.XLOOKUP(P!C350,'Banco de Dados'!$B$3:$B$274,'Banco de Dados'!$K$3:$K$274,"")</f>
        <v>S</v>
      </c>
      <c r="B350" s="2">
        <v>16</v>
      </c>
      <c r="C350" s="2">
        <v>2307</v>
      </c>
      <c r="D350" s="2">
        <v>2535</v>
      </c>
      <c r="E350" s="2">
        <v>95</v>
      </c>
      <c r="F350" s="32">
        <f t="shared" si="31"/>
        <v>3.747534516765286</v>
      </c>
      <c r="G350" s="3">
        <f t="shared" si="30"/>
        <v>1909.1083150984682</v>
      </c>
      <c r="H350" s="3">
        <f t="shared" si="30"/>
        <v>71.544493070751273</v>
      </c>
      <c r="J350" s="7"/>
    </row>
    <row r="351" spans="1:14" ht="15.75" x14ac:dyDescent="0.25">
      <c r="A351" s="28" t="str">
        <f>_xlfn.XLOOKUP(P!C351,'Banco de Dados'!$B$3:$B$274,'Banco de Dados'!$K$3:$K$274,"")</f>
        <v>Cl</v>
      </c>
      <c r="B351" s="2">
        <v>17</v>
      </c>
      <c r="C351" s="2">
        <v>2622</v>
      </c>
      <c r="D351" s="2">
        <v>6433</v>
      </c>
      <c r="E351" s="2">
        <v>150</v>
      </c>
      <c r="F351" s="32">
        <f t="shared" si="31"/>
        <v>2.3317270324887298</v>
      </c>
      <c r="G351" s="3">
        <f t="shared" si="30"/>
        <v>4844.6918307804517</v>
      </c>
      <c r="H351" s="3">
        <f t="shared" si="30"/>
        <v>112.96498905908096</v>
      </c>
      <c r="K351" s="165" t="s">
        <v>67</v>
      </c>
      <c r="L351" s="166"/>
      <c r="M351" s="167"/>
      <c r="N351"/>
    </row>
    <row r="352" spans="1:14" x14ac:dyDescent="0.25">
      <c r="A352" s="28" t="str">
        <f>_xlfn.XLOOKUP(P!C352,'Banco de Dados'!$B$3:$B$274,'Banco de Dados'!$K$3:$K$274,"")</f>
        <v>Ar</v>
      </c>
      <c r="B352" s="2">
        <v>18</v>
      </c>
      <c r="C352" s="2">
        <v>2957</v>
      </c>
      <c r="D352" s="2">
        <v>5484</v>
      </c>
      <c r="E352" s="2">
        <v>190</v>
      </c>
      <c r="F352" s="32">
        <f t="shared" si="31"/>
        <v>3.4646243617797228</v>
      </c>
      <c r="G352" s="3">
        <f t="shared" si="30"/>
        <v>4130</v>
      </c>
      <c r="H352" s="3">
        <f t="shared" si="30"/>
        <v>143.08898614150255</v>
      </c>
      <c r="J352" s="7"/>
      <c r="K352" s="104" t="s">
        <v>240</v>
      </c>
      <c r="L352" s="39"/>
      <c r="M352" s="106" t="s">
        <v>209</v>
      </c>
    </row>
    <row r="353" spans="1:14" x14ac:dyDescent="0.25">
      <c r="A353" s="28" t="str">
        <f>_xlfn.XLOOKUP(P!C353,'Banco de Dados'!$B$3:$B$274,'Banco de Dados'!$K$3:$K$274,"")</f>
        <v>K</v>
      </c>
      <c r="B353" s="2">
        <v>19</v>
      </c>
      <c r="C353" s="2">
        <v>3313</v>
      </c>
      <c r="D353" s="2">
        <v>44743</v>
      </c>
      <c r="E353" s="2">
        <v>248</v>
      </c>
      <c r="F353" s="32">
        <f t="shared" si="31"/>
        <v>0.55427664662628795</v>
      </c>
      <c r="G353" s="3">
        <f t="shared" si="30"/>
        <v>33695.950036469731</v>
      </c>
      <c r="H353" s="3">
        <f t="shared" si="30"/>
        <v>186.76878191101386</v>
      </c>
      <c r="J353" s="58" t="s">
        <v>38</v>
      </c>
      <c r="K353" s="59">
        <f>$L$9</f>
        <v>9600</v>
      </c>
      <c r="L353" s="60"/>
      <c r="M353" s="61">
        <f>$M$11</f>
        <v>19589</v>
      </c>
      <c r="N353" s="60"/>
    </row>
    <row r="354" spans="1:14" x14ac:dyDescent="0.25">
      <c r="A354" s="28" t="str">
        <f>_xlfn.XLOOKUP(P!C354,'Banco de Dados'!$B$3:$B$274,'Banco de Dados'!$K$3:$K$274,"")</f>
        <v>Ca</v>
      </c>
      <c r="B354" s="2">
        <v>20</v>
      </c>
      <c r="C354" s="2">
        <v>3691</v>
      </c>
      <c r="D354" s="2">
        <v>19867</v>
      </c>
      <c r="E354" s="2">
        <v>183</v>
      </c>
      <c r="F354" s="32">
        <f t="shared" si="31"/>
        <v>0.92112548447173703</v>
      </c>
      <c r="G354" s="3">
        <f t="shared" si="30"/>
        <v>14961.836250911743</v>
      </c>
      <c r="H354" s="3">
        <f t="shared" si="30"/>
        <v>137.81728665207876</v>
      </c>
      <c r="J354" s="2"/>
      <c r="K354" s="18"/>
      <c r="L354" s="2" t="s">
        <v>70</v>
      </c>
      <c r="M354" s="19"/>
    </row>
    <row r="355" spans="1:14" x14ac:dyDescent="0.25">
      <c r="A355" s="28" t="str">
        <f>_xlfn.XLOOKUP(P!C355,'Banco de Dados'!$B$3:$B$274,'Banco de Dados'!$K$3:$K$274,"")</f>
        <v>Ti</v>
      </c>
      <c r="B355" s="2">
        <v>22</v>
      </c>
      <c r="C355" s="2">
        <v>4509</v>
      </c>
      <c r="D355" s="2">
        <v>17882</v>
      </c>
      <c r="E355" s="2">
        <v>172</v>
      </c>
      <c r="F355" s="32">
        <f t="shared" si="31"/>
        <v>0.96186108936360581</v>
      </c>
      <c r="G355" s="3">
        <f t="shared" si="30"/>
        <v>13466.932895696571</v>
      </c>
      <c r="H355" s="3">
        <f t="shared" si="30"/>
        <v>129.53318745441283</v>
      </c>
      <c r="J355" s="58" t="s">
        <v>69</v>
      </c>
      <c r="K355" s="62" t="s">
        <v>71</v>
      </c>
      <c r="L355" s="63"/>
      <c r="M355" s="64">
        <f>K349</f>
        <v>1909.1083150984682</v>
      </c>
      <c r="N355" s="60"/>
    </row>
    <row r="356" spans="1:14" x14ac:dyDescent="0.25">
      <c r="A356" s="28" t="str">
        <f>_xlfn.XLOOKUP(P!C356,'Banco de Dados'!$B$3:$B$274,'Banco de Dados'!$K$3:$K$274,"")</f>
        <v>Cr</v>
      </c>
      <c r="B356" s="2">
        <v>24</v>
      </c>
      <c r="C356" s="2">
        <v>5412</v>
      </c>
      <c r="D356" s="2">
        <v>6609</v>
      </c>
      <c r="E356" s="2">
        <v>155</v>
      </c>
      <c r="F356" s="32">
        <f t="shared" si="31"/>
        <v>2.3452867302163716</v>
      </c>
      <c r="G356" s="3">
        <f t="shared" si="30"/>
        <v>4977.2374179431072</v>
      </c>
      <c r="H356" s="3">
        <f t="shared" si="30"/>
        <v>116.73048869438367</v>
      </c>
      <c r="J356" s="7"/>
    </row>
    <row r="357" spans="1:14" ht="15.75" x14ac:dyDescent="0.25">
      <c r="A357" s="28" t="str">
        <f>_xlfn.XLOOKUP(P!C357,'Banco de Dados'!$B$3:$B$274,'Banco de Dados'!$K$3:$K$274,"")</f>
        <v>Mn</v>
      </c>
      <c r="B357" s="2">
        <v>25</v>
      </c>
      <c r="C357" s="2">
        <v>5895</v>
      </c>
      <c r="D357" s="2">
        <v>6042</v>
      </c>
      <c r="E357" s="2">
        <v>167</v>
      </c>
      <c r="F357" s="32">
        <f t="shared" si="31"/>
        <v>2.7639854352863291</v>
      </c>
      <c r="G357" s="3">
        <f t="shared" si="30"/>
        <v>4550.2297592997811</v>
      </c>
      <c r="H357" s="3">
        <f t="shared" si="30"/>
        <v>125.76768781911014</v>
      </c>
      <c r="J357" s="7"/>
      <c r="K357" s="165" t="s">
        <v>218</v>
      </c>
      <c r="L357" s="166"/>
      <c r="M357" s="167"/>
    </row>
    <row r="358" spans="1:14" x14ac:dyDescent="0.25">
      <c r="A358" s="28" t="str">
        <f>_xlfn.XLOOKUP(P!C358,'Banco de Dados'!$B$3:$B$274,'Banco de Dados'!$K$3:$K$274,"")</f>
        <v>Fe</v>
      </c>
      <c r="B358" s="2">
        <v>26</v>
      </c>
      <c r="C358" s="2">
        <v>6399</v>
      </c>
      <c r="D358" s="2">
        <v>351045</v>
      </c>
      <c r="E358" s="2">
        <v>583</v>
      </c>
      <c r="F358" s="32">
        <f t="shared" si="31"/>
        <v>0.16607557435656398</v>
      </c>
      <c r="G358" s="3">
        <f t="shared" si="30"/>
        <v>264371.96389496716</v>
      </c>
      <c r="H358" s="3">
        <f t="shared" si="30"/>
        <v>439.05725747629469</v>
      </c>
      <c r="J358" s="7"/>
      <c r="K358" s="104" t="s">
        <v>236</v>
      </c>
      <c r="L358" s="108">
        <f>K349</f>
        <v>1909.1083150984682</v>
      </c>
      <c r="M358" s="109">
        <f>M349</f>
        <v>71.544493070751273</v>
      </c>
    </row>
    <row r="359" spans="1:14" x14ac:dyDescent="0.25">
      <c r="A359" s="28" t="str">
        <f>_xlfn.XLOOKUP(P!C359,'Banco de Dados'!$B$3:$B$274,'Banco de Dados'!$K$3:$K$274,"")</f>
        <v>Ni</v>
      </c>
      <c r="B359" s="2">
        <v>28</v>
      </c>
      <c r="C359" s="2">
        <v>7472</v>
      </c>
      <c r="D359" s="2">
        <v>3042</v>
      </c>
      <c r="E359" s="2">
        <v>240</v>
      </c>
      <c r="F359" s="32">
        <f t="shared" si="31"/>
        <v>7.8895463510848129</v>
      </c>
      <c r="G359" s="3">
        <f t="shared" si="30"/>
        <v>2290.9299781181617</v>
      </c>
      <c r="H359" s="3">
        <f t="shared" si="30"/>
        <v>180.74398249452955</v>
      </c>
      <c r="J359" s="7"/>
      <c r="K359" s="104" t="s">
        <v>237</v>
      </c>
      <c r="L359" s="105">
        <f>$L$9</f>
        <v>9600</v>
      </c>
      <c r="M359" s="106">
        <f>$L$10</f>
        <v>0</v>
      </c>
    </row>
    <row r="360" spans="1:14" x14ac:dyDescent="0.25">
      <c r="A360" s="28" t="str">
        <f>_xlfn.XLOOKUP(P!C360,'Banco de Dados'!$B$3:$B$274,'Banco de Dados'!$K$3:$K$274,"")</f>
        <v>Cu</v>
      </c>
      <c r="B360" s="2">
        <v>29</v>
      </c>
      <c r="C360" s="2">
        <v>8041</v>
      </c>
      <c r="D360" s="2">
        <v>668</v>
      </c>
      <c r="E360" s="2">
        <v>242</v>
      </c>
      <c r="F360" s="32">
        <f t="shared" si="31"/>
        <v>36.227544910179638</v>
      </c>
      <c r="G360" s="3">
        <f t="shared" si="30"/>
        <v>503.07075127644055</v>
      </c>
      <c r="H360" s="3">
        <f t="shared" si="30"/>
        <v>182.25018234865061</v>
      </c>
      <c r="J360" s="7"/>
      <c r="K360" s="104" t="s">
        <v>238</v>
      </c>
      <c r="L360" s="105">
        <f>$M$11</f>
        <v>19589</v>
      </c>
      <c r="M360" s="106">
        <f>$M$12</f>
        <v>183</v>
      </c>
    </row>
    <row r="361" spans="1:14" x14ac:dyDescent="0.25">
      <c r="A361" s="28" t="str">
        <f>_xlfn.XLOOKUP(P!C361,'Banco de Dados'!$B$3:$B$274,'Banco de Dados'!$K$3:$K$274,"")</f>
        <v>Zn</v>
      </c>
      <c r="B361" s="2">
        <v>30</v>
      </c>
      <c r="C361" s="2">
        <v>8631</v>
      </c>
      <c r="D361" s="2">
        <v>1510</v>
      </c>
      <c r="E361" s="2">
        <v>244</v>
      </c>
      <c r="F361" s="32">
        <f t="shared" si="31"/>
        <v>16.158940397350992</v>
      </c>
      <c r="G361" s="3">
        <f t="shared" si="30"/>
        <v>1137.1808898614149</v>
      </c>
      <c r="H361" s="3">
        <f t="shared" si="30"/>
        <v>183.7563822027717</v>
      </c>
      <c r="J361" s="7"/>
      <c r="K361" s="69" t="s">
        <v>217</v>
      </c>
      <c r="L361" s="110">
        <f>SQRT(((M358/L358)^2)+((M359/L359)^2)+((M360/L360)^2))</f>
        <v>3.8622196230542853E-2</v>
      </c>
      <c r="M361" s="71" t="str">
        <f>M370</f>
        <v>mg/kg</v>
      </c>
    </row>
    <row r="362" spans="1:14" x14ac:dyDescent="0.25">
      <c r="A362" s="28" t="str">
        <f>_xlfn.XLOOKUP(P!C362,'Banco de Dados'!$B$3:$B$274,'Banco de Dados'!$K$3:$K$274,"")</f>
        <v>Zr</v>
      </c>
      <c r="B362" s="2">
        <v>40</v>
      </c>
      <c r="C362" s="2">
        <v>15746</v>
      </c>
      <c r="D362" s="2">
        <v>1010</v>
      </c>
      <c r="E362" s="2">
        <v>181</v>
      </c>
      <c r="F362" s="32">
        <f t="shared" si="31"/>
        <v>17.920792079207921</v>
      </c>
      <c r="G362" s="3">
        <f t="shared" si="30"/>
        <v>760.63092633114513</v>
      </c>
      <c r="H362" s="3">
        <f t="shared" si="30"/>
        <v>136.3110867979577</v>
      </c>
      <c r="J362" s="7"/>
    </row>
    <row r="363" spans="1:14" x14ac:dyDescent="0.25">
      <c r="A363" s="28" t="str">
        <f>_xlfn.XLOOKUP(P!C363,'Banco de Dados'!$B$3:$B$274,'Banco de Dados'!$K$3:$K$274,"")</f>
        <v>Rh</v>
      </c>
      <c r="B363" s="2">
        <v>45</v>
      </c>
      <c r="C363" s="2">
        <v>20167</v>
      </c>
      <c r="D363" s="2">
        <v>2002</v>
      </c>
      <c r="E363" s="2">
        <v>144</v>
      </c>
      <c r="F363" s="32">
        <f t="shared" si="31"/>
        <v>7.1928071928071926</v>
      </c>
      <c r="G363" s="3">
        <f t="shared" si="30"/>
        <v>1507.7060539752006</v>
      </c>
      <c r="H363" s="3">
        <f t="shared" si="30"/>
        <v>108.44638949671773</v>
      </c>
      <c r="J363" s="7"/>
    </row>
    <row r="364" spans="1:14" x14ac:dyDescent="0.25">
      <c r="A364" s="28" t="str">
        <f>_xlfn.XLOOKUP(P!C364,'Banco de Dados'!$B$3:$B$274,'Banco de Dados'!$K$3:$K$274,"")</f>
        <v>Rh</v>
      </c>
      <c r="B364" s="2">
        <v>45</v>
      </c>
      <c r="C364" s="2">
        <v>2696</v>
      </c>
      <c r="D364" s="2">
        <v>16940</v>
      </c>
      <c r="E364" s="2">
        <v>142</v>
      </c>
      <c r="F364" s="32">
        <f t="shared" si="31"/>
        <v>0.83825265643447466</v>
      </c>
      <c r="G364" s="3">
        <f t="shared" si="30"/>
        <v>12757.512764405543</v>
      </c>
      <c r="H364" s="3">
        <f t="shared" si="30"/>
        <v>106.94018964259665</v>
      </c>
      <c r="J364" s="7"/>
    </row>
    <row r="365" spans="1:14" x14ac:dyDescent="0.25">
      <c r="A365" s="28" t="str">
        <f>_xlfn.XLOOKUP(P!C365,'Banco de Dados'!$B$3:$B$274,'Banco de Dados'!$K$3:$K$274,"")</f>
        <v/>
      </c>
      <c r="B365" s="2">
        <v>0</v>
      </c>
      <c r="C365" s="2">
        <v>0</v>
      </c>
      <c r="D365" s="2">
        <v>0</v>
      </c>
      <c r="E365" s="2">
        <v>0</v>
      </c>
      <c r="F365" s="32" t="e">
        <f t="shared" si="31"/>
        <v>#DIV/0!</v>
      </c>
      <c r="G365" s="3">
        <f t="shared" si="30"/>
        <v>0</v>
      </c>
      <c r="H365" s="3">
        <f t="shared" si="30"/>
        <v>0</v>
      </c>
      <c r="J365" s="7"/>
    </row>
    <row r="366" spans="1:14" x14ac:dyDescent="0.25">
      <c r="A366" s="28" t="str">
        <f>_xlfn.XLOOKUP(P!C366,'Banco de Dados'!$B$3:$B$274,'Banco de Dados'!$K$3:$K$274,"")</f>
        <v/>
      </c>
      <c r="B366" s="2">
        <v>0</v>
      </c>
      <c r="C366" s="2">
        <v>0</v>
      </c>
      <c r="D366" s="2">
        <v>0</v>
      </c>
      <c r="E366" s="2">
        <v>0</v>
      </c>
      <c r="F366" s="32" t="e">
        <f t="shared" si="31"/>
        <v>#DIV/0!</v>
      </c>
      <c r="G366" s="3">
        <f t="shared" si="30"/>
        <v>0</v>
      </c>
      <c r="H366" s="3">
        <f t="shared" si="30"/>
        <v>0</v>
      </c>
      <c r="J366" s="7"/>
    </row>
    <row r="367" spans="1:14" x14ac:dyDescent="0.25">
      <c r="A367" s="28" t="str">
        <f>_xlfn.XLOOKUP(P!C367,'Banco de Dados'!$B$3:$B$274,'Banco de Dados'!$K$3:$K$274,"")</f>
        <v/>
      </c>
      <c r="B367" s="2">
        <v>0</v>
      </c>
      <c r="C367" s="2">
        <v>0</v>
      </c>
      <c r="D367" s="2">
        <v>0</v>
      </c>
      <c r="E367" s="2">
        <v>0</v>
      </c>
      <c r="F367" s="32" t="e">
        <f t="shared" si="31"/>
        <v>#DIV/0!</v>
      </c>
      <c r="G367" s="3">
        <f t="shared" si="30"/>
        <v>0</v>
      </c>
      <c r="H367" s="3">
        <f t="shared" si="30"/>
        <v>0</v>
      </c>
      <c r="J367" s="7"/>
    </row>
    <row r="368" spans="1:14" x14ac:dyDescent="0.25">
      <c r="A368" s="28" t="str">
        <f>_xlfn.XLOOKUP(P!C368,'Banco de Dados'!$B$3:$B$274,'Banco de Dados'!$K$3:$K$274,"")</f>
        <v/>
      </c>
      <c r="B368" s="2">
        <v>0</v>
      </c>
      <c r="C368" s="2">
        <v>0</v>
      </c>
      <c r="D368" s="2">
        <v>0</v>
      </c>
      <c r="E368" s="17">
        <v>0</v>
      </c>
      <c r="F368" s="32" t="e">
        <f t="shared" si="31"/>
        <v>#DIV/0!</v>
      </c>
      <c r="G368" s="3">
        <f t="shared" si="30"/>
        <v>0</v>
      </c>
      <c r="H368" s="3">
        <f t="shared" si="30"/>
        <v>0</v>
      </c>
      <c r="J368" s="7"/>
    </row>
    <row r="369" spans="1:14" ht="15.75" x14ac:dyDescent="0.25">
      <c r="A369" s="28" t="str">
        <f>_xlfn.XLOOKUP(P!C369,'Banco de Dados'!$B$3:$B$274,'Banco de Dados'!$K$3:$K$274,"")</f>
        <v/>
      </c>
      <c r="B369" s="2">
        <v>0</v>
      </c>
      <c r="C369" s="2">
        <v>0</v>
      </c>
      <c r="D369" s="2">
        <v>0</v>
      </c>
      <c r="E369" s="2">
        <v>0</v>
      </c>
      <c r="F369" s="32" t="e">
        <f t="shared" si="31"/>
        <v>#DIV/0!</v>
      </c>
      <c r="G369" s="3">
        <f t="shared" si="30"/>
        <v>0</v>
      </c>
      <c r="H369" s="3">
        <f t="shared" si="30"/>
        <v>0</v>
      </c>
      <c r="J369" s="7"/>
      <c r="K369" s="101" t="s">
        <v>216</v>
      </c>
      <c r="L369" s="102" t="str">
        <f>K347</f>
        <v>al</v>
      </c>
      <c r="M369" s="103" t="str">
        <f>M347</f>
        <v>Enxofre</v>
      </c>
    </row>
    <row r="370" spans="1:14" x14ac:dyDescent="0.25">
      <c r="A370" s="28" t="str">
        <f>_xlfn.XLOOKUP(P!C370,'Banco de Dados'!$B$3:$B$274,'Banco de Dados'!$K$3:$K$274,"")</f>
        <v/>
      </c>
      <c r="B370" s="2">
        <v>0</v>
      </c>
      <c r="C370" s="2">
        <v>0</v>
      </c>
      <c r="D370" s="2">
        <v>0</v>
      </c>
      <c r="E370" s="2">
        <v>0</v>
      </c>
      <c r="F370" s="32" t="e">
        <f t="shared" si="31"/>
        <v>#DIV/0!</v>
      </c>
      <c r="G370" s="3">
        <f t="shared" si="30"/>
        <v>0</v>
      </c>
      <c r="H370" s="3">
        <f t="shared" si="30"/>
        <v>0</v>
      </c>
      <c r="J370" s="7"/>
      <c r="K370" s="68" t="s">
        <v>68</v>
      </c>
      <c r="L370" s="29">
        <f>(K353*M355)/M353</f>
        <v>935.59854127037079</v>
      </c>
      <c r="M370" s="66" t="str">
        <f>$M$9</f>
        <v>mg/kg</v>
      </c>
    </row>
    <row r="371" spans="1:14" x14ac:dyDescent="0.25">
      <c r="A371" s="28" t="str">
        <f>_xlfn.XLOOKUP(P!C371,'Banco de Dados'!$B$3:$B$274,'Banco de Dados'!$K$3:$K$274,"")</f>
        <v/>
      </c>
      <c r="B371" s="2">
        <v>0</v>
      </c>
      <c r="C371" s="2">
        <v>0</v>
      </c>
      <c r="D371" s="2">
        <v>0</v>
      </c>
      <c r="E371" s="2">
        <v>0</v>
      </c>
      <c r="F371" s="32" t="e">
        <f t="shared" si="31"/>
        <v>#DIV/0!</v>
      </c>
      <c r="G371" s="3">
        <f t="shared" si="30"/>
        <v>0</v>
      </c>
      <c r="H371" s="3">
        <f t="shared" si="30"/>
        <v>0</v>
      </c>
      <c r="J371" s="7"/>
      <c r="K371" s="111" t="s">
        <v>246</v>
      </c>
      <c r="L371" s="126">
        <f>SQRT(((M358/L358)^2)+((M359/L359)^2)+((M360/L360)^2))</f>
        <v>3.8622196230542853E-2</v>
      </c>
      <c r="M371" s="66"/>
    </row>
    <row r="372" spans="1:14" x14ac:dyDescent="0.25">
      <c r="A372" s="28" t="str">
        <f>_xlfn.XLOOKUP(P!C372,'Banco de Dados'!$B$3:$B$274,'Banco de Dados'!$K$3:$K$274,"")</f>
        <v/>
      </c>
      <c r="B372" s="2">
        <v>0</v>
      </c>
      <c r="C372" s="2">
        <v>0</v>
      </c>
      <c r="D372" s="2">
        <v>0</v>
      </c>
      <c r="E372" s="2">
        <v>0</v>
      </c>
      <c r="F372" s="32" t="e">
        <f t="shared" si="31"/>
        <v>#DIV/0!</v>
      </c>
      <c r="G372" s="3">
        <f t="shared" si="30"/>
        <v>0</v>
      </c>
      <c r="H372" s="3">
        <f t="shared" si="30"/>
        <v>0</v>
      </c>
      <c r="J372" s="7"/>
      <c r="K372" s="69" t="s">
        <v>247</v>
      </c>
      <c r="L372" s="127">
        <f>L371*L370</f>
        <v>36.134870453953909</v>
      </c>
      <c r="M372" s="71" t="str">
        <f>$M$9</f>
        <v>mg/kg</v>
      </c>
    </row>
    <row r="373" spans="1:14" x14ac:dyDescent="0.25">
      <c r="A373" s="28" t="str">
        <f>_xlfn.XLOOKUP(P!C373,'Banco de Dados'!$B$3:$B$274,'Banco de Dados'!$K$3:$K$274,"")</f>
        <v/>
      </c>
      <c r="B373" s="2">
        <v>0</v>
      </c>
      <c r="C373" s="2">
        <v>0</v>
      </c>
      <c r="D373" s="2">
        <v>0</v>
      </c>
      <c r="E373" s="2">
        <v>0</v>
      </c>
      <c r="F373" s="32" t="e">
        <f t="shared" si="31"/>
        <v>#DIV/0!</v>
      </c>
      <c r="G373" s="3">
        <f t="shared" si="30"/>
        <v>0</v>
      </c>
      <c r="H373" s="3">
        <f t="shared" si="30"/>
        <v>0</v>
      </c>
      <c r="J373" s="7"/>
      <c r="K373" s="123"/>
      <c r="L373" s="124"/>
    </row>
    <row r="374" spans="1:14" x14ac:dyDescent="0.25">
      <c r="A374" s="28" t="str">
        <f>_xlfn.XLOOKUP(P!C374,'Banco de Dados'!$B$3:$B$274,'Banco de Dados'!$K$3:$K$274,"")</f>
        <v/>
      </c>
      <c r="B374" s="2">
        <v>0</v>
      </c>
      <c r="C374" s="2">
        <v>0</v>
      </c>
      <c r="D374" s="2">
        <v>0</v>
      </c>
      <c r="E374" s="2">
        <v>0</v>
      </c>
      <c r="F374" s="32" t="e">
        <f t="shared" si="31"/>
        <v>#DIV/0!</v>
      </c>
      <c r="G374" s="3">
        <f t="shared" si="30"/>
        <v>0</v>
      </c>
      <c r="H374" s="3">
        <f t="shared" si="30"/>
        <v>0</v>
      </c>
      <c r="J374" s="7"/>
    </row>
    <row r="375" spans="1:14" x14ac:dyDescent="0.25">
      <c r="A375" s="28" t="str">
        <f>_xlfn.XLOOKUP(P!C375,'Banco de Dados'!$B$3:$B$274,'Banco de Dados'!$K$3:$K$274,"")</f>
        <v/>
      </c>
      <c r="B375" s="2">
        <v>0</v>
      </c>
      <c r="C375" s="2">
        <v>0</v>
      </c>
      <c r="D375" s="2">
        <v>0</v>
      </c>
      <c r="E375" s="2">
        <v>0</v>
      </c>
      <c r="F375" s="32" t="e">
        <f t="shared" si="31"/>
        <v>#DIV/0!</v>
      </c>
      <c r="G375" s="3">
        <f t="shared" si="30"/>
        <v>0</v>
      </c>
      <c r="H375" s="3">
        <f t="shared" si="30"/>
        <v>0</v>
      </c>
      <c r="J375" s="7"/>
    </row>
    <row r="376" spans="1:14" x14ac:dyDescent="0.25">
      <c r="A376" s="28" t="str">
        <f>_xlfn.XLOOKUP(P!C376,'Banco de Dados'!$B$3:$B$274,'Banco de Dados'!$K$3:$K$274,"")</f>
        <v/>
      </c>
      <c r="B376" s="2">
        <v>0</v>
      </c>
      <c r="C376" s="2">
        <v>0</v>
      </c>
      <c r="D376" s="2">
        <v>0</v>
      </c>
      <c r="E376" s="2">
        <v>0</v>
      </c>
      <c r="F376" s="32" t="e">
        <f t="shared" si="31"/>
        <v>#DIV/0!</v>
      </c>
      <c r="G376" s="3">
        <f t="shared" ref="G376:H378" si="32">D376*$E$346</f>
        <v>0</v>
      </c>
      <c r="H376" s="3">
        <f t="shared" si="32"/>
        <v>0</v>
      </c>
      <c r="J376" s="7"/>
    </row>
    <row r="377" spans="1:14" x14ac:dyDescent="0.25">
      <c r="A377" s="28" t="str">
        <f>_xlfn.XLOOKUP(P!C377,'Banco de Dados'!$B$3:$B$274,'Banco de Dados'!$K$3:$K$274,"")</f>
        <v/>
      </c>
      <c r="B377" s="2">
        <v>0</v>
      </c>
      <c r="C377" s="2">
        <v>0</v>
      </c>
      <c r="D377" s="2">
        <v>0</v>
      </c>
      <c r="E377" s="2">
        <v>0</v>
      </c>
      <c r="F377" s="32" t="e">
        <f t="shared" si="31"/>
        <v>#DIV/0!</v>
      </c>
      <c r="G377" s="3">
        <f t="shared" si="32"/>
        <v>0</v>
      </c>
      <c r="H377" s="3">
        <f t="shared" si="32"/>
        <v>0</v>
      </c>
      <c r="J377" s="7"/>
    </row>
    <row r="378" spans="1:14" x14ac:dyDescent="0.25">
      <c r="A378" s="28" t="str">
        <f>_xlfn.XLOOKUP(P!C378,'Banco de Dados'!$B$3:$B$274,'Banco de Dados'!$K$3:$K$274,"")</f>
        <v/>
      </c>
      <c r="B378" s="2">
        <v>0</v>
      </c>
      <c r="C378" s="2">
        <v>0</v>
      </c>
      <c r="D378" s="2">
        <v>0</v>
      </c>
      <c r="E378" s="2">
        <v>0</v>
      </c>
      <c r="F378" s="32" t="e">
        <f t="shared" si="31"/>
        <v>#DIV/0!</v>
      </c>
      <c r="G378" s="3">
        <f t="shared" si="32"/>
        <v>0</v>
      </c>
      <c r="H378" s="3">
        <f t="shared" si="32"/>
        <v>0</v>
      </c>
      <c r="J378" s="7"/>
    </row>
    <row r="379" spans="1:14" x14ac:dyDescent="0.25">
      <c r="A379" s="21"/>
      <c r="B379" s="21"/>
      <c r="C379" s="21"/>
      <c r="D379" s="21"/>
      <c r="E379" s="21"/>
      <c r="F379" s="77"/>
      <c r="G379" s="21"/>
      <c r="H379" s="21"/>
      <c r="J379" s="21"/>
      <c r="K379" s="21"/>
      <c r="L379" s="21"/>
      <c r="M379" s="21"/>
      <c r="N379" s="21"/>
    </row>
    <row r="380" spans="1:14" ht="15.75" x14ac:dyDescent="0.25">
      <c r="A380" s="36">
        <f>'Nome das Amostras'!A15</f>
        <v>0</v>
      </c>
      <c r="B380" s="164" t="e">
        <f>VLOOKUP(A380,'Nome das Amostras'!$A$3:$D$28,2,FALSE)</f>
        <v>#N/A</v>
      </c>
      <c r="C380" s="164"/>
      <c r="D380" s="51" t="s">
        <v>65</v>
      </c>
      <c r="E380" s="53" t="e">
        <f>'Banco de Dados'!$O$13/'Banco de Dados'!CN13</f>
        <v>#VALUE!</v>
      </c>
      <c r="F380" s="74"/>
      <c r="G380" s="3"/>
      <c r="H380" s="3"/>
      <c r="J380" s="7"/>
    </row>
    <row r="381" spans="1:14" ht="15.75" x14ac:dyDescent="0.25">
      <c r="A381" s="107" t="s">
        <v>1</v>
      </c>
      <c r="B381" s="107" t="s">
        <v>0</v>
      </c>
      <c r="C381" s="107" t="s">
        <v>212</v>
      </c>
      <c r="D381" s="107" t="s">
        <v>209</v>
      </c>
      <c r="E381" s="107" t="s">
        <v>213</v>
      </c>
      <c r="F381" s="76" t="s">
        <v>219</v>
      </c>
      <c r="G381" s="54" t="s">
        <v>140</v>
      </c>
      <c r="H381" s="54" t="s">
        <v>66</v>
      </c>
      <c r="J381" s="7"/>
      <c r="K381" s="72">
        <f>A380</f>
        <v>0</v>
      </c>
      <c r="L381" s="55" t="s">
        <v>215</v>
      </c>
      <c r="M381" s="41" t="str">
        <f>$A$1</f>
        <v>Enxofre</v>
      </c>
      <c r="N381" s="3"/>
    </row>
    <row r="382" spans="1:14" x14ac:dyDescent="0.25">
      <c r="A382" s="28" t="str">
        <f>_xlfn.XLOOKUP(P!C382,'Banco de Dados'!$B$3:$B$274,'Banco de Dados'!$K$3:$K$274,"")</f>
        <v/>
      </c>
      <c r="B382" s="2" cm="1">
        <f t="array" ref="B382:E412">Dados!CJ5:CM35</f>
        <v>0</v>
      </c>
      <c r="C382" s="2">
        <v>0</v>
      </c>
      <c r="D382" s="2">
        <v>0</v>
      </c>
      <c r="E382" s="2">
        <v>0</v>
      </c>
      <c r="F382" s="32" t="e">
        <f>(E382*100)/D382</f>
        <v>#DIV/0!</v>
      </c>
      <c r="G382" s="3" t="e">
        <f t="shared" ref="G382:H409" si="33">D382*$E$380</f>
        <v>#VALUE!</v>
      </c>
      <c r="H382" s="3" t="e">
        <f t="shared" si="33"/>
        <v>#VALUE!</v>
      </c>
      <c r="J382" s="7"/>
      <c r="K382" s="5" t="s">
        <v>210</v>
      </c>
      <c r="L382" s="5"/>
      <c r="M382" s="5" t="s">
        <v>211</v>
      </c>
    </row>
    <row r="383" spans="1:14" x14ac:dyDescent="0.25">
      <c r="A383" s="28" t="str">
        <f>_xlfn.XLOOKUP(P!C383,'Banco de Dados'!$B$3:$B$274,'Banco de Dados'!$K$3:$K$274,"")</f>
        <v/>
      </c>
      <c r="B383" s="2">
        <v>0</v>
      </c>
      <c r="C383" s="2">
        <v>0</v>
      </c>
      <c r="D383" s="2">
        <v>0</v>
      </c>
      <c r="E383" s="2">
        <v>0</v>
      </c>
      <c r="F383" s="32" t="e">
        <f t="shared" ref="F383:F412" si="34">(E383*100)/D383</f>
        <v>#DIV/0!</v>
      </c>
      <c r="G383" s="3" t="e">
        <f t="shared" si="33"/>
        <v>#VALUE!</v>
      </c>
      <c r="H383" s="3" t="e">
        <f t="shared" si="33"/>
        <v>#VALUE!</v>
      </c>
      <c r="J383" s="7"/>
      <c r="K383" s="6" t="str">
        <f>_xlfn.XLOOKUP($B$4,A382:A409,G382:G409,"")</f>
        <v/>
      </c>
      <c r="L383" s="6"/>
      <c r="M383" s="6" t="str">
        <f>_xlfn.XLOOKUP($B$4,A382:A409,H382:H409,"")</f>
        <v/>
      </c>
    </row>
    <row r="384" spans="1:14" x14ac:dyDescent="0.25">
      <c r="A384" s="28" t="str">
        <f>_xlfn.XLOOKUP(P!C384,'Banco de Dados'!$B$3:$B$274,'Banco de Dados'!$K$3:$K$274,"")</f>
        <v/>
      </c>
      <c r="B384" s="2">
        <v>0</v>
      </c>
      <c r="C384" s="2">
        <v>0</v>
      </c>
      <c r="D384" s="2">
        <v>0</v>
      </c>
      <c r="E384" s="2">
        <v>0</v>
      </c>
      <c r="F384" s="32" t="e">
        <f t="shared" si="34"/>
        <v>#DIV/0!</v>
      </c>
      <c r="G384" s="3" t="e">
        <f t="shared" si="33"/>
        <v>#VALUE!</v>
      </c>
      <c r="H384" s="3" t="e">
        <f t="shared" si="33"/>
        <v>#VALUE!</v>
      </c>
      <c r="J384" s="7"/>
    </row>
    <row r="385" spans="1:14" ht="15.75" x14ac:dyDescent="0.25">
      <c r="A385" s="28" t="str">
        <f>_xlfn.XLOOKUP(P!C385,'Banco de Dados'!$B$3:$B$274,'Banco de Dados'!$K$3:$K$274,"")</f>
        <v/>
      </c>
      <c r="B385" s="2">
        <v>0</v>
      </c>
      <c r="C385" s="2">
        <v>0</v>
      </c>
      <c r="D385" s="2">
        <v>0</v>
      </c>
      <c r="E385" s="2">
        <v>0</v>
      </c>
      <c r="F385" s="32" t="e">
        <f t="shared" si="34"/>
        <v>#DIV/0!</v>
      </c>
      <c r="G385" s="3" t="e">
        <f t="shared" si="33"/>
        <v>#VALUE!</v>
      </c>
      <c r="H385" s="3" t="e">
        <f t="shared" si="33"/>
        <v>#VALUE!</v>
      </c>
      <c r="K385" s="165" t="s">
        <v>67</v>
      </c>
      <c r="L385" s="166"/>
      <c r="M385" s="167"/>
      <c r="N385"/>
    </row>
    <row r="386" spans="1:14" x14ac:dyDescent="0.25">
      <c r="A386" s="28" t="str">
        <f>_xlfn.XLOOKUP(P!C386,'Banco de Dados'!$B$3:$B$274,'Banco de Dados'!$K$3:$K$274,"")</f>
        <v/>
      </c>
      <c r="B386" s="2">
        <v>0</v>
      </c>
      <c r="C386" s="2">
        <v>0</v>
      </c>
      <c r="D386" s="2">
        <v>0</v>
      </c>
      <c r="E386" s="2">
        <v>0</v>
      </c>
      <c r="F386" s="32" t="e">
        <f t="shared" si="34"/>
        <v>#DIV/0!</v>
      </c>
      <c r="G386" s="3" t="e">
        <f t="shared" si="33"/>
        <v>#VALUE!</v>
      </c>
      <c r="H386" s="3" t="e">
        <f t="shared" si="33"/>
        <v>#VALUE!</v>
      </c>
      <c r="J386" s="7"/>
      <c r="K386" s="104" t="s">
        <v>240</v>
      </c>
      <c r="L386" s="39"/>
      <c r="M386" s="106" t="s">
        <v>209</v>
      </c>
    </row>
    <row r="387" spans="1:14" x14ac:dyDescent="0.25">
      <c r="A387" s="28" t="str">
        <f>_xlfn.XLOOKUP(P!C387,'Banco de Dados'!$B$3:$B$274,'Banco de Dados'!$K$3:$K$274,"")</f>
        <v/>
      </c>
      <c r="B387" s="2">
        <v>0</v>
      </c>
      <c r="C387" s="2">
        <v>0</v>
      </c>
      <c r="D387" s="2">
        <v>0</v>
      </c>
      <c r="E387" s="2">
        <v>0</v>
      </c>
      <c r="F387" s="32" t="e">
        <f t="shared" si="34"/>
        <v>#DIV/0!</v>
      </c>
      <c r="G387" s="3" t="e">
        <f t="shared" si="33"/>
        <v>#VALUE!</v>
      </c>
      <c r="H387" s="3" t="e">
        <f t="shared" si="33"/>
        <v>#VALUE!</v>
      </c>
      <c r="J387" s="58" t="s">
        <v>38</v>
      </c>
      <c r="K387" s="59">
        <f>$L$9</f>
        <v>9600</v>
      </c>
      <c r="L387" s="60"/>
      <c r="M387" s="61">
        <f>$M$11</f>
        <v>19589</v>
      </c>
      <c r="N387" s="60"/>
    </row>
    <row r="388" spans="1:14" x14ac:dyDescent="0.25">
      <c r="A388" s="28" t="str">
        <f>_xlfn.XLOOKUP(P!C388,'Banco de Dados'!$B$3:$B$274,'Banco de Dados'!$K$3:$K$274,"")</f>
        <v/>
      </c>
      <c r="B388" s="2">
        <v>0</v>
      </c>
      <c r="C388" s="2">
        <v>0</v>
      </c>
      <c r="D388" s="2">
        <v>0</v>
      </c>
      <c r="E388" s="2">
        <v>0</v>
      </c>
      <c r="F388" s="32" t="e">
        <f t="shared" si="34"/>
        <v>#DIV/0!</v>
      </c>
      <c r="G388" s="3" t="e">
        <f t="shared" si="33"/>
        <v>#VALUE!</v>
      </c>
      <c r="H388" s="3" t="e">
        <f t="shared" si="33"/>
        <v>#VALUE!</v>
      </c>
      <c r="J388" s="2"/>
      <c r="K388" s="18"/>
      <c r="L388" s="2" t="s">
        <v>70</v>
      </c>
      <c r="M388" s="19"/>
    </row>
    <row r="389" spans="1:14" x14ac:dyDescent="0.25">
      <c r="A389" s="28" t="str">
        <f>_xlfn.XLOOKUP(P!C389,'Banco de Dados'!$B$3:$B$274,'Banco de Dados'!$K$3:$K$274,"")</f>
        <v/>
      </c>
      <c r="B389" s="2">
        <v>0</v>
      </c>
      <c r="C389" s="2">
        <v>0</v>
      </c>
      <c r="D389" s="2">
        <v>0</v>
      </c>
      <c r="E389" s="2">
        <v>0</v>
      </c>
      <c r="F389" s="32" t="e">
        <f t="shared" si="34"/>
        <v>#DIV/0!</v>
      </c>
      <c r="G389" s="3" t="e">
        <f t="shared" si="33"/>
        <v>#VALUE!</v>
      </c>
      <c r="H389" s="3" t="e">
        <f t="shared" si="33"/>
        <v>#VALUE!</v>
      </c>
      <c r="J389" s="58" t="s">
        <v>69</v>
      </c>
      <c r="K389" s="62" t="s">
        <v>71</v>
      </c>
      <c r="L389" s="63"/>
      <c r="M389" s="64" t="str">
        <f>K383</f>
        <v/>
      </c>
      <c r="N389" s="60"/>
    </row>
    <row r="390" spans="1:14" x14ac:dyDescent="0.25">
      <c r="A390" s="28" t="str">
        <f>_xlfn.XLOOKUP(P!C390,'Banco de Dados'!$B$3:$B$274,'Banco de Dados'!$K$3:$K$274,"")</f>
        <v/>
      </c>
      <c r="B390" s="2">
        <v>0</v>
      </c>
      <c r="C390" s="2">
        <v>0</v>
      </c>
      <c r="D390" s="2">
        <v>0</v>
      </c>
      <c r="E390" s="2">
        <v>0</v>
      </c>
      <c r="F390" s="32" t="e">
        <f t="shared" si="34"/>
        <v>#DIV/0!</v>
      </c>
      <c r="G390" s="3" t="e">
        <f t="shared" si="33"/>
        <v>#VALUE!</v>
      </c>
      <c r="H390" s="3" t="e">
        <f t="shared" si="33"/>
        <v>#VALUE!</v>
      </c>
      <c r="J390" s="7"/>
    </row>
    <row r="391" spans="1:14" ht="15.75" x14ac:dyDescent="0.25">
      <c r="A391" s="28" t="str">
        <f>_xlfn.XLOOKUP(P!C391,'Banco de Dados'!$B$3:$B$274,'Banco de Dados'!$K$3:$K$274,"")</f>
        <v/>
      </c>
      <c r="B391" s="2">
        <v>0</v>
      </c>
      <c r="C391" s="2">
        <v>0</v>
      </c>
      <c r="D391" s="2">
        <v>0</v>
      </c>
      <c r="E391" s="2">
        <v>0</v>
      </c>
      <c r="F391" s="32" t="e">
        <f t="shared" si="34"/>
        <v>#DIV/0!</v>
      </c>
      <c r="G391" s="3" t="e">
        <f t="shared" si="33"/>
        <v>#VALUE!</v>
      </c>
      <c r="H391" s="3" t="e">
        <f t="shared" si="33"/>
        <v>#VALUE!</v>
      </c>
      <c r="J391" s="7"/>
      <c r="K391" s="165" t="s">
        <v>218</v>
      </c>
      <c r="L391" s="166"/>
      <c r="M391" s="167"/>
    </row>
    <row r="392" spans="1:14" x14ac:dyDescent="0.25">
      <c r="A392" s="28" t="str">
        <f>_xlfn.XLOOKUP(P!C392,'Banco de Dados'!$B$3:$B$274,'Banco de Dados'!$K$3:$K$274,"")</f>
        <v/>
      </c>
      <c r="B392" s="2">
        <v>0</v>
      </c>
      <c r="C392" s="2">
        <v>0</v>
      </c>
      <c r="D392" s="2">
        <v>0</v>
      </c>
      <c r="E392" s="2">
        <v>0</v>
      </c>
      <c r="F392" s="32" t="e">
        <f t="shared" si="34"/>
        <v>#DIV/0!</v>
      </c>
      <c r="G392" s="3" t="e">
        <f t="shared" si="33"/>
        <v>#VALUE!</v>
      </c>
      <c r="H392" s="3" t="e">
        <f t="shared" si="33"/>
        <v>#VALUE!</v>
      </c>
      <c r="J392" s="7"/>
      <c r="K392" s="104" t="s">
        <v>236</v>
      </c>
      <c r="L392" s="108" t="str">
        <f>K383</f>
        <v/>
      </c>
      <c r="M392" s="109" t="str">
        <f>M383</f>
        <v/>
      </c>
    </row>
    <row r="393" spans="1:14" x14ac:dyDescent="0.25">
      <c r="A393" s="28" t="str">
        <f>_xlfn.XLOOKUP(P!C393,'Banco de Dados'!$B$3:$B$274,'Banco de Dados'!$K$3:$K$274,"")</f>
        <v/>
      </c>
      <c r="B393" s="2">
        <v>0</v>
      </c>
      <c r="C393" s="2">
        <v>0</v>
      </c>
      <c r="D393" s="2">
        <v>0</v>
      </c>
      <c r="E393" s="2">
        <v>0</v>
      </c>
      <c r="F393" s="32" t="e">
        <f t="shared" si="34"/>
        <v>#DIV/0!</v>
      </c>
      <c r="G393" s="3" t="e">
        <f t="shared" si="33"/>
        <v>#VALUE!</v>
      </c>
      <c r="H393" s="3" t="e">
        <f t="shared" si="33"/>
        <v>#VALUE!</v>
      </c>
      <c r="J393" s="7"/>
      <c r="K393" s="104" t="s">
        <v>237</v>
      </c>
      <c r="L393" s="105">
        <f>$L$9</f>
        <v>9600</v>
      </c>
      <c r="M393" s="106">
        <f>$L$10</f>
        <v>0</v>
      </c>
    </row>
    <row r="394" spans="1:14" x14ac:dyDescent="0.25">
      <c r="A394" s="28" t="str">
        <f>_xlfn.XLOOKUP(P!C394,'Banco de Dados'!$B$3:$B$274,'Banco de Dados'!$K$3:$K$274,"")</f>
        <v/>
      </c>
      <c r="B394" s="2">
        <v>0</v>
      </c>
      <c r="C394" s="2">
        <v>0</v>
      </c>
      <c r="D394" s="2">
        <v>0</v>
      </c>
      <c r="E394" s="2">
        <v>0</v>
      </c>
      <c r="F394" s="32" t="e">
        <f t="shared" si="34"/>
        <v>#DIV/0!</v>
      </c>
      <c r="G394" s="3" t="e">
        <f t="shared" si="33"/>
        <v>#VALUE!</v>
      </c>
      <c r="H394" s="3" t="e">
        <f t="shared" si="33"/>
        <v>#VALUE!</v>
      </c>
      <c r="J394" s="7"/>
      <c r="K394" s="104" t="s">
        <v>238</v>
      </c>
      <c r="L394" s="105">
        <f>$M$11</f>
        <v>19589</v>
      </c>
      <c r="M394" s="106">
        <f>$M$12</f>
        <v>183</v>
      </c>
    </row>
    <row r="395" spans="1:14" x14ac:dyDescent="0.25">
      <c r="A395" s="28" t="str">
        <f>_xlfn.XLOOKUP(P!C395,'Banco de Dados'!$B$3:$B$274,'Banco de Dados'!$K$3:$K$274,"")</f>
        <v/>
      </c>
      <c r="B395" s="2">
        <v>0</v>
      </c>
      <c r="C395" s="2">
        <v>0</v>
      </c>
      <c r="D395" s="2">
        <v>0</v>
      </c>
      <c r="E395" s="2">
        <v>0</v>
      </c>
      <c r="F395" s="32" t="e">
        <f t="shared" si="34"/>
        <v>#DIV/0!</v>
      </c>
      <c r="G395" s="3" t="e">
        <f t="shared" si="33"/>
        <v>#VALUE!</v>
      </c>
      <c r="H395" s="3" t="e">
        <f t="shared" si="33"/>
        <v>#VALUE!</v>
      </c>
      <c r="J395" s="7"/>
      <c r="K395" s="69" t="s">
        <v>217</v>
      </c>
      <c r="L395" s="110" t="e">
        <f>SQRT(((M392/L392)^2)+((M393/L393)^2)+((M394/L394)^2))</f>
        <v>#VALUE!</v>
      </c>
      <c r="M395" s="71" t="str">
        <f>M404</f>
        <v>mg/kg</v>
      </c>
    </row>
    <row r="396" spans="1:14" x14ac:dyDescent="0.25">
      <c r="A396" s="28" t="str">
        <f>_xlfn.XLOOKUP(P!C396,'Banco de Dados'!$B$3:$B$274,'Banco de Dados'!$K$3:$K$274,"")</f>
        <v/>
      </c>
      <c r="B396" s="2">
        <v>0</v>
      </c>
      <c r="C396" s="2">
        <v>0</v>
      </c>
      <c r="D396" s="2">
        <v>0</v>
      </c>
      <c r="E396" s="2">
        <v>0</v>
      </c>
      <c r="F396" s="32" t="e">
        <f t="shared" si="34"/>
        <v>#DIV/0!</v>
      </c>
      <c r="G396" s="3" t="e">
        <f t="shared" si="33"/>
        <v>#VALUE!</v>
      </c>
      <c r="H396" s="3" t="e">
        <f t="shared" si="33"/>
        <v>#VALUE!</v>
      </c>
      <c r="J396" s="7"/>
    </row>
    <row r="397" spans="1:14" x14ac:dyDescent="0.25">
      <c r="A397" s="28" t="str">
        <f>_xlfn.XLOOKUP(P!C397,'Banco de Dados'!$B$3:$B$274,'Banco de Dados'!$K$3:$K$274,"")</f>
        <v/>
      </c>
      <c r="B397" s="2">
        <v>0</v>
      </c>
      <c r="C397" s="2">
        <v>0</v>
      </c>
      <c r="D397" s="2">
        <v>0</v>
      </c>
      <c r="E397" s="2">
        <v>0</v>
      </c>
      <c r="F397" s="32" t="e">
        <f t="shared" si="34"/>
        <v>#DIV/0!</v>
      </c>
      <c r="G397" s="3" t="e">
        <f t="shared" si="33"/>
        <v>#VALUE!</v>
      </c>
      <c r="H397" s="3" t="e">
        <f t="shared" si="33"/>
        <v>#VALUE!</v>
      </c>
      <c r="J397" s="7"/>
    </row>
    <row r="398" spans="1:14" x14ac:dyDescent="0.25">
      <c r="A398" s="28" t="str">
        <f>_xlfn.XLOOKUP(P!C398,'Banco de Dados'!$B$3:$B$274,'Banco de Dados'!$K$3:$K$274,"")</f>
        <v/>
      </c>
      <c r="B398" s="2">
        <v>0</v>
      </c>
      <c r="C398" s="2">
        <v>0</v>
      </c>
      <c r="D398" s="2">
        <v>0</v>
      </c>
      <c r="E398" s="2">
        <v>0</v>
      </c>
      <c r="F398" s="32" t="e">
        <f t="shared" si="34"/>
        <v>#DIV/0!</v>
      </c>
      <c r="G398" s="3" t="e">
        <f t="shared" si="33"/>
        <v>#VALUE!</v>
      </c>
      <c r="H398" s="3" t="e">
        <f t="shared" si="33"/>
        <v>#VALUE!</v>
      </c>
      <c r="J398" s="7"/>
    </row>
    <row r="399" spans="1:14" x14ac:dyDescent="0.25">
      <c r="A399" s="28" t="str">
        <f>_xlfn.XLOOKUP(P!C399,'Banco de Dados'!$B$3:$B$274,'Banco de Dados'!$K$3:$K$274,"")</f>
        <v/>
      </c>
      <c r="B399" s="2">
        <v>0</v>
      </c>
      <c r="C399" s="2">
        <v>0</v>
      </c>
      <c r="D399" s="2">
        <v>0</v>
      </c>
      <c r="E399" s="2">
        <v>0</v>
      </c>
      <c r="F399" s="32" t="e">
        <f t="shared" si="34"/>
        <v>#DIV/0!</v>
      </c>
      <c r="G399" s="3" t="e">
        <f t="shared" si="33"/>
        <v>#VALUE!</v>
      </c>
      <c r="H399" s="3" t="e">
        <f t="shared" si="33"/>
        <v>#VALUE!</v>
      </c>
      <c r="J399" s="7"/>
    </row>
    <row r="400" spans="1:14" x14ac:dyDescent="0.25">
      <c r="A400" s="28" t="str">
        <f>_xlfn.XLOOKUP(P!C400,'Banco de Dados'!$B$3:$B$274,'Banco de Dados'!$K$3:$K$274,"")</f>
        <v/>
      </c>
      <c r="B400" s="2">
        <v>0</v>
      </c>
      <c r="C400" s="2">
        <v>0</v>
      </c>
      <c r="D400" s="2">
        <v>0</v>
      </c>
      <c r="E400" s="2">
        <v>0</v>
      </c>
      <c r="F400" s="32" t="e">
        <f t="shared" si="34"/>
        <v>#DIV/0!</v>
      </c>
      <c r="G400" s="3" t="e">
        <f t="shared" si="33"/>
        <v>#VALUE!</v>
      </c>
      <c r="H400" s="3" t="e">
        <f t="shared" si="33"/>
        <v>#VALUE!</v>
      </c>
      <c r="J400" s="7"/>
    </row>
    <row r="401" spans="1:14" x14ac:dyDescent="0.25">
      <c r="A401" s="28" t="str">
        <f>_xlfn.XLOOKUP(P!C401,'Banco de Dados'!$B$3:$B$274,'Banco de Dados'!$K$3:$K$274,"")</f>
        <v/>
      </c>
      <c r="B401" s="2">
        <v>0</v>
      </c>
      <c r="C401" s="2">
        <v>0</v>
      </c>
      <c r="D401" s="2">
        <v>0</v>
      </c>
      <c r="E401" s="2">
        <v>0</v>
      </c>
      <c r="F401" s="32" t="e">
        <f t="shared" si="34"/>
        <v>#DIV/0!</v>
      </c>
      <c r="G401" s="3" t="e">
        <f t="shared" si="33"/>
        <v>#VALUE!</v>
      </c>
      <c r="H401" s="3" t="e">
        <f t="shared" si="33"/>
        <v>#VALUE!</v>
      </c>
      <c r="J401" s="7"/>
    </row>
    <row r="402" spans="1:14" x14ac:dyDescent="0.25">
      <c r="A402" s="28" t="str">
        <f>_xlfn.XLOOKUP(P!C402,'Banco de Dados'!$B$3:$B$274,'Banco de Dados'!$K$3:$K$274,"")</f>
        <v/>
      </c>
      <c r="B402" s="2">
        <v>0</v>
      </c>
      <c r="C402" s="2">
        <v>0</v>
      </c>
      <c r="D402" s="2">
        <v>0</v>
      </c>
      <c r="E402" s="17">
        <v>0</v>
      </c>
      <c r="F402" s="32" t="e">
        <f t="shared" si="34"/>
        <v>#DIV/0!</v>
      </c>
      <c r="G402" s="3" t="e">
        <f t="shared" si="33"/>
        <v>#VALUE!</v>
      </c>
      <c r="H402" s="3" t="e">
        <f t="shared" si="33"/>
        <v>#VALUE!</v>
      </c>
      <c r="J402" s="7"/>
    </row>
    <row r="403" spans="1:14" ht="15.75" x14ac:dyDescent="0.25">
      <c r="A403" s="28" t="str">
        <f>_xlfn.XLOOKUP(P!C403,'Banco de Dados'!$B$3:$B$274,'Banco de Dados'!$K$3:$K$274,"")</f>
        <v/>
      </c>
      <c r="B403" s="2">
        <v>0</v>
      </c>
      <c r="C403" s="2">
        <v>0</v>
      </c>
      <c r="D403" s="2">
        <v>0</v>
      </c>
      <c r="E403" s="2">
        <v>0</v>
      </c>
      <c r="F403" s="32" t="e">
        <f t="shared" si="34"/>
        <v>#DIV/0!</v>
      </c>
      <c r="G403" s="3" t="e">
        <f t="shared" si="33"/>
        <v>#VALUE!</v>
      </c>
      <c r="H403" s="3" t="e">
        <f t="shared" si="33"/>
        <v>#VALUE!</v>
      </c>
      <c r="J403" s="7"/>
      <c r="K403" s="101" t="s">
        <v>216</v>
      </c>
      <c r="L403" s="102">
        <f>K381</f>
        <v>0</v>
      </c>
      <c r="M403" s="103" t="str">
        <f>M381</f>
        <v>Enxofre</v>
      </c>
    </row>
    <row r="404" spans="1:14" x14ac:dyDescent="0.25">
      <c r="A404" s="28" t="str">
        <f>_xlfn.XLOOKUP(P!C404,'Banco de Dados'!$B$3:$B$274,'Banco de Dados'!$K$3:$K$274,"")</f>
        <v/>
      </c>
      <c r="B404" s="2">
        <v>0</v>
      </c>
      <c r="C404" s="2">
        <v>0</v>
      </c>
      <c r="D404" s="2">
        <v>0</v>
      </c>
      <c r="E404" s="2">
        <v>0</v>
      </c>
      <c r="F404" s="32" t="e">
        <f t="shared" si="34"/>
        <v>#DIV/0!</v>
      </c>
      <c r="G404" s="3" t="e">
        <f t="shared" si="33"/>
        <v>#VALUE!</v>
      </c>
      <c r="H404" s="3" t="e">
        <f t="shared" si="33"/>
        <v>#VALUE!</v>
      </c>
      <c r="J404" s="7"/>
      <c r="K404" s="68" t="s">
        <v>68</v>
      </c>
      <c r="L404" s="29" t="e">
        <f>(K387*M389)/M387</f>
        <v>#VALUE!</v>
      </c>
      <c r="M404" s="66" t="str">
        <f>$M$9</f>
        <v>mg/kg</v>
      </c>
    </row>
    <row r="405" spans="1:14" x14ac:dyDescent="0.25">
      <c r="A405" s="28" t="str">
        <f>_xlfn.XLOOKUP(P!C405,'Banco de Dados'!$B$3:$B$274,'Banco de Dados'!$K$3:$K$274,"")</f>
        <v/>
      </c>
      <c r="B405" s="2">
        <v>0</v>
      </c>
      <c r="C405" s="2">
        <v>0</v>
      </c>
      <c r="D405" s="2">
        <v>0</v>
      </c>
      <c r="E405" s="2">
        <v>0</v>
      </c>
      <c r="F405" s="32" t="e">
        <f t="shared" si="34"/>
        <v>#DIV/0!</v>
      </c>
      <c r="G405" s="3" t="e">
        <f t="shared" si="33"/>
        <v>#VALUE!</v>
      </c>
      <c r="H405" s="3" t="e">
        <f t="shared" si="33"/>
        <v>#VALUE!</v>
      </c>
      <c r="J405" s="7"/>
      <c r="K405" s="111" t="s">
        <v>246</v>
      </c>
      <c r="L405" s="126" t="e">
        <f>SQRT(((M392/L392)^2)+((M393/L393)^2)+((M394/L394)^2))</f>
        <v>#VALUE!</v>
      </c>
      <c r="M405" s="66"/>
    </row>
    <row r="406" spans="1:14" x14ac:dyDescent="0.25">
      <c r="A406" s="28" t="str">
        <f>_xlfn.XLOOKUP(P!C406,'Banco de Dados'!$B$3:$B$274,'Banco de Dados'!$K$3:$K$274,"")</f>
        <v/>
      </c>
      <c r="B406" s="2">
        <v>0</v>
      </c>
      <c r="C406" s="2">
        <v>0</v>
      </c>
      <c r="D406" s="2">
        <v>0</v>
      </c>
      <c r="E406" s="2">
        <v>0</v>
      </c>
      <c r="F406" s="32" t="e">
        <f t="shared" si="34"/>
        <v>#DIV/0!</v>
      </c>
      <c r="G406" s="3" t="e">
        <f t="shared" si="33"/>
        <v>#VALUE!</v>
      </c>
      <c r="H406" s="3" t="e">
        <f t="shared" si="33"/>
        <v>#VALUE!</v>
      </c>
      <c r="J406" s="7"/>
      <c r="K406" s="69" t="s">
        <v>247</v>
      </c>
      <c r="L406" s="127" t="e">
        <f>L405*L404</f>
        <v>#VALUE!</v>
      </c>
      <c r="M406" s="71" t="str">
        <f>$M$9</f>
        <v>mg/kg</v>
      </c>
    </row>
    <row r="407" spans="1:14" x14ac:dyDescent="0.25">
      <c r="A407" s="28" t="str">
        <f>_xlfn.XLOOKUP(P!C407,'Banco de Dados'!$B$3:$B$274,'Banco de Dados'!$K$3:$K$274,"")</f>
        <v/>
      </c>
      <c r="B407" s="2">
        <v>0</v>
      </c>
      <c r="C407" s="2">
        <v>0</v>
      </c>
      <c r="D407" s="2">
        <v>0</v>
      </c>
      <c r="E407" s="2">
        <v>0</v>
      </c>
      <c r="F407" s="32" t="e">
        <f t="shared" si="34"/>
        <v>#DIV/0!</v>
      </c>
      <c r="G407" s="3" t="e">
        <f t="shared" si="33"/>
        <v>#VALUE!</v>
      </c>
      <c r="H407" s="3" t="e">
        <f t="shared" si="33"/>
        <v>#VALUE!</v>
      </c>
      <c r="J407" s="7"/>
      <c r="K407" s="123"/>
      <c r="L407" s="124"/>
    </row>
    <row r="408" spans="1:14" x14ac:dyDescent="0.25">
      <c r="A408" s="28" t="str">
        <f>_xlfn.XLOOKUP(P!C408,'Banco de Dados'!$B$3:$B$274,'Banco de Dados'!$K$3:$K$274,"")</f>
        <v/>
      </c>
      <c r="B408" s="2">
        <v>0</v>
      </c>
      <c r="C408" s="2">
        <v>0</v>
      </c>
      <c r="D408" s="2">
        <v>0</v>
      </c>
      <c r="E408" s="2">
        <v>0</v>
      </c>
      <c r="F408" s="32" t="e">
        <f t="shared" si="34"/>
        <v>#DIV/0!</v>
      </c>
      <c r="G408" s="3" t="e">
        <f t="shared" si="33"/>
        <v>#VALUE!</v>
      </c>
      <c r="H408" s="3" t="e">
        <f t="shared" si="33"/>
        <v>#VALUE!</v>
      </c>
      <c r="J408" s="7"/>
    </row>
    <row r="409" spans="1:14" x14ac:dyDescent="0.25">
      <c r="A409" s="28" t="str">
        <f>_xlfn.XLOOKUP(P!C409,'Banco de Dados'!$B$3:$B$274,'Banco de Dados'!$K$3:$K$274,"")</f>
        <v/>
      </c>
      <c r="B409" s="2">
        <v>0</v>
      </c>
      <c r="C409" s="2">
        <v>0</v>
      </c>
      <c r="D409" s="2">
        <v>0</v>
      </c>
      <c r="E409" s="2">
        <v>0</v>
      </c>
      <c r="F409" s="32" t="e">
        <f t="shared" si="34"/>
        <v>#DIV/0!</v>
      </c>
      <c r="G409" s="3" t="e">
        <f t="shared" si="33"/>
        <v>#VALUE!</v>
      </c>
      <c r="H409" s="3" t="e">
        <f t="shared" si="33"/>
        <v>#VALUE!</v>
      </c>
      <c r="J409" s="7"/>
    </row>
    <row r="410" spans="1:14" x14ac:dyDescent="0.25">
      <c r="A410" s="28" t="str">
        <f>_xlfn.XLOOKUP(P!C410,'Banco de Dados'!$B$3:$B$274,'Banco de Dados'!$K$3:$K$274,"")</f>
        <v/>
      </c>
      <c r="B410" s="2">
        <v>0</v>
      </c>
      <c r="C410" s="2">
        <v>0</v>
      </c>
      <c r="D410" s="2">
        <v>0</v>
      </c>
      <c r="E410" s="2">
        <v>0</v>
      </c>
      <c r="F410" s="32" t="e">
        <f t="shared" si="34"/>
        <v>#DIV/0!</v>
      </c>
      <c r="G410" s="3" t="e">
        <f t="shared" ref="G410:H412" si="35">D410*$E$380</f>
        <v>#VALUE!</v>
      </c>
      <c r="H410" s="3" t="e">
        <f t="shared" si="35"/>
        <v>#VALUE!</v>
      </c>
      <c r="J410" s="7"/>
    </row>
    <row r="411" spans="1:14" x14ac:dyDescent="0.25">
      <c r="A411" s="28" t="str">
        <f>_xlfn.XLOOKUP(P!C411,'Banco de Dados'!$B$3:$B$274,'Banco de Dados'!$K$3:$K$274,"")</f>
        <v/>
      </c>
      <c r="B411" s="2">
        <v>0</v>
      </c>
      <c r="C411" s="2">
        <v>0</v>
      </c>
      <c r="D411" s="2">
        <v>0</v>
      </c>
      <c r="E411" s="2">
        <v>0</v>
      </c>
      <c r="F411" s="32" t="e">
        <f t="shared" si="34"/>
        <v>#DIV/0!</v>
      </c>
      <c r="G411" s="3" t="e">
        <f t="shared" si="35"/>
        <v>#VALUE!</v>
      </c>
      <c r="H411" s="3" t="e">
        <f t="shared" si="35"/>
        <v>#VALUE!</v>
      </c>
      <c r="J411" s="7"/>
    </row>
    <row r="412" spans="1:14" x14ac:dyDescent="0.25">
      <c r="A412" s="28" t="str">
        <f>_xlfn.XLOOKUP(P!C412,'Banco de Dados'!$B$3:$B$274,'Banco de Dados'!$K$3:$K$274,"")</f>
        <v/>
      </c>
      <c r="B412" s="2">
        <v>0</v>
      </c>
      <c r="C412" s="2">
        <v>0</v>
      </c>
      <c r="D412" s="2">
        <v>0</v>
      </c>
      <c r="E412" s="2">
        <v>0</v>
      </c>
      <c r="F412" s="32" t="e">
        <f t="shared" si="34"/>
        <v>#DIV/0!</v>
      </c>
      <c r="G412" s="3" t="e">
        <f t="shared" si="35"/>
        <v>#VALUE!</v>
      </c>
      <c r="H412" s="3" t="e">
        <f t="shared" si="35"/>
        <v>#VALUE!</v>
      </c>
      <c r="J412" s="7"/>
    </row>
    <row r="413" spans="1:14" x14ac:dyDescent="0.25">
      <c r="A413" s="21"/>
      <c r="B413" s="21"/>
      <c r="C413" s="21"/>
      <c r="D413" s="21"/>
      <c r="E413" s="21"/>
      <c r="F413" s="77"/>
      <c r="G413" s="21"/>
      <c r="H413" s="21"/>
      <c r="J413" s="21"/>
      <c r="K413" s="21"/>
      <c r="L413" s="21"/>
      <c r="M413" s="21"/>
      <c r="N413" s="21"/>
    </row>
    <row r="414" spans="1:14" ht="15.75" x14ac:dyDescent="0.25">
      <c r="A414" s="36">
        <f>'Nome das Amostras'!A16</f>
        <v>0</v>
      </c>
      <c r="B414" s="164" t="e">
        <f>VLOOKUP(A414,'Nome das Amostras'!$A$3:$D$28,2,FALSE)</f>
        <v>#N/A</v>
      </c>
      <c r="C414" s="164"/>
      <c r="D414" s="51" t="s">
        <v>65</v>
      </c>
      <c r="E414" s="52" t="e">
        <f>'Banco de Dados'!$O$13/'Banco de Dados'!CU13</f>
        <v>#VALUE!</v>
      </c>
      <c r="F414" s="74"/>
      <c r="G414" s="3"/>
      <c r="H414" s="3"/>
      <c r="J414" s="7"/>
    </row>
    <row r="415" spans="1:14" ht="15.75" x14ac:dyDescent="0.25">
      <c r="A415" s="107" t="s">
        <v>1</v>
      </c>
      <c r="B415" s="107" t="s">
        <v>0</v>
      </c>
      <c r="C415" s="107" t="s">
        <v>212</v>
      </c>
      <c r="D415" s="107" t="s">
        <v>209</v>
      </c>
      <c r="E415" s="107" t="s">
        <v>213</v>
      </c>
      <c r="F415" s="76" t="s">
        <v>219</v>
      </c>
      <c r="G415" s="54" t="s">
        <v>140</v>
      </c>
      <c r="H415" s="54" t="s">
        <v>66</v>
      </c>
      <c r="J415" s="7"/>
      <c r="K415" s="100">
        <f>A414</f>
        <v>0</v>
      </c>
      <c r="L415" s="55" t="s">
        <v>215</v>
      </c>
      <c r="M415" s="41" t="str">
        <f>$A$1</f>
        <v>Enxofre</v>
      </c>
      <c r="N415" s="3"/>
    </row>
    <row r="416" spans="1:14" x14ac:dyDescent="0.25">
      <c r="A416" s="28" t="str">
        <f>_xlfn.XLOOKUP(P!C416,'Banco de Dados'!$B$3:$B$274,'Banco de Dados'!$K$3:$K$274,"")</f>
        <v/>
      </c>
      <c r="B416" s="2" cm="1">
        <f t="array" ref="B416:E446">Dados!CQ5:CT35</f>
        <v>0</v>
      </c>
      <c r="C416" s="2">
        <v>0</v>
      </c>
      <c r="D416" s="2">
        <v>0</v>
      </c>
      <c r="E416" s="2">
        <v>0</v>
      </c>
      <c r="F416" s="32" t="e">
        <f>(E416*100)/D416</f>
        <v>#DIV/0!</v>
      </c>
      <c r="G416" s="3" t="e">
        <f t="shared" ref="G416:H443" si="36">D416*$E$414</f>
        <v>#VALUE!</v>
      </c>
      <c r="H416" s="3" t="e">
        <f t="shared" si="36"/>
        <v>#VALUE!</v>
      </c>
      <c r="J416" s="7"/>
      <c r="K416" s="5" t="s">
        <v>210</v>
      </c>
      <c r="L416" s="5"/>
      <c r="M416" s="5" t="s">
        <v>211</v>
      </c>
    </row>
    <row r="417" spans="1:14" x14ac:dyDescent="0.25">
      <c r="A417" s="28" t="str">
        <f>_xlfn.XLOOKUP(P!C417,'Banco de Dados'!$B$3:$B$274,'Banco de Dados'!$K$3:$K$274,"")</f>
        <v/>
      </c>
      <c r="B417" s="2">
        <v>0</v>
      </c>
      <c r="C417" s="2">
        <v>0</v>
      </c>
      <c r="D417" s="2">
        <v>0</v>
      </c>
      <c r="E417" s="2">
        <v>0</v>
      </c>
      <c r="F417" s="32" t="e">
        <f t="shared" ref="F417:F446" si="37">(E417*100)/D417</f>
        <v>#DIV/0!</v>
      </c>
      <c r="G417" s="3" t="e">
        <f t="shared" si="36"/>
        <v>#VALUE!</v>
      </c>
      <c r="H417" s="3" t="e">
        <f t="shared" si="36"/>
        <v>#VALUE!</v>
      </c>
      <c r="J417" s="7"/>
      <c r="K417" s="6" t="str">
        <f>_xlfn.XLOOKUP($B$4,A416:A443,G416:G443,"")</f>
        <v/>
      </c>
      <c r="L417" s="6"/>
      <c r="M417" s="6" t="str">
        <f>_xlfn.XLOOKUP($B$4,A416:A443,H416:H443,"")</f>
        <v/>
      </c>
    </row>
    <row r="418" spans="1:14" x14ac:dyDescent="0.25">
      <c r="A418" s="28" t="str">
        <f>_xlfn.XLOOKUP(P!C418,'Banco de Dados'!$B$3:$B$274,'Banco de Dados'!$K$3:$K$274,"")</f>
        <v/>
      </c>
      <c r="B418" s="2">
        <v>0</v>
      </c>
      <c r="C418" s="2">
        <v>0</v>
      </c>
      <c r="D418" s="2">
        <v>0</v>
      </c>
      <c r="E418" s="2">
        <v>0</v>
      </c>
      <c r="F418" s="32" t="e">
        <f t="shared" si="37"/>
        <v>#DIV/0!</v>
      </c>
      <c r="G418" s="3" t="e">
        <f t="shared" si="36"/>
        <v>#VALUE!</v>
      </c>
      <c r="H418" s="3" t="e">
        <f t="shared" si="36"/>
        <v>#VALUE!</v>
      </c>
      <c r="J418" s="7"/>
    </row>
    <row r="419" spans="1:14" ht="15.75" x14ac:dyDescent="0.25">
      <c r="A419" s="28" t="str">
        <f>_xlfn.XLOOKUP(P!C419,'Banco de Dados'!$B$3:$B$274,'Banco de Dados'!$K$3:$K$274,"")</f>
        <v/>
      </c>
      <c r="B419" s="2">
        <v>0</v>
      </c>
      <c r="C419" s="2">
        <v>0</v>
      </c>
      <c r="D419" s="2">
        <v>0</v>
      </c>
      <c r="E419" s="2">
        <v>0</v>
      </c>
      <c r="F419" s="32" t="e">
        <f t="shared" si="37"/>
        <v>#DIV/0!</v>
      </c>
      <c r="G419" s="3" t="e">
        <f t="shared" si="36"/>
        <v>#VALUE!</v>
      </c>
      <c r="H419" s="3" t="e">
        <f t="shared" si="36"/>
        <v>#VALUE!</v>
      </c>
      <c r="K419" s="165" t="s">
        <v>67</v>
      </c>
      <c r="L419" s="166"/>
      <c r="M419" s="167"/>
      <c r="N419"/>
    </row>
    <row r="420" spans="1:14" x14ac:dyDescent="0.25">
      <c r="A420" s="28" t="str">
        <f>_xlfn.XLOOKUP(P!C420,'Banco de Dados'!$B$3:$B$274,'Banco de Dados'!$K$3:$K$274,"")</f>
        <v/>
      </c>
      <c r="B420" s="2">
        <v>0</v>
      </c>
      <c r="C420" s="2">
        <v>0</v>
      </c>
      <c r="D420" s="2">
        <v>0</v>
      </c>
      <c r="E420" s="2">
        <v>0</v>
      </c>
      <c r="F420" s="32" t="e">
        <f t="shared" si="37"/>
        <v>#DIV/0!</v>
      </c>
      <c r="G420" s="3" t="e">
        <f t="shared" si="36"/>
        <v>#VALUE!</v>
      </c>
      <c r="H420" s="3" t="e">
        <f t="shared" si="36"/>
        <v>#VALUE!</v>
      </c>
      <c r="J420" s="7"/>
      <c r="K420" s="104" t="s">
        <v>240</v>
      </c>
      <c r="L420" s="39"/>
      <c r="M420" s="106" t="s">
        <v>209</v>
      </c>
    </row>
    <row r="421" spans="1:14" x14ac:dyDescent="0.25">
      <c r="A421" s="28" t="str">
        <f>_xlfn.XLOOKUP(P!C421,'Banco de Dados'!$B$3:$B$274,'Banco de Dados'!$K$3:$K$274,"")</f>
        <v/>
      </c>
      <c r="B421" s="2">
        <v>0</v>
      </c>
      <c r="C421" s="2">
        <v>0</v>
      </c>
      <c r="D421" s="2">
        <v>0</v>
      </c>
      <c r="E421" s="2">
        <v>0</v>
      </c>
      <c r="F421" s="32" t="e">
        <f t="shared" si="37"/>
        <v>#DIV/0!</v>
      </c>
      <c r="G421" s="3" t="e">
        <f t="shared" si="36"/>
        <v>#VALUE!</v>
      </c>
      <c r="H421" s="3" t="e">
        <f t="shared" si="36"/>
        <v>#VALUE!</v>
      </c>
      <c r="J421" s="58" t="s">
        <v>38</v>
      </c>
      <c r="K421" s="59">
        <f>$L$9</f>
        <v>9600</v>
      </c>
      <c r="L421" s="60"/>
      <c r="M421" s="61">
        <f>$M$11</f>
        <v>19589</v>
      </c>
      <c r="N421" s="60"/>
    </row>
    <row r="422" spans="1:14" x14ac:dyDescent="0.25">
      <c r="A422" s="28" t="str">
        <f>_xlfn.XLOOKUP(P!C422,'Banco de Dados'!$B$3:$B$274,'Banco de Dados'!$K$3:$K$274,"")</f>
        <v/>
      </c>
      <c r="B422" s="2">
        <v>0</v>
      </c>
      <c r="C422" s="2">
        <v>0</v>
      </c>
      <c r="D422" s="2">
        <v>0</v>
      </c>
      <c r="E422" s="2">
        <v>0</v>
      </c>
      <c r="F422" s="32" t="e">
        <f t="shared" si="37"/>
        <v>#DIV/0!</v>
      </c>
      <c r="G422" s="3" t="e">
        <f t="shared" si="36"/>
        <v>#VALUE!</v>
      </c>
      <c r="H422" s="3" t="e">
        <f t="shared" si="36"/>
        <v>#VALUE!</v>
      </c>
      <c r="J422" s="2"/>
      <c r="K422" s="18"/>
      <c r="L422" s="2" t="s">
        <v>70</v>
      </c>
      <c r="M422" s="19"/>
    </row>
    <row r="423" spans="1:14" x14ac:dyDescent="0.25">
      <c r="A423" s="28" t="str">
        <f>_xlfn.XLOOKUP(P!C423,'Banco de Dados'!$B$3:$B$274,'Banco de Dados'!$K$3:$K$274,"")</f>
        <v/>
      </c>
      <c r="B423" s="2">
        <v>0</v>
      </c>
      <c r="C423" s="2">
        <v>0</v>
      </c>
      <c r="D423" s="2">
        <v>0</v>
      </c>
      <c r="E423" s="2">
        <v>0</v>
      </c>
      <c r="F423" s="32" t="e">
        <f t="shared" si="37"/>
        <v>#DIV/0!</v>
      </c>
      <c r="G423" s="3" t="e">
        <f t="shared" si="36"/>
        <v>#VALUE!</v>
      </c>
      <c r="H423" s="3" t="e">
        <f t="shared" si="36"/>
        <v>#VALUE!</v>
      </c>
      <c r="J423" s="58" t="s">
        <v>69</v>
      </c>
      <c r="K423" s="62" t="s">
        <v>71</v>
      </c>
      <c r="L423" s="63"/>
      <c r="M423" s="64" t="str">
        <f>K417</f>
        <v/>
      </c>
      <c r="N423" s="60"/>
    </row>
    <row r="424" spans="1:14" x14ac:dyDescent="0.25">
      <c r="A424" s="28" t="str">
        <f>_xlfn.XLOOKUP(P!C424,'Banco de Dados'!$B$3:$B$274,'Banco de Dados'!$K$3:$K$274,"")</f>
        <v/>
      </c>
      <c r="B424" s="2">
        <v>0</v>
      </c>
      <c r="C424" s="2">
        <v>0</v>
      </c>
      <c r="D424" s="2">
        <v>0</v>
      </c>
      <c r="E424" s="2">
        <v>0</v>
      </c>
      <c r="F424" s="32" t="e">
        <f t="shared" si="37"/>
        <v>#DIV/0!</v>
      </c>
      <c r="G424" s="3" t="e">
        <f t="shared" si="36"/>
        <v>#VALUE!</v>
      </c>
      <c r="H424" s="3" t="e">
        <f t="shared" si="36"/>
        <v>#VALUE!</v>
      </c>
      <c r="J424" s="7"/>
    </row>
    <row r="425" spans="1:14" ht="15.75" x14ac:dyDescent="0.25">
      <c r="A425" s="28" t="str">
        <f>_xlfn.XLOOKUP(P!C425,'Banco de Dados'!$B$3:$B$274,'Banco de Dados'!$K$3:$K$274,"")</f>
        <v/>
      </c>
      <c r="B425" s="2">
        <v>0</v>
      </c>
      <c r="C425" s="2">
        <v>0</v>
      </c>
      <c r="D425" s="2">
        <v>0</v>
      </c>
      <c r="E425" s="2">
        <v>0</v>
      </c>
      <c r="F425" s="32" t="e">
        <f t="shared" si="37"/>
        <v>#DIV/0!</v>
      </c>
      <c r="G425" s="3" t="e">
        <f t="shared" si="36"/>
        <v>#VALUE!</v>
      </c>
      <c r="H425" s="3" t="e">
        <f t="shared" si="36"/>
        <v>#VALUE!</v>
      </c>
      <c r="J425" s="7"/>
      <c r="K425" s="165" t="s">
        <v>218</v>
      </c>
      <c r="L425" s="166"/>
      <c r="M425" s="167"/>
    </row>
    <row r="426" spans="1:14" x14ac:dyDescent="0.25">
      <c r="A426" s="28" t="str">
        <f>_xlfn.XLOOKUP(P!C426,'Banco de Dados'!$B$3:$B$274,'Banco de Dados'!$K$3:$K$274,"")</f>
        <v/>
      </c>
      <c r="B426" s="2">
        <v>0</v>
      </c>
      <c r="C426" s="2">
        <v>0</v>
      </c>
      <c r="D426" s="2">
        <v>0</v>
      </c>
      <c r="E426" s="2">
        <v>0</v>
      </c>
      <c r="F426" s="32" t="e">
        <f t="shared" si="37"/>
        <v>#DIV/0!</v>
      </c>
      <c r="G426" s="3" t="e">
        <f t="shared" si="36"/>
        <v>#VALUE!</v>
      </c>
      <c r="H426" s="3" t="e">
        <f t="shared" si="36"/>
        <v>#VALUE!</v>
      </c>
      <c r="J426" s="7"/>
      <c r="K426" s="104" t="s">
        <v>236</v>
      </c>
      <c r="L426" s="108" t="str">
        <f>K417</f>
        <v/>
      </c>
      <c r="M426" s="109" t="str">
        <f>M417</f>
        <v/>
      </c>
    </row>
    <row r="427" spans="1:14" x14ac:dyDescent="0.25">
      <c r="A427" s="28" t="str">
        <f>_xlfn.XLOOKUP(P!C427,'Banco de Dados'!$B$3:$B$274,'Banco de Dados'!$K$3:$K$274,"")</f>
        <v/>
      </c>
      <c r="B427" s="2">
        <v>0</v>
      </c>
      <c r="C427" s="2">
        <v>0</v>
      </c>
      <c r="D427" s="2">
        <v>0</v>
      </c>
      <c r="E427" s="2">
        <v>0</v>
      </c>
      <c r="F427" s="32" t="e">
        <f t="shared" si="37"/>
        <v>#DIV/0!</v>
      </c>
      <c r="G427" s="3" t="e">
        <f t="shared" si="36"/>
        <v>#VALUE!</v>
      </c>
      <c r="H427" s="3" t="e">
        <f t="shared" si="36"/>
        <v>#VALUE!</v>
      </c>
      <c r="J427" s="7"/>
      <c r="K427" s="104" t="s">
        <v>237</v>
      </c>
      <c r="L427" s="105">
        <f>$L$9</f>
        <v>9600</v>
      </c>
      <c r="M427" s="106">
        <f>$L$10</f>
        <v>0</v>
      </c>
    </row>
    <row r="428" spans="1:14" x14ac:dyDescent="0.25">
      <c r="A428" s="28" t="str">
        <f>_xlfn.XLOOKUP(P!C428,'Banco de Dados'!$B$3:$B$274,'Banco de Dados'!$K$3:$K$274,"")</f>
        <v/>
      </c>
      <c r="B428" s="2">
        <v>0</v>
      </c>
      <c r="C428" s="2">
        <v>0</v>
      </c>
      <c r="D428" s="2">
        <v>0</v>
      </c>
      <c r="E428" s="2">
        <v>0</v>
      </c>
      <c r="F428" s="32" t="e">
        <f t="shared" si="37"/>
        <v>#DIV/0!</v>
      </c>
      <c r="G428" s="3" t="e">
        <f t="shared" si="36"/>
        <v>#VALUE!</v>
      </c>
      <c r="H428" s="3" t="e">
        <f t="shared" si="36"/>
        <v>#VALUE!</v>
      </c>
      <c r="J428" s="7"/>
      <c r="K428" s="104" t="s">
        <v>238</v>
      </c>
      <c r="L428" s="105">
        <f>$M$11</f>
        <v>19589</v>
      </c>
      <c r="M428" s="106">
        <f>$M$12</f>
        <v>183</v>
      </c>
    </row>
    <row r="429" spans="1:14" x14ac:dyDescent="0.25">
      <c r="A429" s="28" t="str">
        <f>_xlfn.XLOOKUP(P!C429,'Banco de Dados'!$B$3:$B$274,'Banco de Dados'!$K$3:$K$274,"")</f>
        <v/>
      </c>
      <c r="B429" s="2">
        <v>0</v>
      </c>
      <c r="C429" s="2">
        <v>0</v>
      </c>
      <c r="D429" s="2">
        <v>0</v>
      </c>
      <c r="E429" s="2">
        <v>0</v>
      </c>
      <c r="F429" s="32" t="e">
        <f t="shared" si="37"/>
        <v>#DIV/0!</v>
      </c>
      <c r="G429" s="3" t="e">
        <f t="shared" si="36"/>
        <v>#VALUE!</v>
      </c>
      <c r="H429" s="3" t="e">
        <f t="shared" si="36"/>
        <v>#VALUE!</v>
      </c>
      <c r="J429" s="7"/>
      <c r="K429" s="69" t="s">
        <v>217</v>
      </c>
      <c r="L429" s="110" t="e">
        <f>SQRT(((M426/L426)^2)+((M427/L427)^2)+((M428/L428)^2))</f>
        <v>#VALUE!</v>
      </c>
      <c r="M429" s="71" t="str">
        <f>M438</f>
        <v>mg/kg</v>
      </c>
    </row>
    <row r="430" spans="1:14" x14ac:dyDescent="0.25">
      <c r="A430" s="28" t="str">
        <f>_xlfn.XLOOKUP(P!C430,'Banco de Dados'!$B$3:$B$274,'Banco de Dados'!$K$3:$K$274,"")</f>
        <v/>
      </c>
      <c r="B430" s="2">
        <v>0</v>
      </c>
      <c r="C430" s="2">
        <v>0</v>
      </c>
      <c r="D430" s="2">
        <v>0</v>
      </c>
      <c r="E430" s="2">
        <v>0</v>
      </c>
      <c r="F430" s="32" t="e">
        <f t="shared" si="37"/>
        <v>#DIV/0!</v>
      </c>
      <c r="G430" s="3" t="e">
        <f t="shared" si="36"/>
        <v>#VALUE!</v>
      </c>
      <c r="H430" s="3" t="e">
        <f t="shared" si="36"/>
        <v>#VALUE!</v>
      </c>
      <c r="J430" s="7"/>
    </row>
    <row r="431" spans="1:14" x14ac:dyDescent="0.25">
      <c r="A431" s="28" t="str">
        <f>_xlfn.XLOOKUP(P!C431,'Banco de Dados'!$B$3:$B$274,'Banco de Dados'!$K$3:$K$274,"")</f>
        <v/>
      </c>
      <c r="B431" s="2">
        <v>0</v>
      </c>
      <c r="C431" s="2">
        <v>0</v>
      </c>
      <c r="D431" s="2">
        <v>0</v>
      </c>
      <c r="E431" s="2">
        <v>0</v>
      </c>
      <c r="F431" s="32" t="e">
        <f t="shared" si="37"/>
        <v>#DIV/0!</v>
      </c>
      <c r="G431" s="3" t="e">
        <f t="shared" si="36"/>
        <v>#VALUE!</v>
      </c>
      <c r="H431" s="3" t="e">
        <f t="shared" si="36"/>
        <v>#VALUE!</v>
      </c>
      <c r="J431" s="7"/>
    </row>
    <row r="432" spans="1:14" x14ac:dyDescent="0.25">
      <c r="A432" s="28" t="str">
        <f>_xlfn.XLOOKUP(P!C432,'Banco de Dados'!$B$3:$B$274,'Banco de Dados'!$K$3:$K$274,"")</f>
        <v/>
      </c>
      <c r="B432" s="2">
        <v>0</v>
      </c>
      <c r="C432" s="2">
        <v>0</v>
      </c>
      <c r="D432" s="2">
        <v>0</v>
      </c>
      <c r="E432" s="2">
        <v>0</v>
      </c>
      <c r="F432" s="32" t="e">
        <f t="shared" si="37"/>
        <v>#DIV/0!</v>
      </c>
      <c r="G432" s="3" t="e">
        <f t="shared" si="36"/>
        <v>#VALUE!</v>
      </c>
      <c r="H432" s="3" t="e">
        <f t="shared" si="36"/>
        <v>#VALUE!</v>
      </c>
      <c r="J432" s="7"/>
    </row>
    <row r="433" spans="1:14" x14ac:dyDescent="0.25">
      <c r="A433" s="28" t="str">
        <f>_xlfn.XLOOKUP(P!C433,'Banco de Dados'!$B$3:$B$274,'Banco de Dados'!$K$3:$K$274,"")</f>
        <v/>
      </c>
      <c r="B433" s="2">
        <v>0</v>
      </c>
      <c r="C433" s="2">
        <v>0</v>
      </c>
      <c r="D433" s="2">
        <v>0</v>
      </c>
      <c r="E433" s="2">
        <v>0</v>
      </c>
      <c r="F433" s="32" t="e">
        <f t="shared" si="37"/>
        <v>#DIV/0!</v>
      </c>
      <c r="G433" s="3" t="e">
        <f t="shared" si="36"/>
        <v>#VALUE!</v>
      </c>
      <c r="H433" s="3" t="e">
        <f t="shared" si="36"/>
        <v>#VALUE!</v>
      </c>
      <c r="J433" s="7"/>
    </row>
    <row r="434" spans="1:14" x14ac:dyDescent="0.25">
      <c r="A434" s="28" t="str">
        <f>_xlfn.XLOOKUP(P!C434,'Banco de Dados'!$B$3:$B$274,'Banco de Dados'!$K$3:$K$274,"")</f>
        <v/>
      </c>
      <c r="B434" s="2">
        <v>0</v>
      </c>
      <c r="C434" s="2">
        <v>0</v>
      </c>
      <c r="D434" s="2">
        <v>0</v>
      </c>
      <c r="E434" s="2">
        <v>0</v>
      </c>
      <c r="F434" s="32" t="e">
        <f t="shared" si="37"/>
        <v>#DIV/0!</v>
      </c>
      <c r="G434" s="3" t="e">
        <f t="shared" si="36"/>
        <v>#VALUE!</v>
      </c>
      <c r="H434" s="3" t="e">
        <f t="shared" si="36"/>
        <v>#VALUE!</v>
      </c>
      <c r="J434" s="7"/>
    </row>
    <row r="435" spans="1:14" x14ac:dyDescent="0.25">
      <c r="A435" s="28" t="str">
        <f>_xlfn.XLOOKUP(P!C435,'Banco de Dados'!$B$3:$B$274,'Banco de Dados'!$K$3:$K$274,"")</f>
        <v/>
      </c>
      <c r="B435" s="2">
        <v>0</v>
      </c>
      <c r="C435" s="2">
        <v>0</v>
      </c>
      <c r="D435" s="2">
        <v>0</v>
      </c>
      <c r="E435" s="2">
        <v>0</v>
      </c>
      <c r="F435" s="32" t="e">
        <f t="shared" si="37"/>
        <v>#DIV/0!</v>
      </c>
      <c r="G435" s="3" t="e">
        <f t="shared" si="36"/>
        <v>#VALUE!</v>
      </c>
      <c r="H435" s="3" t="e">
        <f t="shared" si="36"/>
        <v>#VALUE!</v>
      </c>
      <c r="J435" s="7"/>
    </row>
    <row r="436" spans="1:14" x14ac:dyDescent="0.25">
      <c r="A436" s="28" t="str">
        <f>_xlfn.XLOOKUP(P!C436,'Banco de Dados'!$B$3:$B$274,'Banco de Dados'!$K$3:$K$274,"")</f>
        <v/>
      </c>
      <c r="B436" s="2">
        <v>0</v>
      </c>
      <c r="C436" s="2">
        <v>0</v>
      </c>
      <c r="D436" s="2">
        <v>0</v>
      </c>
      <c r="E436" s="17">
        <v>0</v>
      </c>
      <c r="F436" s="32" t="e">
        <f t="shared" si="37"/>
        <v>#DIV/0!</v>
      </c>
      <c r="G436" s="3" t="e">
        <f t="shared" si="36"/>
        <v>#VALUE!</v>
      </c>
      <c r="H436" s="3" t="e">
        <f t="shared" si="36"/>
        <v>#VALUE!</v>
      </c>
      <c r="J436" s="7"/>
    </row>
    <row r="437" spans="1:14" ht="15.75" x14ac:dyDescent="0.25">
      <c r="A437" s="28" t="str">
        <f>_xlfn.XLOOKUP(P!C437,'Banco de Dados'!$B$3:$B$274,'Banco de Dados'!$K$3:$K$274,"")</f>
        <v/>
      </c>
      <c r="B437" s="2">
        <v>0</v>
      </c>
      <c r="C437" s="2">
        <v>0</v>
      </c>
      <c r="D437" s="2">
        <v>0</v>
      </c>
      <c r="E437" s="2">
        <v>0</v>
      </c>
      <c r="F437" s="32" t="e">
        <f t="shared" si="37"/>
        <v>#DIV/0!</v>
      </c>
      <c r="G437" s="3" t="e">
        <f t="shared" si="36"/>
        <v>#VALUE!</v>
      </c>
      <c r="H437" s="3" t="e">
        <f t="shared" si="36"/>
        <v>#VALUE!</v>
      </c>
      <c r="J437" s="7"/>
      <c r="K437" s="101" t="s">
        <v>216</v>
      </c>
      <c r="L437" s="102">
        <f>K415</f>
        <v>0</v>
      </c>
      <c r="M437" s="103" t="str">
        <f>M415</f>
        <v>Enxofre</v>
      </c>
    </row>
    <row r="438" spans="1:14" x14ac:dyDescent="0.25">
      <c r="A438" s="28" t="str">
        <f>_xlfn.XLOOKUP(P!C438,'Banco de Dados'!$B$3:$B$274,'Banco de Dados'!$K$3:$K$274,"")</f>
        <v/>
      </c>
      <c r="B438" s="2">
        <v>0</v>
      </c>
      <c r="C438" s="2">
        <v>0</v>
      </c>
      <c r="D438" s="2">
        <v>0</v>
      </c>
      <c r="E438" s="2">
        <v>0</v>
      </c>
      <c r="F438" s="32" t="e">
        <f t="shared" si="37"/>
        <v>#DIV/0!</v>
      </c>
      <c r="G438" s="3" t="e">
        <f t="shared" si="36"/>
        <v>#VALUE!</v>
      </c>
      <c r="H438" s="3" t="e">
        <f t="shared" si="36"/>
        <v>#VALUE!</v>
      </c>
      <c r="J438" s="7"/>
      <c r="K438" s="68" t="s">
        <v>68</v>
      </c>
      <c r="L438" s="29" t="e">
        <f>(K421*M423)/M421</f>
        <v>#VALUE!</v>
      </c>
      <c r="M438" s="66" t="str">
        <f>$M$9</f>
        <v>mg/kg</v>
      </c>
    </row>
    <row r="439" spans="1:14" x14ac:dyDescent="0.25">
      <c r="A439" s="28" t="str">
        <f>_xlfn.XLOOKUP(P!C439,'Banco de Dados'!$B$3:$B$274,'Banco de Dados'!$K$3:$K$274,"")</f>
        <v/>
      </c>
      <c r="B439" s="2">
        <v>0</v>
      </c>
      <c r="C439" s="2">
        <v>0</v>
      </c>
      <c r="D439" s="2">
        <v>0</v>
      </c>
      <c r="E439" s="2">
        <v>0</v>
      </c>
      <c r="F439" s="32" t="e">
        <f t="shared" si="37"/>
        <v>#DIV/0!</v>
      </c>
      <c r="G439" s="3" t="e">
        <f t="shared" si="36"/>
        <v>#VALUE!</v>
      </c>
      <c r="H439" s="3" t="e">
        <f t="shared" si="36"/>
        <v>#VALUE!</v>
      </c>
      <c r="J439" s="7"/>
      <c r="K439" s="111" t="s">
        <v>246</v>
      </c>
      <c r="L439" s="126" t="e">
        <f>SQRT(((M426/L426)^2)+((M427/L427)^2)+((M428/L428)^2))</f>
        <v>#VALUE!</v>
      </c>
      <c r="M439" s="66"/>
    </row>
    <row r="440" spans="1:14" x14ac:dyDescent="0.25">
      <c r="A440" s="28" t="str">
        <f>_xlfn.XLOOKUP(P!C440,'Banco de Dados'!$B$3:$B$274,'Banco de Dados'!$K$3:$K$274,"")</f>
        <v/>
      </c>
      <c r="B440" s="2">
        <v>0</v>
      </c>
      <c r="C440" s="2">
        <v>0</v>
      </c>
      <c r="D440" s="2">
        <v>0</v>
      </c>
      <c r="E440" s="2">
        <v>0</v>
      </c>
      <c r="F440" s="32" t="e">
        <f t="shared" si="37"/>
        <v>#DIV/0!</v>
      </c>
      <c r="G440" s="3" t="e">
        <f t="shared" si="36"/>
        <v>#VALUE!</v>
      </c>
      <c r="H440" s="3" t="e">
        <f t="shared" si="36"/>
        <v>#VALUE!</v>
      </c>
      <c r="J440" s="7"/>
      <c r="K440" s="69" t="s">
        <v>247</v>
      </c>
      <c r="L440" s="127" t="e">
        <f>L439*L438</f>
        <v>#VALUE!</v>
      </c>
      <c r="M440" s="71" t="str">
        <f>$M$9</f>
        <v>mg/kg</v>
      </c>
    </row>
    <row r="441" spans="1:14" x14ac:dyDescent="0.25">
      <c r="A441" s="28" t="str">
        <f>_xlfn.XLOOKUP(P!C441,'Banco de Dados'!$B$3:$B$274,'Banco de Dados'!$K$3:$K$274,"")</f>
        <v/>
      </c>
      <c r="B441" s="2">
        <v>0</v>
      </c>
      <c r="C441" s="2">
        <v>0</v>
      </c>
      <c r="D441" s="2">
        <v>0</v>
      </c>
      <c r="E441" s="2">
        <v>0</v>
      </c>
      <c r="F441" s="32" t="e">
        <f t="shared" si="37"/>
        <v>#DIV/0!</v>
      </c>
      <c r="G441" s="3" t="e">
        <f t="shared" si="36"/>
        <v>#VALUE!</v>
      </c>
      <c r="H441" s="3" t="e">
        <f t="shared" si="36"/>
        <v>#VALUE!</v>
      </c>
      <c r="J441" s="7"/>
      <c r="K441" s="123"/>
      <c r="L441" s="124"/>
    </row>
    <row r="442" spans="1:14" x14ac:dyDescent="0.25">
      <c r="A442" s="28" t="str">
        <f>_xlfn.XLOOKUP(P!C442,'Banco de Dados'!$B$3:$B$274,'Banco de Dados'!$K$3:$K$274,"")</f>
        <v/>
      </c>
      <c r="B442" s="2">
        <v>0</v>
      </c>
      <c r="C442" s="2">
        <v>0</v>
      </c>
      <c r="D442" s="2">
        <v>0</v>
      </c>
      <c r="E442" s="2">
        <v>0</v>
      </c>
      <c r="F442" s="32" t="e">
        <f t="shared" si="37"/>
        <v>#DIV/0!</v>
      </c>
      <c r="G442" s="3" t="e">
        <f t="shared" si="36"/>
        <v>#VALUE!</v>
      </c>
      <c r="H442" s="3" t="e">
        <f t="shared" si="36"/>
        <v>#VALUE!</v>
      </c>
      <c r="J442" s="7"/>
    </row>
    <row r="443" spans="1:14" x14ac:dyDescent="0.25">
      <c r="A443" s="28" t="str">
        <f>_xlfn.XLOOKUP(P!C443,'Banco de Dados'!$B$3:$B$274,'Banco de Dados'!$K$3:$K$274,"")</f>
        <v/>
      </c>
      <c r="B443" s="2">
        <v>0</v>
      </c>
      <c r="C443" s="2">
        <v>0</v>
      </c>
      <c r="D443" s="2">
        <v>0</v>
      </c>
      <c r="E443" s="2">
        <v>0</v>
      </c>
      <c r="F443" s="32" t="e">
        <f t="shared" si="37"/>
        <v>#DIV/0!</v>
      </c>
      <c r="G443" s="3" t="e">
        <f t="shared" si="36"/>
        <v>#VALUE!</v>
      </c>
      <c r="H443" s="3" t="e">
        <f t="shared" si="36"/>
        <v>#VALUE!</v>
      </c>
      <c r="J443" s="7"/>
    </row>
    <row r="444" spans="1:14" x14ac:dyDescent="0.25">
      <c r="A444" s="28" t="str">
        <f>_xlfn.XLOOKUP(P!C444,'Banco de Dados'!$B$3:$B$274,'Banco de Dados'!$K$3:$K$274,"")</f>
        <v/>
      </c>
      <c r="B444" s="2">
        <v>0</v>
      </c>
      <c r="C444" s="2">
        <v>0</v>
      </c>
      <c r="D444" s="2">
        <v>0</v>
      </c>
      <c r="E444" s="2">
        <v>0</v>
      </c>
      <c r="F444" s="32" t="e">
        <f t="shared" si="37"/>
        <v>#DIV/0!</v>
      </c>
      <c r="G444" s="3" t="e">
        <f t="shared" ref="G444:H446" si="38">D444*$E$414</f>
        <v>#VALUE!</v>
      </c>
      <c r="H444" s="3" t="e">
        <f t="shared" si="38"/>
        <v>#VALUE!</v>
      </c>
      <c r="J444" s="7"/>
    </row>
    <row r="445" spans="1:14" x14ac:dyDescent="0.25">
      <c r="A445" s="28" t="str">
        <f>_xlfn.XLOOKUP(P!C445,'Banco de Dados'!$B$3:$B$274,'Banco de Dados'!$K$3:$K$274,"")</f>
        <v/>
      </c>
      <c r="B445" s="2">
        <v>0</v>
      </c>
      <c r="C445" s="2">
        <v>0</v>
      </c>
      <c r="D445" s="2">
        <v>0</v>
      </c>
      <c r="E445" s="2">
        <v>0</v>
      </c>
      <c r="F445" s="32" t="e">
        <f t="shared" si="37"/>
        <v>#DIV/0!</v>
      </c>
      <c r="G445" s="3" t="e">
        <f t="shared" si="38"/>
        <v>#VALUE!</v>
      </c>
      <c r="H445" s="3" t="e">
        <f t="shared" si="38"/>
        <v>#VALUE!</v>
      </c>
      <c r="J445" s="7"/>
    </row>
    <row r="446" spans="1:14" x14ac:dyDescent="0.25">
      <c r="A446" s="28" t="str">
        <f>_xlfn.XLOOKUP(P!C446,'Banco de Dados'!$B$3:$B$274,'Banco de Dados'!$K$3:$K$274,"")</f>
        <v/>
      </c>
      <c r="B446" s="2">
        <v>0</v>
      </c>
      <c r="C446" s="2">
        <v>0</v>
      </c>
      <c r="D446" s="2">
        <v>0</v>
      </c>
      <c r="E446" s="2">
        <v>0</v>
      </c>
      <c r="F446" s="32" t="e">
        <f t="shared" si="37"/>
        <v>#DIV/0!</v>
      </c>
      <c r="G446" s="3" t="e">
        <f t="shared" si="38"/>
        <v>#VALUE!</v>
      </c>
      <c r="H446" s="3" t="e">
        <f t="shared" si="38"/>
        <v>#VALUE!</v>
      </c>
      <c r="J446" s="7"/>
    </row>
    <row r="447" spans="1:14" x14ac:dyDescent="0.25">
      <c r="A447" s="21"/>
      <c r="B447" s="21"/>
      <c r="C447" s="21"/>
      <c r="D447" s="21"/>
      <c r="E447" s="21"/>
      <c r="F447" s="77"/>
      <c r="G447" s="21"/>
      <c r="H447" s="21"/>
      <c r="J447" s="21"/>
      <c r="K447" s="21"/>
      <c r="L447" s="21"/>
      <c r="M447" s="21"/>
      <c r="N447" s="21"/>
    </row>
    <row r="448" spans="1:14" ht="15.75" x14ac:dyDescent="0.25">
      <c r="A448" s="36">
        <f>'Nome das Amostras'!A17</f>
        <v>0</v>
      </c>
      <c r="B448" s="164" t="e">
        <f>VLOOKUP(A448,'Nome das Amostras'!$A$3:$D$28,2,FALSE)</f>
        <v>#N/A</v>
      </c>
      <c r="C448" s="164"/>
      <c r="D448" s="51" t="s">
        <v>65</v>
      </c>
      <c r="E448" s="52" t="e">
        <f>'Banco de Dados'!$O$13/'Banco de Dados'!DB13</f>
        <v>#VALUE!</v>
      </c>
      <c r="F448" s="74"/>
      <c r="G448" s="3"/>
      <c r="H448" s="3"/>
      <c r="J448" s="7"/>
    </row>
    <row r="449" spans="1:14" ht="15.75" x14ac:dyDescent="0.25">
      <c r="A449" s="107" t="s">
        <v>1</v>
      </c>
      <c r="B449" s="107" t="s">
        <v>0</v>
      </c>
      <c r="C449" s="107" t="s">
        <v>212</v>
      </c>
      <c r="D449" s="107" t="s">
        <v>209</v>
      </c>
      <c r="E449" s="107" t="s">
        <v>213</v>
      </c>
      <c r="F449" s="76" t="s">
        <v>219</v>
      </c>
      <c r="G449" s="54" t="s">
        <v>140</v>
      </c>
      <c r="H449" s="54" t="s">
        <v>66</v>
      </c>
      <c r="J449" s="7"/>
      <c r="K449" s="72">
        <f>A448</f>
        <v>0</v>
      </c>
      <c r="L449" s="55" t="s">
        <v>215</v>
      </c>
      <c r="M449" s="41" t="str">
        <f>$A$1</f>
        <v>Enxofre</v>
      </c>
      <c r="N449" s="3"/>
    </row>
    <row r="450" spans="1:14" x14ac:dyDescent="0.25">
      <c r="A450" s="28" t="str">
        <f>_xlfn.XLOOKUP(P!C450,'Banco de Dados'!$B$3:$B$274,'Banco de Dados'!$K$3:$K$274,"")</f>
        <v/>
      </c>
      <c r="B450" s="2" cm="1">
        <f t="array" ref="B450:E480">Dados!CX5:DA35</f>
        <v>0</v>
      </c>
      <c r="C450" s="2">
        <v>0</v>
      </c>
      <c r="D450" s="2">
        <v>0</v>
      </c>
      <c r="E450" s="2">
        <v>0</v>
      </c>
      <c r="F450" s="32" t="e">
        <f>(E450*100)/D450</f>
        <v>#DIV/0!</v>
      </c>
      <c r="G450" s="3" t="e">
        <f t="shared" ref="G450:H477" si="39">D450*$E$448</f>
        <v>#VALUE!</v>
      </c>
      <c r="H450" s="3" t="e">
        <f t="shared" si="39"/>
        <v>#VALUE!</v>
      </c>
      <c r="J450" s="7"/>
      <c r="K450" s="5" t="s">
        <v>210</v>
      </c>
      <c r="L450" s="5"/>
      <c r="M450" s="5" t="s">
        <v>211</v>
      </c>
    </row>
    <row r="451" spans="1:14" x14ac:dyDescent="0.25">
      <c r="A451" s="28" t="str">
        <f>_xlfn.XLOOKUP(P!C451,'Banco de Dados'!$B$3:$B$274,'Banco de Dados'!$K$3:$K$274,"")</f>
        <v/>
      </c>
      <c r="B451" s="2">
        <v>0</v>
      </c>
      <c r="C451" s="2">
        <v>0</v>
      </c>
      <c r="D451" s="2">
        <v>0</v>
      </c>
      <c r="E451" s="2">
        <v>0</v>
      </c>
      <c r="F451" s="32" t="e">
        <f t="shared" ref="F451:F480" si="40">(E451*100)/D451</f>
        <v>#DIV/0!</v>
      </c>
      <c r="G451" s="3" t="e">
        <f t="shared" si="39"/>
        <v>#VALUE!</v>
      </c>
      <c r="H451" s="3" t="e">
        <f t="shared" si="39"/>
        <v>#VALUE!</v>
      </c>
      <c r="J451" s="7"/>
      <c r="K451" s="6" t="str">
        <f>_xlfn.XLOOKUP($B$4,A450:A477,G450:G477,"")</f>
        <v/>
      </c>
      <c r="L451" s="6"/>
      <c r="M451" s="6" t="str">
        <f>_xlfn.XLOOKUP($B$4,A450:A477,H450:H477,"")</f>
        <v/>
      </c>
    </row>
    <row r="452" spans="1:14" x14ac:dyDescent="0.25">
      <c r="A452" s="28" t="str">
        <f>_xlfn.XLOOKUP(P!C452,'Banco de Dados'!$B$3:$B$274,'Banco de Dados'!$K$3:$K$274,"")</f>
        <v/>
      </c>
      <c r="B452" s="2">
        <v>0</v>
      </c>
      <c r="C452" s="2">
        <v>0</v>
      </c>
      <c r="D452" s="2">
        <v>0</v>
      </c>
      <c r="E452" s="2">
        <v>0</v>
      </c>
      <c r="F452" s="32" t="e">
        <f t="shared" si="40"/>
        <v>#DIV/0!</v>
      </c>
      <c r="G452" s="3" t="e">
        <f t="shared" si="39"/>
        <v>#VALUE!</v>
      </c>
      <c r="H452" s="3" t="e">
        <f t="shared" si="39"/>
        <v>#VALUE!</v>
      </c>
      <c r="J452" s="7"/>
    </row>
    <row r="453" spans="1:14" ht="15.75" x14ac:dyDescent="0.25">
      <c r="A453" s="28" t="str">
        <f>_xlfn.XLOOKUP(P!C453,'Banco de Dados'!$B$3:$B$274,'Banco de Dados'!$K$3:$K$274,"")</f>
        <v/>
      </c>
      <c r="B453" s="2">
        <v>0</v>
      </c>
      <c r="C453" s="2">
        <v>0</v>
      </c>
      <c r="D453" s="2">
        <v>0</v>
      </c>
      <c r="E453" s="2">
        <v>0</v>
      </c>
      <c r="F453" s="32" t="e">
        <f t="shared" si="40"/>
        <v>#DIV/0!</v>
      </c>
      <c r="G453" s="3" t="e">
        <f t="shared" si="39"/>
        <v>#VALUE!</v>
      </c>
      <c r="H453" s="3" t="e">
        <f t="shared" si="39"/>
        <v>#VALUE!</v>
      </c>
      <c r="K453" s="165" t="s">
        <v>67</v>
      </c>
      <c r="L453" s="166"/>
      <c r="M453" s="167"/>
      <c r="N453"/>
    </row>
    <row r="454" spans="1:14" x14ac:dyDescent="0.25">
      <c r="A454" s="28" t="str">
        <f>_xlfn.XLOOKUP(P!C454,'Banco de Dados'!$B$3:$B$274,'Banco de Dados'!$K$3:$K$274,"")</f>
        <v/>
      </c>
      <c r="B454" s="2">
        <v>0</v>
      </c>
      <c r="C454" s="2">
        <v>0</v>
      </c>
      <c r="D454" s="2">
        <v>0</v>
      </c>
      <c r="E454" s="2">
        <v>0</v>
      </c>
      <c r="F454" s="32" t="e">
        <f t="shared" si="40"/>
        <v>#DIV/0!</v>
      </c>
      <c r="G454" s="3" t="e">
        <f t="shared" si="39"/>
        <v>#VALUE!</v>
      </c>
      <c r="H454" s="3" t="e">
        <f t="shared" si="39"/>
        <v>#VALUE!</v>
      </c>
      <c r="J454" s="7"/>
      <c r="K454" s="104" t="s">
        <v>240</v>
      </c>
      <c r="L454" s="39"/>
      <c r="M454" s="106" t="s">
        <v>209</v>
      </c>
    </row>
    <row r="455" spans="1:14" x14ac:dyDescent="0.25">
      <c r="A455" s="28" t="str">
        <f>_xlfn.XLOOKUP(P!C455,'Banco de Dados'!$B$3:$B$274,'Banco de Dados'!$K$3:$K$274,"")</f>
        <v/>
      </c>
      <c r="B455" s="2">
        <v>0</v>
      </c>
      <c r="C455" s="2">
        <v>0</v>
      </c>
      <c r="D455" s="2">
        <v>0</v>
      </c>
      <c r="E455" s="2">
        <v>0</v>
      </c>
      <c r="F455" s="32" t="e">
        <f t="shared" si="40"/>
        <v>#DIV/0!</v>
      </c>
      <c r="G455" s="3" t="e">
        <f t="shared" si="39"/>
        <v>#VALUE!</v>
      </c>
      <c r="H455" s="3" t="e">
        <f t="shared" si="39"/>
        <v>#VALUE!</v>
      </c>
      <c r="J455" s="58" t="s">
        <v>38</v>
      </c>
      <c r="K455" s="59">
        <f>$L$9</f>
        <v>9600</v>
      </c>
      <c r="L455" s="60"/>
      <c r="M455" s="61">
        <f>$M$11</f>
        <v>19589</v>
      </c>
      <c r="N455" s="60"/>
    </row>
    <row r="456" spans="1:14" x14ac:dyDescent="0.25">
      <c r="A456" s="28" t="str">
        <f>_xlfn.XLOOKUP(P!C456,'Banco de Dados'!$B$3:$B$274,'Banco de Dados'!$K$3:$K$274,"")</f>
        <v/>
      </c>
      <c r="B456" s="2">
        <v>0</v>
      </c>
      <c r="C456" s="2">
        <v>0</v>
      </c>
      <c r="D456" s="2">
        <v>0</v>
      </c>
      <c r="E456" s="2">
        <v>0</v>
      </c>
      <c r="F456" s="32" t="e">
        <f t="shared" si="40"/>
        <v>#DIV/0!</v>
      </c>
      <c r="G456" s="3" t="e">
        <f t="shared" si="39"/>
        <v>#VALUE!</v>
      </c>
      <c r="H456" s="3" t="e">
        <f t="shared" si="39"/>
        <v>#VALUE!</v>
      </c>
      <c r="J456" s="2"/>
      <c r="K456" s="18"/>
      <c r="L456" s="2" t="s">
        <v>70</v>
      </c>
      <c r="M456" s="19"/>
    </row>
    <row r="457" spans="1:14" x14ac:dyDescent="0.25">
      <c r="A457" s="28" t="str">
        <f>_xlfn.XLOOKUP(P!C457,'Banco de Dados'!$B$3:$B$274,'Banco de Dados'!$K$3:$K$274,"")</f>
        <v/>
      </c>
      <c r="B457" s="2">
        <v>0</v>
      </c>
      <c r="C457" s="2">
        <v>0</v>
      </c>
      <c r="D457" s="2">
        <v>0</v>
      </c>
      <c r="E457" s="2">
        <v>0</v>
      </c>
      <c r="F457" s="32" t="e">
        <f t="shared" si="40"/>
        <v>#DIV/0!</v>
      </c>
      <c r="G457" s="3" t="e">
        <f t="shared" si="39"/>
        <v>#VALUE!</v>
      </c>
      <c r="H457" s="3" t="e">
        <f t="shared" si="39"/>
        <v>#VALUE!</v>
      </c>
      <c r="J457" s="58" t="s">
        <v>69</v>
      </c>
      <c r="K457" s="62" t="s">
        <v>71</v>
      </c>
      <c r="L457" s="63"/>
      <c r="M457" s="64" t="str">
        <f>K451</f>
        <v/>
      </c>
      <c r="N457" s="60"/>
    </row>
    <row r="458" spans="1:14" x14ac:dyDescent="0.25">
      <c r="A458" s="28" t="str">
        <f>_xlfn.XLOOKUP(P!C458,'Banco de Dados'!$B$3:$B$274,'Banco de Dados'!$K$3:$K$274,"")</f>
        <v/>
      </c>
      <c r="B458" s="2">
        <v>0</v>
      </c>
      <c r="C458" s="2">
        <v>0</v>
      </c>
      <c r="D458" s="2">
        <v>0</v>
      </c>
      <c r="E458" s="2">
        <v>0</v>
      </c>
      <c r="F458" s="32" t="e">
        <f t="shared" si="40"/>
        <v>#DIV/0!</v>
      </c>
      <c r="G458" s="3" t="e">
        <f t="shared" si="39"/>
        <v>#VALUE!</v>
      </c>
      <c r="H458" s="3" t="e">
        <f t="shared" si="39"/>
        <v>#VALUE!</v>
      </c>
      <c r="J458" s="7"/>
    </row>
    <row r="459" spans="1:14" ht="15.75" x14ac:dyDescent="0.25">
      <c r="A459" s="28" t="str">
        <f>_xlfn.XLOOKUP(P!C459,'Banco de Dados'!$B$3:$B$274,'Banco de Dados'!$K$3:$K$274,"")</f>
        <v/>
      </c>
      <c r="B459" s="2">
        <v>0</v>
      </c>
      <c r="C459" s="2">
        <v>0</v>
      </c>
      <c r="D459" s="2">
        <v>0</v>
      </c>
      <c r="E459" s="2">
        <v>0</v>
      </c>
      <c r="F459" s="32" t="e">
        <f t="shared" si="40"/>
        <v>#DIV/0!</v>
      </c>
      <c r="G459" s="3" t="e">
        <f t="shared" si="39"/>
        <v>#VALUE!</v>
      </c>
      <c r="H459" s="3" t="e">
        <f t="shared" si="39"/>
        <v>#VALUE!</v>
      </c>
      <c r="J459" s="7"/>
      <c r="K459" s="165" t="s">
        <v>218</v>
      </c>
      <c r="L459" s="166"/>
      <c r="M459" s="167"/>
    </row>
    <row r="460" spans="1:14" x14ac:dyDescent="0.25">
      <c r="A460" s="28" t="str">
        <f>_xlfn.XLOOKUP(P!C460,'Banco de Dados'!$B$3:$B$274,'Banco de Dados'!$K$3:$K$274,"")</f>
        <v/>
      </c>
      <c r="B460" s="2">
        <v>0</v>
      </c>
      <c r="C460" s="2">
        <v>0</v>
      </c>
      <c r="D460" s="2">
        <v>0</v>
      </c>
      <c r="E460" s="2">
        <v>0</v>
      </c>
      <c r="F460" s="32" t="e">
        <f t="shared" si="40"/>
        <v>#DIV/0!</v>
      </c>
      <c r="G460" s="3" t="e">
        <f t="shared" si="39"/>
        <v>#VALUE!</v>
      </c>
      <c r="H460" s="3" t="e">
        <f t="shared" si="39"/>
        <v>#VALUE!</v>
      </c>
      <c r="J460" s="7"/>
      <c r="K460" s="104" t="s">
        <v>236</v>
      </c>
      <c r="L460" s="108" t="str">
        <f>K451</f>
        <v/>
      </c>
      <c r="M460" s="109" t="str">
        <f>M451</f>
        <v/>
      </c>
    </row>
    <row r="461" spans="1:14" x14ac:dyDescent="0.25">
      <c r="A461" s="28" t="str">
        <f>_xlfn.XLOOKUP(P!C461,'Banco de Dados'!$B$3:$B$274,'Banco de Dados'!$K$3:$K$274,"")</f>
        <v/>
      </c>
      <c r="B461" s="2">
        <v>0</v>
      </c>
      <c r="C461" s="2">
        <v>0</v>
      </c>
      <c r="D461" s="2">
        <v>0</v>
      </c>
      <c r="E461" s="2">
        <v>0</v>
      </c>
      <c r="F461" s="32" t="e">
        <f t="shared" si="40"/>
        <v>#DIV/0!</v>
      </c>
      <c r="G461" s="3" t="e">
        <f t="shared" si="39"/>
        <v>#VALUE!</v>
      </c>
      <c r="H461" s="3" t="e">
        <f t="shared" si="39"/>
        <v>#VALUE!</v>
      </c>
      <c r="J461" s="7"/>
      <c r="K461" s="104" t="s">
        <v>237</v>
      </c>
      <c r="L461" s="105">
        <f>$L$9</f>
        <v>9600</v>
      </c>
      <c r="M461" s="106">
        <f>$L$10</f>
        <v>0</v>
      </c>
    </row>
    <row r="462" spans="1:14" x14ac:dyDescent="0.25">
      <c r="A462" s="28" t="str">
        <f>_xlfn.XLOOKUP(P!C462,'Banco de Dados'!$B$3:$B$274,'Banco de Dados'!$K$3:$K$274,"")</f>
        <v/>
      </c>
      <c r="B462" s="2">
        <v>0</v>
      </c>
      <c r="C462" s="2">
        <v>0</v>
      </c>
      <c r="D462" s="2">
        <v>0</v>
      </c>
      <c r="E462" s="2">
        <v>0</v>
      </c>
      <c r="F462" s="32" t="e">
        <f t="shared" si="40"/>
        <v>#DIV/0!</v>
      </c>
      <c r="G462" s="3" t="e">
        <f t="shared" si="39"/>
        <v>#VALUE!</v>
      </c>
      <c r="H462" s="3" t="e">
        <f t="shared" si="39"/>
        <v>#VALUE!</v>
      </c>
      <c r="J462" s="7"/>
      <c r="K462" s="104" t="s">
        <v>238</v>
      </c>
      <c r="L462" s="105">
        <f>$M$11</f>
        <v>19589</v>
      </c>
      <c r="M462" s="106">
        <f>$M$12</f>
        <v>183</v>
      </c>
    </row>
    <row r="463" spans="1:14" x14ac:dyDescent="0.25">
      <c r="A463" s="28" t="str">
        <f>_xlfn.XLOOKUP(P!C463,'Banco de Dados'!$B$3:$B$274,'Banco de Dados'!$K$3:$K$274,"")</f>
        <v/>
      </c>
      <c r="B463" s="2">
        <v>0</v>
      </c>
      <c r="C463" s="2">
        <v>0</v>
      </c>
      <c r="D463" s="2">
        <v>0</v>
      </c>
      <c r="E463" s="2">
        <v>0</v>
      </c>
      <c r="F463" s="32" t="e">
        <f t="shared" si="40"/>
        <v>#DIV/0!</v>
      </c>
      <c r="G463" s="3" t="e">
        <f t="shared" si="39"/>
        <v>#VALUE!</v>
      </c>
      <c r="H463" s="3" t="e">
        <f t="shared" si="39"/>
        <v>#VALUE!</v>
      </c>
      <c r="J463" s="7"/>
      <c r="K463" s="69" t="s">
        <v>217</v>
      </c>
      <c r="L463" s="110" t="e">
        <f>SQRT(((M460/L460)^2)+((M461/L461)^2)+((M462/L462)^2))</f>
        <v>#VALUE!</v>
      </c>
      <c r="M463" s="71" t="str">
        <f>M472</f>
        <v>mg/kg</v>
      </c>
    </row>
    <row r="464" spans="1:14" x14ac:dyDescent="0.25">
      <c r="A464" s="28" t="str">
        <f>_xlfn.XLOOKUP(P!C464,'Banco de Dados'!$B$3:$B$274,'Banco de Dados'!$K$3:$K$274,"")</f>
        <v/>
      </c>
      <c r="B464" s="2">
        <v>0</v>
      </c>
      <c r="C464" s="2">
        <v>0</v>
      </c>
      <c r="D464" s="2">
        <v>0</v>
      </c>
      <c r="E464" s="2">
        <v>0</v>
      </c>
      <c r="F464" s="32" t="e">
        <f t="shared" si="40"/>
        <v>#DIV/0!</v>
      </c>
      <c r="G464" s="3" t="e">
        <f t="shared" si="39"/>
        <v>#VALUE!</v>
      </c>
      <c r="H464" s="3" t="e">
        <f t="shared" si="39"/>
        <v>#VALUE!</v>
      </c>
      <c r="J464" s="7"/>
    </row>
    <row r="465" spans="1:13" x14ac:dyDescent="0.25">
      <c r="A465" s="28" t="str">
        <f>_xlfn.XLOOKUP(P!C465,'Banco de Dados'!$B$3:$B$274,'Banco de Dados'!$K$3:$K$274,"")</f>
        <v/>
      </c>
      <c r="B465" s="2">
        <v>0</v>
      </c>
      <c r="C465" s="2">
        <v>0</v>
      </c>
      <c r="D465" s="2">
        <v>0</v>
      </c>
      <c r="E465" s="2">
        <v>0</v>
      </c>
      <c r="F465" s="32" t="e">
        <f t="shared" si="40"/>
        <v>#DIV/0!</v>
      </c>
      <c r="G465" s="3" t="e">
        <f t="shared" si="39"/>
        <v>#VALUE!</v>
      </c>
      <c r="H465" s="3" t="e">
        <f t="shared" si="39"/>
        <v>#VALUE!</v>
      </c>
      <c r="J465" s="7"/>
    </row>
    <row r="466" spans="1:13" x14ac:dyDescent="0.25">
      <c r="A466" s="28" t="str">
        <f>_xlfn.XLOOKUP(P!C466,'Banco de Dados'!$B$3:$B$274,'Banco de Dados'!$K$3:$K$274,"")</f>
        <v/>
      </c>
      <c r="B466" s="2">
        <v>0</v>
      </c>
      <c r="C466" s="2">
        <v>0</v>
      </c>
      <c r="D466" s="2">
        <v>0</v>
      </c>
      <c r="E466" s="2">
        <v>0</v>
      </c>
      <c r="F466" s="32" t="e">
        <f t="shared" si="40"/>
        <v>#DIV/0!</v>
      </c>
      <c r="G466" s="3" t="e">
        <f t="shared" si="39"/>
        <v>#VALUE!</v>
      </c>
      <c r="H466" s="3" t="e">
        <f t="shared" si="39"/>
        <v>#VALUE!</v>
      </c>
      <c r="J466" s="7"/>
    </row>
    <row r="467" spans="1:13" x14ac:dyDescent="0.25">
      <c r="A467" s="28" t="str">
        <f>_xlfn.XLOOKUP(P!C467,'Banco de Dados'!$B$3:$B$274,'Banco de Dados'!$K$3:$K$274,"")</f>
        <v/>
      </c>
      <c r="B467" s="2">
        <v>0</v>
      </c>
      <c r="C467" s="2">
        <v>0</v>
      </c>
      <c r="D467" s="2">
        <v>0</v>
      </c>
      <c r="E467" s="2">
        <v>0</v>
      </c>
      <c r="F467" s="32" t="e">
        <f t="shared" si="40"/>
        <v>#DIV/0!</v>
      </c>
      <c r="G467" s="3" t="e">
        <f t="shared" si="39"/>
        <v>#VALUE!</v>
      </c>
      <c r="H467" s="3" t="e">
        <f t="shared" si="39"/>
        <v>#VALUE!</v>
      </c>
      <c r="J467" s="7"/>
    </row>
    <row r="468" spans="1:13" x14ac:dyDescent="0.25">
      <c r="A468" s="28" t="str">
        <f>_xlfn.XLOOKUP(P!C468,'Banco de Dados'!$B$3:$B$274,'Banco de Dados'!$K$3:$K$274,"")</f>
        <v/>
      </c>
      <c r="B468" s="2">
        <v>0</v>
      </c>
      <c r="C468" s="2">
        <v>0</v>
      </c>
      <c r="D468" s="2">
        <v>0</v>
      </c>
      <c r="E468" s="2">
        <v>0</v>
      </c>
      <c r="F468" s="32" t="e">
        <f t="shared" si="40"/>
        <v>#DIV/0!</v>
      </c>
      <c r="G468" s="3" t="e">
        <f t="shared" si="39"/>
        <v>#VALUE!</v>
      </c>
      <c r="H468" s="3" t="e">
        <f t="shared" si="39"/>
        <v>#VALUE!</v>
      </c>
      <c r="J468" s="7"/>
    </row>
    <row r="469" spans="1:13" x14ac:dyDescent="0.25">
      <c r="A469" s="28" t="str">
        <f>_xlfn.XLOOKUP(P!C469,'Banco de Dados'!$B$3:$B$274,'Banco de Dados'!$K$3:$K$274,"")</f>
        <v/>
      </c>
      <c r="B469" s="2">
        <v>0</v>
      </c>
      <c r="C469" s="2">
        <v>0</v>
      </c>
      <c r="D469" s="2">
        <v>0</v>
      </c>
      <c r="E469" s="2">
        <v>0</v>
      </c>
      <c r="F469" s="32" t="e">
        <f t="shared" si="40"/>
        <v>#DIV/0!</v>
      </c>
      <c r="G469" s="3" t="e">
        <f t="shared" si="39"/>
        <v>#VALUE!</v>
      </c>
      <c r="H469" s="3" t="e">
        <f t="shared" si="39"/>
        <v>#VALUE!</v>
      </c>
      <c r="J469" s="7"/>
    </row>
    <row r="470" spans="1:13" x14ac:dyDescent="0.25">
      <c r="A470" s="28" t="str">
        <f>_xlfn.XLOOKUP(P!C470,'Banco de Dados'!$B$3:$B$274,'Banco de Dados'!$K$3:$K$274,"")</f>
        <v/>
      </c>
      <c r="B470" s="2">
        <v>0</v>
      </c>
      <c r="C470" s="2">
        <v>0</v>
      </c>
      <c r="D470" s="2">
        <v>0</v>
      </c>
      <c r="E470" s="17">
        <v>0</v>
      </c>
      <c r="F470" s="32" t="e">
        <f t="shared" si="40"/>
        <v>#DIV/0!</v>
      </c>
      <c r="G470" s="3" t="e">
        <f t="shared" si="39"/>
        <v>#VALUE!</v>
      </c>
      <c r="H470" s="3" t="e">
        <f t="shared" si="39"/>
        <v>#VALUE!</v>
      </c>
      <c r="J470" s="7"/>
    </row>
    <row r="471" spans="1:13" ht="15.75" x14ac:dyDescent="0.25">
      <c r="A471" s="28" t="str">
        <f>_xlfn.XLOOKUP(P!C471,'Banco de Dados'!$B$3:$B$274,'Banco de Dados'!$K$3:$K$274,"")</f>
        <v/>
      </c>
      <c r="B471" s="2">
        <v>0</v>
      </c>
      <c r="C471" s="2">
        <v>0</v>
      </c>
      <c r="D471" s="2">
        <v>0</v>
      </c>
      <c r="E471" s="2">
        <v>0</v>
      </c>
      <c r="F471" s="32" t="e">
        <f t="shared" si="40"/>
        <v>#DIV/0!</v>
      </c>
      <c r="G471" s="3" t="e">
        <f t="shared" si="39"/>
        <v>#VALUE!</v>
      </c>
      <c r="H471" s="3" t="e">
        <f t="shared" si="39"/>
        <v>#VALUE!</v>
      </c>
      <c r="J471" s="7"/>
      <c r="K471" s="101" t="s">
        <v>216</v>
      </c>
      <c r="L471" s="102">
        <f>K449</f>
        <v>0</v>
      </c>
      <c r="M471" s="103" t="str">
        <f>M449</f>
        <v>Enxofre</v>
      </c>
    </row>
    <row r="472" spans="1:13" x14ac:dyDescent="0.25">
      <c r="A472" s="28" t="str">
        <f>_xlfn.XLOOKUP(P!C472,'Banco de Dados'!$B$3:$B$274,'Banco de Dados'!$K$3:$K$274,"")</f>
        <v/>
      </c>
      <c r="B472" s="2">
        <v>0</v>
      </c>
      <c r="C472" s="2">
        <v>0</v>
      </c>
      <c r="D472" s="2">
        <v>0</v>
      </c>
      <c r="E472" s="2">
        <v>0</v>
      </c>
      <c r="F472" s="32" t="e">
        <f t="shared" si="40"/>
        <v>#DIV/0!</v>
      </c>
      <c r="G472" s="3" t="e">
        <f t="shared" si="39"/>
        <v>#VALUE!</v>
      </c>
      <c r="H472" s="3" t="e">
        <f t="shared" si="39"/>
        <v>#VALUE!</v>
      </c>
      <c r="J472" s="7"/>
      <c r="K472" s="68" t="s">
        <v>68</v>
      </c>
      <c r="L472" s="29" t="e">
        <f>(K455*M457)/M455</f>
        <v>#VALUE!</v>
      </c>
      <c r="M472" s="66" t="str">
        <f>$M$9</f>
        <v>mg/kg</v>
      </c>
    </row>
    <row r="473" spans="1:13" x14ac:dyDescent="0.25">
      <c r="A473" s="28" t="str">
        <f>_xlfn.XLOOKUP(P!C473,'Banco de Dados'!$B$3:$B$274,'Banco de Dados'!$K$3:$K$274,"")</f>
        <v/>
      </c>
      <c r="B473" s="2">
        <v>0</v>
      </c>
      <c r="C473" s="2">
        <v>0</v>
      </c>
      <c r="D473" s="2">
        <v>0</v>
      </c>
      <c r="E473" s="2">
        <v>0</v>
      </c>
      <c r="F473" s="32" t="e">
        <f t="shared" si="40"/>
        <v>#DIV/0!</v>
      </c>
      <c r="G473" s="3" t="e">
        <f t="shared" si="39"/>
        <v>#VALUE!</v>
      </c>
      <c r="H473" s="3" t="e">
        <f t="shared" si="39"/>
        <v>#VALUE!</v>
      </c>
      <c r="J473" s="7"/>
      <c r="K473" s="111" t="s">
        <v>246</v>
      </c>
      <c r="L473" s="126" t="e">
        <f>SQRT(((M460/L460)^2)+((M461/L461)^2)+((M462/L462)^2))</f>
        <v>#VALUE!</v>
      </c>
      <c r="M473" s="66"/>
    </row>
    <row r="474" spans="1:13" x14ac:dyDescent="0.25">
      <c r="A474" s="28" t="str">
        <f>_xlfn.XLOOKUP(P!C474,'Banco de Dados'!$B$3:$B$274,'Banco de Dados'!$K$3:$K$274,"")</f>
        <v/>
      </c>
      <c r="B474" s="2">
        <v>0</v>
      </c>
      <c r="C474" s="2">
        <v>0</v>
      </c>
      <c r="D474" s="2">
        <v>0</v>
      </c>
      <c r="E474" s="2">
        <v>0</v>
      </c>
      <c r="F474" s="32" t="e">
        <f t="shared" si="40"/>
        <v>#DIV/0!</v>
      </c>
      <c r="G474" s="3" t="e">
        <f t="shared" si="39"/>
        <v>#VALUE!</v>
      </c>
      <c r="H474" s="3" t="e">
        <f t="shared" si="39"/>
        <v>#VALUE!</v>
      </c>
      <c r="J474" s="7"/>
      <c r="K474" s="69" t="s">
        <v>247</v>
      </c>
      <c r="L474" s="127" t="e">
        <f>L473*L472</f>
        <v>#VALUE!</v>
      </c>
      <c r="M474" s="71" t="str">
        <f>$M$9</f>
        <v>mg/kg</v>
      </c>
    </row>
    <row r="475" spans="1:13" x14ac:dyDescent="0.25">
      <c r="A475" s="28" t="str">
        <f>_xlfn.XLOOKUP(P!C475,'Banco de Dados'!$B$3:$B$274,'Banco de Dados'!$K$3:$K$274,"")</f>
        <v/>
      </c>
      <c r="B475" s="2">
        <v>0</v>
      </c>
      <c r="C475" s="2">
        <v>0</v>
      </c>
      <c r="D475" s="2">
        <v>0</v>
      </c>
      <c r="E475" s="2">
        <v>0</v>
      </c>
      <c r="F475" s="32" t="e">
        <f t="shared" si="40"/>
        <v>#DIV/0!</v>
      </c>
      <c r="G475" s="3" t="e">
        <f t="shared" si="39"/>
        <v>#VALUE!</v>
      </c>
      <c r="H475" s="3" t="e">
        <f t="shared" si="39"/>
        <v>#VALUE!</v>
      </c>
      <c r="J475" s="7"/>
      <c r="K475" s="123"/>
      <c r="L475" s="124"/>
    </row>
    <row r="476" spans="1:13" x14ac:dyDescent="0.25">
      <c r="A476" s="28" t="str">
        <f>_xlfn.XLOOKUP(P!C476,'Banco de Dados'!$B$3:$B$274,'Banco de Dados'!$K$3:$K$274,"")</f>
        <v/>
      </c>
      <c r="B476" s="2">
        <v>0</v>
      </c>
      <c r="C476" s="2">
        <v>0</v>
      </c>
      <c r="D476" s="2">
        <v>0</v>
      </c>
      <c r="E476" s="2">
        <v>0</v>
      </c>
      <c r="F476" s="32" t="e">
        <f t="shared" si="40"/>
        <v>#DIV/0!</v>
      </c>
      <c r="G476" s="3" t="e">
        <f t="shared" si="39"/>
        <v>#VALUE!</v>
      </c>
      <c r="H476" s="3" t="e">
        <f t="shared" si="39"/>
        <v>#VALUE!</v>
      </c>
      <c r="J476" s="7"/>
    </row>
    <row r="477" spans="1:13" x14ac:dyDescent="0.25">
      <c r="A477" s="28" t="str">
        <f>_xlfn.XLOOKUP(P!C477,'Banco de Dados'!$B$3:$B$274,'Banco de Dados'!$K$3:$K$274,"")</f>
        <v/>
      </c>
      <c r="B477" s="2">
        <v>0</v>
      </c>
      <c r="C477" s="2">
        <v>0</v>
      </c>
      <c r="D477" s="2">
        <v>0</v>
      </c>
      <c r="E477" s="2">
        <v>0</v>
      </c>
      <c r="F477" s="32" t="e">
        <f t="shared" si="40"/>
        <v>#DIV/0!</v>
      </c>
      <c r="G477" s="3" t="e">
        <f t="shared" si="39"/>
        <v>#VALUE!</v>
      </c>
      <c r="H477" s="3" t="e">
        <f t="shared" si="39"/>
        <v>#VALUE!</v>
      </c>
      <c r="J477" s="7"/>
    </row>
    <row r="478" spans="1:13" x14ac:dyDescent="0.25">
      <c r="A478" s="28" t="str">
        <f>_xlfn.XLOOKUP(P!C478,'Banco de Dados'!$B$3:$B$274,'Banco de Dados'!$K$3:$K$274,"")</f>
        <v/>
      </c>
      <c r="B478" s="2">
        <v>0</v>
      </c>
      <c r="C478" s="2">
        <v>0</v>
      </c>
      <c r="D478" s="2">
        <v>0</v>
      </c>
      <c r="E478" s="2">
        <v>0</v>
      </c>
      <c r="F478" s="32" t="e">
        <f t="shared" si="40"/>
        <v>#DIV/0!</v>
      </c>
      <c r="G478" s="3" t="e">
        <f t="shared" ref="G478:H480" si="41">D478*$E$448</f>
        <v>#VALUE!</v>
      </c>
      <c r="H478" s="3" t="e">
        <f t="shared" si="41"/>
        <v>#VALUE!</v>
      </c>
      <c r="J478" s="7"/>
    </row>
    <row r="479" spans="1:13" x14ac:dyDescent="0.25">
      <c r="A479" s="28" t="str">
        <f>_xlfn.XLOOKUP(P!C479,'Banco de Dados'!$B$3:$B$274,'Banco de Dados'!$K$3:$K$274,"")</f>
        <v/>
      </c>
      <c r="B479" s="2">
        <v>0</v>
      </c>
      <c r="C479" s="2">
        <v>0</v>
      </c>
      <c r="D479" s="2">
        <v>0</v>
      </c>
      <c r="E479" s="2">
        <v>0</v>
      </c>
      <c r="F479" s="32" t="e">
        <f t="shared" si="40"/>
        <v>#DIV/0!</v>
      </c>
      <c r="G479" s="3" t="e">
        <f t="shared" si="41"/>
        <v>#VALUE!</v>
      </c>
      <c r="H479" s="3" t="e">
        <f t="shared" si="41"/>
        <v>#VALUE!</v>
      </c>
      <c r="J479" s="7"/>
    </row>
    <row r="480" spans="1:13" x14ac:dyDescent="0.25">
      <c r="A480" s="28" t="str">
        <f>_xlfn.XLOOKUP(P!C480,'Banco de Dados'!$B$3:$B$274,'Banco de Dados'!$K$3:$K$274,"")</f>
        <v/>
      </c>
      <c r="B480" s="2">
        <v>0</v>
      </c>
      <c r="C480" s="2">
        <v>0</v>
      </c>
      <c r="D480" s="2">
        <v>0</v>
      </c>
      <c r="E480" s="2">
        <v>0</v>
      </c>
      <c r="F480" s="32" t="e">
        <f t="shared" si="40"/>
        <v>#DIV/0!</v>
      </c>
      <c r="G480" s="3" t="e">
        <f t="shared" si="41"/>
        <v>#VALUE!</v>
      </c>
      <c r="H480" s="3" t="e">
        <f t="shared" si="41"/>
        <v>#VALUE!</v>
      </c>
      <c r="J480" s="7"/>
    </row>
    <row r="481" spans="1:14" x14ac:dyDescent="0.25">
      <c r="A481" s="21"/>
      <c r="B481" s="21"/>
      <c r="C481" s="21"/>
      <c r="D481" s="21"/>
      <c r="E481" s="21"/>
      <c r="F481" s="77"/>
      <c r="G481" s="21"/>
      <c r="H481" s="21"/>
      <c r="J481" s="21"/>
      <c r="K481" s="21"/>
      <c r="L481" s="21"/>
      <c r="M481" s="21"/>
      <c r="N481" s="21"/>
    </row>
    <row r="482" spans="1:14" ht="15.75" x14ac:dyDescent="0.25">
      <c r="A482" s="36">
        <f>'Nome das Amostras'!A18</f>
        <v>0</v>
      </c>
      <c r="B482" s="164" t="e">
        <f>VLOOKUP(A482,'Nome das Amostras'!$A$3:$D$28,2,FALSE)</f>
        <v>#N/A</v>
      </c>
      <c r="C482" s="164"/>
      <c r="D482" s="51" t="s">
        <v>65</v>
      </c>
      <c r="E482" s="52" t="e">
        <f>'Banco de Dados'!$O$13/'Banco de Dados'!DI13</f>
        <v>#VALUE!</v>
      </c>
      <c r="F482" s="74"/>
      <c r="G482" s="3"/>
      <c r="H482" s="3"/>
      <c r="J482" s="7"/>
    </row>
    <row r="483" spans="1:14" ht="15.75" x14ac:dyDescent="0.25">
      <c r="A483" s="107" t="s">
        <v>1</v>
      </c>
      <c r="B483" s="107" t="s">
        <v>0</v>
      </c>
      <c r="C483" s="107" t="s">
        <v>212</v>
      </c>
      <c r="D483" s="107" t="s">
        <v>209</v>
      </c>
      <c r="E483" s="107" t="s">
        <v>213</v>
      </c>
      <c r="F483" s="76" t="s">
        <v>219</v>
      </c>
      <c r="G483" s="54" t="s">
        <v>140</v>
      </c>
      <c r="H483" s="54" t="s">
        <v>66</v>
      </c>
      <c r="J483" s="7"/>
      <c r="K483" s="72">
        <f>A482</f>
        <v>0</v>
      </c>
      <c r="L483" s="55" t="s">
        <v>215</v>
      </c>
      <c r="M483" s="41" t="str">
        <f>$A$1</f>
        <v>Enxofre</v>
      </c>
      <c r="N483" s="3"/>
    </row>
    <row r="484" spans="1:14" x14ac:dyDescent="0.25">
      <c r="A484" s="28" t="str">
        <f>_xlfn.XLOOKUP(P!C484,'Banco de Dados'!$B$3:$B$274,'Banco de Dados'!$K$3:$K$274,"")</f>
        <v/>
      </c>
      <c r="B484" s="2" cm="1">
        <f t="array" ref="B484:E514">Dados!DE5:DH35</f>
        <v>0</v>
      </c>
      <c r="C484" s="2">
        <v>0</v>
      </c>
      <c r="D484" s="2">
        <v>0</v>
      </c>
      <c r="E484" s="2">
        <v>0</v>
      </c>
      <c r="F484" s="32" t="e">
        <f>(E484*100)/D484</f>
        <v>#DIV/0!</v>
      </c>
      <c r="G484" s="3" t="e">
        <f t="shared" ref="G484:H511" si="42">D484*$E$482</f>
        <v>#VALUE!</v>
      </c>
      <c r="H484" s="3" t="e">
        <f t="shared" si="42"/>
        <v>#VALUE!</v>
      </c>
      <c r="J484" s="7"/>
      <c r="K484" s="5" t="s">
        <v>210</v>
      </c>
      <c r="L484" s="5"/>
      <c r="M484" s="5" t="s">
        <v>211</v>
      </c>
    </row>
    <row r="485" spans="1:14" x14ac:dyDescent="0.25">
      <c r="A485" s="28" t="str">
        <f>_xlfn.XLOOKUP(P!C485,'Banco de Dados'!$B$3:$B$274,'Banco de Dados'!$K$3:$K$274,"")</f>
        <v/>
      </c>
      <c r="B485" s="2">
        <v>0</v>
      </c>
      <c r="C485" s="2">
        <v>0</v>
      </c>
      <c r="D485" s="2">
        <v>0</v>
      </c>
      <c r="E485" s="2">
        <v>0</v>
      </c>
      <c r="F485" s="32" t="e">
        <f t="shared" ref="F485:F514" si="43">(E485*100)/D485</f>
        <v>#DIV/0!</v>
      </c>
      <c r="G485" s="3" t="e">
        <f t="shared" si="42"/>
        <v>#VALUE!</v>
      </c>
      <c r="H485" s="3" t="e">
        <f t="shared" si="42"/>
        <v>#VALUE!</v>
      </c>
      <c r="J485" s="7"/>
      <c r="K485" s="6" t="str">
        <f>_xlfn.XLOOKUP($B$4,A484:A511,G484:G511,"")</f>
        <v/>
      </c>
      <c r="L485" s="6"/>
      <c r="M485" s="6" t="str">
        <f>_xlfn.XLOOKUP($B$4,A484:A511,H484:H511,"")</f>
        <v/>
      </c>
    </row>
    <row r="486" spans="1:14" x14ac:dyDescent="0.25">
      <c r="A486" s="28" t="str">
        <f>_xlfn.XLOOKUP(P!C486,'Banco de Dados'!$B$3:$B$274,'Banco de Dados'!$K$3:$K$274,"")</f>
        <v/>
      </c>
      <c r="B486" s="2">
        <v>0</v>
      </c>
      <c r="C486" s="2">
        <v>0</v>
      </c>
      <c r="D486" s="2">
        <v>0</v>
      </c>
      <c r="E486" s="2">
        <v>0</v>
      </c>
      <c r="F486" s="32" t="e">
        <f t="shared" si="43"/>
        <v>#DIV/0!</v>
      </c>
      <c r="G486" s="3" t="e">
        <f t="shared" si="42"/>
        <v>#VALUE!</v>
      </c>
      <c r="H486" s="3" t="e">
        <f t="shared" si="42"/>
        <v>#VALUE!</v>
      </c>
      <c r="J486" s="7"/>
    </row>
    <row r="487" spans="1:14" ht="15.75" x14ac:dyDescent="0.25">
      <c r="A487" s="28" t="str">
        <f>_xlfn.XLOOKUP(P!C487,'Banco de Dados'!$B$3:$B$274,'Banco de Dados'!$K$3:$K$274,"")</f>
        <v/>
      </c>
      <c r="B487" s="2">
        <v>0</v>
      </c>
      <c r="C487" s="2">
        <v>0</v>
      </c>
      <c r="D487" s="2">
        <v>0</v>
      </c>
      <c r="E487" s="2">
        <v>0</v>
      </c>
      <c r="F487" s="32" t="e">
        <f t="shared" si="43"/>
        <v>#DIV/0!</v>
      </c>
      <c r="G487" s="3" t="e">
        <f t="shared" si="42"/>
        <v>#VALUE!</v>
      </c>
      <c r="H487" s="3" t="e">
        <f t="shared" si="42"/>
        <v>#VALUE!</v>
      </c>
      <c r="K487" s="165" t="s">
        <v>67</v>
      </c>
      <c r="L487" s="166"/>
      <c r="M487" s="167"/>
      <c r="N487"/>
    </row>
    <row r="488" spans="1:14" x14ac:dyDescent="0.25">
      <c r="A488" s="28" t="str">
        <f>_xlfn.XLOOKUP(P!C488,'Banco de Dados'!$B$3:$B$274,'Banco de Dados'!$K$3:$K$274,"")</f>
        <v/>
      </c>
      <c r="B488" s="2">
        <v>0</v>
      </c>
      <c r="C488" s="2">
        <v>0</v>
      </c>
      <c r="D488" s="2">
        <v>0</v>
      </c>
      <c r="E488" s="2">
        <v>0</v>
      </c>
      <c r="F488" s="32" t="e">
        <f t="shared" si="43"/>
        <v>#DIV/0!</v>
      </c>
      <c r="G488" s="3" t="e">
        <f t="shared" si="42"/>
        <v>#VALUE!</v>
      </c>
      <c r="H488" s="3" t="e">
        <f t="shared" si="42"/>
        <v>#VALUE!</v>
      </c>
      <c r="J488" s="7"/>
      <c r="K488" s="104" t="s">
        <v>240</v>
      </c>
      <c r="L488" s="39"/>
      <c r="M488" s="106" t="s">
        <v>209</v>
      </c>
    </row>
    <row r="489" spans="1:14" x14ac:dyDescent="0.25">
      <c r="A489" s="28" t="str">
        <f>_xlfn.XLOOKUP(P!C489,'Banco de Dados'!$B$3:$B$274,'Banco de Dados'!$K$3:$K$274,"")</f>
        <v/>
      </c>
      <c r="B489" s="2">
        <v>0</v>
      </c>
      <c r="C489" s="2">
        <v>0</v>
      </c>
      <c r="D489" s="2">
        <v>0</v>
      </c>
      <c r="E489" s="2">
        <v>0</v>
      </c>
      <c r="F489" s="32" t="e">
        <f t="shared" si="43"/>
        <v>#DIV/0!</v>
      </c>
      <c r="G489" s="3" t="e">
        <f t="shared" si="42"/>
        <v>#VALUE!</v>
      </c>
      <c r="H489" s="3" t="e">
        <f t="shared" si="42"/>
        <v>#VALUE!</v>
      </c>
      <c r="J489" s="58" t="s">
        <v>38</v>
      </c>
      <c r="K489" s="59">
        <f>$L$9</f>
        <v>9600</v>
      </c>
      <c r="L489" s="60"/>
      <c r="M489" s="61">
        <f>$M$11</f>
        <v>19589</v>
      </c>
      <c r="N489" s="60"/>
    </row>
    <row r="490" spans="1:14" x14ac:dyDescent="0.25">
      <c r="A490" s="28" t="str">
        <f>_xlfn.XLOOKUP(P!C490,'Banco de Dados'!$B$3:$B$274,'Banco de Dados'!$K$3:$K$274,"")</f>
        <v/>
      </c>
      <c r="B490" s="2">
        <v>0</v>
      </c>
      <c r="C490" s="2">
        <v>0</v>
      </c>
      <c r="D490" s="2">
        <v>0</v>
      </c>
      <c r="E490" s="2">
        <v>0</v>
      </c>
      <c r="F490" s="32" t="e">
        <f t="shared" si="43"/>
        <v>#DIV/0!</v>
      </c>
      <c r="G490" s="3" t="e">
        <f t="shared" si="42"/>
        <v>#VALUE!</v>
      </c>
      <c r="H490" s="3" t="e">
        <f t="shared" si="42"/>
        <v>#VALUE!</v>
      </c>
      <c r="J490" s="2"/>
      <c r="K490" s="18"/>
      <c r="L490" s="2" t="s">
        <v>70</v>
      </c>
      <c r="M490" s="19"/>
    </row>
    <row r="491" spans="1:14" x14ac:dyDescent="0.25">
      <c r="A491" s="28" t="str">
        <f>_xlfn.XLOOKUP(P!C491,'Banco de Dados'!$B$3:$B$274,'Banco de Dados'!$K$3:$K$274,"")</f>
        <v/>
      </c>
      <c r="B491" s="2">
        <v>0</v>
      </c>
      <c r="C491" s="2">
        <v>0</v>
      </c>
      <c r="D491" s="2">
        <v>0</v>
      </c>
      <c r="E491" s="2">
        <v>0</v>
      </c>
      <c r="F491" s="32" t="e">
        <f t="shared" si="43"/>
        <v>#DIV/0!</v>
      </c>
      <c r="G491" s="3" t="e">
        <f t="shared" si="42"/>
        <v>#VALUE!</v>
      </c>
      <c r="H491" s="3" t="e">
        <f t="shared" si="42"/>
        <v>#VALUE!</v>
      </c>
      <c r="J491" s="58" t="s">
        <v>69</v>
      </c>
      <c r="K491" s="62" t="s">
        <v>71</v>
      </c>
      <c r="L491" s="63"/>
      <c r="M491" s="64" t="str">
        <f>K485</f>
        <v/>
      </c>
      <c r="N491" s="60"/>
    </row>
    <row r="492" spans="1:14" x14ac:dyDescent="0.25">
      <c r="A492" s="28" t="str">
        <f>_xlfn.XLOOKUP(P!C492,'Banco de Dados'!$B$3:$B$274,'Banco de Dados'!$K$3:$K$274,"")</f>
        <v/>
      </c>
      <c r="B492" s="2">
        <v>0</v>
      </c>
      <c r="C492" s="2">
        <v>0</v>
      </c>
      <c r="D492" s="2">
        <v>0</v>
      </c>
      <c r="E492" s="2">
        <v>0</v>
      </c>
      <c r="F492" s="32" t="e">
        <f t="shared" si="43"/>
        <v>#DIV/0!</v>
      </c>
      <c r="G492" s="3" t="e">
        <f t="shared" si="42"/>
        <v>#VALUE!</v>
      </c>
      <c r="H492" s="3" t="e">
        <f t="shared" si="42"/>
        <v>#VALUE!</v>
      </c>
      <c r="J492" s="7"/>
    </row>
    <row r="493" spans="1:14" ht="15.75" x14ac:dyDescent="0.25">
      <c r="A493" s="28" t="str">
        <f>_xlfn.XLOOKUP(P!C493,'Banco de Dados'!$B$3:$B$274,'Banco de Dados'!$K$3:$K$274,"")</f>
        <v/>
      </c>
      <c r="B493" s="2">
        <v>0</v>
      </c>
      <c r="C493" s="2">
        <v>0</v>
      </c>
      <c r="D493" s="2">
        <v>0</v>
      </c>
      <c r="E493" s="2">
        <v>0</v>
      </c>
      <c r="F493" s="32" t="e">
        <f t="shared" si="43"/>
        <v>#DIV/0!</v>
      </c>
      <c r="G493" s="3" t="e">
        <f t="shared" si="42"/>
        <v>#VALUE!</v>
      </c>
      <c r="H493" s="3" t="e">
        <f t="shared" si="42"/>
        <v>#VALUE!</v>
      </c>
      <c r="J493" s="7"/>
      <c r="K493" s="165" t="s">
        <v>218</v>
      </c>
      <c r="L493" s="166"/>
      <c r="M493" s="167"/>
    </row>
    <row r="494" spans="1:14" x14ac:dyDescent="0.25">
      <c r="A494" s="28" t="str">
        <f>_xlfn.XLOOKUP(P!C494,'Banco de Dados'!$B$3:$B$274,'Banco de Dados'!$K$3:$K$274,"")</f>
        <v/>
      </c>
      <c r="B494" s="2">
        <v>0</v>
      </c>
      <c r="C494" s="2">
        <v>0</v>
      </c>
      <c r="D494" s="2">
        <v>0</v>
      </c>
      <c r="E494" s="2">
        <v>0</v>
      </c>
      <c r="F494" s="32" t="e">
        <f t="shared" si="43"/>
        <v>#DIV/0!</v>
      </c>
      <c r="G494" s="3" t="e">
        <f t="shared" si="42"/>
        <v>#VALUE!</v>
      </c>
      <c r="H494" s="3" t="e">
        <f t="shared" si="42"/>
        <v>#VALUE!</v>
      </c>
      <c r="J494" s="7"/>
      <c r="K494" s="104" t="s">
        <v>236</v>
      </c>
      <c r="L494" s="108" t="str">
        <f>K485</f>
        <v/>
      </c>
      <c r="M494" s="109" t="str">
        <f>M485</f>
        <v/>
      </c>
    </row>
    <row r="495" spans="1:14" x14ac:dyDescent="0.25">
      <c r="A495" s="28" t="str">
        <f>_xlfn.XLOOKUP(P!C495,'Banco de Dados'!$B$3:$B$274,'Banco de Dados'!$K$3:$K$274,"")</f>
        <v/>
      </c>
      <c r="B495" s="2">
        <v>0</v>
      </c>
      <c r="C495" s="2">
        <v>0</v>
      </c>
      <c r="D495" s="2">
        <v>0</v>
      </c>
      <c r="E495" s="2">
        <v>0</v>
      </c>
      <c r="F495" s="32" t="e">
        <f t="shared" si="43"/>
        <v>#DIV/0!</v>
      </c>
      <c r="G495" s="3" t="e">
        <f t="shared" si="42"/>
        <v>#VALUE!</v>
      </c>
      <c r="H495" s="3" t="e">
        <f t="shared" si="42"/>
        <v>#VALUE!</v>
      </c>
      <c r="J495" s="7"/>
      <c r="K495" s="104" t="s">
        <v>237</v>
      </c>
      <c r="L495" s="105">
        <f>$L$9</f>
        <v>9600</v>
      </c>
      <c r="M495" s="106">
        <f>$L$10</f>
        <v>0</v>
      </c>
    </row>
    <row r="496" spans="1:14" x14ac:dyDescent="0.25">
      <c r="A496" s="28" t="str">
        <f>_xlfn.XLOOKUP(P!C496,'Banco de Dados'!$B$3:$B$274,'Banco de Dados'!$K$3:$K$274,"")</f>
        <v/>
      </c>
      <c r="B496" s="2">
        <v>0</v>
      </c>
      <c r="C496" s="2">
        <v>0</v>
      </c>
      <c r="D496" s="2">
        <v>0</v>
      </c>
      <c r="E496" s="2">
        <v>0</v>
      </c>
      <c r="F496" s="32" t="e">
        <f t="shared" si="43"/>
        <v>#DIV/0!</v>
      </c>
      <c r="G496" s="3" t="e">
        <f t="shared" si="42"/>
        <v>#VALUE!</v>
      </c>
      <c r="H496" s="3" t="e">
        <f t="shared" si="42"/>
        <v>#VALUE!</v>
      </c>
      <c r="J496" s="7"/>
      <c r="K496" s="104" t="s">
        <v>238</v>
      </c>
      <c r="L496" s="105">
        <f>$M$11</f>
        <v>19589</v>
      </c>
      <c r="M496" s="106">
        <f>$M$12</f>
        <v>183</v>
      </c>
    </row>
    <row r="497" spans="1:13" x14ac:dyDescent="0.25">
      <c r="A497" s="28" t="str">
        <f>_xlfn.XLOOKUP(P!C497,'Banco de Dados'!$B$3:$B$274,'Banco de Dados'!$K$3:$K$274,"")</f>
        <v/>
      </c>
      <c r="B497" s="2">
        <v>0</v>
      </c>
      <c r="C497" s="2">
        <v>0</v>
      </c>
      <c r="D497" s="2">
        <v>0</v>
      </c>
      <c r="E497" s="2">
        <v>0</v>
      </c>
      <c r="F497" s="32" t="e">
        <f t="shared" si="43"/>
        <v>#DIV/0!</v>
      </c>
      <c r="G497" s="3" t="e">
        <f t="shared" si="42"/>
        <v>#VALUE!</v>
      </c>
      <c r="H497" s="3" t="e">
        <f t="shared" si="42"/>
        <v>#VALUE!</v>
      </c>
      <c r="J497" s="7"/>
      <c r="K497" s="69" t="s">
        <v>217</v>
      </c>
      <c r="L497" s="110" t="e">
        <f>SQRT(((M494/L494)^2)+((M495/L495)^2)+((M496/L496)^2))</f>
        <v>#VALUE!</v>
      </c>
      <c r="M497" s="71" t="str">
        <f>M506</f>
        <v>mg/kg</v>
      </c>
    </row>
    <row r="498" spans="1:13" x14ac:dyDescent="0.25">
      <c r="A498" s="28" t="str">
        <f>_xlfn.XLOOKUP(P!C498,'Banco de Dados'!$B$3:$B$274,'Banco de Dados'!$K$3:$K$274,"")</f>
        <v/>
      </c>
      <c r="B498" s="2">
        <v>0</v>
      </c>
      <c r="C498" s="2">
        <v>0</v>
      </c>
      <c r="D498" s="2">
        <v>0</v>
      </c>
      <c r="E498" s="2">
        <v>0</v>
      </c>
      <c r="F498" s="32" t="e">
        <f t="shared" si="43"/>
        <v>#DIV/0!</v>
      </c>
      <c r="G498" s="3" t="e">
        <f t="shared" si="42"/>
        <v>#VALUE!</v>
      </c>
      <c r="H498" s="3" t="e">
        <f t="shared" si="42"/>
        <v>#VALUE!</v>
      </c>
      <c r="J498" s="7"/>
    </row>
    <row r="499" spans="1:13" x14ac:dyDescent="0.25">
      <c r="A499" s="28" t="str">
        <f>_xlfn.XLOOKUP(P!C499,'Banco de Dados'!$B$3:$B$274,'Banco de Dados'!$K$3:$K$274,"")</f>
        <v/>
      </c>
      <c r="B499" s="2">
        <v>0</v>
      </c>
      <c r="C499" s="2">
        <v>0</v>
      </c>
      <c r="D499" s="2">
        <v>0</v>
      </c>
      <c r="E499" s="2">
        <v>0</v>
      </c>
      <c r="F499" s="32" t="e">
        <f t="shared" si="43"/>
        <v>#DIV/0!</v>
      </c>
      <c r="G499" s="3" t="e">
        <f t="shared" si="42"/>
        <v>#VALUE!</v>
      </c>
      <c r="H499" s="3" t="e">
        <f t="shared" si="42"/>
        <v>#VALUE!</v>
      </c>
      <c r="J499" s="7"/>
    </row>
    <row r="500" spans="1:13" x14ac:dyDescent="0.25">
      <c r="A500" s="28" t="str">
        <f>_xlfn.XLOOKUP(P!C500,'Banco de Dados'!$B$3:$B$274,'Banco de Dados'!$K$3:$K$274,"")</f>
        <v/>
      </c>
      <c r="B500" s="2">
        <v>0</v>
      </c>
      <c r="C500" s="2">
        <v>0</v>
      </c>
      <c r="D500" s="2">
        <v>0</v>
      </c>
      <c r="E500" s="2">
        <v>0</v>
      </c>
      <c r="F500" s="32" t="e">
        <f t="shared" si="43"/>
        <v>#DIV/0!</v>
      </c>
      <c r="G500" s="3" t="e">
        <f t="shared" si="42"/>
        <v>#VALUE!</v>
      </c>
      <c r="H500" s="3" t="e">
        <f t="shared" si="42"/>
        <v>#VALUE!</v>
      </c>
      <c r="J500" s="7"/>
    </row>
    <row r="501" spans="1:13" x14ac:dyDescent="0.25">
      <c r="A501" s="28" t="str">
        <f>_xlfn.XLOOKUP(P!C501,'Banco de Dados'!$B$3:$B$274,'Banco de Dados'!$K$3:$K$274,"")</f>
        <v/>
      </c>
      <c r="B501" s="2">
        <v>0</v>
      </c>
      <c r="C501" s="2">
        <v>0</v>
      </c>
      <c r="D501" s="2">
        <v>0</v>
      </c>
      <c r="E501" s="2">
        <v>0</v>
      </c>
      <c r="F501" s="32" t="e">
        <f t="shared" si="43"/>
        <v>#DIV/0!</v>
      </c>
      <c r="G501" s="3" t="e">
        <f t="shared" si="42"/>
        <v>#VALUE!</v>
      </c>
      <c r="H501" s="3" t="e">
        <f t="shared" si="42"/>
        <v>#VALUE!</v>
      </c>
      <c r="J501" s="7"/>
    </row>
    <row r="502" spans="1:13" x14ac:dyDescent="0.25">
      <c r="A502" s="28" t="str">
        <f>_xlfn.XLOOKUP(P!C502,'Banco de Dados'!$B$3:$B$274,'Banco de Dados'!$K$3:$K$274,"")</f>
        <v/>
      </c>
      <c r="B502" s="2">
        <v>0</v>
      </c>
      <c r="C502" s="2">
        <v>0</v>
      </c>
      <c r="D502" s="2">
        <v>0</v>
      </c>
      <c r="E502" s="2">
        <v>0</v>
      </c>
      <c r="F502" s="32" t="e">
        <f t="shared" si="43"/>
        <v>#DIV/0!</v>
      </c>
      <c r="G502" s="3" t="e">
        <f t="shared" si="42"/>
        <v>#VALUE!</v>
      </c>
      <c r="H502" s="3" t="e">
        <f t="shared" si="42"/>
        <v>#VALUE!</v>
      </c>
      <c r="J502" s="7"/>
    </row>
    <row r="503" spans="1:13" x14ac:dyDescent="0.25">
      <c r="A503" s="28" t="str">
        <f>_xlfn.XLOOKUP(P!C503,'Banco de Dados'!$B$3:$B$274,'Banco de Dados'!$K$3:$K$274,"")</f>
        <v/>
      </c>
      <c r="B503" s="2">
        <v>0</v>
      </c>
      <c r="C503" s="2">
        <v>0</v>
      </c>
      <c r="D503" s="2">
        <v>0</v>
      </c>
      <c r="E503" s="2">
        <v>0</v>
      </c>
      <c r="F503" s="32" t="e">
        <f t="shared" si="43"/>
        <v>#DIV/0!</v>
      </c>
      <c r="G503" s="3" t="e">
        <f t="shared" si="42"/>
        <v>#VALUE!</v>
      </c>
      <c r="H503" s="3" t="e">
        <f t="shared" si="42"/>
        <v>#VALUE!</v>
      </c>
      <c r="J503" s="7"/>
    </row>
    <row r="504" spans="1:13" x14ac:dyDescent="0.25">
      <c r="A504" s="28" t="str">
        <f>_xlfn.XLOOKUP(P!C504,'Banco de Dados'!$B$3:$B$274,'Banco de Dados'!$K$3:$K$274,"")</f>
        <v/>
      </c>
      <c r="B504" s="2">
        <v>0</v>
      </c>
      <c r="C504" s="2">
        <v>0</v>
      </c>
      <c r="D504" s="2">
        <v>0</v>
      </c>
      <c r="E504" s="17">
        <v>0</v>
      </c>
      <c r="F504" s="32" t="e">
        <f t="shared" si="43"/>
        <v>#DIV/0!</v>
      </c>
      <c r="G504" s="3" t="e">
        <f t="shared" si="42"/>
        <v>#VALUE!</v>
      </c>
      <c r="H504" s="3" t="e">
        <f t="shared" si="42"/>
        <v>#VALUE!</v>
      </c>
      <c r="J504" s="7"/>
    </row>
    <row r="505" spans="1:13" ht="15.75" x14ac:dyDescent="0.25">
      <c r="A505" s="28" t="str">
        <f>_xlfn.XLOOKUP(P!C505,'Banco de Dados'!$B$3:$B$274,'Banco de Dados'!$K$3:$K$274,"")</f>
        <v/>
      </c>
      <c r="B505" s="2">
        <v>0</v>
      </c>
      <c r="C505" s="2">
        <v>0</v>
      </c>
      <c r="D505" s="2">
        <v>0</v>
      </c>
      <c r="E505" s="2">
        <v>0</v>
      </c>
      <c r="F505" s="32" t="e">
        <f t="shared" si="43"/>
        <v>#DIV/0!</v>
      </c>
      <c r="G505" s="3" t="e">
        <f t="shared" si="42"/>
        <v>#VALUE!</v>
      </c>
      <c r="H505" s="3" t="e">
        <f t="shared" si="42"/>
        <v>#VALUE!</v>
      </c>
      <c r="J505" s="7"/>
      <c r="K505" s="101" t="s">
        <v>216</v>
      </c>
      <c r="L505" s="102">
        <f>K483</f>
        <v>0</v>
      </c>
      <c r="M505" s="103" t="str">
        <f>M483</f>
        <v>Enxofre</v>
      </c>
    </row>
    <row r="506" spans="1:13" x14ac:dyDescent="0.25">
      <c r="A506" s="28" t="str">
        <f>_xlfn.XLOOKUP(P!C506,'Banco de Dados'!$B$3:$B$274,'Banco de Dados'!$K$3:$K$274,"")</f>
        <v/>
      </c>
      <c r="B506" s="2">
        <v>0</v>
      </c>
      <c r="C506" s="2">
        <v>0</v>
      </c>
      <c r="D506" s="2">
        <v>0</v>
      </c>
      <c r="E506" s="2">
        <v>0</v>
      </c>
      <c r="F506" s="32" t="e">
        <f t="shared" si="43"/>
        <v>#DIV/0!</v>
      </c>
      <c r="G506" s="3" t="e">
        <f t="shared" si="42"/>
        <v>#VALUE!</v>
      </c>
      <c r="H506" s="3" t="e">
        <f t="shared" si="42"/>
        <v>#VALUE!</v>
      </c>
      <c r="J506" s="7"/>
      <c r="K506" s="68" t="s">
        <v>68</v>
      </c>
      <c r="L506" s="29" t="e">
        <f>(K489*M491)/M489</f>
        <v>#VALUE!</v>
      </c>
      <c r="M506" s="66" t="str">
        <f>$M$9</f>
        <v>mg/kg</v>
      </c>
    </row>
    <row r="507" spans="1:13" x14ac:dyDescent="0.25">
      <c r="A507" s="28" t="str">
        <f>_xlfn.XLOOKUP(P!C507,'Banco de Dados'!$B$3:$B$274,'Banco de Dados'!$K$3:$K$274,"")</f>
        <v/>
      </c>
      <c r="B507" s="2">
        <v>0</v>
      </c>
      <c r="C507" s="2">
        <v>0</v>
      </c>
      <c r="D507" s="2">
        <v>0</v>
      </c>
      <c r="E507" s="2">
        <v>0</v>
      </c>
      <c r="F507" s="32" t="e">
        <f t="shared" si="43"/>
        <v>#DIV/0!</v>
      </c>
      <c r="G507" s="3" t="e">
        <f t="shared" si="42"/>
        <v>#VALUE!</v>
      </c>
      <c r="H507" s="3" t="e">
        <f t="shared" si="42"/>
        <v>#VALUE!</v>
      </c>
      <c r="J507" s="7"/>
      <c r="K507" s="111" t="s">
        <v>246</v>
      </c>
      <c r="L507" s="126" t="e">
        <f>SQRT(((M494/L494)^2)+((M495/L495)^2)+((M496/L496)^2))</f>
        <v>#VALUE!</v>
      </c>
      <c r="M507" s="66"/>
    </row>
    <row r="508" spans="1:13" x14ac:dyDescent="0.25">
      <c r="A508" s="28" t="str">
        <f>_xlfn.XLOOKUP(P!C508,'Banco de Dados'!$B$3:$B$274,'Banco de Dados'!$K$3:$K$274,"")</f>
        <v/>
      </c>
      <c r="B508" s="2">
        <v>0</v>
      </c>
      <c r="C508" s="2">
        <v>0</v>
      </c>
      <c r="D508" s="2">
        <v>0</v>
      </c>
      <c r="E508" s="2">
        <v>0</v>
      </c>
      <c r="F508" s="32" t="e">
        <f t="shared" si="43"/>
        <v>#DIV/0!</v>
      </c>
      <c r="G508" s="3" t="e">
        <f t="shared" si="42"/>
        <v>#VALUE!</v>
      </c>
      <c r="H508" s="3" t="e">
        <f t="shared" si="42"/>
        <v>#VALUE!</v>
      </c>
      <c r="J508" s="7"/>
      <c r="K508" s="69" t="s">
        <v>247</v>
      </c>
      <c r="L508" s="127" t="e">
        <f>L507*L506</f>
        <v>#VALUE!</v>
      </c>
      <c r="M508" s="71" t="str">
        <f>$M$9</f>
        <v>mg/kg</v>
      </c>
    </row>
    <row r="509" spans="1:13" x14ac:dyDescent="0.25">
      <c r="A509" s="28" t="str">
        <f>_xlfn.XLOOKUP(P!C509,'Banco de Dados'!$B$3:$B$274,'Banco de Dados'!$K$3:$K$274,"")</f>
        <v/>
      </c>
      <c r="B509" s="2">
        <v>0</v>
      </c>
      <c r="C509" s="2">
        <v>0</v>
      </c>
      <c r="D509" s="2">
        <v>0</v>
      </c>
      <c r="E509" s="2">
        <v>0</v>
      </c>
      <c r="F509" s="32" t="e">
        <f t="shared" si="43"/>
        <v>#DIV/0!</v>
      </c>
      <c r="G509" s="3" t="e">
        <f t="shared" si="42"/>
        <v>#VALUE!</v>
      </c>
      <c r="H509" s="3" t="e">
        <f t="shared" si="42"/>
        <v>#VALUE!</v>
      </c>
      <c r="J509" s="7"/>
      <c r="K509" s="123"/>
      <c r="L509" s="124"/>
    </row>
    <row r="510" spans="1:13" x14ac:dyDescent="0.25">
      <c r="A510" s="28" t="str">
        <f>_xlfn.XLOOKUP(P!C510,'Banco de Dados'!$B$3:$B$274,'Banco de Dados'!$K$3:$K$274,"")</f>
        <v/>
      </c>
      <c r="B510" s="2">
        <v>0</v>
      </c>
      <c r="C510" s="2">
        <v>0</v>
      </c>
      <c r="D510" s="2">
        <v>0</v>
      </c>
      <c r="E510" s="2">
        <v>0</v>
      </c>
      <c r="F510" s="32" t="e">
        <f t="shared" si="43"/>
        <v>#DIV/0!</v>
      </c>
      <c r="G510" s="3" t="e">
        <f t="shared" si="42"/>
        <v>#VALUE!</v>
      </c>
      <c r="H510" s="3" t="e">
        <f t="shared" si="42"/>
        <v>#VALUE!</v>
      </c>
      <c r="J510" s="7"/>
    </row>
    <row r="511" spans="1:13" x14ac:dyDescent="0.25">
      <c r="A511" s="28" t="str">
        <f>_xlfn.XLOOKUP(P!C511,'Banco de Dados'!$B$3:$B$274,'Banco de Dados'!$K$3:$K$274,"")</f>
        <v/>
      </c>
      <c r="B511" s="2">
        <v>0</v>
      </c>
      <c r="C511" s="2">
        <v>0</v>
      </c>
      <c r="D511" s="2">
        <v>0</v>
      </c>
      <c r="E511" s="2">
        <v>0</v>
      </c>
      <c r="F511" s="32" t="e">
        <f t="shared" si="43"/>
        <v>#DIV/0!</v>
      </c>
      <c r="G511" s="3" t="e">
        <f t="shared" si="42"/>
        <v>#VALUE!</v>
      </c>
      <c r="H511" s="3" t="e">
        <f t="shared" si="42"/>
        <v>#VALUE!</v>
      </c>
      <c r="J511" s="7"/>
    </row>
    <row r="512" spans="1:13" x14ac:dyDescent="0.25">
      <c r="A512" s="28" t="str">
        <f>_xlfn.XLOOKUP(P!C512,'Banco de Dados'!$B$3:$B$274,'Banco de Dados'!$K$3:$K$274,"")</f>
        <v/>
      </c>
      <c r="B512" s="2">
        <v>0</v>
      </c>
      <c r="C512" s="2">
        <v>0</v>
      </c>
      <c r="D512" s="2">
        <v>0</v>
      </c>
      <c r="E512" s="2">
        <v>0</v>
      </c>
      <c r="F512" s="32" t="e">
        <f t="shared" si="43"/>
        <v>#DIV/0!</v>
      </c>
      <c r="G512" s="3" t="e">
        <f t="shared" ref="G512:H514" si="44">D512*$E$482</f>
        <v>#VALUE!</v>
      </c>
      <c r="H512" s="3" t="e">
        <f t="shared" si="44"/>
        <v>#VALUE!</v>
      </c>
      <c r="J512" s="7"/>
    </row>
    <row r="513" spans="1:14" x14ac:dyDescent="0.25">
      <c r="A513" s="28" t="str">
        <f>_xlfn.XLOOKUP(P!C513,'Banco de Dados'!$B$3:$B$274,'Banco de Dados'!$K$3:$K$274,"")</f>
        <v/>
      </c>
      <c r="B513" s="2">
        <v>0</v>
      </c>
      <c r="C513" s="2">
        <v>0</v>
      </c>
      <c r="D513" s="2">
        <v>0</v>
      </c>
      <c r="E513" s="2">
        <v>0</v>
      </c>
      <c r="F513" s="32" t="e">
        <f t="shared" si="43"/>
        <v>#DIV/0!</v>
      </c>
      <c r="G513" s="3" t="e">
        <f t="shared" si="44"/>
        <v>#VALUE!</v>
      </c>
      <c r="H513" s="3" t="e">
        <f t="shared" si="44"/>
        <v>#VALUE!</v>
      </c>
      <c r="J513" s="7"/>
    </row>
    <row r="514" spans="1:14" x14ac:dyDescent="0.25">
      <c r="A514" s="28" t="str">
        <f>_xlfn.XLOOKUP(P!C514,'Banco de Dados'!$B$3:$B$274,'Banco de Dados'!$K$3:$K$274,"")</f>
        <v/>
      </c>
      <c r="B514" s="2">
        <v>0</v>
      </c>
      <c r="C514" s="2">
        <v>0</v>
      </c>
      <c r="D514" s="2">
        <v>0</v>
      </c>
      <c r="E514" s="2">
        <v>0</v>
      </c>
      <c r="F514" s="32" t="e">
        <f t="shared" si="43"/>
        <v>#DIV/0!</v>
      </c>
      <c r="G514" s="3" t="e">
        <f t="shared" si="44"/>
        <v>#VALUE!</v>
      </c>
      <c r="H514" s="3" t="e">
        <f t="shared" si="44"/>
        <v>#VALUE!</v>
      </c>
      <c r="J514" s="7"/>
    </row>
    <row r="515" spans="1:14" x14ac:dyDescent="0.25">
      <c r="A515" s="21"/>
      <c r="B515" s="21"/>
      <c r="C515" s="21"/>
      <c r="D515" s="21"/>
      <c r="E515" s="21"/>
      <c r="F515" s="77"/>
      <c r="G515" s="21"/>
      <c r="H515" s="21"/>
      <c r="J515" s="21"/>
      <c r="K515" s="21"/>
      <c r="L515" s="21"/>
      <c r="M515" s="21"/>
      <c r="N515" s="21"/>
    </row>
    <row r="516" spans="1:14" ht="15.75" x14ac:dyDescent="0.25">
      <c r="A516" s="36">
        <f>'Nome das Amostras'!A19</f>
        <v>0</v>
      </c>
      <c r="B516" s="164" t="e">
        <f>VLOOKUP(A516,'Nome das Amostras'!$A$3:$D$28,2,FALSE)</f>
        <v>#N/A</v>
      </c>
      <c r="C516" s="164"/>
      <c r="D516" s="51" t="s">
        <v>65</v>
      </c>
      <c r="E516" s="52" t="e">
        <f>'Banco de Dados'!$O$13/'Banco de Dados'!DP13</f>
        <v>#VALUE!</v>
      </c>
      <c r="F516" s="74"/>
      <c r="G516" s="3"/>
      <c r="H516" s="3"/>
      <c r="J516" s="7"/>
    </row>
    <row r="517" spans="1:14" ht="15.75" x14ac:dyDescent="0.25">
      <c r="A517" s="107" t="s">
        <v>1</v>
      </c>
      <c r="B517" s="107" t="s">
        <v>0</v>
      </c>
      <c r="C517" s="107" t="s">
        <v>212</v>
      </c>
      <c r="D517" s="107" t="s">
        <v>209</v>
      </c>
      <c r="E517" s="107" t="s">
        <v>213</v>
      </c>
      <c r="F517" s="76" t="s">
        <v>219</v>
      </c>
      <c r="G517" s="54" t="s">
        <v>140</v>
      </c>
      <c r="H517" s="54" t="s">
        <v>66</v>
      </c>
      <c r="J517" s="7"/>
      <c r="K517" s="72">
        <f>A516</f>
        <v>0</v>
      </c>
      <c r="L517" s="55" t="s">
        <v>215</v>
      </c>
      <c r="M517" s="41" t="str">
        <f>$A$1</f>
        <v>Enxofre</v>
      </c>
      <c r="N517" s="3"/>
    </row>
    <row r="518" spans="1:14" x14ac:dyDescent="0.25">
      <c r="A518" s="28" t="str">
        <f>_xlfn.XLOOKUP(P!C518,'Banco de Dados'!$B$3:$B$274,'Banco de Dados'!$K$3:$K$274,"")</f>
        <v/>
      </c>
      <c r="B518" s="2" cm="1">
        <f t="array" ref="B518:E548">Dados!DL5:DO35</f>
        <v>0</v>
      </c>
      <c r="C518" s="2">
        <v>0</v>
      </c>
      <c r="D518" s="2">
        <v>0</v>
      </c>
      <c r="E518" s="2">
        <v>0</v>
      </c>
      <c r="F518" s="32" t="e">
        <f>(E518*100)/D518</f>
        <v>#DIV/0!</v>
      </c>
      <c r="G518" s="3" t="e">
        <f t="shared" ref="G518:H545" si="45">D518*$E$516</f>
        <v>#VALUE!</v>
      </c>
      <c r="H518" s="3" t="e">
        <f t="shared" si="45"/>
        <v>#VALUE!</v>
      </c>
      <c r="J518" s="7"/>
      <c r="K518" s="5" t="s">
        <v>210</v>
      </c>
      <c r="L518" s="5"/>
      <c r="M518" s="5" t="s">
        <v>211</v>
      </c>
    </row>
    <row r="519" spans="1:14" x14ac:dyDescent="0.25">
      <c r="A519" s="28" t="str">
        <f>_xlfn.XLOOKUP(P!C519,'Banco de Dados'!$B$3:$B$274,'Banco de Dados'!$K$3:$K$274,"")</f>
        <v/>
      </c>
      <c r="B519" s="2">
        <v>0</v>
      </c>
      <c r="C519" s="2">
        <v>0</v>
      </c>
      <c r="D519" s="2">
        <v>0</v>
      </c>
      <c r="E519" s="2">
        <v>0</v>
      </c>
      <c r="F519" s="32" t="e">
        <f t="shared" ref="F519:F548" si="46">(E519*100)/D519</f>
        <v>#DIV/0!</v>
      </c>
      <c r="G519" s="3" t="e">
        <f t="shared" si="45"/>
        <v>#VALUE!</v>
      </c>
      <c r="H519" s="3" t="e">
        <f t="shared" si="45"/>
        <v>#VALUE!</v>
      </c>
      <c r="J519" s="7"/>
      <c r="K519" s="6" t="str">
        <f>_xlfn.XLOOKUP($B$4,A518:A545,G518:G545,"")</f>
        <v/>
      </c>
      <c r="L519" s="6"/>
      <c r="M519" s="6" t="str">
        <f>_xlfn.XLOOKUP($B$4,A518:A545,H518:H545,"")</f>
        <v/>
      </c>
    </row>
    <row r="520" spans="1:14" x14ac:dyDescent="0.25">
      <c r="A520" s="28" t="str">
        <f>_xlfn.XLOOKUP(P!C520,'Banco de Dados'!$B$3:$B$274,'Banco de Dados'!$K$3:$K$274,"")</f>
        <v/>
      </c>
      <c r="B520" s="2">
        <v>0</v>
      </c>
      <c r="C520" s="2">
        <v>0</v>
      </c>
      <c r="D520" s="2">
        <v>0</v>
      </c>
      <c r="E520" s="2">
        <v>0</v>
      </c>
      <c r="F520" s="32" t="e">
        <f t="shared" si="46"/>
        <v>#DIV/0!</v>
      </c>
      <c r="G520" s="3" t="e">
        <f t="shared" si="45"/>
        <v>#VALUE!</v>
      </c>
      <c r="H520" s="3" t="e">
        <f t="shared" si="45"/>
        <v>#VALUE!</v>
      </c>
      <c r="J520" s="7"/>
    </row>
    <row r="521" spans="1:14" ht="15.75" x14ac:dyDescent="0.25">
      <c r="A521" s="28" t="str">
        <f>_xlfn.XLOOKUP(P!C521,'Banco de Dados'!$B$3:$B$274,'Banco de Dados'!$K$3:$K$274,"")</f>
        <v/>
      </c>
      <c r="B521" s="2">
        <v>0</v>
      </c>
      <c r="C521" s="2">
        <v>0</v>
      </c>
      <c r="D521" s="2">
        <v>0</v>
      </c>
      <c r="E521" s="2">
        <v>0</v>
      </c>
      <c r="F521" s="32" t="e">
        <f t="shared" si="46"/>
        <v>#DIV/0!</v>
      </c>
      <c r="G521" s="3" t="e">
        <f t="shared" si="45"/>
        <v>#VALUE!</v>
      </c>
      <c r="H521" s="3" t="e">
        <f t="shared" si="45"/>
        <v>#VALUE!</v>
      </c>
      <c r="K521" s="165" t="s">
        <v>67</v>
      </c>
      <c r="L521" s="166"/>
      <c r="M521" s="167"/>
      <c r="N521"/>
    </row>
    <row r="522" spans="1:14" x14ac:dyDescent="0.25">
      <c r="A522" s="28" t="str">
        <f>_xlfn.XLOOKUP(P!C522,'Banco de Dados'!$B$3:$B$274,'Banco de Dados'!$K$3:$K$274,"")</f>
        <v/>
      </c>
      <c r="B522" s="2">
        <v>0</v>
      </c>
      <c r="C522" s="2">
        <v>0</v>
      </c>
      <c r="D522" s="2">
        <v>0</v>
      </c>
      <c r="E522" s="2">
        <v>0</v>
      </c>
      <c r="F522" s="32" t="e">
        <f t="shared" si="46"/>
        <v>#DIV/0!</v>
      </c>
      <c r="G522" s="3" t="e">
        <f t="shared" si="45"/>
        <v>#VALUE!</v>
      </c>
      <c r="H522" s="3" t="e">
        <f t="shared" si="45"/>
        <v>#VALUE!</v>
      </c>
      <c r="J522" s="7"/>
      <c r="K522" s="104" t="s">
        <v>240</v>
      </c>
      <c r="L522" s="39"/>
      <c r="M522" s="106" t="s">
        <v>209</v>
      </c>
    </row>
    <row r="523" spans="1:14" x14ac:dyDescent="0.25">
      <c r="A523" s="28" t="str">
        <f>_xlfn.XLOOKUP(P!C523,'Banco de Dados'!$B$3:$B$274,'Banco de Dados'!$K$3:$K$274,"")</f>
        <v/>
      </c>
      <c r="B523" s="2">
        <v>0</v>
      </c>
      <c r="C523" s="2">
        <v>0</v>
      </c>
      <c r="D523" s="2">
        <v>0</v>
      </c>
      <c r="E523" s="2">
        <v>0</v>
      </c>
      <c r="F523" s="32" t="e">
        <f t="shared" si="46"/>
        <v>#DIV/0!</v>
      </c>
      <c r="G523" s="3" t="e">
        <f t="shared" si="45"/>
        <v>#VALUE!</v>
      </c>
      <c r="H523" s="3" t="e">
        <f t="shared" si="45"/>
        <v>#VALUE!</v>
      </c>
      <c r="J523" s="58" t="s">
        <v>38</v>
      </c>
      <c r="K523" s="59">
        <f>$L$9</f>
        <v>9600</v>
      </c>
      <c r="L523" s="60"/>
      <c r="M523" s="61">
        <f>$M$11</f>
        <v>19589</v>
      </c>
      <c r="N523" s="60"/>
    </row>
    <row r="524" spans="1:14" x14ac:dyDescent="0.25">
      <c r="A524" s="28" t="str">
        <f>_xlfn.XLOOKUP(P!C524,'Banco de Dados'!$B$3:$B$274,'Banco de Dados'!$K$3:$K$274,"")</f>
        <v/>
      </c>
      <c r="B524" s="2">
        <v>0</v>
      </c>
      <c r="C524" s="2">
        <v>0</v>
      </c>
      <c r="D524" s="2">
        <v>0</v>
      </c>
      <c r="E524" s="2">
        <v>0</v>
      </c>
      <c r="F524" s="32" t="e">
        <f t="shared" si="46"/>
        <v>#DIV/0!</v>
      </c>
      <c r="G524" s="3" t="e">
        <f t="shared" si="45"/>
        <v>#VALUE!</v>
      </c>
      <c r="H524" s="3" t="e">
        <f t="shared" si="45"/>
        <v>#VALUE!</v>
      </c>
      <c r="J524" s="2"/>
      <c r="K524" s="18"/>
      <c r="L524" s="2" t="s">
        <v>70</v>
      </c>
      <c r="M524" s="19"/>
    </row>
    <row r="525" spans="1:14" x14ac:dyDescent="0.25">
      <c r="A525" s="28" t="str">
        <f>_xlfn.XLOOKUP(P!C525,'Banco de Dados'!$B$3:$B$274,'Banco de Dados'!$K$3:$K$274,"")</f>
        <v/>
      </c>
      <c r="B525" s="2">
        <v>0</v>
      </c>
      <c r="C525" s="2">
        <v>0</v>
      </c>
      <c r="D525" s="2">
        <v>0</v>
      </c>
      <c r="E525" s="2">
        <v>0</v>
      </c>
      <c r="F525" s="32" t="e">
        <f t="shared" si="46"/>
        <v>#DIV/0!</v>
      </c>
      <c r="G525" s="3" t="e">
        <f t="shared" si="45"/>
        <v>#VALUE!</v>
      </c>
      <c r="H525" s="3" t="e">
        <f t="shared" si="45"/>
        <v>#VALUE!</v>
      </c>
      <c r="J525" s="58" t="s">
        <v>69</v>
      </c>
      <c r="K525" s="62" t="s">
        <v>71</v>
      </c>
      <c r="L525" s="63"/>
      <c r="M525" s="64" t="str">
        <f>K519</f>
        <v/>
      </c>
      <c r="N525" s="60"/>
    </row>
    <row r="526" spans="1:14" x14ac:dyDescent="0.25">
      <c r="A526" s="28" t="str">
        <f>_xlfn.XLOOKUP(P!C526,'Banco de Dados'!$B$3:$B$274,'Banco de Dados'!$K$3:$K$274,"")</f>
        <v/>
      </c>
      <c r="B526" s="2">
        <v>0</v>
      </c>
      <c r="C526" s="2">
        <v>0</v>
      </c>
      <c r="D526" s="2">
        <v>0</v>
      </c>
      <c r="E526" s="2">
        <v>0</v>
      </c>
      <c r="F526" s="32" t="e">
        <f t="shared" si="46"/>
        <v>#DIV/0!</v>
      </c>
      <c r="G526" s="3" t="e">
        <f t="shared" si="45"/>
        <v>#VALUE!</v>
      </c>
      <c r="H526" s="3" t="e">
        <f t="shared" si="45"/>
        <v>#VALUE!</v>
      </c>
      <c r="J526" s="7"/>
    </row>
    <row r="527" spans="1:14" ht="15.75" x14ac:dyDescent="0.25">
      <c r="A527" s="28" t="str">
        <f>_xlfn.XLOOKUP(P!C527,'Banco de Dados'!$B$3:$B$274,'Banco de Dados'!$K$3:$K$274,"")</f>
        <v/>
      </c>
      <c r="B527" s="2">
        <v>0</v>
      </c>
      <c r="C527" s="2">
        <v>0</v>
      </c>
      <c r="D527" s="2">
        <v>0</v>
      </c>
      <c r="E527" s="2">
        <v>0</v>
      </c>
      <c r="F527" s="32" t="e">
        <f t="shared" si="46"/>
        <v>#DIV/0!</v>
      </c>
      <c r="G527" s="3" t="e">
        <f t="shared" si="45"/>
        <v>#VALUE!</v>
      </c>
      <c r="H527" s="3" t="e">
        <f t="shared" si="45"/>
        <v>#VALUE!</v>
      </c>
      <c r="J527" s="7"/>
      <c r="K527" s="165" t="s">
        <v>218</v>
      </c>
      <c r="L527" s="166"/>
      <c r="M527" s="167"/>
    </row>
    <row r="528" spans="1:14" x14ac:dyDescent="0.25">
      <c r="A528" s="28" t="str">
        <f>_xlfn.XLOOKUP(P!C528,'Banco de Dados'!$B$3:$B$274,'Banco de Dados'!$K$3:$K$274,"")</f>
        <v/>
      </c>
      <c r="B528" s="2">
        <v>0</v>
      </c>
      <c r="C528" s="2">
        <v>0</v>
      </c>
      <c r="D528" s="2">
        <v>0</v>
      </c>
      <c r="E528" s="2">
        <v>0</v>
      </c>
      <c r="F528" s="32" t="e">
        <f t="shared" si="46"/>
        <v>#DIV/0!</v>
      </c>
      <c r="G528" s="3" t="e">
        <f t="shared" si="45"/>
        <v>#VALUE!</v>
      </c>
      <c r="H528" s="3" t="e">
        <f t="shared" si="45"/>
        <v>#VALUE!</v>
      </c>
      <c r="J528" s="7"/>
      <c r="K528" s="104" t="s">
        <v>236</v>
      </c>
      <c r="L528" s="108" t="str">
        <f>K519</f>
        <v/>
      </c>
      <c r="M528" s="109" t="str">
        <f>M519</f>
        <v/>
      </c>
    </row>
    <row r="529" spans="1:13" x14ac:dyDescent="0.25">
      <c r="A529" s="28" t="str">
        <f>_xlfn.XLOOKUP(P!C529,'Banco de Dados'!$B$3:$B$274,'Banco de Dados'!$K$3:$K$274,"")</f>
        <v/>
      </c>
      <c r="B529" s="2">
        <v>0</v>
      </c>
      <c r="C529" s="2">
        <v>0</v>
      </c>
      <c r="D529" s="2">
        <v>0</v>
      </c>
      <c r="E529" s="2">
        <v>0</v>
      </c>
      <c r="F529" s="32" t="e">
        <f t="shared" si="46"/>
        <v>#DIV/0!</v>
      </c>
      <c r="G529" s="3" t="e">
        <f t="shared" si="45"/>
        <v>#VALUE!</v>
      </c>
      <c r="H529" s="3" t="e">
        <f t="shared" si="45"/>
        <v>#VALUE!</v>
      </c>
      <c r="J529" s="7"/>
      <c r="K529" s="104" t="s">
        <v>237</v>
      </c>
      <c r="L529" s="105">
        <f>$L$9</f>
        <v>9600</v>
      </c>
      <c r="M529" s="106">
        <f>$L$10</f>
        <v>0</v>
      </c>
    </row>
    <row r="530" spans="1:13" x14ac:dyDescent="0.25">
      <c r="A530" s="28" t="str">
        <f>_xlfn.XLOOKUP(P!C530,'Banco de Dados'!$B$3:$B$274,'Banco de Dados'!$K$3:$K$274,"")</f>
        <v/>
      </c>
      <c r="B530" s="2">
        <v>0</v>
      </c>
      <c r="C530" s="2">
        <v>0</v>
      </c>
      <c r="D530" s="2">
        <v>0</v>
      </c>
      <c r="E530" s="2">
        <v>0</v>
      </c>
      <c r="F530" s="32" t="e">
        <f t="shared" si="46"/>
        <v>#DIV/0!</v>
      </c>
      <c r="G530" s="3" t="e">
        <f t="shared" si="45"/>
        <v>#VALUE!</v>
      </c>
      <c r="H530" s="3" t="e">
        <f t="shared" si="45"/>
        <v>#VALUE!</v>
      </c>
      <c r="J530" s="7"/>
      <c r="K530" s="104" t="s">
        <v>238</v>
      </c>
      <c r="L530" s="105">
        <f>$M$11</f>
        <v>19589</v>
      </c>
      <c r="M530" s="106">
        <f>$M$12</f>
        <v>183</v>
      </c>
    </row>
    <row r="531" spans="1:13" x14ac:dyDescent="0.25">
      <c r="A531" s="28" t="str">
        <f>_xlfn.XLOOKUP(P!C531,'Banco de Dados'!$B$3:$B$274,'Banco de Dados'!$K$3:$K$274,"")</f>
        <v/>
      </c>
      <c r="B531" s="2">
        <v>0</v>
      </c>
      <c r="C531" s="2">
        <v>0</v>
      </c>
      <c r="D531" s="2">
        <v>0</v>
      </c>
      <c r="E531" s="2">
        <v>0</v>
      </c>
      <c r="F531" s="32" t="e">
        <f t="shared" si="46"/>
        <v>#DIV/0!</v>
      </c>
      <c r="G531" s="3" t="e">
        <f t="shared" si="45"/>
        <v>#VALUE!</v>
      </c>
      <c r="H531" s="3" t="e">
        <f t="shared" si="45"/>
        <v>#VALUE!</v>
      </c>
      <c r="J531" s="7"/>
      <c r="K531" s="69" t="s">
        <v>217</v>
      </c>
      <c r="L531" s="110" t="e">
        <f>SQRT(((M528/L528)^2)+((M529/L529)^2)+((M530/L530)^2))</f>
        <v>#VALUE!</v>
      </c>
      <c r="M531" s="71" t="str">
        <f>M540</f>
        <v>mg/kg</v>
      </c>
    </row>
    <row r="532" spans="1:13" x14ac:dyDescent="0.25">
      <c r="A532" s="28" t="str">
        <f>_xlfn.XLOOKUP(P!C532,'Banco de Dados'!$B$3:$B$274,'Banco de Dados'!$K$3:$K$274,"")</f>
        <v/>
      </c>
      <c r="B532" s="2">
        <v>0</v>
      </c>
      <c r="C532" s="2">
        <v>0</v>
      </c>
      <c r="D532" s="2">
        <v>0</v>
      </c>
      <c r="E532" s="2">
        <v>0</v>
      </c>
      <c r="F532" s="32" t="e">
        <f t="shared" si="46"/>
        <v>#DIV/0!</v>
      </c>
      <c r="G532" s="3" t="e">
        <f t="shared" si="45"/>
        <v>#VALUE!</v>
      </c>
      <c r="H532" s="3" t="e">
        <f t="shared" si="45"/>
        <v>#VALUE!</v>
      </c>
      <c r="J532" s="7"/>
    </row>
    <row r="533" spans="1:13" x14ac:dyDescent="0.25">
      <c r="A533" s="28" t="str">
        <f>_xlfn.XLOOKUP(P!C533,'Banco de Dados'!$B$3:$B$274,'Banco de Dados'!$K$3:$K$274,"")</f>
        <v/>
      </c>
      <c r="B533" s="2">
        <v>0</v>
      </c>
      <c r="C533" s="2">
        <v>0</v>
      </c>
      <c r="D533" s="2">
        <v>0</v>
      </c>
      <c r="E533" s="2">
        <v>0</v>
      </c>
      <c r="F533" s="32" t="e">
        <f t="shared" si="46"/>
        <v>#DIV/0!</v>
      </c>
      <c r="G533" s="3" t="e">
        <f t="shared" si="45"/>
        <v>#VALUE!</v>
      </c>
      <c r="H533" s="3" t="e">
        <f t="shared" si="45"/>
        <v>#VALUE!</v>
      </c>
      <c r="J533" s="7"/>
    </row>
    <row r="534" spans="1:13" x14ac:dyDescent="0.25">
      <c r="A534" s="28" t="str">
        <f>_xlfn.XLOOKUP(P!C534,'Banco de Dados'!$B$3:$B$274,'Banco de Dados'!$K$3:$K$274,"")</f>
        <v/>
      </c>
      <c r="B534" s="2">
        <v>0</v>
      </c>
      <c r="C534" s="2">
        <v>0</v>
      </c>
      <c r="D534" s="2">
        <v>0</v>
      </c>
      <c r="E534" s="2">
        <v>0</v>
      </c>
      <c r="F534" s="32" t="e">
        <f t="shared" si="46"/>
        <v>#DIV/0!</v>
      </c>
      <c r="G534" s="3" t="e">
        <f t="shared" si="45"/>
        <v>#VALUE!</v>
      </c>
      <c r="H534" s="3" t="e">
        <f t="shared" si="45"/>
        <v>#VALUE!</v>
      </c>
      <c r="J534" s="7"/>
    </row>
    <row r="535" spans="1:13" x14ac:dyDescent="0.25">
      <c r="A535" s="28" t="str">
        <f>_xlfn.XLOOKUP(P!C535,'Banco de Dados'!$B$3:$B$274,'Banco de Dados'!$K$3:$K$274,"")</f>
        <v/>
      </c>
      <c r="B535" s="2">
        <v>0</v>
      </c>
      <c r="C535" s="2">
        <v>0</v>
      </c>
      <c r="D535" s="2">
        <v>0</v>
      </c>
      <c r="E535" s="2">
        <v>0</v>
      </c>
      <c r="F535" s="32" t="e">
        <f t="shared" si="46"/>
        <v>#DIV/0!</v>
      </c>
      <c r="G535" s="3" t="e">
        <f t="shared" si="45"/>
        <v>#VALUE!</v>
      </c>
      <c r="H535" s="3" t="e">
        <f t="shared" si="45"/>
        <v>#VALUE!</v>
      </c>
      <c r="J535" s="7"/>
    </row>
    <row r="536" spans="1:13" x14ac:dyDescent="0.25">
      <c r="A536" s="28" t="str">
        <f>_xlfn.XLOOKUP(P!C536,'Banco de Dados'!$B$3:$B$274,'Banco de Dados'!$K$3:$K$274,"")</f>
        <v/>
      </c>
      <c r="B536" s="2">
        <v>0</v>
      </c>
      <c r="C536" s="2">
        <v>0</v>
      </c>
      <c r="D536" s="2">
        <v>0</v>
      </c>
      <c r="E536" s="2">
        <v>0</v>
      </c>
      <c r="F536" s="32" t="e">
        <f t="shared" si="46"/>
        <v>#DIV/0!</v>
      </c>
      <c r="G536" s="3" t="e">
        <f t="shared" si="45"/>
        <v>#VALUE!</v>
      </c>
      <c r="H536" s="3" t="e">
        <f t="shared" si="45"/>
        <v>#VALUE!</v>
      </c>
      <c r="J536" s="7"/>
    </row>
    <row r="537" spans="1:13" x14ac:dyDescent="0.25">
      <c r="A537" s="28" t="str">
        <f>_xlfn.XLOOKUP(P!C537,'Banco de Dados'!$B$3:$B$274,'Banco de Dados'!$K$3:$K$274,"")</f>
        <v/>
      </c>
      <c r="B537" s="2">
        <v>0</v>
      </c>
      <c r="C537" s="2">
        <v>0</v>
      </c>
      <c r="D537" s="2">
        <v>0</v>
      </c>
      <c r="E537" s="2">
        <v>0</v>
      </c>
      <c r="F537" s="32" t="e">
        <f t="shared" si="46"/>
        <v>#DIV/0!</v>
      </c>
      <c r="G537" s="3" t="e">
        <f t="shared" si="45"/>
        <v>#VALUE!</v>
      </c>
      <c r="H537" s="3" t="e">
        <f t="shared" si="45"/>
        <v>#VALUE!</v>
      </c>
      <c r="J537" s="7"/>
    </row>
    <row r="538" spans="1:13" x14ac:dyDescent="0.25">
      <c r="A538" s="28" t="str">
        <f>_xlfn.XLOOKUP(P!C538,'Banco de Dados'!$B$3:$B$274,'Banco de Dados'!$K$3:$K$274,"")</f>
        <v/>
      </c>
      <c r="B538" s="2">
        <v>0</v>
      </c>
      <c r="C538" s="2">
        <v>0</v>
      </c>
      <c r="D538" s="2">
        <v>0</v>
      </c>
      <c r="E538" s="17">
        <v>0</v>
      </c>
      <c r="F538" s="32" t="e">
        <f t="shared" si="46"/>
        <v>#DIV/0!</v>
      </c>
      <c r="G538" s="3" t="e">
        <f t="shared" si="45"/>
        <v>#VALUE!</v>
      </c>
      <c r="H538" s="3" t="e">
        <f t="shared" si="45"/>
        <v>#VALUE!</v>
      </c>
      <c r="J538" s="7"/>
    </row>
    <row r="539" spans="1:13" ht="15.75" x14ac:dyDescent="0.25">
      <c r="A539" s="28" t="str">
        <f>_xlfn.XLOOKUP(P!C539,'Banco de Dados'!$B$3:$B$274,'Banco de Dados'!$K$3:$K$274,"")</f>
        <v/>
      </c>
      <c r="B539" s="2">
        <v>0</v>
      </c>
      <c r="C539" s="2">
        <v>0</v>
      </c>
      <c r="D539" s="2">
        <v>0</v>
      </c>
      <c r="E539" s="2">
        <v>0</v>
      </c>
      <c r="F539" s="32" t="e">
        <f t="shared" si="46"/>
        <v>#DIV/0!</v>
      </c>
      <c r="G539" s="3" t="e">
        <f t="shared" si="45"/>
        <v>#VALUE!</v>
      </c>
      <c r="H539" s="3" t="e">
        <f t="shared" si="45"/>
        <v>#VALUE!</v>
      </c>
      <c r="J539" s="7"/>
      <c r="K539" s="101" t="s">
        <v>216</v>
      </c>
      <c r="L539" s="102">
        <f>K517</f>
        <v>0</v>
      </c>
      <c r="M539" s="103" t="str">
        <f>M517</f>
        <v>Enxofre</v>
      </c>
    </row>
    <row r="540" spans="1:13" x14ac:dyDescent="0.25">
      <c r="A540" s="28" t="str">
        <f>_xlfn.XLOOKUP(P!C540,'Banco de Dados'!$B$3:$B$274,'Banco de Dados'!$K$3:$K$274,"")</f>
        <v/>
      </c>
      <c r="B540" s="2">
        <v>0</v>
      </c>
      <c r="C540" s="2">
        <v>0</v>
      </c>
      <c r="D540" s="2">
        <v>0</v>
      </c>
      <c r="E540" s="2">
        <v>0</v>
      </c>
      <c r="F540" s="32" t="e">
        <f t="shared" si="46"/>
        <v>#DIV/0!</v>
      </c>
      <c r="G540" s="3" t="e">
        <f t="shared" si="45"/>
        <v>#VALUE!</v>
      </c>
      <c r="H540" s="3" t="e">
        <f t="shared" si="45"/>
        <v>#VALUE!</v>
      </c>
      <c r="J540" s="7"/>
      <c r="K540" s="68" t="s">
        <v>68</v>
      </c>
      <c r="L540" s="29" t="e">
        <f>(K523*M525)/M523</f>
        <v>#VALUE!</v>
      </c>
      <c r="M540" s="66" t="str">
        <f>$M$9</f>
        <v>mg/kg</v>
      </c>
    </row>
    <row r="541" spans="1:13" x14ac:dyDescent="0.25">
      <c r="A541" s="28" t="str">
        <f>_xlfn.XLOOKUP(P!C541,'Banco de Dados'!$B$3:$B$274,'Banco de Dados'!$K$3:$K$274,"")</f>
        <v/>
      </c>
      <c r="B541" s="2">
        <v>0</v>
      </c>
      <c r="C541" s="2">
        <v>0</v>
      </c>
      <c r="D541" s="2">
        <v>0</v>
      </c>
      <c r="E541" s="2">
        <v>0</v>
      </c>
      <c r="F541" s="32" t="e">
        <f t="shared" si="46"/>
        <v>#DIV/0!</v>
      </c>
      <c r="G541" s="3" t="e">
        <f t="shared" si="45"/>
        <v>#VALUE!</v>
      </c>
      <c r="H541" s="3" t="e">
        <f t="shared" si="45"/>
        <v>#VALUE!</v>
      </c>
      <c r="J541" s="7"/>
      <c r="K541" s="111" t="s">
        <v>246</v>
      </c>
      <c r="L541" s="126" t="e">
        <f>SQRT(((M528/L528)^2)+((M529/L529)^2)+((M530/L530)^2))</f>
        <v>#VALUE!</v>
      </c>
      <c r="M541" s="66"/>
    </row>
    <row r="542" spans="1:13" x14ac:dyDescent="0.25">
      <c r="A542" s="28" t="str">
        <f>_xlfn.XLOOKUP(P!C542,'Banco de Dados'!$B$3:$B$274,'Banco de Dados'!$K$3:$K$274,"")</f>
        <v/>
      </c>
      <c r="B542" s="2">
        <v>0</v>
      </c>
      <c r="C542" s="2">
        <v>0</v>
      </c>
      <c r="D542" s="2">
        <v>0</v>
      </c>
      <c r="E542" s="2">
        <v>0</v>
      </c>
      <c r="F542" s="32" t="e">
        <f t="shared" si="46"/>
        <v>#DIV/0!</v>
      </c>
      <c r="G542" s="3" t="e">
        <f t="shared" si="45"/>
        <v>#VALUE!</v>
      </c>
      <c r="H542" s="3" t="e">
        <f t="shared" si="45"/>
        <v>#VALUE!</v>
      </c>
      <c r="J542" s="7"/>
      <c r="K542" s="69" t="s">
        <v>247</v>
      </c>
      <c r="L542" s="127" t="e">
        <f>L541*L540</f>
        <v>#VALUE!</v>
      </c>
      <c r="M542" s="71" t="str">
        <f>$M$9</f>
        <v>mg/kg</v>
      </c>
    </row>
    <row r="543" spans="1:13" x14ac:dyDescent="0.25">
      <c r="A543" s="28" t="str">
        <f>_xlfn.XLOOKUP(P!C543,'Banco de Dados'!$B$3:$B$274,'Banco de Dados'!$K$3:$K$274,"")</f>
        <v/>
      </c>
      <c r="B543" s="2">
        <v>0</v>
      </c>
      <c r="C543" s="2">
        <v>0</v>
      </c>
      <c r="D543" s="2">
        <v>0</v>
      </c>
      <c r="E543" s="2">
        <v>0</v>
      </c>
      <c r="F543" s="32" t="e">
        <f t="shared" si="46"/>
        <v>#DIV/0!</v>
      </c>
      <c r="G543" s="3" t="e">
        <f t="shared" si="45"/>
        <v>#VALUE!</v>
      </c>
      <c r="H543" s="3" t="e">
        <f t="shared" si="45"/>
        <v>#VALUE!</v>
      </c>
      <c r="J543" s="7"/>
      <c r="K543" s="123"/>
      <c r="L543" s="124"/>
    </row>
    <row r="544" spans="1:13" x14ac:dyDescent="0.25">
      <c r="A544" s="28" t="str">
        <f>_xlfn.XLOOKUP(P!C544,'Banco de Dados'!$B$3:$B$274,'Banco de Dados'!$K$3:$K$274,"")</f>
        <v/>
      </c>
      <c r="B544" s="2">
        <v>0</v>
      </c>
      <c r="C544" s="2">
        <v>0</v>
      </c>
      <c r="D544" s="2">
        <v>0</v>
      </c>
      <c r="E544" s="2">
        <v>0</v>
      </c>
      <c r="F544" s="32" t="e">
        <f t="shared" si="46"/>
        <v>#DIV/0!</v>
      </c>
      <c r="G544" s="3" t="e">
        <f t="shared" si="45"/>
        <v>#VALUE!</v>
      </c>
      <c r="H544" s="3" t="e">
        <f t="shared" si="45"/>
        <v>#VALUE!</v>
      </c>
      <c r="J544" s="7"/>
    </row>
    <row r="545" spans="1:14" x14ac:dyDescent="0.25">
      <c r="A545" s="28" t="str">
        <f>_xlfn.XLOOKUP(P!C545,'Banco de Dados'!$B$3:$B$274,'Banco de Dados'!$K$3:$K$274,"")</f>
        <v/>
      </c>
      <c r="B545" s="2">
        <v>0</v>
      </c>
      <c r="C545" s="2">
        <v>0</v>
      </c>
      <c r="D545" s="2">
        <v>0</v>
      </c>
      <c r="E545" s="2">
        <v>0</v>
      </c>
      <c r="F545" s="32" t="e">
        <f t="shared" si="46"/>
        <v>#DIV/0!</v>
      </c>
      <c r="G545" s="3" t="e">
        <f t="shared" si="45"/>
        <v>#VALUE!</v>
      </c>
      <c r="H545" s="3" t="e">
        <f t="shared" si="45"/>
        <v>#VALUE!</v>
      </c>
      <c r="J545" s="7"/>
    </row>
    <row r="546" spans="1:14" x14ac:dyDescent="0.25">
      <c r="A546" s="28" t="str">
        <f>_xlfn.XLOOKUP(P!C546,'Banco de Dados'!$B$3:$B$274,'Banco de Dados'!$K$3:$K$274,"")</f>
        <v/>
      </c>
      <c r="B546" s="2">
        <v>0</v>
      </c>
      <c r="C546" s="2">
        <v>0</v>
      </c>
      <c r="D546" s="2">
        <v>0</v>
      </c>
      <c r="E546" s="2">
        <v>0</v>
      </c>
      <c r="F546" s="32" t="e">
        <f t="shared" si="46"/>
        <v>#DIV/0!</v>
      </c>
      <c r="G546" s="3" t="e">
        <f t="shared" ref="G546:H548" si="47">D546*$E$516</f>
        <v>#VALUE!</v>
      </c>
      <c r="H546" s="3" t="e">
        <f t="shared" si="47"/>
        <v>#VALUE!</v>
      </c>
      <c r="J546" s="7"/>
    </row>
    <row r="547" spans="1:14" x14ac:dyDescent="0.25">
      <c r="A547" s="28" t="str">
        <f>_xlfn.XLOOKUP(P!C547,'Banco de Dados'!$B$3:$B$274,'Banco de Dados'!$K$3:$K$274,"")</f>
        <v/>
      </c>
      <c r="B547" s="2">
        <v>0</v>
      </c>
      <c r="C547" s="2">
        <v>0</v>
      </c>
      <c r="D547" s="2">
        <v>0</v>
      </c>
      <c r="E547" s="2">
        <v>0</v>
      </c>
      <c r="F547" s="32" t="e">
        <f t="shared" si="46"/>
        <v>#DIV/0!</v>
      </c>
      <c r="G547" s="3" t="e">
        <f t="shared" si="47"/>
        <v>#VALUE!</v>
      </c>
      <c r="H547" s="3" t="e">
        <f t="shared" si="47"/>
        <v>#VALUE!</v>
      </c>
      <c r="J547" s="7"/>
    </row>
    <row r="548" spans="1:14" x14ac:dyDescent="0.25">
      <c r="A548" s="28" t="str">
        <f>_xlfn.XLOOKUP(P!C548,'Banco de Dados'!$B$3:$B$274,'Banco de Dados'!$K$3:$K$274,"")</f>
        <v/>
      </c>
      <c r="B548" s="2">
        <v>0</v>
      </c>
      <c r="C548" s="2">
        <v>0</v>
      </c>
      <c r="D548" s="2">
        <v>0</v>
      </c>
      <c r="E548" s="2">
        <v>0</v>
      </c>
      <c r="F548" s="32" t="e">
        <f t="shared" si="46"/>
        <v>#DIV/0!</v>
      </c>
      <c r="G548" s="3" t="e">
        <f t="shared" si="47"/>
        <v>#VALUE!</v>
      </c>
      <c r="H548" s="3" t="e">
        <f t="shared" si="47"/>
        <v>#VALUE!</v>
      </c>
      <c r="J548" s="7"/>
    </row>
    <row r="549" spans="1:14" x14ac:dyDescent="0.25">
      <c r="A549" s="21"/>
      <c r="B549" s="21"/>
      <c r="C549" s="21"/>
      <c r="D549" s="21"/>
      <c r="E549" s="21"/>
      <c r="F549" s="77"/>
      <c r="G549" s="21"/>
      <c r="H549" s="21"/>
      <c r="J549" s="21"/>
      <c r="K549" s="21"/>
      <c r="L549" s="21"/>
      <c r="M549" s="21"/>
      <c r="N549" s="21"/>
    </row>
    <row r="550" spans="1:14" ht="15.75" x14ac:dyDescent="0.25">
      <c r="A550" s="36">
        <f>'Nome das Amostras'!A20</f>
        <v>0</v>
      </c>
      <c r="B550" s="164" t="e">
        <f>VLOOKUP(A550,'Nome das Amostras'!$A$3:$D$28,2,FALSE)</f>
        <v>#N/A</v>
      </c>
      <c r="C550" s="164"/>
      <c r="D550" s="51" t="s">
        <v>65</v>
      </c>
      <c r="E550" s="52" t="e">
        <f>'Banco de Dados'!$O$13/'Banco de Dados'!DW13</f>
        <v>#VALUE!</v>
      </c>
      <c r="F550" s="74"/>
      <c r="G550" s="3"/>
      <c r="H550" s="3"/>
      <c r="J550" s="7"/>
    </row>
    <row r="551" spans="1:14" ht="15.75" x14ac:dyDescent="0.25">
      <c r="A551" s="107" t="s">
        <v>1</v>
      </c>
      <c r="B551" s="107" t="s">
        <v>0</v>
      </c>
      <c r="C551" s="107" t="s">
        <v>212</v>
      </c>
      <c r="D551" s="107" t="s">
        <v>209</v>
      </c>
      <c r="E551" s="107" t="s">
        <v>213</v>
      </c>
      <c r="F551" s="76" t="s">
        <v>219</v>
      </c>
      <c r="G551" s="54" t="s">
        <v>140</v>
      </c>
      <c r="H551" s="54" t="s">
        <v>66</v>
      </c>
      <c r="J551" s="7"/>
      <c r="K551" s="72">
        <f>A550</f>
        <v>0</v>
      </c>
      <c r="L551" s="55" t="s">
        <v>215</v>
      </c>
      <c r="M551" s="41" t="str">
        <f>$A$1</f>
        <v>Enxofre</v>
      </c>
      <c r="N551" s="3"/>
    </row>
    <row r="552" spans="1:14" x14ac:dyDescent="0.25">
      <c r="A552" s="28" t="str">
        <f>_xlfn.XLOOKUP(P!C552,'Banco de Dados'!$B$3:$B$274,'Banco de Dados'!$K$3:$K$274,"")</f>
        <v/>
      </c>
      <c r="B552" s="2" cm="1">
        <f t="array" ref="B552:E582">Dados!DS5:DV35</f>
        <v>0</v>
      </c>
      <c r="C552" s="2">
        <v>0</v>
      </c>
      <c r="D552" s="2">
        <v>0</v>
      </c>
      <c r="E552" s="2">
        <v>0</v>
      </c>
      <c r="F552" s="32" t="e">
        <f>(E552*100)/D552</f>
        <v>#DIV/0!</v>
      </c>
      <c r="G552" s="3" t="e">
        <f t="shared" ref="G552:H579" si="48">D552*$E$550</f>
        <v>#VALUE!</v>
      </c>
      <c r="H552" s="3" t="e">
        <f t="shared" si="48"/>
        <v>#VALUE!</v>
      </c>
      <c r="J552" s="7"/>
      <c r="K552" s="5" t="s">
        <v>210</v>
      </c>
      <c r="L552" s="5"/>
      <c r="M552" s="5" t="s">
        <v>211</v>
      </c>
    </row>
    <row r="553" spans="1:14" x14ac:dyDescent="0.25">
      <c r="A553" s="28" t="str">
        <f>_xlfn.XLOOKUP(P!C553,'Banco de Dados'!$B$3:$B$274,'Banco de Dados'!$K$3:$K$274,"")</f>
        <v/>
      </c>
      <c r="B553" s="2">
        <v>0</v>
      </c>
      <c r="C553" s="2">
        <v>0</v>
      </c>
      <c r="D553" s="2">
        <v>0</v>
      </c>
      <c r="E553" s="2">
        <v>0</v>
      </c>
      <c r="F553" s="32" t="e">
        <f t="shared" ref="F553:F582" si="49">(E553*100)/D553</f>
        <v>#DIV/0!</v>
      </c>
      <c r="G553" s="3" t="e">
        <f t="shared" si="48"/>
        <v>#VALUE!</v>
      </c>
      <c r="H553" s="3" t="e">
        <f t="shared" si="48"/>
        <v>#VALUE!</v>
      </c>
      <c r="J553" s="7"/>
      <c r="K553" s="6" t="str">
        <f>_xlfn.XLOOKUP($B$4,A552:A579,G552:G579,"")</f>
        <v/>
      </c>
      <c r="L553" s="6"/>
      <c r="M553" s="6" t="str">
        <f>_xlfn.XLOOKUP($B$4,A552:A579,H552:H579,"")</f>
        <v/>
      </c>
    </row>
    <row r="554" spans="1:14" x14ac:dyDescent="0.25">
      <c r="A554" s="28" t="str">
        <f>_xlfn.XLOOKUP(P!C554,'Banco de Dados'!$B$3:$B$274,'Banco de Dados'!$K$3:$K$274,"")</f>
        <v/>
      </c>
      <c r="B554" s="2">
        <v>0</v>
      </c>
      <c r="C554" s="2">
        <v>0</v>
      </c>
      <c r="D554" s="2">
        <v>0</v>
      </c>
      <c r="E554" s="2">
        <v>0</v>
      </c>
      <c r="F554" s="32" t="e">
        <f t="shared" si="49"/>
        <v>#DIV/0!</v>
      </c>
      <c r="G554" s="3" t="e">
        <f t="shared" si="48"/>
        <v>#VALUE!</v>
      </c>
      <c r="H554" s="3" t="e">
        <f t="shared" si="48"/>
        <v>#VALUE!</v>
      </c>
      <c r="J554" s="7"/>
    </row>
    <row r="555" spans="1:14" ht="15.75" x14ac:dyDescent="0.25">
      <c r="A555" s="28" t="str">
        <f>_xlfn.XLOOKUP(P!C555,'Banco de Dados'!$B$3:$B$274,'Banco de Dados'!$K$3:$K$274,"")</f>
        <v/>
      </c>
      <c r="B555" s="2">
        <v>0</v>
      </c>
      <c r="C555" s="2">
        <v>0</v>
      </c>
      <c r="D555" s="2">
        <v>0</v>
      </c>
      <c r="E555" s="2">
        <v>0</v>
      </c>
      <c r="F555" s="32" t="e">
        <f t="shared" si="49"/>
        <v>#DIV/0!</v>
      </c>
      <c r="G555" s="3" t="e">
        <f t="shared" si="48"/>
        <v>#VALUE!</v>
      </c>
      <c r="H555" s="3" t="e">
        <f t="shared" si="48"/>
        <v>#VALUE!</v>
      </c>
      <c r="K555" s="165" t="s">
        <v>67</v>
      </c>
      <c r="L555" s="166"/>
      <c r="M555" s="167"/>
      <c r="N555"/>
    </row>
    <row r="556" spans="1:14" x14ac:dyDescent="0.25">
      <c r="A556" s="28" t="str">
        <f>_xlfn.XLOOKUP(P!C556,'Banco de Dados'!$B$3:$B$274,'Banco de Dados'!$K$3:$K$274,"")</f>
        <v/>
      </c>
      <c r="B556" s="2">
        <v>0</v>
      </c>
      <c r="C556" s="2">
        <v>0</v>
      </c>
      <c r="D556" s="2">
        <v>0</v>
      </c>
      <c r="E556" s="2">
        <v>0</v>
      </c>
      <c r="F556" s="32" t="e">
        <f t="shared" si="49"/>
        <v>#DIV/0!</v>
      </c>
      <c r="G556" s="3" t="e">
        <f t="shared" si="48"/>
        <v>#VALUE!</v>
      </c>
      <c r="H556" s="3" t="e">
        <f t="shared" si="48"/>
        <v>#VALUE!</v>
      </c>
      <c r="J556" s="7"/>
      <c r="K556" s="104" t="s">
        <v>240</v>
      </c>
      <c r="L556" s="39"/>
      <c r="M556" s="106" t="s">
        <v>209</v>
      </c>
    </row>
    <row r="557" spans="1:14" x14ac:dyDescent="0.25">
      <c r="A557" s="28" t="str">
        <f>_xlfn.XLOOKUP(P!C557,'Banco de Dados'!$B$3:$B$274,'Banco de Dados'!$K$3:$K$274,"")</f>
        <v/>
      </c>
      <c r="B557" s="2">
        <v>0</v>
      </c>
      <c r="C557" s="2">
        <v>0</v>
      </c>
      <c r="D557" s="2">
        <v>0</v>
      </c>
      <c r="E557" s="2">
        <v>0</v>
      </c>
      <c r="F557" s="32" t="e">
        <f t="shared" si="49"/>
        <v>#DIV/0!</v>
      </c>
      <c r="G557" s="3" t="e">
        <f t="shared" si="48"/>
        <v>#VALUE!</v>
      </c>
      <c r="H557" s="3" t="e">
        <f t="shared" si="48"/>
        <v>#VALUE!</v>
      </c>
      <c r="J557" s="58" t="s">
        <v>38</v>
      </c>
      <c r="K557" s="59">
        <f>$L$9</f>
        <v>9600</v>
      </c>
      <c r="L557" s="60"/>
      <c r="M557" s="61">
        <f>$M$11</f>
        <v>19589</v>
      </c>
      <c r="N557" s="60"/>
    </row>
    <row r="558" spans="1:14" x14ac:dyDescent="0.25">
      <c r="A558" s="28" t="str">
        <f>_xlfn.XLOOKUP(P!C558,'Banco de Dados'!$B$3:$B$274,'Banco de Dados'!$K$3:$K$274,"")</f>
        <v/>
      </c>
      <c r="B558" s="2">
        <v>0</v>
      </c>
      <c r="C558" s="2">
        <v>0</v>
      </c>
      <c r="D558" s="2">
        <v>0</v>
      </c>
      <c r="E558" s="2">
        <v>0</v>
      </c>
      <c r="F558" s="32" t="e">
        <f t="shared" si="49"/>
        <v>#DIV/0!</v>
      </c>
      <c r="G558" s="3" t="e">
        <f t="shared" si="48"/>
        <v>#VALUE!</v>
      </c>
      <c r="H558" s="3" t="e">
        <f t="shared" si="48"/>
        <v>#VALUE!</v>
      </c>
      <c r="J558" s="2"/>
      <c r="K558" s="18"/>
      <c r="L558" s="2" t="s">
        <v>70</v>
      </c>
      <c r="M558" s="19"/>
    </row>
    <row r="559" spans="1:14" x14ac:dyDescent="0.25">
      <c r="A559" s="28" t="str">
        <f>_xlfn.XLOOKUP(P!C559,'Banco de Dados'!$B$3:$B$274,'Banco de Dados'!$K$3:$K$274,"")</f>
        <v/>
      </c>
      <c r="B559" s="2">
        <v>0</v>
      </c>
      <c r="C559" s="2">
        <v>0</v>
      </c>
      <c r="D559" s="2">
        <v>0</v>
      </c>
      <c r="E559" s="2">
        <v>0</v>
      </c>
      <c r="F559" s="32" t="e">
        <f t="shared" si="49"/>
        <v>#DIV/0!</v>
      </c>
      <c r="G559" s="3" t="e">
        <f t="shared" si="48"/>
        <v>#VALUE!</v>
      </c>
      <c r="H559" s="3" t="e">
        <f t="shared" si="48"/>
        <v>#VALUE!</v>
      </c>
      <c r="J559" s="58" t="s">
        <v>69</v>
      </c>
      <c r="K559" s="62" t="s">
        <v>71</v>
      </c>
      <c r="L559" s="63"/>
      <c r="M559" s="64" t="str">
        <f>K553</f>
        <v/>
      </c>
      <c r="N559" s="60"/>
    </row>
    <row r="560" spans="1:14" x14ac:dyDescent="0.25">
      <c r="A560" s="28" t="str">
        <f>_xlfn.XLOOKUP(P!C560,'Banco de Dados'!$B$3:$B$274,'Banco de Dados'!$K$3:$K$274,"")</f>
        <v/>
      </c>
      <c r="B560" s="2">
        <v>0</v>
      </c>
      <c r="C560" s="2">
        <v>0</v>
      </c>
      <c r="D560" s="2">
        <v>0</v>
      </c>
      <c r="E560" s="2">
        <v>0</v>
      </c>
      <c r="F560" s="32" t="e">
        <f t="shared" si="49"/>
        <v>#DIV/0!</v>
      </c>
      <c r="G560" s="3" t="e">
        <f t="shared" si="48"/>
        <v>#VALUE!</v>
      </c>
      <c r="H560" s="3" t="e">
        <f t="shared" si="48"/>
        <v>#VALUE!</v>
      </c>
      <c r="J560" s="7"/>
    </row>
    <row r="561" spans="1:13" ht="15.75" x14ac:dyDescent="0.25">
      <c r="A561" s="28" t="str">
        <f>_xlfn.XLOOKUP(P!C561,'Banco de Dados'!$B$3:$B$274,'Banco de Dados'!$K$3:$K$274,"")</f>
        <v/>
      </c>
      <c r="B561" s="2">
        <v>0</v>
      </c>
      <c r="C561" s="2">
        <v>0</v>
      </c>
      <c r="D561" s="2">
        <v>0</v>
      </c>
      <c r="E561" s="2">
        <v>0</v>
      </c>
      <c r="F561" s="32" t="e">
        <f t="shared" si="49"/>
        <v>#DIV/0!</v>
      </c>
      <c r="G561" s="3" t="e">
        <f t="shared" si="48"/>
        <v>#VALUE!</v>
      </c>
      <c r="H561" s="3" t="e">
        <f t="shared" si="48"/>
        <v>#VALUE!</v>
      </c>
      <c r="J561" s="7"/>
      <c r="K561" s="165" t="s">
        <v>218</v>
      </c>
      <c r="L561" s="166"/>
      <c r="M561" s="167"/>
    </row>
    <row r="562" spans="1:13" x14ac:dyDescent="0.25">
      <c r="A562" s="28" t="str">
        <f>_xlfn.XLOOKUP(P!C562,'Banco de Dados'!$B$3:$B$274,'Banco de Dados'!$K$3:$K$274,"")</f>
        <v/>
      </c>
      <c r="B562" s="2">
        <v>0</v>
      </c>
      <c r="C562" s="2">
        <v>0</v>
      </c>
      <c r="D562" s="2">
        <v>0</v>
      </c>
      <c r="E562" s="2">
        <v>0</v>
      </c>
      <c r="F562" s="32" t="e">
        <f t="shared" si="49"/>
        <v>#DIV/0!</v>
      </c>
      <c r="G562" s="3" t="e">
        <f t="shared" si="48"/>
        <v>#VALUE!</v>
      </c>
      <c r="H562" s="3" t="e">
        <f t="shared" si="48"/>
        <v>#VALUE!</v>
      </c>
      <c r="J562" s="7"/>
      <c r="K562" s="104" t="s">
        <v>236</v>
      </c>
      <c r="L562" s="108" t="str">
        <f>K553</f>
        <v/>
      </c>
      <c r="M562" s="109" t="str">
        <f>M553</f>
        <v/>
      </c>
    </row>
    <row r="563" spans="1:13" x14ac:dyDescent="0.25">
      <c r="A563" s="28" t="str">
        <f>_xlfn.XLOOKUP(P!C563,'Banco de Dados'!$B$3:$B$274,'Banco de Dados'!$K$3:$K$274,"")</f>
        <v/>
      </c>
      <c r="B563" s="2">
        <v>0</v>
      </c>
      <c r="C563" s="2">
        <v>0</v>
      </c>
      <c r="D563" s="2">
        <v>0</v>
      </c>
      <c r="E563" s="2">
        <v>0</v>
      </c>
      <c r="F563" s="32" t="e">
        <f t="shared" si="49"/>
        <v>#DIV/0!</v>
      </c>
      <c r="G563" s="3" t="e">
        <f t="shared" si="48"/>
        <v>#VALUE!</v>
      </c>
      <c r="H563" s="3" t="e">
        <f t="shared" si="48"/>
        <v>#VALUE!</v>
      </c>
      <c r="J563" s="7"/>
      <c r="K563" s="104" t="s">
        <v>237</v>
      </c>
      <c r="L563" s="105">
        <f>$L$9</f>
        <v>9600</v>
      </c>
      <c r="M563" s="106">
        <f>$L$10</f>
        <v>0</v>
      </c>
    </row>
    <row r="564" spans="1:13" x14ac:dyDescent="0.25">
      <c r="A564" s="28" t="str">
        <f>_xlfn.XLOOKUP(P!C564,'Banco de Dados'!$B$3:$B$274,'Banco de Dados'!$K$3:$K$274,"")</f>
        <v/>
      </c>
      <c r="B564" s="2">
        <v>0</v>
      </c>
      <c r="C564" s="2">
        <v>0</v>
      </c>
      <c r="D564" s="2">
        <v>0</v>
      </c>
      <c r="E564" s="2">
        <v>0</v>
      </c>
      <c r="F564" s="32" t="e">
        <f t="shared" si="49"/>
        <v>#DIV/0!</v>
      </c>
      <c r="G564" s="3" t="e">
        <f t="shared" si="48"/>
        <v>#VALUE!</v>
      </c>
      <c r="H564" s="3" t="e">
        <f t="shared" si="48"/>
        <v>#VALUE!</v>
      </c>
      <c r="J564" s="7"/>
      <c r="K564" s="104" t="s">
        <v>238</v>
      </c>
      <c r="L564" s="105">
        <f>$M$11</f>
        <v>19589</v>
      </c>
      <c r="M564" s="106">
        <f>$M$12</f>
        <v>183</v>
      </c>
    </row>
    <row r="565" spans="1:13" x14ac:dyDescent="0.25">
      <c r="A565" s="28" t="str">
        <f>_xlfn.XLOOKUP(P!C565,'Banco de Dados'!$B$3:$B$274,'Banco de Dados'!$K$3:$K$274,"")</f>
        <v/>
      </c>
      <c r="B565" s="2">
        <v>0</v>
      </c>
      <c r="C565" s="2">
        <v>0</v>
      </c>
      <c r="D565" s="2">
        <v>0</v>
      </c>
      <c r="E565" s="2">
        <v>0</v>
      </c>
      <c r="F565" s="32" t="e">
        <f t="shared" si="49"/>
        <v>#DIV/0!</v>
      </c>
      <c r="G565" s="3" t="e">
        <f t="shared" si="48"/>
        <v>#VALUE!</v>
      </c>
      <c r="H565" s="3" t="e">
        <f t="shared" si="48"/>
        <v>#VALUE!</v>
      </c>
      <c r="J565" s="7"/>
      <c r="K565" s="69" t="s">
        <v>217</v>
      </c>
      <c r="L565" s="110" t="e">
        <f>SQRT(((M562/L562)^2)+((M563/L563)^2)+((M564/L564)^2))</f>
        <v>#VALUE!</v>
      </c>
      <c r="M565" s="71" t="str">
        <f>M574</f>
        <v>mg/kg</v>
      </c>
    </row>
    <row r="566" spans="1:13" x14ac:dyDescent="0.25">
      <c r="A566" s="28" t="str">
        <f>_xlfn.XLOOKUP(P!C566,'Banco de Dados'!$B$3:$B$274,'Banco de Dados'!$K$3:$K$274,"")</f>
        <v/>
      </c>
      <c r="B566" s="2">
        <v>0</v>
      </c>
      <c r="C566" s="2">
        <v>0</v>
      </c>
      <c r="D566" s="2">
        <v>0</v>
      </c>
      <c r="E566" s="2">
        <v>0</v>
      </c>
      <c r="F566" s="32" t="e">
        <f t="shared" si="49"/>
        <v>#DIV/0!</v>
      </c>
      <c r="G566" s="3" t="e">
        <f t="shared" si="48"/>
        <v>#VALUE!</v>
      </c>
      <c r="H566" s="3" t="e">
        <f t="shared" si="48"/>
        <v>#VALUE!</v>
      </c>
      <c r="J566" s="7"/>
    </row>
    <row r="567" spans="1:13" x14ac:dyDescent="0.25">
      <c r="A567" s="28" t="str">
        <f>_xlfn.XLOOKUP(P!C567,'Banco de Dados'!$B$3:$B$274,'Banco de Dados'!$K$3:$K$274,"")</f>
        <v/>
      </c>
      <c r="B567" s="2">
        <v>0</v>
      </c>
      <c r="C567" s="2">
        <v>0</v>
      </c>
      <c r="D567" s="2">
        <v>0</v>
      </c>
      <c r="E567" s="2">
        <v>0</v>
      </c>
      <c r="F567" s="32" t="e">
        <f t="shared" si="49"/>
        <v>#DIV/0!</v>
      </c>
      <c r="G567" s="3" t="e">
        <f t="shared" si="48"/>
        <v>#VALUE!</v>
      </c>
      <c r="H567" s="3" t="e">
        <f t="shared" si="48"/>
        <v>#VALUE!</v>
      </c>
      <c r="J567" s="7"/>
    </row>
    <row r="568" spans="1:13" x14ac:dyDescent="0.25">
      <c r="A568" s="28" t="str">
        <f>_xlfn.XLOOKUP(P!C568,'Banco de Dados'!$B$3:$B$274,'Banco de Dados'!$K$3:$K$274,"")</f>
        <v/>
      </c>
      <c r="B568" s="2">
        <v>0</v>
      </c>
      <c r="C568" s="2">
        <v>0</v>
      </c>
      <c r="D568" s="2">
        <v>0</v>
      </c>
      <c r="E568" s="2">
        <v>0</v>
      </c>
      <c r="F568" s="32" t="e">
        <f t="shared" si="49"/>
        <v>#DIV/0!</v>
      </c>
      <c r="G568" s="3" t="e">
        <f t="shared" si="48"/>
        <v>#VALUE!</v>
      </c>
      <c r="H568" s="3" t="e">
        <f t="shared" si="48"/>
        <v>#VALUE!</v>
      </c>
      <c r="J568" s="7"/>
    </row>
    <row r="569" spans="1:13" x14ac:dyDescent="0.25">
      <c r="A569" s="28" t="str">
        <f>_xlfn.XLOOKUP(P!C569,'Banco de Dados'!$B$3:$B$274,'Banco de Dados'!$K$3:$K$274,"")</f>
        <v/>
      </c>
      <c r="B569" s="2">
        <v>0</v>
      </c>
      <c r="C569" s="2">
        <v>0</v>
      </c>
      <c r="D569" s="2">
        <v>0</v>
      </c>
      <c r="E569" s="2">
        <v>0</v>
      </c>
      <c r="F569" s="32" t="e">
        <f t="shared" si="49"/>
        <v>#DIV/0!</v>
      </c>
      <c r="G569" s="3" t="e">
        <f t="shared" si="48"/>
        <v>#VALUE!</v>
      </c>
      <c r="H569" s="3" t="e">
        <f t="shared" si="48"/>
        <v>#VALUE!</v>
      </c>
      <c r="J569" s="7"/>
    </row>
    <row r="570" spans="1:13" x14ac:dyDescent="0.25">
      <c r="A570" s="28" t="str">
        <f>_xlfn.XLOOKUP(P!C570,'Banco de Dados'!$B$3:$B$274,'Banco de Dados'!$K$3:$K$274,"")</f>
        <v/>
      </c>
      <c r="B570" s="2">
        <v>0</v>
      </c>
      <c r="C570" s="2">
        <v>0</v>
      </c>
      <c r="D570" s="2">
        <v>0</v>
      </c>
      <c r="E570" s="2">
        <v>0</v>
      </c>
      <c r="F570" s="32" t="e">
        <f t="shared" si="49"/>
        <v>#DIV/0!</v>
      </c>
      <c r="G570" s="3" t="e">
        <f t="shared" si="48"/>
        <v>#VALUE!</v>
      </c>
      <c r="H570" s="3" t="e">
        <f t="shared" si="48"/>
        <v>#VALUE!</v>
      </c>
      <c r="J570" s="7"/>
    </row>
    <row r="571" spans="1:13" x14ac:dyDescent="0.25">
      <c r="A571" s="28" t="str">
        <f>_xlfn.XLOOKUP(P!C571,'Banco de Dados'!$B$3:$B$274,'Banco de Dados'!$K$3:$K$274,"")</f>
        <v/>
      </c>
      <c r="B571" s="2">
        <v>0</v>
      </c>
      <c r="C571" s="2">
        <v>0</v>
      </c>
      <c r="D571" s="2">
        <v>0</v>
      </c>
      <c r="E571" s="2">
        <v>0</v>
      </c>
      <c r="F571" s="32" t="e">
        <f t="shared" si="49"/>
        <v>#DIV/0!</v>
      </c>
      <c r="G571" s="3" t="e">
        <f t="shared" si="48"/>
        <v>#VALUE!</v>
      </c>
      <c r="H571" s="3" t="e">
        <f t="shared" si="48"/>
        <v>#VALUE!</v>
      </c>
      <c r="J571" s="7"/>
    </row>
    <row r="572" spans="1:13" x14ac:dyDescent="0.25">
      <c r="A572" s="28" t="str">
        <f>_xlfn.XLOOKUP(P!C572,'Banco de Dados'!$B$3:$B$274,'Banco de Dados'!$K$3:$K$274,"")</f>
        <v/>
      </c>
      <c r="B572" s="2">
        <v>0</v>
      </c>
      <c r="C572" s="2">
        <v>0</v>
      </c>
      <c r="D572" s="2">
        <v>0</v>
      </c>
      <c r="E572" s="17">
        <v>0</v>
      </c>
      <c r="F572" s="32" t="e">
        <f t="shared" si="49"/>
        <v>#DIV/0!</v>
      </c>
      <c r="G572" s="3" t="e">
        <f t="shared" si="48"/>
        <v>#VALUE!</v>
      </c>
      <c r="H572" s="3" t="e">
        <f t="shared" si="48"/>
        <v>#VALUE!</v>
      </c>
      <c r="J572" s="7"/>
    </row>
    <row r="573" spans="1:13" ht="15.75" x14ac:dyDescent="0.25">
      <c r="A573" s="28" t="str">
        <f>_xlfn.XLOOKUP(P!C573,'Banco de Dados'!$B$3:$B$274,'Banco de Dados'!$K$3:$K$274,"")</f>
        <v/>
      </c>
      <c r="B573" s="2">
        <v>0</v>
      </c>
      <c r="C573" s="2">
        <v>0</v>
      </c>
      <c r="D573" s="2">
        <v>0</v>
      </c>
      <c r="E573" s="2">
        <v>0</v>
      </c>
      <c r="F573" s="32" t="e">
        <f t="shared" si="49"/>
        <v>#DIV/0!</v>
      </c>
      <c r="G573" s="3" t="e">
        <f t="shared" si="48"/>
        <v>#VALUE!</v>
      </c>
      <c r="H573" s="3" t="e">
        <f t="shared" si="48"/>
        <v>#VALUE!</v>
      </c>
      <c r="J573" s="7"/>
      <c r="K573" s="101" t="s">
        <v>216</v>
      </c>
      <c r="L573" s="102">
        <f>K551</f>
        <v>0</v>
      </c>
      <c r="M573" s="103" t="str">
        <f>M551</f>
        <v>Enxofre</v>
      </c>
    </row>
    <row r="574" spans="1:13" x14ac:dyDescent="0.25">
      <c r="A574" s="28" t="str">
        <f>_xlfn.XLOOKUP(P!C574,'Banco de Dados'!$B$3:$B$274,'Banco de Dados'!$K$3:$K$274,"")</f>
        <v/>
      </c>
      <c r="B574" s="2">
        <v>0</v>
      </c>
      <c r="C574" s="2">
        <v>0</v>
      </c>
      <c r="D574" s="2">
        <v>0</v>
      </c>
      <c r="E574" s="2">
        <v>0</v>
      </c>
      <c r="F574" s="32" t="e">
        <f t="shared" si="49"/>
        <v>#DIV/0!</v>
      </c>
      <c r="G574" s="3" t="e">
        <f t="shared" si="48"/>
        <v>#VALUE!</v>
      </c>
      <c r="H574" s="3" t="e">
        <f t="shared" si="48"/>
        <v>#VALUE!</v>
      </c>
      <c r="J574" s="7"/>
      <c r="K574" s="68" t="s">
        <v>68</v>
      </c>
      <c r="L574" s="29" t="e">
        <f>(K557*M559)/M557</f>
        <v>#VALUE!</v>
      </c>
      <c r="M574" s="66" t="str">
        <f>$M$9</f>
        <v>mg/kg</v>
      </c>
    </row>
    <row r="575" spans="1:13" x14ac:dyDescent="0.25">
      <c r="A575" s="28" t="str">
        <f>_xlfn.XLOOKUP(P!C575,'Banco de Dados'!$B$3:$B$274,'Banco de Dados'!$K$3:$K$274,"")</f>
        <v/>
      </c>
      <c r="B575" s="2">
        <v>0</v>
      </c>
      <c r="C575" s="2">
        <v>0</v>
      </c>
      <c r="D575" s="2">
        <v>0</v>
      </c>
      <c r="E575" s="2">
        <v>0</v>
      </c>
      <c r="F575" s="32" t="e">
        <f t="shared" si="49"/>
        <v>#DIV/0!</v>
      </c>
      <c r="G575" s="3" t="e">
        <f t="shared" si="48"/>
        <v>#VALUE!</v>
      </c>
      <c r="H575" s="3" t="e">
        <f t="shared" si="48"/>
        <v>#VALUE!</v>
      </c>
      <c r="J575" s="7"/>
      <c r="K575" s="111" t="s">
        <v>246</v>
      </c>
      <c r="L575" s="126" t="e">
        <f>SQRT(((M562/L562)^2)+((M563/L563)^2)+((M564/L564)^2))</f>
        <v>#VALUE!</v>
      </c>
      <c r="M575" s="66"/>
    </row>
    <row r="576" spans="1:13" x14ac:dyDescent="0.25">
      <c r="A576" s="28" t="str">
        <f>_xlfn.XLOOKUP(P!C576,'Banco de Dados'!$B$3:$B$274,'Banco de Dados'!$K$3:$K$274,"")</f>
        <v/>
      </c>
      <c r="B576" s="2">
        <v>0</v>
      </c>
      <c r="C576" s="2">
        <v>0</v>
      </c>
      <c r="D576" s="2">
        <v>0</v>
      </c>
      <c r="E576" s="2">
        <v>0</v>
      </c>
      <c r="F576" s="32" t="e">
        <f t="shared" si="49"/>
        <v>#DIV/0!</v>
      </c>
      <c r="G576" s="3" t="e">
        <f t="shared" si="48"/>
        <v>#VALUE!</v>
      </c>
      <c r="H576" s="3" t="e">
        <f t="shared" si="48"/>
        <v>#VALUE!</v>
      </c>
      <c r="J576" s="7"/>
      <c r="K576" s="69" t="s">
        <v>247</v>
      </c>
      <c r="L576" s="127" t="e">
        <f>L575*L574</f>
        <v>#VALUE!</v>
      </c>
      <c r="M576" s="71" t="str">
        <f>$M$9</f>
        <v>mg/kg</v>
      </c>
    </row>
    <row r="577" spans="1:14" x14ac:dyDescent="0.25">
      <c r="A577" s="28" t="str">
        <f>_xlfn.XLOOKUP(P!C577,'Banco de Dados'!$B$3:$B$274,'Banco de Dados'!$K$3:$K$274,"")</f>
        <v/>
      </c>
      <c r="B577" s="2">
        <v>0</v>
      </c>
      <c r="C577" s="2">
        <v>0</v>
      </c>
      <c r="D577" s="2">
        <v>0</v>
      </c>
      <c r="E577" s="2">
        <v>0</v>
      </c>
      <c r="F577" s="32" t="e">
        <f t="shared" si="49"/>
        <v>#DIV/0!</v>
      </c>
      <c r="G577" s="3" t="e">
        <f t="shared" si="48"/>
        <v>#VALUE!</v>
      </c>
      <c r="H577" s="3" t="e">
        <f t="shared" si="48"/>
        <v>#VALUE!</v>
      </c>
      <c r="J577" s="7"/>
      <c r="K577" s="123"/>
      <c r="L577" s="124"/>
    </row>
    <row r="578" spans="1:14" x14ac:dyDescent="0.25">
      <c r="A578" s="28" t="str">
        <f>_xlfn.XLOOKUP(P!C578,'Banco de Dados'!$B$3:$B$274,'Banco de Dados'!$K$3:$K$274,"")</f>
        <v/>
      </c>
      <c r="B578" s="2">
        <v>0</v>
      </c>
      <c r="C578" s="2">
        <v>0</v>
      </c>
      <c r="D578" s="2">
        <v>0</v>
      </c>
      <c r="E578" s="2">
        <v>0</v>
      </c>
      <c r="F578" s="32" t="e">
        <f t="shared" si="49"/>
        <v>#DIV/0!</v>
      </c>
      <c r="G578" s="3" t="e">
        <f t="shared" si="48"/>
        <v>#VALUE!</v>
      </c>
      <c r="H578" s="3" t="e">
        <f t="shared" si="48"/>
        <v>#VALUE!</v>
      </c>
      <c r="J578" s="7"/>
    </row>
    <row r="579" spans="1:14" x14ac:dyDescent="0.25">
      <c r="A579" s="28" t="str">
        <f>_xlfn.XLOOKUP(P!C579,'Banco de Dados'!$B$3:$B$274,'Banco de Dados'!$K$3:$K$274,"")</f>
        <v/>
      </c>
      <c r="B579" s="2">
        <v>0</v>
      </c>
      <c r="C579" s="2">
        <v>0</v>
      </c>
      <c r="D579" s="2">
        <v>0</v>
      </c>
      <c r="E579" s="2">
        <v>0</v>
      </c>
      <c r="F579" s="32" t="e">
        <f t="shared" si="49"/>
        <v>#DIV/0!</v>
      </c>
      <c r="G579" s="3" t="e">
        <f t="shared" si="48"/>
        <v>#VALUE!</v>
      </c>
      <c r="H579" s="3" t="e">
        <f t="shared" si="48"/>
        <v>#VALUE!</v>
      </c>
      <c r="J579" s="7"/>
    </row>
    <row r="580" spans="1:14" x14ac:dyDescent="0.25">
      <c r="A580" s="28" t="str">
        <f>_xlfn.XLOOKUP(P!C580,'Banco de Dados'!$B$3:$B$274,'Banco de Dados'!$K$3:$K$274,"")</f>
        <v/>
      </c>
      <c r="B580" s="2">
        <v>0</v>
      </c>
      <c r="C580" s="2">
        <v>0</v>
      </c>
      <c r="D580" s="2">
        <v>0</v>
      </c>
      <c r="E580" s="2">
        <v>0</v>
      </c>
      <c r="F580" s="32" t="e">
        <f t="shared" si="49"/>
        <v>#DIV/0!</v>
      </c>
      <c r="G580" s="3" t="e">
        <f t="shared" ref="G580:H582" si="50">D580*$E$550</f>
        <v>#VALUE!</v>
      </c>
      <c r="H580" s="3" t="e">
        <f t="shared" si="50"/>
        <v>#VALUE!</v>
      </c>
      <c r="J580" s="7"/>
    </row>
    <row r="581" spans="1:14" x14ac:dyDescent="0.25">
      <c r="A581" s="28" t="str">
        <f>_xlfn.XLOOKUP(P!C581,'Banco de Dados'!$B$3:$B$274,'Banco de Dados'!$K$3:$K$274,"")</f>
        <v/>
      </c>
      <c r="B581" s="2">
        <v>0</v>
      </c>
      <c r="C581" s="2">
        <v>0</v>
      </c>
      <c r="D581" s="2">
        <v>0</v>
      </c>
      <c r="E581" s="2">
        <v>0</v>
      </c>
      <c r="F581" s="32" t="e">
        <f t="shared" si="49"/>
        <v>#DIV/0!</v>
      </c>
      <c r="G581" s="3" t="e">
        <f t="shared" si="50"/>
        <v>#VALUE!</v>
      </c>
      <c r="H581" s="3" t="e">
        <f t="shared" si="50"/>
        <v>#VALUE!</v>
      </c>
      <c r="J581" s="7"/>
    </row>
    <row r="582" spans="1:14" x14ac:dyDescent="0.25">
      <c r="A582" s="28" t="str">
        <f>_xlfn.XLOOKUP(P!C582,'Banco de Dados'!$B$3:$B$274,'Banco de Dados'!$K$3:$K$274,"")</f>
        <v/>
      </c>
      <c r="B582" s="2">
        <v>0</v>
      </c>
      <c r="C582" s="2">
        <v>0</v>
      </c>
      <c r="D582" s="2">
        <v>0</v>
      </c>
      <c r="E582" s="2">
        <v>0</v>
      </c>
      <c r="F582" s="32" t="e">
        <f t="shared" si="49"/>
        <v>#DIV/0!</v>
      </c>
      <c r="G582" s="3" t="e">
        <f t="shared" si="50"/>
        <v>#VALUE!</v>
      </c>
      <c r="H582" s="3" t="e">
        <f t="shared" si="50"/>
        <v>#VALUE!</v>
      </c>
      <c r="J582" s="7"/>
    </row>
    <row r="583" spans="1:14" x14ac:dyDescent="0.25">
      <c r="A583" s="21"/>
      <c r="B583" s="21"/>
      <c r="C583" s="21"/>
      <c r="D583" s="21"/>
      <c r="E583" s="21"/>
      <c r="F583" s="77"/>
      <c r="G583" s="21"/>
      <c r="H583" s="21"/>
      <c r="J583" s="21"/>
      <c r="K583" s="21"/>
      <c r="L583" s="21"/>
      <c r="M583" s="21"/>
      <c r="N583" s="21"/>
    </row>
    <row r="584" spans="1:14" ht="15.75" x14ac:dyDescent="0.25">
      <c r="A584" s="36">
        <f>'Nome das Amostras'!A21</f>
        <v>0</v>
      </c>
      <c r="B584" s="164" t="e">
        <f>VLOOKUP(A584,'Nome das Amostras'!$A$3:$D$28,2,FALSE)</f>
        <v>#N/A</v>
      </c>
      <c r="C584" s="164"/>
      <c r="D584" s="51" t="s">
        <v>65</v>
      </c>
      <c r="E584" s="52" t="e">
        <f>'Banco de Dados'!$O$13/'Banco de Dados'!ED13</f>
        <v>#VALUE!</v>
      </c>
      <c r="F584" s="74"/>
      <c r="G584" s="3"/>
      <c r="H584" s="3"/>
      <c r="J584" s="7"/>
    </row>
    <row r="585" spans="1:14" ht="15.75" x14ac:dyDescent="0.25">
      <c r="A585" s="107" t="s">
        <v>1</v>
      </c>
      <c r="B585" s="107" t="s">
        <v>0</v>
      </c>
      <c r="C585" s="107" t="s">
        <v>212</v>
      </c>
      <c r="D585" s="107" t="s">
        <v>209</v>
      </c>
      <c r="E585" s="107" t="s">
        <v>213</v>
      </c>
      <c r="F585" s="76" t="s">
        <v>219</v>
      </c>
      <c r="G585" s="54" t="s">
        <v>140</v>
      </c>
      <c r="H585" s="54" t="s">
        <v>66</v>
      </c>
      <c r="J585" s="7"/>
      <c r="K585" s="72">
        <f>A584</f>
        <v>0</v>
      </c>
      <c r="L585" s="55" t="s">
        <v>215</v>
      </c>
      <c r="M585" s="41" t="str">
        <f>$A$1</f>
        <v>Enxofre</v>
      </c>
      <c r="N585" s="3"/>
    </row>
    <row r="586" spans="1:14" x14ac:dyDescent="0.25">
      <c r="A586" s="28" t="str">
        <f>_xlfn.XLOOKUP(P!C586,'Banco de Dados'!$B$3:$B$274,'Banco de Dados'!$K$3:$K$274,"")</f>
        <v/>
      </c>
      <c r="B586" s="2" cm="1">
        <f t="array" ref="B586:E616">Dados!DZ5:EC35</f>
        <v>0</v>
      </c>
      <c r="C586" s="2">
        <v>0</v>
      </c>
      <c r="D586" s="2">
        <v>0</v>
      </c>
      <c r="E586" s="2">
        <v>0</v>
      </c>
      <c r="F586" s="32" t="e">
        <f>(E586*100)/D586</f>
        <v>#DIV/0!</v>
      </c>
      <c r="G586" s="3" t="e">
        <f t="shared" ref="G586:H613" si="51">D586*$E$584</f>
        <v>#VALUE!</v>
      </c>
      <c r="H586" s="3" t="e">
        <f t="shared" si="51"/>
        <v>#VALUE!</v>
      </c>
      <c r="J586" s="7"/>
      <c r="K586" s="5" t="s">
        <v>210</v>
      </c>
      <c r="L586" s="5"/>
      <c r="M586" s="5" t="s">
        <v>211</v>
      </c>
    </row>
    <row r="587" spans="1:14" x14ac:dyDescent="0.25">
      <c r="A587" s="28" t="str">
        <f>_xlfn.XLOOKUP(P!C587,'Banco de Dados'!$B$3:$B$274,'Banco de Dados'!$K$3:$K$274,"")</f>
        <v/>
      </c>
      <c r="B587" s="2">
        <v>0</v>
      </c>
      <c r="C587" s="2">
        <v>0</v>
      </c>
      <c r="D587" s="2">
        <v>0</v>
      </c>
      <c r="E587" s="2">
        <v>0</v>
      </c>
      <c r="F587" s="32" t="e">
        <f t="shared" ref="F587:F616" si="52">(E587*100)/D587</f>
        <v>#DIV/0!</v>
      </c>
      <c r="G587" s="3" t="e">
        <f t="shared" si="51"/>
        <v>#VALUE!</v>
      </c>
      <c r="H587" s="3" t="e">
        <f t="shared" si="51"/>
        <v>#VALUE!</v>
      </c>
      <c r="J587" s="7"/>
      <c r="K587" s="6" t="str">
        <f>_xlfn.XLOOKUP($B$4,A586:A613,G586:G613,"")</f>
        <v/>
      </c>
      <c r="L587" s="6"/>
      <c r="M587" s="6" t="str">
        <f>_xlfn.XLOOKUP($B$4,A586:A613,H586:H613,"")</f>
        <v/>
      </c>
    </row>
    <row r="588" spans="1:14" x14ac:dyDescent="0.25">
      <c r="A588" s="28" t="str">
        <f>_xlfn.XLOOKUP(P!C588,'Banco de Dados'!$B$3:$B$274,'Banco de Dados'!$K$3:$K$274,"")</f>
        <v/>
      </c>
      <c r="B588" s="2">
        <v>0</v>
      </c>
      <c r="C588" s="2">
        <v>0</v>
      </c>
      <c r="D588" s="2">
        <v>0</v>
      </c>
      <c r="E588" s="2">
        <v>0</v>
      </c>
      <c r="F588" s="32" t="e">
        <f t="shared" si="52"/>
        <v>#DIV/0!</v>
      </c>
      <c r="G588" s="3" t="e">
        <f t="shared" si="51"/>
        <v>#VALUE!</v>
      </c>
      <c r="H588" s="3" t="e">
        <f t="shared" si="51"/>
        <v>#VALUE!</v>
      </c>
      <c r="J588" s="7"/>
    </row>
    <row r="589" spans="1:14" ht="15.75" x14ac:dyDescent="0.25">
      <c r="A589" s="28" t="str">
        <f>_xlfn.XLOOKUP(P!C589,'Banco de Dados'!$B$3:$B$274,'Banco de Dados'!$K$3:$K$274,"")</f>
        <v/>
      </c>
      <c r="B589" s="2">
        <v>0</v>
      </c>
      <c r="C589" s="2">
        <v>0</v>
      </c>
      <c r="D589" s="2">
        <v>0</v>
      </c>
      <c r="E589" s="2">
        <v>0</v>
      </c>
      <c r="F589" s="32" t="e">
        <f t="shared" si="52"/>
        <v>#DIV/0!</v>
      </c>
      <c r="G589" s="3" t="e">
        <f t="shared" si="51"/>
        <v>#VALUE!</v>
      </c>
      <c r="H589" s="3" t="e">
        <f t="shared" si="51"/>
        <v>#VALUE!</v>
      </c>
      <c r="K589" s="165" t="s">
        <v>67</v>
      </c>
      <c r="L589" s="166"/>
      <c r="M589" s="167"/>
      <c r="N589"/>
    </row>
    <row r="590" spans="1:14" x14ac:dyDescent="0.25">
      <c r="A590" s="28" t="str">
        <f>_xlfn.XLOOKUP(P!C590,'Banco de Dados'!$B$3:$B$274,'Banco de Dados'!$K$3:$K$274,"")</f>
        <v/>
      </c>
      <c r="B590" s="2">
        <v>0</v>
      </c>
      <c r="C590" s="2">
        <v>0</v>
      </c>
      <c r="D590" s="2">
        <v>0</v>
      </c>
      <c r="E590" s="2">
        <v>0</v>
      </c>
      <c r="F590" s="32" t="e">
        <f t="shared" si="52"/>
        <v>#DIV/0!</v>
      </c>
      <c r="G590" s="3" t="e">
        <f t="shared" si="51"/>
        <v>#VALUE!</v>
      </c>
      <c r="H590" s="3" t="e">
        <f t="shared" si="51"/>
        <v>#VALUE!</v>
      </c>
      <c r="J590" s="7"/>
      <c r="K590" s="104" t="s">
        <v>240</v>
      </c>
      <c r="L590" s="39"/>
      <c r="M590" s="106" t="s">
        <v>209</v>
      </c>
    </row>
    <row r="591" spans="1:14" x14ac:dyDescent="0.25">
      <c r="A591" s="28" t="str">
        <f>_xlfn.XLOOKUP(P!C591,'Banco de Dados'!$B$3:$B$274,'Banco de Dados'!$K$3:$K$274,"")</f>
        <v/>
      </c>
      <c r="B591" s="2">
        <v>0</v>
      </c>
      <c r="C591" s="2">
        <v>0</v>
      </c>
      <c r="D591" s="2">
        <v>0</v>
      </c>
      <c r="E591" s="2">
        <v>0</v>
      </c>
      <c r="F591" s="32" t="e">
        <f t="shared" si="52"/>
        <v>#DIV/0!</v>
      </c>
      <c r="G591" s="3" t="e">
        <f t="shared" si="51"/>
        <v>#VALUE!</v>
      </c>
      <c r="H591" s="3" t="e">
        <f t="shared" si="51"/>
        <v>#VALUE!</v>
      </c>
      <c r="J591" s="58" t="s">
        <v>38</v>
      </c>
      <c r="K591" s="59">
        <f>$L$9</f>
        <v>9600</v>
      </c>
      <c r="L591" s="60"/>
      <c r="M591" s="61">
        <f>$M$11</f>
        <v>19589</v>
      </c>
      <c r="N591" s="60"/>
    </row>
    <row r="592" spans="1:14" x14ac:dyDescent="0.25">
      <c r="A592" s="28" t="str">
        <f>_xlfn.XLOOKUP(P!C592,'Banco de Dados'!$B$3:$B$274,'Banco de Dados'!$K$3:$K$274,"")</f>
        <v/>
      </c>
      <c r="B592" s="2">
        <v>0</v>
      </c>
      <c r="C592" s="2">
        <v>0</v>
      </c>
      <c r="D592" s="2">
        <v>0</v>
      </c>
      <c r="E592" s="2">
        <v>0</v>
      </c>
      <c r="F592" s="32" t="e">
        <f t="shared" si="52"/>
        <v>#DIV/0!</v>
      </c>
      <c r="G592" s="3" t="e">
        <f t="shared" si="51"/>
        <v>#VALUE!</v>
      </c>
      <c r="H592" s="3" t="e">
        <f t="shared" si="51"/>
        <v>#VALUE!</v>
      </c>
      <c r="J592" s="2"/>
      <c r="K592" s="18"/>
      <c r="L592" s="2" t="s">
        <v>70</v>
      </c>
      <c r="M592" s="19"/>
    </row>
    <row r="593" spans="1:14" x14ac:dyDescent="0.25">
      <c r="A593" s="28" t="str">
        <f>_xlfn.XLOOKUP(P!C593,'Banco de Dados'!$B$3:$B$274,'Banco de Dados'!$K$3:$K$274,"")</f>
        <v/>
      </c>
      <c r="B593" s="2">
        <v>0</v>
      </c>
      <c r="C593" s="2">
        <v>0</v>
      </c>
      <c r="D593" s="2">
        <v>0</v>
      </c>
      <c r="E593" s="2">
        <v>0</v>
      </c>
      <c r="F593" s="32" t="e">
        <f t="shared" si="52"/>
        <v>#DIV/0!</v>
      </c>
      <c r="G593" s="3" t="e">
        <f t="shared" si="51"/>
        <v>#VALUE!</v>
      </c>
      <c r="H593" s="3" t="e">
        <f t="shared" si="51"/>
        <v>#VALUE!</v>
      </c>
      <c r="J593" s="58" t="s">
        <v>69</v>
      </c>
      <c r="K593" s="62" t="s">
        <v>71</v>
      </c>
      <c r="L593" s="63"/>
      <c r="M593" s="64" t="str">
        <f>K587</f>
        <v/>
      </c>
      <c r="N593" s="60"/>
    </row>
    <row r="594" spans="1:14" x14ac:dyDescent="0.25">
      <c r="A594" s="28" t="str">
        <f>_xlfn.XLOOKUP(P!C594,'Banco de Dados'!$B$3:$B$274,'Banco de Dados'!$K$3:$K$274,"")</f>
        <v/>
      </c>
      <c r="B594" s="2">
        <v>0</v>
      </c>
      <c r="C594" s="2">
        <v>0</v>
      </c>
      <c r="D594" s="2">
        <v>0</v>
      </c>
      <c r="E594" s="2">
        <v>0</v>
      </c>
      <c r="F594" s="32" t="e">
        <f t="shared" si="52"/>
        <v>#DIV/0!</v>
      </c>
      <c r="G594" s="3" t="e">
        <f t="shared" si="51"/>
        <v>#VALUE!</v>
      </c>
      <c r="H594" s="3" t="e">
        <f t="shared" si="51"/>
        <v>#VALUE!</v>
      </c>
      <c r="J594" s="7"/>
    </row>
    <row r="595" spans="1:14" ht="15.75" x14ac:dyDescent="0.25">
      <c r="A595" s="28" t="str">
        <f>_xlfn.XLOOKUP(P!C595,'Banco de Dados'!$B$3:$B$274,'Banco de Dados'!$K$3:$K$274,"")</f>
        <v/>
      </c>
      <c r="B595" s="2">
        <v>0</v>
      </c>
      <c r="C595" s="2">
        <v>0</v>
      </c>
      <c r="D595" s="2">
        <v>0</v>
      </c>
      <c r="E595" s="2">
        <v>0</v>
      </c>
      <c r="F595" s="32" t="e">
        <f t="shared" si="52"/>
        <v>#DIV/0!</v>
      </c>
      <c r="G595" s="3" t="e">
        <f t="shared" si="51"/>
        <v>#VALUE!</v>
      </c>
      <c r="H595" s="3" t="e">
        <f t="shared" si="51"/>
        <v>#VALUE!</v>
      </c>
      <c r="J595" s="7"/>
      <c r="K595" s="165" t="s">
        <v>218</v>
      </c>
      <c r="L595" s="166"/>
      <c r="M595" s="167"/>
    </row>
    <row r="596" spans="1:14" x14ac:dyDescent="0.25">
      <c r="A596" s="28" t="str">
        <f>_xlfn.XLOOKUP(P!C596,'Banco de Dados'!$B$3:$B$274,'Banco de Dados'!$K$3:$K$274,"")</f>
        <v/>
      </c>
      <c r="B596" s="2">
        <v>0</v>
      </c>
      <c r="C596" s="2">
        <v>0</v>
      </c>
      <c r="D596" s="2">
        <v>0</v>
      </c>
      <c r="E596" s="2">
        <v>0</v>
      </c>
      <c r="F596" s="32" t="e">
        <f t="shared" si="52"/>
        <v>#DIV/0!</v>
      </c>
      <c r="G596" s="3" t="e">
        <f t="shared" si="51"/>
        <v>#VALUE!</v>
      </c>
      <c r="H596" s="3" t="e">
        <f t="shared" si="51"/>
        <v>#VALUE!</v>
      </c>
      <c r="J596" s="7"/>
      <c r="K596" s="104" t="s">
        <v>236</v>
      </c>
      <c r="L596" s="108" t="str">
        <f>K587</f>
        <v/>
      </c>
      <c r="M596" s="109" t="str">
        <f>M587</f>
        <v/>
      </c>
    </row>
    <row r="597" spans="1:14" x14ac:dyDescent="0.25">
      <c r="A597" s="28" t="str">
        <f>_xlfn.XLOOKUP(P!C597,'Banco de Dados'!$B$3:$B$274,'Banco de Dados'!$K$3:$K$274,"")</f>
        <v/>
      </c>
      <c r="B597" s="2">
        <v>0</v>
      </c>
      <c r="C597" s="2">
        <v>0</v>
      </c>
      <c r="D597" s="2">
        <v>0</v>
      </c>
      <c r="E597" s="2">
        <v>0</v>
      </c>
      <c r="F597" s="32" t="e">
        <f t="shared" si="52"/>
        <v>#DIV/0!</v>
      </c>
      <c r="G597" s="3" t="e">
        <f t="shared" si="51"/>
        <v>#VALUE!</v>
      </c>
      <c r="H597" s="3" t="e">
        <f t="shared" si="51"/>
        <v>#VALUE!</v>
      </c>
      <c r="J597" s="7"/>
      <c r="K597" s="104" t="s">
        <v>237</v>
      </c>
      <c r="L597" s="105">
        <f>$L$9</f>
        <v>9600</v>
      </c>
      <c r="M597" s="106">
        <f>$L$10</f>
        <v>0</v>
      </c>
    </row>
    <row r="598" spans="1:14" x14ac:dyDescent="0.25">
      <c r="A598" s="28" t="str">
        <f>_xlfn.XLOOKUP(P!C598,'Banco de Dados'!$B$3:$B$274,'Banco de Dados'!$K$3:$K$274,"")</f>
        <v/>
      </c>
      <c r="B598" s="2">
        <v>0</v>
      </c>
      <c r="C598" s="2">
        <v>0</v>
      </c>
      <c r="D598" s="2">
        <v>0</v>
      </c>
      <c r="E598" s="2">
        <v>0</v>
      </c>
      <c r="F598" s="32" t="e">
        <f t="shared" si="52"/>
        <v>#DIV/0!</v>
      </c>
      <c r="G598" s="3" t="e">
        <f t="shared" si="51"/>
        <v>#VALUE!</v>
      </c>
      <c r="H598" s="3" t="e">
        <f t="shared" si="51"/>
        <v>#VALUE!</v>
      </c>
      <c r="J598" s="7"/>
      <c r="K598" s="104" t="s">
        <v>238</v>
      </c>
      <c r="L598" s="105">
        <f>$M$11</f>
        <v>19589</v>
      </c>
      <c r="M598" s="106">
        <f>$M$12</f>
        <v>183</v>
      </c>
    </row>
    <row r="599" spans="1:14" x14ac:dyDescent="0.25">
      <c r="A599" s="28" t="str">
        <f>_xlfn.XLOOKUP(P!C599,'Banco de Dados'!$B$3:$B$274,'Banco de Dados'!$K$3:$K$274,"")</f>
        <v/>
      </c>
      <c r="B599" s="2">
        <v>0</v>
      </c>
      <c r="C599" s="2">
        <v>0</v>
      </c>
      <c r="D599" s="2">
        <v>0</v>
      </c>
      <c r="E599" s="2">
        <v>0</v>
      </c>
      <c r="F599" s="32" t="e">
        <f t="shared" si="52"/>
        <v>#DIV/0!</v>
      </c>
      <c r="G599" s="3" t="e">
        <f t="shared" si="51"/>
        <v>#VALUE!</v>
      </c>
      <c r="H599" s="3" t="e">
        <f t="shared" si="51"/>
        <v>#VALUE!</v>
      </c>
      <c r="J599" s="7"/>
      <c r="K599" s="69" t="s">
        <v>217</v>
      </c>
      <c r="L599" s="110" t="e">
        <f>SQRT(((M596/L596)^2)+((M597/L597)^2)+((M598/L598)^2))</f>
        <v>#VALUE!</v>
      </c>
      <c r="M599" s="71" t="str">
        <f>M608</f>
        <v>mg/kg</v>
      </c>
    </row>
    <row r="600" spans="1:14" x14ac:dyDescent="0.25">
      <c r="A600" s="28" t="str">
        <f>_xlfn.XLOOKUP(P!C600,'Banco de Dados'!$B$3:$B$274,'Banco de Dados'!$K$3:$K$274,"")</f>
        <v/>
      </c>
      <c r="B600" s="2">
        <v>0</v>
      </c>
      <c r="C600" s="2">
        <v>0</v>
      </c>
      <c r="D600" s="2">
        <v>0</v>
      </c>
      <c r="E600" s="2">
        <v>0</v>
      </c>
      <c r="F600" s="32" t="e">
        <f t="shared" si="52"/>
        <v>#DIV/0!</v>
      </c>
      <c r="G600" s="3" t="e">
        <f t="shared" si="51"/>
        <v>#VALUE!</v>
      </c>
      <c r="H600" s="3" t="e">
        <f t="shared" si="51"/>
        <v>#VALUE!</v>
      </c>
      <c r="J600" s="7"/>
    </row>
    <row r="601" spans="1:14" x14ac:dyDescent="0.25">
      <c r="A601" s="28" t="str">
        <f>_xlfn.XLOOKUP(P!C601,'Banco de Dados'!$B$3:$B$274,'Banco de Dados'!$K$3:$K$274,"")</f>
        <v/>
      </c>
      <c r="B601" s="2">
        <v>0</v>
      </c>
      <c r="C601" s="2">
        <v>0</v>
      </c>
      <c r="D601" s="2">
        <v>0</v>
      </c>
      <c r="E601" s="2">
        <v>0</v>
      </c>
      <c r="F601" s="32" t="e">
        <f t="shared" si="52"/>
        <v>#DIV/0!</v>
      </c>
      <c r="G601" s="3" t="e">
        <f t="shared" si="51"/>
        <v>#VALUE!</v>
      </c>
      <c r="H601" s="3" t="e">
        <f t="shared" si="51"/>
        <v>#VALUE!</v>
      </c>
      <c r="J601" s="7"/>
    </row>
    <row r="602" spans="1:14" x14ac:dyDescent="0.25">
      <c r="A602" s="28" t="str">
        <f>_xlfn.XLOOKUP(P!C602,'Banco de Dados'!$B$3:$B$274,'Banco de Dados'!$K$3:$K$274,"")</f>
        <v/>
      </c>
      <c r="B602" s="2">
        <v>0</v>
      </c>
      <c r="C602" s="2">
        <v>0</v>
      </c>
      <c r="D602" s="2">
        <v>0</v>
      </c>
      <c r="E602" s="2">
        <v>0</v>
      </c>
      <c r="F602" s="32" t="e">
        <f t="shared" si="52"/>
        <v>#DIV/0!</v>
      </c>
      <c r="G602" s="3" t="e">
        <f t="shared" si="51"/>
        <v>#VALUE!</v>
      </c>
      <c r="H602" s="3" t="e">
        <f t="shared" si="51"/>
        <v>#VALUE!</v>
      </c>
      <c r="J602" s="7"/>
    </row>
    <row r="603" spans="1:14" x14ac:dyDescent="0.25">
      <c r="A603" s="28" t="str">
        <f>_xlfn.XLOOKUP(P!C603,'Banco de Dados'!$B$3:$B$274,'Banco de Dados'!$K$3:$K$274,"")</f>
        <v/>
      </c>
      <c r="B603" s="2">
        <v>0</v>
      </c>
      <c r="C603" s="2">
        <v>0</v>
      </c>
      <c r="D603" s="2">
        <v>0</v>
      </c>
      <c r="E603" s="2">
        <v>0</v>
      </c>
      <c r="F603" s="32" t="e">
        <f t="shared" si="52"/>
        <v>#DIV/0!</v>
      </c>
      <c r="G603" s="3" t="e">
        <f t="shared" si="51"/>
        <v>#VALUE!</v>
      </c>
      <c r="H603" s="3" t="e">
        <f t="shared" si="51"/>
        <v>#VALUE!</v>
      </c>
      <c r="J603" s="7"/>
    </row>
    <row r="604" spans="1:14" x14ac:dyDescent="0.25">
      <c r="A604" s="28" t="str">
        <f>_xlfn.XLOOKUP(P!C604,'Banco de Dados'!$B$3:$B$274,'Banco de Dados'!$K$3:$K$274,"")</f>
        <v/>
      </c>
      <c r="B604" s="2">
        <v>0</v>
      </c>
      <c r="C604" s="2">
        <v>0</v>
      </c>
      <c r="D604" s="2">
        <v>0</v>
      </c>
      <c r="E604" s="2">
        <v>0</v>
      </c>
      <c r="F604" s="32" t="e">
        <f t="shared" si="52"/>
        <v>#DIV/0!</v>
      </c>
      <c r="G604" s="3" t="e">
        <f t="shared" si="51"/>
        <v>#VALUE!</v>
      </c>
      <c r="H604" s="3" t="e">
        <f t="shared" si="51"/>
        <v>#VALUE!</v>
      </c>
      <c r="J604" s="7"/>
    </row>
    <row r="605" spans="1:14" x14ac:dyDescent="0.25">
      <c r="A605" s="28" t="str">
        <f>_xlfn.XLOOKUP(P!C605,'Banco de Dados'!$B$3:$B$274,'Banco de Dados'!$K$3:$K$274,"")</f>
        <v/>
      </c>
      <c r="B605" s="2">
        <v>0</v>
      </c>
      <c r="C605" s="2">
        <v>0</v>
      </c>
      <c r="D605" s="2">
        <v>0</v>
      </c>
      <c r="E605" s="2">
        <v>0</v>
      </c>
      <c r="F605" s="32" t="e">
        <f t="shared" si="52"/>
        <v>#DIV/0!</v>
      </c>
      <c r="G605" s="3" t="e">
        <f t="shared" si="51"/>
        <v>#VALUE!</v>
      </c>
      <c r="H605" s="3" t="e">
        <f t="shared" si="51"/>
        <v>#VALUE!</v>
      </c>
      <c r="J605" s="7"/>
    </row>
    <row r="606" spans="1:14" x14ac:dyDescent="0.25">
      <c r="A606" s="28" t="str">
        <f>_xlfn.XLOOKUP(P!C606,'Banco de Dados'!$B$3:$B$274,'Banco de Dados'!$K$3:$K$274,"")</f>
        <v/>
      </c>
      <c r="B606" s="2">
        <v>0</v>
      </c>
      <c r="C606" s="2">
        <v>0</v>
      </c>
      <c r="D606" s="2">
        <v>0</v>
      </c>
      <c r="E606" s="17">
        <v>0</v>
      </c>
      <c r="F606" s="32" t="e">
        <f t="shared" si="52"/>
        <v>#DIV/0!</v>
      </c>
      <c r="G606" s="3" t="e">
        <f t="shared" si="51"/>
        <v>#VALUE!</v>
      </c>
      <c r="H606" s="3" t="e">
        <f t="shared" si="51"/>
        <v>#VALUE!</v>
      </c>
      <c r="J606" s="7"/>
    </row>
    <row r="607" spans="1:14" ht="15.75" x14ac:dyDescent="0.25">
      <c r="A607" s="28" t="str">
        <f>_xlfn.XLOOKUP(P!C607,'Banco de Dados'!$B$3:$B$274,'Banco de Dados'!$K$3:$K$274,"")</f>
        <v/>
      </c>
      <c r="B607" s="2">
        <v>0</v>
      </c>
      <c r="C607" s="2">
        <v>0</v>
      </c>
      <c r="D607" s="2">
        <v>0</v>
      </c>
      <c r="E607" s="2">
        <v>0</v>
      </c>
      <c r="F607" s="32" t="e">
        <f t="shared" si="52"/>
        <v>#DIV/0!</v>
      </c>
      <c r="G607" s="3" t="e">
        <f t="shared" si="51"/>
        <v>#VALUE!</v>
      </c>
      <c r="H607" s="3" t="e">
        <f t="shared" si="51"/>
        <v>#VALUE!</v>
      </c>
      <c r="J607" s="7"/>
      <c r="K607" s="101" t="s">
        <v>216</v>
      </c>
      <c r="L607" s="102">
        <f>K585</f>
        <v>0</v>
      </c>
      <c r="M607" s="103" t="str">
        <f>M585</f>
        <v>Enxofre</v>
      </c>
    </row>
    <row r="608" spans="1:14" x14ac:dyDescent="0.25">
      <c r="A608" s="28" t="str">
        <f>_xlfn.XLOOKUP(P!C608,'Banco de Dados'!$B$3:$B$274,'Banco de Dados'!$K$3:$K$274,"")</f>
        <v/>
      </c>
      <c r="B608" s="2">
        <v>0</v>
      </c>
      <c r="C608" s="2">
        <v>0</v>
      </c>
      <c r="D608" s="2">
        <v>0</v>
      </c>
      <c r="E608" s="2">
        <v>0</v>
      </c>
      <c r="F608" s="32" t="e">
        <f t="shared" si="52"/>
        <v>#DIV/0!</v>
      </c>
      <c r="G608" s="3" t="e">
        <f t="shared" si="51"/>
        <v>#VALUE!</v>
      </c>
      <c r="H608" s="3" t="e">
        <f t="shared" si="51"/>
        <v>#VALUE!</v>
      </c>
      <c r="J608" s="7"/>
      <c r="K608" s="68" t="s">
        <v>68</v>
      </c>
      <c r="L608" s="29" t="e">
        <f>(K591*M593)/M591</f>
        <v>#VALUE!</v>
      </c>
      <c r="M608" s="66" t="str">
        <f>$M$9</f>
        <v>mg/kg</v>
      </c>
    </row>
    <row r="609" spans="1:14" x14ac:dyDescent="0.25">
      <c r="A609" s="28" t="str">
        <f>_xlfn.XLOOKUP(P!C609,'Banco de Dados'!$B$3:$B$274,'Banco de Dados'!$K$3:$K$274,"")</f>
        <v/>
      </c>
      <c r="B609" s="2">
        <v>0</v>
      </c>
      <c r="C609" s="2">
        <v>0</v>
      </c>
      <c r="D609" s="2">
        <v>0</v>
      </c>
      <c r="E609" s="2">
        <v>0</v>
      </c>
      <c r="F609" s="32" t="e">
        <f t="shared" si="52"/>
        <v>#DIV/0!</v>
      </c>
      <c r="G609" s="3" t="e">
        <f t="shared" si="51"/>
        <v>#VALUE!</v>
      </c>
      <c r="H609" s="3" t="e">
        <f t="shared" si="51"/>
        <v>#VALUE!</v>
      </c>
      <c r="J609" s="7"/>
      <c r="K609" s="111" t="s">
        <v>246</v>
      </c>
      <c r="L609" s="126" t="e">
        <f>SQRT(((M596/L596)^2)+((M597/L597)^2)+((M598/L598)^2))</f>
        <v>#VALUE!</v>
      </c>
      <c r="M609" s="66"/>
    </row>
    <row r="610" spans="1:14" x14ac:dyDescent="0.25">
      <c r="A610" s="28" t="str">
        <f>_xlfn.XLOOKUP(P!C610,'Banco de Dados'!$B$3:$B$274,'Banco de Dados'!$K$3:$K$274,"")</f>
        <v/>
      </c>
      <c r="B610" s="2">
        <v>0</v>
      </c>
      <c r="C610" s="2">
        <v>0</v>
      </c>
      <c r="D610" s="2">
        <v>0</v>
      </c>
      <c r="E610" s="2">
        <v>0</v>
      </c>
      <c r="F610" s="32" t="e">
        <f t="shared" si="52"/>
        <v>#DIV/0!</v>
      </c>
      <c r="G610" s="3" t="e">
        <f t="shared" si="51"/>
        <v>#VALUE!</v>
      </c>
      <c r="H610" s="3" t="e">
        <f t="shared" si="51"/>
        <v>#VALUE!</v>
      </c>
      <c r="J610" s="7"/>
      <c r="K610" s="69" t="s">
        <v>247</v>
      </c>
      <c r="L610" s="127" t="e">
        <f>L609*L608</f>
        <v>#VALUE!</v>
      </c>
      <c r="M610" s="71" t="str">
        <f>$M$9</f>
        <v>mg/kg</v>
      </c>
    </row>
    <row r="611" spans="1:14" x14ac:dyDescent="0.25">
      <c r="A611" s="28" t="str">
        <f>_xlfn.XLOOKUP(P!C611,'Banco de Dados'!$B$3:$B$274,'Banco de Dados'!$K$3:$K$274,"")</f>
        <v/>
      </c>
      <c r="B611" s="2">
        <v>0</v>
      </c>
      <c r="C611" s="2">
        <v>0</v>
      </c>
      <c r="D611" s="2">
        <v>0</v>
      </c>
      <c r="E611" s="2">
        <v>0</v>
      </c>
      <c r="F611" s="32" t="e">
        <f t="shared" si="52"/>
        <v>#DIV/0!</v>
      </c>
      <c r="G611" s="3" t="e">
        <f t="shared" si="51"/>
        <v>#VALUE!</v>
      </c>
      <c r="H611" s="3" t="e">
        <f t="shared" si="51"/>
        <v>#VALUE!</v>
      </c>
      <c r="J611" s="7"/>
      <c r="K611" s="123"/>
      <c r="L611" s="124"/>
    </row>
    <row r="612" spans="1:14" x14ac:dyDescent="0.25">
      <c r="A612" s="28" t="str">
        <f>_xlfn.XLOOKUP(P!C612,'Banco de Dados'!$B$3:$B$274,'Banco de Dados'!$K$3:$K$274,"")</f>
        <v/>
      </c>
      <c r="B612" s="2">
        <v>0</v>
      </c>
      <c r="C612" s="2">
        <v>0</v>
      </c>
      <c r="D612" s="2">
        <v>0</v>
      </c>
      <c r="E612" s="2">
        <v>0</v>
      </c>
      <c r="F612" s="32" t="e">
        <f t="shared" si="52"/>
        <v>#DIV/0!</v>
      </c>
      <c r="G612" s="3" t="e">
        <f t="shared" si="51"/>
        <v>#VALUE!</v>
      </c>
      <c r="H612" s="3" t="e">
        <f t="shared" si="51"/>
        <v>#VALUE!</v>
      </c>
      <c r="J612" s="7"/>
    </row>
    <row r="613" spans="1:14" x14ac:dyDescent="0.25">
      <c r="A613" s="28" t="str">
        <f>_xlfn.XLOOKUP(P!C613,'Banco de Dados'!$B$3:$B$274,'Banco de Dados'!$K$3:$K$274,"")</f>
        <v/>
      </c>
      <c r="B613" s="2">
        <v>0</v>
      </c>
      <c r="C613" s="2">
        <v>0</v>
      </c>
      <c r="D613" s="2">
        <v>0</v>
      </c>
      <c r="E613" s="2">
        <v>0</v>
      </c>
      <c r="F613" s="32" t="e">
        <f t="shared" si="52"/>
        <v>#DIV/0!</v>
      </c>
      <c r="G613" s="3" t="e">
        <f t="shared" si="51"/>
        <v>#VALUE!</v>
      </c>
      <c r="H613" s="3" t="e">
        <f t="shared" si="51"/>
        <v>#VALUE!</v>
      </c>
      <c r="J613" s="7"/>
    </row>
    <row r="614" spans="1:14" x14ac:dyDescent="0.25">
      <c r="A614" s="28" t="str">
        <f>_xlfn.XLOOKUP(P!C614,'Banco de Dados'!$B$3:$B$274,'Banco de Dados'!$K$3:$K$274,"")</f>
        <v/>
      </c>
      <c r="B614" s="2">
        <v>0</v>
      </c>
      <c r="C614" s="2">
        <v>0</v>
      </c>
      <c r="D614" s="2">
        <v>0</v>
      </c>
      <c r="E614" s="2">
        <v>0</v>
      </c>
      <c r="F614" s="32" t="e">
        <f t="shared" si="52"/>
        <v>#DIV/0!</v>
      </c>
      <c r="G614" s="3" t="e">
        <f t="shared" ref="G614:H616" si="53">D614*$E$584</f>
        <v>#VALUE!</v>
      </c>
      <c r="H614" s="3" t="e">
        <f t="shared" si="53"/>
        <v>#VALUE!</v>
      </c>
      <c r="J614" s="7"/>
    </row>
    <row r="615" spans="1:14" x14ac:dyDescent="0.25">
      <c r="A615" s="28" t="str">
        <f>_xlfn.XLOOKUP(P!C615,'Banco de Dados'!$B$3:$B$274,'Banco de Dados'!$K$3:$K$274,"")</f>
        <v/>
      </c>
      <c r="B615" s="2">
        <v>0</v>
      </c>
      <c r="C615" s="2">
        <v>0</v>
      </c>
      <c r="D615" s="2">
        <v>0</v>
      </c>
      <c r="E615" s="2">
        <v>0</v>
      </c>
      <c r="F615" s="32" t="e">
        <f t="shared" si="52"/>
        <v>#DIV/0!</v>
      </c>
      <c r="G615" s="3" t="e">
        <f t="shared" si="53"/>
        <v>#VALUE!</v>
      </c>
      <c r="H615" s="3" t="e">
        <f t="shared" si="53"/>
        <v>#VALUE!</v>
      </c>
      <c r="J615" s="7"/>
    </row>
    <row r="616" spans="1:14" x14ac:dyDescent="0.25">
      <c r="A616" s="28" t="str">
        <f>_xlfn.XLOOKUP(P!C616,'Banco de Dados'!$B$3:$B$274,'Banco de Dados'!$K$3:$K$274,"")</f>
        <v/>
      </c>
      <c r="B616" s="2">
        <v>0</v>
      </c>
      <c r="C616" s="2">
        <v>0</v>
      </c>
      <c r="D616" s="2">
        <v>0</v>
      </c>
      <c r="E616" s="2">
        <v>0</v>
      </c>
      <c r="F616" s="32" t="e">
        <f t="shared" si="52"/>
        <v>#DIV/0!</v>
      </c>
      <c r="G616" s="3" t="e">
        <f t="shared" si="53"/>
        <v>#VALUE!</v>
      </c>
      <c r="H616" s="3" t="e">
        <f t="shared" si="53"/>
        <v>#VALUE!</v>
      </c>
      <c r="J616" s="7"/>
    </row>
    <row r="617" spans="1:14" x14ac:dyDescent="0.25">
      <c r="A617" s="21"/>
      <c r="B617" s="21"/>
      <c r="C617" s="21"/>
      <c r="D617" s="21"/>
      <c r="E617" s="21"/>
      <c r="F617" s="77"/>
      <c r="G617" s="21"/>
      <c r="H617" s="21"/>
      <c r="J617" s="21"/>
      <c r="K617" s="21"/>
      <c r="L617" s="21"/>
      <c r="M617" s="21"/>
      <c r="N617" s="21"/>
    </row>
    <row r="618" spans="1:14" ht="15.75" x14ac:dyDescent="0.25">
      <c r="A618" s="36">
        <f>'Nome das Amostras'!A22</f>
        <v>0</v>
      </c>
      <c r="B618" s="164" t="e">
        <f>VLOOKUP(A618,'Nome das Amostras'!$A$3:$D$28,2,FALSE)</f>
        <v>#N/A</v>
      </c>
      <c r="C618" s="164"/>
      <c r="D618" s="51" t="s">
        <v>65</v>
      </c>
      <c r="E618" s="52" t="e">
        <f>'Banco de Dados'!$O$13/'Banco de Dados'!EK13</f>
        <v>#VALUE!</v>
      </c>
      <c r="F618" s="74"/>
      <c r="G618" s="3"/>
      <c r="H618" s="3"/>
      <c r="J618" s="7"/>
    </row>
    <row r="619" spans="1:14" ht="15.75" x14ac:dyDescent="0.25">
      <c r="A619" s="107" t="s">
        <v>1</v>
      </c>
      <c r="B619" s="107" t="s">
        <v>0</v>
      </c>
      <c r="C619" s="107" t="s">
        <v>212</v>
      </c>
      <c r="D619" s="107" t="s">
        <v>209</v>
      </c>
      <c r="E619" s="107" t="s">
        <v>213</v>
      </c>
      <c r="F619" s="76" t="s">
        <v>219</v>
      </c>
      <c r="G619" s="54" t="s">
        <v>140</v>
      </c>
      <c r="H619" s="54" t="s">
        <v>66</v>
      </c>
      <c r="J619" s="7"/>
      <c r="K619" s="72">
        <f>A618</f>
        <v>0</v>
      </c>
      <c r="L619" s="55" t="s">
        <v>215</v>
      </c>
      <c r="M619" s="41" t="str">
        <f>$A$1</f>
        <v>Enxofre</v>
      </c>
      <c r="N619" s="3"/>
    </row>
    <row r="620" spans="1:14" x14ac:dyDescent="0.25">
      <c r="A620" s="28" t="str">
        <f>_xlfn.XLOOKUP(P!C620,'Banco de Dados'!$B$3:$B$274,'Banco de Dados'!$K$3:$K$274,"")</f>
        <v/>
      </c>
      <c r="B620" s="2" cm="1">
        <f t="array" ref="B620:E650">Dados!EG5:EJ35</f>
        <v>0</v>
      </c>
      <c r="C620" s="2">
        <v>0</v>
      </c>
      <c r="D620" s="2">
        <v>0</v>
      </c>
      <c r="E620" s="2">
        <v>0</v>
      </c>
      <c r="F620" s="32" t="e">
        <f>(E620*100)/D620</f>
        <v>#DIV/0!</v>
      </c>
      <c r="G620" s="3" t="e">
        <f t="shared" ref="G620:H647" si="54">D620*$E$618</f>
        <v>#VALUE!</v>
      </c>
      <c r="H620" s="3" t="e">
        <f t="shared" si="54"/>
        <v>#VALUE!</v>
      </c>
      <c r="J620" s="7"/>
      <c r="K620" s="5" t="s">
        <v>210</v>
      </c>
      <c r="L620" s="5"/>
      <c r="M620" s="5" t="s">
        <v>211</v>
      </c>
    </row>
    <row r="621" spans="1:14" x14ac:dyDescent="0.25">
      <c r="A621" s="28" t="str">
        <f>_xlfn.XLOOKUP(P!C621,'Banco de Dados'!$B$3:$B$274,'Banco de Dados'!$K$3:$K$274,"")</f>
        <v/>
      </c>
      <c r="B621" s="2">
        <v>0</v>
      </c>
      <c r="C621" s="2">
        <v>0</v>
      </c>
      <c r="D621" s="2">
        <v>0</v>
      </c>
      <c r="E621" s="2">
        <v>0</v>
      </c>
      <c r="F621" s="32" t="e">
        <f t="shared" ref="F621:F650" si="55">(E621*100)/D621</f>
        <v>#DIV/0!</v>
      </c>
      <c r="G621" s="3" t="e">
        <f t="shared" si="54"/>
        <v>#VALUE!</v>
      </c>
      <c r="H621" s="3" t="e">
        <f t="shared" si="54"/>
        <v>#VALUE!</v>
      </c>
      <c r="J621" s="7"/>
      <c r="K621" s="6" t="str">
        <f>_xlfn.XLOOKUP($B$4,A620:A647,G620:G647,"")</f>
        <v/>
      </c>
      <c r="L621" s="6"/>
      <c r="M621" s="6" t="str">
        <f>_xlfn.XLOOKUP($B$4,A620:A647,H620:H647,"")</f>
        <v/>
      </c>
    </row>
    <row r="622" spans="1:14" x14ac:dyDescent="0.25">
      <c r="A622" s="28" t="str">
        <f>_xlfn.XLOOKUP(P!C622,'Banco de Dados'!$B$3:$B$274,'Banco de Dados'!$K$3:$K$274,"")</f>
        <v/>
      </c>
      <c r="B622" s="2">
        <v>0</v>
      </c>
      <c r="C622" s="2">
        <v>0</v>
      </c>
      <c r="D622" s="2">
        <v>0</v>
      </c>
      <c r="E622" s="2">
        <v>0</v>
      </c>
      <c r="F622" s="32" t="e">
        <f t="shared" si="55"/>
        <v>#DIV/0!</v>
      </c>
      <c r="G622" s="3" t="e">
        <f t="shared" si="54"/>
        <v>#VALUE!</v>
      </c>
      <c r="H622" s="3" t="e">
        <f t="shared" si="54"/>
        <v>#VALUE!</v>
      </c>
      <c r="J622" s="7"/>
    </row>
    <row r="623" spans="1:14" ht="15.75" x14ac:dyDescent="0.25">
      <c r="A623" s="28" t="str">
        <f>_xlfn.XLOOKUP(P!C623,'Banco de Dados'!$B$3:$B$274,'Banco de Dados'!$K$3:$K$274,"")</f>
        <v/>
      </c>
      <c r="B623" s="2">
        <v>0</v>
      </c>
      <c r="C623" s="2">
        <v>0</v>
      </c>
      <c r="D623" s="2">
        <v>0</v>
      </c>
      <c r="E623" s="2">
        <v>0</v>
      </c>
      <c r="F623" s="32" t="e">
        <f t="shared" si="55"/>
        <v>#DIV/0!</v>
      </c>
      <c r="G623" s="3" t="e">
        <f t="shared" si="54"/>
        <v>#VALUE!</v>
      </c>
      <c r="H623" s="3" t="e">
        <f t="shared" si="54"/>
        <v>#VALUE!</v>
      </c>
      <c r="K623" s="165" t="s">
        <v>67</v>
      </c>
      <c r="L623" s="166"/>
      <c r="M623" s="167"/>
      <c r="N623"/>
    </row>
    <row r="624" spans="1:14" x14ac:dyDescent="0.25">
      <c r="A624" s="28" t="str">
        <f>_xlfn.XLOOKUP(P!C624,'Banco de Dados'!$B$3:$B$274,'Banco de Dados'!$K$3:$K$274,"")</f>
        <v/>
      </c>
      <c r="B624" s="2">
        <v>0</v>
      </c>
      <c r="C624" s="2">
        <v>0</v>
      </c>
      <c r="D624" s="2">
        <v>0</v>
      </c>
      <c r="E624" s="2">
        <v>0</v>
      </c>
      <c r="F624" s="32" t="e">
        <f t="shared" si="55"/>
        <v>#DIV/0!</v>
      </c>
      <c r="G624" s="3" t="e">
        <f t="shared" si="54"/>
        <v>#VALUE!</v>
      </c>
      <c r="H624" s="3" t="e">
        <f t="shared" si="54"/>
        <v>#VALUE!</v>
      </c>
      <c r="J624" s="7"/>
      <c r="K624" s="104" t="s">
        <v>240</v>
      </c>
      <c r="L624" s="39"/>
      <c r="M624" s="106" t="s">
        <v>209</v>
      </c>
    </row>
    <row r="625" spans="1:14" x14ac:dyDescent="0.25">
      <c r="A625" s="28" t="str">
        <f>_xlfn.XLOOKUP(P!C625,'Banco de Dados'!$B$3:$B$274,'Banco de Dados'!$K$3:$K$274,"")</f>
        <v/>
      </c>
      <c r="B625" s="2">
        <v>0</v>
      </c>
      <c r="C625" s="2">
        <v>0</v>
      </c>
      <c r="D625" s="2">
        <v>0</v>
      </c>
      <c r="E625" s="2">
        <v>0</v>
      </c>
      <c r="F625" s="32" t="e">
        <f t="shared" si="55"/>
        <v>#DIV/0!</v>
      </c>
      <c r="G625" s="3" t="e">
        <f t="shared" si="54"/>
        <v>#VALUE!</v>
      </c>
      <c r="H625" s="3" t="e">
        <f t="shared" si="54"/>
        <v>#VALUE!</v>
      </c>
      <c r="J625" s="58" t="s">
        <v>38</v>
      </c>
      <c r="K625" s="59">
        <f>$L$9</f>
        <v>9600</v>
      </c>
      <c r="L625" s="60"/>
      <c r="M625" s="61">
        <f>$M$11</f>
        <v>19589</v>
      </c>
      <c r="N625" s="60"/>
    </row>
    <row r="626" spans="1:14" x14ac:dyDescent="0.25">
      <c r="A626" s="28" t="str">
        <f>_xlfn.XLOOKUP(P!C626,'Banco de Dados'!$B$3:$B$274,'Banco de Dados'!$K$3:$K$274,"")</f>
        <v/>
      </c>
      <c r="B626" s="2">
        <v>0</v>
      </c>
      <c r="C626" s="2">
        <v>0</v>
      </c>
      <c r="D626" s="2">
        <v>0</v>
      </c>
      <c r="E626" s="2">
        <v>0</v>
      </c>
      <c r="F626" s="32" t="e">
        <f t="shared" si="55"/>
        <v>#DIV/0!</v>
      </c>
      <c r="G626" s="3" t="e">
        <f t="shared" si="54"/>
        <v>#VALUE!</v>
      </c>
      <c r="H626" s="3" t="e">
        <f t="shared" si="54"/>
        <v>#VALUE!</v>
      </c>
      <c r="J626" s="2"/>
      <c r="K626" s="18"/>
      <c r="L626" s="2" t="s">
        <v>70</v>
      </c>
      <c r="M626" s="19"/>
    </row>
    <row r="627" spans="1:14" x14ac:dyDescent="0.25">
      <c r="A627" s="28" t="str">
        <f>_xlfn.XLOOKUP(P!C627,'Banco de Dados'!$B$3:$B$274,'Banco de Dados'!$K$3:$K$274,"")</f>
        <v/>
      </c>
      <c r="B627" s="2">
        <v>0</v>
      </c>
      <c r="C627" s="2">
        <v>0</v>
      </c>
      <c r="D627" s="2">
        <v>0</v>
      </c>
      <c r="E627" s="2">
        <v>0</v>
      </c>
      <c r="F627" s="32" t="e">
        <f t="shared" si="55"/>
        <v>#DIV/0!</v>
      </c>
      <c r="G627" s="3" t="e">
        <f t="shared" si="54"/>
        <v>#VALUE!</v>
      </c>
      <c r="H627" s="3" t="e">
        <f t="shared" si="54"/>
        <v>#VALUE!</v>
      </c>
      <c r="J627" s="58" t="s">
        <v>69</v>
      </c>
      <c r="K627" s="62" t="s">
        <v>71</v>
      </c>
      <c r="L627" s="63"/>
      <c r="M627" s="64" t="str">
        <f>K621</f>
        <v/>
      </c>
      <c r="N627" s="60"/>
    </row>
    <row r="628" spans="1:14" x14ac:dyDescent="0.25">
      <c r="A628" s="28" t="str">
        <f>_xlfn.XLOOKUP(P!C628,'Banco de Dados'!$B$3:$B$274,'Banco de Dados'!$K$3:$K$274,"")</f>
        <v/>
      </c>
      <c r="B628" s="2">
        <v>0</v>
      </c>
      <c r="C628" s="2">
        <v>0</v>
      </c>
      <c r="D628" s="2">
        <v>0</v>
      </c>
      <c r="E628" s="2">
        <v>0</v>
      </c>
      <c r="F628" s="32" t="e">
        <f t="shared" si="55"/>
        <v>#DIV/0!</v>
      </c>
      <c r="G628" s="3" t="e">
        <f t="shared" si="54"/>
        <v>#VALUE!</v>
      </c>
      <c r="H628" s="3" t="e">
        <f t="shared" si="54"/>
        <v>#VALUE!</v>
      </c>
      <c r="J628" s="7"/>
    </row>
    <row r="629" spans="1:14" ht="15.75" x14ac:dyDescent="0.25">
      <c r="A629" s="28" t="str">
        <f>_xlfn.XLOOKUP(P!C629,'Banco de Dados'!$B$3:$B$274,'Banco de Dados'!$K$3:$K$274,"")</f>
        <v/>
      </c>
      <c r="B629" s="2">
        <v>0</v>
      </c>
      <c r="C629" s="2">
        <v>0</v>
      </c>
      <c r="D629" s="2">
        <v>0</v>
      </c>
      <c r="E629" s="2">
        <v>0</v>
      </c>
      <c r="F629" s="32" t="e">
        <f t="shared" si="55"/>
        <v>#DIV/0!</v>
      </c>
      <c r="G629" s="3" t="e">
        <f t="shared" si="54"/>
        <v>#VALUE!</v>
      </c>
      <c r="H629" s="3" t="e">
        <f t="shared" si="54"/>
        <v>#VALUE!</v>
      </c>
      <c r="J629" s="7"/>
      <c r="K629" s="165" t="s">
        <v>218</v>
      </c>
      <c r="L629" s="166"/>
      <c r="M629" s="167"/>
    </row>
    <row r="630" spans="1:14" x14ac:dyDescent="0.25">
      <c r="A630" s="28" t="str">
        <f>_xlfn.XLOOKUP(P!C630,'Banco de Dados'!$B$3:$B$274,'Banco de Dados'!$K$3:$K$274,"")</f>
        <v/>
      </c>
      <c r="B630" s="2">
        <v>0</v>
      </c>
      <c r="C630" s="2">
        <v>0</v>
      </c>
      <c r="D630" s="2">
        <v>0</v>
      </c>
      <c r="E630" s="2">
        <v>0</v>
      </c>
      <c r="F630" s="32" t="e">
        <f t="shared" si="55"/>
        <v>#DIV/0!</v>
      </c>
      <c r="G630" s="3" t="e">
        <f t="shared" si="54"/>
        <v>#VALUE!</v>
      </c>
      <c r="H630" s="3" t="e">
        <f t="shared" si="54"/>
        <v>#VALUE!</v>
      </c>
      <c r="J630" s="7"/>
      <c r="K630" s="104" t="s">
        <v>236</v>
      </c>
      <c r="L630" s="108" t="str">
        <f>K621</f>
        <v/>
      </c>
      <c r="M630" s="109" t="str">
        <f>M621</f>
        <v/>
      </c>
    </row>
    <row r="631" spans="1:14" x14ac:dyDescent="0.25">
      <c r="A631" s="28" t="str">
        <f>_xlfn.XLOOKUP(P!C631,'Banco de Dados'!$B$3:$B$274,'Banco de Dados'!$K$3:$K$274,"")</f>
        <v/>
      </c>
      <c r="B631" s="2">
        <v>0</v>
      </c>
      <c r="C631" s="2">
        <v>0</v>
      </c>
      <c r="D631" s="2">
        <v>0</v>
      </c>
      <c r="E631" s="2">
        <v>0</v>
      </c>
      <c r="F631" s="32" t="e">
        <f t="shared" si="55"/>
        <v>#DIV/0!</v>
      </c>
      <c r="G631" s="3" t="e">
        <f t="shared" si="54"/>
        <v>#VALUE!</v>
      </c>
      <c r="H631" s="3" t="e">
        <f t="shared" si="54"/>
        <v>#VALUE!</v>
      </c>
      <c r="J631" s="7"/>
      <c r="K631" s="104" t="s">
        <v>237</v>
      </c>
      <c r="L631" s="105">
        <f>$L$9</f>
        <v>9600</v>
      </c>
      <c r="M631" s="106">
        <f>$L$10</f>
        <v>0</v>
      </c>
    </row>
    <row r="632" spans="1:14" x14ac:dyDescent="0.25">
      <c r="A632" s="28" t="str">
        <f>_xlfn.XLOOKUP(P!C632,'Banco de Dados'!$B$3:$B$274,'Banco de Dados'!$K$3:$K$274,"")</f>
        <v/>
      </c>
      <c r="B632" s="2">
        <v>0</v>
      </c>
      <c r="C632" s="2">
        <v>0</v>
      </c>
      <c r="D632" s="2">
        <v>0</v>
      </c>
      <c r="E632" s="2">
        <v>0</v>
      </c>
      <c r="F632" s="32" t="e">
        <f t="shared" si="55"/>
        <v>#DIV/0!</v>
      </c>
      <c r="G632" s="3" t="e">
        <f t="shared" si="54"/>
        <v>#VALUE!</v>
      </c>
      <c r="H632" s="3" t="e">
        <f t="shared" si="54"/>
        <v>#VALUE!</v>
      </c>
      <c r="J632" s="7"/>
      <c r="K632" s="104" t="s">
        <v>238</v>
      </c>
      <c r="L632" s="105">
        <f>$M$11</f>
        <v>19589</v>
      </c>
      <c r="M632" s="106">
        <f>$M$12</f>
        <v>183</v>
      </c>
    </row>
    <row r="633" spans="1:14" x14ac:dyDescent="0.25">
      <c r="A633" s="28" t="str">
        <f>_xlfn.XLOOKUP(P!C633,'Banco de Dados'!$B$3:$B$274,'Banco de Dados'!$K$3:$K$274,"")</f>
        <v/>
      </c>
      <c r="B633" s="2">
        <v>0</v>
      </c>
      <c r="C633" s="2">
        <v>0</v>
      </c>
      <c r="D633" s="2">
        <v>0</v>
      </c>
      <c r="E633" s="2">
        <v>0</v>
      </c>
      <c r="F633" s="32" t="e">
        <f t="shared" si="55"/>
        <v>#DIV/0!</v>
      </c>
      <c r="G633" s="3" t="e">
        <f t="shared" si="54"/>
        <v>#VALUE!</v>
      </c>
      <c r="H633" s="3" t="e">
        <f t="shared" si="54"/>
        <v>#VALUE!</v>
      </c>
      <c r="J633" s="7"/>
      <c r="K633" s="69" t="s">
        <v>217</v>
      </c>
      <c r="L633" s="110" t="e">
        <f>SQRT(((M630/L630)^2)+((M631/L631)^2)+((M632/L632)^2))</f>
        <v>#VALUE!</v>
      </c>
      <c r="M633" s="71" t="str">
        <f>M642</f>
        <v>mg/kg</v>
      </c>
    </row>
    <row r="634" spans="1:14" x14ac:dyDescent="0.25">
      <c r="A634" s="28" t="str">
        <f>_xlfn.XLOOKUP(P!C634,'Banco de Dados'!$B$3:$B$274,'Banco de Dados'!$K$3:$K$274,"")</f>
        <v/>
      </c>
      <c r="B634" s="2">
        <v>0</v>
      </c>
      <c r="C634" s="2">
        <v>0</v>
      </c>
      <c r="D634" s="2">
        <v>0</v>
      </c>
      <c r="E634" s="2">
        <v>0</v>
      </c>
      <c r="F634" s="32" t="e">
        <f t="shared" si="55"/>
        <v>#DIV/0!</v>
      </c>
      <c r="G634" s="3" t="e">
        <f t="shared" si="54"/>
        <v>#VALUE!</v>
      </c>
      <c r="H634" s="3" t="e">
        <f t="shared" si="54"/>
        <v>#VALUE!</v>
      </c>
      <c r="J634" s="7"/>
    </row>
    <row r="635" spans="1:14" x14ac:dyDescent="0.25">
      <c r="A635" s="28" t="str">
        <f>_xlfn.XLOOKUP(P!C635,'Banco de Dados'!$B$3:$B$274,'Banco de Dados'!$K$3:$K$274,"")</f>
        <v/>
      </c>
      <c r="B635" s="2">
        <v>0</v>
      </c>
      <c r="C635" s="2">
        <v>0</v>
      </c>
      <c r="D635" s="2">
        <v>0</v>
      </c>
      <c r="E635" s="2">
        <v>0</v>
      </c>
      <c r="F635" s="32" t="e">
        <f t="shared" si="55"/>
        <v>#DIV/0!</v>
      </c>
      <c r="G635" s="3" t="e">
        <f t="shared" si="54"/>
        <v>#VALUE!</v>
      </c>
      <c r="H635" s="3" t="e">
        <f t="shared" si="54"/>
        <v>#VALUE!</v>
      </c>
      <c r="J635" s="7"/>
    </row>
    <row r="636" spans="1:14" x14ac:dyDescent="0.25">
      <c r="A636" s="28" t="str">
        <f>_xlfn.XLOOKUP(P!C636,'Banco de Dados'!$B$3:$B$274,'Banco de Dados'!$K$3:$K$274,"")</f>
        <v/>
      </c>
      <c r="B636" s="2">
        <v>0</v>
      </c>
      <c r="C636" s="2">
        <v>0</v>
      </c>
      <c r="D636" s="2">
        <v>0</v>
      </c>
      <c r="E636" s="2">
        <v>0</v>
      </c>
      <c r="F636" s="32" t="e">
        <f t="shared" si="55"/>
        <v>#DIV/0!</v>
      </c>
      <c r="G636" s="3" t="e">
        <f t="shared" si="54"/>
        <v>#VALUE!</v>
      </c>
      <c r="H636" s="3" t="e">
        <f t="shared" si="54"/>
        <v>#VALUE!</v>
      </c>
      <c r="J636" s="7"/>
    </row>
    <row r="637" spans="1:14" x14ac:dyDescent="0.25">
      <c r="A637" s="28" t="str">
        <f>_xlfn.XLOOKUP(P!C637,'Banco de Dados'!$B$3:$B$274,'Banco de Dados'!$K$3:$K$274,"")</f>
        <v/>
      </c>
      <c r="B637" s="2">
        <v>0</v>
      </c>
      <c r="C637" s="2">
        <v>0</v>
      </c>
      <c r="D637" s="2">
        <v>0</v>
      </c>
      <c r="E637" s="2">
        <v>0</v>
      </c>
      <c r="F637" s="32" t="e">
        <f t="shared" si="55"/>
        <v>#DIV/0!</v>
      </c>
      <c r="G637" s="3" t="e">
        <f t="shared" si="54"/>
        <v>#VALUE!</v>
      </c>
      <c r="H637" s="3" t="e">
        <f t="shared" si="54"/>
        <v>#VALUE!</v>
      </c>
      <c r="J637" s="7"/>
    </row>
    <row r="638" spans="1:14" x14ac:dyDescent="0.25">
      <c r="A638" s="28" t="str">
        <f>_xlfn.XLOOKUP(P!C638,'Banco de Dados'!$B$3:$B$274,'Banco de Dados'!$K$3:$K$274,"")</f>
        <v/>
      </c>
      <c r="B638" s="2">
        <v>0</v>
      </c>
      <c r="C638" s="2">
        <v>0</v>
      </c>
      <c r="D638" s="2">
        <v>0</v>
      </c>
      <c r="E638" s="2">
        <v>0</v>
      </c>
      <c r="F638" s="32" t="e">
        <f t="shared" si="55"/>
        <v>#DIV/0!</v>
      </c>
      <c r="G638" s="3" t="e">
        <f t="shared" si="54"/>
        <v>#VALUE!</v>
      </c>
      <c r="H638" s="3" t="e">
        <f t="shared" si="54"/>
        <v>#VALUE!</v>
      </c>
      <c r="J638" s="7"/>
    </row>
    <row r="639" spans="1:14" x14ac:dyDescent="0.25">
      <c r="A639" s="28" t="str">
        <f>_xlfn.XLOOKUP(P!C639,'Banco de Dados'!$B$3:$B$274,'Banco de Dados'!$K$3:$K$274,"")</f>
        <v/>
      </c>
      <c r="B639" s="2">
        <v>0</v>
      </c>
      <c r="C639" s="2">
        <v>0</v>
      </c>
      <c r="D639" s="2">
        <v>0</v>
      </c>
      <c r="E639" s="2">
        <v>0</v>
      </c>
      <c r="F639" s="32" t="e">
        <f t="shared" si="55"/>
        <v>#DIV/0!</v>
      </c>
      <c r="G639" s="3" t="e">
        <f t="shared" si="54"/>
        <v>#VALUE!</v>
      </c>
      <c r="H639" s="3" t="e">
        <f t="shared" si="54"/>
        <v>#VALUE!</v>
      </c>
      <c r="J639" s="7"/>
    </row>
    <row r="640" spans="1:14" x14ac:dyDescent="0.25">
      <c r="A640" s="28" t="str">
        <f>_xlfn.XLOOKUP(P!C640,'Banco de Dados'!$B$3:$B$274,'Banco de Dados'!$K$3:$K$274,"")</f>
        <v/>
      </c>
      <c r="B640" s="2">
        <v>0</v>
      </c>
      <c r="C640" s="2">
        <v>0</v>
      </c>
      <c r="D640" s="2">
        <v>0</v>
      </c>
      <c r="E640" s="17">
        <v>0</v>
      </c>
      <c r="F640" s="32" t="e">
        <f t="shared" si="55"/>
        <v>#DIV/0!</v>
      </c>
      <c r="G640" s="3" t="e">
        <f t="shared" si="54"/>
        <v>#VALUE!</v>
      </c>
      <c r="H640" s="3" t="e">
        <f t="shared" si="54"/>
        <v>#VALUE!</v>
      </c>
      <c r="J640" s="7"/>
    </row>
    <row r="641" spans="1:14" ht="15.75" x14ac:dyDescent="0.25">
      <c r="A641" s="28" t="str">
        <f>_xlfn.XLOOKUP(P!C641,'Banco de Dados'!$B$3:$B$274,'Banco de Dados'!$K$3:$K$274,"")</f>
        <v/>
      </c>
      <c r="B641" s="2">
        <v>0</v>
      </c>
      <c r="C641" s="2">
        <v>0</v>
      </c>
      <c r="D641" s="2">
        <v>0</v>
      </c>
      <c r="E641" s="2">
        <v>0</v>
      </c>
      <c r="F641" s="32" t="e">
        <f t="shared" si="55"/>
        <v>#DIV/0!</v>
      </c>
      <c r="G641" s="3" t="e">
        <f t="shared" si="54"/>
        <v>#VALUE!</v>
      </c>
      <c r="H641" s="3" t="e">
        <f t="shared" si="54"/>
        <v>#VALUE!</v>
      </c>
      <c r="J641" s="7"/>
      <c r="K641" s="101" t="s">
        <v>216</v>
      </c>
      <c r="L641" s="102">
        <f>K619</f>
        <v>0</v>
      </c>
      <c r="M641" s="103" t="str">
        <f>M619</f>
        <v>Enxofre</v>
      </c>
    </row>
    <row r="642" spans="1:14" x14ac:dyDescent="0.25">
      <c r="A642" s="28" t="str">
        <f>_xlfn.XLOOKUP(P!C642,'Banco de Dados'!$B$3:$B$274,'Banco de Dados'!$K$3:$K$274,"")</f>
        <v/>
      </c>
      <c r="B642" s="2">
        <v>0</v>
      </c>
      <c r="C642" s="2">
        <v>0</v>
      </c>
      <c r="D642" s="2">
        <v>0</v>
      </c>
      <c r="E642" s="2">
        <v>0</v>
      </c>
      <c r="F642" s="32" t="e">
        <f t="shared" si="55"/>
        <v>#DIV/0!</v>
      </c>
      <c r="G642" s="3" t="e">
        <f t="shared" si="54"/>
        <v>#VALUE!</v>
      </c>
      <c r="H642" s="3" t="e">
        <f t="shared" si="54"/>
        <v>#VALUE!</v>
      </c>
      <c r="J642" s="7"/>
      <c r="K642" s="68" t="s">
        <v>68</v>
      </c>
      <c r="L642" s="29" t="e">
        <f>(K625*M627)/M625</f>
        <v>#VALUE!</v>
      </c>
      <c r="M642" s="66" t="str">
        <f>$M$9</f>
        <v>mg/kg</v>
      </c>
    </row>
    <row r="643" spans="1:14" x14ac:dyDescent="0.25">
      <c r="A643" s="28" t="str">
        <f>_xlfn.XLOOKUP(P!C643,'Banco de Dados'!$B$3:$B$274,'Banco de Dados'!$K$3:$K$274,"")</f>
        <v/>
      </c>
      <c r="B643" s="2">
        <v>0</v>
      </c>
      <c r="C643" s="2">
        <v>0</v>
      </c>
      <c r="D643" s="2">
        <v>0</v>
      </c>
      <c r="E643" s="2">
        <v>0</v>
      </c>
      <c r="F643" s="32" t="e">
        <f t="shared" si="55"/>
        <v>#DIV/0!</v>
      </c>
      <c r="G643" s="3" t="e">
        <f t="shared" si="54"/>
        <v>#VALUE!</v>
      </c>
      <c r="H643" s="3" t="e">
        <f t="shared" si="54"/>
        <v>#VALUE!</v>
      </c>
      <c r="J643" s="7"/>
      <c r="K643" s="111" t="s">
        <v>246</v>
      </c>
      <c r="L643" s="126" t="e">
        <f>SQRT(((M630/L630)^2)+((M631/L631)^2)+((M632/L632)^2))</f>
        <v>#VALUE!</v>
      </c>
      <c r="M643" s="66"/>
    </row>
    <row r="644" spans="1:14" x14ac:dyDescent="0.25">
      <c r="A644" s="28" t="str">
        <f>_xlfn.XLOOKUP(P!C644,'Banco de Dados'!$B$3:$B$274,'Banco de Dados'!$K$3:$K$274,"")</f>
        <v/>
      </c>
      <c r="B644" s="2">
        <v>0</v>
      </c>
      <c r="C644" s="2">
        <v>0</v>
      </c>
      <c r="D644" s="2">
        <v>0</v>
      </c>
      <c r="E644" s="2">
        <v>0</v>
      </c>
      <c r="F644" s="32" t="e">
        <f t="shared" si="55"/>
        <v>#DIV/0!</v>
      </c>
      <c r="G644" s="3" t="e">
        <f t="shared" si="54"/>
        <v>#VALUE!</v>
      </c>
      <c r="H644" s="3" t="e">
        <f t="shared" si="54"/>
        <v>#VALUE!</v>
      </c>
      <c r="J644" s="7"/>
      <c r="K644" s="69" t="s">
        <v>247</v>
      </c>
      <c r="L644" s="127" t="e">
        <f>L643*L642</f>
        <v>#VALUE!</v>
      </c>
      <c r="M644" s="71" t="str">
        <f>$M$9</f>
        <v>mg/kg</v>
      </c>
    </row>
    <row r="645" spans="1:14" x14ac:dyDescent="0.25">
      <c r="A645" s="28" t="str">
        <f>_xlfn.XLOOKUP(P!C645,'Banco de Dados'!$B$3:$B$274,'Banco de Dados'!$K$3:$K$274,"")</f>
        <v/>
      </c>
      <c r="B645" s="2">
        <v>0</v>
      </c>
      <c r="C645" s="2">
        <v>0</v>
      </c>
      <c r="D645" s="2">
        <v>0</v>
      </c>
      <c r="E645" s="2">
        <v>0</v>
      </c>
      <c r="F645" s="32" t="e">
        <f t="shared" si="55"/>
        <v>#DIV/0!</v>
      </c>
      <c r="G645" s="3" t="e">
        <f t="shared" si="54"/>
        <v>#VALUE!</v>
      </c>
      <c r="H645" s="3" t="e">
        <f t="shared" si="54"/>
        <v>#VALUE!</v>
      </c>
      <c r="J645" s="7"/>
      <c r="K645" s="123"/>
      <c r="L645" s="124"/>
    </row>
    <row r="646" spans="1:14" x14ac:dyDescent="0.25">
      <c r="A646" s="28" t="str">
        <f>_xlfn.XLOOKUP(P!C646,'Banco de Dados'!$B$3:$B$274,'Banco de Dados'!$K$3:$K$274,"")</f>
        <v/>
      </c>
      <c r="B646" s="2">
        <v>0</v>
      </c>
      <c r="C646" s="2">
        <v>0</v>
      </c>
      <c r="D646" s="2">
        <v>0</v>
      </c>
      <c r="E646" s="2">
        <v>0</v>
      </c>
      <c r="F646" s="32" t="e">
        <f t="shared" si="55"/>
        <v>#DIV/0!</v>
      </c>
      <c r="G646" s="3" t="e">
        <f t="shared" si="54"/>
        <v>#VALUE!</v>
      </c>
      <c r="H646" s="3" t="e">
        <f t="shared" si="54"/>
        <v>#VALUE!</v>
      </c>
      <c r="J646" s="7"/>
    </row>
    <row r="647" spans="1:14" x14ac:dyDescent="0.25">
      <c r="A647" s="28" t="str">
        <f>_xlfn.XLOOKUP(P!C647,'Banco de Dados'!$B$3:$B$274,'Banco de Dados'!$K$3:$K$274,"")</f>
        <v/>
      </c>
      <c r="B647" s="2">
        <v>0</v>
      </c>
      <c r="C647" s="2">
        <v>0</v>
      </c>
      <c r="D647" s="2">
        <v>0</v>
      </c>
      <c r="E647" s="2">
        <v>0</v>
      </c>
      <c r="F647" s="32" t="e">
        <f t="shared" si="55"/>
        <v>#DIV/0!</v>
      </c>
      <c r="G647" s="3" t="e">
        <f t="shared" si="54"/>
        <v>#VALUE!</v>
      </c>
      <c r="H647" s="3" t="e">
        <f t="shared" si="54"/>
        <v>#VALUE!</v>
      </c>
      <c r="J647" s="7"/>
    </row>
    <row r="648" spans="1:14" x14ac:dyDescent="0.25">
      <c r="A648" s="28" t="str">
        <f>_xlfn.XLOOKUP(P!C648,'Banco de Dados'!$B$3:$B$274,'Banco de Dados'!$K$3:$K$274,"")</f>
        <v/>
      </c>
      <c r="B648" s="2">
        <v>0</v>
      </c>
      <c r="C648" s="2">
        <v>0</v>
      </c>
      <c r="D648" s="2">
        <v>0</v>
      </c>
      <c r="E648" s="2">
        <v>0</v>
      </c>
      <c r="F648" s="32" t="e">
        <f t="shared" si="55"/>
        <v>#DIV/0!</v>
      </c>
      <c r="G648" s="3" t="e">
        <f t="shared" ref="G648:H650" si="56">D648*$E$618</f>
        <v>#VALUE!</v>
      </c>
      <c r="H648" s="3" t="e">
        <f t="shared" si="56"/>
        <v>#VALUE!</v>
      </c>
      <c r="J648" s="7"/>
    </row>
    <row r="649" spans="1:14" x14ac:dyDescent="0.25">
      <c r="A649" s="28" t="str">
        <f>_xlfn.XLOOKUP(P!C649,'Banco de Dados'!$B$3:$B$274,'Banco de Dados'!$K$3:$K$274,"")</f>
        <v/>
      </c>
      <c r="B649" s="2">
        <v>0</v>
      </c>
      <c r="C649" s="2">
        <v>0</v>
      </c>
      <c r="D649" s="2">
        <v>0</v>
      </c>
      <c r="E649" s="2">
        <v>0</v>
      </c>
      <c r="F649" s="32" t="e">
        <f t="shared" si="55"/>
        <v>#DIV/0!</v>
      </c>
      <c r="G649" s="3" t="e">
        <f t="shared" si="56"/>
        <v>#VALUE!</v>
      </c>
      <c r="H649" s="3" t="e">
        <f t="shared" si="56"/>
        <v>#VALUE!</v>
      </c>
      <c r="J649" s="7"/>
    </row>
    <row r="650" spans="1:14" x14ac:dyDescent="0.25">
      <c r="A650" s="28" t="str">
        <f>_xlfn.XLOOKUP(P!C650,'Banco de Dados'!$B$3:$B$274,'Banco de Dados'!$K$3:$K$274,"")</f>
        <v/>
      </c>
      <c r="B650" s="2">
        <v>0</v>
      </c>
      <c r="C650" s="2">
        <v>0</v>
      </c>
      <c r="D650" s="2">
        <v>0</v>
      </c>
      <c r="E650" s="2">
        <v>0</v>
      </c>
      <c r="F650" s="32" t="e">
        <f t="shared" si="55"/>
        <v>#DIV/0!</v>
      </c>
      <c r="G650" s="3" t="e">
        <f t="shared" si="56"/>
        <v>#VALUE!</v>
      </c>
      <c r="H650" s="3" t="e">
        <f t="shared" si="56"/>
        <v>#VALUE!</v>
      </c>
      <c r="J650" s="7"/>
    </row>
    <row r="651" spans="1:14" x14ac:dyDescent="0.25">
      <c r="A651" s="21"/>
      <c r="B651" s="21"/>
      <c r="C651" s="21"/>
      <c r="D651" s="21"/>
      <c r="E651" s="21"/>
      <c r="F651" s="77"/>
      <c r="G651" s="21"/>
      <c r="H651" s="21"/>
      <c r="J651" s="21"/>
      <c r="K651" s="21"/>
      <c r="L651" s="21"/>
      <c r="M651" s="21"/>
      <c r="N651" s="21"/>
    </row>
    <row r="652" spans="1:14" ht="15.75" x14ac:dyDescent="0.25">
      <c r="A652" s="36">
        <f>'Nome das Amostras'!A23</f>
        <v>0</v>
      </c>
      <c r="B652" s="164" t="e">
        <f>VLOOKUP(A652,'Nome das Amostras'!$A$3:$D$28,2,FALSE)</f>
        <v>#N/A</v>
      </c>
      <c r="C652" s="164"/>
      <c r="D652" s="51" t="s">
        <v>65</v>
      </c>
      <c r="E652" s="52" t="e">
        <f>'Banco de Dados'!$O$13/'Banco de Dados'!ER13</f>
        <v>#VALUE!</v>
      </c>
      <c r="F652" s="74"/>
      <c r="G652" s="3"/>
      <c r="H652" s="3"/>
      <c r="J652" s="7"/>
    </row>
    <row r="653" spans="1:14" ht="15.75" x14ac:dyDescent="0.25">
      <c r="A653" s="107" t="s">
        <v>1</v>
      </c>
      <c r="B653" s="107" t="s">
        <v>0</v>
      </c>
      <c r="C653" s="107" t="s">
        <v>212</v>
      </c>
      <c r="D653" s="107" t="s">
        <v>209</v>
      </c>
      <c r="E653" s="107" t="s">
        <v>213</v>
      </c>
      <c r="F653" s="76" t="s">
        <v>219</v>
      </c>
      <c r="G653" s="54" t="s">
        <v>140</v>
      </c>
      <c r="H653" s="54" t="s">
        <v>66</v>
      </c>
      <c r="J653" s="7"/>
      <c r="K653" s="72">
        <f>A652</f>
        <v>0</v>
      </c>
      <c r="L653" s="55" t="s">
        <v>215</v>
      </c>
      <c r="M653" s="41" t="str">
        <f>$A$1</f>
        <v>Enxofre</v>
      </c>
      <c r="N653" s="3"/>
    </row>
    <row r="654" spans="1:14" x14ac:dyDescent="0.25">
      <c r="A654" s="28" t="str">
        <f>_xlfn.XLOOKUP(P!C654,'Banco de Dados'!$B$3:$B$274,'Banco de Dados'!$K$3:$K$274,"")</f>
        <v/>
      </c>
      <c r="B654" s="2" cm="1">
        <f t="array" ref="B654:E684">Dados!EN5:EQ35</f>
        <v>0</v>
      </c>
      <c r="C654" s="2">
        <v>0</v>
      </c>
      <c r="D654" s="2">
        <v>0</v>
      </c>
      <c r="E654" s="2">
        <v>0</v>
      </c>
      <c r="F654" s="32" t="e">
        <f>(E654*100)/D654</f>
        <v>#DIV/0!</v>
      </c>
      <c r="G654" s="3" t="e">
        <f t="shared" ref="G654:H681" si="57">D654*$E$652</f>
        <v>#VALUE!</v>
      </c>
      <c r="H654" s="3" t="e">
        <f t="shared" si="57"/>
        <v>#VALUE!</v>
      </c>
      <c r="J654" s="7"/>
      <c r="K654" s="5" t="s">
        <v>210</v>
      </c>
      <c r="L654" s="5"/>
      <c r="M654" s="5" t="s">
        <v>211</v>
      </c>
    </row>
    <row r="655" spans="1:14" x14ac:dyDescent="0.25">
      <c r="A655" s="28" t="str">
        <f>_xlfn.XLOOKUP(P!C655,'Banco de Dados'!$B$3:$B$274,'Banco de Dados'!$K$3:$K$274,"")</f>
        <v/>
      </c>
      <c r="B655" s="2">
        <v>0</v>
      </c>
      <c r="C655" s="2">
        <v>0</v>
      </c>
      <c r="D655" s="2">
        <v>0</v>
      </c>
      <c r="E655" s="2">
        <v>0</v>
      </c>
      <c r="F655" s="32" t="e">
        <f t="shared" ref="F655:F684" si="58">(E655*100)/D655</f>
        <v>#DIV/0!</v>
      </c>
      <c r="G655" s="3" t="e">
        <f t="shared" si="57"/>
        <v>#VALUE!</v>
      </c>
      <c r="H655" s="3" t="e">
        <f t="shared" si="57"/>
        <v>#VALUE!</v>
      </c>
      <c r="J655" s="7"/>
      <c r="K655" s="6" t="str">
        <f>_xlfn.XLOOKUP($B$4,A654:A681,G654:G681,"")</f>
        <v/>
      </c>
      <c r="L655" s="6"/>
      <c r="M655" s="6" t="str">
        <f>_xlfn.XLOOKUP($B$4,A654:A681,H654:H681,"")</f>
        <v/>
      </c>
    </row>
    <row r="656" spans="1:14" x14ac:dyDescent="0.25">
      <c r="A656" s="28" t="str">
        <f>_xlfn.XLOOKUP(P!C656,'Banco de Dados'!$B$3:$B$274,'Banco de Dados'!$K$3:$K$274,"")</f>
        <v/>
      </c>
      <c r="B656" s="2">
        <v>0</v>
      </c>
      <c r="C656" s="2">
        <v>0</v>
      </c>
      <c r="D656" s="2">
        <v>0</v>
      </c>
      <c r="E656" s="2">
        <v>0</v>
      </c>
      <c r="F656" s="32" t="e">
        <f t="shared" si="58"/>
        <v>#DIV/0!</v>
      </c>
      <c r="G656" s="3" t="e">
        <f t="shared" si="57"/>
        <v>#VALUE!</v>
      </c>
      <c r="H656" s="3" t="e">
        <f t="shared" si="57"/>
        <v>#VALUE!</v>
      </c>
      <c r="J656" s="7"/>
    </row>
    <row r="657" spans="1:14" ht="15.75" x14ac:dyDescent="0.25">
      <c r="A657" s="28" t="str">
        <f>_xlfn.XLOOKUP(P!C657,'Banco de Dados'!$B$3:$B$274,'Banco de Dados'!$K$3:$K$274,"")</f>
        <v/>
      </c>
      <c r="B657" s="2">
        <v>0</v>
      </c>
      <c r="C657" s="2">
        <v>0</v>
      </c>
      <c r="D657" s="2">
        <v>0</v>
      </c>
      <c r="E657" s="2">
        <v>0</v>
      </c>
      <c r="F657" s="32" t="e">
        <f t="shared" si="58"/>
        <v>#DIV/0!</v>
      </c>
      <c r="G657" s="3" t="e">
        <f t="shared" si="57"/>
        <v>#VALUE!</v>
      </c>
      <c r="H657" s="3" t="e">
        <f t="shared" si="57"/>
        <v>#VALUE!</v>
      </c>
      <c r="K657" s="165" t="s">
        <v>67</v>
      </c>
      <c r="L657" s="166"/>
      <c r="M657" s="167"/>
      <c r="N657"/>
    </row>
    <row r="658" spans="1:14" x14ac:dyDescent="0.25">
      <c r="A658" s="28" t="str">
        <f>_xlfn.XLOOKUP(P!C658,'Banco de Dados'!$B$3:$B$274,'Banco de Dados'!$K$3:$K$274,"")</f>
        <v/>
      </c>
      <c r="B658" s="2">
        <v>0</v>
      </c>
      <c r="C658" s="2">
        <v>0</v>
      </c>
      <c r="D658" s="2">
        <v>0</v>
      </c>
      <c r="E658" s="2">
        <v>0</v>
      </c>
      <c r="F658" s="32" t="e">
        <f t="shared" si="58"/>
        <v>#DIV/0!</v>
      </c>
      <c r="G658" s="3" t="e">
        <f t="shared" si="57"/>
        <v>#VALUE!</v>
      </c>
      <c r="H658" s="3" t="e">
        <f t="shared" si="57"/>
        <v>#VALUE!</v>
      </c>
      <c r="J658" s="7"/>
      <c r="K658" s="104" t="s">
        <v>240</v>
      </c>
      <c r="L658" s="39"/>
      <c r="M658" s="106" t="s">
        <v>209</v>
      </c>
    </row>
    <row r="659" spans="1:14" x14ac:dyDescent="0.25">
      <c r="A659" s="28" t="str">
        <f>_xlfn.XLOOKUP(P!C659,'Banco de Dados'!$B$3:$B$274,'Banco de Dados'!$K$3:$K$274,"")</f>
        <v/>
      </c>
      <c r="B659" s="2">
        <v>0</v>
      </c>
      <c r="C659" s="2">
        <v>0</v>
      </c>
      <c r="D659" s="2">
        <v>0</v>
      </c>
      <c r="E659" s="2">
        <v>0</v>
      </c>
      <c r="F659" s="32" t="e">
        <f t="shared" si="58"/>
        <v>#DIV/0!</v>
      </c>
      <c r="G659" s="3" t="e">
        <f t="shared" si="57"/>
        <v>#VALUE!</v>
      </c>
      <c r="H659" s="3" t="e">
        <f t="shared" si="57"/>
        <v>#VALUE!</v>
      </c>
      <c r="J659" s="58" t="s">
        <v>38</v>
      </c>
      <c r="K659" s="59">
        <f>$L$9</f>
        <v>9600</v>
      </c>
      <c r="L659" s="60"/>
      <c r="M659" s="61">
        <f>$M$11</f>
        <v>19589</v>
      </c>
      <c r="N659" s="60"/>
    </row>
    <row r="660" spans="1:14" x14ac:dyDescent="0.25">
      <c r="A660" s="28" t="str">
        <f>_xlfn.XLOOKUP(P!C660,'Banco de Dados'!$B$3:$B$274,'Banco de Dados'!$K$3:$K$274,"")</f>
        <v/>
      </c>
      <c r="B660" s="2">
        <v>0</v>
      </c>
      <c r="C660" s="2">
        <v>0</v>
      </c>
      <c r="D660" s="2">
        <v>0</v>
      </c>
      <c r="E660" s="2">
        <v>0</v>
      </c>
      <c r="F660" s="32" t="e">
        <f t="shared" si="58"/>
        <v>#DIV/0!</v>
      </c>
      <c r="G660" s="3" t="e">
        <f t="shared" si="57"/>
        <v>#VALUE!</v>
      </c>
      <c r="H660" s="3" t="e">
        <f t="shared" si="57"/>
        <v>#VALUE!</v>
      </c>
      <c r="J660" s="2"/>
      <c r="K660" s="18"/>
      <c r="L660" s="2" t="s">
        <v>70</v>
      </c>
      <c r="M660" s="19"/>
    </row>
    <row r="661" spans="1:14" x14ac:dyDescent="0.25">
      <c r="A661" s="28" t="str">
        <f>_xlfn.XLOOKUP(P!C661,'Banco de Dados'!$B$3:$B$274,'Banco de Dados'!$K$3:$K$274,"")</f>
        <v/>
      </c>
      <c r="B661" s="2">
        <v>0</v>
      </c>
      <c r="C661" s="2">
        <v>0</v>
      </c>
      <c r="D661" s="2">
        <v>0</v>
      </c>
      <c r="E661" s="2">
        <v>0</v>
      </c>
      <c r="F661" s="32" t="e">
        <f t="shared" si="58"/>
        <v>#DIV/0!</v>
      </c>
      <c r="G661" s="3" t="e">
        <f t="shared" si="57"/>
        <v>#VALUE!</v>
      </c>
      <c r="H661" s="3" t="e">
        <f t="shared" si="57"/>
        <v>#VALUE!</v>
      </c>
      <c r="J661" s="58" t="s">
        <v>69</v>
      </c>
      <c r="K661" s="62" t="s">
        <v>71</v>
      </c>
      <c r="L661" s="63"/>
      <c r="M661" s="64" t="str">
        <f>K655</f>
        <v/>
      </c>
      <c r="N661" s="60"/>
    </row>
    <row r="662" spans="1:14" x14ac:dyDescent="0.25">
      <c r="A662" s="28" t="str">
        <f>_xlfn.XLOOKUP(P!C662,'Banco de Dados'!$B$3:$B$274,'Banco de Dados'!$K$3:$K$274,"")</f>
        <v/>
      </c>
      <c r="B662" s="2">
        <v>0</v>
      </c>
      <c r="C662" s="2">
        <v>0</v>
      </c>
      <c r="D662" s="2">
        <v>0</v>
      </c>
      <c r="E662" s="2">
        <v>0</v>
      </c>
      <c r="F662" s="32" t="e">
        <f t="shared" si="58"/>
        <v>#DIV/0!</v>
      </c>
      <c r="G662" s="3" t="e">
        <f t="shared" si="57"/>
        <v>#VALUE!</v>
      </c>
      <c r="H662" s="3" t="e">
        <f t="shared" si="57"/>
        <v>#VALUE!</v>
      </c>
      <c r="J662" s="7"/>
    </row>
    <row r="663" spans="1:14" ht="15.75" x14ac:dyDescent="0.25">
      <c r="A663" s="28" t="str">
        <f>_xlfn.XLOOKUP(P!C663,'Banco de Dados'!$B$3:$B$274,'Banco de Dados'!$K$3:$K$274,"")</f>
        <v/>
      </c>
      <c r="B663" s="2">
        <v>0</v>
      </c>
      <c r="C663" s="2">
        <v>0</v>
      </c>
      <c r="D663" s="2">
        <v>0</v>
      </c>
      <c r="E663" s="2">
        <v>0</v>
      </c>
      <c r="F663" s="32" t="e">
        <f t="shared" si="58"/>
        <v>#DIV/0!</v>
      </c>
      <c r="G663" s="3" t="e">
        <f t="shared" si="57"/>
        <v>#VALUE!</v>
      </c>
      <c r="H663" s="3" t="e">
        <f t="shared" si="57"/>
        <v>#VALUE!</v>
      </c>
      <c r="J663" s="7"/>
      <c r="K663" s="165" t="s">
        <v>218</v>
      </c>
      <c r="L663" s="166"/>
      <c r="M663" s="167"/>
    </row>
    <row r="664" spans="1:14" x14ac:dyDescent="0.25">
      <c r="A664" s="28" t="str">
        <f>_xlfn.XLOOKUP(P!C664,'Banco de Dados'!$B$3:$B$274,'Banco de Dados'!$K$3:$K$274,"")</f>
        <v/>
      </c>
      <c r="B664" s="2">
        <v>0</v>
      </c>
      <c r="C664" s="2">
        <v>0</v>
      </c>
      <c r="D664" s="2">
        <v>0</v>
      </c>
      <c r="E664" s="2">
        <v>0</v>
      </c>
      <c r="F664" s="32" t="e">
        <f t="shared" si="58"/>
        <v>#DIV/0!</v>
      </c>
      <c r="G664" s="3" t="e">
        <f t="shared" si="57"/>
        <v>#VALUE!</v>
      </c>
      <c r="H664" s="3" t="e">
        <f t="shared" si="57"/>
        <v>#VALUE!</v>
      </c>
      <c r="J664" s="7"/>
      <c r="K664" s="104" t="s">
        <v>236</v>
      </c>
      <c r="L664" s="108" t="str">
        <f>K655</f>
        <v/>
      </c>
      <c r="M664" s="109" t="str">
        <f>M655</f>
        <v/>
      </c>
    </row>
    <row r="665" spans="1:14" x14ac:dyDescent="0.25">
      <c r="A665" s="28" t="str">
        <f>_xlfn.XLOOKUP(P!C665,'Banco de Dados'!$B$3:$B$274,'Banco de Dados'!$K$3:$K$274,"")</f>
        <v/>
      </c>
      <c r="B665" s="2">
        <v>0</v>
      </c>
      <c r="C665" s="2">
        <v>0</v>
      </c>
      <c r="D665" s="2">
        <v>0</v>
      </c>
      <c r="E665" s="2">
        <v>0</v>
      </c>
      <c r="F665" s="32" t="e">
        <f t="shared" si="58"/>
        <v>#DIV/0!</v>
      </c>
      <c r="G665" s="3" t="e">
        <f t="shared" si="57"/>
        <v>#VALUE!</v>
      </c>
      <c r="H665" s="3" t="e">
        <f t="shared" si="57"/>
        <v>#VALUE!</v>
      </c>
      <c r="J665" s="7"/>
      <c r="K665" s="104" t="s">
        <v>237</v>
      </c>
      <c r="L665" s="105">
        <f>$L$9</f>
        <v>9600</v>
      </c>
      <c r="M665" s="106">
        <f>$L$10</f>
        <v>0</v>
      </c>
    </row>
    <row r="666" spans="1:14" x14ac:dyDescent="0.25">
      <c r="A666" s="28" t="str">
        <f>_xlfn.XLOOKUP(P!C666,'Banco de Dados'!$B$3:$B$274,'Banco de Dados'!$K$3:$K$274,"")</f>
        <v/>
      </c>
      <c r="B666" s="2">
        <v>0</v>
      </c>
      <c r="C666" s="2">
        <v>0</v>
      </c>
      <c r="D666" s="2">
        <v>0</v>
      </c>
      <c r="E666" s="2">
        <v>0</v>
      </c>
      <c r="F666" s="32" t="e">
        <f t="shared" si="58"/>
        <v>#DIV/0!</v>
      </c>
      <c r="G666" s="3" t="e">
        <f t="shared" si="57"/>
        <v>#VALUE!</v>
      </c>
      <c r="H666" s="3" t="e">
        <f t="shared" si="57"/>
        <v>#VALUE!</v>
      </c>
      <c r="J666" s="7"/>
      <c r="K666" s="104" t="s">
        <v>238</v>
      </c>
      <c r="L666" s="105">
        <f>$M$11</f>
        <v>19589</v>
      </c>
      <c r="M666" s="106">
        <f>$M$12</f>
        <v>183</v>
      </c>
    </row>
    <row r="667" spans="1:14" x14ac:dyDescent="0.25">
      <c r="A667" s="28" t="str">
        <f>_xlfn.XLOOKUP(P!C667,'Banco de Dados'!$B$3:$B$274,'Banco de Dados'!$K$3:$K$274,"")</f>
        <v/>
      </c>
      <c r="B667" s="2">
        <v>0</v>
      </c>
      <c r="C667" s="2">
        <v>0</v>
      </c>
      <c r="D667" s="2">
        <v>0</v>
      </c>
      <c r="E667" s="2">
        <v>0</v>
      </c>
      <c r="F667" s="32" t="e">
        <f t="shared" si="58"/>
        <v>#DIV/0!</v>
      </c>
      <c r="G667" s="3" t="e">
        <f t="shared" si="57"/>
        <v>#VALUE!</v>
      </c>
      <c r="H667" s="3" t="e">
        <f t="shared" si="57"/>
        <v>#VALUE!</v>
      </c>
      <c r="J667" s="7"/>
      <c r="K667" s="69" t="s">
        <v>217</v>
      </c>
      <c r="L667" s="110" t="e">
        <f>SQRT(((M664/L664)^2)+((M665/L665)^2)+((M666/L666)^2))</f>
        <v>#VALUE!</v>
      </c>
      <c r="M667" s="71" t="str">
        <f>M676</f>
        <v>mg/kg</v>
      </c>
    </row>
    <row r="668" spans="1:14" x14ac:dyDescent="0.25">
      <c r="A668" s="28" t="str">
        <f>_xlfn.XLOOKUP(P!C668,'Banco de Dados'!$B$3:$B$274,'Banco de Dados'!$K$3:$K$274,"")</f>
        <v/>
      </c>
      <c r="B668" s="2">
        <v>0</v>
      </c>
      <c r="C668" s="2">
        <v>0</v>
      </c>
      <c r="D668" s="2">
        <v>0</v>
      </c>
      <c r="E668" s="2">
        <v>0</v>
      </c>
      <c r="F668" s="32" t="e">
        <f t="shared" si="58"/>
        <v>#DIV/0!</v>
      </c>
      <c r="G668" s="3" t="e">
        <f t="shared" si="57"/>
        <v>#VALUE!</v>
      </c>
      <c r="H668" s="3" t="e">
        <f t="shared" si="57"/>
        <v>#VALUE!</v>
      </c>
      <c r="J668" s="7"/>
    </row>
    <row r="669" spans="1:14" x14ac:dyDescent="0.25">
      <c r="A669" s="28" t="str">
        <f>_xlfn.XLOOKUP(P!C669,'Banco de Dados'!$B$3:$B$274,'Banco de Dados'!$K$3:$K$274,"")</f>
        <v/>
      </c>
      <c r="B669" s="2">
        <v>0</v>
      </c>
      <c r="C669" s="2">
        <v>0</v>
      </c>
      <c r="D669" s="2">
        <v>0</v>
      </c>
      <c r="E669" s="2">
        <v>0</v>
      </c>
      <c r="F669" s="32" t="e">
        <f t="shared" si="58"/>
        <v>#DIV/0!</v>
      </c>
      <c r="G669" s="3" t="e">
        <f t="shared" si="57"/>
        <v>#VALUE!</v>
      </c>
      <c r="H669" s="3" t="e">
        <f t="shared" si="57"/>
        <v>#VALUE!</v>
      </c>
      <c r="J669" s="7"/>
    </row>
    <row r="670" spans="1:14" x14ac:dyDescent="0.25">
      <c r="A670" s="28" t="str">
        <f>_xlfn.XLOOKUP(P!C670,'Banco de Dados'!$B$3:$B$274,'Banco de Dados'!$K$3:$K$274,"")</f>
        <v/>
      </c>
      <c r="B670" s="2">
        <v>0</v>
      </c>
      <c r="C670" s="2">
        <v>0</v>
      </c>
      <c r="D670" s="2">
        <v>0</v>
      </c>
      <c r="E670" s="2">
        <v>0</v>
      </c>
      <c r="F670" s="32" t="e">
        <f t="shared" si="58"/>
        <v>#DIV/0!</v>
      </c>
      <c r="G670" s="3" t="e">
        <f t="shared" si="57"/>
        <v>#VALUE!</v>
      </c>
      <c r="H670" s="3" t="e">
        <f t="shared" si="57"/>
        <v>#VALUE!</v>
      </c>
      <c r="J670" s="7"/>
    </row>
    <row r="671" spans="1:14" x14ac:dyDescent="0.25">
      <c r="A671" s="28" t="str">
        <f>_xlfn.XLOOKUP(P!C671,'Banco de Dados'!$B$3:$B$274,'Banco de Dados'!$K$3:$K$274,"")</f>
        <v/>
      </c>
      <c r="B671" s="2">
        <v>0</v>
      </c>
      <c r="C671" s="2">
        <v>0</v>
      </c>
      <c r="D671" s="2">
        <v>0</v>
      </c>
      <c r="E671" s="2">
        <v>0</v>
      </c>
      <c r="F671" s="32" t="e">
        <f t="shared" si="58"/>
        <v>#DIV/0!</v>
      </c>
      <c r="G671" s="3" t="e">
        <f t="shared" si="57"/>
        <v>#VALUE!</v>
      </c>
      <c r="H671" s="3" t="e">
        <f t="shared" si="57"/>
        <v>#VALUE!</v>
      </c>
      <c r="J671" s="7"/>
    </row>
    <row r="672" spans="1:14" x14ac:dyDescent="0.25">
      <c r="A672" s="28" t="str">
        <f>_xlfn.XLOOKUP(P!C672,'Banco de Dados'!$B$3:$B$274,'Banco de Dados'!$K$3:$K$274,"")</f>
        <v/>
      </c>
      <c r="B672" s="2">
        <v>0</v>
      </c>
      <c r="C672" s="2">
        <v>0</v>
      </c>
      <c r="D672" s="2">
        <v>0</v>
      </c>
      <c r="E672" s="2">
        <v>0</v>
      </c>
      <c r="F672" s="32" t="e">
        <f t="shared" si="58"/>
        <v>#DIV/0!</v>
      </c>
      <c r="G672" s="3" t="e">
        <f t="shared" si="57"/>
        <v>#VALUE!</v>
      </c>
      <c r="H672" s="3" t="e">
        <f t="shared" si="57"/>
        <v>#VALUE!</v>
      </c>
      <c r="J672" s="7"/>
    </row>
    <row r="673" spans="1:14" x14ac:dyDescent="0.25">
      <c r="A673" s="28" t="str">
        <f>_xlfn.XLOOKUP(P!C673,'Banco de Dados'!$B$3:$B$274,'Banco de Dados'!$K$3:$K$274,"")</f>
        <v/>
      </c>
      <c r="B673" s="2">
        <v>0</v>
      </c>
      <c r="C673" s="2">
        <v>0</v>
      </c>
      <c r="D673" s="2">
        <v>0</v>
      </c>
      <c r="E673" s="2">
        <v>0</v>
      </c>
      <c r="F673" s="32" t="e">
        <f t="shared" si="58"/>
        <v>#DIV/0!</v>
      </c>
      <c r="G673" s="3" t="e">
        <f t="shared" si="57"/>
        <v>#VALUE!</v>
      </c>
      <c r="H673" s="3" t="e">
        <f t="shared" si="57"/>
        <v>#VALUE!</v>
      </c>
      <c r="J673" s="7"/>
    </row>
    <row r="674" spans="1:14" x14ac:dyDescent="0.25">
      <c r="A674" s="28" t="str">
        <f>_xlfn.XLOOKUP(P!C674,'Banco de Dados'!$B$3:$B$274,'Banco de Dados'!$K$3:$K$274,"")</f>
        <v/>
      </c>
      <c r="B674" s="2">
        <v>0</v>
      </c>
      <c r="C674" s="2">
        <v>0</v>
      </c>
      <c r="D674" s="2">
        <v>0</v>
      </c>
      <c r="E674" s="17">
        <v>0</v>
      </c>
      <c r="F674" s="32" t="e">
        <f t="shared" si="58"/>
        <v>#DIV/0!</v>
      </c>
      <c r="G674" s="3" t="e">
        <f t="shared" si="57"/>
        <v>#VALUE!</v>
      </c>
      <c r="H674" s="3" t="e">
        <f t="shared" si="57"/>
        <v>#VALUE!</v>
      </c>
      <c r="J674" s="7"/>
    </row>
    <row r="675" spans="1:14" ht="15.75" x14ac:dyDescent="0.25">
      <c r="A675" s="28" t="str">
        <f>_xlfn.XLOOKUP(P!C675,'Banco de Dados'!$B$3:$B$274,'Banco de Dados'!$K$3:$K$274,"")</f>
        <v/>
      </c>
      <c r="B675" s="2">
        <v>0</v>
      </c>
      <c r="C675" s="2">
        <v>0</v>
      </c>
      <c r="D675" s="2">
        <v>0</v>
      </c>
      <c r="E675" s="2">
        <v>0</v>
      </c>
      <c r="F675" s="32" t="e">
        <f t="shared" si="58"/>
        <v>#DIV/0!</v>
      </c>
      <c r="G675" s="3" t="e">
        <f t="shared" si="57"/>
        <v>#VALUE!</v>
      </c>
      <c r="H675" s="3" t="e">
        <f t="shared" si="57"/>
        <v>#VALUE!</v>
      </c>
      <c r="J675" s="7"/>
      <c r="K675" s="101" t="s">
        <v>216</v>
      </c>
      <c r="L675" s="102">
        <f>K653</f>
        <v>0</v>
      </c>
      <c r="M675" s="103" t="str">
        <f>M653</f>
        <v>Enxofre</v>
      </c>
    </row>
    <row r="676" spans="1:14" x14ac:dyDescent="0.25">
      <c r="A676" s="28" t="str">
        <f>_xlfn.XLOOKUP(P!C676,'Banco de Dados'!$B$3:$B$274,'Banco de Dados'!$K$3:$K$274,"")</f>
        <v/>
      </c>
      <c r="B676" s="2">
        <v>0</v>
      </c>
      <c r="C676" s="2">
        <v>0</v>
      </c>
      <c r="D676" s="2">
        <v>0</v>
      </c>
      <c r="E676" s="2">
        <v>0</v>
      </c>
      <c r="F676" s="32" t="e">
        <f t="shared" si="58"/>
        <v>#DIV/0!</v>
      </c>
      <c r="G676" s="3" t="e">
        <f t="shared" si="57"/>
        <v>#VALUE!</v>
      </c>
      <c r="H676" s="3" t="e">
        <f t="shared" si="57"/>
        <v>#VALUE!</v>
      </c>
      <c r="J676" s="7"/>
      <c r="K676" s="68" t="s">
        <v>68</v>
      </c>
      <c r="L676" s="29" t="e">
        <f>(K659*M661)/M659</f>
        <v>#VALUE!</v>
      </c>
      <c r="M676" s="66" t="str">
        <f>$M$9</f>
        <v>mg/kg</v>
      </c>
    </row>
    <row r="677" spans="1:14" x14ac:dyDescent="0.25">
      <c r="A677" s="28" t="str">
        <f>_xlfn.XLOOKUP(P!C677,'Banco de Dados'!$B$3:$B$274,'Banco de Dados'!$K$3:$K$274,"")</f>
        <v/>
      </c>
      <c r="B677" s="2">
        <v>0</v>
      </c>
      <c r="C677" s="2">
        <v>0</v>
      </c>
      <c r="D677" s="2">
        <v>0</v>
      </c>
      <c r="E677" s="2">
        <v>0</v>
      </c>
      <c r="F677" s="32" t="e">
        <f t="shared" si="58"/>
        <v>#DIV/0!</v>
      </c>
      <c r="G677" s="3" t="e">
        <f t="shared" si="57"/>
        <v>#VALUE!</v>
      </c>
      <c r="H677" s="3" t="e">
        <f t="shared" si="57"/>
        <v>#VALUE!</v>
      </c>
      <c r="J677" s="7"/>
      <c r="K677" s="111" t="s">
        <v>246</v>
      </c>
      <c r="L677" s="126" t="e">
        <f>SQRT(((M664/L664)^2)+((M665/L665)^2)+((M666/L666)^2))</f>
        <v>#VALUE!</v>
      </c>
      <c r="M677" s="66"/>
    </row>
    <row r="678" spans="1:14" x14ac:dyDescent="0.25">
      <c r="A678" s="28" t="str">
        <f>_xlfn.XLOOKUP(P!C678,'Banco de Dados'!$B$3:$B$274,'Banco de Dados'!$K$3:$K$274,"")</f>
        <v/>
      </c>
      <c r="B678" s="2">
        <v>0</v>
      </c>
      <c r="C678" s="2">
        <v>0</v>
      </c>
      <c r="D678" s="2">
        <v>0</v>
      </c>
      <c r="E678" s="2">
        <v>0</v>
      </c>
      <c r="F678" s="32" t="e">
        <f t="shared" si="58"/>
        <v>#DIV/0!</v>
      </c>
      <c r="G678" s="3" t="e">
        <f t="shared" si="57"/>
        <v>#VALUE!</v>
      </c>
      <c r="H678" s="3" t="e">
        <f t="shared" si="57"/>
        <v>#VALUE!</v>
      </c>
      <c r="J678" s="7"/>
      <c r="K678" s="69" t="s">
        <v>247</v>
      </c>
      <c r="L678" s="127" t="e">
        <f>L677*L676</f>
        <v>#VALUE!</v>
      </c>
      <c r="M678" s="71" t="str">
        <f>$M$9</f>
        <v>mg/kg</v>
      </c>
    </row>
    <row r="679" spans="1:14" x14ac:dyDescent="0.25">
      <c r="A679" s="28" t="str">
        <f>_xlfn.XLOOKUP(P!C679,'Banco de Dados'!$B$3:$B$274,'Banco de Dados'!$K$3:$K$274,"")</f>
        <v/>
      </c>
      <c r="B679" s="2">
        <v>0</v>
      </c>
      <c r="C679" s="2">
        <v>0</v>
      </c>
      <c r="D679" s="2">
        <v>0</v>
      </c>
      <c r="E679" s="2">
        <v>0</v>
      </c>
      <c r="F679" s="32" t="e">
        <f t="shared" si="58"/>
        <v>#DIV/0!</v>
      </c>
      <c r="G679" s="3" t="e">
        <f t="shared" si="57"/>
        <v>#VALUE!</v>
      </c>
      <c r="H679" s="3" t="e">
        <f t="shared" si="57"/>
        <v>#VALUE!</v>
      </c>
      <c r="J679" s="7"/>
      <c r="K679" s="123"/>
      <c r="L679" s="124"/>
    </row>
    <row r="680" spans="1:14" x14ac:dyDescent="0.25">
      <c r="A680" s="28" t="str">
        <f>_xlfn.XLOOKUP(P!C680,'Banco de Dados'!$B$3:$B$274,'Banco de Dados'!$K$3:$K$274,"")</f>
        <v/>
      </c>
      <c r="B680" s="2">
        <v>0</v>
      </c>
      <c r="C680" s="2">
        <v>0</v>
      </c>
      <c r="D680" s="2">
        <v>0</v>
      </c>
      <c r="E680" s="2">
        <v>0</v>
      </c>
      <c r="F680" s="32" t="e">
        <f t="shared" si="58"/>
        <v>#DIV/0!</v>
      </c>
      <c r="G680" s="3" t="e">
        <f t="shared" si="57"/>
        <v>#VALUE!</v>
      </c>
      <c r="H680" s="3" t="e">
        <f t="shared" si="57"/>
        <v>#VALUE!</v>
      </c>
      <c r="J680" s="7"/>
    </row>
    <row r="681" spans="1:14" x14ac:dyDescent="0.25">
      <c r="A681" s="28" t="str">
        <f>_xlfn.XLOOKUP(P!C681,'Banco de Dados'!$B$3:$B$274,'Banco de Dados'!$K$3:$K$274,"")</f>
        <v/>
      </c>
      <c r="B681" s="2">
        <v>0</v>
      </c>
      <c r="C681" s="2">
        <v>0</v>
      </c>
      <c r="D681" s="2">
        <v>0</v>
      </c>
      <c r="E681" s="2">
        <v>0</v>
      </c>
      <c r="F681" s="32" t="e">
        <f t="shared" si="58"/>
        <v>#DIV/0!</v>
      </c>
      <c r="G681" s="3" t="e">
        <f t="shared" si="57"/>
        <v>#VALUE!</v>
      </c>
      <c r="H681" s="3" t="e">
        <f t="shared" si="57"/>
        <v>#VALUE!</v>
      </c>
      <c r="J681" s="7"/>
    </row>
    <row r="682" spans="1:14" x14ac:dyDescent="0.25">
      <c r="A682" s="28" t="str">
        <f>_xlfn.XLOOKUP(P!C682,'Banco de Dados'!$B$3:$B$274,'Banco de Dados'!$K$3:$K$274,"")</f>
        <v/>
      </c>
      <c r="B682" s="2">
        <v>0</v>
      </c>
      <c r="C682" s="2">
        <v>0</v>
      </c>
      <c r="D682" s="2">
        <v>0</v>
      </c>
      <c r="E682" s="2">
        <v>0</v>
      </c>
      <c r="F682" s="32" t="e">
        <f t="shared" si="58"/>
        <v>#DIV/0!</v>
      </c>
      <c r="G682" s="3" t="e">
        <f t="shared" ref="G682:H684" si="59">D682*$E$652</f>
        <v>#VALUE!</v>
      </c>
      <c r="H682" s="3" t="e">
        <f t="shared" si="59"/>
        <v>#VALUE!</v>
      </c>
      <c r="J682" s="7"/>
    </row>
    <row r="683" spans="1:14" x14ac:dyDescent="0.25">
      <c r="A683" s="28" t="str">
        <f>_xlfn.XLOOKUP(P!C683,'Banco de Dados'!$B$3:$B$274,'Banco de Dados'!$K$3:$K$274,"")</f>
        <v/>
      </c>
      <c r="B683" s="2">
        <v>0</v>
      </c>
      <c r="C683" s="2">
        <v>0</v>
      </c>
      <c r="D683" s="2">
        <v>0</v>
      </c>
      <c r="E683" s="2">
        <v>0</v>
      </c>
      <c r="F683" s="32" t="e">
        <f t="shared" si="58"/>
        <v>#DIV/0!</v>
      </c>
      <c r="G683" s="3" t="e">
        <f t="shared" si="59"/>
        <v>#VALUE!</v>
      </c>
      <c r="H683" s="3" t="e">
        <f t="shared" si="59"/>
        <v>#VALUE!</v>
      </c>
      <c r="J683" s="7"/>
    </row>
    <row r="684" spans="1:14" x14ac:dyDescent="0.25">
      <c r="A684" s="28" t="str">
        <f>_xlfn.XLOOKUP(P!C684,'Banco de Dados'!$B$3:$B$274,'Banco de Dados'!$K$3:$K$274,"")</f>
        <v/>
      </c>
      <c r="B684" s="2">
        <v>0</v>
      </c>
      <c r="C684" s="2">
        <v>0</v>
      </c>
      <c r="D684" s="2">
        <v>0</v>
      </c>
      <c r="E684" s="2">
        <v>0</v>
      </c>
      <c r="F684" s="32" t="e">
        <f t="shared" si="58"/>
        <v>#DIV/0!</v>
      </c>
      <c r="G684" s="3" t="e">
        <f t="shared" si="59"/>
        <v>#VALUE!</v>
      </c>
      <c r="H684" s="3" t="e">
        <f t="shared" si="59"/>
        <v>#VALUE!</v>
      </c>
      <c r="J684" s="7"/>
    </row>
    <row r="685" spans="1:14" x14ac:dyDescent="0.25">
      <c r="A685" s="21"/>
      <c r="B685" s="21"/>
      <c r="C685" s="21"/>
      <c r="D685" s="21"/>
      <c r="E685" s="21"/>
      <c r="F685" s="77"/>
      <c r="G685" s="21"/>
      <c r="H685" s="21"/>
      <c r="J685" s="21"/>
      <c r="K685" s="21"/>
      <c r="L685" s="21"/>
      <c r="M685" s="21"/>
      <c r="N685" s="21"/>
    </row>
    <row r="686" spans="1:14" ht="15.75" x14ac:dyDescent="0.25">
      <c r="A686" s="36">
        <f>'Nome das Amostras'!A24</f>
        <v>0</v>
      </c>
      <c r="B686" s="164" t="e">
        <f>VLOOKUP(A686,'Nome das Amostras'!$A$3:$D$28,2,FALSE)</f>
        <v>#N/A</v>
      </c>
      <c r="C686" s="164"/>
      <c r="D686" s="51" t="s">
        <v>65</v>
      </c>
      <c r="E686" s="52" t="e">
        <f>'Banco de Dados'!$O$13/'Banco de Dados'!EY13</f>
        <v>#VALUE!</v>
      </c>
      <c r="F686" s="74"/>
      <c r="G686" s="3"/>
      <c r="H686" s="3"/>
      <c r="J686" s="7"/>
    </row>
    <row r="687" spans="1:14" ht="15.75" x14ac:dyDescent="0.25">
      <c r="A687" s="107" t="s">
        <v>1</v>
      </c>
      <c r="B687" s="107" t="s">
        <v>0</v>
      </c>
      <c r="C687" s="107" t="s">
        <v>212</v>
      </c>
      <c r="D687" s="107" t="s">
        <v>209</v>
      </c>
      <c r="E687" s="107" t="s">
        <v>213</v>
      </c>
      <c r="F687" s="76" t="s">
        <v>219</v>
      </c>
      <c r="G687" s="54" t="s">
        <v>140</v>
      </c>
      <c r="H687" s="54" t="s">
        <v>66</v>
      </c>
      <c r="J687" s="7"/>
      <c r="K687" s="72">
        <f>A686</f>
        <v>0</v>
      </c>
      <c r="L687" s="55" t="s">
        <v>215</v>
      </c>
      <c r="M687" s="41" t="str">
        <f>$A$1</f>
        <v>Enxofre</v>
      </c>
      <c r="N687" s="3"/>
    </row>
    <row r="688" spans="1:14" x14ac:dyDescent="0.25">
      <c r="A688" s="28" t="str">
        <f>_xlfn.XLOOKUP(P!C688,'Banco de Dados'!$B$3:$B$274,'Banco de Dados'!$K$3:$K$274,"")</f>
        <v/>
      </c>
      <c r="B688" s="2" cm="1">
        <f t="array" ref="B688:E718">Dados!EU5:EX35</f>
        <v>0</v>
      </c>
      <c r="C688" s="2">
        <v>0</v>
      </c>
      <c r="D688" s="2">
        <v>0</v>
      </c>
      <c r="E688" s="2">
        <v>0</v>
      </c>
      <c r="F688" s="32" t="e">
        <f>(E688*100)/D688</f>
        <v>#DIV/0!</v>
      </c>
      <c r="G688" s="3" t="e">
        <f t="shared" ref="G688:H715" si="60">D688*$E$686</f>
        <v>#VALUE!</v>
      </c>
      <c r="H688" s="3" t="e">
        <f t="shared" si="60"/>
        <v>#VALUE!</v>
      </c>
      <c r="J688" s="7"/>
      <c r="K688" s="5" t="s">
        <v>210</v>
      </c>
      <c r="L688" s="5"/>
      <c r="M688" s="5" t="s">
        <v>211</v>
      </c>
    </row>
    <row r="689" spans="1:14" x14ac:dyDescent="0.25">
      <c r="A689" s="28" t="str">
        <f>_xlfn.XLOOKUP(P!C689,'Banco de Dados'!$B$3:$B$274,'Banco de Dados'!$K$3:$K$274,"")</f>
        <v/>
      </c>
      <c r="B689" s="2">
        <v>0</v>
      </c>
      <c r="C689" s="2">
        <v>0</v>
      </c>
      <c r="D689" s="2">
        <v>0</v>
      </c>
      <c r="E689" s="2">
        <v>0</v>
      </c>
      <c r="F689" s="32" t="e">
        <f t="shared" ref="F689:F718" si="61">(E689*100)/D689</f>
        <v>#DIV/0!</v>
      </c>
      <c r="G689" s="3" t="e">
        <f t="shared" si="60"/>
        <v>#VALUE!</v>
      </c>
      <c r="H689" s="3" t="e">
        <f t="shared" si="60"/>
        <v>#VALUE!</v>
      </c>
      <c r="J689" s="7"/>
      <c r="K689" s="6" t="str">
        <f>_xlfn.XLOOKUP($B$4,A688:A715,G688:G715,"")</f>
        <v/>
      </c>
      <c r="L689" s="6"/>
      <c r="M689" s="6" t="str">
        <f>_xlfn.XLOOKUP($B$4,A688:A715,H688:H715,"")</f>
        <v/>
      </c>
    </row>
    <row r="690" spans="1:14" x14ac:dyDescent="0.25">
      <c r="A690" s="28" t="str">
        <f>_xlfn.XLOOKUP(P!C690,'Banco de Dados'!$B$3:$B$274,'Banco de Dados'!$K$3:$K$274,"")</f>
        <v/>
      </c>
      <c r="B690" s="2">
        <v>0</v>
      </c>
      <c r="C690" s="2">
        <v>0</v>
      </c>
      <c r="D690" s="2">
        <v>0</v>
      </c>
      <c r="E690" s="2">
        <v>0</v>
      </c>
      <c r="F690" s="32" t="e">
        <f t="shared" si="61"/>
        <v>#DIV/0!</v>
      </c>
      <c r="G690" s="3" t="e">
        <f t="shared" si="60"/>
        <v>#VALUE!</v>
      </c>
      <c r="H690" s="3" t="e">
        <f t="shared" si="60"/>
        <v>#VALUE!</v>
      </c>
      <c r="J690" s="7"/>
    </row>
    <row r="691" spans="1:14" ht="15.75" x14ac:dyDescent="0.25">
      <c r="A691" s="28" t="str">
        <f>_xlfn.XLOOKUP(P!C691,'Banco de Dados'!$B$3:$B$274,'Banco de Dados'!$K$3:$K$274,"")</f>
        <v/>
      </c>
      <c r="B691" s="2">
        <v>0</v>
      </c>
      <c r="C691" s="2">
        <v>0</v>
      </c>
      <c r="D691" s="2">
        <v>0</v>
      </c>
      <c r="E691" s="2">
        <v>0</v>
      </c>
      <c r="F691" s="32" t="e">
        <f t="shared" si="61"/>
        <v>#DIV/0!</v>
      </c>
      <c r="G691" s="3" t="e">
        <f t="shared" si="60"/>
        <v>#VALUE!</v>
      </c>
      <c r="H691" s="3" t="e">
        <f t="shared" si="60"/>
        <v>#VALUE!</v>
      </c>
      <c r="K691" s="165" t="s">
        <v>67</v>
      </c>
      <c r="L691" s="166"/>
      <c r="M691" s="167"/>
      <c r="N691"/>
    </row>
    <row r="692" spans="1:14" x14ac:dyDescent="0.25">
      <c r="A692" s="28" t="str">
        <f>_xlfn.XLOOKUP(P!C692,'Banco de Dados'!$B$3:$B$274,'Banco de Dados'!$K$3:$K$274,"")</f>
        <v/>
      </c>
      <c r="B692" s="2">
        <v>0</v>
      </c>
      <c r="C692" s="2">
        <v>0</v>
      </c>
      <c r="D692" s="2">
        <v>0</v>
      </c>
      <c r="E692" s="2">
        <v>0</v>
      </c>
      <c r="F692" s="32" t="e">
        <f t="shared" si="61"/>
        <v>#DIV/0!</v>
      </c>
      <c r="G692" s="3" t="e">
        <f t="shared" si="60"/>
        <v>#VALUE!</v>
      </c>
      <c r="H692" s="3" t="e">
        <f t="shared" si="60"/>
        <v>#VALUE!</v>
      </c>
      <c r="J692" s="7"/>
      <c r="K692" s="104" t="s">
        <v>240</v>
      </c>
      <c r="L692" s="39"/>
      <c r="M692" s="106" t="s">
        <v>209</v>
      </c>
    </row>
    <row r="693" spans="1:14" x14ac:dyDescent="0.25">
      <c r="A693" s="28" t="str">
        <f>_xlfn.XLOOKUP(P!C693,'Banco de Dados'!$B$3:$B$274,'Banco de Dados'!$K$3:$K$274,"")</f>
        <v/>
      </c>
      <c r="B693" s="2">
        <v>0</v>
      </c>
      <c r="C693" s="2">
        <v>0</v>
      </c>
      <c r="D693" s="2">
        <v>0</v>
      </c>
      <c r="E693" s="2">
        <v>0</v>
      </c>
      <c r="F693" s="32" t="e">
        <f t="shared" si="61"/>
        <v>#DIV/0!</v>
      </c>
      <c r="G693" s="3" t="e">
        <f t="shared" si="60"/>
        <v>#VALUE!</v>
      </c>
      <c r="H693" s="3" t="e">
        <f t="shared" si="60"/>
        <v>#VALUE!</v>
      </c>
      <c r="J693" s="58" t="s">
        <v>38</v>
      </c>
      <c r="K693" s="59">
        <f>$L$9</f>
        <v>9600</v>
      </c>
      <c r="L693" s="60"/>
      <c r="M693" s="61">
        <f>$M$11</f>
        <v>19589</v>
      </c>
      <c r="N693" s="60"/>
    </row>
    <row r="694" spans="1:14" x14ac:dyDescent="0.25">
      <c r="A694" s="28" t="str">
        <f>_xlfn.XLOOKUP(P!C694,'Banco de Dados'!$B$3:$B$274,'Banco de Dados'!$K$3:$K$274,"")</f>
        <v/>
      </c>
      <c r="B694" s="2">
        <v>0</v>
      </c>
      <c r="C694" s="2">
        <v>0</v>
      </c>
      <c r="D694" s="2">
        <v>0</v>
      </c>
      <c r="E694" s="2">
        <v>0</v>
      </c>
      <c r="F694" s="32" t="e">
        <f t="shared" si="61"/>
        <v>#DIV/0!</v>
      </c>
      <c r="G694" s="3" t="e">
        <f t="shared" si="60"/>
        <v>#VALUE!</v>
      </c>
      <c r="H694" s="3" t="e">
        <f t="shared" si="60"/>
        <v>#VALUE!</v>
      </c>
      <c r="J694" s="2"/>
      <c r="K694" s="18"/>
      <c r="L694" s="2" t="s">
        <v>70</v>
      </c>
      <c r="M694" s="19"/>
    </row>
    <row r="695" spans="1:14" x14ac:dyDescent="0.25">
      <c r="A695" s="28" t="str">
        <f>_xlfn.XLOOKUP(P!C695,'Banco de Dados'!$B$3:$B$274,'Banco de Dados'!$K$3:$K$274,"")</f>
        <v/>
      </c>
      <c r="B695" s="2">
        <v>0</v>
      </c>
      <c r="C695" s="2">
        <v>0</v>
      </c>
      <c r="D695" s="2">
        <v>0</v>
      </c>
      <c r="E695" s="2">
        <v>0</v>
      </c>
      <c r="F695" s="32" t="e">
        <f t="shared" si="61"/>
        <v>#DIV/0!</v>
      </c>
      <c r="G695" s="3" t="e">
        <f t="shared" si="60"/>
        <v>#VALUE!</v>
      </c>
      <c r="H695" s="3" t="e">
        <f t="shared" si="60"/>
        <v>#VALUE!</v>
      </c>
      <c r="J695" s="58" t="s">
        <v>69</v>
      </c>
      <c r="K695" s="62" t="s">
        <v>71</v>
      </c>
      <c r="L695" s="63"/>
      <c r="M695" s="64" t="str">
        <f>K689</f>
        <v/>
      </c>
      <c r="N695" s="60"/>
    </row>
    <row r="696" spans="1:14" x14ac:dyDescent="0.25">
      <c r="A696" s="28" t="str">
        <f>_xlfn.XLOOKUP(P!C696,'Banco de Dados'!$B$3:$B$274,'Banco de Dados'!$K$3:$K$274,"")</f>
        <v/>
      </c>
      <c r="B696" s="2">
        <v>0</v>
      </c>
      <c r="C696" s="2">
        <v>0</v>
      </c>
      <c r="D696" s="2">
        <v>0</v>
      </c>
      <c r="E696" s="2">
        <v>0</v>
      </c>
      <c r="F696" s="32" t="e">
        <f t="shared" si="61"/>
        <v>#DIV/0!</v>
      </c>
      <c r="G696" s="3" t="e">
        <f t="shared" si="60"/>
        <v>#VALUE!</v>
      </c>
      <c r="H696" s="3" t="e">
        <f t="shared" si="60"/>
        <v>#VALUE!</v>
      </c>
      <c r="J696" s="7"/>
    </row>
    <row r="697" spans="1:14" ht="15.75" x14ac:dyDescent="0.25">
      <c r="A697" s="28" t="str">
        <f>_xlfn.XLOOKUP(P!C697,'Banco de Dados'!$B$3:$B$274,'Banco de Dados'!$K$3:$K$274,"")</f>
        <v/>
      </c>
      <c r="B697" s="2">
        <v>0</v>
      </c>
      <c r="C697" s="2">
        <v>0</v>
      </c>
      <c r="D697" s="2">
        <v>0</v>
      </c>
      <c r="E697" s="2">
        <v>0</v>
      </c>
      <c r="F697" s="32" t="e">
        <f t="shared" si="61"/>
        <v>#DIV/0!</v>
      </c>
      <c r="G697" s="3" t="e">
        <f t="shared" si="60"/>
        <v>#VALUE!</v>
      </c>
      <c r="H697" s="3" t="e">
        <f t="shared" si="60"/>
        <v>#VALUE!</v>
      </c>
      <c r="J697" s="7"/>
      <c r="K697" s="165" t="s">
        <v>218</v>
      </c>
      <c r="L697" s="166"/>
      <c r="M697" s="167"/>
    </row>
    <row r="698" spans="1:14" x14ac:dyDescent="0.25">
      <c r="A698" s="28" t="str">
        <f>_xlfn.XLOOKUP(P!C698,'Banco de Dados'!$B$3:$B$274,'Banco de Dados'!$K$3:$K$274,"")</f>
        <v/>
      </c>
      <c r="B698" s="2">
        <v>0</v>
      </c>
      <c r="C698" s="2">
        <v>0</v>
      </c>
      <c r="D698" s="2">
        <v>0</v>
      </c>
      <c r="E698" s="2">
        <v>0</v>
      </c>
      <c r="F698" s="32" t="e">
        <f t="shared" si="61"/>
        <v>#DIV/0!</v>
      </c>
      <c r="G698" s="3" t="e">
        <f t="shared" si="60"/>
        <v>#VALUE!</v>
      </c>
      <c r="H698" s="3" t="e">
        <f t="shared" si="60"/>
        <v>#VALUE!</v>
      </c>
      <c r="J698" s="7"/>
      <c r="K698" s="104" t="s">
        <v>236</v>
      </c>
      <c r="L698" s="108" t="str">
        <f>K689</f>
        <v/>
      </c>
      <c r="M698" s="109" t="str">
        <f>M689</f>
        <v/>
      </c>
    </row>
    <row r="699" spans="1:14" x14ac:dyDescent="0.25">
      <c r="A699" s="28" t="str">
        <f>_xlfn.XLOOKUP(P!C699,'Banco de Dados'!$B$3:$B$274,'Banco de Dados'!$K$3:$K$274,"")</f>
        <v/>
      </c>
      <c r="B699" s="2">
        <v>0</v>
      </c>
      <c r="C699" s="2">
        <v>0</v>
      </c>
      <c r="D699" s="2">
        <v>0</v>
      </c>
      <c r="E699" s="2">
        <v>0</v>
      </c>
      <c r="F699" s="32" t="e">
        <f t="shared" si="61"/>
        <v>#DIV/0!</v>
      </c>
      <c r="G699" s="3" t="e">
        <f t="shared" si="60"/>
        <v>#VALUE!</v>
      </c>
      <c r="H699" s="3" t="e">
        <f t="shared" si="60"/>
        <v>#VALUE!</v>
      </c>
      <c r="J699" s="7"/>
      <c r="K699" s="104" t="s">
        <v>237</v>
      </c>
      <c r="L699" s="105">
        <f>$L$9</f>
        <v>9600</v>
      </c>
      <c r="M699" s="106">
        <f>$L$10</f>
        <v>0</v>
      </c>
    </row>
    <row r="700" spans="1:14" x14ac:dyDescent="0.25">
      <c r="A700" s="28" t="str">
        <f>_xlfn.XLOOKUP(P!C700,'Banco de Dados'!$B$3:$B$274,'Banco de Dados'!$K$3:$K$274,"")</f>
        <v/>
      </c>
      <c r="B700" s="2">
        <v>0</v>
      </c>
      <c r="C700" s="2">
        <v>0</v>
      </c>
      <c r="D700" s="2">
        <v>0</v>
      </c>
      <c r="E700" s="2">
        <v>0</v>
      </c>
      <c r="F700" s="32" t="e">
        <f t="shared" si="61"/>
        <v>#DIV/0!</v>
      </c>
      <c r="G700" s="3" t="e">
        <f t="shared" si="60"/>
        <v>#VALUE!</v>
      </c>
      <c r="H700" s="3" t="e">
        <f t="shared" si="60"/>
        <v>#VALUE!</v>
      </c>
      <c r="J700" s="7"/>
      <c r="K700" s="104" t="s">
        <v>238</v>
      </c>
      <c r="L700" s="105">
        <f>$M$11</f>
        <v>19589</v>
      </c>
      <c r="M700" s="106">
        <f>$M$12</f>
        <v>183</v>
      </c>
    </row>
    <row r="701" spans="1:14" x14ac:dyDescent="0.25">
      <c r="A701" s="28" t="str">
        <f>_xlfn.XLOOKUP(P!C701,'Banco de Dados'!$B$3:$B$274,'Banco de Dados'!$K$3:$K$274,"")</f>
        <v/>
      </c>
      <c r="B701" s="2">
        <v>0</v>
      </c>
      <c r="C701" s="2">
        <v>0</v>
      </c>
      <c r="D701" s="2">
        <v>0</v>
      </c>
      <c r="E701" s="2">
        <v>0</v>
      </c>
      <c r="F701" s="32" t="e">
        <f t="shared" si="61"/>
        <v>#DIV/0!</v>
      </c>
      <c r="G701" s="3" t="e">
        <f t="shared" si="60"/>
        <v>#VALUE!</v>
      </c>
      <c r="H701" s="3" t="e">
        <f t="shared" si="60"/>
        <v>#VALUE!</v>
      </c>
      <c r="J701" s="7"/>
      <c r="K701" s="69" t="s">
        <v>217</v>
      </c>
      <c r="L701" s="110" t="e">
        <f>SQRT(((M698/L698)^2)+((M699/L699)^2)+((M700/L700)^2))</f>
        <v>#VALUE!</v>
      </c>
      <c r="M701" s="71" t="str">
        <f>M710</f>
        <v>mg/kg</v>
      </c>
    </row>
    <row r="702" spans="1:14" x14ac:dyDescent="0.25">
      <c r="A702" s="28" t="str">
        <f>_xlfn.XLOOKUP(P!C702,'Banco de Dados'!$B$3:$B$274,'Banco de Dados'!$K$3:$K$274,"")</f>
        <v/>
      </c>
      <c r="B702" s="2">
        <v>0</v>
      </c>
      <c r="C702" s="2">
        <v>0</v>
      </c>
      <c r="D702" s="2">
        <v>0</v>
      </c>
      <c r="E702" s="2">
        <v>0</v>
      </c>
      <c r="F702" s="32" t="e">
        <f t="shared" si="61"/>
        <v>#DIV/0!</v>
      </c>
      <c r="G702" s="3" t="e">
        <f t="shared" si="60"/>
        <v>#VALUE!</v>
      </c>
      <c r="H702" s="3" t="e">
        <f t="shared" si="60"/>
        <v>#VALUE!</v>
      </c>
      <c r="J702" s="7"/>
    </row>
    <row r="703" spans="1:14" x14ac:dyDescent="0.25">
      <c r="A703" s="28" t="str">
        <f>_xlfn.XLOOKUP(P!C703,'Banco de Dados'!$B$3:$B$274,'Banco de Dados'!$K$3:$K$274,"")</f>
        <v/>
      </c>
      <c r="B703" s="2">
        <v>0</v>
      </c>
      <c r="C703" s="2">
        <v>0</v>
      </c>
      <c r="D703" s="2">
        <v>0</v>
      </c>
      <c r="E703" s="2">
        <v>0</v>
      </c>
      <c r="F703" s="32" t="e">
        <f t="shared" si="61"/>
        <v>#DIV/0!</v>
      </c>
      <c r="G703" s="3" t="e">
        <f t="shared" si="60"/>
        <v>#VALUE!</v>
      </c>
      <c r="H703" s="3" t="e">
        <f t="shared" si="60"/>
        <v>#VALUE!</v>
      </c>
      <c r="J703" s="7"/>
    </row>
    <row r="704" spans="1:14" x14ac:dyDescent="0.25">
      <c r="A704" s="28" t="str">
        <f>_xlfn.XLOOKUP(P!C704,'Banco de Dados'!$B$3:$B$274,'Banco de Dados'!$K$3:$K$274,"")</f>
        <v/>
      </c>
      <c r="B704" s="2">
        <v>0</v>
      </c>
      <c r="C704" s="2">
        <v>0</v>
      </c>
      <c r="D704" s="2">
        <v>0</v>
      </c>
      <c r="E704" s="2">
        <v>0</v>
      </c>
      <c r="F704" s="32" t="e">
        <f t="shared" si="61"/>
        <v>#DIV/0!</v>
      </c>
      <c r="G704" s="3" t="e">
        <f t="shared" si="60"/>
        <v>#VALUE!</v>
      </c>
      <c r="H704" s="3" t="e">
        <f t="shared" si="60"/>
        <v>#VALUE!</v>
      </c>
      <c r="J704" s="7"/>
    </row>
    <row r="705" spans="1:14" x14ac:dyDescent="0.25">
      <c r="A705" s="28" t="str">
        <f>_xlfn.XLOOKUP(P!C705,'Banco de Dados'!$B$3:$B$274,'Banco de Dados'!$K$3:$K$274,"")</f>
        <v/>
      </c>
      <c r="B705" s="2">
        <v>0</v>
      </c>
      <c r="C705" s="2">
        <v>0</v>
      </c>
      <c r="D705" s="2">
        <v>0</v>
      </c>
      <c r="E705" s="2">
        <v>0</v>
      </c>
      <c r="F705" s="32" t="e">
        <f t="shared" si="61"/>
        <v>#DIV/0!</v>
      </c>
      <c r="G705" s="3" t="e">
        <f t="shared" si="60"/>
        <v>#VALUE!</v>
      </c>
      <c r="H705" s="3" t="e">
        <f t="shared" si="60"/>
        <v>#VALUE!</v>
      </c>
      <c r="J705" s="7"/>
    </row>
    <row r="706" spans="1:14" x14ac:dyDescent="0.25">
      <c r="A706" s="28" t="str">
        <f>_xlfn.XLOOKUP(P!C706,'Banco de Dados'!$B$3:$B$274,'Banco de Dados'!$K$3:$K$274,"")</f>
        <v/>
      </c>
      <c r="B706" s="2">
        <v>0</v>
      </c>
      <c r="C706" s="2">
        <v>0</v>
      </c>
      <c r="D706" s="2">
        <v>0</v>
      </c>
      <c r="E706" s="2">
        <v>0</v>
      </c>
      <c r="F706" s="32" t="e">
        <f t="shared" si="61"/>
        <v>#DIV/0!</v>
      </c>
      <c r="G706" s="3" t="e">
        <f t="shared" si="60"/>
        <v>#VALUE!</v>
      </c>
      <c r="H706" s="3" t="e">
        <f t="shared" si="60"/>
        <v>#VALUE!</v>
      </c>
      <c r="J706" s="7"/>
    </row>
    <row r="707" spans="1:14" x14ac:dyDescent="0.25">
      <c r="A707" s="28" t="str">
        <f>_xlfn.XLOOKUP(P!C707,'Banco de Dados'!$B$3:$B$274,'Banco de Dados'!$K$3:$K$274,"")</f>
        <v/>
      </c>
      <c r="B707" s="2">
        <v>0</v>
      </c>
      <c r="C707" s="2">
        <v>0</v>
      </c>
      <c r="D707" s="2">
        <v>0</v>
      </c>
      <c r="E707" s="2">
        <v>0</v>
      </c>
      <c r="F707" s="32" t="e">
        <f t="shared" si="61"/>
        <v>#DIV/0!</v>
      </c>
      <c r="G707" s="3" t="e">
        <f t="shared" si="60"/>
        <v>#VALUE!</v>
      </c>
      <c r="H707" s="3" t="e">
        <f t="shared" si="60"/>
        <v>#VALUE!</v>
      </c>
      <c r="J707" s="7"/>
    </row>
    <row r="708" spans="1:14" x14ac:dyDescent="0.25">
      <c r="A708" s="28" t="str">
        <f>_xlfn.XLOOKUP(P!C708,'Banco de Dados'!$B$3:$B$274,'Banco de Dados'!$K$3:$K$274,"")</f>
        <v/>
      </c>
      <c r="B708" s="2">
        <v>0</v>
      </c>
      <c r="C708" s="2">
        <v>0</v>
      </c>
      <c r="D708" s="2">
        <v>0</v>
      </c>
      <c r="E708" s="17">
        <v>0</v>
      </c>
      <c r="F708" s="32" t="e">
        <f t="shared" si="61"/>
        <v>#DIV/0!</v>
      </c>
      <c r="G708" s="3" t="e">
        <f t="shared" si="60"/>
        <v>#VALUE!</v>
      </c>
      <c r="H708" s="3" t="e">
        <f t="shared" si="60"/>
        <v>#VALUE!</v>
      </c>
      <c r="J708" s="7"/>
    </row>
    <row r="709" spans="1:14" ht="15.75" x14ac:dyDescent="0.25">
      <c r="A709" s="28" t="str">
        <f>_xlfn.XLOOKUP(P!C709,'Banco de Dados'!$B$3:$B$274,'Banco de Dados'!$K$3:$K$274,"")</f>
        <v/>
      </c>
      <c r="B709" s="2">
        <v>0</v>
      </c>
      <c r="C709" s="2">
        <v>0</v>
      </c>
      <c r="D709" s="2">
        <v>0</v>
      </c>
      <c r="E709" s="2">
        <v>0</v>
      </c>
      <c r="F709" s="32" t="e">
        <f t="shared" si="61"/>
        <v>#DIV/0!</v>
      </c>
      <c r="G709" s="3" t="e">
        <f t="shared" si="60"/>
        <v>#VALUE!</v>
      </c>
      <c r="H709" s="3" t="e">
        <f t="shared" si="60"/>
        <v>#VALUE!</v>
      </c>
      <c r="J709" s="7"/>
      <c r="K709" s="101" t="s">
        <v>216</v>
      </c>
      <c r="L709" s="102">
        <f>K687</f>
        <v>0</v>
      </c>
      <c r="M709" s="103" t="str">
        <f>M687</f>
        <v>Enxofre</v>
      </c>
    </row>
    <row r="710" spans="1:14" x14ac:dyDescent="0.25">
      <c r="A710" s="28" t="str">
        <f>_xlfn.XLOOKUP(P!C710,'Banco de Dados'!$B$3:$B$274,'Banco de Dados'!$K$3:$K$274,"")</f>
        <v/>
      </c>
      <c r="B710" s="2">
        <v>0</v>
      </c>
      <c r="C710" s="2">
        <v>0</v>
      </c>
      <c r="D710" s="2">
        <v>0</v>
      </c>
      <c r="E710" s="2">
        <v>0</v>
      </c>
      <c r="F710" s="32" t="e">
        <f t="shared" si="61"/>
        <v>#DIV/0!</v>
      </c>
      <c r="G710" s="3" t="e">
        <f t="shared" si="60"/>
        <v>#VALUE!</v>
      </c>
      <c r="H710" s="3" t="e">
        <f t="shared" si="60"/>
        <v>#VALUE!</v>
      </c>
      <c r="J710" s="7"/>
      <c r="K710" s="68" t="s">
        <v>68</v>
      </c>
      <c r="L710" s="29" t="e">
        <f>(K693*M695)/M693</f>
        <v>#VALUE!</v>
      </c>
      <c r="M710" s="66" t="str">
        <f>$M$9</f>
        <v>mg/kg</v>
      </c>
    </row>
    <row r="711" spans="1:14" x14ac:dyDescent="0.25">
      <c r="A711" s="28" t="str">
        <f>_xlfn.XLOOKUP(P!C711,'Banco de Dados'!$B$3:$B$274,'Banco de Dados'!$K$3:$K$274,"")</f>
        <v/>
      </c>
      <c r="B711" s="2">
        <v>0</v>
      </c>
      <c r="C711" s="2">
        <v>0</v>
      </c>
      <c r="D711" s="2">
        <v>0</v>
      </c>
      <c r="E711" s="2">
        <v>0</v>
      </c>
      <c r="F711" s="32" t="e">
        <f t="shared" si="61"/>
        <v>#DIV/0!</v>
      </c>
      <c r="G711" s="3" t="e">
        <f t="shared" si="60"/>
        <v>#VALUE!</v>
      </c>
      <c r="H711" s="3" t="e">
        <f t="shared" si="60"/>
        <v>#VALUE!</v>
      </c>
      <c r="J711" s="7"/>
      <c r="K711" s="111" t="s">
        <v>246</v>
      </c>
      <c r="L711" s="126" t="e">
        <f>SQRT(((M698/L698)^2)+((M699/L699)^2)+((M700/L700)^2))</f>
        <v>#VALUE!</v>
      </c>
      <c r="M711" s="66"/>
    </row>
    <row r="712" spans="1:14" x14ac:dyDescent="0.25">
      <c r="A712" s="28" t="str">
        <f>_xlfn.XLOOKUP(P!C712,'Banco de Dados'!$B$3:$B$274,'Banco de Dados'!$K$3:$K$274,"")</f>
        <v/>
      </c>
      <c r="B712" s="2">
        <v>0</v>
      </c>
      <c r="C712" s="2">
        <v>0</v>
      </c>
      <c r="D712" s="2">
        <v>0</v>
      </c>
      <c r="E712" s="2">
        <v>0</v>
      </c>
      <c r="F712" s="32" t="e">
        <f t="shared" si="61"/>
        <v>#DIV/0!</v>
      </c>
      <c r="G712" s="3" t="e">
        <f t="shared" si="60"/>
        <v>#VALUE!</v>
      </c>
      <c r="H712" s="3" t="e">
        <f t="shared" si="60"/>
        <v>#VALUE!</v>
      </c>
      <c r="J712" s="7"/>
      <c r="K712" s="69" t="s">
        <v>247</v>
      </c>
      <c r="L712" s="127" t="e">
        <f>L711*L710</f>
        <v>#VALUE!</v>
      </c>
      <c r="M712" s="71" t="str">
        <f>$M$9</f>
        <v>mg/kg</v>
      </c>
    </row>
    <row r="713" spans="1:14" x14ac:dyDescent="0.25">
      <c r="A713" s="28" t="str">
        <f>_xlfn.XLOOKUP(P!C713,'Banco de Dados'!$B$3:$B$274,'Banco de Dados'!$K$3:$K$274,"")</f>
        <v/>
      </c>
      <c r="B713" s="2">
        <v>0</v>
      </c>
      <c r="C713" s="2">
        <v>0</v>
      </c>
      <c r="D713" s="2">
        <v>0</v>
      </c>
      <c r="E713" s="2">
        <v>0</v>
      </c>
      <c r="F713" s="32" t="e">
        <f t="shared" si="61"/>
        <v>#DIV/0!</v>
      </c>
      <c r="G713" s="3" t="e">
        <f t="shared" si="60"/>
        <v>#VALUE!</v>
      </c>
      <c r="H713" s="3" t="e">
        <f t="shared" si="60"/>
        <v>#VALUE!</v>
      </c>
      <c r="J713" s="7"/>
      <c r="K713" s="123"/>
      <c r="L713" s="124"/>
    </row>
    <row r="714" spans="1:14" x14ac:dyDescent="0.25">
      <c r="A714" s="28" t="str">
        <f>_xlfn.XLOOKUP(P!C714,'Banco de Dados'!$B$3:$B$274,'Banco de Dados'!$K$3:$K$274,"")</f>
        <v/>
      </c>
      <c r="B714" s="2">
        <v>0</v>
      </c>
      <c r="C714" s="2">
        <v>0</v>
      </c>
      <c r="D714" s="2">
        <v>0</v>
      </c>
      <c r="E714" s="2">
        <v>0</v>
      </c>
      <c r="F714" s="32" t="e">
        <f t="shared" si="61"/>
        <v>#DIV/0!</v>
      </c>
      <c r="G714" s="3" t="e">
        <f t="shared" si="60"/>
        <v>#VALUE!</v>
      </c>
      <c r="H714" s="3" t="e">
        <f t="shared" si="60"/>
        <v>#VALUE!</v>
      </c>
      <c r="J714" s="7"/>
    </row>
    <row r="715" spans="1:14" x14ac:dyDescent="0.25">
      <c r="A715" s="28" t="str">
        <f>_xlfn.XLOOKUP(P!C715,'Banco de Dados'!$B$3:$B$274,'Banco de Dados'!$K$3:$K$274,"")</f>
        <v/>
      </c>
      <c r="B715" s="2">
        <v>0</v>
      </c>
      <c r="C715" s="2">
        <v>0</v>
      </c>
      <c r="D715" s="2">
        <v>0</v>
      </c>
      <c r="E715" s="2">
        <v>0</v>
      </c>
      <c r="F715" s="32" t="e">
        <f t="shared" si="61"/>
        <v>#DIV/0!</v>
      </c>
      <c r="G715" s="3" t="e">
        <f t="shared" si="60"/>
        <v>#VALUE!</v>
      </c>
      <c r="H715" s="3" t="e">
        <f t="shared" si="60"/>
        <v>#VALUE!</v>
      </c>
      <c r="J715" s="7"/>
    </row>
    <row r="716" spans="1:14" x14ac:dyDescent="0.25">
      <c r="A716" s="28" t="str">
        <f>_xlfn.XLOOKUP(P!C716,'Banco de Dados'!$B$3:$B$274,'Banco de Dados'!$K$3:$K$274,"")</f>
        <v/>
      </c>
      <c r="B716" s="2">
        <v>0</v>
      </c>
      <c r="C716" s="2">
        <v>0</v>
      </c>
      <c r="D716" s="2">
        <v>0</v>
      </c>
      <c r="E716" s="2">
        <v>0</v>
      </c>
      <c r="F716" s="32" t="e">
        <f t="shared" si="61"/>
        <v>#DIV/0!</v>
      </c>
      <c r="G716" s="3" t="e">
        <f t="shared" ref="G716:H718" si="62">D716*$E$686</f>
        <v>#VALUE!</v>
      </c>
      <c r="H716" s="3" t="e">
        <f t="shared" si="62"/>
        <v>#VALUE!</v>
      </c>
      <c r="J716" s="7"/>
    </row>
    <row r="717" spans="1:14" x14ac:dyDescent="0.25">
      <c r="A717" s="28" t="str">
        <f>_xlfn.XLOOKUP(P!C717,'Banco de Dados'!$B$3:$B$274,'Banco de Dados'!$K$3:$K$274,"")</f>
        <v/>
      </c>
      <c r="B717" s="2">
        <v>0</v>
      </c>
      <c r="C717" s="2">
        <v>0</v>
      </c>
      <c r="D717" s="2">
        <v>0</v>
      </c>
      <c r="E717" s="2">
        <v>0</v>
      </c>
      <c r="F717" s="32" t="e">
        <f t="shared" si="61"/>
        <v>#DIV/0!</v>
      </c>
      <c r="G717" s="3" t="e">
        <f t="shared" si="62"/>
        <v>#VALUE!</v>
      </c>
      <c r="H717" s="3" t="e">
        <f t="shared" si="62"/>
        <v>#VALUE!</v>
      </c>
      <c r="J717" s="7"/>
    </row>
    <row r="718" spans="1:14" x14ac:dyDescent="0.25">
      <c r="A718" s="28" t="str">
        <f>_xlfn.XLOOKUP(P!C718,'Banco de Dados'!$B$3:$B$274,'Banco de Dados'!$K$3:$K$274,"")</f>
        <v/>
      </c>
      <c r="B718" s="2">
        <v>0</v>
      </c>
      <c r="C718" s="2">
        <v>0</v>
      </c>
      <c r="D718" s="2">
        <v>0</v>
      </c>
      <c r="E718" s="2">
        <v>0</v>
      </c>
      <c r="F718" s="32" t="e">
        <f t="shared" si="61"/>
        <v>#DIV/0!</v>
      </c>
      <c r="G718" s="3" t="e">
        <f t="shared" si="62"/>
        <v>#VALUE!</v>
      </c>
      <c r="H718" s="3" t="e">
        <f t="shared" si="62"/>
        <v>#VALUE!</v>
      </c>
      <c r="J718" s="7"/>
    </row>
    <row r="719" spans="1:14" x14ac:dyDescent="0.25">
      <c r="A719" s="21"/>
      <c r="B719" s="21"/>
      <c r="C719" s="21"/>
      <c r="D719" s="21"/>
      <c r="E719" s="21"/>
      <c r="F719" s="77"/>
      <c r="G719" s="21"/>
      <c r="H719" s="21"/>
      <c r="J719" s="21"/>
      <c r="K719" s="21"/>
      <c r="L719" s="21"/>
      <c r="M719" s="21"/>
      <c r="N719" s="21"/>
    </row>
    <row r="720" spans="1:14" ht="15.75" x14ac:dyDescent="0.25">
      <c r="A720" s="36">
        <f>'Nome das Amostras'!A25</f>
        <v>0</v>
      </c>
      <c r="B720" s="164" t="e">
        <f>VLOOKUP(A720,'Nome das Amostras'!$A$3:$D$28,2,FALSE)</f>
        <v>#N/A</v>
      </c>
      <c r="C720" s="164"/>
      <c r="D720" s="51" t="s">
        <v>65</v>
      </c>
      <c r="E720" s="52" t="e">
        <f>'Banco de Dados'!$O$13/'Banco de Dados'!FF13</f>
        <v>#VALUE!</v>
      </c>
      <c r="F720" s="74"/>
      <c r="G720" s="3"/>
      <c r="H720" s="3"/>
      <c r="J720" s="7"/>
    </row>
    <row r="721" spans="1:14" ht="15.75" x14ac:dyDescent="0.25">
      <c r="A721" s="107" t="s">
        <v>1</v>
      </c>
      <c r="B721" s="107" t="s">
        <v>0</v>
      </c>
      <c r="C721" s="107" t="s">
        <v>212</v>
      </c>
      <c r="D721" s="107" t="s">
        <v>209</v>
      </c>
      <c r="E721" s="107" t="s">
        <v>213</v>
      </c>
      <c r="F721" s="76" t="s">
        <v>219</v>
      </c>
      <c r="G721" s="54" t="s">
        <v>140</v>
      </c>
      <c r="H721" s="54" t="s">
        <v>66</v>
      </c>
      <c r="J721" s="7"/>
      <c r="K721" s="72">
        <f>A720</f>
        <v>0</v>
      </c>
      <c r="L721" s="55" t="s">
        <v>215</v>
      </c>
      <c r="M721" s="41" t="str">
        <f>$A$1</f>
        <v>Enxofre</v>
      </c>
      <c r="N721" s="3"/>
    </row>
    <row r="722" spans="1:14" x14ac:dyDescent="0.25">
      <c r="A722" s="28" t="str">
        <f>_xlfn.XLOOKUP(P!C722,'Banco de Dados'!$B$3:$B$274,'Banco de Dados'!$K$3:$K$274,"")</f>
        <v/>
      </c>
      <c r="B722" s="2" cm="1">
        <f t="array" ref="B722:E752">Dados!FB5:FE35</f>
        <v>0</v>
      </c>
      <c r="C722" s="2">
        <v>0</v>
      </c>
      <c r="D722" s="2">
        <v>0</v>
      </c>
      <c r="E722" s="2">
        <v>0</v>
      </c>
      <c r="F722" s="32" t="e">
        <f>(E722*100)/D722</f>
        <v>#DIV/0!</v>
      </c>
      <c r="G722" s="3" t="e">
        <f t="shared" ref="G722:H749" si="63">D722*$E$720</f>
        <v>#VALUE!</v>
      </c>
      <c r="H722" s="3" t="e">
        <f t="shared" si="63"/>
        <v>#VALUE!</v>
      </c>
      <c r="J722" s="7"/>
      <c r="K722" s="5" t="s">
        <v>210</v>
      </c>
      <c r="L722" s="5"/>
      <c r="M722" s="5" t="s">
        <v>211</v>
      </c>
    </row>
    <row r="723" spans="1:14" x14ac:dyDescent="0.25">
      <c r="A723" s="28" t="str">
        <f>_xlfn.XLOOKUP(P!C723,'Banco de Dados'!$B$3:$B$274,'Banco de Dados'!$K$3:$K$274,"")</f>
        <v/>
      </c>
      <c r="B723" s="2">
        <v>0</v>
      </c>
      <c r="C723" s="2">
        <v>0</v>
      </c>
      <c r="D723" s="2">
        <v>0</v>
      </c>
      <c r="E723" s="2">
        <v>0</v>
      </c>
      <c r="F723" s="32" t="e">
        <f t="shared" ref="F723:F752" si="64">(E723*100)/D723</f>
        <v>#DIV/0!</v>
      </c>
      <c r="G723" s="3" t="e">
        <f t="shared" si="63"/>
        <v>#VALUE!</v>
      </c>
      <c r="H723" s="3" t="e">
        <f t="shared" si="63"/>
        <v>#VALUE!</v>
      </c>
      <c r="J723" s="7"/>
      <c r="K723" s="6" t="str">
        <f>_xlfn.XLOOKUP($B$4,A722:A749,G722:G749,"")</f>
        <v/>
      </c>
      <c r="L723" s="6"/>
      <c r="M723" s="6" t="str">
        <f>_xlfn.XLOOKUP($B$4,A722:A749,H722:H749,"")</f>
        <v/>
      </c>
    </row>
    <row r="724" spans="1:14" x14ac:dyDescent="0.25">
      <c r="A724" s="28" t="str">
        <f>_xlfn.XLOOKUP(P!C724,'Banco de Dados'!$B$3:$B$274,'Banco de Dados'!$K$3:$K$274,"")</f>
        <v/>
      </c>
      <c r="B724" s="2">
        <v>0</v>
      </c>
      <c r="C724" s="2">
        <v>0</v>
      </c>
      <c r="D724" s="2">
        <v>0</v>
      </c>
      <c r="E724" s="2">
        <v>0</v>
      </c>
      <c r="F724" s="32" t="e">
        <f t="shared" si="64"/>
        <v>#DIV/0!</v>
      </c>
      <c r="G724" s="3" t="e">
        <f t="shared" si="63"/>
        <v>#VALUE!</v>
      </c>
      <c r="H724" s="3" t="e">
        <f t="shared" si="63"/>
        <v>#VALUE!</v>
      </c>
      <c r="J724" s="7"/>
    </row>
    <row r="725" spans="1:14" ht="15.75" x14ac:dyDescent="0.25">
      <c r="A725" s="28" t="str">
        <f>_xlfn.XLOOKUP(P!C725,'Banco de Dados'!$B$3:$B$274,'Banco de Dados'!$K$3:$K$274,"")</f>
        <v/>
      </c>
      <c r="B725" s="2">
        <v>0</v>
      </c>
      <c r="C725" s="2">
        <v>0</v>
      </c>
      <c r="D725" s="2">
        <v>0</v>
      </c>
      <c r="E725" s="2">
        <v>0</v>
      </c>
      <c r="F725" s="32" t="e">
        <f t="shared" si="64"/>
        <v>#DIV/0!</v>
      </c>
      <c r="G725" s="3" t="e">
        <f t="shared" si="63"/>
        <v>#VALUE!</v>
      </c>
      <c r="H725" s="3" t="e">
        <f t="shared" si="63"/>
        <v>#VALUE!</v>
      </c>
      <c r="K725" s="165" t="s">
        <v>67</v>
      </c>
      <c r="L725" s="166"/>
      <c r="M725" s="167"/>
      <c r="N725"/>
    </row>
    <row r="726" spans="1:14" x14ac:dyDescent="0.25">
      <c r="A726" s="28" t="str">
        <f>_xlfn.XLOOKUP(P!C726,'Banco de Dados'!$B$3:$B$274,'Banco de Dados'!$K$3:$K$274,"")</f>
        <v/>
      </c>
      <c r="B726" s="2">
        <v>0</v>
      </c>
      <c r="C726" s="2">
        <v>0</v>
      </c>
      <c r="D726" s="2">
        <v>0</v>
      </c>
      <c r="E726" s="2">
        <v>0</v>
      </c>
      <c r="F726" s="32" t="e">
        <f t="shared" si="64"/>
        <v>#DIV/0!</v>
      </c>
      <c r="G726" s="3" t="e">
        <f t="shared" si="63"/>
        <v>#VALUE!</v>
      </c>
      <c r="H726" s="3" t="e">
        <f t="shared" si="63"/>
        <v>#VALUE!</v>
      </c>
      <c r="J726" s="7"/>
      <c r="K726" s="104" t="s">
        <v>240</v>
      </c>
      <c r="L726" s="39"/>
      <c r="M726" s="106" t="s">
        <v>209</v>
      </c>
    </row>
    <row r="727" spans="1:14" x14ac:dyDescent="0.25">
      <c r="A727" s="28" t="str">
        <f>_xlfn.XLOOKUP(P!C727,'Banco de Dados'!$B$3:$B$274,'Banco de Dados'!$K$3:$K$274,"")</f>
        <v/>
      </c>
      <c r="B727" s="2">
        <v>0</v>
      </c>
      <c r="C727" s="2">
        <v>0</v>
      </c>
      <c r="D727" s="2">
        <v>0</v>
      </c>
      <c r="E727" s="2">
        <v>0</v>
      </c>
      <c r="F727" s="32" t="e">
        <f t="shared" si="64"/>
        <v>#DIV/0!</v>
      </c>
      <c r="G727" s="3" t="e">
        <f t="shared" si="63"/>
        <v>#VALUE!</v>
      </c>
      <c r="H727" s="3" t="e">
        <f t="shared" si="63"/>
        <v>#VALUE!</v>
      </c>
      <c r="J727" s="58" t="s">
        <v>38</v>
      </c>
      <c r="K727" s="59">
        <f>$L$9</f>
        <v>9600</v>
      </c>
      <c r="L727" s="60"/>
      <c r="M727" s="61">
        <f>$M$11</f>
        <v>19589</v>
      </c>
      <c r="N727" s="60"/>
    </row>
    <row r="728" spans="1:14" x14ac:dyDescent="0.25">
      <c r="A728" s="28" t="str">
        <f>_xlfn.XLOOKUP(P!C728,'Banco de Dados'!$B$3:$B$274,'Banco de Dados'!$K$3:$K$274,"")</f>
        <v/>
      </c>
      <c r="B728" s="2">
        <v>0</v>
      </c>
      <c r="C728" s="2">
        <v>0</v>
      </c>
      <c r="D728" s="2">
        <v>0</v>
      </c>
      <c r="E728" s="2">
        <v>0</v>
      </c>
      <c r="F728" s="32" t="e">
        <f t="shared" si="64"/>
        <v>#DIV/0!</v>
      </c>
      <c r="G728" s="3" t="e">
        <f t="shared" si="63"/>
        <v>#VALUE!</v>
      </c>
      <c r="H728" s="3" t="e">
        <f t="shared" si="63"/>
        <v>#VALUE!</v>
      </c>
      <c r="J728" s="2"/>
      <c r="K728" s="18"/>
      <c r="L728" s="2" t="s">
        <v>70</v>
      </c>
      <c r="M728" s="19"/>
    </row>
    <row r="729" spans="1:14" x14ac:dyDescent="0.25">
      <c r="A729" s="28" t="str">
        <f>_xlfn.XLOOKUP(P!C729,'Banco de Dados'!$B$3:$B$274,'Banco de Dados'!$K$3:$K$274,"")</f>
        <v/>
      </c>
      <c r="B729" s="2">
        <v>0</v>
      </c>
      <c r="C729" s="2">
        <v>0</v>
      </c>
      <c r="D729" s="2">
        <v>0</v>
      </c>
      <c r="E729" s="2">
        <v>0</v>
      </c>
      <c r="F729" s="32" t="e">
        <f t="shared" si="64"/>
        <v>#DIV/0!</v>
      </c>
      <c r="G729" s="3" t="e">
        <f t="shared" si="63"/>
        <v>#VALUE!</v>
      </c>
      <c r="H729" s="3" t="e">
        <f t="shared" si="63"/>
        <v>#VALUE!</v>
      </c>
      <c r="J729" s="58" t="s">
        <v>69</v>
      </c>
      <c r="K729" s="62" t="s">
        <v>71</v>
      </c>
      <c r="L729" s="63"/>
      <c r="M729" s="64" t="str">
        <f>K723</f>
        <v/>
      </c>
      <c r="N729" s="60"/>
    </row>
    <row r="730" spans="1:14" x14ac:dyDescent="0.25">
      <c r="A730" s="28" t="str">
        <f>_xlfn.XLOOKUP(P!C730,'Banco de Dados'!$B$3:$B$274,'Banco de Dados'!$K$3:$K$274,"")</f>
        <v/>
      </c>
      <c r="B730" s="2">
        <v>0</v>
      </c>
      <c r="C730" s="2">
        <v>0</v>
      </c>
      <c r="D730" s="2">
        <v>0</v>
      </c>
      <c r="E730" s="2">
        <v>0</v>
      </c>
      <c r="F730" s="32" t="e">
        <f t="shared" si="64"/>
        <v>#DIV/0!</v>
      </c>
      <c r="G730" s="3" t="e">
        <f t="shared" si="63"/>
        <v>#VALUE!</v>
      </c>
      <c r="H730" s="3" t="e">
        <f t="shared" si="63"/>
        <v>#VALUE!</v>
      </c>
      <c r="J730" s="7"/>
    </row>
    <row r="731" spans="1:14" ht="15.75" x14ac:dyDescent="0.25">
      <c r="A731" s="28" t="str">
        <f>_xlfn.XLOOKUP(P!C731,'Banco de Dados'!$B$3:$B$274,'Banco de Dados'!$K$3:$K$274,"")</f>
        <v/>
      </c>
      <c r="B731" s="2">
        <v>0</v>
      </c>
      <c r="C731" s="2">
        <v>0</v>
      </c>
      <c r="D731" s="2">
        <v>0</v>
      </c>
      <c r="E731" s="2">
        <v>0</v>
      </c>
      <c r="F731" s="32" t="e">
        <f t="shared" si="64"/>
        <v>#DIV/0!</v>
      </c>
      <c r="G731" s="3" t="e">
        <f t="shared" si="63"/>
        <v>#VALUE!</v>
      </c>
      <c r="H731" s="3" t="e">
        <f t="shared" si="63"/>
        <v>#VALUE!</v>
      </c>
      <c r="J731" s="7"/>
      <c r="K731" s="165" t="s">
        <v>218</v>
      </c>
      <c r="L731" s="166"/>
      <c r="M731" s="167"/>
    </row>
    <row r="732" spans="1:14" x14ac:dyDescent="0.25">
      <c r="A732" s="28" t="str">
        <f>_xlfn.XLOOKUP(P!C732,'Banco de Dados'!$B$3:$B$274,'Banco de Dados'!$K$3:$K$274,"")</f>
        <v/>
      </c>
      <c r="B732" s="2">
        <v>0</v>
      </c>
      <c r="C732" s="2">
        <v>0</v>
      </c>
      <c r="D732" s="2">
        <v>0</v>
      </c>
      <c r="E732" s="2">
        <v>0</v>
      </c>
      <c r="F732" s="32" t="e">
        <f t="shared" si="64"/>
        <v>#DIV/0!</v>
      </c>
      <c r="G732" s="3" t="e">
        <f t="shared" si="63"/>
        <v>#VALUE!</v>
      </c>
      <c r="H732" s="3" t="e">
        <f t="shared" si="63"/>
        <v>#VALUE!</v>
      </c>
      <c r="J732" s="7"/>
      <c r="K732" s="104" t="s">
        <v>236</v>
      </c>
      <c r="L732" s="108" t="str">
        <f>K723</f>
        <v/>
      </c>
      <c r="M732" s="109" t="str">
        <f>M723</f>
        <v/>
      </c>
    </row>
    <row r="733" spans="1:14" x14ac:dyDescent="0.25">
      <c r="A733" s="28" t="str">
        <f>_xlfn.XLOOKUP(P!C733,'Banco de Dados'!$B$3:$B$274,'Banco de Dados'!$K$3:$K$274,"")</f>
        <v/>
      </c>
      <c r="B733" s="2">
        <v>0</v>
      </c>
      <c r="C733" s="2">
        <v>0</v>
      </c>
      <c r="D733" s="2">
        <v>0</v>
      </c>
      <c r="E733" s="2">
        <v>0</v>
      </c>
      <c r="F733" s="32" t="e">
        <f t="shared" si="64"/>
        <v>#DIV/0!</v>
      </c>
      <c r="G733" s="3" t="e">
        <f t="shared" si="63"/>
        <v>#VALUE!</v>
      </c>
      <c r="H733" s="3" t="e">
        <f t="shared" si="63"/>
        <v>#VALUE!</v>
      </c>
      <c r="J733" s="7"/>
      <c r="K733" s="104" t="s">
        <v>237</v>
      </c>
      <c r="L733" s="105">
        <f>$L$9</f>
        <v>9600</v>
      </c>
      <c r="M733" s="106">
        <f>$L$10</f>
        <v>0</v>
      </c>
    </row>
    <row r="734" spans="1:14" x14ac:dyDescent="0.25">
      <c r="A734" s="28" t="str">
        <f>_xlfn.XLOOKUP(P!C734,'Banco de Dados'!$B$3:$B$274,'Banco de Dados'!$K$3:$K$274,"")</f>
        <v/>
      </c>
      <c r="B734" s="2">
        <v>0</v>
      </c>
      <c r="C734" s="2">
        <v>0</v>
      </c>
      <c r="D734" s="2">
        <v>0</v>
      </c>
      <c r="E734" s="2">
        <v>0</v>
      </c>
      <c r="F734" s="32" t="e">
        <f t="shared" si="64"/>
        <v>#DIV/0!</v>
      </c>
      <c r="G734" s="3" t="e">
        <f t="shared" si="63"/>
        <v>#VALUE!</v>
      </c>
      <c r="H734" s="3" t="e">
        <f t="shared" si="63"/>
        <v>#VALUE!</v>
      </c>
      <c r="J734" s="7"/>
      <c r="K734" s="104" t="s">
        <v>238</v>
      </c>
      <c r="L734" s="105">
        <f>$M$11</f>
        <v>19589</v>
      </c>
      <c r="M734" s="106">
        <f>$M$12</f>
        <v>183</v>
      </c>
    </row>
    <row r="735" spans="1:14" x14ac:dyDescent="0.25">
      <c r="A735" s="28" t="str">
        <f>_xlfn.XLOOKUP(P!C735,'Banco de Dados'!$B$3:$B$274,'Banco de Dados'!$K$3:$K$274,"")</f>
        <v/>
      </c>
      <c r="B735" s="2">
        <v>0</v>
      </c>
      <c r="C735" s="2">
        <v>0</v>
      </c>
      <c r="D735" s="2">
        <v>0</v>
      </c>
      <c r="E735" s="2">
        <v>0</v>
      </c>
      <c r="F735" s="32" t="e">
        <f t="shared" si="64"/>
        <v>#DIV/0!</v>
      </c>
      <c r="G735" s="3" t="e">
        <f t="shared" si="63"/>
        <v>#VALUE!</v>
      </c>
      <c r="H735" s="3" t="e">
        <f t="shared" si="63"/>
        <v>#VALUE!</v>
      </c>
      <c r="J735" s="7"/>
      <c r="K735" s="69" t="s">
        <v>217</v>
      </c>
      <c r="L735" s="110" t="e">
        <f>SQRT(((M732/L732)^2)+((M733/L733)^2)+((M734/L734)^2))</f>
        <v>#VALUE!</v>
      </c>
      <c r="M735" s="71" t="str">
        <f>M744</f>
        <v>mg/kg</v>
      </c>
    </row>
    <row r="736" spans="1:14" x14ac:dyDescent="0.25">
      <c r="A736" s="28" t="str">
        <f>_xlfn.XLOOKUP(P!C736,'Banco de Dados'!$B$3:$B$274,'Banco de Dados'!$K$3:$K$274,"")</f>
        <v/>
      </c>
      <c r="B736" s="2">
        <v>0</v>
      </c>
      <c r="C736" s="2">
        <v>0</v>
      </c>
      <c r="D736" s="2">
        <v>0</v>
      </c>
      <c r="E736" s="2">
        <v>0</v>
      </c>
      <c r="F736" s="32" t="e">
        <f t="shared" si="64"/>
        <v>#DIV/0!</v>
      </c>
      <c r="G736" s="3" t="e">
        <f t="shared" si="63"/>
        <v>#VALUE!</v>
      </c>
      <c r="H736" s="3" t="e">
        <f t="shared" si="63"/>
        <v>#VALUE!</v>
      </c>
      <c r="J736" s="7"/>
    </row>
    <row r="737" spans="1:13" x14ac:dyDescent="0.25">
      <c r="A737" s="28" t="str">
        <f>_xlfn.XLOOKUP(P!C737,'Banco de Dados'!$B$3:$B$274,'Banco de Dados'!$K$3:$K$274,"")</f>
        <v/>
      </c>
      <c r="B737" s="2">
        <v>0</v>
      </c>
      <c r="C737" s="2">
        <v>0</v>
      </c>
      <c r="D737" s="2">
        <v>0</v>
      </c>
      <c r="E737" s="2">
        <v>0</v>
      </c>
      <c r="F737" s="32" t="e">
        <f t="shared" si="64"/>
        <v>#DIV/0!</v>
      </c>
      <c r="G737" s="3" t="e">
        <f t="shared" si="63"/>
        <v>#VALUE!</v>
      </c>
      <c r="H737" s="3" t="e">
        <f t="shared" si="63"/>
        <v>#VALUE!</v>
      </c>
      <c r="J737" s="7"/>
    </row>
    <row r="738" spans="1:13" x14ac:dyDescent="0.25">
      <c r="A738" s="28" t="str">
        <f>_xlfn.XLOOKUP(P!C738,'Banco de Dados'!$B$3:$B$274,'Banco de Dados'!$K$3:$K$274,"")</f>
        <v/>
      </c>
      <c r="B738" s="2">
        <v>0</v>
      </c>
      <c r="C738" s="2">
        <v>0</v>
      </c>
      <c r="D738" s="2">
        <v>0</v>
      </c>
      <c r="E738" s="2">
        <v>0</v>
      </c>
      <c r="F738" s="32" t="e">
        <f t="shared" si="64"/>
        <v>#DIV/0!</v>
      </c>
      <c r="G738" s="3" t="e">
        <f t="shared" si="63"/>
        <v>#VALUE!</v>
      </c>
      <c r="H738" s="3" t="e">
        <f t="shared" si="63"/>
        <v>#VALUE!</v>
      </c>
      <c r="J738" s="7"/>
    </row>
    <row r="739" spans="1:13" x14ac:dyDescent="0.25">
      <c r="A739" s="28" t="str">
        <f>_xlfn.XLOOKUP(P!C739,'Banco de Dados'!$B$3:$B$274,'Banco de Dados'!$K$3:$K$274,"")</f>
        <v/>
      </c>
      <c r="B739" s="2">
        <v>0</v>
      </c>
      <c r="C739" s="2">
        <v>0</v>
      </c>
      <c r="D739" s="2">
        <v>0</v>
      </c>
      <c r="E739" s="2">
        <v>0</v>
      </c>
      <c r="F739" s="32" t="e">
        <f t="shared" si="64"/>
        <v>#DIV/0!</v>
      </c>
      <c r="G739" s="3" t="e">
        <f t="shared" si="63"/>
        <v>#VALUE!</v>
      </c>
      <c r="H739" s="3" t="e">
        <f t="shared" si="63"/>
        <v>#VALUE!</v>
      </c>
      <c r="J739" s="7"/>
    </row>
    <row r="740" spans="1:13" x14ac:dyDescent="0.25">
      <c r="A740" s="28" t="str">
        <f>_xlfn.XLOOKUP(P!C740,'Banco de Dados'!$B$3:$B$274,'Banco de Dados'!$K$3:$K$274,"")</f>
        <v/>
      </c>
      <c r="B740" s="2">
        <v>0</v>
      </c>
      <c r="C740" s="2">
        <v>0</v>
      </c>
      <c r="D740" s="2">
        <v>0</v>
      </c>
      <c r="E740" s="2">
        <v>0</v>
      </c>
      <c r="F740" s="32" t="e">
        <f t="shared" si="64"/>
        <v>#DIV/0!</v>
      </c>
      <c r="G740" s="3" t="e">
        <f t="shared" si="63"/>
        <v>#VALUE!</v>
      </c>
      <c r="H740" s="3" t="e">
        <f t="shared" si="63"/>
        <v>#VALUE!</v>
      </c>
      <c r="J740" s="7"/>
    </row>
    <row r="741" spans="1:13" x14ac:dyDescent="0.25">
      <c r="A741" s="28" t="str">
        <f>_xlfn.XLOOKUP(P!C741,'Banco de Dados'!$B$3:$B$274,'Banco de Dados'!$K$3:$K$274,"")</f>
        <v/>
      </c>
      <c r="B741" s="2">
        <v>0</v>
      </c>
      <c r="C741" s="2">
        <v>0</v>
      </c>
      <c r="D741" s="2">
        <v>0</v>
      </c>
      <c r="E741" s="2">
        <v>0</v>
      </c>
      <c r="F741" s="32" t="e">
        <f t="shared" si="64"/>
        <v>#DIV/0!</v>
      </c>
      <c r="G741" s="3" t="e">
        <f t="shared" si="63"/>
        <v>#VALUE!</v>
      </c>
      <c r="H741" s="3" t="e">
        <f t="shared" si="63"/>
        <v>#VALUE!</v>
      </c>
      <c r="J741" s="7"/>
    </row>
    <row r="742" spans="1:13" x14ac:dyDescent="0.25">
      <c r="A742" s="28" t="str">
        <f>_xlfn.XLOOKUP(P!C742,'Banco de Dados'!$B$3:$B$274,'Banco de Dados'!$K$3:$K$274,"")</f>
        <v/>
      </c>
      <c r="B742" s="2">
        <v>0</v>
      </c>
      <c r="C742" s="2">
        <v>0</v>
      </c>
      <c r="D742" s="2">
        <v>0</v>
      </c>
      <c r="E742" s="17">
        <v>0</v>
      </c>
      <c r="F742" s="32" t="e">
        <f t="shared" si="64"/>
        <v>#DIV/0!</v>
      </c>
      <c r="G742" s="3" t="e">
        <f t="shared" si="63"/>
        <v>#VALUE!</v>
      </c>
      <c r="H742" s="3" t="e">
        <f t="shared" si="63"/>
        <v>#VALUE!</v>
      </c>
      <c r="J742" s="7"/>
    </row>
    <row r="743" spans="1:13" ht="15.75" x14ac:dyDescent="0.25">
      <c r="A743" s="28" t="str">
        <f>_xlfn.XLOOKUP(P!C743,'Banco de Dados'!$B$3:$B$274,'Banco de Dados'!$K$3:$K$274,"")</f>
        <v/>
      </c>
      <c r="B743" s="2">
        <v>0</v>
      </c>
      <c r="C743" s="2">
        <v>0</v>
      </c>
      <c r="D743" s="2">
        <v>0</v>
      </c>
      <c r="E743" s="2">
        <v>0</v>
      </c>
      <c r="F743" s="32" t="e">
        <f t="shared" si="64"/>
        <v>#DIV/0!</v>
      </c>
      <c r="G743" s="3" t="e">
        <f t="shared" si="63"/>
        <v>#VALUE!</v>
      </c>
      <c r="H743" s="3" t="e">
        <f t="shared" si="63"/>
        <v>#VALUE!</v>
      </c>
      <c r="J743" s="7"/>
      <c r="K743" s="101" t="s">
        <v>216</v>
      </c>
      <c r="L743" s="102">
        <f>K721</f>
        <v>0</v>
      </c>
      <c r="M743" s="103" t="str">
        <f>M721</f>
        <v>Enxofre</v>
      </c>
    </row>
    <row r="744" spans="1:13" x14ac:dyDescent="0.25">
      <c r="A744" s="28" t="str">
        <f>_xlfn.XLOOKUP(P!C744,'Banco de Dados'!$B$3:$B$274,'Banco de Dados'!$K$3:$K$274,"")</f>
        <v/>
      </c>
      <c r="B744" s="2">
        <v>0</v>
      </c>
      <c r="C744" s="2">
        <v>0</v>
      </c>
      <c r="D744" s="2">
        <v>0</v>
      </c>
      <c r="E744" s="2">
        <v>0</v>
      </c>
      <c r="F744" s="32" t="e">
        <f t="shared" si="64"/>
        <v>#DIV/0!</v>
      </c>
      <c r="G744" s="3" t="e">
        <f t="shared" si="63"/>
        <v>#VALUE!</v>
      </c>
      <c r="H744" s="3" t="e">
        <f t="shared" si="63"/>
        <v>#VALUE!</v>
      </c>
      <c r="J744" s="7"/>
      <c r="K744" s="68" t="s">
        <v>68</v>
      </c>
      <c r="L744" s="29" t="e">
        <f>(K727*M729)/M727</f>
        <v>#VALUE!</v>
      </c>
      <c r="M744" s="66" t="str">
        <f>$M$9</f>
        <v>mg/kg</v>
      </c>
    </row>
    <row r="745" spans="1:13" x14ac:dyDescent="0.25">
      <c r="A745" s="28" t="str">
        <f>_xlfn.XLOOKUP(P!C745,'Banco de Dados'!$B$3:$B$274,'Banco de Dados'!$K$3:$K$274,"")</f>
        <v/>
      </c>
      <c r="B745" s="2">
        <v>0</v>
      </c>
      <c r="C745" s="2">
        <v>0</v>
      </c>
      <c r="D745" s="2">
        <v>0</v>
      </c>
      <c r="E745" s="2">
        <v>0</v>
      </c>
      <c r="F745" s="32" t="e">
        <f t="shared" si="64"/>
        <v>#DIV/0!</v>
      </c>
      <c r="G745" s="3" t="e">
        <f t="shared" si="63"/>
        <v>#VALUE!</v>
      </c>
      <c r="H745" s="3" t="e">
        <f t="shared" si="63"/>
        <v>#VALUE!</v>
      </c>
      <c r="J745" s="7"/>
      <c r="K745" s="111" t="s">
        <v>246</v>
      </c>
      <c r="L745" s="126" t="e">
        <f>SQRT(((M732/L732)^2)+((M733/L733)^2)+((M734/L734)^2))</f>
        <v>#VALUE!</v>
      </c>
      <c r="M745" s="66"/>
    </row>
    <row r="746" spans="1:13" x14ac:dyDescent="0.25">
      <c r="A746" s="28" t="str">
        <f>_xlfn.XLOOKUP(P!C746,'Banco de Dados'!$B$3:$B$274,'Banco de Dados'!$K$3:$K$274,"")</f>
        <v/>
      </c>
      <c r="B746" s="2">
        <v>0</v>
      </c>
      <c r="C746" s="2">
        <v>0</v>
      </c>
      <c r="D746" s="2">
        <v>0</v>
      </c>
      <c r="E746" s="2">
        <v>0</v>
      </c>
      <c r="F746" s="32" t="e">
        <f t="shared" si="64"/>
        <v>#DIV/0!</v>
      </c>
      <c r="G746" s="3" t="e">
        <f t="shared" si="63"/>
        <v>#VALUE!</v>
      </c>
      <c r="H746" s="3" t="e">
        <f t="shared" si="63"/>
        <v>#VALUE!</v>
      </c>
      <c r="J746" s="7"/>
      <c r="K746" s="69" t="s">
        <v>247</v>
      </c>
      <c r="L746" s="127" t="e">
        <f>L745*L744</f>
        <v>#VALUE!</v>
      </c>
      <c r="M746" s="71" t="str">
        <f>$M$9</f>
        <v>mg/kg</v>
      </c>
    </row>
    <row r="747" spans="1:13" x14ac:dyDescent="0.25">
      <c r="A747" s="28" t="str">
        <f>_xlfn.XLOOKUP(P!C747,'Banco de Dados'!$B$3:$B$274,'Banco de Dados'!$K$3:$K$274,"")</f>
        <v/>
      </c>
      <c r="B747" s="2">
        <v>0</v>
      </c>
      <c r="C747" s="2">
        <v>0</v>
      </c>
      <c r="D747" s="2">
        <v>0</v>
      </c>
      <c r="E747" s="2">
        <v>0</v>
      </c>
      <c r="F747" s="32" t="e">
        <f t="shared" si="64"/>
        <v>#DIV/0!</v>
      </c>
      <c r="G747" s="3" t="e">
        <f t="shared" si="63"/>
        <v>#VALUE!</v>
      </c>
      <c r="H747" s="3" t="e">
        <f t="shared" si="63"/>
        <v>#VALUE!</v>
      </c>
      <c r="J747" s="7"/>
      <c r="K747" s="123"/>
      <c r="L747" s="124"/>
    </row>
    <row r="748" spans="1:13" x14ac:dyDescent="0.25">
      <c r="A748" s="28" t="str">
        <f>_xlfn.XLOOKUP(P!C748,'Banco de Dados'!$B$3:$B$274,'Banco de Dados'!$K$3:$K$274,"")</f>
        <v/>
      </c>
      <c r="B748" s="2">
        <v>0</v>
      </c>
      <c r="C748" s="2">
        <v>0</v>
      </c>
      <c r="D748" s="2">
        <v>0</v>
      </c>
      <c r="E748" s="2">
        <v>0</v>
      </c>
      <c r="F748" s="32" t="e">
        <f t="shared" si="64"/>
        <v>#DIV/0!</v>
      </c>
      <c r="G748" s="3" t="e">
        <f t="shared" si="63"/>
        <v>#VALUE!</v>
      </c>
      <c r="H748" s="3" t="e">
        <f t="shared" si="63"/>
        <v>#VALUE!</v>
      </c>
      <c r="J748" s="7"/>
    </row>
    <row r="749" spans="1:13" x14ac:dyDescent="0.25">
      <c r="A749" s="28" t="str">
        <f>_xlfn.XLOOKUP(P!C749,'Banco de Dados'!$B$3:$B$274,'Banco de Dados'!$K$3:$K$274,"")</f>
        <v/>
      </c>
      <c r="B749" s="2">
        <v>0</v>
      </c>
      <c r="C749" s="2">
        <v>0</v>
      </c>
      <c r="D749" s="2">
        <v>0</v>
      </c>
      <c r="E749" s="2">
        <v>0</v>
      </c>
      <c r="F749" s="32" t="e">
        <f t="shared" si="64"/>
        <v>#DIV/0!</v>
      </c>
      <c r="G749" s="3" t="e">
        <f t="shared" si="63"/>
        <v>#VALUE!</v>
      </c>
      <c r="H749" s="3" t="e">
        <f t="shared" si="63"/>
        <v>#VALUE!</v>
      </c>
      <c r="J749" s="7"/>
    </row>
    <row r="750" spans="1:13" x14ac:dyDescent="0.25">
      <c r="A750" s="28" t="str">
        <f>_xlfn.XLOOKUP(P!C750,'Banco de Dados'!$B$3:$B$274,'Banco de Dados'!$K$3:$K$274,"")</f>
        <v/>
      </c>
      <c r="B750" s="2">
        <v>0</v>
      </c>
      <c r="C750" s="2">
        <v>0</v>
      </c>
      <c r="D750" s="2">
        <v>0</v>
      </c>
      <c r="E750" s="2">
        <v>0</v>
      </c>
      <c r="F750" s="32" t="e">
        <f t="shared" si="64"/>
        <v>#DIV/0!</v>
      </c>
      <c r="G750" s="3" t="e">
        <f t="shared" ref="G750:H752" si="65">D750*$E$720</f>
        <v>#VALUE!</v>
      </c>
      <c r="H750" s="3" t="e">
        <f t="shared" si="65"/>
        <v>#VALUE!</v>
      </c>
      <c r="J750" s="7"/>
    </row>
    <row r="751" spans="1:13" x14ac:dyDescent="0.25">
      <c r="A751" s="28" t="str">
        <f>_xlfn.XLOOKUP(P!C751,'Banco de Dados'!$B$3:$B$274,'Banco de Dados'!$K$3:$K$274,"")</f>
        <v/>
      </c>
      <c r="B751" s="2">
        <v>0</v>
      </c>
      <c r="C751" s="2">
        <v>0</v>
      </c>
      <c r="D751" s="2">
        <v>0</v>
      </c>
      <c r="E751" s="2">
        <v>0</v>
      </c>
      <c r="F751" s="32" t="e">
        <f t="shared" si="64"/>
        <v>#DIV/0!</v>
      </c>
      <c r="G751" s="3" t="e">
        <f t="shared" si="65"/>
        <v>#VALUE!</v>
      </c>
      <c r="H751" s="3" t="e">
        <f t="shared" si="65"/>
        <v>#VALUE!</v>
      </c>
      <c r="J751" s="7"/>
    </row>
    <row r="752" spans="1:13" x14ac:dyDescent="0.25">
      <c r="A752" s="28" t="str">
        <f>_xlfn.XLOOKUP(P!C752,'Banco de Dados'!$B$3:$B$274,'Banco de Dados'!$K$3:$K$274,"")</f>
        <v/>
      </c>
      <c r="B752" s="2">
        <v>0</v>
      </c>
      <c r="C752" s="2">
        <v>0</v>
      </c>
      <c r="D752" s="2">
        <v>0</v>
      </c>
      <c r="E752" s="2">
        <v>0</v>
      </c>
      <c r="F752" s="32" t="e">
        <f t="shared" si="64"/>
        <v>#DIV/0!</v>
      </c>
      <c r="G752" s="3" t="e">
        <f t="shared" si="65"/>
        <v>#VALUE!</v>
      </c>
      <c r="H752" s="3" t="e">
        <f t="shared" si="65"/>
        <v>#VALUE!</v>
      </c>
      <c r="J752" s="7"/>
    </row>
    <row r="753" spans="1:14" x14ac:dyDescent="0.25">
      <c r="A753" s="21"/>
      <c r="B753" s="21"/>
      <c r="C753" s="21"/>
      <c r="D753" s="21"/>
      <c r="E753" s="21"/>
      <c r="F753" s="77"/>
      <c r="G753" s="21"/>
      <c r="H753" s="21"/>
      <c r="J753" s="21"/>
      <c r="K753" s="21"/>
      <c r="L753" s="21"/>
      <c r="M753" s="21"/>
      <c r="N753" s="21"/>
    </row>
    <row r="754" spans="1:14" ht="15.75" x14ac:dyDescent="0.25">
      <c r="A754" s="36">
        <f>'Nome das Amostras'!A26</f>
        <v>0</v>
      </c>
      <c r="B754" s="164" t="e">
        <f>VLOOKUP(A754,'Nome das Amostras'!$A$3:$D$28,2,FALSE)</f>
        <v>#N/A</v>
      </c>
      <c r="C754" s="164"/>
      <c r="D754" s="51" t="s">
        <v>65</v>
      </c>
      <c r="E754" s="52" t="e">
        <f>'Banco de Dados'!$O$13/'Banco de Dados'!FM13</f>
        <v>#VALUE!</v>
      </c>
      <c r="F754" s="74"/>
      <c r="G754" s="3"/>
      <c r="H754" s="3"/>
      <c r="J754" s="7"/>
    </row>
    <row r="755" spans="1:14" ht="15.75" x14ac:dyDescent="0.25">
      <c r="A755" s="107" t="s">
        <v>1</v>
      </c>
      <c r="B755" s="107" t="s">
        <v>0</v>
      </c>
      <c r="C755" s="107" t="s">
        <v>212</v>
      </c>
      <c r="D755" s="107" t="s">
        <v>209</v>
      </c>
      <c r="E755" s="107" t="s">
        <v>213</v>
      </c>
      <c r="F755" s="76" t="s">
        <v>219</v>
      </c>
      <c r="G755" s="54" t="s">
        <v>140</v>
      </c>
      <c r="H755" s="54" t="s">
        <v>66</v>
      </c>
      <c r="J755" s="7"/>
      <c r="K755" s="72">
        <f>A754</f>
        <v>0</v>
      </c>
      <c r="L755" s="55" t="s">
        <v>215</v>
      </c>
      <c r="M755" s="41" t="str">
        <f>$A$1</f>
        <v>Enxofre</v>
      </c>
      <c r="N755" s="3"/>
    </row>
    <row r="756" spans="1:14" x14ac:dyDescent="0.25">
      <c r="A756" s="28" t="str">
        <f>_xlfn.XLOOKUP(P!C756,'Banco de Dados'!$B$3:$B$274,'Banco de Dados'!$K$3:$K$274,"")</f>
        <v/>
      </c>
      <c r="B756" s="2" cm="1">
        <f t="array" ref="B756:E786">Dados!FI5:FL35</f>
        <v>0</v>
      </c>
      <c r="C756" s="2">
        <v>0</v>
      </c>
      <c r="D756" s="2">
        <v>0</v>
      </c>
      <c r="E756" s="2">
        <v>0</v>
      </c>
      <c r="F756" s="32" t="e">
        <f>(E756*100)/D756</f>
        <v>#DIV/0!</v>
      </c>
      <c r="G756" s="3" t="e">
        <f t="shared" ref="G756:H783" si="66">D756*$E$754</f>
        <v>#VALUE!</v>
      </c>
      <c r="H756" s="3" t="e">
        <f t="shared" si="66"/>
        <v>#VALUE!</v>
      </c>
      <c r="J756" s="7"/>
      <c r="K756" s="5" t="s">
        <v>210</v>
      </c>
      <c r="L756" s="5"/>
      <c r="M756" s="5" t="s">
        <v>211</v>
      </c>
    </row>
    <row r="757" spans="1:14" x14ac:dyDescent="0.25">
      <c r="A757" s="28" t="str">
        <f>_xlfn.XLOOKUP(P!C757,'Banco de Dados'!$B$3:$B$274,'Banco de Dados'!$K$3:$K$274,"")</f>
        <v/>
      </c>
      <c r="B757" s="2">
        <v>0</v>
      </c>
      <c r="C757" s="2">
        <v>0</v>
      </c>
      <c r="D757" s="2">
        <v>0</v>
      </c>
      <c r="E757" s="2">
        <v>0</v>
      </c>
      <c r="F757" s="32" t="e">
        <f t="shared" ref="F757:F786" si="67">(E757*100)/D757</f>
        <v>#DIV/0!</v>
      </c>
      <c r="G757" s="3" t="e">
        <f t="shared" si="66"/>
        <v>#VALUE!</v>
      </c>
      <c r="H757" s="3" t="e">
        <f t="shared" si="66"/>
        <v>#VALUE!</v>
      </c>
      <c r="J757" s="7"/>
      <c r="K757" s="6" t="str">
        <f>_xlfn.XLOOKUP($B$4,A756:A783,G756:G783,"")</f>
        <v/>
      </c>
      <c r="L757" s="6"/>
      <c r="M757" s="6" t="str">
        <f>_xlfn.XLOOKUP($B$4,A756:A783,H756:H783,"")</f>
        <v/>
      </c>
    </row>
    <row r="758" spans="1:14" x14ac:dyDescent="0.25">
      <c r="A758" s="28" t="str">
        <f>_xlfn.XLOOKUP(P!C758,'Banco de Dados'!$B$3:$B$274,'Banco de Dados'!$K$3:$K$274,"")</f>
        <v/>
      </c>
      <c r="B758" s="2">
        <v>0</v>
      </c>
      <c r="C758" s="2">
        <v>0</v>
      </c>
      <c r="D758" s="2">
        <v>0</v>
      </c>
      <c r="E758" s="2">
        <v>0</v>
      </c>
      <c r="F758" s="32" t="e">
        <f t="shared" si="67"/>
        <v>#DIV/0!</v>
      </c>
      <c r="G758" s="3" t="e">
        <f t="shared" si="66"/>
        <v>#VALUE!</v>
      </c>
      <c r="H758" s="3" t="e">
        <f t="shared" si="66"/>
        <v>#VALUE!</v>
      </c>
      <c r="J758" s="7"/>
    </row>
    <row r="759" spans="1:14" ht="15.75" x14ac:dyDescent="0.25">
      <c r="A759" s="28" t="str">
        <f>_xlfn.XLOOKUP(P!C759,'Banco de Dados'!$B$3:$B$274,'Banco de Dados'!$K$3:$K$274,"")</f>
        <v/>
      </c>
      <c r="B759" s="2">
        <v>0</v>
      </c>
      <c r="C759" s="2">
        <v>0</v>
      </c>
      <c r="D759" s="2">
        <v>0</v>
      </c>
      <c r="E759" s="2">
        <v>0</v>
      </c>
      <c r="F759" s="32" t="e">
        <f t="shared" si="67"/>
        <v>#DIV/0!</v>
      </c>
      <c r="G759" s="3" t="e">
        <f t="shared" si="66"/>
        <v>#VALUE!</v>
      </c>
      <c r="H759" s="3" t="e">
        <f t="shared" si="66"/>
        <v>#VALUE!</v>
      </c>
      <c r="K759" s="165" t="s">
        <v>67</v>
      </c>
      <c r="L759" s="166"/>
      <c r="M759" s="167"/>
      <c r="N759"/>
    </row>
    <row r="760" spans="1:14" x14ac:dyDescent="0.25">
      <c r="A760" s="28" t="str">
        <f>_xlfn.XLOOKUP(P!C760,'Banco de Dados'!$B$3:$B$274,'Banco de Dados'!$K$3:$K$274,"")</f>
        <v/>
      </c>
      <c r="B760" s="2">
        <v>0</v>
      </c>
      <c r="C760" s="2">
        <v>0</v>
      </c>
      <c r="D760" s="2">
        <v>0</v>
      </c>
      <c r="E760" s="2">
        <v>0</v>
      </c>
      <c r="F760" s="32" t="e">
        <f t="shared" si="67"/>
        <v>#DIV/0!</v>
      </c>
      <c r="G760" s="3" t="e">
        <f t="shared" si="66"/>
        <v>#VALUE!</v>
      </c>
      <c r="H760" s="3" t="e">
        <f t="shared" si="66"/>
        <v>#VALUE!</v>
      </c>
      <c r="J760" s="7"/>
      <c r="K760" s="104" t="s">
        <v>240</v>
      </c>
      <c r="L760" s="39"/>
      <c r="M760" s="106" t="s">
        <v>209</v>
      </c>
    </row>
    <row r="761" spans="1:14" x14ac:dyDescent="0.25">
      <c r="A761" s="28" t="str">
        <f>_xlfn.XLOOKUP(P!C761,'Banco de Dados'!$B$3:$B$274,'Banco de Dados'!$K$3:$K$274,"")</f>
        <v/>
      </c>
      <c r="B761" s="2">
        <v>0</v>
      </c>
      <c r="C761" s="2">
        <v>0</v>
      </c>
      <c r="D761" s="2">
        <v>0</v>
      </c>
      <c r="E761" s="2">
        <v>0</v>
      </c>
      <c r="F761" s="32" t="e">
        <f t="shared" si="67"/>
        <v>#DIV/0!</v>
      </c>
      <c r="G761" s="3" t="e">
        <f t="shared" si="66"/>
        <v>#VALUE!</v>
      </c>
      <c r="H761" s="3" t="e">
        <f t="shared" si="66"/>
        <v>#VALUE!</v>
      </c>
      <c r="J761" s="58" t="s">
        <v>38</v>
      </c>
      <c r="K761" s="59">
        <f>$L$9</f>
        <v>9600</v>
      </c>
      <c r="L761" s="60"/>
      <c r="M761" s="61">
        <f>$M$11</f>
        <v>19589</v>
      </c>
      <c r="N761" s="60"/>
    </row>
    <row r="762" spans="1:14" x14ac:dyDescent="0.25">
      <c r="A762" s="28" t="str">
        <f>_xlfn.XLOOKUP(P!C762,'Banco de Dados'!$B$3:$B$274,'Banco de Dados'!$K$3:$K$274,"")</f>
        <v/>
      </c>
      <c r="B762" s="2">
        <v>0</v>
      </c>
      <c r="C762" s="2">
        <v>0</v>
      </c>
      <c r="D762" s="2">
        <v>0</v>
      </c>
      <c r="E762" s="2">
        <v>0</v>
      </c>
      <c r="F762" s="32" t="e">
        <f t="shared" si="67"/>
        <v>#DIV/0!</v>
      </c>
      <c r="G762" s="3" t="e">
        <f t="shared" si="66"/>
        <v>#VALUE!</v>
      </c>
      <c r="H762" s="3" t="e">
        <f t="shared" si="66"/>
        <v>#VALUE!</v>
      </c>
      <c r="J762" s="2"/>
      <c r="K762" s="18"/>
      <c r="L762" s="2" t="s">
        <v>70</v>
      </c>
      <c r="M762" s="19"/>
    </row>
    <row r="763" spans="1:14" x14ac:dyDescent="0.25">
      <c r="A763" s="28" t="str">
        <f>_xlfn.XLOOKUP(P!C763,'Banco de Dados'!$B$3:$B$274,'Banco de Dados'!$K$3:$K$274,"")</f>
        <v/>
      </c>
      <c r="B763" s="2">
        <v>0</v>
      </c>
      <c r="C763" s="2">
        <v>0</v>
      </c>
      <c r="D763" s="2">
        <v>0</v>
      </c>
      <c r="E763" s="2">
        <v>0</v>
      </c>
      <c r="F763" s="32" t="e">
        <f t="shared" si="67"/>
        <v>#DIV/0!</v>
      </c>
      <c r="G763" s="3" t="e">
        <f t="shared" si="66"/>
        <v>#VALUE!</v>
      </c>
      <c r="H763" s="3" t="e">
        <f t="shared" si="66"/>
        <v>#VALUE!</v>
      </c>
      <c r="J763" s="58" t="s">
        <v>69</v>
      </c>
      <c r="K763" s="62" t="s">
        <v>71</v>
      </c>
      <c r="L763" s="63"/>
      <c r="M763" s="64" t="str">
        <f>K757</f>
        <v/>
      </c>
      <c r="N763" s="60"/>
    </row>
    <row r="764" spans="1:14" x14ac:dyDescent="0.25">
      <c r="A764" s="28" t="str">
        <f>_xlfn.XLOOKUP(P!C764,'Banco de Dados'!$B$3:$B$274,'Banco de Dados'!$K$3:$K$274,"")</f>
        <v/>
      </c>
      <c r="B764" s="2">
        <v>0</v>
      </c>
      <c r="C764" s="2">
        <v>0</v>
      </c>
      <c r="D764" s="2">
        <v>0</v>
      </c>
      <c r="E764" s="2">
        <v>0</v>
      </c>
      <c r="F764" s="32" t="e">
        <f t="shared" si="67"/>
        <v>#DIV/0!</v>
      </c>
      <c r="G764" s="3" t="e">
        <f t="shared" si="66"/>
        <v>#VALUE!</v>
      </c>
      <c r="H764" s="3" t="e">
        <f t="shared" si="66"/>
        <v>#VALUE!</v>
      </c>
      <c r="J764" s="7"/>
    </row>
    <row r="765" spans="1:14" ht="15.75" x14ac:dyDescent="0.25">
      <c r="A765" s="28" t="str">
        <f>_xlfn.XLOOKUP(P!C765,'Banco de Dados'!$B$3:$B$274,'Banco de Dados'!$K$3:$K$274,"")</f>
        <v/>
      </c>
      <c r="B765" s="2">
        <v>0</v>
      </c>
      <c r="C765" s="2">
        <v>0</v>
      </c>
      <c r="D765" s="2">
        <v>0</v>
      </c>
      <c r="E765" s="2">
        <v>0</v>
      </c>
      <c r="F765" s="32" t="e">
        <f t="shared" si="67"/>
        <v>#DIV/0!</v>
      </c>
      <c r="G765" s="3" t="e">
        <f t="shared" si="66"/>
        <v>#VALUE!</v>
      </c>
      <c r="H765" s="3" t="e">
        <f t="shared" si="66"/>
        <v>#VALUE!</v>
      </c>
      <c r="J765" s="7"/>
      <c r="K765" s="165" t="s">
        <v>218</v>
      </c>
      <c r="L765" s="166"/>
      <c r="M765" s="167"/>
    </row>
    <row r="766" spans="1:14" x14ac:dyDescent="0.25">
      <c r="A766" s="28" t="str">
        <f>_xlfn.XLOOKUP(P!C766,'Banco de Dados'!$B$3:$B$274,'Banco de Dados'!$K$3:$K$274,"")</f>
        <v/>
      </c>
      <c r="B766" s="2">
        <v>0</v>
      </c>
      <c r="C766" s="2">
        <v>0</v>
      </c>
      <c r="D766" s="2">
        <v>0</v>
      </c>
      <c r="E766" s="2">
        <v>0</v>
      </c>
      <c r="F766" s="32" t="e">
        <f t="shared" si="67"/>
        <v>#DIV/0!</v>
      </c>
      <c r="G766" s="3" t="e">
        <f t="shared" si="66"/>
        <v>#VALUE!</v>
      </c>
      <c r="H766" s="3" t="e">
        <f t="shared" si="66"/>
        <v>#VALUE!</v>
      </c>
      <c r="J766" s="7"/>
      <c r="K766" s="104" t="s">
        <v>236</v>
      </c>
      <c r="L766" s="108" t="str">
        <f>K757</f>
        <v/>
      </c>
      <c r="M766" s="109" t="str">
        <f>M757</f>
        <v/>
      </c>
    </row>
    <row r="767" spans="1:14" x14ac:dyDescent="0.25">
      <c r="A767" s="28" t="str">
        <f>_xlfn.XLOOKUP(P!C767,'Banco de Dados'!$B$3:$B$274,'Banco de Dados'!$K$3:$K$274,"")</f>
        <v/>
      </c>
      <c r="B767" s="2">
        <v>0</v>
      </c>
      <c r="C767" s="2">
        <v>0</v>
      </c>
      <c r="D767" s="2">
        <v>0</v>
      </c>
      <c r="E767" s="2">
        <v>0</v>
      </c>
      <c r="F767" s="32" t="e">
        <f t="shared" si="67"/>
        <v>#DIV/0!</v>
      </c>
      <c r="G767" s="3" t="e">
        <f t="shared" si="66"/>
        <v>#VALUE!</v>
      </c>
      <c r="H767" s="3" t="e">
        <f t="shared" si="66"/>
        <v>#VALUE!</v>
      </c>
      <c r="J767" s="7"/>
      <c r="K767" s="104" t="s">
        <v>237</v>
      </c>
      <c r="L767" s="105">
        <f>$L$9</f>
        <v>9600</v>
      </c>
      <c r="M767" s="106">
        <f>$L$10</f>
        <v>0</v>
      </c>
    </row>
    <row r="768" spans="1:14" x14ac:dyDescent="0.25">
      <c r="A768" s="28" t="str">
        <f>_xlfn.XLOOKUP(P!C768,'Banco de Dados'!$B$3:$B$274,'Banco de Dados'!$K$3:$K$274,"")</f>
        <v/>
      </c>
      <c r="B768" s="2">
        <v>0</v>
      </c>
      <c r="C768" s="2">
        <v>0</v>
      </c>
      <c r="D768" s="2">
        <v>0</v>
      </c>
      <c r="E768" s="2">
        <v>0</v>
      </c>
      <c r="F768" s="32" t="e">
        <f t="shared" si="67"/>
        <v>#DIV/0!</v>
      </c>
      <c r="G768" s="3" t="e">
        <f t="shared" si="66"/>
        <v>#VALUE!</v>
      </c>
      <c r="H768" s="3" t="e">
        <f t="shared" si="66"/>
        <v>#VALUE!</v>
      </c>
      <c r="J768" s="7"/>
      <c r="K768" s="104" t="s">
        <v>238</v>
      </c>
      <c r="L768" s="105">
        <f>$M$11</f>
        <v>19589</v>
      </c>
      <c r="M768" s="106">
        <f>$M$12</f>
        <v>183</v>
      </c>
    </row>
    <row r="769" spans="1:13" x14ac:dyDescent="0.25">
      <c r="A769" s="28" t="str">
        <f>_xlfn.XLOOKUP(P!C769,'Banco de Dados'!$B$3:$B$274,'Banco de Dados'!$K$3:$K$274,"")</f>
        <v/>
      </c>
      <c r="B769" s="2">
        <v>0</v>
      </c>
      <c r="C769" s="2">
        <v>0</v>
      </c>
      <c r="D769" s="2">
        <v>0</v>
      </c>
      <c r="E769" s="2">
        <v>0</v>
      </c>
      <c r="F769" s="32" t="e">
        <f t="shared" si="67"/>
        <v>#DIV/0!</v>
      </c>
      <c r="G769" s="3" t="e">
        <f t="shared" si="66"/>
        <v>#VALUE!</v>
      </c>
      <c r="H769" s="3" t="e">
        <f t="shared" si="66"/>
        <v>#VALUE!</v>
      </c>
      <c r="J769" s="7"/>
      <c r="K769" s="69" t="s">
        <v>217</v>
      </c>
      <c r="L769" s="110" t="e">
        <f>SQRT(((M766/L766)^2)+((M767/L767)^2)+((M768/L768)^2))</f>
        <v>#VALUE!</v>
      </c>
      <c r="M769" s="71" t="str">
        <f>M778</f>
        <v>mg/kg</v>
      </c>
    </row>
    <row r="770" spans="1:13" x14ac:dyDescent="0.25">
      <c r="A770" s="28" t="str">
        <f>_xlfn.XLOOKUP(P!C770,'Banco de Dados'!$B$3:$B$274,'Banco de Dados'!$K$3:$K$274,"")</f>
        <v/>
      </c>
      <c r="B770" s="2">
        <v>0</v>
      </c>
      <c r="C770" s="2">
        <v>0</v>
      </c>
      <c r="D770" s="2">
        <v>0</v>
      </c>
      <c r="E770" s="2">
        <v>0</v>
      </c>
      <c r="F770" s="32" t="e">
        <f t="shared" si="67"/>
        <v>#DIV/0!</v>
      </c>
      <c r="G770" s="3" t="e">
        <f t="shared" si="66"/>
        <v>#VALUE!</v>
      </c>
      <c r="H770" s="3" t="e">
        <f t="shared" si="66"/>
        <v>#VALUE!</v>
      </c>
      <c r="J770" s="7"/>
    </row>
    <row r="771" spans="1:13" x14ac:dyDescent="0.25">
      <c r="A771" s="28" t="str">
        <f>_xlfn.XLOOKUP(P!C771,'Banco de Dados'!$B$3:$B$274,'Banco de Dados'!$K$3:$K$274,"")</f>
        <v/>
      </c>
      <c r="B771" s="2">
        <v>0</v>
      </c>
      <c r="C771" s="2">
        <v>0</v>
      </c>
      <c r="D771" s="2">
        <v>0</v>
      </c>
      <c r="E771" s="2">
        <v>0</v>
      </c>
      <c r="F771" s="32" t="e">
        <f t="shared" si="67"/>
        <v>#DIV/0!</v>
      </c>
      <c r="G771" s="3" t="e">
        <f t="shared" si="66"/>
        <v>#VALUE!</v>
      </c>
      <c r="H771" s="3" t="e">
        <f t="shared" si="66"/>
        <v>#VALUE!</v>
      </c>
      <c r="J771" s="7"/>
    </row>
    <row r="772" spans="1:13" x14ac:dyDescent="0.25">
      <c r="A772" s="28" t="str">
        <f>_xlfn.XLOOKUP(P!C772,'Banco de Dados'!$B$3:$B$274,'Banco de Dados'!$K$3:$K$274,"")</f>
        <v/>
      </c>
      <c r="B772" s="2">
        <v>0</v>
      </c>
      <c r="C772" s="2">
        <v>0</v>
      </c>
      <c r="D772" s="2">
        <v>0</v>
      </c>
      <c r="E772" s="2">
        <v>0</v>
      </c>
      <c r="F772" s="32" t="e">
        <f t="shared" si="67"/>
        <v>#DIV/0!</v>
      </c>
      <c r="G772" s="3" t="e">
        <f t="shared" si="66"/>
        <v>#VALUE!</v>
      </c>
      <c r="H772" s="3" t="e">
        <f t="shared" si="66"/>
        <v>#VALUE!</v>
      </c>
      <c r="J772" s="7"/>
    </row>
    <row r="773" spans="1:13" x14ac:dyDescent="0.25">
      <c r="A773" s="28" t="str">
        <f>_xlfn.XLOOKUP(P!C773,'Banco de Dados'!$B$3:$B$274,'Banco de Dados'!$K$3:$K$274,"")</f>
        <v/>
      </c>
      <c r="B773" s="2">
        <v>0</v>
      </c>
      <c r="C773" s="2">
        <v>0</v>
      </c>
      <c r="D773" s="2">
        <v>0</v>
      </c>
      <c r="E773" s="2">
        <v>0</v>
      </c>
      <c r="F773" s="32" t="e">
        <f t="shared" si="67"/>
        <v>#DIV/0!</v>
      </c>
      <c r="G773" s="3" t="e">
        <f t="shared" si="66"/>
        <v>#VALUE!</v>
      </c>
      <c r="H773" s="3" t="e">
        <f t="shared" si="66"/>
        <v>#VALUE!</v>
      </c>
      <c r="J773" s="7"/>
    </row>
    <row r="774" spans="1:13" x14ac:dyDescent="0.25">
      <c r="A774" s="28" t="str">
        <f>_xlfn.XLOOKUP(P!C774,'Banco de Dados'!$B$3:$B$274,'Banco de Dados'!$K$3:$K$274,"")</f>
        <v/>
      </c>
      <c r="B774" s="2">
        <v>0</v>
      </c>
      <c r="C774" s="2">
        <v>0</v>
      </c>
      <c r="D774" s="2">
        <v>0</v>
      </c>
      <c r="E774" s="2">
        <v>0</v>
      </c>
      <c r="F774" s="32" t="e">
        <f t="shared" si="67"/>
        <v>#DIV/0!</v>
      </c>
      <c r="G774" s="3" t="e">
        <f t="shared" si="66"/>
        <v>#VALUE!</v>
      </c>
      <c r="H774" s="3" t="e">
        <f t="shared" si="66"/>
        <v>#VALUE!</v>
      </c>
      <c r="J774" s="7"/>
    </row>
    <row r="775" spans="1:13" x14ac:dyDescent="0.25">
      <c r="A775" s="28" t="str">
        <f>_xlfn.XLOOKUP(P!C775,'Banco de Dados'!$B$3:$B$274,'Banco de Dados'!$K$3:$K$274,"")</f>
        <v/>
      </c>
      <c r="B775" s="2">
        <v>0</v>
      </c>
      <c r="C775" s="2">
        <v>0</v>
      </c>
      <c r="D775" s="2">
        <v>0</v>
      </c>
      <c r="E775" s="2">
        <v>0</v>
      </c>
      <c r="F775" s="32" t="e">
        <f t="shared" si="67"/>
        <v>#DIV/0!</v>
      </c>
      <c r="G775" s="3" t="e">
        <f t="shared" si="66"/>
        <v>#VALUE!</v>
      </c>
      <c r="H775" s="3" t="e">
        <f t="shared" si="66"/>
        <v>#VALUE!</v>
      </c>
      <c r="J775" s="7"/>
    </row>
    <row r="776" spans="1:13" x14ac:dyDescent="0.25">
      <c r="A776" s="28" t="str">
        <f>_xlfn.XLOOKUP(P!C776,'Banco de Dados'!$B$3:$B$274,'Banco de Dados'!$K$3:$K$274,"")</f>
        <v/>
      </c>
      <c r="B776" s="2">
        <v>0</v>
      </c>
      <c r="C776" s="2">
        <v>0</v>
      </c>
      <c r="D776" s="2">
        <v>0</v>
      </c>
      <c r="E776" s="17">
        <v>0</v>
      </c>
      <c r="F776" s="32" t="e">
        <f t="shared" si="67"/>
        <v>#DIV/0!</v>
      </c>
      <c r="G776" s="3" t="e">
        <f t="shared" si="66"/>
        <v>#VALUE!</v>
      </c>
      <c r="H776" s="3" t="e">
        <f t="shared" si="66"/>
        <v>#VALUE!</v>
      </c>
      <c r="J776" s="7"/>
    </row>
    <row r="777" spans="1:13" ht="15.75" x14ac:dyDescent="0.25">
      <c r="A777" s="28" t="str">
        <f>_xlfn.XLOOKUP(P!C777,'Banco de Dados'!$B$3:$B$274,'Banco de Dados'!$K$3:$K$274,"")</f>
        <v/>
      </c>
      <c r="B777" s="2">
        <v>0</v>
      </c>
      <c r="C777" s="2">
        <v>0</v>
      </c>
      <c r="D777" s="2">
        <v>0</v>
      </c>
      <c r="E777" s="2">
        <v>0</v>
      </c>
      <c r="F777" s="32" t="e">
        <f t="shared" si="67"/>
        <v>#DIV/0!</v>
      </c>
      <c r="G777" s="3" t="e">
        <f t="shared" si="66"/>
        <v>#VALUE!</v>
      </c>
      <c r="H777" s="3" t="e">
        <f t="shared" si="66"/>
        <v>#VALUE!</v>
      </c>
      <c r="J777" s="7"/>
      <c r="K777" s="101" t="s">
        <v>216</v>
      </c>
      <c r="L777" s="102">
        <f>K755</f>
        <v>0</v>
      </c>
      <c r="M777" s="103" t="str">
        <f>M755</f>
        <v>Enxofre</v>
      </c>
    </row>
    <row r="778" spans="1:13" x14ac:dyDescent="0.25">
      <c r="A778" s="28" t="str">
        <f>_xlfn.XLOOKUP(P!C778,'Banco de Dados'!$B$3:$B$274,'Banco de Dados'!$K$3:$K$274,"")</f>
        <v/>
      </c>
      <c r="B778" s="2">
        <v>0</v>
      </c>
      <c r="C778" s="2">
        <v>0</v>
      </c>
      <c r="D778" s="2">
        <v>0</v>
      </c>
      <c r="E778" s="2">
        <v>0</v>
      </c>
      <c r="F778" s="32" t="e">
        <f t="shared" si="67"/>
        <v>#DIV/0!</v>
      </c>
      <c r="G778" s="3" t="e">
        <f t="shared" si="66"/>
        <v>#VALUE!</v>
      </c>
      <c r="H778" s="3" t="e">
        <f t="shared" si="66"/>
        <v>#VALUE!</v>
      </c>
      <c r="J778" s="7"/>
      <c r="K778" s="68" t="s">
        <v>68</v>
      </c>
      <c r="L778" s="29" t="e">
        <f>(K761*M763)/M761</f>
        <v>#VALUE!</v>
      </c>
      <c r="M778" s="66" t="str">
        <f>$M$9</f>
        <v>mg/kg</v>
      </c>
    </row>
    <row r="779" spans="1:13" x14ac:dyDescent="0.25">
      <c r="A779" s="28" t="str">
        <f>_xlfn.XLOOKUP(P!C779,'Banco de Dados'!$B$3:$B$274,'Banco de Dados'!$K$3:$K$274,"")</f>
        <v/>
      </c>
      <c r="B779" s="2">
        <v>0</v>
      </c>
      <c r="C779" s="2">
        <v>0</v>
      </c>
      <c r="D779" s="2">
        <v>0</v>
      </c>
      <c r="E779" s="2">
        <v>0</v>
      </c>
      <c r="F779" s="32" t="e">
        <f t="shared" si="67"/>
        <v>#DIV/0!</v>
      </c>
      <c r="G779" s="3" t="e">
        <f t="shared" si="66"/>
        <v>#VALUE!</v>
      </c>
      <c r="H779" s="3" t="e">
        <f t="shared" si="66"/>
        <v>#VALUE!</v>
      </c>
      <c r="J779" s="7"/>
      <c r="K779" s="111" t="s">
        <v>246</v>
      </c>
      <c r="L779" s="126" t="e">
        <f>SQRT(((M766/L766)^2)+((M767/L767)^2)+((M768/L768)^2))</f>
        <v>#VALUE!</v>
      </c>
      <c r="M779" s="66"/>
    </row>
    <row r="780" spans="1:13" x14ac:dyDescent="0.25">
      <c r="A780" s="28" t="str">
        <f>_xlfn.XLOOKUP(P!C780,'Banco de Dados'!$B$3:$B$274,'Banco de Dados'!$K$3:$K$274,"")</f>
        <v/>
      </c>
      <c r="B780" s="2">
        <v>0</v>
      </c>
      <c r="C780" s="2">
        <v>0</v>
      </c>
      <c r="D780" s="2">
        <v>0</v>
      </c>
      <c r="E780" s="2">
        <v>0</v>
      </c>
      <c r="F780" s="32" t="e">
        <f t="shared" si="67"/>
        <v>#DIV/0!</v>
      </c>
      <c r="G780" s="3" t="e">
        <f t="shared" si="66"/>
        <v>#VALUE!</v>
      </c>
      <c r="H780" s="3" t="e">
        <f t="shared" si="66"/>
        <v>#VALUE!</v>
      </c>
      <c r="J780" s="7"/>
      <c r="K780" s="69" t="s">
        <v>247</v>
      </c>
      <c r="L780" s="127" t="e">
        <f>L779*L778</f>
        <v>#VALUE!</v>
      </c>
      <c r="M780" s="71" t="str">
        <f>$M$9</f>
        <v>mg/kg</v>
      </c>
    </row>
    <row r="781" spans="1:13" x14ac:dyDescent="0.25">
      <c r="A781" s="28" t="str">
        <f>_xlfn.XLOOKUP(P!C781,'Banco de Dados'!$B$3:$B$274,'Banco de Dados'!$K$3:$K$274,"")</f>
        <v/>
      </c>
      <c r="B781" s="2">
        <v>0</v>
      </c>
      <c r="C781" s="2">
        <v>0</v>
      </c>
      <c r="D781" s="2">
        <v>0</v>
      </c>
      <c r="E781" s="2">
        <v>0</v>
      </c>
      <c r="F781" s="32" t="e">
        <f t="shared" si="67"/>
        <v>#DIV/0!</v>
      </c>
      <c r="G781" s="3" t="e">
        <f t="shared" si="66"/>
        <v>#VALUE!</v>
      </c>
      <c r="H781" s="3" t="e">
        <f t="shared" si="66"/>
        <v>#VALUE!</v>
      </c>
      <c r="J781" s="7"/>
      <c r="K781" s="123"/>
      <c r="L781" s="124"/>
    </row>
    <row r="782" spans="1:13" x14ac:dyDescent="0.25">
      <c r="A782" s="28" t="str">
        <f>_xlfn.XLOOKUP(P!C782,'Banco de Dados'!$B$3:$B$274,'Banco de Dados'!$K$3:$K$274,"")</f>
        <v/>
      </c>
      <c r="B782" s="2">
        <v>0</v>
      </c>
      <c r="C782" s="2">
        <v>0</v>
      </c>
      <c r="D782" s="2">
        <v>0</v>
      </c>
      <c r="E782" s="2">
        <v>0</v>
      </c>
      <c r="F782" s="32" t="e">
        <f t="shared" si="67"/>
        <v>#DIV/0!</v>
      </c>
      <c r="G782" s="3" t="e">
        <f t="shared" si="66"/>
        <v>#VALUE!</v>
      </c>
      <c r="H782" s="3" t="e">
        <f t="shared" si="66"/>
        <v>#VALUE!</v>
      </c>
      <c r="J782" s="7"/>
    </row>
    <row r="783" spans="1:13" x14ac:dyDescent="0.25">
      <c r="A783" s="28" t="str">
        <f>_xlfn.XLOOKUP(P!C783,'Banco de Dados'!$B$3:$B$274,'Banco de Dados'!$K$3:$K$274,"")</f>
        <v/>
      </c>
      <c r="B783" s="2">
        <v>0</v>
      </c>
      <c r="C783" s="2">
        <v>0</v>
      </c>
      <c r="D783" s="2">
        <v>0</v>
      </c>
      <c r="E783" s="2">
        <v>0</v>
      </c>
      <c r="F783" s="32" t="e">
        <f t="shared" si="67"/>
        <v>#DIV/0!</v>
      </c>
      <c r="G783" s="3" t="e">
        <f t="shared" si="66"/>
        <v>#VALUE!</v>
      </c>
      <c r="H783" s="3" t="e">
        <f t="shared" si="66"/>
        <v>#VALUE!</v>
      </c>
      <c r="J783" s="7"/>
    </row>
    <row r="784" spans="1:13" x14ac:dyDescent="0.25">
      <c r="A784" s="28" t="str">
        <f>_xlfn.XLOOKUP(P!C784,'Banco de Dados'!$B$3:$B$274,'Banco de Dados'!$K$3:$K$274,"")</f>
        <v/>
      </c>
      <c r="B784" s="2">
        <v>0</v>
      </c>
      <c r="C784" s="2">
        <v>0</v>
      </c>
      <c r="D784" s="2">
        <v>0</v>
      </c>
      <c r="E784" s="2">
        <v>0</v>
      </c>
      <c r="F784" s="32" t="e">
        <f t="shared" si="67"/>
        <v>#DIV/0!</v>
      </c>
      <c r="G784" s="3" t="e">
        <f t="shared" ref="G784:H786" si="68">D784*$E$754</f>
        <v>#VALUE!</v>
      </c>
      <c r="H784" s="3" t="e">
        <f t="shared" si="68"/>
        <v>#VALUE!</v>
      </c>
      <c r="J784" s="7"/>
    </row>
    <row r="785" spans="1:14" x14ac:dyDescent="0.25">
      <c r="A785" s="28" t="str">
        <f>_xlfn.XLOOKUP(P!C785,'Banco de Dados'!$B$3:$B$274,'Banco de Dados'!$K$3:$K$274,"")</f>
        <v/>
      </c>
      <c r="B785" s="2">
        <v>0</v>
      </c>
      <c r="C785" s="2">
        <v>0</v>
      </c>
      <c r="D785" s="2">
        <v>0</v>
      </c>
      <c r="E785" s="2">
        <v>0</v>
      </c>
      <c r="F785" s="32" t="e">
        <f t="shared" si="67"/>
        <v>#DIV/0!</v>
      </c>
      <c r="G785" s="3" t="e">
        <f t="shared" si="68"/>
        <v>#VALUE!</v>
      </c>
      <c r="H785" s="3" t="e">
        <f t="shared" si="68"/>
        <v>#VALUE!</v>
      </c>
      <c r="J785" s="7"/>
    </row>
    <row r="786" spans="1:14" x14ac:dyDescent="0.25">
      <c r="A786" s="28" t="str">
        <f>_xlfn.XLOOKUP(P!C786,'Banco de Dados'!$B$3:$B$274,'Banco de Dados'!$K$3:$K$274,"")</f>
        <v/>
      </c>
      <c r="B786" s="2">
        <v>0</v>
      </c>
      <c r="C786" s="2">
        <v>0</v>
      </c>
      <c r="D786" s="2">
        <v>0</v>
      </c>
      <c r="E786" s="2">
        <v>0</v>
      </c>
      <c r="F786" s="32" t="e">
        <f t="shared" si="67"/>
        <v>#DIV/0!</v>
      </c>
      <c r="G786" s="3" t="e">
        <f t="shared" si="68"/>
        <v>#VALUE!</v>
      </c>
      <c r="H786" s="3" t="e">
        <f t="shared" si="68"/>
        <v>#VALUE!</v>
      </c>
      <c r="J786" s="7"/>
    </row>
    <row r="787" spans="1:14" x14ac:dyDescent="0.25">
      <c r="A787" s="21"/>
      <c r="B787" s="21"/>
      <c r="C787" s="21"/>
      <c r="D787" s="21"/>
      <c r="E787" s="21"/>
      <c r="F787" s="77"/>
      <c r="G787" s="21"/>
      <c r="H787" s="21"/>
      <c r="J787" s="21"/>
      <c r="K787" s="21"/>
      <c r="L787" s="21"/>
      <c r="M787" s="21"/>
      <c r="N787" s="21"/>
    </row>
    <row r="788" spans="1:14" ht="15.75" x14ac:dyDescent="0.25">
      <c r="A788" s="36">
        <f>'Nome das Amostras'!A27</f>
        <v>0</v>
      </c>
      <c r="B788" s="164" t="e">
        <f>VLOOKUP(A788,'Nome das Amostras'!$A$3:$D$28,2,FALSE)</f>
        <v>#N/A</v>
      </c>
      <c r="C788" s="164"/>
      <c r="D788" s="51" t="s">
        <v>65</v>
      </c>
      <c r="E788" s="52" t="e">
        <f>'Banco de Dados'!$O$13/'Banco de Dados'!FT13</f>
        <v>#VALUE!</v>
      </c>
      <c r="F788" s="74"/>
      <c r="G788" s="3"/>
      <c r="H788" s="3"/>
      <c r="J788" s="7"/>
    </row>
    <row r="789" spans="1:14" ht="15.75" x14ac:dyDescent="0.25">
      <c r="A789" s="107" t="s">
        <v>1</v>
      </c>
      <c r="B789" s="107" t="s">
        <v>0</v>
      </c>
      <c r="C789" s="107" t="s">
        <v>212</v>
      </c>
      <c r="D789" s="107" t="s">
        <v>209</v>
      </c>
      <c r="E789" s="107" t="s">
        <v>213</v>
      </c>
      <c r="F789" s="76" t="s">
        <v>219</v>
      </c>
      <c r="G789" s="54" t="s">
        <v>140</v>
      </c>
      <c r="H789" s="54" t="s">
        <v>66</v>
      </c>
      <c r="J789" s="7"/>
      <c r="K789" s="72">
        <f>A788</f>
        <v>0</v>
      </c>
      <c r="L789" s="55" t="s">
        <v>215</v>
      </c>
      <c r="M789" s="41" t="str">
        <f>$A$1</f>
        <v>Enxofre</v>
      </c>
      <c r="N789" s="3"/>
    </row>
    <row r="790" spans="1:14" x14ac:dyDescent="0.25">
      <c r="A790" s="28" t="str">
        <f>_xlfn.XLOOKUP(P!C790,'Banco de Dados'!$B$3:$B$274,'Banco de Dados'!$K$3:$K$274,"")</f>
        <v/>
      </c>
      <c r="B790" s="2" cm="1">
        <f t="array" ref="B790:E820">Dados!FP5:FS35</f>
        <v>0</v>
      </c>
      <c r="C790" s="2">
        <v>0</v>
      </c>
      <c r="D790" s="2">
        <v>0</v>
      </c>
      <c r="E790" s="2">
        <v>0</v>
      </c>
      <c r="F790" s="32" t="e">
        <f>(E790*100)/D790</f>
        <v>#DIV/0!</v>
      </c>
      <c r="G790" s="3" t="e">
        <f t="shared" ref="G790:H817" si="69">D790*$E$788</f>
        <v>#VALUE!</v>
      </c>
      <c r="H790" s="3" t="e">
        <f t="shared" si="69"/>
        <v>#VALUE!</v>
      </c>
      <c r="J790" s="7"/>
      <c r="K790" s="5" t="s">
        <v>210</v>
      </c>
      <c r="L790" s="5"/>
      <c r="M790" s="5" t="s">
        <v>211</v>
      </c>
    </row>
    <row r="791" spans="1:14" x14ac:dyDescent="0.25">
      <c r="A791" s="28" t="str">
        <f>_xlfn.XLOOKUP(P!C791,'Banco de Dados'!$B$3:$B$274,'Banco de Dados'!$K$3:$K$274,"")</f>
        <v/>
      </c>
      <c r="B791" s="2">
        <v>0</v>
      </c>
      <c r="C791" s="2">
        <v>0</v>
      </c>
      <c r="D791" s="2">
        <v>0</v>
      </c>
      <c r="E791" s="2">
        <v>0</v>
      </c>
      <c r="F791" s="32" t="e">
        <f t="shared" ref="F791:F820" si="70">(E791*100)/D791</f>
        <v>#DIV/0!</v>
      </c>
      <c r="G791" s="3" t="e">
        <f t="shared" si="69"/>
        <v>#VALUE!</v>
      </c>
      <c r="H791" s="3" t="e">
        <f t="shared" si="69"/>
        <v>#VALUE!</v>
      </c>
      <c r="J791" s="7"/>
      <c r="K791" s="6" t="str">
        <f>_xlfn.XLOOKUP($B$4,A790:A817,G790:G817,"")</f>
        <v/>
      </c>
      <c r="L791" s="6"/>
      <c r="M791" s="6" t="str">
        <f>_xlfn.XLOOKUP($B$4,A790:A817,H790:H817,"")</f>
        <v/>
      </c>
    </row>
    <row r="792" spans="1:14" x14ac:dyDescent="0.25">
      <c r="A792" s="28" t="str">
        <f>_xlfn.XLOOKUP(P!C792,'Banco de Dados'!$B$3:$B$274,'Banco de Dados'!$K$3:$K$274,"")</f>
        <v/>
      </c>
      <c r="B792" s="2">
        <v>0</v>
      </c>
      <c r="C792" s="2">
        <v>0</v>
      </c>
      <c r="D792" s="2">
        <v>0</v>
      </c>
      <c r="E792" s="2">
        <v>0</v>
      </c>
      <c r="F792" s="32" t="e">
        <f t="shared" si="70"/>
        <v>#DIV/0!</v>
      </c>
      <c r="G792" s="3" t="e">
        <f t="shared" si="69"/>
        <v>#VALUE!</v>
      </c>
      <c r="H792" s="3" t="e">
        <f t="shared" si="69"/>
        <v>#VALUE!</v>
      </c>
      <c r="J792" s="7"/>
    </row>
    <row r="793" spans="1:14" ht="15.75" x14ac:dyDescent="0.25">
      <c r="A793" s="28" t="str">
        <f>_xlfn.XLOOKUP(P!C793,'Banco de Dados'!$B$3:$B$274,'Banco de Dados'!$K$3:$K$274,"")</f>
        <v/>
      </c>
      <c r="B793" s="2">
        <v>0</v>
      </c>
      <c r="C793" s="2">
        <v>0</v>
      </c>
      <c r="D793" s="2">
        <v>0</v>
      </c>
      <c r="E793" s="2">
        <v>0</v>
      </c>
      <c r="F793" s="32" t="e">
        <f t="shared" si="70"/>
        <v>#DIV/0!</v>
      </c>
      <c r="G793" s="3" t="e">
        <f t="shared" si="69"/>
        <v>#VALUE!</v>
      </c>
      <c r="H793" s="3" t="e">
        <f t="shared" si="69"/>
        <v>#VALUE!</v>
      </c>
      <c r="K793" s="165" t="s">
        <v>67</v>
      </c>
      <c r="L793" s="166"/>
      <c r="M793" s="167"/>
      <c r="N793"/>
    </row>
    <row r="794" spans="1:14" x14ac:dyDescent="0.25">
      <c r="A794" s="28" t="str">
        <f>_xlfn.XLOOKUP(P!C794,'Banco de Dados'!$B$3:$B$274,'Banco de Dados'!$K$3:$K$274,"")</f>
        <v/>
      </c>
      <c r="B794" s="2">
        <v>0</v>
      </c>
      <c r="C794" s="2">
        <v>0</v>
      </c>
      <c r="D794" s="2">
        <v>0</v>
      </c>
      <c r="E794" s="2">
        <v>0</v>
      </c>
      <c r="F794" s="32" t="e">
        <f t="shared" si="70"/>
        <v>#DIV/0!</v>
      </c>
      <c r="G794" s="3" t="e">
        <f t="shared" si="69"/>
        <v>#VALUE!</v>
      </c>
      <c r="H794" s="3" t="e">
        <f t="shared" si="69"/>
        <v>#VALUE!</v>
      </c>
      <c r="J794" s="7"/>
      <c r="K794" s="104" t="s">
        <v>240</v>
      </c>
      <c r="L794" s="39"/>
      <c r="M794" s="106" t="s">
        <v>209</v>
      </c>
    </row>
    <row r="795" spans="1:14" x14ac:dyDescent="0.25">
      <c r="A795" s="28" t="str">
        <f>_xlfn.XLOOKUP(P!C795,'Banco de Dados'!$B$3:$B$274,'Banco de Dados'!$K$3:$K$274,"")</f>
        <v/>
      </c>
      <c r="B795" s="2">
        <v>0</v>
      </c>
      <c r="C795" s="2">
        <v>0</v>
      </c>
      <c r="D795" s="2">
        <v>0</v>
      </c>
      <c r="E795" s="2">
        <v>0</v>
      </c>
      <c r="F795" s="32" t="e">
        <f t="shared" si="70"/>
        <v>#DIV/0!</v>
      </c>
      <c r="G795" s="3" t="e">
        <f t="shared" si="69"/>
        <v>#VALUE!</v>
      </c>
      <c r="H795" s="3" t="e">
        <f t="shared" si="69"/>
        <v>#VALUE!</v>
      </c>
      <c r="J795" s="58" t="s">
        <v>38</v>
      </c>
      <c r="K795" s="59">
        <f>$L$9</f>
        <v>9600</v>
      </c>
      <c r="L795" s="60"/>
      <c r="M795" s="61">
        <f>$M$11</f>
        <v>19589</v>
      </c>
      <c r="N795" s="60"/>
    </row>
    <row r="796" spans="1:14" x14ac:dyDescent="0.25">
      <c r="A796" s="28" t="str">
        <f>_xlfn.XLOOKUP(P!C796,'Banco de Dados'!$B$3:$B$274,'Banco de Dados'!$K$3:$K$274,"")</f>
        <v/>
      </c>
      <c r="B796" s="2">
        <v>0</v>
      </c>
      <c r="C796" s="2">
        <v>0</v>
      </c>
      <c r="D796" s="2">
        <v>0</v>
      </c>
      <c r="E796" s="2">
        <v>0</v>
      </c>
      <c r="F796" s="32" t="e">
        <f t="shared" si="70"/>
        <v>#DIV/0!</v>
      </c>
      <c r="G796" s="3" t="e">
        <f t="shared" si="69"/>
        <v>#VALUE!</v>
      </c>
      <c r="H796" s="3" t="e">
        <f t="shared" si="69"/>
        <v>#VALUE!</v>
      </c>
      <c r="J796" s="2"/>
      <c r="K796" s="18"/>
      <c r="L796" s="2" t="s">
        <v>70</v>
      </c>
      <c r="M796" s="19"/>
    </row>
    <row r="797" spans="1:14" x14ac:dyDescent="0.25">
      <c r="A797" s="28" t="str">
        <f>_xlfn.XLOOKUP(P!C797,'Banco de Dados'!$B$3:$B$274,'Banco de Dados'!$K$3:$K$274,"")</f>
        <v/>
      </c>
      <c r="B797" s="2">
        <v>0</v>
      </c>
      <c r="C797" s="2">
        <v>0</v>
      </c>
      <c r="D797" s="2">
        <v>0</v>
      </c>
      <c r="E797" s="2">
        <v>0</v>
      </c>
      <c r="F797" s="32" t="e">
        <f t="shared" si="70"/>
        <v>#DIV/0!</v>
      </c>
      <c r="G797" s="3" t="e">
        <f t="shared" si="69"/>
        <v>#VALUE!</v>
      </c>
      <c r="H797" s="3" t="e">
        <f t="shared" si="69"/>
        <v>#VALUE!</v>
      </c>
      <c r="J797" s="58" t="s">
        <v>69</v>
      </c>
      <c r="K797" s="62" t="s">
        <v>71</v>
      </c>
      <c r="L797" s="63"/>
      <c r="M797" s="64" t="str">
        <f>K791</f>
        <v/>
      </c>
      <c r="N797" s="60"/>
    </row>
    <row r="798" spans="1:14" x14ac:dyDescent="0.25">
      <c r="A798" s="28" t="str">
        <f>_xlfn.XLOOKUP(P!C798,'Banco de Dados'!$B$3:$B$274,'Banco de Dados'!$K$3:$K$274,"")</f>
        <v/>
      </c>
      <c r="B798" s="2">
        <v>0</v>
      </c>
      <c r="C798" s="2">
        <v>0</v>
      </c>
      <c r="D798" s="2">
        <v>0</v>
      </c>
      <c r="E798" s="2">
        <v>0</v>
      </c>
      <c r="F798" s="32" t="e">
        <f t="shared" si="70"/>
        <v>#DIV/0!</v>
      </c>
      <c r="G798" s="3" t="e">
        <f t="shared" si="69"/>
        <v>#VALUE!</v>
      </c>
      <c r="H798" s="3" t="e">
        <f t="shared" si="69"/>
        <v>#VALUE!</v>
      </c>
      <c r="J798" s="7"/>
    </row>
    <row r="799" spans="1:14" ht="15.75" x14ac:dyDescent="0.25">
      <c r="A799" s="28" t="str">
        <f>_xlfn.XLOOKUP(P!C799,'Banco de Dados'!$B$3:$B$274,'Banco de Dados'!$K$3:$K$274,"")</f>
        <v/>
      </c>
      <c r="B799" s="2">
        <v>0</v>
      </c>
      <c r="C799" s="2">
        <v>0</v>
      </c>
      <c r="D799" s="2">
        <v>0</v>
      </c>
      <c r="E799" s="2">
        <v>0</v>
      </c>
      <c r="F799" s="32" t="e">
        <f t="shared" si="70"/>
        <v>#DIV/0!</v>
      </c>
      <c r="G799" s="3" t="e">
        <f t="shared" si="69"/>
        <v>#VALUE!</v>
      </c>
      <c r="H799" s="3" t="e">
        <f t="shared" si="69"/>
        <v>#VALUE!</v>
      </c>
      <c r="J799" s="7"/>
      <c r="K799" s="165" t="s">
        <v>218</v>
      </c>
      <c r="L799" s="166"/>
      <c r="M799" s="167"/>
    </row>
    <row r="800" spans="1:14" x14ac:dyDescent="0.25">
      <c r="A800" s="28" t="str">
        <f>_xlfn.XLOOKUP(P!C800,'Banco de Dados'!$B$3:$B$274,'Banco de Dados'!$K$3:$K$274,"")</f>
        <v/>
      </c>
      <c r="B800" s="2">
        <v>0</v>
      </c>
      <c r="C800" s="2">
        <v>0</v>
      </c>
      <c r="D800" s="2">
        <v>0</v>
      </c>
      <c r="E800" s="2">
        <v>0</v>
      </c>
      <c r="F800" s="32" t="e">
        <f t="shared" si="70"/>
        <v>#DIV/0!</v>
      </c>
      <c r="G800" s="3" t="e">
        <f t="shared" si="69"/>
        <v>#VALUE!</v>
      </c>
      <c r="H800" s="3" t="e">
        <f t="shared" si="69"/>
        <v>#VALUE!</v>
      </c>
      <c r="J800" s="7"/>
      <c r="K800" s="104" t="s">
        <v>236</v>
      </c>
      <c r="L800" s="108" t="str">
        <f>K791</f>
        <v/>
      </c>
      <c r="M800" s="109" t="str">
        <f>M791</f>
        <v/>
      </c>
    </row>
    <row r="801" spans="1:13" x14ac:dyDescent="0.25">
      <c r="A801" s="28" t="str">
        <f>_xlfn.XLOOKUP(P!C801,'Banco de Dados'!$B$3:$B$274,'Banco de Dados'!$K$3:$K$274,"")</f>
        <v/>
      </c>
      <c r="B801" s="2">
        <v>0</v>
      </c>
      <c r="C801" s="2">
        <v>0</v>
      </c>
      <c r="D801" s="2">
        <v>0</v>
      </c>
      <c r="E801" s="2">
        <v>0</v>
      </c>
      <c r="F801" s="32" t="e">
        <f t="shared" si="70"/>
        <v>#DIV/0!</v>
      </c>
      <c r="G801" s="3" t="e">
        <f t="shared" si="69"/>
        <v>#VALUE!</v>
      </c>
      <c r="H801" s="3" t="e">
        <f t="shared" si="69"/>
        <v>#VALUE!</v>
      </c>
      <c r="J801" s="7"/>
      <c r="K801" s="104" t="s">
        <v>237</v>
      </c>
      <c r="L801" s="105">
        <f>$L$9</f>
        <v>9600</v>
      </c>
      <c r="M801" s="106">
        <f>$L$10</f>
        <v>0</v>
      </c>
    </row>
    <row r="802" spans="1:13" x14ac:dyDescent="0.25">
      <c r="A802" s="28" t="str">
        <f>_xlfn.XLOOKUP(P!C802,'Banco de Dados'!$B$3:$B$274,'Banco de Dados'!$K$3:$K$274,"")</f>
        <v/>
      </c>
      <c r="B802" s="2">
        <v>0</v>
      </c>
      <c r="C802" s="2">
        <v>0</v>
      </c>
      <c r="D802" s="2">
        <v>0</v>
      </c>
      <c r="E802" s="2">
        <v>0</v>
      </c>
      <c r="F802" s="32" t="e">
        <f t="shared" si="70"/>
        <v>#DIV/0!</v>
      </c>
      <c r="G802" s="3" t="e">
        <f t="shared" si="69"/>
        <v>#VALUE!</v>
      </c>
      <c r="H802" s="3" t="e">
        <f t="shared" si="69"/>
        <v>#VALUE!</v>
      </c>
      <c r="J802" s="7"/>
      <c r="K802" s="104" t="s">
        <v>238</v>
      </c>
      <c r="L802" s="105">
        <f>$M$11</f>
        <v>19589</v>
      </c>
      <c r="M802" s="106">
        <f>$M$12</f>
        <v>183</v>
      </c>
    </row>
    <row r="803" spans="1:13" x14ac:dyDescent="0.25">
      <c r="A803" s="28" t="str">
        <f>_xlfn.XLOOKUP(P!C803,'Banco de Dados'!$B$3:$B$274,'Banco de Dados'!$K$3:$K$274,"")</f>
        <v/>
      </c>
      <c r="B803" s="2">
        <v>0</v>
      </c>
      <c r="C803" s="2">
        <v>0</v>
      </c>
      <c r="D803" s="2">
        <v>0</v>
      </c>
      <c r="E803" s="2">
        <v>0</v>
      </c>
      <c r="F803" s="32" t="e">
        <f t="shared" si="70"/>
        <v>#DIV/0!</v>
      </c>
      <c r="G803" s="3" t="e">
        <f t="shared" si="69"/>
        <v>#VALUE!</v>
      </c>
      <c r="H803" s="3" t="e">
        <f t="shared" si="69"/>
        <v>#VALUE!</v>
      </c>
      <c r="J803" s="7"/>
      <c r="K803" s="69" t="s">
        <v>217</v>
      </c>
      <c r="L803" s="110" t="e">
        <f>SQRT(((M800/L800)^2)+((M801/L801)^2)+((M802/L802)^2))</f>
        <v>#VALUE!</v>
      </c>
      <c r="M803" s="71" t="str">
        <f>M812</f>
        <v>mg/kg</v>
      </c>
    </row>
    <row r="804" spans="1:13" x14ac:dyDescent="0.25">
      <c r="A804" s="28" t="str">
        <f>_xlfn.XLOOKUP(P!C804,'Banco de Dados'!$B$3:$B$274,'Banco de Dados'!$K$3:$K$274,"")</f>
        <v/>
      </c>
      <c r="B804" s="2">
        <v>0</v>
      </c>
      <c r="C804" s="2">
        <v>0</v>
      </c>
      <c r="D804" s="2">
        <v>0</v>
      </c>
      <c r="E804" s="2">
        <v>0</v>
      </c>
      <c r="F804" s="32" t="e">
        <f t="shared" si="70"/>
        <v>#DIV/0!</v>
      </c>
      <c r="G804" s="3" t="e">
        <f t="shared" si="69"/>
        <v>#VALUE!</v>
      </c>
      <c r="H804" s="3" t="e">
        <f t="shared" si="69"/>
        <v>#VALUE!</v>
      </c>
      <c r="J804" s="7"/>
    </row>
    <row r="805" spans="1:13" x14ac:dyDescent="0.25">
      <c r="A805" s="28" t="str">
        <f>_xlfn.XLOOKUP(P!C805,'Banco de Dados'!$B$3:$B$274,'Banco de Dados'!$K$3:$K$274,"")</f>
        <v/>
      </c>
      <c r="B805" s="2">
        <v>0</v>
      </c>
      <c r="C805" s="2">
        <v>0</v>
      </c>
      <c r="D805" s="2">
        <v>0</v>
      </c>
      <c r="E805" s="2">
        <v>0</v>
      </c>
      <c r="F805" s="32" t="e">
        <f t="shared" si="70"/>
        <v>#DIV/0!</v>
      </c>
      <c r="G805" s="3" t="e">
        <f t="shared" si="69"/>
        <v>#VALUE!</v>
      </c>
      <c r="H805" s="3" t="e">
        <f t="shared" si="69"/>
        <v>#VALUE!</v>
      </c>
      <c r="J805" s="7"/>
    </row>
    <row r="806" spans="1:13" x14ac:dyDescent="0.25">
      <c r="A806" s="28" t="str">
        <f>_xlfn.XLOOKUP(P!C806,'Banco de Dados'!$B$3:$B$274,'Banco de Dados'!$K$3:$K$274,"")</f>
        <v/>
      </c>
      <c r="B806" s="2">
        <v>0</v>
      </c>
      <c r="C806" s="2">
        <v>0</v>
      </c>
      <c r="D806" s="2">
        <v>0</v>
      </c>
      <c r="E806" s="2">
        <v>0</v>
      </c>
      <c r="F806" s="32" t="e">
        <f t="shared" si="70"/>
        <v>#DIV/0!</v>
      </c>
      <c r="G806" s="3" t="e">
        <f t="shared" si="69"/>
        <v>#VALUE!</v>
      </c>
      <c r="H806" s="3" t="e">
        <f t="shared" si="69"/>
        <v>#VALUE!</v>
      </c>
      <c r="J806" s="7"/>
    </row>
    <row r="807" spans="1:13" x14ac:dyDescent="0.25">
      <c r="A807" s="28" t="str">
        <f>_xlfn.XLOOKUP(P!C807,'Banco de Dados'!$B$3:$B$274,'Banco de Dados'!$K$3:$K$274,"")</f>
        <v/>
      </c>
      <c r="B807" s="2">
        <v>0</v>
      </c>
      <c r="C807" s="2">
        <v>0</v>
      </c>
      <c r="D807" s="2">
        <v>0</v>
      </c>
      <c r="E807" s="2">
        <v>0</v>
      </c>
      <c r="F807" s="32" t="e">
        <f t="shared" si="70"/>
        <v>#DIV/0!</v>
      </c>
      <c r="G807" s="3" t="e">
        <f t="shared" si="69"/>
        <v>#VALUE!</v>
      </c>
      <c r="H807" s="3" t="e">
        <f t="shared" si="69"/>
        <v>#VALUE!</v>
      </c>
      <c r="J807" s="7"/>
    </row>
    <row r="808" spans="1:13" x14ac:dyDescent="0.25">
      <c r="A808" s="28" t="str">
        <f>_xlfn.XLOOKUP(P!C808,'Banco de Dados'!$B$3:$B$274,'Banco de Dados'!$K$3:$K$274,"")</f>
        <v/>
      </c>
      <c r="B808" s="2">
        <v>0</v>
      </c>
      <c r="C808" s="2">
        <v>0</v>
      </c>
      <c r="D808" s="2">
        <v>0</v>
      </c>
      <c r="E808" s="2">
        <v>0</v>
      </c>
      <c r="F808" s="32" t="e">
        <f t="shared" si="70"/>
        <v>#DIV/0!</v>
      </c>
      <c r="G808" s="3" t="e">
        <f t="shared" si="69"/>
        <v>#VALUE!</v>
      </c>
      <c r="H808" s="3" t="e">
        <f t="shared" si="69"/>
        <v>#VALUE!</v>
      </c>
      <c r="J808" s="7"/>
    </row>
    <row r="809" spans="1:13" x14ac:dyDescent="0.25">
      <c r="A809" s="28" t="str">
        <f>_xlfn.XLOOKUP(P!C809,'Banco de Dados'!$B$3:$B$274,'Banco de Dados'!$K$3:$K$274,"")</f>
        <v/>
      </c>
      <c r="B809" s="2">
        <v>0</v>
      </c>
      <c r="C809" s="2">
        <v>0</v>
      </c>
      <c r="D809" s="2">
        <v>0</v>
      </c>
      <c r="E809" s="2">
        <v>0</v>
      </c>
      <c r="F809" s="32" t="e">
        <f t="shared" si="70"/>
        <v>#DIV/0!</v>
      </c>
      <c r="G809" s="3" t="e">
        <f t="shared" si="69"/>
        <v>#VALUE!</v>
      </c>
      <c r="H809" s="3" t="e">
        <f t="shared" si="69"/>
        <v>#VALUE!</v>
      </c>
      <c r="J809" s="7"/>
    </row>
    <row r="810" spans="1:13" x14ac:dyDescent="0.25">
      <c r="A810" s="28" t="str">
        <f>_xlfn.XLOOKUP(P!C810,'Banco de Dados'!$B$3:$B$274,'Banco de Dados'!$K$3:$K$274,"")</f>
        <v/>
      </c>
      <c r="B810" s="2">
        <v>0</v>
      </c>
      <c r="C810" s="2">
        <v>0</v>
      </c>
      <c r="D810" s="2">
        <v>0</v>
      </c>
      <c r="E810" s="17">
        <v>0</v>
      </c>
      <c r="F810" s="32" t="e">
        <f t="shared" si="70"/>
        <v>#DIV/0!</v>
      </c>
      <c r="G810" s="3" t="e">
        <f t="shared" si="69"/>
        <v>#VALUE!</v>
      </c>
      <c r="H810" s="3" t="e">
        <f t="shared" si="69"/>
        <v>#VALUE!</v>
      </c>
      <c r="J810" s="7"/>
    </row>
    <row r="811" spans="1:13" ht="15.75" x14ac:dyDescent="0.25">
      <c r="A811" s="28" t="str">
        <f>_xlfn.XLOOKUP(P!C811,'Banco de Dados'!$B$3:$B$274,'Banco de Dados'!$K$3:$K$274,"")</f>
        <v/>
      </c>
      <c r="B811" s="2">
        <v>0</v>
      </c>
      <c r="C811" s="2">
        <v>0</v>
      </c>
      <c r="D811" s="2">
        <v>0</v>
      </c>
      <c r="E811" s="2">
        <v>0</v>
      </c>
      <c r="F811" s="32" t="e">
        <f t="shared" si="70"/>
        <v>#DIV/0!</v>
      </c>
      <c r="G811" s="3" t="e">
        <f t="shared" si="69"/>
        <v>#VALUE!</v>
      </c>
      <c r="H811" s="3" t="e">
        <f t="shared" si="69"/>
        <v>#VALUE!</v>
      </c>
      <c r="J811" s="7"/>
      <c r="K811" s="101" t="s">
        <v>216</v>
      </c>
      <c r="L811" s="102">
        <f>K789</f>
        <v>0</v>
      </c>
      <c r="M811" s="103" t="str">
        <f>M789</f>
        <v>Enxofre</v>
      </c>
    </row>
    <row r="812" spans="1:13" x14ac:dyDescent="0.25">
      <c r="A812" s="28" t="str">
        <f>_xlfn.XLOOKUP(P!C812,'Banco de Dados'!$B$3:$B$274,'Banco de Dados'!$K$3:$K$274,"")</f>
        <v/>
      </c>
      <c r="B812" s="2">
        <v>0</v>
      </c>
      <c r="C812" s="2">
        <v>0</v>
      </c>
      <c r="D812" s="2">
        <v>0</v>
      </c>
      <c r="E812" s="2">
        <v>0</v>
      </c>
      <c r="F812" s="32" t="e">
        <f t="shared" si="70"/>
        <v>#DIV/0!</v>
      </c>
      <c r="G812" s="3" t="e">
        <f t="shared" si="69"/>
        <v>#VALUE!</v>
      </c>
      <c r="H812" s="3" t="e">
        <f t="shared" si="69"/>
        <v>#VALUE!</v>
      </c>
      <c r="J812" s="7"/>
      <c r="K812" s="68" t="s">
        <v>68</v>
      </c>
      <c r="L812" s="29" t="e">
        <f>(K795*M797)/M795</f>
        <v>#VALUE!</v>
      </c>
      <c r="M812" s="66" t="str">
        <f>$M$9</f>
        <v>mg/kg</v>
      </c>
    </row>
    <row r="813" spans="1:13" x14ac:dyDescent="0.25">
      <c r="A813" s="28" t="str">
        <f>_xlfn.XLOOKUP(P!C813,'Banco de Dados'!$B$3:$B$274,'Banco de Dados'!$K$3:$K$274,"")</f>
        <v/>
      </c>
      <c r="B813" s="2">
        <v>0</v>
      </c>
      <c r="C813" s="2">
        <v>0</v>
      </c>
      <c r="D813" s="2">
        <v>0</v>
      </c>
      <c r="E813" s="2">
        <v>0</v>
      </c>
      <c r="F813" s="32" t="e">
        <f t="shared" si="70"/>
        <v>#DIV/0!</v>
      </c>
      <c r="G813" s="3" t="e">
        <f t="shared" si="69"/>
        <v>#VALUE!</v>
      </c>
      <c r="H813" s="3" t="e">
        <f t="shared" si="69"/>
        <v>#VALUE!</v>
      </c>
      <c r="J813" s="7"/>
      <c r="K813" s="111" t="s">
        <v>246</v>
      </c>
      <c r="L813" s="126" t="e">
        <f>SQRT(((M800/L800)^2)+((M801/L801)^2)+((M802/L802)^2))</f>
        <v>#VALUE!</v>
      </c>
      <c r="M813" s="66"/>
    </row>
    <row r="814" spans="1:13" x14ac:dyDescent="0.25">
      <c r="A814" s="28" t="str">
        <f>_xlfn.XLOOKUP(P!C814,'Banco de Dados'!$B$3:$B$274,'Banco de Dados'!$K$3:$K$274,"")</f>
        <v/>
      </c>
      <c r="B814" s="2">
        <v>0</v>
      </c>
      <c r="C814" s="2">
        <v>0</v>
      </c>
      <c r="D814" s="2">
        <v>0</v>
      </c>
      <c r="E814" s="2">
        <v>0</v>
      </c>
      <c r="F814" s="32" t="e">
        <f t="shared" si="70"/>
        <v>#DIV/0!</v>
      </c>
      <c r="G814" s="3" t="e">
        <f t="shared" si="69"/>
        <v>#VALUE!</v>
      </c>
      <c r="H814" s="3" t="e">
        <f t="shared" si="69"/>
        <v>#VALUE!</v>
      </c>
      <c r="J814" s="7"/>
      <c r="K814" s="69" t="s">
        <v>247</v>
      </c>
      <c r="L814" s="127" t="e">
        <f>L813*L812</f>
        <v>#VALUE!</v>
      </c>
      <c r="M814" s="71" t="str">
        <f>$M$9</f>
        <v>mg/kg</v>
      </c>
    </row>
    <row r="815" spans="1:13" x14ac:dyDescent="0.25">
      <c r="A815" s="28" t="str">
        <f>_xlfn.XLOOKUP(P!C815,'Banco de Dados'!$B$3:$B$274,'Banco de Dados'!$K$3:$K$274,"")</f>
        <v/>
      </c>
      <c r="B815" s="2">
        <v>0</v>
      </c>
      <c r="C815" s="2">
        <v>0</v>
      </c>
      <c r="D815" s="2">
        <v>0</v>
      </c>
      <c r="E815" s="2">
        <v>0</v>
      </c>
      <c r="F815" s="32" t="e">
        <f t="shared" si="70"/>
        <v>#DIV/0!</v>
      </c>
      <c r="G815" s="3" t="e">
        <f t="shared" si="69"/>
        <v>#VALUE!</v>
      </c>
      <c r="H815" s="3" t="e">
        <f t="shared" si="69"/>
        <v>#VALUE!</v>
      </c>
      <c r="J815" s="7"/>
      <c r="K815" s="123"/>
      <c r="L815" s="124"/>
    </row>
    <row r="816" spans="1:13" x14ac:dyDescent="0.25">
      <c r="A816" s="28" t="str">
        <f>_xlfn.XLOOKUP(P!C816,'Banco de Dados'!$B$3:$B$274,'Banco de Dados'!$K$3:$K$274,"")</f>
        <v/>
      </c>
      <c r="B816" s="2">
        <v>0</v>
      </c>
      <c r="C816" s="2">
        <v>0</v>
      </c>
      <c r="D816" s="2">
        <v>0</v>
      </c>
      <c r="E816" s="2">
        <v>0</v>
      </c>
      <c r="F816" s="32" t="e">
        <f t="shared" si="70"/>
        <v>#DIV/0!</v>
      </c>
      <c r="G816" s="3" t="e">
        <f t="shared" si="69"/>
        <v>#VALUE!</v>
      </c>
      <c r="H816" s="3" t="e">
        <f t="shared" si="69"/>
        <v>#VALUE!</v>
      </c>
      <c r="J816" s="7"/>
    </row>
    <row r="817" spans="1:14" x14ac:dyDescent="0.25">
      <c r="A817" s="28" t="str">
        <f>_xlfn.XLOOKUP(P!C817,'Banco de Dados'!$B$3:$B$274,'Banco de Dados'!$K$3:$K$274,"")</f>
        <v/>
      </c>
      <c r="B817" s="2">
        <v>0</v>
      </c>
      <c r="C817" s="2">
        <v>0</v>
      </c>
      <c r="D817" s="2">
        <v>0</v>
      </c>
      <c r="E817" s="2">
        <v>0</v>
      </c>
      <c r="F817" s="32" t="e">
        <f t="shared" si="70"/>
        <v>#DIV/0!</v>
      </c>
      <c r="G817" s="3" t="e">
        <f t="shared" si="69"/>
        <v>#VALUE!</v>
      </c>
      <c r="H817" s="3" t="e">
        <f t="shared" si="69"/>
        <v>#VALUE!</v>
      </c>
      <c r="J817" s="7"/>
    </row>
    <row r="818" spans="1:14" x14ac:dyDescent="0.25">
      <c r="A818" s="28" t="str">
        <f>_xlfn.XLOOKUP(P!C818,'Banco de Dados'!$B$3:$B$274,'Banco de Dados'!$K$3:$K$274,"")</f>
        <v/>
      </c>
      <c r="B818" s="2">
        <v>0</v>
      </c>
      <c r="C818" s="2">
        <v>0</v>
      </c>
      <c r="D818" s="2">
        <v>0</v>
      </c>
      <c r="E818" s="2">
        <v>0</v>
      </c>
      <c r="F818" s="32" t="e">
        <f t="shared" si="70"/>
        <v>#DIV/0!</v>
      </c>
      <c r="G818" s="3" t="e">
        <f t="shared" ref="G818:H820" si="71">D818*$E$788</f>
        <v>#VALUE!</v>
      </c>
      <c r="H818" s="3" t="e">
        <f t="shared" si="71"/>
        <v>#VALUE!</v>
      </c>
      <c r="J818" s="7"/>
    </row>
    <row r="819" spans="1:14" x14ac:dyDescent="0.25">
      <c r="A819" s="28" t="str">
        <f>_xlfn.XLOOKUP(P!C819,'Banco de Dados'!$B$3:$B$274,'Banco de Dados'!$K$3:$K$274,"")</f>
        <v/>
      </c>
      <c r="B819" s="2">
        <v>0</v>
      </c>
      <c r="C819" s="2">
        <v>0</v>
      </c>
      <c r="D819" s="2">
        <v>0</v>
      </c>
      <c r="E819" s="2">
        <v>0</v>
      </c>
      <c r="F819" s="32" t="e">
        <f t="shared" si="70"/>
        <v>#DIV/0!</v>
      </c>
      <c r="G819" s="3" t="e">
        <f t="shared" si="71"/>
        <v>#VALUE!</v>
      </c>
      <c r="H819" s="3" t="e">
        <f t="shared" si="71"/>
        <v>#VALUE!</v>
      </c>
      <c r="J819" s="7"/>
    </row>
    <row r="820" spans="1:14" x14ac:dyDescent="0.25">
      <c r="A820" s="28" t="str">
        <f>_xlfn.XLOOKUP(P!C820,'Banco de Dados'!$B$3:$B$274,'Banco de Dados'!$K$3:$K$274,"")</f>
        <v/>
      </c>
      <c r="B820" s="2">
        <v>0</v>
      </c>
      <c r="C820" s="2">
        <v>0</v>
      </c>
      <c r="D820" s="2">
        <v>0</v>
      </c>
      <c r="E820" s="2">
        <v>0</v>
      </c>
      <c r="F820" s="32" t="e">
        <f t="shared" si="70"/>
        <v>#DIV/0!</v>
      </c>
      <c r="G820" s="3" t="e">
        <f t="shared" si="71"/>
        <v>#VALUE!</v>
      </c>
      <c r="H820" s="3" t="e">
        <f t="shared" si="71"/>
        <v>#VALUE!</v>
      </c>
      <c r="J820" s="7"/>
    </row>
    <row r="821" spans="1:14" x14ac:dyDescent="0.25">
      <c r="A821" s="21"/>
      <c r="B821" s="21"/>
      <c r="C821" s="21"/>
      <c r="D821" s="21"/>
      <c r="E821" s="21"/>
      <c r="F821" s="77"/>
      <c r="G821" s="21"/>
      <c r="H821" s="21"/>
      <c r="J821" s="21"/>
      <c r="K821" s="21"/>
      <c r="L821" s="21"/>
      <c r="M821" s="21"/>
      <c r="N821" s="21"/>
    </row>
    <row r="822" spans="1:14" ht="15.75" x14ac:dyDescent="0.25">
      <c r="A822" s="36">
        <f>'Nome das Amostras'!A28</f>
        <v>0</v>
      </c>
      <c r="B822" s="164" t="e">
        <f>VLOOKUP(A822,'Nome das Amostras'!$A$3:$D$28,2,FALSE)</f>
        <v>#N/A</v>
      </c>
      <c r="C822" s="164"/>
      <c r="D822" s="51" t="s">
        <v>65</v>
      </c>
      <c r="E822" s="52" t="e">
        <f>'Banco de Dados'!$O$13/'Banco de Dados'!GA13</f>
        <v>#VALUE!</v>
      </c>
      <c r="F822" s="74"/>
      <c r="G822" s="3"/>
      <c r="H822" s="3"/>
      <c r="J822" s="7"/>
    </row>
    <row r="823" spans="1:14" ht="15.75" x14ac:dyDescent="0.25">
      <c r="A823" s="107" t="s">
        <v>1</v>
      </c>
      <c r="B823" s="107" t="s">
        <v>0</v>
      </c>
      <c r="C823" s="107" t="s">
        <v>212</v>
      </c>
      <c r="D823" s="107" t="s">
        <v>209</v>
      </c>
      <c r="E823" s="107" t="s">
        <v>213</v>
      </c>
      <c r="F823" s="76" t="s">
        <v>219</v>
      </c>
      <c r="G823" s="54" t="s">
        <v>140</v>
      </c>
      <c r="H823" s="54" t="s">
        <v>66</v>
      </c>
      <c r="J823" s="7"/>
      <c r="K823" s="72">
        <f>A822</f>
        <v>0</v>
      </c>
      <c r="L823" s="55" t="s">
        <v>215</v>
      </c>
      <c r="M823" s="41" t="str">
        <f>$A$1</f>
        <v>Enxofre</v>
      </c>
      <c r="N823" s="3"/>
    </row>
    <row r="824" spans="1:14" x14ac:dyDescent="0.25">
      <c r="A824" s="28" t="str">
        <f>_xlfn.XLOOKUP(P!C824,'Banco de Dados'!$B$3:$B$274,'Banco de Dados'!$K$3:$K$274,"")</f>
        <v/>
      </c>
      <c r="B824" s="2" cm="1">
        <f t="array" ref="B824:E854">Dados!FW5:FZ35</f>
        <v>0</v>
      </c>
      <c r="C824" s="2">
        <v>0</v>
      </c>
      <c r="D824" s="2">
        <v>0</v>
      </c>
      <c r="E824" s="2">
        <v>0</v>
      </c>
      <c r="F824" s="32" t="e">
        <f>(E824*100)/D824</f>
        <v>#DIV/0!</v>
      </c>
      <c r="G824" s="3" t="e">
        <f t="shared" ref="G824:H851" si="72">D824*$E$822</f>
        <v>#VALUE!</v>
      </c>
      <c r="H824" s="3" t="e">
        <f t="shared" si="72"/>
        <v>#VALUE!</v>
      </c>
      <c r="J824" s="7"/>
      <c r="K824" s="5" t="s">
        <v>210</v>
      </c>
      <c r="L824" s="5"/>
      <c r="M824" s="5" t="s">
        <v>211</v>
      </c>
    </row>
    <row r="825" spans="1:14" x14ac:dyDescent="0.25">
      <c r="A825" s="28" t="str">
        <f>_xlfn.XLOOKUP(P!C825,'Banco de Dados'!$B$3:$B$274,'Banco de Dados'!$K$3:$K$274,"")</f>
        <v/>
      </c>
      <c r="B825" s="2">
        <v>0</v>
      </c>
      <c r="C825" s="2">
        <v>0</v>
      </c>
      <c r="D825" s="2">
        <v>0</v>
      </c>
      <c r="E825" s="2">
        <v>0</v>
      </c>
      <c r="F825" s="32" t="e">
        <f t="shared" ref="F825:F854" si="73">(E825*100)/D825</f>
        <v>#DIV/0!</v>
      </c>
      <c r="G825" s="3" t="e">
        <f t="shared" si="72"/>
        <v>#VALUE!</v>
      </c>
      <c r="H825" s="3" t="e">
        <f t="shared" si="72"/>
        <v>#VALUE!</v>
      </c>
      <c r="J825" s="7"/>
      <c r="K825" s="6" t="str">
        <f>_xlfn.XLOOKUP($B$4,A824:A851,G824:G851,"")</f>
        <v/>
      </c>
      <c r="L825" s="6"/>
      <c r="M825" s="6" t="str">
        <f>_xlfn.XLOOKUP($B$4,A824:A851,H824:H851,"")</f>
        <v/>
      </c>
    </row>
    <row r="826" spans="1:14" x14ac:dyDescent="0.25">
      <c r="A826" s="28" t="str">
        <f>_xlfn.XLOOKUP(P!C826,'Banco de Dados'!$B$3:$B$274,'Banco de Dados'!$K$3:$K$274,"")</f>
        <v/>
      </c>
      <c r="B826" s="2">
        <v>0</v>
      </c>
      <c r="C826" s="2">
        <v>0</v>
      </c>
      <c r="D826" s="2">
        <v>0</v>
      </c>
      <c r="E826" s="2">
        <v>0</v>
      </c>
      <c r="F826" s="32" t="e">
        <f t="shared" si="73"/>
        <v>#DIV/0!</v>
      </c>
      <c r="G826" s="3" t="e">
        <f t="shared" si="72"/>
        <v>#VALUE!</v>
      </c>
      <c r="H826" s="3" t="e">
        <f t="shared" si="72"/>
        <v>#VALUE!</v>
      </c>
      <c r="J826" s="7"/>
    </row>
    <row r="827" spans="1:14" ht="15.75" x14ac:dyDescent="0.25">
      <c r="A827" s="28" t="str">
        <f>_xlfn.XLOOKUP(P!C827,'Banco de Dados'!$B$3:$B$274,'Banco de Dados'!$K$3:$K$274,"")</f>
        <v/>
      </c>
      <c r="B827" s="2">
        <v>0</v>
      </c>
      <c r="C827" s="2">
        <v>0</v>
      </c>
      <c r="D827" s="2">
        <v>0</v>
      </c>
      <c r="E827" s="2">
        <v>0</v>
      </c>
      <c r="F827" s="32" t="e">
        <f t="shared" si="73"/>
        <v>#DIV/0!</v>
      </c>
      <c r="G827" s="3" t="e">
        <f t="shared" si="72"/>
        <v>#VALUE!</v>
      </c>
      <c r="H827" s="3" t="e">
        <f t="shared" si="72"/>
        <v>#VALUE!</v>
      </c>
      <c r="K827" s="165" t="s">
        <v>67</v>
      </c>
      <c r="L827" s="166"/>
      <c r="M827" s="167"/>
      <c r="N827"/>
    </row>
    <row r="828" spans="1:14" x14ac:dyDescent="0.25">
      <c r="A828" s="28" t="str">
        <f>_xlfn.XLOOKUP(P!C828,'Banco de Dados'!$B$3:$B$274,'Banco de Dados'!$K$3:$K$274,"")</f>
        <v/>
      </c>
      <c r="B828" s="2">
        <v>0</v>
      </c>
      <c r="C828" s="2">
        <v>0</v>
      </c>
      <c r="D828" s="2">
        <v>0</v>
      </c>
      <c r="E828" s="2">
        <v>0</v>
      </c>
      <c r="F828" s="32" t="e">
        <f t="shared" si="73"/>
        <v>#DIV/0!</v>
      </c>
      <c r="G828" s="3" t="e">
        <f t="shared" si="72"/>
        <v>#VALUE!</v>
      </c>
      <c r="H828" s="3" t="e">
        <f t="shared" si="72"/>
        <v>#VALUE!</v>
      </c>
      <c r="J828" s="7"/>
      <c r="K828" s="104" t="s">
        <v>240</v>
      </c>
      <c r="L828" s="39"/>
      <c r="M828" s="106" t="s">
        <v>209</v>
      </c>
    </row>
    <row r="829" spans="1:14" x14ac:dyDescent="0.25">
      <c r="A829" s="28" t="str">
        <f>_xlfn.XLOOKUP(P!C829,'Banco de Dados'!$B$3:$B$274,'Banco de Dados'!$K$3:$K$274,"")</f>
        <v/>
      </c>
      <c r="B829" s="2">
        <v>0</v>
      </c>
      <c r="C829" s="2">
        <v>0</v>
      </c>
      <c r="D829" s="2">
        <v>0</v>
      </c>
      <c r="E829" s="2">
        <v>0</v>
      </c>
      <c r="F829" s="32" t="e">
        <f t="shared" si="73"/>
        <v>#DIV/0!</v>
      </c>
      <c r="G829" s="3" t="e">
        <f t="shared" si="72"/>
        <v>#VALUE!</v>
      </c>
      <c r="H829" s="3" t="e">
        <f t="shared" si="72"/>
        <v>#VALUE!</v>
      </c>
      <c r="J829" s="58" t="s">
        <v>38</v>
      </c>
      <c r="K829" s="59">
        <f>$L$9</f>
        <v>9600</v>
      </c>
      <c r="L829" s="60"/>
      <c r="M829" s="61">
        <f>$M$11</f>
        <v>19589</v>
      </c>
      <c r="N829" s="60"/>
    </row>
    <row r="830" spans="1:14" x14ac:dyDescent="0.25">
      <c r="A830" s="28" t="str">
        <f>_xlfn.XLOOKUP(P!C830,'Banco de Dados'!$B$3:$B$274,'Banco de Dados'!$K$3:$K$274,"")</f>
        <v/>
      </c>
      <c r="B830" s="2">
        <v>0</v>
      </c>
      <c r="C830" s="2">
        <v>0</v>
      </c>
      <c r="D830" s="2">
        <v>0</v>
      </c>
      <c r="E830" s="2">
        <v>0</v>
      </c>
      <c r="F830" s="32" t="e">
        <f t="shared" si="73"/>
        <v>#DIV/0!</v>
      </c>
      <c r="G830" s="3" t="e">
        <f t="shared" si="72"/>
        <v>#VALUE!</v>
      </c>
      <c r="H830" s="3" t="e">
        <f t="shared" si="72"/>
        <v>#VALUE!</v>
      </c>
      <c r="J830" s="2"/>
      <c r="K830" s="18"/>
      <c r="L830" s="2" t="s">
        <v>70</v>
      </c>
      <c r="M830" s="19"/>
    </row>
    <row r="831" spans="1:14" x14ac:dyDescent="0.25">
      <c r="A831" s="28" t="str">
        <f>_xlfn.XLOOKUP(P!C831,'Banco de Dados'!$B$3:$B$274,'Banco de Dados'!$K$3:$K$274,"")</f>
        <v/>
      </c>
      <c r="B831" s="2">
        <v>0</v>
      </c>
      <c r="C831" s="2">
        <v>0</v>
      </c>
      <c r="D831" s="2">
        <v>0</v>
      </c>
      <c r="E831" s="2">
        <v>0</v>
      </c>
      <c r="F831" s="32" t="e">
        <f t="shared" si="73"/>
        <v>#DIV/0!</v>
      </c>
      <c r="G831" s="3" t="e">
        <f t="shared" si="72"/>
        <v>#VALUE!</v>
      </c>
      <c r="H831" s="3" t="e">
        <f t="shared" si="72"/>
        <v>#VALUE!</v>
      </c>
      <c r="J831" s="58" t="s">
        <v>69</v>
      </c>
      <c r="K831" s="62" t="s">
        <v>71</v>
      </c>
      <c r="L831" s="63"/>
      <c r="M831" s="64" t="str">
        <f>K825</f>
        <v/>
      </c>
      <c r="N831" s="60"/>
    </row>
    <row r="832" spans="1:14" x14ac:dyDescent="0.25">
      <c r="A832" s="28" t="str">
        <f>_xlfn.XLOOKUP(P!C832,'Banco de Dados'!$B$3:$B$274,'Banco de Dados'!$K$3:$K$274,"")</f>
        <v/>
      </c>
      <c r="B832" s="2">
        <v>0</v>
      </c>
      <c r="C832" s="2">
        <v>0</v>
      </c>
      <c r="D832" s="2">
        <v>0</v>
      </c>
      <c r="E832" s="2">
        <v>0</v>
      </c>
      <c r="F832" s="32" t="e">
        <f t="shared" si="73"/>
        <v>#DIV/0!</v>
      </c>
      <c r="G832" s="3" t="e">
        <f t="shared" si="72"/>
        <v>#VALUE!</v>
      </c>
      <c r="H832" s="3" t="e">
        <f t="shared" si="72"/>
        <v>#VALUE!</v>
      </c>
      <c r="J832" s="7"/>
    </row>
    <row r="833" spans="1:13" ht="15.75" x14ac:dyDescent="0.25">
      <c r="A833" s="28" t="str">
        <f>_xlfn.XLOOKUP(P!C833,'Banco de Dados'!$B$3:$B$274,'Banco de Dados'!$K$3:$K$274,"")</f>
        <v/>
      </c>
      <c r="B833" s="2">
        <v>0</v>
      </c>
      <c r="C833" s="2">
        <v>0</v>
      </c>
      <c r="D833" s="2">
        <v>0</v>
      </c>
      <c r="E833" s="2">
        <v>0</v>
      </c>
      <c r="F833" s="32" t="e">
        <f t="shared" si="73"/>
        <v>#DIV/0!</v>
      </c>
      <c r="G833" s="3" t="e">
        <f t="shared" si="72"/>
        <v>#VALUE!</v>
      </c>
      <c r="H833" s="3" t="e">
        <f t="shared" si="72"/>
        <v>#VALUE!</v>
      </c>
      <c r="J833" s="7"/>
      <c r="K833" s="165" t="s">
        <v>218</v>
      </c>
      <c r="L833" s="166"/>
      <c r="M833" s="167"/>
    </row>
    <row r="834" spans="1:13" x14ac:dyDescent="0.25">
      <c r="A834" s="28" t="str">
        <f>_xlfn.XLOOKUP(P!C834,'Banco de Dados'!$B$3:$B$274,'Banco de Dados'!$K$3:$K$274,"")</f>
        <v/>
      </c>
      <c r="B834" s="2">
        <v>0</v>
      </c>
      <c r="C834" s="2">
        <v>0</v>
      </c>
      <c r="D834" s="2">
        <v>0</v>
      </c>
      <c r="E834" s="2">
        <v>0</v>
      </c>
      <c r="F834" s="32" t="e">
        <f t="shared" si="73"/>
        <v>#DIV/0!</v>
      </c>
      <c r="G834" s="3" t="e">
        <f t="shared" si="72"/>
        <v>#VALUE!</v>
      </c>
      <c r="H834" s="3" t="e">
        <f t="shared" si="72"/>
        <v>#VALUE!</v>
      </c>
      <c r="J834" s="7"/>
      <c r="K834" s="104" t="s">
        <v>236</v>
      </c>
      <c r="L834" s="108" t="str">
        <f>K825</f>
        <v/>
      </c>
      <c r="M834" s="109" t="str">
        <f>M825</f>
        <v/>
      </c>
    </row>
    <row r="835" spans="1:13" x14ac:dyDescent="0.25">
      <c r="A835" s="28" t="str">
        <f>_xlfn.XLOOKUP(P!C835,'Banco de Dados'!$B$3:$B$274,'Banco de Dados'!$K$3:$K$274,"")</f>
        <v/>
      </c>
      <c r="B835" s="2">
        <v>0</v>
      </c>
      <c r="C835" s="2">
        <v>0</v>
      </c>
      <c r="D835" s="2">
        <v>0</v>
      </c>
      <c r="E835" s="2">
        <v>0</v>
      </c>
      <c r="F835" s="32" t="e">
        <f t="shared" si="73"/>
        <v>#DIV/0!</v>
      </c>
      <c r="G835" s="3" t="e">
        <f t="shared" si="72"/>
        <v>#VALUE!</v>
      </c>
      <c r="H835" s="3" t="e">
        <f t="shared" si="72"/>
        <v>#VALUE!</v>
      </c>
      <c r="J835" s="7"/>
      <c r="K835" s="104" t="s">
        <v>237</v>
      </c>
      <c r="L835" s="105">
        <f>$L$9</f>
        <v>9600</v>
      </c>
      <c r="M835" s="106">
        <f>$L$10</f>
        <v>0</v>
      </c>
    </row>
    <row r="836" spans="1:13" x14ac:dyDescent="0.25">
      <c r="A836" s="28" t="str">
        <f>_xlfn.XLOOKUP(P!C836,'Banco de Dados'!$B$3:$B$274,'Banco de Dados'!$K$3:$K$274,"")</f>
        <v/>
      </c>
      <c r="B836" s="2">
        <v>0</v>
      </c>
      <c r="C836" s="2">
        <v>0</v>
      </c>
      <c r="D836" s="2">
        <v>0</v>
      </c>
      <c r="E836" s="2">
        <v>0</v>
      </c>
      <c r="F836" s="32" t="e">
        <f t="shared" si="73"/>
        <v>#DIV/0!</v>
      </c>
      <c r="G836" s="3" t="e">
        <f t="shared" si="72"/>
        <v>#VALUE!</v>
      </c>
      <c r="H836" s="3" t="e">
        <f t="shared" si="72"/>
        <v>#VALUE!</v>
      </c>
      <c r="J836" s="7"/>
      <c r="K836" s="104" t="s">
        <v>238</v>
      </c>
      <c r="L836" s="105">
        <f>$M$11</f>
        <v>19589</v>
      </c>
      <c r="M836" s="106">
        <f>$M$12</f>
        <v>183</v>
      </c>
    </row>
    <row r="837" spans="1:13" x14ac:dyDescent="0.25">
      <c r="A837" s="28" t="str">
        <f>_xlfn.XLOOKUP(P!C837,'Banco de Dados'!$B$3:$B$274,'Banco de Dados'!$K$3:$K$274,"")</f>
        <v/>
      </c>
      <c r="B837" s="2">
        <v>0</v>
      </c>
      <c r="C837" s="2">
        <v>0</v>
      </c>
      <c r="D837" s="2">
        <v>0</v>
      </c>
      <c r="E837" s="2">
        <v>0</v>
      </c>
      <c r="F837" s="32" t="e">
        <f t="shared" si="73"/>
        <v>#DIV/0!</v>
      </c>
      <c r="G837" s="3" t="e">
        <f t="shared" si="72"/>
        <v>#VALUE!</v>
      </c>
      <c r="H837" s="3" t="e">
        <f t="shared" si="72"/>
        <v>#VALUE!</v>
      </c>
      <c r="J837" s="7"/>
      <c r="K837" s="69" t="s">
        <v>217</v>
      </c>
      <c r="L837" s="110" t="e">
        <f>SQRT(((M834/L834)^2)+((M835/L835)^2)+((M836/L836)^2))</f>
        <v>#VALUE!</v>
      </c>
      <c r="M837" s="71" t="str">
        <f>M846</f>
        <v>mg/kg</v>
      </c>
    </row>
    <row r="838" spans="1:13" x14ac:dyDescent="0.25">
      <c r="A838" s="28" t="str">
        <f>_xlfn.XLOOKUP(P!C838,'Banco de Dados'!$B$3:$B$274,'Banco de Dados'!$K$3:$K$274,"")</f>
        <v/>
      </c>
      <c r="B838" s="2">
        <v>0</v>
      </c>
      <c r="C838" s="2">
        <v>0</v>
      </c>
      <c r="D838" s="2">
        <v>0</v>
      </c>
      <c r="E838" s="2">
        <v>0</v>
      </c>
      <c r="F838" s="32" t="e">
        <f t="shared" si="73"/>
        <v>#DIV/0!</v>
      </c>
      <c r="G838" s="3" t="e">
        <f t="shared" si="72"/>
        <v>#VALUE!</v>
      </c>
      <c r="H838" s="3" t="e">
        <f t="shared" si="72"/>
        <v>#VALUE!</v>
      </c>
      <c r="J838" s="7"/>
    </row>
    <row r="839" spans="1:13" x14ac:dyDescent="0.25">
      <c r="A839" s="28" t="str">
        <f>_xlfn.XLOOKUP(P!C839,'Banco de Dados'!$B$3:$B$274,'Banco de Dados'!$K$3:$K$274,"")</f>
        <v/>
      </c>
      <c r="B839" s="2">
        <v>0</v>
      </c>
      <c r="C839" s="2">
        <v>0</v>
      </c>
      <c r="D839" s="2">
        <v>0</v>
      </c>
      <c r="E839" s="2">
        <v>0</v>
      </c>
      <c r="F839" s="32" t="e">
        <f t="shared" si="73"/>
        <v>#DIV/0!</v>
      </c>
      <c r="G839" s="3" t="e">
        <f t="shared" si="72"/>
        <v>#VALUE!</v>
      </c>
      <c r="H839" s="3" t="e">
        <f t="shared" si="72"/>
        <v>#VALUE!</v>
      </c>
      <c r="J839" s="7"/>
    </row>
    <row r="840" spans="1:13" x14ac:dyDescent="0.25">
      <c r="A840" s="28" t="str">
        <f>_xlfn.XLOOKUP(P!C840,'Banco de Dados'!$B$3:$B$274,'Banco de Dados'!$K$3:$K$274,"")</f>
        <v/>
      </c>
      <c r="B840" s="2">
        <v>0</v>
      </c>
      <c r="C840" s="2">
        <v>0</v>
      </c>
      <c r="D840" s="2">
        <v>0</v>
      </c>
      <c r="E840" s="2">
        <v>0</v>
      </c>
      <c r="F840" s="32" t="e">
        <f t="shared" si="73"/>
        <v>#DIV/0!</v>
      </c>
      <c r="G840" s="3" t="e">
        <f t="shared" si="72"/>
        <v>#VALUE!</v>
      </c>
      <c r="H840" s="3" t="e">
        <f t="shared" si="72"/>
        <v>#VALUE!</v>
      </c>
      <c r="J840" s="7"/>
    </row>
    <row r="841" spans="1:13" x14ac:dyDescent="0.25">
      <c r="A841" s="28" t="str">
        <f>_xlfn.XLOOKUP(P!C841,'Banco de Dados'!$B$3:$B$274,'Banco de Dados'!$K$3:$K$274,"")</f>
        <v/>
      </c>
      <c r="B841" s="2">
        <v>0</v>
      </c>
      <c r="C841" s="2">
        <v>0</v>
      </c>
      <c r="D841" s="2">
        <v>0</v>
      </c>
      <c r="E841" s="2">
        <v>0</v>
      </c>
      <c r="F841" s="32" t="e">
        <f t="shared" si="73"/>
        <v>#DIV/0!</v>
      </c>
      <c r="G841" s="3" t="e">
        <f t="shared" si="72"/>
        <v>#VALUE!</v>
      </c>
      <c r="H841" s="3" t="e">
        <f t="shared" si="72"/>
        <v>#VALUE!</v>
      </c>
      <c r="J841" s="7"/>
    </row>
    <row r="842" spans="1:13" x14ac:dyDescent="0.25">
      <c r="A842" s="28" t="str">
        <f>_xlfn.XLOOKUP(P!C842,'Banco de Dados'!$B$3:$B$274,'Banco de Dados'!$K$3:$K$274,"")</f>
        <v/>
      </c>
      <c r="B842" s="2">
        <v>0</v>
      </c>
      <c r="C842" s="2">
        <v>0</v>
      </c>
      <c r="D842" s="2">
        <v>0</v>
      </c>
      <c r="E842" s="2">
        <v>0</v>
      </c>
      <c r="F842" s="32" t="e">
        <f t="shared" si="73"/>
        <v>#DIV/0!</v>
      </c>
      <c r="G842" s="3" t="e">
        <f t="shared" si="72"/>
        <v>#VALUE!</v>
      </c>
      <c r="H842" s="3" t="e">
        <f t="shared" si="72"/>
        <v>#VALUE!</v>
      </c>
      <c r="J842" s="7"/>
    </row>
    <row r="843" spans="1:13" x14ac:dyDescent="0.25">
      <c r="A843" s="28" t="str">
        <f>_xlfn.XLOOKUP(P!C843,'Banco de Dados'!$B$3:$B$274,'Banco de Dados'!$K$3:$K$274,"")</f>
        <v/>
      </c>
      <c r="B843" s="2">
        <v>0</v>
      </c>
      <c r="C843" s="2">
        <v>0</v>
      </c>
      <c r="D843" s="2">
        <v>0</v>
      </c>
      <c r="E843" s="2">
        <v>0</v>
      </c>
      <c r="F843" s="32" t="e">
        <f t="shared" si="73"/>
        <v>#DIV/0!</v>
      </c>
      <c r="G843" s="3" t="e">
        <f t="shared" si="72"/>
        <v>#VALUE!</v>
      </c>
      <c r="H843" s="3" t="e">
        <f t="shared" si="72"/>
        <v>#VALUE!</v>
      </c>
      <c r="J843" s="7"/>
    </row>
    <row r="844" spans="1:13" x14ac:dyDescent="0.25">
      <c r="A844" s="28" t="str">
        <f>_xlfn.XLOOKUP(P!C844,'Banco de Dados'!$B$3:$B$274,'Banco de Dados'!$K$3:$K$274,"")</f>
        <v/>
      </c>
      <c r="B844" s="2">
        <v>0</v>
      </c>
      <c r="C844" s="2">
        <v>0</v>
      </c>
      <c r="D844" s="2">
        <v>0</v>
      </c>
      <c r="E844" s="17">
        <v>0</v>
      </c>
      <c r="F844" s="32" t="e">
        <f t="shared" si="73"/>
        <v>#DIV/0!</v>
      </c>
      <c r="G844" s="3" t="e">
        <f t="shared" si="72"/>
        <v>#VALUE!</v>
      </c>
      <c r="H844" s="3" t="e">
        <f t="shared" si="72"/>
        <v>#VALUE!</v>
      </c>
      <c r="J844" s="7"/>
    </row>
    <row r="845" spans="1:13" ht="15.75" x14ac:dyDescent="0.25">
      <c r="A845" s="28" t="str">
        <f>_xlfn.XLOOKUP(P!C845,'Banco de Dados'!$B$3:$B$274,'Banco de Dados'!$K$3:$K$274,"")</f>
        <v/>
      </c>
      <c r="B845" s="2">
        <v>0</v>
      </c>
      <c r="C845" s="2">
        <v>0</v>
      </c>
      <c r="D845" s="2">
        <v>0</v>
      </c>
      <c r="E845" s="2">
        <v>0</v>
      </c>
      <c r="F845" s="32" t="e">
        <f t="shared" si="73"/>
        <v>#DIV/0!</v>
      </c>
      <c r="G845" s="3" t="e">
        <f t="shared" si="72"/>
        <v>#VALUE!</v>
      </c>
      <c r="H845" s="3" t="e">
        <f t="shared" si="72"/>
        <v>#VALUE!</v>
      </c>
      <c r="J845" s="7"/>
      <c r="K845" s="101" t="s">
        <v>216</v>
      </c>
      <c r="L845" s="102">
        <f>K823</f>
        <v>0</v>
      </c>
      <c r="M845" s="103" t="str">
        <f>M823</f>
        <v>Enxofre</v>
      </c>
    </row>
    <row r="846" spans="1:13" x14ac:dyDescent="0.25">
      <c r="A846" s="28" t="str">
        <f>_xlfn.XLOOKUP(P!C846,'Banco de Dados'!$B$3:$B$274,'Banco de Dados'!$K$3:$K$274,"")</f>
        <v/>
      </c>
      <c r="B846" s="2">
        <v>0</v>
      </c>
      <c r="C846" s="2">
        <v>0</v>
      </c>
      <c r="D846" s="2">
        <v>0</v>
      </c>
      <c r="E846" s="2">
        <v>0</v>
      </c>
      <c r="F846" s="32" t="e">
        <f t="shared" si="73"/>
        <v>#DIV/0!</v>
      </c>
      <c r="G846" s="3" t="e">
        <f t="shared" si="72"/>
        <v>#VALUE!</v>
      </c>
      <c r="H846" s="3" t="e">
        <f t="shared" si="72"/>
        <v>#VALUE!</v>
      </c>
      <c r="J846" s="7"/>
      <c r="K846" s="68" t="s">
        <v>68</v>
      </c>
      <c r="L846" s="29" t="e">
        <f>(K829*M831)/M829</f>
        <v>#VALUE!</v>
      </c>
      <c r="M846" s="66" t="str">
        <f>$M$9</f>
        <v>mg/kg</v>
      </c>
    </row>
    <row r="847" spans="1:13" x14ac:dyDescent="0.25">
      <c r="A847" s="28" t="str">
        <f>_xlfn.XLOOKUP(P!C847,'Banco de Dados'!$B$3:$B$274,'Banco de Dados'!$K$3:$K$274,"")</f>
        <v/>
      </c>
      <c r="B847" s="2">
        <v>0</v>
      </c>
      <c r="C847" s="2">
        <v>0</v>
      </c>
      <c r="D847" s="2">
        <v>0</v>
      </c>
      <c r="E847" s="2">
        <v>0</v>
      </c>
      <c r="F847" s="32" t="e">
        <f t="shared" si="73"/>
        <v>#DIV/0!</v>
      </c>
      <c r="G847" s="3" t="e">
        <f t="shared" si="72"/>
        <v>#VALUE!</v>
      </c>
      <c r="H847" s="3" t="e">
        <f t="shared" si="72"/>
        <v>#VALUE!</v>
      </c>
      <c r="J847" s="7"/>
      <c r="K847" s="111" t="s">
        <v>246</v>
      </c>
      <c r="L847" s="126" t="e">
        <f>SQRT(((M834/L834)^2)+((M835/L835)^2)+((M836/L836)^2))</f>
        <v>#VALUE!</v>
      </c>
      <c r="M847" s="66"/>
    </row>
    <row r="848" spans="1:13" x14ac:dyDescent="0.25">
      <c r="A848" s="28" t="str">
        <f>_xlfn.XLOOKUP(P!C848,'Banco de Dados'!$B$3:$B$274,'Banco de Dados'!$K$3:$K$274,"")</f>
        <v/>
      </c>
      <c r="B848" s="2">
        <v>0</v>
      </c>
      <c r="C848" s="2">
        <v>0</v>
      </c>
      <c r="D848" s="2">
        <v>0</v>
      </c>
      <c r="E848" s="2">
        <v>0</v>
      </c>
      <c r="F848" s="32" t="e">
        <f t="shared" si="73"/>
        <v>#DIV/0!</v>
      </c>
      <c r="G848" s="3" t="e">
        <f t="shared" si="72"/>
        <v>#VALUE!</v>
      </c>
      <c r="H848" s="3" t="e">
        <f t="shared" si="72"/>
        <v>#VALUE!</v>
      </c>
      <c r="J848" s="7"/>
      <c r="K848" s="69" t="s">
        <v>247</v>
      </c>
      <c r="L848" s="127" t="e">
        <f>L847*L846</f>
        <v>#VALUE!</v>
      </c>
      <c r="M848" s="71" t="str">
        <f>$M$9</f>
        <v>mg/kg</v>
      </c>
    </row>
    <row r="849" spans="1:14" x14ac:dyDescent="0.25">
      <c r="A849" s="28" t="str">
        <f>_xlfn.XLOOKUP(P!C849,'Banco de Dados'!$B$3:$B$274,'Banco de Dados'!$K$3:$K$274,"")</f>
        <v/>
      </c>
      <c r="B849" s="2">
        <v>0</v>
      </c>
      <c r="C849" s="2">
        <v>0</v>
      </c>
      <c r="D849" s="2">
        <v>0</v>
      </c>
      <c r="E849" s="2">
        <v>0</v>
      </c>
      <c r="F849" s="32" t="e">
        <f t="shared" si="73"/>
        <v>#DIV/0!</v>
      </c>
      <c r="G849" s="3" t="e">
        <f t="shared" si="72"/>
        <v>#VALUE!</v>
      </c>
      <c r="H849" s="3" t="e">
        <f t="shared" si="72"/>
        <v>#VALUE!</v>
      </c>
      <c r="J849" s="7"/>
      <c r="K849" s="123"/>
      <c r="L849" s="124"/>
    </row>
    <row r="850" spans="1:14" x14ac:dyDescent="0.25">
      <c r="A850" s="28" t="str">
        <f>_xlfn.XLOOKUP(P!C850,'Banco de Dados'!$B$3:$B$274,'Banco de Dados'!$K$3:$K$274,"")</f>
        <v/>
      </c>
      <c r="B850" s="2">
        <v>0</v>
      </c>
      <c r="C850" s="2">
        <v>0</v>
      </c>
      <c r="D850" s="2">
        <v>0</v>
      </c>
      <c r="E850" s="2">
        <v>0</v>
      </c>
      <c r="F850" s="32" t="e">
        <f t="shared" si="73"/>
        <v>#DIV/0!</v>
      </c>
      <c r="G850" s="3" t="e">
        <f t="shared" si="72"/>
        <v>#VALUE!</v>
      </c>
      <c r="H850" s="3" t="e">
        <f t="shared" si="72"/>
        <v>#VALUE!</v>
      </c>
      <c r="J850" s="7"/>
    </row>
    <row r="851" spans="1:14" x14ac:dyDescent="0.25">
      <c r="A851" s="28" t="str">
        <f>_xlfn.XLOOKUP(P!C851,'Banco de Dados'!$B$3:$B$274,'Banco de Dados'!$K$3:$K$274,"")</f>
        <v/>
      </c>
      <c r="B851" s="2">
        <v>0</v>
      </c>
      <c r="C851" s="2">
        <v>0</v>
      </c>
      <c r="D851" s="2">
        <v>0</v>
      </c>
      <c r="E851" s="2">
        <v>0</v>
      </c>
      <c r="F851" s="32" t="e">
        <f t="shared" si="73"/>
        <v>#DIV/0!</v>
      </c>
      <c r="G851" s="3" t="e">
        <f t="shared" si="72"/>
        <v>#VALUE!</v>
      </c>
      <c r="H851" s="3" t="e">
        <f t="shared" si="72"/>
        <v>#VALUE!</v>
      </c>
      <c r="J851" s="7"/>
    </row>
    <row r="852" spans="1:14" x14ac:dyDescent="0.25">
      <c r="A852" s="28" t="str">
        <f>_xlfn.XLOOKUP(P!C852,'Banco de Dados'!$B$3:$B$274,'Banco de Dados'!$K$3:$K$274,"")</f>
        <v/>
      </c>
      <c r="B852" s="2">
        <v>0</v>
      </c>
      <c r="C852" s="2">
        <v>0</v>
      </c>
      <c r="D852" s="2">
        <v>0</v>
      </c>
      <c r="E852" s="2">
        <v>0</v>
      </c>
      <c r="F852" s="32" t="e">
        <f t="shared" si="73"/>
        <v>#DIV/0!</v>
      </c>
      <c r="G852" s="3" t="e">
        <f t="shared" ref="G852:H854" si="74">D852*$E$822</f>
        <v>#VALUE!</v>
      </c>
      <c r="H852" s="3" t="e">
        <f t="shared" si="74"/>
        <v>#VALUE!</v>
      </c>
      <c r="J852" s="7"/>
    </row>
    <row r="853" spans="1:14" x14ac:dyDescent="0.25">
      <c r="A853" s="28" t="str">
        <f>_xlfn.XLOOKUP(P!C853,'Banco de Dados'!$B$3:$B$274,'Banco de Dados'!$K$3:$K$274,"")</f>
        <v/>
      </c>
      <c r="B853" s="2">
        <v>0</v>
      </c>
      <c r="C853" s="2">
        <v>0</v>
      </c>
      <c r="D853" s="2">
        <v>0</v>
      </c>
      <c r="E853" s="2">
        <v>0</v>
      </c>
      <c r="F853" s="32" t="e">
        <f t="shared" si="73"/>
        <v>#DIV/0!</v>
      </c>
      <c r="G853" s="3" t="e">
        <f t="shared" si="74"/>
        <v>#VALUE!</v>
      </c>
      <c r="H853" s="3" t="e">
        <f t="shared" si="74"/>
        <v>#VALUE!</v>
      </c>
      <c r="J853" s="7"/>
    </row>
    <row r="854" spans="1:14" x14ac:dyDescent="0.25">
      <c r="A854" s="28" t="str">
        <f>_xlfn.XLOOKUP(P!C854,'Banco de Dados'!$B$3:$B$274,'Banco de Dados'!$K$3:$K$274,"")</f>
        <v/>
      </c>
      <c r="B854" s="2">
        <v>0</v>
      </c>
      <c r="C854" s="2">
        <v>0</v>
      </c>
      <c r="D854" s="2">
        <v>0</v>
      </c>
      <c r="E854" s="2">
        <v>0</v>
      </c>
      <c r="F854" s="32" t="e">
        <f t="shared" si="73"/>
        <v>#DIV/0!</v>
      </c>
      <c r="G854" s="3" t="e">
        <f t="shared" si="74"/>
        <v>#VALUE!</v>
      </c>
      <c r="H854" s="3" t="e">
        <f t="shared" si="74"/>
        <v>#VALUE!</v>
      </c>
      <c r="J854" s="7"/>
    </row>
    <row r="855" spans="1:14" x14ac:dyDescent="0.25">
      <c r="A855" s="21"/>
      <c r="B855" s="21"/>
      <c r="C855" s="21"/>
      <c r="D855" s="21"/>
      <c r="E855" s="21"/>
      <c r="F855" s="77"/>
      <c r="G855" s="21"/>
      <c r="H855" s="21"/>
      <c r="J855" s="21"/>
      <c r="K855" s="21"/>
      <c r="L855" s="21"/>
      <c r="M855" s="21"/>
      <c r="N855" s="21"/>
    </row>
  </sheetData>
  <mergeCells count="90">
    <mergeCell ref="K6:M6"/>
    <mergeCell ref="P6:S6"/>
    <mergeCell ref="V6:X6"/>
    <mergeCell ref="A1:F3"/>
    <mergeCell ref="J2:N4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{21FDA8B3-A41E-4A94-A600-2ADDD3F1E92F}</x14:id>
        </ext>
      </extLst>
    </cfRule>
  </conditionalFormatting>
  <dataValidations count="1">
    <dataValidation type="list" allowBlank="1" showInputMessage="1" showErrorMessage="1" sqref="M9" xr:uid="{7B39B585-539F-4642-B37E-D12788F07421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FDA8B3-A41E-4A94-A600-2ADDD3F1E9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E3A62E5-4572-410A-9A81-61746A396FF1}">
          <x14:formula1>
            <xm:f>Padrões!$B$5:$B$23</xm:f>
          </x14:formula1>
          <xm:sqref>M8</xm:sqref>
        </x14:dataValidation>
        <x14:dataValidation type="list" allowBlank="1" showInputMessage="1" showErrorMessage="1" xr:uid="{E2784CA2-870B-4384-95DD-38CCB6AA6F40}">
          <x14:formula1>
            <xm:f>'Banco de Dados'!$C$296:$C$377</xm:f>
          </x14:formula1>
          <xm:sqref>B4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61FC3-3676-4B0B-8732-E0DF2889B345}">
  <dimension ref="A1:AL855"/>
  <sheetViews>
    <sheetView topLeftCell="L1" workbookViewId="0">
      <selection activeCell="X9" sqref="X9"/>
    </sheetView>
  </sheetViews>
  <sheetFormatPr defaultColWidth="9.140625" defaultRowHeight="15" x14ac:dyDescent="0.25"/>
  <cols>
    <col min="1" max="1" width="11.28515625" style="2" bestFit="1" customWidth="1"/>
    <col min="2" max="2" width="9.140625" style="2"/>
    <col min="3" max="3" width="12.42578125" style="2" bestFit="1" customWidth="1"/>
    <col min="4" max="4" width="10" style="2" bestFit="1" customWidth="1"/>
    <col min="5" max="5" width="9.140625" style="2"/>
    <col min="6" max="6" width="9.140625" style="32"/>
    <col min="7" max="7" width="12.140625" style="2" bestFit="1" customWidth="1"/>
    <col min="8" max="8" width="10.7109375" style="2" bestFit="1" customWidth="1"/>
    <col min="9" max="9" width="1.5703125" style="67" customWidth="1"/>
    <col min="10" max="10" width="13.140625" bestFit="1" customWidth="1"/>
    <col min="11" max="11" width="20.7109375" style="2" bestFit="1" customWidth="1"/>
    <col min="12" max="12" width="13.140625" style="2" bestFit="1" customWidth="1"/>
    <col min="13" max="13" width="18.5703125" style="2" bestFit="1" customWidth="1"/>
    <col min="14" max="14" width="9.140625" style="2"/>
    <col min="15" max="15" width="1.7109375" style="67" customWidth="1"/>
    <col min="16" max="16" width="10.140625" style="7" customWidth="1"/>
    <col min="17" max="17" width="13.140625" style="2" bestFit="1" customWidth="1"/>
    <col min="18" max="18" width="2" style="2" bestFit="1" customWidth="1"/>
    <col min="19" max="19" width="11.140625" style="2" customWidth="1"/>
    <col min="20" max="20" width="13.7109375" style="2" bestFit="1" customWidth="1"/>
    <col min="21" max="21" width="2.42578125" style="67" customWidth="1"/>
    <col min="22" max="23" width="9.140625" style="7"/>
    <col min="24" max="24" width="13.140625" bestFit="1" customWidth="1"/>
    <col min="25" max="25" width="12" bestFit="1" customWidth="1"/>
    <col min="31" max="31" width="2.42578125" style="67" customWidth="1"/>
    <col min="34" max="37" width="9.140625" hidden="1" customWidth="1"/>
  </cols>
  <sheetData>
    <row r="1" spans="1:38" ht="15" customHeight="1" thickBot="1" x14ac:dyDescent="0.3">
      <c r="A1" s="185" t="str">
        <f>_xlfn.XLOOKUP(B4,'Banco de Dados'!C284:C377,'Banco de Dados'!B284:B377,"")</f>
        <v>Cloro</v>
      </c>
      <c r="B1" s="186"/>
      <c r="C1" s="186"/>
      <c r="D1" s="186"/>
      <c r="E1" s="186"/>
      <c r="F1" s="186"/>
      <c r="I1"/>
      <c r="J1" s="85" t="s">
        <v>228</v>
      </c>
      <c r="L1" s="14"/>
      <c r="M1" s="14"/>
      <c r="N1" s="14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185"/>
      <c r="B2" s="186"/>
      <c r="C2" s="186"/>
      <c r="D2" s="186"/>
      <c r="E2" s="186"/>
      <c r="F2" s="186"/>
      <c r="I2"/>
      <c r="J2" s="187" t="s">
        <v>235</v>
      </c>
      <c r="K2" s="188"/>
      <c r="L2" s="188"/>
      <c r="M2" s="188"/>
      <c r="N2" s="189"/>
      <c r="O2"/>
      <c r="P2" s="14"/>
      <c r="Q2" s="14"/>
      <c r="R2" s="14"/>
      <c r="S2" s="14"/>
      <c r="T2" s="14"/>
      <c r="U2"/>
      <c r="V2" s="14"/>
      <c r="W2" s="14"/>
      <c r="X2" s="14"/>
      <c r="Y2" s="14"/>
      <c r="Z2" s="14"/>
      <c r="AA2" s="14"/>
      <c r="AB2" s="14"/>
      <c r="AC2" s="14"/>
      <c r="AE2"/>
      <c r="AG2" s="168"/>
      <c r="AH2" s="168"/>
      <c r="AI2" s="168"/>
      <c r="AJ2" s="168"/>
      <c r="AK2" s="168"/>
      <c r="AL2" s="168"/>
    </row>
    <row r="3" spans="1:38" ht="30" customHeight="1" x14ac:dyDescent="0.25">
      <c r="A3" s="185"/>
      <c r="B3" s="186"/>
      <c r="C3" s="186"/>
      <c r="D3" s="186"/>
      <c r="E3" s="186"/>
      <c r="F3" s="186"/>
      <c r="I3"/>
      <c r="J3" s="190"/>
      <c r="K3" s="191"/>
      <c r="L3" s="191"/>
      <c r="M3" s="191"/>
      <c r="N3" s="192"/>
      <c r="O3"/>
      <c r="U3"/>
      <c r="X3" s="2"/>
      <c r="Y3" s="7"/>
      <c r="Z3" s="7"/>
      <c r="AA3" s="2"/>
      <c r="AB3" s="7"/>
      <c r="AC3" s="7"/>
      <c r="AD3" s="2"/>
      <c r="AE3"/>
      <c r="AF3" s="7"/>
      <c r="AG3" s="2"/>
      <c r="AH3" s="7"/>
      <c r="AI3" s="7"/>
      <c r="AJ3" s="2"/>
      <c r="AK3" s="7"/>
      <c r="AL3" s="7"/>
    </row>
    <row r="4" spans="1:38" ht="16.5" thickBot="1" x14ac:dyDescent="0.3">
      <c r="A4" s="91" t="s">
        <v>64</v>
      </c>
      <c r="B4" s="169" t="s">
        <v>6</v>
      </c>
      <c r="C4" s="170"/>
      <c r="D4" s="170"/>
      <c r="E4" s="170"/>
      <c r="F4" s="170"/>
      <c r="I4"/>
      <c r="J4" s="193"/>
      <c r="K4" s="194"/>
      <c r="L4" s="194"/>
      <c r="M4" s="194"/>
      <c r="N4" s="195"/>
      <c r="O4"/>
      <c r="U4"/>
      <c r="X4" s="2"/>
      <c r="Y4" s="7"/>
      <c r="Z4" s="7"/>
      <c r="AA4" s="2"/>
      <c r="AB4" s="7"/>
      <c r="AC4" s="7"/>
      <c r="AD4" s="2"/>
      <c r="AE4"/>
      <c r="AF4" s="7"/>
      <c r="AG4" s="2"/>
      <c r="AH4" s="7"/>
      <c r="AI4" s="7"/>
      <c r="AJ4" s="2"/>
      <c r="AK4" s="7"/>
      <c r="AL4" s="7"/>
    </row>
    <row r="5" spans="1:38" ht="8.4499999999999993" customHeight="1" x14ac:dyDescent="0.25">
      <c r="A5" s="43"/>
      <c r="B5" s="43"/>
      <c r="C5" s="43"/>
      <c r="D5" s="43"/>
      <c r="E5" s="43"/>
      <c r="F5" s="75"/>
      <c r="G5" s="43"/>
      <c r="H5" s="43"/>
      <c r="J5" s="43"/>
      <c r="K5" s="43"/>
      <c r="L5" s="43"/>
      <c r="M5" s="43"/>
      <c r="N5" s="43"/>
      <c r="P5" s="43"/>
      <c r="Q5" s="43"/>
      <c r="R5" s="43"/>
      <c r="S5" s="43"/>
      <c r="T5" s="43"/>
      <c r="V5" s="43"/>
      <c r="W5" s="43"/>
      <c r="X5" s="44"/>
      <c r="Y5" s="43"/>
      <c r="Z5" s="43"/>
      <c r="AA5" s="43"/>
      <c r="AB5" s="43"/>
      <c r="AC5" s="43"/>
      <c r="AD5" s="43"/>
      <c r="AF5" s="7" t="s">
        <v>208</v>
      </c>
      <c r="AG5" s="2"/>
      <c r="AH5" s="7"/>
      <c r="AI5" s="7"/>
      <c r="AJ5" s="2"/>
      <c r="AK5" s="7"/>
      <c r="AL5" s="7"/>
    </row>
    <row r="6" spans="1:38" ht="19.149999999999999" customHeight="1" x14ac:dyDescent="0.3">
      <c r="A6" s="36" t="str">
        <f>'Nome das Amostras'!A4</f>
        <v>ab</v>
      </c>
      <c r="B6" s="164" t="str">
        <f>VLOOKUP(A6,'Nome das Amostras'!$A$3:$D$28,2,FALSE)</f>
        <v>Pd</v>
      </c>
      <c r="C6" s="164"/>
      <c r="D6" s="37" t="s">
        <v>65</v>
      </c>
      <c r="E6" s="38">
        <f>'Banco de Dados'!$O$13/'Banco de Dados'!O13</f>
        <v>1</v>
      </c>
      <c r="F6" s="73"/>
      <c r="J6" s="14"/>
      <c r="K6" s="179" t="s">
        <v>214</v>
      </c>
      <c r="L6" s="179"/>
      <c r="M6" s="179"/>
      <c r="P6" s="180" t="s">
        <v>262</v>
      </c>
      <c r="Q6" s="181"/>
      <c r="R6" s="181"/>
      <c r="S6" s="181"/>
      <c r="T6" s="152" t="str">
        <f>M9</f>
        <v>mg/kg</v>
      </c>
      <c r="V6" s="182" t="s">
        <v>248</v>
      </c>
      <c r="W6" s="183"/>
      <c r="X6" s="184"/>
      <c r="Y6" s="129" t="str">
        <f>B4</f>
        <v>Cl</v>
      </c>
      <c r="Z6" s="14"/>
      <c r="AA6" s="14"/>
      <c r="AB6" s="14"/>
      <c r="AC6" s="14"/>
      <c r="AD6" s="14"/>
      <c r="AF6" s="7"/>
      <c r="AG6" s="2"/>
      <c r="AH6" s="7" t="s">
        <v>142</v>
      </c>
      <c r="AI6" s="7"/>
      <c r="AJ6" s="2"/>
      <c r="AK6" s="7"/>
      <c r="AL6" s="7"/>
    </row>
    <row r="7" spans="1:38" ht="15.75" x14ac:dyDescent="0.25">
      <c r="A7" s="107" t="s">
        <v>1</v>
      </c>
      <c r="B7" s="107" t="s">
        <v>0</v>
      </c>
      <c r="C7" s="107" t="s">
        <v>212</v>
      </c>
      <c r="D7" s="107" t="s">
        <v>209</v>
      </c>
      <c r="E7" s="107" t="s">
        <v>213</v>
      </c>
      <c r="F7" s="76" t="s">
        <v>219</v>
      </c>
      <c r="J7" s="7"/>
      <c r="K7" s="171" t="s">
        <v>144</v>
      </c>
      <c r="L7" s="172"/>
      <c r="M7" s="5" t="str">
        <f>$B$4</f>
        <v>Cl</v>
      </c>
      <c r="P7" s="117" t="s">
        <v>243</v>
      </c>
      <c r="Q7" s="118" t="s">
        <v>68</v>
      </c>
      <c r="R7" s="122" t="s">
        <v>241</v>
      </c>
      <c r="S7" s="118" t="s">
        <v>143</v>
      </c>
      <c r="T7" s="117" t="s">
        <v>242</v>
      </c>
      <c r="V7" s="173" t="s">
        <v>249</v>
      </c>
      <c r="W7" s="174"/>
      <c r="X7" s="29">
        <v>10710</v>
      </c>
      <c r="Y7" s="66" t="s">
        <v>250</v>
      </c>
      <c r="Z7" s="7"/>
      <c r="AA7" s="2"/>
      <c r="AB7" s="7"/>
      <c r="AC7" s="7"/>
      <c r="AD7" s="2"/>
      <c r="AF7" s="7"/>
      <c r="AG7" s="2"/>
      <c r="AH7" s="7" t="s">
        <v>152</v>
      </c>
      <c r="AI7" s="7">
        <v>34</v>
      </c>
      <c r="AJ7" s="2">
        <f>31</f>
        <v>31</v>
      </c>
      <c r="AK7" s="7">
        <v>33</v>
      </c>
      <c r="AL7" s="7"/>
    </row>
    <row r="8" spans="1:38" ht="15.75" x14ac:dyDescent="0.25">
      <c r="A8" s="28" t="str">
        <f>_xlfn.XLOOKUP(P!C8,'Banco de Dados'!$B$3:$B$274,'Banco de Dados'!$K$3:$K$274,"")</f>
        <v>P</v>
      </c>
      <c r="B8" s="2">
        <f>_xlfn.XLOOKUP(P!C8,'Banco de Dados'!$B$3:$B$274,'Banco de Dados'!$L$3:$L$274,"")</f>
        <v>15</v>
      </c>
      <c r="C8" s="1" cm="1">
        <f t="array" ref="C8:C38">Dados!L5:L35</f>
        <v>2013</v>
      </c>
      <c r="D8" s="2">
        <f>_xlfn.XLOOKUP(P!C8,'Banco de Dados'!$B$3:$B$274,'Banco de Dados'!O$3:O$274,"")</f>
        <v>968</v>
      </c>
      <c r="E8" s="2">
        <f>_xlfn.XLOOKUP(P!C8,'Banco de Dados'!$B$3:$B$274,'Banco de Dados'!P$3:P$274,"")</f>
        <v>104</v>
      </c>
      <c r="F8" s="32">
        <f>(E8*100)/D8</f>
        <v>10.743801652892563</v>
      </c>
      <c r="G8" s="3"/>
      <c r="H8" s="3"/>
      <c r="J8" s="7"/>
      <c r="K8" s="171" t="s">
        <v>145</v>
      </c>
      <c r="L8" s="172"/>
      <c r="M8" s="90" t="s">
        <v>153</v>
      </c>
      <c r="P8" s="112" t="str" cm="1">
        <f t="array" ref="P8:P32">'Nome das Amostras'!A4:A28</f>
        <v>ab</v>
      </c>
      <c r="Q8" s="30" cm="1">
        <f t="array" aca="1" ref="Q8" ca="1">INDIRECT("L"&amp;AJ7)</f>
        <v>6600</v>
      </c>
      <c r="R8" s="151" t="s">
        <v>241</v>
      </c>
      <c r="S8" s="30" cm="1">
        <f t="array" aca="1" ref="S8" ca="1">INDIRECT("L"&amp;AK7)</f>
        <v>80.181964205427789</v>
      </c>
      <c r="T8" s="114" t="str" cm="1">
        <f t="array" ref="T8:T32">'Nome das Amostras'!B4:B28</f>
        <v>Pd</v>
      </c>
      <c r="V8" s="175" t="s">
        <v>251</v>
      </c>
      <c r="W8" s="176"/>
      <c r="X8" s="29">
        <f>3*SQRT(X7)</f>
        <v>310.4673895918861</v>
      </c>
      <c r="Y8" s="66" t="s">
        <v>250</v>
      </c>
      <c r="Z8" s="7"/>
      <c r="AA8" s="2"/>
      <c r="AB8" s="7"/>
      <c r="AC8" s="7"/>
      <c r="AD8" s="2"/>
      <c r="AF8" s="7"/>
      <c r="AG8" s="2"/>
      <c r="AH8" s="7"/>
      <c r="AI8" s="7">
        <v>34</v>
      </c>
      <c r="AJ8" s="2">
        <v>64</v>
      </c>
      <c r="AK8" s="7">
        <v>66</v>
      </c>
      <c r="AL8" s="7"/>
    </row>
    <row r="9" spans="1:38" ht="15.75" x14ac:dyDescent="0.25">
      <c r="A9" s="28" t="str">
        <f>_xlfn.XLOOKUP(P!C9,'Banco de Dados'!$B$3:$B$274,'Banco de Dados'!$K$3:$K$274,"")</f>
        <v>S</v>
      </c>
      <c r="B9" s="2">
        <f>_xlfn.XLOOKUP(P!C9,'Banco de Dados'!$B$3:$B$274,'Banco de Dados'!$L$3:$L$274,"")</f>
        <v>16</v>
      </c>
      <c r="C9" s="1">
        <v>2307</v>
      </c>
      <c r="D9" s="2">
        <f>_xlfn.XLOOKUP(P!C9,'Banco de Dados'!$B$3:$B$274,'Banco de Dados'!O$3:O$274,"")</f>
        <v>19589</v>
      </c>
      <c r="E9" s="2">
        <f>_xlfn.XLOOKUP(P!C9,'Banco de Dados'!$B$3:$B$274,'Banco de Dados'!P$3:P$274,"")</f>
        <v>183</v>
      </c>
      <c r="F9" s="32">
        <f t="shared" ref="F9:F38" si="0">(E9*100)/D9</f>
        <v>0.93419776405125321</v>
      </c>
      <c r="G9" s="3"/>
      <c r="H9" s="3"/>
      <c r="J9" s="7"/>
      <c r="K9" s="100" t="s">
        <v>244</v>
      </c>
      <c r="L9" s="5">
        <f>IF(M9="mg/kg",VLOOKUP($M$7,Padrões!E4:AQ87,_xlfn.XLOOKUP($M$8,Padrões!B5:B23,Padrões!C5:C23,""),FALSE),VLOOKUP($M$7,Padrões!E4:AQ87,_xlfn.XLOOKUP($M$8,Padrões!B5:B23,Padrões!C5:C23,""),FALSE)/1000)</f>
        <v>6600</v>
      </c>
      <c r="M9" s="128" t="s">
        <v>142</v>
      </c>
      <c r="P9" s="112" t="str">
        <v>ac</v>
      </c>
      <c r="Q9" s="30" cm="1">
        <f t="array" aca="1" ref="Q9" ca="1">INDIRECT("L"&amp;AJ8)</f>
        <v>1272.7259524708556</v>
      </c>
      <c r="R9" s="151" t="s">
        <v>241</v>
      </c>
      <c r="S9" s="30" cm="1">
        <f t="array" aca="1" ref="S9" ca="1">INDIRECT("L"&amp;AK8)</f>
        <v>27.031857736111697</v>
      </c>
      <c r="T9" s="114" t="str">
        <v>R2</v>
      </c>
      <c r="V9" s="177" t="s">
        <v>252</v>
      </c>
      <c r="W9" s="178"/>
      <c r="X9" s="163">
        <f>(X8*L9)/M11</f>
        <v>69.02994108969304</v>
      </c>
      <c r="Y9" s="71" t="str">
        <f>$M$9</f>
        <v>mg/kg</v>
      </c>
      <c r="Z9" s="7"/>
      <c r="AA9" s="2"/>
      <c r="AB9" s="7"/>
      <c r="AC9" s="7"/>
      <c r="AD9" s="2"/>
      <c r="AF9" s="7"/>
      <c r="AG9" s="2"/>
      <c r="AH9" s="7"/>
      <c r="AI9" s="7"/>
      <c r="AJ9" s="2">
        <v>98</v>
      </c>
      <c r="AK9" s="7">
        <v>100</v>
      </c>
      <c r="AL9" s="7"/>
    </row>
    <row r="10" spans="1:38" ht="15.75" x14ac:dyDescent="0.25">
      <c r="A10" s="28" t="str">
        <f>_xlfn.XLOOKUP(P!C10,'Banco de Dados'!$B$3:$B$274,'Banco de Dados'!$K$3:$K$274,"")</f>
        <v>Cl</v>
      </c>
      <c r="B10" s="2">
        <f>_xlfn.XLOOKUP(P!C10,'Banco de Dados'!$B$3:$B$274,'Banco de Dados'!$L$3:$L$274,"")</f>
        <v>17</v>
      </c>
      <c r="C10" s="1">
        <v>2622</v>
      </c>
      <c r="D10" s="2">
        <f>_xlfn.XLOOKUP(P!C10,'Banco de Dados'!$B$3:$B$274,'Banco de Dados'!O$3:O$274,"")</f>
        <v>29684</v>
      </c>
      <c r="E10" s="2">
        <f>_xlfn.XLOOKUP(P!C10,'Banco de Dados'!$B$3:$B$274,'Banco de Dados'!P$3:P$274,"")</f>
        <v>255</v>
      </c>
      <c r="F10" s="32">
        <f t="shared" si="0"/>
        <v>0.85904864573507611</v>
      </c>
      <c r="G10" s="3"/>
      <c r="H10" s="3"/>
      <c r="J10" s="7"/>
      <c r="K10" s="100" t="s">
        <v>245</v>
      </c>
      <c r="L10" s="5">
        <f>IF(M9="mg/kg",VLOOKUP($M$7,Padrões!E4:AQ87,_xlfn.XLOOKUP($M$8,Padrões!B5:B23,Padrões!D5:D23,""),FALSE),VLOOKUP($M$7,Padrões!E4:AQ87,_xlfn.XLOOKUP($M$8,Padrões!B5:B23,Padrões!D5:D23,""),FALSE)/1000)</f>
        <v>0</v>
      </c>
      <c r="M10" s="5" t="str">
        <f>M9</f>
        <v>mg/kg</v>
      </c>
      <c r="P10" s="112" t="str">
        <v>ad</v>
      </c>
      <c r="Q10" s="30" cm="1">
        <f t="array" aca="1" ref="Q10" ca="1">INDIRECT("L"&amp;AJ9)</f>
        <v>1708.7699313823898</v>
      </c>
      <c r="R10" s="151" t="s">
        <v>241</v>
      </c>
      <c r="S10" s="30" cm="1">
        <f t="array" aca="1" ref="S10" ca="1">INDIRECT("L"&amp;AK9)</f>
        <v>29.777805844112564</v>
      </c>
      <c r="T10" s="114" t="str">
        <v>R3</v>
      </c>
      <c r="W10" s="30"/>
      <c r="X10" s="32"/>
      <c r="Y10" s="2"/>
      <c r="Z10" s="7"/>
      <c r="AA10" s="2"/>
      <c r="AB10" s="7"/>
      <c r="AC10" s="7"/>
      <c r="AD10" s="2"/>
      <c r="AF10" s="7"/>
      <c r="AG10" s="2"/>
      <c r="AH10" s="7"/>
      <c r="AI10" s="7"/>
      <c r="AJ10" s="2">
        <f>AJ9+$AI$7</f>
        <v>132</v>
      </c>
      <c r="AK10" s="7">
        <f>AK9+$AI$7</f>
        <v>134</v>
      </c>
      <c r="AL10" s="7"/>
    </row>
    <row r="11" spans="1:38" ht="15.75" x14ac:dyDescent="0.25">
      <c r="A11" s="28" t="str">
        <f>_xlfn.XLOOKUP(P!C11,'Banco de Dados'!$B$3:$B$274,'Banco de Dados'!$K$3:$K$274,"")</f>
        <v>Ar</v>
      </c>
      <c r="B11" s="2">
        <f>_xlfn.XLOOKUP(P!C11,'Banco de Dados'!$B$3:$B$274,'Banco de Dados'!$L$3:$L$274,"")</f>
        <v>18</v>
      </c>
      <c r="C11" s="1">
        <v>2957</v>
      </c>
      <c r="D11" s="2">
        <f>_xlfn.XLOOKUP(P!C11,'Banco de Dados'!$B$3:$B$274,'Banco de Dados'!O$3:O$274,"")</f>
        <v>4130</v>
      </c>
      <c r="E11" s="2">
        <f>_xlfn.XLOOKUP(P!C11,'Banco de Dados'!$B$3:$B$274,'Banco de Dados'!P$3:P$274,"")</f>
        <v>229</v>
      </c>
      <c r="F11" s="32">
        <f t="shared" si="0"/>
        <v>5.5447941888619852</v>
      </c>
      <c r="G11" s="3"/>
      <c r="H11" s="3"/>
      <c r="J11" s="7"/>
      <c r="K11" s="171" t="s">
        <v>209</v>
      </c>
      <c r="L11" s="172"/>
      <c r="M11" s="5">
        <f>_xlfn.XLOOKUP($M$7,A8:A35,D8:D35,"")</f>
        <v>29684</v>
      </c>
      <c r="P11" s="112" t="str">
        <v>ae</v>
      </c>
      <c r="Q11" s="30" cm="1">
        <f t="array" aca="1" ref="Q11" ca="1">INDIRECT("L"&amp;AJ10)</f>
        <v>1394.849992690645</v>
      </c>
      <c r="R11" s="151" t="s">
        <v>241</v>
      </c>
      <c r="S11" s="30" cm="1">
        <f t="array" aca="1" ref="S11" ca="1">INDIRECT("L"&amp;AK10)</f>
        <v>27.511633135960281</v>
      </c>
      <c r="T11" s="121" t="str">
        <v>R4</v>
      </c>
      <c r="W11" s="30"/>
      <c r="X11" s="17"/>
      <c r="Y11" s="2"/>
      <c r="Z11" s="7"/>
      <c r="AA11" s="2"/>
      <c r="AB11" s="7"/>
      <c r="AC11" s="7"/>
      <c r="AD11" s="2"/>
      <c r="AF11" s="7"/>
      <c r="AG11" s="2"/>
      <c r="AH11" s="7"/>
      <c r="AI11" s="7"/>
      <c r="AJ11" s="2">
        <f t="shared" ref="AJ11:AK26" si="1">AJ10+$AI$7</f>
        <v>166</v>
      </c>
      <c r="AK11" s="7">
        <f t="shared" si="1"/>
        <v>168</v>
      </c>
      <c r="AL11" s="7"/>
    </row>
    <row r="12" spans="1:38" ht="15.75" x14ac:dyDescent="0.25">
      <c r="A12" s="28" t="str">
        <f>_xlfn.XLOOKUP(P!C12,'Banco de Dados'!$B$3:$B$274,'Banco de Dados'!$K$3:$K$274,"")</f>
        <v>K</v>
      </c>
      <c r="B12" s="2">
        <f>_xlfn.XLOOKUP(P!C12,'Banco de Dados'!$B$3:$B$274,'Banco de Dados'!$L$3:$L$274,"")</f>
        <v>19</v>
      </c>
      <c r="C12" s="1">
        <v>3313</v>
      </c>
      <c r="D12" s="2">
        <f>_xlfn.XLOOKUP(P!C12,'Banco de Dados'!$B$3:$B$274,'Banco de Dados'!O$3:O$274,"")</f>
        <v>169151</v>
      </c>
      <c r="E12" s="2">
        <f>_xlfn.XLOOKUP(P!C12,'Banco de Dados'!$B$3:$B$274,'Banco de Dados'!P$3:P$274,"")</f>
        <v>441</v>
      </c>
      <c r="F12" s="32">
        <f t="shared" si="0"/>
        <v>0.26071380009577244</v>
      </c>
      <c r="G12" s="3"/>
      <c r="H12" s="3"/>
      <c r="J12" s="7"/>
      <c r="K12" s="171" t="s">
        <v>213</v>
      </c>
      <c r="L12" s="172"/>
      <c r="M12" s="5">
        <f>_xlfn.XLOOKUP($M$7,A8:A35,E8:E35,"")</f>
        <v>255</v>
      </c>
      <c r="P12" s="112" t="str">
        <v>af</v>
      </c>
      <c r="Q12" s="30" cm="1">
        <f t="array" aca="1" ref="Q12" ca="1">INDIRECT("L"&amp;AJ11)</f>
        <v>1369.6407413670213</v>
      </c>
      <c r="R12" s="151" t="s">
        <v>241</v>
      </c>
      <c r="S12" s="30" cm="1">
        <f t="array" aca="1" ref="S12" ca="1">INDIRECT("L"&amp;AK11)</f>
        <v>29.094612929581274</v>
      </c>
      <c r="T12" s="121" t="str">
        <v>R5</v>
      </c>
      <c r="W12" s="30"/>
      <c r="X12" s="17"/>
      <c r="Y12" s="2"/>
      <c r="Z12" s="7"/>
      <c r="AA12" s="2"/>
      <c r="AB12" s="7"/>
      <c r="AC12" s="7"/>
      <c r="AD12" s="2"/>
      <c r="AF12" s="7"/>
      <c r="AG12" s="2"/>
      <c r="AH12" s="7"/>
      <c r="AI12" s="7"/>
      <c r="AJ12" s="2">
        <f t="shared" si="1"/>
        <v>200</v>
      </c>
      <c r="AK12" s="7">
        <f t="shared" si="1"/>
        <v>202</v>
      </c>
      <c r="AL12" s="7"/>
    </row>
    <row r="13" spans="1:38" x14ac:dyDescent="0.25">
      <c r="A13" s="28" t="str">
        <f>_xlfn.XLOOKUP(P!C13,'Banco de Dados'!$B$3:$B$274,'Banco de Dados'!$K$3:$K$274,"")</f>
        <v>Ca</v>
      </c>
      <c r="B13" s="2">
        <f>_xlfn.XLOOKUP(P!C13,'Banco de Dados'!$B$3:$B$274,'Banco de Dados'!$L$3:$L$274,"")</f>
        <v>20</v>
      </c>
      <c r="C13" s="1">
        <v>3691</v>
      </c>
      <c r="D13" s="2">
        <f>_xlfn.XLOOKUP(P!C13,'Banco de Dados'!$B$3:$B$274,'Banco de Dados'!O$3:O$274,"")</f>
        <v>427317</v>
      </c>
      <c r="E13" s="2">
        <f>_xlfn.XLOOKUP(P!C13,'Banco de Dados'!$B$3:$B$274,'Banco de Dados'!P$3:P$274,"")</f>
        <v>637</v>
      </c>
      <c r="F13" s="32">
        <f t="shared" si="0"/>
        <v>0.14906966022882309</v>
      </c>
      <c r="G13" s="3"/>
      <c r="H13" s="3"/>
      <c r="J13" s="67"/>
      <c r="K13" s="94"/>
      <c r="L13" s="94"/>
      <c r="M13" s="94"/>
      <c r="N13" s="94"/>
      <c r="P13" s="112" t="str">
        <v>ag</v>
      </c>
      <c r="Q13" s="30" cm="1">
        <f t="array" aca="1" ref="Q13" ca="1">INDIRECT("L"&amp;AJ12)</f>
        <v>1153.4382672020565</v>
      </c>
      <c r="R13" s="151" t="s">
        <v>241</v>
      </c>
      <c r="S13" s="30" cm="1">
        <f t="array" aca="1" ref="S13" ca="1">INDIRECT("L"&amp;AK12)</f>
        <v>18.875529231225524</v>
      </c>
      <c r="T13" s="121" t="str">
        <v>R6</v>
      </c>
      <c r="W13" s="30"/>
      <c r="X13" s="32"/>
      <c r="Y13" s="2"/>
      <c r="Z13" s="7"/>
      <c r="AA13" s="2"/>
      <c r="AB13" s="7"/>
      <c r="AC13" s="7"/>
      <c r="AD13" s="2"/>
      <c r="AF13" s="7"/>
      <c r="AG13" s="2"/>
      <c r="AH13" s="7"/>
      <c r="AI13" s="7"/>
      <c r="AJ13" s="2">
        <f t="shared" si="1"/>
        <v>234</v>
      </c>
      <c r="AK13" s="7">
        <f t="shared" si="1"/>
        <v>236</v>
      </c>
      <c r="AL13" s="7"/>
    </row>
    <row r="14" spans="1:38" ht="15.75" x14ac:dyDescent="0.25">
      <c r="A14" s="28" t="str">
        <f>_xlfn.XLOOKUP(P!C14,'Banco de Dados'!$B$3:$B$274,'Banco de Dados'!$K$3:$K$274,"")</f>
        <v>Ti</v>
      </c>
      <c r="B14" s="2">
        <f>_xlfn.XLOOKUP(P!C14,'Banco de Dados'!$B$3:$B$274,'Banco de Dados'!$L$3:$L$274,"")</f>
        <v>22</v>
      </c>
      <c r="C14" s="1">
        <v>4509</v>
      </c>
      <c r="D14" s="2">
        <f>_xlfn.XLOOKUP(P!C14,'Banco de Dados'!$B$3:$B$274,'Banco de Dados'!O$3:O$274,"")</f>
        <v>4625</v>
      </c>
      <c r="E14" s="2">
        <f>_xlfn.XLOOKUP(P!C14,'Banco de Dados'!$B$3:$B$274,'Banco de Dados'!P$3:P$274,"")</f>
        <v>122</v>
      </c>
      <c r="F14" s="32">
        <f t="shared" si="0"/>
        <v>2.637837837837838</v>
      </c>
      <c r="G14" s="3"/>
      <c r="H14" s="3"/>
      <c r="J14" s="7"/>
      <c r="K14" s="72" t="str">
        <f>A6</f>
        <v>ab</v>
      </c>
      <c r="L14" s="55" t="s">
        <v>215</v>
      </c>
      <c r="M14" s="41" t="str">
        <f>A1</f>
        <v>Cloro</v>
      </c>
      <c r="P14" s="112" t="str">
        <v>ah</v>
      </c>
      <c r="Q14" s="30" cm="1">
        <f t="array" aca="1" ref="Q14" ca="1">INDIRECT("L"&amp;AJ13)</f>
        <v>1896.679318013151</v>
      </c>
      <c r="R14" s="151" t="s">
        <v>241</v>
      </c>
      <c r="S14" s="30" cm="1">
        <f t="array" aca="1" ref="S14" ca="1">INDIRECT("L"&amp;AK13)</f>
        <v>32.613747106483842</v>
      </c>
      <c r="T14" s="121" t="str">
        <v>R7</v>
      </c>
      <c r="W14" s="30"/>
      <c r="X14" s="33"/>
      <c r="Z14" s="7"/>
      <c r="AA14" s="2"/>
      <c r="AB14" s="7"/>
      <c r="AC14" s="7"/>
      <c r="AD14" s="2"/>
      <c r="AF14" s="7"/>
      <c r="AG14" s="2"/>
      <c r="AH14" s="7"/>
      <c r="AI14" s="7"/>
      <c r="AJ14" s="2">
        <f t="shared" si="1"/>
        <v>268</v>
      </c>
      <c r="AK14" s="7">
        <f t="shared" si="1"/>
        <v>270</v>
      </c>
      <c r="AL14" s="7"/>
    </row>
    <row r="15" spans="1:38" x14ac:dyDescent="0.25">
      <c r="A15" s="28" t="str">
        <f>_xlfn.XLOOKUP(P!C15,'Banco de Dados'!$B$3:$B$274,'Banco de Dados'!$K$3:$K$274,"")</f>
        <v>Cr</v>
      </c>
      <c r="B15" s="2">
        <f>_xlfn.XLOOKUP(P!C15,'Banco de Dados'!$B$3:$B$274,'Banco de Dados'!$L$3:$L$274,"")</f>
        <v>24</v>
      </c>
      <c r="C15" s="1">
        <v>5412</v>
      </c>
      <c r="D15" s="2">
        <f>_xlfn.XLOOKUP(P!C15,'Banco de Dados'!$B$3:$B$274,'Banco de Dados'!O$3:O$274,"")</f>
        <v>1257</v>
      </c>
      <c r="E15" s="2">
        <f>_xlfn.XLOOKUP(P!C15,'Banco de Dados'!$B$3:$B$274,'Banco de Dados'!P$3:P$274,"")</f>
        <v>118</v>
      </c>
      <c r="F15" s="32">
        <f t="shared" si="0"/>
        <v>9.387430389817025</v>
      </c>
      <c r="G15" s="3"/>
      <c r="H15" s="3"/>
      <c r="J15" s="7"/>
      <c r="K15" s="20" t="s">
        <v>210</v>
      </c>
      <c r="L15" s="57"/>
      <c r="M15" s="34" t="s">
        <v>211</v>
      </c>
      <c r="P15" s="112" t="str">
        <v>ai</v>
      </c>
      <c r="Q15" s="30" cm="1">
        <f t="array" aca="1" ref="Q15" ca="1">INDIRECT("L"&amp;AJ14)</f>
        <v>1352.766419439726</v>
      </c>
      <c r="R15" s="151" t="s">
        <v>241</v>
      </c>
      <c r="S15" s="30" cm="1">
        <f t="array" aca="1" ref="S15" ca="1">INDIRECT("L"&amp;AK14)</f>
        <v>26.914729664334306</v>
      </c>
      <c r="T15" s="121" t="str">
        <v>R8</v>
      </c>
      <c r="W15" s="30"/>
      <c r="X15" s="32"/>
      <c r="Y15" s="3"/>
      <c r="Z15" s="7"/>
      <c r="AA15" s="2"/>
      <c r="AB15" s="7"/>
      <c r="AC15" s="7"/>
      <c r="AD15" s="2"/>
      <c r="AF15" s="7"/>
      <c r="AG15" s="2"/>
      <c r="AH15" s="7"/>
      <c r="AI15" s="7"/>
      <c r="AJ15" s="2">
        <f t="shared" si="1"/>
        <v>302</v>
      </c>
      <c r="AK15" s="7">
        <f t="shared" si="1"/>
        <v>304</v>
      </c>
      <c r="AL15" s="7"/>
    </row>
    <row r="16" spans="1:38" x14ac:dyDescent="0.25">
      <c r="A16" s="28" t="str">
        <f>_xlfn.XLOOKUP(P!C16,'Banco de Dados'!$B$3:$B$274,'Banco de Dados'!$K$3:$K$274,"")</f>
        <v>Mn</v>
      </c>
      <c r="B16" s="2">
        <f>_xlfn.XLOOKUP(P!C16,'Banco de Dados'!$B$3:$B$274,'Banco de Dados'!$L$3:$L$274,"")</f>
        <v>25</v>
      </c>
      <c r="C16" s="1">
        <v>5895</v>
      </c>
      <c r="D16" s="2">
        <f>_xlfn.XLOOKUP(P!C16,'Banco de Dados'!$B$3:$B$274,'Banco de Dados'!O$3:O$274,"")</f>
        <v>6728</v>
      </c>
      <c r="E16" s="2">
        <f>_xlfn.XLOOKUP(P!C16,'Banco de Dados'!$B$3:$B$274,'Banco de Dados'!P$3:P$274,"")</f>
        <v>153</v>
      </c>
      <c r="F16" s="32">
        <f t="shared" si="0"/>
        <v>2.2740784780023779</v>
      </c>
      <c r="G16" s="3"/>
      <c r="H16" s="3"/>
      <c r="J16" s="7"/>
      <c r="K16" s="49">
        <f>_xlfn.XLOOKUP($B$4,A8:A35,D8:D35,"-")</f>
        <v>29684</v>
      </c>
      <c r="L16" s="56"/>
      <c r="M16" s="42">
        <f>_xlfn.XLOOKUP($B$4,A8:A35,E8:E35,"-")</f>
        <v>255</v>
      </c>
      <c r="P16" s="112" t="str">
        <v>aj</v>
      </c>
      <c r="Q16" s="30" cm="1">
        <f t="array" aca="1" ref="Q16" ca="1">INDIRECT("L"&amp;AJ15)</f>
        <v>2049.2427780109952</v>
      </c>
      <c r="R16" s="151" t="s">
        <v>241</v>
      </c>
      <c r="S16" s="30" cm="1">
        <f t="array" aca="1" ref="S16" ca="1">INDIRECT("L"&amp;AK15)</f>
        <v>34.586382305052318</v>
      </c>
      <c r="T16" s="121" t="str">
        <v>R9</v>
      </c>
      <c r="W16" s="30"/>
      <c r="X16" s="32"/>
      <c r="Y16" s="2"/>
      <c r="Z16" s="7"/>
      <c r="AA16" s="2"/>
      <c r="AB16" s="7"/>
      <c r="AC16" s="7"/>
      <c r="AD16" s="2"/>
      <c r="AF16" s="7"/>
      <c r="AG16" s="2"/>
      <c r="AH16" s="7"/>
      <c r="AI16" s="7"/>
      <c r="AJ16" s="2">
        <f t="shared" si="1"/>
        <v>336</v>
      </c>
      <c r="AK16" s="7">
        <f t="shared" si="1"/>
        <v>338</v>
      </c>
      <c r="AL16" s="7"/>
    </row>
    <row r="17" spans="1:38" x14ac:dyDescent="0.25">
      <c r="A17" s="28" t="str">
        <f>_xlfn.XLOOKUP(P!C17,'Banco de Dados'!$B$3:$B$274,'Banco de Dados'!$K$3:$K$274,"")</f>
        <v>Fe</v>
      </c>
      <c r="B17" s="2">
        <f>_xlfn.XLOOKUP(P!C17,'Banco de Dados'!$B$3:$B$274,'Banco de Dados'!$L$3:$L$274,"")</f>
        <v>26</v>
      </c>
      <c r="C17" s="1">
        <v>6399</v>
      </c>
      <c r="D17" s="2">
        <f>_xlfn.XLOOKUP(P!C17,'Banco de Dados'!$B$3:$B$274,'Banco de Dados'!O$3:O$274,"")</f>
        <v>17564</v>
      </c>
      <c r="E17" s="2">
        <f>_xlfn.XLOOKUP(P!C17,'Banco de Dados'!$B$3:$B$274,'Banco de Dados'!P$3:P$274,"")</f>
        <v>189</v>
      </c>
      <c r="F17" s="32">
        <f t="shared" si="0"/>
        <v>1.076064677749943</v>
      </c>
      <c r="G17" s="3"/>
      <c r="H17" s="3"/>
      <c r="J17" s="7"/>
      <c r="P17" s="112" t="str">
        <v>ak</v>
      </c>
      <c r="Q17" s="30" cm="1">
        <f t="array" aca="1" ref="Q17" ca="1">INDIRECT("L"&amp;AJ16)</f>
        <v>1610.7431744584624</v>
      </c>
      <c r="R17" s="151" t="s">
        <v>241</v>
      </c>
      <c r="S17" s="30" cm="1">
        <f t="array" aca="1" ref="S17" ca="1">INDIRECT("L"&amp;AK16)</f>
        <v>32.667968776963647</v>
      </c>
      <c r="T17" s="121" t="str">
        <v>R10</v>
      </c>
      <c r="W17" s="30"/>
      <c r="X17" s="32"/>
      <c r="Y17" s="2"/>
      <c r="Z17" s="7"/>
      <c r="AA17" s="2"/>
      <c r="AB17" s="7"/>
      <c r="AC17" s="7"/>
      <c r="AD17" s="2"/>
      <c r="AF17" s="7"/>
      <c r="AG17" s="2"/>
      <c r="AH17" s="7"/>
      <c r="AI17" s="7"/>
      <c r="AJ17" s="2">
        <f t="shared" si="1"/>
        <v>370</v>
      </c>
      <c r="AK17" s="7">
        <f t="shared" si="1"/>
        <v>372</v>
      </c>
      <c r="AL17" s="7"/>
    </row>
    <row r="18" spans="1:38" ht="15.75" x14ac:dyDescent="0.25">
      <c r="A18" s="28" t="str">
        <f>_xlfn.XLOOKUP(P!C18,'Banco de Dados'!$B$3:$B$274,'Banco de Dados'!$K$3:$K$274,"")</f>
        <v>Ni</v>
      </c>
      <c r="B18" s="2">
        <f>_xlfn.XLOOKUP(P!C18,'Banco de Dados'!$B$3:$B$274,'Banco de Dados'!$L$3:$L$274,"")</f>
        <v>28</v>
      </c>
      <c r="C18" s="1">
        <v>7472</v>
      </c>
      <c r="D18" s="2">
        <f>_xlfn.XLOOKUP(P!C18,'Banco de Dados'!$B$3:$B$274,'Banco de Dados'!O$3:O$274,"")</f>
        <v>1329</v>
      </c>
      <c r="E18" s="2">
        <f>_xlfn.XLOOKUP(P!C18,'Banco de Dados'!$B$3:$B$274,'Banco de Dados'!P$3:P$274,"")</f>
        <v>231</v>
      </c>
      <c r="F18" s="32">
        <f t="shared" si="0"/>
        <v>17.381489841986458</v>
      </c>
      <c r="G18" s="3"/>
      <c r="H18" s="3"/>
      <c r="J18" s="7"/>
      <c r="K18" s="165" t="s">
        <v>67</v>
      </c>
      <c r="L18" s="166"/>
      <c r="M18" s="167"/>
      <c r="P18" s="112" t="str">
        <v>al</v>
      </c>
      <c r="Q18" s="30" cm="1">
        <f t="array" aca="1" ref="Q18" ca="1">INDIRECT("L"&amp;AJ17)</f>
        <v>1077.1784827904253</v>
      </c>
      <c r="R18" s="151" t="s">
        <v>241</v>
      </c>
      <c r="S18" s="30" cm="1">
        <f t="array" aca="1" ref="S18" ca="1">INDIRECT("L"&amp;AK17)</f>
        <v>26.767214555207573</v>
      </c>
      <c r="T18" s="121" t="str">
        <v>R11</v>
      </c>
      <c r="W18" s="30"/>
      <c r="X18" s="32"/>
      <c r="Y18" s="2"/>
      <c r="Z18" s="7"/>
      <c r="AA18" s="2"/>
      <c r="AB18" s="7"/>
      <c r="AC18" s="7"/>
      <c r="AD18" s="2"/>
      <c r="AF18" s="7"/>
      <c r="AG18" s="2"/>
      <c r="AH18" s="7"/>
      <c r="AI18" s="7"/>
      <c r="AJ18" s="2">
        <f t="shared" si="1"/>
        <v>404</v>
      </c>
      <c r="AK18" s="7">
        <f t="shared" si="1"/>
        <v>406</v>
      </c>
      <c r="AL18" s="7"/>
    </row>
    <row r="19" spans="1:38" x14ac:dyDescent="0.25">
      <c r="A19" s="28" t="str">
        <f>_xlfn.XLOOKUP(P!C19,'Banco de Dados'!$B$3:$B$274,'Banco de Dados'!$K$3:$K$274,"")</f>
        <v>Cu</v>
      </c>
      <c r="B19" s="2">
        <f>_xlfn.XLOOKUP(P!C19,'Banco de Dados'!$B$3:$B$274,'Banco de Dados'!$L$3:$L$274,"")</f>
        <v>29</v>
      </c>
      <c r="C19" s="1">
        <v>8041</v>
      </c>
      <c r="D19" s="2">
        <f>_xlfn.XLOOKUP(P!C19,'Banco de Dados'!$B$3:$B$274,'Banco de Dados'!O$3:O$274,"")</f>
        <v>520</v>
      </c>
      <c r="E19" s="2">
        <f>_xlfn.XLOOKUP(P!C19,'Banco de Dados'!$B$3:$B$274,'Banco de Dados'!P$3:P$274,"")</f>
        <v>245</v>
      </c>
      <c r="F19" s="32">
        <f t="shared" si="0"/>
        <v>47.115384615384613</v>
      </c>
      <c r="G19" s="3"/>
      <c r="H19" s="3"/>
      <c r="J19" s="7"/>
      <c r="K19" s="104" t="s">
        <v>240</v>
      </c>
      <c r="L19" s="39"/>
      <c r="M19" s="106" t="s">
        <v>209</v>
      </c>
      <c r="P19" s="112">
        <v>0</v>
      </c>
      <c r="Q19" s="30" t="e" cm="1">
        <f t="array" aca="1" ref="Q19" ca="1">INDIRECT("L"&amp;AJ18)</f>
        <v>#VALUE!</v>
      </c>
      <c r="R19" s="151" t="s">
        <v>241</v>
      </c>
      <c r="S19" s="30" t="e" cm="1">
        <f t="array" aca="1" ref="S19" ca="1">INDIRECT("L"&amp;AK18)</f>
        <v>#VALUE!</v>
      </c>
      <c r="T19" s="121">
        <v>0</v>
      </c>
      <c r="X19" s="2"/>
      <c r="Y19" s="2"/>
      <c r="Z19" s="7"/>
      <c r="AA19" s="2"/>
      <c r="AB19" s="7"/>
      <c r="AC19" s="7"/>
      <c r="AD19" s="2"/>
      <c r="AF19" s="7"/>
      <c r="AG19" s="2"/>
      <c r="AH19" s="7"/>
      <c r="AI19" s="7"/>
      <c r="AJ19" s="2">
        <f t="shared" si="1"/>
        <v>438</v>
      </c>
      <c r="AK19" s="7">
        <f t="shared" si="1"/>
        <v>440</v>
      </c>
      <c r="AL19" s="7"/>
    </row>
    <row r="20" spans="1:38" x14ac:dyDescent="0.25">
      <c r="A20" s="28" t="str">
        <f>_xlfn.XLOOKUP(P!C20,'Banco de Dados'!$B$3:$B$274,'Banco de Dados'!$K$3:$K$274,"")</f>
        <v>Zn</v>
      </c>
      <c r="B20" s="2">
        <f>_xlfn.XLOOKUP(P!C20,'Banco de Dados'!$B$3:$B$274,'Banco de Dados'!$L$3:$L$274,"")</f>
        <v>30</v>
      </c>
      <c r="C20" s="1">
        <v>8631</v>
      </c>
      <c r="D20" s="2">
        <f>_xlfn.XLOOKUP(P!C20,'Banco de Dados'!$B$3:$B$274,'Banco de Dados'!O$3:O$274,"")</f>
        <v>1363</v>
      </c>
      <c r="E20" s="2">
        <f>_xlfn.XLOOKUP(P!C20,'Banco de Dados'!$B$3:$B$274,'Banco de Dados'!P$3:P$274,"")</f>
        <v>248</v>
      </c>
      <c r="F20" s="32">
        <f t="shared" si="0"/>
        <v>18.195157740278798</v>
      </c>
      <c r="G20" s="3"/>
      <c r="H20" s="3"/>
      <c r="J20" s="58" t="s">
        <v>38</v>
      </c>
      <c r="K20" s="59">
        <f>$L$9</f>
        <v>6600</v>
      </c>
      <c r="L20" s="60"/>
      <c r="M20" s="61">
        <f>$M$11</f>
        <v>29684</v>
      </c>
      <c r="N20" s="60"/>
      <c r="P20" s="112">
        <v>0</v>
      </c>
      <c r="Q20" s="30" t="e" cm="1">
        <f t="array" aca="1" ref="Q20" ca="1">INDIRECT("L"&amp;AJ19)</f>
        <v>#VALUE!</v>
      </c>
      <c r="R20" s="151" t="s">
        <v>241</v>
      </c>
      <c r="S20" s="30" t="e" cm="1">
        <f t="array" aca="1" ref="S20" ca="1">INDIRECT("L"&amp;AK19)</f>
        <v>#VALUE!</v>
      </c>
      <c r="T20" s="115">
        <v>0</v>
      </c>
      <c r="X20" s="2"/>
      <c r="Y20" s="2"/>
      <c r="Z20" s="7"/>
      <c r="AA20" s="2"/>
      <c r="AB20" s="7"/>
      <c r="AC20" s="7"/>
      <c r="AD20" s="2"/>
      <c r="AF20" s="7"/>
      <c r="AG20" s="2"/>
      <c r="AH20" s="7"/>
      <c r="AI20" s="7"/>
      <c r="AJ20" s="2">
        <f t="shared" si="1"/>
        <v>472</v>
      </c>
      <c r="AK20" s="7">
        <f t="shared" si="1"/>
        <v>474</v>
      </c>
      <c r="AL20" s="7"/>
    </row>
    <row r="21" spans="1:38" x14ac:dyDescent="0.25">
      <c r="A21" s="28" t="str">
        <f>_xlfn.XLOOKUP(P!C21,'Banco de Dados'!$B$3:$B$274,'Banco de Dados'!$K$3:$K$274,"")</f>
        <v>Br</v>
      </c>
      <c r="B21" s="2">
        <f>_xlfn.XLOOKUP(P!C21,'Banco de Dados'!$B$3:$B$274,'Banco de Dados'!$L$3:$L$274,"")</f>
        <v>35</v>
      </c>
      <c r="C21" s="1">
        <v>11908</v>
      </c>
      <c r="D21" s="2">
        <f>_xlfn.XLOOKUP(P!C21,'Banco de Dados'!$B$3:$B$274,'Banco de Dados'!O$3:O$274,"")</f>
        <v>38434</v>
      </c>
      <c r="E21" s="2">
        <f>_xlfn.XLOOKUP(P!C21,'Banco de Dados'!$B$3:$B$274,'Banco de Dados'!P$3:P$274,"")</f>
        <v>312</v>
      </c>
      <c r="F21" s="32">
        <f t="shared" si="0"/>
        <v>0.81178123536452096</v>
      </c>
      <c r="G21" s="3"/>
      <c r="H21" s="3"/>
      <c r="J21" s="2"/>
      <c r="K21" s="18"/>
      <c r="L21" s="2" t="s">
        <v>70</v>
      </c>
      <c r="M21" s="19"/>
      <c r="P21" s="112">
        <v>0</v>
      </c>
      <c r="Q21" s="30" t="e" cm="1">
        <f t="array" aca="1" ref="Q21" ca="1">INDIRECT("L"&amp;AJ20)</f>
        <v>#VALUE!</v>
      </c>
      <c r="R21" s="151" t="s">
        <v>241</v>
      </c>
      <c r="S21" s="30" t="e" cm="1">
        <f t="array" aca="1" ref="S21" ca="1">INDIRECT("L"&amp;AK20)</f>
        <v>#VALUE!</v>
      </c>
      <c r="T21" s="115">
        <v>0</v>
      </c>
      <c r="X21" s="2"/>
      <c r="Y21" s="7"/>
      <c r="Z21" s="7"/>
      <c r="AA21" s="2"/>
      <c r="AB21" s="7"/>
      <c r="AC21" s="7"/>
      <c r="AD21" s="2"/>
      <c r="AF21" s="7"/>
      <c r="AG21" s="2"/>
      <c r="AH21" s="7"/>
      <c r="AI21" s="7"/>
      <c r="AJ21" s="2">
        <f t="shared" si="1"/>
        <v>506</v>
      </c>
      <c r="AK21" s="7">
        <f t="shared" si="1"/>
        <v>508</v>
      </c>
      <c r="AL21" s="7"/>
    </row>
    <row r="22" spans="1:38" x14ac:dyDescent="0.25">
      <c r="A22" s="28" t="str">
        <f>_xlfn.XLOOKUP(P!C22,'Banco de Dados'!$B$3:$B$274,'Banco de Dados'!$K$3:$K$274,"")</f>
        <v>Sr</v>
      </c>
      <c r="B22" s="2">
        <f>_xlfn.XLOOKUP(P!C22,'Banco de Dados'!$B$3:$B$274,'Banco de Dados'!$L$3:$L$274,"")</f>
        <v>38</v>
      </c>
      <c r="C22" s="1">
        <v>14142</v>
      </c>
      <c r="D22" s="2">
        <f>_xlfn.XLOOKUP(P!C22,'Banco de Dados'!$B$3:$B$274,'Banco de Dados'!O$3:O$274,"")</f>
        <v>1873</v>
      </c>
      <c r="E22" s="2">
        <f>_xlfn.XLOOKUP(P!C22,'Banco de Dados'!$B$3:$B$274,'Banco de Dados'!P$3:P$274,"")</f>
        <v>219</v>
      </c>
      <c r="F22" s="32">
        <f t="shared" si="0"/>
        <v>11.692471970101442</v>
      </c>
      <c r="G22" s="3"/>
      <c r="H22" s="3"/>
      <c r="J22" s="58" t="s">
        <v>69</v>
      </c>
      <c r="K22" s="62" t="s">
        <v>71</v>
      </c>
      <c r="L22" s="63"/>
      <c r="M22" s="64">
        <f>K16</f>
        <v>29684</v>
      </c>
      <c r="N22" s="60"/>
      <c r="P22" s="112">
        <v>0</v>
      </c>
      <c r="Q22" s="30" t="e" cm="1">
        <f t="array" aca="1" ref="Q22" ca="1">INDIRECT("L"&amp;AJ21)</f>
        <v>#VALUE!</v>
      </c>
      <c r="R22" s="151" t="s">
        <v>241</v>
      </c>
      <c r="S22" s="30" t="e" cm="1">
        <f t="array" aca="1" ref="S22" ca="1">INDIRECT("L"&amp;AK21)</f>
        <v>#VALUE!</v>
      </c>
      <c r="T22" s="115">
        <v>0</v>
      </c>
      <c r="X22" s="2"/>
      <c r="Y22" s="7"/>
      <c r="Z22" s="7"/>
      <c r="AA22" s="2"/>
      <c r="AB22" s="7"/>
      <c r="AC22" s="7"/>
      <c r="AD22" s="2"/>
      <c r="AF22" s="7"/>
      <c r="AG22" s="2"/>
      <c r="AH22" s="7"/>
      <c r="AI22" s="7"/>
      <c r="AJ22" s="2">
        <f t="shared" si="1"/>
        <v>540</v>
      </c>
      <c r="AK22" s="7">
        <f t="shared" si="1"/>
        <v>542</v>
      </c>
      <c r="AL22" s="7"/>
    </row>
    <row r="23" spans="1:38" x14ac:dyDescent="0.25">
      <c r="A23" s="28" t="str">
        <f>_xlfn.XLOOKUP(P!C23,'Banco de Dados'!$B$3:$B$274,'Banco de Dados'!$K$3:$K$274,"")</f>
        <v>Rh</v>
      </c>
      <c r="B23" s="2">
        <f>_xlfn.XLOOKUP(P!C23,'Banco de Dados'!$B$3:$B$274,'Banco de Dados'!$L$3:$L$274,"")</f>
        <v>45</v>
      </c>
      <c r="C23" s="1">
        <v>20167</v>
      </c>
      <c r="D23" s="2">
        <f>_xlfn.XLOOKUP(P!C23,'Banco de Dados'!$B$3:$B$274,'Banco de Dados'!O$3:O$274,"")</f>
        <v>2210</v>
      </c>
      <c r="E23" s="2">
        <f>_xlfn.XLOOKUP(P!C23,'Banco de Dados'!$B$3:$B$274,'Banco de Dados'!P$3:P$274,"")</f>
        <v>152</v>
      </c>
      <c r="F23" s="32">
        <f t="shared" si="0"/>
        <v>6.877828054298643</v>
      </c>
      <c r="G23" s="3"/>
      <c r="H23" s="3"/>
      <c r="J23" s="7"/>
      <c r="P23" s="112">
        <v>0</v>
      </c>
      <c r="Q23" s="30" t="e" cm="1">
        <f t="array" aca="1" ref="Q23" ca="1">INDIRECT("L"&amp;AJ22)</f>
        <v>#VALUE!</v>
      </c>
      <c r="R23" s="151" t="s">
        <v>241</v>
      </c>
      <c r="S23" s="30" t="e" cm="1">
        <f t="array" aca="1" ref="S23" ca="1">INDIRECT("L"&amp;AK22)</f>
        <v>#VALUE!</v>
      </c>
      <c r="T23" s="115">
        <v>0</v>
      </c>
      <c r="W23" s="30"/>
      <c r="X23" s="2"/>
      <c r="Y23" s="7"/>
      <c r="Z23" s="7"/>
      <c r="AA23" s="2"/>
      <c r="AB23" s="7"/>
      <c r="AC23" s="7"/>
      <c r="AD23" s="2"/>
      <c r="AF23" s="7"/>
      <c r="AG23" s="2"/>
      <c r="AH23" s="7"/>
      <c r="AI23" s="7"/>
      <c r="AJ23" s="2">
        <f t="shared" si="1"/>
        <v>574</v>
      </c>
      <c r="AK23" s="7">
        <f t="shared" si="1"/>
        <v>576</v>
      </c>
      <c r="AL23" s="7"/>
    </row>
    <row r="24" spans="1:38" ht="15.75" x14ac:dyDescent="0.25">
      <c r="A24" s="28" t="str">
        <f>_xlfn.XLOOKUP(P!C24,'Banco de Dados'!$B$3:$B$274,'Banco de Dados'!$K$3:$K$274,"")</f>
        <v>Rh</v>
      </c>
      <c r="B24" s="2">
        <f>_xlfn.XLOOKUP(P!C24,'Banco de Dados'!$B$3:$B$274,'Banco de Dados'!$L$3:$L$274,"")</f>
        <v>45</v>
      </c>
      <c r="C24" s="1">
        <v>2696</v>
      </c>
      <c r="D24" s="2">
        <f>_xlfn.XLOOKUP(P!C24,'Banco de Dados'!$B$3:$B$274,'Banco de Dados'!O$3:O$274,"")</f>
        <v>16370</v>
      </c>
      <c r="E24" s="2">
        <f>_xlfn.XLOOKUP(P!C24,'Banco de Dados'!$B$3:$B$274,'Banco de Dados'!P$3:P$274,"")</f>
        <v>184</v>
      </c>
      <c r="F24" s="32">
        <f t="shared" si="0"/>
        <v>1.1240073304825902</v>
      </c>
      <c r="J24" s="7"/>
      <c r="K24" s="165" t="s">
        <v>218</v>
      </c>
      <c r="L24" s="166"/>
      <c r="M24" s="167"/>
      <c r="P24" s="112">
        <v>0</v>
      </c>
      <c r="Q24" s="30" t="e" cm="1">
        <f t="array" aca="1" ref="Q24" ca="1">INDIRECT("L"&amp;AJ23)</f>
        <v>#VALUE!</v>
      </c>
      <c r="R24" s="151" t="s">
        <v>241</v>
      </c>
      <c r="S24" s="30" t="e" cm="1">
        <f t="array" aca="1" ref="S24" ca="1">INDIRECT("L"&amp;AK23)</f>
        <v>#VALUE!</v>
      </c>
      <c r="T24" s="115">
        <v>0</v>
      </c>
      <c r="W24" s="30"/>
      <c r="X24" s="2"/>
      <c r="Y24" s="7"/>
      <c r="Z24" s="7"/>
      <c r="AA24" s="2"/>
      <c r="AB24" s="7"/>
      <c r="AC24" s="7"/>
      <c r="AD24" s="2"/>
      <c r="AF24" s="7"/>
      <c r="AG24" s="2"/>
      <c r="AH24" s="7"/>
      <c r="AI24" s="7"/>
      <c r="AJ24" s="2">
        <f t="shared" si="1"/>
        <v>608</v>
      </c>
      <c r="AK24" s="7">
        <f t="shared" si="1"/>
        <v>610</v>
      </c>
      <c r="AL24" s="7"/>
    </row>
    <row r="25" spans="1:38" x14ac:dyDescent="0.25">
      <c r="A25" s="28" t="str">
        <f>_xlfn.XLOOKUP(P!C25,'Banco de Dados'!$B$3:$B$274,'Banco de Dados'!$K$3:$K$274,"")</f>
        <v/>
      </c>
      <c r="B25" s="2" t="str">
        <f>_xlfn.XLOOKUP(P!C25,'Banco de Dados'!$B$3:$B$274,'Banco de Dados'!$L$3:$L$274,"")</f>
        <v/>
      </c>
      <c r="C25" s="2">
        <v>0</v>
      </c>
      <c r="D25" s="2" t="str">
        <f>_xlfn.XLOOKUP(P!C25,'Banco de Dados'!$B$3:$B$274,'Banco de Dados'!O$3:O$274,"")</f>
        <v/>
      </c>
      <c r="E25" s="2" t="str">
        <f>_xlfn.XLOOKUP(P!C25,'Banco de Dados'!$B$3:$B$274,'Banco de Dados'!P$3:P$274,"")</f>
        <v/>
      </c>
      <c r="F25" s="32" t="e">
        <f t="shared" si="0"/>
        <v>#VALUE!</v>
      </c>
      <c r="J25" s="7"/>
      <c r="K25" s="104" t="s">
        <v>236</v>
      </c>
      <c r="L25" s="108">
        <f>K16</f>
        <v>29684</v>
      </c>
      <c r="M25" s="109">
        <f>M16</f>
        <v>255</v>
      </c>
      <c r="P25" s="112">
        <v>0</v>
      </c>
      <c r="Q25" s="30" t="e" cm="1">
        <f t="array" aca="1" ref="Q25" ca="1">INDIRECT("L"&amp;AJ24)</f>
        <v>#VALUE!</v>
      </c>
      <c r="R25" s="151" t="s">
        <v>241</v>
      </c>
      <c r="S25" s="30" t="e" cm="1">
        <f t="array" aca="1" ref="S25" ca="1">INDIRECT("L"&amp;AK24)</f>
        <v>#VALUE!</v>
      </c>
      <c r="T25" s="115">
        <v>0</v>
      </c>
      <c r="W25" s="30"/>
      <c r="X25" s="2"/>
      <c r="Y25" s="7"/>
      <c r="Z25" s="7"/>
      <c r="AA25" s="2"/>
      <c r="AB25" s="7"/>
      <c r="AC25" s="7"/>
      <c r="AD25" s="2"/>
      <c r="AF25" s="7"/>
      <c r="AG25" s="2"/>
      <c r="AH25" s="7"/>
      <c r="AI25" s="7"/>
      <c r="AJ25" s="2">
        <f t="shared" si="1"/>
        <v>642</v>
      </c>
      <c r="AK25" s="7">
        <f t="shared" si="1"/>
        <v>644</v>
      </c>
      <c r="AL25" s="7"/>
    </row>
    <row r="26" spans="1:38" x14ac:dyDescent="0.25">
      <c r="A26" s="28" t="str">
        <f>_xlfn.XLOOKUP(P!C26,'Banco de Dados'!$B$3:$B$274,'Banco de Dados'!$K$3:$K$274,"")</f>
        <v/>
      </c>
      <c r="B26" s="2" t="str">
        <f>_xlfn.XLOOKUP(P!C26,'Banco de Dados'!$B$3:$B$274,'Banco de Dados'!$L$3:$L$274,"")</f>
        <v/>
      </c>
      <c r="C26" s="2">
        <v>0</v>
      </c>
      <c r="D26" s="2" t="str">
        <f>_xlfn.XLOOKUP(P!C26,'Banco de Dados'!$B$3:$B$274,'Banco de Dados'!O$3:O$274,"")</f>
        <v/>
      </c>
      <c r="E26" s="2" t="str">
        <f>_xlfn.XLOOKUP(P!C26,'Banco de Dados'!$B$3:$B$274,'Banco de Dados'!P$3:P$274,"")</f>
        <v/>
      </c>
      <c r="F26" s="32" t="e">
        <f t="shared" si="0"/>
        <v>#VALUE!</v>
      </c>
      <c r="K26" s="104" t="s">
        <v>237</v>
      </c>
      <c r="L26" s="105">
        <f>$L$9</f>
        <v>6600</v>
      </c>
      <c r="M26" s="106">
        <f>$L$10</f>
        <v>0</v>
      </c>
      <c r="P26" s="112">
        <v>0</v>
      </c>
      <c r="Q26" s="30" t="e" cm="1">
        <f t="array" aca="1" ref="Q26" ca="1">INDIRECT("L"&amp;AJ25)</f>
        <v>#VALUE!</v>
      </c>
      <c r="R26" s="151" t="s">
        <v>241</v>
      </c>
      <c r="S26" s="30" t="e" cm="1">
        <f t="array" aca="1" ref="S26" ca="1">INDIRECT("L"&amp;AK25)</f>
        <v>#VALUE!</v>
      </c>
      <c r="T26" s="115">
        <v>0</v>
      </c>
      <c r="W26" s="30"/>
      <c r="X26" s="2"/>
      <c r="Y26" s="7"/>
      <c r="Z26" s="7"/>
      <c r="AA26" s="2"/>
      <c r="AB26" s="7"/>
      <c r="AC26" s="7"/>
      <c r="AD26" s="2"/>
      <c r="AF26" s="7"/>
      <c r="AG26" s="2"/>
      <c r="AH26" s="7"/>
      <c r="AI26" s="7"/>
      <c r="AJ26" s="2">
        <f t="shared" si="1"/>
        <v>676</v>
      </c>
      <c r="AK26" s="7">
        <f t="shared" si="1"/>
        <v>678</v>
      </c>
      <c r="AL26" s="7"/>
    </row>
    <row r="27" spans="1:38" x14ac:dyDescent="0.25">
      <c r="A27" s="28" t="str">
        <f>_xlfn.XLOOKUP(P!C27,'Banco de Dados'!$B$3:$B$274,'Banco de Dados'!$K$3:$K$274,"")</f>
        <v/>
      </c>
      <c r="B27" s="2" t="str">
        <f>_xlfn.XLOOKUP(P!C27,'Banco de Dados'!$B$3:$B$274,'Banco de Dados'!$L$3:$L$274,"")</f>
        <v/>
      </c>
      <c r="C27" s="2">
        <v>0</v>
      </c>
      <c r="D27" s="2" t="str">
        <f>_xlfn.XLOOKUP(P!C27,'Banco de Dados'!$B$3:$B$274,'Banco de Dados'!O$3:O$274,"")</f>
        <v/>
      </c>
      <c r="E27" s="2" t="str">
        <f>_xlfn.XLOOKUP(P!C27,'Banco de Dados'!$B$3:$B$274,'Banco de Dados'!P$3:P$274,"")</f>
        <v/>
      </c>
      <c r="F27" s="32" t="e">
        <f t="shared" si="0"/>
        <v>#VALUE!</v>
      </c>
      <c r="K27" s="104" t="s">
        <v>238</v>
      </c>
      <c r="L27" s="105">
        <f>$M$11</f>
        <v>29684</v>
      </c>
      <c r="M27" s="106">
        <f>$M$12</f>
        <v>255</v>
      </c>
      <c r="P27" s="112">
        <v>0</v>
      </c>
      <c r="Q27" s="30" t="e" cm="1">
        <f t="array" aca="1" ref="Q27" ca="1">INDIRECT("L"&amp;AJ26)</f>
        <v>#VALUE!</v>
      </c>
      <c r="R27" s="151" t="s">
        <v>241</v>
      </c>
      <c r="S27" s="30" t="e" cm="1">
        <f t="array" aca="1" ref="S27" ca="1">INDIRECT("L"&amp;AK26)</f>
        <v>#VALUE!</v>
      </c>
      <c r="T27" s="115">
        <v>0</v>
      </c>
      <c r="W27" s="30"/>
      <c r="X27" s="2"/>
      <c r="Y27" s="7"/>
      <c r="Z27" s="7"/>
      <c r="AA27" s="2"/>
      <c r="AB27" s="7"/>
      <c r="AC27" s="7"/>
      <c r="AD27" s="2"/>
      <c r="AF27" s="7"/>
      <c r="AG27" s="2"/>
      <c r="AH27" s="7"/>
      <c r="AI27" s="7"/>
      <c r="AJ27" s="2">
        <f t="shared" ref="AJ27:AK32" si="2">AJ26+$AI$7</f>
        <v>710</v>
      </c>
      <c r="AK27" s="7">
        <f t="shared" si="2"/>
        <v>712</v>
      </c>
      <c r="AL27" s="7"/>
    </row>
    <row r="28" spans="1:38" x14ac:dyDescent="0.25">
      <c r="A28" s="28" t="str">
        <f>_xlfn.XLOOKUP(P!C28,'Banco de Dados'!$B$3:$B$274,'Banco de Dados'!$K$3:$K$274,"")</f>
        <v/>
      </c>
      <c r="B28" s="2" t="str">
        <f>_xlfn.XLOOKUP(P!C28,'Banco de Dados'!$B$3:$B$274,'Banco de Dados'!$L$3:$L$274,"")</f>
        <v/>
      </c>
      <c r="C28" s="2">
        <v>0</v>
      </c>
      <c r="D28" s="2" t="str">
        <f>_xlfn.XLOOKUP(P!C28,'Banco de Dados'!$B$3:$B$274,'Banco de Dados'!O$3:O$274,"")</f>
        <v/>
      </c>
      <c r="E28" s="2" t="str">
        <f>_xlfn.XLOOKUP(P!C28,'Banco de Dados'!$B$3:$B$274,'Banco de Dados'!P$3:P$274,"")</f>
        <v/>
      </c>
      <c r="F28" s="32" t="e">
        <f t="shared" si="0"/>
        <v>#VALUE!</v>
      </c>
      <c r="K28" s="69" t="s">
        <v>217</v>
      </c>
      <c r="L28" s="110">
        <f>SQRT(((M25/L25)^2)+((M26/L26)^2)+((M27/L27)^2))</f>
        <v>1.2148782455367848E-2</v>
      </c>
      <c r="M28" s="71" t="str">
        <f>M31</f>
        <v>mg/kg</v>
      </c>
      <c r="P28" s="112">
        <v>0</v>
      </c>
      <c r="Q28" s="30" t="e" cm="1">
        <f t="array" aca="1" ref="Q28" ca="1">INDIRECT("L"&amp;AJ27)</f>
        <v>#VALUE!</v>
      </c>
      <c r="R28" s="151" t="s">
        <v>241</v>
      </c>
      <c r="S28" s="30" t="e" cm="1">
        <f t="array" aca="1" ref="S28" ca="1">INDIRECT("L"&amp;AK27)</f>
        <v>#VALUE!</v>
      </c>
      <c r="T28" s="115">
        <v>0</v>
      </c>
      <c r="W28" s="30"/>
      <c r="X28" s="2"/>
      <c r="Y28" s="7"/>
      <c r="Z28" s="7"/>
      <c r="AA28" s="2"/>
      <c r="AB28" s="7"/>
      <c r="AC28" s="7"/>
      <c r="AD28" s="2"/>
      <c r="AF28" s="7"/>
      <c r="AG28" s="2"/>
      <c r="AH28" s="7"/>
      <c r="AI28" s="7"/>
      <c r="AJ28" s="2">
        <f t="shared" si="2"/>
        <v>744</v>
      </c>
      <c r="AK28" s="7">
        <f t="shared" si="2"/>
        <v>746</v>
      </c>
      <c r="AL28" s="7"/>
    </row>
    <row r="29" spans="1:38" x14ac:dyDescent="0.25">
      <c r="A29" s="28" t="str">
        <f>_xlfn.XLOOKUP(P!C29,'Banco de Dados'!$B$3:$B$274,'Banco de Dados'!$K$3:$K$274,"")</f>
        <v/>
      </c>
      <c r="B29" s="2" t="str">
        <f>_xlfn.XLOOKUP(P!C29,'Banco de Dados'!$B$3:$B$274,'Banco de Dados'!$L$3:$L$274,"")</f>
        <v/>
      </c>
      <c r="C29" s="2">
        <v>0</v>
      </c>
      <c r="D29" s="2" t="str">
        <f>_xlfn.XLOOKUP(P!C29,'Banco de Dados'!$B$3:$B$274,'Banco de Dados'!O$3:O$274,"")</f>
        <v/>
      </c>
      <c r="E29" s="2" t="str">
        <f>_xlfn.XLOOKUP(P!C29,'Banco de Dados'!$B$3:$B$274,'Banco de Dados'!P$3:P$274,"")</f>
        <v/>
      </c>
      <c r="F29" s="32" t="e">
        <f t="shared" si="0"/>
        <v>#VALUE!</v>
      </c>
      <c r="P29" s="112">
        <v>0</v>
      </c>
      <c r="Q29" s="30" t="e" cm="1">
        <f t="array" aca="1" ref="Q29" ca="1">INDIRECT("L"&amp;AJ28)</f>
        <v>#VALUE!</v>
      </c>
      <c r="R29" s="151" t="s">
        <v>241</v>
      </c>
      <c r="S29" s="30" t="e" cm="1">
        <f t="array" aca="1" ref="S29" ca="1">INDIRECT("L"&amp;AK28)</f>
        <v>#VALUE!</v>
      </c>
      <c r="T29" s="115">
        <v>0</v>
      </c>
      <c r="W29" s="30"/>
      <c r="X29" s="2"/>
      <c r="Y29" s="7"/>
      <c r="Z29" s="7"/>
      <c r="AA29" s="2"/>
      <c r="AB29" s="7"/>
      <c r="AC29" s="7"/>
      <c r="AD29" s="2"/>
      <c r="AF29" s="7"/>
      <c r="AG29" s="2"/>
      <c r="AH29" s="7"/>
      <c r="AI29" s="7"/>
      <c r="AJ29" s="2">
        <f t="shared" si="2"/>
        <v>778</v>
      </c>
      <c r="AK29" s="7">
        <f t="shared" si="2"/>
        <v>780</v>
      </c>
      <c r="AL29" s="7"/>
    </row>
    <row r="30" spans="1:38" ht="15.75" x14ac:dyDescent="0.25">
      <c r="A30" s="28" t="str">
        <f>_xlfn.XLOOKUP(P!C30,'Banco de Dados'!$B$3:$B$274,'Banco de Dados'!$K$3:$K$274,"")</f>
        <v/>
      </c>
      <c r="B30" s="2" t="str">
        <f>_xlfn.XLOOKUP(P!C30,'Banco de Dados'!$B$3:$B$274,'Banco de Dados'!$L$3:$L$274,"")</f>
        <v/>
      </c>
      <c r="C30" s="2">
        <v>0</v>
      </c>
      <c r="D30" s="2" t="str">
        <f>_xlfn.XLOOKUP(P!C30,'Banco de Dados'!$B$3:$B$274,'Banco de Dados'!O$3:O$274,"")</f>
        <v/>
      </c>
      <c r="E30" s="2" t="str">
        <f>_xlfn.XLOOKUP(P!C30,'Banco de Dados'!$B$3:$B$274,'Banco de Dados'!P$3:P$274,"")</f>
        <v/>
      </c>
      <c r="F30" s="32" t="e">
        <f t="shared" si="0"/>
        <v>#VALUE!</v>
      </c>
      <c r="K30" s="101" t="s">
        <v>216</v>
      </c>
      <c r="L30" s="102" t="str">
        <f>A6</f>
        <v>ab</v>
      </c>
      <c r="M30" s="103" t="str">
        <f>$M$7</f>
        <v>Cl</v>
      </c>
      <c r="P30" s="112">
        <v>0</v>
      </c>
      <c r="Q30" s="30" t="e" cm="1">
        <f t="array" aca="1" ref="Q30" ca="1">INDIRECT("L"&amp;AJ29)</f>
        <v>#VALUE!</v>
      </c>
      <c r="R30" s="151" t="s">
        <v>241</v>
      </c>
      <c r="S30" s="30" t="e" cm="1">
        <f t="array" aca="1" ref="S30" ca="1">INDIRECT("L"&amp;AK29)</f>
        <v>#VALUE!</v>
      </c>
      <c r="T30" s="115">
        <v>0</v>
      </c>
      <c r="W30" s="30"/>
      <c r="X30" s="2"/>
      <c r="Y30" s="7"/>
      <c r="Z30" s="7"/>
      <c r="AA30" s="2"/>
      <c r="AB30" s="7"/>
      <c r="AC30" s="7"/>
      <c r="AD30" s="2"/>
      <c r="AF30" s="7"/>
      <c r="AG30" s="2"/>
      <c r="AH30" s="7"/>
      <c r="AI30" s="7"/>
      <c r="AJ30" s="2">
        <f t="shared" si="2"/>
        <v>812</v>
      </c>
      <c r="AK30" s="7">
        <f t="shared" si="2"/>
        <v>814</v>
      </c>
      <c r="AL30" s="7"/>
    </row>
    <row r="31" spans="1:38" x14ac:dyDescent="0.25">
      <c r="A31" s="28" t="str">
        <f>_xlfn.XLOOKUP(P!C31,'Banco de Dados'!$B$3:$B$274,'Banco de Dados'!$K$3:$K$274,"")</f>
        <v/>
      </c>
      <c r="B31" s="2" t="str">
        <f>_xlfn.XLOOKUP(P!C31,'Banco de Dados'!$B$3:$B$274,'Banco de Dados'!$L$3:$L$274,"")</f>
        <v/>
      </c>
      <c r="C31" s="2">
        <v>0</v>
      </c>
      <c r="D31" s="2" t="str">
        <f>_xlfn.XLOOKUP(P!C31,'Banco de Dados'!$B$3:$B$274,'Banco de Dados'!O$3:O$274,"")</f>
        <v/>
      </c>
      <c r="E31" s="2" t="str">
        <f>_xlfn.XLOOKUP(P!C31,'Banco de Dados'!$B$3:$B$274,'Banco de Dados'!P$3:P$274,"")</f>
        <v/>
      </c>
      <c r="F31" s="32" t="e">
        <f t="shared" si="0"/>
        <v>#VALUE!</v>
      </c>
      <c r="J31" s="7"/>
      <c r="K31" s="68" t="s">
        <v>68</v>
      </c>
      <c r="L31" s="27">
        <f>(K20*M22)/M20</f>
        <v>6600</v>
      </c>
      <c r="M31" s="66" t="str">
        <f>$M$9</f>
        <v>mg/kg</v>
      </c>
      <c r="P31" s="112">
        <v>0</v>
      </c>
      <c r="Q31" s="30" t="e" cm="1">
        <f t="array" aca="1" ref="Q31" ca="1">INDIRECT("L"&amp;AJ30)</f>
        <v>#VALUE!</v>
      </c>
      <c r="R31" s="151" t="s">
        <v>241</v>
      </c>
      <c r="S31" s="30" t="e" cm="1">
        <f t="array" aca="1" ref="S31" ca="1">INDIRECT("L"&amp;AK30)</f>
        <v>#VALUE!</v>
      </c>
      <c r="T31" s="115">
        <v>0</v>
      </c>
      <c r="W31" s="30"/>
      <c r="X31" s="2"/>
      <c r="Y31" s="7"/>
      <c r="Z31" s="7"/>
      <c r="AA31" s="2"/>
      <c r="AB31" s="7"/>
      <c r="AC31" s="7"/>
      <c r="AD31" s="2"/>
      <c r="AF31" s="7"/>
      <c r="AG31" s="2"/>
      <c r="AH31" s="7"/>
      <c r="AI31" s="7"/>
      <c r="AJ31" s="2">
        <f t="shared" si="2"/>
        <v>846</v>
      </c>
      <c r="AK31" s="7">
        <f t="shared" si="2"/>
        <v>848</v>
      </c>
      <c r="AL31" s="7"/>
    </row>
    <row r="32" spans="1:38" x14ac:dyDescent="0.25">
      <c r="A32" s="28" t="str">
        <f>_xlfn.XLOOKUP(P!C32,'Banco de Dados'!$B$3:$B$274,'Banco de Dados'!$K$3:$K$274,"")</f>
        <v/>
      </c>
      <c r="B32" s="2" t="str">
        <f>_xlfn.XLOOKUP(P!C32,'Banco de Dados'!$B$3:$B$274,'Banco de Dados'!$L$3:$L$274,"")</f>
        <v/>
      </c>
      <c r="C32" s="2">
        <v>0</v>
      </c>
      <c r="D32" s="2" t="str">
        <f>_xlfn.XLOOKUP(P!C32,'Banco de Dados'!$B$3:$B$274,'Banco de Dados'!O$3:O$274,"")</f>
        <v/>
      </c>
      <c r="E32" s="2" t="str">
        <f>_xlfn.XLOOKUP(P!C32,'Banco de Dados'!$B$3:$B$274,'Banco de Dados'!P$3:P$274,"")</f>
        <v/>
      </c>
      <c r="F32" s="32" t="e">
        <f t="shared" si="0"/>
        <v>#VALUE!</v>
      </c>
      <c r="J32" s="7"/>
      <c r="K32" s="111" t="s">
        <v>246</v>
      </c>
      <c r="L32" s="125">
        <f>SQRT(((M25/L25)^2)+((M26/L26)^2)+((M27/L27)^2))</f>
        <v>1.2148782455367848E-2</v>
      </c>
      <c r="M32" s="66"/>
      <c r="N32"/>
      <c r="P32" s="113">
        <v>0</v>
      </c>
      <c r="Q32" s="119" t="e" cm="1">
        <f t="array" aca="1" ref="Q32" ca="1">INDIRECT("L"&amp;AJ31)</f>
        <v>#VALUE!</v>
      </c>
      <c r="R32" s="120" t="s">
        <v>241</v>
      </c>
      <c r="S32" s="119" t="e" cm="1">
        <f t="array" aca="1" ref="S32" ca="1">INDIRECT("L"&amp;AK31)</f>
        <v>#VALUE!</v>
      </c>
      <c r="T32" s="116">
        <v>0</v>
      </c>
      <c r="X32" s="2"/>
      <c r="Y32" s="7"/>
      <c r="Z32" s="7"/>
      <c r="AA32" s="2"/>
      <c r="AB32" s="7"/>
      <c r="AC32" s="7"/>
      <c r="AD32" s="2"/>
      <c r="AF32" s="7"/>
      <c r="AG32" s="2"/>
      <c r="AH32" s="7"/>
      <c r="AI32" s="7"/>
      <c r="AJ32" s="2">
        <f t="shared" si="2"/>
        <v>880</v>
      </c>
      <c r="AK32" s="7">
        <f t="shared" si="2"/>
        <v>882</v>
      </c>
      <c r="AL32" s="7"/>
    </row>
    <row r="33" spans="1:38" x14ac:dyDescent="0.25">
      <c r="A33" s="28" t="str">
        <f>_xlfn.XLOOKUP(P!C33,'Banco de Dados'!$B$3:$B$274,'Banco de Dados'!$K$3:$K$274,"")</f>
        <v/>
      </c>
      <c r="B33" s="2" t="str">
        <f>_xlfn.XLOOKUP(P!C33,'Banco de Dados'!$B$3:$B$274,'Banco de Dados'!$L$3:$L$274,"")</f>
        <v/>
      </c>
      <c r="C33" s="2">
        <v>0</v>
      </c>
      <c r="D33" s="2" t="str">
        <f>_xlfn.XLOOKUP(P!C33,'Banco de Dados'!$B$3:$B$274,'Banco de Dados'!O$3:O$274,"")</f>
        <v/>
      </c>
      <c r="E33" s="2" t="str">
        <f>_xlfn.XLOOKUP(P!C33,'Banco de Dados'!$B$3:$B$274,'Banco de Dados'!P$3:P$274,"")</f>
        <v/>
      </c>
      <c r="F33" s="32" t="e">
        <f t="shared" si="0"/>
        <v>#VALUE!</v>
      </c>
      <c r="G33" s="3"/>
      <c r="H33" s="3"/>
      <c r="J33" s="7"/>
      <c r="K33" s="69" t="s">
        <v>247</v>
      </c>
      <c r="L33" s="70">
        <f>L32*L31</f>
        <v>80.181964205427789</v>
      </c>
      <c r="M33" s="71" t="str">
        <f>$M$9</f>
        <v>mg/kg</v>
      </c>
      <c r="N33"/>
      <c r="X33" s="2"/>
      <c r="Y33" s="7"/>
      <c r="Z33" s="7"/>
      <c r="AA33" s="2"/>
      <c r="AB33" s="7"/>
      <c r="AC33" s="7"/>
      <c r="AD33" s="2"/>
      <c r="AF33" s="7"/>
      <c r="AG33" s="2"/>
      <c r="AH33" s="7"/>
      <c r="AI33" s="7"/>
      <c r="AJ33" s="2"/>
      <c r="AK33" s="7"/>
      <c r="AL33" s="7"/>
    </row>
    <row r="34" spans="1:38" x14ac:dyDescent="0.25">
      <c r="A34" s="28" t="str">
        <f>_xlfn.XLOOKUP(P!C34,'Banco de Dados'!$B$3:$B$274,'Banco de Dados'!$K$3:$K$274,"")</f>
        <v/>
      </c>
      <c r="B34" s="2" t="str">
        <f>_xlfn.XLOOKUP(P!C34,'Banco de Dados'!$B$3:$B$274,'Banco de Dados'!$L$3:$L$274,"")</f>
        <v/>
      </c>
      <c r="C34" s="2">
        <v>0</v>
      </c>
      <c r="D34" s="2" t="str">
        <f>_xlfn.XLOOKUP(P!C34,'Banco de Dados'!$B$3:$B$274,'Banco de Dados'!O$3:O$274,"")</f>
        <v/>
      </c>
      <c r="E34" s="2" t="str">
        <f>_xlfn.XLOOKUP(P!C34,'Banco de Dados'!$B$3:$B$274,'Banco de Dados'!P$3:P$274,"")</f>
        <v/>
      </c>
      <c r="F34" s="32" t="e">
        <f t="shared" si="0"/>
        <v>#VALUE!</v>
      </c>
      <c r="G34" s="3"/>
      <c r="H34" s="3"/>
      <c r="J34" s="7"/>
      <c r="K34" s="123"/>
      <c r="L34" s="124"/>
      <c r="N34"/>
      <c r="X34" s="2"/>
      <c r="Y34" s="7"/>
      <c r="Z34" s="7"/>
      <c r="AA34" s="2"/>
      <c r="AB34" s="7"/>
      <c r="AC34" s="7"/>
      <c r="AD34" s="2"/>
      <c r="AF34" s="7"/>
      <c r="AG34" s="2"/>
      <c r="AH34" s="7"/>
      <c r="AI34" s="7"/>
      <c r="AJ34" s="2"/>
      <c r="AK34" s="7"/>
      <c r="AL34" s="7"/>
    </row>
    <row r="35" spans="1:38" x14ac:dyDescent="0.25">
      <c r="A35" s="28" t="str">
        <f>_xlfn.XLOOKUP(P!C35,'Banco de Dados'!$B$3:$B$274,'Banco de Dados'!$K$3:$K$274,"")</f>
        <v/>
      </c>
      <c r="B35" s="2" t="str">
        <f>_xlfn.XLOOKUP(P!C35,'Banco de Dados'!$B$3:$B$274,'Banco de Dados'!$L$3:$L$274,"")</f>
        <v/>
      </c>
      <c r="C35" s="2">
        <v>0</v>
      </c>
      <c r="D35" s="2" t="str">
        <f>_xlfn.XLOOKUP(P!C35,'Banco de Dados'!$B$3:$B$274,'Banco de Dados'!O$3:O$274,"")</f>
        <v/>
      </c>
      <c r="E35" s="2" t="str">
        <f>_xlfn.XLOOKUP(P!C35,'Banco de Dados'!$B$3:$B$274,'Banco de Dados'!P$3:P$274,"")</f>
        <v/>
      </c>
      <c r="F35" s="32" t="e">
        <f t="shared" si="0"/>
        <v>#VALUE!</v>
      </c>
      <c r="G35" s="3"/>
      <c r="H35" s="3"/>
      <c r="J35" s="7"/>
      <c r="L35"/>
      <c r="M35"/>
      <c r="X35" s="2"/>
      <c r="Y35" s="7"/>
      <c r="Z35" s="7"/>
      <c r="AA35" s="2"/>
      <c r="AB35" s="7"/>
      <c r="AC35" s="7"/>
      <c r="AD35" s="2"/>
      <c r="AF35" s="7"/>
      <c r="AG35" s="2"/>
      <c r="AH35" s="7"/>
      <c r="AI35" s="7"/>
      <c r="AJ35" s="2"/>
      <c r="AK35" s="7"/>
      <c r="AL35" s="7"/>
    </row>
    <row r="36" spans="1:38" x14ac:dyDescent="0.25">
      <c r="A36" s="28" t="str">
        <f>_xlfn.XLOOKUP(P!C36,'Banco de Dados'!$B$3:$B$274,'Banco de Dados'!$K$3:$K$274,"")</f>
        <v/>
      </c>
      <c r="B36" s="2" t="str">
        <f>_xlfn.XLOOKUP(P!C36,'Banco de Dados'!$B$3:$B$274,'Banco de Dados'!$L$3:$L$274,"")</f>
        <v/>
      </c>
      <c r="C36" s="2">
        <v>0</v>
      </c>
      <c r="D36" s="2" t="str">
        <f>_xlfn.XLOOKUP(P!C36,'Banco de Dados'!$B$3:$B$274,'Banco de Dados'!O$3:O$274,"")</f>
        <v/>
      </c>
      <c r="E36" s="2" t="str">
        <f>_xlfn.XLOOKUP(P!C36,'Banco de Dados'!$B$3:$B$274,'Banco de Dados'!P$3:P$274,"")</f>
        <v/>
      </c>
      <c r="F36" s="32" t="e">
        <f t="shared" si="0"/>
        <v>#VALUE!</v>
      </c>
      <c r="G36" s="3"/>
      <c r="H36" s="3"/>
      <c r="J36" s="7"/>
      <c r="L36"/>
      <c r="M36"/>
      <c r="X36" s="2"/>
      <c r="Y36" s="7"/>
      <c r="Z36" s="7"/>
      <c r="AA36" s="2"/>
      <c r="AB36" s="7"/>
      <c r="AC36" s="7"/>
      <c r="AD36" s="2"/>
      <c r="AF36" s="7"/>
      <c r="AG36" s="2"/>
      <c r="AH36" s="7"/>
      <c r="AI36" s="7"/>
      <c r="AJ36" s="2"/>
      <c r="AK36" s="7"/>
      <c r="AL36" s="7"/>
    </row>
    <row r="37" spans="1:38" x14ac:dyDescent="0.25">
      <c r="A37" s="28" t="str">
        <f>_xlfn.XLOOKUP(P!C37,'Banco de Dados'!$B$3:$B$274,'Banco de Dados'!$K$3:$K$274,"")</f>
        <v/>
      </c>
      <c r="B37" s="2" t="str">
        <f>_xlfn.XLOOKUP(P!C37,'Banco de Dados'!$B$3:$B$274,'Banco de Dados'!$L$3:$L$274,"")</f>
        <v/>
      </c>
      <c r="C37" s="2">
        <v>0</v>
      </c>
      <c r="D37" s="2" t="str">
        <f>_xlfn.XLOOKUP(P!C37,'Banco de Dados'!$B$3:$B$274,'Banco de Dados'!O$3:O$274,"")</f>
        <v/>
      </c>
      <c r="E37" s="2" t="str">
        <f>_xlfn.XLOOKUP(P!C37,'Banco de Dados'!$B$3:$B$274,'Banco de Dados'!P$3:P$274,"")</f>
        <v/>
      </c>
      <c r="F37" s="32" t="e">
        <f t="shared" si="0"/>
        <v>#VALUE!</v>
      </c>
      <c r="G37" s="3"/>
      <c r="H37" s="3"/>
      <c r="J37" s="7"/>
      <c r="L37"/>
      <c r="M37"/>
      <c r="X37" s="2"/>
      <c r="Y37" s="7"/>
      <c r="Z37" s="7"/>
      <c r="AA37" s="2"/>
      <c r="AB37" s="7"/>
      <c r="AC37" s="7"/>
      <c r="AD37" s="2"/>
      <c r="AF37" s="7"/>
      <c r="AG37" s="2"/>
      <c r="AH37" s="7"/>
      <c r="AI37" s="7"/>
      <c r="AJ37" s="2"/>
      <c r="AK37" s="7"/>
      <c r="AL37" s="7"/>
    </row>
    <row r="38" spans="1:38" x14ac:dyDescent="0.25">
      <c r="A38" s="28" t="str">
        <f>_xlfn.XLOOKUP(P!C38,'Banco de Dados'!$B$3:$B$274,'Banco de Dados'!$K$3:$K$274,"")</f>
        <v/>
      </c>
      <c r="B38" s="2" t="str">
        <f>_xlfn.XLOOKUP(P!C38,'Banco de Dados'!$B$3:$B$274,'Banco de Dados'!$L$3:$L$274,"")</f>
        <v/>
      </c>
      <c r="C38" s="2">
        <v>0</v>
      </c>
      <c r="D38" s="2" t="str">
        <f>_xlfn.XLOOKUP(P!C38,'Banco de Dados'!$B$3:$B$274,'Banco de Dados'!O$3:O$274,"")</f>
        <v/>
      </c>
      <c r="E38" s="2" t="str">
        <f>_xlfn.XLOOKUP(P!C38,'Banco de Dados'!$B$3:$B$274,'Banco de Dados'!P$3:P$274,"")</f>
        <v/>
      </c>
      <c r="F38" s="32" t="e">
        <f t="shared" si="0"/>
        <v>#VALUE!</v>
      </c>
      <c r="G38" s="3"/>
      <c r="H38" s="3"/>
      <c r="J38" s="7"/>
      <c r="L38"/>
      <c r="M38"/>
      <c r="X38" s="2"/>
      <c r="Y38" s="7"/>
      <c r="Z38" s="7"/>
      <c r="AA38" s="2"/>
      <c r="AB38" s="7"/>
      <c r="AC38" s="7"/>
      <c r="AD38" s="2"/>
      <c r="AF38" s="7"/>
      <c r="AG38" s="2"/>
      <c r="AH38" s="7"/>
      <c r="AI38" s="7"/>
      <c r="AJ38" s="2"/>
      <c r="AK38" s="7"/>
      <c r="AL38" s="7"/>
    </row>
    <row r="39" spans="1:38" ht="7.15" customHeight="1" x14ac:dyDescent="0.25">
      <c r="A39" s="43"/>
      <c r="B39" s="43"/>
      <c r="C39" s="43"/>
      <c r="D39" s="43"/>
      <c r="E39" s="43"/>
      <c r="F39" s="75"/>
      <c r="G39" s="45"/>
      <c r="H39" s="45"/>
      <c r="J39" s="43"/>
      <c r="K39" s="43"/>
      <c r="L39" s="43"/>
      <c r="M39" s="43"/>
      <c r="N39" s="43"/>
      <c r="P39" s="43"/>
      <c r="Q39" s="43"/>
      <c r="R39" s="43"/>
      <c r="S39" s="43"/>
      <c r="T39" s="43"/>
      <c r="U39" s="43"/>
      <c r="X39" s="2"/>
      <c r="Y39" s="7"/>
      <c r="Z39" s="7"/>
      <c r="AA39" s="2"/>
      <c r="AB39" s="7"/>
      <c r="AC39" s="7"/>
      <c r="AD39" s="2"/>
      <c r="AE39" s="43"/>
      <c r="AF39" s="7"/>
      <c r="AG39" s="2"/>
      <c r="AH39" s="7"/>
      <c r="AI39" s="7"/>
      <c r="AJ39" s="2"/>
      <c r="AK39" s="7"/>
      <c r="AL39" s="7"/>
    </row>
    <row r="40" spans="1:38" ht="15.75" x14ac:dyDescent="0.25">
      <c r="A40" s="36" t="str">
        <f>'Nome das Amostras'!A5</f>
        <v>ac</v>
      </c>
      <c r="B40" s="164" t="str">
        <f>VLOOKUP(A40,'Nome das Amostras'!$A$3:$D$28,2,FALSE)</f>
        <v>R2</v>
      </c>
      <c r="C40" s="164"/>
      <c r="D40" s="51" t="s">
        <v>65</v>
      </c>
      <c r="E40" s="52">
        <f>'Banco de Dados'!$O$13/'Banco de Dados'!V13</f>
        <v>0.69493521790341584</v>
      </c>
      <c r="F40" s="74"/>
      <c r="G40" s="3"/>
      <c r="H40" s="3"/>
      <c r="J40" s="7"/>
      <c r="X40" s="2"/>
      <c r="Y40" s="7"/>
      <c r="Z40" s="7"/>
      <c r="AA40" s="2"/>
      <c r="AB40" s="7"/>
      <c r="AC40" s="7"/>
      <c r="AD40" s="2"/>
      <c r="AF40" s="7"/>
      <c r="AG40" s="2"/>
      <c r="AH40" s="7"/>
      <c r="AI40" s="7"/>
      <c r="AJ40" s="2"/>
      <c r="AK40" s="7"/>
      <c r="AL40" s="7"/>
    </row>
    <row r="41" spans="1:38" ht="15.75" x14ac:dyDescent="0.25">
      <c r="A41" s="107" t="s">
        <v>1</v>
      </c>
      <c r="B41" s="107" t="s">
        <v>0</v>
      </c>
      <c r="C41" s="107" t="s">
        <v>212</v>
      </c>
      <c r="D41" s="107" t="s">
        <v>209</v>
      </c>
      <c r="E41" s="107" t="s">
        <v>213</v>
      </c>
      <c r="F41" s="76" t="s">
        <v>219</v>
      </c>
      <c r="G41" s="54" t="s">
        <v>140</v>
      </c>
      <c r="H41" s="54" t="s">
        <v>66</v>
      </c>
      <c r="J41" s="7"/>
      <c r="K41" s="72" t="str">
        <f>A40</f>
        <v>ac</v>
      </c>
      <c r="L41" s="55" t="s">
        <v>215</v>
      </c>
      <c r="M41" s="41" t="str">
        <f>$A$1</f>
        <v>Cloro</v>
      </c>
      <c r="N41" s="3"/>
      <c r="X41" s="2"/>
      <c r="Y41" s="7"/>
      <c r="Z41" s="7"/>
      <c r="AA41" s="2"/>
      <c r="AB41" s="7"/>
      <c r="AC41" s="7"/>
      <c r="AD41" s="2"/>
      <c r="AF41" s="7"/>
      <c r="AG41" s="2"/>
      <c r="AH41" s="7"/>
      <c r="AI41" s="7"/>
      <c r="AJ41" s="2"/>
      <c r="AK41" s="7"/>
      <c r="AL41" s="7"/>
    </row>
    <row r="42" spans="1:38" x14ac:dyDescent="0.25">
      <c r="A42" s="28" t="str">
        <f>_xlfn.XLOOKUP(P!C42,'Banco de Dados'!$B$3:$B$274,'Banco de Dados'!$K$3:$K$274,"")</f>
        <v>Si</v>
      </c>
      <c r="B42" s="2" cm="1">
        <f t="array" ref="B42:E72">Dados!R5:U35</f>
        <v>14</v>
      </c>
      <c r="C42" s="2">
        <v>1740</v>
      </c>
      <c r="D42" s="2">
        <v>4158</v>
      </c>
      <c r="E42" s="2">
        <v>86</v>
      </c>
      <c r="F42" s="32">
        <f>(E42*100)/D42</f>
        <v>2.0683020683020681</v>
      </c>
      <c r="G42" s="3">
        <f t="shared" ref="G42:H69" si="3">D42*$E$40</f>
        <v>2889.5406360424031</v>
      </c>
      <c r="H42" s="3">
        <f t="shared" si="3"/>
        <v>59.764428739693763</v>
      </c>
      <c r="J42" s="7"/>
      <c r="K42" s="5" t="s">
        <v>210</v>
      </c>
      <c r="L42" s="5"/>
      <c r="M42" s="5" t="s">
        <v>211</v>
      </c>
      <c r="X42" s="2"/>
      <c r="Y42" s="7"/>
      <c r="Z42" s="7"/>
      <c r="AA42" s="2"/>
      <c r="AB42" s="7"/>
      <c r="AC42" s="7"/>
      <c r="AD42" s="2"/>
      <c r="AF42" s="7"/>
      <c r="AG42" s="2"/>
      <c r="AH42" s="7"/>
      <c r="AI42" s="7"/>
      <c r="AJ42" s="2"/>
      <c r="AK42" s="7"/>
      <c r="AL42" s="7"/>
    </row>
    <row r="43" spans="1:38" x14ac:dyDescent="0.25">
      <c r="A43" s="28" t="str">
        <f>_xlfn.XLOOKUP(P!C43,'Banco de Dados'!$B$3:$B$274,'Banco de Dados'!$K$3:$K$274,"")</f>
        <v>P</v>
      </c>
      <c r="B43" s="2">
        <v>15</v>
      </c>
      <c r="C43" s="2">
        <v>2013</v>
      </c>
      <c r="D43" s="2">
        <v>831</v>
      </c>
      <c r="E43" s="2">
        <v>71</v>
      </c>
      <c r="F43" s="32">
        <f t="shared" ref="F43:F72" si="4">(E43*100)/D43</f>
        <v>8.5439229843561968</v>
      </c>
      <c r="G43" s="3">
        <f t="shared" si="3"/>
        <v>577.49116607773851</v>
      </c>
      <c r="H43" s="3">
        <f t="shared" si="3"/>
        <v>49.340400471142523</v>
      </c>
      <c r="J43" s="7"/>
      <c r="K43" s="6">
        <f>_xlfn.XLOOKUP($B$4,A42:A69,G42:G69,"")</f>
        <v>5724.1813898704359</v>
      </c>
      <c r="L43" s="6"/>
      <c r="M43" s="6">
        <f>_xlfn.XLOOKUP($B$4,A42:A69,H42:H69,"")</f>
        <v>111.18963486454653</v>
      </c>
      <c r="X43" s="2"/>
      <c r="Y43" s="7"/>
      <c r="Z43" s="7"/>
      <c r="AA43" s="2"/>
      <c r="AB43" s="7"/>
      <c r="AC43" s="7"/>
      <c r="AD43" s="2"/>
      <c r="AF43" s="7"/>
      <c r="AG43" s="2"/>
      <c r="AH43" s="7"/>
      <c r="AI43" s="7"/>
      <c r="AJ43" s="2"/>
      <c r="AK43" s="7"/>
      <c r="AL43" s="7"/>
    </row>
    <row r="44" spans="1:38" x14ac:dyDescent="0.25">
      <c r="A44" s="28" t="str">
        <f>_xlfn.XLOOKUP(P!C44,'Banco de Dados'!$B$3:$B$274,'Banco de Dados'!$K$3:$K$274,"")</f>
        <v>S</v>
      </c>
      <c r="B44" s="2">
        <v>16</v>
      </c>
      <c r="C44" s="2">
        <v>2307</v>
      </c>
      <c r="D44" s="2">
        <v>3751</v>
      </c>
      <c r="E44" s="2">
        <v>99</v>
      </c>
      <c r="F44" s="32">
        <f t="shared" si="4"/>
        <v>2.6392961876832843</v>
      </c>
      <c r="G44" s="3">
        <f t="shared" si="3"/>
        <v>2606.7020023557129</v>
      </c>
      <c r="H44" s="3">
        <f t="shared" si="3"/>
        <v>68.798586572438168</v>
      </c>
      <c r="J44" s="7"/>
      <c r="X44" s="2"/>
      <c r="Y44" s="7"/>
      <c r="Z44" s="7"/>
      <c r="AA44" s="2"/>
      <c r="AB44" s="7"/>
      <c r="AC44" s="7"/>
      <c r="AD44" s="2"/>
      <c r="AF44" s="7"/>
      <c r="AG44" s="2"/>
      <c r="AH44" s="7"/>
      <c r="AI44" s="7"/>
      <c r="AJ44" s="2"/>
      <c r="AK44" s="7"/>
      <c r="AL44" s="7"/>
    </row>
    <row r="45" spans="1:38" ht="15.75" x14ac:dyDescent="0.25">
      <c r="A45" s="28" t="str">
        <f>_xlfn.XLOOKUP(P!C45,'Banco de Dados'!$B$3:$B$274,'Banco de Dados'!$K$3:$K$274,"")</f>
        <v>Cl</v>
      </c>
      <c r="B45" s="2">
        <v>17</v>
      </c>
      <c r="C45" s="2">
        <v>2622</v>
      </c>
      <c r="D45" s="2">
        <v>8237</v>
      </c>
      <c r="E45" s="2">
        <v>160</v>
      </c>
      <c r="F45" s="32">
        <f t="shared" si="4"/>
        <v>1.9424547772247178</v>
      </c>
      <c r="G45" s="3">
        <f t="shared" si="3"/>
        <v>5724.1813898704359</v>
      </c>
      <c r="H45" s="3">
        <f t="shared" si="3"/>
        <v>111.18963486454653</v>
      </c>
      <c r="K45" s="165" t="s">
        <v>67</v>
      </c>
      <c r="L45" s="166"/>
      <c r="M45" s="167"/>
      <c r="N45"/>
      <c r="X45" s="2"/>
      <c r="Y45" s="7"/>
      <c r="Z45" s="7"/>
      <c r="AA45" s="2"/>
      <c r="AB45" s="7"/>
      <c r="AC45" s="7"/>
      <c r="AD45" s="2"/>
      <c r="AF45" s="7"/>
      <c r="AG45" s="2"/>
      <c r="AH45" s="7"/>
      <c r="AI45" s="7"/>
      <c r="AJ45" s="2"/>
      <c r="AK45" s="7"/>
      <c r="AL45" s="7"/>
    </row>
    <row r="46" spans="1:38" x14ac:dyDescent="0.25">
      <c r="A46" s="28" t="str">
        <f>_xlfn.XLOOKUP(P!C46,'Banco de Dados'!$B$3:$B$274,'Banco de Dados'!$K$3:$K$274,"")</f>
        <v>Ar</v>
      </c>
      <c r="B46" s="2">
        <v>18</v>
      </c>
      <c r="C46" s="2">
        <v>2957</v>
      </c>
      <c r="D46" s="2">
        <v>5943</v>
      </c>
      <c r="E46" s="2">
        <v>190</v>
      </c>
      <c r="F46" s="32">
        <f t="shared" si="4"/>
        <v>3.1970385327275785</v>
      </c>
      <c r="G46" s="3">
        <f t="shared" si="3"/>
        <v>4130</v>
      </c>
      <c r="H46" s="3">
        <f t="shared" si="3"/>
        <v>132.037691401649</v>
      </c>
      <c r="J46" s="7"/>
      <c r="K46" s="104" t="s">
        <v>240</v>
      </c>
      <c r="L46" s="39"/>
      <c r="M46" s="106" t="s">
        <v>209</v>
      </c>
      <c r="X46" s="2"/>
      <c r="Y46" s="7"/>
      <c r="Z46" s="7"/>
      <c r="AA46" s="2"/>
      <c r="AB46" s="7"/>
      <c r="AC46" s="7"/>
      <c r="AD46" s="2"/>
      <c r="AF46" s="7"/>
      <c r="AG46" s="2"/>
      <c r="AH46" s="7"/>
      <c r="AI46" s="7"/>
      <c r="AJ46" s="2"/>
      <c r="AK46" s="7"/>
      <c r="AL46" s="7"/>
    </row>
    <row r="47" spans="1:38" x14ac:dyDescent="0.25">
      <c r="A47" s="28" t="str">
        <f>_xlfn.XLOOKUP(P!C47,'Banco de Dados'!$B$3:$B$274,'Banco de Dados'!$K$3:$K$274,"")</f>
        <v>K</v>
      </c>
      <c r="B47" s="2">
        <v>19</v>
      </c>
      <c r="C47" s="2">
        <v>3313</v>
      </c>
      <c r="D47" s="2">
        <v>43735</v>
      </c>
      <c r="E47" s="2">
        <v>246</v>
      </c>
      <c r="F47" s="32">
        <f t="shared" si="4"/>
        <v>0.56247856407911279</v>
      </c>
      <c r="G47" s="3">
        <f t="shared" si="3"/>
        <v>30392.991755005893</v>
      </c>
      <c r="H47" s="3">
        <f t="shared" si="3"/>
        <v>170.9540636042403</v>
      </c>
      <c r="J47" s="58" t="s">
        <v>38</v>
      </c>
      <c r="K47" s="59">
        <f>$L$9</f>
        <v>6600</v>
      </c>
      <c r="L47" s="60"/>
      <c r="M47" s="61">
        <f>$M$11</f>
        <v>29684</v>
      </c>
      <c r="N47" s="60"/>
      <c r="X47" s="2"/>
      <c r="Y47" s="7"/>
      <c r="Z47" s="7"/>
      <c r="AA47" s="2"/>
      <c r="AB47" s="7"/>
      <c r="AC47" s="7"/>
      <c r="AD47" s="2"/>
      <c r="AF47" s="7"/>
      <c r="AG47" s="2"/>
      <c r="AH47" s="7"/>
      <c r="AI47" s="7"/>
      <c r="AJ47" s="2"/>
      <c r="AK47" s="7"/>
      <c r="AL47" s="7"/>
    </row>
    <row r="48" spans="1:38" x14ac:dyDescent="0.25">
      <c r="A48" s="28" t="str">
        <f>_xlfn.XLOOKUP(P!C48,'Banco de Dados'!$B$3:$B$274,'Banco de Dados'!$K$3:$K$274,"")</f>
        <v>Ca</v>
      </c>
      <c r="B48" s="2">
        <v>20</v>
      </c>
      <c r="C48" s="2">
        <v>3691</v>
      </c>
      <c r="D48" s="2">
        <v>16457</v>
      </c>
      <c r="E48" s="2">
        <v>173</v>
      </c>
      <c r="F48" s="32">
        <f t="shared" si="4"/>
        <v>1.0512244029896092</v>
      </c>
      <c r="G48" s="3">
        <f t="shared" si="3"/>
        <v>11436.548881036515</v>
      </c>
      <c r="H48" s="3">
        <f t="shared" si="3"/>
        <v>120.22379269729095</v>
      </c>
      <c r="J48" s="2"/>
      <c r="K48" s="18"/>
      <c r="L48" s="2" t="s">
        <v>70</v>
      </c>
      <c r="M48" s="19"/>
      <c r="X48" s="2"/>
      <c r="Y48" s="7"/>
      <c r="Z48" s="7"/>
      <c r="AA48" s="2"/>
      <c r="AB48" s="7"/>
      <c r="AC48" s="7"/>
      <c r="AD48" s="2"/>
      <c r="AF48" s="7"/>
      <c r="AG48" s="2"/>
      <c r="AH48" s="7"/>
      <c r="AI48" s="7"/>
      <c r="AJ48" s="2"/>
      <c r="AK48" s="7"/>
      <c r="AL48" s="7"/>
    </row>
    <row r="49" spans="1:38" x14ac:dyDescent="0.25">
      <c r="A49" s="28" t="str">
        <f>_xlfn.XLOOKUP(P!C49,'Banco de Dados'!$B$3:$B$274,'Banco de Dados'!$K$3:$K$274,"")</f>
        <v>Ti</v>
      </c>
      <c r="B49" s="2">
        <v>22</v>
      </c>
      <c r="C49" s="2">
        <v>4509</v>
      </c>
      <c r="D49" s="2">
        <v>14874</v>
      </c>
      <c r="E49" s="2">
        <v>165</v>
      </c>
      <c r="F49" s="32">
        <f t="shared" si="4"/>
        <v>1.1093182734973779</v>
      </c>
      <c r="G49" s="3">
        <f t="shared" si="3"/>
        <v>10336.466431095407</v>
      </c>
      <c r="H49" s="3">
        <f t="shared" si="3"/>
        <v>114.66431095406361</v>
      </c>
      <c r="J49" s="58" t="s">
        <v>69</v>
      </c>
      <c r="K49" s="62" t="s">
        <v>71</v>
      </c>
      <c r="L49" s="63"/>
      <c r="M49" s="64">
        <f>K43</f>
        <v>5724.1813898704359</v>
      </c>
      <c r="N49" s="60"/>
      <c r="X49" s="2"/>
      <c r="Y49" s="7"/>
      <c r="Z49" s="7"/>
      <c r="AA49" s="2"/>
      <c r="AB49" s="7"/>
      <c r="AC49" s="7"/>
      <c r="AD49" s="2"/>
      <c r="AF49" s="7"/>
      <c r="AG49" s="2"/>
      <c r="AH49" s="7"/>
      <c r="AI49" s="7"/>
      <c r="AJ49" s="2"/>
      <c r="AK49" s="7"/>
      <c r="AL49" s="7"/>
    </row>
    <row r="50" spans="1:38" x14ac:dyDescent="0.25">
      <c r="A50" s="28" t="str">
        <f>_xlfn.XLOOKUP(P!C50,'Banco de Dados'!$B$3:$B$274,'Banco de Dados'!$K$3:$K$274,"")</f>
        <v>Cr</v>
      </c>
      <c r="B50" s="2">
        <v>24</v>
      </c>
      <c r="C50" s="2">
        <v>5412</v>
      </c>
      <c r="D50" s="2">
        <v>2809</v>
      </c>
      <c r="E50" s="2">
        <v>137</v>
      </c>
      <c r="F50" s="32">
        <f t="shared" si="4"/>
        <v>4.8771804912780352</v>
      </c>
      <c r="G50" s="3">
        <f t="shared" si="3"/>
        <v>1952.0730270906952</v>
      </c>
      <c r="H50" s="3">
        <f t="shared" si="3"/>
        <v>95.206124852767971</v>
      </c>
      <c r="J50" s="7"/>
      <c r="X50" s="2"/>
      <c r="Y50" s="7"/>
      <c r="Z50" s="7"/>
      <c r="AA50" s="2"/>
      <c r="AB50" s="7"/>
      <c r="AC50" s="7"/>
      <c r="AD50" s="2"/>
      <c r="AF50" s="7"/>
      <c r="AG50" s="2"/>
      <c r="AH50" s="7"/>
      <c r="AI50" s="7"/>
      <c r="AJ50" s="2"/>
      <c r="AK50" s="7"/>
      <c r="AL50" s="7"/>
    </row>
    <row r="51" spans="1:38" ht="15.75" x14ac:dyDescent="0.25">
      <c r="A51" s="28" t="str">
        <f>_xlfn.XLOOKUP(P!C51,'Banco de Dados'!$B$3:$B$274,'Banco de Dados'!$K$3:$K$274,"")</f>
        <v>Mn</v>
      </c>
      <c r="B51" s="2">
        <v>25</v>
      </c>
      <c r="C51" s="2">
        <v>5895</v>
      </c>
      <c r="D51" s="2">
        <v>3233</v>
      </c>
      <c r="E51" s="2">
        <v>151</v>
      </c>
      <c r="F51" s="32">
        <f t="shared" si="4"/>
        <v>4.6705845963501389</v>
      </c>
      <c r="G51" s="3">
        <f t="shared" si="3"/>
        <v>2246.7255594817434</v>
      </c>
      <c r="H51" s="3">
        <f t="shared" si="3"/>
        <v>104.93521790341579</v>
      </c>
      <c r="J51" s="7"/>
      <c r="K51" s="165" t="s">
        <v>218</v>
      </c>
      <c r="L51" s="166"/>
      <c r="M51" s="167"/>
      <c r="X51" s="2"/>
      <c r="Y51" s="7"/>
      <c r="Z51" s="7"/>
      <c r="AA51" s="2"/>
      <c r="AB51" s="7"/>
      <c r="AC51" s="7"/>
      <c r="AD51" s="2"/>
      <c r="AF51" s="7"/>
      <c r="AG51" s="2"/>
      <c r="AH51" s="7"/>
      <c r="AI51" s="7"/>
      <c r="AJ51" s="2"/>
      <c r="AK51" s="7"/>
      <c r="AL51" s="7"/>
    </row>
    <row r="52" spans="1:38" x14ac:dyDescent="0.25">
      <c r="A52" s="28" t="str">
        <f>_xlfn.XLOOKUP(P!C52,'Banco de Dados'!$B$3:$B$274,'Banco de Dados'!$K$3:$K$274,"")</f>
        <v>Fe</v>
      </c>
      <c r="B52" s="2">
        <v>26</v>
      </c>
      <c r="C52" s="2">
        <v>6399</v>
      </c>
      <c r="D52" s="2">
        <v>156134</v>
      </c>
      <c r="E52" s="2">
        <v>407</v>
      </c>
      <c r="F52" s="32">
        <f t="shared" si="4"/>
        <v>0.2606735240242356</v>
      </c>
      <c r="G52" s="3">
        <f t="shared" si="3"/>
        <v>108503.01531213193</v>
      </c>
      <c r="H52" s="3">
        <f t="shared" si="3"/>
        <v>282.83863368669023</v>
      </c>
      <c r="J52" s="7"/>
      <c r="K52" s="104" t="s">
        <v>236</v>
      </c>
      <c r="L52" s="108">
        <f>K43</f>
        <v>5724.1813898704359</v>
      </c>
      <c r="M52" s="109">
        <f>M43</f>
        <v>111.18963486454653</v>
      </c>
      <c r="X52" s="2"/>
      <c r="Y52" s="7"/>
      <c r="Z52" s="7"/>
      <c r="AA52" s="2"/>
      <c r="AB52" s="7"/>
      <c r="AC52" s="7"/>
      <c r="AD52" s="2"/>
      <c r="AF52" s="7"/>
      <c r="AG52" s="2"/>
      <c r="AH52" s="7"/>
      <c r="AI52" s="7"/>
      <c r="AJ52" s="2"/>
      <c r="AK52" s="7"/>
      <c r="AL52" s="7"/>
    </row>
    <row r="53" spans="1:38" x14ac:dyDescent="0.25">
      <c r="A53" s="28" t="str">
        <f>_xlfn.XLOOKUP(P!C53,'Banco de Dados'!$B$3:$B$274,'Banco de Dados'!$K$3:$K$274,"")</f>
        <v>Ni</v>
      </c>
      <c r="B53" s="2">
        <v>28</v>
      </c>
      <c r="C53" s="2">
        <v>7472</v>
      </c>
      <c r="D53" s="2">
        <v>1151</v>
      </c>
      <c r="E53" s="2">
        <v>225</v>
      </c>
      <c r="F53" s="32">
        <f t="shared" si="4"/>
        <v>19.548218940052127</v>
      </c>
      <c r="G53" s="3">
        <f t="shared" si="3"/>
        <v>799.87043580683167</v>
      </c>
      <c r="H53" s="3">
        <f t="shared" si="3"/>
        <v>156.36042402826857</v>
      </c>
      <c r="J53" s="7"/>
      <c r="K53" s="104" t="s">
        <v>237</v>
      </c>
      <c r="L53" s="105">
        <f>$L$9</f>
        <v>6600</v>
      </c>
      <c r="M53" s="106">
        <f>$L$10</f>
        <v>0</v>
      </c>
      <c r="X53" s="2"/>
      <c r="Y53" s="7"/>
      <c r="Z53" s="7"/>
      <c r="AA53" s="2"/>
      <c r="AB53" s="7"/>
      <c r="AC53" s="7"/>
      <c r="AD53" s="2"/>
      <c r="AF53" s="7"/>
      <c r="AG53" s="2"/>
      <c r="AH53" s="7"/>
      <c r="AI53" s="7"/>
      <c r="AJ53" s="2"/>
      <c r="AK53" s="7"/>
      <c r="AL53" s="7"/>
    </row>
    <row r="54" spans="1:38" x14ac:dyDescent="0.25">
      <c r="A54" s="28" t="str">
        <f>_xlfn.XLOOKUP(P!C54,'Banco de Dados'!$B$3:$B$274,'Banco de Dados'!$K$3:$K$274,"")</f>
        <v>Cu</v>
      </c>
      <c r="B54" s="2">
        <v>29</v>
      </c>
      <c r="C54" s="2">
        <v>8041</v>
      </c>
      <c r="D54" s="2">
        <v>646</v>
      </c>
      <c r="E54" s="2">
        <v>230</v>
      </c>
      <c r="F54" s="32">
        <f t="shared" si="4"/>
        <v>35.60371517027864</v>
      </c>
      <c r="G54" s="3">
        <f t="shared" si="3"/>
        <v>448.92815076560663</v>
      </c>
      <c r="H54" s="3">
        <f t="shared" si="3"/>
        <v>159.83510011778563</v>
      </c>
      <c r="J54" s="7"/>
      <c r="K54" s="104" t="s">
        <v>238</v>
      </c>
      <c r="L54" s="105">
        <f>$M$11</f>
        <v>29684</v>
      </c>
      <c r="M54" s="106">
        <f>$M$12</f>
        <v>255</v>
      </c>
      <c r="X54" s="2"/>
      <c r="Y54" s="7"/>
      <c r="Z54" s="7"/>
      <c r="AA54" s="2"/>
      <c r="AB54" s="7"/>
      <c r="AC54" s="7"/>
      <c r="AD54" s="2"/>
      <c r="AF54" s="7"/>
      <c r="AG54" s="2"/>
      <c r="AH54" s="7"/>
      <c r="AI54" s="7"/>
      <c r="AJ54" s="2"/>
      <c r="AK54" s="7"/>
      <c r="AL54" s="7"/>
    </row>
    <row r="55" spans="1:38" x14ac:dyDescent="0.25">
      <c r="A55" s="28" t="str">
        <f>_xlfn.XLOOKUP(P!C55,'Banco de Dados'!$B$3:$B$274,'Banco de Dados'!$K$3:$K$274,"")</f>
        <v>Zn</v>
      </c>
      <c r="B55" s="2">
        <v>30</v>
      </c>
      <c r="C55" s="2">
        <v>8631</v>
      </c>
      <c r="D55" s="2">
        <v>1093</v>
      </c>
      <c r="E55" s="2">
        <v>226</v>
      </c>
      <c r="F55" s="32">
        <f t="shared" si="4"/>
        <v>20.677035681610246</v>
      </c>
      <c r="G55" s="3">
        <f t="shared" si="3"/>
        <v>759.56419316843346</v>
      </c>
      <c r="H55" s="3">
        <f t="shared" si="3"/>
        <v>157.05535924617197</v>
      </c>
      <c r="J55" s="7"/>
      <c r="K55" s="69" t="s">
        <v>217</v>
      </c>
      <c r="L55" s="110">
        <f>SQRT(((M52/L52)^2)+((M53/L53)^2)+((M54/L54)^2))</f>
        <v>2.1239338825166845E-2</v>
      </c>
      <c r="M55" s="71" t="str">
        <f>M64</f>
        <v>mg/kg</v>
      </c>
      <c r="X55" s="2"/>
      <c r="Y55" s="7"/>
      <c r="Z55" s="7"/>
      <c r="AA55" s="2"/>
      <c r="AB55" s="7"/>
      <c r="AC55" s="7"/>
      <c r="AD55" s="2"/>
      <c r="AF55" s="7"/>
      <c r="AG55" s="2"/>
      <c r="AH55" s="7"/>
      <c r="AI55" s="7"/>
      <c r="AJ55" s="2"/>
      <c r="AK55" s="7"/>
      <c r="AL55" s="7"/>
    </row>
    <row r="56" spans="1:38" x14ac:dyDescent="0.25">
      <c r="A56" s="28" t="str">
        <f>_xlfn.XLOOKUP(P!C56,'Banco de Dados'!$B$3:$B$274,'Banco de Dados'!$K$3:$K$274,"")</f>
        <v>Rh</v>
      </c>
      <c r="B56" s="2">
        <v>45</v>
      </c>
      <c r="C56" s="2">
        <v>20167</v>
      </c>
      <c r="D56" s="2">
        <v>1391</v>
      </c>
      <c r="E56" s="2">
        <v>125</v>
      </c>
      <c r="F56" s="32">
        <f t="shared" si="4"/>
        <v>8.9863407620416957</v>
      </c>
      <c r="G56" s="3">
        <f t="shared" si="3"/>
        <v>966.65488810365139</v>
      </c>
      <c r="H56" s="3">
        <f t="shared" si="3"/>
        <v>86.866902237926979</v>
      </c>
      <c r="J56" s="7"/>
      <c r="X56" s="2"/>
      <c r="Y56" s="7"/>
      <c r="Z56" s="7"/>
      <c r="AA56" s="2"/>
      <c r="AB56" s="7"/>
      <c r="AC56" s="7"/>
      <c r="AD56" s="2"/>
      <c r="AF56" s="7"/>
      <c r="AG56" s="2"/>
      <c r="AH56" s="7"/>
      <c r="AI56" s="7"/>
      <c r="AJ56" s="2"/>
      <c r="AK56" s="7"/>
      <c r="AL56" s="7"/>
    </row>
    <row r="57" spans="1:38" x14ac:dyDescent="0.25">
      <c r="A57" s="28" t="str">
        <f>_xlfn.XLOOKUP(P!C57,'Banco de Dados'!$B$3:$B$274,'Banco de Dados'!$K$3:$K$274,"")</f>
        <v>Rh</v>
      </c>
      <c r="B57" s="2">
        <v>45</v>
      </c>
      <c r="C57" s="2">
        <v>2696</v>
      </c>
      <c r="D57" s="2">
        <v>17638</v>
      </c>
      <c r="E57" s="2">
        <v>140</v>
      </c>
      <c r="F57" s="32">
        <f t="shared" si="4"/>
        <v>0.79374078693729444</v>
      </c>
      <c r="G57" s="3">
        <f t="shared" si="3"/>
        <v>12257.267373380448</v>
      </c>
      <c r="H57" s="3">
        <f t="shared" si="3"/>
        <v>97.290930506478219</v>
      </c>
      <c r="J57" s="7"/>
      <c r="X57" s="2"/>
      <c r="Y57" s="7"/>
      <c r="Z57" s="7"/>
      <c r="AA57" s="2"/>
      <c r="AB57" s="7"/>
      <c r="AC57" s="7"/>
      <c r="AD57" s="2"/>
      <c r="AF57" s="7"/>
      <c r="AG57" s="2"/>
      <c r="AH57" s="7"/>
      <c r="AI57" s="7"/>
      <c r="AJ57" s="2"/>
      <c r="AK57" s="7"/>
      <c r="AL57" s="7"/>
    </row>
    <row r="58" spans="1:38" x14ac:dyDescent="0.25">
      <c r="A58" s="28" t="str">
        <f>_xlfn.XLOOKUP(P!C58,'Banco de Dados'!$B$3:$B$274,'Banco de Dados'!$K$3:$K$274,"")</f>
        <v/>
      </c>
      <c r="B58" s="2">
        <v>0</v>
      </c>
      <c r="C58" s="2">
        <v>0</v>
      </c>
      <c r="D58" s="2">
        <v>0</v>
      </c>
      <c r="E58" s="2">
        <v>0</v>
      </c>
      <c r="F58" s="32" t="e">
        <f t="shared" si="4"/>
        <v>#DIV/0!</v>
      </c>
      <c r="G58" s="3">
        <f t="shared" si="3"/>
        <v>0</v>
      </c>
      <c r="H58" s="3">
        <f t="shared" si="3"/>
        <v>0</v>
      </c>
      <c r="J58" s="7"/>
      <c r="X58" s="2"/>
      <c r="Y58" s="7"/>
      <c r="Z58" s="7"/>
      <c r="AA58" s="2"/>
      <c r="AB58" s="7"/>
      <c r="AC58" s="7"/>
      <c r="AD58" s="2"/>
      <c r="AF58" s="7"/>
      <c r="AG58" s="2"/>
      <c r="AH58" s="7"/>
      <c r="AI58" s="7"/>
      <c r="AJ58" s="2"/>
      <c r="AK58" s="7"/>
      <c r="AL58" s="7"/>
    </row>
    <row r="59" spans="1:38" x14ac:dyDescent="0.25">
      <c r="A59" s="28" t="str">
        <f>_xlfn.XLOOKUP(P!C59,'Banco de Dados'!$B$3:$B$274,'Banco de Dados'!$K$3:$K$274,"")</f>
        <v/>
      </c>
      <c r="B59" s="2">
        <v>0</v>
      </c>
      <c r="C59" s="2">
        <v>0</v>
      </c>
      <c r="D59" s="2">
        <v>0</v>
      </c>
      <c r="E59" s="2">
        <v>0</v>
      </c>
      <c r="F59" s="32" t="e">
        <f t="shared" si="4"/>
        <v>#DIV/0!</v>
      </c>
      <c r="G59" s="3">
        <f t="shared" si="3"/>
        <v>0</v>
      </c>
      <c r="H59" s="3">
        <f t="shared" si="3"/>
        <v>0</v>
      </c>
      <c r="J59" s="7"/>
      <c r="X59" s="2"/>
      <c r="Y59" s="7"/>
      <c r="Z59" s="7"/>
      <c r="AA59" s="2"/>
      <c r="AB59" s="7"/>
      <c r="AC59" s="7"/>
      <c r="AD59" s="2"/>
      <c r="AF59" s="7"/>
      <c r="AG59" s="2"/>
      <c r="AH59" s="7"/>
      <c r="AI59" s="7"/>
      <c r="AJ59" s="2"/>
      <c r="AK59" s="7"/>
      <c r="AL59" s="7"/>
    </row>
    <row r="60" spans="1:38" x14ac:dyDescent="0.25">
      <c r="A60" s="28" t="str">
        <f>_xlfn.XLOOKUP(P!C60,'Banco de Dados'!$B$3:$B$274,'Banco de Dados'!$K$3:$K$274,"")</f>
        <v/>
      </c>
      <c r="B60" s="2">
        <v>0</v>
      </c>
      <c r="C60" s="2">
        <v>0</v>
      </c>
      <c r="D60" s="2">
        <v>0</v>
      </c>
      <c r="E60" s="2">
        <v>0</v>
      </c>
      <c r="F60" s="32" t="e">
        <f t="shared" si="4"/>
        <v>#DIV/0!</v>
      </c>
      <c r="G60" s="3">
        <f t="shared" si="3"/>
        <v>0</v>
      </c>
      <c r="H60" s="3">
        <f t="shared" si="3"/>
        <v>0</v>
      </c>
      <c r="J60" s="7"/>
      <c r="X60" s="2"/>
      <c r="Y60" s="7"/>
      <c r="Z60" s="7"/>
      <c r="AA60" s="2"/>
      <c r="AB60" s="7"/>
      <c r="AC60" s="7"/>
      <c r="AD60" s="2"/>
      <c r="AF60" s="7"/>
      <c r="AG60" s="2"/>
      <c r="AH60" s="7"/>
      <c r="AI60" s="7"/>
      <c r="AJ60" s="2"/>
      <c r="AK60" s="7"/>
      <c r="AL60" s="7"/>
    </row>
    <row r="61" spans="1:38" x14ac:dyDescent="0.25">
      <c r="A61" s="28" t="str">
        <f>_xlfn.XLOOKUP(P!C61,'Banco de Dados'!$B$3:$B$274,'Banco de Dados'!$K$3:$K$274,"")</f>
        <v/>
      </c>
      <c r="B61" s="2">
        <v>0</v>
      </c>
      <c r="C61" s="2">
        <v>0</v>
      </c>
      <c r="D61" s="2">
        <v>0</v>
      </c>
      <c r="E61" s="2">
        <v>0</v>
      </c>
      <c r="F61" s="32" t="e">
        <f t="shared" si="4"/>
        <v>#DIV/0!</v>
      </c>
      <c r="G61" s="3">
        <f t="shared" si="3"/>
        <v>0</v>
      </c>
      <c r="H61" s="3">
        <f t="shared" si="3"/>
        <v>0</v>
      </c>
      <c r="J61" s="7"/>
      <c r="X61" s="2"/>
      <c r="Y61" s="7"/>
      <c r="Z61" s="7"/>
      <c r="AA61" s="2"/>
      <c r="AB61" s="7"/>
      <c r="AC61" s="7"/>
      <c r="AD61" s="2"/>
      <c r="AF61" s="7"/>
      <c r="AG61" s="2"/>
      <c r="AH61" s="7"/>
      <c r="AI61" s="7"/>
      <c r="AJ61" s="2"/>
      <c r="AK61" s="7"/>
      <c r="AL61" s="7"/>
    </row>
    <row r="62" spans="1:38" x14ac:dyDescent="0.25">
      <c r="A62" s="28" t="str">
        <f>_xlfn.XLOOKUP(P!C62,'Banco de Dados'!$B$3:$B$274,'Banco de Dados'!$K$3:$K$274,"")</f>
        <v/>
      </c>
      <c r="B62" s="2">
        <v>0</v>
      </c>
      <c r="C62" s="2">
        <v>0</v>
      </c>
      <c r="D62" s="2">
        <v>0</v>
      </c>
      <c r="E62" s="2">
        <v>0</v>
      </c>
      <c r="F62" s="32" t="e">
        <f t="shared" si="4"/>
        <v>#DIV/0!</v>
      </c>
      <c r="G62" s="3">
        <f t="shared" si="3"/>
        <v>0</v>
      </c>
      <c r="H62" s="3">
        <f t="shared" si="3"/>
        <v>0</v>
      </c>
      <c r="J62" s="7"/>
      <c r="X62" s="2"/>
      <c r="Y62" s="7"/>
      <c r="Z62" s="7"/>
      <c r="AA62" s="2"/>
      <c r="AB62" s="7"/>
      <c r="AC62" s="7"/>
      <c r="AD62" s="2"/>
      <c r="AF62" s="7"/>
      <c r="AG62" s="2"/>
      <c r="AH62" s="7"/>
      <c r="AI62" s="7"/>
      <c r="AJ62" s="2"/>
      <c r="AK62" s="7"/>
      <c r="AL62" s="7"/>
    </row>
    <row r="63" spans="1:38" ht="15.75" x14ac:dyDescent="0.25">
      <c r="A63" s="28" t="str">
        <f>_xlfn.XLOOKUP(P!C63,'Banco de Dados'!$B$3:$B$274,'Banco de Dados'!$K$3:$K$274,"")</f>
        <v/>
      </c>
      <c r="B63" s="2">
        <v>0</v>
      </c>
      <c r="C63" s="2">
        <v>0</v>
      </c>
      <c r="D63" s="2">
        <v>0</v>
      </c>
      <c r="E63" s="17">
        <v>0</v>
      </c>
      <c r="F63" s="32" t="e">
        <f t="shared" si="4"/>
        <v>#DIV/0!</v>
      </c>
      <c r="G63" s="3">
        <f t="shared" si="3"/>
        <v>0</v>
      </c>
      <c r="H63" s="3">
        <f t="shared" si="3"/>
        <v>0</v>
      </c>
      <c r="J63" s="7"/>
      <c r="K63" s="101" t="s">
        <v>216</v>
      </c>
      <c r="L63" s="102" t="str">
        <f>K41</f>
        <v>ac</v>
      </c>
      <c r="M63" s="103" t="str">
        <f>M41</f>
        <v>Cloro</v>
      </c>
      <c r="X63" s="2"/>
      <c r="Y63" s="7"/>
      <c r="Z63" s="7"/>
      <c r="AA63" s="2"/>
      <c r="AB63" s="7"/>
      <c r="AC63" s="7"/>
      <c r="AD63" s="2"/>
      <c r="AF63" s="7"/>
      <c r="AG63" s="2"/>
      <c r="AH63" s="7"/>
      <c r="AI63" s="7"/>
      <c r="AJ63" s="2"/>
      <c r="AK63" s="7"/>
      <c r="AL63" s="7"/>
    </row>
    <row r="64" spans="1:38" x14ac:dyDescent="0.25">
      <c r="A64" s="28" t="str">
        <f>_xlfn.XLOOKUP(P!C64,'Banco de Dados'!$B$3:$B$274,'Banco de Dados'!$K$3:$K$274,"")</f>
        <v/>
      </c>
      <c r="B64" s="2">
        <v>0</v>
      </c>
      <c r="C64" s="2">
        <v>0</v>
      </c>
      <c r="D64" s="2">
        <v>0</v>
      </c>
      <c r="E64" s="2">
        <v>0</v>
      </c>
      <c r="F64" s="32" t="e">
        <f t="shared" si="4"/>
        <v>#DIV/0!</v>
      </c>
      <c r="G64" s="3">
        <f t="shared" si="3"/>
        <v>0</v>
      </c>
      <c r="H64" s="3">
        <f t="shared" si="3"/>
        <v>0</v>
      </c>
      <c r="J64" s="7"/>
      <c r="K64" s="68" t="s">
        <v>68</v>
      </c>
      <c r="L64" s="29">
        <f>(K47*M49)/M47</f>
        <v>1272.7259524708556</v>
      </c>
      <c r="M64" s="66" t="str">
        <f>$M$9</f>
        <v>mg/kg</v>
      </c>
      <c r="X64" s="2"/>
      <c r="Y64" s="7"/>
      <c r="Z64" s="7"/>
      <c r="AA64" s="2"/>
      <c r="AB64" s="7"/>
      <c r="AC64" s="7"/>
      <c r="AD64" s="2"/>
      <c r="AF64" s="7"/>
      <c r="AG64" s="2"/>
      <c r="AH64" s="7"/>
      <c r="AI64" s="7"/>
      <c r="AJ64" s="2"/>
      <c r="AK64" s="7"/>
      <c r="AL64" s="7"/>
    </row>
    <row r="65" spans="1:38" x14ac:dyDescent="0.25">
      <c r="A65" s="28" t="str">
        <f>_xlfn.XLOOKUP(P!C65,'Banco de Dados'!$B$3:$B$274,'Banco de Dados'!$K$3:$K$274,"")</f>
        <v/>
      </c>
      <c r="B65" s="2">
        <v>0</v>
      </c>
      <c r="C65" s="2">
        <v>0</v>
      </c>
      <c r="D65" s="2">
        <v>0</v>
      </c>
      <c r="E65" s="2">
        <v>0</v>
      </c>
      <c r="F65" s="32" t="e">
        <f t="shared" si="4"/>
        <v>#DIV/0!</v>
      </c>
      <c r="G65" s="3">
        <f t="shared" si="3"/>
        <v>0</v>
      </c>
      <c r="H65" s="3">
        <f t="shared" si="3"/>
        <v>0</v>
      </c>
      <c r="J65" s="7"/>
      <c r="K65" s="111" t="s">
        <v>246</v>
      </c>
      <c r="L65" s="126">
        <f>SQRT(((M52/L52)^2)+((M53/L53)^2)+((M54/L54)^2))</f>
        <v>2.1239338825166845E-2</v>
      </c>
      <c r="M65" s="66"/>
      <c r="X65" s="2"/>
      <c r="Y65" s="7"/>
      <c r="Z65" s="7"/>
      <c r="AA65" s="2"/>
      <c r="AB65" s="7"/>
      <c r="AC65" s="7"/>
      <c r="AD65" s="2"/>
      <c r="AF65" s="7"/>
      <c r="AG65" s="2"/>
      <c r="AH65" s="7"/>
      <c r="AI65" s="7"/>
      <c r="AJ65" s="2"/>
      <c r="AK65" s="7"/>
      <c r="AL65" s="7"/>
    </row>
    <row r="66" spans="1:38" x14ac:dyDescent="0.25">
      <c r="A66" s="28" t="str">
        <f>_xlfn.XLOOKUP(P!C66,'Banco de Dados'!$B$3:$B$274,'Banco de Dados'!$K$3:$K$274,"")</f>
        <v/>
      </c>
      <c r="B66" s="2">
        <v>0</v>
      </c>
      <c r="C66" s="2">
        <v>0</v>
      </c>
      <c r="D66" s="2">
        <v>0</v>
      </c>
      <c r="E66" s="2">
        <v>0</v>
      </c>
      <c r="F66" s="32" t="e">
        <f t="shared" si="4"/>
        <v>#DIV/0!</v>
      </c>
      <c r="G66" s="3">
        <f t="shared" si="3"/>
        <v>0</v>
      </c>
      <c r="H66" s="3">
        <f t="shared" si="3"/>
        <v>0</v>
      </c>
      <c r="J66" s="7"/>
      <c r="K66" s="69" t="s">
        <v>247</v>
      </c>
      <c r="L66" s="127">
        <f>L65*L64</f>
        <v>27.031857736111697</v>
      </c>
      <c r="M66" s="71" t="str">
        <f>$M$9</f>
        <v>mg/kg</v>
      </c>
      <c r="X66" s="2"/>
      <c r="Y66" s="7"/>
      <c r="Z66" s="7"/>
      <c r="AA66" s="2"/>
      <c r="AB66" s="7"/>
      <c r="AC66" s="7"/>
      <c r="AD66" s="2"/>
      <c r="AF66" s="7"/>
      <c r="AG66" s="2"/>
      <c r="AH66" s="7"/>
      <c r="AI66" s="7"/>
      <c r="AJ66" s="2"/>
      <c r="AK66" s="7"/>
      <c r="AL66" s="7"/>
    </row>
    <row r="67" spans="1:38" x14ac:dyDescent="0.25">
      <c r="A67" s="28" t="str">
        <f>_xlfn.XLOOKUP(P!C67,'Banco de Dados'!$B$3:$B$274,'Banco de Dados'!$K$3:$K$274,"")</f>
        <v/>
      </c>
      <c r="B67" s="2">
        <v>0</v>
      </c>
      <c r="C67" s="2">
        <v>0</v>
      </c>
      <c r="D67" s="2">
        <v>0</v>
      </c>
      <c r="E67" s="2">
        <v>0</v>
      </c>
      <c r="F67" s="32" t="e">
        <f t="shared" si="4"/>
        <v>#DIV/0!</v>
      </c>
      <c r="G67" s="3">
        <f t="shared" si="3"/>
        <v>0</v>
      </c>
      <c r="H67" s="3">
        <f t="shared" si="3"/>
        <v>0</v>
      </c>
      <c r="J67" s="7"/>
      <c r="K67" s="123"/>
      <c r="L67" s="124"/>
      <c r="X67" s="2"/>
      <c r="Y67" s="7"/>
      <c r="Z67" s="7"/>
      <c r="AA67" s="2"/>
      <c r="AB67" s="7"/>
      <c r="AC67" s="7"/>
      <c r="AD67" s="2"/>
      <c r="AF67" s="7"/>
      <c r="AG67" s="2"/>
      <c r="AH67" s="7"/>
      <c r="AI67" s="7"/>
      <c r="AJ67" s="2"/>
      <c r="AK67" s="7"/>
      <c r="AL67" s="7"/>
    </row>
    <row r="68" spans="1:38" x14ac:dyDescent="0.25">
      <c r="A68" s="28" t="str">
        <f>_xlfn.XLOOKUP(P!C68,'Banco de Dados'!$B$3:$B$274,'Banco de Dados'!$K$3:$K$274,"")</f>
        <v/>
      </c>
      <c r="B68" s="2">
        <v>0</v>
      </c>
      <c r="C68" s="2">
        <v>0</v>
      </c>
      <c r="D68" s="2">
        <v>0</v>
      </c>
      <c r="E68" s="2">
        <v>0</v>
      </c>
      <c r="F68" s="32" t="e">
        <f t="shared" si="4"/>
        <v>#DIV/0!</v>
      </c>
      <c r="G68" s="3">
        <f t="shared" si="3"/>
        <v>0</v>
      </c>
      <c r="H68" s="3">
        <f t="shared" si="3"/>
        <v>0</v>
      </c>
      <c r="J68" s="7"/>
      <c r="X68" s="2"/>
      <c r="Y68" s="7"/>
      <c r="Z68" s="7"/>
      <c r="AA68" s="2"/>
      <c r="AB68" s="7"/>
      <c r="AC68" s="7"/>
      <c r="AD68" s="2"/>
      <c r="AF68" s="7"/>
      <c r="AG68" s="2"/>
      <c r="AH68" s="7"/>
      <c r="AI68" s="7"/>
      <c r="AJ68" s="2"/>
      <c r="AK68" s="7"/>
      <c r="AL68" s="7"/>
    </row>
    <row r="69" spans="1:38" x14ac:dyDescent="0.25">
      <c r="A69" s="28" t="str">
        <f>_xlfn.XLOOKUP(P!C69,'Banco de Dados'!$B$3:$B$274,'Banco de Dados'!$K$3:$K$274,"")</f>
        <v/>
      </c>
      <c r="B69" s="2">
        <v>0</v>
      </c>
      <c r="C69" s="2">
        <v>0</v>
      </c>
      <c r="D69" s="2">
        <v>0</v>
      </c>
      <c r="E69" s="2">
        <v>0</v>
      </c>
      <c r="F69" s="32" t="e">
        <f t="shared" si="4"/>
        <v>#DIV/0!</v>
      </c>
      <c r="G69" s="3">
        <f t="shared" si="3"/>
        <v>0</v>
      </c>
      <c r="H69" s="3">
        <f t="shared" si="3"/>
        <v>0</v>
      </c>
      <c r="J69" s="7"/>
      <c r="X69" s="2"/>
      <c r="Y69" s="7"/>
      <c r="Z69" s="7"/>
      <c r="AA69" s="2"/>
      <c r="AB69" s="7"/>
      <c r="AC69" s="7"/>
      <c r="AD69" s="2"/>
      <c r="AF69" s="7"/>
      <c r="AG69" s="2"/>
      <c r="AH69" s="7"/>
      <c r="AI69" s="7"/>
      <c r="AJ69" s="2"/>
      <c r="AK69" s="7"/>
      <c r="AL69" s="7"/>
    </row>
    <row r="70" spans="1:38" x14ac:dyDescent="0.25">
      <c r="A70" s="28" t="str">
        <f>_xlfn.XLOOKUP(P!C70,'Banco de Dados'!$B$3:$B$274,'Banco de Dados'!$K$3:$K$274,"")</f>
        <v/>
      </c>
      <c r="B70" s="2">
        <v>0</v>
      </c>
      <c r="C70" s="2">
        <v>0</v>
      </c>
      <c r="D70" s="2">
        <v>0</v>
      </c>
      <c r="E70" s="2">
        <v>0</v>
      </c>
      <c r="F70" s="32" t="e">
        <f t="shared" si="4"/>
        <v>#DIV/0!</v>
      </c>
      <c r="G70" s="3">
        <f t="shared" ref="G70:H72" si="5">D70*$E$40</f>
        <v>0</v>
      </c>
      <c r="H70" s="3">
        <f t="shared" si="5"/>
        <v>0</v>
      </c>
      <c r="J70" s="7"/>
      <c r="X70" s="2"/>
      <c r="Y70" s="7"/>
      <c r="Z70" s="7"/>
      <c r="AA70" s="2"/>
      <c r="AB70" s="7"/>
      <c r="AC70" s="7"/>
      <c r="AD70" s="2"/>
      <c r="AF70" s="7"/>
      <c r="AG70" s="2"/>
      <c r="AH70" s="7"/>
      <c r="AI70" s="7"/>
      <c r="AJ70" s="2"/>
      <c r="AK70" s="7"/>
      <c r="AL70" s="7"/>
    </row>
    <row r="71" spans="1:38" x14ac:dyDescent="0.25">
      <c r="A71" s="28" t="str">
        <f>_xlfn.XLOOKUP(P!C71,'Banco de Dados'!$B$3:$B$274,'Banco de Dados'!$K$3:$K$274,"")</f>
        <v/>
      </c>
      <c r="B71" s="2">
        <v>0</v>
      </c>
      <c r="C71" s="2">
        <v>0</v>
      </c>
      <c r="D71" s="2">
        <v>0</v>
      </c>
      <c r="E71" s="2">
        <v>0</v>
      </c>
      <c r="F71" s="32" t="e">
        <f t="shared" si="4"/>
        <v>#DIV/0!</v>
      </c>
      <c r="G71" s="3">
        <f t="shared" si="5"/>
        <v>0</v>
      </c>
      <c r="H71" s="3">
        <f t="shared" si="5"/>
        <v>0</v>
      </c>
      <c r="J71" s="7"/>
      <c r="X71" s="2"/>
      <c r="Y71" s="7"/>
      <c r="Z71" s="7"/>
      <c r="AA71" s="2"/>
      <c r="AB71" s="7"/>
      <c r="AC71" s="7"/>
      <c r="AD71" s="2"/>
      <c r="AF71" s="7"/>
      <c r="AG71" s="2"/>
      <c r="AH71" s="7"/>
      <c r="AI71" s="7"/>
      <c r="AJ71" s="2"/>
      <c r="AK71" s="7"/>
      <c r="AL71" s="7"/>
    </row>
    <row r="72" spans="1:38" x14ac:dyDescent="0.25">
      <c r="A72" s="28" t="str">
        <f>_xlfn.XLOOKUP(P!C72,'Banco de Dados'!$B$3:$B$274,'Banco de Dados'!$K$3:$K$274,"")</f>
        <v/>
      </c>
      <c r="B72" s="2">
        <v>0</v>
      </c>
      <c r="C72" s="2">
        <v>0</v>
      </c>
      <c r="D72" s="2">
        <v>0</v>
      </c>
      <c r="E72" s="2">
        <v>0</v>
      </c>
      <c r="F72" s="32" t="e">
        <f t="shared" si="4"/>
        <v>#DIV/0!</v>
      </c>
      <c r="G72" s="3">
        <f t="shared" si="5"/>
        <v>0</v>
      </c>
      <c r="H72" s="3">
        <f t="shared" si="5"/>
        <v>0</v>
      </c>
      <c r="J72" s="7"/>
      <c r="X72" s="2"/>
      <c r="Y72" s="7"/>
      <c r="Z72" s="7"/>
      <c r="AA72" s="2"/>
      <c r="AB72" s="7"/>
      <c r="AC72" s="7"/>
      <c r="AD72" s="2"/>
      <c r="AF72" s="7"/>
      <c r="AG72" s="2"/>
      <c r="AH72" s="7"/>
      <c r="AI72" s="7"/>
      <c r="AJ72" s="2"/>
      <c r="AK72" s="7"/>
      <c r="AL72" s="7"/>
    </row>
    <row r="73" spans="1:38" x14ac:dyDescent="0.25">
      <c r="A73" s="21"/>
      <c r="B73" s="21"/>
      <c r="C73" s="21"/>
      <c r="D73" s="21"/>
      <c r="E73" s="21"/>
      <c r="F73" s="77"/>
      <c r="G73" s="22"/>
      <c r="H73" s="22"/>
      <c r="J73" s="21"/>
      <c r="K73" s="21"/>
      <c r="L73" s="21"/>
      <c r="M73" s="21"/>
      <c r="N73" s="21"/>
      <c r="X73" s="2"/>
      <c r="Y73" s="7"/>
      <c r="Z73" s="7"/>
      <c r="AA73" s="2"/>
      <c r="AB73" s="7"/>
      <c r="AC73" s="7"/>
      <c r="AD73" s="2"/>
      <c r="AF73" s="7"/>
      <c r="AG73" s="2"/>
      <c r="AH73" s="7"/>
      <c r="AI73" s="7"/>
      <c r="AJ73" s="2"/>
      <c r="AK73" s="7"/>
      <c r="AL73" s="7"/>
    </row>
    <row r="74" spans="1:38" ht="15.75" x14ac:dyDescent="0.25">
      <c r="A74" s="36" t="str">
        <f>'Nome das Amostras'!A6</f>
        <v>ad</v>
      </c>
      <c r="B74" s="164" t="str">
        <f>VLOOKUP(A74,'Nome das Amostras'!$A$3:$D$28,2,FALSE)</f>
        <v>R3</v>
      </c>
      <c r="C74" s="164"/>
      <c r="D74" s="51" t="s">
        <v>65</v>
      </c>
      <c r="E74" s="52">
        <f>'Banco de Dados'!$O$13/'Banco de Dados'!AC13</f>
        <v>0.66207117665918569</v>
      </c>
      <c r="F74" s="74"/>
      <c r="G74" s="3"/>
      <c r="H74" s="3"/>
      <c r="J74" s="7"/>
      <c r="X74" s="2"/>
      <c r="Y74" s="7"/>
      <c r="Z74" s="7"/>
      <c r="AA74" s="2"/>
      <c r="AB74" s="7"/>
      <c r="AC74" s="7"/>
      <c r="AD74" s="2"/>
      <c r="AF74" s="7"/>
      <c r="AG74" s="2"/>
      <c r="AH74" s="7"/>
      <c r="AI74" s="7"/>
      <c r="AJ74" s="2"/>
      <c r="AK74" s="7"/>
      <c r="AL74" s="7"/>
    </row>
    <row r="75" spans="1:38" ht="15.75" x14ac:dyDescent="0.25">
      <c r="A75" s="107" t="s">
        <v>1</v>
      </c>
      <c r="B75" s="107" t="s">
        <v>0</v>
      </c>
      <c r="C75" s="107" t="s">
        <v>212</v>
      </c>
      <c r="D75" s="107" t="s">
        <v>209</v>
      </c>
      <c r="E75" s="107" t="s">
        <v>213</v>
      </c>
      <c r="F75" s="76" t="s">
        <v>219</v>
      </c>
      <c r="G75" s="54" t="s">
        <v>140</v>
      </c>
      <c r="H75" s="54" t="s">
        <v>66</v>
      </c>
      <c r="J75" s="7"/>
      <c r="K75" s="72" t="str">
        <f>A74</f>
        <v>ad</v>
      </c>
      <c r="L75" s="55" t="s">
        <v>215</v>
      </c>
      <c r="M75" s="41" t="str">
        <f>$A$1</f>
        <v>Cloro</v>
      </c>
      <c r="N75" s="3"/>
      <c r="X75" s="2"/>
      <c r="Y75" s="7"/>
      <c r="Z75" s="7"/>
      <c r="AA75" s="2"/>
      <c r="AB75" s="7"/>
      <c r="AC75" s="7"/>
      <c r="AD75" s="2"/>
      <c r="AF75" s="7"/>
      <c r="AG75" s="2"/>
      <c r="AH75" s="7"/>
      <c r="AI75" s="7"/>
      <c r="AJ75" s="2"/>
      <c r="AK75" s="7"/>
      <c r="AL75" s="7"/>
    </row>
    <row r="76" spans="1:38" x14ac:dyDescent="0.25">
      <c r="A76" s="28" t="str">
        <f>_xlfn.XLOOKUP(P!C76,'Banco de Dados'!$B$3:$B$274,'Banco de Dados'!$K$3:$K$274,"")</f>
        <v>Si</v>
      </c>
      <c r="B76" s="2" cm="1">
        <f t="array" ref="B76:E106">Dados!Y5:AB35</f>
        <v>14</v>
      </c>
      <c r="C76" s="2">
        <v>1740</v>
      </c>
      <c r="D76" s="2">
        <v>3391</v>
      </c>
      <c r="E76" s="2">
        <v>79</v>
      </c>
      <c r="F76" s="32">
        <f>(E76*100)/D76</f>
        <v>2.3296962547920965</v>
      </c>
      <c r="G76" s="3">
        <f t="shared" ref="G76:H103" si="6">$E$74*D76</f>
        <v>2245.0833600512988</v>
      </c>
      <c r="H76" s="3">
        <f t="shared" si="6"/>
        <v>52.303622956075671</v>
      </c>
      <c r="J76" s="7"/>
      <c r="K76" s="5" t="s">
        <v>210</v>
      </c>
      <c r="L76" s="5"/>
      <c r="M76" s="5" t="s">
        <v>211</v>
      </c>
      <c r="X76" s="2"/>
      <c r="Y76" s="7"/>
      <c r="Z76" s="7"/>
      <c r="AA76" s="2"/>
      <c r="AB76" s="7"/>
      <c r="AC76" s="7"/>
      <c r="AD76" s="2"/>
      <c r="AF76" s="7"/>
      <c r="AG76" s="2"/>
      <c r="AH76" s="7"/>
      <c r="AI76" s="7"/>
      <c r="AJ76" s="2"/>
      <c r="AK76" s="7"/>
      <c r="AL76" s="7"/>
    </row>
    <row r="77" spans="1:38" x14ac:dyDescent="0.25">
      <c r="A77" s="28" t="str">
        <f>_xlfn.XLOOKUP(P!C77,'Banco de Dados'!$B$3:$B$274,'Banco de Dados'!$K$3:$K$274,"")</f>
        <v>P</v>
      </c>
      <c r="B77" s="2">
        <v>15</v>
      </c>
      <c r="C77" s="2">
        <v>2013</v>
      </c>
      <c r="D77" s="2">
        <v>630</v>
      </c>
      <c r="E77" s="2">
        <v>71</v>
      </c>
      <c r="F77" s="32">
        <f t="shared" ref="F77:F106" si="7">(E77*100)/D77</f>
        <v>11.269841269841271</v>
      </c>
      <c r="G77" s="3">
        <f t="shared" si="6"/>
        <v>417.10484129528697</v>
      </c>
      <c r="H77" s="3">
        <f t="shared" si="6"/>
        <v>47.007053542802183</v>
      </c>
      <c r="J77" s="7"/>
      <c r="K77" s="6">
        <f>_xlfn.XLOOKUP($B$4,A76:A103,G76:G103,"")</f>
        <v>7685.3222186598277</v>
      </c>
      <c r="L77" s="6"/>
      <c r="M77" s="6">
        <f>_xlfn.XLOOKUP($B$4,A76:A103,H76:H103,"")</f>
        <v>116.52452709201668</v>
      </c>
      <c r="X77" s="2"/>
      <c r="Y77" s="7"/>
      <c r="Z77" s="7"/>
      <c r="AA77" s="2"/>
      <c r="AB77" s="7"/>
      <c r="AC77" s="7"/>
      <c r="AD77" s="2"/>
      <c r="AF77" s="7"/>
      <c r="AG77" s="2"/>
      <c r="AH77" s="7"/>
      <c r="AI77" s="7"/>
      <c r="AJ77" s="2"/>
      <c r="AK77" s="7"/>
      <c r="AL77" s="7"/>
    </row>
    <row r="78" spans="1:38" x14ac:dyDescent="0.25">
      <c r="A78" s="28" t="str">
        <f>_xlfn.XLOOKUP(P!C78,'Banco de Dados'!$B$3:$B$274,'Banco de Dados'!$K$3:$K$274,"")</f>
        <v>S</v>
      </c>
      <c r="B78" s="2">
        <v>16</v>
      </c>
      <c r="C78" s="2">
        <v>2307</v>
      </c>
      <c r="D78" s="2">
        <v>3279</v>
      </c>
      <c r="E78" s="2">
        <v>99</v>
      </c>
      <c r="F78" s="32">
        <f t="shared" si="7"/>
        <v>3.019213174748399</v>
      </c>
      <c r="G78" s="3">
        <f t="shared" si="6"/>
        <v>2170.9313882654696</v>
      </c>
      <c r="H78" s="3">
        <f t="shared" si="6"/>
        <v>65.545046489259377</v>
      </c>
      <c r="J78" s="7"/>
      <c r="X78" s="2"/>
      <c r="Y78" s="7"/>
      <c r="Z78" s="7"/>
      <c r="AA78" s="2"/>
      <c r="AB78" s="7"/>
      <c r="AC78" s="7"/>
      <c r="AD78" s="2"/>
      <c r="AF78" s="7"/>
      <c r="AG78" s="2"/>
      <c r="AH78" s="7"/>
      <c r="AI78" s="7"/>
      <c r="AJ78" s="2"/>
      <c r="AK78" s="7"/>
      <c r="AL78" s="7"/>
    </row>
    <row r="79" spans="1:38" ht="15.75" x14ac:dyDescent="0.25">
      <c r="A79" s="28" t="str">
        <f>_xlfn.XLOOKUP(P!C79,'Banco de Dados'!$B$3:$B$274,'Banco de Dados'!$K$3:$K$274,"")</f>
        <v>Cl</v>
      </c>
      <c r="B79" s="2">
        <v>17</v>
      </c>
      <c r="C79" s="2">
        <v>2622</v>
      </c>
      <c r="D79" s="2">
        <v>11608</v>
      </c>
      <c r="E79" s="2">
        <v>176</v>
      </c>
      <c r="F79" s="32">
        <f t="shared" si="7"/>
        <v>1.516195727084769</v>
      </c>
      <c r="G79" s="3">
        <f t="shared" si="6"/>
        <v>7685.3222186598277</v>
      </c>
      <c r="H79" s="3">
        <f t="shared" si="6"/>
        <v>116.52452709201668</v>
      </c>
      <c r="K79" s="165" t="s">
        <v>67</v>
      </c>
      <c r="L79" s="166"/>
      <c r="M79" s="167"/>
      <c r="N79"/>
      <c r="X79" s="2"/>
      <c r="Y79" s="7"/>
      <c r="Z79" s="7"/>
      <c r="AA79" s="2"/>
      <c r="AB79" s="7"/>
      <c r="AC79" s="7"/>
      <c r="AD79" s="2"/>
      <c r="AF79" s="7"/>
      <c r="AG79" s="2"/>
      <c r="AH79" s="7"/>
      <c r="AI79" s="7"/>
      <c r="AJ79" s="2"/>
      <c r="AK79" s="7"/>
      <c r="AL79" s="7"/>
    </row>
    <row r="80" spans="1:38" x14ac:dyDescent="0.25">
      <c r="A80" s="28" t="str">
        <f>_xlfn.XLOOKUP(P!C80,'Banco de Dados'!$B$3:$B$274,'Banco de Dados'!$K$3:$K$274,"")</f>
        <v>Ar</v>
      </c>
      <c r="B80" s="2">
        <v>18</v>
      </c>
      <c r="C80" s="2">
        <v>2957</v>
      </c>
      <c r="D80" s="2">
        <v>6238</v>
      </c>
      <c r="E80" s="2">
        <v>192</v>
      </c>
      <c r="F80" s="32">
        <f t="shared" si="7"/>
        <v>3.0779095864058994</v>
      </c>
      <c r="G80" s="3">
        <f t="shared" si="6"/>
        <v>4130</v>
      </c>
      <c r="H80" s="3">
        <f t="shared" si="6"/>
        <v>127.11766591856366</v>
      </c>
      <c r="J80" s="7"/>
      <c r="K80" s="104" t="s">
        <v>240</v>
      </c>
      <c r="L80" s="39"/>
      <c r="M80" s="106" t="s">
        <v>209</v>
      </c>
      <c r="X80" s="2"/>
      <c r="Y80" s="7"/>
      <c r="Z80" s="7"/>
      <c r="AA80" s="2"/>
      <c r="AB80" s="7"/>
      <c r="AC80" s="7"/>
      <c r="AD80" s="2"/>
      <c r="AF80" s="7"/>
      <c r="AG80" s="2"/>
      <c r="AH80" s="7"/>
      <c r="AI80" s="7"/>
      <c r="AJ80" s="2"/>
      <c r="AK80" s="7"/>
      <c r="AL80" s="7"/>
    </row>
    <row r="81" spans="1:38" x14ac:dyDescent="0.25">
      <c r="A81" s="28" t="str">
        <f>_xlfn.XLOOKUP(P!C81,'Banco de Dados'!$B$3:$B$274,'Banco de Dados'!$K$3:$K$274,"")</f>
        <v>K</v>
      </c>
      <c r="B81" s="2">
        <v>19</v>
      </c>
      <c r="C81" s="2">
        <v>3313</v>
      </c>
      <c r="D81" s="2">
        <v>37860</v>
      </c>
      <c r="E81" s="2">
        <v>236</v>
      </c>
      <c r="F81" s="32">
        <f t="shared" si="7"/>
        <v>0.62334918119387217</v>
      </c>
      <c r="G81" s="3">
        <f t="shared" si="6"/>
        <v>25066.014748316771</v>
      </c>
      <c r="H81" s="3">
        <f t="shared" si="6"/>
        <v>156.24879769156783</v>
      </c>
      <c r="J81" s="58" t="s">
        <v>38</v>
      </c>
      <c r="K81" s="59">
        <f>$L$9</f>
        <v>6600</v>
      </c>
      <c r="L81" s="60"/>
      <c r="M81" s="61">
        <f>$M$11</f>
        <v>29684</v>
      </c>
      <c r="N81" s="60"/>
      <c r="X81" s="2"/>
      <c r="Y81" s="7"/>
      <c r="Z81" s="7"/>
      <c r="AA81" s="2"/>
      <c r="AB81" s="7"/>
      <c r="AC81" s="7"/>
      <c r="AD81" s="2"/>
      <c r="AF81" s="7"/>
      <c r="AG81" s="2"/>
      <c r="AH81" s="7"/>
      <c r="AI81" s="7"/>
      <c r="AJ81" s="2"/>
      <c r="AK81" s="7"/>
      <c r="AL81" s="7"/>
    </row>
    <row r="82" spans="1:38" x14ac:dyDescent="0.25">
      <c r="A82" s="28" t="str">
        <f>_xlfn.XLOOKUP(P!C82,'Banco de Dados'!$B$3:$B$274,'Banco de Dados'!$K$3:$K$274,"")</f>
        <v>Ca</v>
      </c>
      <c r="B82" s="2">
        <v>20</v>
      </c>
      <c r="C82" s="2">
        <v>3691</v>
      </c>
      <c r="D82" s="2">
        <v>18873</v>
      </c>
      <c r="E82" s="2">
        <v>180</v>
      </c>
      <c r="F82" s="32">
        <f t="shared" si="7"/>
        <v>0.9537434430138293</v>
      </c>
      <c r="G82" s="3">
        <f t="shared" si="6"/>
        <v>12495.269317088812</v>
      </c>
      <c r="H82" s="3">
        <f t="shared" si="6"/>
        <v>119.17281179865343</v>
      </c>
      <c r="J82" s="2"/>
      <c r="K82" s="18"/>
      <c r="L82" s="2" t="s">
        <v>70</v>
      </c>
      <c r="M82" s="19"/>
      <c r="X82" s="2"/>
      <c r="Y82" s="7"/>
      <c r="Z82" s="7"/>
      <c r="AA82" s="2"/>
      <c r="AB82" s="7"/>
      <c r="AC82" s="7"/>
      <c r="AD82" s="2"/>
      <c r="AF82" s="7"/>
      <c r="AG82" s="2"/>
      <c r="AH82" s="7"/>
      <c r="AI82" s="7"/>
      <c r="AJ82" s="2"/>
      <c r="AK82" s="7"/>
      <c r="AL82" s="7"/>
    </row>
    <row r="83" spans="1:38" x14ac:dyDescent="0.25">
      <c r="A83" s="28" t="str">
        <f>_xlfn.XLOOKUP(P!C83,'Banco de Dados'!$B$3:$B$274,'Banco de Dados'!$K$3:$K$274,"")</f>
        <v>Ti</v>
      </c>
      <c r="B83" s="2">
        <v>22</v>
      </c>
      <c r="C83" s="2">
        <v>4509</v>
      </c>
      <c r="D83" s="2">
        <v>8976</v>
      </c>
      <c r="E83" s="2">
        <v>146</v>
      </c>
      <c r="F83" s="32">
        <f t="shared" si="7"/>
        <v>1.6265597147950088</v>
      </c>
      <c r="G83" s="3">
        <f t="shared" si="6"/>
        <v>5942.7508816928512</v>
      </c>
      <c r="H83" s="3">
        <f t="shared" si="6"/>
        <v>96.66239179224111</v>
      </c>
      <c r="J83" s="58" t="s">
        <v>69</v>
      </c>
      <c r="K83" s="62" t="s">
        <v>71</v>
      </c>
      <c r="L83" s="63"/>
      <c r="M83" s="64">
        <f>K77</f>
        <v>7685.3222186598277</v>
      </c>
      <c r="N83" s="60"/>
      <c r="X83" s="2"/>
      <c r="Y83" s="7"/>
      <c r="Z83" s="7"/>
      <c r="AA83" s="2"/>
      <c r="AB83" s="7"/>
      <c r="AC83" s="7"/>
      <c r="AD83" s="2"/>
      <c r="AF83" s="7"/>
      <c r="AG83" s="2"/>
      <c r="AH83" s="7"/>
      <c r="AI83" s="7"/>
      <c r="AJ83" s="2"/>
      <c r="AK83" s="7"/>
      <c r="AL83" s="7"/>
    </row>
    <row r="84" spans="1:38" x14ac:dyDescent="0.25">
      <c r="A84" s="28" t="str">
        <f>_xlfn.XLOOKUP(P!C84,'Banco de Dados'!$B$3:$B$274,'Banco de Dados'!$K$3:$K$274,"")</f>
        <v>Cr</v>
      </c>
      <c r="B84" s="2">
        <v>24</v>
      </c>
      <c r="C84" s="2">
        <v>5412</v>
      </c>
      <c r="D84" s="2">
        <v>4568</v>
      </c>
      <c r="E84" s="2">
        <v>143</v>
      </c>
      <c r="F84" s="32">
        <f t="shared" si="7"/>
        <v>3.1304728546409808</v>
      </c>
      <c r="G84" s="3">
        <f t="shared" si="6"/>
        <v>3024.3411349791604</v>
      </c>
      <c r="H84" s="3">
        <f t="shared" si="6"/>
        <v>94.676178262263548</v>
      </c>
      <c r="J84" s="7"/>
      <c r="X84" s="2"/>
      <c r="Y84" s="7"/>
      <c r="Z84" s="7"/>
      <c r="AA84" s="2"/>
      <c r="AB84" s="7"/>
      <c r="AC84" s="7"/>
      <c r="AD84" s="2"/>
      <c r="AF84" s="7"/>
      <c r="AG84" s="2"/>
      <c r="AH84" s="7"/>
      <c r="AI84" s="7"/>
      <c r="AJ84" s="2"/>
      <c r="AK84" s="7"/>
      <c r="AL84" s="7"/>
    </row>
    <row r="85" spans="1:38" ht="15.75" x14ac:dyDescent="0.25">
      <c r="A85" s="28" t="str">
        <f>_xlfn.XLOOKUP(P!C85,'Banco de Dados'!$B$3:$B$274,'Banco de Dados'!$K$3:$K$274,"")</f>
        <v>Mn</v>
      </c>
      <c r="B85" s="2">
        <v>25</v>
      </c>
      <c r="C85" s="2">
        <v>5895</v>
      </c>
      <c r="D85" s="2">
        <v>3721</v>
      </c>
      <c r="E85" s="2">
        <v>152</v>
      </c>
      <c r="F85" s="32">
        <f t="shared" si="7"/>
        <v>4.0849234076861061</v>
      </c>
      <c r="G85" s="3">
        <f t="shared" si="6"/>
        <v>2463.5668483488298</v>
      </c>
      <c r="H85" s="3">
        <f t="shared" si="6"/>
        <v>100.63481885219622</v>
      </c>
      <c r="J85" s="7"/>
      <c r="K85" s="165" t="s">
        <v>218</v>
      </c>
      <c r="L85" s="166"/>
      <c r="M85" s="167"/>
      <c r="X85" s="2"/>
      <c r="Y85" s="7"/>
      <c r="Z85" s="7"/>
      <c r="AA85" s="2"/>
      <c r="AB85" s="7"/>
      <c r="AC85" s="7"/>
      <c r="AD85" s="2"/>
      <c r="AF85" s="7"/>
      <c r="AG85" s="2"/>
      <c r="AH85" s="7"/>
      <c r="AI85" s="7"/>
      <c r="AJ85" s="2"/>
      <c r="AK85" s="7"/>
      <c r="AL85" s="7"/>
    </row>
    <row r="86" spans="1:38" x14ac:dyDescent="0.25">
      <c r="A86" s="28" t="str">
        <f>_xlfn.XLOOKUP(P!C86,'Banco de Dados'!$B$3:$B$274,'Banco de Dados'!$K$3:$K$274,"")</f>
        <v>Fe</v>
      </c>
      <c r="B86" s="2">
        <v>26</v>
      </c>
      <c r="C86" s="2">
        <v>6399</v>
      </c>
      <c r="D86" s="2">
        <v>142422</v>
      </c>
      <c r="E86" s="2">
        <v>391</v>
      </c>
      <c r="F86" s="32">
        <f t="shared" si="7"/>
        <v>0.27453623737905658</v>
      </c>
      <c r="G86" s="3">
        <f t="shared" si="6"/>
        <v>94293.501122154543</v>
      </c>
      <c r="H86" s="3">
        <f t="shared" si="6"/>
        <v>258.86983007374158</v>
      </c>
      <c r="J86" s="7"/>
      <c r="K86" s="104" t="s">
        <v>236</v>
      </c>
      <c r="L86" s="108">
        <f>K77</f>
        <v>7685.3222186598277</v>
      </c>
      <c r="M86" s="109">
        <f>M77</f>
        <v>116.52452709201668</v>
      </c>
      <c r="X86" s="2"/>
      <c r="Y86" s="7"/>
      <c r="Z86" s="7"/>
      <c r="AA86" s="2"/>
      <c r="AB86" s="7"/>
      <c r="AC86" s="7"/>
      <c r="AD86" s="2"/>
      <c r="AF86" s="7"/>
      <c r="AG86" s="2"/>
      <c r="AH86" s="7"/>
      <c r="AI86" s="7"/>
      <c r="AJ86" s="2"/>
      <c r="AK86" s="7"/>
      <c r="AL86" s="7"/>
    </row>
    <row r="87" spans="1:38" x14ac:dyDescent="0.25">
      <c r="A87" s="28" t="str">
        <f>_xlfn.XLOOKUP(P!C87,'Banco de Dados'!$B$3:$B$274,'Banco de Dados'!$K$3:$K$274,"")</f>
        <v>Ni</v>
      </c>
      <c r="B87" s="2">
        <v>28</v>
      </c>
      <c r="C87" s="2">
        <v>7472</v>
      </c>
      <c r="D87" s="2">
        <v>1694</v>
      </c>
      <c r="E87" s="2">
        <v>224</v>
      </c>
      <c r="F87" s="32">
        <f t="shared" si="7"/>
        <v>13.223140495867769</v>
      </c>
      <c r="G87" s="3">
        <f t="shared" si="6"/>
        <v>1121.5485732606605</v>
      </c>
      <c r="H87" s="3">
        <f t="shared" si="6"/>
        <v>148.30394357165758</v>
      </c>
      <c r="J87" s="7"/>
      <c r="K87" s="104" t="s">
        <v>237</v>
      </c>
      <c r="L87" s="105">
        <f>$L$9</f>
        <v>6600</v>
      </c>
      <c r="M87" s="106">
        <f>$L$10</f>
        <v>0</v>
      </c>
      <c r="X87" s="2"/>
      <c r="Y87" s="7"/>
      <c r="Z87" s="7"/>
      <c r="AA87" s="2"/>
      <c r="AB87" s="7"/>
      <c r="AC87" s="7"/>
      <c r="AD87" s="2"/>
      <c r="AF87" s="7"/>
      <c r="AG87" s="2"/>
      <c r="AH87" s="7"/>
      <c r="AI87" s="7"/>
      <c r="AJ87" s="2"/>
      <c r="AK87" s="7"/>
      <c r="AL87" s="7"/>
    </row>
    <row r="88" spans="1:38" x14ac:dyDescent="0.25">
      <c r="A88" s="28" t="str">
        <f>_xlfn.XLOOKUP(P!C88,'Banco de Dados'!$B$3:$B$274,'Banco de Dados'!$K$3:$K$274,"")</f>
        <v>Zn</v>
      </c>
      <c r="B88" s="2">
        <v>30</v>
      </c>
      <c r="C88" s="2">
        <v>8631</v>
      </c>
      <c r="D88" s="2">
        <v>2596</v>
      </c>
      <c r="E88" s="2">
        <v>226</v>
      </c>
      <c r="F88" s="32">
        <f t="shared" si="7"/>
        <v>8.7057010785824342</v>
      </c>
      <c r="G88" s="3">
        <f t="shared" si="6"/>
        <v>1718.7367746072462</v>
      </c>
      <c r="H88" s="3">
        <f t="shared" si="6"/>
        <v>149.62808592497598</v>
      </c>
      <c r="J88" s="7"/>
      <c r="K88" s="104" t="s">
        <v>238</v>
      </c>
      <c r="L88" s="105">
        <f>$M$11</f>
        <v>29684</v>
      </c>
      <c r="M88" s="106">
        <f>$M$12</f>
        <v>255</v>
      </c>
      <c r="X88" s="2"/>
      <c r="Y88" s="7"/>
      <c r="Z88" s="7"/>
      <c r="AA88" s="2"/>
      <c r="AB88" s="7"/>
      <c r="AC88" s="7"/>
      <c r="AD88" s="2"/>
      <c r="AF88" s="7"/>
      <c r="AG88" s="2"/>
      <c r="AH88" s="7"/>
      <c r="AI88" s="7"/>
      <c r="AJ88" s="2"/>
      <c r="AK88" s="7"/>
      <c r="AL88" s="7"/>
    </row>
    <row r="89" spans="1:38" x14ac:dyDescent="0.25">
      <c r="A89" s="28" t="str">
        <f>_xlfn.XLOOKUP(P!C89,'Banco de Dados'!$B$3:$B$274,'Banco de Dados'!$K$3:$K$274,"")</f>
        <v>Rh</v>
      </c>
      <c r="B89" s="2">
        <v>45</v>
      </c>
      <c r="C89" s="2">
        <v>20167</v>
      </c>
      <c r="D89" s="2">
        <v>1353</v>
      </c>
      <c r="E89" s="2">
        <v>123</v>
      </c>
      <c r="F89" s="32">
        <f t="shared" si="7"/>
        <v>9.0909090909090917</v>
      </c>
      <c r="G89" s="3">
        <f t="shared" si="6"/>
        <v>895.78230201987822</v>
      </c>
      <c r="H89" s="3">
        <f t="shared" si="6"/>
        <v>81.434754729079842</v>
      </c>
      <c r="J89" s="7"/>
      <c r="K89" s="69" t="s">
        <v>217</v>
      </c>
      <c r="L89" s="110">
        <f>SQRT(((M86/L86)^2)+((M87/L87)^2)+((M88/L88)^2))</f>
        <v>1.7426457065535094E-2</v>
      </c>
      <c r="M89" s="71" t="str">
        <f>M98</f>
        <v>mg/kg</v>
      </c>
      <c r="X89" s="2"/>
      <c r="Y89" s="7"/>
      <c r="Z89" s="7"/>
      <c r="AA89" s="2"/>
      <c r="AB89" s="7"/>
      <c r="AC89" s="7"/>
      <c r="AD89" s="2"/>
      <c r="AF89" s="7"/>
      <c r="AG89" s="2"/>
      <c r="AH89" s="7"/>
      <c r="AI89" s="7"/>
      <c r="AJ89" s="2"/>
      <c r="AK89" s="7"/>
      <c r="AL89" s="7"/>
    </row>
    <row r="90" spans="1:38" x14ac:dyDescent="0.25">
      <c r="A90" s="28" t="str">
        <f>_xlfn.XLOOKUP(P!C90,'Banco de Dados'!$B$3:$B$274,'Banco de Dados'!$K$3:$K$274,"")</f>
        <v>Rh</v>
      </c>
      <c r="B90" s="2">
        <v>45</v>
      </c>
      <c r="C90" s="2">
        <v>2696</v>
      </c>
      <c r="D90" s="2">
        <v>17503</v>
      </c>
      <c r="E90" s="2">
        <v>144</v>
      </c>
      <c r="F90" s="32">
        <f t="shared" si="7"/>
        <v>0.82271610581043253</v>
      </c>
      <c r="G90" s="3">
        <f t="shared" si="6"/>
        <v>11588.231805065727</v>
      </c>
      <c r="H90" s="3">
        <f t="shared" si="6"/>
        <v>95.338249438922745</v>
      </c>
      <c r="J90" s="7"/>
      <c r="X90" s="2"/>
      <c r="Y90" s="7"/>
      <c r="Z90" s="7"/>
      <c r="AA90" s="2"/>
      <c r="AB90" s="7"/>
      <c r="AC90" s="7"/>
      <c r="AD90" s="2"/>
      <c r="AF90" s="7"/>
      <c r="AG90" s="2"/>
      <c r="AH90" s="7"/>
      <c r="AI90" s="7"/>
      <c r="AJ90" s="2"/>
      <c r="AK90" s="7"/>
      <c r="AL90" s="7"/>
    </row>
    <row r="91" spans="1:38" x14ac:dyDescent="0.25">
      <c r="A91" s="28" t="str">
        <f>_xlfn.XLOOKUP(P!C91,'Banco de Dados'!$B$3:$B$274,'Banco de Dados'!$K$3:$K$274,"")</f>
        <v/>
      </c>
      <c r="B91" s="2">
        <v>0</v>
      </c>
      <c r="C91" s="2">
        <v>0</v>
      </c>
      <c r="D91" s="2">
        <v>0</v>
      </c>
      <c r="E91" s="2">
        <v>0</v>
      </c>
      <c r="F91" s="32" t="e">
        <f t="shared" si="7"/>
        <v>#DIV/0!</v>
      </c>
      <c r="G91" s="3">
        <f t="shared" si="6"/>
        <v>0</v>
      </c>
      <c r="H91" s="3">
        <f t="shared" si="6"/>
        <v>0</v>
      </c>
      <c r="J91" s="7"/>
      <c r="X91" s="2"/>
      <c r="Y91" s="7"/>
      <c r="Z91" s="7"/>
      <c r="AA91" s="2"/>
      <c r="AB91" s="7"/>
      <c r="AC91" s="7"/>
      <c r="AD91" s="2"/>
      <c r="AF91" s="7"/>
      <c r="AG91" s="2"/>
      <c r="AH91" s="7"/>
      <c r="AI91" s="7"/>
      <c r="AJ91" s="2"/>
      <c r="AK91" s="7"/>
      <c r="AL91" s="7"/>
    </row>
    <row r="92" spans="1:38" x14ac:dyDescent="0.25">
      <c r="A92" s="28" t="str">
        <f>_xlfn.XLOOKUP(P!C92,'Banco de Dados'!$B$3:$B$274,'Banco de Dados'!$K$3:$K$274,"")</f>
        <v/>
      </c>
      <c r="B92" s="2">
        <v>0</v>
      </c>
      <c r="C92" s="2">
        <v>0</v>
      </c>
      <c r="D92" s="2">
        <v>0</v>
      </c>
      <c r="E92" s="2">
        <v>0</v>
      </c>
      <c r="F92" s="32" t="e">
        <f t="shared" si="7"/>
        <v>#DIV/0!</v>
      </c>
      <c r="G92" s="3">
        <f t="shared" si="6"/>
        <v>0</v>
      </c>
      <c r="H92" s="3">
        <f t="shared" si="6"/>
        <v>0</v>
      </c>
      <c r="J92" s="7"/>
    </row>
    <row r="93" spans="1:38" x14ac:dyDescent="0.25">
      <c r="A93" s="28" t="str">
        <f>_xlfn.XLOOKUP(P!C93,'Banco de Dados'!$B$3:$B$274,'Banco de Dados'!$K$3:$K$274,"")</f>
        <v/>
      </c>
      <c r="B93" s="2">
        <v>0</v>
      </c>
      <c r="C93" s="2">
        <v>0</v>
      </c>
      <c r="D93" s="2">
        <v>0</v>
      </c>
      <c r="E93" s="2">
        <v>0</v>
      </c>
      <c r="F93" s="32" t="e">
        <f t="shared" si="7"/>
        <v>#DIV/0!</v>
      </c>
      <c r="G93" s="3">
        <f t="shared" si="6"/>
        <v>0</v>
      </c>
      <c r="H93" s="3">
        <f t="shared" si="6"/>
        <v>0</v>
      </c>
      <c r="J93" s="7"/>
    </row>
    <row r="94" spans="1:38" x14ac:dyDescent="0.25">
      <c r="A94" s="28" t="str">
        <f>_xlfn.XLOOKUP(P!C94,'Banco de Dados'!$B$3:$B$274,'Banco de Dados'!$K$3:$K$274,"")</f>
        <v/>
      </c>
      <c r="B94" s="2">
        <v>0</v>
      </c>
      <c r="C94" s="2">
        <v>0</v>
      </c>
      <c r="D94" s="2">
        <v>0</v>
      </c>
      <c r="E94" s="2">
        <v>0</v>
      </c>
      <c r="F94" s="32" t="e">
        <f t="shared" si="7"/>
        <v>#DIV/0!</v>
      </c>
      <c r="G94" s="3">
        <f t="shared" si="6"/>
        <v>0</v>
      </c>
      <c r="H94" s="3">
        <f t="shared" si="6"/>
        <v>0</v>
      </c>
      <c r="J94" s="7"/>
    </row>
    <row r="95" spans="1:38" x14ac:dyDescent="0.25">
      <c r="A95" s="28" t="str">
        <f>_xlfn.XLOOKUP(P!C95,'Banco de Dados'!$B$3:$B$274,'Banco de Dados'!$K$3:$K$274,"")</f>
        <v/>
      </c>
      <c r="B95" s="2">
        <v>0</v>
      </c>
      <c r="C95" s="2">
        <v>0</v>
      </c>
      <c r="D95" s="2">
        <v>0</v>
      </c>
      <c r="E95" s="2">
        <v>0</v>
      </c>
      <c r="F95" s="32" t="e">
        <f t="shared" si="7"/>
        <v>#DIV/0!</v>
      </c>
      <c r="G95" s="3">
        <f t="shared" si="6"/>
        <v>0</v>
      </c>
      <c r="H95" s="3">
        <f t="shared" si="6"/>
        <v>0</v>
      </c>
      <c r="J95" s="7"/>
    </row>
    <row r="96" spans="1:38" x14ac:dyDescent="0.25">
      <c r="A96" s="28" t="str">
        <f>_xlfn.XLOOKUP(P!C96,'Banco de Dados'!$B$3:$B$274,'Banco de Dados'!$K$3:$K$274,"")</f>
        <v/>
      </c>
      <c r="B96" s="2">
        <v>0</v>
      </c>
      <c r="C96" s="2">
        <v>0</v>
      </c>
      <c r="D96" s="2">
        <v>0</v>
      </c>
      <c r="E96" s="17">
        <v>0</v>
      </c>
      <c r="F96" s="32" t="e">
        <f t="shared" si="7"/>
        <v>#DIV/0!</v>
      </c>
      <c r="G96" s="3">
        <f t="shared" si="6"/>
        <v>0</v>
      </c>
      <c r="H96" s="3">
        <f t="shared" si="6"/>
        <v>0</v>
      </c>
      <c r="J96" s="7"/>
    </row>
    <row r="97" spans="1:14" ht="15.75" x14ac:dyDescent="0.25">
      <c r="A97" s="28" t="str">
        <f>_xlfn.XLOOKUP(P!C97,'Banco de Dados'!$B$3:$B$274,'Banco de Dados'!$K$3:$K$274,"")</f>
        <v/>
      </c>
      <c r="B97" s="2">
        <v>0</v>
      </c>
      <c r="C97" s="2">
        <v>0</v>
      </c>
      <c r="D97" s="2">
        <v>0</v>
      </c>
      <c r="E97" s="2">
        <v>0</v>
      </c>
      <c r="F97" s="32" t="e">
        <f t="shared" si="7"/>
        <v>#DIV/0!</v>
      </c>
      <c r="G97" s="3">
        <f t="shared" si="6"/>
        <v>0</v>
      </c>
      <c r="H97" s="3">
        <f t="shared" si="6"/>
        <v>0</v>
      </c>
      <c r="J97" s="7"/>
      <c r="K97" s="101" t="s">
        <v>216</v>
      </c>
      <c r="L97" s="102" t="str">
        <f>K75</f>
        <v>ad</v>
      </c>
      <c r="M97" s="103" t="str">
        <f>M75</f>
        <v>Cloro</v>
      </c>
    </row>
    <row r="98" spans="1:14" x14ac:dyDescent="0.25">
      <c r="A98" s="28" t="str">
        <f>_xlfn.XLOOKUP(P!C98,'Banco de Dados'!$B$3:$B$274,'Banco de Dados'!$K$3:$K$274,"")</f>
        <v/>
      </c>
      <c r="B98" s="2">
        <v>0</v>
      </c>
      <c r="C98" s="2">
        <v>0</v>
      </c>
      <c r="D98" s="2">
        <v>0</v>
      </c>
      <c r="E98" s="2">
        <v>0</v>
      </c>
      <c r="F98" s="32" t="e">
        <f t="shared" si="7"/>
        <v>#DIV/0!</v>
      </c>
      <c r="G98" s="3">
        <f t="shared" si="6"/>
        <v>0</v>
      </c>
      <c r="H98" s="3">
        <f t="shared" si="6"/>
        <v>0</v>
      </c>
      <c r="J98" s="7"/>
      <c r="K98" s="68" t="s">
        <v>68</v>
      </c>
      <c r="L98" s="29">
        <f>(K81*M83)/M81</f>
        <v>1708.7699313823898</v>
      </c>
      <c r="M98" s="66" t="str">
        <f>$M$9</f>
        <v>mg/kg</v>
      </c>
    </row>
    <row r="99" spans="1:14" x14ac:dyDescent="0.25">
      <c r="A99" s="28" t="str">
        <f>_xlfn.XLOOKUP(P!C99,'Banco de Dados'!$B$3:$B$274,'Banco de Dados'!$K$3:$K$274,"")</f>
        <v/>
      </c>
      <c r="B99" s="2">
        <v>0</v>
      </c>
      <c r="C99" s="2">
        <v>0</v>
      </c>
      <c r="D99" s="2">
        <v>0</v>
      </c>
      <c r="E99" s="2">
        <v>0</v>
      </c>
      <c r="F99" s="32" t="e">
        <f t="shared" si="7"/>
        <v>#DIV/0!</v>
      </c>
      <c r="G99" s="3">
        <f t="shared" si="6"/>
        <v>0</v>
      </c>
      <c r="H99" s="3">
        <f t="shared" si="6"/>
        <v>0</v>
      </c>
      <c r="J99" s="7"/>
      <c r="K99" s="111" t="s">
        <v>246</v>
      </c>
      <c r="L99" s="126">
        <f>SQRT(((M86/L86)^2)+((M87/L87)^2)+((M88/L88)^2))</f>
        <v>1.7426457065535094E-2</v>
      </c>
      <c r="M99" s="66"/>
    </row>
    <row r="100" spans="1:14" x14ac:dyDescent="0.25">
      <c r="A100" s="28" t="str">
        <f>_xlfn.XLOOKUP(P!C100,'Banco de Dados'!$B$3:$B$274,'Banco de Dados'!$K$3:$K$274,"")</f>
        <v/>
      </c>
      <c r="B100" s="2">
        <v>0</v>
      </c>
      <c r="C100" s="2">
        <v>0</v>
      </c>
      <c r="D100" s="2">
        <v>0</v>
      </c>
      <c r="E100" s="2">
        <v>0</v>
      </c>
      <c r="F100" s="32" t="e">
        <f t="shared" si="7"/>
        <v>#DIV/0!</v>
      </c>
      <c r="G100" s="3">
        <f t="shared" si="6"/>
        <v>0</v>
      </c>
      <c r="H100" s="3">
        <f t="shared" si="6"/>
        <v>0</v>
      </c>
      <c r="J100" s="7"/>
      <c r="K100" s="69" t="s">
        <v>247</v>
      </c>
      <c r="L100" s="127">
        <f>L99*L98</f>
        <v>29.777805844112564</v>
      </c>
      <c r="M100" s="71" t="str">
        <f>$M$9</f>
        <v>mg/kg</v>
      </c>
    </row>
    <row r="101" spans="1:14" x14ac:dyDescent="0.25">
      <c r="A101" s="28" t="str">
        <f>_xlfn.XLOOKUP(P!C101,'Banco de Dados'!$B$3:$B$274,'Banco de Dados'!$K$3:$K$274,"")</f>
        <v/>
      </c>
      <c r="B101" s="2">
        <v>0</v>
      </c>
      <c r="C101" s="2">
        <v>0</v>
      </c>
      <c r="D101" s="2">
        <v>0</v>
      </c>
      <c r="E101" s="2">
        <v>0</v>
      </c>
      <c r="F101" s="32" t="e">
        <f t="shared" si="7"/>
        <v>#DIV/0!</v>
      </c>
      <c r="G101" s="3">
        <f t="shared" si="6"/>
        <v>0</v>
      </c>
      <c r="H101" s="3">
        <f t="shared" si="6"/>
        <v>0</v>
      </c>
      <c r="J101" s="7"/>
      <c r="K101" s="123"/>
      <c r="L101" s="124"/>
    </row>
    <row r="102" spans="1:14" x14ac:dyDescent="0.25">
      <c r="A102" s="28" t="str">
        <f>_xlfn.XLOOKUP(P!C102,'Banco de Dados'!$B$3:$B$274,'Banco de Dados'!$K$3:$K$274,"")</f>
        <v/>
      </c>
      <c r="B102" s="2">
        <v>0</v>
      </c>
      <c r="C102" s="2">
        <v>0</v>
      </c>
      <c r="D102" s="2">
        <v>0</v>
      </c>
      <c r="E102" s="2">
        <v>0</v>
      </c>
      <c r="F102" s="32" t="e">
        <f t="shared" si="7"/>
        <v>#DIV/0!</v>
      </c>
      <c r="G102" s="3">
        <f t="shared" si="6"/>
        <v>0</v>
      </c>
      <c r="H102" s="3">
        <f t="shared" si="6"/>
        <v>0</v>
      </c>
      <c r="J102" s="7"/>
    </row>
    <row r="103" spans="1:14" x14ac:dyDescent="0.25">
      <c r="A103" s="28" t="str">
        <f>_xlfn.XLOOKUP(P!C103,'Banco de Dados'!$B$3:$B$274,'Banco de Dados'!$K$3:$K$274,"")</f>
        <v/>
      </c>
      <c r="B103" s="2">
        <v>0</v>
      </c>
      <c r="C103" s="2">
        <v>0</v>
      </c>
      <c r="D103" s="2">
        <v>0</v>
      </c>
      <c r="E103" s="2">
        <v>0</v>
      </c>
      <c r="F103" s="32" t="e">
        <f t="shared" si="7"/>
        <v>#DIV/0!</v>
      </c>
      <c r="G103" s="3">
        <f t="shared" si="6"/>
        <v>0</v>
      </c>
      <c r="H103" s="3">
        <f t="shared" si="6"/>
        <v>0</v>
      </c>
      <c r="J103" s="7"/>
    </row>
    <row r="104" spans="1:14" x14ac:dyDescent="0.25">
      <c r="A104" s="28" t="str">
        <f>_xlfn.XLOOKUP(P!C104,'Banco de Dados'!$B$3:$B$274,'Banco de Dados'!$K$3:$K$274,"")</f>
        <v/>
      </c>
      <c r="B104" s="2">
        <v>0</v>
      </c>
      <c r="C104" s="2">
        <v>0</v>
      </c>
      <c r="D104" s="2">
        <v>0</v>
      </c>
      <c r="E104" s="2">
        <v>0</v>
      </c>
      <c r="F104" s="32" t="e">
        <f t="shared" si="7"/>
        <v>#DIV/0!</v>
      </c>
      <c r="G104" s="3">
        <f t="shared" ref="G104:H106" si="8">$E$74*D104</f>
        <v>0</v>
      </c>
      <c r="H104" s="3">
        <f t="shared" si="8"/>
        <v>0</v>
      </c>
      <c r="J104" s="7"/>
    </row>
    <row r="105" spans="1:14" x14ac:dyDescent="0.25">
      <c r="A105" s="28" t="str">
        <f>_xlfn.XLOOKUP(P!C105,'Banco de Dados'!$B$3:$B$274,'Banco de Dados'!$K$3:$K$274,"")</f>
        <v/>
      </c>
      <c r="B105" s="2">
        <v>0</v>
      </c>
      <c r="C105" s="2">
        <v>0</v>
      </c>
      <c r="D105" s="2">
        <v>0</v>
      </c>
      <c r="E105" s="2">
        <v>0</v>
      </c>
      <c r="F105" s="32" t="e">
        <f t="shared" si="7"/>
        <v>#DIV/0!</v>
      </c>
      <c r="G105" s="3">
        <f t="shared" si="8"/>
        <v>0</v>
      </c>
      <c r="H105" s="3">
        <f t="shared" si="8"/>
        <v>0</v>
      </c>
      <c r="J105" s="7"/>
    </row>
    <row r="106" spans="1:14" x14ac:dyDescent="0.25">
      <c r="A106" s="28" t="str">
        <f>_xlfn.XLOOKUP(P!C106,'Banco de Dados'!$B$3:$B$274,'Banco de Dados'!$K$3:$K$274,"")</f>
        <v/>
      </c>
      <c r="B106" s="2">
        <v>0</v>
      </c>
      <c r="C106" s="2">
        <v>0</v>
      </c>
      <c r="D106" s="2">
        <v>0</v>
      </c>
      <c r="E106" s="2">
        <v>0</v>
      </c>
      <c r="F106" s="32" t="e">
        <f t="shared" si="7"/>
        <v>#DIV/0!</v>
      </c>
      <c r="G106" s="3">
        <f t="shared" si="8"/>
        <v>0</v>
      </c>
      <c r="H106" s="3">
        <f t="shared" si="8"/>
        <v>0</v>
      </c>
      <c r="J106" s="7"/>
    </row>
    <row r="107" spans="1:14" x14ac:dyDescent="0.25">
      <c r="A107" s="21"/>
      <c r="B107" s="21"/>
      <c r="C107" s="21"/>
      <c r="D107" s="21"/>
      <c r="E107" s="21"/>
      <c r="F107" s="77"/>
      <c r="G107" s="22"/>
      <c r="H107" s="22"/>
      <c r="J107" s="21"/>
      <c r="K107" s="21"/>
      <c r="L107" s="21"/>
      <c r="M107" s="21"/>
      <c r="N107" s="21"/>
    </row>
    <row r="108" spans="1:14" ht="15.75" x14ac:dyDescent="0.25">
      <c r="A108" s="36" t="str">
        <f>'Nome das Amostras'!A7</f>
        <v>ae</v>
      </c>
      <c r="B108" s="164" t="str">
        <f>VLOOKUP(A108,'Nome das Amostras'!$A$3:$D$28,2,FALSE)</f>
        <v>R4</v>
      </c>
      <c r="C108" s="164"/>
      <c r="D108" s="51" t="s">
        <v>65</v>
      </c>
      <c r="E108" s="52">
        <f>'Banco de Dados'!$O$13/'Banco de Dados'!AJ13</f>
        <v>0.6791646110837033</v>
      </c>
      <c r="F108" s="74"/>
      <c r="G108" s="3"/>
      <c r="H108" s="3"/>
      <c r="J108" s="7"/>
    </row>
    <row r="109" spans="1:14" ht="15.75" x14ac:dyDescent="0.25">
      <c r="A109" s="107" t="s">
        <v>1</v>
      </c>
      <c r="B109" s="107" t="s">
        <v>0</v>
      </c>
      <c r="C109" s="107" t="s">
        <v>212</v>
      </c>
      <c r="D109" s="107" t="s">
        <v>209</v>
      </c>
      <c r="E109" s="107" t="s">
        <v>213</v>
      </c>
      <c r="F109" s="76" t="s">
        <v>219</v>
      </c>
      <c r="G109" s="54" t="s">
        <v>140</v>
      </c>
      <c r="H109" s="54" t="s">
        <v>66</v>
      </c>
      <c r="J109" s="7"/>
      <c r="K109" s="72" t="str">
        <f>A108</f>
        <v>ae</v>
      </c>
      <c r="L109" s="55" t="s">
        <v>215</v>
      </c>
      <c r="M109" s="41" t="str">
        <f>$A$1</f>
        <v>Cloro</v>
      </c>
      <c r="N109" s="3"/>
    </row>
    <row r="110" spans="1:14" x14ac:dyDescent="0.25">
      <c r="A110" s="28" t="str">
        <f>_xlfn.XLOOKUP(P!C110,'Banco de Dados'!$B$3:$B$274,'Banco de Dados'!$K$3:$K$274,"")</f>
        <v>Si</v>
      </c>
      <c r="B110" s="2" cm="1">
        <f t="array" ref="B110:E140">Dados!AF5:AI35</f>
        <v>14</v>
      </c>
      <c r="C110" s="2">
        <v>1740</v>
      </c>
      <c r="D110" s="2">
        <v>4643</v>
      </c>
      <c r="E110" s="2">
        <v>90</v>
      </c>
      <c r="F110" s="32">
        <f>(E110*100)/D110</f>
        <v>1.9384018953262976</v>
      </c>
      <c r="G110" s="3">
        <f t="shared" ref="G110:H137" si="9">$E$108*D110</f>
        <v>3153.3612892616343</v>
      </c>
      <c r="H110" s="3">
        <f t="shared" si="9"/>
        <v>61.124814997533299</v>
      </c>
      <c r="J110" s="7"/>
      <c r="K110" s="5" t="s">
        <v>210</v>
      </c>
      <c r="L110" s="5"/>
      <c r="M110" s="5" t="s">
        <v>211</v>
      </c>
    </row>
    <row r="111" spans="1:14" x14ac:dyDescent="0.25">
      <c r="A111" s="28" t="str">
        <f>_xlfn.XLOOKUP(P!C111,'Banco de Dados'!$B$3:$B$274,'Banco de Dados'!$K$3:$K$274,"")</f>
        <v>P</v>
      </c>
      <c r="B111" s="2">
        <v>15</v>
      </c>
      <c r="C111" s="2">
        <v>2013</v>
      </c>
      <c r="D111" s="2">
        <v>767</v>
      </c>
      <c r="E111" s="2">
        <v>72</v>
      </c>
      <c r="F111" s="32">
        <f t="shared" ref="F111:F140" si="10">(E111*100)/D111</f>
        <v>9.3872229465449806</v>
      </c>
      <c r="G111" s="3">
        <f t="shared" si="9"/>
        <v>520.91925670120042</v>
      </c>
      <c r="H111" s="3">
        <f t="shared" si="9"/>
        <v>48.899851998026634</v>
      </c>
      <c r="J111" s="7"/>
      <c r="K111" s="6">
        <f>_xlfn.XLOOKUP($B$4,A110:A137,G110:G137,"")</f>
        <v>6273.4435125801674</v>
      </c>
      <c r="L111" s="6"/>
      <c r="M111" s="6">
        <f>_xlfn.XLOOKUP($B$4,A110:A137,H110:H137,"")</f>
        <v>111.38299621772734</v>
      </c>
    </row>
    <row r="112" spans="1:14" x14ac:dyDescent="0.25">
      <c r="A112" s="28" t="str">
        <f>_xlfn.XLOOKUP(P!C112,'Banco de Dados'!$B$3:$B$274,'Banco de Dados'!$K$3:$K$274,"")</f>
        <v>S</v>
      </c>
      <c r="B112" s="2">
        <v>16</v>
      </c>
      <c r="C112" s="2">
        <v>2307</v>
      </c>
      <c r="D112" s="2">
        <v>2989</v>
      </c>
      <c r="E112" s="2">
        <v>96</v>
      </c>
      <c r="F112" s="32">
        <f t="shared" si="10"/>
        <v>3.2117765138842422</v>
      </c>
      <c r="G112" s="3">
        <f t="shared" si="9"/>
        <v>2030.0230225291891</v>
      </c>
      <c r="H112" s="3">
        <f t="shared" si="9"/>
        <v>65.199802664035516</v>
      </c>
      <c r="J112" s="7"/>
    </row>
    <row r="113" spans="1:14" ht="15.75" x14ac:dyDescent="0.25">
      <c r="A113" s="28" t="str">
        <f>_xlfn.XLOOKUP(P!C113,'Banco de Dados'!$B$3:$B$274,'Banco de Dados'!$K$3:$K$274,"")</f>
        <v>Cl</v>
      </c>
      <c r="B113" s="2">
        <v>17</v>
      </c>
      <c r="C113" s="2">
        <v>2622</v>
      </c>
      <c r="D113" s="2">
        <v>9237</v>
      </c>
      <c r="E113" s="2">
        <v>164</v>
      </c>
      <c r="F113" s="32">
        <f t="shared" si="10"/>
        <v>1.775468225614377</v>
      </c>
      <c r="G113" s="3">
        <f t="shared" si="9"/>
        <v>6273.4435125801674</v>
      </c>
      <c r="H113" s="3">
        <f t="shared" si="9"/>
        <v>111.38299621772734</v>
      </c>
      <c r="K113" s="165" t="s">
        <v>67</v>
      </c>
      <c r="L113" s="166"/>
      <c r="M113" s="167"/>
      <c r="N113"/>
    </row>
    <row r="114" spans="1:14" x14ac:dyDescent="0.25">
      <c r="A114" s="28" t="str">
        <f>_xlfn.XLOOKUP(P!C114,'Banco de Dados'!$B$3:$B$274,'Banco de Dados'!$K$3:$K$274,"")</f>
        <v>Ar</v>
      </c>
      <c r="B114" s="2">
        <v>18</v>
      </c>
      <c r="C114" s="2">
        <v>2957</v>
      </c>
      <c r="D114" s="2">
        <v>6081</v>
      </c>
      <c r="E114" s="2">
        <v>191</v>
      </c>
      <c r="F114" s="32">
        <f t="shared" si="10"/>
        <v>3.140930767965795</v>
      </c>
      <c r="G114" s="3">
        <f t="shared" si="9"/>
        <v>4130</v>
      </c>
      <c r="H114" s="3">
        <f t="shared" si="9"/>
        <v>129.72044071698733</v>
      </c>
      <c r="J114" s="7"/>
      <c r="K114" s="104" t="s">
        <v>240</v>
      </c>
      <c r="L114" s="39"/>
      <c r="M114" s="106" t="s">
        <v>209</v>
      </c>
    </row>
    <row r="115" spans="1:14" x14ac:dyDescent="0.25">
      <c r="A115" s="28" t="str">
        <f>_xlfn.XLOOKUP(P!C115,'Banco de Dados'!$B$3:$B$274,'Banco de Dados'!$K$3:$K$274,"")</f>
        <v>K</v>
      </c>
      <c r="B115" s="2">
        <v>19</v>
      </c>
      <c r="C115" s="2">
        <v>3313</v>
      </c>
      <c r="D115" s="2">
        <v>52986</v>
      </c>
      <c r="E115" s="2">
        <v>263</v>
      </c>
      <c r="F115" s="32">
        <f t="shared" si="10"/>
        <v>0.49635752840372926</v>
      </c>
      <c r="G115" s="3">
        <f t="shared" si="9"/>
        <v>35986.216082881103</v>
      </c>
      <c r="H115" s="3">
        <f t="shared" si="9"/>
        <v>178.62029271501396</v>
      </c>
      <c r="J115" s="58" t="s">
        <v>38</v>
      </c>
      <c r="K115" s="59">
        <f>$L$9</f>
        <v>6600</v>
      </c>
      <c r="L115" s="60"/>
      <c r="M115" s="61">
        <f>$M$11</f>
        <v>29684</v>
      </c>
      <c r="N115" s="60"/>
    </row>
    <row r="116" spans="1:14" x14ac:dyDescent="0.25">
      <c r="A116" s="28" t="str">
        <f>_xlfn.XLOOKUP(P!C116,'Banco de Dados'!$B$3:$B$274,'Banco de Dados'!$K$3:$K$274,"")</f>
        <v>Ca</v>
      </c>
      <c r="B116" s="2">
        <v>20</v>
      </c>
      <c r="C116" s="2">
        <v>3691</v>
      </c>
      <c r="D116" s="2">
        <v>17823</v>
      </c>
      <c r="E116" s="2">
        <v>178</v>
      </c>
      <c r="F116" s="32">
        <f t="shared" si="10"/>
        <v>0.99870953262638162</v>
      </c>
      <c r="G116" s="3">
        <f t="shared" si="9"/>
        <v>12104.750863344843</v>
      </c>
      <c r="H116" s="3">
        <f t="shared" si="9"/>
        <v>120.89130077289919</v>
      </c>
      <c r="J116" s="2"/>
      <c r="K116" s="18"/>
      <c r="L116" s="2" t="s">
        <v>70</v>
      </c>
      <c r="M116" s="19"/>
    </row>
    <row r="117" spans="1:14" x14ac:dyDescent="0.25">
      <c r="A117" s="28" t="str">
        <f>_xlfn.XLOOKUP(P!C117,'Banco de Dados'!$B$3:$B$274,'Banco de Dados'!$K$3:$K$274,"")</f>
        <v>Ti</v>
      </c>
      <c r="B117" s="2">
        <v>22</v>
      </c>
      <c r="C117" s="2">
        <v>4509</v>
      </c>
      <c r="D117" s="2">
        <v>11180</v>
      </c>
      <c r="E117" s="2">
        <v>156</v>
      </c>
      <c r="F117" s="32">
        <f t="shared" si="10"/>
        <v>1.3953488372093024</v>
      </c>
      <c r="G117" s="3">
        <f t="shared" si="9"/>
        <v>7593.060351915803</v>
      </c>
      <c r="H117" s="3">
        <f t="shared" si="9"/>
        <v>105.94967932905772</v>
      </c>
      <c r="J117" s="58" t="s">
        <v>69</v>
      </c>
      <c r="K117" s="62" t="s">
        <v>71</v>
      </c>
      <c r="L117" s="63"/>
      <c r="M117" s="64">
        <f>K111</f>
        <v>6273.4435125801674</v>
      </c>
      <c r="N117" s="60"/>
    </row>
    <row r="118" spans="1:14" x14ac:dyDescent="0.25">
      <c r="A118" s="28" t="str">
        <f>_xlfn.XLOOKUP(P!C118,'Banco de Dados'!$B$3:$B$274,'Banco de Dados'!$K$3:$K$274,"")</f>
        <v>Cr</v>
      </c>
      <c r="B118" s="2">
        <v>24</v>
      </c>
      <c r="C118" s="2">
        <v>5412</v>
      </c>
      <c r="D118" s="2">
        <v>1576</v>
      </c>
      <c r="E118" s="2">
        <v>131</v>
      </c>
      <c r="F118" s="32">
        <f t="shared" si="10"/>
        <v>8.3121827411167519</v>
      </c>
      <c r="G118" s="3">
        <f t="shared" si="9"/>
        <v>1070.3634270679163</v>
      </c>
      <c r="H118" s="3">
        <f t="shared" si="9"/>
        <v>88.970564051965127</v>
      </c>
      <c r="J118" s="7"/>
    </row>
    <row r="119" spans="1:14" ht="15.75" x14ac:dyDescent="0.25">
      <c r="A119" s="28" t="str">
        <f>_xlfn.XLOOKUP(P!C119,'Banco de Dados'!$B$3:$B$274,'Banco de Dados'!$K$3:$K$274,"")</f>
        <v>Mn</v>
      </c>
      <c r="B119" s="2">
        <v>25</v>
      </c>
      <c r="C119" s="2">
        <v>5895</v>
      </c>
      <c r="D119" s="2">
        <v>3199</v>
      </c>
      <c r="E119" s="2">
        <v>149</v>
      </c>
      <c r="F119" s="32">
        <f t="shared" si="10"/>
        <v>4.6577055329790555</v>
      </c>
      <c r="G119" s="3">
        <f t="shared" si="9"/>
        <v>2172.6475908567668</v>
      </c>
      <c r="H119" s="3">
        <f t="shared" si="9"/>
        <v>101.19552705147179</v>
      </c>
      <c r="J119" s="7"/>
      <c r="K119" s="165" t="s">
        <v>218</v>
      </c>
      <c r="L119" s="166"/>
      <c r="M119" s="167"/>
    </row>
    <row r="120" spans="1:14" x14ac:dyDescent="0.25">
      <c r="A120" s="28" t="str">
        <f>_xlfn.XLOOKUP(P!C120,'Banco de Dados'!$B$3:$B$274,'Banco de Dados'!$K$3:$K$274,"")</f>
        <v>Fe</v>
      </c>
      <c r="B120" s="2">
        <v>26</v>
      </c>
      <c r="C120" s="2">
        <v>6399</v>
      </c>
      <c r="D120" s="2">
        <v>119664</v>
      </c>
      <c r="E120" s="2">
        <v>365</v>
      </c>
      <c r="F120" s="32">
        <f t="shared" si="10"/>
        <v>0.30502072469581493</v>
      </c>
      <c r="G120" s="3">
        <f t="shared" si="9"/>
        <v>81271.554020720272</v>
      </c>
      <c r="H120" s="3">
        <f t="shared" si="9"/>
        <v>247.8950830455517</v>
      </c>
      <c r="J120" s="7"/>
      <c r="K120" s="104" t="s">
        <v>236</v>
      </c>
      <c r="L120" s="108">
        <f>K111</f>
        <v>6273.4435125801674</v>
      </c>
      <c r="M120" s="109">
        <f>M111</f>
        <v>111.38299621772734</v>
      </c>
    </row>
    <row r="121" spans="1:14" x14ac:dyDescent="0.25">
      <c r="A121" s="28" t="str">
        <f>_xlfn.XLOOKUP(P!C121,'Banco de Dados'!$B$3:$B$274,'Banco de Dados'!$K$3:$K$274,"")</f>
        <v>Ni</v>
      </c>
      <c r="B121" s="2">
        <v>28</v>
      </c>
      <c r="C121" s="2">
        <v>7472</v>
      </c>
      <c r="D121" s="2">
        <v>802</v>
      </c>
      <c r="E121" s="2">
        <v>229</v>
      </c>
      <c r="F121" s="32">
        <f t="shared" si="10"/>
        <v>28.553615960099751</v>
      </c>
      <c r="G121" s="3">
        <f t="shared" si="9"/>
        <v>544.69001808913004</v>
      </c>
      <c r="H121" s="3">
        <f t="shared" si="9"/>
        <v>155.52869593816806</v>
      </c>
      <c r="J121" s="7"/>
      <c r="K121" s="104" t="s">
        <v>237</v>
      </c>
      <c r="L121" s="105">
        <f>$L$9</f>
        <v>6600</v>
      </c>
      <c r="M121" s="106">
        <f>$L$10</f>
        <v>0</v>
      </c>
    </row>
    <row r="122" spans="1:14" x14ac:dyDescent="0.25">
      <c r="A122" s="28" t="str">
        <f>_xlfn.XLOOKUP(P!C122,'Banco de Dados'!$B$3:$B$274,'Banco de Dados'!$K$3:$K$274,"")</f>
        <v>Zn</v>
      </c>
      <c r="B122" s="2">
        <v>30</v>
      </c>
      <c r="C122" s="2">
        <v>8631</v>
      </c>
      <c r="D122" s="2">
        <v>960</v>
      </c>
      <c r="E122" s="2">
        <v>235</v>
      </c>
      <c r="F122" s="32">
        <f t="shared" si="10"/>
        <v>24.479166666666668</v>
      </c>
      <c r="G122" s="3">
        <f t="shared" si="9"/>
        <v>651.99802664035519</v>
      </c>
      <c r="H122" s="3">
        <f t="shared" si="9"/>
        <v>159.60368360467027</v>
      </c>
      <c r="J122" s="7"/>
      <c r="K122" s="104" t="s">
        <v>238</v>
      </c>
      <c r="L122" s="105">
        <f>$M$11</f>
        <v>29684</v>
      </c>
      <c r="M122" s="106">
        <f>$M$12</f>
        <v>255</v>
      </c>
    </row>
    <row r="123" spans="1:14" x14ac:dyDescent="0.25">
      <c r="A123" s="28" t="str">
        <f>_xlfn.XLOOKUP(P!C123,'Banco de Dados'!$B$3:$B$274,'Banco de Dados'!$K$3:$K$274,"")</f>
        <v>Zr</v>
      </c>
      <c r="B123" s="2">
        <v>40</v>
      </c>
      <c r="C123" s="2">
        <v>15746</v>
      </c>
      <c r="D123" s="2">
        <v>1921</v>
      </c>
      <c r="E123" s="2">
        <v>175</v>
      </c>
      <c r="F123" s="32">
        <f t="shared" si="10"/>
        <v>9.1098386257157724</v>
      </c>
      <c r="G123" s="3">
        <f t="shared" si="9"/>
        <v>1304.6752178917941</v>
      </c>
      <c r="H123" s="3">
        <f t="shared" si="9"/>
        <v>118.85380693964808</v>
      </c>
      <c r="J123" s="7"/>
      <c r="K123" s="69" t="s">
        <v>217</v>
      </c>
      <c r="L123" s="110">
        <f>SQRT(((M120/L120)^2)+((M121/L121)^2)+((M122/L122)^2))</f>
        <v>1.9723721747949934E-2</v>
      </c>
      <c r="M123" s="71" t="str">
        <f>M132</f>
        <v>mg/kg</v>
      </c>
    </row>
    <row r="124" spans="1:14" x14ac:dyDescent="0.25">
      <c r="A124" s="28" t="str">
        <f>_xlfn.XLOOKUP(P!C124,'Banco de Dados'!$B$3:$B$274,'Banco de Dados'!$K$3:$K$274,"")</f>
        <v>Rh</v>
      </c>
      <c r="B124" s="2">
        <v>45</v>
      </c>
      <c r="C124" s="2">
        <v>20167</v>
      </c>
      <c r="D124" s="2">
        <v>1567</v>
      </c>
      <c r="E124" s="2">
        <v>132</v>
      </c>
      <c r="F124" s="32">
        <f t="shared" si="10"/>
        <v>8.4237396298659863</v>
      </c>
      <c r="G124" s="3">
        <f t="shared" si="9"/>
        <v>1064.2509455681632</v>
      </c>
      <c r="H124" s="3">
        <f t="shared" si="9"/>
        <v>89.649728663048833</v>
      </c>
      <c r="J124" s="7"/>
    </row>
    <row r="125" spans="1:14" x14ac:dyDescent="0.25">
      <c r="A125" s="28" t="str">
        <f>_xlfn.XLOOKUP(P!C125,'Banco de Dados'!$B$3:$B$274,'Banco de Dados'!$K$3:$K$274,"")</f>
        <v>Rh</v>
      </c>
      <c r="B125" s="2">
        <v>45</v>
      </c>
      <c r="C125" s="2">
        <v>2696</v>
      </c>
      <c r="D125" s="2">
        <v>16881</v>
      </c>
      <c r="E125" s="2">
        <v>140</v>
      </c>
      <c r="F125" s="32">
        <f t="shared" si="10"/>
        <v>0.82933475505005627</v>
      </c>
      <c r="G125" s="3">
        <f t="shared" si="9"/>
        <v>11464.977799703995</v>
      </c>
      <c r="H125" s="3">
        <f t="shared" si="9"/>
        <v>95.083045551718456</v>
      </c>
      <c r="J125" s="7"/>
    </row>
    <row r="126" spans="1:14" x14ac:dyDescent="0.25">
      <c r="A126" s="28" t="str">
        <f>_xlfn.XLOOKUP(P!C126,'Banco de Dados'!$B$3:$B$274,'Banco de Dados'!$K$3:$K$274,"")</f>
        <v/>
      </c>
      <c r="B126" s="2">
        <v>0</v>
      </c>
      <c r="C126" s="2">
        <v>0</v>
      </c>
      <c r="D126" s="2">
        <v>0</v>
      </c>
      <c r="E126" s="2">
        <v>0</v>
      </c>
      <c r="F126" s="32" t="e">
        <f t="shared" si="10"/>
        <v>#DIV/0!</v>
      </c>
      <c r="G126" s="3">
        <f t="shared" si="9"/>
        <v>0</v>
      </c>
      <c r="H126" s="3">
        <f t="shared" si="9"/>
        <v>0</v>
      </c>
      <c r="J126" s="7"/>
    </row>
    <row r="127" spans="1:14" x14ac:dyDescent="0.25">
      <c r="A127" s="28" t="str">
        <f>_xlfn.XLOOKUP(P!C127,'Banco de Dados'!$B$3:$B$274,'Banco de Dados'!$K$3:$K$274,"")</f>
        <v/>
      </c>
      <c r="B127" s="2">
        <v>0</v>
      </c>
      <c r="C127" s="2">
        <v>0</v>
      </c>
      <c r="D127" s="2">
        <v>0</v>
      </c>
      <c r="E127" s="2">
        <v>0</v>
      </c>
      <c r="F127" s="32" t="e">
        <f t="shared" si="10"/>
        <v>#DIV/0!</v>
      </c>
      <c r="G127" s="3">
        <f t="shared" si="9"/>
        <v>0</v>
      </c>
      <c r="H127" s="3">
        <f t="shared" si="9"/>
        <v>0</v>
      </c>
      <c r="J127" s="7"/>
    </row>
    <row r="128" spans="1:14" x14ac:dyDescent="0.25">
      <c r="A128" s="28" t="str">
        <f>_xlfn.XLOOKUP(P!C128,'Banco de Dados'!$B$3:$B$274,'Banco de Dados'!$K$3:$K$274,"")</f>
        <v/>
      </c>
      <c r="B128" s="2">
        <v>0</v>
      </c>
      <c r="C128" s="2">
        <v>0</v>
      </c>
      <c r="D128" s="2">
        <v>0</v>
      </c>
      <c r="E128" s="2">
        <v>0</v>
      </c>
      <c r="F128" s="32" t="e">
        <f t="shared" si="10"/>
        <v>#DIV/0!</v>
      </c>
      <c r="G128" s="3">
        <f t="shared" si="9"/>
        <v>0</v>
      </c>
      <c r="H128" s="3">
        <f t="shared" si="9"/>
        <v>0</v>
      </c>
      <c r="J128" s="7"/>
    </row>
    <row r="129" spans="1:14" x14ac:dyDescent="0.25">
      <c r="A129" s="28" t="str">
        <f>_xlfn.XLOOKUP(P!C129,'Banco de Dados'!$B$3:$B$274,'Banco de Dados'!$K$3:$K$274,"")</f>
        <v/>
      </c>
      <c r="B129" s="2">
        <v>0</v>
      </c>
      <c r="C129" s="2">
        <v>0</v>
      </c>
      <c r="D129" s="2">
        <v>0</v>
      </c>
      <c r="E129" s="2">
        <v>0</v>
      </c>
      <c r="F129" s="32" t="e">
        <f t="shared" si="10"/>
        <v>#DIV/0!</v>
      </c>
      <c r="G129" s="3">
        <f t="shared" si="9"/>
        <v>0</v>
      </c>
      <c r="H129" s="3">
        <f t="shared" si="9"/>
        <v>0</v>
      </c>
      <c r="J129" s="7"/>
    </row>
    <row r="130" spans="1:14" x14ac:dyDescent="0.25">
      <c r="A130" s="28" t="str">
        <f>_xlfn.XLOOKUP(P!C130,'Banco de Dados'!$B$3:$B$274,'Banco de Dados'!$K$3:$K$274,"")</f>
        <v/>
      </c>
      <c r="B130" s="2">
        <v>0</v>
      </c>
      <c r="C130" s="2">
        <v>0</v>
      </c>
      <c r="D130" s="2">
        <v>0</v>
      </c>
      <c r="E130" s="17">
        <v>0</v>
      </c>
      <c r="F130" s="32" t="e">
        <f t="shared" si="10"/>
        <v>#DIV/0!</v>
      </c>
      <c r="G130" s="3">
        <f t="shared" si="9"/>
        <v>0</v>
      </c>
      <c r="H130" s="3">
        <f t="shared" si="9"/>
        <v>0</v>
      </c>
      <c r="J130" s="7"/>
    </row>
    <row r="131" spans="1:14" ht="15.75" x14ac:dyDescent="0.25">
      <c r="A131" s="28" t="str">
        <f>_xlfn.XLOOKUP(P!C131,'Banco de Dados'!$B$3:$B$274,'Banco de Dados'!$K$3:$K$274,"")</f>
        <v/>
      </c>
      <c r="B131" s="2">
        <v>0</v>
      </c>
      <c r="C131" s="2">
        <v>0</v>
      </c>
      <c r="D131" s="2">
        <v>0</v>
      </c>
      <c r="E131" s="2">
        <v>0</v>
      </c>
      <c r="F131" s="32" t="e">
        <f t="shared" si="10"/>
        <v>#DIV/0!</v>
      </c>
      <c r="G131" s="3">
        <f t="shared" si="9"/>
        <v>0</v>
      </c>
      <c r="H131" s="3">
        <f t="shared" si="9"/>
        <v>0</v>
      </c>
      <c r="J131" s="7"/>
      <c r="K131" s="101" t="s">
        <v>216</v>
      </c>
      <c r="L131" s="102" t="str">
        <f>K109</f>
        <v>ae</v>
      </c>
      <c r="M131" s="103" t="str">
        <f>M109</f>
        <v>Cloro</v>
      </c>
    </row>
    <row r="132" spans="1:14" x14ac:dyDescent="0.25">
      <c r="A132" s="28" t="str">
        <f>_xlfn.XLOOKUP(P!C132,'Banco de Dados'!$B$3:$B$274,'Banco de Dados'!$K$3:$K$274,"")</f>
        <v/>
      </c>
      <c r="B132" s="2">
        <v>0</v>
      </c>
      <c r="C132" s="2">
        <v>0</v>
      </c>
      <c r="D132" s="2">
        <v>0</v>
      </c>
      <c r="E132" s="2">
        <v>0</v>
      </c>
      <c r="F132" s="32" t="e">
        <f t="shared" si="10"/>
        <v>#DIV/0!</v>
      </c>
      <c r="G132" s="3">
        <f t="shared" si="9"/>
        <v>0</v>
      </c>
      <c r="H132" s="3">
        <f t="shared" si="9"/>
        <v>0</v>
      </c>
      <c r="J132" s="7"/>
      <c r="K132" s="68" t="s">
        <v>68</v>
      </c>
      <c r="L132" s="29">
        <f>(K115*M117)/M115</f>
        <v>1394.849992690645</v>
      </c>
      <c r="M132" s="66" t="str">
        <f>$M$9</f>
        <v>mg/kg</v>
      </c>
    </row>
    <row r="133" spans="1:14" x14ac:dyDescent="0.25">
      <c r="A133" s="28" t="str">
        <f>_xlfn.XLOOKUP(P!C133,'Banco de Dados'!$B$3:$B$274,'Banco de Dados'!$K$3:$K$274,"")</f>
        <v/>
      </c>
      <c r="B133" s="2">
        <v>0</v>
      </c>
      <c r="C133" s="2">
        <v>0</v>
      </c>
      <c r="D133" s="2">
        <v>0</v>
      </c>
      <c r="E133" s="2">
        <v>0</v>
      </c>
      <c r="F133" s="32" t="e">
        <f t="shared" si="10"/>
        <v>#DIV/0!</v>
      </c>
      <c r="G133" s="3">
        <f t="shared" si="9"/>
        <v>0</v>
      </c>
      <c r="H133" s="3">
        <f t="shared" si="9"/>
        <v>0</v>
      </c>
      <c r="J133" s="7"/>
      <c r="K133" s="111" t="s">
        <v>246</v>
      </c>
      <c r="L133" s="126">
        <f>SQRT(((M120/L120)^2)+((M121/L121)^2)+((M122/L122)^2))</f>
        <v>1.9723721747949934E-2</v>
      </c>
      <c r="M133" s="66"/>
    </row>
    <row r="134" spans="1:14" x14ac:dyDescent="0.25">
      <c r="A134" s="28" t="str">
        <f>_xlfn.XLOOKUP(P!C134,'Banco de Dados'!$B$3:$B$274,'Banco de Dados'!$K$3:$K$274,"")</f>
        <v/>
      </c>
      <c r="B134" s="2">
        <v>0</v>
      </c>
      <c r="C134" s="2">
        <v>0</v>
      </c>
      <c r="D134" s="2">
        <v>0</v>
      </c>
      <c r="E134" s="2">
        <v>0</v>
      </c>
      <c r="F134" s="32" t="e">
        <f t="shared" si="10"/>
        <v>#DIV/0!</v>
      </c>
      <c r="G134" s="3">
        <f t="shared" si="9"/>
        <v>0</v>
      </c>
      <c r="H134" s="3">
        <f t="shared" si="9"/>
        <v>0</v>
      </c>
      <c r="J134" s="7"/>
      <c r="K134" s="69" t="s">
        <v>247</v>
      </c>
      <c r="L134" s="127">
        <f>L133*L132</f>
        <v>27.511633135960281</v>
      </c>
      <c r="M134" s="71" t="str">
        <f>$M$9</f>
        <v>mg/kg</v>
      </c>
    </row>
    <row r="135" spans="1:14" x14ac:dyDescent="0.25">
      <c r="A135" s="28" t="str">
        <f>_xlfn.XLOOKUP(P!C135,'Banco de Dados'!$B$3:$B$274,'Banco de Dados'!$K$3:$K$274,"")</f>
        <v/>
      </c>
      <c r="B135" s="2">
        <v>0</v>
      </c>
      <c r="C135" s="2">
        <v>0</v>
      </c>
      <c r="D135" s="2">
        <v>0</v>
      </c>
      <c r="E135" s="2">
        <v>0</v>
      </c>
      <c r="F135" s="32" t="e">
        <f t="shared" si="10"/>
        <v>#DIV/0!</v>
      </c>
      <c r="G135" s="3">
        <f t="shared" si="9"/>
        <v>0</v>
      </c>
      <c r="H135" s="3">
        <f t="shared" si="9"/>
        <v>0</v>
      </c>
      <c r="J135" s="7"/>
      <c r="K135" s="123"/>
      <c r="L135" s="124"/>
    </row>
    <row r="136" spans="1:14" x14ac:dyDescent="0.25">
      <c r="A136" s="28" t="str">
        <f>_xlfn.XLOOKUP(P!C136,'Banco de Dados'!$B$3:$B$274,'Banco de Dados'!$K$3:$K$274,"")</f>
        <v/>
      </c>
      <c r="B136" s="2">
        <v>0</v>
      </c>
      <c r="C136" s="2">
        <v>0</v>
      </c>
      <c r="D136" s="2">
        <v>0</v>
      </c>
      <c r="E136" s="2">
        <v>0</v>
      </c>
      <c r="F136" s="32" t="e">
        <f t="shared" si="10"/>
        <v>#DIV/0!</v>
      </c>
      <c r="G136" s="3">
        <f t="shared" si="9"/>
        <v>0</v>
      </c>
      <c r="H136" s="3">
        <f t="shared" si="9"/>
        <v>0</v>
      </c>
      <c r="J136" s="7"/>
    </row>
    <row r="137" spans="1:14" x14ac:dyDescent="0.25">
      <c r="A137" s="28" t="str">
        <f>_xlfn.XLOOKUP(P!C137,'Banco de Dados'!$B$3:$B$274,'Banco de Dados'!$K$3:$K$274,"")</f>
        <v/>
      </c>
      <c r="B137" s="2">
        <v>0</v>
      </c>
      <c r="C137" s="2">
        <v>0</v>
      </c>
      <c r="D137" s="2">
        <v>0</v>
      </c>
      <c r="E137" s="2">
        <v>0</v>
      </c>
      <c r="F137" s="32" t="e">
        <f t="shared" si="10"/>
        <v>#DIV/0!</v>
      </c>
      <c r="G137" s="3">
        <f t="shared" si="9"/>
        <v>0</v>
      </c>
      <c r="H137" s="3">
        <f t="shared" si="9"/>
        <v>0</v>
      </c>
      <c r="J137" s="7"/>
    </row>
    <row r="138" spans="1:14" x14ac:dyDescent="0.25">
      <c r="A138" s="28" t="str">
        <f>_xlfn.XLOOKUP(P!C138,'Banco de Dados'!$B$3:$B$274,'Banco de Dados'!$K$3:$K$274,"")</f>
        <v/>
      </c>
      <c r="B138" s="2">
        <v>0</v>
      </c>
      <c r="C138" s="2">
        <v>0</v>
      </c>
      <c r="D138" s="2">
        <v>0</v>
      </c>
      <c r="E138" s="2">
        <v>0</v>
      </c>
      <c r="F138" s="32" t="e">
        <f t="shared" si="10"/>
        <v>#DIV/0!</v>
      </c>
      <c r="G138" s="3">
        <f t="shared" ref="G138:H140" si="11">$E$108*D138</f>
        <v>0</v>
      </c>
      <c r="H138" s="3">
        <f t="shared" si="11"/>
        <v>0</v>
      </c>
      <c r="J138" s="7"/>
    </row>
    <row r="139" spans="1:14" x14ac:dyDescent="0.25">
      <c r="A139" s="28" t="str">
        <f>_xlfn.XLOOKUP(P!C139,'Banco de Dados'!$B$3:$B$274,'Banco de Dados'!$K$3:$K$274,"")</f>
        <v/>
      </c>
      <c r="B139" s="2">
        <v>0</v>
      </c>
      <c r="C139" s="2">
        <v>0</v>
      </c>
      <c r="D139" s="2">
        <v>0</v>
      </c>
      <c r="E139" s="2">
        <v>0</v>
      </c>
      <c r="F139" s="32" t="e">
        <f t="shared" si="10"/>
        <v>#DIV/0!</v>
      </c>
      <c r="G139" s="3">
        <f t="shared" si="11"/>
        <v>0</v>
      </c>
      <c r="H139" s="3">
        <f t="shared" si="11"/>
        <v>0</v>
      </c>
      <c r="J139" s="7"/>
    </row>
    <row r="140" spans="1:14" x14ac:dyDescent="0.25">
      <c r="A140" s="28" t="str">
        <f>_xlfn.XLOOKUP(P!C140,'Banco de Dados'!$B$3:$B$274,'Banco de Dados'!$K$3:$K$274,"")</f>
        <v/>
      </c>
      <c r="B140" s="2">
        <v>0</v>
      </c>
      <c r="C140" s="2">
        <v>0</v>
      </c>
      <c r="D140" s="2">
        <v>0</v>
      </c>
      <c r="E140" s="2">
        <v>0</v>
      </c>
      <c r="F140" s="32" t="e">
        <f t="shared" si="10"/>
        <v>#DIV/0!</v>
      </c>
      <c r="G140" s="3">
        <f t="shared" si="11"/>
        <v>0</v>
      </c>
      <c r="H140" s="3">
        <f t="shared" si="11"/>
        <v>0</v>
      </c>
      <c r="J140" s="7"/>
    </row>
    <row r="141" spans="1:14" x14ac:dyDescent="0.25">
      <c r="A141" s="21"/>
      <c r="B141" s="21"/>
      <c r="C141" s="21"/>
      <c r="D141" s="21"/>
      <c r="E141" s="21"/>
      <c r="F141" s="77"/>
      <c r="G141" s="22"/>
      <c r="H141" s="22"/>
      <c r="J141" s="21"/>
      <c r="K141" s="21"/>
      <c r="L141" s="21"/>
      <c r="M141" s="21"/>
      <c r="N141" s="21"/>
    </row>
    <row r="142" spans="1:14" ht="15.75" x14ac:dyDescent="0.25">
      <c r="A142" s="36" t="str">
        <f>'Nome das Amostras'!A8</f>
        <v>af</v>
      </c>
      <c r="B142" s="164" t="str">
        <f>VLOOKUP(A142,'Nome das Amostras'!$A$3:$D$28,2,FALSE)</f>
        <v>R5</v>
      </c>
      <c r="C142" s="164"/>
      <c r="D142" s="51" t="s">
        <v>65</v>
      </c>
      <c r="E142" s="52">
        <f>'Banco de Dados'!$O$13/'Banco de Dados'!AQ13</f>
        <v>0.74334053275737944</v>
      </c>
      <c r="F142" s="74"/>
      <c r="G142" s="3"/>
      <c r="H142" s="3"/>
      <c r="J142" s="7"/>
    </row>
    <row r="143" spans="1:14" ht="15.75" x14ac:dyDescent="0.25">
      <c r="A143" s="107" t="s">
        <v>1</v>
      </c>
      <c r="B143" s="107" t="s">
        <v>0</v>
      </c>
      <c r="C143" s="107" t="s">
        <v>212</v>
      </c>
      <c r="D143" s="107" t="s">
        <v>209</v>
      </c>
      <c r="E143" s="107" t="s">
        <v>213</v>
      </c>
      <c r="F143" s="76" t="s">
        <v>219</v>
      </c>
      <c r="G143" s="54" t="s">
        <v>140</v>
      </c>
      <c r="H143" s="54" t="s">
        <v>66</v>
      </c>
      <c r="J143" s="7"/>
      <c r="K143" s="72" t="str">
        <f>A142</f>
        <v>af</v>
      </c>
      <c r="L143" s="55" t="s">
        <v>215</v>
      </c>
      <c r="M143" s="41" t="str">
        <f>$A$1</f>
        <v>Cloro</v>
      </c>
      <c r="N143" s="3"/>
    </row>
    <row r="144" spans="1:14" x14ac:dyDescent="0.25">
      <c r="A144" s="28" t="str">
        <f>_xlfn.XLOOKUP(P!C144,'Banco de Dados'!$B$3:$B$274,'Banco de Dados'!$K$3:$K$274,"")</f>
        <v>Si</v>
      </c>
      <c r="B144" s="2" cm="1">
        <f t="array" ref="B144:E174">Dados!AM5:AP35</f>
        <v>14</v>
      </c>
      <c r="C144" s="2">
        <v>1740</v>
      </c>
      <c r="D144" s="2">
        <v>6800</v>
      </c>
      <c r="E144" s="2">
        <v>107</v>
      </c>
      <c r="F144" s="32">
        <f>(E144*100)/D144</f>
        <v>1.5735294117647058</v>
      </c>
      <c r="G144" s="3">
        <f t="shared" ref="G144:H171" si="12">D144*$E$142</f>
        <v>5054.71562275018</v>
      </c>
      <c r="H144" s="3">
        <f t="shared" si="12"/>
        <v>79.537437005039607</v>
      </c>
      <c r="J144" s="7"/>
      <c r="K144" s="5" t="s">
        <v>210</v>
      </c>
      <c r="L144" s="5"/>
      <c r="M144" s="5" t="s">
        <v>211</v>
      </c>
    </row>
    <row r="145" spans="1:14" x14ac:dyDescent="0.25">
      <c r="A145" s="28" t="str">
        <f>_xlfn.XLOOKUP(P!C145,'Banco de Dados'!$B$3:$B$274,'Banco de Dados'!$K$3:$K$274,"")</f>
        <v>P</v>
      </c>
      <c r="B145" s="2">
        <v>15</v>
      </c>
      <c r="C145" s="2">
        <v>2013</v>
      </c>
      <c r="D145" s="2">
        <v>602</v>
      </c>
      <c r="E145" s="2">
        <v>74</v>
      </c>
      <c r="F145" s="32">
        <f t="shared" ref="F145:F174" si="13">(E145*100)/D145</f>
        <v>12.29235880398671</v>
      </c>
      <c r="G145" s="3">
        <f t="shared" si="12"/>
        <v>447.49100071994241</v>
      </c>
      <c r="H145" s="3">
        <f t="shared" si="12"/>
        <v>55.007199424046078</v>
      </c>
      <c r="J145" s="7"/>
      <c r="K145" s="6">
        <f>_xlfn.XLOOKUP($B$4,A144:A171,G144:G171,"")</f>
        <v>6160.0629949604036</v>
      </c>
      <c r="L145" s="6"/>
      <c r="M145" s="6">
        <f>_xlfn.XLOOKUP($B$4,A144:A171,H144:H171,"")</f>
        <v>119.67782577393808</v>
      </c>
    </row>
    <row r="146" spans="1:14" x14ac:dyDescent="0.25">
      <c r="A146" s="28" t="str">
        <f>_xlfn.XLOOKUP(P!C146,'Banco de Dados'!$B$3:$B$274,'Banco de Dados'!$K$3:$K$274,"")</f>
        <v>S</v>
      </c>
      <c r="B146" s="2">
        <v>16</v>
      </c>
      <c r="C146" s="2">
        <v>2307</v>
      </c>
      <c r="D146" s="2">
        <v>4373</v>
      </c>
      <c r="E146" s="2">
        <v>106</v>
      </c>
      <c r="F146" s="32">
        <f t="shared" si="13"/>
        <v>2.4239652412531445</v>
      </c>
      <c r="G146" s="3">
        <f t="shared" si="12"/>
        <v>3250.6281497480204</v>
      </c>
      <c r="H146" s="3">
        <f t="shared" si="12"/>
        <v>78.79409647228222</v>
      </c>
      <c r="J146" s="7"/>
    </row>
    <row r="147" spans="1:14" ht="15.75" x14ac:dyDescent="0.25">
      <c r="A147" s="28" t="str">
        <f>_xlfn.XLOOKUP(P!C147,'Banco de Dados'!$B$3:$B$274,'Banco de Dados'!$K$3:$K$274,"")</f>
        <v>Cl</v>
      </c>
      <c r="B147" s="2">
        <v>17</v>
      </c>
      <c r="C147" s="2">
        <v>2622</v>
      </c>
      <c r="D147" s="2">
        <v>8287</v>
      </c>
      <c r="E147" s="2">
        <v>161</v>
      </c>
      <c r="F147" s="32">
        <f t="shared" si="13"/>
        <v>1.942801979003258</v>
      </c>
      <c r="G147" s="3">
        <f t="shared" si="12"/>
        <v>6160.0629949604036</v>
      </c>
      <c r="H147" s="3">
        <f t="shared" si="12"/>
        <v>119.67782577393808</v>
      </c>
      <c r="K147" s="165" t="s">
        <v>67</v>
      </c>
      <c r="L147" s="166"/>
      <c r="M147" s="167"/>
      <c r="N147"/>
    </row>
    <row r="148" spans="1:14" x14ac:dyDescent="0.25">
      <c r="A148" s="28" t="str">
        <f>_xlfn.XLOOKUP(P!C148,'Banco de Dados'!$B$3:$B$274,'Banco de Dados'!$K$3:$K$274,"")</f>
        <v>Ar</v>
      </c>
      <c r="B148" s="2">
        <v>18</v>
      </c>
      <c r="C148" s="2">
        <v>2957</v>
      </c>
      <c r="D148" s="2">
        <v>5556</v>
      </c>
      <c r="E148" s="2">
        <v>193</v>
      </c>
      <c r="F148" s="32">
        <f t="shared" si="13"/>
        <v>3.4737221022318217</v>
      </c>
      <c r="G148" s="3">
        <f t="shared" si="12"/>
        <v>4130</v>
      </c>
      <c r="H148" s="3">
        <f t="shared" si="12"/>
        <v>143.46472282217422</v>
      </c>
      <c r="J148" s="7"/>
      <c r="K148" s="104" t="s">
        <v>240</v>
      </c>
      <c r="L148" s="39"/>
      <c r="M148" s="106" t="s">
        <v>209</v>
      </c>
    </row>
    <row r="149" spans="1:14" x14ac:dyDescent="0.25">
      <c r="A149" s="28" t="str">
        <f>_xlfn.XLOOKUP(P!C149,'Banco de Dados'!$B$3:$B$274,'Banco de Dados'!$K$3:$K$274,"")</f>
        <v>K</v>
      </c>
      <c r="B149" s="2">
        <v>19</v>
      </c>
      <c r="C149" s="2">
        <v>3313</v>
      </c>
      <c r="D149" s="2">
        <v>63702</v>
      </c>
      <c r="E149" s="2">
        <v>282</v>
      </c>
      <c r="F149" s="32">
        <f t="shared" si="13"/>
        <v>0.44268625788829236</v>
      </c>
      <c r="G149" s="3">
        <f t="shared" si="12"/>
        <v>47352.278617710588</v>
      </c>
      <c r="H149" s="3">
        <f t="shared" si="12"/>
        <v>209.62203023758099</v>
      </c>
      <c r="J149" s="58" t="s">
        <v>38</v>
      </c>
      <c r="K149" s="59">
        <f>$L$9</f>
        <v>6600</v>
      </c>
      <c r="L149" s="60"/>
      <c r="M149" s="61">
        <f>$M$11</f>
        <v>29684</v>
      </c>
      <c r="N149" s="60"/>
    </row>
    <row r="150" spans="1:14" x14ac:dyDescent="0.25">
      <c r="A150" s="28" t="str">
        <f>_xlfn.XLOOKUP(P!C150,'Banco de Dados'!$B$3:$B$274,'Banco de Dados'!$K$3:$K$274,"")</f>
        <v>Ca</v>
      </c>
      <c r="B150" s="2">
        <v>20</v>
      </c>
      <c r="C150" s="2">
        <v>3691</v>
      </c>
      <c r="D150" s="2">
        <v>20379</v>
      </c>
      <c r="E150" s="2">
        <v>188</v>
      </c>
      <c r="F150" s="32">
        <f t="shared" si="13"/>
        <v>0.92251827862014824</v>
      </c>
      <c r="G150" s="3">
        <f t="shared" si="12"/>
        <v>15148.536717062636</v>
      </c>
      <c r="H150" s="3">
        <f t="shared" si="12"/>
        <v>139.74802015838733</v>
      </c>
      <c r="J150" s="2"/>
      <c r="K150" s="18"/>
      <c r="L150" s="2" t="s">
        <v>70</v>
      </c>
      <c r="M150" s="19"/>
    </row>
    <row r="151" spans="1:14" x14ac:dyDescent="0.25">
      <c r="A151" s="28" t="str">
        <f>_xlfn.XLOOKUP(P!C151,'Banco de Dados'!$B$3:$B$274,'Banco de Dados'!$K$3:$K$274,"")</f>
        <v>Ti</v>
      </c>
      <c r="B151" s="2">
        <v>22</v>
      </c>
      <c r="C151" s="2">
        <v>4509</v>
      </c>
      <c r="D151" s="2">
        <v>13100</v>
      </c>
      <c r="E151" s="2">
        <v>160</v>
      </c>
      <c r="F151" s="32">
        <f t="shared" si="13"/>
        <v>1.2213740458015268</v>
      </c>
      <c r="G151" s="3">
        <f t="shared" si="12"/>
        <v>9737.760979121671</v>
      </c>
      <c r="H151" s="3">
        <f t="shared" si="12"/>
        <v>118.93448524118071</v>
      </c>
      <c r="J151" s="58" t="s">
        <v>69</v>
      </c>
      <c r="K151" s="62" t="s">
        <v>71</v>
      </c>
      <c r="L151" s="63"/>
      <c r="M151" s="64">
        <f>K145</f>
        <v>6160.0629949604036</v>
      </c>
      <c r="N151" s="60"/>
    </row>
    <row r="152" spans="1:14" x14ac:dyDescent="0.25">
      <c r="A152" s="28" t="str">
        <f>_xlfn.XLOOKUP(P!C152,'Banco de Dados'!$B$3:$B$274,'Banco de Dados'!$K$3:$K$274,"")</f>
        <v>Cr</v>
      </c>
      <c r="B152" s="2">
        <v>24</v>
      </c>
      <c r="C152" s="2">
        <v>5412</v>
      </c>
      <c r="D152" s="2">
        <v>4120</v>
      </c>
      <c r="E152" s="2">
        <v>142</v>
      </c>
      <c r="F152" s="32">
        <f t="shared" si="13"/>
        <v>3.4466019417475726</v>
      </c>
      <c r="G152" s="3">
        <f t="shared" si="12"/>
        <v>3062.5629949604031</v>
      </c>
      <c r="H152" s="3">
        <f t="shared" si="12"/>
        <v>105.55435565154788</v>
      </c>
      <c r="J152" s="7"/>
    </row>
    <row r="153" spans="1:14" ht="15.75" x14ac:dyDescent="0.25">
      <c r="A153" s="28" t="str">
        <f>_xlfn.XLOOKUP(P!C153,'Banco de Dados'!$B$3:$B$274,'Banco de Dados'!$K$3:$K$274,"")</f>
        <v>Mn</v>
      </c>
      <c r="B153" s="2">
        <v>25</v>
      </c>
      <c r="C153" s="2">
        <v>5895</v>
      </c>
      <c r="D153" s="2">
        <v>4802</v>
      </c>
      <c r="E153" s="2">
        <v>157</v>
      </c>
      <c r="F153" s="32">
        <f t="shared" si="13"/>
        <v>3.2694710537276137</v>
      </c>
      <c r="G153" s="3">
        <f t="shared" si="12"/>
        <v>3569.5212383009361</v>
      </c>
      <c r="H153" s="3">
        <f t="shared" si="12"/>
        <v>116.70446364290856</v>
      </c>
      <c r="J153" s="7"/>
      <c r="K153" s="165" t="s">
        <v>218</v>
      </c>
      <c r="L153" s="166"/>
      <c r="M153" s="167"/>
    </row>
    <row r="154" spans="1:14" x14ac:dyDescent="0.25">
      <c r="A154" s="28" t="str">
        <f>_xlfn.XLOOKUP(P!C154,'Banco de Dados'!$B$3:$B$274,'Banco de Dados'!$K$3:$K$274,"")</f>
        <v>Fe</v>
      </c>
      <c r="B154" s="2">
        <v>26</v>
      </c>
      <c r="C154" s="2">
        <v>6399</v>
      </c>
      <c r="D154" s="2">
        <v>215285</v>
      </c>
      <c r="E154" s="2">
        <v>467</v>
      </c>
      <c r="F154" s="32">
        <f t="shared" si="13"/>
        <v>0.21692175488306198</v>
      </c>
      <c r="G154" s="3">
        <f t="shared" si="12"/>
        <v>160030.06659467242</v>
      </c>
      <c r="H154" s="3">
        <f t="shared" si="12"/>
        <v>347.14002879769617</v>
      </c>
      <c r="J154" s="7"/>
      <c r="K154" s="104" t="s">
        <v>236</v>
      </c>
      <c r="L154" s="108">
        <f>K145</f>
        <v>6160.0629949604036</v>
      </c>
      <c r="M154" s="109">
        <f>M145</f>
        <v>119.67782577393808</v>
      </c>
    </row>
    <row r="155" spans="1:14" x14ac:dyDescent="0.25">
      <c r="A155" s="28" t="str">
        <f>_xlfn.XLOOKUP(P!C155,'Banco de Dados'!$B$3:$B$274,'Banco de Dados'!$K$3:$K$274,"")</f>
        <v>Ni</v>
      </c>
      <c r="B155" s="2">
        <v>28</v>
      </c>
      <c r="C155" s="2">
        <v>7472</v>
      </c>
      <c r="D155" s="2">
        <v>1739</v>
      </c>
      <c r="E155" s="2">
        <v>225</v>
      </c>
      <c r="F155" s="32">
        <f t="shared" si="13"/>
        <v>12.938470385278896</v>
      </c>
      <c r="G155" s="3">
        <f t="shared" si="12"/>
        <v>1292.6691864650829</v>
      </c>
      <c r="H155" s="3">
        <f t="shared" si="12"/>
        <v>167.25161987041037</v>
      </c>
      <c r="J155" s="7"/>
      <c r="K155" s="104" t="s">
        <v>237</v>
      </c>
      <c r="L155" s="105">
        <f>$L$9</f>
        <v>6600</v>
      </c>
      <c r="M155" s="106">
        <f>$L$10</f>
        <v>0</v>
      </c>
    </row>
    <row r="156" spans="1:14" x14ac:dyDescent="0.25">
      <c r="A156" s="28" t="str">
        <f>_xlfn.XLOOKUP(P!C156,'Banco de Dados'!$B$3:$B$274,'Banco de Dados'!$K$3:$K$274,"")</f>
        <v>Zn</v>
      </c>
      <c r="B156" s="2">
        <v>30</v>
      </c>
      <c r="C156" s="2">
        <v>8631</v>
      </c>
      <c r="D156" s="2">
        <v>867</v>
      </c>
      <c r="E156" s="2">
        <v>225</v>
      </c>
      <c r="F156" s="32">
        <f t="shared" si="13"/>
        <v>25.951557093425606</v>
      </c>
      <c r="G156" s="3">
        <f t="shared" si="12"/>
        <v>644.47624190064801</v>
      </c>
      <c r="H156" s="3">
        <f t="shared" si="12"/>
        <v>167.25161987041037</v>
      </c>
      <c r="J156" s="7"/>
      <c r="K156" s="104" t="s">
        <v>238</v>
      </c>
      <c r="L156" s="105">
        <f>$M$11</f>
        <v>29684</v>
      </c>
      <c r="M156" s="106">
        <f>$M$12</f>
        <v>255</v>
      </c>
    </row>
    <row r="157" spans="1:14" x14ac:dyDescent="0.25">
      <c r="A157" s="28" t="str">
        <f>_xlfn.XLOOKUP(P!C157,'Banco de Dados'!$B$3:$B$274,'Banco de Dados'!$K$3:$K$274,"")</f>
        <v>Rh</v>
      </c>
      <c r="B157" s="2">
        <v>45</v>
      </c>
      <c r="C157" s="2">
        <v>20167</v>
      </c>
      <c r="D157" s="2">
        <v>1533</v>
      </c>
      <c r="E157" s="2">
        <v>126</v>
      </c>
      <c r="F157" s="32">
        <f t="shared" si="13"/>
        <v>8.2191780821917817</v>
      </c>
      <c r="G157" s="3">
        <f t="shared" si="12"/>
        <v>1139.5410367170628</v>
      </c>
      <c r="H157" s="3">
        <f t="shared" si="12"/>
        <v>93.660907127429809</v>
      </c>
      <c r="J157" s="7"/>
      <c r="K157" s="69" t="s">
        <v>217</v>
      </c>
      <c r="L157" s="110">
        <f>SQRT(((M154/L154)^2)+((M155/L155)^2)+((M156/L156)^2))</f>
        <v>2.1242514223505284E-2</v>
      </c>
      <c r="M157" s="71" t="str">
        <f>M166</f>
        <v>mg/kg</v>
      </c>
    </row>
    <row r="158" spans="1:14" x14ac:dyDescent="0.25">
      <c r="A158" s="28" t="str">
        <f>_xlfn.XLOOKUP(P!C158,'Banco de Dados'!$B$3:$B$274,'Banco de Dados'!$K$3:$K$274,"")</f>
        <v>Rh</v>
      </c>
      <c r="B158" s="2">
        <v>45</v>
      </c>
      <c r="C158" s="2">
        <v>2696</v>
      </c>
      <c r="D158" s="2">
        <v>16888</v>
      </c>
      <c r="E158" s="2">
        <v>146</v>
      </c>
      <c r="F158" s="32">
        <f t="shared" si="13"/>
        <v>0.86451918522027471</v>
      </c>
      <c r="G158" s="3">
        <f t="shared" si="12"/>
        <v>12553.534917206624</v>
      </c>
      <c r="H158" s="3">
        <f t="shared" si="12"/>
        <v>108.5277177825774</v>
      </c>
      <c r="J158" s="7"/>
    </row>
    <row r="159" spans="1:14" x14ac:dyDescent="0.25">
      <c r="A159" s="28" t="str">
        <f>_xlfn.XLOOKUP(P!C159,'Banco de Dados'!$B$3:$B$274,'Banco de Dados'!$K$3:$K$274,"")</f>
        <v/>
      </c>
      <c r="B159" s="2">
        <v>0</v>
      </c>
      <c r="C159" s="2">
        <v>0</v>
      </c>
      <c r="D159" s="2">
        <v>0</v>
      </c>
      <c r="E159" s="2">
        <v>0</v>
      </c>
      <c r="F159" s="32" t="e">
        <f t="shared" si="13"/>
        <v>#DIV/0!</v>
      </c>
      <c r="G159" s="3">
        <f t="shared" si="12"/>
        <v>0</v>
      </c>
      <c r="H159" s="3">
        <f t="shared" si="12"/>
        <v>0</v>
      </c>
      <c r="J159" s="7"/>
    </row>
    <row r="160" spans="1:14" x14ac:dyDescent="0.25">
      <c r="A160" s="28" t="str">
        <f>_xlfn.XLOOKUP(P!C160,'Banco de Dados'!$B$3:$B$274,'Banco de Dados'!$K$3:$K$274,"")</f>
        <v/>
      </c>
      <c r="B160" s="2">
        <v>0</v>
      </c>
      <c r="C160" s="2">
        <v>0</v>
      </c>
      <c r="D160" s="2">
        <v>0</v>
      </c>
      <c r="E160" s="2">
        <v>0</v>
      </c>
      <c r="F160" s="32" t="e">
        <f t="shared" si="13"/>
        <v>#DIV/0!</v>
      </c>
      <c r="G160" s="3">
        <f t="shared" si="12"/>
        <v>0</v>
      </c>
      <c r="H160" s="3">
        <f t="shared" si="12"/>
        <v>0</v>
      </c>
      <c r="J160" s="7"/>
    </row>
    <row r="161" spans="1:14" x14ac:dyDescent="0.25">
      <c r="A161" s="28" t="str">
        <f>_xlfn.XLOOKUP(P!C161,'Banco de Dados'!$B$3:$B$274,'Banco de Dados'!$K$3:$K$274,"")</f>
        <v/>
      </c>
      <c r="B161" s="2">
        <v>0</v>
      </c>
      <c r="C161" s="2">
        <v>0</v>
      </c>
      <c r="D161" s="2">
        <v>0</v>
      </c>
      <c r="E161" s="2">
        <v>0</v>
      </c>
      <c r="F161" s="32" t="e">
        <f t="shared" si="13"/>
        <v>#DIV/0!</v>
      </c>
      <c r="G161" s="3">
        <f t="shared" si="12"/>
        <v>0</v>
      </c>
      <c r="H161" s="3">
        <f t="shared" si="12"/>
        <v>0</v>
      </c>
      <c r="J161" s="7"/>
    </row>
    <row r="162" spans="1:14" x14ac:dyDescent="0.25">
      <c r="A162" s="28" t="str">
        <f>_xlfn.XLOOKUP(P!C162,'Banco de Dados'!$B$3:$B$274,'Banco de Dados'!$K$3:$K$274,"")</f>
        <v/>
      </c>
      <c r="B162" s="2">
        <v>0</v>
      </c>
      <c r="C162" s="2">
        <v>0</v>
      </c>
      <c r="D162" s="2">
        <v>0</v>
      </c>
      <c r="E162" s="2">
        <v>0</v>
      </c>
      <c r="F162" s="32" t="e">
        <f t="shared" si="13"/>
        <v>#DIV/0!</v>
      </c>
      <c r="G162" s="3">
        <f t="shared" si="12"/>
        <v>0</v>
      </c>
      <c r="H162" s="3">
        <f t="shared" si="12"/>
        <v>0</v>
      </c>
      <c r="J162" s="7"/>
    </row>
    <row r="163" spans="1:14" x14ac:dyDescent="0.25">
      <c r="A163" s="28" t="str">
        <f>_xlfn.XLOOKUP(P!C163,'Banco de Dados'!$B$3:$B$274,'Banco de Dados'!$K$3:$K$274,"")</f>
        <v/>
      </c>
      <c r="B163" s="2">
        <v>0</v>
      </c>
      <c r="C163" s="2">
        <v>0</v>
      </c>
      <c r="D163" s="2">
        <v>0</v>
      </c>
      <c r="E163" s="2">
        <v>0</v>
      </c>
      <c r="F163" s="32" t="e">
        <f t="shared" si="13"/>
        <v>#DIV/0!</v>
      </c>
      <c r="G163" s="3">
        <f t="shared" si="12"/>
        <v>0</v>
      </c>
      <c r="H163" s="3">
        <f t="shared" si="12"/>
        <v>0</v>
      </c>
      <c r="J163" s="7"/>
    </row>
    <row r="164" spans="1:14" x14ac:dyDescent="0.25">
      <c r="A164" s="28" t="str">
        <f>_xlfn.XLOOKUP(P!C164,'Banco de Dados'!$B$3:$B$274,'Banco de Dados'!$K$3:$K$274,"")</f>
        <v/>
      </c>
      <c r="B164" s="2">
        <v>0</v>
      </c>
      <c r="C164" s="2">
        <v>0</v>
      </c>
      <c r="D164" s="2">
        <v>0</v>
      </c>
      <c r="E164" s="17">
        <v>0</v>
      </c>
      <c r="F164" s="32" t="e">
        <f t="shared" si="13"/>
        <v>#DIV/0!</v>
      </c>
      <c r="G164" s="3">
        <f t="shared" si="12"/>
        <v>0</v>
      </c>
      <c r="H164" s="3">
        <f t="shared" si="12"/>
        <v>0</v>
      </c>
      <c r="J164" s="7"/>
    </row>
    <row r="165" spans="1:14" ht="15.75" x14ac:dyDescent="0.25">
      <c r="A165" s="28" t="str">
        <f>_xlfn.XLOOKUP(P!C165,'Banco de Dados'!$B$3:$B$274,'Banco de Dados'!$K$3:$K$274,"")</f>
        <v/>
      </c>
      <c r="B165" s="2">
        <v>0</v>
      </c>
      <c r="C165" s="2">
        <v>0</v>
      </c>
      <c r="D165" s="2">
        <v>0</v>
      </c>
      <c r="E165" s="2">
        <v>0</v>
      </c>
      <c r="F165" s="32" t="e">
        <f t="shared" si="13"/>
        <v>#DIV/0!</v>
      </c>
      <c r="G165" s="3">
        <f t="shared" si="12"/>
        <v>0</v>
      </c>
      <c r="H165" s="3">
        <f t="shared" si="12"/>
        <v>0</v>
      </c>
      <c r="J165" s="7"/>
      <c r="K165" s="101" t="s">
        <v>216</v>
      </c>
      <c r="L165" s="102" t="str">
        <f>K143</f>
        <v>af</v>
      </c>
      <c r="M165" s="103" t="str">
        <f>M143</f>
        <v>Cloro</v>
      </c>
    </row>
    <row r="166" spans="1:14" x14ac:dyDescent="0.25">
      <c r="A166" s="28" t="str">
        <f>_xlfn.XLOOKUP(P!C166,'Banco de Dados'!$B$3:$B$274,'Banco de Dados'!$K$3:$K$274,"")</f>
        <v/>
      </c>
      <c r="B166" s="2">
        <v>0</v>
      </c>
      <c r="C166" s="2">
        <v>0</v>
      </c>
      <c r="D166" s="2">
        <v>0</v>
      </c>
      <c r="E166" s="2">
        <v>0</v>
      </c>
      <c r="F166" s="32" t="e">
        <f t="shared" si="13"/>
        <v>#DIV/0!</v>
      </c>
      <c r="G166" s="3">
        <f t="shared" si="12"/>
        <v>0</v>
      </c>
      <c r="H166" s="3">
        <f t="shared" si="12"/>
        <v>0</v>
      </c>
      <c r="J166" s="7"/>
      <c r="K166" s="68" t="s">
        <v>68</v>
      </c>
      <c r="L166" s="29">
        <f>(K149*M151)/M149</f>
        <v>1369.6407413670213</v>
      </c>
      <c r="M166" s="66" t="str">
        <f>$M$9</f>
        <v>mg/kg</v>
      </c>
    </row>
    <row r="167" spans="1:14" x14ac:dyDescent="0.25">
      <c r="A167" s="28" t="str">
        <f>_xlfn.XLOOKUP(P!C167,'Banco de Dados'!$B$3:$B$274,'Banco de Dados'!$K$3:$K$274,"")</f>
        <v/>
      </c>
      <c r="B167" s="2">
        <v>0</v>
      </c>
      <c r="C167" s="2">
        <v>0</v>
      </c>
      <c r="D167" s="2">
        <v>0</v>
      </c>
      <c r="E167" s="2">
        <v>0</v>
      </c>
      <c r="F167" s="32" t="e">
        <f t="shared" si="13"/>
        <v>#DIV/0!</v>
      </c>
      <c r="G167" s="3">
        <f t="shared" si="12"/>
        <v>0</v>
      </c>
      <c r="H167" s="3">
        <f t="shared" si="12"/>
        <v>0</v>
      </c>
      <c r="J167" s="7"/>
      <c r="K167" s="111" t="s">
        <v>246</v>
      </c>
      <c r="L167" s="126">
        <f>SQRT(((M154/L154)^2)+((M155/L155)^2)+((M156/L156)^2))</f>
        <v>2.1242514223505284E-2</v>
      </c>
      <c r="M167" s="66"/>
    </row>
    <row r="168" spans="1:14" x14ac:dyDescent="0.25">
      <c r="A168" s="28" t="str">
        <f>_xlfn.XLOOKUP(P!C168,'Banco de Dados'!$B$3:$B$274,'Banco de Dados'!$K$3:$K$274,"")</f>
        <v/>
      </c>
      <c r="B168" s="2">
        <v>0</v>
      </c>
      <c r="C168" s="2">
        <v>0</v>
      </c>
      <c r="D168" s="2">
        <v>0</v>
      </c>
      <c r="E168" s="2">
        <v>0</v>
      </c>
      <c r="F168" s="32" t="e">
        <f t="shared" si="13"/>
        <v>#DIV/0!</v>
      </c>
      <c r="G168" s="3">
        <f t="shared" si="12"/>
        <v>0</v>
      </c>
      <c r="H168" s="3">
        <f t="shared" si="12"/>
        <v>0</v>
      </c>
      <c r="J168" s="7"/>
      <c r="K168" s="69" t="s">
        <v>247</v>
      </c>
      <c r="L168" s="127">
        <f>L167*L166</f>
        <v>29.094612929581274</v>
      </c>
      <c r="M168" s="71" t="str">
        <f>$M$9</f>
        <v>mg/kg</v>
      </c>
    </row>
    <row r="169" spans="1:14" x14ac:dyDescent="0.25">
      <c r="A169" s="28" t="str">
        <f>_xlfn.XLOOKUP(P!C169,'Banco de Dados'!$B$3:$B$274,'Banco de Dados'!$K$3:$K$274,"")</f>
        <v/>
      </c>
      <c r="B169" s="2">
        <v>0</v>
      </c>
      <c r="C169" s="2">
        <v>0</v>
      </c>
      <c r="D169" s="2">
        <v>0</v>
      </c>
      <c r="E169" s="2">
        <v>0</v>
      </c>
      <c r="F169" s="32" t="e">
        <f t="shared" si="13"/>
        <v>#DIV/0!</v>
      </c>
      <c r="G169" s="3">
        <f t="shared" si="12"/>
        <v>0</v>
      </c>
      <c r="H169" s="3">
        <f t="shared" si="12"/>
        <v>0</v>
      </c>
      <c r="J169" s="7"/>
      <c r="K169" s="123"/>
      <c r="L169" s="124"/>
    </row>
    <row r="170" spans="1:14" x14ac:dyDescent="0.25">
      <c r="A170" s="28" t="str">
        <f>_xlfn.XLOOKUP(P!C170,'Banco de Dados'!$B$3:$B$274,'Banco de Dados'!$K$3:$K$274,"")</f>
        <v/>
      </c>
      <c r="B170" s="2">
        <v>0</v>
      </c>
      <c r="C170" s="2">
        <v>0</v>
      </c>
      <c r="D170" s="2">
        <v>0</v>
      </c>
      <c r="E170" s="2">
        <v>0</v>
      </c>
      <c r="F170" s="32" t="e">
        <f t="shared" si="13"/>
        <v>#DIV/0!</v>
      </c>
      <c r="G170" s="3">
        <f t="shared" si="12"/>
        <v>0</v>
      </c>
      <c r="H170" s="3">
        <f t="shared" si="12"/>
        <v>0</v>
      </c>
      <c r="J170" s="7"/>
    </row>
    <row r="171" spans="1:14" x14ac:dyDescent="0.25">
      <c r="A171" s="28" t="str">
        <f>_xlfn.XLOOKUP(P!C171,'Banco de Dados'!$B$3:$B$274,'Banco de Dados'!$K$3:$K$274,"")</f>
        <v/>
      </c>
      <c r="B171" s="2">
        <v>0</v>
      </c>
      <c r="C171" s="2">
        <v>0</v>
      </c>
      <c r="D171" s="2">
        <v>0</v>
      </c>
      <c r="E171" s="2">
        <v>0</v>
      </c>
      <c r="F171" s="32" t="e">
        <f t="shared" si="13"/>
        <v>#DIV/0!</v>
      </c>
      <c r="G171" s="3">
        <f t="shared" si="12"/>
        <v>0</v>
      </c>
      <c r="H171" s="3">
        <f t="shared" si="12"/>
        <v>0</v>
      </c>
      <c r="J171" s="7"/>
    </row>
    <row r="172" spans="1:14" x14ac:dyDescent="0.25">
      <c r="A172" s="28" t="str">
        <f>_xlfn.XLOOKUP(P!C172,'Banco de Dados'!$B$3:$B$274,'Banco de Dados'!$K$3:$K$274,"")</f>
        <v/>
      </c>
      <c r="B172" s="2">
        <v>0</v>
      </c>
      <c r="C172" s="2">
        <v>0</v>
      </c>
      <c r="D172" s="2">
        <v>0</v>
      </c>
      <c r="E172" s="2">
        <v>0</v>
      </c>
      <c r="F172" s="32" t="e">
        <f t="shared" si="13"/>
        <v>#DIV/0!</v>
      </c>
      <c r="G172" s="3">
        <f t="shared" ref="G172:H174" si="14">D172*$E$142</f>
        <v>0</v>
      </c>
      <c r="H172" s="3">
        <f t="shared" si="14"/>
        <v>0</v>
      </c>
      <c r="J172" s="7"/>
    </row>
    <row r="173" spans="1:14" x14ac:dyDescent="0.25">
      <c r="A173" s="28" t="str">
        <f>_xlfn.XLOOKUP(P!C173,'Banco de Dados'!$B$3:$B$274,'Banco de Dados'!$K$3:$K$274,"")</f>
        <v/>
      </c>
      <c r="B173" s="2">
        <v>0</v>
      </c>
      <c r="C173" s="2">
        <v>0</v>
      </c>
      <c r="D173" s="2">
        <v>0</v>
      </c>
      <c r="E173" s="2">
        <v>0</v>
      </c>
      <c r="F173" s="32" t="e">
        <f t="shared" si="13"/>
        <v>#DIV/0!</v>
      </c>
      <c r="G173" s="3">
        <f t="shared" si="14"/>
        <v>0</v>
      </c>
      <c r="H173" s="3">
        <f t="shared" si="14"/>
        <v>0</v>
      </c>
      <c r="J173" s="7"/>
    </row>
    <row r="174" spans="1:14" x14ac:dyDescent="0.25">
      <c r="A174" s="28" t="str">
        <f>_xlfn.XLOOKUP(P!C174,'Banco de Dados'!$B$3:$B$274,'Banco de Dados'!$K$3:$K$274,"")</f>
        <v/>
      </c>
      <c r="B174" s="2">
        <v>0</v>
      </c>
      <c r="C174" s="2">
        <v>0</v>
      </c>
      <c r="D174" s="2">
        <v>0</v>
      </c>
      <c r="E174" s="2">
        <v>0</v>
      </c>
      <c r="F174" s="32" t="e">
        <f t="shared" si="13"/>
        <v>#DIV/0!</v>
      </c>
      <c r="G174" s="3">
        <f t="shared" si="14"/>
        <v>0</v>
      </c>
      <c r="H174" s="3">
        <f t="shared" si="14"/>
        <v>0</v>
      </c>
      <c r="J174" s="7"/>
    </row>
    <row r="175" spans="1:14" x14ac:dyDescent="0.25">
      <c r="A175" s="21"/>
      <c r="B175" s="21"/>
      <c r="C175" s="21"/>
      <c r="D175" s="21"/>
      <c r="E175" s="21"/>
      <c r="F175" s="77"/>
      <c r="G175" s="22"/>
      <c r="H175" s="22"/>
      <c r="J175" s="21"/>
      <c r="K175" s="21"/>
      <c r="L175" s="21"/>
      <c r="M175" s="21"/>
      <c r="N175" s="21"/>
    </row>
    <row r="176" spans="1:14" ht="15.75" x14ac:dyDescent="0.25">
      <c r="A176" s="36" t="str">
        <f>'Nome das Amostras'!A9</f>
        <v>ag</v>
      </c>
      <c r="B176" s="164" t="str">
        <f>VLOOKUP(A176,'Nome das Amostras'!$A$3:$D$28,2,FALSE)</f>
        <v>R6</v>
      </c>
      <c r="C176" s="164"/>
      <c r="D176" s="51" t="s">
        <v>65</v>
      </c>
      <c r="E176" s="52">
        <f>'Banco de Dados'!$O$13/'Banco de Dados'!AX13</f>
        <v>0.56894889103182256</v>
      </c>
      <c r="F176" s="74"/>
      <c r="G176" s="3"/>
      <c r="H176" s="3"/>
      <c r="J176" s="7"/>
    </row>
    <row r="177" spans="1:14" ht="15.75" x14ac:dyDescent="0.25">
      <c r="A177" s="107" t="s">
        <v>1</v>
      </c>
      <c r="B177" s="107" t="s">
        <v>0</v>
      </c>
      <c r="C177" s="107" t="s">
        <v>212</v>
      </c>
      <c r="D177" s="107" t="s">
        <v>209</v>
      </c>
      <c r="E177" s="107" t="s">
        <v>213</v>
      </c>
      <c r="F177" s="76" t="s">
        <v>219</v>
      </c>
      <c r="G177" s="54" t="s">
        <v>140</v>
      </c>
      <c r="H177" s="54" t="s">
        <v>66</v>
      </c>
      <c r="J177" s="7"/>
      <c r="K177" s="72" t="str">
        <f>A176</f>
        <v>ag</v>
      </c>
      <c r="L177" s="55" t="s">
        <v>215</v>
      </c>
      <c r="M177" s="41" t="str">
        <f>$A$1</f>
        <v>Cloro</v>
      </c>
      <c r="N177" s="3"/>
    </row>
    <row r="178" spans="1:14" x14ac:dyDescent="0.25">
      <c r="A178" s="28" t="str">
        <f>_xlfn.XLOOKUP(P!C178,'Banco de Dados'!$B$3:$B$274,'Banco de Dados'!$K$3:$K$274,"")</f>
        <v>Si</v>
      </c>
      <c r="B178" s="2" cm="1">
        <f t="array" ref="B178:E208">Dados!AT5:AW35</f>
        <v>14</v>
      </c>
      <c r="C178" s="2">
        <v>1740</v>
      </c>
      <c r="D178" s="2">
        <v>4273</v>
      </c>
      <c r="E178" s="2">
        <v>70</v>
      </c>
      <c r="F178" s="32">
        <f>(E178*100)/D178</f>
        <v>1.6381933068102037</v>
      </c>
      <c r="G178" s="3">
        <f t="shared" ref="G178:H205" si="15">D178*$E$176</f>
        <v>2431.1186113789777</v>
      </c>
      <c r="H178" s="3">
        <f t="shared" si="15"/>
        <v>39.826422372227576</v>
      </c>
      <c r="J178" s="7"/>
      <c r="K178" s="5" t="s">
        <v>210</v>
      </c>
      <c r="L178" s="5"/>
      <c r="M178" s="5" t="s">
        <v>211</v>
      </c>
    </row>
    <row r="179" spans="1:14" x14ac:dyDescent="0.25">
      <c r="A179" s="28" t="str">
        <f>_xlfn.XLOOKUP(P!C179,'Banco de Dados'!$B$3:$B$274,'Banco de Dados'!$K$3:$K$274,"")</f>
        <v>P</v>
      </c>
      <c r="B179" s="2">
        <v>15</v>
      </c>
      <c r="C179" s="2">
        <v>2013</v>
      </c>
      <c r="D179" s="2">
        <v>476</v>
      </c>
      <c r="E179" s="2">
        <v>36</v>
      </c>
      <c r="F179" s="32">
        <f t="shared" ref="F179:F208" si="16">(E179*100)/D179</f>
        <v>7.5630252100840334</v>
      </c>
      <c r="G179" s="3">
        <f t="shared" si="15"/>
        <v>270.81967213114751</v>
      </c>
      <c r="H179" s="3">
        <f t="shared" si="15"/>
        <v>20.482160077145611</v>
      </c>
      <c r="J179" s="7"/>
      <c r="K179" s="6">
        <f>_xlfn.XLOOKUP($B$4,A178:A205,G178:G205,"")</f>
        <v>5187.6759884281582</v>
      </c>
      <c r="L179" s="6"/>
      <c r="M179" s="6">
        <f>_xlfn.XLOOKUP($B$4,A178:A205,H178:H205,"")</f>
        <v>72.256509161041464</v>
      </c>
    </row>
    <row r="180" spans="1:14" x14ac:dyDescent="0.25">
      <c r="A180" s="28" t="str">
        <f>_xlfn.XLOOKUP(P!C180,'Banco de Dados'!$B$3:$B$274,'Banco de Dados'!$K$3:$K$274,"")</f>
        <v>S</v>
      </c>
      <c r="B180" s="2">
        <v>16</v>
      </c>
      <c r="C180" s="2">
        <v>2307</v>
      </c>
      <c r="D180" s="2">
        <v>2592</v>
      </c>
      <c r="E180" s="2">
        <v>72</v>
      </c>
      <c r="F180" s="32">
        <f t="shared" si="16"/>
        <v>2.7777777777777777</v>
      </c>
      <c r="G180" s="3">
        <f t="shared" si="15"/>
        <v>1474.715525554484</v>
      </c>
      <c r="H180" s="3">
        <f t="shared" si="15"/>
        <v>40.964320154291222</v>
      </c>
      <c r="J180" s="7"/>
    </row>
    <row r="181" spans="1:14" ht="15.75" x14ac:dyDescent="0.25">
      <c r="A181" s="28" t="str">
        <f>_xlfn.XLOOKUP(P!C181,'Banco de Dados'!$B$3:$B$274,'Banco de Dados'!$K$3:$K$274,"")</f>
        <v>Cl</v>
      </c>
      <c r="B181" s="2">
        <v>17</v>
      </c>
      <c r="C181" s="2">
        <v>2622</v>
      </c>
      <c r="D181" s="2">
        <v>9118</v>
      </c>
      <c r="E181" s="2">
        <v>127</v>
      </c>
      <c r="F181" s="32">
        <f t="shared" si="16"/>
        <v>1.3928493090590042</v>
      </c>
      <c r="G181" s="3">
        <f t="shared" si="15"/>
        <v>5187.6759884281582</v>
      </c>
      <c r="H181" s="3">
        <f t="shared" si="15"/>
        <v>72.256509161041464</v>
      </c>
      <c r="K181" s="165" t="s">
        <v>67</v>
      </c>
      <c r="L181" s="166"/>
      <c r="M181" s="167"/>
      <c r="N181"/>
    </row>
    <row r="182" spans="1:14" x14ac:dyDescent="0.25">
      <c r="A182" s="28" t="str">
        <f>_xlfn.XLOOKUP(P!C182,'Banco de Dados'!$B$3:$B$274,'Banco de Dados'!$K$3:$K$274,"")</f>
        <v>Ar</v>
      </c>
      <c r="B182" s="2">
        <v>18</v>
      </c>
      <c r="C182" s="2">
        <v>2957</v>
      </c>
      <c r="D182" s="2">
        <v>7259</v>
      </c>
      <c r="E182" s="2">
        <v>158</v>
      </c>
      <c r="F182" s="32">
        <f t="shared" si="16"/>
        <v>2.1766083482573357</v>
      </c>
      <c r="G182" s="3">
        <f t="shared" si="15"/>
        <v>4130</v>
      </c>
      <c r="H182" s="3">
        <f t="shared" si="15"/>
        <v>89.89392478302797</v>
      </c>
      <c r="J182" s="7"/>
      <c r="K182" s="104" t="s">
        <v>240</v>
      </c>
      <c r="L182" s="39"/>
      <c r="M182" s="106" t="s">
        <v>209</v>
      </c>
    </row>
    <row r="183" spans="1:14" x14ac:dyDescent="0.25">
      <c r="A183" s="28" t="str">
        <f>_xlfn.XLOOKUP(P!C183,'Banco de Dados'!$B$3:$B$274,'Banco de Dados'!$K$3:$K$274,"")</f>
        <v>K</v>
      </c>
      <c r="B183" s="2">
        <v>19</v>
      </c>
      <c r="C183" s="2">
        <v>3313</v>
      </c>
      <c r="D183" s="2">
        <v>61476</v>
      </c>
      <c r="E183" s="2">
        <v>263</v>
      </c>
      <c r="F183" s="32">
        <f t="shared" si="16"/>
        <v>0.42780922636476021</v>
      </c>
      <c r="G183" s="3">
        <f t="shared" si="15"/>
        <v>34976.702025072322</v>
      </c>
      <c r="H183" s="3">
        <f t="shared" si="15"/>
        <v>149.63355834136934</v>
      </c>
      <c r="J183" s="58" t="s">
        <v>38</v>
      </c>
      <c r="K183" s="59">
        <f>$L$9</f>
        <v>6600</v>
      </c>
      <c r="L183" s="60"/>
      <c r="M183" s="61">
        <f>$M$11</f>
        <v>29684</v>
      </c>
      <c r="N183" s="60"/>
    </row>
    <row r="184" spans="1:14" x14ac:dyDescent="0.25">
      <c r="A184" s="28" t="str">
        <f>_xlfn.XLOOKUP(P!C184,'Banco de Dados'!$B$3:$B$274,'Banco de Dados'!$K$3:$K$274,"")</f>
        <v>Ca</v>
      </c>
      <c r="B184" s="2">
        <v>20</v>
      </c>
      <c r="C184" s="2">
        <v>3691</v>
      </c>
      <c r="D184" s="2">
        <v>20178</v>
      </c>
      <c r="E184" s="2">
        <v>179</v>
      </c>
      <c r="F184" s="32">
        <f t="shared" si="16"/>
        <v>0.8871047675686391</v>
      </c>
      <c r="G184" s="3">
        <f t="shared" si="15"/>
        <v>11480.250723240115</v>
      </c>
      <c r="H184" s="3">
        <f t="shared" si="15"/>
        <v>101.84185149469624</v>
      </c>
      <c r="J184" s="2"/>
      <c r="K184" s="18"/>
      <c r="L184" s="2" t="s">
        <v>70</v>
      </c>
      <c r="M184" s="19"/>
    </row>
    <row r="185" spans="1:14" x14ac:dyDescent="0.25">
      <c r="A185" s="28" t="str">
        <f>_xlfn.XLOOKUP(P!C185,'Banco de Dados'!$B$3:$B$274,'Banco de Dados'!$K$3:$K$274,"")</f>
        <v>Ti</v>
      </c>
      <c r="B185" s="2">
        <v>22</v>
      </c>
      <c r="C185" s="2">
        <v>4509</v>
      </c>
      <c r="D185" s="2">
        <v>12309</v>
      </c>
      <c r="E185" s="2">
        <v>156</v>
      </c>
      <c r="F185" s="32">
        <f t="shared" si="16"/>
        <v>1.2673653424323665</v>
      </c>
      <c r="G185" s="3">
        <f t="shared" si="15"/>
        <v>7003.1918997107041</v>
      </c>
      <c r="H185" s="3">
        <f t="shared" si="15"/>
        <v>88.756027000964323</v>
      </c>
      <c r="J185" s="58" t="s">
        <v>69</v>
      </c>
      <c r="K185" s="62" t="s">
        <v>71</v>
      </c>
      <c r="L185" s="63"/>
      <c r="M185" s="64">
        <f>K179</f>
        <v>5187.6759884281582</v>
      </c>
      <c r="N185" s="60"/>
    </row>
    <row r="186" spans="1:14" x14ac:dyDescent="0.25">
      <c r="A186" s="28" t="str">
        <f>_xlfn.XLOOKUP(P!C186,'Banco de Dados'!$B$3:$B$274,'Banco de Dados'!$K$3:$K$274,"")</f>
        <v>Cr</v>
      </c>
      <c r="B186" s="2">
        <v>24</v>
      </c>
      <c r="C186" s="2">
        <v>5412</v>
      </c>
      <c r="D186" s="2">
        <v>2957</v>
      </c>
      <c r="E186" s="2">
        <v>138</v>
      </c>
      <c r="F186" s="32">
        <f t="shared" si="16"/>
        <v>4.6668921203922897</v>
      </c>
      <c r="G186" s="3">
        <f t="shared" si="15"/>
        <v>1682.3818707810992</v>
      </c>
      <c r="H186" s="3">
        <f t="shared" si="15"/>
        <v>78.514946962391519</v>
      </c>
      <c r="J186" s="7"/>
    </row>
    <row r="187" spans="1:14" ht="15.75" x14ac:dyDescent="0.25">
      <c r="A187" s="28" t="str">
        <f>_xlfn.XLOOKUP(P!C187,'Banco de Dados'!$B$3:$B$274,'Banco de Dados'!$K$3:$K$274,"")</f>
        <v>Mn</v>
      </c>
      <c r="B187" s="2">
        <v>25</v>
      </c>
      <c r="C187" s="2">
        <v>5895</v>
      </c>
      <c r="D187" s="2">
        <v>5316</v>
      </c>
      <c r="E187" s="2">
        <v>160</v>
      </c>
      <c r="F187" s="32">
        <f t="shared" si="16"/>
        <v>3.0097817908201656</v>
      </c>
      <c r="G187" s="3">
        <f t="shared" si="15"/>
        <v>3024.5323047251686</v>
      </c>
      <c r="H187" s="3">
        <f t="shared" si="15"/>
        <v>91.031822565091602</v>
      </c>
      <c r="J187" s="7"/>
      <c r="K187" s="165" t="s">
        <v>218</v>
      </c>
      <c r="L187" s="166"/>
      <c r="M187" s="167"/>
    </row>
    <row r="188" spans="1:14" x14ac:dyDescent="0.25">
      <c r="A188" s="28" t="str">
        <f>_xlfn.XLOOKUP(P!C188,'Banco de Dados'!$B$3:$B$274,'Banco de Dados'!$K$3:$K$274,"")</f>
        <v>Fe</v>
      </c>
      <c r="B188" s="2">
        <v>26</v>
      </c>
      <c r="C188" s="2">
        <v>6399</v>
      </c>
      <c r="D188" s="2">
        <v>229224</v>
      </c>
      <c r="E188" s="2">
        <v>478</v>
      </c>
      <c r="F188" s="32">
        <f t="shared" si="16"/>
        <v>0.20852964785537292</v>
      </c>
      <c r="G188" s="3">
        <f t="shared" si="15"/>
        <v>130416.7405978785</v>
      </c>
      <c r="H188" s="3">
        <f t="shared" si="15"/>
        <v>271.95756991321116</v>
      </c>
      <c r="J188" s="7"/>
      <c r="K188" s="104" t="s">
        <v>236</v>
      </c>
      <c r="L188" s="108">
        <f>K179</f>
        <v>5187.6759884281582</v>
      </c>
      <c r="M188" s="109">
        <f>M179</f>
        <v>72.256509161041464</v>
      </c>
    </row>
    <row r="189" spans="1:14" x14ac:dyDescent="0.25">
      <c r="A189" s="28" t="str">
        <f>_xlfn.XLOOKUP(P!C189,'Banco de Dados'!$B$3:$B$274,'Banco de Dados'!$K$3:$K$274,"")</f>
        <v>Ni</v>
      </c>
      <c r="B189" s="2">
        <v>28</v>
      </c>
      <c r="C189" s="2">
        <v>7472</v>
      </c>
      <c r="D189" s="2">
        <v>977</v>
      </c>
      <c r="E189" s="2">
        <v>240</v>
      </c>
      <c r="F189" s="32">
        <f t="shared" si="16"/>
        <v>24.564994882292734</v>
      </c>
      <c r="G189" s="3">
        <f t="shared" si="15"/>
        <v>555.86306653809061</v>
      </c>
      <c r="H189" s="3">
        <f t="shared" si="15"/>
        <v>136.5477338476374</v>
      </c>
      <c r="J189" s="7"/>
      <c r="K189" s="104" t="s">
        <v>237</v>
      </c>
      <c r="L189" s="105">
        <f>$L$9</f>
        <v>6600</v>
      </c>
      <c r="M189" s="106">
        <f>$L$10</f>
        <v>0</v>
      </c>
    </row>
    <row r="190" spans="1:14" x14ac:dyDescent="0.25">
      <c r="A190" s="28" t="str">
        <f>_xlfn.XLOOKUP(P!C190,'Banco de Dados'!$B$3:$B$274,'Banco de Dados'!$K$3:$K$274,"")</f>
        <v>Cu</v>
      </c>
      <c r="B190" s="2">
        <v>29</v>
      </c>
      <c r="C190" s="2">
        <v>8041</v>
      </c>
      <c r="D190" s="2">
        <v>908</v>
      </c>
      <c r="E190" s="2">
        <v>235</v>
      </c>
      <c r="F190" s="32">
        <f t="shared" si="16"/>
        <v>25.881057268722468</v>
      </c>
      <c r="G190" s="3">
        <f t="shared" si="15"/>
        <v>516.60559305689492</v>
      </c>
      <c r="H190" s="3">
        <f t="shared" si="15"/>
        <v>133.70298939247829</v>
      </c>
      <c r="J190" s="7"/>
      <c r="K190" s="104" t="s">
        <v>238</v>
      </c>
      <c r="L190" s="105">
        <f>$M$11</f>
        <v>29684</v>
      </c>
      <c r="M190" s="106">
        <f>$M$12</f>
        <v>255</v>
      </c>
    </row>
    <row r="191" spans="1:14" x14ac:dyDescent="0.25">
      <c r="A191" s="28" t="str">
        <f>_xlfn.XLOOKUP(P!C191,'Banco de Dados'!$B$3:$B$274,'Banco de Dados'!$K$3:$K$274,"")</f>
        <v>Zn</v>
      </c>
      <c r="B191" s="2">
        <v>30</v>
      </c>
      <c r="C191" s="2">
        <v>8631</v>
      </c>
      <c r="D191" s="2">
        <v>984</v>
      </c>
      <c r="E191" s="2">
        <v>243</v>
      </c>
      <c r="F191" s="32">
        <f t="shared" si="16"/>
        <v>24.695121951219512</v>
      </c>
      <c r="G191" s="3">
        <f t="shared" si="15"/>
        <v>559.84570877531337</v>
      </c>
      <c r="H191" s="3">
        <f t="shared" si="15"/>
        <v>138.25458052073287</v>
      </c>
      <c r="J191" s="7"/>
      <c r="K191" s="69" t="s">
        <v>217</v>
      </c>
      <c r="L191" s="110">
        <f>SQRT(((M188/L188)^2)+((M189/L189)^2)+((M190/L190)^2))</f>
        <v>1.6364576907104605E-2</v>
      </c>
      <c r="M191" s="71" t="str">
        <f>M200</f>
        <v>mg/kg</v>
      </c>
    </row>
    <row r="192" spans="1:14" x14ac:dyDescent="0.25">
      <c r="A192" s="28" t="str">
        <f>_xlfn.XLOOKUP(P!C192,'Banco de Dados'!$B$3:$B$274,'Banco de Dados'!$K$3:$K$274,"")</f>
        <v>Rh</v>
      </c>
      <c r="B192" s="2">
        <v>45</v>
      </c>
      <c r="C192" s="2">
        <v>20167</v>
      </c>
      <c r="D192" s="2">
        <v>1547</v>
      </c>
      <c r="E192" s="2">
        <v>139</v>
      </c>
      <c r="F192" s="32">
        <f t="shared" si="16"/>
        <v>8.9851325145442793</v>
      </c>
      <c r="G192" s="3">
        <f t="shared" si="15"/>
        <v>880.1639344262295</v>
      </c>
      <c r="H192" s="3">
        <f t="shared" si="15"/>
        <v>79.083895853423329</v>
      </c>
      <c r="J192" s="7"/>
    </row>
    <row r="193" spans="1:13" x14ac:dyDescent="0.25">
      <c r="A193" s="28" t="str">
        <f>_xlfn.XLOOKUP(P!C193,'Banco de Dados'!$B$3:$B$274,'Banco de Dados'!$K$3:$K$274,"")</f>
        <v>Rh</v>
      </c>
      <c r="B193" s="2">
        <v>45</v>
      </c>
      <c r="C193" s="2">
        <v>2696</v>
      </c>
      <c r="D193" s="2">
        <v>15937</v>
      </c>
      <c r="E193" s="2">
        <v>116</v>
      </c>
      <c r="F193" s="32">
        <f t="shared" si="16"/>
        <v>0.72786597226579652</v>
      </c>
      <c r="G193" s="3">
        <f t="shared" si="15"/>
        <v>9067.338476374156</v>
      </c>
      <c r="H193" s="3">
        <f t="shared" si="15"/>
        <v>65.998071359691423</v>
      </c>
      <c r="J193" s="7"/>
    </row>
    <row r="194" spans="1:13" x14ac:dyDescent="0.25">
      <c r="A194" s="28" t="str">
        <f>_xlfn.XLOOKUP(P!C194,'Banco de Dados'!$B$3:$B$274,'Banco de Dados'!$K$3:$K$274,"")</f>
        <v/>
      </c>
      <c r="B194" s="2">
        <v>0</v>
      </c>
      <c r="C194" s="2">
        <v>0</v>
      </c>
      <c r="D194" s="2">
        <v>0</v>
      </c>
      <c r="E194" s="2">
        <v>0</v>
      </c>
      <c r="F194" s="32" t="e">
        <f t="shared" si="16"/>
        <v>#DIV/0!</v>
      </c>
      <c r="G194" s="3">
        <f t="shared" si="15"/>
        <v>0</v>
      </c>
      <c r="H194" s="3">
        <f t="shared" si="15"/>
        <v>0</v>
      </c>
      <c r="J194" s="7"/>
    </row>
    <row r="195" spans="1:13" x14ac:dyDescent="0.25">
      <c r="A195" s="28" t="str">
        <f>_xlfn.XLOOKUP(P!C195,'Banco de Dados'!$B$3:$B$274,'Banco de Dados'!$K$3:$K$274,"")</f>
        <v/>
      </c>
      <c r="B195" s="2">
        <v>0</v>
      </c>
      <c r="C195" s="2">
        <v>0</v>
      </c>
      <c r="D195" s="2">
        <v>0</v>
      </c>
      <c r="E195" s="2">
        <v>0</v>
      </c>
      <c r="F195" s="32" t="e">
        <f t="shared" si="16"/>
        <v>#DIV/0!</v>
      </c>
      <c r="G195" s="3">
        <f t="shared" si="15"/>
        <v>0</v>
      </c>
      <c r="H195" s="3">
        <f t="shared" si="15"/>
        <v>0</v>
      </c>
      <c r="J195" s="7"/>
    </row>
    <row r="196" spans="1:13" x14ac:dyDescent="0.25">
      <c r="A196" s="28" t="str">
        <f>_xlfn.XLOOKUP(P!C196,'Banco de Dados'!$B$3:$B$274,'Banco de Dados'!$K$3:$K$274,"")</f>
        <v/>
      </c>
      <c r="B196" s="2">
        <v>0</v>
      </c>
      <c r="C196" s="2">
        <v>0</v>
      </c>
      <c r="D196" s="2">
        <v>0</v>
      </c>
      <c r="E196" s="2">
        <v>0</v>
      </c>
      <c r="F196" s="32" t="e">
        <f t="shared" si="16"/>
        <v>#DIV/0!</v>
      </c>
      <c r="G196" s="3">
        <f t="shared" si="15"/>
        <v>0</v>
      </c>
      <c r="H196" s="3">
        <f t="shared" si="15"/>
        <v>0</v>
      </c>
      <c r="J196" s="7"/>
    </row>
    <row r="197" spans="1:13" x14ac:dyDescent="0.25">
      <c r="A197" s="28" t="str">
        <f>_xlfn.XLOOKUP(P!C197,'Banco de Dados'!$B$3:$B$274,'Banco de Dados'!$K$3:$K$274,"")</f>
        <v/>
      </c>
      <c r="B197" s="2">
        <v>0</v>
      </c>
      <c r="C197" s="2">
        <v>0</v>
      </c>
      <c r="D197" s="2">
        <v>0</v>
      </c>
      <c r="E197" s="2">
        <v>0</v>
      </c>
      <c r="F197" s="32" t="e">
        <f t="shared" si="16"/>
        <v>#DIV/0!</v>
      </c>
      <c r="G197" s="3">
        <f t="shared" si="15"/>
        <v>0</v>
      </c>
      <c r="H197" s="3">
        <f t="shared" si="15"/>
        <v>0</v>
      </c>
      <c r="J197" s="7"/>
    </row>
    <row r="198" spans="1:13" x14ac:dyDescent="0.25">
      <c r="A198" s="28" t="str">
        <f>_xlfn.XLOOKUP(P!C198,'Banco de Dados'!$B$3:$B$274,'Banco de Dados'!$K$3:$K$274,"")</f>
        <v/>
      </c>
      <c r="B198" s="2">
        <v>0</v>
      </c>
      <c r="C198" s="2">
        <v>0</v>
      </c>
      <c r="D198" s="2">
        <v>0</v>
      </c>
      <c r="E198" s="17">
        <v>0</v>
      </c>
      <c r="F198" s="32" t="e">
        <f t="shared" si="16"/>
        <v>#DIV/0!</v>
      </c>
      <c r="G198" s="3">
        <f t="shared" si="15"/>
        <v>0</v>
      </c>
      <c r="H198" s="3">
        <f t="shared" si="15"/>
        <v>0</v>
      </c>
      <c r="J198" s="7"/>
    </row>
    <row r="199" spans="1:13" ht="15.75" x14ac:dyDescent="0.25">
      <c r="A199" s="28" t="str">
        <f>_xlfn.XLOOKUP(P!C199,'Banco de Dados'!$B$3:$B$274,'Banco de Dados'!$K$3:$K$274,"")</f>
        <v/>
      </c>
      <c r="B199" s="2">
        <v>0</v>
      </c>
      <c r="C199" s="2">
        <v>0</v>
      </c>
      <c r="D199" s="2">
        <v>0</v>
      </c>
      <c r="E199" s="2">
        <v>0</v>
      </c>
      <c r="F199" s="32" t="e">
        <f t="shared" si="16"/>
        <v>#DIV/0!</v>
      </c>
      <c r="G199" s="3">
        <f t="shared" si="15"/>
        <v>0</v>
      </c>
      <c r="H199" s="3">
        <f t="shared" si="15"/>
        <v>0</v>
      </c>
      <c r="J199" s="7"/>
      <c r="K199" s="101" t="s">
        <v>216</v>
      </c>
      <c r="L199" s="102" t="str">
        <f>K177</f>
        <v>ag</v>
      </c>
      <c r="M199" s="103" t="str">
        <f>M177</f>
        <v>Cloro</v>
      </c>
    </row>
    <row r="200" spans="1:13" x14ac:dyDescent="0.25">
      <c r="A200" s="28" t="str">
        <f>_xlfn.XLOOKUP(P!C200,'Banco de Dados'!$B$3:$B$274,'Banco de Dados'!$K$3:$K$274,"")</f>
        <v/>
      </c>
      <c r="B200" s="2">
        <v>0</v>
      </c>
      <c r="C200" s="2">
        <v>0</v>
      </c>
      <c r="D200" s="2">
        <v>0</v>
      </c>
      <c r="E200" s="2">
        <v>0</v>
      </c>
      <c r="F200" s="32" t="e">
        <f t="shared" si="16"/>
        <v>#DIV/0!</v>
      </c>
      <c r="G200" s="3">
        <f t="shared" si="15"/>
        <v>0</v>
      </c>
      <c r="H200" s="3">
        <f t="shared" si="15"/>
        <v>0</v>
      </c>
      <c r="J200" s="7"/>
      <c r="K200" s="68" t="s">
        <v>68</v>
      </c>
      <c r="L200" s="29">
        <f>(K183*M185)/M183</f>
        <v>1153.4382672020565</v>
      </c>
      <c r="M200" s="66" t="str">
        <f>$M$9</f>
        <v>mg/kg</v>
      </c>
    </row>
    <row r="201" spans="1:13" x14ac:dyDescent="0.25">
      <c r="A201" s="28" t="str">
        <f>_xlfn.XLOOKUP(P!C201,'Banco de Dados'!$B$3:$B$274,'Banco de Dados'!$K$3:$K$274,"")</f>
        <v/>
      </c>
      <c r="B201" s="2">
        <v>0</v>
      </c>
      <c r="C201" s="2">
        <v>0</v>
      </c>
      <c r="D201" s="2">
        <v>0</v>
      </c>
      <c r="E201" s="2">
        <v>0</v>
      </c>
      <c r="F201" s="32" t="e">
        <f t="shared" si="16"/>
        <v>#DIV/0!</v>
      </c>
      <c r="G201" s="3">
        <f t="shared" si="15"/>
        <v>0</v>
      </c>
      <c r="H201" s="3">
        <f t="shared" si="15"/>
        <v>0</v>
      </c>
      <c r="J201" s="7"/>
      <c r="K201" s="111" t="s">
        <v>246</v>
      </c>
      <c r="L201" s="126">
        <f>SQRT(((M188/L188)^2)+((M189/L189)^2)+((M190/L190)^2))</f>
        <v>1.6364576907104605E-2</v>
      </c>
      <c r="M201" s="66"/>
    </row>
    <row r="202" spans="1:13" x14ac:dyDescent="0.25">
      <c r="A202" s="28" t="str">
        <f>_xlfn.XLOOKUP(P!C202,'Banco de Dados'!$B$3:$B$274,'Banco de Dados'!$K$3:$K$274,"")</f>
        <v/>
      </c>
      <c r="B202" s="2">
        <v>0</v>
      </c>
      <c r="C202" s="2">
        <v>0</v>
      </c>
      <c r="D202" s="2">
        <v>0</v>
      </c>
      <c r="E202" s="2">
        <v>0</v>
      </c>
      <c r="F202" s="32" t="e">
        <f t="shared" si="16"/>
        <v>#DIV/0!</v>
      </c>
      <c r="G202" s="3">
        <f t="shared" si="15"/>
        <v>0</v>
      </c>
      <c r="H202" s="3">
        <f t="shared" si="15"/>
        <v>0</v>
      </c>
      <c r="J202" s="7"/>
      <c r="K202" s="69" t="s">
        <v>247</v>
      </c>
      <c r="L202" s="127">
        <f>L201*L200</f>
        <v>18.875529231225524</v>
      </c>
      <c r="M202" s="71" t="str">
        <f>$M$9</f>
        <v>mg/kg</v>
      </c>
    </row>
    <row r="203" spans="1:13" x14ac:dyDescent="0.25">
      <c r="A203" s="28" t="str">
        <f>_xlfn.XLOOKUP(P!C203,'Banco de Dados'!$B$3:$B$274,'Banco de Dados'!$K$3:$K$274,"")</f>
        <v/>
      </c>
      <c r="B203" s="2">
        <v>0</v>
      </c>
      <c r="C203" s="2">
        <v>0</v>
      </c>
      <c r="D203" s="2">
        <v>0</v>
      </c>
      <c r="E203" s="2">
        <v>0</v>
      </c>
      <c r="F203" s="32" t="e">
        <f t="shared" si="16"/>
        <v>#DIV/0!</v>
      </c>
      <c r="G203" s="3">
        <f t="shared" si="15"/>
        <v>0</v>
      </c>
      <c r="H203" s="3">
        <f t="shared" si="15"/>
        <v>0</v>
      </c>
      <c r="J203" s="7"/>
      <c r="K203" s="123"/>
      <c r="L203" s="124"/>
    </row>
    <row r="204" spans="1:13" x14ac:dyDescent="0.25">
      <c r="A204" s="28" t="str">
        <f>_xlfn.XLOOKUP(P!C204,'Banco de Dados'!$B$3:$B$274,'Banco de Dados'!$K$3:$K$274,"")</f>
        <v/>
      </c>
      <c r="B204" s="2">
        <v>0</v>
      </c>
      <c r="C204" s="2">
        <v>0</v>
      </c>
      <c r="D204" s="2">
        <v>0</v>
      </c>
      <c r="E204" s="2">
        <v>0</v>
      </c>
      <c r="F204" s="32" t="e">
        <f t="shared" si="16"/>
        <v>#DIV/0!</v>
      </c>
      <c r="G204" s="3">
        <f t="shared" si="15"/>
        <v>0</v>
      </c>
      <c r="H204" s="3">
        <f t="shared" si="15"/>
        <v>0</v>
      </c>
      <c r="J204" s="7"/>
    </row>
    <row r="205" spans="1:13" x14ac:dyDescent="0.25">
      <c r="A205" s="28" t="str">
        <f>_xlfn.XLOOKUP(P!C205,'Banco de Dados'!$B$3:$B$274,'Banco de Dados'!$K$3:$K$274,"")</f>
        <v/>
      </c>
      <c r="B205" s="2">
        <v>0</v>
      </c>
      <c r="C205" s="2">
        <v>0</v>
      </c>
      <c r="D205" s="2">
        <v>0</v>
      </c>
      <c r="E205" s="2">
        <v>0</v>
      </c>
      <c r="F205" s="32" t="e">
        <f t="shared" si="16"/>
        <v>#DIV/0!</v>
      </c>
      <c r="G205" s="3">
        <f t="shared" si="15"/>
        <v>0</v>
      </c>
      <c r="H205" s="3">
        <f t="shared" si="15"/>
        <v>0</v>
      </c>
      <c r="J205" s="7"/>
    </row>
    <row r="206" spans="1:13" x14ac:dyDescent="0.25">
      <c r="A206" s="28" t="str">
        <f>_xlfn.XLOOKUP(P!C206,'Banco de Dados'!$B$3:$B$274,'Banco de Dados'!$K$3:$K$274,"")</f>
        <v/>
      </c>
      <c r="B206" s="2">
        <v>0</v>
      </c>
      <c r="C206" s="2">
        <v>0</v>
      </c>
      <c r="D206" s="2">
        <v>0</v>
      </c>
      <c r="E206" s="2">
        <v>0</v>
      </c>
      <c r="F206" s="32" t="e">
        <f t="shared" si="16"/>
        <v>#DIV/0!</v>
      </c>
      <c r="G206" s="3">
        <f t="shared" ref="G206:H208" si="17">D206*$E$176</f>
        <v>0</v>
      </c>
      <c r="H206" s="3">
        <f t="shared" si="17"/>
        <v>0</v>
      </c>
      <c r="J206" s="7"/>
    </row>
    <row r="207" spans="1:13" x14ac:dyDescent="0.25">
      <c r="A207" s="28" t="str">
        <f>_xlfn.XLOOKUP(P!C207,'Banco de Dados'!$B$3:$B$274,'Banco de Dados'!$K$3:$K$274,"")</f>
        <v/>
      </c>
      <c r="B207" s="2">
        <v>0</v>
      </c>
      <c r="C207" s="2">
        <v>0</v>
      </c>
      <c r="D207" s="2">
        <v>0</v>
      </c>
      <c r="E207" s="2">
        <v>0</v>
      </c>
      <c r="F207" s="32" t="e">
        <f t="shared" si="16"/>
        <v>#DIV/0!</v>
      </c>
      <c r="G207" s="3">
        <f t="shared" si="17"/>
        <v>0</v>
      </c>
      <c r="H207" s="3">
        <f t="shared" si="17"/>
        <v>0</v>
      </c>
      <c r="J207" s="7"/>
    </row>
    <row r="208" spans="1:13" x14ac:dyDescent="0.25">
      <c r="A208" s="28" t="str">
        <f>_xlfn.XLOOKUP(P!C208,'Banco de Dados'!$B$3:$B$274,'Banco de Dados'!$K$3:$K$274,"")</f>
        <v/>
      </c>
      <c r="B208" s="2">
        <v>0</v>
      </c>
      <c r="C208" s="2">
        <v>0</v>
      </c>
      <c r="D208" s="2">
        <v>0</v>
      </c>
      <c r="E208" s="2">
        <v>0</v>
      </c>
      <c r="F208" s="32" t="e">
        <f t="shared" si="16"/>
        <v>#DIV/0!</v>
      </c>
      <c r="G208" s="3">
        <f t="shared" si="17"/>
        <v>0</v>
      </c>
      <c r="H208" s="3">
        <f t="shared" si="17"/>
        <v>0</v>
      </c>
      <c r="J208" s="7"/>
    </row>
    <row r="209" spans="1:14" x14ac:dyDescent="0.25">
      <c r="A209" s="21"/>
      <c r="B209" s="21"/>
      <c r="C209" s="21"/>
      <c r="D209" s="21"/>
      <c r="E209" s="21"/>
      <c r="F209" s="77"/>
      <c r="G209" s="21"/>
      <c r="H209" s="21"/>
      <c r="J209" s="21"/>
      <c r="K209" s="21"/>
      <c r="L209" s="21"/>
      <c r="M209" s="21"/>
      <c r="N209" s="21"/>
    </row>
    <row r="210" spans="1:14" ht="15.75" x14ac:dyDescent="0.25">
      <c r="A210" s="36" t="str">
        <f>'Nome das Amostras'!A10</f>
        <v>ah</v>
      </c>
      <c r="B210" s="164" t="str">
        <f>VLOOKUP(A210,'Nome das Amostras'!$A$3:$D$28,2,FALSE)</f>
        <v>R7</v>
      </c>
      <c r="C210" s="164"/>
      <c r="D210" s="51" t="s">
        <v>65</v>
      </c>
      <c r="E210" s="52">
        <f>'Banco de Dados'!$O$13/'Banco de Dados'!BE13</f>
        <v>0.70986593331041592</v>
      </c>
      <c r="F210" s="74"/>
      <c r="G210" s="3"/>
      <c r="H210" s="3"/>
      <c r="J210" s="7"/>
    </row>
    <row r="211" spans="1:14" ht="15.75" x14ac:dyDescent="0.25">
      <c r="A211" s="107" t="s">
        <v>1</v>
      </c>
      <c r="B211" s="107" t="s">
        <v>0</v>
      </c>
      <c r="C211" s="107" t="s">
        <v>212</v>
      </c>
      <c r="D211" s="107" t="s">
        <v>209</v>
      </c>
      <c r="E211" s="107" t="s">
        <v>213</v>
      </c>
      <c r="F211" s="76" t="s">
        <v>219</v>
      </c>
      <c r="G211" s="54" t="s">
        <v>140</v>
      </c>
      <c r="H211" s="54" t="s">
        <v>66</v>
      </c>
      <c r="J211" s="7"/>
      <c r="K211" s="72" t="str">
        <f>A210</f>
        <v>ah</v>
      </c>
      <c r="L211" s="55" t="s">
        <v>215</v>
      </c>
      <c r="M211" s="41" t="str">
        <f>$A$1</f>
        <v>Cloro</v>
      </c>
      <c r="N211" s="3"/>
    </row>
    <row r="212" spans="1:14" x14ac:dyDescent="0.25">
      <c r="A212" s="28" t="str">
        <f>_xlfn.XLOOKUP(P!C212,'Banco de Dados'!$B$3:$B$274,'Banco de Dados'!$K$3:$K$274,"")</f>
        <v>Si</v>
      </c>
      <c r="B212" s="2" cm="1">
        <f t="array" ref="B212:E242">Dados!BA5:BD35</f>
        <v>14</v>
      </c>
      <c r="C212" s="2">
        <v>1740</v>
      </c>
      <c r="D212" s="2">
        <v>3929</v>
      </c>
      <c r="E212" s="2">
        <v>86</v>
      </c>
      <c r="F212" s="32">
        <f>(E212*100)/D212</f>
        <v>2.1888521252227031</v>
      </c>
      <c r="G212" s="3">
        <f t="shared" ref="G212:H239" si="18">D212*$E$210</f>
        <v>2789.0632519766241</v>
      </c>
      <c r="H212" s="3">
        <f t="shared" si="18"/>
        <v>61.048470264695766</v>
      </c>
      <c r="J212" s="7"/>
      <c r="K212" s="5" t="s">
        <v>210</v>
      </c>
      <c r="L212" s="5"/>
      <c r="M212" s="5" t="s">
        <v>211</v>
      </c>
    </row>
    <row r="213" spans="1:14" x14ac:dyDescent="0.25">
      <c r="A213" s="28" t="str">
        <f>_xlfn.XLOOKUP(P!C213,'Banco de Dados'!$B$3:$B$274,'Banco de Dados'!$K$3:$K$274,"")</f>
        <v>P</v>
      </c>
      <c r="B213" s="2">
        <v>15</v>
      </c>
      <c r="C213" s="2">
        <v>2013</v>
      </c>
      <c r="D213" s="2">
        <v>981</v>
      </c>
      <c r="E213" s="2">
        <v>77</v>
      </c>
      <c r="F213" s="32">
        <f t="shared" ref="F213:F242" si="19">(E213*100)/D213</f>
        <v>7.8491335372069315</v>
      </c>
      <c r="G213" s="3">
        <f t="shared" si="18"/>
        <v>696.37848057751796</v>
      </c>
      <c r="H213" s="3">
        <f t="shared" si="18"/>
        <v>54.659676864902025</v>
      </c>
      <c r="J213" s="7"/>
      <c r="K213" s="6">
        <f>_xlfn.XLOOKUP($B$4,A212:A239,G212:G239,"")</f>
        <v>8530.4589205912689</v>
      </c>
      <c r="L213" s="6"/>
      <c r="M213" s="6">
        <f>_xlfn.XLOOKUP($B$4,A212:A239,H212:H239,"")</f>
        <v>127.06600206256445</v>
      </c>
    </row>
    <row r="214" spans="1:14" x14ac:dyDescent="0.25">
      <c r="A214" s="28" t="str">
        <f>_xlfn.XLOOKUP(P!C214,'Banco de Dados'!$B$3:$B$274,'Banco de Dados'!$K$3:$K$274,"")</f>
        <v>S</v>
      </c>
      <c r="B214" s="2">
        <v>16</v>
      </c>
      <c r="C214" s="2">
        <v>2307</v>
      </c>
      <c r="D214" s="2">
        <v>4039</v>
      </c>
      <c r="E214" s="2">
        <v>105</v>
      </c>
      <c r="F214" s="32">
        <f t="shared" si="19"/>
        <v>2.5996533795493932</v>
      </c>
      <c r="G214" s="3">
        <f t="shared" si="18"/>
        <v>2867.1485046407697</v>
      </c>
      <c r="H214" s="3">
        <f t="shared" si="18"/>
        <v>74.535922997593673</v>
      </c>
      <c r="J214" s="7"/>
    </row>
    <row r="215" spans="1:14" ht="15.75" x14ac:dyDescent="0.25">
      <c r="A215" s="28" t="str">
        <f>_xlfn.XLOOKUP(P!C215,'Banco de Dados'!$B$3:$B$274,'Banco de Dados'!$K$3:$K$274,"")</f>
        <v>Cl</v>
      </c>
      <c r="B215" s="2">
        <v>17</v>
      </c>
      <c r="C215" s="2">
        <v>2622</v>
      </c>
      <c r="D215" s="2">
        <v>12017</v>
      </c>
      <c r="E215" s="2">
        <v>179</v>
      </c>
      <c r="F215" s="32">
        <f t="shared" si="19"/>
        <v>1.4895564616792876</v>
      </c>
      <c r="G215" s="3">
        <f t="shared" si="18"/>
        <v>8530.4589205912689</v>
      </c>
      <c r="H215" s="3">
        <f t="shared" si="18"/>
        <v>127.06600206256445</v>
      </c>
      <c r="K215" s="165" t="s">
        <v>67</v>
      </c>
      <c r="L215" s="166"/>
      <c r="M215" s="167"/>
      <c r="N215"/>
    </row>
    <row r="216" spans="1:14" x14ac:dyDescent="0.25">
      <c r="A216" s="28" t="str">
        <f>_xlfn.XLOOKUP(P!C216,'Banco de Dados'!$B$3:$B$274,'Banco de Dados'!$K$3:$K$274,"")</f>
        <v>Ar</v>
      </c>
      <c r="B216" s="2">
        <v>18</v>
      </c>
      <c r="C216" s="2">
        <v>2957</v>
      </c>
      <c r="D216" s="2">
        <v>5818</v>
      </c>
      <c r="E216" s="2">
        <v>195</v>
      </c>
      <c r="F216" s="32">
        <f t="shared" si="19"/>
        <v>3.3516672396012375</v>
      </c>
      <c r="G216" s="3">
        <f t="shared" si="18"/>
        <v>4130</v>
      </c>
      <c r="H216" s="3">
        <f t="shared" si="18"/>
        <v>138.42385699553111</v>
      </c>
      <c r="J216" s="7"/>
      <c r="K216" s="104" t="s">
        <v>240</v>
      </c>
      <c r="L216" s="39"/>
      <c r="M216" s="106" t="s">
        <v>209</v>
      </c>
    </row>
    <row r="217" spans="1:14" x14ac:dyDescent="0.25">
      <c r="A217" s="28" t="str">
        <f>_xlfn.XLOOKUP(P!C217,'Banco de Dados'!$B$3:$B$274,'Banco de Dados'!$K$3:$K$274,"")</f>
        <v>K</v>
      </c>
      <c r="B217" s="2">
        <v>19</v>
      </c>
      <c r="C217" s="2">
        <v>3313</v>
      </c>
      <c r="D217" s="2">
        <v>53117</v>
      </c>
      <c r="E217" s="2">
        <v>266</v>
      </c>
      <c r="F217" s="32">
        <f t="shared" si="19"/>
        <v>0.50078129412429162</v>
      </c>
      <c r="G217" s="3">
        <f t="shared" si="18"/>
        <v>37705.948779649363</v>
      </c>
      <c r="H217" s="3">
        <f t="shared" si="18"/>
        <v>188.82433826057064</v>
      </c>
      <c r="J217" s="58" t="s">
        <v>38</v>
      </c>
      <c r="K217" s="59">
        <f>$L$9</f>
        <v>6600</v>
      </c>
      <c r="L217" s="60"/>
      <c r="M217" s="61">
        <f>$M$11</f>
        <v>29684</v>
      </c>
      <c r="N217" s="60"/>
    </row>
    <row r="218" spans="1:14" x14ac:dyDescent="0.25">
      <c r="A218" s="28" t="str">
        <f>_xlfn.XLOOKUP(P!C218,'Banco de Dados'!$B$3:$B$274,'Banco de Dados'!$K$3:$K$274,"")</f>
        <v>Ca</v>
      </c>
      <c r="B218" s="2">
        <v>20</v>
      </c>
      <c r="C218" s="2">
        <v>3691</v>
      </c>
      <c r="D218" s="2">
        <v>20558</v>
      </c>
      <c r="E218" s="2">
        <v>188</v>
      </c>
      <c r="F218" s="32">
        <f t="shared" si="19"/>
        <v>0.91448584492654927</v>
      </c>
      <c r="G218" s="3">
        <f t="shared" si="18"/>
        <v>14593.423856995531</v>
      </c>
      <c r="H218" s="3">
        <f t="shared" si="18"/>
        <v>133.45479546235819</v>
      </c>
      <c r="J218" s="2"/>
      <c r="K218" s="18"/>
      <c r="L218" s="2" t="s">
        <v>70</v>
      </c>
      <c r="M218" s="19"/>
    </row>
    <row r="219" spans="1:14" x14ac:dyDescent="0.25">
      <c r="A219" s="28" t="str">
        <f>_xlfn.XLOOKUP(P!C219,'Banco de Dados'!$B$3:$B$274,'Banco de Dados'!$K$3:$K$274,"")</f>
        <v>Ti</v>
      </c>
      <c r="B219" s="2">
        <v>22</v>
      </c>
      <c r="C219" s="2">
        <v>4509</v>
      </c>
      <c r="D219" s="2">
        <v>12661</v>
      </c>
      <c r="E219" s="2">
        <v>161</v>
      </c>
      <c r="F219" s="32">
        <f t="shared" si="19"/>
        <v>1.2716215148882395</v>
      </c>
      <c r="G219" s="3">
        <f t="shared" si="18"/>
        <v>8987.6125816431759</v>
      </c>
      <c r="H219" s="3">
        <f t="shared" si="18"/>
        <v>114.28841526297697</v>
      </c>
      <c r="J219" s="58" t="s">
        <v>69</v>
      </c>
      <c r="K219" s="62" t="s">
        <v>71</v>
      </c>
      <c r="L219" s="63"/>
      <c r="M219" s="64">
        <f>K213</f>
        <v>8530.4589205912689</v>
      </c>
      <c r="N219" s="60"/>
    </row>
    <row r="220" spans="1:14" x14ac:dyDescent="0.25">
      <c r="A220" s="28" t="str">
        <f>_xlfn.XLOOKUP(P!C220,'Banco de Dados'!$B$3:$B$274,'Banco de Dados'!$K$3:$K$274,"")</f>
        <v>Cr</v>
      </c>
      <c r="B220" s="2">
        <v>24</v>
      </c>
      <c r="C220" s="2">
        <v>5412</v>
      </c>
      <c r="D220" s="2">
        <v>3744</v>
      </c>
      <c r="E220" s="2">
        <v>146</v>
      </c>
      <c r="F220" s="32">
        <f t="shared" si="19"/>
        <v>3.8995726495726495</v>
      </c>
      <c r="G220" s="3">
        <f t="shared" si="18"/>
        <v>2657.7380543141971</v>
      </c>
      <c r="H220" s="3">
        <f t="shared" si="18"/>
        <v>103.64042626332072</v>
      </c>
      <c r="J220" s="7"/>
    </row>
    <row r="221" spans="1:14" ht="15.75" x14ac:dyDescent="0.25">
      <c r="A221" s="28" t="str">
        <f>_xlfn.XLOOKUP(P!C221,'Banco de Dados'!$B$3:$B$274,'Banco de Dados'!$K$3:$K$274,"")</f>
        <v>Mn</v>
      </c>
      <c r="B221" s="2">
        <v>25</v>
      </c>
      <c r="C221" s="2">
        <v>5895</v>
      </c>
      <c r="D221" s="2">
        <v>6323</v>
      </c>
      <c r="E221" s="2">
        <v>168</v>
      </c>
      <c r="F221" s="32">
        <f t="shared" si="19"/>
        <v>2.6569666297643524</v>
      </c>
      <c r="G221" s="3">
        <f t="shared" si="18"/>
        <v>4488.4822963217603</v>
      </c>
      <c r="H221" s="3">
        <f t="shared" si="18"/>
        <v>119.25747679614987</v>
      </c>
      <c r="J221" s="7"/>
      <c r="K221" s="165" t="s">
        <v>218</v>
      </c>
      <c r="L221" s="166"/>
      <c r="M221" s="167"/>
    </row>
    <row r="222" spans="1:14" x14ac:dyDescent="0.25">
      <c r="A222" s="28" t="str">
        <f>_xlfn.XLOOKUP(P!C222,'Banco de Dados'!$B$3:$B$274,'Banco de Dados'!$K$3:$K$274,"")</f>
        <v>Fe</v>
      </c>
      <c r="B222" s="2">
        <v>26</v>
      </c>
      <c r="C222" s="2">
        <v>6399</v>
      </c>
      <c r="D222" s="2">
        <v>196988</v>
      </c>
      <c r="E222" s="2">
        <v>454</v>
      </c>
      <c r="F222" s="32">
        <f t="shared" si="19"/>
        <v>0.23047089162791642</v>
      </c>
      <c r="G222" s="3">
        <f t="shared" si="18"/>
        <v>139835.07047095223</v>
      </c>
      <c r="H222" s="3">
        <f t="shared" si="18"/>
        <v>322.2791337229288</v>
      </c>
      <c r="J222" s="7"/>
      <c r="K222" s="104" t="s">
        <v>236</v>
      </c>
      <c r="L222" s="108">
        <f>K213</f>
        <v>8530.4589205912689</v>
      </c>
      <c r="M222" s="109">
        <f>M213</f>
        <v>127.06600206256445</v>
      </c>
    </row>
    <row r="223" spans="1:14" x14ac:dyDescent="0.25">
      <c r="A223" s="28" t="str">
        <f>_xlfn.XLOOKUP(P!C223,'Banco de Dados'!$B$3:$B$274,'Banco de Dados'!$K$3:$K$274,"")</f>
        <v>Ni</v>
      </c>
      <c r="B223" s="2">
        <v>28</v>
      </c>
      <c r="C223" s="2">
        <v>7472</v>
      </c>
      <c r="D223" s="2">
        <v>1594</v>
      </c>
      <c r="E223" s="2">
        <v>243</v>
      </c>
      <c r="F223" s="32">
        <f t="shared" si="19"/>
        <v>15.244667503136762</v>
      </c>
      <c r="G223" s="3">
        <f t="shared" si="18"/>
        <v>1131.5262976968029</v>
      </c>
      <c r="H223" s="3">
        <f t="shared" si="18"/>
        <v>172.49742179443106</v>
      </c>
      <c r="J223" s="7"/>
      <c r="K223" s="104" t="s">
        <v>237</v>
      </c>
      <c r="L223" s="105">
        <f>$L$9</f>
        <v>6600</v>
      </c>
      <c r="M223" s="106">
        <f>$L$10</f>
        <v>0</v>
      </c>
    </row>
    <row r="224" spans="1:14" x14ac:dyDescent="0.25">
      <c r="A224" s="28" t="str">
        <f>_xlfn.XLOOKUP(P!C224,'Banco de Dados'!$B$3:$B$274,'Banco de Dados'!$K$3:$K$274,"")</f>
        <v>Cu</v>
      </c>
      <c r="B224" s="2">
        <v>29</v>
      </c>
      <c r="C224" s="2">
        <v>8041</v>
      </c>
      <c r="D224" s="2">
        <v>711</v>
      </c>
      <c r="E224" s="2">
        <v>251</v>
      </c>
      <c r="F224" s="32">
        <f t="shared" si="19"/>
        <v>35.30239099859353</v>
      </c>
      <c r="G224" s="3">
        <f t="shared" si="18"/>
        <v>504.71467858370573</v>
      </c>
      <c r="H224" s="3">
        <f t="shared" si="18"/>
        <v>178.17634926091441</v>
      </c>
      <c r="J224" s="7"/>
      <c r="K224" s="104" t="s">
        <v>238</v>
      </c>
      <c r="L224" s="105">
        <f>$M$11</f>
        <v>29684</v>
      </c>
      <c r="M224" s="106">
        <f>$M$12</f>
        <v>255</v>
      </c>
    </row>
    <row r="225" spans="1:13" x14ac:dyDescent="0.25">
      <c r="A225" s="28" t="str">
        <f>_xlfn.XLOOKUP(P!C225,'Banco de Dados'!$B$3:$B$274,'Banco de Dados'!$K$3:$K$274,"")</f>
        <v>Zn</v>
      </c>
      <c r="B225" s="2">
        <v>30</v>
      </c>
      <c r="C225" s="2">
        <v>8631</v>
      </c>
      <c r="D225" s="2">
        <v>1543</v>
      </c>
      <c r="E225" s="2">
        <v>248</v>
      </c>
      <c r="F225" s="32">
        <f t="shared" si="19"/>
        <v>16.072585871678548</v>
      </c>
      <c r="G225" s="3">
        <f t="shared" si="18"/>
        <v>1095.3231350979718</v>
      </c>
      <c r="H225" s="3">
        <f t="shared" si="18"/>
        <v>176.04675146098316</v>
      </c>
      <c r="J225" s="7"/>
      <c r="K225" s="69" t="s">
        <v>217</v>
      </c>
      <c r="L225" s="110">
        <f>SQRT(((M222/L222)^2)+((M223/L223)^2)+((M224/L224)^2))</f>
        <v>1.7195182547067617E-2</v>
      </c>
      <c r="M225" s="71" t="str">
        <f>M234</f>
        <v>mg/kg</v>
      </c>
    </row>
    <row r="226" spans="1:13" x14ac:dyDescent="0.25">
      <c r="A226" s="28" t="str">
        <f>_xlfn.XLOOKUP(P!C226,'Banco de Dados'!$B$3:$B$274,'Banco de Dados'!$K$3:$K$274,"")</f>
        <v>As</v>
      </c>
      <c r="B226" s="2">
        <v>33</v>
      </c>
      <c r="C226" s="2">
        <v>10532</v>
      </c>
      <c r="D226" s="2">
        <v>1815</v>
      </c>
      <c r="E226" s="2">
        <v>244</v>
      </c>
      <c r="F226" s="32">
        <f t="shared" si="19"/>
        <v>13.443526170798899</v>
      </c>
      <c r="G226" s="3">
        <f t="shared" si="18"/>
        <v>1288.4066689584049</v>
      </c>
      <c r="H226" s="3">
        <f t="shared" si="18"/>
        <v>173.20728772774149</v>
      </c>
      <c r="J226" s="7"/>
    </row>
    <row r="227" spans="1:13" x14ac:dyDescent="0.25">
      <c r="A227" s="28" t="str">
        <f>_xlfn.XLOOKUP(P!C227,'Banco de Dados'!$B$3:$B$274,'Banco de Dados'!$K$3:$K$274,"")</f>
        <v>Rh</v>
      </c>
      <c r="B227" s="2">
        <v>45</v>
      </c>
      <c r="C227" s="2">
        <v>20167</v>
      </c>
      <c r="D227" s="2">
        <v>1939</v>
      </c>
      <c r="E227" s="2">
        <v>138</v>
      </c>
      <c r="F227" s="32">
        <f t="shared" si="19"/>
        <v>7.1170706549767919</v>
      </c>
      <c r="G227" s="3">
        <f t="shared" si="18"/>
        <v>1376.4300446888965</v>
      </c>
      <c r="H227" s="3">
        <f t="shared" si="18"/>
        <v>97.961498796837404</v>
      </c>
      <c r="J227" s="7"/>
    </row>
    <row r="228" spans="1:13" x14ac:dyDescent="0.25">
      <c r="A228" s="28" t="str">
        <f>_xlfn.XLOOKUP(P!C228,'Banco de Dados'!$B$3:$B$274,'Banco de Dados'!$K$3:$K$274,"")</f>
        <v>Rh</v>
      </c>
      <c r="B228" s="2">
        <v>45</v>
      </c>
      <c r="C228" s="2">
        <v>2696</v>
      </c>
      <c r="D228" s="2">
        <v>17608</v>
      </c>
      <c r="E228" s="2">
        <v>147</v>
      </c>
      <c r="F228" s="32">
        <f t="shared" si="19"/>
        <v>0.83484779645615625</v>
      </c>
      <c r="G228" s="3">
        <f t="shared" si="18"/>
        <v>12499.319353729803</v>
      </c>
      <c r="H228" s="3">
        <f t="shared" si="18"/>
        <v>104.35029219663114</v>
      </c>
      <c r="J228" s="7"/>
    </row>
    <row r="229" spans="1:13" x14ac:dyDescent="0.25">
      <c r="A229" s="28" t="str">
        <f>_xlfn.XLOOKUP(P!C229,'Banco de Dados'!$B$3:$B$274,'Banco de Dados'!$K$3:$K$274,"")</f>
        <v/>
      </c>
      <c r="B229" s="2">
        <v>0</v>
      </c>
      <c r="C229" s="2">
        <v>0</v>
      </c>
      <c r="D229" s="2">
        <v>0</v>
      </c>
      <c r="E229" s="2">
        <v>0</v>
      </c>
      <c r="F229" s="32" t="e">
        <f t="shared" si="19"/>
        <v>#DIV/0!</v>
      </c>
      <c r="G229" s="3">
        <f t="shared" si="18"/>
        <v>0</v>
      </c>
      <c r="H229" s="3">
        <f t="shared" si="18"/>
        <v>0</v>
      </c>
      <c r="J229" s="7"/>
    </row>
    <row r="230" spans="1:13" x14ac:dyDescent="0.25">
      <c r="A230" s="28" t="str">
        <f>_xlfn.XLOOKUP(P!C230,'Banco de Dados'!$B$3:$B$274,'Banco de Dados'!$K$3:$K$274,"")</f>
        <v/>
      </c>
      <c r="B230" s="2">
        <v>0</v>
      </c>
      <c r="C230" s="2">
        <v>0</v>
      </c>
      <c r="D230" s="2">
        <v>0</v>
      </c>
      <c r="E230" s="2">
        <v>0</v>
      </c>
      <c r="F230" s="32" t="e">
        <f t="shared" si="19"/>
        <v>#DIV/0!</v>
      </c>
      <c r="G230" s="3">
        <f t="shared" si="18"/>
        <v>0</v>
      </c>
      <c r="H230" s="3">
        <f t="shared" si="18"/>
        <v>0</v>
      </c>
      <c r="J230" s="7"/>
    </row>
    <row r="231" spans="1:13" x14ac:dyDescent="0.25">
      <c r="A231" s="28" t="str">
        <f>_xlfn.XLOOKUP(P!C231,'Banco de Dados'!$B$3:$B$274,'Banco de Dados'!$K$3:$K$274,"")</f>
        <v/>
      </c>
      <c r="B231" s="2">
        <v>0</v>
      </c>
      <c r="C231" s="2">
        <v>0</v>
      </c>
      <c r="D231" s="2">
        <v>0</v>
      </c>
      <c r="E231" s="2">
        <v>0</v>
      </c>
      <c r="F231" s="32" t="e">
        <f t="shared" si="19"/>
        <v>#DIV/0!</v>
      </c>
      <c r="G231" s="3">
        <f t="shared" si="18"/>
        <v>0</v>
      </c>
      <c r="H231" s="3">
        <f t="shared" si="18"/>
        <v>0</v>
      </c>
      <c r="J231" s="7"/>
    </row>
    <row r="232" spans="1:13" x14ac:dyDescent="0.25">
      <c r="A232" s="28" t="str">
        <f>_xlfn.XLOOKUP(P!C232,'Banco de Dados'!$B$3:$B$274,'Banco de Dados'!$K$3:$K$274,"")</f>
        <v/>
      </c>
      <c r="B232" s="2">
        <v>0</v>
      </c>
      <c r="C232" s="2">
        <v>0</v>
      </c>
      <c r="D232" s="2">
        <v>0</v>
      </c>
      <c r="E232" s="17">
        <v>0</v>
      </c>
      <c r="F232" s="32" t="e">
        <f t="shared" si="19"/>
        <v>#DIV/0!</v>
      </c>
      <c r="G232" s="3">
        <f t="shared" si="18"/>
        <v>0</v>
      </c>
      <c r="H232" s="3">
        <f t="shared" si="18"/>
        <v>0</v>
      </c>
      <c r="J232" s="7"/>
    </row>
    <row r="233" spans="1:13" ht="15.75" x14ac:dyDescent="0.25">
      <c r="A233" s="28" t="str">
        <f>_xlfn.XLOOKUP(P!C233,'Banco de Dados'!$B$3:$B$274,'Banco de Dados'!$K$3:$K$274,"")</f>
        <v/>
      </c>
      <c r="B233" s="2">
        <v>0</v>
      </c>
      <c r="C233" s="2">
        <v>0</v>
      </c>
      <c r="D233" s="2">
        <v>0</v>
      </c>
      <c r="E233" s="2">
        <v>0</v>
      </c>
      <c r="F233" s="32" t="e">
        <f t="shared" si="19"/>
        <v>#DIV/0!</v>
      </c>
      <c r="G233" s="3">
        <f t="shared" si="18"/>
        <v>0</v>
      </c>
      <c r="H233" s="3">
        <f t="shared" si="18"/>
        <v>0</v>
      </c>
      <c r="J233" s="7"/>
      <c r="K233" s="101" t="s">
        <v>216</v>
      </c>
      <c r="L233" s="102" t="str">
        <f>K211</f>
        <v>ah</v>
      </c>
      <c r="M233" s="103" t="str">
        <f>M211</f>
        <v>Cloro</v>
      </c>
    </row>
    <row r="234" spans="1:13" x14ac:dyDescent="0.25">
      <c r="A234" s="28" t="str">
        <f>_xlfn.XLOOKUP(P!C234,'Banco de Dados'!$B$3:$B$274,'Banco de Dados'!$K$3:$K$274,"")</f>
        <v/>
      </c>
      <c r="B234" s="2">
        <v>0</v>
      </c>
      <c r="C234" s="2">
        <v>0</v>
      </c>
      <c r="D234" s="2">
        <v>0</v>
      </c>
      <c r="E234" s="2">
        <v>0</v>
      </c>
      <c r="F234" s="32" t="e">
        <f t="shared" si="19"/>
        <v>#DIV/0!</v>
      </c>
      <c r="G234" s="3">
        <f t="shared" si="18"/>
        <v>0</v>
      </c>
      <c r="H234" s="3">
        <f t="shared" si="18"/>
        <v>0</v>
      </c>
      <c r="J234" s="7"/>
      <c r="K234" s="68" t="s">
        <v>68</v>
      </c>
      <c r="L234" s="29">
        <f>(K217*M219)/M217</f>
        <v>1896.679318013151</v>
      </c>
      <c r="M234" s="66" t="str">
        <f>$M$9</f>
        <v>mg/kg</v>
      </c>
    </row>
    <row r="235" spans="1:13" x14ac:dyDescent="0.25">
      <c r="A235" s="28" t="str">
        <f>_xlfn.XLOOKUP(P!C235,'Banco de Dados'!$B$3:$B$274,'Banco de Dados'!$K$3:$K$274,"")</f>
        <v/>
      </c>
      <c r="B235" s="2">
        <v>0</v>
      </c>
      <c r="C235" s="2">
        <v>0</v>
      </c>
      <c r="D235" s="2">
        <v>0</v>
      </c>
      <c r="E235" s="2">
        <v>0</v>
      </c>
      <c r="F235" s="32" t="e">
        <f t="shared" si="19"/>
        <v>#DIV/0!</v>
      </c>
      <c r="G235" s="3">
        <f t="shared" si="18"/>
        <v>0</v>
      </c>
      <c r="H235" s="3">
        <f t="shared" si="18"/>
        <v>0</v>
      </c>
      <c r="J235" s="7"/>
      <c r="K235" s="111" t="s">
        <v>246</v>
      </c>
      <c r="L235" s="126">
        <f>SQRT(((M222/L222)^2)+((M223/L223)^2)+((M224/L224)^2))</f>
        <v>1.7195182547067617E-2</v>
      </c>
      <c r="M235" s="66"/>
    </row>
    <row r="236" spans="1:13" x14ac:dyDescent="0.25">
      <c r="A236" s="28" t="str">
        <f>_xlfn.XLOOKUP(P!C236,'Banco de Dados'!$B$3:$B$274,'Banco de Dados'!$K$3:$K$274,"")</f>
        <v/>
      </c>
      <c r="B236" s="2">
        <v>0</v>
      </c>
      <c r="C236" s="2">
        <v>0</v>
      </c>
      <c r="D236" s="2">
        <v>0</v>
      </c>
      <c r="E236" s="2">
        <v>0</v>
      </c>
      <c r="F236" s="32" t="e">
        <f t="shared" si="19"/>
        <v>#DIV/0!</v>
      </c>
      <c r="G236" s="3">
        <f t="shared" si="18"/>
        <v>0</v>
      </c>
      <c r="H236" s="3">
        <f t="shared" si="18"/>
        <v>0</v>
      </c>
      <c r="J236" s="7"/>
      <c r="K236" s="69" t="s">
        <v>247</v>
      </c>
      <c r="L236" s="127">
        <f>L235*L234</f>
        <v>32.613747106483842</v>
      </c>
      <c r="M236" s="71" t="str">
        <f>$M$9</f>
        <v>mg/kg</v>
      </c>
    </row>
    <row r="237" spans="1:13" x14ac:dyDescent="0.25">
      <c r="A237" s="28" t="str">
        <f>_xlfn.XLOOKUP(P!C237,'Banco de Dados'!$B$3:$B$274,'Banco de Dados'!$K$3:$K$274,"")</f>
        <v/>
      </c>
      <c r="B237" s="2">
        <v>0</v>
      </c>
      <c r="C237" s="2">
        <v>0</v>
      </c>
      <c r="D237" s="2">
        <v>0</v>
      </c>
      <c r="E237" s="2">
        <v>0</v>
      </c>
      <c r="F237" s="32" t="e">
        <f t="shared" si="19"/>
        <v>#DIV/0!</v>
      </c>
      <c r="G237" s="3">
        <f t="shared" si="18"/>
        <v>0</v>
      </c>
      <c r="H237" s="3">
        <f t="shared" si="18"/>
        <v>0</v>
      </c>
      <c r="J237" s="7"/>
      <c r="K237" s="123"/>
      <c r="L237" s="124"/>
    </row>
    <row r="238" spans="1:13" x14ac:dyDescent="0.25">
      <c r="A238" s="28" t="str">
        <f>_xlfn.XLOOKUP(P!C238,'Banco de Dados'!$B$3:$B$274,'Banco de Dados'!$K$3:$K$274,"")</f>
        <v/>
      </c>
      <c r="B238" s="2">
        <v>0</v>
      </c>
      <c r="C238" s="2">
        <v>0</v>
      </c>
      <c r="D238" s="2">
        <v>0</v>
      </c>
      <c r="E238" s="2">
        <v>0</v>
      </c>
      <c r="F238" s="32" t="e">
        <f t="shared" si="19"/>
        <v>#DIV/0!</v>
      </c>
      <c r="G238" s="3">
        <f t="shared" si="18"/>
        <v>0</v>
      </c>
      <c r="H238" s="3">
        <f t="shared" si="18"/>
        <v>0</v>
      </c>
      <c r="J238" s="7"/>
    </row>
    <row r="239" spans="1:13" x14ac:dyDescent="0.25">
      <c r="A239" s="28" t="str">
        <f>_xlfn.XLOOKUP(P!C239,'Banco de Dados'!$B$3:$B$274,'Banco de Dados'!$K$3:$K$274,"")</f>
        <v/>
      </c>
      <c r="B239" s="2">
        <v>0</v>
      </c>
      <c r="C239" s="2">
        <v>0</v>
      </c>
      <c r="D239" s="2">
        <v>0</v>
      </c>
      <c r="E239" s="2">
        <v>0</v>
      </c>
      <c r="F239" s="32" t="e">
        <f t="shared" si="19"/>
        <v>#DIV/0!</v>
      </c>
      <c r="G239" s="3">
        <f t="shared" si="18"/>
        <v>0</v>
      </c>
      <c r="H239" s="3">
        <f t="shared" si="18"/>
        <v>0</v>
      </c>
      <c r="J239" s="7"/>
    </row>
    <row r="240" spans="1:13" x14ac:dyDescent="0.25">
      <c r="A240" s="28" t="str">
        <f>_xlfn.XLOOKUP(P!C240,'Banco de Dados'!$B$3:$B$274,'Banco de Dados'!$K$3:$K$274,"")</f>
        <v/>
      </c>
      <c r="B240" s="2">
        <v>0</v>
      </c>
      <c r="C240" s="2">
        <v>0</v>
      </c>
      <c r="D240" s="2">
        <v>0</v>
      </c>
      <c r="E240" s="2">
        <v>0</v>
      </c>
      <c r="F240" s="32" t="e">
        <f t="shared" si="19"/>
        <v>#DIV/0!</v>
      </c>
      <c r="G240" s="3">
        <f t="shared" ref="G240:H242" si="20">D240*$E$210</f>
        <v>0</v>
      </c>
      <c r="H240" s="3">
        <f t="shared" si="20"/>
        <v>0</v>
      </c>
      <c r="J240" s="7"/>
    </row>
    <row r="241" spans="1:14" x14ac:dyDescent="0.25">
      <c r="A241" s="28" t="str">
        <f>_xlfn.XLOOKUP(P!C241,'Banco de Dados'!$B$3:$B$274,'Banco de Dados'!$K$3:$K$274,"")</f>
        <v/>
      </c>
      <c r="B241" s="2">
        <v>0</v>
      </c>
      <c r="C241" s="2">
        <v>0</v>
      </c>
      <c r="D241" s="2">
        <v>0</v>
      </c>
      <c r="E241" s="2">
        <v>0</v>
      </c>
      <c r="F241" s="32" t="e">
        <f t="shared" si="19"/>
        <v>#DIV/0!</v>
      </c>
      <c r="G241" s="3">
        <f t="shared" si="20"/>
        <v>0</v>
      </c>
      <c r="H241" s="3">
        <f t="shared" si="20"/>
        <v>0</v>
      </c>
      <c r="J241" s="7"/>
    </row>
    <row r="242" spans="1:14" x14ac:dyDescent="0.25">
      <c r="A242" s="28" t="str">
        <f>_xlfn.XLOOKUP(P!C242,'Banco de Dados'!$B$3:$B$274,'Banco de Dados'!$K$3:$K$274,"")</f>
        <v/>
      </c>
      <c r="B242" s="2">
        <v>0</v>
      </c>
      <c r="C242" s="2">
        <v>0</v>
      </c>
      <c r="D242" s="2">
        <v>0</v>
      </c>
      <c r="E242" s="2">
        <v>0</v>
      </c>
      <c r="F242" s="32" t="e">
        <f t="shared" si="19"/>
        <v>#DIV/0!</v>
      </c>
      <c r="G242" s="3">
        <f t="shared" si="20"/>
        <v>0</v>
      </c>
      <c r="H242" s="3">
        <f t="shared" si="20"/>
        <v>0</v>
      </c>
      <c r="J242" s="7"/>
    </row>
    <row r="243" spans="1:14" x14ac:dyDescent="0.25">
      <c r="A243" s="21"/>
      <c r="B243" s="21"/>
      <c r="C243" s="21"/>
      <c r="D243" s="21"/>
      <c r="E243" s="21"/>
      <c r="F243" s="77"/>
      <c r="G243" s="21"/>
      <c r="H243" s="21"/>
      <c r="J243" s="21"/>
      <c r="K243" s="21"/>
      <c r="L243" s="21"/>
      <c r="M243" s="21"/>
      <c r="N243" s="21"/>
    </row>
    <row r="244" spans="1:14" ht="15.75" x14ac:dyDescent="0.25">
      <c r="A244" s="36" t="str">
        <f>'Nome das Amostras'!A11</f>
        <v>ai</v>
      </c>
      <c r="B244" s="164" t="str">
        <f>VLOOKUP(A244,'Nome das Amostras'!$A$3:$D$28,2,FALSE)</f>
        <v>R8</v>
      </c>
      <c r="C244" s="164"/>
      <c r="D244" s="51" t="s">
        <v>65</v>
      </c>
      <c r="E244" s="52">
        <f>'Banco de Dados'!$O$13/'Banco de Dados'!BL13</f>
        <v>0.65774804905239692</v>
      </c>
      <c r="F244" s="74"/>
      <c r="G244" s="3"/>
      <c r="H244" s="3"/>
      <c r="J244" s="7"/>
    </row>
    <row r="245" spans="1:14" ht="15.75" x14ac:dyDescent="0.25">
      <c r="A245" s="107" t="s">
        <v>1</v>
      </c>
      <c r="B245" s="107" t="s">
        <v>0</v>
      </c>
      <c r="C245" s="107" t="s">
        <v>212</v>
      </c>
      <c r="D245" s="107" t="s">
        <v>209</v>
      </c>
      <c r="E245" s="107" t="s">
        <v>213</v>
      </c>
      <c r="F245" s="76" t="s">
        <v>219</v>
      </c>
      <c r="G245" s="54" t="s">
        <v>140</v>
      </c>
      <c r="H245" s="54" t="s">
        <v>66</v>
      </c>
      <c r="J245" s="7"/>
      <c r="K245" s="72" t="str">
        <f>A244</f>
        <v>ai</v>
      </c>
      <c r="L245" s="55" t="s">
        <v>215</v>
      </c>
      <c r="M245" s="41" t="str">
        <f>$A$1</f>
        <v>Cloro</v>
      </c>
      <c r="N245" s="3"/>
    </row>
    <row r="246" spans="1:14" x14ac:dyDescent="0.25">
      <c r="A246" s="28" t="str">
        <f>_xlfn.XLOOKUP(P!C246,'Banco de Dados'!$B$3:$B$274,'Banco de Dados'!$K$3:$K$274,"")</f>
        <v>Si</v>
      </c>
      <c r="B246" s="2" cm="1">
        <f t="array" ref="B246:E276">Dados!BH5:BK35</f>
        <v>14</v>
      </c>
      <c r="C246" s="2">
        <v>1740</v>
      </c>
      <c r="D246" s="2">
        <v>5428</v>
      </c>
      <c r="E246" s="2">
        <v>100</v>
      </c>
      <c r="F246" s="32">
        <f>(E246*100)/D246</f>
        <v>1.8422991893883567</v>
      </c>
      <c r="G246" s="3">
        <f t="shared" ref="G246:H273" si="21">D246*$E$244</f>
        <v>3570.2564102564106</v>
      </c>
      <c r="H246" s="3">
        <f t="shared" si="21"/>
        <v>65.774804905239691</v>
      </c>
      <c r="J246" s="7"/>
      <c r="K246" s="5" t="s">
        <v>210</v>
      </c>
      <c r="L246" s="5"/>
      <c r="M246" s="5" t="s">
        <v>211</v>
      </c>
    </row>
    <row r="247" spans="1:14" x14ac:dyDescent="0.25">
      <c r="A247" s="28" t="str">
        <f>_xlfn.XLOOKUP(P!C247,'Banco de Dados'!$B$3:$B$274,'Banco de Dados'!$K$3:$K$274,"")</f>
        <v>P</v>
      </c>
      <c r="B247" s="2">
        <v>15</v>
      </c>
      <c r="C247" s="2">
        <v>2013</v>
      </c>
      <c r="D247" s="2">
        <v>731</v>
      </c>
      <c r="E247" s="2">
        <v>76</v>
      </c>
      <c r="F247" s="32">
        <f t="shared" ref="F247:F276" si="22">(E247*100)/D247</f>
        <v>10.39671682626539</v>
      </c>
      <c r="G247" s="3">
        <f t="shared" si="21"/>
        <v>480.81382385730217</v>
      </c>
      <c r="H247" s="3">
        <f t="shared" si="21"/>
        <v>49.988851727982166</v>
      </c>
      <c r="J247" s="7"/>
      <c r="K247" s="6">
        <f>_xlfn.XLOOKUP($B$4,A246:A273,G246:G273,"")</f>
        <v>6084.1694537346712</v>
      </c>
      <c r="L247" s="6"/>
      <c r="M247" s="6">
        <f>_xlfn.XLOOKUP($B$4,A246:A273,H246:H273,"")</f>
        <v>109.18617614269789</v>
      </c>
    </row>
    <row r="248" spans="1:14" x14ac:dyDescent="0.25">
      <c r="A248" s="28" t="str">
        <f>_xlfn.XLOOKUP(P!C248,'Banco de Dados'!$B$3:$B$274,'Banco de Dados'!$K$3:$K$274,"")</f>
        <v>S</v>
      </c>
      <c r="B248" s="2">
        <v>16</v>
      </c>
      <c r="C248" s="2">
        <v>2307</v>
      </c>
      <c r="D248" s="2">
        <v>3350</v>
      </c>
      <c r="E248" s="2">
        <v>101</v>
      </c>
      <c r="F248" s="32">
        <f t="shared" si="22"/>
        <v>3.0149253731343282</v>
      </c>
      <c r="G248" s="3">
        <f t="shared" si="21"/>
        <v>2203.4559643255297</v>
      </c>
      <c r="H248" s="3">
        <f t="shared" si="21"/>
        <v>66.432552954292092</v>
      </c>
      <c r="J248" s="7"/>
    </row>
    <row r="249" spans="1:14" ht="15.75" x14ac:dyDescent="0.25">
      <c r="A249" s="28" t="str">
        <f>_xlfn.XLOOKUP(P!C249,'Banco de Dados'!$B$3:$B$274,'Banco de Dados'!$K$3:$K$274,"")</f>
        <v>Cl</v>
      </c>
      <c r="B249" s="2">
        <v>17</v>
      </c>
      <c r="C249" s="2">
        <v>2622</v>
      </c>
      <c r="D249" s="2">
        <v>9250</v>
      </c>
      <c r="E249" s="2">
        <v>166</v>
      </c>
      <c r="F249" s="32">
        <f t="shared" si="22"/>
        <v>1.7945945945945947</v>
      </c>
      <c r="G249" s="3">
        <f t="shared" si="21"/>
        <v>6084.1694537346712</v>
      </c>
      <c r="H249" s="3">
        <f t="shared" si="21"/>
        <v>109.18617614269789</v>
      </c>
      <c r="K249" s="165" t="s">
        <v>67</v>
      </c>
      <c r="L249" s="166"/>
      <c r="M249" s="167"/>
      <c r="N249"/>
    </row>
    <row r="250" spans="1:14" x14ac:dyDescent="0.25">
      <c r="A250" s="28" t="str">
        <f>_xlfn.XLOOKUP(P!C250,'Banco de Dados'!$B$3:$B$274,'Banco de Dados'!$K$3:$K$274,"")</f>
        <v>Ar</v>
      </c>
      <c r="B250" s="2">
        <v>18</v>
      </c>
      <c r="C250" s="2">
        <v>2957</v>
      </c>
      <c r="D250" s="2">
        <v>6279</v>
      </c>
      <c r="E250" s="2">
        <v>192</v>
      </c>
      <c r="F250" s="32">
        <f t="shared" si="22"/>
        <v>3.0578117534639273</v>
      </c>
      <c r="G250" s="3">
        <f t="shared" si="21"/>
        <v>4130</v>
      </c>
      <c r="H250" s="3">
        <f t="shared" si="21"/>
        <v>126.2876254180602</v>
      </c>
      <c r="J250" s="7"/>
      <c r="K250" s="104" t="s">
        <v>240</v>
      </c>
      <c r="L250" s="39"/>
      <c r="M250" s="106" t="s">
        <v>209</v>
      </c>
    </row>
    <row r="251" spans="1:14" x14ac:dyDescent="0.25">
      <c r="A251" s="28" t="str">
        <f>_xlfn.XLOOKUP(P!C251,'Banco de Dados'!$B$3:$B$274,'Banco de Dados'!$K$3:$K$274,"")</f>
        <v>K</v>
      </c>
      <c r="B251" s="2">
        <v>19</v>
      </c>
      <c r="C251" s="2">
        <v>3313</v>
      </c>
      <c r="D251" s="2">
        <v>48230</v>
      </c>
      <c r="E251" s="2">
        <v>255</v>
      </c>
      <c r="F251" s="32">
        <f t="shared" si="22"/>
        <v>0.52871656645241549</v>
      </c>
      <c r="G251" s="3">
        <f t="shared" si="21"/>
        <v>31723.188405797104</v>
      </c>
      <c r="H251" s="3">
        <f t="shared" si="21"/>
        <v>167.72575250836121</v>
      </c>
      <c r="J251" s="58" t="s">
        <v>38</v>
      </c>
      <c r="K251" s="59">
        <f>$L$9</f>
        <v>6600</v>
      </c>
      <c r="L251" s="60"/>
      <c r="M251" s="61">
        <f>$M$11</f>
        <v>29684</v>
      </c>
      <c r="N251" s="60"/>
    </row>
    <row r="252" spans="1:14" x14ac:dyDescent="0.25">
      <c r="A252" s="28" t="str">
        <f>_xlfn.XLOOKUP(P!C252,'Banco de Dados'!$B$3:$B$274,'Banco de Dados'!$K$3:$K$274,"")</f>
        <v>Ca</v>
      </c>
      <c r="B252" s="2">
        <v>20</v>
      </c>
      <c r="C252" s="2">
        <v>3691</v>
      </c>
      <c r="D252" s="2">
        <v>16352</v>
      </c>
      <c r="E252" s="2">
        <v>173</v>
      </c>
      <c r="F252" s="32">
        <f t="shared" si="22"/>
        <v>1.0579745596868884</v>
      </c>
      <c r="G252" s="3">
        <f t="shared" si="21"/>
        <v>10755.496098104795</v>
      </c>
      <c r="H252" s="3">
        <f t="shared" si="21"/>
        <v>113.79041248606467</v>
      </c>
      <c r="J252" s="2"/>
      <c r="K252" s="18"/>
      <c r="L252" s="2" t="s">
        <v>70</v>
      </c>
      <c r="M252" s="19"/>
    </row>
    <row r="253" spans="1:14" x14ac:dyDescent="0.25">
      <c r="A253" s="28" t="str">
        <f>_xlfn.XLOOKUP(P!C253,'Banco de Dados'!$B$3:$B$274,'Banco de Dados'!$K$3:$K$274,"")</f>
        <v>Ti</v>
      </c>
      <c r="B253" s="2">
        <v>22</v>
      </c>
      <c r="C253" s="2">
        <v>4509</v>
      </c>
      <c r="D253" s="2">
        <v>13878</v>
      </c>
      <c r="E253" s="2">
        <v>162</v>
      </c>
      <c r="F253" s="32">
        <f t="shared" si="22"/>
        <v>1.1673151750972763</v>
      </c>
      <c r="G253" s="3">
        <f t="shared" si="21"/>
        <v>9128.2274247491641</v>
      </c>
      <c r="H253" s="3">
        <f t="shared" si="21"/>
        <v>106.5551839464883</v>
      </c>
      <c r="J253" s="58" t="s">
        <v>69</v>
      </c>
      <c r="K253" s="62" t="s">
        <v>71</v>
      </c>
      <c r="L253" s="63"/>
      <c r="M253" s="64">
        <f>K247</f>
        <v>6084.1694537346712</v>
      </c>
      <c r="N253" s="60"/>
    </row>
    <row r="254" spans="1:14" x14ac:dyDescent="0.25">
      <c r="A254" s="28" t="str">
        <f>_xlfn.XLOOKUP(P!C254,'Banco de Dados'!$B$3:$B$274,'Banco de Dados'!$K$3:$K$274,"")</f>
        <v>Cr</v>
      </c>
      <c r="B254" s="2">
        <v>24</v>
      </c>
      <c r="C254" s="2">
        <v>5412</v>
      </c>
      <c r="D254" s="2">
        <v>4464</v>
      </c>
      <c r="E254" s="2">
        <v>147</v>
      </c>
      <c r="F254" s="32">
        <f t="shared" si="22"/>
        <v>3.293010752688172</v>
      </c>
      <c r="G254" s="3">
        <f t="shared" si="21"/>
        <v>2936.1872909699</v>
      </c>
      <c r="H254" s="3">
        <f t="shared" si="21"/>
        <v>96.688963210702354</v>
      </c>
      <c r="J254" s="7"/>
    </row>
    <row r="255" spans="1:14" ht="15.75" x14ac:dyDescent="0.25">
      <c r="A255" s="28" t="str">
        <f>_xlfn.XLOOKUP(P!C255,'Banco de Dados'!$B$3:$B$274,'Banco de Dados'!$K$3:$K$274,"")</f>
        <v>Mn</v>
      </c>
      <c r="B255" s="2">
        <v>25</v>
      </c>
      <c r="C255" s="2">
        <v>5895</v>
      </c>
      <c r="D255" s="2">
        <v>5466</v>
      </c>
      <c r="E255" s="2">
        <v>165</v>
      </c>
      <c r="F255" s="32">
        <f t="shared" si="22"/>
        <v>3.0186608122941823</v>
      </c>
      <c r="G255" s="3">
        <f t="shared" si="21"/>
        <v>3595.2508361204013</v>
      </c>
      <c r="H255" s="3">
        <f t="shared" si="21"/>
        <v>108.52842809364549</v>
      </c>
      <c r="J255" s="7"/>
      <c r="K255" s="165" t="s">
        <v>218</v>
      </c>
      <c r="L255" s="166"/>
      <c r="M255" s="167"/>
    </row>
    <row r="256" spans="1:14" x14ac:dyDescent="0.25">
      <c r="A256" s="28" t="str">
        <f>_xlfn.XLOOKUP(P!C256,'Banco de Dados'!$B$3:$B$274,'Banco de Dados'!$K$3:$K$274,"")</f>
        <v>Fe</v>
      </c>
      <c r="B256" s="2">
        <v>26</v>
      </c>
      <c r="C256" s="2">
        <v>6399</v>
      </c>
      <c r="D256" s="2">
        <v>229435</v>
      </c>
      <c r="E256" s="2">
        <v>484</v>
      </c>
      <c r="F256" s="32">
        <f t="shared" si="22"/>
        <v>0.21095299322248132</v>
      </c>
      <c r="G256" s="3">
        <f t="shared" si="21"/>
        <v>150910.42363433668</v>
      </c>
      <c r="H256" s="3">
        <f t="shared" si="21"/>
        <v>318.35005574136011</v>
      </c>
      <c r="J256" s="7"/>
      <c r="K256" s="104" t="s">
        <v>236</v>
      </c>
      <c r="L256" s="108">
        <f>K247</f>
        <v>6084.1694537346712</v>
      </c>
      <c r="M256" s="109">
        <f>M247</f>
        <v>109.18617614269789</v>
      </c>
    </row>
    <row r="257" spans="1:13" x14ac:dyDescent="0.25">
      <c r="A257" s="28" t="str">
        <f>_xlfn.XLOOKUP(P!C257,'Banco de Dados'!$B$3:$B$274,'Banco de Dados'!$K$3:$K$274,"")</f>
        <v>Ni</v>
      </c>
      <c r="B257" s="2">
        <v>28</v>
      </c>
      <c r="C257" s="2">
        <v>7472</v>
      </c>
      <c r="D257" s="2">
        <v>2164</v>
      </c>
      <c r="E257" s="2">
        <v>249</v>
      </c>
      <c r="F257" s="32">
        <f t="shared" si="22"/>
        <v>11.506469500924215</v>
      </c>
      <c r="G257" s="3">
        <f t="shared" si="21"/>
        <v>1423.3667781493868</v>
      </c>
      <c r="H257" s="3">
        <f t="shared" si="21"/>
        <v>163.77926421404683</v>
      </c>
      <c r="J257" s="7"/>
      <c r="K257" s="104" t="s">
        <v>237</v>
      </c>
      <c r="L257" s="105">
        <f>$L$9</f>
        <v>6600</v>
      </c>
      <c r="M257" s="106">
        <f>$L$10</f>
        <v>0</v>
      </c>
    </row>
    <row r="258" spans="1:13" x14ac:dyDescent="0.25">
      <c r="A258" s="28" t="str">
        <f>_xlfn.XLOOKUP(P!C258,'Banco de Dados'!$B$3:$B$274,'Banco de Dados'!$K$3:$K$274,"")</f>
        <v>Cu</v>
      </c>
      <c r="B258" s="2">
        <v>29</v>
      </c>
      <c r="C258" s="2">
        <v>8041</v>
      </c>
      <c r="D258" s="2">
        <v>803</v>
      </c>
      <c r="E258" s="2">
        <v>257</v>
      </c>
      <c r="F258" s="32">
        <f t="shared" si="22"/>
        <v>32.004981320049815</v>
      </c>
      <c r="G258" s="3">
        <f t="shared" si="21"/>
        <v>528.1716833890747</v>
      </c>
      <c r="H258" s="3">
        <f t="shared" si="21"/>
        <v>169.04124860646601</v>
      </c>
      <c r="J258" s="7"/>
      <c r="K258" s="104" t="s">
        <v>238</v>
      </c>
      <c r="L258" s="105">
        <f>$M$11</f>
        <v>29684</v>
      </c>
      <c r="M258" s="106">
        <f>$M$12</f>
        <v>255</v>
      </c>
    </row>
    <row r="259" spans="1:13" x14ac:dyDescent="0.25">
      <c r="A259" s="28" t="str">
        <f>_xlfn.XLOOKUP(P!C259,'Banco de Dados'!$B$3:$B$274,'Banco de Dados'!$K$3:$K$274,"")</f>
        <v>Zn</v>
      </c>
      <c r="B259" s="2">
        <v>30</v>
      </c>
      <c r="C259" s="2">
        <v>8631</v>
      </c>
      <c r="D259" s="2">
        <v>1379</v>
      </c>
      <c r="E259" s="2">
        <v>257</v>
      </c>
      <c r="F259" s="32">
        <f t="shared" si="22"/>
        <v>18.636693255982596</v>
      </c>
      <c r="G259" s="3">
        <f t="shared" si="21"/>
        <v>907.03455964325531</v>
      </c>
      <c r="H259" s="3">
        <f t="shared" si="21"/>
        <v>169.04124860646601</v>
      </c>
      <c r="J259" s="7"/>
      <c r="K259" s="69" t="s">
        <v>217</v>
      </c>
      <c r="L259" s="110">
        <f>SQRT(((M256/L256)^2)+((M257/L257)^2)+((M258/L258)^2))</f>
        <v>1.9896065778659374E-2</v>
      </c>
      <c r="M259" s="71" t="str">
        <f>M268</f>
        <v>mg/kg</v>
      </c>
    </row>
    <row r="260" spans="1:13" x14ac:dyDescent="0.25">
      <c r="A260" s="28" t="str">
        <f>_xlfn.XLOOKUP(P!C260,'Banco de Dados'!$B$3:$B$274,'Banco de Dados'!$K$3:$K$274,"")</f>
        <v>Rh</v>
      </c>
      <c r="B260" s="2">
        <v>45</v>
      </c>
      <c r="C260" s="2">
        <v>20167</v>
      </c>
      <c r="D260" s="2">
        <v>1943</v>
      </c>
      <c r="E260" s="2">
        <v>156</v>
      </c>
      <c r="F260" s="32">
        <f t="shared" si="22"/>
        <v>8.0288214101904281</v>
      </c>
      <c r="G260" s="3">
        <f t="shared" si="21"/>
        <v>1278.0044593088073</v>
      </c>
      <c r="H260" s="3">
        <f t="shared" si="21"/>
        <v>102.60869565217392</v>
      </c>
      <c r="J260" s="7"/>
    </row>
    <row r="261" spans="1:13" x14ac:dyDescent="0.25">
      <c r="A261" s="28" t="str">
        <f>_xlfn.XLOOKUP(P!C261,'Banco de Dados'!$B$3:$B$274,'Banco de Dados'!$K$3:$K$274,"")</f>
        <v>Rh</v>
      </c>
      <c r="B261" s="2">
        <v>45</v>
      </c>
      <c r="C261" s="2">
        <v>2696</v>
      </c>
      <c r="D261" s="2">
        <v>16941</v>
      </c>
      <c r="E261" s="2">
        <v>142</v>
      </c>
      <c r="F261" s="32">
        <f t="shared" si="22"/>
        <v>0.8382031757275249</v>
      </c>
      <c r="G261" s="3">
        <f t="shared" si="21"/>
        <v>11142.909698996657</v>
      </c>
      <c r="H261" s="3">
        <f t="shared" si="21"/>
        <v>93.400222965440364</v>
      </c>
      <c r="J261" s="7"/>
    </row>
    <row r="262" spans="1:13" x14ac:dyDescent="0.25">
      <c r="A262" s="28" t="str">
        <f>_xlfn.XLOOKUP(P!C262,'Banco de Dados'!$B$3:$B$274,'Banco de Dados'!$K$3:$K$274,"")</f>
        <v/>
      </c>
      <c r="B262" s="2">
        <v>0</v>
      </c>
      <c r="C262" s="2">
        <v>0</v>
      </c>
      <c r="D262" s="2">
        <v>0</v>
      </c>
      <c r="E262" s="2">
        <v>0</v>
      </c>
      <c r="F262" s="32" t="e">
        <f t="shared" si="22"/>
        <v>#DIV/0!</v>
      </c>
      <c r="G262" s="3">
        <f t="shared" si="21"/>
        <v>0</v>
      </c>
      <c r="H262" s="3">
        <f t="shared" si="21"/>
        <v>0</v>
      </c>
      <c r="J262" s="7"/>
    </row>
    <row r="263" spans="1:13" x14ac:dyDescent="0.25">
      <c r="A263" s="28" t="str">
        <f>_xlfn.XLOOKUP(P!C263,'Banco de Dados'!$B$3:$B$274,'Banco de Dados'!$K$3:$K$274,"")</f>
        <v/>
      </c>
      <c r="B263" s="2">
        <v>0</v>
      </c>
      <c r="C263" s="2">
        <v>0</v>
      </c>
      <c r="D263" s="2">
        <v>0</v>
      </c>
      <c r="E263" s="2">
        <v>0</v>
      </c>
      <c r="F263" s="32" t="e">
        <f t="shared" si="22"/>
        <v>#DIV/0!</v>
      </c>
      <c r="G263" s="3">
        <f t="shared" si="21"/>
        <v>0</v>
      </c>
      <c r="H263" s="3">
        <f t="shared" si="21"/>
        <v>0</v>
      </c>
      <c r="J263" s="7"/>
    </row>
    <row r="264" spans="1:13" x14ac:dyDescent="0.25">
      <c r="A264" s="28" t="str">
        <f>_xlfn.XLOOKUP(P!C264,'Banco de Dados'!$B$3:$B$274,'Banco de Dados'!$K$3:$K$274,"")</f>
        <v/>
      </c>
      <c r="B264" s="2">
        <v>0</v>
      </c>
      <c r="C264" s="2">
        <v>0</v>
      </c>
      <c r="D264" s="2">
        <v>0</v>
      </c>
      <c r="E264" s="2">
        <v>0</v>
      </c>
      <c r="F264" s="32" t="e">
        <f t="shared" si="22"/>
        <v>#DIV/0!</v>
      </c>
      <c r="G264" s="3">
        <f t="shared" si="21"/>
        <v>0</v>
      </c>
      <c r="H264" s="3">
        <f t="shared" si="21"/>
        <v>0</v>
      </c>
      <c r="J264" s="7"/>
    </row>
    <row r="265" spans="1:13" x14ac:dyDescent="0.25">
      <c r="A265" s="28" t="str">
        <f>_xlfn.XLOOKUP(P!C265,'Banco de Dados'!$B$3:$B$274,'Banco de Dados'!$K$3:$K$274,"")</f>
        <v/>
      </c>
      <c r="B265" s="2">
        <v>0</v>
      </c>
      <c r="C265" s="2">
        <v>0</v>
      </c>
      <c r="D265" s="2">
        <v>0</v>
      </c>
      <c r="E265" s="2">
        <v>0</v>
      </c>
      <c r="F265" s="32" t="e">
        <f t="shared" si="22"/>
        <v>#DIV/0!</v>
      </c>
      <c r="G265" s="3">
        <f t="shared" si="21"/>
        <v>0</v>
      </c>
      <c r="H265" s="3">
        <f t="shared" si="21"/>
        <v>0</v>
      </c>
      <c r="J265" s="7"/>
    </row>
    <row r="266" spans="1:13" x14ac:dyDescent="0.25">
      <c r="A266" s="28" t="str">
        <f>_xlfn.XLOOKUP(P!C266,'Banco de Dados'!$B$3:$B$274,'Banco de Dados'!$K$3:$K$274,"")</f>
        <v/>
      </c>
      <c r="B266" s="2">
        <v>0</v>
      </c>
      <c r="C266" s="2">
        <v>0</v>
      </c>
      <c r="D266" s="2">
        <v>0</v>
      </c>
      <c r="E266" s="17">
        <v>0</v>
      </c>
      <c r="F266" s="32" t="e">
        <f t="shared" si="22"/>
        <v>#DIV/0!</v>
      </c>
      <c r="G266" s="3">
        <f t="shared" si="21"/>
        <v>0</v>
      </c>
      <c r="H266" s="3">
        <f t="shared" si="21"/>
        <v>0</v>
      </c>
      <c r="J266" s="7"/>
    </row>
    <row r="267" spans="1:13" ht="15.75" x14ac:dyDescent="0.25">
      <c r="A267" s="28" t="str">
        <f>_xlfn.XLOOKUP(P!C267,'Banco de Dados'!$B$3:$B$274,'Banco de Dados'!$K$3:$K$274,"")</f>
        <v/>
      </c>
      <c r="B267" s="2">
        <v>0</v>
      </c>
      <c r="C267" s="2">
        <v>0</v>
      </c>
      <c r="D267" s="2">
        <v>0</v>
      </c>
      <c r="E267" s="2">
        <v>0</v>
      </c>
      <c r="F267" s="32" t="e">
        <f t="shared" si="22"/>
        <v>#DIV/0!</v>
      </c>
      <c r="G267" s="3">
        <f t="shared" si="21"/>
        <v>0</v>
      </c>
      <c r="H267" s="3">
        <f t="shared" si="21"/>
        <v>0</v>
      </c>
      <c r="J267" s="7"/>
      <c r="K267" s="101" t="s">
        <v>216</v>
      </c>
      <c r="L267" s="102" t="str">
        <f>K245</f>
        <v>ai</v>
      </c>
      <c r="M267" s="103" t="str">
        <f>M245</f>
        <v>Cloro</v>
      </c>
    </row>
    <row r="268" spans="1:13" x14ac:dyDescent="0.25">
      <c r="A268" s="28" t="str">
        <f>_xlfn.XLOOKUP(P!C268,'Banco de Dados'!$B$3:$B$274,'Banco de Dados'!$K$3:$K$274,"")</f>
        <v/>
      </c>
      <c r="B268" s="2">
        <v>0</v>
      </c>
      <c r="C268" s="2">
        <v>0</v>
      </c>
      <c r="D268" s="2">
        <v>0</v>
      </c>
      <c r="E268" s="2">
        <v>0</v>
      </c>
      <c r="F268" s="32" t="e">
        <f t="shared" si="22"/>
        <v>#DIV/0!</v>
      </c>
      <c r="G268" s="3">
        <f t="shared" si="21"/>
        <v>0</v>
      </c>
      <c r="H268" s="3">
        <f t="shared" si="21"/>
        <v>0</v>
      </c>
      <c r="J268" s="7"/>
      <c r="K268" s="68" t="s">
        <v>68</v>
      </c>
      <c r="L268" s="29">
        <f>(K251*M253)/M251</f>
        <v>1352.766419439726</v>
      </c>
      <c r="M268" s="66" t="str">
        <f>$M$9</f>
        <v>mg/kg</v>
      </c>
    </row>
    <row r="269" spans="1:13" x14ac:dyDescent="0.25">
      <c r="A269" s="28" t="str">
        <f>_xlfn.XLOOKUP(P!C269,'Banco de Dados'!$B$3:$B$274,'Banco de Dados'!$K$3:$K$274,"")</f>
        <v/>
      </c>
      <c r="B269" s="2">
        <v>0</v>
      </c>
      <c r="C269" s="2">
        <v>0</v>
      </c>
      <c r="D269" s="2">
        <v>0</v>
      </c>
      <c r="E269" s="2">
        <v>0</v>
      </c>
      <c r="F269" s="32" t="e">
        <f t="shared" si="22"/>
        <v>#DIV/0!</v>
      </c>
      <c r="G269" s="3">
        <f t="shared" si="21"/>
        <v>0</v>
      </c>
      <c r="H269" s="3">
        <f t="shared" si="21"/>
        <v>0</v>
      </c>
      <c r="J269" s="7"/>
      <c r="K269" s="111" t="s">
        <v>246</v>
      </c>
      <c r="L269" s="126">
        <f>SQRT(((M256/L256)^2)+((M257/L257)^2)+((M258/L258)^2))</f>
        <v>1.9896065778659374E-2</v>
      </c>
      <c r="M269" s="66"/>
    </row>
    <row r="270" spans="1:13" x14ac:dyDescent="0.25">
      <c r="A270" s="28" t="str">
        <f>_xlfn.XLOOKUP(P!C270,'Banco de Dados'!$B$3:$B$274,'Banco de Dados'!$K$3:$K$274,"")</f>
        <v/>
      </c>
      <c r="B270" s="2">
        <v>0</v>
      </c>
      <c r="C270" s="2">
        <v>0</v>
      </c>
      <c r="D270" s="2">
        <v>0</v>
      </c>
      <c r="E270" s="2">
        <v>0</v>
      </c>
      <c r="F270" s="32" t="e">
        <f t="shared" si="22"/>
        <v>#DIV/0!</v>
      </c>
      <c r="G270" s="3">
        <f t="shared" si="21"/>
        <v>0</v>
      </c>
      <c r="H270" s="3">
        <f t="shared" si="21"/>
        <v>0</v>
      </c>
      <c r="J270" s="7"/>
      <c r="K270" s="69" t="s">
        <v>247</v>
      </c>
      <c r="L270" s="127">
        <f>L269*L268</f>
        <v>26.914729664334306</v>
      </c>
      <c r="M270" s="71" t="str">
        <f>$M$9</f>
        <v>mg/kg</v>
      </c>
    </row>
    <row r="271" spans="1:13" x14ac:dyDescent="0.25">
      <c r="A271" s="28" t="str">
        <f>_xlfn.XLOOKUP(P!C271,'Banco de Dados'!$B$3:$B$274,'Banco de Dados'!$K$3:$K$274,"")</f>
        <v/>
      </c>
      <c r="B271" s="2">
        <v>0</v>
      </c>
      <c r="C271" s="2">
        <v>0</v>
      </c>
      <c r="D271" s="2">
        <v>0</v>
      </c>
      <c r="E271" s="2">
        <v>0</v>
      </c>
      <c r="F271" s="32" t="e">
        <f t="shared" si="22"/>
        <v>#DIV/0!</v>
      </c>
      <c r="G271" s="3">
        <f t="shared" si="21"/>
        <v>0</v>
      </c>
      <c r="H271" s="3">
        <f t="shared" si="21"/>
        <v>0</v>
      </c>
      <c r="J271" s="7"/>
      <c r="K271" s="123"/>
      <c r="L271" s="124"/>
    </row>
    <row r="272" spans="1:13" x14ac:dyDescent="0.25">
      <c r="A272" s="28" t="str">
        <f>_xlfn.XLOOKUP(P!C272,'Banco de Dados'!$B$3:$B$274,'Banco de Dados'!$K$3:$K$274,"")</f>
        <v/>
      </c>
      <c r="B272" s="2">
        <v>0</v>
      </c>
      <c r="C272" s="2">
        <v>0</v>
      </c>
      <c r="D272" s="2">
        <v>0</v>
      </c>
      <c r="E272" s="2">
        <v>0</v>
      </c>
      <c r="F272" s="32" t="e">
        <f t="shared" si="22"/>
        <v>#DIV/0!</v>
      </c>
      <c r="G272" s="3">
        <f t="shared" si="21"/>
        <v>0</v>
      </c>
      <c r="H272" s="3">
        <f t="shared" si="21"/>
        <v>0</v>
      </c>
      <c r="J272" s="7"/>
    </row>
    <row r="273" spans="1:14" x14ac:dyDescent="0.25">
      <c r="A273" s="28" t="str">
        <f>_xlfn.XLOOKUP(P!C273,'Banco de Dados'!$B$3:$B$274,'Banco de Dados'!$K$3:$K$274,"")</f>
        <v/>
      </c>
      <c r="B273" s="2">
        <v>0</v>
      </c>
      <c r="C273" s="2">
        <v>0</v>
      </c>
      <c r="D273" s="2">
        <v>0</v>
      </c>
      <c r="E273" s="2">
        <v>0</v>
      </c>
      <c r="F273" s="32" t="e">
        <f t="shared" si="22"/>
        <v>#DIV/0!</v>
      </c>
      <c r="G273" s="3">
        <f t="shared" si="21"/>
        <v>0</v>
      </c>
      <c r="H273" s="3">
        <f t="shared" si="21"/>
        <v>0</v>
      </c>
      <c r="J273" s="7"/>
    </row>
    <row r="274" spans="1:14" x14ac:dyDescent="0.25">
      <c r="A274" s="28" t="str">
        <f>_xlfn.XLOOKUP(P!C274,'Banco de Dados'!$B$3:$B$274,'Banco de Dados'!$K$3:$K$274,"")</f>
        <v/>
      </c>
      <c r="B274" s="2">
        <v>0</v>
      </c>
      <c r="C274" s="2">
        <v>0</v>
      </c>
      <c r="D274" s="2">
        <v>0</v>
      </c>
      <c r="E274" s="2">
        <v>0</v>
      </c>
      <c r="F274" s="32" t="e">
        <f t="shared" si="22"/>
        <v>#DIV/0!</v>
      </c>
      <c r="G274" s="3">
        <f t="shared" ref="G274:H276" si="23">D274*$E$244</f>
        <v>0</v>
      </c>
      <c r="H274" s="3">
        <f t="shared" si="23"/>
        <v>0</v>
      </c>
      <c r="J274" s="7"/>
    </row>
    <row r="275" spans="1:14" x14ac:dyDescent="0.25">
      <c r="A275" s="28" t="str">
        <f>_xlfn.XLOOKUP(P!C275,'Banco de Dados'!$B$3:$B$274,'Banco de Dados'!$K$3:$K$274,"")</f>
        <v/>
      </c>
      <c r="B275" s="2">
        <v>0</v>
      </c>
      <c r="C275" s="2">
        <v>0</v>
      </c>
      <c r="D275" s="2">
        <v>0</v>
      </c>
      <c r="E275" s="2">
        <v>0</v>
      </c>
      <c r="F275" s="32" t="e">
        <f t="shared" si="22"/>
        <v>#DIV/0!</v>
      </c>
      <c r="G275" s="3">
        <f t="shared" si="23"/>
        <v>0</v>
      </c>
      <c r="H275" s="3">
        <f t="shared" si="23"/>
        <v>0</v>
      </c>
      <c r="J275" s="7"/>
    </row>
    <row r="276" spans="1:14" x14ac:dyDescent="0.25">
      <c r="A276" s="28" t="str">
        <f>_xlfn.XLOOKUP(P!C276,'Banco de Dados'!$B$3:$B$274,'Banco de Dados'!$K$3:$K$274,"")</f>
        <v/>
      </c>
      <c r="B276" s="2">
        <v>0</v>
      </c>
      <c r="C276" s="2">
        <v>0</v>
      </c>
      <c r="D276" s="2">
        <v>0</v>
      </c>
      <c r="E276" s="2">
        <v>0</v>
      </c>
      <c r="F276" s="32" t="e">
        <f t="shared" si="22"/>
        <v>#DIV/0!</v>
      </c>
      <c r="G276" s="3">
        <f t="shared" si="23"/>
        <v>0</v>
      </c>
      <c r="H276" s="3">
        <f t="shared" si="23"/>
        <v>0</v>
      </c>
      <c r="J276" s="7"/>
    </row>
    <row r="277" spans="1:14" x14ac:dyDescent="0.25">
      <c r="A277" s="21"/>
      <c r="B277" s="21"/>
      <c r="C277" s="21"/>
      <c r="D277" s="21"/>
      <c r="E277" s="21"/>
      <c r="F277" s="77"/>
      <c r="G277" s="21"/>
      <c r="H277" s="21"/>
      <c r="J277" s="21"/>
      <c r="K277" s="21"/>
      <c r="L277" s="21"/>
      <c r="M277" s="21"/>
      <c r="N277" s="21"/>
    </row>
    <row r="278" spans="1:14" ht="15.75" x14ac:dyDescent="0.25">
      <c r="A278" s="36" t="str">
        <f>'Nome das Amostras'!A12</f>
        <v>aj</v>
      </c>
      <c r="B278" s="164" t="str">
        <f>VLOOKUP(A278,'Nome das Amostras'!$A$3:$D$28,2,FALSE)</f>
        <v>R9</v>
      </c>
      <c r="C278" s="164"/>
      <c r="D278" s="51" t="s">
        <v>65</v>
      </c>
      <c r="E278" s="53">
        <f>'Banco de Dados'!$O$13/'Banco de Dados'!BS13</f>
        <v>0.74387608069164268</v>
      </c>
      <c r="F278" s="74"/>
      <c r="G278" s="3"/>
      <c r="H278" s="3"/>
      <c r="J278" s="7"/>
    </row>
    <row r="279" spans="1:14" ht="15.75" x14ac:dyDescent="0.25">
      <c r="A279" s="107" t="s">
        <v>1</v>
      </c>
      <c r="B279" s="107" t="s">
        <v>0</v>
      </c>
      <c r="C279" s="107" t="s">
        <v>212</v>
      </c>
      <c r="D279" s="107" t="s">
        <v>209</v>
      </c>
      <c r="E279" s="107" t="s">
        <v>213</v>
      </c>
      <c r="F279" s="76" t="s">
        <v>219</v>
      </c>
      <c r="G279" s="54" t="s">
        <v>140</v>
      </c>
      <c r="H279" s="54" t="s">
        <v>66</v>
      </c>
      <c r="J279" s="7"/>
      <c r="K279" s="72" t="str">
        <f>A278</f>
        <v>aj</v>
      </c>
      <c r="L279" s="55" t="s">
        <v>215</v>
      </c>
      <c r="M279" s="41" t="str">
        <f>$A$1</f>
        <v>Cloro</v>
      </c>
      <c r="N279" s="3"/>
    </row>
    <row r="280" spans="1:14" x14ac:dyDescent="0.25">
      <c r="A280" s="28" t="str">
        <f>_xlfn.XLOOKUP(P!C280,'Banco de Dados'!$B$3:$B$274,'Banco de Dados'!$K$3:$K$274,"")</f>
        <v>Si</v>
      </c>
      <c r="B280" s="2" cm="1">
        <f t="array" ref="B280:E310">Dados!BO5:BR35</f>
        <v>14</v>
      </c>
      <c r="C280" s="2">
        <v>1740</v>
      </c>
      <c r="D280" s="2">
        <v>7268</v>
      </c>
      <c r="E280" s="2">
        <v>113</v>
      </c>
      <c r="F280" s="32">
        <f>(E280*100)/D280</f>
        <v>1.5547605943863512</v>
      </c>
      <c r="G280" s="3">
        <f t="shared" ref="G280:H307" si="24">D280*$E$278</f>
        <v>5406.4913544668589</v>
      </c>
      <c r="H280" s="3">
        <f t="shared" si="24"/>
        <v>84.057997118155626</v>
      </c>
      <c r="J280" s="7"/>
      <c r="K280" s="5" t="s">
        <v>210</v>
      </c>
      <c r="L280" s="5"/>
      <c r="M280" s="5" t="s">
        <v>211</v>
      </c>
    </row>
    <row r="281" spans="1:14" x14ac:dyDescent="0.25">
      <c r="A281" s="28" t="str">
        <f>_xlfn.XLOOKUP(P!C281,'Banco de Dados'!$B$3:$B$274,'Banco de Dados'!$K$3:$K$274,"")</f>
        <v>P</v>
      </c>
      <c r="B281" s="2">
        <v>15</v>
      </c>
      <c r="C281" s="2">
        <v>2013</v>
      </c>
      <c r="D281" s="2">
        <v>1144</v>
      </c>
      <c r="E281" s="2">
        <v>83</v>
      </c>
      <c r="F281" s="32">
        <f t="shared" ref="F281:F310" si="25">(E281*100)/D281</f>
        <v>7.255244755244755</v>
      </c>
      <c r="G281" s="3">
        <f t="shared" si="24"/>
        <v>850.99423631123921</v>
      </c>
      <c r="H281" s="3">
        <f t="shared" si="24"/>
        <v>61.741714697406344</v>
      </c>
      <c r="J281" s="7"/>
      <c r="K281" s="6">
        <f>_xlfn.XLOOKUP($B$4,A280:A307,G280:G307,"")</f>
        <v>9216.6246397694522</v>
      </c>
      <c r="L281" s="6"/>
      <c r="M281" s="6">
        <f>_xlfn.XLOOKUP($B$4,A280:A307,H280:H307,"")</f>
        <v>133.89769452449568</v>
      </c>
    </row>
    <row r="282" spans="1:14" x14ac:dyDescent="0.25">
      <c r="A282" s="28" t="str">
        <f>_xlfn.XLOOKUP(P!C282,'Banco de Dados'!$B$3:$B$274,'Banco de Dados'!$K$3:$K$274,"")</f>
        <v>S</v>
      </c>
      <c r="B282" s="2">
        <v>16</v>
      </c>
      <c r="C282" s="2">
        <v>2307</v>
      </c>
      <c r="D282" s="2">
        <v>4134</v>
      </c>
      <c r="E282" s="2">
        <v>108</v>
      </c>
      <c r="F282" s="32">
        <f t="shared" si="25"/>
        <v>2.6124818577648767</v>
      </c>
      <c r="G282" s="3">
        <f t="shared" si="24"/>
        <v>3075.1837175792507</v>
      </c>
      <c r="H282" s="3">
        <f t="shared" si="24"/>
        <v>80.338616714697409</v>
      </c>
      <c r="J282" s="7"/>
    </row>
    <row r="283" spans="1:14" ht="15.75" x14ac:dyDescent="0.25">
      <c r="A283" s="28" t="str">
        <f>_xlfn.XLOOKUP(P!C283,'Banco de Dados'!$B$3:$B$274,'Banco de Dados'!$K$3:$K$274,"")</f>
        <v>Cl</v>
      </c>
      <c r="B283" s="2">
        <v>17</v>
      </c>
      <c r="C283" s="2">
        <v>2622</v>
      </c>
      <c r="D283" s="2">
        <v>12390</v>
      </c>
      <c r="E283" s="2">
        <v>180</v>
      </c>
      <c r="F283" s="32">
        <f t="shared" si="25"/>
        <v>1.4527845036319613</v>
      </c>
      <c r="G283" s="3">
        <f t="shared" si="24"/>
        <v>9216.6246397694522</v>
      </c>
      <c r="H283" s="3">
        <f t="shared" si="24"/>
        <v>133.89769452449568</v>
      </c>
      <c r="K283" s="165" t="s">
        <v>67</v>
      </c>
      <c r="L283" s="166"/>
      <c r="M283" s="167"/>
      <c r="N283"/>
    </row>
    <row r="284" spans="1:14" x14ac:dyDescent="0.25">
      <c r="A284" s="28" t="str">
        <f>_xlfn.XLOOKUP(P!C284,'Banco de Dados'!$B$3:$B$274,'Banco de Dados'!$K$3:$K$274,"")</f>
        <v>Ar</v>
      </c>
      <c r="B284" s="2">
        <v>18</v>
      </c>
      <c r="C284" s="2">
        <v>2957</v>
      </c>
      <c r="D284" s="2">
        <v>5552</v>
      </c>
      <c r="E284" s="2">
        <v>194</v>
      </c>
      <c r="F284" s="32">
        <f t="shared" si="25"/>
        <v>3.494236311239193</v>
      </c>
      <c r="G284" s="3">
        <f t="shared" si="24"/>
        <v>4130</v>
      </c>
      <c r="H284" s="3">
        <f t="shared" si="24"/>
        <v>144.31195965417868</v>
      </c>
      <c r="J284" s="7"/>
      <c r="K284" s="104" t="s">
        <v>240</v>
      </c>
      <c r="L284" s="39"/>
      <c r="M284" s="106" t="s">
        <v>209</v>
      </c>
    </row>
    <row r="285" spans="1:14" x14ac:dyDescent="0.25">
      <c r="A285" s="28" t="str">
        <f>_xlfn.XLOOKUP(P!C285,'Banco de Dados'!$B$3:$B$274,'Banco de Dados'!$K$3:$K$274,"")</f>
        <v>K</v>
      </c>
      <c r="B285" s="2">
        <v>19</v>
      </c>
      <c r="C285" s="2">
        <v>3313</v>
      </c>
      <c r="D285" s="2">
        <v>76728</v>
      </c>
      <c r="E285" s="2">
        <v>302</v>
      </c>
      <c r="F285" s="32">
        <f t="shared" si="25"/>
        <v>0.39359816494630384</v>
      </c>
      <c r="G285" s="3">
        <f t="shared" si="24"/>
        <v>57076.12391930836</v>
      </c>
      <c r="H285" s="3">
        <f t="shared" si="24"/>
        <v>224.6505763688761</v>
      </c>
      <c r="J285" s="58" t="s">
        <v>38</v>
      </c>
      <c r="K285" s="59">
        <f>$L$9</f>
        <v>6600</v>
      </c>
      <c r="L285" s="60"/>
      <c r="M285" s="61">
        <f>$M$11</f>
        <v>29684</v>
      </c>
      <c r="N285" s="60"/>
    </row>
    <row r="286" spans="1:14" x14ac:dyDescent="0.25">
      <c r="A286" s="28" t="str">
        <f>_xlfn.XLOOKUP(P!C286,'Banco de Dados'!$B$3:$B$274,'Banco de Dados'!$K$3:$K$274,"")</f>
        <v>Ca</v>
      </c>
      <c r="B286" s="2">
        <v>20</v>
      </c>
      <c r="C286" s="2">
        <v>3691</v>
      </c>
      <c r="D286" s="2">
        <v>17562</v>
      </c>
      <c r="E286" s="2">
        <v>179</v>
      </c>
      <c r="F286" s="32">
        <f t="shared" si="25"/>
        <v>1.0192460995330828</v>
      </c>
      <c r="G286" s="3">
        <f t="shared" si="24"/>
        <v>13063.95172910663</v>
      </c>
      <c r="H286" s="3">
        <f t="shared" si="24"/>
        <v>133.15381844380403</v>
      </c>
      <c r="J286" s="2"/>
      <c r="K286" s="18"/>
      <c r="L286" s="2" t="s">
        <v>70</v>
      </c>
      <c r="M286" s="19"/>
    </row>
    <row r="287" spans="1:14" x14ac:dyDescent="0.25">
      <c r="A287" s="28" t="str">
        <f>_xlfn.XLOOKUP(P!C287,'Banco de Dados'!$B$3:$B$274,'Banco de Dados'!$K$3:$K$274,"")</f>
        <v>Ti</v>
      </c>
      <c r="B287" s="2">
        <v>22</v>
      </c>
      <c r="C287" s="2">
        <v>4509</v>
      </c>
      <c r="D287" s="2">
        <v>14440</v>
      </c>
      <c r="E287" s="2">
        <v>162</v>
      </c>
      <c r="F287" s="32">
        <f t="shared" si="25"/>
        <v>1.1218836565096952</v>
      </c>
      <c r="G287" s="3">
        <f t="shared" si="24"/>
        <v>10741.57060518732</v>
      </c>
      <c r="H287" s="3">
        <f t="shared" si="24"/>
        <v>120.50792507204612</v>
      </c>
      <c r="J287" s="58" t="s">
        <v>69</v>
      </c>
      <c r="K287" s="62" t="s">
        <v>71</v>
      </c>
      <c r="L287" s="63"/>
      <c r="M287" s="64">
        <f>K281</f>
        <v>9216.6246397694522</v>
      </c>
      <c r="N287" s="60"/>
    </row>
    <row r="288" spans="1:14" x14ac:dyDescent="0.25">
      <c r="A288" s="28" t="str">
        <f>_xlfn.XLOOKUP(P!C288,'Banco de Dados'!$B$3:$B$274,'Banco de Dados'!$K$3:$K$274,"")</f>
        <v>Cr</v>
      </c>
      <c r="B288" s="2">
        <v>24</v>
      </c>
      <c r="C288" s="2">
        <v>5412</v>
      </c>
      <c r="D288" s="2">
        <v>4493</v>
      </c>
      <c r="E288" s="2">
        <v>144</v>
      </c>
      <c r="F288" s="32">
        <f t="shared" si="25"/>
        <v>3.2049855330514134</v>
      </c>
      <c r="G288" s="3">
        <f t="shared" si="24"/>
        <v>3342.2352305475506</v>
      </c>
      <c r="H288" s="3">
        <f t="shared" si="24"/>
        <v>107.11815561959655</v>
      </c>
      <c r="J288" s="7"/>
    </row>
    <row r="289" spans="1:13" ht="15.75" x14ac:dyDescent="0.25">
      <c r="A289" s="28" t="str">
        <f>_xlfn.XLOOKUP(P!C289,'Banco de Dados'!$B$3:$B$274,'Banco de Dados'!$K$3:$K$274,"")</f>
        <v>Mn</v>
      </c>
      <c r="B289" s="2">
        <v>25</v>
      </c>
      <c r="C289" s="2">
        <v>5895</v>
      </c>
      <c r="D289" s="2">
        <v>6239</v>
      </c>
      <c r="E289" s="2">
        <v>163</v>
      </c>
      <c r="F289" s="32">
        <f t="shared" si="25"/>
        <v>2.6125981727841001</v>
      </c>
      <c r="G289" s="3">
        <f t="shared" si="24"/>
        <v>4641.0428674351588</v>
      </c>
      <c r="H289" s="3">
        <f t="shared" si="24"/>
        <v>121.25180115273776</v>
      </c>
      <c r="J289" s="7"/>
      <c r="K289" s="165" t="s">
        <v>218</v>
      </c>
      <c r="L289" s="166"/>
      <c r="M289" s="167"/>
    </row>
    <row r="290" spans="1:13" x14ac:dyDescent="0.25">
      <c r="A290" s="28" t="str">
        <f>_xlfn.XLOOKUP(P!C290,'Banco de Dados'!$B$3:$B$274,'Banco de Dados'!$K$3:$K$274,"")</f>
        <v>Fe</v>
      </c>
      <c r="B290" s="2">
        <v>26</v>
      </c>
      <c r="C290" s="2">
        <v>6399</v>
      </c>
      <c r="D290" s="2">
        <v>301647</v>
      </c>
      <c r="E290" s="2">
        <v>543</v>
      </c>
      <c r="F290" s="32">
        <f t="shared" si="25"/>
        <v>0.1800117355717113</v>
      </c>
      <c r="G290" s="3">
        <f t="shared" si="24"/>
        <v>224387.98811239193</v>
      </c>
      <c r="H290" s="3">
        <f t="shared" si="24"/>
        <v>403.92471181556198</v>
      </c>
      <c r="J290" s="7"/>
      <c r="K290" s="104" t="s">
        <v>236</v>
      </c>
      <c r="L290" s="108">
        <f>K281</f>
        <v>9216.6246397694522</v>
      </c>
      <c r="M290" s="109">
        <f>M281</f>
        <v>133.89769452449568</v>
      </c>
    </row>
    <row r="291" spans="1:13" x14ac:dyDescent="0.25">
      <c r="A291" s="28" t="str">
        <f>_xlfn.XLOOKUP(P!C291,'Banco de Dados'!$B$3:$B$274,'Banco de Dados'!$K$3:$K$274,"")</f>
        <v>Ni</v>
      </c>
      <c r="B291" s="2">
        <v>28</v>
      </c>
      <c r="C291" s="2">
        <v>7472</v>
      </c>
      <c r="D291" s="2">
        <v>2181</v>
      </c>
      <c r="E291" s="2">
        <v>233</v>
      </c>
      <c r="F291" s="32">
        <f t="shared" si="25"/>
        <v>10.68317285648785</v>
      </c>
      <c r="G291" s="3">
        <f t="shared" si="24"/>
        <v>1622.3937319884726</v>
      </c>
      <c r="H291" s="3">
        <f t="shared" si="24"/>
        <v>173.32312680115274</v>
      </c>
      <c r="J291" s="7"/>
      <c r="K291" s="104" t="s">
        <v>237</v>
      </c>
      <c r="L291" s="105">
        <f>$L$9</f>
        <v>6600</v>
      </c>
      <c r="M291" s="106">
        <f>$L$10</f>
        <v>0</v>
      </c>
    </row>
    <row r="292" spans="1:13" x14ac:dyDescent="0.25">
      <c r="A292" s="28" t="str">
        <f>_xlfn.XLOOKUP(P!C292,'Banco de Dados'!$B$3:$B$274,'Banco de Dados'!$K$3:$K$274,"")</f>
        <v>Cu</v>
      </c>
      <c r="B292" s="2">
        <v>29</v>
      </c>
      <c r="C292" s="2">
        <v>8041</v>
      </c>
      <c r="D292" s="2">
        <v>1803</v>
      </c>
      <c r="E292" s="2">
        <v>239</v>
      </c>
      <c r="F292" s="32">
        <f t="shared" si="25"/>
        <v>13.255684969495286</v>
      </c>
      <c r="G292" s="3">
        <f t="shared" si="24"/>
        <v>1341.2085734870318</v>
      </c>
      <c r="H292" s="3">
        <f t="shared" si="24"/>
        <v>177.78638328530261</v>
      </c>
      <c r="J292" s="7"/>
      <c r="K292" s="104" t="s">
        <v>238</v>
      </c>
      <c r="L292" s="105">
        <f>$M$11</f>
        <v>29684</v>
      </c>
      <c r="M292" s="106">
        <f>$M$12</f>
        <v>255</v>
      </c>
    </row>
    <row r="293" spans="1:13" x14ac:dyDescent="0.25">
      <c r="A293" s="28" t="str">
        <f>_xlfn.XLOOKUP(P!C293,'Banco de Dados'!$B$3:$B$274,'Banco de Dados'!$K$3:$K$274,"")</f>
        <v>Zn</v>
      </c>
      <c r="B293" s="2">
        <v>30</v>
      </c>
      <c r="C293" s="2">
        <v>8631</v>
      </c>
      <c r="D293" s="2">
        <v>1511</v>
      </c>
      <c r="E293" s="2">
        <v>239</v>
      </c>
      <c r="F293" s="32">
        <f t="shared" si="25"/>
        <v>15.817339510258106</v>
      </c>
      <c r="G293" s="3">
        <f t="shared" si="24"/>
        <v>1123.9967579250722</v>
      </c>
      <c r="H293" s="3">
        <f t="shared" si="24"/>
        <v>177.78638328530261</v>
      </c>
      <c r="J293" s="7"/>
      <c r="K293" s="69" t="s">
        <v>217</v>
      </c>
      <c r="L293" s="110">
        <f>SQRT(((M290/L290)^2)+((M291/L291)^2)+((M292/L292)^2))</f>
        <v>1.6877640207482895E-2</v>
      </c>
      <c r="M293" s="71" t="str">
        <f>M302</f>
        <v>mg/kg</v>
      </c>
    </row>
    <row r="294" spans="1:13" x14ac:dyDescent="0.25">
      <c r="A294" s="28" t="str">
        <f>_xlfn.XLOOKUP(P!C294,'Banco de Dados'!$B$3:$B$274,'Banco de Dados'!$K$3:$K$274,"")</f>
        <v>Rh</v>
      </c>
      <c r="B294" s="2">
        <v>45</v>
      </c>
      <c r="C294" s="2">
        <v>20167</v>
      </c>
      <c r="D294" s="2">
        <v>2177</v>
      </c>
      <c r="E294" s="2">
        <v>138</v>
      </c>
      <c r="F294" s="32">
        <f t="shared" si="25"/>
        <v>6.3389986219568213</v>
      </c>
      <c r="G294" s="3">
        <f t="shared" si="24"/>
        <v>1619.4182276657061</v>
      </c>
      <c r="H294" s="3">
        <f t="shared" si="24"/>
        <v>102.65489913544668</v>
      </c>
      <c r="J294" s="7"/>
    </row>
    <row r="295" spans="1:13" x14ac:dyDescent="0.25">
      <c r="A295" s="28" t="str">
        <f>_xlfn.XLOOKUP(P!C295,'Banco de Dados'!$B$3:$B$274,'Banco de Dados'!$K$3:$K$274,"")</f>
        <v>Rh</v>
      </c>
      <c r="B295" s="2">
        <v>45</v>
      </c>
      <c r="C295" s="2">
        <v>2696</v>
      </c>
      <c r="D295" s="2">
        <v>16137</v>
      </c>
      <c r="E295" s="2">
        <v>150</v>
      </c>
      <c r="F295" s="32">
        <f t="shared" si="25"/>
        <v>0.92954080684142038</v>
      </c>
      <c r="G295" s="3">
        <f t="shared" si="24"/>
        <v>12003.928314121038</v>
      </c>
      <c r="H295" s="3">
        <f t="shared" si="24"/>
        <v>111.5814121037464</v>
      </c>
      <c r="J295" s="7"/>
    </row>
    <row r="296" spans="1:13" x14ac:dyDescent="0.25">
      <c r="A296" s="28" t="str">
        <f>_xlfn.XLOOKUP(P!C296,'Banco de Dados'!$B$3:$B$274,'Banco de Dados'!$K$3:$K$274,"")</f>
        <v/>
      </c>
      <c r="B296" s="2">
        <v>0</v>
      </c>
      <c r="C296" s="2">
        <v>0</v>
      </c>
      <c r="D296" s="2">
        <v>0</v>
      </c>
      <c r="E296" s="2">
        <v>0</v>
      </c>
      <c r="F296" s="32" t="e">
        <f t="shared" si="25"/>
        <v>#DIV/0!</v>
      </c>
      <c r="G296" s="3">
        <f t="shared" si="24"/>
        <v>0</v>
      </c>
      <c r="H296" s="3">
        <f t="shared" si="24"/>
        <v>0</v>
      </c>
      <c r="J296" s="7"/>
    </row>
    <row r="297" spans="1:13" x14ac:dyDescent="0.25">
      <c r="A297" s="28" t="str">
        <f>_xlfn.XLOOKUP(P!C297,'Banco de Dados'!$B$3:$B$274,'Banco de Dados'!$K$3:$K$274,"")</f>
        <v/>
      </c>
      <c r="B297" s="2">
        <v>0</v>
      </c>
      <c r="C297" s="2">
        <v>0</v>
      </c>
      <c r="D297" s="2">
        <v>0</v>
      </c>
      <c r="E297" s="2">
        <v>0</v>
      </c>
      <c r="F297" s="32" t="e">
        <f t="shared" si="25"/>
        <v>#DIV/0!</v>
      </c>
      <c r="G297" s="3">
        <f t="shared" si="24"/>
        <v>0</v>
      </c>
      <c r="H297" s="3">
        <f t="shared" si="24"/>
        <v>0</v>
      </c>
      <c r="J297" s="7"/>
    </row>
    <row r="298" spans="1:13" x14ac:dyDescent="0.25">
      <c r="A298" s="28" t="str">
        <f>_xlfn.XLOOKUP(P!C298,'Banco de Dados'!$B$3:$B$274,'Banco de Dados'!$K$3:$K$274,"")</f>
        <v/>
      </c>
      <c r="B298" s="2">
        <v>0</v>
      </c>
      <c r="C298" s="2">
        <v>0</v>
      </c>
      <c r="D298" s="2">
        <v>0</v>
      </c>
      <c r="E298" s="2">
        <v>0</v>
      </c>
      <c r="F298" s="32" t="e">
        <f t="shared" si="25"/>
        <v>#DIV/0!</v>
      </c>
      <c r="G298" s="3">
        <f t="shared" si="24"/>
        <v>0</v>
      </c>
      <c r="H298" s="3">
        <f t="shared" si="24"/>
        <v>0</v>
      </c>
      <c r="J298" s="7"/>
    </row>
    <row r="299" spans="1:13" x14ac:dyDescent="0.25">
      <c r="A299" s="28" t="str">
        <f>_xlfn.XLOOKUP(P!C299,'Banco de Dados'!$B$3:$B$274,'Banco de Dados'!$K$3:$K$274,"")</f>
        <v/>
      </c>
      <c r="B299" s="2">
        <v>0</v>
      </c>
      <c r="C299" s="2">
        <v>0</v>
      </c>
      <c r="D299" s="2">
        <v>0</v>
      </c>
      <c r="E299" s="2">
        <v>0</v>
      </c>
      <c r="F299" s="32" t="e">
        <f t="shared" si="25"/>
        <v>#DIV/0!</v>
      </c>
      <c r="G299" s="3">
        <f t="shared" si="24"/>
        <v>0</v>
      </c>
      <c r="H299" s="3">
        <f t="shared" si="24"/>
        <v>0</v>
      </c>
      <c r="J299" s="7"/>
    </row>
    <row r="300" spans="1:13" x14ac:dyDescent="0.25">
      <c r="A300" s="28" t="str">
        <f>_xlfn.XLOOKUP(P!C300,'Banco de Dados'!$B$3:$B$274,'Banco de Dados'!$K$3:$K$274,"")</f>
        <v/>
      </c>
      <c r="B300" s="2">
        <v>0</v>
      </c>
      <c r="C300" s="2">
        <v>0</v>
      </c>
      <c r="D300" s="2">
        <v>0</v>
      </c>
      <c r="E300" s="17">
        <v>0</v>
      </c>
      <c r="F300" s="32" t="e">
        <f t="shared" si="25"/>
        <v>#DIV/0!</v>
      </c>
      <c r="G300" s="3">
        <f t="shared" si="24"/>
        <v>0</v>
      </c>
      <c r="H300" s="3">
        <f t="shared" si="24"/>
        <v>0</v>
      </c>
      <c r="J300" s="7"/>
    </row>
    <row r="301" spans="1:13" ht="15.75" x14ac:dyDescent="0.25">
      <c r="A301" s="28" t="str">
        <f>_xlfn.XLOOKUP(P!C301,'Banco de Dados'!$B$3:$B$274,'Banco de Dados'!$K$3:$K$274,"")</f>
        <v/>
      </c>
      <c r="B301" s="2">
        <v>0</v>
      </c>
      <c r="C301" s="2">
        <v>0</v>
      </c>
      <c r="D301" s="2">
        <v>0</v>
      </c>
      <c r="E301" s="2">
        <v>0</v>
      </c>
      <c r="F301" s="32" t="e">
        <f t="shared" si="25"/>
        <v>#DIV/0!</v>
      </c>
      <c r="G301" s="3">
        <f t="shared" si="24"/>
        <v>0</v>
      </c>
      <c r="H301" s="3">
        <f t="shared" si="24"/>
        <v>0</v>
      </c>
      <c r="J301" s="7"/>
      <c r="K301" s="101" t="s">
        <v>216</v>
      </c>
      <c r="L301" s="102" t="str">
        <f>K279</f>
        <v>aj</v>
      </c>
      <c r="M301" s="103" t="str">
        <f>M279</f>
        <v>Cloro</v>
      </c>
    </row>
    <row r="302" spans="1:13" x14ac:dyDescent="0.25">
      <c r="A302" s="28" t="str">
        <f>_xlfn.XLOOKUP(P!C302,'Banco de Dados'!$B$3:$B$274,'Banco de Dados'!$K$3:$K$274,"")</f>
        <v/>
      </c>
      <c r="B302" s="2">
        <v>0</v>
      </c>
      <c r="C302" s="2">
        <v>0</v>
      </c>
      <c r="D302" s="2">
        <v>0</v>
      </c>
      <c r="E302" s="2">
        <v>0</v>
      </c>
      <c r="F302" s="32" t="e">
        <f t="shared" si="25"/>
        <v>#DIV/0!</v>
      </c>
      <c r="G302" s="3">
        <f t="shared" si="24"/>
        <v>0</v>
      </c>
      <c r="H302" s="3">
        <f t="shared" si="24"/>
        <v>0</v>
      </c>
      <c r="J302" s="7"/>
      <c r="K302" s="68" t="s">
        <v>68</v>
      </c>
      <c r="L302" s="29">
        <f>(K285*M287)/M285</f>
        <v>2049.2427780109952</v>
      </c>
      <c r="M302" s="66" t="str">
        <f>$M$9</f>
        <v>mg/kg</v>
      </c>
    </row>
    <row r="303" spans="1:13" x14ac:dyDescent="0.25">
      <c r="A303" s="28" t="str">
        <f>_xlfn.XLOOKUP(P!C303,'Banco de Dados'!$B$3:$B$274,'Banco de Dados'!$K$3:$K$274,"")</f>
        <v/>
      </c>
      <c r="B303" s="2">
        <v>0</v>
      </c>
      <c r="C303" s="2">
        <v>0</v>
      </c>
      <c r="D303" s="2">
        <v>0</v>
      </c>
      <c r="E303" s="2">
        <v>0</v>
      </c>
      <c r="F303" s="32" t="e">
        <f t="shared" si="25"/>
        <v>#DIV/0!</v>
      </c>
      <c r="G303" s="3">
        <f t="shared" si="24"/>
        <v>0</v>
      </c>
      <c r="H303" s="3">
        <f t="shared" si="24"/>
        <v>0</v>
      </c>
      <c r="J303" s="7"/>
      <c r="K303" s="111" t="s">
        <v>246</v>
      </c>
      <c r="L303" s="126">
        <f>SQRT(((M290/L290)^2)+((M291/L291)^2)+((M292/L292)^2))</f>
        <v>1.6877640207482895E-2</v>
      </c>
      <c r="M303" s="66"/>
    </row>
    <row r="304" spans="1:13" x14ac:dyDescent="0.25">
      <c r="A304" s="28" t="str">
        <f>_xlfn.XLOOKUP(P!C304,'Banco de Dados'!$B$3:$B$274,'Banco de Dados'!$K$3:$K$274,"")</f>
        <v/>
      </c>
      <c r="B304" s="2">
        <v>0</v>
      </c>
      <c r="C304" s="2">
        <v>0</v>
      </c>
      <c r="D304" s="2">
        <v>0</v>
      </c>
      <c r="E304" s="2">
        <v>0</v>
      </c>
      <c r="F304" s="32" t="e">
        <f t="shared" si="25"/>
        <v>#DIV/0!</v>
      </c>
      <c r="G304" s="3">
        <f t="shared" si="24"/>
        <v>0</v>
      </c>
      <c r="H304" s="3">
        <f t="shared" si="24"/>
        <v>0</v>
      </c>
      <c r="J304" s="7"/>
      <c r="K304" s="69" t="s">
        <v>247</v>
      </c>
      <c r="L304" s="127">
        <f>L303*L302</f>
        <v>34.586382305052318</v>
      </c>
      <c r="M304" s="71" t="str">
        <f>$M$9</f>
        <v>mg/kg</v>
      </c>
    </row>
    <row r="305" spans="1:14" x14ac:dyDescent="0.25">
      <c r="A305" s="28" t="str">
        <f>_xlfn.XLOOKUP(P!C305,'Banco de Dados'!$B$3:$B$274,'Banco de Dados'!$K$3:$K$274,"")</f>
        <v/>
      </c>
      <c r="B305" s="2">
        <v>0</v>
      </c>
      <c r="C305" s="2">
        <v>0</v>
      </c>
      <c r="D305" s="2">
        <v>0</v>
      </c>
      <c r="E305" s="2">
        <v>0</v>
      </c>
      <c r="F305" s="32" t="e">
        <f t="shared" si="25"/>
        <v>#DIV/0!</v>
      </c>
      <c r="G305" s="3">
        <f t="shared" si="24"/>
        <v>0</v>
      </c>
      <c r="H305" s="3">
        <f t="shared" si="24"/>
        <v>0</v>
      </c>
      <c r="J305" s="7"/>
      <c r="K305" s="123"/>
      <c r="L305" s="124"/>
    </row>
    <row r="306" spans="1:14" x14ac:dyDescent="0.25">
      <c r="A306" s="28" t="str">
        <f>_xlfn.XLOOKUP(P!C306,'Banco de Dados'!$B$3:$B$274,'Banco de Dados'!$K$3:$K$274,"")</f>
        <v/>
      </c>
      <c r="B306" s="2">
        <v>0</v>
      </c>
      <c r="C306" s="2">
        <v>0</v>
      </c>
      <c r="D306" s="2">
        <v>0</v>
      </c>
      <c r="E306" s="2">
        <v>0</v>
      </c>
      <c r="F306" s="32" t="e">
        <f t="shared" si="25"/>
        <v>#DIV/0!</v>
      </c>
      <c r="G306" s="3">
        <f t="shared" si="24"/>
        <v>0</v>
      </c>
      <c r="H306" s="3">
        <f t="shared" si="24"/>
        <v>0</v>
      </c>
      <c r="J306" s="7"/>
    </row>
    <row r="307" spans="1:14" x14ac:dyDescent="0.25">
      <c r="A307" s="28" t="str">
        <f>_xlfn.XLOOKUP(P!C307,'Banco de Dados'!$B$3:$B$274,'Banco de Dados'!$K$3:$K$274,"")</f>
        <v/>
      </c>
      <c r="B307" s="2">
        <v>0</v>
      </c>
      <c r="C307" s="2">
        <v>0</v>
      </c>
      <c r="D307" s="2">
        <v>0</v>
      </c>
      <c r="E307" s="2">
        <v>0</v>
      </c>
      <c r="F307" s="32" t="e">
        <f t="shared" si="25"/>
        <v>#DIV/0!</v>
      </c>
      <c r="G307" s="3">
        <f t="shared" si="24"/>
        <v>0</v>
      </c>
      <c r="H307" s="3">
        <f t="shared" si="24"/>
        <v>0</v>
      </c>
      <c r="J307" s="7"/>
    </row>
    <row r="308" spans="1:14" x14ac:dyDescent="0.25">
      <c r="A308" s="28" t="str">
        <f>_xlfn.XLOOKUP(P!C308,'Banco de Dados'!$B$3:$B$274,'Banco de Dados'!$K$3:$K$274,"")</f>
        <v/>
      </c>
      <c r="B308" s="2">
        <v>0</v>
      </c>
      <c r="C308" s="2">
        <v>0</v>
      </c>
      <c r="D308" s="2">
        <v>0</v>
      </c>
      <c r="E308" s="2">
        <v>0</v>
      </c>
      <c r="F308" s="32" t="e">
        <f t="shared" si="25"/>
        <v>#DIV/0!</v>
      </c>
      <c r="G308" s="3">
        <f t="shared" ref="G308:H310" si="26">D308*$E$278</f>
        <v>0</v>
      </c>
      <c r="H308" s="3">
        <f t="shared" si="26"/>
        <v>0</v>
      </c>
      <c r="J308" s="7"/>
    </row>
    <row r="309" spans="1:14" x14ac:dyDescent="0.25">
      <c r="A309" s="28" t="str">
        <f>_xlfn.XLOOKUP(P!C309,'Banco de Dados'!$B$3:$B$274,'Banco de Dados'!$K$3:$K$274,"")</f>
        <v/>
      </c>
      <c r="B309" s="2">
        <v>0</v>
      </c>
      <c r="C309" s="2">
        <v>0</v>
      </c>
      <c r="D309" s="2">
        <v>0</v>
      </c>
      <c r="E309" s="2">
        <v>0</v>
      </c>
      <c r="F309" s="32" t="e">
        <f t="shared" si="25"/>
        <v>#DIV/0!</v>
      </c>
      <c r="G309" s="3">
        <f t="shared" si="26"/>
        <v>0</v>
      </c>
      <c r="H309" s="3">
        <f t="shared" si="26"/>
        <v>0</v>
      </c>
      <c r="J309" s="7"/>
    </row>
    <row r="310" spans="1:14" x14ac:dyDescent="0.25">
      <c r="A310" s="28" t="str">
        <f>_xlfn.XLOOKUP(P!C310,'Banco de Dados'!$B$3:$B$274,'Banco de Dados'!$K$3:$K$274,"")</f>
        <v/>
      </c>
      <c r="B310" s="2">
        <v>0</v>
      </c>
      <c r="C310" s="2">
        <v>0</v>
      </c>
      <c r="D310" s="2">
        <v>0</v>
      </c>
      <c r="E310" s="2">
        <v>0</v>
      </c>
      <c r="F310" s="32" t="e">
        <f t="shared" si="25"/>
        <v>#DIV/0!</v>
      </c>
      <c r="G310" s="3">
        <f t="shared" si="26"/>
        <v>0</v>
      </c>
      <c r="H310" s="3">
        <f t="shared" si="26"/>
        <v>0</v>
      </c>
      <c r="J310" s="7"/>
    </row>
    <row r="311" spans="1:14" x14ac:dyDescent="0.25">
      <c r="A311" s="21"/>
      <c r="B311" s="21"/>
      <c r="C311" s="21"/>
      <c r="D311" s="21"/>
      <c r="E311" s="21"/>
      <c r="F311" s="77"/>
      <c r="G311" s="21"/>
      <c r="H311" s="21"/>
      <c r="J311" s="21"/>
      <c r="K311" s="21"/>
      <c r="L311" s="21"/>
      <c r="M311" s="21"/>
      <c r="N311" s="21"/>
    </row>
    <row r="312" spans="1:14" ht="15.75" x14ac:dyDescent="0.25">
      <c r="A312" s="36" t="str">
        <f>'Nome das Amostras'!A13</f>
        <v>ak</v>
      </c>
      <c r="B312" s="164" t="str">
        <f>VLOOKUP(A312,'Nome das Amostras'!$A$3:$D$28,2,FALSE)</f>
        <v>R10</v>
      </c>
      <c r="C312" s="164"/>
      <c r="D312" s="51" t="s">
        <v>65</v>
      </c>
      <c r="E312" s="52">
        <f>'Banco de Dados'!$O$13/'Banco de Dados'!BZ13</f>
        <v>0.806640625</v>
      </c>
      <c r="F312" s="74"/>
      <c r="G312" s="3"/>
      <c r="H312" s="3"/>
      <c r="J312" s="7"/>
    </row>
    <row r="313" spans="1:14" ht="15.75" x14ac:dyDescent="0.25">
      <c r="A313" s="107" t="s">
        <v>1</v>
      </c>
      <c r="B313" s="107" t="s">
        <v>0</v>
      </c>
      <c r="C313" s="107" t="s">
        <v>212</v>
      </c>
      <c r="D313" s="107" t="s">
        <v>209</v>
      </c>
      <c r="E313" s="107" t="s">
        <v>213</v>
      </c>
      <c r="F313" s="76" t="s">
        <v>219</v>
      </c>
      <c r="G313" s="54" t="s">
        <v>140</v>
      </c>
      <c r="H313" s="54" t="s">
        <v>66</v>
      </c>
      <c r="J313" s="7"/>
      <c r="K313" s="72" t="str">
        <f>A312</f>
        <v>ak</v>
      </c>
      <c r="L313" s="55" t="s">
        <v>215</v>
      </c>
      <c r="M313" s="41" t="str">
        <f>$A$1</f>
        <v>Cloro</v>
      </c>
      <c r="N313" s="3"/>
    </row>
    <row r="314" spans="1:14" x14ac:dyDescent="0.25">
      <c r="A314" s="28" t="str">
        <f>_xlfn.XLOOKUP(P!C314,'Banco de Dados'!$B$3:$B$274,'Banco de Dados'!$K$3:$K$274,"")</f>
        <v>Si</v>
      </c>
      <c r="B314" s="2" cm="1">
        <f t="array" ref="B314:E344">Dados!BV5:BY35</f>
        <v>14</v>
      </c>
      <c r="C314" s="2">
        <v>1740</v>
      </c>
      <c r="D314" s="2">
        <v>5318</v>
      </c>
      <c r="E314" s="2">
        <v>97</v>
      </c>
      <c r="F314" s="32">
        <f>(E314*100)/D314</f>
        <v>1.8239939827002634</v>
      </c>
      <c r="G314" s="3">
        <f t="shared" ref="G314:H341" si="27">D314*$E$312</f>
        <v>4289.71484375</v>
      </c>
      <c r="H314" s="3">
        <f t="shared" si="27"/>
        <v>78.244140625</v>
      </c>
      <c r="J314" s="7"/>
      <c r="K314" s="5" t="s">
        <v>210</v>
      </c>
      <c r="L314" s="5"/>
      <c r="M314" s="5" t="s">
        <v>211</v>
      </c>
    </row>
    <row r="315" spans="1:14" x14ac:dyDescent="0.25">
      <c r="A315" s="28" t="str">
        <f>_xlfn.XLOOKUP(P!C315,'Banco de Dados'!$B$3:$B$274,'Banco de Dados'!$K$3:$K$274,"")</f>
        <v>P</v>
      </c>
      <c r="B315" s="2">
        <v>15</v>
      </c>
      <c r="C315" s="2">
        <v>2013</v>
      </c>
      <c r="D315" s="2">
        <v>1154</v>
      </c>
      <c r="E315" s="2">
        <v>80</v>
      </c>
      <c r="F315" s="32">
        <f t="shared" ref="F315:F344" si="28">(E315*100)/D315</f>
        <v>6.9324090121317159</v>
      </c>
      <c r="G315" s="3">
        <f t="shared" si="27"/>
        <v>930.86328125</v>
      </c>
      <c r="H315" s="3">
        <f t="shared" si="27"/>
        <v>64.53125</v>
      </c>
      <c r="J315" s="7"/>
      <c r="K315" s="6">
        <f>_xlfn.XLOOKUP($B$4,A314:A341,G314:G341,"")</f>
        <v>7244.439453125</v>
      </c>
      <c r="L315" s="6"/>
      <c r="M315" s="6">
        <f>_xlfn.XLOOKUP($B$4,A314:A341,H314:H341,"")</f>
        <v>133.095703125</v>
      </c>
    </row>
    <row r="316" spans="1:14" x14ac:dyDescent="0.25">
      <c r="A316" s="28" t="str">
        <f>_xlfn.XLOOKUP(P!C316,'Banco de Dados'!$B$3:$B$274,'Banco de Dados'!$K$3:$K$274,"")</f>
        <v>S</v>
      </c>
      <c r="B316" s="2">
        <v>16</v>
      </c>
      <c r="C316" s="2">
        <v>2307</v>
      </c>
      <c r="D316" s="2">
        <v>4221</v>
      </c>
      <c r="E316" s="2">
        <v>106</v>
      </c>
      <c r="F316" s="32">
        <f t="shared" si="28"/>
        <v>2.5112532575219144</v>
      </c>
      <c r="G316" s="3">
        <f t="shared" si="27"/>
        <v>3404.830078125</v>
      </c>
      <c r="H316" s="3">
        <f t="shared" si="27"/>
        <v>85.50390625</v>
      </c>
      <c r="J316" s="7"/>
    </row>
    <row r="317" spans="1:14" ht="15.75" x14ac:dyDescent="0.25">
      <c r="A317" s="28" t="str">
        <f>_xlfn.XLOOKUP(P!C317,'Banco de Dados'!$B$3:$B$274,'Banco de Dados'!$K$3:$K$274,"")</f>
        <v>Cl</v>
      </c>
      <c r="B317" s="2">
        <v>17</v>
      </c>
      <c r="C317" s="2">
        <v>2622</v>
      </c>
      <c r="D317" s="2">
        <v>8981</v>
      </c>
      <c r="E317" s="2">
        <v>165</v>
      </c>
      <c r="F317" s="32">
        <f t="shared" si="28"/>
        <v>1.8372118917715177</v>
      </c>
      <c r="G317" s="3">
        <f t="shared" si="27"/>
        <v>7244.439453125</v>
      </c>
      <c r="H317" s="3">
        <f t="shared" si="27"/>
        <v>133.095703125</v>
      </c>
      <c r="K317" s="165" t="s">
        <v>67</v>
      </c>
      <c r="L317" s="166"/>
      <c r="M317" s="167"/>
      <c r="N317"/>
    </row>
    <row r="318" spans="1:14" x14ac:dyDescent="0.25">
      <c r="A318" s="28" t="str">
        <f>_xlfn.XLOOKUP(P!C318,'Banco de Dados'!$B$3:$B$274,'Banco de Dados'!$K$3:$K$274,"")</f>
        <v>Ar</v>
      </c>
      <c r="B318" s="2">
        <v>18</v>
      </c>
      <c r="C318" s="2">
        <v>2957</v>
      </c>
      <c r="D318" s="2">
        <v>5120</v>
      </c>
      <c r="E318" s="2">
        <v>192</v>
      </c>
      <c r="F318" s="32">
        <f t="shared" si="28"/>
        <v>3.75</v>
      </c>
      <c r="G318" s="3">
        <f t="shared" si="27"/>
        <v>4130</v>
      </c>
      <c r="H318" s="3">
        <f t="shared" si="27"/>
        <v>154.875</v>
      </c>
      <c r="J318" s="7"/>
      <c r="K318" s="104" t="s">
        <v>240</v>
      </c>
      <c r="L318" s="39"/>
      <c r="M318" s="106" t="s">
        <v>209</v>
      </c>
    </row>
    <row r="319" spans="1:14" x14ac:dyDescent="0.25">
      <c r="A319" s="28" t="str">
        <f>_xlfn.XLOOKUP(P!C319,'Banco de Dados'!$B$3:$B$274,'Banco de Dados'!$K$3:$K$274,"")</f>
        <v>K</v>
      </c>
      <c r="B319" s="2">
        <v>19</v>
      </c>
      <c r="C319" s="2">
        <v>3313</v>
      </c>
      <c r="D319" s="2">
        <v>57180</v>
      </c>
      <c r="E319" s="2">
        <v>273</v>
      </c>
      <c r="F319" s="32">
        <f t="shared" si="28"/>
        <v>0.47743966421825812</v>
      </c>
      <c r="G319" s="3">
        <f t="shared" si="27"/>
        <v>46123.7109375</v>
      </c>
      <c r="H319" s="3">
        <f t="shared" si="27"/>
        <v>220.212890625</v>
      </c>
      <c r="J319" s="58" t="s">
        <v>38</v>
      </c>
      <c r="K319" s="59">
        <f>$L$9</f>
        <v>6600</v>
      </c>
      <c r="L319" s="60"/>
      <c r="M319" s="61">
        <f>$M$11</f>
        <v>29684</v>
      </c>
      <c r="N319" s="60"/>
    </row>
    <row r="320" spans="1:14" x14ac:dyDescent="0.25">
      <c r="A320" s="28" t="str">
        <f>_xlfn.XLOOKUP(P!C320,'Banco de Dados'!$B$3:$B$274,'Banco de Dados'!$K$3:$K$274,"")</f>
        <v>Ca</v>
      </c>
      <c r="B320" s="2">
        <v>20</v>
      </c>
      <c r="C320" s="2">
        <v>3691</v>
      </c>
      <c r="D320" s="2">
        <v>24113</v>
      </c>
      <c r="E320" s="2">
        <v>198</v>
      </c>
      <c r="F320" s="32">
        <f t="shared" si="28"/>
        <v>0.82113382822543857</v>
      </c>
      <c r="G320" s="3">
        <f t="shared" si="27"/>
        <v>19450.525390625</v>
      </c>
      <c r="H320" s="3">
        <f t="shared" si="27"/>
        <v>159.71484375</v>
      </c>
      <c r="J320" s="2"/>
      <c r="K320" s="18"/>
      <c r="L320" s="2" t="s">
        <v>70</v>
      </c>
      <c r="M320" s="19"/>
    </row>
    <row r="321" spans="1:14" x14ac:dyDescent="0.25">
      <c r="A321" s="28" t="str">
        <f>_xlfn.XLOOKUP(P!C321,'Banco de Dados'!$B$3:$B$274,'Banco de Dados'!$K$3:$K$274,"")</f>
        <v>Ti</v>
      </c>
      <c r="B321" s="2">
        <v>22</v>
      </c>
      <c r="C321" s="2">
        <v>4509</v>
      </c>
      <c r="D321" s="2">
        <v>13847</v>
      </c>
      <c r="E321" s="2">
        <v>163</v>
      </c>
      <c r="F321" s="32">
        <f t="shared" si="28"/>
        <v>1.1771502852603453</v>
      </c>
      <c r="G321" s="3">
        <f t="shared" si="27"/>
        <v>11169.552734375</v>
      </c>
      <c r="H321" s="3">
        <f t="shared" si="27"/>
        <v>131.482421875</v>
      </c>
      <c r="J321" s="58" t="s">
        <v>69</v>
      </c>
      <c r="K321" s="62" t="s">
        <v>71</v>
      </c>
      <c r="L321" s="63"/>
      <c r="M321" s="64">
        <f>K315</f>
        <v>7244.439453125</v>
      </c>
      <c r="N321" s="60"/>
    </row>
    <row r="322" spans="1:14" x14ac:dyDescent="0.25">
      <c r="A322" s="28" t="str">
        <f>_xlfn.XLOOKUP(P!C322,'Banco de Dados'!$B$3:$B$274,'Banco de Dados'!$K$3:$K$274,"")</f>
        <v>Cr</v>
      </c>
      <c r="B322" s="2">
        <v>24</v>
      </c>
      <c r="C322" s="2">
        <v>5412</v>
      </c>
      <c r="D322" s="2">
        <v>5099</v>
      </c>
      <c r="E322" s="2">
        <v>152</v>
      </c>
      <c r="F322" s="32">
        <f t="shared" si="28"/>
        <v>2.980976662090606</v>
      </c>
      <c r="G322" s="3">
        <f t="shared" si="27"/>
        <v>4113.060546875</v>
      </c>
      <c r="H322" s="3">
        <f t="shared" si="27"/>
        <v>122.609375</v>
      </c>
      <c r="J322" s="7"/>
    </row>
    <row r="323" spans="1:14" ht="15.75" x14ac:dyDescent="0.25">
      <c r="A323" s="28" t="str">
        <f>_xlfn.XLOOKUP(P!C323,'Banco de Dados'!$B$3:$B$274,'Banco de Dados'!$K$3:$K$274,"")</f>
        <v>Mn</v>
      </c>
      <c r="B323" s="2">
        <v>25</v>
      </c>
      <c r="C323" s="2">
        <v>5895</v>
      </c>
      <c r="D323" s="2">
        <v>4912</v>
      </c>
      <c r="E323" s="2">
        <v>165</v>
      </c>
      <c r="F323" s="32">
        <f t="shared" si="28"/>
        <v>3.3591205211726383</v>
      </c>
      <c r="G323" s="3">
        <f t="shared" si="27"/>
        <v>3962.21875</v>
      </c>
      <c r="H323" s="3">
        <f t="shared" si="27"/>
        <v>133.095703125</v>
      </c>
      <c r="J323" s="7"/>
      <c r="K323" s="165" t="s">
        <v>218</v>
      </c>
      <c r="L323" s="166"/>
      <c r="M323" s="167"/>
    </row>
    <row r="324" spans="1:14" x14ac:dyDescent="0.25">
      <c r="A324" s="28" t="str">
        <f>_xlfn.XLOOKUP(P!C324,'Banco de Dados'!$B$3:$B$274,'Banco de Dados'!$K$3:$K$274,"")</f>
        <v>Fe</v>
      </c>
      <c r="B324" s="2">
        <v>26</v>
      </c>
      <c r="C324" s="2">
        <v>6399</v>
      </c>
      <c r="D324" s="2">
        <v>282641</v>
      </c>
      <c r="E324" s="2">
        <v>530</v>
      </c>
      <c r="F324" s="32">
        <f t="shared" si="28"/>
        <v>0.18751702689984823</v>
      </c>
      <c r="G324" s="3">
        <f t="shared" si="27"/>
        <v>227989.712890625</v>
      </c>
      <c r="H324" s="3">
        <f t="shared" si="27"/>
        <v>427.51953125</v>
      </c>
      <c r="J324" s="7"/>
      <c r="K324" s="104" t="s">
        <v>236</v>
      </c>
      <c r="L324" s="108">
        <f>K315</f>
        <v>7244.439453125</v>
      </c>
      <c r="M324" s="109">
        <f>M315</f>
        <v>133.095703125</v>
      </c>
    </row>
    <row r="325" spans="1:14" x14ac:dyDescent="0.25">
      <c r="A325" s="28" t="str">
        <f>_xlfn.XLOOKUP(P!C325,'Banco de Dados'!$B$3:$B$274,'Banco de Dados'!$K$3:$K$274,"")</f>
        <v>Ni</v>
      </c>
      <c r="B325" s="2">
        <v>28</v>
      </c>
      <c r="C325" s="2">
        <v>7472</v>
      </c>
      <c r="D325" s="2">
        <v>2304</v>
      </c>
      <c r="E325" s="2">
        <v>245</v>
      </c>
      <c r="F325" s="32">
        <f t="shared" si="28"/>
        <v>10.633680555555555</v>
      </c>
      <c r="G325" s="3">
        <f t="shared" si="27"/>
        <v>1858.5</v>
      </c>
      <c r="H325" s="3">
        <f t="shared" si="27"/>
        <v>197.626953125</v>
      </c>
      <c r="J325" s="7"/>
      <c r="K325" s="104" t="s">
        <v>237</v>
      </c>
      <c r="L325" s="105">
        <f>$L$9</f>
        <v>6600</v>
      </c>
      <c r="M325" s="106">
        <f>$L$10</f>
        <v>0</v>
      </c>
    </row>
    <row r="326" spans="1:14" x14ac:dyDescent="0.25">
      <c r="A326" s="28" t="str">
        <f>_xlfn.XLOOKUP(P!C326,'Banco de Dados'!$B$3:$B$274,'Banco de Dados'!$K$3:$K$274,"")</f>
        <v>Cu</v>
      </c>
      <c r="B326" s="2">
        <v>29</v>
      </c>
      <c r="C326" s="2">
        <v>8041</v>
      </c>
      <c r="D326" s="2">
        <v>738</v>
      </c>
      <c r="E326" s="2">
        <v>250</v>
      </c>
      <c r="F326" s="32">
        <f t="shared" si="28"/>
        <v>33.875338753387531</v>
      </c>
      <c r="G326" s="3">
        <f t="shared" si="27"/>
        <v>595.30078125</v>
      </c>
      <c r="H326" s="3">
        <f t="shared" si="27"/>
        <v>201.66015625</v>
      </c>
      <c r="J326" s="7"/>
      <c r="K326" s="104" t="s">
        <v>238</v>
      </c>
      <c r="L326" s="105">
        <f>$M$11</f>
        <v>29684</v>
      </c>
      <c r="M326" s="106">
        <f>$M$12</f>
        <v>255</v>
      </c>
    </row>
    <row r="327" spans="1:14" x14ac:dyDescent="0.25">
      <c r="A327" s="28" t="str">
        <f>_xlfn.XLOOKUP(P!C327,'Banco de Dados'!$B$3:$B$274,'Banco de Dados'!$K$3:$K$274,"")</f>
        <v>Zn</v>
      </c>
      <c r="B327" s="2">
        <v>30</v>
      </c>
      <c r="C327" s="2">
        <v>8631</v>
      </c>
      <c r="D327" s="2">
        <v>1119</v>
      </c>
      <c r="E327" s="2">
        <v>247</v>
      </c>
      <c r="F327" s="32">
        <f t="shared" si="28"/>
        <v>22.073279714030384</v>
      </c>
      <c r="G327" s="3">
        <f t="shared" si="27"/>
        <v>902.630859375</v>
      </c>
      <c r="H327" s="3">
        <f t="shared" si="27"/>
        <v>199.240234375</v>
      </c>
      <c r="J327" s="7"/>
      <c r="K327" s="69" t="s">
        <v>217</v>
      </c>
      <c r="L327" s="110">
        <f>SQRT(((M324/L324)^2)+((M325/L325)^2)+((M326/L326)^2))</f>
        <v>2.028130200703581E-2</v>
      </c>
      <c r="M327" s="71" t="str">
        <f>M336</f>
        <v>mg/kg</v>
      </c>
    </row>
    <row r="328" spans="1:14" x14ac:dyDescent="0.25">
      <c r="A328" s="28" t="str">
        <f>_xlfn.XLOOKUP(P!C328,'Banco de Dados'!$B$3:$B$274,'Banco de Dados'!$K$3:$K$274,"")</f>
        <v>Rh</v>
      </c>
      <c r="B328" s="2">
        <v>45</v>
      </c>
      <c r="C328" s="2">
        <v>20167</v>
      </c>
      <c r="D328" s="2">
        <v>1752</v>
      </c>
      <c r="E328" s="2">
        <v>141</v>
      </c>
      <c r="F328" s="32">
        <f t="shared" si="28"/>
        <v>8.0479452054794525</v>
      </c>
      <c r="G328" s="3">
        <f t="shared" si="27"/>
        <v>1413.234375</v>
      </c>
      <c r="H328" s="3">
        <f t="shared" si="27"/>
        <v>113.736328125</v>
      </c>
      <c r="J328" s="7"/>
    </row>
    <row r="329" spans="1:14" x14ac:dyDescent="0.25">
      <c r="A329" s="28" t="str">
        <f>_xlfn.XLOOKUP(P!C329,'Banco de Dados'!$B$3:$B$274,'Banco de Dados'!$K$3:$K$274,"")</f>
        <v>Rh</v>
      </c>
      <c r="B329" s="2">
        <v>45</v>
      </c>
      <c r="C329" s="2">
        <v>2696</v>
      </c>
      <c r="D329" s="2">
        <v>17472</v>
      </c>
      <c r="E329" s="2">
        <v>144</v>
      </c>
      <c r="F329" s="32">
        <f t="shared" si="28"/>
        <v>0.82417582417582413</v>
      </c>
      <c r="G329" s="3">
        <f t="shared" si="27"/>
        <v>14093.625</v>
      </c>
      <c r="H329" s="3">
        <f t="shared" si="27"/>
        <v>116.15625</v>
      </c>
      <c r="J329" s="7"/>
    </row>
    <row r="330" spans="1:14" x14ac:dyDescent="0.25">
      <c r="A330" s="28" t="str">
        <f>_xlfn.XLOOKUP(P!C330,'Banco de Dados'!$B$3:$B$274,'Banco de Dados'!$K$3:$K$274,"")</f>
        <v/>
      </c>
      <c r="B330" s="2">
        <v>0</v>
      </c>
      <c r="C330" s="2">
        <v>0</v>
      </c>
      <c r="D330" s="2">
        <v>0</v>
      </c>
      <c r="E330" s="2">
        <v>0</v>
      </c>
      <c r="F330" s="32" t="e">
        <f t="shared" si="28"/>
        <v>#DIV/0!</v>
      </c>
      <c r="G330" s="3">
        <f t="shared" si="27"/>
        <v>0</v>
      </c>
      <c r="H330" s="3">
        <f t="shared" si="27"/>
        <v>0</v>
      </c>
      <c r="J330" s="7"/>
    </row>
    <row r="331" spans="1:14" x14ac:dyDescent="0.25">
      <c r="A331" s="28" t="str">
        <f>_xlfn.XLOOKUP(P!C331,'Banco de Dados'!$B$3:$B$274,'Banco de Dados'!$K$3:$K$274,"")</f>
        <v/>
      </c>
      <c r="B331" s="2">
        <v>0</v>
      </c>
      <c r="C331" s="2">
        <v>0</v>
      </c>
      <c r="D331" s="2">
        <v>0</v>
      </c>
      <c r="E331" s="2">
        <v>0</v>
      </c>
      <c r="F331" s="32" t="e">
        <f t="shared" si="28"/>
        <v>#DIV/0!</v>
      </c>
      <c r="G331" s="3">
        <f t="shared" si="27"/>
        <v>0</v>
      </c>
      <c r="H331" s="3">
        <f t="shared" si="27"/>
        <v>0</v>
      </c>
      <c r="J331" s="7"/>
    </row>
    <row r="332" spans="1:14" x14ac:dyDescent="0.25">
      <c r="A332" s="28" t="str">
        <f>_xlfn.XLOOKUP(P!C332,'Banco de Dados'!$B$3:$B$274,'Banco de Dados'!$K$3:$K$274,"")</f>
        <v/>
      </c>
      <c r="B332" s="2">
        <v>0</v>
      </c>
      <c r="C332" s="2">
        <v>0</v>
      </c>
      <c r="D332" s="2">
        <v>0</v>
      </c>
      <c r="E332" s="2">
        <v>0</v>
      </c>
      <c r="F332" s="32" t="e">
        <f t="shared" si="28"/>
        <v>#DIV/0!</v>
      </c>
      <c r="G332" s="3">
        <f t="shared" si="27"/>
        <v>0</v>
      </c>
      <c r="H332" s="3">
        <f t="shared" si="27"/>
        <v>0</v>
      </c>
      <c r="J332" s="7"/>
    </row>
    <row r="333" spans="1:14" x14ac:dyDescent="0.25">
      <c r="A333" s="28" t="str">
        <f>_xlfn.XLOOKUP(P!C333,'Banco de Dados'!$B$3:$B$274,'Banco de Dados'!$K$3:$K$274,"")</f>
        <v/>
      </c>
      <c r="B333" s="2">
        <v>0</v>
      </c>
      <c r="C333" s="2">
        <v>0</v>
      </c>
      <c r="D333" s="2">
        <v>0</v>
      </c>
      <c r="E333" s="2">
        <v>0</v>
      </c>
      <c r="F333" s="32" t="e">
        <f t="shared" si="28"/>
        <v>#DIV/0!</v>
      </c>
      <c r="G333" s="3">
        <f t="shared" si="27"/>
        <v>0</v>
      </c>
      <c r="H333" s="3">
        <f t="shared" si="27"/>
        <v>0</v>
      </c>
      <c r="J333" s="7"/>
    </row>
    <row r="334" spans="1:14" x14ac:dyDescent="0.25">
      <c r="A334" s="28" t="str">
        <f>_xlfn.XLOOKUP(P!C334,'Banco de Dados'!$B$3:$B$274,'Banco de Dados'!$K$3:$K$274,"")</f>
        <v/>
      </c>
      <c r="B334" s="2">
        <v>0</v>
      </c>
      <c r="C334" s="2">
        <v>0</v>
      </c>
      <c r="D334" s="2">
        <v>0</v>
      </c>
      <c r="E334" s="17">
        <v>0</v>
      </c>
      <c r="F334" s="32" t="e">
        <f t="shared" si="28"/>
        <v>#DIV/0!</v>
      </c>
      <c r="G334" s="3">
        <f t="shared" si="27"/>
        <v>0</v>
      </c>
      <c r="H334" s="3">
        <f t="shared" si="27"/>
        <v>0</v>
      </c>
      <c r="J334" s="7"/>
    </row>
    <row r="335" spans="1:14" ht="15.75" x14ac:dyDescent="0.25">
      <c r="A335" s="28" t="str">
        <f>_xlfn.XLOOKUP(P!C335,'Banco de Dados'!$B$3:$B$274,'Banco de Dados'!$K$3:$K$274,"")</f>
        <v/>
      </c>
      <c r="B335" s="2">
        <v>0</v>
      </c>
      <c r="C335" s="2">
        <v>0</v>
      </c>
      <c r="D335" s="2">
        <v>0</v>
      </c>
      <c r="E335" s="2">
        <v>0</v>
      </c>
      <c r="F335" s="32" t="e">
        <f t="shared" si="28"/>
        <v>#DIV/0!</v>
      </c>
      <c r="G335" s="3">
        <f t="shared" si="27"/>
        <v>0</v>
      </c>
      <c r="H335" s="3">
        <f t="shared" si="27"/>
        <v>0</v>
      </c>
      <c r="J335" s="7"/>
      <c r="K335" s="101" t="s">
        <v>216</v>
      </c>
      <c r="L335" s="102" t="str">
        <f>K313</f>
        <v>ak</v>
      </c>
      <c r="M335" s="103" t="str">
        <f>M313</f>
        <v>Cloro</v>
      </c>
    </row>
    <row r="336" spans="1:14" x14ac:dyDescent="0.25">
      <c r="A336" s="28" t="str">
        <f>_xlfn.XLOOKUP(P!C336,'Banco de Dados'!$B$3:$B$274,'Banco de Dados'!$K$3:$K$274,"")</f>
        <v/>
      </c>
      <c r="B336" s="2">
        <v>0</v>
      </c>
      <c r="C336" s="2">
        <v>0</v>
      </c>
      <c r="D336" s="2">
        <v>0</v>
      </c>
      <c r="E336" s="2">
        <v>0</v>
      </c>
      <c r="F336" s="32" t="e">
        <f t="shared" si="28"/>
        <v>#DIV/0!</v>
      </c>
      <c r="G336" s="3">
        <f t="shared" si="27"/>
        <v>0</v>
      </c>
      <c r="H336" s="3">
        <f t="shared" si="27"/>
        <v>0</v>
      </c>
      <c r="J336" s="7"/>
      <c r="K336" s="68" t="s">
        <v>68</v>
      </c>
      <c r="L336" s="29">
        <f>(K319*M321)/M319</f>
        <v>1610.7431744584624</v>
      </c>
      <c r="M336" s="66" t="str">
        <f>$M$9</f>
        <v>mg/kg</v>
      </c>
    </row>
    <row r="337" spans="1:14" x14ac:dyDescent="0.25">
      <c r="A337" s="28" t="str">
        <f>_xlfn.XLOOKUP(P!C337,'Banco de Dados'!$B$3:$B$274,'Banco de Dados'!$K$3:$K$274,"")</f>
        <v/>
      </c>
      <c r="B337" s="2">
        <v>0</v>
      </c>
      <c r="C337" s="2">
        <v>0</v>
      </c>
      <c r="D337" s="2">
        <v>0</v>
      </c>
      <c r="E337" s="2">
        <v>0</v>
      </c>
      <c r="F337" s="32" t="e">
        <f t="shared" si="28"/>
        <v>#DIV/0!</v>
      </c>
      <c r="G337" s="3">
        <f t="shared" si="27"/>
        <v>0</v>
      </c>
      <c r="H337" s="3">
        <f t="shared" si="27"/>
        <v>0</v>
      </c>
      <c r="J337" s="7"/>
      <c r="K337" s="111" t="s">
        <v>246</v>
      </c>
      <c r="L337" s="126">
        <f>SQRT(((M324/L324)^2)+((M325/L325)^2)+((M326/L326)^2))</f>
        <v>2.028130200703581E-2</v>
      </c>
      <c r="M337" s="66"/>
    </row>
    <row r="338" spans="1:14" x14ac:dyDescent="0.25">
      <c r="A338" s="28" t="str">
        <f>_xlfn.XLOOKUP(P!C338,'Banco de Dados'!$B$3:$B$274,'Banco de Dados'!$K$3:$K$274,"")</f>
        <v/>
      </c>
      <c r="B338" s="2">
        <v>0</v>
      </c>
      <c r="C338" s="2">
        <v>0</v>
      </c>
      <c r="D338" s="2">
        <v>0</v>
      </c>
      <c r="E338" s="2">
        <v>0</v>
      </c>
      <c r="F338" s="32" t="e">
        <f t="shared" si="28"/>
        <v>#DIV/0!</v>
      </c>
      <c r="G338" s="3">
        <f t="shared" si="27"/>
        <v>0</v>
      </c>
      <c r="H338" s="3">
        <f t="shared" si="27"/>
        <v>0</v>
      </c>
      <c r="J338" s="7"/>
      <c r="K338" s="69" t="s">
        <v>247</v>
      </c>
      <c r="L338" s="127">
        <f>L337*L336</f>
        <v>32.667968776963647</v>
      </c>
      <c r="M338" s="71" t="str">
        <f>$M$9</f>
        <v>mg/kg</v>
      </c>
    </row>
    <row r="339" spans="1:14" x14ac:dyDescent="0.25">
      <c r="A339" s="28" t="str">
        <f>_xlfn.XLOOKUP(P!C339,'Banco de Dados'!$B$3:$B$274,'Banco de Dados'!$K$3:$K$274,"")</f>
        <v/>
      </c>
      <c r="B339" s="2">
        <v>0</v>
      </c>
      <c r="C339" s="2">
        <v>0</v>
      </c>
      <c r="D339" s="2">
        <v>0</v>
      </c>
      <c r="E339" s="2">
        <v>0</v>
      </c>
      <c r="F339" s="32" t="e">
        <f t="shared" si="28"/>
        <v>#DIV/0!</v>
      </c>
      <c r="G339" s="3">
        <f t="shared" si="27"/>
        <v>0</v>
      </c>
      <c r="H339" s="3">
        <f t="shared" si="27"/>
        <v>0</v>
      </c>
      <c r="J339" s="7"/>
      <c r="K339" s="123"/>
      <c r="L339" s="124"/>
    </row>
    <row r="340" spans="1:14" x14ac:dyDescent="0.25">
      <c r="A340" s="28" t="str">
        <f>_xlfn.XLOOKUP(P!C340,'Banco de Dados'!$B$3:$B$274,'Banco de Dados'!$K$3:$K$274,"")</f>
        <v/>
      </c>
      <c r="B340" s="2">
        <v>0</v>
      </c>
      <c r="C340" s="2">
        <v>0</v>
      </c>
      <c r="D340" s="2">
        <v>0</v>
      </c>
      <c r="E340" s="2">
        <v>0</v>
      </c>
      <c r="F340" s="32" t="e">
        <f t="shared" si="28"/>
        <v>#DIV/0!</v>
      </c>
      <c r="G340" s="3">
        <f t="shared" si="27"/>
        <v>0</v>
      </c>
      <c r="H340" s="3">
        <f t="shared" si="27"/>
        <v>0</v>
      </c>
      <c r="J340" s="7"/>
    </row>
    <row r="341" spans="1:14" x14ac:dyDescent="0.25">
      <c r="A341" s="28" t="str">
        <f>_xlfn.XLOOKUP(P!C341,'Banco de Dados'!$B$3:$B$274,'Banco de Dados'!$K$3:$K$274,"")</f>
        <v/>
      </c>
      <c r="B341" s="2">
        <v>0</v>
      </c>
      <c r="C341" s="2">
        <v>0</v>
      </c>
      <c r="D341" s="2">
        <v>0</v>
      </c>
      <c r="E341" s="2">
        <v>0</v>
      </c>
      <c r="F341" s="32" t="e">
        <f t="shared" si="28"/>
        <v>#DIV/0!</v>
      </c>
      <c r="G341" s="3">
        <f t="shared" si="27"/>
        <v>0</v>
      </c>
      <c r="H341" s="3">
        <f t="shared" si="27"/>
        <v>0</v>
      </c>
      <c r="J341" s="7"/>
    </row>
    <row r="342" spans="1:14" x14ac:dyDescent="0.25">
      <c r="A342" s="28" t="str">
        <f>_xlfn.XLOOKUP(P!C342,'Banco de Dados'!$B$3:$B$274,'Banco de Dados'!$K$3:$K$274,"")</f>
        <v/>
      </c>
      <c r="B342" s="2">
        <v>0</v>
      </c>
      <c r="C342" s="2">
        <v>0</v>
      </c>
      <c r="D342" s="2">
        <v>0</v>
      </c>
      <c r="E342" s="2">
        <v>0</v>
      </c>
      <c r="F342" s="32" t="e">
        <f t="shared" si="28"/>
        <v>#DIV/0!</v>
      </c>
      <c r="G342" s="3">
        <f t="shared" ref="G342:H344" si="29">D342*$E$312</f>
        <v>0</v>
      </c>
      <c r="H342" s="3">
        <f t="shared" si="29"/>
        <v>0</v>
      </c>
      <c r="J342" s="7"/>
    </row>
    <row r="343" spans="1:14" x14ac:dyDescent="0.25">
      <c r="A343" s="28" t="str">
        <f>_xlfn.XLOOKUP(P!C343,'Banco de Dados'!$B$3:$B$274,'Banco de Dados'!$K$3:$K$274,"")</f>
        <v/>
      </c>
      <c r="B343" s="2">
        <v>0</v>
      </c>
      <c r="C343" s="2">
        <v>0</v>
      </c>
      <c r="D343" s="2">
        <v>0</v>
      </c>
      <c r="E343" s="2">
        <v>0</v>
      </c>
      <c r="F343" s="32" t="e">
        <f t="shared" si="28"/>
        <v>#DIV/0!</v>
      </c>
      <c r="G343" s="3">
        <f t="shared" si="29"/>
        <v>0</v>
      </c>
      <c r="H343" s="3">
        <f t="shared" si="29"/>
        <v>0</v>
      </c>
      <c r="J343" s="7"/>
    </row>
    <row r="344" spans="1:14" x14ac:dyDescent="0.25">
      <c r="A344" s="28" t="str">
        <f>_xlfn.XLOOKUP(P!C344,'Banco de Dados'!$B$3:$B$274,'Banco de Dados'!$K$3:$K$274,"")</f>
        <v/>
      </c>
      <c r="B344" s="2">
        <v>0</v>
      </c>
      <c r="C344" s="2">
        <v>0</v>
      </c>
      <c r="D344" s="2">
        <v>0</v>
      </c>
      <c r="E344" s="2">
        <v>0</v>
      </c>
      <c r="F344" s="32" t="e">
        <f t="shared" si="28"/>
        <v>#DIV/0!</v>
      </c>
      <c r="G344" s="3">
        <f t="shared" si="29"/>
        <v>0</v>
      </c>
      <c r="H344" s="3">
        <f t="shared" si="29"/>
        <v>0</v>
      </c>
      <c r="J344" s="7"/>
    </row>
    <row r="345" spans="1:14" x14ac:dyDescent="0.25">
      <c r="A345" s="21"/>
      <c r="B345" s="21"/>
      <c r="C345" s="21"/>
      <c r="D345" s="21"/>
      <c r="E345" s="21"/>
      <c r="F345" s="77"/>
      <c r="G345" s="21"/>
      <c r="H345" s="21"/>
      <c r="J345" s="21"/>
      <c r="K345" s="21"/>
      <c r="L345" s="21"/>
      <c r="M345" s="21"/>
      <c r="N345" s="21"/>
    </row>
    <row r="346" spans="1:14" ht="15.75" x14ac:dyDescent="0.25">
      <c r="A346" s="36" t="str">
        <f>'Nome das Amostras'!A14</f>
        <v>al</v>
      </c>
      <c r="B346" s="164" t="str">
        <f>VLOOKUP(A346,'Nome das Amostras'!$A$3:$D$28,2,FALSE)</f>
        <v>R11</v>
      </c>
      <c r="C346" s="164"/>
      <c r="D346" s="51" t="s">
        <v>65</v>
      </c>
      <c r="E346" s="53">
        <f>'Banco de Dados'!$O$13/'Banco de Dados'!CG13</f>
        <v>0.75309992706053974</v>
      </c>
      <c r="F346" s="74"/>
      <c r="G346" s="3"/>
      <c r="H346" s="3"/>
      <c r="J346" s="7"/>
    </row>
    <row r="347" spans="1:14" ht="15.75" x14ac:dyDescent="0.25">
      <c r="A347" s="107" t="s">
        <v>1</v>
      </c>
      <c r="B347" s="107" t="s">
        <v>0</v>
      </c>
      <c r="C347" s="107" t="s">
        <v>212</v>
      </c>
      <c r="D347" s="107" t="s">
        <v>209</v>
      </c>
      <c r="E347" s="107" t="s">
        <v>213</v>
      </c>
      <c r="F347" s="76" t="s">
        <v>219</v>
      </c>
      <c r="G347" s="54" t="s">
        <v>140</v>
      </c>
      <c r="H347" s="54" t="s">
        <v>66</v>
      </c>
      <c r="J347" s="7"/>
      <c r="K347" s="72" t="str">
        <f>A346</f>
        <v>al</v>
      </c>
      <c r="L347" s="55" t="s">
        <v>215</v>
      </c>
      <c r="M347" s="41" t="str">
        <f>$A$1</f>
        <v>Cloro</v>
      </c>
      <c r="N347" s="3"/>
    </row>
    <row r="348" spans="1:14" x14ac:dyDescent="0.25">
      <c r="A348" s="28" t="str">
        <f>_xlfn.XLOOKUP(P!C348,'Banco de Dados'!$B$3:$B$274,'Banco de Dados'!$K$3:$K$274,"")</f>
        <v>Si</v>
      </c>
      <c r="B348" s="2" cm="1">
        <f t="array" ref="B348:E378">Dados!CC5:CF35</f>
        <v>14</v>
      </c>
      <c r="C348" s="2">
        <v>1740</v>
      </c>
      <c r="D348" s="2">
        <v>11218</v>
      </c>
      <c r="E348" s="2">
        <v>130</v>
      </c>
      <c r="F348" s="32">
        <f>(E348*100)/D348</f>
        <v>1.1588518452487073</v>
      </c>
      <c r="G348" s="3">
        <f t="shared" ref="G348:H375" si="30">D348*$E$346</f>
        <v>8448.2749817651347</v>
      </c>
      <c r="H348" s="3">
        <f t="shared" si="30"/>
        <v>97.902990517870165</v>
      </c>
      <c r="J348" s="7"/>
      <c r="K348" s="5" t="s">
        <v>210</v>
      </c>
      <c r="L348" s="5"/>
      <c r="M348" s="5" t="s">
        <v>211</v>
      </c>
    </row>
    <row r="349" spans="1:14" x14ac:dyDescent="0.25">
      <c r="A349" s="28" t="str">
        <f>_xlfn.XLOOKUP(P!C349,'Banco de Dados'!$B$3:$B$274,'Banco de Dados'!$K$3:$K$274,"")</f>
        <v>P</v>
      </c>
      <c r="B349" s="2">
        <v>15</v>
      </c>
      <c r="C349" s="2">
        <v>2013</v>
      </c>
      <c r="D349" s="2">
        <v>1186</v>
      </c>
      <c r="E349" s="2">
        <v>81</v>
      </c>
      <c r="F349" s="32">
        <f t="shared" ref="F349:F378" si="31">(E349*100)/D349</f>
        <v>6.8296795952782459</v>
      </c>
      <c r="G349" s="3">
        <f t="shared" si="30"/>
        <v>893.17651349380014</v>
      </c>
      <c r="H349" s="3">
        <f t="shared" si="30"/>
        <v>61.001094091903717</v>
      </c>
      <c r="J349" s="7"/>
      <c r="K349" s="6">
        <f>_xlfn.XLOOKUP($B$4,A348:A375,G348:G375,"")</f>
        <v>4844.6918307804517</v>
      </c>
      <c r="L349" s="6"/>
      <c r="M349" s="6">
        <f>_xlfn.XLOOKUP($B$4,A348:A375,H348:H375,"")</f>
        <v>112.96498905908096</v>
      </c>
    </row>
    <row r="350" spans="1:14" x14ac:dyDescent="0.25">
      <c r="A350" s="28" t="str">
        <f>_xlfn.XLOOKUP(P!C350,'Banco de Dados'!$B$3:$B$274,'Banco de Dados'!$K$3:$K$274,"")</f>
        <v>S</v>
      </c>
      <c r="B350" s="2">
        <v>16</v>
      </c>
      <c r="C350" s="2">
        <v>2307</v>
      </c>
      <c r="D350" s="2">
        <v>2535</v>
      </c>
      <c r="E350" s="2">
        <v>95</v>
      </c>
      <c r="F350" s="32">
        <f t="shared" si="31"/>
        <v>3.747534516765286</v>
      </c>
      <c r="G350" s="3">
        <f t="shared" si="30"/>
        <v>1909.1083150984682</v>
      </c>
      <c r="H350" s="3">
        <f t="shared" si="30"/>
        <v>71.544493070751273</v>
      </c>
      <c r="J350" s="7"/>
    </row>
    <row r="351" spans="1:14" ht="15.75" x14ac:dyDescent="0.25">
      <c r="A351" s="28" t="str">
        <f>_xlfn.XLOOKUP(P!C351,'Banco de Dados'!$B$3:$B$274,'Banco de Dados'!$K$3:$K$274,"")</f>
        <v>Cl</v>
      </c>
      <c r="B351" s="2">
        <v>17</v>
      </c>
      <c r="C351" s="2">
        <v>2622</v>
      </c>
      <c r="D351" s="2">
        <v>6433</v>
      </c>
      <c r="E351" s="2">
        <v>150</v>
      </c>
      <c r="F351" s="32">
        <f t="shared" si="31"/>
        <v>2.3317270324887298</v>
      </c>
      <c r="G351" s="3">
        <f t="shared" si="30"/>
        <v>4844.6918307804517</v>
      </c>
      <c r="H351" s="3">
        <f t="shared" si="30"/>
        <v>112.96498905908096</v>
      </c>
      <c r="K351" s="165" t="s">
        <v>67</v>
      </c>
      <c r="L351" s="166"/>
      <c r="M351" s="167"/>
      <c r="N351"/>
    </row>
    <row r="352" spans="1:14" x14ac:dyDescent="0.25">
      <c r="A352" s="28" t="str">
        <f>_xlfn.XLOOKUP(P!C352,'Banco de Dados'!$B$3:$B$274,'Banco de Dados'!$K$3:$K$274,"")</f>
        <v>Ar</v>
      </c>
      <c r="B352" s="2">
        <v>18</v>
      </c>
      <c r="C352" s="2">
        <v>2957</v>
      </c>
      <c r="D352" s="2">
        <v>5484</v>
      </c>
      <c r="E352" s="2">
        <v>190</v>
      </c>
      <c r="F352" s="32">
        <f t="shared" si="31"/>
        <v>3.4646243617797228</v>
      </c>
      <c r="G352" s="3">
        <f t="shared" si="30"/>
        <v>4130</v>
      </c>
      <c r="H352" s="3">
        <f t="shared" si="30"/>
        <v>143.08898614150255</v>
      </c>
      <c r="J352" s="7"/>
      <c r="K352" s="104" t="s">
        <v>240</v>
      </c>
      <c r="L352" s="39"/>
      <c r="M352" s="106" t="s">
        <v>209</v>
      </c>
    </row>
    <row r="353" spans="1:14" x14ac:dyDescent="0.25">
      <c r="A353" s="28" t="str">
        <f>_xlfn.XLOOKUP(P!C353,'Banco de Dados'!$B$3:$B$274,'Banco de Dados'!$K$3:$K$274,"")</f>
        <v>K</v>
      </c>
      <c r="B353" s="2">
        <v>19</v>
      </c>
      <c r="C353" s="2">
        <v>3313</v>
      </c>
      <c r="D353" s="2">
        <v>44743</v>
      </c>
      <c r="E353" s="2">
        <v>248</v>
      </c>
      <c r="F353" s="32">
        <f t="shared" si="31"/>
        <v>0.55427664662628795</v>
      </c>
      <c r="G353" s="3">
        <f t="shared" si="30"/>
        <v>33695.950036469731</v>
      </c>
      <c r="H353" s="3">
        <f t="shared" si="30"/>
        <v>186.76878191101386</v>
      </c>
      <c r="J353" s="58" t="s">
        <v>38</v>
      </c>
      <c r="K353" s="59">
        <f>$L$9</f>
        <v>6600</v>
      </c>
      <c r="L353" s="60"/>
      <c r="M353" s="61">
        <f>$M$11</f>
        <v>29684</v>
      </c>
      <c r="N353" s="60"/>
    </row>
    <row r="354" spans="1:14" x14ac:dyDescent="0.25">
      <c r="A354" s="28" t="str">
        <f>_xlfn.XLOOKUP(P!C354,'Banco de Dados'!$B$3:$B$274,'Banco de Dados'!$K$3:$K$274,"")</f>
        <v>Ca</v>
      </c>
      <c r="B354" s="2">
        <v>20</v>
      </c>
      <c r="C354" s="2">
        <v>3691</v>
      </c>
      <c r="D354" s="2">
        <v>19867</v>
      </c>
      <c r="E354" s="2">
        <v>183</v>
      </c>
      <c r="F354" s="32">
        <f t="shared" si="31"/>
        <v>0.92112548447173703</v>
      </c>
      <c r="G354" s="3">
        <f t="shared" si="30"/>
        <v>14961.836250911743</v>
      </c>
      <c r="H354" s="3">
        <f t="shared" si="30"/>
        <v>137.81728665207876</v>
      </c>
      <c r="J354" s="2"/>
      <c r="K354" s="18"/>
      <c r="L354" s="2" t="s">
        <v>70</v>
      </c>
      <c r="M354" s="19"/>
    </row>
    <row r="355" spans="1:14" x14ac:dyDescent="0.25">
      <c r="A355" s="28" t="str">
        <f>_xlfn.XLOOKUP(P!C355,'Banco de Dados'!$B$3:$B$274,'Banco de Dados'!$K$3:$K$274,"")</f>
        <v>Ti</v>
      </c>
      <c r="B355" s="2">
        <v>22</v>
      </c>
      <c r="C355" s="2">
        <v>4509</v>
      </c>
      <c r="D355" s="2">
        <v>17882</v>
      </c>
      <c r="E355" s="2">
        <v>172</v>
      </c>
      <c r="F355" s="32">
        <f t="shared" si="31"/>
        <v>0.96186108936360581</v>
      </c>
      <c r="G355" s="3">
        <f t="shared" si="30"/>
        <v>13466.932895696571</v>
      </c>
      <c r="H355" s="3">
        <f t="shared" si="30"/>
        <v>129.53318745441283</v>
      </c>
      <c r="J355" s="58" t="s">
        <v>69</v>
      </c>
      <c r="K355" s="62" t="s">
        <v>71</v>
      </c>
      <c r="L355" s="63"/>
      <c r="M355" s="64">
        <f>K349</f>
        <v>4844.6918307804517</v>
      </c>
      <c r="N355" s="60"/>
    </row>
    <row r="356" spans="1:14" x14ac:dyDescent="0.25">
      <c r="A356" s="28" t="str">
        <f>_xlfn.XLOOKUP(P!C356,'Banco de Dados'!$B$3:$B$274,'Banco de Dados'!$K$3:$K$274,"")</f>
        <v>Cr</v>
      </c>
      <c r="B356" s="2">
        <v>24</v>
      </c>
      <c r="C356" s="2">
        <v>5412</v>
      </c>
      <c r="D356" s="2">
        <v>6609</v>
      </c>
      <c r="E356" s="2">
        <v>155</v>
      </c>
      <c r="F356" s="32">
        <f t="shared" si="31"/>
        <v>2.3452867302163716</v>
      </c>
      <c r="G356" s="3">
        <f t="shared" si="30"/>
        <v>4977.2374179431072</v>
      </c>
      <c r="H356" s="3">
        <f t="shared" si="30"/>
        <v>116.73048869438367</v>
      </c>
      <c r="J356" s="7"/>
    </row>
    <row r="357" spans="1:14" ht="15.75" x14ac:dyDescent="0.25">
      <c r="A357" s="28" t="str">
        <f>_xlfn.XLOOKUP(P!C357,'Banco de Dados'!$B$3:$B$274,'Banco de Dados'!$K$3:$K$274,"")</f>
        <v>Mn</v>
      </c>
      <c r="B357" s="2">
        <v>25</v>
      </c>
      <c r="C357" s="2">
        <v>5895</v>
      </c>
      <c r="D357" s="2">
        <v>6042</v>
      </c>
      <c r="E357" s="2">
        <v>167</v>
      </c>
      <c r="F357" s="32">
        <f t="shared" si="31"/>
        <v>2.7639854352863291</v>
      </c>
      <c r="G357" s="3">
        <f t="shared" si="30"/>
        <v>4550.2297592997811</v>
      </c>
      <c r="H357" s="3">
        <f t="shared" si="30"/>
        <v>125.76768781911014</v>
      </c>
      <c r="J357" s="7"/>
      <c r="K357" s="165" t="s">
        <v>218</v>
      </c>
      <c r="L357" s="166"/>
      <c r="M357" s="167"/>
    </row>
    <row r="358" spans="1:14" x14ac:dyDescent="0.25">
      <c r="A358" s="28" t="str">
        <f>_xlfn.XLOOKUP(P!C358,'Banco de Dados'!$B$3:$B$274,'Banco de Dados'!$K$3:$K$274,"")</f>
        <v>Fe</v>
      </c>
      <c r="B358" s="2">
        <v>26</v>
      </c>
      <c r="C358" s="2">
        <v>6399</v>
      </c>
      <c r="D358" s="2">
        <v>351045</v>
      </c>
      <c r="E358" s="2">
        <v>583</v>
      </c>
      <c r="F358" s="32">
        <f t="shared" si="31"/>
        <v>0.16607557435656398</v>
      </c>
      <c r="G358" s="3">
        <f t="shared" si="30"/>
        <v>264371.96389496716</v>
      </c>
      <c r="H358" s="3">
        <f t="shared" si="30"/>
        <v>439.05725747629469</v>
      </c>
      <c r="J358" s="7"/>
      <c r="K358" s="104" t="s">
        <v>236</v>
      </c>
      <c r="L358" s="108">
        <f>K349</f>
        <v>4844.6918307804517</v>
      </c>
      <c r="M358" s="109">
        <f>M349</f>
        <v>112.96498905908096</v>
      </c>
    </row>
    <row r="359" spans="1:14" x14ac:dyDescent="0.25">
      <c r="A359" s="28" t="str">
        <f>_xlfn.XLOOKUP(P!C359,'Banco de Dados'!$B$3:$B$274,'Banco de Dados'!$K$3:$K$274,"")</f>
        <v>Ni</v>
      </c>
      <c r="B359" s="2">
        <v>28</v>
      </c>
      <c r="C359" s="2">
        <v>7472</v>
      </c>
      <c r="D359" s="2">
        <v>3042</v>
      </c>
      <c r="E359" s="2">
        <v>240</v>
      </c>
      <c r="F359" s="32">
        <f t="shared" si="31"/>
        <v>7.8895463510848129</v>
      </c>
      <c r="G359" s="3">
        <f t="shared" si="30"/>
        <v>2290.9299781181617</v>
      </c>
      <c r="H359" s="3">
        <f t="shared" si="30"/>
        <v>180.74398249452955</v>
      </c>
      <c r="J359" s="7"/>
      <c r="K359" s="104" t="s">
        <v>237</v>
      </c>
      <c r="L359" s="105">
        <f>$L$9</f>
        <v>6600</v>
      </c>
      <c r="M359" s="106">
        <f>$L$10</f>
        <v>0</v>
      </c>
    </row>
    <row r="360" spans="1:14" x14ac:dyDescent="0.25">
      <c r="A360" s="28" t="str">
        <f>_xlfn.XLOOKUP(P!C360,'Banco de Dados'!$B$3:$B$274,'Banco de Dados'!$K$3:$K$274,"")</f>
        <v>Cu</v>
      </c>
      <c r="B360" s="2">
        <v>29</v>
      </c>
      <c r="C360" s="2">
        <v>8041</v>
      </c>
      <c r="D360" s="2">
        <v>668</v>
      </c>
      <c r="E360" s="2">
        <v>242</v>
      </c>
      <c r="F360" s="32">
        <f t="shared" si="31"/>
        <v>36.227544910179638</v>
      </c>
      <c r="G360" s="3">
        <f t="shared" si="30"/>
        <v>503.07075127644055</v>
      </c>
      <c r="H360" s="3">
        <f t="shared" si="30"/>
        <v>182.25018234865061</v>
      </c>
      <c r="J360" s="7"/>
      <c r="K360" s="104" t="s">
        <v>238</v>
      </c>
      <c r="L360" s="105">
        <f>$M$11</f>
        <v>29684</v>
      </c>
      <c r="M360" s="106">
        <f>$M$12</f>
        <v>255</v>
      </c>
    </row>
    <row r="361" spans="1:14" x14ac:dyDescent="0.25">
      <c r="A361" s="28" t="str">
        <f>_xlfn.XLOOKUP(P!C361,'Banco de Dados'!$B$3:$B$274,'Banco de Dados'!$K$3:$K$274,"")</f>
        <v>Zn</v>
      </c>
      <c r="B361" s="2">
        <v>30</v>
      </c>
      <c r="C361" s="2">
        <v>8631</v>
      </c>
      <c r="D361" s="2">
        <v>1510</v>
      </c>
      <c r="E361" s="2">
        <v>244</v>
      </c>
      <c r="F361" s="32">
        <f t="shared" si="31"/>
        <v>16.158940397350992</v>
      </c>
      <c r="G361" s="3">
        <f t="shared" si="30"/>
        <v>1137.1808898614149</v>
      </c>
      <c r="H361" s="3">
        <f t="shared" si="30"/>
        <v>183.7563822027717</v>
      </c>
      <c r="J361" s="7"/>
      <c r="K361" s="69" t="s">
        <v>217</v>
      </c>
      <c r="L361" s="110">
        <f>SQRT(((M358/L358)^2)+((M359/L359)^2)+((M360/L360)^2))</f>
        <v>2.4849377315695392E-2</v>
      </c>
      <c r="M361" s="71" t="str">
        <f>M370</f>
        <v>mg/kg</v>
      </c>
    </row>
    <row r="362" spans="1:14" x14ac:dyDescent="0.25">
      <c r="A362" s="28" t="str">
        <f>_xlfn.XLOOKUP(P!C362,'Banco de Dados'!$B$3:$B$274,'Banco de Dados'!$K$3:$K$274,"")</f>
        <v>Zr</v>
      </c>
      <c r="B362" s="2">
        <v>40</v>
      </c>
      <c r="C362" s="2">
        <v>15746</v>
      </c>
      <c r="D362" s="2">
        <v>1010</v>
      </c>
      <c r="E362" s="2">
        <v>181</v>
      </c>
      <c r="F362" s="32">
        <f t="shared" si="31"/>
        <v>17.920792079207921</v>
      </c>
      <c r="G362" s="3">
        <f t="shared" si="30"/>
        <v>760.63092633114513</v>
      </c>
      <c r="H362" s="3">
        <f t="shared" si="30"/>
        <v>136.3110867979577</v>
      </c>
      <c r="J362" s="7"/>
    </row>
    <row r="363" spans="1:14" x14ac:dyDescent="0.25">
      <c r="A363" s="28" t="str">
        <f>_xlfn.XLOOKUP(P!C363,'Banco de Dados'!$B$3:$B$274,'Banco de Dados'!$K$3:$K$274,"")</f>
        <v>Rh</v>
      </c>
      <c r="B363" s="2">
        <v>45</v>
      </c>
      <c r="C363" s="2">
        <v>20167</v>
      </c>
      <c r="D363" s="2">
        <v>2002</v>
      </c>
      <c r="E363" s="2">
        <v>144</v>
      </c>
      <c r="F363" s="32">
        <f t="shared" si="31"/>
        <v>7.1928071928071926</v>
      </c>
      <c r="G363" s="3">
        <f t="shared" si="30"/>
        <v>1507.7060539752006</v>
      </c>
      <c r="H363" s="3">
        <f t="shared" si="30"/>
        <v>108.44638949671773</v>
      </c>
      <c r="J363" s="7"/>
    </row>
    <row r="364" spans="1:14" x14ac:dyDescent="0.25">
      <c r="A364" s="28" t="str">
        <f>_xlfn.XLOOKUP(P!C364,'Banco de Dados'!$B$3:$B$274,'Banco de Dados'!$K$3:$K$274,"")</f>
        <v>Rh</v>
      </c>
      <c r="B364" s="2">
        <v>45</v>
      </c>
      <c r="C364" s="2">
        <v>2696</v>
      </c>
      <c r="D364" s="2">
        <v>16940</v>
      </c>
      <c r="E364" s="2">
        <v>142</v>
      </c>
      <c r="F364" s="32">
        <f t="shared" si="31"/>
        <v>0.83825265643447466</v>
      </c>
      <c r="G364" s="3">
        <f t="shared" si="30"/>
        <v>12757.512764405543</v>
      </c>
      <c r="H364" s="3">
        <f t="shared" si="30"/>
        <v>106.94018964259665</v>
      </c>
      <c r="J364" s="7"/>
    </row>
    <row r="365" spans="1:14" x14ac:dyDescent="0.25">
      <c r="A365" s="28" t="str">
        <f>_xlfn.XLOOKUP(P!C365,'Banco de Dados'!$B$3:$B$274,'Banco de Dados'!$K$3:$K$274,"")</f>
        <v/>
      </c>
      <c r="B365" s="2">
        <v>0</v>
      </c>
      <c r="C365" s="2">
        <v>0</v>
      </c>
      <c r="D365" s="2">
        <v>0</v>
      </c>
      <c r="E365" s="2">
        <v>0</v>
      </c>
      <c r="F365" s="32" t="e">
        <f t="shared" si="31"/>
        <v>#DIV/0!</v>
      </c>
      <c r="G365" s="3">
        <f t="shared" si="30"/>
        <v>0</v>
      </c>
      <c r="H365" s="3">
        <f t="shared" si="30"/>
        <v>0</v>
      </c>
      <c r="J365" s="7"/>
    </row>
    <row r="366" spans="1:14" x14ac:dyDescent="0.25">
      <c r="A366" s="28" t="str">
        <f>_xlfn.XLOOKUP(P!C366,'Banco de Dados'!$B$3:$B$274,'Banco de Dados'!$K$3:$K$274,"")</f>
        <v/>
      </c>
      <c r="B366" s="2">
        <v>0</v>
      </c>
      <c r="C366" s="2">
        <v>0</v>
      </c>
      <c r="D366" s="2">
        <v>0</v>
      </c>
      <c r="E366" s="2">
        <v>0</v>
      </c>
      <c r="F366" s="32" t="e">
        <f t="shared" si="31"/>
        <v>#DIV/0!</v>
      </c>
      <c r="G366" s="3">
        <f t="shared" si="30"/>
        <v>0</v>
      </c>
      <c r="H366" s="3">
        <f t="shared" si="30"/>
        <v>0</v>
      </c>
      <c r="J366" s="7"/>
    </row>
    <row r="367" spans="1:14" x14ac:dyDescent="0.25">
      <c r="A367" s="28" t="str">
        <f>_xlfn.XLOOKUP(P!C367,'Banco de Dados'!$B$3:$B$274,'Banco de Dados'!$K$3:$K$274,"")</f>
        <v/>
      </c>
      <c r="B367" s="2">
        <v>0</v>
      </c>
      <c r="C367" s="2">
        <v>0</v>
      </c>
      <c r="D367" s="2">
        <v>0</v>
      </c>
      <c r="E367" s="2">
        <v>0</v>
      </c>
      <c r="F367" s="32" t="e">
        <f t="shared" si="31"/>
        <v>#DIV/0!</v>
      </c>
      <c r="G367" s="3">
        <f t="shared" si="30"/>
        <v>0</v>
      </c>
      <c r="H367" s="3">
        <f t="shared" si="30"/>
        <v>0</v>
      </c>
      <c r="J367" s="7"/>
    </row>
    <row r="368" spans="1:14" x14ac:dyDescent="0.25">
      <c r="A368" s="28" t="str">
        <f>_xlfn.XLOOKUP(P!C368,'Banco de Dados'!$B$3:$B$274,'Banco de Dados'!$K$3:$K$274,"")</f>
        <v/>
      </c>
      <c r="B368" s="2">
        <v>0</v>
      </c>
      <c r="C368" s="2">
        <v>0</v>
      </c>
      <c r="D368" s="2">
        <v>0</v>
      </c>
      <c r="E368" s="17">
        <v>0</v>
      </c>
      <c r="F368" s="32" t="e">
        <f t="shared" si="31"/>
        <v>#DIV/0!</v>
      </c>
      <c r="G368" s="3">
        <f t="shared" si="30"/>
        <v>0</v>
      </c>
      <c r="H368" s="3">
        <f t="shared" si="30"/>
        <v>0</v>
      </c>
      <c r="J368" s="7"/>
    </row>
    <row r="369" spans="1:14" ht="15.75" x14ac:dyDescent="0.25">
      <c r="A369" s="28" t="str">
        <f>_xlfn.XLOOKUP(P!C369,'Banco de Dados'!$B$3:$B$274,'Banco de Dados'!$K$3:$K$274,"")</f>
        <v/>
      </c>
      <c r="B369" s="2">
        <v>0</v>
      </c>
      <c r="C369" s="2">
        <v>0</v>
      </c>
      <c r="D369" s="2">
        <v>0</v>
      </c>
      <c r="E369" s="2">
        <v>0</v>
      </c>
      <c r="F369" s="32" t="e">
        <f t="shared" si="31"/>
        <v>#DIV/0!</v>
      </c>
      <c r="G369" s="3">
        <f t="shared" si="30"/>
        <v>0</v>
      </c>
      <c r="H369" s="3">
        <f t="shared" si="30"/>
        <v>0</v>
      </c>
      <c r="J369" s="7"/>
      <c r="K369" s="101" t="s">
        <v>216</v>
      </c>
      <c r="L369" s="102" t="str">
        <f>K347</f>
        <v>al</v>
      </c>
      <c r="M369" s="103" t="str">
        <f>M347</f>
        <v>Cloro</v>
      </c>
    </row>
    <row r="370" spans="1:14" x14ac:dyDescent="0.25">
      <c r="A370" s="28" t="str">
        <f>_xlfn.XLOOKUP(P!C370,'Banco de Dados'!$B$3:$B$274,'Banco de Dados'!$K$3:$K$274,"")</f>
        <v/>
      </c>
      <c r="B370" s="2">
        <v>0</v>
      </c>
      <c r="C370" s="2">
        <v>0</v>
      </c>
      <c r="D370" s="2">
        <v>0</v>
      </c>
      <c r="E370" s="2">
        <v>0</v>
      </c>
      <c r="F370" s="32" t="e">
        <f t="shared" si="31"/>
        <v>#DIV/0!</v>
      </c>
      <c r="G370" s="3">
        <f t="shared" si="30"/>
        <v>0</v>
      </c>
      <c r="H370" s="3">
        <f t="shared" si="30"/>
        <v>0</v>
      </c>
      <c r="J370" s="7"/>
      <c r="K370" s="68" t="s">
        <v>68</v>
      </c>
      <c r="L370" s="29">
        <f>(K353*M355)/M353</f>
        <v>1077.1784827904253</v>
      </c>
      <c r="M370" s="66" t="str">
        <f>$M$9</f>
        <v>mg/kg</v>
      </c>
    </row>
    <row r="371" spans="1:14" x14ac:dyDescent="0.25">
      <c r="A371" s="28" t="str">
        <f>_xlfn.XLOOKUP(P!C371,'Banco de Dados'!$B$3:$B$274,'Banco de Dados'!$K$3:$K$274,"")</f>
        <v/>
      </c>
      <c r="B371" s="2">
        <v>0</v>
      </c>
      <c r="C371" s="2">
        <v>0</v>
      </c>
      <c r="D371" s="2">
        <v>0</v>
      </c>
      <c r="E371" s="2">
        <v>0</v>
      </c>
      <c r="F371" s="32" t="e">
        <f t="shared" si="31"/>
        <v>#DIV/0!</v>
      </c>
      <c r="G371" s="3">
        <f t="shared" si="30"/>
        <v>0</v>
      </c>
      <c r="H371" s="3">
        <f t="shared" si="30"/>
        <v>0</v>
      </c>
      <c r="J371" s="7"/>
      <c r="K371" s="111" t="s">
        <v>246</v>
      </c>
      <c r="L371" s="126">
        <f>SQRT(((M358/L358)^2)+((M359/L359)^2)+((M360/L360)^2))</f>
        <v>2.4849377315695392E-2</v>
      </c>
      <c r="M371" s="66"/>
    </row>
    <row r="372" spans="1:14" x14ac:dyDescent="0.25">
      <c r="A372" s="28" t="str">
        <f>_xlfn.XLOOKUP(P!C372,'Banco de Dados'!$B$3:$B$274,'Banco de Dados'!$K$3:$K$274,"")</f>
        <v/>
      </c>
      <c r="B372" s="2">
        <v>0</v>
      </c>
      <c r="C372" s="2">
        <v>0</v>
      </c>
      <c r="D372" s="2">
        <v>0</v>
      </c>
      <c r="E372" s="2">
        <v>0</v>
      </c>
      <c r="F372" s="32" t="e">
        <f t="shared" si="31"/>
        <v>#DIV/0!</v>
      </c>
      <c r="G372" s="3">
        <f t="shared" si="30"/>
        <v>0</v>
      </c>
      <c r="H372" s="3">
        <f t="shared" si="30"/>
        <v>0</v>
      </c>
      <c r="J372" s="7"/>
      <c r="K372" s="69" t="s">
        <v>247</v>
      </c>
      <c r="L372" s="127">
        <f>L371*L370</f>
        <v>26.767214555207573</v>
      </c>
      <c r="M372" s="71" t="str">
        <f>$M$9</f>
        <v>mg/kg</v>
      </c>
    </row>
    <row r="373" spans="1:14" x14ac:dyDescent="0.25">
      <c r="A373" s="28" t="str">
        <f>_xlfn.XLOOKUP(P!C373,'Banco de Dados'!$B$3:$B$274,'Banco de Dados'!$K$3:$K$274,"")</f>
        <v/>
      </c>
      <c r="B373" s="2">
        <v>0</v>
      </c>
      <c r="C373" s="2">
        <v>0</v>
      </c>
      <c r="D373" s="2">
        <v>0</v>
      </c>
      <c r="E373" s="2">
        <v>0</v>
      </c>
      <c r="F373" s="32" t="e">
        <f t="shared" si="31"/>
        <v>#DIV/0!</v>
      </c>
      <c r="G373" s="3">
        <f t="shared" si="30"/>
        <v>0</v>
      </c>
      <c r="H373" s="3">
        <f t="shared" si="30"/>
        <v>0</v>
      </c>
      <c r="J373" s="7"/>
      <c r="K373" s="123"/>
      <c r="L373" s="124"/>
    </row>
    <row r="374" spans="1:14" x14ac:dyDescent="0.25">
      <c r="A374" s="28" t="str">
        <f>_xlfn.XLOOKUP(P!C374,'Banco de Dados'!$B$3:$B$274,'Banco de Dados'!$K$3:$K$274,"")</f>
        <v/>
      </c>
      <c r="B374" s="2">
        <v>0</v>
      </c>
      <c r="C374" s="2">
        <v>0</v>
      </c>
      <c r="D374" s="2">
        <v>0</v>
      </c>
      <c r="E374" s="2">
        <v>0</v>
      </c>
      <c r="F374" s="32" t="e">
        <f t="shared" si="31"/>
        <v>#DIV/0!</v>
      </c>
      <c r="G374" s="3">
        <f t="shared" si="30"/>
        <v>0</v>
      </c>
      <c r="H374" s="3">
        <f t="shared" si="30"/>
        <v>0</v>
      </c>
      <c r="J374" s="7"/>
    </row>
    <row r="375" spans="1:14" x14ac:dyDescent="0.25">
      <c r="A375" s="28" t="str">
        <f>_xlfn.XLOOKUP(P!C375,'Banco de Dados'!$B$3:$B$274,'Banco de Dados'!$K$3:$K$274,"")</f>
        <v/>
      </c>
      <c r="B375" s="2">
        <v>0</v>
      </c>
      <c r="C375" s="2">
        <v>0</v>
      </c>
      <c r="D375" s="2">
        <v>0</v>
      </c>
      <c r="E375" s="2">
        <v>0</v>
      </c>
      <c r="F375" s="32" t="e">
        <f t="shared" si="31"/>
        <v>#DIV/0!</v>
      </c>
      <c r="G375" s="3">
        <f t="shared" si="30"/>
        <v>0</v>
      </c>
      <c r="H375" s="3">
        <f t="shared" si="30"/>
        <v>0</v>
      </c>
      <c r="J375" s="7"/>
    </row>
    <row r="376" spans="1:14" x14ac:dyDescent="0.25">
      <c r="A376" s="28" t="str">
        <f>_xlfn.XLOOKUP(P!C376,'Banco de Dados'!$B$3:$B$274,'Banco de Dados'!$K$3:$K$274,"")</f>
        <v/>
      </c>
      <c r="B376" s="2">
        <v>0</v>
      </c>
      <c r="C376" s="2">
        <v>0</v>
      </c>
      <c r="D376" s="2">
        <v>0</v>
      </c>
      <c r="E376" s="2">
        <v>0</v>
      </c>
      <c r="F376" s="32" t="e">
        <f t="shared" si="31"/>
        <v>#DIV/0!</v>
      </c>
      <c r="G376" s="3">
        <f t="shared" ref="G376:H378" si="32">D376*$E$346</f>
        <v>0</v>
      </c>
      <c r="H376" s="3">
        <f t="shared" si="32"/>
        <v>0</v>
      </c>
      <c r="J376" s="7"/>
    </row>
    <row r="377" spans="1:14" x14ac:dyDescent="0.25">
      <c r="A377" s="28" t="str">
        <f>_xlfn.XLOOKUP(P!C377,'Banco de Dados'!$B$3:$B$274,'Banco de Dados'!$K$3:$K$274,"")</f>
        <v/>
      </c>
      <c r="B377" s="2">
        <v>0</v>
      </c>
      <c r="C377" s="2">
        <v>0</v>
      </c>
      <c r="D377" s="2">
        <v>0</v>
      </c>
      <c r="E377" s="2">
        <v>0</v>
      </c>
      <c r="F377" s="32" t="e">
        <f t="shared" si="31"/>
        <v>#DIV/0!</v>
      </c>
      <c r="G377" s="3">
        <f t="shared" si="32"/>
        <v>0</v>
      </c>
      <c r="H377" s="3">
        <f t="shared" si="32"/>
        <v>0</v>
      </c>
      <c r="J377" s="7"/>
    </row>
    <row r="378" spans="1:14" x14ac:dyDescent="0.25">
      <c r="A378" s="28" t="str">
        <f>_xlfn.XLOOKUP(P!C378,'Banco de Dados'!$B$3:$B$274,'Banco de Dados'!$K$3:$K$274,"")</f>
        <v/>
      </c>
      <c r="B378" s="2">
        <v>0</v>
      </c>
      <c r="C378" s="2">
        <v>0</v>
      </c>
      <c r="D378" s="2">
        <v>0</v>
      </c>
      <c r="E378" s="2">
        <v>0</v>
      </c>
      <c r="F378" s="32" t="e">
        <f t="shared" si="31"/>
        <v>#DIV/0!</v>
      </c>
      <c r="G378" s="3">
        <f t="shared" si="32"/>
        <v>0</v>
      </c>
      <c r="H378" s="3">
        <f t="shared" si="32"/>
        <v>0</v>
      </c>
      <c r="J378" s="7"/>
    </row>
    <row r="379" spans="1:14" x14ac:dyDescent="0.25">
      <c r="A379" s="21"/>
      <c r="B379" s="21"/>
      <c r="C379" s="21"/>
      <c r="D379" s="21"/>
      <c r="E379" s="21"/>
      <c r="F379" s="77"/>
      <c r="G379" s="21"/>
      <c r="H379" s="21"/>
      <c r="J379" s="21"/>
      <c r="K379" s="21"/>
      <c r="L379" s="21"/>
      <c r="M379" s="21"/>
      <c r="N379" s="21"/>
    </row>
    <row r="380" spans="1:14" ht="15.75" x14ac:dyDescent="0.25">
      <c r="A380" s="36">
        <f>'Nome das Amostras'!A15</f>
        <v>0</v>
      </c>
      <c r="B380" s="164" t="e">
        <f>VLOOKUP(A380,'Nome das Amostras'!$A$3:$D$28,2,FALSE)</f>
        <v>#N/A</v>
      </c>
      <c r="C380" s="164"/>
      <c r="D380" s="51" t="s">
        <v>65</v>
      </c>
      <c r="E380" s="53" t="e">
        <f>'Banco de Dados'!$O$13/'Banco de Dados'!CN13</f>
        <v>#VALUE!</v>
      </c>
      <c r="F380" s="74"/>
      <c r="G380" s="3"/>
      <c r="H380" s="3"/>
      <c r="J380" s="7"/>
    </row>
    <row r="381" spans="1:14" ht="15.75" x14ac:dyDescent="0.25">
      <c r="A381" s="107" t="s">
        <v>1</v>
      </c>
      <c r="B381" s="107" t="s">
        <v>0</v>
      </c>
      <c r="C381" s="107" t="s">
        <v>212</v>
      </c>
      <c r="D381" s="107" t="s">
        <v>209</v>
      </c>
      <c r="E381" s="107" t="s">
        <v>213</v>
      </c>
      <c r="F381" s="76" t="s">
        <v>219</v>
      </c>
      <c r="G381" s="54" t="s">
        <v>140</v>
      </c>
      <c r="H381" s="54" t="s">
        <v>66</v>
      </c>
      <c r="J381" s="7"/>
      <c r="K381" s="72">
        <f>A380</f>
        <v>0</v>
      </c>
      <c r="L381" s="55" t="s">
        <v>215</v>
      </c>
      <c r="M381" s="41" t="str">
        <f>$A$1</f>
        <v>Cloro</v>
      </c>
      <c r="N381" s="3"/>
    </row>
    <row r="382" spans="1:14" x14ac:dyDescent="0.25">
      <c r="A382" s="28" t="str">
        <f>_xlfn.XLOOKUP(P!C382,'Banco de Dados'!$B$3:$B$274,'Banco de Dados'!$K$3:$K$274,"")</f>
        <v/>
      </c>
      <c r="B382" s="2" cm="1">
        <f t="array" ref="B382:E412">Dados!CJ5:CM35</f>
        <v>0</v>
      </c>
      <c r="C382" s="2">
        <v>0</v>
      </c>
      <c r="D382" s="2">
        <v>0</v>
      </c>
      <c r="E382" s="2">
        <v>0</v>
      </c>
      <c r="F382" s="32" t="e">
        <f>(E382*100)/D382</f>
        <v>#DIV/0!</v>
      </c>
      <c r="G382" s="3" t="e">
        <f t="shared" ref="G382:H409" si="33">D382*$E$380</f>
        <v>#VALUE!</v>
      </c>
      <c r="H382" s="3" t="e">
        <f t="shared" si="33"/>
        <v>#VALUE!</v>
      </c>
      <c r="J382" s="7"/>
      <c r="K382" s="5" t="s">
        <v>210</v>
      </c>
      <c r="L382" s="5"/>
      <c r="M382" s="5" t="s">
        <v>211</v>
      </c>
    </row>
    <row r="383" spans="1:14" x14ac:dyDescent="0.25">
      <c r="A383" s="28" t="str">
        <f>_xlfn.XLOOKUP(P!C383,'Banco de Dados'!$B$3:$B$274,'Banco de Dados'!$K$3:$K$274,"")</f>
        <v/>
      </c>
      <c r="B383" s="2">
        <v>0</v>
      </c>
      <c r="C383" s="2">
        <v>0</v>
      </c>
      <c r="D383" s="2">
        <v>0</v>
      </c>
      <c r="E383" s="2">
        <v>0</v>
      </c>
      <c r="F383" s="32" t="e">
        <f t="shared" ref="F383:F412" si="34">(E383*100)/D383</f>
        <v>#DIV/0!</v>
      </c>
      <c r="G383" s="3" t="e">
        <f t="shared" si="33"/>
        <v>#VALUE!</v>
      </c>
      <c r="H383" s="3" t="e">
        <f t="shared" si="33"/>
        <v>#VALUE!</v>
      </c>
      <c r="J383" s="7"/>
      <c r="K383" s="6" t="str">
        <f>_xlfn.XLOOKUP($B$4,A382:A409,G382:G409,"")</f>
        <v/>
      </c>
      <c r="L383" s="6"/>
      <c r="M383" s="6" t="str">
        <f>_xlfn.XLOOKUP($B$4,A382:A409,H382:H409,"")</f>
        <v/>
      </c>
    </row>
    <row r="384" spans="1:14" x14ac:dyDescent="0.25">
      <c r="A384" s="28" t="str">
        <f>_xlfn.XLOOKUP(P!C384,'Banco de Dados'!$B$3:$B$274,'Banco de Dados'!$K$3:$K$274,"")</f>
        <v/>
      </c>
      <c r="B384" s="2">
        <v>0</v>
      </c>
      <c r="C384" s="2">
        <v>0</v>
      </c>
      <c r="D384" s="2">
        <v>0</v>
      </c>
      <c r="E384" s="2">
        <v>0</v>
      </c>
      <c r="F384" s="32" t="e">
        <f t="shared" si="34"/>
        <v>#DIV/0!</v>
      </c>
      <c r="G384" s="3" t="e">
        <f t="shared" si="33"/>
        <v>#VALUE!</v>
      </c>
      <c r="H384" s="3" t="e">
        <f t="shared" si="33"/>
        <v>#VALUE!</v>
      </c>
      <c r="J384" s="7"/>
    </row>
    <row r="385" spans="1:14" ht="15.75" x14ac:dyDescent="0.25">
      <c r="A385" s="28" t="str">
        <f>_xlfn.XLOOKUP(P!C385,'Banco de Dados'!$B$3:$B$274,'Banco de Dados'!$K$3:$K$274,"")</f>
        <v/>
      </c>
      <c r="B385" s="2">
        <v>0</v>
      </c>
      <c r="C385" s="2">
        <v>0</v>
      </c>
      <c r="D385" s="2">
        <v>0</v>
      </c>
      <c r="E385" s="2">
        <v>0</v>
      </c>
      <c r="F385" s="32" t="e">
        <f t="shared" si="34"/>
        <v>#DIV/0!</v>
      </c>
      <c r="G385" s="3" t="e">
        <f t="shared" si="33"/>
        <v>#VALUE!</v>
      </c>
      <c r="H385" s="3" t="e">
        <f t="shared" si="33"/>
        <v>#VALUE!</v>
      </c>
      <c r="K385" s="165" t="s">
        <v>67</v>
      </c>
      <c r="L385" s="166"/>
      <c r="M385" s="167"/>
      <c r="N385"/>
    </row>
    <row r="386" spans="1:14" x14ac:dyDescent="0.25">
      <c r="A386" s="28" t="str">
        <f>_xlfn.XLOOKUP(P!C386,'Banco de Dados'!$B$3:$B$274,'Banco de Dados'!$K$3:$K$274,"")</f>
        <v/>
      </c>
      <c r="B386" s="2">
        <v>0</v>
      </c>
      <c r="C386" s="2">
        <v>0</v>
      </c>
      <c r="D386" s="2">
        <v>0</v>
      </c>
      <c r="E386" s="2">
        <v>0</v>
      </c>
      <c r="F386" s="32" t="e">
        <f t="shared" si="34"/>
        <v>#DIV/0!</v>
      </c>
      <c r="G386" s="3" t="e">
        <f t="shared" si="33"/>
        <v>#VALUE!</v>
      </c>
      <c r="H386" s="3" t="e">
        <f t="shared" si="33"/>
        <v>#VALUE!</v>
      </c>
      <c r="J386" s="7"/>
      <c r="K386" s="104" t="s">
        <v>240</v>
      </c>
      <c r="L386" s="39"/>
      <c r="M386" s="106" t="s">
        <v>209</v>
      </c>
    </row>
    <row r="387" spans="1:14" x14ac:dyDescent="0.25">
      <c r="A387" s="28" t="str">
        <f>_xlfn.XLOOKUP(P!C387,'Banco de Dados'!$B$3:$B$274,'Banco de Dados'!$K$3:$K$274,"")</f>
        <v/>
      </c>
      <c r="B387" s="2">
        <v>0</v>
      </c>
      <c r="C387" s="2">
        <v>0</v>
      </c>
      <c r="D387" s="2">
        <v>0</v>
      </c>
      <c r="E387" s="2">
        <v>0</v>
      </c>
      <c r="F387" s="32" t="e">
        <f t="shared" si="34"/>
        <v>#DIV/0!</v>
      </c>
      <c r="G387" s="3" t="e">
        <f t="shared" si="33"/>
        <v>#VALUE!</v>
      </c>
      <c r="H387" s="3" t="e">
        <f t="shared" si="33"/>
        <v>#VALUE!</v>
      </c>
      <c r="J387" s="58" t="s">
        <v>38</v>
      </c>
      <c r="K387" s="59">
        <f>$L$9</f>
        <v>6600</v>
      </c>
      <c r="L387" s="60"/>
      <c r="M387" s="61">
        <f>$M$11</f>
        <v>29684</v>
      </c>
      <c r="N387" s="60"/>
    </row>
    <row r="388" spans="1:14" x14ac:dyDescent="0.25">
      <c r="A388" s="28" t="str">
        <f>_xlfn.XLOOKUP(P!C388,'Banco de Dados'!$B$3:$B$274,'Banco de Dados'!$K$3:$K$274,"")</f>
        <v/>
      </c>
      <c r="B388" s="2">
        <v>0</v>
      </c>
      <c r="C388" s="2">
        <v>0</v>
      </c>
      <c r="D388" s="2">
        <v>0</v>
      </c>
      <c r="E388" s="2">
        <v>0</v>
      </c>
      <c r="F388" s="32" t="e">
        <f t="shared" si="34"/>
        <v>#DIV/0!</v>
      </c>
      <c r="G388" s="3" t="e">
        <f t="shared" si="33"/>
        <v>#VALUE!</v>
      </c>
      <c r="H388" s="3" t="e">
        <f t="shared" si="33"/>
        <v>#VALUE!</v>
      </c>
      <c r="J388" s="2"/>
      <c r="K388" s="18"/>
      <c r="L388" s="2" t="s">
        <v>70</v>
      </c>
      <c r="M388" s="19"/>
    </row>
    <row r="389" spans="1:14" x14ac:dyDescent="0.25">
      <c r="A389" s="28" t="str">
        <f>_xlfn.XLOOKUP(P!C389,'Banco de Dados'!$B$3:$B$274,'Banco de Dados'!$K$3:$K$274,"")</f>
        <v/>
      </c>
      <c r="B389" s="2">
        <v>0</v>
      </c>
      <c r="C389" s="2">
        <v>0</v>
      </c>
      <c r="D389" s="2">
        <v>0</v>
      </c>
      <c r="E389" s="2">
        <v>0</v>
      </c>
      <c r="F389" s="32" t="e">
        <f t="shared" si="34"/>
        <v>#DIV/0!</v>
      </c>
      <c r="G389" s="3" t="e">
        <f t="shared" si="33"/>
        <v>#VALUE!</v>
      </c>
      <c r="H389" s="3" t="e">
        <f t="shared" si="33"/>
        <v>#VALUE!</v>
      </c>
      <c r="J389" s="58" t="s">
        <v>69</v>
      </c>
      <c r="K389" s="62" t="s">
        <v>71</v>
      </c>
      <c r="L389" s="63"/>
      <c r="M389" s="64" t="str">
        <f>K383</f>
        <v/>
      </c>
      <c r="N389" s="60"/>
    </row>
    <row r="390" spans="1:14" x14ac:dyDescent="0.25">
      <c r="A390" s="28" t="str">
        <f>_xlfn.XLOOKUP(P!C390,'Banco de Dados'!$B$3:$B$274,'Banco de Dados'!$K$3:$K$274,"")</f>
        <v/>
      </c>
      <c r="B390" s="2">
        <v>0</v>
      </c>
      <c r="C390" s="2">
        <v>0</v>
      </c>
      <c r="D390" s="2">
        <v>0</v>
      </c>
      <c r="E390" s="2">
        <v>0</v>
      </c>
      <c r="F390" s="32" t="e">
        <f t="shared" si="34"/>
        <v>#DIV/0!</v>
      </c>
      <c r="G390" s="3" t="e">
        <f t="shared" si="33"/>
        <v>#VALUE!</v>
      </c>
      <c r="H390" s="3" t="e">
        <f t="shared" si="33"/>
        <v>#VALUE!</v>
      </c>
      <c r="J390" s="7"/>
    </row>
    <row r="391" spans="1:14" ht="15.75" x14ac:dyDescent="0.25">
      <c r="A391" s="28" t="str">
        <f>_xlfn.XLOOKUP(P!C391,'Banco de Dados'!$B$3:$B$274,'Banco de Dados'!$K$3:$K$274,"")</f>
        <v/>
      </c>
      <c r="B391" s="2">
        <v>0</v>
      </c>
      <c r="C391" s="2">
        <v>0</v>
      </c>
      <c r="D391" s="2">
        <v>0</v>
      </c>
      <c r="E391" s="2">
        <v>0</v>
      </c>
      <c r="F391" s="32" t="e">
        <f t="shared" si="34"/>
        <v>#DIV/0!</v>
      </c>
      <c r="G391" s="3" t="e">
        <f t="shared" si="33"/>
        <v>#VALUE!</v>
      </c>
      <c r="H391" s="3" t="e">
        <f t="shared" si="33"/>
        <v>#VALUE!</v>
      </c>
      <c r="J391" s="7"/>
      <c r="K391" s="165" t="s">
        <v>218</v>
      </c>
      <c r="L391" s="166"/>
      <c r="M391" s="167"/>
    </row>
    <row r="392" spans="1:14" x14ac:dyDescent="0.25">
      <c r="A392" s="28" t="str">
        <f>_xlfn.XLOOKUP(P!C392,'Banco de Dados'!$B$3:$B$274,'Banco de Dados'!$K$3:$K$274,"")</f>
        <v/>
      </c>
      <c r="B392" s="2">
        <v>0</v>
      </c>
      <c r="C392" s="2">
        <v>0</v>
      </c>
      <c r="D392" s="2">
        <v>0</v>
      </c>
      <c r="E392" s="2">
        <v>0</v>
      </c>
      <c r="F392" s="32" t="e">
        <f t="shared" si="34"/>
        <v>#DIV/0!</v>
      </c>
      <c r="G392" s="3" t="e">
        <f t="shared" si="33"/>
        <v>#VALUE!</v>
      </c>
      <c r="H392" s="3" t="e">
        <f t="shared" si="33"/>
        <v>#VALUE!</v>
      </c>
      <c r="J392" s="7"/>
      <c r="K392" s="104" t="s">
        <v>236</v>
      </c>
      <c r="L392" s="108" t="str">
        <f>K383</f>
        <v/>
      </c>
      <c r="M392" s="109" t="str">
        <f>M383</f>
        <v/>
      </c>
    </row>
    <row r="393" spans="1:14" x14ac:dyDescent="0.25">
      <c r="A393" s="28" t="str">
        <f>_xlfn.XLOOKUP(P!C393,'Banco de Dados'!$B$3:$B$274,'Banco de Dados'!$K$3:$K$274,"")</f>
        <v/>
      </c>
      <c r="B393" s="2">
        <v>0</v>
      </c>
      <c r="C393" s="2">
        <v>0</v>
      </c>
      <c r="D393" s="2">
        <v>0</v>
      </c>
      <c r="E393" s="2">
        <v>0</v>
      </c>
      <c r="F393" s="32" t="e">
        <f t="shared" si="34"/>
        <v>#DIV/0!</v>
      </c>
      <c r="G393" s="3" t="e">
        <f t="shared" si="33"/>
        <v>#VALUE!</v>
      </c>
      <c r="H393" s="3" t="e">
        <f t="shared" si="33"/>
        <v>#VALUE!</v>
      </c>
      <c r="J393" s="7"/>
      <c r="K393" s="104" t="s">
        <v>237</v>
      </c>
      <c r="L393" s="105">
        <f>$L$9</f>
        <v>6600</v>
      </c>
      <c r="M393" s="106">
        <f>$L$10</f>
        <v>0</v>
      </c>
    </row>
    <row r="394" spans="1:14" x14ac:dyDescent="0.25">
      <c r="A394" s="28" t="str">
        <f>_xlfn.XLOOKUP(P!C394,'Banco de Dados'!$B$3:$B$274,'Banco de Dados'!$K$3:$K$274,"")</f>
        <v/>
      </c>
      <c r="B394" s="2">
        <v>0</v>
      </c>
      <c r="C394" s="2">
        <v>0</v>
      </c>
      <c r="D394" s="2">
        <v>0</v>
      </c>
      <c r="E394" s="2">
        <v>0</v>
      </c>
      <c r="F394" s="32" t="e">
        <f t="shared" si="34"/>
        <v>#DIV/0!</v>
      </c>
      <c r="G394" s="3" t="e">
        <f t="shared" si="33"/>
        <v>#VALUE!</v>
      </c>
      <c r="H394" s="3" t="e">
        <f t="shared" si="33"/>
        <v>#VALUE!</v>
      </c>
      <c r="J394" s="7"/>
      <c r="K394" s="104" t="s">
        <v>238</v>
      </c>
      <c r="L394" s="105">
        <f>$M$11</f>
        <v>29684</v>
      </c>
      <c r="M394" s="106">
        <f>$M$12</f>
        <v>255</v>
      </c>
    </row>
    <row r="395" spans="1:14" x14ac:dyDescent="0.25">
      <c r="A395" s="28" t="str">
        <f>_xlfn.XLOOKUP(P!C395,'Banco de Dados'!$B$3:$B$274,'Banco de Dados'!$K$3:$K$274,"")</f>
        <v/>
      </c>
      <c r="B395" s="2">
        <v>0</v>
      </c>
      <c r="C395" s="2">
        <v>0</v>
      </c>
      <c r="D395" s="2">
        <v>0</v>
      </c>
      <c r="E395" s="2">
        <v>0</v>
      </c>
      <c r="F395" s="32" t="e">
        <f t="shared" si="34"/>
        <v>#DIV/0!</v>
      </c>
      <c r="G395" s="3" t="e">
        <f t="shared" si="33"/>
        <v>#VALUE!</v>
      </c>
      <c r="H395" s="3" t="e">
        <f t="shared" si="33"/>
        <v>#VALUE!</v>
      </c>
      <c r="J395" s="7"/>
      <c r="K395" s="69" t="s">
        <v>217</v>
      </c>
      <c r="L395" s="110" t="e">
        <f>SQRT(((M392/L392)^2)+((M393/L393)^2)+((M394/L394)^2))</f>
        <v>#VALUE!</v>
      </c>
      <c r="M395" s="71" t="str">
        <f>M404</f>
        <v>mg/kg</v>
      </c>
    </row>
    <row r="396" spans="1:14" x14ac:dyDescent="0.25">
      <c r="A396" s="28" t="str">
        <f>_xlfn.XLOOKUP(P!C396,'Banco de Dados'!$B$3:$B$274,'Banco de Dados'!$K$3:$K$274,"")</f>
        <v/>
      </c>
      <c r="B396" s="2">
        <v>0</v>
      </c>
      <c r="C396" s="2">
        <v>0</v>
      </c>
      <c r="D396" s="2">
        <v>0</v>
      </c>
      <c r="E396" s="2">
        <v>0</v>
      </c>
      <c r="F396" s="32" t="e">
        <f t="shared" si="34"/>
        <v>#DIV/0!</v>
      </c>
      <c r="G396" s="3" t="e">
        <f t="shared" si="33"/>
        <v>#VALUE!</v>
      </c>
      <c r="H396" s="3" t="e">
        <f t="shared" si="33"/>
        <v>#VALUE!</v>
      </c>
      <c r="J396" s="7"/>
    </row>
    <row r="397" spans="1:14" x14ac:dyDescent="0.25">
      <c r="A397" s="28" t="str">
        <f>_xlfn.XLOOKUP(P!C397,'Banco de Dados'!$B$3:$B$274,'Banco de Dados'!$K$3:$K$274,"")</f>
        <v/>
      </c>
      <c r="B397" s="2">
        <v>0</v>
      </c>
      <c r="C397" s="2">
        <v>0</v>
      </c>
      <c r="D397" s="2">
        <v>0</v>
      </c>
      <c r="E397" s="2">
        <v>0</v>
      </c>
      <c r="F397" s="32" t="e">
        <f t="shared" si="34"/>
        <v>#DIV/0!</v>
      </c>
      <c r="G397" s="3" t="e">
        <f t="shared" si="33"/>
        <v>#VALUE!</v>
      </c>
      <c r="H397" s="3" t="e">
        <f t="shared" si="33"/>
        <v>#VALUE!</v>
      </c>
      <c r="J397" s="7"/>
    </row>
    <row r="398" spans="1:14" x14ac:dyDescent="0.25">
      <c r="A398" s="28" t="str">
        <f>_xlfn.XLOOKUP(P!C398,'Banco de Dados'!$B$3:$B$274,'Banco de Dados'!$K$3:$K$274,"")</f>
        <v/>
      </c>
      <c r="B398" s="2">
        <v>0</v>
      </c>
      <c r="C398" s="2">
        <v>0</v>
      </c>
      <c r="D398" s="2">
        <v>0</v>
      </c>
      <c r="E398" s="2">
        <v>0</v>
      </c>
      <c r="F398" s="32" t="e">
        <f t="shared" si="34"/>
        <v>#DIV/0!</v>
      </c>
      <c r="G398" s="3" t="e">
        <f t="shared" si="33"/>
        <v>#VALUE!</v>
      </c>
      <c r="H398" s="3" t="e">
        <f t="shared" si="33"/>
        <v>#VALUE!</v>
      </c>
      <c r="J398" s="7"/>
    </row>
    <row r="399" spans="1:14" x14ac:dyDescent="0.25">
      <c r="A399" s="28" t="str">
        <f>_xlfn.XLOOKUP(P!C399,'Banco de Dados'!$B$3:$B$274,'Banco de Dados'!$K$3:$K$274,"")</f>
        <v/>
      </c>
      <c r="B399" s="2">
        <v>0</v>
      </c>
      <c r="C399" s="2">
        <v>0</v>
      </c>
      <c r="D399" s="2">
        <v>0</v>
      </c>
      <c r="E399" s="2">
        <v>0</v>
      </c>
      <c r="F399" s="32" t="e">
        <f t="shared" si="34"/>
        <v>#DIV/0!</v>
      </c>
      <c r="G399" s="3" t="e">
        <f t="shared" si="33"/>
        <v>#VALUE!</v>
      </c>
      <c r="H399" s="3" t="e">
        <f t="shared" si="33"/>
        <v>#VALUE!</v>
      </c>
      <c r="J399" s="7"/>
    </row>
    <row r="400" spans="1:14" x14ac:dyDescent="0.25">
      <c r="A400" s="28" t="str">
        <f>_xlfn.XLOOKUP(P!C400,'Banco de Dados'!$B$3:$B$274,'Banco de Dados'!$K$3:$K$274,"")</f>
        <v/>
      </c>
      <c r="B400" s="2">
        <v>0</v>
      </c>
      <c r="C400" s="2">
        <v>0</v>
      </c>
      <c r="D400" s="2">
        <v>0</v>
      </c>
      <c r="E400" s="2">
        <v>0</v>
      </c>
      <c r="F400" s="32" t="e">
        <f t="shared" si="34"/>
        <v>#DIV/0!</v>
      </c>
      <c r="G400" s="3" t="e">
        <f t="shared" si="33"/>
        <v>#VALUE!</v>
      </c>
      <c r="H400" s="3" t="e">
        <f t="shared" si="33"/>
        <v>#VALUE!</v>
      </c>
      <c r="J400" s="7"/>
    </row>
    <row r="401" spans="1:14" x14ac:dyDescent="0.25">
      <c r="A401" s="28" t="str">
        <f>_xlfn.XLOOKUP(P!C401,'Banco de Dados'!$B$3:$B$274,'Banco de Dados'!$K$3:$K$274,"")</f>
        <v/>
      </c>
      <c r="B401" s="2">
        <v>0</v>
      </c>
      <c r="C401" s="2">
        <v>0</v>
      </c>
      <c r="D401" s="2">
        <v>0</v>
      </c>
      <c r="E401" s="2">
        <v>0</v>
      </c>
      <c r="F401" s="32" t="e">
        <f t="shared" si="34"/>
        <v>#DIV/0!</v>
      </c>
      <c r="G401" s="3" t="e">
        <f t="shared" si="33"/>
        <v>#VALUE!</v>
      </c>
      <c r="H401" s="3" t="e">
        <f t="shared" si="33"/>
        <v>#VALUE!</v>
      </c>
      <c r="J401" s="7"/>
    </row>
    <row r="402" spans="1:14" x14ac:dyDescent="0.25">
      <c r="A402" s="28" t="str">
        <f>_xlfn.XLOOKUP(P!C402,'Banco de Dados'!$B$3:$B$274,'Banco de Dados'!$K$3:$K$274,"")</f>
        <v/>
      </c>
      <c r="B402" s="2">
        <v>0</v>
      </c>
      <c r="C402" s="2">
        <v>0</v>
      </c>
      <c r="D402" s="2">
        <v>0</v>
      </c>
      <c r="E402" s="17">
        <v>0</v>
      </c>
      <c r="F402" s="32" t="e">
        <f t="shared" si="34"/>
        <v>#DIV/0!</v>
      </c>
      <c r="G402" s="3" t="e">
        <f t="shared" si="33"/>
        <v>#VALUE!</v>
      </c>
      <c r="H402" s="3" t="e">
        <f t="shared" si="33"/>
        <v>#VALUE!</v>
      </c>
      <c r="J402" s="7"/>
    </row>
    <row r="403" spans="1:14" ht="15.75" x14ac:dyDescent="0.25">
      <c r="A403" s="28" t="str">
        <f>_xlfn.XLOOKUP(P!C403,'Banco de Dados'!$B$3:$B$274,'Banco de Dados'!$K$3:$K$274,"")</f>
        <v/>
      </c>
      <c r="B403" s="2">
        <v>0</v>
      </c>
      <c r="C403" s="2">
        <v>0</v>
      </c>
      <c r="D403" s="2">
        <v>0</v>
      </c>
      <c r="E403" s="2">
        <v>0</v>
      </c>
      <c r="F403" s="32" t="e">
        <f t="shared" si="34"/>
        <v>#DIV/0!</v>
      </c>
      <c r="G403" s="3" t="e">
        <f t="shared" si="33"/>
        <v>#VALUE!</v>
      </c>
      <c r="H403" s="3" t="e">
        <f t="shared" si="33"/>
        <v>#VALUE!</v>
      </c>
      <c r="J403" s="7"/>
      <c r="K403" s="101" t="s">
        <v>216</v>
      </c>
      <c r="L403" s="102">
        <f>K381</f>
        <v>0</v>
      </c>
      <c r="M403" s="103" t="str">
        <f>M381</f>
        <v>Cloro</v>
      </c>
    </row>
    <row r="404" spans="1:14" x14ac:dyDescent="0.25">
      <c r="A404" s="28" t="str">
        <f>_xlfn.XLOOKUP(P!C404,'Banco de Dados'!$B$3:$B$274,'Banco de Dados'!$K$3:$K$274,"")</f>
        <v/>
      </c>
      <c r="B404" s="2">
        <v>0</v>
      </c>
      <c r="C404" s="2">
        <v>0</v>
      </c>
      <c r="D404" s="2">
        <v>0</v>
      </c>
      <c r="E404" s="2">
        <v>0</v>
      </c>
      <c r="F404" s="32" t="e">
        <f t="shared" si="34"/>
        <v>#DIV/0!</v>
      </c>
      <c r="G404" s="3" t="e">
        <f t="shared" si="33"/>
        <v>#VALUE!</v>
      </c>
      <c r="H404" s="3" t="e">
        <f t="shared" si="33"/>
        <v>#VALUE!</v>
      </c>
      <c r="J404" s="7"/>
      <c r="K404" s="68" t="s">
        <v>68</v>
      </c>
      <c r="L404" s="29" t="e">
        <f>(K387*M389)/M387</f>
        <v>#VALUE!</v>
      </c>
      <c r="M404" s="66" t="str">
        <f>$M$9</f>
        <v>mg/kg</v>
      </c>
    </row>
    <row r="405" spans="1:14" x14ac:dyDescent="0.25">
      <c r="A405" s="28" t="str">
        <f>_xlfn.XLOOKUP(P!C405,'Banco de Dados'!$B$3:$B$274,'Banco de Dados'!$K$3:$K$274,"")</f>
        <v/>
      </c>
      <c r="B405" s="2">
        <v>0</v>
      </c>
      <c r="C405" s="2">
        <v>0</v>
      </c>
      <c r="D405" s="2">
        <v>0</v>
      </c>
      <c r="E405" s="2">
        <v>0</v>
      </c>
      <c r="F405" s="32" t="e">
        <f t="shared" si="34"/>
        <v>#DIV/0!</v>
      </c>
      <c r="G405" s="3" t="e">
        <f t="shared" si="33"/>
        <v>#VALUE!</v>
      </c>
      <c r="H405" s="3" t="e">
        <f t="shared" si="33"/>
        <v>#VALUE!</v>
      </c>
      <c r="J405" s="7"/>
      <c r="K405" s="111" t="s">
        <v>246</v>
      </c>
      <c r="L405" s="126" t="e">
        <f>SQRT(((M392/L392)^2)+((M393/L393)^2)+((M394/L394)^2))</f>
        <v>#VALUE!</v>
      </c>
      <c r="M405" s="66"/>
    </row>
    <row r="406" spans="1:14" x14ac:dyDescent="0.25">
      <c r="A406" s="28" t="str">
        <f>_xlfn.XLOOKUP(P!C406,'Banco de Dados'!$B$3:$B$274,'Banco de Dados'!$K$3:$K$274,"")</f>
        <v/>
      </c>
      <c r="B406" s="2">
        <v>0</v>
      </c>
      <c r="C406" s="2">
        <v>0</v>
      </c>
      <c r="D406" s="2">
        <v>0</v>
      </c>
      <c r="E406" s="2">
        <v>0</v>
      </c>
      <c r="F406" s="32" t="e">
        <f t="shared" si="34"/>
        <v>#DIV/0!</v>
      </c>
      <c r="G406" s="3" t="e">
        <f t="shared" si="33"/>
        <v>#VALUE!</v>
      </c>
      <c r="H406" s="3" t="e">
        <f t="shared" si="33"/>
        <v>#VALUE!</v>
      </c>
      <c r="J406" s="7"/>
      <c r="K406" s="69" t="s">
        <v>247</v>
      </c>
      <c r="L406" s="127" t="e">
        <f>L405*L404</f>
        <v>#VALUE!</v>
      </c>
      <c r="M406" s="71" t="str">
        <f>$M$9</f>
        <v>mg/kg</v>
      </c>
    </row>
    <row r="407" spans="1:14" x14ac:dyDescent="0.25">
      <c r="A407" s="28" t="str">
        <f>_xlfn.XLOOKUP(P!C407,'Banco de Dados'!$B$3:$B$274,'Banco de Dados'!$K$3:$K$274,"")</f>
        <v/>
      </c>
      <c r="B407" s="2">
        <v>0</v>
      </c>
      <c r="C407" s="2">
        <v>0</v>
      </c>
      <c r="D407" s="2">
        <v>0</v>
      </c>
      <c r="E407" s="2">
        <v>0</v>
      </c>
      <c r="F407" s="32" t="e">
        <f t="shared" si="34"/>
        <v>#DIV/0!</v>
      </c>
      <c r="G407" s="3" t="e">
        <f t="shared" si="33"/>
        <v>#VALUE!</v>
      </c>
      <c r="H407" s="3" t="e">
        <f t="shared" si="33"/>
        <v>#VALUE!</v>
      </c>
      <c r="J407" s="7"/>
      <c r="K407" s="123"/>
      <c r="L407" s="124"/>
    </row>
    <row r="408" spans="1:14" x14ac:dyDescent="0.25">
      <c r="A408" s="28" t="str">
        <f>_xlfn.XLOOKUP(P!C408,'Banco de Dados'!$B$3:$B$274,'Banco de Dados'!$K$3:$K$274,"")</f>
        <v/>
      </c>
      <c r="B408" s="2">
        <v>0</v>
      </c>
      <c r="C408" s="2">
        <v>0</v>
      </c>
      <c r="D408" s="2">
        <v>0</v>
      </c>
      <c r="E408" s="2">
        <v>0</v>
      </c>
      <c r="F408" s="32" t="e">
        <f t="shared" si="34"/>
        <v>#DIV/0!</v>
      </c>
      <c r="G408" s="3" t="e">
        <f t="shared" si="33"/>
        <v>#VALUE!</v>
      </c>
      <c r="H408" s="3" t="e">
        <f t="shared" si="33"/>
        <v>#VALUE!</v>
      </c>
      <c r="J408" s="7"/>
    </row>
    <row r="409" spans="1:14" x14ac:dyDescent="0.25">
      <c r="A409" s="28" t="str">
        <f>_xlfn.XLOOKUP(P!C409,'Banco de Dados'!$B$3:$B$274,'Banco de Dados'!$K$3:$K$274,"")</f>
        <v/>
      </c>
      <c r="B409" s="2">
        <v>0</v>
      </c>
      <c r="C409" s="2">
        <v>0</v>
      </c>
      <c r="D409" s="2">
        <v>0</v>
      </c>
      <c r="E409" s="2">
        <v>0</v>
      </c>
      <c r="F409" s="32" t="e">
        <f t="shared" si="34"/>
        <v>#DIV/0!</v>
      </c>
      <c r="G409" s="3" t="e">
        <f t="shared" si="33"/>
        <v>#VALUE!</v>
      </c>
      <c r="H409" s="3" t="e">
        <f t="shared" si="33"/>
        <v>#VALUE!</v>
      </c>
      <c r="J409" s="7"/>
    </row>
    <row r="410" spans="1:14" x14ac:dyDescent="0.25">
      <c r="A410" s="28" t="str">
        <f>_xlfn.XLOOKUP(P!C410,'Banco de Dados'!$B$3:$B$274,'Banco de Dados'!$K$3:$K$274,"")</f>
        <v/>
      </c>
      <c r="B410" s="2">
        <v>0</v>
      </c>
      <c r="C410" s="2">
        <v>0</v>
      </c>
      <c r="D410" s="2">
        <v>0</v>
      </c>
      <c r="E410" s="2">
        <v>0</v>
      </c>
      <c r="F410" s="32" t="e">
        <f t="shared" si="34"/>
        <v>#DIV/0!</v>
      </c>
      <c r="G410" s="3" t="e">
        <f t="shared" ref="G410:H412" si="35">D410*$E$380</f>
        <v>#VALUE!</v>
      </c>
      <c r="H410" s="3" t="e">
        <f t="shared" si="35"/>
        <v>#VALUE!</v>
      </c>
      <c r="J410" s="7"/>
    </row>
    <row r="411" spans="1:14" x14ac:dyDescent="0.25">
      <c r="A411" s="28" t="str">
        <f>_xlfn.XLOOKUP(P!C411,'Banco de Dados'!$B$3:$B$274,'Banco de Dados'!$K$3:$K$274,"")</f>
        <v/>
      </c>
      <c r="B411" s="2">
        <v>0</v>
      </c>
      <c r="C411" s="2">
        <v>0</v>
      </c>
      <c r="D411" s="2">
        <v>0</v>
      </c>
      <c r="E411" s="2">
        <v>0</v>
      </c>
      <c r="F411" s="32" t="e">
        <f t="shared" si="34"/>
        <v>#DIV/0!</v>
      </c>
      <c r="G411" s="3" t="e">
        <f t="shared" si="35"/>
        <v>#VALUE!</v>
      </c>
      <c r="H411" s="3" t="e">
        <f t="shared" si="35"/>
        <v>#VALUE!</v>
      </c>
      <c r="J411" s="7"/>
    </row>
    <row r="412" spans="1:14" x14ac:dyDescent="0.25">
      <c r="A412" s="28" t="str">
        <f>_xlfn.XLOOKUP(P!C412,'Banco de Dados'!$B$3:$B$274,'Banco de Dados'!$K$3:$K$274,"")</f>
        <v/>
      </c>
      <c r="B412" s="2">
        <v>0</v>
      </c>
      <c r="C412" s="2">
        <v>0</v>
      </c>
      <c r="D412" s="2">
        <v>0</v>
      </c>
      <c r="E412" s="2">
        <v>0</v>
      </c>
      <c r="F412" s="32" t="e">
        <f t="shared" si="34"/>
        <v>#DIV/0!</v>
      </c>
      <c r="G412" s="3" t="e">
        <f t="shared" si="35"/>
        <v>#VALUE!</v>
      </c>
      <c r="H412" s="3" t="e">
        <f t="shared" si="35"/>
        <v>#VALUE!</v>
      </c>
      <c r="J412" s="7"/>
    </row>
    <row r="413" spans="1:14" x14ac:dyDescent="0.25">
      <c r="A413" s="21"/>
      <c r="B413" s="21"/>
      <c r="C413" s="21"/>
      <c r="D413" s="21"/>
      <c r="E413" s="21"/>
      <c r="F413" s="77"/>
      <c r="G413" s="21"/>
      <c r="H413" s="21"/>
      <c r="J413" s="21"/>
      <c r="K413" s="21"/>
      <c r="L413" s="21"/>
      <c r="M413" s="21"/>
      <c r="N413" s="21"/>
    </row>
    <row r="414" spans="1:14" ht="15.75" x14ac:dyDescent="0.25">
      <c r="A414" s="36">
        <f>'Nome das Amostras'!A16</f>
        <v>0</v>
      </c>
      <c r="B414" s="164" t="e">
        <f>VLOOKUP(A414,'Nome das Amostras'!$A$3:$D$28,2,FALSE)</f>
        <v>#N/A</v>
      </c>
      <c r="C414" s="164"/>
      <c r="D414" s="51" t="s">
        <v>65</v>
      </c>
      <c r="E414" s="52" t="e">
        <f>'Banco de Dados'!$O$13/'Banco de Dados'!CU13</f>
        <v>#VALUE!</v>
      </c>
      <c r="F414" s="74"/>
      <c r="G414" s="3"/>
      <c r="H414" s="3"/>
      <c r="J414" s="7"/>
    </row>
    <row r="415" spans="1:14" ht="15.75" x14ac:dyDescent="0.25">
      <c r="A415" s="107" t="s">
        <v>1</v>
      </c>
      <c r="B415" s="107" t="s">
        <v>0</v>
      </c>
      <c r="C415" s="107" t="s">
        <v>212</v>
      </c>
      <c r="D415" s="107" t="s">
        <v>209</v>
      </c>
      <c r="E415" s="107" t="s">
        <v>213</v>
      </c>
      <c r="F415" s="76" t="s">
        <v>219</v>
      </c>
      <c r="G415" s="54" t="s">
        <v>140</v>
      </c>
      <c r="H415" s="54" t="s">
        <v>66</v>
      </c>
      <c r="J415" s="7"/>
      <c r="K415" s="100">
        <f>A414</f>
        <v>0</v>
      </c>
      <c r="L415" s="55" t="s">
        <v>215</v>
      </c>
      <c r="M415" s="41" t="str">
        <f>$A$1</f>
        <v>Cloro</v>
      </c>
      <c r="N415" s="3"/>
    </row>
    <row r="416" spans="1:14" x14ac:dyDescent="0.25">
      <c r="A416" s="28" t="str">
        <f>_xlfn.XLOOKUP(P!C416,'Banco de Dados'!$B$3:$B$274,'Banco de Dados'!$K$3:$K$274,"")</f>
        <v/>
      </c>
      <c r="B416" s="2" cm="1">
        <f t="array" ref="B416:E446">Dados!CQ5:CT35</f>
        <v>0</v>
      </c>
      <c r="C416" s="2">
        <v>0</v>
      </c>
      <c r="D416" s="2">
        <v>0</v>
      </c>
      <c r="E416" s="2">
        <v>0</v>
      </c>
      <c r="F416" s="32" t="e">
        <f>(E416*100)/D416</f>
        <v>#DIV/0!</v>
      </c>
      <c r="G416" s="3" t="e">
        <f t="shared" ref="G416:H443" si="36">D416*$E$414</f>
        <v>#VALUE!</v>
      </c>
      <c r="H416" s="3" t="e">
        <f t="shared" si="36"/>
        <v>#VALUE!</v>
      </c>
      <c r="J416" s="7"/>
      <c r="K416" s="5" t="s">
        <v>210</v>
      </c>
      <c r="L416" s="5"/>
      <c r="M416" s="5" t="s">
        <v>211</v>
      </c>
    </row>
    <row r="417" spans="1:14" x14ac:dyDescent="0.25">
      <c r="A417" s="28" t="str">
        <f>_xlfn.XLOOKUP(P!C417,'Banco de Dados'!$B$3:$B$274,'Banco de Dados'!$K$3:$K$274,"")</f>
        <v/>
      </c>
      <c r="B417" s="2">
        <v>0</v>
      </c>
      <c r="C417" s="2">
        <v>0</v>
      </c>
      <c r="D417" s="2">
        <v>0</v>
      </c>
      <c r="E417" s="2">
        <v>0</v>
      </c>
      <c r="F417" s="32" t="e">
        <f t="shared" ref="F417:F446" si="37">(E417*100)/D417</f>
        <v>#DIV/0!</v>
      </c>
      <c r="G417" s="3" t="e">
        <f t="shared" si="36"/>
        <v>#VALUE!</v>
      </c>
      <c r="H417" s="3" t="e">
        <f t="shared" si="36"/>
        <v>#VALUE!</v>
      </c>
      <c r="J417" s="7"/>
      <c r="K417" s="6" t="str">
        <f>_xlfn.XLOOKUP($B$4,A416:A443,G416:G443,"")</f>
        <v/>
      </c>
      <c r="L417" s="6"/>
      <c r="M417" s="6" t="str">
        <f>_xlfn.XLOOKUP($B$4,A416:A443,H416:H443,"")</f>
        <v/>
      </c>
    </row>
    <row r="418" spans="1:14" x14ac:dyDescent="0.25">
      <c r="A418" s="28" t="str">
        <f>_xlfn.XLOOKUP(P!C418,'Banco de Dados'!$B$3:$B$274,'Banco de Dados'!$K$3:$K$274,"")</f>
        <v/>
      </c>
      <c r="B418" s="2">
        <v>0</v>
      </c>
      <c r="C418" s="2">
        <v>0</v>
      </c>
      <c r="D418" s="2">
        <v>0</v>
      </c>
      <c r="E418" s="2">
        <v>0</v>
      </c>
      <c r="F418" s="32" t="e">
        <f t="shared" si="37"/>
        <v>#DIV/0!</v>
      </c>
      <c r="G418" s="3" t="e">
        <f t="shared" si="36"/>
        <v>#VALUE!</v>
      </c>
      <c r="H418" s="3" t="e">
        <f t="shared" si="36"/>
        <v>#VALUE!</v>
      </c>
      <c r="J418" s="7"/>
    </row>
    <row r="419" spans="1:14" ht="15.75" x14ac:dyDescent="0.25">
      <c r="A419" s="28" t="str">
        <f>_xlfn.XLOOKUP(P!C419,'Banco de Dados'!$B$3:$B$274,'Banco de Dados'!$K$3:$K$274,"")</f>
        <v/>
      </c>
      <c r="B419" s="2">
        <v>0</v>
      </c>
      <c r="C419" s="2">
        <v>0</v>
      </c>
      <c r="D419" s="2">
        <v>0</v>
      </c>
      <c r="E419" s="2">
        <v>0</v>
      </c>
      <c r="F419" s="32" t="e">
        <f t="shared" si="37"/>
        <v>#DIV/0!</v>
      </c>
      <c r="G419" s="3" t="e">
        <f t="shared" si="36"/>
        <v>#VALUE!</v>
      </c>
      <c r="H419" s="3" t="e">
        <f t="shared" si="36"/>
        <v>#VALUE!</v>
      </c>
      <c r="K419" s="165" t="s">
        <v>67</v>
      </c>
      <c r="L419" s="166"/>
      <c r="M419" s="167"/>
      <c r="N419"/>
    </row>
    <row r="420" spans="1:14" x14ac:dyDescent="0.25">
      <c r="A420" s="28" t="str">
        <f>_xlfn.XLOOKUP(P!C420,'Banco de Dados'!$B$3:$B$274,'Banco de Dados'!$K$3:$K$274,"")</f>
        <v/>
      </c>
      <c r="B420" s="2">
        <v>0</v>
      </c>
      <c r="C420" s="2">
        <v>0</v>
      </c>
      <c r="D420" s="2">
        <v>0</v>
      </c>
      <c r="E420" s="2">
        <v>0</v>
      </c>
      <c r="F420" s="32" t="e">
        <f t="shared" si="37"/>
        <v>#DIV/0!</v>
      </c>
      <c r="G420" s="3" t="e">
        <f t="shared" si="36"/>
        <v>#VALUE!</v>
      </c>
      <c r="H420" s="3" t="e">
        <f t="shared" si="36"/>
        <v>#VALUE!</v>
      </c>
      <c r="J420" s="7"/>
      <c r="K420" s="104" t="s">
        <v>240</v>
      </c>
      <c r="L420" s="39"/>
      <c r="M420" s="106" t="s">
        <v>209</v>
      </c>
    </row>
    <row r="421" spans="1:14" x14ac:dyDescent="0.25">
      <c r="A421" s="28" t="str">
        <f>_xlfn.XLOOKUP(P!C421,'Banco de Dados'!$B$3:$B$274,'Banco de Dados'!$K$3:$K$274,"")</f>
        <v/>
      </c>
      <c r="B421" s="2">
        <v>0</v>
      </c>
      <c r="C421" s="2">
        <v>0</v>
      </c>
      <c r="D421" s="2">
        <v>0</v>
      </c>
      <c r="E421" s="2">
        <v>0</v>
      </c>
      <c r="F421" s="32" t="e">
        <f t="shared" si="37"/>
        <v>#DIV/0!</v>
      </c>
      <c r="G421" s="3" t="e">
        <f t="shared" si="36"/>
        <v>#VALUE!</v>
      </c>
      <c r="H421" s="3" t="e">
        <f t="shared" si="36"/>
        <v>#VALUE!</v>
      </c>
      <c r="J421" s="58" t="s">
        <v>38</v>
      </c>
      <c r="K421" s="59">
        <f>$L$9</f>
        <v>6600</v>
      </c>
      <c r="L421" s="60"/>
      <c r="M421" s="61">
        <f>$M$11</f>
        <v>29684</v>
      </c>
      <c r="N421" s="60"/>
    </row>
    <row r="422" spans="1:14" x14ac:dyDescent="0.25">
      <c r="A422" s="28" t="str">
        <f>_xlfn.XLOOKUP(P!C422,'Banco de Dados'!$B$3:$B$274,'Banco de Dados'!$K$3:$K$274,"")</f>
        <v/>
      </c>
      <c r="B422" s="2">
        <v>0</v>
      </c>
      <c r="C422" s="2">
        <v>0</v>
      </c>
      <c r="D422" s="2">
        <v>0</v>
      </c>
      <c r="E422" s="2">
        <v>0</v>
      </c>
      <c r="F422" s="32" t="e">
        <f t="shared" si="37"/>
        <v>#DIV/0!</v>
      </c>
      <c r="G422" s="3" t="e">
        <f t="shared" si="36"/>
        <v>#VALUE!</v>
      </c>
      <c r="H422" s="3" t="e">
        <f t="shared" si="36"/>
        <v>#VALUE!</v>
      </c>
      <c r="J422" s="2"/>
      <c r="K422" s="18"/>
      <c r="L422" s="2" t="s">
        <v>70</v>
      </c>
      <c r="M422" s="19"/>
    </row>
    <row r="423" spans="1:14" x14ac:dyDescent="0.25">
      <c r="A423" s="28" t="str">
        <f>_xlfn.XLOOKUP(P!C423,'Banco de Dados'!$B$3:$B$274,'Banco de Dados'!$K$3:$K$274,"")</f>
        <v/>
      </c>
      <c r="B423" s="2">
        <v>0</v>
      </c>
      <c r="C423" s="2">
        <v>0</v>
      </c>
      <c r="D423" s="2">
        <v>0</v>
      </c>
      <c r="E423" s="2">
        <v>0</v>
      </c>
      <c r="F423" s="32" t="e">
        <f t="shared" si="37"/>
        <v>#DIV/0!</v>
      </c>
      <c r="G423" s="3" t="e">
        <f t="shared" si="36"/>
        <v>#VALUE!</v>
      </c>
      <c r="H423" s="3" t="e">
        <f t="shared" si="36"/>
        <v>#VALUE!</v>
      </c>
      <c r="J423" s="58" t="s">
        <v>69</v>
      </c>
      <c r="K423" s="62" t="s">
        <v>71</v>
      </c>
      <c r="L423" s="63"/>
      <c r="M423" s="64" t="str">
        <f>K417</f>
        <v/>
      </c>
      <c r="N423" s="60"/>
    </row>
    <row r="424" spans="1:14" x14ac:dyDescent="0.25">
      <c r="A424" s="28" t="str">
        <f>_xlfn.XLOOKUP(P!C424,'Banco de Dados'!$B$3:$B$274,'Banco de Dados'!$K$3:$K$274,"")</f>
        <v/>
      </c>
      <c r="B424" s="2">
        <v>0</v>
      </c>
      <c r="C424" s="2">
        <v>0</v>
      </c>
      <c r="D424" s="2">
        <v>0</v>
      </c>
      <c r="E424" s="2">
        <v>0</v>
      </c>
      <c r="F424" s="32" t="e">
        <f t="shared" si="37"/>
        <v>#DIV/0!</v>
      </c>
      <c r="G424" s="3" t="e">
        <f t="shared" si="36"/>
        <v>#VALUE!</v>
      </c>
      <c r="H424" s="3" t="e">
        <f t="shared" si="36"/>
        <v>#VALUE!</v>
      </c>
      <c r="J424" s="7"/>
    </row>
    <row r="425" spans="1:14" ht="15.75" x14ac:dyDescent="0.25">
      <c r="A425" s="28" t="str">
        <f>_xlfn.XLOOKUP(P!C425,'Banco de Dados'!$B$3:$B$274,'Banco de Dados'!$K$3:$K$274,"")</f>
        <v/>
      </c>
      <c r="B425" s="2">
        <v>0</v>
      </c>
      <c r="C425" s="2">
        <v>0</v>
      </c>
      <c r="D425" s="2">
        <v>0</v>
      </c>
      <c r="E425" s="2">
        <v>0</v>
      </c>
      <c r="F425" s="32" t="e">
        <f t="shared" si="37"/>
        <v>#DIV/0!</v>
      </c>
      <c r="G425" s="3" t="e">
        <f t="shared" si="36"/>
        <v>#VALUE!</v>
      </c>
      <c r="H425" s="3" t="e">
        <f t="shared" si="36"/>
        <v>#VALUE!</v>
      </c>
      <c r="J425" s="7"/>
      <c r="K425" s="165" t="s">
        <v>218</v>
      </c>
      <c r="L425" s="166"/>
      <c r="M425" s="167"/>
    </row>
    <row r="426" spans="1:14" x14ac:dyDescent="0.25">
      <c r="A426" s="28" t="str">
        <f>_xlfn.XLOOKUP(P!C426,'Banco de Dados'!$B$3:$B$274,'Banco de Dados'!$K$3:$K$274,"")</f>
        <v/>
      </c>
      <c r="B426" s="2">
        <v>0</v>
      </c>
      <c r="C426" s="2">
        <v>0</v>
      </c>
      <c r="D426" s="2">
        <v>0</v>
      </c>
      <c r="E426" s="2">
        <v>0</v>
      </c>
      <c r="F426" s="32" t="e">
        <f t="shared" si="37"/>
        <v>#DIV/0!</v>
      </c>
      <c r="G426" s="3" t="e">
        <f t="shared" si="36"/>
        <v>#VALUE!</v>
      </c>
      <c r="H426" s="3" t="e">
        <f t="shared" si="36"/>
        <v>#VALUE!</v>
      </c>
      <c r="J426" s="7"/>
      <c r="K426" s="104" t="s">
        <v>236</v>
      </c>
      <c r="L426" s="108" t="str">
        <f>K417</f>
        <v/>
      </c>
      <c r="M426" s="109" t="str">
        <f>M417</f>
        <v/>
      </c>
    </row>
    <row r="427" spans="1:14" x14ac:dyDescent="0.25">
      <c r="A427" s="28" t="str">
        <f>_xlfn.XLOOKUP(P!C427,'Banco de Dados'!$B$3:$B$274,'Banco de Dados'!$K$3:$K$274,"")</f>
        <v/>
      </c>
      <c r="B427" s="2">
        <v>0</v>
      </c>
      <c r="C427" s="2">
        <v>0</v>
      </c>
      <c r="D427" s="2">
        <v>0</v>
      </c>
      <c r="E427" s="2">
        <v>0</v>
      </c>
      <c r="F427" s="32" t="e">
        <f t="shared" si="37"/>
        <v>#DIV/0!</v>
      </c>
      <c r="G427" s="3" t="e">
        <f t="shared" si="36"/>
        <v>#VALUE!</v>
      </c>
      <c r="H427" s="3" t="e">
        <f t="shared" si="36"/>
        <v>#VALUE!</v>
      </c>
      <c r="J427" s="7"/>
      <c r="K427" s="104" t="s">
        <v>237</v>
      </c>
      <c r="L427" s="105">
        <f>$L$9</f>
        <v>6600</v>
      </c>
      <c r="M427" s="106">
        <f>$L$10</f>
        <v>0</v>
      </c>
    </row>
    <row r="428" spans="1:14" x14ac:dyDescent="0.25">
      <c r="A428" s="28" t="str">
        <f>_xlfn.XLOOKUP(P!C428,'Banco de Dados'!$B$3:$B$274,'Banco de Dados'!$K$3:$K$274,"")</f>
        <v/>
      </c>
      <c r="B428" s="2">
        <v>0</v>
      </c>
      <c r="C428" s="2">
        <v>0</v>
      </c>
      <c r="D428" s="2">
        <v>0</v>
      </c>
      <c r="E428" s="2">
        <v>0</v>
      </c>
      <c r="F428" s="32" t="e">
        <f t="shared" si="37"/>
        <v>#DIV/0!</v>
      </c>
      <c r="G428" s="3" t="e">
        <f t="shared" si="36"/>
        <v>#VALUE!</v>
      </c>
      <c r="H428" s="3" t="e">
        <f t="shared" si="36"/>
        <v>#VALUE!</v>
      </c>
      <c r="J428" s="7"/>
      <c r="K428" s="104" t="s">
        <v>238</v>
      </c>
      <c r="L428" s="105">
        <f>$M$11</f>
        <v>29684</v>
      </c>
      <c r="M428" s="106">
        <f>$M$12</f>
        <v>255</v>
      </c>
    </row>
    <row r="429" spans="1:14" x14ac:dyDescent="0.25">
      <c r="A429" s="28" t="str">
        <f>_xlfn.XLOOKUP(P!C429,'Banco de Dados'!$B$3:$B$274,'Banco de Dados'!$K$3:$K$274,"")</f>
        <v/>
      </c>
      <c r="B429" s="2">
        <v>0</v>
      </c>
      <c r="C429" s="2">
        <v>0</v>
      </c>
      <c r="D429" s="2">
        <v>0</v>
      </c>
      <c r="E429" s="2">
        <v>0</v>
      </c>
      <c r="F429" s="32" t="e">
        <f t="shared" si="37"/>
        <v>#DIV/0!</v>
      </c>
      <c r="G429" s="3" t="e">
        <f t="shared" si="36"/>
        <v>#VALUE!</v>
      </c>
      <c r="H429" s="3" t="e">
        <f t="shared" si="36"/>
        <v>#VALUE!</v>
      </c>
      <c r="J429" s="7"/>
      <c r="K429" s="69" t="s">
        <v>217</v>
      </c>
      <c r="L429" s="110" t="e">
        <f>SQRT(((M426/L426)^2)+((M427/L427)^2)+((M428/L428)^2))</f>
        <v>#VALUE!</v>
      </c>
      <c r="M429" s="71" t="str">
        <f>M438</f>
        <v>mg/kg</v>
      </c>
    </row>
    <row r="430" spans="1:14" x14ac:dyDescent="0.25">
      <c r="A430" s="28" t="str">
        <f>_xlfn.XLOOKUP(P!C430,'Banco de Dados'!$B$3:$B$274,'Banco de Dados'!$K$3:$K$274,"")</f>
        <v/>
      </c>
      <c r="B430" s="2">
        <v>0</v>
      </c>
      <c r="C430" s="2">
        <v>0</v>
      </c>
      <c r="D430" s="2">
        <v>0</v>
      </c>
      <c r="E430" s="2">
        <v>0</v>
      </c>
      <c r="F430" s="32" t="e">
        <f t="shared" si="37"/>
        <v>#DIV/0!</v>
      </c>
      <c r="G430" s="3" t="e">
        <f t="shared" si="36"/>
        <v>#VALUE!</v>
      </c>
      <c r="H430" s="3" t="e">
        <f t="shared" si="36"/>
        <v>#VALUE!</v>
      </c>
      <c r="J430" s="7"/>
    </row>
    <row r="431" spans="1:14" x14ac:dyDescent="0.25">
      <c r="A431" s="28" t="str">
        <f>_xlfn.XLOOKUP(P!C431,'Banco de Dados'!$B$3:$B$274,'Banco de Dados'!$K$3:$K$274,"")</f>
        <v/>
      </c>
      <c r="B431" s="2">
        <v>0</v>
      </c>
      <c r="C431" s="2">
        <v>0</v>
      </c>
      <c r="D431" s="2">
        <v>0</v>
      </c>
      <c r="E431" s="2">
        <v>0</v>
      </c>
      <c r="F431" s="32" t="e">
        <f t="shared" si="37"/>
        <v>#DIV/0!</v>
      </c>
      <c r="G431" s="3" t="e">
        <f t="shared" si="36"/>
        <v>#VALUE!</v>
      </c>
      <c r="H431" s="3" t="e">
        <f t="shared" si="36"/>
        <v>#VALUE!</v>
      </c>
      <c r="J431" s="7"/>
    </row>
    <row r="432" spans="1:14" x14ac:dyDescent="0.25">
      <c r="A432" s="28" t="str">
        <f>_xlfn.XLOOKUP(P!C432,'Banco de Dados'!$B$3:$B$274,'Banco de Dados'!$K$3:$K$274,"")</f>
        <v/>
      </c>
      <c r="B432" s="2">
        <v>0</v>
      </c>
      <c r="C432" s="2">
        <v>0</v>
      </c>
      <c r="D432" s="2">
        <v>0</v>
      </c>
      <c r="E432" s="2">
        <v>0</v>
      </c>
      <c r="F432" s="32" t="e">
        <f t="shared" si="37"/>
        <v>#DIV/0!</v>
      </c>
      <c r="G432" s="3" t="e">
        <f t="shared" si="36"/>
        <v>#VALUE!</v>
      </c>
      <c r="H432" s="3" t="e">
        <f t="shared" si="36"/>
        <v>#VALUE!</v>
      </c>
      <c r="J432" s="7"/>
    </row>
    <row r="433" spans="1:14" x14ac:dyDescent="0.25">
      <c r="A433" s="28" t="str">
        <f>_xlfn.XLOOKUP(P!C433,'Banco de Dados'!$B$3:$B$274,'Banco de Dados'!$K$3:$K$274,"")</f>
        <v/>
      </c>
      <c r="B433" s="2">
        <v>0</v>
      </c>
      <c r="C433" s="2">
        <v>0</v>
      </c>
      <c r="D433" s="2">
        <v>0</v>
      </c>
      <c r="E433" s="2">
        <v>0</v>
      </c>
      <c r="F433" s="32" t="e">
        <f t="shared" si="37"/>
        <v>#DIV/0!</v>
      </c>
      <c r="G433" s="3" t="e">
        <f t="shared" si="36"/>
        <v>#VALUE!</v>
      </c>
      <c r="H433" s="3" t="e">
        <f t="shared" si="36"/>
        <v>#VALUE!</v>
      </c>
      <c r="J433" s="7"/>
    </row>
    <row r="434" spans="1:14" x14ac:dyDescent="0.25">
      <c r="A434" s="28" t="str">
        <f>_xlfn.XLOOKUP(P!C434,'Banco de Dados'!$B$3:$B$274,'Banco de Dados'!$K$3:$K$274,"")</f>
        <v/>
      </c>
      <c r="B434" s="2">
        <v>0</v>
      </c>
      <c r="C434" s="2">
        <v>0</v>
      </c>
      <c r="D434" s="2">
        <v>0</v>
      </c>
      <c r="E434" s="2">
        <v>0</v>
      </c>
      <c r="F434" s="32" t="e">
        <f t="shared" si="37"/>
        <v>#DIV/0!</v>
      </c>
      <c r="G434" s="3" t="e">
        <f t="shared" si="36"/>
        <v>#VALUE!</v>
      </c>
      <c r="H434" s="3" t="e">
        <f t="shared" si="36"/>
        <v>#VALUE!</v>
      </c>
      <c r="J434" s="7"/>
    </row>
    <row r="435" spans="1:14" x14ac:dyDescent="0.25">
      <c r="A435" s="28" t="str">
        <f>_xlfn.XLOOKUP(P!C435,'Banco de Dados'!$B$3:$B$274,'Banco de Dados'!$K$3:$K$274,"")</f>
        <v/>
      </c>
      <c r="B435" s="2">
        <v>0</v>
      </c>
      <c r="C435" s="2">
        <v>0</v>
      </c>
      <c r="D435" s="2">
        <v>0</v>
      </c>
      <c r="E435" s="2">
        <v>0</v>
      </c>
      <c r="F435" s="32" t="e">
        <f t="shared" si="37"/>
        <v>#DIV/0!</v>
      </c>
      <c r="G435" s="3" t="e">
        <f t="shared" si="36"/>
        <v>#VALUE!</v>
      </c>
      <c r="H435" s="3" t="e">
        <f t="shared" si="36"/>
        <v>#VALUE!</v>
      </c>
      <c r="J435" s="7"/>
    </row>
    <row r="436" spans="1:14" x14ac:dyDescent="0.25">
      <c r="A436" s="28" t="str">
        <f>_xlfn.XLOOKUP(P!C436,'Banco de Dados'!$B$3:$B$274,'Banco de Dados'!$K$3:$K$274,"")</f>
        <v/>
      </c>
      <c r="B436" s="2">
        <v>0</v>
      </c>
      <c r="C436" s="2">
        <v>0</v>
      </c>
      <c r="D436" s="2">
        <v>0</v>
      </c>
      <c r="E436" s="17">
        <v>0</v>
      </c>
      <c r="F436" s="32" t="e">
        <f t="shared" si="37"/>
        <v>#DIV/0!</v>
      </c>
      <c r="G436" s="3" t="e">
        <f t="shared" si="36"/>
        <v>#VALUE!</v>
      </c>
      <c r="H436" s="3" t="e">
        <f t="shared" si="36"/>
        <v>#VALUE!</v>
      </c>
      <c r="J436" s="7"/>
    </row>
    <row r="437" spans="1:14" ht="15.75" x14ac:dyDescent="0.25">
      <c r="A437" s="28" t="str">
        <f>_xlfn.XLOOKUP(P!C437,'Banco de Dados'!$B$3:$B$274,'Banco de Dados'!$K$3:$K$274,"")</f>
        <v/>
      </c>
      <c r="B437" s="2">
        <v>0</v>
      </c>
      <c r="C437" s="2">
        <v>0</v>
      </c>
      <c r="D437" s="2">
        <v>0</v>
      </c>
      <c r="E437" s="2">
        <v>0</v>
      </c>
      <c r="F437" s="32" t="e">
        <f t="shared" si="37"/>
        <v>#DIV/0!</v>
      </c>
      <c r="G437" s="3" t="e">
        <f t="shared" si="36"/>
        <v>#VALUE!</v>
      </c>
      <c r="H437" s="3" t="e">
        <f t="shared" si="36"/>
        <v>#VALUE!</v>
      </c>
      <c r="J437" s="7"/>
      <c r="K437" s="101" t="s">
        <v>216</v>
      </c>
      <c r="L437" s="102">
        <f>K415</f>
        <v>0</v>
      </c>
      <c r="M437" s="103" t="str">
        <f>M415</f>
        <v>Cloro</v>
      </c>
    </row>
    <row r="438" spans="1:14" x14ac:dyDescent="0.25">
      <c r="A438" s="28" t="str">
        <f>_xlfn.XLOOKUP(P!C438,'Banco de Dados'!$B$3:$B$274,'Banco de Dados'!$K$3:$K$274,"")</f>
        <v/>
      </c>
      <c r="B438" s="2">
        <v>0</v>
      </c>
      <c r="C438" s="2">
        <v>0</v>
      </c>
      <c r="D438" s="2">
        <v>0</v>
      </c>
      <c r="E438" s="2">
        <v>0</v>
      </c>
      <c r="F438" s="32" t="e">
        <f t="shared" si="37"/>
        <v>#DIV/0!</v>
      </c>
      <c r="G438" s="3" t="e">
        <f t="shared" si="36"/>
        <v>#VALUE!</v>
      </c>
      <c r="H438" s="3" t="e">
        <f t="shared" si="36"/>
        <v>#VALUE!</v>
      </c>
      <c r="J438" s="7"/>
      <c r="K438" s="68" t="s">
        <v>68</v>
      </c>
      <c r="L438" s="29" t="e">
        <f>(K421*M423)/M421</f>
        <v>#VALUE!</v>
      </c>
      <c r="M438" s="66" t="str">
        <f>$M$9</f>
        <v>mg/kg</v>
      </c>
    </row>
    <row r="439" spans="1:14" x14ac:dyDescent="0.25">
      <c r="A439" s="28" t="str">
        <f>_xlfn.XLOOKUP(P!C439,'Banco de Dados'!$B$3:$B$274,'Banco de Dados'!$K$3:$K$274,"")</f>
        <v/>
      </c>
      <c r="B439" s="2">
        <v>0</v>
      </c>
      <c r="C439" s="2">
        <v>0</v>
      </c>
      <c r="D439" s="2">
        <v>0</v>
      </c>
      <c r="E439" s="2">
        <v>0</v>
      </c>
      <c r="F439" s="32" t="e">
        <f t="shared" si="37"/>
        <v>#DIV/0!</v>
      </c>
      <c r="G439" s="3" t="e">
        <f t="shared" si="36"/>
        <v>#VALUE!</v>
      </c>
      <c r="H439" s="3" t="e">
        <f t="shared" si="36"/>
        <v>#VALUE!</v>
      </c>
      <c r="J439" s="7"/>
      <c r="K439" s="111" t="s">
        <v>246</v>
      </c>
      <c r="L439" s="126" t="e">
        <f>SQRT(((M426/L426)^2)+((M427/L427)^2)+((M428/L428)^2))</f>
        <v>#VALUE!</v>
      </c>
      <c r="M439" s="66"/>
    </row>
    <row r="440" spans="1:14" x14ac:dyDescent="0.25">
      <c r="A440" s="28" t="str">
        <f>_xlfn.XLOOKUP(P!C440,'Banco de Dados'!$B$3:$B$274,'Banco de Dados'!$K$3:$K$274,"")</f>
        <v/>
      </c>
      <c r="B440" s="2">
        <v>0</v>
      </c>
      <c r="C440" s="2">
        <v>0</v>
      </c>
      <c r="D440" s="2">
        <v>0</v>
      </c>
      <c r="E440" s="2">
        <v>0</v>
      </c>
      <c r="F440" s="32" t="e">
        <f t="shared" si="37"/>
        <v>#DIV/0!</v>
      </c>
      <c r="G440" s="3" t="e">
        <f t="shared" si="36"/>
        <v>#VALUE!</v>
      </c>
      <c r="H440" s="3" t="e">
        <f t="shared" si="36"/>
        <v>#VALUE!</v>
      </c>
      <c r="J440" s="7"/>
      <c r="K440" s="69" t="s">
        <v>247</v>
      </c>
      <c r="L440" s="127" t="e">
        <f>L439*L438</f>
        <v>#VALUE!</v>
      </c>
      <c r="M440" s="71" t="str">
        <f>$M$9</f>
        <v>mg/kg</v>
      </c>
    </row>
    <row r="441" spans="1:14" x14ac:dyDescent="0.25">
      <c r="A441" s="28" t="str">
        <f>_xlfn.XLOOKUP(P!C441,'Banco de Dados'!$B$3:$B$274,'Banco de Dados'!$K$3:$K$274,"")</f>
        <v/>
      </c>
      <c r="B441" s="2">
        <v>0</v>
      </c>
      <c r="C441" s="2">
        <v>0</v>
      </c>
      <c r="D441" s="2">
        <v>0</v>
      </c>
      <c r="E441" s="2">
        <v>0</v>
      </c>
      <c r="F441" s="32" t="e">
        <f t="shared" si="37"/>
        <v>#DIV/0!</v>
      </c>
      <c r="G441" s="3" t="e">
        <f t="shared" si="36"/>
        <v>#VALUE!</v>
      </c>
      <c r="H441" s="3" t="e">
        <f t="shared" si="36"/>
        <v>#VALUE!</v>
      </c>
      <c r="J441" s="7"/>
      <c r="K441" s="123"/>
      <c r="L441" s="124"/>
    </row>
    <row r="442" spans="1:14" x14ac:dyDescent="0.25">
      <c r="A442" s="28" t="str">
        <f>_xlfn.XLOOKUP(P!C442,'Banco de Dados'!$B$3:$B$274,'Banco de Dados'!$K$3:$K$274,"")</f>
        <v/>
      </c>
      <c r="B442" s="2">
        <v>0</v>
      </c>
      <c r="C442" s="2">
        <v>0</v>
      </c>
      <c r="D442" s="2">
        <v>0</v>
      </c>
      <c r="E442" s="2">
        <v>0</v>
      </c>
      <c r="F442" s="32" t="e">
        <f t="shared" si="37"/>
        <v>#DIV/0!</v>
      </c>
      <c r="G442" s="3" t="e">
        <f t="shared" si="36"/>
        <v>#VALUE!</v>
      </c>
      <c r="H442" s="3" t="e">
        <f t="shared" si="36"/>
        <v>#VALUE!</v>
      </c>
      <c r="J442" s="7"/>
    </row>
    <row r="443" spans="1:14" x14ac:dyDescent="0.25">
      <c r="A443" s="28" t="str">
        <f>_xlfn.XLOOKUP(P!C443,'Banco de Dados'!$B$3:$B$274,'Banco de Dados'!$K$3:$K$274,"")</f>
        <v/>
      </c>
      <c r="B443" s="2">
        <v>0</v>
      </c>
      <c r="C443" s="2">
        <v>0</v>
      </c>
      <c r="D443" s="2">
        <v>0</v>
      </c>
      <c r="E443" s="2">
        <v>0</v>
      </c>
      <c r="F443" s="32" t="e">
        <f t="shared" si="37"/>
        <v>#DIV/0!</v>
      </c>
      <c r="G443" s="3" t="e">
        <f t="shared" si="36"/>
        <v>#VALUE!</v>
      </c>
      <c r="H443" s="3" t="e">
        <f t="shared" si="36"/>
        <v>#VALUE!</v>
      </c>
      <c r="J443" s="7"/>
    </row>
    <row r="444" spans="1:14" x14ac:dyDescent="0.25">
      <c r="A444" s="28" t="str">
        <f>_xlfn.XLOOKUP(P!C444,'Banco de Dados'!$B$3:$B$274,'Banco de Dados'!$K$3:$K$274,"")</f>
        <v/>
      </c>
      <c r="B444" s="2">
        <v>0</v>
      </c>
      <c r="C444" s="2">
        <v>0</v>
      </c>
      <c r="D444" s="2">
        <v>0</v>
      </c>
      <c r="E444" s="2">
        <v>0</v>
      </c>
      <c r="F444" s="32" t="e">
        <f t="shared" si="37"/>
        <v>#DIV/0!</v>
      </c>
      <c r="G444" s="3" t="e">
        <f t="shared" ref="G444:H446" si="38">D444*$E$414</f>
        <v>#VALUE!</v>
      </c>
      <c r="H444" s="3" t="e">
        <f t="shared" si="38"/>
        <v>#VALUE!</v>
      </c>
      <c r="J444" s="7"/>
    </row>
    <row r="445" spans="1:14" x14ac:dyDescent="0.25">
      <c r="A445" s="28" t="str">
        <f>_xlfn.XLOOKUP(P!C445,'Banco de Dados'!$B$3:$B$274,'Banco de Dados'!$K$3:$K$274,"")</f>
        <v/>
      </c>
      <c r="B445" s="2">
        <v>0</v>
      </c>
      <c r="C445" s="2">
        <v>0</v>
      </c>
      <c r="D445" s="2">
        <v>0</v>
      </c>
      <c r="E445" s="2">
        <v>0</v>
      </c>
      <c r="F445" s="32" t="e">
        <f t="shared" si="37"/>
        <v>#DIV/0!</v>
      </c>
      <c r="G445" s="3" t="e">
        <f t="shared" si="38"/>
        <v>#VALUE!</v>
      </c>
      <c r="H445" s="3" t="e">
        <f t="shared" si="38"/>
        <v>#VALUE!</v>
      </c>
      <c r="J445" s="7"/>
    </row>
    <row r="446" spans="1:14" x14ac:dyDescent="0.25">
      <c r="A446" s="28" t="str">
        <f>_xlfn.XLOOKUP(P!C446,'Banco de Dados'!$B$3:$B$274,'Banco de Dados'!$K$3:$K$274,"")</f>
        <v/>
      </c>
      <c r="B446" s="2">
        <v>0</v>
      </c>
      <c r="C446" s="2">
        <v>0</v>
      </c>
      <c r="D446" s="2">
        <v>0</v>
      </c>
      <c r="E446" s="2">
        <v>0</v>
      </c>
      <c r="F446" s="32" t="e">
        <f t="shared" si="37"/>
        <v>#DIV/0!</v>
      </c>
      <c r="G446" s="3" t="e">
        <f t="shared" si="38"/>
        <v>#VALUE!</v>
      </c>
      <c r="H446" s="3" t="e">
        <f t="shared" si="38"/>
        <v>#VALUE!</v>
      </c>
      <c r="J446" s="7"/>
    </row>
    <row r="447" spans="1:14" x14ac:dyDescent="0.25">
      <c r="A447" s="21"/>
      <c r="B447" s="21"/>
      <c r="C447" s="21"/>
      <c r="D447" s="21"/>
      <c r="E447" s="21"/>
      <c r="F447" s="77"/>
      <c r="G447" s="21"/>
      <c r="H447" s="21"/>
      <c r="J447" s="21"/>
      <c r="K447" s="21"/>
      <c r="L447" s="21"/>
      <c r="M447" s="21"/>
      <c r="N447" s="21"/>
    </row>
    <row r="448" spans="1:14" ht="15.75" x14ac:dyDescent="0.25">
      <c r="A448" s="36">
        <f>'Nome das Amostras'!A17</f>
        <v>0</v>
      </c>
      <c r="B448" s="164" t="e">
        <f>VLOOKUP(A448,'Nome das Amostras'!$A$3:$D$28,2,FALSE)</f>
        <v>#N/A</v>
      </c>
      <c r="C448" s="164"/>
      <c r="D448" s="51" t="s">
        <v>65</v>
      </c>
      <c r="E448" s="52" t="e">
        <f>'Banco de Dados'!$O$13/'Banco de Dados'!DB13</f>
        <v>#VALUE!</v>
      </c>
      <c r="F448" s="74"/>
      <c r="G448" s="3"/>
      <c r="H448" s="3"/>
      <c r="J448" s="7"/>
    </row>
    <row r="449" spans="1:14" ht="15.75" x14ac:dyDescent="0.25">
      <c r="A449" s="107" t="s">
        <v>1</v>
      </c>
      <c r="B449" s="107" t="s">
        <v>0</v>
      </c>
      <c r="C449" s="107" t="s">
        <v>212</v>
      </c>
      <c r="D449" s="107" t="s">
        <v>209</v>
      </c>
      <c r="E449" s="107" t="s">
        <v>213</v>
      </c>
      <c r="F449" s="76" t="s">
        <v>219</v>
      </c>
      <c r="G449" s="54" t="s">
        <v>140</v>
      </c>
      <c r="H449" s="54" t="s">
        <v>66</v>
      </c>
      <c r="J449" s="7"/>
      <c r="K449" s="72">
        <f>A448</f>
        <v>0</v>
      </c>
      <c r="L449" s="55" t="s">
        <v>215</v>
      </c>
      <c r="M449" s="41" t="str">
        <f>$A$1</f>
        <v>Cloro</v>
      </c>
      <c r="N449" s="3"/>
    </row>
    <row r="450" spans="1:14" x14ac:dyDescent="0.25">
      <c r="A450" s="28" t="str">
        <f>_xlfn.XLOOKUP(P!C450,'Banco de Dados'!$B$3:$B$274,'Banco de Dados'!$K$3:$K$274,"")</f>
        <v/>
      </c>
      <c r="B450" s="2" cm="1">
        <f t="array" ref="B450:E480">Dados!CX5:DA35</f>
        <v>0</v>
      </c>
      <c r="C450" s="2">
        <v>0</v>
      </c>
      <c r="D450" s="2">
        <v>0</v>
      </c>
      <c r="E450" s="2">
        <v>0</v>
      </c>
      <c r="F450" s="32" t="e">
        <f>(E450*100)/D450</f>
        <v>#DIV/0!</v>
      </c>
      <c r="G450" s="3" t="e">
        <f t="shared" ref="G450:H477" si="39">D450*$E$448</f>
        <v>#VALUE!</v>
      </c>
      <c r="H450" s="3" t="e">
        <f t="shared" si="39"/>
        <v>#VALUE!</v>
      </c>
      <c r="J450" s="7"/>
      <c r="K450" s="5" t="s">
        <v>210</v>
      </c>
      <c r="L450" s="5"/>
      <c r="M450" s="5" t="s">
        <v>211</v>
      </c>
    </row>
    <row r="451" spans="1:14" x14ac:dyDescent="0.25">
      <c r="A451" s="28" t="str">
        <f>_xlfn.XLOOKUP(P!C451,'Banco de Dados'!$B$3:$B$274,'Banco de Dados'!$K$3:$K$274,"")</f>
        <v/>
      </c>
      <c r="B451" s="2">
        <v>0</v>
      </c>
      <c r="C451" s="2">
        <v>0</v>
      </c>
      <c r="D451" s="2">
        <v>0</v>
      </c>
      <c r="E451" s="2">
        <v>0</v>
      </c>
      <c r="F451" s="32" t="e">
        <f t="shared" ref="F451:F480" si="40">(E451*100)/D451</f>
        <v>#DIV/0!</v>
      </c>
      <c r="G451" s="3" t="e">
        <f t="shared" si="39"/>
        <v>#VALUE!</v>
      </c>
      <c r="H451" s="3" t="e">
        <f t="shared" si="39"/>
        <v>#VALUE!</v>
      </c>
      <c r="J451" s="7"/>
      <c r="K451" s="6" t="str">
        <f>_xlfn.XLOOKUP($B$4,A450:A477,G450:G477,"")</f>
        <v/>
      </c>
      <c r="L451" s="6"/>
      <c r="M451" s="6" t="str">
        <f>_xlfn.XLOOKUP($B$4,A450:A477,H450:H477,"")</f>
        <v/>
      </c>
    </row>
    <row r="452" spans="1:14" x14ac:dyDescent="0.25">
      <c r="A452" s="28" t="str">
        <f>_xlfn.XLOOKUP(P!C452,'Banco de Dados'!$B$3:$B$274,'Banco de Dados'!$K$3:$K$274,"")</f>
        <v/>
      </c>
      <c r="B452" s="2">
        <v>0</v>
      </c>
      <c r="C452" s="2">
        <v>0</v>
      </c>
      <c r="D452" s="2">
        <v>0</v>
      </c>
      <c r="E452" s="2">
        <v>0</v>
      </c>
      <c r="F452" s="32" t="e">
        <f t="shared" si="40"/>
        <v>#DIV/0!</v>
      </c>
      <c r="G452" s="3" t="e">
        <f t="shared" si="39"/>
        <v>#VALUE!</v>
      </c>
      <c r="H452" s="3" t="e">
        <f t="shared" si="39"/>
        <v>#VALUE!</v>
      </c>
      <c r="J452" s="7"/>
    </row>
    <row r="453" spans="1:14" ht="15.75" x14ac:dyDescent="0.25">
      <c r="A453" s="28" t="str">
        <f>_xlfn.XLOOKUP(P!C453,'Banco de Dados'!$B$3:$B$274,'Banco de Dados'!$K$3:$K$274,"")</f>
        <v/>
      </c>
      <c r="B453" s="2">
        <v>0</v>
      </c>
      <c r="C453" s="2">
        <v>0</v>
      </c>
      <c r="D453" s="2">
        <v>0</v>
      </c>
      <c r="E453" s="2">
        <v>0</v>
      </c>
      <c r="F453" s="32" t="e">
        <f t="shared" si="40"/>
        <v>#DIV/0!</v>
      </c>
      <c r="G453" s="3" t="e">
        <f t="shared" si="39"/>
        <v>#VALUE!</v>
      </c>
      <c r="H453" s="3" t="e">
        <f t="shared" si="39"/>
        <v>#VALUE!</v>
      </c>
      <c r="K453" s="165" t="s">
        <v>67</v>
      </c>
      <c r="L453" s="166"/>
      <c r="M453" s="167"/>
      <c r="N453"/>
    </row>
    <row r="454" spans="1:14" x14ac:dyDescent="0.25">
      <c r="A454" s="28" t="str">
        <f>_xlfn.XLOOKUP(P!C454,'Banco de Dados'!$B$3:$B$274,'Banco de Dados'!$K$3:$K$274,"")</f>
        <v/>
      </c>
      <c r="B454" s="2">
        <v>0</v>
      </c>
      <c r="C454" s="2">
        <v>0</v>
      </c>
      <c r="D454" s="2">
        <v>0</v>
      </c>
      <c r="E454" s="2">
        <v>0</v>
      </c>
      <c r="F454" s="32" t="e">
        <f t="shared" si="40"/>
        <v>#DIV/0!</v>
      </c>
      <c r="G454" s="3" t="e">
        <f t="shared" si="39"/>
        <v>#VALUE!</v>
      </c>
      <c r="H454" s="3" t="e">
        <f t="shared" si="39"/>
        <v>#VALUE!</v>
      </c>
      <c r="J454" s="7"/>
      <c r="K454" s="104" t="s">
        <v>240</v>
      </c>
      <c r="L454" s="39"/>
      <c r="M454" s="106" t="s">
        <v>209</v>
      </c>
    </row>
    <row r="455" spans="1:14" x14ac:dyDescent="0.25">
      <c r="A455" s="28" t="str">
        <f>_xlfn.XLOOKUP(P!C455,'Banco de Dados'!$B$3:$B$274,'Banco de Dados'!$K$3:$K$274,"")</f>
        <v/>
      </c>
      <c r="B455" s="2">
        <v>0</v>
      </c>
      <c r="C455" s="2">
        <v>0</v>
      </c>
      <c r="D455" s="2">
        <v>0</v>
      </c>
      <c r="E455" s="2">
        <v>0</v>
      </c>
      <c r="F455" s="32" t="e">
        <f t="shared" si="40"/>
        <v>#DIV/0!</v>
      </c>
      <c r="G455" s="3" t="e">
        <f t="shared" si="39"/>
        <v>#VALUE!</v>
      </c>
      <c r="H455" s="3" t="e">
        <f t="shared" si="39"/>
        <v>#VALUE!</v>
      </c>
      <c r="J455" s="58" t="s">
        <v>38</v>
      </c>
      <c r="K455" s="59">
        <f>$L$9</f>
        <v>6600</v>
      </c>
      <c r="L455" s="60"/>
      <c r="M455" s="61">
        <f>$M$11</f>
        <v>29684</v>
      </c>
      <c r="N455" s="60"/>
    </row>
    <row r="456" spans="1:14" x14ac:dyDescent="0.25">
      <c r="A456" s="28" t="str">
        <f>_xlfn.XLOOKUP(P!C456,'Banco de Dados'!$B$3:$B$274,'Banco de Dados'!$K$3:$K$274,"")</f>
        <v/>
      </c>
      <c r="B456" s="2">
        <v>0</v>
      </c>
      <c r="C456" s="2">
        <v>0</v>
      </c>
      <c r="D456" s="2">
        <v>0</v>
      </c>
      <c r="E456" s="2">
        <v>0</v>
      </c>
      <c r="F456" s="32" t="e">
        <f t="shared" si="40"/>
        <v>#DIV/0!</v>
      </c>
      <c r="G456" s="3" t="e">
        <f t="shared" si="39"/>
        <v>#VALUE!</v>
      </c>
      <c r="H456" s="3" t="e">
        <f t="shared" si="39"/>
        <v>#VALUE!</v>
      </c>
      <c r="J456" s="2"/>
      <c r="K456" s="18"/>
      <c r="L456" s="2" t="s">
        <v>70</v>
      </c>
      <c r="M456" s="19"/>
    </row>
    <row r="457" spans="1:14" x14ac:dyDescent="0.25">
      <c r="A457" s="28" t="str">
        <f>_xlfn.XLOOKUP(P!C457,'Banco de Dados'!$B$3:$B$274,'Banco de Dados'!$K$3:$K$274,"")</f>
        <v/>
      </c>
      <c r="B457" s="2">
        <v>0</v>
      </c>
      <c r="C457" s="2">
        <v>0</v>
      </c>
      <c r="D457" s="2">
        <v>0</v>
      </c>
      <c r="E457" s="2">
        <v>0</v>
      </c>
      <c r="F457" s="32" t="e">
        <f t="shared" si="40"/>
        <v>#DIV/0!</v>
      </c>
      <c r="G457" s="3" t="e">
        <f t="shared" si="39"/>
        <v>#VALUE!</v>
      </c>
      <c r="H457" s="3" t="e">
        <f t="shared" si="39"/>
        <v>#VALUE!</v>
      </c>
      <c r="J457" s="58" t="s">
        <v>69</v>
      </c>
      <c r="K457" s="62" t="s">
        <v>71</v>
      </c>
      <c r="L457" s="63"/>
      <c r="M457" s="64" t="str">
        <f>K451</f>
        <v/>
      </c>
      <c r="N457" s="60"/>
    </row>
    <row r="458" spans="1:14" x14ac:dyDescent="0.25">
      <c r="A458" s="28" t="str">
        <f>_xlfn.XLOOKUP(P!C458,'Banco de Dados'!$B$3:$B$274,'Banco de Dados'!$K$3:$K$274,"")</f>
        <v/>
      </c>
      <c r="B458" s="2">
        <v>0</v>
      </c>
      <c r="C458" s="2">
        <v>0</v>
      </c>
      <c r="D458" s="2">
        <v>0</v>
      </c>
      <c r="E458" s="2">
        <v>0</v>
      </c>
      <c r="F458" s="32" t="e">
        <f t="shared" si="40"/>
        <v>#DIV/0!</v>
      </c>
      <c r="G458" s="3" t="e">
        <f t="shared" si="39"/>
        <v>#VALUE!</v>
      </c>
      <c r="H458" s="3" t="e">
        <f t="shared" si="39"/>
        <v>#VALUE!</v>
      </c>
      <c r="J458" s="7"/>
    </row>
    <row r="459" spans="1:14" ht="15.75" x14ac:dyDescent="0.25">
      <c r="A459" s="28" t="str">
        <f>_xlfn.XLOOKUP(P!C459,'Banco de Dados'!$B$3:$B$274,'Banco de Dados'!$K$3:$K$274,"")</f>
        <v/>
      </c>
      <c r="B459" s="2">
        <v>0</v>
      </c>
      <c r="C459" s="2">
        <v>0</v>
      </c>
      <c r="D459" s="2">
        <v>0</v>
      </c>
      <c r="E459" s="2">
        <v>0</v>
      </c>
      <c r="F459" s="32" t="e">
        <f t="shared" si="40"/>
        <v>#DIV/0!</v>
      </c>
      <c r="G459" s="3" t="e">
        <f t="shared" si="39"/>
        <v>#VALUE!</v>
      </c>
      <c r="H459" s="3" t="e">
        <f t="shared" si="39"/>
        <v>#VALUE!</v>
      </c>
      <c r="J459" s="7"/>
      <c r="K459" s="165" t="s">
        <v>218</v>
      </c>
      <c r="L459" s="166"/>
      <c r="M459" s="167"/>
    </row>
    <row r="460" spans="1:14" x14ac:dyDescent="0.25">
      <c r="A460" s="28" t="str">
        <f>_xlfn.XLOOKUP(P!C460,'Banco de Dados'!$B$3:$B$274,'Banco de Dados'!$K$3:$K$274,"")</f>
        <v/>
      </c>
      <c r="B460" s="2">
        <v>0</v>
      </c>
      <c r="C460" s="2">
        <v>0</v>
      </c>
      <c r="D460" s="2">
        <v>0</v>
      </c>
      <c r="E460" s="2">
        <v>0</v>
      </c>
      <c r="F460" s="32" t="e">
        <f t="shared" si="40"/>
        <v>#DIV/0!</v>
      </c>
      <c r="G460" s="3" t="e">
        <f t="shared" si="39"/>
        <v>#VALUE!</v>
      </c>
      <c r="H460" s="3" t="e">
        <f t="shared" si="39"/>
        <v>#VALUE!</v>
      </c>
      <c r="J460" s="7"/>
      <c r="K460" s="104" t="s">
        <v>236</v>
      </c>
      <c r="L460" s="108" t="str">
        <f>K451</f>
        <v/>
      </c>
      <c r="M460" s="109" t="str">
        <f>M451</f>
        <v/>
      </c>
    </row>
    <row r="461" spans="1:14" x14ac:dyDescent="0.25">
      <c r="A461" s="28" t="str">
        <f>_xlfn.XLOOKUP(P!C461,'Banco de Dados'!$B$3:$B$274,'Banco de Dados'!$K$3:$K$274,"")</f>
        <v/>
      </c>
      <c r="B461" s="2">
        <v>0</v>
      </c>
      <c r="C461" s="2">
        <v>0</v>
      </c>
      <c r="D461" s="2">
        <v>0</v>
      </c>
      <c r="E461" s="2">
        <v>0</v>
      </c>
      <c r="F461" s="32" t="e">
        <f t="shared" si="40"/>
        <v>#DIV/0!</v>
      </c>
      <c r="G461" s="3" t="e">
        <f t="shared" si="39"/>
        <v>#VALUE!</v>
      </c>
      <c r="H461" s="3" t="e">
        <f t="shared" si="39"/>
        <v>#VALUE!</v>
      </c>
      <c r="J461" s="7"/>
      <c r="K461" s="104" t="s">
        <v>237</v>
      </c>
      <c r="L461" s="105">
        <f>$L$9</f>
        <v>6600</v>
      </c>
      <c r="M461" s="106">
        <f>$L$10</f>
        <v>0</v>
      </c>
    </row>
    <row r="462" spans="1:14" x14ac:dyDescent="0.25">
      <c r="A462" s="28" t="str">
        <f>_xlfn.XLOOKUP(P!C462,'Banco de Dados'!$B$3:$B$274,'Banco de Dados'!$K$3:$K$274,"")</f>
        <v/>
      </c>
      <c r="B462" s="2">
        <v>0</v>
      </c>
      <c r="C462" s="2">
        <v>0</v>
      </c>
      <c r="D462" s="2">
        <v>0</v>
      </c>
      <c r="E462" s="2">
        <v>0</v>
      </c>
      <c r="F462" s="32" t="e">
        <f t="shared" si="40"/>
        <v>#DIV/0!</v>
      </c>
      <c r="G462" s="3" t="e">
        <f t="shared" si="39"/>
        <v>#VALUE!</v>
      </c>
      <c r="H462" s="3" t="e">
        <f t="shared" si="39"/>
        <v>#VALUE!</v>
      </c>
      <c r="J462" s="7"/>
      <c r="K462" s="104" t="s">
        <v>238</v>
      </c>
      <c r="L462" s="105">
        <f>$M$11</f>
        <v>29684</v>
      </c>
      <c r="M462" s="106">
        <f>$M$12</f>
        <v>255</v>
      </c>
    </row>
    <row r="463" spans="1:14" x14ac:dyDescent="0.25">
      <c r="A463" s="28" t="str">
        <f>_xlfn.XLOOKUP(P!C463,'Banco de Dados'!$B$3:$B$274,'Banco de Dados'!$K$3:$K$274,"")</f>
        <v/>
      </c>
      <c r="B463" s="2">
        <v>0</v>
      </c>
      <c r="C463" s="2">
        <v>0</v>
      </c>
      <c r="D463" s="2">
        <v>0</v>
      </c>
      <c r="E463" s="2">
        <v>0</v>
      </c>
      <c r="F463" s="32" t="e">
        <f t="shared" si="40"/>
        <v>#DIV/0!</v>
      </c>
      <c r="G463" s="3" t="e">
        <f t="shared" si="39"/>
        <v>#VALUE!</v>
      </c>
      <c r="H463" s="3" t="e">
        <f t="shared" si="39"/>
        <v>#VALUE!</v>
      </c>
      <c r="J463" s="7"/>
      <c r="K463" s="69" t="s">
        <v>217</v>
      </c>
      <c r="L463" s="110" t="e">
        <f>SQRT(((M460/L460)^2)+((M461/L461)^2)+((M462/L462)^2))</f>
        <v>#VALUE!</v>
      </c>
      <c r="M463" s="71" t="str">
        <f>M472</f>
        <v>mg/kg</v>
      </c>
    </row>
    <row r="464" spans="1:14" x14ac:dyDescent="0.25">
      <c r="A464" s="28" t="str">
        <f>_xlfn.XLOOKUP(P!C464,'Banco de Dados'!$B$3:$B$274,'Banco de Dados'!$K$3:$K$274,"")</f>
        <v/>
      </c>
      <c r="B464" s="2">
        <v>0</v>
      </c>
      <c r="C464" s="2">
        <v>0</v>
      </c>
      <c r="D464" s="2">
        <v>0</v>
      </c>
      <c r="E464" s="2">
        <v>0</v>
      </c>
      <c r="F464" s="32" t="e">
        <f t="shared" si="40"/>
        <v>#DIV/0!</v>
      </c>
      <c r="G464" s="3" t="e">
        <f t="shared" si="39"/>
        <v>#VALUE!</v>
      </c>
      <c r="H464" s="3" t="e">
        <f t="shared" si="39"/>
        <v>#VALUE!</v>
      </c>
      <c r="J464" s="7"/>
    </row>
    <row r="465" spans="1:13" x14ac:dyDescent="0.25">
      <c r="A465" s="28" t="str">
        <f>_xlfn.XLOOKUP(P!C465,'Banco de Dados'!$B$3:$B$274,'Banco de Dados'!$K$3:$K$274,"")</f>
        <v/>
      </c>
      <c r="B465" s="2">
        <v>0</v>
      </c>
      <c r="C465" s="2">
        <v>0</v>
      </c>
      <c r="D465" s="2">
        <v>0</v>
      </c>
      <c r="E465" s="2">
        <v>0</v>
      </c>
      <c r="F465" s="32" t="e">
        <f t="shared" si="40"/>
        <v>#DIV/0!</v>
      </c>
      <c r="G465" s="3" t="e">
        <f t="shared" si="39"/>
        <v>#VALUE!</v>
      </c>
      <c r="H465" s="3" t="e">
        <f t="shared" si="39"/>
        <v>#VALUE!</v>
      </c>
      <c r="J465" s="7"/>
    </row>
    <row r="466" spans="1:13" x14ac:dyDescent="0.25">
      <c r="A466" s="28" t="str">
        <f>_xlfn.XLOOKUP(P!C466,'Banco de Dados'!$B$3:$B$274,'Banco de Dados'!$K$3:$K$274,"")</f>
        <v/>
      </c>
      <c r="B466" s="2">
        <v>0</v>
      </c>
      <c r="C466" s="2">
        <v>0</v>
      </c>
      <c r="D466" s="2">
        <v>0</v>
      </c>
      <c r="E466" s="2">
        <v>0</v>
      </c>
      <c r="F466" s="32" t="e">
        <f t="shared" si="40"/>
        <v>#DIV/0!</v>
      </c>
      <c r="G466" s="3" t="e">
        <f t="shared" si="39"/>
        <v>#VALUE!</v>
      </c>
      <c r="H466" s="3" t="e">
        <f t="shared" si="39"/>
        <v>#VALUE!</v>
      </c>
      <c r="J466" s="7"/>
    </row>
    <row r="467" spans="1:13" x14ac:dyDescent="0.25">
      <c r="A467" s="28" t="str">
        <f>_xlfn.XLOOKUP(P!C467,'Banco de Dados'!$B$3:$B$274,'Banco de Dados'!$K$3:$K$274,"")</f>
        <v/>
      </c>
      <c r="B467" s="2">
        <v>0</v>
      </c>
      <c r="C467" s="2">
        <v>0</v>
      </c>
      <c r="D467" s="2">
        <v>0</v>
      </c>
      <c r="E467" s="2">
        <v>0</v>
      </c>
      <c r="F467" s="32" t="e">
        <f t="shared" si="40"/>
        <v>#DIV/0!</v>
      </c>
      <c r="G467" s="3" t="e">
        <f t="shared" si="39"/>
        <v>#VALUE!</v>
      </c>
      <c r="H467" s="3" t="e">
        <f t="shared" si="39"/>
        <v>#VALUE!</v>
      </c>
      <c r="J467" s="7"/>
    </row>
    <row r="468" spans="1:13" x14ac:dyDescent="0.25">
      <c r="A468" s="28" t="str">
        <f>_xlfn.XLOOKUP(P!C468,'Banco de Dados'!$B$3:$B$274,'Banco de Dados'!$K$3:$K$274,"")</f>
        <v/>
      </c>
      <c r="B468" s="2">
        <v>0</v>
      </c>
      <c r="C468" s="2">
        <v>0</v>
      </c>
      <c r="D468" s="2">
        <v>0</v>
      </c>
      <c r="E468" s="2">
        <v>0</v>
      </c>
      <c r="F468" s="32" t="e">
        <f t="shared" si="40"/>
        <v>#DIV/0!</v>
      </c>
      <c r="G468" s="3" t="e">
        <f t="shared" si="39"/>
        <v>#VALUE!</v>
      </c>
      <c r="H468" s="3" t="e">
        <f t="shared" si="39"/>
        <v>#VALUE!</v>
      </c>
      <c r="J468" s="7"/>
    </row>
    <row r="469" spans="1:13" x14ac:dyDescent="0.25">
      <c r="A469" s="28" t="str">
        <f>_xlfn.XLOOKUP(P!C469,'Banco de Dados'!$B$3:$B$274,'Banco de Dados'!$K$3:$K$274,"")</f>
        <v/>
      </c>
      <c r="B469" s="2">
        <v>0</v>
      </c>
      <c r="C469" s="2">
        <v>0</v>
      </c>
      <c r="D469" s="2">
        <v>0</v>
      </c>
      <c r="E469" s="2">
        <v>0</v>
      </c>
      <c r="F469" s="32" t="e">
        <f t="shared" si="40"/>
        <v>#DIV/0!</v>
      </c>
      <c r="G469" s="3" t="e">
        <f t="shared" si="39"/>
        <v>#VALUE!</v>
      </c>
      <c r="H469" s="3" t="e">
        <f t="shared" si="39"/>
        <v>#VALUE!</v>
      </c>
      <c r="J469" s="7"/>
    </row>
    <row r="470" spans="1:13" x14ac:dyDescent="0.25">
      <c r="A470" s="28" t="str">
        <f>_xlfn.XLOOKUP(P!C470,'Banco de Dados'!$B$3:$B$274,'Banco de Dados'!$K$3:$K$274,"")</f>
        <v/>
      </c>
      <c r="B470" s="2">
        <v>0</v>
      </c>
      <c r="C470" s="2">
        <v>0</v>
      </c>
      <c r="D470" s="2">
        <v>0</v>
      </c>
      <c r="E470" s="17">
        <v>0</v>
      </c>
      <c r="F470" s="32" t="e">
        <f t="shared" si="40"/>
        <v>#DIV/0!</v>
      </c>
      <c r="G470" s="3" t="e">
        <f t="shared" si="39"/>
        <v>#VALUE!</v>
      </c>
      <c r="H470" s="3" t="e">
        <f t="shared" si="39"/>
        <v>#VALUE!</v>
      </c>
      <c r="J470" s="7"/>
    </row>
    <row r="471" spans="1:13" ht="15.75" x14ac:dyDescent="0.25">
      <c r="A471" s="28" t="str">
        <f>_xlfn.XLOOKUP(P!C471,'Banco de Dados'!$B$3:$B$274,'Banco de Dados'!$K$3:$K$274,"")</f>
        <v/>
      </c>
      <c r="B471" s="2">
        <v>0</v>
      </c>
      <c r="C471" s="2">
        <v>0</v>
      </c>
      <c r="D471" s="2">
        <v>0</v>
      </c>
      <c r="E471" s="2">
        <v>0</v>
      </c>
      <c r="F471" s="32" t="e">
        <f t="shared" si="40"/>
        <v>#DIV/0!</v>
      </c>
      <c r="G471" s="3" t="e">
        <f t="shared" si="39"/>
        <v>#VALUE!</v>
      </c>
      <c r="H471" s="3" t="e">
        <f t="shared" si="39"/>
        <v>#VALUE!</v>
      </c>
      <c r="J471" s="7"/>
      <c r="K471" s="101" t="s">
        <v>216</v>
      </c>
      <c r="L471" s="102">
        <f>K449</f>
        <v>0</v>
      </c>
      <c r="M471" s="103" t="str">
        <f>M449</f>
        <v>Cloro</v>
      </c>
    </row>
    <row r="472" spans="1:13" x14ac:dyDescent="0.25">
      <c r="A472" s="28" t="str">
        <f>_xlfn.XLOOKUP(P!C472,'Banco de Dados'!$B$3:$B$274,'Banco de Dados'!$K$3:$K$274,"")</f>
        <v/>
      </c>
      <c r="B472" s="2">
        <v>0</v>
      </c>
      <c r="C472" s="2">
        <v>0</v>
      </c>
      <c r="D472" s="2">
        <v>0</v>
      </c>
      <c r="E472" s="2">
        <v>0</v>
      </c>
      <c r="F472" s="32" t="e">
        <f t="shared" si="40"/>
        <v>#DIV/0!</v>
      </c>
      <c r="G472" s="3" t="e">
        <f t="shared" si="39"/>
        <v>#VALUE!</v>
      </c>
      <c r="H472" s="3" t="e">
        <f t="shared" si="39"/>
        <v>#VALUE!</v>
      </c>
      <c r="J472" s="7"/>
      <c r="K472" s="68" t="s">
        <v>68</v>
      </c>
      <c r="L472" s="29" t="e">
        <f>(K455*M457)/M455</f>
        <v>#VALUE!</v>
      </c>
      <c r="M472" s="66" t="str">
        <f>$M$9</f>
        <v>mg/kg</v>
      </c>
    </row>
    <row r="473" spans="1:13" x14ac:dyDescent="0.25">
      <c r="A473" s="28" t="str">
        <f>_xlfn.XLOOKUP(P!C473,'Banco de Dados'!$B$3:$B$274,'Banco de Dados'!$K$3:$K$274,"")</f>
        <v/>
      </c>
      <c r="B473" s="2">
        <v>0</v>
      </c>
      <c r="C473" s="2">
        <v>0</v>
      </c>
      <c r="D473" s="2">
        <v>0</v>
      </c>
      <c r="E473" s="2">
        <v>0</v>
      </c>
      <c r="F473" s="32" t="e">
        <f t="shared" si="40"/>
        <v>#DIV/0!</v>
      </c>
      <c r="G473" s="3" t="e">
        <f t="shared" si="39"/>
        <v>#VALUE!</v>
      </c>
      <c r="H473" s="3" t="e">
        <f t="shared" si="39"/>
        <v>#VALUE!</v>
      </c>
      <c r="J473" s="7"/>
      <c r="K473" s="111" t="s">
        <v>246</v>
      </c>
      <c r="L473" s="126" t="e">
        <f>SQRT(((M460/L460)^2)+((M461/L461)^2)+((M462/L462)^2))</f>
        <v>#VALUE!</v>
      </c>
      <c r="M473" s="66"/>
    </row>
    <row r="474" spans="1:13" x14ac:dyDescent="0.25">
      <c r="A474" s="28" t="str">
        <f>_xlfn.XLOOKUP(P!C474,'Banco de Dados'!$B$3:$B$274,'Banco de Dados'!$K$3:$K$274,"")</f>
        <v/>
      </c>
      <c r="B474" s="2">
        <v>0</v>
      </c>
      <c r="C474" s="2">
        <v>0</v>
      </c>
      <c r="D474" s="2">
        <v>0</v>
      </c>
      <c r="E474" s="2">
        <v>0</v>
      </c>
      <c r="F474" s="32" t="e">
        <f t="shared" si="40"/>
        <v>#DIV/0!</v>
      </c>
      <c r="G474" s="3" t="e">
        <f t="shared" si="39"/>
        <v>#VALUE!</v>
      </c>
      <c r="H474" s="3" t="e">
        <f t="shared" si="39"/>
        <v>#VALUE!</v>
      </c>
      <c r="J474" s="7"/>
      <c r="K474" s="69" t="s">
        <v>247</v>
      </c>
      <c r="L474" s="127" t="e">
        <f>L473*L472</f>
        <v>#VALUE!</v>
      </c>
      <c r="M474" s="71" t="str">
        <f>$M$9</f>
        <v>mg/kg</v>
      </c>
    </row>
    <row r="475" spans="1:13" x14ac:dyDescent="0.25">
      <c r="A475" s="28" t="str">
        <f>_xlfn.XLOOKUP(P!C475,'Banco de Dados'!$B$3:$B$274,'Banco de Dados'!$K$3:$K$274,"")</f>
        <v/>
      </c>
      <c r="B475" s="2">
        <v>0</v>
      </c>
      <c r="C475" s="2">
        <v>0</v>
      </c>
      <c r="D475" s="2">
        <v>0</v>
      </c>
      <c r="E475" s="2">
        <v>0</v>
      </c>
      <c r="F475" s="32" t="e">
        <f t="shared" si="40"/>
        <v>#DIV/0!</v>
      </c>
      <c r="G475" s="3" t="e">
        <f t="shared" si="39"/>
        <v>#VALUE!</v>
      </c>
      <c r="H475" s="3" t="e">
        <f t="shared" si="39"/>
        <v>#VALUE!</v>
      </c>
      <c r="J475" s="7"/>
      <c r="K475" s="123"/>
      <c r="L475" s="124"/>
    </row>
    <row r="476" spans="1:13" x14ac:dyDescent="0.25">
      <c r="A476" s="28" t="str">
        <f>_xlfn.XLOOKUP(P!C476,'Banco de Dados'!$B$3:$B$274,'Banco de Dados'!$K$3:$K$274,"")</f>
        <v/>
      </c>
      <c r="B476" s="2">
        <v>0</v>
      </c>
      <c r="C476" s="2">
        <v>0</v>
      </c>
      <c r="D476" s="2">
        <v>0</v>
      </c>
      <c r="E476" s="2">
        <v>0</v>
      </c>
      <c r="F476" s="32" t="e">
        <f t="shared" si="40"/>
        <v>#DIV/0!</v>
      </c>
      <c r="G476" s="3" t="e">
        <f t="shared" si="39"/>
        <v>#VALUE!</v>
      </c>
      <c r="H476" s="3" t="e">
        <f t="shared" si="39"/>
        <v>#VALUE!</v>
      </c>
      <c r="J476" s="7"/>
    </row>
    <row r="477" spans="1:13" x14ac:dyDescent="0.25">
      <c r="A477" s="28" t="str">
        <f>_xlfn.XLOOKUP(P!C477,'Banco de Dados'!$B$3:$B$274,'Banco de Dados'!$K$3:$K$274,"")</f>
        <v/>
      </c>
      <c r="B477" s="2">
        <v>0</v>
      </c>
      <c r="C477" s="2">
        <v>0</v>
      </c>
      <c r="D477" s="2">
        <v>0</v>
      </c>
      <c r="E477" s="2">
        <v>0</v>
      </c>
      <c r="F477" s="32" t="e">
        <f t="shared" si="40"/>
        <v>#DIV/0!</v>
      </c>
      <c r="G477" s="3" t="e">
        <f t="shared" si="39"/>
        <v>#VALUE!</v>
      </c>
      <c r="H477" s="3" t="e">
        <f t="shared" si="39"/>
        <v>#VALUE!</v>
      </c>
      <c r="J477" s="7"/>
    </row>
    <row r="478" spans="1:13" x14ac:dyDescent="0.25">
      <c r="A478" s="28" t="str">
        <f>_xlfn.XLOOKUP(P!C478,'Banco de Dados'!$B$3:$B$274,'Banco de Dados'!$K$3:$K$274,"")</f>
        <v/>
      </c>
      <c r="B478" s="2">
        <v>0</v>
      </c>
      <c r="C478" s="2">
        <v>0</v>
      </c>
      <c r="D478" s="2">
        <v>0</v>
      </c>
      <c r="E478" s="2">
        <v>0</v>
      </c>
      <c r="F478" s="32" t="e">
        <f t="shared" si="40"/>
        <v>#DIV/0!</v>
      </c>
      <c r="G478" s="3" t="e">
        <f t="shared" ref="G478:H480" si="41">D478*$E$448</f>
        <v>#VALUE!</v>
      </c>
      <c r="H478" s="3" t="e">
        <f t="shared" si="41"/>
        <v>#VALUE!</v>
      </c>
      <c r="J478" s="7"/>
    </row>
    <row r="479" spans="1:13" x14ac:dyDescent="0.25">
      <c r="A479" s="28" t="str">
        <f>_xlfn.XLOOKUP(P!C479,'Banco de Dados'!$B$3:$B$274,'Banco de Dados'!$K$3:$K$274,"")</f>
        <v/>
      </c>
      <c r="B479" s="2">
        <v>0</v>
      </c>
      <c r="C479" s="2">
        <v>0</v>
      </c>
      <c r="D479" s="2">
        <v>0</v>
      </c>
      <c r="E479" s="2">
        <v>0</v>
      </c>
      <c r="F479" s="32" t="e">
        <f t="shared" si="40"/>
        <v>#DIV/0!</v>
      </c>
      <c r="G479" s="3" t="e">
        <f t="shared" si="41"/>
        <v>#VALUE!</v>
      </c>
      <c r="H479" s="3" t="e">
        <f t="shared" si="41"/>
        <v>#VALUE!</v>
      </c>
      <c r="J479" s="7"/>
    </row>
    <row r="480" spans="1:13" x14ac:dyDescent="0.25">
      <c r="A480" s="28" t="str">
        <f>_xlfn.XLOOKUP(P!C480,'Banco de Dados'!$B$3:$B$274,'Banco de Dados'!$K$3:$K$274,"")</f>
        <v/>
      </c>
      <c r="B480" s="2">
        <v>0</v>
      </c>
      <c r="C480" s="2">
        <v>0</v>
      </c>
      <c r="D480" s="2">
        <v>0</v>
      </c>
      <c r="E480" s="2">
        <v>0</v>
      </c>
      <c r="F480" s="32" t="e">
        <f t="shared" si="40"/>
        <v>#DIV/0!</v>
      </c>
      <c r="G480" s="3" t="e">
        <f t="shared" si="41"/>
        <v>#VALUE!</v>
      </c>
      <c r="H480" s="3" t="e">
        <f t="shared" si="41"/>
        <v>#VALUE!</v>
      </c>
      <c r="J480" s="7"/>
    </row>
    <row r="481" spans="1:14" x14ac:dyDescent="0.25">
      <c r="A481" s="21"/>
      <c r="B481" s="21"/>
      <c r="C481" s="21"/>
      <c r="D481" s="21"/>
      <c r="E481" s="21"/>
      <c r="F481" s="77"/>
      <c r="G481" s="21"/>
      <c r="H481" s="21"/>
      <c r="J481" s="21"/>
      <c r="K481" s="21"/>
      <c r="L481" s="21"/>
      <c r="M481" s="21"/>
      <c r="N481" s="21"/>
    </row>
    <row r="482" spans="1:14" ht="15.75" x14ac:dyDescent="0.25">
      <c r="A482" s="36">
        <f>'Nome das Amostras'!A18</f>
        <v>0</v>
      </c>
      <c r="B482" s="164" t="e">
        <f>VLOOKUP(A482,'Nome das Amostras'!$A$3:$D$28,2,FALSE)</f>
        <v>#N/A</v>
      </c>
      <c r="C482" s="164"/>
      <c r="D482" s="51" t="s">
        <v>65</v>
      </c>
      <c r="E482" s="52" t="e">
        <f>'Banco de Dados'!$O$13/'Banco de Dados'!DI13</f>
        <v>#VALUE!</v>
      </c>
      <c r="F482" s="74"/>
      <c r="G482" s="3"/>
      <c r="H482" s="3"/>
      <c r="J482" s="7"/>
    </row>
    <row r="483" spans="1:14" ht="15.75" x14ac:dyDescent="0.25">
      <c r="A483" s="107" t="s">
        <v>1</v>
      </c>
      <c r="B483" s="107" t="s">
        <v>0</v>
      </c>
      <c r="C483" s="107" t="s">
        <v>212</v>
      </c>
      <c r="D483" s="107" t="s">
        <v>209</v>
      </c>
      <c r="E483" s="107" t="s">
        <v>213</v>
      </c>
      <c r="F483" s="76" t="s">
        <v>219</v>
      </c>
      <c r="G483" s="54" t="s">
        <v>140</v>
      </c>
      <c r="H483" s="54" t="s">
        <v>66</v>
      </c>
      <c r="J483" s="7"/>
      <c r="K483" s="72">
        <f>A482</f>
        <v>0</v>
      </c>
      <c r="L483" s="55" t="s">
        <v>215</v>
      </c>
      <c r="M483" s="41" t="str">
        <f>$A$1</f>
        <v>Cloro</v>
      </c>
      <c r="N483" s="3"/>
    </row>
    <row r="484" spans="1:14" x14ac:dyDescent="0.25">
      <c r="A484" s="28" t="str">
        <f>_xlfn.XLOOKUP(P!C484,'Banco de Dados'!$B$3:$B$274,'Banco de Dados'!$K$3:$K$274,"")</f>
        <v/>
      </c>
      <c r="B484" s="2" cm="1">
        <f t="array" ref="B484:E514">Dados!DE5:DH35</f>
        <v>0</v>
      </c>
      <c r="C484" s="2">
        <v>0</v>
      </c>
      <c r="D484" s="2">
        <v>0</v>
      </c>
      <c r="E484" s="2">
        <v>0</v>
      </c>
      <c r="F484" s="32" t="e">
        <f>(E484*100)/D484</f>
        <v>#DIV/0!</v>
      </c>
      <c r="G484" s="3" t="e">
        <f t="shared" ref="G484:H511" si="42">D484*$E$482</f>
        <v>#VALUE!</v>
      </c>
      <c r="H484" s="3" t="e">
        <f t="shared" si="42"/>
        <v>#VALUE!</v>
      </c>
      <c r="J484" s="7"/>
      <c r="K484" s="5" t="s">
        <v>210</v>
      </c>
      <c r="L484" s="5"/>
      <c r="M484" s="5" t="s">
        <v>211</v>
      </c>
    </row>
    <row r="485" spans="1:14" x14ac:dyDescent="0.25">
      <c r="A485" s="28" t="str">
        <f>_xlfn.XLOOKUP(P!C485,'Banco de Dados'!$B$3:$B$274,'Banco de Dados'!$K$3:$K$274,"")</f>
        <v/>
      </c>
      <c r="B485" s="2">
        <v>0</v>
      </c>
      <c r="C485" s="2">
        <v>0</v>
      </c>
      <c r="D485" s="2">
        <v>0</v>
      </c>
      <c r="E485" s="2">
        <v>0</v>
      </c>
      <c r="F485" s="32" t="e">
        <f t="shared" ref="F485:F514" si="43">(E485*100)/D485</f>
        <v>#DIV/0!</v>
      </c>
      <c r="G485" s="3" t="e">
        <f t="shared" si="42"/>
        <v>#VALUE!</v>
      </c>
      <c r="H485" s="3" t="e">
        <f t="shared" si="42"/>
        <v>#VALUE!</v>
      </c>
      <c r="J485" s="7"/>
      <c r="K485" s="6" t="str">
        <f>_xlfn.XLOOKUP($B$4,A484:A511,G484:G511,"")</f>
        <v/>
      </c>
      <c r="L485" s="6"/>
      <c r="M485" s="6" t="str">
        <f>_xlfn.XLOOKUP($B$4,A484:A511,H484:H511,"")</f>
        <v/>
      </c>
    </row>
    <row r="486" spans="1:14" x14ac:dyDescent="0.25">
      <c r="A486" s="28" t="str">
        <f>_xlfn.XLOOKUP(P!C486,'Banco de Dados'!$B$3:$B$274,'Banco de Dados'!$K$3:$K$274,"")</f>
        <v/>
      </c>
      <c r="B486" s="2">
        <v>0</v>
      </c>
      <c r="C486" s="2">
        <v>0</v>
      </c>
      <c r="D486" s="2">
        <v>0</v>
      </c>
      <c r="E486" s="2">
        <v>0</v>
      </c>
      <c r="F486" s="32" t="e">
        <f t="shared" si="43"/>
        <v>#DIV/0!</v>
      </c>
      <c r="G486" s="3" t="e">
        <f t="shared" si="42"/>
        <v>#VALUE!</v>
      </c>
      <c r="H486" s="3" t="e">
        <f t="shared" si="42"/>
        <v>#VALUE!</v>
      </c>
      <c r="J486" s="7"/>
    </row>
    <row r="487" spans="1:14" ht="15.75" x14ac:dyDescent="0.25">
      <c r="A487" s="28" t="str">
        <f>_xlfn.XLOOKUP(P!C487,'Banco de Dados'!$B$3:$B$274,'Banco de Dados'!$K$3:$K$274,"")</f>
        <v/>
      </c>
      <c r="B487" s="2">
        <v>0</v>
      </c>
      <c r="C487" s="2">
        <v>0</v>
      </c>
      <c r="D487" s="2">
        <v>0</v>
      </c>
      <c r="E487" s="2">
        <v>0</v>
      </c>
      <c r="F487" s="32" t="e">
        <f t="shared" si="43"/>
        <v>#DIV/0!</v>
      </c>
      <c r="G487" s="3" t="e">
        <f t="shared" si="42"/>
        <v>#VALUE!</v>
      </c>
      <c r="H487" s="3" t="e">
        <f t="shared" si="42"/>
        <v>#VALUE!</v>
      </c>
      <c r="K487" s="165" t="s">
        <v>67</v>
      </c>
      <c r="L487" s="166"/>
      <c r="M487" s="167"/>
      <c r="N487"/>
    </row>
    <row r="488" spans="1:14" x14ac:dyDescent="0.25">
      <c r="A488" s="28" t="str">
        <f>_xlfn.XLOOKUP(P!C488,'Banco de Dados'!$B$3:$B$274,'Banco de Dados'!$K$3:$K$274,"")</f>
        <v/>
      </c>
      <c r="B488" s="2">
        <v>0</v>
      </c>
      <c r="C488" s="2">
        <v>0</v>
      </c>
      <c r="D488" s="2">
        <v>0</v>
      </c>
      <c r="E488" s="2">
        <v>0</v>
      </c>
      <c r="F488" s="32" t="e">
        <f t="shared" si="43"/>
        <v>#DIV/0!</v>
      </c>
      <c r="G488" s="3" t="e">
        <f t="shared" si="42"/>
        <v>#VALUE!</v>
      </c>
      <c r="H488" s="3" t="e">
        <f t="shared" si="42"/>
        <v>#VALUE!</v>
      </c>
      <c r="J488" s="7"/>
      <c r="K488" s="104" t="s">
        <v>240</v>
      </c>
      <c r="L488" s="39"/>
      <c r="M488" s="106" t="s">
        <v>209</v>
      </c>
    </row>
    <row r="489" spans="1:14" x14ac:dyDescent="0.25">
      <c r="A489" s="28" t="str">
        <f>_xlfn.XLOOKUP(P!C489,'Banco de Dados'!$B$3:$B$274,'Banco de Dados'!$K$3:$K$274,"")</f>
        <v/>
      </c>
      <c r="B489" s="2">
        <v>0</v>
      </c>
      <c r="C489" s="2">
        <v>0</v>
      </c>
      <c r="D489" s="2">
        <v>0</v>
      </c>
      <c r="E489" s="2">
        <v>0</v>
      </c>
      <c r="F489" s="32" t="e">
        <f t="shared" si="43"/>
        <v>#DIV/0!</v>
      </c>
      <c r="G489" s="3" t="e">
        <f t="shared" si="42"/>
        <v>#VALUE!</v>
      </c>
      <c r="H489" s="3" t="e">
        <f t="shared" si="42"/>
        <v>#VALUE!</v>
      </c>
      <c r="J489" s="58" t="s">
        <v>38</v>
      </c>
      <c r="K489" s="59">
        <f>$L$9</f>
        <v>6600</v>
      </c>
      <c r="L489" s="60"/>
      <c r="M489" s="61">
        <f>$M$11</f>
        <v>29684</v>
      </c>
      <c r="N489" s="60"/>
    </row>
    <row r="490" spans="1:14" x14ac:dyDescent="0.25">
      <c r="A490" s="28" t="str">
        <f>_xlfn.XLOOKUP(P!C490,'Banco de Dados'!$B$3:$B$274,'Banco de Dados'!$K$3:$K$274,"")</f>
        <v/>
      </c>
      <c r="B490" s="2">
        <v>0</v>
      </c>
      <c r="C490" s="2">
        <v>0</v>
      </c>
      <c r="D490" s="2">
        <v>0</v>
      </c>
      <c r="E490" s="2">
        <v>0</v>
      </c>
      <c r="F490" s="32" t="e">
        <f t="shared" si="43"/>
        <v>#DIV/0!</v>
      </c>
      <c r="G490" s="3" t="e">
        <f t="shared" si="42"/>
        <v>#VALUE!</v>
      </c>
      <c r="H490" s="3" t="e">
        <f t="shared" si="42"/>
        <v>#VALUE!</v>
      </c>
      <c r="J490" s="2"/>
      <c r="K490" s="18"/>
      <c r="L490" s="2" t="s">
        <v>70</v>
      </c>
      <c r="M490" s="19"/>
    </row>
    <row r="491" spans="1:14" x14ac:dyDescent="0.25">
      <c r="A491" s="28" t="str">
        <f>_xlfn.XLOOKUP(P!C491,'Banco de Dados'!$B$3:$B$274,'Banco de Dados'!$K$3:$K$274,"")</f>
        <v/>
      </c>
      <c r="B491" s="2">
        <v>0</v>
      </c>
      <c r="C491" s="2">
        <v>0</v>
      </c>
      <c r="D491" s="2">
        <v>0</v>
      </c>
      <c r="E491" s="2">
        <v>0</v>
      </c>
      <c r="F491" s="32" t="e">
        <f t="shared" si="43"/>
        <v>#DIV/0!</v>
      </c>
      <c r="G491" s="3" t="e">
        <f t="shared" si="42"/>
        <v>#VALUE!</v>
      </c>
      <c r="H491" s="3" t="e">
        <f t="shared" si="42"/>
        <v>#VALUE!</v>
      </c>
      <c r="J491" s="58" t="s">
        <v>69</v>
      </c>
      <c r="K491" s="62" t="s">
        <v>71</v>
      </c>
      <c r="L491" s="63"/>
      <c r="M491" s="64" t="str">
        <f>K485</f>
        <v/>
      </c>
      <c r="N491" s="60"/>
    </row>
    <row r="492" spans="1:14" x14ac:dyDescent="0.25">
      <c r="A492" s="28" t="str">
        <f>_xlfn.XLOOKUP(P!C492,'Banco de Dados'!$B$3:$B$274,'Banco de Dados'!$K$3:$K$274,"")</f>
        <v/>
      </c>
      <c r="B492" s="2">
        <v>0</v>
      </c>
      <c r="C492" s="2">
        <v>0</v>
      </c>
      <c r="D492" s="2">
        <v>0</v>
      </c>
      <c r="E492" s="2">
        <v>0</v>
      </c>
      <c r="F492" s="32" t="e">
        <f t="shared" si="43"/>
        <v>#DIV/0!</v>
      </c>
      <c r="G492" s="3" t="e">
        <f t="shared" si="42"/>
        <v>#VALUE!</v>
      </c>
      <c r="H492" s="3" t="e">
        <f t="shared" si="42"/>
        <v>#VALUE!</v>
      </c>
      <c r="J492" s="7"/>
    </row>
    <row r="493" spans="1:14" ht="15.75" x14ac:dyDescent="0.25">
      <c r="A493" s="28" t="str">
        <f>_xlfn.XLOOKUP(P!C493,'Banco de Dados'!$B$3:$B$274,'Banco de Dados'!$K$3:$K$274,"")</f>
        <v/>
      </c>
      <c r="B493" s="2">
        <v>0</v>
      </c>
      <c r="C493" s="2">
        <v>0</v>
      </c>
      <c r="D493" s="2">
        <v>0</v>
      </c>
      <c r="E493" s="2">
        <v>0</v>
      </c>
      <c r="F493" s="32" t="e">
        <f t="shared" si="43"/>
        <v>#DIV/0!</v>
      </c>
      <c r="G493" s="3" t="e">
        <f t="shared" si="42"/>
        <v>#VALUE!</v>
      </c>
      <c r="H493" s="3" t="e">
        <f t="shared" si="42"/>
        <v>#VALUE!</v>
      </c>
      <c r="J493" s="7"/>
      <c r="K493" s="165" t="s">
        <v>218</v>
      </c>
      <c r="L493" s="166"/>
      <c r="M493" s="167"/>
    </row>
    <row r="494" spans="1:14" x14ac:dyDescent="0.25">
      <c r="A494" s="28" t="str">
        <f>_xlfn.XLOOKUP(P!C494,'Banco de Dados'!$B$3:$B$274,'Banco de Dados'!$K$3:$K$274,"")</f>
        <v/>
      </c>
      <c r="B494" s="2">
        <v>0</v>
      </c>
      <c r="C494" s="2">
        <v>0</v>
      </c>
      <c r="D494" s="2">
        <v>0</v>
      </c>
      <c r="E494" s="2">
        <v>0</v>
      </c>
      <c r="F494" s="32" t="e">
        <f t="shared" si="43"/>
        <v>#DIV/0!</v>
      </c>
      <c r="G494" s="3" t="e">
        <f t="shared" si="42"/>
        <v>#VALUE!</v>
      </c>
      <c r="H494" s="3" t="e">
        <f t="shared" si="42"/>
        <v>#VALUE!</v>
      </c>
      <c r="J494" s="7"/>
      <c r="K494" s="104" t="s">
        <v>236</v>
      </c>
      <c r="L494" s="108" t="str">
        <f>K485</f>
        <v/>
      </c>
      <c r="M494" s="109" t="str">
        <f>M485</f>
        <v/>
      </c>
    </row>
    <row r="495" spans="1:14" x14ac:dyDescent="0.25">
      <c r="A495" s="28" t="str">
        <f>_xlfn.XLOOKUP(P!C495,'Banco de Dados'!$B$3:$B$274,'Banco de Dados'!$K$3:$K$274,"")</f>
        <v/>
      </c>
      <c r="B495" s="2">
        <v>0</v>
      </c>
      <c r="C495" s="2">
        <v>0</v>
      </c>
      <c r="D495" s="2">
        <v>0</v>
      </c>
      <c r="E495" s="2">
        <v>0</v>
      </c>
      <c r="F495" s="32" t="e">
        <f t="shared" si="43"/>
        <v>#DIV/0!</v>
      </c>
      <c r="G495" s="3" t="e">
        <f t="shared" si="42"/>
        <v>#VALUE!</v>
      </c>
      <c r="H495" s="3" t="e">
        <f t="shared" si="42"/>
        <v>#VALUE!</v>
      </c>
      <c r="J495" s="7"/>
      <c r="K495" s="104" t="s">
        <v>237</v>
      </c>
      <c r="L495" s="105">
        <f>$L$9</f>
        <v>6600</v>
      </c>
      <c r="M495" s="106">
        <f>$L$10</f>
        <v>0</v>
      </c>
    </row>
    <row r="496" spans="1:14" x14ac:dyDescent="0.25">
      <c r="A496" s="28" t="str">
        <f>_xlfn.XLOOKUP(P!C496,'Banco de Dados'!$B$3:$B$274,'Banco de Dados'!$K$3:$K$274,"")</f>
        <v/>
      </c>
      <c r="B496" s="2">
        <v>0</v>
      </c>
      <c r="C496" s="2">
        <v>0</v>
      </c>
      <c r="D496" s="2">
        <v>0</v>
      </c>
      <c r="E496" s="2">
        <v>0</v>
      </c>
      <c r="F496" s="32" t="e">
        <f t="shared" si="43"/>
        <v>#DIV/0!</v>
      </c>
      <c r="G496" s="3" t="e">
        <f t="shared" si="42"/>
        <v>#VALUE!</v>
      </c>
      <c r="H496" s="3" t="e">
        <f t="shared" si="42"/>
        <v>#VALUE!</v>
      </c>
      <c r="J496" s="7"/>
      <c r="K496" s="104" t="s">
        <v>238</v>
      </c>
      <c r="L496" s="105">
        <f>$M$11</f>
        <v>29684</v>
      </c>
      <c r="M496" s="106">
        <f>$M$12</f>
        <v>255</v>
      </c>
    </row>
    <row r="497" spans="1:13" x14ac:dyDescent="0.25">
      <c r="A497" s="28" t="str">
        <f>_xlfn.XLOOKUP(P!C497,'Banco de Dados'!$B$3:$B$274,'Banco de Dados'!$K$3:$K$274,"")</f>
        <v/>
      </c>
      <c r="B497" s="2">
        <v>0</v>
      </c>
      <c r="C497" s="2">
        <v>0</v>
      </c>
      <c r="D497" s="2">
        <v>0</v>
      </c>
      <c r="E497" s="2">
        <v>0</v>
      </c>
      <c r="F497" s="32" t="e">
        <f t="shared" si="43"/>
        <v>#DIV/0!</v>
      </c>
      <c r="G497" s="3" t="e">
        <f t="shared" si="42"/>
        <v>#VALUE!</v>
      </c>
      <c r="H497" s="3" t="e">
        <f t="shared" si="42"/>
        <v>#VALUE!</v>
      </c>
      <c r="J497" s="7"/>
      <c r="K497" s="69" t="s">
        <v>217</v>
      </c>
      <c r="L497" s="110" t="e">
        <f>SQRT(((M494/L494)^2)+((M495/L495)^2)+((M496/L496)^2))</f>
        <v>#VALUE!</v>
      </c>
      <c r="M497" s="71" t="str">
        <f>M506</f>
        <v>mg/kg</v>
      </c>
    </row>
    <row r="498" spans="1:13" x14ac:dyDescent="0.25">
      <c r="A498" s="28" t="str">
        <f>_xlfn.XLOOKUP(P!C498,'Banco de Dados'!$B$3:$B$274,'Banco de Dados'!$K$3:$K$274,"")</f>
        <v/>
      </c>
      <c r="B498" s="2">
        <v>0</v>
      </c>
      <c r="C498" s="2">
        <v>0</v>
      </c>
      <c r="D498" s="2">
        <v>0</v>
      </c>
      <c r="E498" s="2">
        <v>0</v>
      </c>
      <c r="F498" s="32" t="e">
        <f t="shared" si="43"/>
        <v>#DIV/0!</v>
      </c>
      <c r="G498" s="3" t="e">
        <f t="shared" si="42"/>
        <v>#VALUE!</v>
      </c>
      <c r="H498" s="3" t="e">
        <f t="shared" si="42"/>
        <v>#VALUE!</v>
      </c>
      <c r="J498" s="7"/>
    </row>
    <row r="499" spans="1:13" x14ac:dyDescent="0.25">
      <c r="A499" s="28" t="str">
        <f>_xlfn.XLOOKUP(P!C499,'Banco de Dados'!$B$3:$B$274,'Banco de Dados'!$K$3:$K$274,"")</f>
        <v/>
      </c>
      <c r="B499" s="2">
        <v>0</v>
      </c>
      <c r="C499" s="2">
        <v>0</v>
      </c>
      <c r="D499" s="2">
        <v>0</v>
      </c>
      <c r="E499" s="2">
        <v>0</v>
      </c>
      <c r="F499" s="32" t="e">
        <f t="shared" si="43"/>
        <v>#DIV/0!</v>
      </c>
      <c r="G499" s="3" t="e">
        <f t="shared" si="42"/>
        <v>#VALUE!</v>
      </c>
      <c r="H499" s="3" t="e">
        <f t="shared" si="42"/>
        <v>#VALUE!</v>
      </c>
      <c r="J499" s="7"/>
    </row>
    <row r="500" spans="1:13" x14ac:dyDescent="0.25">
      <c r="A500" s="28" t="str">
        <f>_xlfn.XLOOKUP(P!C500,'Banco de Dados'!$B$3:$B$274,'Banco de Dados'!$K$3:$K$274,"")</f>
        <v/>
      </c>
      <c r="B500" s="2">
        <v>0</v>
      </c>
      <c r="C500" s="2">
        <v>0</v>
      </c>
      <c r="D500" s="2">
        <v>0</v>
      </c>
      <c r="E500" s="2">
        <v>0</v>
      </c>
      <c r="F500" s="32" t="e">
        <f t="shared" si="43"/>
        <v>#DIV/0!</v>
      </c>
      <c r="G500" s="3" t="e">
        <f t="shared" si="42"/>
        <v>#VALUE!</v>
      </c>
      <c r="H500" s="3" t="e">
        <f t="shared" si="42"/>
        <v>#VALUE!</v>
      </c>
      <c r="J500" s="7"/>
    </row>
    <row r="501" spans="1:13" x14ac:dyDescent="0.25">
      <c r="A501" s="28" t="str">
        <f>_xlfn.XLOOKUP(P!C501,'Banco de Dados'!$B$3:$B$274,'Banco de Dados'!$K$3:$K$274,"")</f>
        <v/>
      </c>
      <c r="B501" s="2">
        <v>0</v>
      </c>
      <c r="C501" s="2">
        <v>0</v>
      </c>
      <c r="D501" s="2">
        <v>0</v>
      </c>
      <c r="E501" s="2">
        <v>0</v>
      </c>
      <c r="F501" s="32" t="e">
        <f t="shared" si="43"/>
        <v>#DIV/0!</v>
      </c>
      <c r="G501" s="3" t="e">
        <f t="shared" si="42"/>
        <v>#VALUE!</v>
      </c>
      <c r="H501" s="3" t="e">
        <f t="shared" si="42"/>
        <v>#VALUE!</v>
      </c>
      <c r="J501" s="7"/>
    </row>
    <row r="502" spans="1:13" x14ac:dyDescent="0.25">
      <c r="A502" s="28" t="str">
        <f>_xlfn.XLOOKUP(P!C502,'Banco de Dados'!$B$3:$B$274,'Banco de Dados'!$K$3:$K$274,"")</f>
        <v/>
      </c>
      <c r="B502" s="2">
        <v>0</v>
      </c>
      <c r="C502" s="2">
        <v>0</v>
      </c>
      <c r="D502" s="2">
        <v>0</v>
      </c>
      <c r="E502" s="2">
        <v>0</v>
      </c>
      <c r="F502" s="32" t="e">
        <f t="shared" si="43"/>
        <v>#DIV/0!</v>
      </c>
      <c r="G502" s="3" t="e">
        <f t="shared" si="42"/>
        <v>#VALUE!</v>
      </c>
      <c r="H502" s="3" t="e">
        <f t="shared" si="42"/>
        <v>#VALUE!</v>
      </c>
      <c r="J502" s="7"/>
    </row>
    <row r="503" spans="1:13" x14ac:dyDescent="0.25">
      <c r="A503" s="28" t="str">
        <f>_xlfn.XLOOKUP(P!C503,'Banco de Dados'!$B$3:$B$274,'Banco de Dados'!$K$3:$K$274,"")</f>
        <v/>
      </c>
      <c r="B503" s="2">
        <v>0</v>
      </c>
      <c r="C503" s="2">
        <v>0</v>
      </c>
      <c r="D503" s="2">
        <v>0</v>
      </c>
      <c r="E503" s="2">
        <v>0</v>
      </c>
      <c r="F503" s="32" t="e">
        <f t="shared" si="43"/>
        <v>#DIV/0!</v>
      </c>
      <c r="G503" s="3" t="e">
        <f t="shared" si="42"/>
        <v>#VALUE!</v>
      </c>
      <c r="H503" s="3" t="e">
        <f t="shared" si="42"/>
        <v>#VALUE!</v>
      </c>
      <c r="J503" s="7"/>
    </row>
    <row r="504" spans="1:13" x14ac:dyDescent="0.25">
      <c r="A504" s="28" t="str">
        <f>_xlfn.XLOOKUP(P!C504,'Banco de Dados'!$B$3:$B$274,'Banco de Dados'!$K$3:$K$274,"")</f>
        <v/>
      </c>
      <c r="B504" s="2">
        <v>0</v>
      </c>
      <c r="C504" s="2">
        <v>0</v>
      </c>
      <c r="D504" s="2">
        <v>0</v>
      </c>
      <c r="E504" s="17">
        <v>0</v>
      </c>
      <c r="F504" s="32" t="e">
        <f t="shared" si="43"/>
        <v>#DIV/0!</v>
      </c>
      <c r="G504" s="3" t="e">
        <f t="shared" si="42"/>
        <v>#VALUE!</v>
      </c>
      <c r="H504" s="3" t="e">
        <f t="shared" si="42"/>
        <v>#VALUE!</v>
      </c>
      <c r="J504" s="7"/>
    </row>
    <row r="505" spans="1:13" ht="15.75" x14ac:dyDescent="0.25">
      <c r="A505" s="28" t="str">
        <f>_xlfn.XLOOKUP(P!C505,'Banco de Dados'!$B$3:$B$274,'Banco de Dados'!$K$3:$K$274,"")</f>
        <v/>
      </c>
      <c r="B505" s="2">
        <v>0</v>
      </c>
      <c r="C505" s="2">
        <v>0</v>
      </c>
      <c r="D505" s="2">
        <v>0</v>
      </c>
      <c r="E505" s="2">
        <v>0</v>
      </c>
      <c r="F505" s="32" t="e">
        <f t="shared" si="43"/>
        <v>#DIV/0!</v>
      </c>
      <c r="G505" s="3" t="e">
        <f t="shared" si="42"/>
        <v>#VALUE!</v>
      </c>
      <c r="H505" s="3" t="e">
        <f t="shared" si="42"/>
        <v>#VALUE!</v>
      </c>
      <c r="J505" s="7"/>
      <c r="K505" s="101" t="s">
        <v>216</v>
      </c>
      <c r="L505" s="102">
        <f>K483</f>
        <v>0</v>
      </c>
      <c r="M505" s="103" t="str">
        <f>M483</f>
        <v>Cloro</v>
      </c>
    </row>
    <row r="506" spans="1:13" x14ac:dyDescent="0.25">
      <c r="A506" s="28" t="str">
        <f>_xlfn.XLOOKUP(P!C506,'Banco de Dados'!$B$3:$B$274,'Banco de Dados'!$K$3:$K$274,"")</f>
        <v/>
      </c>
      <c r="B506" s="2">
        <v>0</v>
      </c>
      <c r="C506" s="2">
        <v>0</v>
      </c>
      <c r="D506" s="2">
        <v>0</v>
      </c>
      <c r="E506" s="2">
        <v>0</v>
      </c>
      <c r="F506" s="32" t="e">
        <f t="shared" si="43"/>
        <v>#DIV/0!</v>
      </c>
      <c r="G506" s="3" t="e">
        <f t="shared" si="42"/>
        <v>#VALUE!</v>
      </c>
      <c r="H506" s="3" t="e">
        <f t="shared" si="42"/>
        <v>#VALUE!</v>
      </c>
      <c r="J506" s="7"/>
      <c r="K506" s="68" t="s">
        <v>68</v>
      </c>
      <c r="L506" s="29" t="e">
        <f>(K489*M491)/M489</f>
        <v>#VALUE!</v>
      </c>
      <c r="M506" s="66" t="str">
        <f>$M$9</f>
        <v>mg/kg</v>
      </c>
    </row>
    <row r="507" spans="1:13" x14ac:dyDescent="0.25">
      <c r="A507" s="28" t="str">
        <f>_xlfn.XLOOKUP(P!C507,'Banco de Dados'!$B$3:$B$274,'Banco de Dados'!$K$3:$K$274,"")</f>
        <v/>
      </c>
      <c r="B507" s="2">
        <v>0</v>
      </c>
      <c r="C507" s="2">
        <v>0</v>
      </c>
      <c r="D507" s="2">
        <v>0</v>
      </c>
      <c r="E507" s="2">
        <v>0</v>
      </c>
      <c r="F507" s="32" t="e">
        <f t="shared" si="43"/>
        <v>#DIV/0!</v>
      </c>
      <c r="G507" s="3" t="e">
        <f t="shared" si="42"/>
        <v>#VALUE!</v>
      </c>
      <c r="H507" s="3" t="e">
        <f t="shared" si="42"/>
        <v>#VALUE!</v>
      </c>
      <c r="J507" s="7"/>
      <c r="K507" s="111" t="s">
        <v>246</v>
      </c>
      <c r="L507" s="126" t="e">
        <f>SQRT(((M494/L494)^2)+((M495/L495)^2)+((M496/L496)^2))</f>
        <v>#VALUE!</v>
      </c>
      <c r="M507" s="66"/>
    </row>
    <row r="508" spans="1:13" x14ac:dyDescent="0.25">
      <c r="A508" s="28" t="str">
        <f>_xlfn.XLOOKUP(P!C508,'Banco de Dados'!$B$3:$B$274,'Banco de Dados'!$K$3:$K$274,"")</f>
        <v/>
      </c>
      <c r="B508" s="2">
        <v>0</v>
      </c>
      <c r="C508" s="2">
        <v>0</v>
      </c>
      <c r="D508" s="2">
        <v>0</v>
      </c>
      <c r="E508" s="2">
        <v>0</v>
      </c>
      <c r="F508" s="32" t="e">
        <f t="shared" si="43"/>
        <v>#DIV/0!</v>
      </c>
      <c r="G508" s="3" t="e">
        <f t="shared" si="42"/>
        <v>#VALUE!</v>
      </c>
      <c r="H508" s="3" t="e">
        <f t="shared" si="42"/>
        <v>#VALUE!</v>
      </c>
      <c r="J508" s="7"/>
      <c r="K508" s="69" t="s">
        <v>247</v>
      </c>
      <c r="L508" s="127" t="e">
        <f>L507*L506</f>
        <v>#VALUE!</v>
      </c>
      <c r="M508" s="71" t="str">
        <f>$M$9</f>
        <v>mg/kg</v>
      </c>
    </row>
    <row r="509" spans="1:13" x14ac:dyDescent="0.25">
      <c r="A509" s="28" t="str">
        <f>_xlfn.XLOOKUP(P!C509,'Banco de Dados'!$B$3:$B$274,'Banco de Dados'!$K$3:$K$274,"")</f>
        <v/>
      </c>
      <c r="B509" s="2">
        <v>0</v>
      </c>
      <c r="C509" s="2">
        <v>0</v>
      </c>
      <c r="D509" s="2">
        <v>0</v>
      </c>
      <c r="E509" s="2">
        <v>0</v>
      </c>
      <c r="F509" s="32" t="e">
        <f t="shared" si="43"/>
        <v>#DIV/0!</v>
      </c>
      <c r="G509" s="3" t="e">
        <f t="shared" si="42"/>
        <v>#VALUE!</v>
      </c>
      <c r="H509" s="3" t="e">
        <f t="shared" si="42"/>
        <v>#VALUE!</v>
      </c>
      <c r="J509" s="7"/>
      <c r="K509" s="123"/>
      <c r="L509" s="124"/>
    </row>
    <row r="510" spans="1:13" x14ac:dyDescent="0.25">
      <c r="A510" s="28" t="str">
        <f>_xlfn.XLOOKUP(P!C510,'Banco de Dados'!$B$3:$B$274,'Banco de Dados'!$K$3:$K$274,"")</f>
        <v/>
      </c>
      <c r="B510" s="2">
        <v>0</v>
      </c>
      <c r="C510" s="2">
        <v>0</v>
      </c>
      <c r="D510" s="2">
        <v>0</v>
      </c>
      <c r="E510" s="2">
        <v>0</v>
      </c>
      <c r="F510" s="32" t="e">
        <f t="shared" si="43"/>
        <v>#DIV/0!</v>
      </c>
      <c r="G510" s="3" t="e">
        <f t="shared" si="42"/>
        <v>#VALUE!</v>
      </c>
      <c r="H510" s="3" t="e">
        <f t="shared" si="42"/>
        <v>#VALUE!</v>
      </c>
      <c r="J510" s="7"/>
    </row>
    <row r="511" spans="1:13" x14ac:dyDescent="0.25">
      <c r="A511" s="28" t="str">
        <f>_xlfn.XLOOKUP(P!C511,'Banco de Dados'!$B$3:$B$274,'Banco de Dados'!$K$3:$K$274,"")</f>
        <v/>
      </c>
      <c r="B511" s="2">
        <v>0</v>
      </c>
      <c r="C511" s="2">
        <v>0</v>
      </c>
      <c r="D511" s="2">
        <v>0</v>
      </c>
      <c r="E511" s="2">
        <v>0</v>
      </c>
      <c r="F511" s="32" t="e">
        <f t="shared" si="43"/>
        <v>#DIV/0!</v>
      </c>
      <c r="G511" s="3" t="e">
        <f t="shared" si="42"/>
        <v>#VALUE!</v>
      </c>
      <c r="H511" s="3" t="e">
        <f t="shared" si="42"/>
        <v>#VALUE!</v>
      </c>
      <c r="J511" s="7"/>
    </row>
    <row r="512" spans="1:13" x14ac:dyDescent="0.25">
      <c r="A512" s="28" t="str">
        <f>_xlfn.XLOOKUP(P!C512,'Banco de Dados'!$B$3:$B$274,'Banco de Dados'!$K$3:$K$274,"")</f>
        <v/>
      </c>
      <c r="B512" s="2">
        <v>0</v>
      </c>
      <c r="C512" s="2">
        <v>0</v>
      </c>
      <c r="D512" s="2">
        <v>0</v>
      </c>
      <c r="E512" s="2">
        <v>0</v>
      </c>
      <c r="F512" s="32" t="e">
        <f t="shared" si="43"/>
        <v>#DIV/0!</v>
      </c>
      <c r="G512" s="3" t="e">
        <f t="shared" ref="G512:H514" si="44">D512*$E$482</f>
        <v>#VALUE!</v>
      </c>
      <c r="H512" s="3" t="e">
        <f t="shared" si="44"/>
        <v>#VALUE!</v>
      </c>
      <c r="J512" s="7"/>
    </row>
    <row r="513" spans="1:14" x14ac:dyDescent="0.25">
      <c r="A513" s="28" t="str">
        <f>_xlfn.XLOOKUP(P!C513,'Banco de Dados'!$B$3:$B$274,'Banco de Dados'!$K$3:$K$274,"")</f>
        <v/>
      </c>
      <c r="B513" s="2">
        <v>0</v>
      </c>
      <c r="C513" s="2">
        <v>0</v>
      </c>
      <c r="D513" s="2">
        <v>0</v>
      </c>
      <c r="E513" s="2">
        <v>0</v>
      </c>
      <c r="F513" s="32" t="e">
        <f t="shared" si="43"/>
        <v>#DIV/0!</v>
      </c>
      <c r="G513" s="3" t="e">
        <f t="shared" si="44"/>
        <v>#VALUE!</v>
      </c>
      <c r="H513" s="3" t="e">
        <f t="shared" si="44"/>
        <v>#VALUE!</v>
      </c>
      <c r="J513" s="7"/>
    </row>
    <row r="514" spans="1:14" x14ac:dyDescent="0.25">
      <c r="A514" s="28" t="str">
        <f>_xlfn.XLOOKUP(P!C514,'Banco de Dados'!$B$3:$B$274,'Banco de Dados'!$K$3:$K$274,"")</f>
        <v/>
      </c>
      <c r="B514" s="2">
        <v>0</v>
      </c>
      <c r="C514" s="2">
        <v>0</v>
      </c>
      <c r="D514" s="2">
        <v>0</v>
      </c>
      <c r="E514" s="2">
        <v>0</v>
      </c>
      <c r="F514" s="32" t="e">
        <f t="shared" si="43"/>
        <v>#DIV/0!</v>
      </c>
      <c r="G514" s="3" t="e">
        <f t="shared" si="44"/>
        <v>#VALUE!</v>
      </c>
      <c r="H514" s="3" t="e">
        <f t="shared" si="44"/>
        <v>#VALUE!</v>
      </c>
      <c r="J514" s="7"/>
    </row>
    <row r="515" spans="1:14" x14ac:dyDescent="0.25">
      <c r="A515" s="21"/>
      <c r="B515" s="21"/>
      <c r="C515" s="21"/>
      <c r="D515" s="21"/>
      <c r="E515" s="21"/>
      <c r="F515" s="77"/>
      <c r="G515" s="21"/>
      <c r="H515" s="21"/>
      <c r="J515" s="21"/>
      <c r="K515" s="21"/>
      <c r="L515" s="21"/>
      <c r="M515" s="21"/>
      <c r="N515" s="21"/>
    </row>
    <row r="516" spans="1:14" ht="15.75" x14ac:dyDescent="0.25">
      <c r="A516" s="36">
        <f>'Nome das Amostras'!A19</f>
        <v>0</v>
      </c>
      <c r="B516" s="164" t="e">
        <f>VLOOKUP(A516,'Nome das Amostras'!$A$3:$D$28,2,FALSE)</f>
        <v>#N/A</v>
      </c>
      <c r="C516" s="164"/>
      <c r="D516" s="51" t="s">
        <v>65</v>
      </c>
      <c r="E516" s="52" t="e">
        <f>'Banco de Dados'!$O$13/'Banco de Dados'!DP13</f>
        <v>#VALUE!</v>
      </c>
      <c r="F516" s="74"/>
      <c r="G516" s="3"/>
      <c r="H516" s="3"/>
      <c r="J516" s="7"/>
    </row>
    <row r="517" spans="1:14" ht="15.75" x14ac:dyDescent="0.25">
      <c r="A517" s="107" t="s">
        <v>1</v>
      </c>
      <c r="B517" s="107" t="s">
        <v>0</v>
      </c>
      <c r="C517" s="107" t="s">
        <v>212</v>
      </c>
      <c r="D517" s="107" t="s">
        <v>209</v>
      </c>
      <c r="E517" s="107" t="s">
        <v>213</v>
      </c>
      <c r="F517" s="76" t="s">
        <v>219</v>
      </c>
      <c r="G517" s="54" t="s">
        <v>140</v>
      </c>
      <c r="H517" s="54" t="s">
        <v>66</v>
      </c>
      <c r="J517" s="7"/>
      <c r="K517" s="72">
        <f>A516</f>
        <v>0</v>
      </c>
      <c r="L517" s="55" t="s">
        <v>215</v>
      </c>
      <c r="M517" s="41" t="str">
        <f>$A$1</f>
        <v>Cloro</v>
      </c>
      <c r="N517" s="3"/>
    </row>
    <row r="518" spans="1:14" x14ac:dyDescent="0.25">
      <c r="A518" s="28" t="str">
        <f>_xlfn.XLOOKUP(P!C518,'Banco de Dados'!$B$3:$B$274,'Banco de Dados'!$K$3:$K$274,"")</f>
        <v/>
      </c>
      <c r="B518" s="2" cm="1">
        <f t="array" ref="B518:E548">Dados!DL5:DO35</f>
        <v>0</v>
      </c>
      <c r="C518" s="2">
        <v>0</v>
      </c>
      <c r="D518" s="2">
        <v>0</v>
      </c>
      <c r="E518" s="2">
        <v>0</v>
      </c>
      <c r="F518" s="32" t="e">
        <f>(E518*100)/D518</f>
        <v>#DIV/0!</v>
      </c>
      <c r="G518" s="3" t="e">
        <f t="shared" ref="G518:H545" si="45">D518*$E$516</f>
        <v>#VALUE!</v>
      </c>
      <c r="H518" s="3" t="e">
        <f t="shared" si="45"/>
        <v>#VALUE!</v>
      </c>
      <c r="J518" s="7"/>
      <c r="K518" s="5" t="s">
        <v>210</v>
      </c>
      <c r="L518" s="5"/>
      <c r="M518" s="5" t="s">
        <v>211</v>
      </c>
    </row>
    <row r="519" spans="1:14" x14ac:dyDescent="0.25">
      <c r="A519" s="28" t="str">
        <f>_xlfn.XLOOKUP(P!C519,'Banco de Dados'!$B$3:$B$274,'Banco de Dados'!$K$3:$K$274,"")</f>
        <v/>
      </c>
      <c r="B519" s="2">
        <v>0</v>
      </c>
      <c r="C519" s="2">
        <v>0</v>
      </c>
      <c r="D519" s="2">
        <v>0</v>
      </c>
      <c r="E519" s="2">
        <v>0</v>
      </c>
      <c r="F519" s="32" t="e">
        <f t="shared" ref="F519:F548" si="46">(E519*100)/D519</f>
        <v>#DIV/0!</v>
      </c>
      <c r="G519" s="3" t="e">
        <f t="shared" si="45"/>
        <v>#VALUE!</v>
      </c>
      <c r="H519" s="3" t="e">
        <f t="shared" si="45"/>
        <v>#VALUE!</v>
      </c>
      <c r="J519" s="7"/>
      <c r="K519" s="6" t="str">
        <f>_xlfn.XLOOKUP($B$4,A518:A545,G518:G545,"")</f>
        <v/>
      </c>
      <c r="L519" s="6"/>
      <c r="M519" s="6" t="str">
        <f>_xlfn.XLOOKUP($B$4,A518:A545,H518:H545,"")</f>
        <v/>
      </c>
    </row>
    <row r="520" spans="1:14" x14ac:dyDescent="0.25">
      <c r="A520" s="28" t="str">
        <f>_xlfn.XLOOKUP(P!C520,'Banco de Dados'!$B$3:$B$274,'Banco de Dados'!$K$3:$K$274,"")</f>
        <v/>
      </c>
      <c r="B520" s="2">
        <v>0</v>
      </c>
      <c r="C520" s="2">
        <v>0</v>
      </c>
      <c r="D520" s="2">
        <v>0</v>
      </c>
      <c r="E520" s="2">
        <v>0</v>
      </c>
      <c r="F520" s="32" t="e">
        <f t="shared" si="46"/>
        <v>#DIV/0!</v>
      </c>
      <c r="G520" s="3" t="e">
        <f t="shared" si="45"/>
        <v>#VALUE!</v>
      </c>
      <c r="H520" s="3" t="e">
        <f t="shared" si="45"/>
        <v>#VALUE!</v>
      </c>
      <c r="J520" s="7"/>
    </row>
    <row r="521" spans="1:14" ht="15.75" x14ac:dyDescent="0.25">
      <c r="A521" s="28" t="str">
        <f>_xlfn.XLOOKUP(P!C521,'Banco de Dados'!$B$3:$B$274,'Banco de Dados'!$K$3:$K$274,"")</f>
        <v/>
      </c>
      <c r="B521" s="2">
        <v>0</v>
      </c>
      <c r="C521" s="2">
        <v>0</v>
      </c>
      <c r="D521" s="2">
        <v>0</v>
      </c>
      <c r="E521" s="2">
        <v>0</v>
      </c>
      <c r="F521" s="32" t="e">
        <f t="shared" si="46"/>
        <v>#DIV/0!</v>
      </c>
      <c r="G521" s="3" t="e">
        <f t="shared" si="45"/>
        <v>#VALUE!</v>
      </c>
      <c r="H521" s="3" t="e">
        <f t="shared" si="45"/>
        <v>#VALUE!</v>
      </c>
      <c r="K521" s="165" t="s">
        <v>67</v>
      </c>
      <c r="L521" s="166"/>
      <c r="M521" s="167"/>
      <c r="N521"/>
    </row>
    <row r="522" spans="1:14" x14ac:dyDescent="0.25">
      <c r="A522" s="28" t="str">
        <f>_xlfn.XLOOKUP(P!C522,'Banco de Dados'!$B$3:$B$274,'Banco de Dados'!$K$3:$K$274,"")</f>
        <v/>
      </c>
      <c r="B522" s="2">
        <v>0</v>
      </c>
      <c r="C522" s="2">
        <v>0</v>
      </c>
      <c r="D522" s="2">
        <v>0</v>
      </c>
      <c r="E522" s="2">
        <v>0</v>
      </c>
      <c r="F522" s="32" t="e">
        <f t="shared" si="46"/>
        <v>#DIV/0!</v>
      </c>
      <c r="G522" s="3" t="e">
        <f t="shared" si="45"/>
        <v>#VALUE!</v>
      </c>
      <c r="H522" s="3" t="e">
        <f t="shared" si="45"/>
        <v>#VALUE!</v>
      </c>
      <c r="J522" s="7"/>
      <c r="K522" s="104" t="s">
        <v>240</v>
      </c>
      <c r="L522" s="39"/>
      <c r="M522" s="106" t="s">
        <v>209</v>
      </c>
    </row>
    <row r="523" spans="1:14" x14ac:dyDescent="0.25">
      <c r="A523" s="28" t="str">
        <f>_xlfn.XLOOKUP(P!C523,'Banco de Dados'!$B$3:$B$274,'Banco de Dados'!$K$3:$K$274,"")</f>
        <v/>
      </c>
      <c r="B523" s="2">
        <v>0</v>
      </c>
      <c r="C523" s="2">
        <v>0</v>
      </c>
      <c r="D523" s="2">
        <v>0</v>
      </c>
      <c r="E523" s="2">
        <v>0</v>
      </c>
      <c r="F523" s="32" t="e">
        <f t="shared" si="46"/>
        <v>#DIV/0!</v>
      </c>
      <c r="G523" s="3" t="e">
        <f t="shared" si="45"/>
        <v>#VALUE!</v>
      </c>
      <c r="H523" s="3" t="e">
        <f t="shared" si="45"/>
        <v>#VALUE!</v>
      </c>
      <c r="J523" s="58" t="s">
        <v>38</v>
      </c>
      <c r="K523" s="59">
        <f>$L$9</f>
        <v>6600</v>
      </c>
      <c r="L523" s="60"/>
      <c r="M523" s="61">
        <f>$M$11</f>
        <v>29684</v>
      </c>
      <c r="N523" s="60"/>
    </row>
    <row r="524" spans="1:14" x14ac:dyDescent="0.25">
      <c r="A524" s="28" t="str">
        <f>_xlfn.XLOOKUP(P!C524,'Banco de Dados'!$B$3:$B$274,'Banco de Dados'!$K$3:$K$274,"")</f>
        <v/>
      </c>
      <c r="B524" s="2">
        <v>0</v>
      </c>
      <c r="C524" s="2">
        <v>0</v>
      </c>
      <c r="D524" s="2">
        <v>0</v>
      </c>
      <c r="E524" s="2">
        <v>0</v>
      </c>
      <c r="F524" s="32" t="e">
        <f t="shared" si="46"/>
        <v>#DIV/0!</v>
      </c>
      <c r="G524" s="3" t="e">
        <f t="shared" si="45"/>
        <v>#VALUE!</v>
      </c>
      <c r="H524" s="3" t="e">
        <f t="shared" si="45"/>
        <v>#VALUE!</v>
      </c>
      <c r="J524" s="2"/>
      <c r="K524" s="18"/>
      <c r="L524" s="2" t="s">
        <v>70</v>
      </c>
      <c r="M524" s="19"/>
    </row>
    <row r="525" spans="1:14" x14ac:dyDescent="0.25">
      <c r="A525" s="28" t="str">
        <f>_xlfn.XLOOKUP(P!C525,'Banco de Dados'!$B$3:$B$274,'Banco de Dados'!$K$3:$K$274,"")</f>
        <v/>
      </c>
      <c r="B525" s="2">
        <v>0</v>
      </c>
      <c r="C525" s="2">
        <v>0</v>
      </c>
      <c r="D525" s="2">
        <v>0</v>
      </c>
      <c r="E525" s="2">
        <v>0</v>
      </c>
      <c r="F525" s="32" t="e">
        <f t="shared" si="46"/>
        <v>#DIV/0!</v>
      </c>
      <c r="G525" s="3" t="e">
        <f t="shared" si="45"/>
        <v>#VALUE!</v>
      </c>
      <c r="H525" s="3" t="e">
        <f t="shared" si="45"/>
        <v>#VALUE!</v>
      </c>
      <c r="J525" s="58" t="s">
        <v>69</v>
      </c>
      <c r="K525" s="62" t="s">
        <v>71</v>
      </c>
      <c r="L525" s="63"/>
      <c r="M525" s="64" t="str">
        <f>K519</f>
        <v/>
      </c>
      <c r="N525" s="60"/>
    </row>
    <row r="526" spans="1:14" x14ac:dyDescent="0.25">
      <c r="A526" s="28" t="str">
        <f>_xlfn.XLOOKUP(P!C526,'Banco de Dados'!$B$3:$B$274,'Banco de Dados'!$K$3:$K$274,"")</f>
        <v/>
      </c>
      <c r="B526" s="2">
        <v>0</v>
      </c>
      <c r="C526" s="2">
        <v>0</v>
      </c>
      <c r="D526" s="2">
        <v>0</v>
      </c>
      <c r="E526" s="2">
        <v>0</v>
      </c>
      <c r="F526" s="32" t="e">
        <f t="shared" si="46"/>
        <v>#DIV/0!</v>
      </c>
      <c r="G526" s="3" t="e">
        <f t="shared" si="45"/>
        <v>#VALUE!</v>
      </c>
      <c r="H526" s="3" t="e">
        <f t="shared" si="45"/>
        <v>#VALUE!</v>
      </c>
      <c r="J526" s="7"/>
    </row>
    <row r="527" spans="1:14" ht="15.75" x14ac:dyDescent="0.25">
      <c r="A527" s="28" t="str">
        <f>_xlfn.XLOOKUP(P!C527,'Banco de Dados'!$B$3:$B$274,'Banco de Dados'!$K$3:$K$274,"")</f>
        <v/>
      </c>
      <c r="B527" s="2">
        <v>0</v>
      </c>
      <c r="C527" s="2">
        <v>0</v>
      </c>
      <c r="D527" s="2">
        <v>0</v>
      </c>
      <c r="E527" s="2">
        <v>0</v>
      </c>
      <c r="F527" s="32" t="e">
        <f t="shared" si="46"/>
        <v>#DIV/0!</v>
      </c>
      <c r="G527" s="3" t="e">
        <f t="shared" si="45"/>
        <v>#VALUE!</v>
      </c>
      <c r="H527" s="3" t="e">
        <f t="shared" si="45"/>
        <v>#VALUE!</v>
      </c>
      <c r="J527" s="7"/>
      <c r="K527" s="165" t="s">
        <v>218</v>
      </c>
      <c r="L527" s="166"/>
      <c r="M527" s="167"/>
    </row>
    <row r="528" spans="1:14" x14ac:dyDescent="0.25">
      <c r="A528" s="28" t="str">
        <f>_xlfn.XLOOKUP(P!C528,'Banco de Dados'!$B$3:$B$274,'Banco de Dados'!$K$3:$K$274,"")</f>
        <v/>
      </c>
      <c r="B528" s="2">
        <v>0</v>
      </c>
      <c r="C528" s="2">
        <v>0</v>
      </c>
      <c r="D528" s="2">
        <v>0</v>
      </c>
      <c r="E528" s="2">
        <v>0</v>
      </c>
      <c r="F528" s="32" t="e">
        <f t="shared" si="46"/>
        <v>#DIV/0!</v>
      </c>
      <c r="G528" s="3" t="e">
        <f t="shared" si="45"/>
        <v>#VALUE!</v>
      </c>
      <c r="H528" s="3" t="e">
        <f t="shared" si="45"/>
        <v>#VALUE!</v>
      </c>
      <c r="J528" s="7"/>
      <c r="K528" s="104" t="s">
        <v>236</v>
      </c>
      <c r="L528" s="108" t="str">
        <f>K519</f>
        <v/>
      </c>
      <c r="M528" s="109" t="str">
        <f>M519</f>
        <v/>
      </c>
    </row>
    <row r="529" spans="1:13" x14ac:dyDescent="0.25">
      <c r="A529" s="28" t="str">
        <f>_xlfn.XLOOKUP(P!C529,'Banco de Dados'!$B$3:$B$274,'Banco de Dados'!$K$3:$K$274,"")</f>
        <v/>
      </c>
      <c r="B529" s="2">
        <v>0</v>
      </c>
      <c r="C529" s="2">
        <v>0</v>
      </c>
      <c r="D529" s="2">
        <v>0</v>
      </c>
      <c r="E529" s="2">
        <v>0</v>
      </c>
      <c r="F529" s="32" t="e">
        <f t="shared" si="46"/>
        <v>#DIV/0!</v>
      </c>
      <c r="G529" s="3" t="e">
        <f t="shared" si="45"/>
        <v>#VALUE!</v>
      </c>
      <c r="H529" s="3" t="e">
        <f t="shared" si="45"/>
        <v>#VALUE!</v>
      </c>
      <c r="J529" s="7"/>
      <c r="K529" s="104" t="s">
        <v>237</v>
      </c>
      <c r="L529" s="105">
        <f>$L$9</f>
        <v>6600</v>
      </c>
      <c r="M529" s="106">
        <f>$L$10</f>
        <v>0</v>
      </c>
    </row>
    <row r="530" spans="1:13" x14ac:dyDescent="0.25">
      <c r="A530" s="28" t="str">
        <f>_xlfn.XLOOKUP(P!C530,'Banco de Dados'!$B$3:$B$274,'Banco de Dados'!$K$3:$K$274,"")</f>
        <v/>
      </c>
      <c r="B530" s="2">
        <v>0</v>
      </c>
      <c r="C530" s="2">
        <v>0</v>
      </c>
      <c r="D530" s="2">
        <v>0</v>
      </c>
      <c r="E530" s="2">
        <v>0</v>
      </c>
      <c r="F530" s="32" t="e">
        <f t="shared" si="46"/>
        <v>#DIV/0!</v>
      </c>
      <c r="G530" s="3" t="e">
        <f t="shared" si="45"/>
        <v>#VALUE!</v>
      </c>
      <c r="H530" s="3" t="e">
        <f t="shared" si="45"/>
        <v>#VALUE!</v>
      </c>
      <c r="J530" s="7"/>
      <c r="K530" s="104" t="s">
        <v>238</v>
      </c>
      <c r="L530" s="105">
        <f>$M$11</f>
        <v>29684</v>
      </c>
      <c r="M530" s="106">
        <f>$M$12</f>
        <v>255</v>
      </c>
    </row>
    <row r="531" spans="1:13" x14ac:dyDescent="0.25">
      <c r="A531" s="28" t="str">
        <f>_xlfn.XLOOKUP(P!C531,'Banco de Dados'!$B$3:$B$274,'Banco de Dados'!$K$3:$K$274,"")</f>
        <v/>
      </c>
      <c r="B531" s="2">
        <v>0</v>
      </c>
      <c r="C531" s="2">
        <v>0</v>
      </c>
      <c r="D531" s="2">
        <v>0</v>
      </c>
      <c r="E531" s="2">
        <v>0</v>
      </c>
      <c r="F531" s="32" t="e">
        <f t="shared" si="46"/>
        <v>#DIV/0!</v>
      </c>
      <c r="G531" s="3" t="e">
        <f t="shared" si="45"/>
        <v>#VALUE!</v>
      </c>
      <c r="H531" s="3" t="e">
        <f t="shared" si="45"/>
        <v>#VALUE!</v>
      </c>
      <c r="J531" s="7"/>
      <c r="K531" s="69" t="s">
        <v>217</v>
      </c>
      <c r="L531" s="110" t="e">
        <f>SQRT(((M528/L528)^2)+((M529/L529)^2)+((M530/L530)^2))</f>
        <v>#VALUE!</v>
      </c>
      <c r="M531" s="71" t="str">
        <f>M540</f>
        <v>mg/kg</v>
      </c>
    </row>
    <row r="532" spans="1:13" x14ac:dyDescent="0.25">
      <c r="A532" s="28" t="str">
        <f>_xlfn.XLOOKUP(P!C532,'Banco de Dados'!$B$3:$B$274,'Banco de Dados'!$K$3:$K$274,"")</f>
        <v/>
      </c>
      <c r="B532" s="2">
        <v>0</v>
      </c>
      <c r="C532" s="2">
        <v>0</v>
      </c>
      <c r="D532" s="2">
        <v>0</v>
      </c>
      <c r="E532" s="2">
        <v>0</v>
      </c>
      <c r="F532" s="32" t="e">
        <f t="shared" si="46"/>
        <v>#DIV/0!</v>
      </c>
      <c r="G532" s="3" t="e">
        <f t="shared" si="45"/>
        <v>#VALUE!</v>
      </c>
      <c r="H532" s="3" t="e">
        <f t="shared" si="45"/>
        <v>#VALUE!</v>
      </c>
      <c r="J532" s="7"/>
    </row>
    <row r="533" spans="1:13" x14ac:dyDescent="0.25">
      <c r="A533" s="28" t="str">
        <f>_xlfn.XLOOKUP(P!C533,'Banco de Dados'!$B$3:$B$274,'Banco de Dados'!$K$3:$K$274,"")</f>
        <v/>
      </c>
      <c r="B533" s="2">
        <v>0</v>
      </c>
      <c r="C533" s="2">
        <v>0</v>
      </c>
      <c r="D533" s="2">
        <v>0</v>
      </c>
      <c r="E533" s="2">
        <v>0</v>
      </c>
      <c r="F533" s="32" t="e">
        <f t="shared" si="46"/>
        <v>#DIV/0!</v>
      </c>
      <c r="G533" s="3" t="e">
        <f t="shared" si="45"/>
        <v>#VALUE!</v>
      </c>
      <c r="H533" s="3" t="e">
        <f t="shared" si="45"/>
        <v>#VALUE!</v>
      </c>
      <c r="J533" s="7"/>
    </row>
    <row r="534" spans="1:13" x14ac:dyDescent="0.25">
      <c r="A534" s="28" t="str">
        <f>_xlfn.XLOOKUP(P!C534,'Banco de Dados'!$B$3:$B$274,'Banco de Dados'!$K$3:$K$274,"")</f>
        <v/>
      </c>
      <c r="B534" s="2">
        <v>0</v>
      </c>
      <c r="C534" s="2">
        <v>0</v>
      </c>
      <c r="D534" s="2">
        <v>0</v>
      </c>
      <c r="E534" s="2">
        <v>0</v>
      </c>
      <c r="F534" s="32" t="e">
        <f t="shared" si="46"/>
        <v>#DIV/0!</v>
      </c>
      <c r="G534" s="3" t="e">
        <f t="shared" si="45"/>
        <v>#VALUE!</v>
      </c>
      <c r="H534" s="3" t="e">
        <f t="shared" si="45"/>
        <v>#VALUE!</v>
      </c>
      <c r="J534" s="7"/>
    </row>
    <row r="535" spans="1:13" x14ac:dyDescent="0.25">
      <c r="A535" s="28" t="str">
        <f>_xlfn.XLOOKUP(P!C535,'Banco de Dados'!$B$3:$B$274,'Banco de Dados'!$K$3:$K$274,"")</f>
        <v/>
      </c>
      <c r="B535" s="2">
        <v>0</v>
      </c>
      <c r="C535" s="2">
        <v>0</v>
      </c>
      <c r="D535" s="2">
        <v>0</v>
      </c>
      <c r="E535" s="2">
        <v>0</v>
      </c>
      <c r="F535" s="32" t="e">
        <f t="shared" si="46"/>
        <v>#DIV/0!</v>
      </c>
      <c r="G535" s="3" t="e">
        <f t="shared" si="45"/>
        <v>#VALUE!</v>
      </c>
      <c r="H535" s="3" t="e">
        <f t="shared" si="45"/>
        <v>#VALUE!</v>
      </c>
      <c r="J535" s="7"/>
    </row>
    <row r="536" spans="1:13" x14ac:dyDescent="0.25">
      <c r="A536" s="28" t="str">
        <f>_xlfn.XLOOKUP(P!C536,'Banco de Dados'!$B$3:$B$274,'Banco de Dados'!$K$3:$K$274,"")</f>
        <v/>
      </c>
      <c r="B536" s="2">
        <v>0</v>
      </c>
      <c r="C536" s="2">
        <v>0</v>
      </c>
      <c r="D536" s="2">
        <v>0</v>
      </c>
      <c r="E536" s="2">
        <v>0</v>
      </c>
      <c r="F536" s="32" t="e">
        <f t="shared" si="46"/>
        <v>#DIV/0!</v>
      </c>
      <c r="G536" s="3" t="e">
        <f t="shared" si="45"/>
        <v>#VALUE!</v>
      </c>
      <c r="H536" s="3" t="e">
        <f t="shared" si="45"/>
        <v>#VALUE!</v>
      </c>
      <c r="J536" s="7"/>
    </row>
    <row r="537" spans="1:13" x14ac:dyDescent="0.25">
      <c r="A537" s="28" t="str">
        <f>_xlfn.XLOOKUP(P!C537,'Banco de Dados'!$B$3:$B$274,'Banco de Dados'!$K$3:$K$274,"")</f>
        <v/>
      </c>
      <c r="B537" s="2">
        <v>0</v>
      </c>
      <c r="C537" s="2">
        <v>0</v>
      </c>
      <c r="D537" s="2">
        <v>0</v>
      </c>
      <c r="E537" s="2">
        <v>0</v>
      </c>
      <c r="F537" s="32" t="e">
        <f t="shared" si="46"/>
        <v>#DIV/0!</v>
      </c>
      <c r="G537" s="3" t="e">
        <f t="shared" si="45"/>
        <v>#VALUE!</v>
      </c>
      <c r="H537" s="3" t="e">
        <f t="shared" si="45"/>
        <v>#VALUE!</v>
      </c>
      <c r="J537" s="7"/>
    </row>
    <row r="538" spans="1:13" x14ac:dyDescent="0.25">
      <c r="A538" s="28" t="str">
        <f>_xlfn.XLOOKUP(P!C538,'Banco de Dados'!$B$3:$B$274,'Banco de Dados'!$K$3:$K$274,"")</f>
        <v/>
      </c>
      <c r="B538" s="2">
        <v>0</v>
      </c>
      <c r="C538" s="2">
        <v>0</v>
      </c>
      <c r="D538" s="2">
        <v>0</v>
      </c>
      <c r="E538" s="17">
        <v>0</v>
      </c>
      <c r="F538" s="32" t="e">
        <f t="shared" si="46"/>
        <v>#DIV/0!</v>
      </c>
      <c r="G538" s="3" t="e">
        <f t="shared" si="45"/>
        <v>#VALUE!</v>
      </c>
      <c r="H538" s="3" t="e">
        <f t="shared" si="45"/>
        <v>#VALUE!</v>
      </c>
      <c r="J538" s="7"/>
    </row>
    <row r="539" spans="1:13" ht="15.75" x14ac:dyDescent="0.25">
      <c r="A539" s="28" t="str">
        <f>_xlfn.XLOOKUP(P!C539,'Banco de Dados'!$B$3:$B$274,'Banco de Dados'!$K$3:$K$274,"")</f>
        <v/>
      </c>
      <c r="B539" s="2">
        <v>0</v>
      </c>
      <c r="C539" s="2">
        <v>0</v>
      </c>
      <c r="D539" s="2">
        <v>0</v>
      </c>
      <c r="E539" s="2">
        <v>0</v>
      </c>
      <c r="F539" s="32" t="e">
        <f t="shared" si="46"/>
        <v>#DIV/0!</v>
      </c>
      <c r="G539" s="3" t="e">
        <f t="shared" si="45"/>
        <v>#VALUE!</v>
      </c>
      <c r="H539" s="3" t="e">
        <f t="shared" si="45"/>
        <v>#VALUE!</v>
      </c>
      <c r="J539" s="7"/>
      <c r="K539" s="101" t="s">
        <v>216</v>
      </c>
      <c r="L539" s="102">
        <f>K517</f>
        <v>0</v>
      </c>
      <c r="M539" s="103" t="str">
        <f>M517</f>
        <v>Cloro</v>
      </c>
    </row>
    <row r="540" spans="1:13" x14ac:dyDescent="0.25">
      <c r="A540" s="28" t="str">
        <f>_xlfn.XLOOKUP(P!C540,'Banco de Dados'!$B$3:$B$274,'Banco de Dados'!$K$3:$K$274,"")</f>
        <v/>
      </c>
      <c r="B540" s="2">
        <v>0</v>
      </c>
      <c r="C540" s="2">
        <v>0</v>
      </c>
      <c r="D540" s="2">
        <v>0</v>
      </c>
      <c r="E540" s="2">
        <v>0</v>
      </c>
      <c r="F540" s="32" t="e">
        <f t="shared" si="46"/>
        <v>#DIV/0!</v>
      </c>
      <c r="G540" s="3" t="e">
        <f t="shared" si="45"/>
        <v>#VALUE!</v>
      </c>
      <c r="H540" s="3" t="e">
        <f t="shared" si="45"/>
        <v>#VALUE!</v>
      </c>
      <c r="J540" s="7"/>
      <c r="K540" s="68" t="s">
        <v>68</v>
      </c>
      <c r="L540" s="29" t="e">
        <f>(K523*M525)/M523</f>
        <v>#VALUE!</v>
      </c>
      <c r="M540" s="66" t="str">
        <f>$M$9</f>
        <v>mg/kg</v>
      </c>
    </row>
    <row r="541" spans="1:13" x14ac:dyDescent="0.25">
      <c r="A541" s="28" t="str">
        <f>_xlfn.XLOOKUP(P!C541,'Banco de Dados'!$B$3:$B$274,'Banco de Dados'!$K$3:$K$274,"")</f>
        <v/>
      </c>
      <c r="B541" s="2">
        <v>0</v>
      </c>
      <c r="C541" s="2">
        <v>0</v>
      </c>
      <c r="D541" s="2">
        <v>0</v>
      </c>
      <c r="E541" s="2">
        <v>0</v>
      </c>
      <c r="F541" s="32" t="e">
        <f t="shared" si="46"/>
        <v>#DIV/0!</v>
      </c>
      <c r="G541" s="3" t="e">
        <f t="shared" si="45"/>
        <v>#VALUE!</v>
      </c>
      <c r="H541" s="3" t="e">
        <f t="shared" si="45"/>
        <v>#VALUE!</v>
      </c>
      <c r="J541" s="7"/>
      <c r="K541" s="111" t="s">
        <v>246</v>
      </c>
      <c r="L541" s="126" t="e">
        <f>SQRT(((M528/L528)^2)+((M529/L529)^2)+((M530/L530)^2))</f>
        <v>#VALUE!</v>
      </c>
      <c r="M541" s="66"/>
    </row>
    <row r="542" spans="1:13" x14ac:dyDescent="0.25">
      <c r="A542" s="28" t="str">
        <f>_xlfn.XLOOKUP(P!C542,'Banco de Dados'!$B$3:$B$274,'Banco de Dados'!$K$3:$K$274,"")</f>
        <v/>
      </c>
      <c r="B542" s="2">
        <v>0</v>
      </c>
      <c r="C542" s="2">
        <v>0</v>
      </c>
      <c r="D542" s="2">
        <v>0</v>
      </c>
      <c r="E542" s="2">
        <v>0</v>
      </c>
      <c r="F542" s="32" t="e">
        <f t="shared" si="46"/>
        <v>#DIV/0!</v>
      </c>
      <c r="G542" s="3" t="e">
        <f t="shared" si="45"/>
        <v>#VALUE!</v>
      </c>
      <c r="H542" s="3" t="e">
        <f t="shared" si="45"/>
        <v>#VALUE!</v>
      </c>
      <c r="J542" s="7"/>
      <c r="K542" s="69" t="s">
        <v>247</v>
      </c>
      <c r="L542" s="127" t="e">
        <f>L541*L540</f>
        <v>#VALUE!</v>
      </c>
      <c r="M542" s="71" t="str">
        <f>$M$9</f>
        <v>mg/kg</v>
      </c>
    </row>
    <row r="543" spans="1:13" x14ac:dyDescent="0.25">
      <c r="A543" s="28" t="str">
        <f>_xlfn.XLOOKUP(P!C543,'Banco de Dados'!$B$3:$B$274,'Banco de Dados'!$K$3:$K$274,"")</f>
        <v/>
      </c>
      <c r="B543" s="2">
        <v>0</v>
      </c>
      <c r="C543" s="2">
        <v>0</v>
      </c>
      <c r="D543" s="2">
        <v>0</v>
      </c>
      <c r="E543" s="2">
        <v>0</v>
      </c>
      <c r="F543" s="32" t="e">
        <f t="shared" si="46"/>
        <v>#DIV/0!</v>
      </c>
      <c r="G543" s="3" t="e">
        <f t="shared" si="45"/>
        <v>#VALUE!</v>
      </c>
      <c r="H543" s="3" t="e">
        <f t="shared" si="45"/>
        <v>#VALUE!</v>
      </c>
      <c r="J543" s="7"/>
      <c r="K543" s="123"/>
      <c r="L543" s="124"/>
    </row>
    <row r="544" spans="1:13" x14ac:dyDescent="0.25">
      <c r="A544" s="28" t="str">
        <f>_xlfn.XLOOKUP(P!C544,'Banco de Dados'!$B$3:$B$274,'Banco de Dados'!$K$3:$K$274,"")</f>
        <v/>
      </c>
      <c r="B544" s="2">
        <v>0</v>
      </c>
      <c r="C544" s="2">
        <v>0</v>
      </c>
      <c r="D544" s="2">
        <v>0</v>
      </c>
      <c r="E544" s="2">
        <v>0</v>
      </c>
      <c r="F544" s="32" t="e">
        <f t="shared" si="46"/>
        <v>#DIV/0!</v>
      </c>
      <c r="G544" s="3" t="e">
        <f t="shared" si="45"/>
        <v>#VALUE!</v>
      </c>
      <c r="H544" s="3" t="e">
        <f t="shared" si="45"/>
        <v>#VALUE!</v>
      </c>
      <c r="J544" s="7"/>
    </row>
    <row r="545" spans="1:14" x14ac:dyDescent="0.25">
      <c r="A545" s="28" t="str">
        <f>_xlfn.XLOOKUP(P!C545,'Banco de Dados'!$B$3:$B$274,'Banco de Dados'!$K$3:$K$274,"")</f>
        <v/>
      </c>
      <c r="B545" s="2">
        <v>0</v>
      </c>
      <c r="C545" s="2">
        <v>0</v>
      </c>
      <c r="D545" s="2">
        <v>0</v>
      </c>
      <c r="E545" s="2">
        <v>0</v>
      </c>
      <c r="F545" s="32" t="e">
        <f t="shared" si="46"/>
        <v>#DIV/0!</v>
      </c>
      <c r="G545" s="3" t="e">
        <f t="shared" si="45"/>
        <v>#VALUE!</v>
      </c>
      <c r="H545" s="3" t="e">
        <f t="shared" si="45"/>
        <v>#VALUE!</v>
      </c>
      <c r="J545" s="7"/>
    </row>
    <row r="546" spans="1:14" x14ac:dyDescent="0.25">
      <c r="A546" s="28" t="str">
        <f>_xlfn.XLOOKUP(P!C546,'Banco de Dados'!$B$3:$B$274,'Banco de Dados'!$K$3:$K$274,"")</f>
        <v/>
      </c>
      <c r="B546" s="2">
        <v>0</v>
      </c>
      <c r="C546" s="2">
        <v>0</v>
      </c>
      <c r="D546" s="2">
        <v>0</v>
      </c>
      <c r="E546" s="2">
        <v>0</v>
      </c>
      <c r="F546" s="32" t="e">
        <f t="shared" si="46"/>
        <v>#DIV/0!</v>
      </c>
      <c r="G546" s="3" t="e">
        <f t="shared" ref="G546:H548" si="47">D546*$E$516</f>
        <v>#VALUE!</v>
      </c>
      <c r="H546" s="3" t="e">
        <f t="shared" si="47"/>
        <v>#VALUE!</v>
      </c>
      <c r="J546" s="7"/>
    </row>
    <row r="547" spans="1:14" x14ac:dyDescent="0.25">
      <c r="A547" s="28" t="str">
        <f>_xlfn.XLOOKUP(P!C547,'Banco de Dados'!$B$3:$B$274,'Banco de Dados'!$K$3:$K$274,"")</f>
        <v/>
      </c>
      <c r="B547" s="2">
        <v>0</v>
      </c>
      <c r="C547" s="2">
        <v>0</v>
      </c>
      <c r="D547" s="2">
        <v>0</v>
      </c>
      <c r="E547" s="2">
        <v>0</v>
      </c>
      <c r="F547" s="32" t="e">
        <f t="shared" si="46"/>
        <v>#DIV/0!</v>
      </c>
      <c r="G547" s="3" t="e">
        <f t="shared" si="47"/>
        <v>#VALUE!</v>
      </c>
      <c r="H547" s="3" t="e">
        <f t="shared" si="47"/>
        <v>#VALUE!</v>
      </c>
      <c r="J547" s="7"/>
    </row>
    <row r="548" spans="1:14" x14ac:dyDescent="0.25">
      <c r="A548" s="28" t="str">
        <f>_xlfn.XLOOKUP(P!C548,'Banco de Dados'!$B$3:$B$274,'Banco de Dados'!$K$3:$K$274,"")</f>
        <v/>
      </c>
      <c r="B548" s="2">
        <v>0</v>
      </c>
      <c r="C548" s="2">
        <v>0</v>
      </c>
      <c r="D548" s="2">
        <v>0</v>
      </c>
      <c r="E548" s="2">
        <v>0</v>
      </c>
      <c r="F548" s="32" t="e">
        <f t="shared" si="46"/>
        <v>#DIV/0!</v>
      </c>
      <c r="G548" s="3" t="e">
        <f t="shared" si="47"/>
        <v>#VALUE!</v>
      </c>
      <c r="H548" s="3" t="e">
        <f t="shared" si="47"/>
        <v>#VALUE!</v>
      </c>
      <c r="J548" s="7"/>
    </row>
    <row r="549" spans="1:14" x14ac:dyDescent="0.25">
      <c r="A549" s="21"/>
      <c r="B549" s="21"/>
      <c r="C549" s="21"/>
      <c r="D549" s="21"/>
      <c r="E549" s="21"/>
      <c r="F549" s="77"/>
      <c r="G549" s="21"/>
      <c r="H549" s="21"/>
      <c r="J549" s="21"/>
      <c r="K549" s="21"/>
      <c r="L549" s="21"/>
      <c r="M549" s="21"/>
      <c r="N549" s="21"/>
    </row>
    <row r="550" spans="1:14" ht="15.75" x14ac:dyDescent="0.25">
      <c r="A550" s="36">
        <f>'Nome das Amostras'!A20</f>
        <v>0</v>
      </c>
      <c r="B550" s="164" t="e">
        <f>VLOOKUP(A550,'Nome das Amostras'!$A$3:$D$28,2,FALSE)</f>
        <v>#N/A</v>
      </c>
      <c r="C550" s="164"/>
      <c r="D550" s="51" t="s">
        <v>65</v>
      </c>
      <c r="E550" s="52" t="e">
        <f>'Banco de Dados'!$O$13/'Banco de Dados'!DW13</f>
        <v>#VALUE!</v>
      </c>
      <c r="F550" s="74"/>
      <c r="G550" s="3"/>
      <c r="H550" s="3"/>
      <c r="J550" s="7"/>
    </row>
    <row r="551" spans="1:14" ht="15.75" x14ac:dyDescent="0.25">
      <c r="A551" s="107" t="s">
        <v>1</v>
      </c>
      <c r="B551" s="107" t="s">
        <v>0</v>
      </c>
      <c r="C551" s="107" t="s">
        <v>212</v>
      </c>
      <c r="D551" s="107" t="s">
        <v>209</v>
      </c>
      <c r="E551" s="107" t="s">
        <v>213</v>
      </c>
      <c r="F551" s="76" t="s">
        <v>219</v>
      </c>
      <c r="G551" s="54" t="s">
        <v>140</v>
      </c>
      <c r="H551" s="54" t="s">
        <v>66</v>
      </c>
      <c r="J551" s="7"/>
      <c r="K551" s="72">
        <f>A550</f>
        <v>0</v>
      </c>
      <c r="L551" s="55" t="s">
        <v>215</v>
      </c>
      <c r="M551" s="41" t="str">
        <f>$A$1</f>
        <v>Cloro</v>
      </c>
      <c r="N551" s="3"/>
    </row>
    <row r="552" spans="1:14" x14ac:dyDescent="0.25">
      <c r="A552" s="28" t="str">
        <f>_xlfn.XLOOKUP(P!C552,'Banco de Dados'!$B$3:$B$274,'Banco de Dados'!$K$3:$K$274,"")</f>
        <v/>
      </c>
      <c r="B552" s="2" cm="1">
        <f t="array" ref="B552:E582">Dados!DS5:DV35</f>
        <v>0</v>
      </c>
      <c r="C552" s="2">
        <v>0</v>
      </c>
      <c r="D552" s="2">
        <v>0</v>
      </c>
      <c r="E552" s="2">
        <v>0</v>
      </c>
      <c r="F552" s="32" t="e">
        <f>(E552*100)/D552</f>
        <v>#DIV/0!</v>
      </c>
      <c r="G552" s="3" t="e">
        <f t="shared" ref="G552:H579" si="48">D552*$E$550</f>
        <v>#VALUE!</v>
      </c>
      <c r="H552" s="3" t="e">
        <f t="shared" si="48"/>
        <v>#VALUE!</v>
      </c>
      <c r="J552" s="7"/>
      <c r="K552" s="5" t="s">
        <v>210</v>
      </c>
      <c r="L552" s="5"/>
      <c r="M552" s="5" t="s">
        <v>211</v>
      </c>
    </row>
    <row r="553" spans="1:14" x14ac:dyDescent="0.25">
      <c r="A553" s="28" t="str">
        <f>_xlfn.XLOOKUP(P!C553,'Banco de Dados'!$B$3:$B$274,'Banco de Dados'!$K$3:$K$274,"")</f>
        <v/>
      </c>
      <c r="B553" s="2">
        <v>0</v>
      </c>
      <c r="C553" s="2">
        <v>0</v>
      </c>
      <c r="D553" s="2">
        <v>0</v>
      </c>
      <c r="E553" s="2">
        <v>0</v>
      </c>
      <c r="F553" s="32" t="e">
        <f t="shared" ref="F553:F582" si="49">(E553*100)/D553</f>
        <v>#DIV/0!</v>
      </c>
      <c r="G553" s="3" t="e">
        <f t="shared" si="48"/>
        <v>#VALUE!</v>
      </c>
      <c r="H553" s="3" t="e">
        <f t="shared" si="48"/>
        <v>#VALUE!</v>
      </c>
      <c r="J553" s="7"/>
      <c r="K553" s="6" t="str">
        <f>_xlfn.XLOOKUP($B$4,A552:A579,G552:G579,"")</f>
        <v/>
      </c>
      <c r="L553" s="6"/>
      <c r="M553" s="6" t="str">
        <f>_xlfn.XLOOKUP($B$4,A552:A579,H552:H579,"")</f>
        <v/>
      </c>
    </row>
    <row r="554" spans="1:14" x14ac:dyDescent="0.25">
      <c r="A554" s="28" t="str">
        <f>_xlfn.XLOOKUP(P!C554,'Banco de Dados'!$B$3:$B$274,'Banco de Dados'!$K$3:$K$274,"")</f>
        <v/>
      </c>
      <c r="B554" s="2">
        <v>0</v>
      </c>
      <c r="C554" s="2">
        <v>0</v>
      </c>
      <c r="D554" s="2">
        <v>0</v>
      </c>
      <c r="E554" s="2">
        <v>0</v>
      </c>
      <c r="F554" s="32" t="e">
        <f t="shared" si="49"/>
        <v>#DIV/0!</v>
      </c>
      <c r="G554" s="3" t="e">
        <f t="shared" si="48"/>
        <v>#VALUE!</v>
      </c>
      <c r="H554" s="3" t="e">
        <f t="shared" si="48"/>
        <v>#VALUE!</v>
      </c>
      <c r="J554" s="7"/>
    </row>
    <row r="555" spans="1:14" ht="15.75" x14ac:dyDescent="0.25">
      <c r="A555" s="28" t="str">
        <f>_xlfn.XLOOKUP(P!C555,'Banco de Dados'!$B$3:$B$274,'Banco de Dados'!$K$3:$K$274,"")</f>
        <v/>
      </c>
      <c r="B555" s="2">
        <v>0</v>
      </c>
      <c r="C555" s="2">
        <v>0</v>
      </c>
      <c r="D555" s="2">
        <v>0</v>
      </c>
      <c r="E555" s="2">
        <v>0</v>
      </c>
      <c r="F555" s="32" t="e">
        <f t="shared" si="49"/>
        <v>#DIV/0!</v>
      </c>
      <c r="G555" s="3" t="e">
        <f t="shared" si="48"/>
        <v>#VALUE!</v>
      </c>
      <c r="H555" s="3" t="e">
        <f t="shared" si="48"/>
        <v>#VALUE!</v>
      </c>
      <c r="K555" s="165" t="s">
        <v>67</v>
      </c>
      <c r="L555" s="166"/>
      <c r="M555" s="167"/>
      <c r="N555"/>
    </row>
    <row r="556" spans="1:14" x14ac:dyDescent="0.25">
      <c r="A556" s="28" t="str">
        <f>_xlfn.XLOOKUP(P!C556,'Banco de Dados'!$B$3:$B$274,'Banco de Dados'!$K$3:$K$274,"")</f>
        <v/>
      </c>
      <c r="B556" s="2">
        <v>0</v>
      </c>
      <c r="C556" s="2">
        <v>0</v>
      </c>
      <c r="D556" s="2">
        <v>0</v>
      </c>
      <c r="E556" s="2">
        <v>0</v>
      </c>
      <c r="F556" s="32" t="e">
        <f t="shared" si="49"/>
        <v>#DIV/0!</v>
      </c>
      <c r="G556" s="3" t="e">
        <f t="shared" si="48"/>
        <v>#VALUE!</v>
      </c>
      <c r="H556" s="3" t="e">
        <f t="shared" si="48"/>
        <v>#VALUE!</v>
      </c>
      <c r="J556" s="7"/>
      <c r="K556" s="104" t="s">
        <v>240</v>
      </c>
      <c r="L556" s="39"/>
      <c r="M556" s="106" t="s">
        <v>209</v>
      </c>
    </row>
    <row r="557" spans="1:14" x14ac:dyDescent="0.25">
      <c r="A557" s="28" t="str">
        <f>_xlfn.XLOOKUP(P!C557,'Banco de Dados'!$B$3:$B$274,'Banco de Dados'!$K$3:$K$274,"")</f>
        <v/>
      </c>
      <c r="B557" s="2">
        <v>0</v>
      </c>
      <c r="C557" s="2">
        <v>0</v>
      </c>
      <c r="D557" s="2">
        <v>0</v>
      </c>
      <c r="E557" s="2">
        <v>0</v>
      </c>
      <c r="F557" s="32" t="e">
        <f t="shared" si="49"/>
        <v>#DIV/0!</v>
      </c>
      <c r="G557" s="3" t="e">
        <f t="shared" si="48"/>
        <v>#VALUE!</v>
      </c>
      <c r="H557" s="3" t="e">
        <f t="shared" si="48"/>
        <v>#VALUE!</v>
      </c>
      <c r="J557" s="58" t="s">
        <v>38</v>
      </c>
      <c r="K557" s="59">
        <f>$L$9</f>
        <v>6600</v>
      </c>
      <c r="L557" s="60"/>
      <c r="M557" s="61">
        <f>$M$11</f>
        <v>29684</v>
      </c>
      <c r="N557" s="60"/>
    </row>
    <row r="558" spans="1:14" x14ac:dyDescent="0.25">
      <c r="A558" s="28" t="str">
        <f>_xlfn.XLOOKUP(P!C558,'Banco de Dados'!$B$3:$B$274,'Banco de Dados'!$K$3:$K$274,"")</f>
        <v/>
      </c>
      <c r="B558" s="2">
        <v>0</v>
      </c>
      <c r="C558" s="2">
        <v>0</v>
      </c>
      <c r="D558" s="2">
        <v>0</v>
      </c>
      <c r="E558" s="2">
        <v>0</v>
      </c>
      <c r="F558" s="32" t="e">
        <f t="shared" si="49"/>
        <v>#DIV/0!</v>
      </c>
      <c r="G558" s="3" t="e">
        <f t="shared" si="48"/>
        <v>#VALUE!</v>
      </c>
      <c r="H558" s="3" t="e">
        <f t="shared" si="48"/>
        <v>#VALUE!</v>
      </c>
      <c r="J558" s="2"/>
      <c r="K558" s="18"/>
      <c r="L558" s="2" t="s">
        <v>70</v>
      </c>
      <c r="M558" s="19"/>
    </row>
    <row r="559" spans="1:14" x14ac:dyDescent="0.25">
      <c r="A559" s="28" t="str">
        <f>_xlfn.XLOOKUP(P!C559,'Banco de Dados'!$B$3:$B$274,'Banco de Dados'!$K$3:$K$274,"")</f>
        <v/>
      </c>
      <c r="B559" s="2">
        <v>0</v>
      </c>
      <c r="C559" s="2">
        <v>0</v>
      </c>
      <c r="D559" s="2">
        <v>0</v>
      </c>
      <c r="E559" s="2">
        <v>0</v>
      </c>
      <c r="F559" s="32" t="e">
        <f t="shared" si="49"/>
        <v>#DIV/0!</v>
      </c>
      <c r="G559" s="3" t="e">
        <f t="shared" si="48"/>
        <v>#VALUE!</v>
      </c>
      <c r="H559" s="3" t="e">
        <f t="shared" si="48"/>
        <v>#VALUE!</v>
      </c>
      <c r="J559" s="58" t="s">
        <v>69</v>
      </c>
      <c r="K559" s="62" t="s">
        <v>71</v>
      </c>
      <c r="L559" s="63"/>
      <c r="M559" s="64" t="str">
        <f>K553</f>
        <v/>
      </c>
      <c r="N559" s="60"/>
    </row>
    <row r="560" spans="1:14" x14ac:dyDescent="0.25">
      <c r="A560" s="28" t="str">
        <f>_xlfn.XLOOKUP(P!C560,'Banco de Dados'!$B$3:$B$274,'Banco de Dados'!$K$3:$K$274,"")</f>
        <v/>
      </c>
      <c r="B560" s="2">
        <v>0</v>
      </c>
      <c r="C560" s="2">
        <v>0</v>
      </c>
      <c r="D560" s="2">
        <v>0</v>
      </c>
      <c r="E560" s="2">
        <v>0</v>
      </c>
      <c r="F560" s="32" t="e">
        <f t="shared" si="49"/>
        <v>#DIV/0!</v>
      </c>
      <c r="G560" s="3" t="e">
        <f t="shared" si="48"/>
        <v>#VALUE!</v>
      </c>
      <c r="H560" s="3" t="e">
        <f t="shared" si="48"/>
        <v>#VALUE!</v>
      </c>
      <c r="J560" s="7"/>
    </row>
    <row r="561" spans="1:13" ht="15.75" x14ac:dyDescent="0.25">
      <c r="A561" s="28" t="str">
        <f>_xlfn.XLOOKUP(P!C561,'Banco de Dados'!$B$3:$B$274,'Banco de Dados'!$K$3:$K$274,"")</f>
        <v/>
      </c>
      <c r="B561" s="2">
        <v>0</v>
      </c>
      <c r="C561" s="2">
        <v>0</v>
      </c>
      <c r="D561" s="2">
        <v>0</v>
      </c>
      <c r="E561" s="2">
        <v>0</v>
      </c>
      <c r="F561" s="32" t="e">
        <f t="shared" si="49"/>
        <v>#DIV/0!</v>
      </c>
      <c r="G561" s="3" t="e">
        <f t="shared" si="48"/>
        <v>#VALUE!</v>
      </c>
      <c r="H561" s="3" t="e">
        <f t="shared" si="48"/>
        <v>#VALUE!</v>
      </c>
      <c r="J561" s="7"/>
      <c r="K561" s="165" t="s">
        <v>218</v>
      </c>
      <c r="L561" s="166"/>
      <c r="M561" s="167"/>
    </row>
    <row r="562" spans="1:13" x14ac:dyDescent="0.25">
      <c r="A562" s="28" t="str">
        <f>_xlfn.XLOOKUP(P!C562,'Banco de Dados'!$B$3:$B$274,'Banco de Dados'!$K$3:$K$274,"")</f>
        <v/>
      </c>
      <c r="B562" s="2">
        <v>0</v>
      </c>
      <c r="C562" s="2">
        <v>0</v>
      </c>
      <c r="D562" s="2">
        <v>0</v>
      </c>
      <c r="E562" s="2">
        <v>0</v>
      </c>
      <c r="F562" s="32" t="e">
        <f t="shared" si="49"/>
        <v>#DIV/0!</v>
      </c>
      <c r="G562" s="3" t="e">
        <f t="shared" si="48"/>
        <v>#VALUE!</v>
      </c>
      <c r="H562" s="3" t="e">
        <f t="shared" si="48"/>
        <v>#VALUE!</v>
      </c>
      <c r="J562" s="7"/>
      <c r="K562" s="104" t="s">
        <v>236</v>
      </c>
      <c r="L562" s="108" t="str">
        <f>K553</f>
        <v/>
      </c>
      <c r="M562" s="109" t="str">
        <f>M553</f>
        <v/>
      </c>
    </row>
    <row r="563" spans="1:13" x14ac:dyDescent="0.25">
      <c r="A563" s="28" t="str">
        <f>_xlfn.XLOOKUP(P!C563,'Banco de Dados'!$B$3:$B$274,'Banco de Dados'!$K$3:$K$274,"")</f>
        <v/>
      </c>
      <c r="B563" s="2">
        <v>0</v>
      </c>
      <c r="C563" s="2">
        <v>0</v>
      </c>
      <c r="D563" s="2">
        <v>0</v>
      </c>
      <c r="E563" s="2">
        <v>0</v>
      </c>
      <c r="F563" s="32" t="e">
        <f t="shared" si="49"/>
        <v>#DIV/0!</v>
      </c>
      <c r="G563" s="3" t="e">
        <f t="shared" si="48"/>
        <v>#VALUE!</v>
      </c>
      <c r="H563" s="3" t="e">
        <f t="shared" si="48"/>
        <v>#VALUE!</v>
      </c>
      <c r="J563" s="7"/>
      <c r="K563" s="104" t="s">
        <v>237</v>
      </c>
      <c r="L563" s="105">
        <f>$L$9</f>
        <v>6600</v>
      </c>
      <c r="M563" s="106">
        <f>$L$10</f>
        <v>0</v>
      </c>
    </row>
    <row r="564" spans="1:13" x14ac:dyDescent="0.25">
      <c r="A564" s="28" t="str">
        <f>_xlfn.XLOOKUP(P!C564,'Banco de Dados'!$B$3:$B$274,'Banco de Dados'!$K$3:$K$274,"")</f>
        <v/>
      </c>
      <c r="B564" s="2">
        <v>0</v>
      </c>
      <c r="C564" s="2">
        <v>0</v>
      </c>
      <c r="D564" s="2">
        <v>0</v>
      </c>
      <c r="E564" s="2">
        <v>0</v>
      </c>
      <c r="F564" s="32" t="e">
        <f t="shared" si="49"/>
        <v>#DIV/0!</v>
      </c>
      <c r="G564" s="3" t="e">
        <f t="shared" si="48"/>
        <v>#VALUE!</v>
      </c>
      <c r="H564" s="3" t="e">
        <f t="shared" si="48"/>
        <v>#VALUE!</v>
      </c>
      <c r="J564" s="7"/>
      <c r="K564" s="104" t="s">
        <v>238</v>
      </c>
      <c r="L564" s="105">
        <f>$M$11</f>
        <v>29684</v>
      </c>
      <c r="M564" s="106">
        <f>$M$12</f>
        <v>255</v>
      </c>
    </row>
    <row r="565" spans="1:13" x14ac:dyDescent="0.25">
      <c r="A565" s="28" t="str">
        <f>_xlfn.XLOOKUP(P!C565,'Banco de Dados'!$B$3:$B$274,'Banco de Dados'!$K$3:$K$274,"")</f>
        <v/>
      </c>
      <c r="B565" s="2">
        <v>0</v>
      </c>
      <c r="C565" s="2">
        <v>0</v>
      </c>
      <c r="D565" s="2">
        <v>0</v>
      </c>
      <c r="E565" s="2">
        <v>0</v>
      </c>
      <c r="F565" s="32" t="e">
        <f t="shared" si="49"/>
        <v>#DIV/0!</v>
      </c>
      <c r="G565" s="3" t="e">
        <f t="shared" si="48"/>
        <v>#VALUE!</v>
      </c>
      <c r="H565" s="3" t="e">
        <f t="shared" si="48"/>
        <v>#VALUE!</v>
      </c>
      <c r="J565" s="7"/>
      <c r="K565" s="69" t="s">
        <v>217</v>
      </c>
      <c r="L565" s="110" t="e">
        <f>SQRT(((M562/L562)^2)+((M563/L563)^2)+((M564/L564)^2))</f>
        <v>#VALUE!</v>
      </c>
      <c r="M565" s="71" t="str">
        <f>M574</f>
        <v>mg/kg</v>
      </c>
    </row>
    <row r="566" spans="1:13" x14ac:dyDescent="0.25">
      <c r="A566" s="28" t="str">
        <f>_xlfn.XLOOKUP(P!C566,'Banco de Dados'!$B$3:$B$274,'Banco de Dados'!$K$3:$K$274,"")</f>
        <v/>
      </c>
      <c r="B566" s="2">
        <v>0</v>
      </c>
      <c r="C566" s="2">
        <v>0</v>
      </c>
      <c r="D566" s="2">
        <v>0</v>
      </c>
      <c r="E566" s="2">
        <v>0</v>
      </c>
      <c r="F566" s="32" t="e">
        <f t="shared" si="49"/>
        <v>#DIV/0!</v>
      </c>
      <c r="G566" s="3" t="e">
        <f t="shared" si="48"/>
        <v>#VALUE!</v>
      </c>
      <c r="H566" s="3" t="e">
        <f t="shared" si="48"/>
        <v>#VALUE!</v>
      </c>
      <c r="J566" s="7"/>
    </row>
    <row r="567" spans="1:13" x14ac:dyDescent="0.25">
      <c r="A567" s="28" t="str">
        <f>_xlfn.XLOOKUP(P!C567,'Banco de Dados'!$B$3:$B$274,'Banco de Dados'!$K$3:$K$274,"")</f>
        <v/>
      </c>
      <c r="B567" s="2">
        <v>0</v>
      </c>
      <c r="C567" s="2">
        <v>0</v>
      </c>
      <c r="D567" s="2">
        <v>0</v>
      </c>
      <c r="E567" s="2">
        <v>0</v>
      </c>
      <c r="F567" s="32" t="e">
        <f t="shared" si="49"/>
        <v>#DIV/0!</v>
      </c>
      <c r="G567" s="3" t="e">
        <f t="shared" si="48"/>
        <v>#VALUE!</v>
      </c>
      <c r="H567" s="3" t="e">
        <f t="shared" si="48"/>
        <v>#VALUE!</v>
      </c>
      <c r="J567" s="7"/>
    </row>
    <row r="568" spans="1:13" x14ac:dyDescent="0.25">
      <c r="A568" s="28" t="str">
        <f>_xlfn.XLOOKUP(P!C568,'Banco de Dados'!$B$3:$B$274,'Banco de Dados'!$K$3:$K$274,"")</f>
        <v/>
      </c>
      <c r="B568" s="2">
        <v>0</v>
      </c>
      <c r="C568" s="2">
        <v>0</v>
      </c>
      <c r="D568" s="2">
        <v>0</v>
      </c>
      <c r="E568" s="2">
        <v>0</v>
      </c>
      <c r="F568" s="32" t="e">
        <f t="shared" si="49"/>
        <v>#DIV/0!</v>
      </c>
      <c r="G568" s="3" t="e">
        <f t="shared" si="48"/>
        <v>#VALUE!</v>
      </c>
      <c r="H568" s="3" t="e">
        <f t="shared" si="48"/>
        <v>#VALUE!</v>
      </c>
      <c r="J568" s="7"/>
    </row>
    <row r="569" spans="1:13" x14ac:dyDescent="0.25">
      <c r="A569" s="28" t="str">
        <f>_xlfn.XLOOKUP(P!C569,'Banco de Dados'!$B$3:$B$274,'Banco de Dados'!$K$3:$K$274,"")</f>
        <v/>
      </c>
      <c r="B569" s="2">
        <v>0</v>
      </c>
      <c r="C569" s="2">
        <v>0</v>
      </c>
      <c r="D569" s="2">
        <v>0</v>
      </c>
      <c r="E569" s="2">
        <v>0</v>
      </c>
      <c r="F569" s="32" t="e">
        <f t="shared" si="49"/>
        <v>#DIV/0!</v>
      </c>
      <c r="G569" s="3" t="e">
        <f t="shared" si="48"/>
        <v>#VALUE!</v>
      </c>
      <c r="H569" s="3" t="e">
        <f t="shared" si="48"/>
        <v>#VALUE!</v>
      </c>
      <c r="J569" s="7"/>
    </row>
    <row r="570" spans="1:13" x14ac:dyDescent="0.25">
      <c r="A570" s="28" t="str">
        <f>_xlfn.XLOOKUP(P!C570,'Banco de Dados'!$B$3:$B$274,'Banco de Dados'!$K$3:$K$274,"")</f>
        <v/>
      </c>
      <c r="B570" s="2">
        <v>0</v>
      </c>
      <c r="C570" s="2">
        <v>0</v>
      </c>
      <c r="D570" s="2">
        <v>0</v>
      </c>
      <c r="E570" s="2">
        <v>0</v>
      </c>
      <c r="F570" s="32" t="e">
        <f t="shared" si="49"/>
        <v>#DIV/0!</v>
      </c>
      <c r="G570" s="3" t="e">
        <f t="shared" si="48"/>
        <v>#VALUE!</v>
      </c>
      <c r="H570" s="3" t="e">
        <f t="shared" si="48"/>
        <v>#VALUE!</v>
      </c>
      <c r="J570" s="7"/>
    </row>
    <row r="571" spans="1:13" x14ac:dyDescent="0.25">
      <c r="A571" s="28" t="str">
        <f>_xlfn.XLOOKUP(P!C571,'Banco de Dados'!$B$3:$B$274,'Banco de Dados'!$K$3:$K$274,"")</f>
        <v/>
      </c>
      <c r="B571" s="2">
        <v>0</v>
      </c>
      <c r="C571" s="2">
        <v>0</v>
      </c>
      <c r="D571" s="2">
        <v>0</v>
      </c>
      <c r="E571" s="2">
        <v>0</v>
      </c>
      <c r="F571" s="32" t="e">
        <f t="shared" si="49"/>
        <v>#DIV/0!</v>
      </c>
      <c r="G571" s="3" t="e">
        <f t="shared" si="48"/>
        <v>#VALUE!</v>
      </c>
      <c r="H571" s="3" t="e">
        <f t="shared" si="48"/>
        <v>#VALUE!</v>
      </c>
      <c r="J571" s="7"/>
    </row>
    <row r="572" spans="1:13" x14ac:dyDescent="0.25">
      <c r="A572" s="28" t="str">
        <f>_xlfn.XLOOKUP(P!C572,'Banco de Dados'!$B$3:$B$274,'Banco de Dados'!$K$3:$K$274,"")</f>
        <v/>
      </c>
      <c r="B572" s="2">
        <v>0</v>
      </c>
      <c r="C572" s="2">
        <v>0</v>
      </c>
      <c r="D572" s="2">
        <v>0</v>
      </c>
      <c r="E572" s="17">
        <v>0</v>
      </c>
      <c r="F572" s="32" t="e">
        <f t="shared" si="49"/>
        <v>#DIV/0!</v>
      </c>
      <c r="G572" s="3" t="e">
        <f t="shared" si="48"/>
        <v>#VALUE!</v>
      </c>
      <c r="H572" s="3" t="e">
        <f t="shared" si="48"/>
        <v>#VALUE!</v>
      </c>
      <c r="J572" s="7"/>
    </row>
    <row r="573" spans="1:13" ht="15.75" x14ac:dyDescent="0.25">
      <c r="A573" s="28" t="str">
        <f>_xlfn.XLOOKUP(P!C573,'Banco de Dados'!$B$3:$B$274,'Banco de Dados'!$K$3:$K$274,"")</f>
        <v/>
      </c>
      <c r="B573" s="2">
        <v>0</v>
      </c>
      <c r="C573" s="2">
        <v>0</v>
      </c>
      <c r="D573" s="2">
        <v>0</v>
      </c>
      <c r="E573" s="2">
        <v>0</v>
      </c>
      <c r="F573" s="32" t="e">
        <f t="shared" si="49"/>
        <v>#DIV/0!</v>
      </c>
      <c r="G573" s="3" t="e">
        <f t="shared" si="48"/>
        <v>#VALUE!</v>
      </c>
      <c r="H573" s="3" t="e">
        <f t="shared" si="48"/>
        <v>#VALUE!</v>
      </c>
      <c r="J573" s="7"/>
      <c r="K573" s="101" t="s">
        <v>216</v>
      </c>
      <c r="L573" s="102">
        <f>K551</f>
        <v>0</v>
      </c>
      <c r="M573" s="103" t="str">
        <f>M551</f>
        <v>Cloro</v>
      </c>
    </row>
    <row r="574" spans="1:13" x14ac:dyDescent="0.25">
      <c r="A574" s="28" t="str">
        <f>_xlfn.XLOOKUP(P!C574,'Banco de Dados'!$B$3:$B$274,'Banco de Dados'!$K$3:$K$274,"")</f>
        <v/>
      </c>
      <c r="B574" s="2">
        <v>0</v>
      </c>
      <c r="C574" s="2">
        <v>0</v>
      </c>
      <c r="D574" s="2">
        <v>0</v>
      </c>
      <c r="E574" s="2">
        <v>0</v>
      </c>
      <c r="F574" s="32" t="e">
        <f t="shared" si="49"/>
        <v>#DIV/0!</v>
      </c>
      <c r="G574" s="3" t="e">
        <f t="shared" si="48"/>
        <v>#VALUE!</v>
      </c>
      <c r="H574" s="3" t="e">
        <f t="shared" si="48"/>
        <v>#VALUE!</v>
      </c>
      <c r="J574" s="7"/>
      <c r="K574" s="68" t="s">
        <v>68</v>
      </c>
      <c r="L574" s="29" t="e">
        <f>(K557*M559)/M557</f>
        <v>#VALUE!</v>
      </c>
      <c r="M574" s="66" t="str">
        <f>$M$9</f>
        <v>mg/kg</v>
      </c>
    </row>
    <row r="575" spans="1:13" x14ac:dyDescent="0.25">
      <c r="A575" s="28" t="str">
        <f>_xlfn.XLOOKUP(P!C575,'Banco de Dados'!$B$3:$B$274,'Banco de Dados'!$K$3:$K$274,"")</f>
        <v/>
      </c>
      <c r="B575" s="2">
        <v>0</v>
      </c>
      <c r="C575" s="2">
        <v>0</v>
      </c>
      <c r="D575" s="2">
        <v>0</v>
      </c>
      <c r="E575" s="2">
        <v>0</v>
      </c>
      <c r="F575" s="32" t="e">
        <f t="shared" si="49"/>
        <v>#DIV/0!</v>
      </c>
      <c r="G575" s="3" t="e">
        <f t="shared" si="48"/>
        <v>#VALUE!</v>
      </c>
      <c r="H575" s="3" t="e">
        <f t="shared" si="48"/>
        <v>#VALUE!</v>
      </c>
      <c r="J575" s="7"/>
      <c r="K575" s="111" t="s">
        <v>246</v>
      </c>
      <c r="L575" s="126" t="e">
        <f>SQRT(((M562/L562)^2)+((M563/L563)^2)+((M564/L564)^2))</f>
        <v>#VALUE!</v>
      </c>
      <c r="M575" s="66"/>
    </row>
    <row r="576" spans="1:13" x14ac:dyDescent="0.25">
      <c r="A576" s="28" t="str">
        <f>_xlfn.XLOOKUP(P!C576,'Banco de Dados'!$B$3:$B$274,'Banco de Dados'!$K$3:$K$274,"")</f>
        <v/>
      </c>
      <c r="B576" s="2">
        <v>0</v>
      </c>
      <c r="C576" s="2">
        <v>0</v>
      </c>
      <c r="D576" s="2">
        <v>0</v>
      </c>
      <c r="E576" s="2">
        <v>0</v>
      </c>
      <c r="F576" s="32" t="e">
        <f t="shared" si="49"/>
        <v>#DIV/0!</v>
      </c>
      <c r="G576" s="3" t="e">
        <f t="shared" si="48"/>
        <v>#VALUE!</v>
      </c>
      <c r="H576" s="3" t="e">
        <f t="shared" si="48"/>
        <v>#VALUE!</v>
      </c>
      <c r="J576" s="7"/>
      <c r="K576" s="69" t="s">
        <v>247</v>
      </c>
      <c r="L576" s="127" t="e">
        <f>L575*L574</f>
        <v>#VALUE!</v>
      </c>
      <c r="M576" s="71" t="str">
        <f>$M$9</f>
        <v>mg/kg</v>
      </c>
    </row>
    <row r="577" spans="1:14" x14ac:dyDescent="0.25">
      <c r="A577" s="28" t="str">
        <f>_xlfn.XLOOKUP(P!C577,'Banco de Dados'!$B$3:$B$274,'Banco de Dados'!$K$3:$K$274,"")</f>
        <v/>
      </c>
      <c r="B577" s="2">
        <v>0</v>
      </c>
      <c r="C577" s="2">
        <v>0</v>
      </c>
      <c r="D577" s="2">
        <v>0</v>
      </c>
      <c r="E577" s="2">
        <v>0</v>
      </c>
      <c r="F577" s="32" t="e">
        <f t="shared" si="49"/>
        <v>#DIV/0!</v>
      </c>
      <c r="G577" s="3" t="e">
        <f t="shared" si="48"/>
        <v>#VALUE!</v>
      </c>
      <c r="H577" s="3" t="e">
        <f t="shared" si="48"/>
        <v>#VALUE!</v>
      </c>
      <c r="J577" s="7"/>
      <c r="K577" s="123"/>
      <c r="L577" s="124"/>
    </row>
    <row r="578" spans="1:14" x14ac:dyDescent="0.25">
      <c r="A578" s="28" t="str">
        <f>_xlfn.XLOOKUP(P!C578,'Banco de Dados'!$B$3:$B$274,'Banco de Dados'!$K$3:$K$274,"")</f>
        <v/>
      </c>
      <c r="B578" s="2">
        <v>0</v>
      </c>
      <c r="C578" s="2">
        <v>0</v>
      </c>
      <c r="D578" s="2">
        <v>0</v>
      </c>
      <c r="E578" s="2">
        <v>0</v>
      </c>
      <c r="F578" s="32" t="e">
        <f t="shared" si="49"/>
        <v>#DIV/0!</v>
      </c>
      <c r="G578" s="3" t="e">
        <f t="shared" si="48"/>
        <v>#VALUE!</v>
      </c>
      <c r="H578" s="3" t="e">
        <f t="shared" si="48"/>
        <v>#VALUE!</v>
      </c>
      <c r="J578" s="7"/>
    </row>
    <row r="579" spans="1:14" x14ac:dyDescent="0.25">
      <c r="A579" s="28" t="str">
        <f>_xlfn.XLOOKUP(P!C579,'Banco de Dados'!$B$3:$B$274,'Banco de Dados'!$K$3:$K$274,"")</f>
        <v/>
      </c>
      <c r="B579" s="2">
        <v>0</v>
      </c>
      <c r="C579" s="2">
        <v>0</v>
      </c>
      <c r="D579" s="2">
        <v>0</v>
      </c>
      <c r="E579" s="2">
        <v>0</v>
      </c>
      <c r="F579" s="32" t="e">
        <f t="shared" si="49"/>
        <v>#DIV/0!</v>
      </c>
      <c r="G579" s="3" t="e">
        <f t="shared" si="48"/>
        <v>#VALUE!</v>
      </c>
      <c r="H579" s="3" t="e">
        <f t="shared" si="48"/>
        <v>#VALUE!</v>
      </c>
      <c r="J579" s="7"/>
    </row>
    <row r="580" spans="1:14" x14ac:dyDescent="0.25">
      <c r="A580" s="28" t="str">
        <f>_xlfn.XLOOKUP(P!C580,'Banco de Dados'!$B$3:$B$274,'Banco de Dados'!$K$3:$K$274,"")</f>
        <v/>
      </c>
      <c r="B580" s="2">
        <v>0</v>
      </c>
      <c r="C580" s="2">
        <v>0</v>
      </c>
      <c r="D580" s="2">
        <v>0</v>
      </c>
      <c r="E580" s="2">
        <v>0</v>
      </c>
      <c r="F580" s="32" t="e">
        <f t="shared" si="49"/>
        <v>#DIV/0!</v>
      </c>
      <c r="G580" s="3" t="e">
        <f t="shared" ref="G580:H582" si="50">D580*$E$550</f>
        <v>#VALUE!</v>
      </c>
      <c r="H580" s="3" t="e">
        <f t="shared" si="50"/>
        <v>#VALUE!</v>
      </c>
      <c r="J580" s="7"/>
    </row>
    <row r="581" spans="1:14" x14ac:dyDescent="0.25">
      <c r="A581" s="28" t="str">
        <f>_xlfn.XLOOKUP(P!C581,'Banco de Dados'!$B$3:$B$274,'Banco de Dados'!$K$3:$K$274,"")</f>
        <v/>
      </c>
      <c r="B581" s="2">
        <v>0</v>
      </c>
      <c r="C581" s="2">
        <v>0</v>
      </c>
      <c r="D581" s="2">
        <v>0</v>
      </c>
      <c r="E581" s="2">
        <v>0</v>
      </c>
      <c r="F581" s="32" t="e">
        <f t="shared" si="49"/>
        <v>#DIV/0!</v>
      </c>
      <c r="G581" s="3" t="e">
        <f t="shared" si="50"/>
        <v>#VALUE!</v>
      </c>
      <c r="H581" s="3" t="e">
        <f t="shared" si="50"/>
        <v>#VALUE!</v>
      </c>
      <c r="J581" s="7"/>
    </row>
    <row r="582" spans="1:14" x14ac:dyDescent="0.25">
      <c r="A582" s="28" t="str">
        <f>_xlfn.XLOOKUP(P!C582,'Banco de Dados'!$B$3:$B$274,'Banco de Dados'!$K$3:$K$274,"")</f>
        <v/>
      </c>
      <c r="B582" s="2">
        <v>0</v>
      </c>
      <c r="C582" s="2">
        <v>0</v>
      </c>
      <c r="D582" s="2">
        <v>0</v>
      </c>
      <c r="E582" s="2">
        <v>0</v>
      </c>
      <c r="F582" s="32" t="e">
        <f t="shared" si="49"/>
        <v>#DIV/0!</v>
      </c>
      <c r="G582" s="3" t="e">
        <f t="shared" si="50"/>
        <v>#VALUE!</v>
      </c>
      <c r="H582" s="3" t="e">
        <f t="shared" si="50"/>
        <v>#VALUE!</v>
      </c>
      <c r="J582" s="7"/>
    </row>
    <row r="583" spans="1:14" x14ac:dyDescent="0.25">
      <c r="A583" s="21"/>
      <c r="B583" s="21"/>
      <c r="C583" s="21"/>
      <c r="D583" s="21"/>
      <c r="E583" s="21"/>
      <c r="F583" s="77"/>
      <c r="G583" s="21"/>
      <c r="H583" s="21"/>
      <c r="J583" s="21"/>
      <c r="K583" s="21"/>
      <c r="L583" s="21"/>
      <c r="M583" s="21"/>
      <c r="N583" s="21"/>
    </row>
    <row r="584" spans="1:14" ht="15.75" x14ac:dyDescent="0.25">
      <c r="A584" s="36">
        <f>'Nome das Amostras'!A21</f>
        <v>0</v>
      </c>
      <c r="B584" s="164" t="e">
        <f>VLOOKUP(A584,'Nome das Amostras'!$A$3:$D$28,2,FALSE)</f>
        <v>#N/A</v>
      </c>
      <c r="C584" s="164"/>
      <c r="D584" s="51" t="s">
        <v>65</v>
      </c>
      <c r="E584" s="52" t="e">
        <f>'Banco de Dados'!$O$13/'Banco de Dados'!ED13</f>
        <v>#VALUE!</v>
      </c>
      <c r="F584" s="74"/>
      <c r="G584" s="3"/>
      <c r="H584" s="3"/>
      <c r="J584" s="7"/>
    </row>
    <row r="585" spans="1:14" ht="15.75" x14ac:dyDescent="0.25">
      <c r="A585" s="107" t="s">
        <v>1</v>
      </c>
      <c r="B585" s="107" t="s">
        <v>0</v>
      </c>
      <c r="C585" s="107" t="s">
        <v>212</v>
      </c>
      <c r="D585" s="107" t="s">
        <v>209</v>
      </c>
      <c r="E585" s="107" t="s">
        <v>213</v>
      </c>
      <c r="F585" s="76" t="s">
        <v>219</v>
      </c>
      <c r="G585" s="54" t="s">
        <v>140</v>
      </c>
      <c r="H585" s="54" t="s">
        <v>66</v>
      </c>
      <c r="J585" s="7"/>
      <c r="K585" s="72">
        <f>A584</f>
        <v>0</v>
      </c>
      <c r="L585" s="55" t="s">
        <v>215</v>
      </c>
      <c r="M585" s="41" t="str">
        <f>$A$1</f>
        <v>Cloro</v>
      </c>
      <c r="N585" s="3"/>
    </row>
    <row r="586" spans="1:14" x14ac:dyDescent="0.25">
      <c r="A586" s="28" t="str">
        <f>_xlfn.XLOOKUP(P!C586,'Banco de Dados'!$B$3:$B$274,'Banco de Dados'!$K$3:$K$274,"")</f>
        <v/>
      </c>
      <c r="B586" s="2" cm="1">
        <f t="array" ref="B586:E616">Dados!DZ5:EC35</f>
        <v>0</v>
      </c>
      <c r="C586" s="2">
        <v>0</v>
      </c>
      <c r="D586" s="2">
        <v>0</v>
      </c>
      <c r="E586" s="2">
        <v>0</v>
      </c>
      <c r="F586" s="32" t="e">
        <f>(E586*100)/D586</f>
        <v>#DIV/0!</v>
      </c>
      <c r="G586" s="3" t="e">
        <f t="shared" ref="G586:H613" si="51">D586*$E$584</f>
        <v>#VALUE!</v>
      </c>
      <c r="H586" s="3" t="e">
        <f t="shared" si="51"/>
        <v>#VALUE!</v>
      </c>
      <c r="J586" s="7"/>
      <c r="K586" s="5" t="s">
        <v>210</v>
      </c>
      <c r="L586" s="5"/>
      <c r="M586" s="5" t="s">
        <v>211</v>
      </c>
    </row>
    <row r="587" spans="1:14" x14ac:dyDescent="0.25">
      <c r="A587" s="28" t="str">
        <f>_xlfn.XLOOKUP(P!C587,'Banco de Dados'!$B$3:$B$274,'Banco de Dados'!$K$3:$K$274,"")</f>
        <v/>
      </c>
      <c r="B587" s="2">
        <v>0</v>
      </c>
      <c r="C587" s="2">
        <v>0</v>
      </c>
      <c r="D587" s="2">
        <v>0</v>
      </c>
      <c r="E587" s="2">
        <v>0</v>
      </c>
      <c r="F587" s="32" t="e">
        <f t="shared" ref="F587:F616" si="52">(E587*100)/D587</f>
        <v>#DIV/0!</v>
      </c>
      <c r="G587" s="3" t="e">
        <f t="shared" si="51"/>
        <v>#VALUE!</v>
      </c>
      <c r="H587" s="3" t="e">
        <f t="shared" si="51"/>
        <v>#VALUE!</v>
      </c>
      <c r="J587" s="7"/>
      <c r="K587" s="6" t="str">
        <f>_xlfn.XLOOKUP($B$4,A586:A613,G586:G613,"")</f>
        <v/>
      </c>
      <c r="L587" s="6"/>
      <c r="M587" s="6" t="str">
        <f>_xlfn.XLOOKUP($B$4,A586:A613,H586:H613,"")</f>
        <v/>
      </c>
    </row>
    <row r="588" spans="1:14" x14ac:dyDescent="0.25">
      <c r="A588" s="28" t="str">
        <f>_xlfn.XLOOKUP(P!C588,'Banco de Dados'!$B$3:$B$274,'Banco de Dados'!$K$3:$K$274,"")</f>
        <v/>
      </c>
      <c r="B588" s="2">
        <v>0</v>
      </c>
      <c r="C588" s="2">
        <v>0</v>
      </c>
      <c r="D588" s="2">
        <v>0</v>
      </c>
      <c r="E588" s="2">
        <v>0</v>
      </c>
      <c r="F588" s="32" t="e">
        <f t="shared" si="52"/>
        <v>#DIV/0!</v>
      </c>
      <c r="G588" s="3" t="e">
        <f t="shared" si="51"/>
        <v>#VALUE!</v>
      </c>
      <c r="H588" s="3" t="e">
        <f t="shared" si="51"/>
        <v>#VALUE!</v>
      </c>
      <c r="J588" s="7"/>
    </row>
    <row r="589" spans="1:14" ht="15.75" x14ac:dyDescent="0.25">
      <c r="A589" s="28" t="str">
        <f>_xlfn.XLOOKUP(P!C589,'Banco de Dados'!$B$3:$B$274,'Banco de Dados'!$K$3:$K$274,"")</f>
        <v/>
      </c>
      <c r="B589" s="2">
        <v>0</v>
      </c>
      <c r="C589" s="2">
        <v>0</v>
      </c>
      <c r="D589" s="2">
        <v>0</v>
      </c>
      <c r="E589" s="2">
        <v>0</v>
      </c>
      <c r="F589" s="32" t="e">
        <f t="shared" si="52"/>
        <v>#DIV/0!</v>
      </c>
      <c r="G589" s="3" t="e">
        <f t="shared" si="51"/>
        <v>#VALUE!</v>
      </c>
      <c r="H589" s="3" t="e">
        <f t="shared" si="51"/>
        <v>#VALUE!</v>
      </c>
      <c r="K589" s="165" t="s">
        <v>67</v>
      </c>
      <c r="L589" s="166"/>
      <c r="M589" s="167"/>
      <c r="N589"/>
    </row>
    <row r="590" spans="1:14" x14ac:dyDescent="0.25">
      <c r="A590" s="28" t="str">
        <f>_xlfn.XLOOKUP(P!C590,'Banco de Dados'!$B$3:$B$274,'Banco de Dados'!$K$3:$K$274,"")</f>
        <v/>
      </c>
      <c r="B590" s="2">
        <v>0</v>
      </c>
      <c r="C590" s="2">
        <v>0</v>
      </c>
      <c r="D590" s="2">
        <v>0</v>
      </c>
      <c r="E590" s="2">
        <v>0</v>
      </c>
      <c r="F590" s="32" t="e">
        <f t="shared" si="52"/>
        <v>#DIV/0!</v>
      </c>
      <c r="G590" s="3" t="e">
        <f t="shared" si="51"/>
        <v>#VALUE!</v>
      </c>
      <c r="H590" s="3" t="e">
        <f t="shared" si="51"/>
        <v>#VALUE!</v>
      </c>
      <c r="J590" s="7"/>
      <c r="K590" s="104" t="s">
        <v>240</v>
      </c>
      <c r="L590" s="39"/>
      <c r="M590" s="106" t="s">
        <v>209</v>
      </c>
    </row>
    <row r="591" spans="1:14" x14ac:dyDescent="0.25">
      <c r="A591" s="28" t="str">
        <f>_xlfn.XLOOKUP(P!C591,'Banco de Dados'!$B$3:$B$274,'Banco de Dados'!$K$3:$K$274,"")</f>
        <v/>
      </c>
      <c r="B591" s="2">
        <v>0</v>
      </c>
      <c r="C591" s="2">
        <v>0</v>
      </c>
      <c r="D591" s="2">
        <v>0</v>
      </c>
      <c r="E591" s="2">
        <v>0</v>
      </c>
      <c r="F591" s="32" t="e">
        <f t="shared" si="52"/>
        <v>#DIV/0!</v>
      </c>
      <c r="G591" s="3" t="e">
        <f t="shared" si="51"/>
        <v>#VALUE!</v>
      </c>
      <c r="H591" s="3" t="e">
        <f t="shared" si="51"/>
        <v>#VALUE!</v>
      </c>
      <c r="J591" s="58" t="s">
        <v>38</v>
      </c>
      <c r="K591" s="59">
        <f>$L$9</f>
        <v>6600</v>
      </c>
      <c r="L591" s="60"/>
      <c r="M591" s="61">
        <f>$M$11</f>
        <v>29684</v>
      </c>
      <c r="N591" s="60"/>
    </row>
    <row r="592" spans="1:14" x14ac:dyDescent="0.25">
      <c r="A592" s="28" t="str">
        <f>_xlfn.XLOOKUP(P!C592,'Banco de Dados'!$B$3:$B$274,'Banco de Dados'!$K$3:$K$274,"")</f>
        <v/>
      </c>
      <c r="B592" s="2">
        <v>0</v>
      </c>
      <c r="C592" s="2">
        <v>0</v>
      </c>
      <c r="D592" s="2">
        <v>0</v>
      </c>
      <c r="E592" s="2">
        <v>0</v>
      </c>
      <c r="F592" s="32" t="e">
        <f t="shared" si="52"/>
        <v>#DIV/0!</v>
      </c>
      <c r="G592" s="3" t="e">
        <f t="shared" si="51"/>
        <v>#VALUE!</v>
      </c>
      <c r="H592" s="3" t="e">
        <f t="shared" si="51"/>
        <v>#VALUE!</v>
      </c>
      <c r="J592" s="2"/>
      <c r="K592" s="18"/>
      <c r="L592" s="2" t="s">
        <v>70</v>
      </c>
      <c r="M592" s="19"/>
    </row>
    <row r="593" spans="1:14" x14ac:dyDescent="0.25">
      <c r="A593" s="28" t="str">
        <f>_xlfn.XLOOKUP(P!C593,'Banco de Dados'!$B$3:$B$274,'Banco de Dados'!$K$3:$K$274,"")</f>
        <v/>
      </c>
      <c r="B593" s="2">
        <v>0</v>
      </c>
      <c r="C593" s="2">
        <v>0</v>
      </c>
      <c r="D593" s="2">
        <v>0</v>
      </c>
      <c r="E593" s="2">
        <v>0</v>
      </c>
      <c r="F593" s="32" t="e">
        <f t="shared" si="52"/>
        <v>#DIV/0!</v>
      </c>
      <c r="G593" s="3" t="e">
        <f t="shared" si="51"/>
        <v>#VALUE!</v>
      </c>
      <c r="H593" s="3" t="e">
        <f t="shared" si="51"/>
        <v>#VALUE!</v>
      </c>
      <c r="J593" s="58" t="s">
        <v>69</v>
      </c>
      <c r="K593" s="62" t="s">
        <v>71</v>
      </c>
      <c r="L593" s="63"/>
      <c r="M593" s="64" t="str">
        <f>K587</f>
        <v/>
      </c>
      <c r="N593" s="60"/>
    </row>
    <row r="594" spans="1:14" x14ac:dyDescent="0.25">
      <c r="A594" s="28" t="str">
        <f>_xlfn.XLOOKUP(P!C594,'Banco de Dados'!$B$3:$B$274,'Banco de Dados'!$K$3:$K$274,"")</f>
        <v/>
      </c>
      <c r="B594" s="2">
        <v>0</v>
      </c>
      <c r="C594" s="2">
        <v>0</v>
      </c>
      <c r="D594" s="2">
        <v>0</v>
      </c>
      <c r="E594" s="2">
        <v>0</v>
      </c>
      <c r="F594" s="32" t="e">
        <f t="shared" si="52"/>
        <v>#DIV/0!</v>
      </c>
      <c r="G594" s="3" t="e">
        <f t="shared" si="51"/>
        <v>#VALUE!</v>
      </c>
      <c r="H594" s="3" t="e">
        <f t="shared" si="51"/>
        <v>#VALUE!</v>
      </c>
      <c r="J594" s="7"/>
    </row>
    <row r="595" spans="1:14" ht="15.75" x14ac:dyDescent="0.25">
      <c r="A595" s="28" t="str">
        <f>_xlfn.XLOOKUP(P!C595,'Banco de Dados'!$B$3:$B$274,'Banco de Dados'!$K$3:$K$274,"")</f>
        <v/>
      </c>
      <c r="B595" s="2">
        <v>0</v>
      </c>
      <c r="C595" s="2">
        <v>0</v>
      </c>
      <c r="D595" s="2">
        <v>0</v>
      </c>
      <c r="E595" s="2">
        <v>0</v>
      </c>
      <c r="F595" s="32" t="e">
        <f t="shared" si="52"/>
        <v>#DIV/0!</v>
      </c>
      <c r="G595" s="3" t="e">
        <f t="shared" si="51"/>
        <v>#VALUE!</v>
      </c>
      <c r="H595" s="3" t="e">
        <f t="shared" si="51"/>
        <v>#VALUE!</v>
      </c>
      <c r="J595" s="7"/>
      <c r="K595" s="165" t="s">
        <v>218</v>
      </c>
      <c r="L595" s="166"/>
      <c r="M595" s="167"/>
    </row>
    <row r="596" spans="1:14" x14ac:dyDescent="0.25">
      <c r="A596" s="28" t="str">
        <f>_xlfn.XLOOKUP(P!C596,'Banco de Dados'!$B$3:$B$274,'Banco de Dados'!$K$3:$K$274,"")</f>
        <v/>
      </c>
      <c r="B596" s="2">
        <v>0</v>
      </c>
      <c r="C596" s="2">
        <v>0</v>
      </c>
      <c r="D596" s="2">
        <v>0</v>
      </c>
      <c r="E596" s="2">
        <v>0</v>
      </c>
      <c r="F596" s="32" t="e">
        <f t="shared" si="52"/>
        <v>#DIV/0!</v>
      </c>
      <c r="G596" s="3" t="e">
        <f t="shared" si="51"/>
        <v>#VALUE!</v>
      </c>
      <c r="H596" s="3" t="e">
        <f t="shared" si="51"/>
        <v>#VALUE!</v>
      </c>
      <c r="J596" s="7"/>
      <c r="K596" s="104" t="s">
        <v>236</v>
      </c>
      <c r="L596" s="108" t="str">
        <f>K587</f>
        <v/>
      </c>
      <c r="M596" s="109" t="str">
        <f>M587</f>
        <v/>
      </c>
    </row>
    <row r="597" spans="1:14" x14ac:dyDescent="0.25">
      <c r="A597" s="28" t="str">
        <f>_xlfn.XLOOKUP(P!C597,'Banco de Dados'!$B$3:$B$274,'Banco de Dados'!$K$3:$K$274,"")</f>
        <v/>
      </c>
      <c r="B597" s="2">
        <v>0</v>
      </c>
      <c r="C597" s="2">
        <v>0</v>
      </c>
      <c r="D597" s="2">
        <v>0</v>
      </c>
      <c r="E597" s="2">
        <v>0</v>
      </c>
      <c r="F597" s="32" t="e">
        <f t="shared" si="52"/>
        <v>#DIV/0!</v>
      </c>
      <c r="G597" s="3" t="e">
        <f t="shared" si="51"/>
        <v>#VALUE!</v>
      </c>
      <c r="H597" s="3" t="e">
        <f t="shared" si="51"/>
        <v>#VALUE!</v>
      </c>
      <c r="J597" s="7"/>
      <c r="K597" s="104" t="s">
        <v>237</v>
      </c>
      <c r="L597" s="105">
        <f>$L$9</f>
        <v>6600</v>
      </c>
      <c r="M597" s="106">
        <f>$L$10</f>
        <v>0</v>
      </c>
    </row>
    <row r="598" spans="1:14" x14ac:dyDescent="0.25">
      <c r="A598" s="28" t="str">
        <f>_xlfn.XLOOKUP(P!C598,'Banco de Dados'!$B$3:$B$274,'Banco de Dados'!$K$3:$K$274,"")</f>
        <v/>
      </c>
      <c r="B598" s="2">
        <v>0</v>
      </c>
      <c r="C598" s="2">
        <v>0</v>
      </c>
      <c r="D598" s="2">
        <v>0</v>
      </c>
      <c r="E598" s="2">
        <v>0</v>
      </c>
      <c r="F598" s="32" t="e">
        <f t="shared" si="52"/>
        <v>#DIV/0!</v>
      </c>
      <c r="G598" s="3" t="e">
        <f t="shared" si="51"/>
        <v>#VALUE!</v>
      </c>
      <c r="H598" s="3" t="e">
        <f t="shared" si="51"/>
        <v>#VALUE!</v>
      </c>
      <c r="J598" s="7"/>
      <c r="K598" s="104" t="s">
        <v>238</v>
      </c>
      <c r="L598" s="105">
        <f>$M$11</f>
        <v>29684</v>
      </c>
      <c r="M598" s="106">
        <f>$M$12</f>
        <v>255</v>
      </c>
    </row>
    <row r="599" spans="1:14" x14ac:dyDescent="0.25">
      <c r="A599" s="28" t="str">
        <f>_xlfn.XLOOKUP(P!C599,'Banco de Dados'!$B$3:$B$274,'Banco de Dados'!$K$3:$K$274,"")</f>
        <v/>
      </c>
      <c r="B599" s="2">
        <v>0</v>
      </c>
      <c r="C599" s="2">
        <v>0</v>
      </c>
      <c r="D599" s="2">
        <v>0</v>
      </c>
      <c r="E599" s="2">
        <v>0</v>
      </c>
      <c r="F599" s="32" t="e">
        <f t="shared" si="52"/>
        <v>#DIV/0!</v>
      </c>
      <c r="G599" s="3" t="e">
        <f t="shared" si="51"/>
        <v>#VALUE!</v>
      </c>
      <c r="H599" s="3" t="e">
        <f t="shared" si="51"/>
        <v>#VALUE!</v>
      </c>
      <c r="J599" s="7"/>
      <c r="K599" s="69" t="s">
        <v>217</v>
      </c>
      <c r="L599" s="110" t="e">
        <f>SQRT(((M596/L596)^2)+((M597/L597)^2)+((M598/L598)^2))</f>
        <v>#VALUE!</v>
      </c>
      <c r="M599" s="71" t="str">
        <f>M608</f>
        <v>mg/kg</v>
      </c>
    </row>
    <row r="600" spans="1:14" x14ac:dyDescent="0.25">
      <c r="A600" s="28" t="str">
        <f>_xlfn.XLOOKUP(P!C600,'Banco de Dados'!$B$3:$B$274,'Banco de Dados'!$K$3:$K$274,"")</f>
        <v/>
      </c>
      <c r="B600" s="2">
        <v>0</v>
      </c>
      <c r="C600" s="2">
        <v>0</v>
      </c>
      <c r="D600" s="2">
        <v>0</v>
      </c>
      <c r="E600" s="2">
        <v>0</v>
      </c>
      <c r="F600" s="32" t="e">
        <f t="shared" si="52"/>
        <v>#DIV/0!</v>
      </c>
      <c r="G600" s="3" t="e">
        <f t="shared" si="51"/>
        <v>#VALUE!</v>
      </c>
      <c r="H600" s="3" t="e">
        <f t="shared" si="51"/>
        <v>#VALUE!</v>
      </c>
      <c r="J600" s="7"/>
    </row>
    <row r="601" spans="1:14" x14ac:dyDescent="0.25">
      <c r="A601" s="28" t="str">
        <f>_xlfn.XLOOKUP(P!C601,'Banco de Dados'!$B$3:$B$274,'Banco de Dados'!$K$3:$K$274,"")</f>
        <v/>
      </c>
      <c r="B601" s="2">
        <v>0</v>
      </c>
      <c r="C601" s="2">
        <v>0</v>
      </c>
      <c r="D601" s="2">
        <v>0</v>
      </c>
      <c r="E601" s="2">
        <v>0</v>
      </c>
      <c r="F601" s="32" t="e">
        <f t="shared" si="52"/>
        <v>#DIV/0!</v>
      </c>
      <c r="G601" s="3" t="e">
        <f t="shared" si="51"/>
        <v>#VALUE!</v>
      </c>
      <c r="H601" s="3" t="e">
        <f t="shared" si="51"/>
        <v>#VALUE!</v>
      </c>
      <c r="J601" s="7"/>
    </row>
    <row r="602" spans="1:14" x14ac:dyDescent="0.25">
      <c r="A602" s="28" t="str">
        <f>_xlfn.XLOOKUP(P!C602,'Banco de Dados'!$B$3:$B$274,'Banco de Dados'!$K$3:$K$274,"")</f>
        <v/>
      </c>
      <c r="B602" s="2">
        <v>0</v>
      </c>
      <c r="C602" s="2">
        <v>0</v>
      </c>
      <c r="D602" s="2">
        <v>0</v>
      </c>
      <c r="E602" s="2">
        <v>0</v>
      </c>
      <c r="F602" s="32" t="e">
        <f t="shared" si="52"/>
        <v>#DIV/0!</v>
      </c>
      <c r="G602" s="3" t="e">
        <f t="shared" si="51"/>
        <v>#VALUE!</v>
      </c>
      <c r="H602" s="3" t="e">
        <f t="shared" si="51"/>
        <v>#VALUE!</v>
      </c>
      <c r="J602" s="7"/>
    </row>
    <row r="603" spans="1:14" x14ac:dyDescent="0.25">
      <c r="A603" s="28" t="str">
        <f>_xlfn.XLOOKUP(P!C603,'Banco de Dados'!$B$3:$B$274,'Banco de Dados'!$K$3:$K$274,"")</f>
        <v/>
      </c>
      <c r="B603" s="2">
        <v>0</v>
      </c>
      <c r="C603" s="2">
        <v>0</v>
      </c>
      <c r="D603" s="2">
        <v>0</v>
      </c>
      <c r="E603" s="2">
        <v>0</v>
      </c>
      <c r="F603" s="32" t="e">
        <f t="shared" si="52"/>
        <v>#DIV/0!</v>
      </c>
      <c r="G603" s="3" t="e">
        <f t="shared" si="51"/>
        <v>#VALUE!</v>
      </c>
      <c r="H603" s="3" t="e">
        <f t="shared" si="51"/>
        <v>#VALUE!</v>
      </c>
      <c r="J603" s="7"/>
    </row>
    <row r="604" spans="1:14" x14ac:dyDescent="0.25">
      <c r="A604" s="28" t="str">
        <f>_xlfn.XLOOKUP(P!C604,'Banco de Dados'!$B$3:$B$274,'Banco de Dados'!$K$3:$K$274,"")</f>
        <v/>
      </c>
      <c r="B604" s="2">
        <v>0</v>
      </c>
      <c r="C604" s="2">
        <v>0</v>
      </c>
      <c r="D604" s="2">
        <v>0</v>
      </c>
      <c r="E604" s="2">
        <v>0</v>
      </c>
      <c r="F604" s="32" t="e">
        <f t="shared" si="52"/>
        <v>#DIV/0!</v>
      </c>
      <c r="G604" s="3" t="e">
        <f t="shared" si="51"/>
        <v>#VALUE!</v>
      </c>
      <c r="H604" s="3" t="e">
        <f t="shared" si="51"/>
        <v>#VALUE!</v>
      </c>
      <c r="J604" s="7"/>
    </row>
    <row r="605" spans="1:14" x14ac:dyDescent="0.25">
      <c r="A605" s="28" t="str">
        <f>_xlfn.XLOOKUP(P!C605,'Banco de Dados'!$B$3:$B$274,'Banco de Dados'!$K$3:$K$274,"")</f>
        <v/>
      </c>
      <c r="B605" s="2">
        <v>0</v>
      </c>
      <c r="C605" s="2">
        <v>0</v>
      </c>
      <c r="D605" s="2">
        <v>0</v>
      </c>
      <c r="E605" s="2">
        <v>0</v>
      </c>
      <c r="F605" s="32" t="e">
        <f t="shared" si="52"/>
        <v>#DIV/0!</v>
      </c>
      <c r="G605" s="3" t="e">
        <f t="shared" si="51"/>
        <v>#VALUE!</v>
      </c>
      <c r="H605" s="3" t="e">
        <f t="shared" si="51"/>
        <v>#VALUE!</v>
      </c>
      <c r="J605" s="7"/>
    </row>
    <row r="606" spans="1:14" x14ac:dyDescent="0.25">
      <c r="A606" s="28" t="str">
        <f>_xlfn.XLOOKUP(P!C606,'Banco de Dados'!$B$3:$B$274,'Banco de Dados'!$K$3:$K$274,"")</f>
        <v/>
      </c>
      <c r="B606" s="2">
        <v>0</v>
      </c>
      <c r="C606" s="2">
        <v>0</v>
      </c>
      <c r="D606" s="2">
        <v>0</v>
      </c>
      <c r="E606" s="17">
        <v>0</v>
      </c>
      <c r="F606" s="32" t="e">
        <f t="shared" si="52"/>
        <v>#DIV/0!</v>
      </c>
      <c r="G606" s="3" t="e">
        <f t="shared" si="51"/>
        <v>#VALUE!</v>
      </c>
      <c r="H606" s="3" t="e">
        <f t="shared" si="51"/>
        <v>#VALUE!</v>
      </c>
      <c r="J606" s="7"/>
    </row>
    <row r="607" spans="1:14" ht="15.75" x14ac:dyDescent="0.25">
      <c r="A607" s="28" t="str">
        <f>_xlfn.XLOOKUP(P!C607,'Banco de Dados'!$B$3:$B$274,'Banco de Dados'!$K$3:$K$274,"")</f>
        <v/>
      </c>
      <c r="B607" s="2">
        <v>0</v>
      </c>
      <c r="C607" s="2">
        <v>0</v>
      </c>
      <c r="D607" s="2">
        <v>0</v>
      </c>
      <c r="E607" s="2">
        <v>0</v>
      </c>
      <c r="F607" s="32" t="e">
        <f t="shared" si="52"/>
        <v>#DIV/0!</v>
      </c>
      <c r="G607" s="3" t="e">
        <f t="shared" si="51"/>
        <v>#VALUE!</v>
      </c>
      <c r="H607" s="3" t="e">
        <f t="shared" si="51"/>
        <v>#VALUE!</v>
      </c>
      <c r="J607" s="7"/>
      <c r="K607" s="101" t="s">
        <v>216</v>
      </c>
      <c r="L607" s="102">
        <f>K585</f>
        <v>0</v>
      </c>
      <c r="M607" s="103" t="str">
        <f>M585</f>
        <v>Cloro</v>
      </c>
    </row>
    <row r="608" spans="1:14" x14ac:dyDescent="0.25">
      <c r="A608" s="28" t="str">
        <f>_xlfn.XLOOKUP(P!C608,'Banco de Dados'!$B$3:$B$274,'Banco de Dados'!$K$3:$K$274,"")</f>
        <v/>
      </c>
      <c r="B608" s="2">
        <v>0</v>
      </c>
      <c r="C608" s="2">
        <v>0</v>
      </c>
      <c r="D608" s="2">
        <v>0</v>
      </c>
      <c r="E608" s="2">
        <v>0</v>
      </c>
      <c r="F608" s="32" t="e">
        <f t="shared" si="52"/>
        <v>#DIV/0!</v>
      </c>
      <c r="G608" s="3" t="e">
        <f t="shared" si="51"/>
        <v>#VALUE!</v>
      </c>
      <c r="H608" s="3" t="e">
        <f t="shared" si="51"/>
        <v>#VALUE!</v>
      </c>
      <c r="J608" s="7"/>
      <c r="K608" s="68" t="s">
        <v>68</v>
      </c>
      <c r="L608" s="29" t="e">
        <f>(K591*M593)/M591</f>
        <v>#VALUE!</v>
      </c>
      <c r="M608" s="66" t="str">
        <f>$M$9</f>
        <v>mg/kg</v>
      </c>
    </row>
    <row r="609" spans="1:14" x14ac:dyDescent="0.25">
      <c r="A609" s="28" t="str">
        <f>_xlfn.XLOOKUP(P!C609,'Banco de Dados'!$B$3:$B$274,'Banco de Dados'!$K$3:$K$274,"")</f>
        <v/>
      </c>
      <c r="B609" s="2">
        <v>0</v>
      </c>
      <c r="C609" s="2">
        <v>0</v>
      </c>
      <c r="D609" s="2">
        <v>0</v>
      </c>
      <c r="E609" s="2">
        <v>0</v>
      </c>
      <c r="F609" s="32" t="e">
        <f t="shared" si="52"/>
        <v>#DIV/0!</v>
      </c>
      <c r="G609" s="3" t="e">
        <f t="shared" si="51"/>
        <v>#VALUE!</v>
      </c>
      <c r="H609" s="3" t="e">
        <f t="shared" si="51"/>
        <v>#VALUE!</v>
      </c>
      <c r="J609" s="7"/>
      <c r="K609" s="111" t="s">
        <v>246</v>
      </c>
      <c r="L609" s="126" t="e">
        <f>SQRT(((M596/L596)^2)+((M597/L597)^2)+((M598/L598)^2))</f>
        <v>#VALUE!</v>
      </c>
      <c r="M609" s="66"/>
    </row>
    <row r="610" spans="1:14" x14ac:dyDescent="0.25">
      <c r="A610" s="28" t="str">
        <f>_xlfn.XLOOKUP(P!C610,'Banco de Dados'!$B$3:$B$274,'Banco de Dados'!$K$3:$K$274,"")</f>
        <v/>
      </c>
      <c r="B610" s="2">
        <v>0</v>
      </c>
      <c r="C610" s="2">
        <v>0</v>
      </c>
      <c r="D610" s="2">
        <v>0</v>
      </c>
      <c r="E610" s="2">
        <v>0</v>
      </c>
      <c r="F610" s="32" t="e">
        <f t="shared" si="52"/>
        <v>#DIV/0!</v>
      </c>
      <c r="G610" s="3" t="e">
        <f t="shared" si="51"/>
        <v>#VALUE!</v>
      </c>
      <c r="H610" s="3" t="e">
        <f t="shared" si="51"/>
        <v>#VALUE!</v>
      </c>
      <c r="J610" s="7"/>
      <c r="K610" s="69" t="s">
        <v>247</v>
      </c>
      <c r="L610" s="127" t="e">
        <f>L609*L608</f>
        <v>#VALUE!</v>
      </c>
      <c r="M610" s="71" t="str">
        <f>$M$9</f>
        <v>mg/kg</v>
      </c>
    </row>
    <row r="611" spans="1:14" x14ac:dyDescent="0.25">
      <c r="A611" s="28" t="str">
        <f>_xlfn.XLOOKUP(P!C611,'Banco de Dados'!$B$3:$B$274,'Banco de Dados'!$K$3:$K$274,"")</f>
        <v/>
      </c>
      <c r="B611" s="2">
        <v>0</v>
      </c>
      <c r="C611" s="2">
        <v>0</v>
      </c>
      <c r="D611" s="2">
        <v>0</v>
      </c>
      <c r="E611" s="2">
        <v>0</v>
      </c>
      <c r="F611" s="32" t="e">
        <f t="shared" si="52"/>
        <v>#DIV/0!</v>
      </c>
      <c r="G611" s="3" t="e">
        <f t="shared" si="51"/>
        <v>#VALUE!</v>
      </c>
      <c r="H611" s="3" t="e">
        <f t="shared" si="51"/>
        <v>#VALUE!</v>
      </c>
      <c r="J611" s="7"/>
      <c r="K611" s="123"/>
      <c r="L611" s="124"/>
    </row>
    <row r="612" spans="1:14" x14ac:dyDescent="0.25">
      <c r="A612" s="28" t="str">
        <f>_xlfn.XLOOKUP(P!C612,'Banco de Dados'!$B$3:$B$274,'Banco de Dados'!$K$3:$K$274,"")</f>
        <v/>
      </c>
      <c r="B612" s="2">
        <v>0</v>
      </c>
      <c r="C612" s="2">
        <v>0</v>
      </c>
      <c r="D612" s="2">
        <v>0</v>
      </c>
      <c r="E612" s="2">
        <v>0</v>
      </c>
      <c r="F612" s="32" t="e">
        <f t="shared" si="52"/>
        <v>#DIV/0!</v>
      </c>
      <c r="G612" s="3" t="e">
        <f t="shared" si="51"/>
        <v>#VALUE!</v>
      </c>
      <c r="H612" s="3" t="e">
        <f t="shared" si="51"/>
        <v>#VALUE!</v>
      </c>
      <c r="J612" s="7"/>
    </row>
    <row r="613" spans="1:14" x14ac:dyDescent="0.25">
      <c r="A613" s="28" t="str">
        <f>_xlfn.XLOOKUP(P!C613,'Banco de Dados'!$B$3:$B$274,'Banco de Dados'!$K$3:$K$274,"")</f>
        <v/>
      </c>
      <c r="B613" s="2">
        <v>0</v>
      </c>
      <c r="C613" s="2">
        <v>0</v>
      </c>
      <c r="D613" s="2">
        <v>0</v>
      </c>
      <c r="E613" s="2">
        <v>0</v>
      </c>
      <c r="F613" s="32" t="e">
        <f t="shared" si="52"/>
        <v>#DIV/0!</v>
      </c>
      <c r="G613" s="3" t="e">
        <f t="shared" si="51"/>
        <v>#VALUE!</v>
      </c>
      <c r="H613" s="3" t="e">
        <f t="shared" si="51"/>
        <v>#VALUE!</v>
      </c>
      <c r="J613" s="7"/>
    </row>
    <row r="614" spans="1:14" x14ac:dyDescent="0.25">
      <c r="A614" s="28" t="str">
        <f>_xlfn.XLOOKUP(P!C614,'Banco de Dados'!$B$3:$B$274,'Banco de Dados'!$K$3:$K$274,"")</f>
        <v/>
      </c>
      <c r="B614" s="2">
        <v>0</v>
      </c>
      <c r="C614" s="2">
        <v>0</v>
      </c>
      <c r="D614" s="2">
        <v>0</v>
      </c>
      <c r="E614" s="2">
        <v>0</v>
      </c>
      <c r="F614" s="32" t="e">
        <f t="shared" si="52"/>
        <v>#DIV/0!</v>
      </c>
      <c r="G614" s="3" t="e">
        <f t="shared" ref="G614:H616" si="53">D614*$E$584</f>
        <v>#VALUE!</v>
      </c>
      <c r="H614" s="3" t="e">
        <f t="shared" si="53"/>
        <v>#VALUE!</v>
      </c>
      <c r="J614" s="7"/>
    </row>
    <row r="615" spans="1:14" x14ac:dyDescent="0.25">
      <c r="A615" s="28" t="str">
        <f>_xlfn.XLOOKUP(P!C615,'Banco de Dados'!$B$3:$B$274,'Banco de Dados'!$K$3:$K$274,"")</f>
        <v/>
      </c>
      <c r="B615" s="2">
        <v>0</v>
      </c>
      <c r="C615" s="2">
        <v>0</v>
      </c>
      <c r="D615" s="2">
        <v>0</v>
      </c>
      <c r="E615" s="2">
        <v>0</v>
      </c>
      <c r="F615" s="32" t="e">
        <f t="shared" si="52"/>
        <v>#DIV/0!</v>
      </c>
      <c r="G615" s="3" t="e">
        <f t="shared" si="53"/>
        <v>#VALUE!</v>
      </c>
      <c r="H615" s="3" t="e">
        <f t="shared" si="53"/>
        <v>#VALUE!</v>
      </c>
      <c r="J615" s="7"/>
    </row>
    <row r="616" spans="1:14" x14ac:dyDescent="0.25">
      <c r="A616" s="28" t="str">
        <f>_xlfn.XLOOKUP(P!C616,'Banco de Dados'!$B$3:$B$274,'Banco de Dados'!$K$3:$K$274,"")</f>
        <v/>
      </c>
      <c r="B616" s="2">
        <v>0</v>
      </c>
      <c r="C616" s="2">
        <v>0</v>
      </c>
      <c r="D616" s="2">
        <v>0</v>
      </c>
      <c r="E616" s="2">
        <v>0</v>
      </c>
      <c r="F616" s="32" t="e">
        <f t="shared" si="52"/>
        <v>#DIV/0!</v>
      </c>
      <c r="G616" s="3" t="e">
        <f t="shared" si="53"/>
        <v>#VALUE!</v>
      </c>
      <c r="H616" s="3" t="e">
        <f t="shared" si="53"/>
        <v>#VALUE!</v>
      </c>
      <c r="J616" s="7"/>
    </row>
    <row r="617" spans="1:14" x14ac:dyDescent="0.25">
      <c r="A617" s="21"/>
      <c r="B617" s="21"/>
      <c r="C617" s="21"/>
      <c r="D617" s="21"/>
      <c r="E617" s="21"/>
      <c r="F617" s="77"/>
      <c r="G617" s="21"/>
      <c r="H617" s="21"/>
      <c r="J617" s="21"/>
      <c r="K617" s="21"/>
      <c r="L617" s="21"/>
      <c r="M617" s="21"/>
      <c r="N617" s="21"/>
    </row>
    <row r="618" spans="1:14" ht="15.75" x14ac:dyDescent="0.25">
      <c r="A618" s="36">
        <f>'Nome das Amostras'!A22</f>
        <v>0</v>
      </c>
      <c r="B618" s="164" t="e">
        <f>VLOOKUP(A618,'Nome das Amostras'!$A$3:$D$28,2,FALSE)</f>
        <v>#N/A</v>
      </c>
      <c r="C618" s="164"/>
      <c r="D618" s="51" t="s">
        <v>65</v>
      </c>
      <c r="E618" s="52" t="e">
        <f>'Banco de Dados'!$O$13/'Banco de Dados'!EK13</f>
        <v>#VALUE!</v>
      </c>
      <c r="F618" s="74"/>
      <c r="G618" s="3"/>
      <c r="H618" s="3"/>
      <c r="J618" s="7"/>
    </row>
    <row r="619" spans="1:14" ht="15.75" x14ac:dyDescent="0.25">
      <c r="A619" s="107" t="s">
        <v>1</v>
      </c>
      <c r="B619" s="107" t="s">
        <v>0</v>
      </c>
      <c r="C619" s="107" t="s">
        <v>212</v>
      </c>
      <c r="D619" s="107" t="s">
        <v>209</v>
      </c>
      <c r="E619" s="107" t="s">
        <v>213</v>
      </c>
      <c r="F619" s="76" t="s">
        <v>219</v>
      </c>
      <c r="G619" s="54" t="s">
        <v>140</v>
      </c>
      <c r="H619" s="54" t="s">
        <v>66</v>
      </c>
      <c r="J619" s="7"/>
      <c r="K619" s="72">
        <f>A618</f>
        <v>0</v>
      </c>
      <c r="L619" s="55" t="s">
        <v>215</v>
      </c>
      <c r="M619" s="41" t="str">
        <f>$A$1</f>
        <v>Cloro</v>
      </c>
      <c r="N619" s="3"/>
    </row>
    <row r="620" spans="1:14" x14ac:dyDescent="0.25">
      <c r="A620" s="28" t="str">
        <f>_xlfn.XLOOKUP(P!C620,'Banco de Dados'!$B$3:$B$274,'Banco de Dados'!$K$3:$K$274,"")</f>
        <v/>
      </c>
      <c r="B620" s="2" cm="1">
        <f t="array" ref="B620:E650">Dados!EG5:EJ35</f>
        <v>0</v>
      </c>
      <c r="C620" s="2">
        <v>0</v>
      </c>
      <c r="D620" s="2">
        <v>0</v>
      </c>
      <c r="E620" s="2">
        <v>0</v>
      </c>
      <c r="F620" s="32" t="e">
        <f>(E620*100)/D620</f>
        <v>#DIV/0!</v>
      </c>
      <c r="G620" s="3" t="e">
        <f t="shared" ref="G620:H647" si="54">D620*$E$618</f>
        <v>#VALUE!</v>
      </c>
      <c r="H620" s="3" t="e">
        <f t="shared" si="54"/>
        <v>#VALUE!</v>
      </c>
      <c r="J620" s="7"/>
      <c r="K620" s="5" t="s">
        <v>210</v>
      </c>
      <c r="L620" s="5"/>
      <c r="M620" s="5" t="s">
        <v>211</v>
      </c>
    </row>
    <row r="621" spans="1:14" x14ac:dyDescent="0.25">
      <c r="A621" s="28" t="str">
        <f>_xlfn.XLOOKUP(P!C621,'Banco de Dados'!$B$3:$B$274,'Banco de Dados'!$K$3:$K$274,"")</f>
        <v/>
      </c>
      <c r="B621" s="2">
        <v>0</v>
      </c>
      <c r="C621" s="2">
        <v>0</v>
      </c>
      <c r="D621" s="2">
        <v>0</v>
      </c>
      <c r="E621" s="2">
        <v>0</v>
      </c>
      <c r="F621" s="32" t="e">
        <f t="shared" ref="F621:F650" si="55">(E621*100)/D621</f>
        <v>#DIV/0!</v>
      </c>
      <c r="G621" s="3" t="e">
        <f t="shared" si="54"/>
        <v>#VALUE!</v>
      </c>
      <c r="H621" s="3" t="e">
        <f t="shared" si="54"/>
        <v>#VALUE!</v>
      </c>
      <c r="J621" s="7"/>
      <c r="K621" s="6" t="str">
        <f>_xlfn.XLOOKUP($B$4,A620:A647,G620:G647,"")</f>
        <v/>
      </c>
      <c r="L621" s="6"/>
      <c r="M621" s="6" t="str">
        <f>_xlfn.XLOOKUP($B$4,A620:A647,H620:H647,"")</f>
        <v/>
      </c>
    </row>
    <row r="622" spans="1:14" x14ac:dyDescent="0.25">
      <c r="A622" s="28" t="str">
        <f>_xlfn.XLOOKUP(P!C622,'Banco de Dados'!$B$3:$B$274,'Banco de Dados'!$K$3:$K$274,"")</f>
        <v/>
      </c>
      <c r="B622" s="2">
        <v>0</v>
      </c>
      <c r="C622" s="2">
        <v>0</v>
      </c>
      <c r="D622" s="2">
        <v>0</v>
      </c>
      <c r="E622" s="2">
        <v>0</v>
      </c>
      <c r="F622" s="32" t="e">
        <f t="shared" si="55"/>
        <v>#DIV/0!</v>
      </c>
      <c r="G622" s="3" t="e">
        <f t="shared" si="54"/>
        <v>#VALUE!</v>
      </c>
      <c r="H622" s="3" t="e">
        <f t="shared" si="54"/>
        <v>#VALUE!</v>
      </c>
      <c r="J622" s="7"/>
    </row>
    <row r="623" spans="1:14" ht="15.75" x14ac:dyDescent="0.25">
      <c r="A623" s="28" t="str">
        <f>_xlfn.XLOOKUP(P!C623,'Banco de Dados'!$B$3:$B$274,'Banco de Dados'!$K$3:$K$274,"")</f>
        <v/>
      </c>
      <c r="B623" s="2">
        <v>0</v>
      </c>
      <c r="C623" s="2">
        <v>0</v>
      </c>
      <c r="D623" s="2">
        <v>0</v>
      </c>
      <c r="E623" s="2">
        <v>0</v>
      </c>
      <c r="F623" s="32" t="e">
        <f t="shared" si="55"/>
        <v>#DIV/0!</v>
      </c>
      <c r="G623" s="3" t="e">
        <f t="shared" si="54"/>
        <v>#VALUE!</v>
      </c>
      <c r="H623" s="3" t="e">
        <f t="shared" si="54"/>
        <v>#VALUE!</v>
      </c>
      <c r="K623" s="165" t="s">
        <v>67</v>
      </c>
      <c r="L623" s="166"/>
      <c r="M623" s="167"/>
      <c r="N623"/>
    </row>
    <row r="624" spans="1:14" x14ac:dyDescent="0.25">
      <c r="A624" s="28" t="str">
        <f>_xlfn.XLOOKUP(P!C624,'Banco de Dados'!$B$3:$B$274,'Banco de Dados'!$K$3:$K$274,"")</f>
        <v/>
      </c>
      <c r="B624" s="2">
        <v>0</v>
      </c>
      <c r="C624" s="2">
        <v>0</v>
      </c>
      <c r="D624" s="2">
        <v>0</v>
      </c>
      <c r="E624" s="2">
        <v>0</v>
      </c>
      <c r="F624" s="32" t="e">
        <f t="shared" si="55"/>
        <v>#DIV/0!</v>
      </c>
      <c r="G624" s="3" t="e">
        <f t="shared" si="54"/>
        <v>#VALUE!</v>
      </c>
      <c r="H624" s="3" t="e">
        <f t="shared" si="54"/>
        <v>#VALUE!</v>
      </c>
      <c r="J624" s="7"/>
      <c r="K624" s="104" t="s">
        <v>240</v>
      </c>
      <c r="L624" s="39"/>
      <c r="M624" s="106" t="s">
        <v>209</v>
      </c>
    </row>
    <row r="625" spans="1:14" x14ac:dyDescent="0.25">
      <c r="A625" s="28" t="str">
        <f>_xlfn.XLOOKUP(P!C625,'Banco de Dados'!$B$3:$B$274,'Banco de Dados'!$K$3:$K$274,"")</f>
        <v/>
      </c>
      <c r="B625" s="2">
        <v>0</v>
      </c>
      <c r="C625" s="2">
        <v>0</v>
      </c>
      <c r="D625" s="2">
        <v>0</v>
      </c>
      <c r="E625" s="2">
        <v>0</v>
      </c>
      <c r="F625" s="32" t="e">
        <f t="shared" si="55"/>
        <v>#DIV/0!</v>
      </c>
      <c r="G625" s="3" t="e">
        <f t="shared" si="54"/>
        <v>#VALUE!</v>
      </c>
      <c r="H625" s="3" t="e">
        <f t="shared" si="54"/>
        <v>#VALUE!</v>
      </c>
      <c r="J625" s="58" t="s">
        <v>38</v>
      </c>
      <c r="K625" s="59">
        <f>$L$9</f>
        <v>6600</v>
      </c>
      <c r="L625" s="60"/>
      <c r="M625" s="61">
        <f>$M$11</f>
        <v>29684</v>
      </c>
      <c r="N625" s="60"/>
    </row>
    <row r="626" spans="1:14" x14ac:dyDescent="0.25">
      <c r="A626" s="28" t="str">
        <f>_xlfn.XLOOKUP(P!C626,'Banco de Dados'!$B$3:$B$274,'Banco de Dados'!$K$3:$K$274,"")</f>
        <v/>
      </c>
      <c r="B626" s="2">
        <v>0</v>
      </c>
      <c r="C626" s="2">
        <v>0</v>
      </c>
      <c r="D626" s="2">
        <v>0</v>
      </c>
      <c r="E626" s="2">
        <v>0</v>
      </c>
      <c r="F626" s="32" t="e">
        <f t="shared" si="55"/>
        <v>#DIV/0!</v>
      </c>
      <c r="G626" s="3" t="e">
        <f t="shared" si="54"/>
        <v>#VALUE!</v>
      </c>
      <c r="H626" s="3" t="e">
        <f t="shared" si="54"/>
        <v>#VALUE!</v>
      </c>
      <c r="J626" s="2"/>
      <c r="K626" s="18"/>
      <c r="L626" s="2" t="s">
        <v>70</v>
      </c>
      <c r="M626" s="19"/>
    </row>
    <row r="627" spans="1:14" x14ac:dyDescent="0.25">
      <c r="A627" s="28" t="str">
        <f>_xlfn.XLOOKUP(P!C627,'Banco de Dados'!$B$3:$B$274,'Banco de Dados'!$K$3:$K$274,"")</f>
        <v/>
      </c>
      <c r="B627" s="2">
        <v>0</v>
      </c>
      <c r="C627" s="2">
        <v>0</v>
      </c>
      <c r="D627" s="2">
        <v>0</v>
      </c>
      <c r="E627" s="2">
        <v>0</v>
      </c>
      <c r="F627" s="32" t="e">
        <f t="shared" si="55"/>
        <v>#DIV/0!</v>
      </c>
      <c r="G627" s="3" t="e">
        <f t="shared" si="54"/>
        <v>#VALUE!</v>
      </c>
      <c r="H627" s="3" t="e">
        <f t="shared" si="54"/>
        <v>#VALUE!</v>
      </c>
      <c r="J627" s="58" t="s">
        <v>69</v>
      </c>
      <c r="K627" s="62" t="s">
        <v>71</v>
      </c>
      <c r="L627" s="63"/>
      <c r="M627" s="64" t="str">
        <f>K621</f>
        <v/>
      </c>
      <c r="N627" s="60"/>
    </row>
    <row r="628" spans="1:14" x14ac:dyDescent="0.25">
      <c r="A628" s="28" t="str">
        <f>_xlfn.XLOOKUP(P!C628,'Banco de Dados'!$B$3:$B$274,'Banco de Dados'!$K$3:$K$274,"")</f>
        <v/>
      </c>
      <c r="B628" s="2">
        <v>0</v>
      </c>
      <c r="C628" s="2">
        <v>0</v>
      </c>
      <c r="D628" s="2">
        <v>0</v>
      </c>
      <c r="E628" s="2">
        <v>0</v>
      </c>
      <c r="F628" s="32" t="e">
        <f t="shared" si="55"/>
        <v>#DIV/0!</v>
      </c>
      <c r="G628" s="3" t="e">
        <f t="shared" si="54"/>
        <v>#VALUE!</v>
      </c>
      <c r="H628" s="3" t="e">
        <f t="shared" si="54"/>
        <v>#VALUE!</v>
      </c>
      <c r="J628" s="7"/>
    </row>
    <row r="629" spans="1:14" ht="15.75" x14ac:dyDescent="0.25">
      <c r="A629" s="28" t="str">
        <f>_xlfn.XLOOKUP(P!C629,'Banco de Dados'!$B$3:$B$274,'Banco de Dados'!$K$3:$K$274,"")</f>
        <v/>
      </c>
      <c r="B629" s="2">
        <v>0</v>
      </c>
      <c r="C629" s="2">
        <v>0</v>
      </c>
      <c r="D629" s="2">
        <v>0</v>
      </c>
      <c r="E629" s="2">
        <v>0</v>
      </c>
      <c r="F629" s="32" t="e">
        <f t="shared" si="55"/>
        <v>#DIV/0!</v>
      </c>
      <c r="G629" s="3" t="e">
        <f t="shared" si="54"/>
        <v>#VALUE!</v>
      </c>
      <c r="H629" s="3" t="e">
        <f t="shared" si="54"/>
        <v>#VALUE!</v>
      </c>
      <c r="J629" s="7"/>
      <c r="K629" s="165" t="s">
        <v>218</v>
      </c>
      <c r="L629" s="166"/>
      <c r="M629" s="167"/>
    </row>
    <row r="630" spans="1:14" x14ac:dyDescent="0.25">
      <c r="A630" s="28" t="str">
        <f>_xlfn.XLOOKUP(P!C630,'Banco de Dados'!$B$3:$B$274,'Banco de Dados'!$K$3:$K$274,"")</f>
        <v/>
      </c>
      <c r="B630" s="2">
        <v>0</v>
      </c>
      <c r="C630" s="2">
        <v>0</v>
      </c>
      <c r="D630" s="2">
        <v>0</v>
      </c>
      <c r="E630" s="2">
        <v>0</v>
      </c>
      <c r="F630" s="32" t="e">
        <f t="shared" si="55"/>
        <v>#DIV/0!</v>
      </c>
      <c r="G630" s="3" t="e">
        <f t="shared" si="54"/>
        <v>#VALUE!</v>
      </c>
      <c r="H630" s="3" t="e">
        <f t="shared" si="54"/>
        <v>#VALUE!</v>
      </c>
      <c r="J630" s="7"/>
      <c r="K630" s="104" t="s">
        <v>236</v>
      </c>
      <c r="L630" s="108" t="str">
        <f>K621</f>
        <v/>
      </c>
      <c r="M630" s="109" t="str">
        <f>M621</f>
        <v/>
      </c>
    </row>
    <row r="631" spans="1:14" x14ac:dyDescent="0.25">
      <c r="A631" s="28" t="str">
        <f>_xlfn.XLOOKUP(P!C631,'Banco de Dados'!$B$3:$B$274,'Banco de Dados'!$K$3:$K$274,"")</f>
        <v/>
      </c>
      <c r="B631" s="2">
        <v>0</v>
      </c>
      <c r="C631" s="2">
        <v>0</v>
      </c>
      <c r="D631" s="2">
        <v>0</v>
      </c>
      <c r="E631" s="2">
        <v>0</v>
      </c>
      <c r="F631" s="32" t="e">
        <f t="shared" si="55"/>
        <v>#DIV/0!</v>
      </c>
      <c r="G631" s="3" t="e">
        <f t="shared" si="54"/>
        <v>#VALUE!</v>
      </c>
      <c r="H631" s="3" t="e">
        <f t="shared" si="54"/>
        <v>#VALUE!</v>
      </c>
      <c r="J631" s="7"/>
      <c r="K631" s="104" t="s">
        <v>237</v>
      </c>
      <c r="L631" s="105">
        <f>$L$9</f>
        <v>6600</v>
      </c>
      <c r="M631" s="106">
        <f>$L$10</f>
        <v>0</v>
      </c>
    </row>
    <row r="632" spans="1:14" x14ac:dyDescent="0.25">
      <c r="A632" s="28" t="str">
        <f>_xlfn.XLOOKUP(P!C632,'Banco de Dados'!$B$3:$B$274,'Banco de Dados'!$K$3:$K$274,"")</f>
        <v/>
      </c>
      <c r="B632" s="2">
        <v>0</v>
      </c>
      <c r="C632" s="2">
        <v>0</v>
      </c>
      <c r="D632" s="2">
        <v>0</v>
      </c>
      <c r="E632" s="2">
        <v>0</v>
      </c>
      <c r="F632" s="32" t="e">
        <f t="shared" si="55"/>
        <v>#DIV/0!</v>
      </c>
      <c r="G632" s="3" t="e">
        <f t="shared" si="54"/>
        <v>#VALUE!</v>
      </c>
      <c r="H632" s="3" t="e">
        <f t="shared" si="54"/>
        <v>#VALUE!</v>
      </c>
      <c r="J632" s="7"/>
      <c r="K632" s="104" t="s">
        <v>238</v>
      </c>
      <c r="L632" s="105">
        <f>$M$11</f>
        <v>29684</v>
      </c>
      <c r="M632" s="106">
        <f>$M$12</f>
        <v>255</v>
      </c>
    </row>
    <row r="633" spans="1:14" x14ac:dyDescent="0.25">
      <c r="A633" s="28" t="str">
        <f>_xlfn.XLOOKUP(P!C633,'Banco de Dados'!$B$3:$B$274,'Banco de Dados'!$K$3:$K$274,"")</f>
        <v/>
      </c>
      <c r="B633" s="2">
        <v>0</v>
      </c>
      <c r="C633" s="2">
        <v>0</v>
      </c>
      <c r="D633" s="2">
        <v>0</v>
      </c>
      <c r="E633" s="2">
        <v>0</v>
      </c>
      <c r="F633" s="32" t="e">
        <f t="shared" si="55"/>
        <v>#DIV/0!</v>
      </c>
      <c r="G633" s="3" t="e">
        <f t="shared" si="54"/>
        <v>#VALUE!</v>
      </c>
      <c r="H633" s="3" t="e">
        <f t="shared" si="54"/>
        <v>#VALUE!</v>
      </c>
      <c r="J633" s="7"/>
      <c r="K633" s="69" t="s">
        <v>217</v>
      </c>
      <c r="L633" s="110" t="e">
        <f>SQRT(((M630/L630)^2)+((M631/L631)^2)+((M632/L632)^2))</f>
        <v>#VALUE!</v>
      </c>
      <c r="M633" s="71" t="str">
        <f>M642</f>
        <v>mg/kg</v>
      </c>
    </row>
    <row r="634" spans="1:14" x14ac:dyDescent="0.25">
      <c r="A634" s="28" t="str">
        <f>_xlfn.XLOOKUP(P!C634,'Banco de Dados'!$B$3:$B$274,'Banco de Dados'!$K$3:$K$274,"")</f>
        <v/>
      </c>
      <c r="B634" s="2">
        <v>0</v>
      </c>
      <c r="C634" s="2">
        <v>0</v>
      </c>
      <c r="D634" s="2">
        <v>0</v>
      </c>
      <c r="E634" s="2">
        <v>0</v>
      </c>
      <c r="F634" s="32" t="e">
        <f t="shared" si="55"/>
        <v>#DIV/0!</v>
      </c>
      <c r="G634" s="3" t="e">
        <f t="shared" si="54"/>
        <v>#VALUE!</v>
      </c>
      <c r="H634" s="3" t="e">
        <f t="shared" si="54"/>
        <v>#VALUE!</v>
      </c>
      <c r="J634" s="7"/>
    </row>
    <row r="635" spans="1:14" x14ac:dyDescent="0.25">
      <c r="A635" s="28" t="str">
        <f>_xlfn.XLOOKUP(P!C635,'Banco de Dados'!$B$3:$B$274,'Banco de Dados'!$K$3:$K$274,"")</f>
        <v/>
      </c>
      <c r="B635" s="2">
        <v>0</v>
      </c>
      <c r="C635" s="2">
        <v>0</v>
      </c>
      <c r="D635" s="2">
        <v>0</v>
      </c>
      <c r="E635" s="2">
        <v>0</v>
      </c>
      <c r="F635" s="32" t="e">
        <f t="shared" si="55"/>
        <v>#DIV/0!</v>
      </c>
      <c r="G635" s="3" t="e">
        <f t="shared" si="54"/>
        <v>#VALUE!</v>
      </c>
      <c r="H635" s="3" t="e">
        <f t="shared" si="54"/>
        <v>#VALUE!</v>
      </c>
      <c r="J635" s="7"/>
    </row>
    <row r="636" spans="1:14" x14ac:dyDescent="0.25">
      <c r="A636" s="28" t="str">
        <f>_xlfn.XLOOKUP(P!C636,'Banco de Dados'!$B$3:$B$274,'Banco de Dados'!$K$3:$K$274,"")</f>
        <v/>
      </c>
      <c r="B636" s="2">
        <v>0</v>
      </c>
      <c r="C636" s="2">
        <v>0</v>
      </c>
      <c r="D636" s="2">
        <v>0</v>
      </c>
      <c r="E636" s="2">
        <v>0</v>
      </c>
      <c r="F636" s="32" t="e">
        <f t="shared" si="55"/>
        <v>#DIV/0!</v>
      </c>
      <c r="G636" s="3" t="e">
        <f t="shared" si="54"/>
        <v>#VALUE!</v>
      </c>
      <c r="H636" s="3" t="e">
        <f t="shared" si="54"/>
        <v>#VALUE!</v>
      </c>
      <c r="J636" s="7"/>
    </row>
    <row r="637" spans="1:14" x14ac:dyDescent="0.25">
      <c r="A637" s="28" t="str">
        <f>_xlfn.XLOOKUP(P!C637,'Banco de Dados'!$B$3:$B$274,'Banco de Dados'!$K$3:$K$274,"")</f>
        <v/>
      </c>
      <c r="B637" s="2">
        <v>0</v>
      </c>
      <c r="C637" s="2">
        <v>0</v>
      </c>
      <c r="D637" s="2">
        <v>0</v>
      </c>
      <c r="E637" s="2">
        <v>0</v>
      </c>
      <c r="F637" s="32" t="e">
        <f t="shared" si="55"/>
        <v>#DIV/0!</v>
      </c>
      <c r="G637" s="3" t="e">
        <f t="shared" si="54"/>
        <v>#VALUE!</v>
      </c>
      <c r="H637" s="3" t="e">
        <f t="shared" si="54"/>
        <v>#VALUE!</v>
      </c>
      <c r="J637" s="7"/>
    </row>
    <row r="638" spans="1:14" x14ac:dyDescent="0.25">
      <c r="A638" s="28" t="str">
        <f>_xlfn.XLOOKUP(P!C638,'Banco de Dados'!$B$3:$B$274,'Banco de Dados'!$K$3:$K$274,"")</f>
        <v/>
      </c>
      <c r="B638" s="2">
        <v>0</v>
      </c>
      <c r="C638" s="2">
        <v>0</v>
      </c>
      <c r="D638" s="2">
        <v>0</v>
      </c>
      <c r="E638" s="2">
        <v>0</v>
      </c>
      <c r="F638" s="32" t="e">
        <f t="shared" si="55"/>
        <v>#DIV/0!</v>
      </c>
      <c r="G638" s="3" t="e">
        <f t="shared" si="54"/>
        <v>#VALUE!</v>
      </c>
      <c r="H638" s="3" t="e">
        <f t="shared" si="54"/>
        <v>#VALUE!</v>
      </c>
      <c r="J638" s="7"/>
    </row>
    <row r="639" spans="1:14" x14ac:dyDescent="0.25">
      <c r="A639" s="28" t="str">
        <f>_xlfn.XLOOKUP(P!C639,'Banco de Dados'!$B$3:$B$274,'Banco de Dados'!$K$3:$K$274,"")</f>
        <v/>
      </c>
      <c r="B639" s="2">
        <v>0</v>
      </c>
      <c r="C639" s="2">
        <v>0</v>
      </c>
      <c r="D639" s="2">
        <v>0</v>
      </c>
      <c r="E639" s="2">
        <v>0</v>
      </c>
      <c r="F639" s="32" t="e">
        <f t="shared" si="55"/>
        <v>#DIV/0!</v>
      </c>
      <c r="G639" s="3" t="e">
        <f t="shared" si="54"/>
        <v>#VALUE!</v>
      </c>
      <c r="H639" s="3" t="e">
        <f t="shared" si="54"/>
        <v>#VALUE!</v>
      </c>
      <c r="J639" s="7"/>
    </row>
    <row r="640" spans="1:14" x14ac:dyDescent="0.25">
      <c r="A640" s="28" t="str">
        <f>_xlfn.XLOOKUP(P!C640,'Banco de Dados'!$B$3:$B$274,'Banco de Dados'!$K$3:$K$274,"")</f>
        <v/>
      </c>
      <c r="B640" s="2">
        <v>0</v>
      </c>
      <c r="C640" s="2">
        <v>0</v>
      </c>
      <c r="D640" s="2">
        <v>0</v>
      </c>
      <c r="E640" s="17">
        <v>0</v>
      </c>
      <c r="F640" s="32" t="e">
        <f t="shared" si="55"/>
        <v>#DIV/0!</v>
      </c>
      <c r="G640" s="3" t="e">
        <f t="shared" si="54"/>
        <v>#VALUE!</v>
      </c>
      <c r="H640" s="3" t="e">
        <f t="shared" si="54"/>
        <v>#VALUE!</v>
      </c>
      <c r="J640" s="7"/>
    </row>
    <row r="641" spans="1:14" ht="15.75" x14ac:dyDescent="0.25">
      <c r="A641" s="28" t="str">
        <f>_xlfn.XLOOKUP(P!C641,'Banco de Dados'!$B$3:$B$274,'Banco de Dados'!$K$3:$K$274,"")</f>
        <v/>
      </c>
      <c r="B641" s="2">
        <v>0</v>
      </c>
      <c r="C641" s="2">
        <v>0</v>
      </c>
      <c r="D641" s="2">
        <v>0</v>
      </c>
      <c r="E641" s="2">
        <v>0</v>
      </c>
      <c r="F641" s="32" t="e">
        <f t="shared" si="55"/>
        <v>#DIV/0!</v>
      </c>
      <c r="G641" s="3" t="e">
        <f t="shared" si="54"/>
        <v>#VALUE!</v>
      </c>
      <c r="H641" s="3" t="e">
        <f t="shared" si="54"/>
        <v>#VALUE!</v>
      </c>
      <c r="J641" s="7"/>
      <c r="K641" s="101" t="s">
        <v>216</v>
      </c>
      <c r="L641" s="102">
        <f>K619</f>
        <v>0</v>
      </c>
      <c r="M641" s="103" t="str">
        <f>M619</f>
        <v>Cloro</v>
      </c>
    </row>
    <row r="642" spans="1:14" x14ac:dyDescent="0.25">
      <c r="A642" s="28" t="str">
        <f>_xlfn.XLOOKUP(P!C642,'Banco de Dados'!$B$3:$B$274,'Banco de Dados'!$K$3:$K$274,"")</f>
        <v/>
      </c>
      <c r="B642" s="2">
        <v>0</v>
      </c>
      <c r="C642" s="2">
        <v>0</v>
      </c>
      <c r="D642" s="2">
        <v>0</v>
      </c>
      <c r="E642" s="2">
        <v>0</v>
      </c>
      <c r="F642" s="32" t="e">
        <f t="shared" si="55"/>
        <v>#DIV/0!</v>
      </c>
      <c r="G642" s="3" t="e">
        <f t="shared" si="54"/>
        <v>#VALUE!</v>
      </c>
      <c r="H642" s="3" t="e">
        <f t="shared" si="54"/>
        <v>#VALUE!</v>
      </c>
      <c r="J642" s="7"/>
      <c r="K642" s="68" t="s">
        <v>68</v>
      </c>
      <c r="L642" s="29" t="e">
        <f>(K625*M627)/M625</f>
        <v>#VALUE!</v>
      </c>
      <c r="M642" s="66" t="str">
        <f>$M$9</f>
        <v>mg/kg</v>
      </c>
    </row>
    <row r="643" spans="1:14" x14ac:dyDescent="0.25">
      <c r="A643" s="28" t="str">
        <f>_xlfn.XLOOKUP(P!C643,'Banco de Dados'!$B$3:$B$274,'Banco de Dados'!$K$3:$K$274,"")</f>
        <v/>
      </c>
      <c r="B643" s="2">
        <v>0</v>
      </c>
      <c r="C643" s="2">
        <v>0</v>
      </c>
      <c r="D643" s="2">
        <v>0</v>
      </c>
      <c r="E643" s="2">
        <v>0</v>
      </c>
      <c r="F643" s="32" t="e">
        <f t="shared" si="55"/>
        <v>#DIV/0!</v>
      </c>
      <c r="G643" s="3" t="e">
        <f t="shared" si="54"/>
        <v>#VALUE!</v>
      </c>
      <c r="H643" s="3" t="e">
        <f t="shared" si="54"/>
        <v>#VALUE!</v>
      </c>
      <c r="J643" s="7"/>
      <c r="K643" s="111" t="s">
        <v>246</v>
      </c>
      <c r="L643" s="126" t="e">
        <f>SQRT(((M630/L630)^2)+((M631/L631)^2)+((M632/L632)^2))</f>
        <v>#VALUE!</v>
      </c>
      <c r="M643" s="66"/>
    </row>
    <row r="644" spans="1:14" x14ac:dyDescent="0.25">
      <c r="A644" s="28" t="str">
        <f>_xlfn.XLOOKUP(P!C644,'Banco de Dados'!$B$3:$B$274,'Banco de Dados'!$K$3:$K$274,"")</f>
        <v/>
      </c>
      <c r="B644" s="2">
        <v>0</v>
      </c>
      <c r="C644" s="2">
        <v>0</v>
      </c>
      <c r="D644" s="2">
        <v>0</v>
      </c>
      <c r="E644" s="2">
        <v>0</v>
      </c>
      <c r="F644" s="32" t="e">
        <f t="shared" si="55"/>
        <v>#DIV/0!</v>
      </c>
      <c r="G644" s="3" t="e">
        <f t="shared" si="54"/>
        <v>#VALUE!</v>
      </c>
      <c r="H644" s="3" t="e">
        <f t="shared" si="54"/>
        <v>#VALUE!</v>
      </c>
      <c r="J644" s="7"/>
      <c r="K644" s="69" t="s">
        <v>247</v>
      </c>
      <c r="L644" s="127" t="e">
        <f>L643*L642</f>
        <v>#VALUE!</v>
      </c>
      <c r="M644" s="71" t="str">
        <f>$M$9</f>
        <v>mg/kg</v>
      </c>
    </row>
    <row r="645" spans="1:14" x14ac:dyDescent="0.25">
      <c r="A645" s="28" t="str">
        <f>_xlfn.XLOOKUP(P!C645,'Banco de Dados'!$B$3:$B$274,'Banco de Dados'!$K$3:$K$274,"")</f>
        <v/>
      </c>
      <c r="B645" s="2">
        <v>0</v>
      </c>
      <c r="C645" s="2">
        <v>0</v>
      </c>
      <c r="D645" s="2">
        <v>0</v>
      </c>
      <c r="E645" s="2">
        <v>0</v>
      </c>
      <c r="F645" s="32" t="e">
        <f t="shared" si="55"/>
        <v>#DIV/0!</v>
      </c>
      <c r="G645" s="3" t="e">
        <f t="shared" si="54"/>
        <v>#VALUE!</v>
      </c>
      <c r="H645" s="3" t="e">
        <f t="shared" si="54"/>
        <v>#VALUE!</v>
      </c>
      <c r="J645" s="7"/>
      <c r="K645" s="123"/>
      <c r="L645" s="124"/>
    </row>
    <row r="646" spans="1:14" x14ac:dyDescent="0.25">
      <c r="A646" s="28" t="str">
        <f>_xlfn.XLOOKUP(P!C646,'Banco de Dados'!$B$3:$B$274,'Banco de Dados'!$K$3:$K$274,"")</f>
        <v/>
      </c>
      <c r="B646" s="2">
        <v>0</v>
      </c>
      <c r="C646" s="2">
        <v>0</v>
      </c>
      <c r="D646" s="2">
        <v>0</v>
      </c>
      <c r="E646" s="2">
        <v>0</v>
      </c>
      <c r="F646" s="32" t="e">
        <f t="shared" si="55"/>
        <v>#DIV/0!</v>
      </c>
      <c r="G646" s="3" t="e">
        <f t="shared" si="54"/>
        <v>#VALUE!</v>
      </c>
      <c r="H646" s="3" t="e">
        <f t="shared" si="54"/>
        <v>#VALUE!</v>
      </c>
      <c r="J646" s="7"/>
    </row>
    <row r="647" spans="1:14" x14ac:dyDescent="0.25">
      <c r="A647" s="28" t="str">
        <f>_xlfn.XLOOKUP(P!C647,'Banco de Dados'!$B$3:$B$274,'Banco de Dados'!$K$3:$K$274,"")</f>
        <v/>
      </c>
      <c r="B647" s="2">
        <v>0</v>
      </c>
      <c r="C647" s="2">
        <v>0</v>
      </c>
      <c r="D647" s="2">
        <v>0</v>
      </c>
      <c r="E647" s="2">
        <v>0</v>
      </c>
      <c r="F647" s="32" t="e">
        <f t="shared" si="55"/>
        <v>#DIV/0!</v>
      </c>
      <c r="G647" s="3" t="e">
        <f t="shared" si="54"/>
        <v>#VALUE!</v>
      </c>
      <c r="H647" s="3" t="e">
        <f t="shared" si="54"/>
        <v>#VALUE!</v>
      </c>
      <c r="J647" s="7"/>
    </row>
    <row r="648" spans="1:14" x14ac:dyDescent="0.25">
      <c r="A648" s="28" t="str">
        <f>_xlfn.XLOOKUP(P!C648,'Banco de Dados'!$B$3:$B$274,'Banco de Dados'!$K$3:$K$274,"")</f>
        <v/>
      </c>
      <c r="B648" s="2">
        <v>0</v>
      </c>
      <c r="C648" s="2">
        <v>0</v>
      </c>
      <c r="D648" s="2">
        <v>0</v>
      </c>
      <c r="E648" s="2">
        <v>0</v>
      </c>
      <c r="F648" s="32" t="e">
        <f t="shared" si="55"/>
        <v>#DIV/0!</v>
      </c>
      <c r="G648" s="3" t="e">
        <f t="shared" ref="G648:H650" si="56">D648*$E$618</f>
        <v>#VALUE!</v>
      </c>
      <c r="H648" s="3" t="e">
        <f t="shared" si="56"/>
        <v>#VALUE!</v>
      </c>
      <c r="J648" s="7"/>
    </row>
    <row r="649" spans="1:14" x14ac:dyDescent="0.25">
      <c r="A649" s="28" t="str">
        <f>_xlfn.XLOOKUP(P!C649,'Banco de Dados'!$B$3:$B$274,'Banco de Dados'!$K$3:$K$274,"")</f>
        <v/>
      </c>
      <c r="B649" s="2">
        <v>0</v>
      </c>
      <c r="C649" s="2">
        <v>0</v>
      </c>
      <c r="D649" s="2">
        <v>0</v>
      </c>
      <c r="E649" s="2">
        <v>0</v>
      </c>
      <c r="F649" s="32" t="e">
        <f t="shared" si="55"/>
        <v>#DIV/0!</v>
      </c>
      <c r="G649" s="3" t="e">
        <f t="shared" si="56"/>
        <v>#VALUE!</v>
      </c>
      <c r="H649" s="3" t="e">
        <f t="shared" si="56"/>
        <v>#VALUE!</v>
      </c>
      <c r="J649" s="7"/>
    </row>
    <row r="650" spans="1:14" x14ac:dyDescent="0.25">
      <c r="A650" s="28" t="str">
        <f>_xlfn.XLOOKUP(P!C650,'Banco de Dados'!$B$3:$B$274,'Banco de Dados'!$K$3:$K$274,"")</f>
        <v/>
      </c>
      <c r="B650" s="2">
        <v>0</v>
      </c>
      <c r="C650" s="2">
        <v>0</v>
      </c>
      <c r="D650" s="2">
        <v>0</v>
      </c>
      <c r="E650" s="2">
        <v>0</v>
      </c>
      <c r="F650" s="32" t="e">
        <f t="shared" si="55"/>
        <v>#DIV/0!</v>
      </c>
      <c r="G650" s="3" t="e">
        <f t="shared" si="56"/>
        <v>#VALUE!</v>
      </c>
      <c r="H650" s="3" t="e">
        <f t="shared" si="56"/>
        <v>#VALUE!</v>
      </c>
      <c r="J650" s="7"/>
    </row>
    <row r="651" spans="1:14" x14ac:dyDescent="0.25">
      <c r="A651" s="21"/>
      <c r="B651" s="21"/>
      <c r="C651" s="21"/>
      <c r="D651" s="21"/>
      <c r="E651" s="21"/>
      <c r="F651" s="77"/>
      <c r="G651" s="21"/>
      <c r="H651" s="21"/>
      <c r="J651" s="21"/>
      <c r="K651" s="21"/>
      <c r="L651" s="21"/>
      <c r="M651" s="21"/>
      <c r="N651" s="21"/>
    </row>
    <row r="652" spans="1:14" ht="15.75" x14ac:dyDescent="0.25">
      <c r="A652" s="36">
        <f>'Nome das Amostras'!A23</f>
        <v>0</v>
      </c>
      <c r="B652" s="164" t="e">
        <f>VLOOKUP(A652,'Nome das Amostras'!$A$3:$D$28,2,FALSE)</f>
        <v>#N/A</v>
      </c>
      <c r="C652" s="164"/>
      <c r="D652" s="51" t="s">
        <v>65</v>
      </c>
      <c r="E652" s="52" t="e">
        <f>'Banco de Dados'!$O$13/'Banco de Dados'!ER13</f>
        <v>#VALUE!</v>
      </c>
      <c r="F652" s="74"/>
      <c r="G652" s="3"/>
      <c r="H652" s="3"/>
      <c r="J652" s="7"/>
    </row>
    <row r="653" spans="1:14" ht="15.75" x14ac:dyDescent="0.25">
      <c r="A653" s="107" t="s">
        <v>1</v>
      </c>
      <c r="B653" s="107" t="s">
        <v>0</v>
      </c>
      <c r="C653" s="107" t="s">
        <v>212</v>
      </c>
      <c r="D653" s="107" t="s">
        <v>209</v>
      </c>
      <c r="E653" s="107" t="s">
        <v>213</v>
      </c>
      <c r="F653" s="76" t="s">
        <v>219</v>
      </c>
      <c r="G653" s="54" t="s">
        <v>140</v>
      </c>
      <c r="H653" s="54" t="s">
        <v>66</v>
      </c>
      <c r="J653" s="7"/>
      <c r="K653" s="72">
        <f>A652</f>
        <v>0</v>
      </c>
      <c r="L653" s="55" t="s">
        <v>215</v>
      </c>
      <c r="M653" s="41" t="str">
        <f>$A$1</f>
        <v>Cloro</v>
      </c>
      <c r="N653" s="3"/>
    </row>
    <row r="654" spans="1:14" x14ac:dyDescent="0.25">
      <c r="A654" s="28" t="str">
        <f>_xlfn.XLOOKUP(P!C654,'Banco de Dados'!$B$3:$B$274,'Banco de Dados'!$K$3:$K$274,"")</f>
        <v/>
      </c>
      <c r="B654" s="2" cm="1">
        <f t="array" ref="B654:E684">Dados!EN5:EQ35</f>
        <v>0</v>
      </c>
      <c r="C654" s="2">
        <v>0</v>
      </c>
      <c r="D654" s="2">
        <v>0</v>
      </c>
      <c r="E654" s="2">
        <v>0</v>
      </c>
      <c r="F654" s="32" t="e">
        <f>(E654*100)/D654</f>
        <v>#DIV/0!</v>
      </c>
      <c r="G654" s="3" t="e">
        <f t="shared" ref="G654:H681" si="57">D654*$E$652</f>
        <v>#VALUE!</v>
      </c>
      <c r="H654" s="3" t="e">
        <f t="shared" si="57"/>
        <v>#VALUE!</v>
      </c>
      <c r="J654" s="7"/>
      <c r="K654" s="5" t="s">
        <v>210</v>
      </c>
      <c r="L654" s="5"/>
      <c r="M654" s="5" t="s">
        <v>211</v>
      </c>
    </row>
    <row r="655" spans="1:14" x14ac:dyDescent="0.25">
      <c r="A655" s="28" t="str">
        <f>_xlfn.XLOOKUP(P!C655,'Banco de Dados'!$B$3:$B$274,'Banco de Dados'!$K$3:$K$274,"")</f>
        <v/>
      </c>
      <c r="B655" s="2">
        <v>0</v>
      </c>
      <c r="C655" s="2">
        <v>0</v>
      </c>
      <c r="D655" s="2">
        <v>0</v>
      </c>
      <c r="E655" s="2">
        <v>0</v>
      </c>
      <c r="F655" s="32" t="e">
        <f t="shared" ref="F655:F684" si="58">(E655*100)/D655</f>
        <v>#DIV/0!</v>
      </c>
      <c r="G655" s="3" t="e">
        <f t="shared" si="57"/>
        <v>#VALUE!</v>
      </c>
      <c r="H655" s="3" t="e">
        <f t="shared" si="57"/>
        <v>#VALUE!</v>
      </c>
      <c r="J655" s="7"/>
      <c r="K655" s="6" t="str">
        <f>_xlfn.XLOOKUP($B$4,A654:A681,G654:G681,"")</f>
        <v/>
      </c>
      <c r="L655" s="6"/>
      <c r="M655" s="6" t="str">
        <f>_xlfn.XLOOKUP($B$4,A654:A681,H654:H681,"")</f>
        <v/>
      </c>
    </row>
    <row r="656" spans="1:14" x14ac:dyDescent="0.25">
      <c r="A656" s="28" t="str">
        <f>_xlfn.XLOOKUP(P!C656,'Banco de Dados'!$B$3:$B$274,'Banco de Dados'!$K$3:$K$274,"")</f>
        <v/>
      </c>
      <c r="B656" s="2">
        <v>0</v>
      </c>
      <c r="C656" s="2">
        <v>0</v>
      </c>
      <c r="D656" s="2">
        <v>0</v>
      </c>
      <c r="E656" s="2">
        <v>0</v>
      </c>
      <c r="F656" s="32" t="e">
        <f t="shared" si="58"/>
        <v>#DIV/0!</v>
      </c>
      <c r="G656" s="3" t="e">
        <f t="shared" si="57"/>
        <v>#VALUE!</v>
      </c>
      <c r="H656" s="3" t="e">
        <f t="shared" si="57"/>
        <v>#VALUE!</v>
      </c>
      <c r="J656" s="7"/>
    </row>
    <row r="657" spans="1:14" ht="15.75" x14ac:dyDescent="0.25">
      <c r="A657" s="28" t="str">
        <f>_xlfn.XLOOKUP(P!C657,'Banco de Dados'!$B$3:$B$274,'Banco de Dados'!$K$3:$K$274,"")</f>
        <v/>
      </c>
      <c r="B657" s="2">
        <v>0</v>
      </c>
      <c r="C657" s="2">
        <v>0</v>
      </c>
      <c r="D657" s="2">
        <v>0</v>
      </c>
      <c r="E657" s="2">
        <v>0</v>
      </c>
      <c r="F657" s="32" t="e">
        <f t="shared" si="58"/>
        <v>#DIV/0!</v>
      </c>
      <c r="G657" s="3" t="e">
        <f t="shared" si="57"/>
        <v>#VALUE!</v>
      </c>
      <c r="H657" s="3" t="e">
        <f t="shared" si="57"/>
        <v>#VALUE!</v>
      </c>
      <c r="K657" s="165" t="s">
        <v>67</v>
      </c>
      <c r="L657" s="166"/>
      <c r="M657" s="167"/>
      <c r="N657"/>
    </row>
    <row r="658" spans="1:14" x14ac:dyDescent="0.25">
      <c r="A658" s="28" t="str">
        <f>_xlfn.XLOOKUP(P!C658,'Banco de Dados'!$B$3:$B$274,'Banco de Dados'!$K$3:$K$274,"")</f>
        <v/>
      </c>
      <c r="B658" s="2">
        <v>0</v>
      </c>
      <c r="C658" s="2">
        <v>0</v>
      </c>
      <c r="D658" s="2">
        <v>0</v>
      </c>
      <c r="E658" s="2">
        <v>0</v>
      </c>
      <c r="F658" s="32" t="e">
        <f t="shared" si="58"/>
        <v>#DIV/0!</v>
      </c>
      <c r="G658" s="3" t="e">
        <f t="shared" si="57"/>
        <v>#VALUE!</v>
      </c>
      <c r="H658" s="3" t="e">
        <f t="shared" si="57"/>
        <v>#VALUE!</v>
      </c>
      <c r="J658" s="7"/>
      <c r="K658" s="104" t="s">
        <v>240</v>
      </c>
      <c r="L658" s="39"/>
      <c r="M658" s="106" t="s">
        <v>209</v>
      </c>
    </row>
    <row r="659" spans="1:14" x14ac:dyDescent="0.25">
      <c r="A659" s="28" t="str">
        <f>_xlfn.XLOOKUP(P!C659,'Banco de Dados'!$B$3:$B$274,'Banco de Dados'!$K$3:$K$274,"")</f>
        <v/>
      </c>
      <c r="B659" s="2">
        <v>0</v>
      </c>
      <c r="C659" s="2">
        <v>0</v>
      </c>
      <c r="D659" s="2">
        <v>0</v>
      </c>
      <c r="E659" s="2">
        <v>0</v>
      </c>
      <c r="F659" s="32" t="e">
        <f t="shared" si="58"/>
        <v>#DIV/0!</v>
      </c>
      <c r="G659" s="3" t="e">
        <f t="shared" si="57"/>
        <v>#VALUE!</v>
      </c>
      <c r="H659" s="3" t="e">
        <f t="shared" si="57"/>
        <v>#VALUE!</v>
      </c>
      <c r="J659" s="58" t="s">
        <v>38</v>
      </c>
      <c r="K659" s="59">
        <f>$L$9</f>
        <v>6600</v>
      </c>
      <c r="L659" s="60"/>
      <c r="M659" s="61">
        <f>$M$11</f>
        <v>29684</v>
      </c>
      <c r="N659" s="60"/>
    </row>
    <row r="660" spans="1:14" x14ac:dyDescent="0.25">
      <c r="A660" s="28" t="str">
        <f>_xlfn.XLOOKUP(P!C660,'Banco de Dados'!$B$3:$B$274,'Banco de Dados'!$K$3:$K$274,"")</f>
        <v/>
      </c>
      <c r="B660" s="2">
        <v>0</v>
      </c>
      <c r="C660" s="2">
        <v>0</v>
      </c>
      <c r="D660" s="2">
        <v>0</v>
      </c>
      <c r="E660" s="2">
        <v>0</v>
      </c>
      <c r="F660" s="32" t="e">
        <f t="shared" si="58"/>
        <v>#DIV/0!</v>
      </c>
      <c r="G660" s="3" t="e">
        <f t="shared" si="57"/>
        <v>#VALUE!</v>
      </c>
      <c r="H660" s="3" t="e">
        <f t="shared" si="57"/>
        <v>#VALUE!</v>
      </c>
      <c r="J660" s="2"/>
      <c r="K660" s="18"/>
      <c r="L660" s="2" t="s">
        <v>70</v>
      </c>
      <c r="M660" s="19"/>
    </row>
    <row r="661" spans="1:14" x14ac:dyDescent="0.25">
      <c r="A661" s="28" t="str">
        <f>_xlfn.XLOOKUP(P!C661,'Banco de Dados'!$B$3:$B$274,'Banco de Dados'!$K$3:$K$274,"")</f>
        <v/>
      </c>
      <c r="B661" s="2">
        <v>0</v>
      </c>
      <c r="C661" s="2">
        <v>0</v>
      </c>
      <c r="D661" s="2">
        <v>0</v>
      </c>
      <c r="E661" s="2">
        <v>0</v>
      </c>
      <c r="F661" s="32" t="e">
        <f t="shared" si="58"/>
        <v>#DIV/0!</v>
      </c>
      <c r="G661" s="3" t="e">
        <f t="shared" si="57"/>
        <v>#VALUE!</v>
      </c>
      <c r="H661" s="3" t="e">
        <f t="shared" si="57"/>
        <v>#VALUE!</v>
      </c>
      <c r="J661" s="58" t="s">
        <v>69</v>
      </c>
      <c r="K661" s="62" t="s">
        <v>71</v>
      </c>
      <c r="L661" s="63"/>
      <c r="M661" s="64" t="str">
        <f>K655</f>
        <v/>
      </c>
      <c r="N661" s="60"/>
    </row>
    <row r="662" spans="1:14" x14ac:dyDescent="0.25">
      <c r="A662" s="28" t="str">
        <f>_xlfn.XLOOKUP(P!C662,'Banco de Dados'!$B$3:$B$274,'Banco de Dados'!$K$3:$K$274,"")</f>
        <v/>
      </c>
      <c r="B662" s="2">
        <v>0</v>
      </c>
      <c r="C662" s="2">
        <v>0</v>
      </c>
      <c r="D662" s="2">
        <v>0</v>
      </c>
      <c r="E662" s="2">
        <v>0</v>
      </c>
      <c r="F662" s="32" t="e">
        <f t="shared" si="58"/>
        <v>#DIV/0!</v>
      </c>
      <c r="G662" s="3" t="e">
        <f t="shared" si="57"/>
        <v>#VALUE!</v>
      </c>
      <c r="H662" s="3" t="e">
        <f t="shared" si="57"/>
        <v>#VALUE!</v>
      </c>
      <c r="J662" s="7"/>
    </row>
    <row r="663" spans="1:14" ht="15.75" x14ac:dyDescent="0.25">
      <c r="A663" s="28" t="str">
        <f>_xlfn.XLOOKUP(P!C663,'Banco de Dados'!$B$3:$B$274,'Banco de Dados'!$K$3:$K$274,"")</f>
        <v/>
      </c>
      <c r="B663" s="2">
        <v>0</v>
      </c>
      <c r="C663" s="2">
        <v>0</v>
      </c>
      <c r="D663" s="2">
        <v>0</v>
      </c>
      <c r="E663" s="2">
        <v>0</v>
      </c>
      <c r="F663" s="32" t="e">
        <f t="shared" si="58"/>
        <v>#DIV/0!</v>
      </c>
      <c r="G663" s="3" t="e">
        <f t="shared" si="57"/>
        <v>#VALUE!</v>
      </c>
      <c r="H663" s="3" t="e">
        <f t="shared" si="57"/>
        <v>#VALUE!</v>
      </c>
      <c r="J663" s="7"/>
      <c r="K663" s="165" t="s">
        <v>218</v>
      </c>
      <c r="L663" s="166"/>
      <c r="M663" s="167"/>
    </row>
    <row r="664" spans="1:14" x14ac:dyDescent="0.25">
      <c r="A664" s="28" t="str">
        <f>_xlfn.XLOOKUP(P!C664,'Banco de Dados'!$B$3:$B$274,'Banco de Dados'!$K$3:$K$274,"")</f>
        <v/>
      </c>
      <c r="B664" s="2">
        <v>0</v>
      </c>
      <c r="C664" s="2">
        <v>0</v>
      </c>
      <c r="D664" s="2">
        <v>0</v>
      </c>
      <c r="E664" s="2">
        <v>0</v>
      </c>
      <c r="F664" s="32" t="e">
        <f t="shared" si="58"/>
        <v>#DIV/0!</v>
      </c>
      <c r="G664" s="3" t="e">
        <f t="shared" si="57"/>
        <v>#VALUE!</v>
      </c>
      <c r="H664" s="3" t="e">
        <f t="shared" si="57"/>
        <v>#VALUE!</v>
      </c>
      <c r="J664" s="7"/>
      <c r="K664" s="104" t="s">
        <v>236</v>
      </c>
      <c r="L664" s="108" t="str">
        <f>K655</f>
        <v/>
      </c>
      <c r="M664" s="109" t="str">
        <f>M655</f>
        <v/>
      </c>
    </row>
    <row r="665" spans="1:14" x14ac:dyDescent="0.25">
      <c r="A665" s="28" t="str">
        <f>_xlfn.XLOOKUP(P!C665,'Banco de Dados'!$B$3:$B$274,'Banco de Dados'!$K$3:$K$274,"")</f>
        <v/>
      </c>
      <c r="B665" s="2">
        <v>0</v>
      </c>
      <c r="C665" s="2">
        <v>0</v>
      </c>
      <c r="D665" s="2">
        <v>0</v>
      </c>
      <c r="E665" s="2">
        <v>0</v>
      </c>
      <c r="F665" s="32" t="e">
        <f t="shared" si="58"/>
        <v>#DIV/0!</v>
      </c>
      <c r="G665" s="3" t="e">
        <f t="shared" si="57"/>
        <v>#VALUE!</v>
      </c>
      <c r="H665" s="3" t="e">
        <f t="shared" si="57"/>
        <v>#VALUE!</v>
      </c>
      <c r="J665" s="7"/>
      <c r="K665" s="104" t="s">
        <v>237</v>
      </c>
      <c r="L665" s="105">
        <f>$L$9</f>
        <v>6600</v>
      </c>
      <c r="M665" s="106">
        <f>$L$10</f>
        <v>0</v>
      </c>
    </row>
    <row r="666" spans="1:14" x14ac:dyDescent="0.25">
      <c r="A666" s="28" t="str">
        <f>_xlfn.XLOOKUP(P!C666,'Banco de Dados'!$B$3:$B$274,'Banco de Dados'!$K$3:$K$274,"")</f>
        <v/>
      </c>
      <c r="B666" s="2">
        <v>0</v>
      </c>
      <c r="C666" s="2">
        <v>0</v>
      </c>
      <c r="D666" s="2">
        <v>0</v>
      </c>
      <c r="E666" s="2">
        <v>0</v>
      </c>
      <c r="F666" s="32" t="e">
        <f t="shared" si="58"/>
        <v>#DIV/0!</v>
      </c>
      <c r="G666" s="3" t="e">
        <f t="shared" si="57"/>
        <v>#VALUE!</v>
      </c>
      <c r="H666" s="3" t="e">
        <f t="shared" si="57"/>
        <v>#VALUE!</v>
      </c>
      <c r="J666" s="7"/>
      <c r="K666" s="104" t="s">
        <v>238</v>
      </c>
      <c r="L666" s="105">
        <f>$M$11</f>
        <v>29684</v>
      </c>
      <c r="M666" s="106">
        <f>$M$12</f>
        <v>255</v>
      </c>
    </row>
    <row r="667" spans="1:14" x14ac:dyDescent="0.25">
      <c r="A667" s="28" t="str">
        <f>_xlfn.XLOOKUP(P!C667,'Banco de Dados'!$B$3:$B$274,'Banco de Dados'!$K$3:$K$274,"")</f>
        <v/>
      </c>
      <c r="B667" s="2">
        <v>0</v>
      </c>
      <c r="C667" s="2">
        <v>0</v>
      </c>
      <c r="D667" s="2">
        <v>0</v>
      </c>
      <c r="E667" s="2">
        <v>0</v>
      </c>
      <c r="F667" s="32" t="e">
        <f t="shared" si="58"/>
        <v>#DIV/0!</v>
      </c>
      <c r="G667" s="3" t="e">
        <f t="shared" si="57"/>
        <v>#VALUE!</v>
      </c>
      <c r="H667" s="3" t="e">
        <f t="shared" si="57"/>
        <v>#VALUE!</v>
      </c>
      <c r="J667" s="7"/>
      <c r="K667" s="69" t="s">
        <v>217</v>
      </c>
      <c r="L667" s="110" t="e">
        <f>SQRT(((M664/L664)^2)+((M665/L665)^2)+((M666/L666)^2))</f>
        <v>#VALUE!</v>
      </c>
      <c r="M667" s="71" t="str">
        <f>M676</f>
        <v>mg/kg</v>
      </c>
    </row>
    <row r="668" spans="1:14" x14ac:dyDescent="0.25">
      <c r="A668" s="28" t="str">
        <f>_xlfn.XLOOKUP(P!C668,'Banco de Dados'!$B$3:$B$274,'Banco de Dados'!$K$3:$K$274,"")</f>
        <v/>
      </c>
      <c r="B668" s="2">
        <v>0</v>
      </c>
      <c r="C668" s="2">
        <v>0</v>
      </c>
      <c r="D668" s="2">
        <v>0</v>
      </c>
      <c r="E668" s="2">
        <v>0</v>
      </c>
      <c r="F668" s="32" t="e">
        <f t="shared" si="58"/>
        <v>#DIV/0!</v>
      </c>
      <c r="G668" s="3" t="e">
        <f t="shared" si="57"/>
        <v>#VALUE!</v>
      </c>
      <c r="H668" s="3" t="e">
        <f t="shared" si="57"/>
        <v>#VALUE!</v>
      </c>
      <c r="J668" s="7"/>
    </row>
    <row r="669" spans="1:14" x14ac:dyDescent="0.25">
      <c r="A669" s="28" t="str">
        <f>_xlfn.XLOOKUP(P!C669,'Banco de Dados'!$B$3:$B$274,'Banco de Dados'!$K$3:$K$274,"")</f>
        <v/>
      </c>
      <c r="B669" s="2">
        <v>0</v>
      </c>
      <c r="C669" s="2">
        <v>0</v>
      </c>
      <c r="D669" s="2">
        <v>0</v>
      </c>
      <c r="E669" s="2">
        <v>0</v>
      </c>
      <c r="F669" s="32" t="e">
        <f t="shared" si="58"/>
        <v>#DIV/0!</v>
      </c>
      <c r="G669" s="3" t="e">
        <f t="shared" si="57"/>
        <v>#VALUE!</v>
      </c>
      <c r="H669" s="3" t="e">
        <f t="shared" si="57"/>
        <v>#VALUE!</v>
      </c>
      <c r="J669" s="7"/>
    </row>
    <row r="670" spans="1:14" x14ac:dyDescent="0.25">
      <c r="A670" s="28" t="str">
        <f>_xlfn.XLOOKUP(P!C670,'Banco de Dados'!$B$3:$B$274,'Banco de Dados'!$K$3:$K$274,"")</f>
        <v/>
      </c>
      <c r="B670" s="2">
        <v>0</v>
      </c>
      <c r="C670" s="2">
        <v>0</v>
      </c>
      <c r="D670" s="2">
        <v>0</v>
      </c>
      <c r="E670" s="2">
        <v>0</v>
      </c>
      <c r="F670" s="32" t="e">
        <f t="shared" si="58"/>
        <v>#DIV/0!</v>
      </c>
      <c r="G670" s="3" t="e">
        <f t="shared" si="57"/>
        <v>#VALUE!</v>
      </c>
      <c r="H670" s="3" t="e">
        <f t="shared" si="57"/>
        <v>#VALUE!</v>
      </c>
      <c r="J670" s="7"/>
    </row>
    <row r="671" spans="1:14" x14ac:dyDescent="0.25">
      <c r="A671" s="28" t="str">
        <f>_xlfn.XLOOKUP(P!C671,'Banco de Dados'!$B$3:$B$274,'Banco de Dados'!$K$3:$K$274,"")</f>
        <v/>
      </c>
      <c r="B671" s="2">
        <v>0</v>
      </c>
      <c r="C671" s="2">
        <v>0</v>
      </c>
      <c r="D671" s="2">
        <v>0</v>
      </c>
      <c r="E671" s="2">
        <v>0</v>
      </c>
      <c r="F671" s="32" t="e">
        <f t="shared" si="58"/>
        <v>#DIV/0!</v>
      </c>
      <c r="G671" s="3" t="e">
        <f t="shared" si="57"/>
        <v>#VALUE!</v>
      </c>
      <c r="H671" s="3" t="e">
        <f t="shared" si="57"/>
        <v>#VALUE!</v>
      </c>
      <c r="J671" s="7"/>
    </row>
    <row r="672" spans="1:14" x14ac:dyDescent="0.25">
      <c r="A672" s="28" t="str">
        <f>_xlfn.XLOOKUP(P!C672,'Banco de Dados'!$B$3:$B$274,'Banco de Dados'!$K$3:$K$274,"")</f>
        <v/>
      </c>
      <c r="B672" s="2">
        <v>0</v>
      </c>
      <c r="C672" s="2">
        <v>0</v>
      </c>
      <c r="D672" s="2">
        <v>0</v>
      </c>
      <c r="E672" s="2">
        <v>0</v>
      </c>
      <c r="F672" s="32" t="e">
        <f t="shared" si="58"/>
        <v>#DIV/0!</v>
      </c>
      <c r="G672" s="3" t="e">
        <f t="shared" si="57"/>
        <v>#VALUE!</v>
      </c>
      <c r="H672" s="3" t="e">
        <f t="shared" si="57"/>
        <v>#VALUE!</v>
      </c>
      <c r="J672" s="7"/>
    </row>
    <row r="673" spans="1:14" x14ac:dyDescent="0.25">
      <c r="A673" s="28" t="str">
        <f>_xlfn.XLOOKUP(P!C673,'Banco de Dados'!$B$3:$B$274,'Banco de Dados'!$K$3:$K$274,"")</f>
        <v/>
      </c>
      <c r="B673" s="2">
        <v>0</v>
      </c>
      <c r="C673" s="2">
        <v>0</v>
      </c>
      <c r="D673" s="2">
        <v>0</v>
      </c>
      <c r="E673" s="2">
        <v>0</v>
      </c>
      <c r="F673" s="32" t="e">
        <f t="shared" si="58"/>
        <v>#DIV/0!</v>
      </c>
      <c r="G673" s="3" t="e">
        <f t="shared" si="57"/>
        <v>#VALUE!</v>
      </c>
      <c r="H673" s="3" t="e">
        <f t="shared" si="57"/>
        <v>#VALUE!</v>
      </c>
      <c r="J673" s="7"/>
    </row>
    <row r="674" spans="1:14" x14ac:dyDescent="0.25">
      <c r="A674" s="28" t="str">
        <f>_xlfn.XLOOKUP(P!C674,'Banco de Dados'!$B$3:$B$274,'Banco de Dados'!$K$3:$K$274,"")</f>
        <v/>
      </c>
      <c r="B674" s="2">
        <v>0</v>
      </c>
      <c r="C674" s="2">
        <v>0</v>
      </c>
      <c r="D674" s="2">
        <v>0</v>
      </c>
      <c r="E674" s="17">
        <v>0</v>
      </c>
      <c r="F674" s="32" t="e">
        <f t="shared" si="58"/>
        <v>#DIV/0!</v>
      </c>
      <c r="G674" s="3" t="e">
        <f t="shared" si="57"/>
        <v>#VALUE!</v>
      </c>
      <c r="H674" s="3" t="e">
        <f t="shared" si="57"/>
        <v>#VALUE!</v>
      </c>
      <c r="J674" s="7"/>
    </row>
    <row r="675" spans="1:14" ht="15.75" x14ac:dyDescent="0.25">
      <c r="A675" s="28" t="str">
        <f>_xlfn.XLOOKUP(P!C675,'Banco de Dados'!$B$3:$B$274,'Banco de Dados'!$K$3:$K$274,"")</f>
        <v/>
      </c>
      <c r="B675" s="2">
        <v>0</v>
      </c>
      <c r="C675" s="2">
        <v>0</v>
      </c>
      <c r="D675" s="2">
        <v>0</v>
      </c>
      <c r="E675" s="2">
        <v>0</v>
      </c>
      <c r="F675" s="32" t="e">
        <f t="shared" si="58"/>
        <v>#DIV/0!</v>
      </c>
      <c r="G675" s="3" t="e">
        <f t="shared" si="57"/>
        <v>#VALUE!</v>
      </c>
      <c r="H675" s="3" t="e">
        <f t="shared" si="57"/>
        <v>#VALUE!</v>
      </c>
      <c r="J675" s="7"/>
      <c r="K675" s="101" t="s">
        <v>216</v>
      </c>
      <c r="L675" s="102">
        <f>K653</f>
        <v>0</v>
      </c>
      <c r="M675" s="103" t="str">
        <f>M653</f>
        <v>Cloro</v>
      </c>
    </row>
    <row r="676" spans="1:14" x14ac:dyDescent="0.25">
      <c r="A676" s="28" t="str">
        <f>_xlfn.XLOOKUP(P!C676,'Banco de Dados'!$B$3:$B$274,'Banco de Dados'!$K$3:$K$274,"")</f>
        <v/>
      </c>
      <c r="B676" s="2">
        <v>0</v>
      </c>
      <c r="C676" s="2">
        <v>0</v>
      </c>
      <c r="D676" s="2">
        <v>0</v>
      </c>
      <c r="E676" s="2">
        <v>0</v>
      </c>
      <c r="F676" s="32" t="e">
        <f t="shared" si="58"/>
        <v>#DIV/0!</v>
      </c>
      <c r="G676" s="3" t="e">
        <f t="shared" si="57"/>
        <v>#VALUE!</v>
      </c>
      <c r="H676" s="3" t="e">
        <f t="shared" si="57"/>
        <v>#VALUE!</v>
      </c>
      <c r="J676" s="7"/>
      <c r="K676" s="68" t="s">
        <v>68</v>
      </c>
      <c r="L676" s="29" t="e">
        <f>(K659*M661)/M659</f>
        <v>#VALUE!</v>
      </c>
      <c r="M676" s="66" t="str">
        <f>$M$9</f>
        <v>mg/kg</v>
      </c>
    </row>
    <row r="677" spans="1:14" x14ac:dyDescent="0.25">
      <c r="A677" s="28" t="str">
        <f>_xlfn.XLOOKUP(P!C677,'Banco de Dados'!$B$3:$B$274,'Banco de Dados'!$K$3:$K$274,"")</f>
        <v/>
      </c>
      <c r="B677" s="2">
        <v>0</v>
      </c>
      <c r="C677" s="2">
        <v>0</v>
      </c>
      <c r="D677" s="2">
        <v>0</v>
      </c>
      <c r="E677" s="2">
        <v>0</v>
      </c>
      <c r="F677" s="32" t="e">
        <f t="shared" si="58"/>
        <v>#DIV/0!</v>
      </c>
      <c r="G677" s="3" t="e">
        <f t="shared" si="57"/>
        <v>#VALUE!</v>
      </c>
      <c r="H677" s="3" t="e">
        <f t="shared" si="57"/>
        <v>#VALUE!</v>
      </c>
      <c r="J677" s="7"/>
      <c r="K677" s="111" t="s">
        <v>246</v>
      </c>
      <c r="L677" s="126" t="e">
        <f>SQRT(((M664/L664)^2)+((M665/L665)^2)+((M666/L666)^2))</f>
        <v>#VALUE!</v>
      </c>
      <c r="M677" s="66"/>
    </row>
    <row r="678" spans="1:14" x14ac:dyDescent="0.25">
      <c r="A678" s="28" t="str">
        <f>_xlfn.XLOOKUP(P!C678,'Banco de Dados'!$B$3:$B$274,'Banco de Dados'!$K$3:$K$274,"")</f>
        <v/>
      </c>
      <c r="B678" s="2">
        <v>0</v>
      </c>
      <c r="C678" s="2">
        <v>0</v>
      </c>
      <c r="D678" s="2">
        <v>0</v>
      </c>
      <c r="E678" s="2">
        <v>0</v>
      </c>
      <c r="F678" s="32" t="e">
        <f t="shared" si="58"/>
        <v>#DIV/0!</v>
      </c>
      <c r="G678" s="3" t="e">
        <f t="shared" si="57"/>
        <v>#VALUE!</v>
      </c>
      <c r="H678" s="3" t="e">
        <f t="shared" si="57"/>
        <v>#VALUE!</v>
      </c>
      <c r="J678" s="7"/>
      <c r="K678" s="69" t="s">
        <v>247</v>
      </c>
      <c r="L678" s="127" t="e">
        <f>L677*L676</f>
        <v>#VALUE!</v>
      </c>
      <c r="M678" s="71" t="str">
        <f>$M$9</f>
        <v>mg/kg</v>
      </c>
    </row>
    <row r="679" spans="1:14" x14ac:dyDescent="0.25">
      <c r="A679" s="28" t="str">
        <f>_xlfn.XLOOKUP(P!C679,'Banco de Dados'!$B$3:$B$274,'Banco de Dados'!$K$3:$K$274,"")</f>
        <v/>
      </c>
      <c r="B679" s="2">
        <v>0</v>
      </c>
      <c r="C679" s="2">
        <v>0</v>
      </c>
      <c r="D679" s="2">
        <v>0</v>
      </c>
      <c r="E679" s="2">
        <v>0</v>
      </c>
      <c r="F679" s="32" t="e">
        <f t="shared" si="58"/>
        <v>#DIV/0!</v>
      </c>
      <c r="G679" s="3" t="e">
        <f t="shared" si="57"/>
        <v>#VALUE!</v>
      </c>
      <c r="H679" s="3" t="e">
        <f t="shared" si="57"/>
        <v>#VALUE!</v>
      </c>
      <c r="J679" s="7"/>
      <c r="K679" s="123"/>
      <c r="L679" s="124"/>
    </row>
    <row r="680" spans="1:14" x14ac:dyDescent="0.25">
      <c r="A680" s="28" t="str">
        <f>_xlfn.XLOOKUP(P!C680,'Banco de Dados'!$B$3:$B$274,'Banco de Dados'!$K$3:$K$274,"")</f>
        <v/>
      </c>
      <c r="B680" s="2">
        <v>0</v>
      </c>
      <c r="C680" s="2">
        <v>0</v>
      </c>
      <c r="D680" s="2">
        <v>0</v>
      </c>
      <c r="E680" s="2">
        <v>0</v>
      </c>
      <c r="F680" s="32" t="e">
        <f t="shared" si="58"/>
        <v>#DIV/0!</v>
      </c>
      <c r="G680" s="3" t="e">
        <f t="shared" si="57"/>
        <v>#VALUE!</v>
      </c>
      <c r="H680" s="3" t="e">
        <f t="shared" si="57"/>
        <v>#VALUE!</v>
      </c>
      <c r="J680" s="7"/>
    </row>
    <row r="681" spans="1:14" x14ac:dyDescent="0.25">
      <c r="A681" s="28" t="str">
        <f>_xlfn.XLOOKUP(P!C681,'Banco de Dados'!$B$3:$B$274,'Banco de Dados'!$K$3:$K$274,"")</f>
        <v/>
      </c>
      <c r="B681" s="2">
        <v>0</v>
      </c>
      <c r="C681" s="2">
        <v>0</v>
      </c>
      <c r="D681" s="2">
        <v>0</v>
      </c>
      <c r="E681" s="2">
        <v>0</v>
      </c>
      <c r="F681" s="32" t="e">
        <f t="shared" si="58"/>
        <v>#DIV/0!</v>
      </c>
      <c r="G681" s="3" t="e">
        <f t="shared" si="57"/>
        <v>#VALUE!</v>
      </c>
      <c r="H681" s="3" t="e">
        <f t="shared" si="57"/>
        <v>#VALUE!</v>
      </c>
      <c r="J681" s="7"/>
    </row>
    <row r="682" spans="1:14" x14ac:dyDescent="0.25">
      <c r="A682" s="28" t="str">
        <f>_xlfn.XLOOKUP(P!C682,'Banco de Dados'!$B$3:$B$274,'Banco de Dados'!$K$3:$K$274,"")</f>
        <v/>
      </c>
      <c r="B682" s="2">
        <v>0</v>
      </c>
      <c r="C682" s="2">
        <v>0</v>
      </c>
      <c r="D682" s="2">
        <v>0</v>
      </c>
      <c r="E682" s="2">
        <v>0</v>
      </c>
      <c r="F682" s="32" t="e">
        <f t="shared" si="58"/>
        <v>#DIV/0!</v>
      </c>
      <c r="G682" s="3" t="e">
        <f t="shared" ref="G682:H684" si="59">D682*$E$652</f>
        <v>#VALUE!</v>
      </c>
      <c r="H682" s="3" t="e">
        <f t="shared" si="59"/>
        <v>#VALUE!</v>
      </c>
      <c r="J682" s="7"/>
    </row>
    <row r="683" spans="1:14" x14ac:dyDescent="0.25">
      <c r="A683" s="28" t="str">
        <f>_xlfn.XLOOKUP(P!C683,'Banco de Dados'!$B$3:$B$274,'Banco de Dados'!$K$3:$K$274,"")</f>
        <v/>
      </c>
      <c r="B683" s="2">
        <v>0</v>
      </c>
      <c r="C683" s="2">
        <v>0</v>
      </c>
      <c r="D683" s="2">
        <v>0</v>
      </c>
      <c r="E683" s="2">
        <v>0</v>
      </c>
      <c r="F683" s="32" t="e">
        <f t="shared" si="58"/>
        <v>#DIV/0!</v>
      </c>
      <c r="G683" s="3" t="e">
        <f t="shared" si="59"/>
        <v>#VALUE!</v>
      </c>
      <c r="H683" s="3" t="e">
        <f t="shared" si="59"/>
        <v>#VALUE!</v>
      </c>
      <c r="J683" s="7"/>
    </row>
    <row r="684" spans="1:14" x14ac:dyDescent="0.25">
      <c r="A684" s="28" t="str">
        <f>_xlfn.XLOOKUP(P!C684,'Banco de Dados'!$B$3:$B$274,'Banco de Dados'!$K$3:$K$274,"")</f>
        <v/>
      </c>
      <c r="B684" s="2">
        <v>0</v>
      </c>
      <c r="C684" s="2">
        <v>0</v>
      </c>
      <c r="D684" s="2">
        <v>0</v>
      </c>
      <c r="E684" s="2">
        <v>0</v>
      </c>
      <c r="F684" s="32" t="e">
        <f t="shared" si="58"/>
        <v>#DIV/0!</v>
      </c>
      <c r="G684" s="3" t="e">
        <f t="shared" si="59"/>
        <v>#VALUE!</v>
      </c>
      <c r="H684" s="3" t="e">
        <f t="shared" si="59"/>
        <v>#VALUE!</v>
      </c>
      <c r="J684" s="7"/>
    </row>
    <row r="685" spans="1:14" x14ac:dyDescent="0.25">
      <c r="A685" s="21"/>
      <c r="B685" s="21"/>
      <c r="C685" s="21"/>
      <c r="D685" s="21"/>
      <c r="E685" s="21"/>
      <c r="F685" s="77"/>
      <c r="G685" s="21"/>
      <c r="H685" s="21"/>
      <c r="J685" s="21"/>
      <c r="K685" s="21"/>
      <c r="L685" s="21"/>
      <c r="M685" s="21"/>
      <c r="N685" s="21"/>
    </row>
    <row r="686" spans="1:14" ht="15.75" x14ac:dyDescent="0.25">
      <c r="A686" s="36">
        <f>'Nome das Amostras'!A24</f>
        <v>0</v>
      </c>
      <c r="B686" s="164" t="e">
        <f>VLOOKUP(A686,'Nome das Amostras'!$A$3:$D$28,2,FALSE)</f>
        <v>#N/A</v>
      </c>
      <c r="C686" s="164"/>
      <c r="D686" s="51" t="s">
        <v>65</v>
      </c>
      <c r="E686" s="52" t="e">
        <f>'Banco de Dados'!$O$13/'Banco de Dados'!EY13</f>
        <v>#VALUE!</v>
      </c>
      <c r="F686" s="74"/>
      <c r="G686" s="3"/>
      <c r="H686" s="3"/>
      <c r="J686" s="7"/>
    </row>
    <row r="687" spans="1:14" ht="15.75" x14ac:dyDescent="0.25">
      <c r="A687" s="107" t="s">
        <v>1</v>
      </c>
      <c r="B687" s="107" t="s">
        <v>0</v>
      </c>
      <c r="C687" s="107" t="s">
        <v>212</v>
      </c>
      <c r="D687" s="107" t="s">
        <v>209</v>
      </c>
      <c r="E687" s="107" t="s">
        <v>213</v>
      </c>
      <c r="F687" s="76" t="s">
        <v>219</v>
      </c>
      <c r="G687" s="54" t="s">
        <v>140</v>
      </c>
      <c r="H687" s="54" t="s">
        <v>66</v>
      </c>
      <c r="J687" s="7"/>
      <c r="K687" s="72">
        <f>A686</f>
        <v>0</v>
      </c>
      <c r="L687" s="55" t="s">
        <v>215</v>
      </c>
      <c r="M687" s="41" t="str">
        <f>$A$1</f>
        <v>Cloro</v>
      </c>
      <c r="N687" s="3"/>
    </row>
    <row r="688" spans="1:14" x14ac:dyDescent="0.25">
      <c r="A688" s="28" t="str">
        <f>_xlfn.XLOOKUP(P!C688,'Banco de Dados'!$B$3:$B$274,'Banco de Dados'!$K$3:$K$274,"")</f>
        <v/>
      </c>
      <c r="B688" s="2" cm="1">
        <f t="array" ref="B688:E718">Dados!EU5:EX35</f>
        <v>0</v>
      </c>
      <c r="C688" s="2">
        <v>0</v>
      </c>
      <c r="D688" s="2">
        <v>0</v>
      </c>
      <c r="E688" s="2">
        <v>0</v>
      </c>
      <c r="F688" s="32" t="e">
        <f>(E688*100)/D688</f>
        <v>#DIV/0!</v>
      </c>
      <c r="G688" s="3" t="e">
        <f t="shared" ref="G688:H715" si="60">D688*$E$686</f>
        <v>#VALUE!</v>
      </c>
      <c r="H688" s="3" t="e">
        <f t="shared" si="60"/>
        <v>#VALUE!</v>
      </c>
      <c r="J688" s="7"/>
      <c r="K688" s="5" t="s">
        <v>210</v>
      </c>
      <c r="L688" s="5"/>
      <c r="M688" s="5" t="s">
        <v>211</v>
      </c>
    </row>
    <row r="689" spans="1:14" x14ac:dyDescent="0.25">
      <c r="A689" s="28" t="str">
        <f>_xlfn.XLOOKUP(P!C689,'Banco de Dados'!$B$3:$B$274,'Banco de Dados'!$K$3:$K$274,"")</f>
        <v/>
      </c>
      <c r="B689" s="2">
        <v>0</v>
      </c>
      <c r="C689" s="2">
        <v>0</v>
      </c>
      <c r="D689" s="2">
        <v>0</v>
      </c>
      <c r="E689" s="2">
        <v>0</v>
      </c>
      <c r="F689" s="32" t="e">
        <f t="shared" ref="F689:F718" si="61">(E689*100)/D689</f>
        <v>#DIV/0!</v>
      </c>
      <c r="G689" s="3" t="e">
        <f t="shared" si="60"/>
        <v>#VALUE!</v>
      </c>
      <c r="H689" s="3" t="e">
        <f t="shared" si="60"/>
        <v>#VALUE!</v>
      </c>
      <c r="J689" s="7"/>
      <c r="K689" s="6" t="str">
        <f>_xlfn.XLOOKUP($B$4,A688:A715,G688:G715,"")</f>
        <v/>
      </c>
      <c r="L689" s="6"/>
      <c r="M689" s="6" t="str">
        <f>_xlfn.XLOOKUP($B$4,A688:A715,H688:H715,"")</f>
        <v/>
      </c>
    </row>
    <row r="690" spans="1:14" x14ac:dyDescent="0.25">
      <c r="A690" s="28" t="str">
        <f>_xlfn.XLOOKUP(P!C690,'Banco de Dados'!$B$3:$B$274,'Banco de Dados'!$K$3:$K$274,"")</f>
        <v/>
      </c>
      <c r="B690" s="2">
        <v>0</v>
      </c>
      <c r="C690" s="2">
        <v>0</v>
      </c>
      <c r="D690" s="2">
        <v>0</v>
      </c>
      <c r="E690" s="2">
        <v>0</v>
      </c>
      <c r="F690" s="32" t="e">
        <f t="shared" si="61"/>
        <v>#DIV/0!</v>
      </c>
      <c r="G690" s="3" t="e">
        <f t="shared" si="60"/>
        <v>#VALUE!</v>
      </c>
      <c r="H690" s="3" t="e">
        <f t="shared" si="60"/>
        <v>#VALUE!</v>
      </c>
      <c r="J690" s="7"/>
    </row>
    <row r="691" spans="1:14" ht="15.75" x14ac:dyDescent="0.25">
      <c r="A691" s="28" t="str">
        <f>_xlfn.XLOOKUP(P!C691,'Banco de Dados'!$B$3:$B$274,'Banco de Dados'!$K$3:$K$274,"")</f>
        <v/>
      </c>
      <c r="B691" s="2">
        <v>0</v>
      </c>
      <c r="C691" s="2">
        <v>0</v>
      </c>
      <c r="D691" s="2">
        <v>0</v>
      </c>
      <c r="E691" s="2">
        <v>0</v>
      </c>
      <c r="F691" s="32" t="e">
        <f t="shared" si="61"/>
        <v>#DIV/0!</v>
      </c>
      <c r="G691" s="3" t="e">
        <f t="shared" si="60"/>
        <v>#VALUE!</v>
      </c>
      <c r="H691" s="3" t="e">
        <f t="shared" si="60"/>
        <v>#VALUE!</v>
      </c>
      <c r="K691" s="165" t="s">
        <v>67</v>
      </c>
      <c r="L691" s="166"/>
      <c r="M691" s="167"/>
      <c r="N691"/>
    </row>
    <row r="692" spans="1:14" x14ac:dyDescent="0.25">
      <c r="A692" s="28" t="str">
        <f>_xlfn.XLOOKUP(P!C692,'Banco de Dados'!$B$3:$B$274,'Banco de Dados'!$K$3:$K$274,"")</f>
        <v/>
      </c>
      <c r="B692" s="2">
        <v>0</v>
      </c>
      <c r="C692" s="2">
        <v>0</v>
      </c>
      <c r="D692" s="2">
        <v>0</v>
      </c>
      <c r="E692" s="2">
        <v>0</v>
      </c>
      <c r="F692" s="32" t="e">
        <f t="shared" si="61"/>
        <v>#DIV/0!</v>
      </c>
      <c r="G692" s="3" t="e">
        <f t="shared" si="60"/>
        <v>#VALUE!</v>
      </c>
      <c r="H692" s="3" t="e">
        <f t="shared" si="60"/>
        <v>#VALUE!</v>
      </c>
      <c r="J692" s="7"/>
      <c r="K692" s="104" t="s">
        <v>240</v>
      </c>
      <c r="L692" s="39"/>
      <c r="M692" s="106" t="s">
        <v>209</v>
      </c>
    </row>
    <row r="693" spans="1:14" x14ac:dyDescent="0.25">
      <c r="A693" s="28" t="str">
        <f>_xlfn.XLOOKUP(P!C693,'Banco de Dados'!$B$3:$B$274,'Banco de Dados'!$K$3:$K$274,"")</f>
        <v/>
      </c>
      <c r="B693" s="2">
        <v>0</v>
      </c>
      <c r="C693" s="2">
        <v>0</v>
      </c>
      <c r="D693" s="2">
        <v>0</v>
      </c>
      <c r="E693" s="2">
        <v>0</v>
      </c>
      <c r="F693" s="32" t="e">
        <f t="shared" si="61"/>
        <v>#DIV/0!</v>
      </c>
      <c r="G693" s="3" t="e">
        <f t="shared" si="60"/>
        <v>#VALUE!</v>
      </c>
      <c r="H693" s="3" t="e">
        <f t="shared" si="60"/>
        <v>#VALUE!</v>
      </c>
      <c r="J693" s="58" t="s">
        <v>38</v>
      </c>
      <c r="K693" s="59">
        <f>$L$9</f>
        <v>6600</v>
      </c>
      <c r="L693" s="60"/>
      <c r="M693" s="61">
        <f>$M$11</f>
        <v>29684</v>
      </c>
      <c r="N693" s="60"/>
    </row>
    <row r="694" spans="1:14" x14ac:dyDescent="0.25">
      <c r="A694" s="28" t="str">
        <f>_xlfn.XLOOKUP(P!C694,'Banco de Dados'!$B$3:$B$274,'Banco de Dados'!$K$3:$K$274,"")</f>
        <v/>
      </c>
      <c r="B694" s="2">
        <v>0</v>
      </c>
      <c r="C694" s="2">
        <v>0</v>
      </c>
      <c r="D694" s="2">
        <v>0</v>
      </c>
      <c r="E694" s="2">
        <v>0</v>
      </c>
      <c r="F694" s="32" t="e">
        <f t="shared" si="61"/>
        <v>#DIV/0!</v>
      </c>
      <c r="G694" s="3" t="e">
        <f t="shared" si="60"/>
        <v>#VALUE!</v>
      </c>
      <c r="H694" s="3" t="e">
        <f t="shared" si="60"/>
        <v>#VALUE!</v>
      </c>
      <c r="J694" s="2"/>
      <c r="K694" s="18"/>
      <c r="L694" s="2" t="s">
        <v>70</v>
      </c>
      <c r="M694" s="19"/>
    </row>
    <row r="695" spans="1:14" x14ac:dyDescent="0.25">
      <c r="A695" s="28" t="str">
        <f>_xlfn.XLOOKUP(P!C695,'Banco de Dados'!$B$3:$B$274,'Banco de Dados'!$K$3:$K$274,"")</f>
        <v/>
      </c>
      <c r="B695" s="2">
        <v>0</v>
      </c>
      <c r="C695" s="2">
        <v>0</v>
      </c>
      <c r="D695" s="2">
        <v>0</v>
      </c>
      <c r="E695" s="2">
        <v>0</v>
      </c>
      <c r="F695" s="32" t="e">
        <f t="shared" si="61"/>
        <v>#DIV/0!</v>
      </c>
      <c r="G695" s="3" t="e">
        <f t="shared" si="60"/>
        <v>#VALUE!</v>
      </c>
      <c r="H695" s="3" t="e">
        <f t="shared" si="60"/>
        <v>#VALUE!</v>
      </c>
      <c r="J695" s="58" t="s">
        <v>69</v>
      </c>
      <c r="K695" s="62" t="s">
        <v>71</v>
      </c>
      <c r="L695" s="63"/>
      <c r="M695" s="64" t="str">
        <f>K689</f>
        <v/>
      </c>
      <c r="N695" s="60"/>
    </row>
    <row r="696" spans="1:14" x14ac:dyDescent="0.25">
      <c r="A696" s="28" t="str">
        <f>_xlfn.XLOOKUP(P!C696,'Banco de Dados'!$B$3:$B$274,'Banco de Dados'!$K$3:$K$274,"")</f>
        <v/>
      </c>
      <c r="B696" s="2">
        <v>0</v>
      </c>
      <c r="C696" s="2">
        <v>0</v>
      </c>
      <c r="D696" s="2">
        <v>0</v>
      </c>
      <c r="E696" s="2">
        <v>0</v>
      </c>
      <c r="F696" s="32" t="e">
        <f t="shared" si="61"/>
        <v>#DIV/0!</v>
      </c>
      <c r="G696" s="3" t="e">
        <f t="shared" si="60"/>
        <v>#VALUE!</v>
      </c>
      <c r="H696" s="3" t="e">
        <f t="shared" si="60"/>
        <v>#VALUE!</v>
      </c>
      <c r="J696" s="7"/>
    </row>
    <row r="697" spans="1:14" ht="15.75" x14ac:dyDescent="0.25">
      <c r="A697" s="28" t="str">
        <f>_xlfn.XLOOKUP(P!C697,'Banco de Dados'!$B$3:$B$274,'Banco de Dados'!$K$3:$K$274,"")</f>
        <v/>
      </c>
      <c r="B697" s="2">
        <v>0</v>
      </c>
      <c r="C697" s="2">
        <v>0</v>
      </c>
      <c r="D697" s="2">
        <v>0</v>
      </c>
      <c r="E697" s="2">
        <v>0</v>
      </c>
      <c r="F697" s="32" t="e">
        <f t="shared" si="61"/>
        <v>#DIV/0!</v>
      </c>
      <c r="G697" s="3" t="e">
        <f t="shared" si="60"/>
        <v>#VALUE!</v>
      </c>
      <c r="H697" s="3" t="e">
        <f t="shared" si="60"/>
        <v>#VALUE!</v>
      </c>
      <c r="J697" s="7"/>
      <c r="K697" s="165" t="s">
        <v>218</v>
      </c>
      <c r="L697" s="166"/>
      <c r="M697" s="167"/>
    </row>
    <row r="698" spans="1:14" x14ac:dyDescent="0.25">
      <c r="A698" s="28" t="str">
        <f>_xlfn.XLOOKUP(P!C698,'Banco de Dados'!$B$3:$B$274,'Banco de Dados'!$K$3:$K$274,"")</f>
        <v/>
      </c>
      <c r="B698" s="2">
        <v>0</v>
      </c>
      <c r="C698" s="2">
        <v>0</v>
      </c>
      <c r="D698" s="2">
        <v>0</v>
      </c>
      <c r="E698" s="2">
        <v>0</v>
      </c>
      <c r="F698" s="32" t="e">
        <f t="shared" si="61"/>
        <v>#DIV/0!</v>
      </c>
      <c r="G698" s="3" t="e">
        <f t="shared" si="60"/>
        <v>#VALUE!</v>
      </c>
      <c r="H698" s="3" t="e">
        <f t="shared" si="60"/>
        <v>#VALUE!</v>
      </c>
      <c r="J698" s="7"/>
      <c r="K698" s="104" t="s">
        <v>236</v>
      </c>
      <c r="L698" s="108" t="str">
        <f>K689</f>
        <v/>
      </c>
      <c r="M698" s="109" t="str">
        <f>M689</f>
        <v/>
      </c>
    </row>
    <row r="699" spans="1:14" x14ac:dyDescent="0.25">
      <c r="A699" s="28" t="str">
        <f>_xlfn.XLOOKUP(P!C699,'Banco de Dados'!$B$3:$B$274,'Banco de Dados'!$K$3:$K$274,"")</f>
        <v/>
      </c>
      <c r="B699" s="2">
        <v>0</v>
      </c>
      <c r="C699" s="2">
        <v>0</v>
      </c>
      <c r="D699" s="2">
        <v>0</v>
      </c>
      <c r="E699" s="2">
        <v>0</v>
      </c>
      <c r="F699" s="32" t="e">
        <f t="shared" si="61"/>
        <v>#DIV/0!</v>
      </c>
      <c r="G699" s="3" t="e">
        <f t="shared" si="60"/>
        <v>#VALUE!</v>
      </c>
      <c r="H699" s="3" t="e">
        <f t="shared" si="60"/>
        <v>#VALUE!</v>
      </c>
      <c r="J699" s="7"/>
      <c r="K699" s="104" t="s">
        <v>237</v>
      </c>
      <c r="L699" s="105">
        <f>$L$9</f>
        <v>6600</v>
      </c>
      <c r="M699" s="106">
        <f>$L$10</f>
        <v>0</v>
      </c>
    </row>
    <row r="700" spans="1:14" x14ac:dyDescent="0.25">
      <c r="A700" s="28" t="str">
        <f>_xlfn.XLOOKUP(P!C700,'Banco de Dados'!$B$3:$B$274,'Banco de Dados'!$K$3:$K$274,"")</f>
        <v/>
      </c>
      <c r="B700" s="2">
        <v>0</v>
      </c>
      <c r="C700" s="2">
        <v>0</v>
      </c>
      <c r="D700" s="2">
        <v>0</v>
      </c>
      <c r="E700" s="2">
        <v>0</v>
      </c>
      <c r="F700" s="32" t="e">
        <f t="shared" si="61"/>
        <v>#DIV/0!</v>
      </c>
      <c r="G700" s="3" t="e">
        <f t="shared" si="60"/>
        <v>#VALUE!</v>
      </c>
      <c r="H700" s="3" t="e">
        <f t="shared" si="60"/>
        <v>#VALUE!</v>
      </c>
      <c r="J700" s="7"/>
      <c r="K700" s="104" t="s">
        <v>238</v>
      </c>
      <c r="L700" s="105">
        <f>$M$11</f>
        <v>29684</v>
      </c>
      <c r="M700" s="106">
        <f>$M$12</f>
        <v>255</v>
      </c>
    </row>
    <row r="701" spans="1:14" x14ac:dyDescent="0.25">
      <c r="A701" s="28" t="str">
        <f>_xlfn.XLOOKUP(P!C701,'Banco de Dados'!$B$3:$B$274,'Banco de Dados'!$K$3:$K$274,"")</f>
        <v/>
      </c>
      <c r="B701" s="2">
        <v>0</v>
      </c>
      <c r="C701" s="2">
        <v>0</v>
      </c>
      <c r="D701" s="2">
        <v>0</v>
      </c>
      <c r="E701" s="2">
        <v>0</v>
      </c>
      <c r="F701" s="32" t="e">
        <f t="shared" si="61"/>
        <v>#DIV/0!</v>
      </c>
      <c r="G701" s="3" t="e">
        <f t="shared" si="60"/>
        <v>#VALUE!</v>
      </c>
      <c r="H701" s="3" t="e">
        <f t="shared" si="60"/>
        <v>#VALUE!</v>
      </c>
      <c r="J701" s="7"/>
      <c r="K701" s="69" t="s">
        <v>217</v>
      </c>
      <c r="L701" s="110" t="e">
        <f>SQRT(((M698/L698)^2)+((M699/L699)^2)+((M700/L700)^2))</f>
        <v>#VALUE!</v>
      </c>
      <c r="M701" s="71" t="str">
        <f>M710</f>
        <v>mg/kg</v>
      </c>
    </row>
    <row r="702" spans="1:14" x14ac:dyDescent="0.25">
      <c r="A702" s="28" t="str">
        <f>_xlfn.XLOOKUP(P!C702,'Banco de Dados'!$B$3:$B$274,'Banco de Dados'!$K$3:$K$274,"")</f>
        <v/>
      </c>
      <c r="B702" s="2">
        <v>0</v>
      </c>
      <c r="C702" s="2">
        <v>0</v>
      </c>
      <c r="D702" s="2">
        <v>0</v>
      </c>
      <c r="E702" s="2">
        <v>0</v>
      </c>
      <c r="F702" s="32" t="e">
        <f t="shared" si="61"/>
        <v>#DIV/0!</v>
      </c>
      <c r="G702" s="3" t="e">
        <f t="shared" si="60"/>
        <v>#VALUE!</v>
      </c>
      <c r="H702" s="3" t="e">
        <f t="shared" si="60"/>
        <v>#VALUE!</v>
      </c>
      <c r="J702" s="7"/>
    </row>
    <row r="703" spans="1:14" x14ac:dyDescent="0.25">
      <c r="A703" s="28" t="str">
        <f>_xlfn.XLOOKUP(P!C703,'Banco de Dados'!$B$3:$B$274,'Banco de Dados'!$K$3:$K$274,"")</f>
        <v/>
      </c>
      <c r="B703" s="2">
        <v>0</v>
      </c>
      <c r="C703" s="2">
        <v>0</v>
      </c>
      <c r="D703" s="2">
        <v>0</v>
      </c>
      <c r="E703" s="2">
        <v>0</v>
      </c>
      <c r="F703" s="32" t="e">
        <f t="shared" si="61"/>
        <v>#DIV/0!</v>
      </c>
      <c r="G703" s="3" t="e">
        <f t="shared" si="60"/>
        <v>#VALUE!</v>
      </c>
      <c r="H703" s="3" t="e">
        <f t="shared" si="60"/>
        <v>#VALUE!</v>
      </c>
      <c r="J703" s="7"/>
    </row>
    <row r="704" spans="1:14" x14ac:dyDescent="0.25">
      <c r="A704" s="28" t="str">
        <f>_xlfn.XLOOKUP(P!C704,'Banco de Dados'!$B$3:$B$274,'Banco de Dados'!$K$3:$K$274,"")</f>
        <v/>
      </c>
      <c r="B704" s="2">
        <v>0</v>
      </c>
      <c r="C704" s="2">
        <v>0</v>
      </c>
      <c r="D704" s="2">
        <v>0</v>
      </c>
      <c r="E704" s="2">
        <v>0</v>
      </c>
      <c r="F704" s="32" t="e">
        <f t="shared" si="61"/>
        <v>#DIV/0!</v>
      </c>
      <c r="G704" s="3" t="e">
        <f t="shared" si="60"/>
        <v>#VALUE!</v>
      </c>
      <c r="H704" s="3" t="e">
        <f t="shared" si="60"/>
        <v>#VALUE!</v>
      </c>
      <c r="J704" s="7"/>
    </row>
    <row r="705" spans="1:14" x14ac:dyDescent="0.25">
      <c r="A705" s="28" t="str">
        <f>_xlfn.XLOOKUP(P!C705,'Banco de Dados'!$B$3:$B$274,'Banco de Dados'!$K$3:$K$274,"")</f>
        <v/>
      </c>
      <c r="B705" s="2">
        <v>0</v>
      </c>
      <c r="C705" s="2">
        <v>0</v>
      </c>
      <c r="D705" s="2">
        <v>0</v>
      </c>
      <c r="E705" s="2">
        <v>0</v>
      </c>
      <c r="F705" s="32" t="e">
        <f t="shared" si="61"/>
        <v>#DIV/0!</v>
      </c>
      <c r="G705" s="3" t="e">
        <f t="shared" si="60"/>
        <v>#VALUE!</v>
      </c>
      <c r="H705" s="3" t="e">
        <f t="shared" si="60"/>
        <v>#VALUE!</v>
      </c>
      <c r="J705" s="7"/>
    </row>
    <row r="706" spans="1:14" x14ac:dyDescent="0.25">
      <c r="A706" s="28" t="str">
        <f>_xlfn.XLOOKUP(P!C706,'Banco de Dados'!$B$3:$B$274,'Banco de Dados'!$K$3:$K$274,"")</f>
        <v/>
      </c>
      <c r="B706" s="2">
        <v>0</v>
      </c>
      <c r="C706" s="2">
        <v>0</v>
      </c>
      <c r="D706" s="2">
        <v>0</v>
      </c>
      <c r="E706" s="2">
        <v>0</v>
      </c>
      <c r="F706" s="32" t="e">
        <f t="shared" si="61"/>
        <v>#DIV/0!</v>
      </c>
      <c r="G706" s="3" t="e">
        <f t="shared" si="60"/>
        <v>#VALUE!</v>
      </c>
      <c r="H706" s="3" t="e">
        <f t="shared" si="60"/>
        <v>#VALUE!</v>
      </c>
      <c r="J706" s="7"/>
    </row>
    <row r="707" spans="1:14" x14ac:dyDescent="0.25">
      <c r="A707" s="28" t="str">
        <f>_xlfn.XLOOKUP(P!C707,'Banco de Dados'!$B$3:$B$274,'Banco de Dados'!$K$3:$K$274,"")</f>
        <v/>
      </c>
      <c r="B707" s="2">
        <v>0</v>
      </c>
      <c r="C707" s="2">
        <v>0</v>
      </c>
      <c r="D707" s="2">
        <v>0</v>
      </c>
      <c r="E707" s="2">
        <v>0</v>
      </c>
      <c r="F707" s="32" t="e">
        <f t="shared" si="61"/>
        <v>#DIV/0!</v>
      </c>
      <c r="G707" s="3" t="e">
        <f t="shared" si="60"/>
        <v>#VALUE!</v>
      </c>
      <c r="H707" s="3" t="e">
        <f t="shared" si="60"/>
        <v>#VALUE!</v>
      </c>
      <c r="J707" s="7"/>
    </row>
    <row r="708" spans="1:14" x14ac:dyDescent="0.25">
      <c r="A708" s="28" t="str">
        <f>_xlfn.XLOOKUP(P!C708,'Banco de Dados'!$B$3:$B$274,'Banco de Dados'!$K$3:$K$274,"")</f>
        <v/>
      </c>
      <c r="B708" s="2">
        <v>0</v>
      </c>
      <c r="C708" s="2">
        <v>0</v>
      </c>
      <c r="D708" s="2">
        <v>0</v>
      </c>
      <c r="E708" s="17">
        <v>0</v>
      </c>
      <c r="F708" s="32" t="e">
        <f t="shared" si="61"/>
        <v>#DIV/0!</v>
      </c>
      <c r="G708" s="3" t="e">
        <f t="shared" si="60"/>
        <v>#VALUE!</v>
      </c>
      <c r="H708" s="3" t="e">
        <f t="shared" si="60"/>
        <v>#VALUE!</v>
      </c>
      <c r="J708" s="7"/>
    </row>
    <row r="709" spans="1:14" ht="15.75" x14ac:dyDescent="0.25">
      <c r="A709" s="28" t="str">
        <f>_xlfn.XLOOKUP(P!C709,'Banco de Dados'!$B$3:$B$274,'Banco de Dados'!$K$3:$K$274,"")</f>
        <v/>
      </c>
      <c r="B709" s="2">
        <v>0</v>
      </c>
      <c r="C709" s="2">
        <v>0</v>
      </c>
      <c r="D709" s="2">
        <v>0</v>
      </c>
      <c r="E709" s="2">
        <v>0</v>
      </c>
      <c r="F709" s="32" t="e">
        <f t="shared" si="61"/>
        <v>#DIV/0!</v>
      </c>
      <c r="G709" s="3" t="e">
        <f t="shared" si="60"/>
        <v>#VALUE!</v>
      </c>
      <c r="H709" s="3" t="e">
        <f t="shared" si="60"/>
        <v>#VALUE!</v>
      </c>
      <c r="J709" s="7"/>
      <c r="K709" s="101" t="s">
        <v>216</v>
      </c>
      <c r="L709" s="102">
        <f>K687</f>
        <v>0</v>
      </c>
      <c r="M709" s="103" t="str">
        <f>M687</f>
        <v>Cloro</v>
      </c>
    </row>
    <row r="710" spans="1:14" x14ac:dyDescent="0.25">
      <c r="A710" s="28" t="str">
        <f>_xlfn.XLOOKUP(P!C710,'Banco de Dados'!$B$3:$B$274,'Banco de Dados'!$K$3:$K$274,"")</f>
        <v/>
      </c>
      <c r="B710" s="2">
        <v>0</v>
      </c>
      <c r="C710" s="2">
        <v>0</v>
      </c>
      <c r="D710" s="2">
        <v>0</v>
      </c>
      <c r="E710" s="2">
        <v>0</v>
      </c>
      <c r="F710" s="32" t="e">
        <f t="shared" si="61"/>
        <v>#DIV/0!</v>
      </c>
      <c r="G710" s="3" t="e">
        <f t="shared" si="60"/>
        <v>#VALUE!</v>
      </c>
      <c r="H710" s="3" t="e">
        <f t="shared" si="60"/>
        <v>#VALUE!</v>
      </c>
      <c r="J710" s="7"/>
      <c r="K710" s="68" t="s">
        <v>68</v>
      </c>
      <c r="L710" s="29" t="e">
        <f>(K693*M695)/M693</f>
        <v>#VALUE!</v>
      </c>
      <c r="M710" s="66" t="str">
        <f>$M$9</f>
        <v>mg/kg</v>
      </c>
    </row>
    <row r="711" spans="1:14" x14ac:dyDescent="0.25">
      <c r="A711" s="28" t="str">
        <f>_xlfn.XLOOKUP(P!C711,'Banco de Dados'!$B$3:$B$274,'Banco de Dados'!$K$3:$K$274,"")</f>
        <v/>
      </c>
      <c r="B711" s="2">
        <v>0</v>
      </c>
      <c r="C711" s="2">
        <v>0</v>
      </c>
      <c r="D711" s="2">
        <v>0</v>
      </c>
      <c r="E711" s="2">
        <v>0</v>
      </c>
      <c r="F711" s="32" t="e">
        <f t="shared" si="61"/>
        <v>#DIV/0!</v>
      </c>
      <c r="G711" s="3" t="e">
        <f t="shared" si="60"/>
        <v>#VALUE!</v>
      </c>
      <c r="H711" s="3" t="e">
        <f t="shared" si="60"/>
        <v>#VALUE!</v>
      </c>
      <c r="J711" s="7"/>
      <c r="K711" s="111" t="s">
        <v>246</v>
      </c>
      <c r="L711" s="126" t="e">
        <f>SQRT(((M698/L698)^2)+((M699/L699)^2)+((M700/L700)^2))</f>
        <v>#VALUE!</v>
      </c>
      <c r="M711" s="66"/>
    </row>
    <row r="712" spans="1:14" x14ac:dyDescent="0.25">
      <c r="A712" s="28" t="str">
        <f>_xlfn.XLOOKUP(P!C712,'Banco de Dados'!$B$3:$B$274,'Banco de Dados'!$K$3:$K$274,"")</f>
        <v/>
      </c>
      <c r="B712" s="2">
        <v>0</v>
      </c>
      <c r="C712" s="2">
        <v>0</v>
      </c>
      <c r="D712" s="2">
        <v>0</v>
      </c>
      <c r="E712" s="2">
        <v>0</v>
      </c>
      <c r="F712" s="32" t="e">
        <f t="shared" si="61"/>
        <v>#DIV/0!</v>
      </c>
      <c r="G712" s="3" t="e">
        <f t="shared" si="60"/>
        <v>#VALUE!</v>
      </c>
      <c r="H712" s="3" t="e">
        <f t="shared" si="60"/>
        <v>#VALUE!</v>
      </c>
      <c r="J712" s="7"/>
      <c r="K712" s="69" t="s">
        <v>247</v>
      </c>
      <c r="L712" s="127" t="e">
        <f>L711*L710</f>
        <v>#VALUE!</v>
      </c>
      <c r="M712" s="71" t="str">
        <f>$M$9</f>
        <v>mg/kg</v>
      </c>
    </row>
    <row r="713" spans="1:14" x14ac:dyDescent="0.25">
      <c r="A713" s="28" t="str">
        <f>_xlfn.XLOOKUP(P!C713,'Banco de Dados'!$B$3:$B$274,'Banco de Dados'!$K$3:$K$274,"")</f>
        <v/>
      </c>
      <c r="B713" s="2">
        <v>0</v>
      </c>
      <c r="C713" s="2">
        <v>0</v>
      </c>
      <c r="D713" s="2">
        <v>0</v>
      </c>
      <c r="E713" s="2">
        <v>0</v>
      </c>
      <c r="F713" s="32" t="e">
        <f t="shared" si="61"/>
        <v>#DIV/0!</v>
      </c>
      <c r="G713" s="3" t="e">
        <f t="shared" si="60"/>
        <v>#VALUE!</v>
      </c>
      <c r="H713" s="3" t="e">
        <f t="shared" si="60"/>
        <v>#VALUE!</v>
      </c>
      <c r="J713" s="7"/>
      <c r="K713" s="123"/>
      <c r="L713" s="124"/>
    </row>
    <row r="714" spans="1:14" x14ac:dyDescent="0.25">
      <c r="A714" s="28" t="str">
        <f>_xlfn.XLOOKUP(P!C714,'Banco de Dados'!$B$3:$B$274,'Banco de Dados'!$K$3:$K$274,"")</f>
        <v/>
      </c>
      <c r="B714" s="2">
        <v>0</v>
      </c>
      <c r="C714" s="2">
        <v>0</v>
      </c>
      <c r="D714" s="2">
        <v>0</v>
      </c>
      <c r="E714" s="2">
        <v>0</v>
      </c>
      <c r="F714" s="32" t="e">
        <f t="shared" si="61"/>
        <v>#DIV/0!</v>
      </c>
      <c r="G714" s="3" t="e">
        <f t="shared" si="60"/>
        <v>#VALUE!</v>
      </c>
      <c r="H714" s="3" t="e">
        <f t="shared" si="60"/>
        <v>#VALUE!</v>
      </c>
      <c r="J714" s="7"/>
    </row>
    <row r="715" spans="1:14" x14ac:dyDescent="0.25">
      <c r="A715" s="28" t="str">
        <f>_xlfn.XLOOKUP(P!C715,'Banco de Dados'!$B$3:$B$274,'Banco de Dados'!$K$3:$K$274,"")</f>
        <v/>
      </c>
      <c r="B715" s="2">
        <v>0</v>
      </c>
      <c r="C715" s="2">
        <v>0</v>
      </c>
      <c r="D715" s="2">
        <v>0</v>
      </c>
      <c r="E715" s="2">
        <v>0</v>
      </c>
      <c r="F715" s="32" t="e">
        <f t="shared" si="61"/>
        <v>#DIV/0!</v>
      </c>
      <c r="G715" s="3" t="e">
        <f t="shared" si="60"/>
        <v>#VALUE!</v>
      </c>
      <c r="H715" s="3" t="e">
        <f t="shared" si="60"/>
        <v>#VALUE!</v>
      </c>
      <c r="J715" s="7"/>
    </row>
    <row r="716" spans="1:14" x14ac:dyDescent="0.25">
      <c r="A716" s="28" t="str">
        <f>_xlfn.XLOOKUP(P!C716,'Banco de Dados'!$B$3:$B$274,'Banco de Dados'!$K$3:$K$274,"")</f>
        <v/>
      </c>
      <c r="B716" s="2">
        <v>0</v>
      </c>
      <c r="C716" s="2">
        <v>0</v>
      </c>
      <c r="D716" s="2">
        <v>0</v>
      </c>
      <c r="E716" s="2">
        <v>0</v>
      </c>
      <c r="F716" s="32" t="e">
        <f t="shared" si="61"/>
        <v>#DIV/0!</v>
      </c>
      <c r="G716" s="3" t="e">
        <f t="shared" ref="G716:H718" si="62">D716*$E$686</f>
        <v>#VALUE!</v>
      </c>
      <c r="H716" s="3" t="e">
        <f t="shared" si="62"/>
        <v>#VALUE!</v>
      </c>
      <c r="J716" s="7"/>
    </row>
    <row r="717" spans="1:14" x14ac:dyDescent="0.25">
      <c r="A717" s="28" t="str">
        <f>_xlfn.XLOOKUP(P!C717,'Banco de Dados'!$B$3:$B$274,'Banco de Dados'!$K$3:$K$274,"")</f>
        <v/>
      </c>
      <c r="B717" s="2">
        <v>0</v>
      </c>
      <c r="C717" s="2">
        <v>0</v>
      </c>
      <c r="D717" s="2">
        <v>0</v>
      </c>
      <c r="E717" s="2">
        <v>0</v>
      </c>
      <c r="F717" s="32" t="e">
        <f t="shared" si="61"/>
        <v>#DIV/0!</v>
      </c>
      <c r="G717" s="3" t="e">
        <f t="shared" si="62"/>
        <v>#VALUE!</v>
      </c>
      <c r="H717" s="3" t="e">
        <f t="shared" si="62"/>
        <v>#VALUE!</v>
      </c>
      <c r="J717" s="7"/>
    </row>
    <row r="718" spans="1:14" x14ac:dyDescent="0.25">
      <c r="A718" s="28" t="str">
        <f>_xlfn.XLOOKUP(P!C718,'Banco de Dados'!$B$3:$B$274,'Banco de Dados'!$K$3:$K$274,"")</f>
        <v/>
      </c>
      <c r="B718" s="2">
        <v>0</v>
      </c>
      <c r="C718" s="2">
        <v>0</v>
      </c>
      <c r="D718" s="2">
        <v>0</v>
      </c>
      <c r="E718" s="2">
        <v>0</v>
      </c>
      <c r="F718" s="32" t="e">
        <f t="shared" si="61"/>
        <v>#DIV/0!</v>
      </c>
      <c r="G718" s="3" t="e">
        <f t="shared" si="62"/>
        <v>#VALUE!</v>
      </c>
      <c r="H718" s="3" t="e">
        <f t="shared" si="62"/>
        <v>#VALUE!</v>
      </c>
      <c r="J718" s="7"/>
    </row>
    <row r="719" spans="1:14" x14ac:dyDescent="0.25">
      <c r="A719" s="21"/>
      <c r="B719" s="21"/>
      <c r="C719" s="21"/>
      <c r="D719" s="21"/>
      <c r="E719" s="21"/>
      <c r="F719" s="77"/>
      <c r="G719" s="21"/>
      <c r="H719" s="21"/>
      <c r="J719" s="21"/>
      <c r="K719" s="21"/>
      <c r="L719" s="21"/>
      <c r="M719" s="21"/>
      <c r="N719" s="21"/>
    </row>
    <row r="720" spans="1:14" ht="15.75" x14ac:dyDescent="0.25">
      <c r="A720" s="36">
        <f>'Nome das Amostras'!A25</f>
        <v>0</v>
      </c>
      <c r="B720" s="164" t="e">
        <f>VLOOKUP(A720,'Nome das Amostras'!$A$3:$D$28,2,FALSE)</f>
        <v>#N/A</v>
      </c>
      <c r="C720" s="164"/>
      <c r="D720" s="51" t="s">
        <v>65</v>
      </c>
      <c r="E720" s="52" t="e">
        <f>'Banco de Dados'!$O$13/'Banco de Dados'!FF13</f>
        <v>#VALUE!</v>
      </c>
      <c r="F720" s="74"/>
      <c r="G720" s="3"/>
      <c r="H720" s="3"/>
      <c r="J720" s="7"/>
    </row>
    <row r="721" spans="1:14" ht="15.75" x14ac:dyDescent="0.25">
      <c r="A721" s="107" t="s">
        <v>1</v>
      </c>
      <c r="B721" s="107" t="s">
        <v>0</v>
      </c>
      <c r="C721" s="107" t="s">
        <v>212</v>
      </c>
      <c r="D721" s="107" t="s">
        <v>209</v>
      </c>
      <c r="E721" s="107" t="s">
        <v>213</v>
      </c>
      <c r="F721" s="76" t="s">
        <v>219</v>
      </c>
      <c r="G721" s="54" t="s">
        <v>140</v>
      </c>
      <c r="H721" s="54" t="s">
        <v>66</v>
      </c>
      <c r="J721" s="7"/>
      <c r="K721" s="72">
        <f>A720</f>
        <v>0</v>
      </c>
      <c r="L721" s="55" t="s">
        <v>215</v>
      </c>
      <c r="M721" s="41" t="str">
        <f>$A$1</f>
        <v>Cloro</v>
      </c>
      <c r="N721" s="3"/>
    </row>
    <row r="722" spans="1:14" x14ac:dyDescent="0.25">
      <c r="A722" s="28" t="str">
        <f>_xlfn.XLOOKUP(P!C722,'Banco de Dados'!$B$3:$B$274,'Banco de Dados'!$K$3:$K$274,"")</f>
        <v/>
      </c>
      <c r="B722" s="2" cm="1">
        <f t="array" ref="B722:E752">Dados!FB5:FE35</f>
        <v>0</v>
      </c>
      <c r="C722" s="2">
        <v>0</v>
      </c>
      <c r="D722" s="2">
        <v>0</v>
      </c>
      <c r="E722" s="2">
        <v>0</v>
      </c>
      <c r="F722" s="32" t="e">
        <f>(E722*100)/D722</f>
        <v>#DIV/0!</v>
      </c>
      <c r="G722" s="3" t="e">
        <f t="shared" ref="G722:H749" si="63">D722*$E$720</f>
        <v>#VALUE!</v>
      </c>
      <c r="H722" s="3" t="e">
        <f t="shared" si="63"/>
        <v>#VALUE!</v>
      </c>
      <c r="J722" s="7"/>
      <c r="K722" s="5" t="s">
        <v>210</v>
      </c>
      <c r="L722" s="5"/>
      <c r="M722" s="5" t="s">
        <v>211</v>
      </c>
    </row>
    <row r="723" spans="1:14" x14ac:dyDescent="0.25">
      <c r="A723" s="28" t="str">
        <f>_xlfn.XLOOKUP(P!C723,'Banco de Dados'!$B$3:$B$274,'Banco de Dados'!$K$3:$K$274,"")</f>
        <v/>
      </c>
      <c r="B723" s="2">
        <v>0</v>
      </c>
      <c r="C723" s="2">
        <v>0</v>
      </c>
      <c r="D723" s="2">
        <v>0</v>
      </c>
      <c r="E723" s="2">
        <v>0</v>
      </c>
      <c r="F723" s="32" t="e">
        <f t="shared" ref="F723:F752" si="64">(E723*100)/D723</f>
        <v>#DIV/0!</v>
      </c>
      <c r="G723" s="3" t="e">
        <f t="shared" si="63"/>
        <v>#VALUE!</v>
      </c>
      <c r="H723" s="3" t="e">
        <f t="shared" si="63"/>
        <v>#VALUE!</v>
      </c>
      <c r="J723" s="7"/>
      <c r="K723" s="6" t="str">
        <f>_xlfn.XLOOKUP($B$4,A722:A749,G722:G749,"")</f>
        <v/>
      </c>
      <c r="L723" s="6"/>
      <c r="M723" s="6" t="str">
        <f>_xlfn.XLOOKUP($B$4,A722:A749,H722:H749,"")</f>
        <v/>
      </c>
    </row>
    <row r="724" spans="1:14" x14ac:dyDescent="0.25">
      <c r="A724" s="28" t="str">
        <f>_xlfn.XLOOKUP(P!C724,'Banco de Dados'!$B$3:$B$274,'Banco de Dados'!$K$3:$K$274,"")</f>
        <v/>
      </c>
      <c r="B724" s="2">
        <v>0</v>
      </c>
      <c r="C724" s="2">
        <v>0</v>
      </c>
      <c r="D724" s="2">
        <v>0</v>
      </c>
      <c r="E724" s="2">
        <v>0</v>
      </c>
      <c r="F724" s="32" t="e">
        <f t="shared" si="64"/>
        <v>#DIV/0!</v>
      </c>
      <c r="G724" s="3" t="e">
        <f t="shared" si="63"/>
        <v>#VALUE!</v>
      </c>
      <c r="H724" s="3" t="e">
        <f t="shared" si="63"/>
        <v>#VALUE!</v>
      </c>
      <c r="J724" s="7"/>
    </row>
    <row r="725" spans="1:14" ht="15.75" x14ac:dyDescent="0.25">
      <c r="A725" s="28" t="str">
        <f>_xlfn.XLOOKUP(P!C725,'Banco de Dados'!$B$3:$B$274,'Banco de Dados'!$K$3:$K$274,"")</f>
        <v/>
      </c>
      <c r="B725" s="2">
        <v>0</v>
      </c>
      <c r="C725" s="2">
        <v>0</v>
      </c>
      <c r="D725" s="2">
        <v>0</v>
      </c>
      <c r="E725" s="2">
        <v>0</v>
      </c>
      <c r="F725" s="32" t="e">
        <f t="shared" si="64"/>
        <v>#DIV/0!</v>
      </c>
      <c r="G725" s="3" t="e">
        <f t="shared" si="63"/>
        <v>#VALUE!</v>
      </c>
      <c r="H725" s="3" t="e">
        <f t="shared" si="63"/>
        <v>#VALUE!</v>
      </c>
      <c r="K725" s="165" t="s">
        <v>67</v>
      </c>
      <c r="L725" s="166"/>
      <c r="M725" s="167"/>
      <c r="N725"/>
    </row>
    <row r="726" spans="1:14" x14ac:dyDescent="0.25">
      <c r="A726" s="28" t="str">
        <f>_xlfn.XLOOKUP(P!C726,'Banco de Dados'!$B$3:$B$274,'Banco de Dados'!$K$3:$K$274,"")</f>
        <v/>
      </c>
      <c r="B726" s="2">
        <v>0</v>
      </c>
      <c r="C726" s="2">
        <v>0</v>
      </c>
      <c r="D726" s="2">
        <v>0</v>
      </c>
      <c r="E726" s="2">
        <v>0</v>
      </c>
      <c r="F726" s="32" t="e">
        <f t="shared" si="64"/>
        <v>#DIV/0!</v>
      </c>
      <c r="G726" s="3" t="e">
        <f t="shared" si="63"/>
        <v>#VALUE!</v>
      </c>
      <c r="H726" s="3" t="e">
        <f t="shared" si="63"/>
        <v>#VALUE!</v>
      </c>
      <c r="J726" s="7"/>
      <c r="K726" s="104" t="s">
        <v>240</v>
      </c>
      <c r="L726" s="39"/>
      <c r="M726" s="106" t="s">
        <v>209</v>
      </c>
    </row>
    <row r="727" spans="1:14" x14ac:dyDescent="0.25">
      <c r="A727" s="28" t="str">
        <f>_xlfn.XLOOKUP(P!C727,'Banco de Dados'!$B$3:$B$274,'Banco de Dados'!$K$3:$K$274,"")</f>
        <v/>
      </c>
      <c r="B727" s="2">
        <v>0</v>
      </c>
      <c r="C727" s="2">
        <v>0</v>
      </c>
      <c r="D727" s="2">
        <v>0</v>
      </c>
      <c r="E727" s="2">
        <v>0</v>
      </c>
      <c r="F727" s="32" t="e">
        <f t="shared" si="64"/>
        <v>#DIV/0!</v>
      </c>
      <c r="G727" s="3" t="e">
        <f t="shared" si="63"/>
        <v>#VALUE!</v>
      </c>
      <c r="H727" s="3" t="e">
        <f t="shared" si="63"/>
        <v>#VALUE!</v>
      </c>
      <c r="J727" s="58" t="s">
        <v>38</v>
      </c>
      <c r="K727" s="59">
        <f>$L$9</f>
        <v>6600</v>
      </c>
      <c r="L727" s="60"/>
      <c r="M727" s="61">
        <f>$M$11</f>
        <v>29684</v>
      </c>
      <c r="N727" s="60"/>
    </row>
    <row r="728" spans="1:14" x14ac:dyDescent="0.25">
      <c r="A728" s="28" t="str">
        <f>_xlfn.XLOOKUP(P!C728,'Banco de Dados'!$B$3:$B$274,'Banco de Dados'!$K$3:$K$274,"")</f>
        <v/>
      </c>
      <c r="B728" s="2">
        <v>0</v>
      </c>
      <c r="C728" s="2">
        <v>0</v>
      </c>
      <c r="D728" s="2">
        <v>0</v>
      </c>
      <c r="E728" s="2">
        <v>0</v>
      </c>
      <c r="F728" s="32" t="e">
        <f t="shared" si="64"/>
        <v>#DIV/0!</v>
      </c>
      <c r="G728" s="3" t="e">
        <f t="shared" si="63"/>
        <v>#VALUE!</v>
      </c>
      <c r="H728" s="3" t="e">
        <f t="shared" si="63"/>
        <v>#VALUE!</v>
      </c>
      <c r="J728" s="2"/>
      <c r="K728" s="18"/>
      <c r="L728" s="2" t="s">
        <v>70</v>
      </c>
      <c r="M728" s="19"/>
    </row>
    <row r="729" spans="1:14" x14ac:dyDescent="0.25">
      <c r="A729" s="28" t="str">
        <f>_xlfn.XLOOKUP(P!C729,'Banco de Dados'!$B$3:$B$274,'Banco de Dados'!$K$3:$K$274,"")</f>
        <v/>
      </c>
      <c r="B729" s="2">
        <v>0</v>
      </c>
      <c r="C729" s="2">
        <v>0</v>
      </c>
      <c r="D729" s="2">
        <v>0</v>
      </c>
      <c r="E729" s="2">
        <v>0</v>
      </c>
      <c r="F729" s="32" t="e">
        <f t="shared" si="64"/>
        <v>#DIV/0!</v>
      </c>
      <c r="G729" s="3" t="e">
        <f t="shared" si="63"/>
        <v>#VALUE!</v>
      </c>
      <c r="H729" s="3" t="e">
        <f t="shared" si="63"/>
        <v>#VALUE!</v>
      </c>
      <c r="J729" s="58" t="s">
        <v>69</v>
      </c>
      <c r="K729" s="62" t="s">
        <v>71</v>
      </c>
      <c r="L729" s="63"/>
      <c r="M729" s="64" t="str">
        <f>K723</f>
        <v/>
      </c>
      <c r="N729" s="60"/>
    </row>
    <row r="730" spans="1:14" x14ac:dyDescent="0.25">
      <c r="A730" s="28" t="str">
        <f>_xlfn.XLOOKUP(P!C730,'Banco de Dados'!$B$3:$B$274,'Banco de Dados'!$K$3:$K$274,"")</f>
        <v/>
      </c>
      <c r="B730" s="2">
        <v>0</v>
      </c>
      <c r="C730" s="2">
        <v>0</v>
      </c>
      <c r="D730" s="2">
        <v>0</v>
      </c>
      <c r="E730" s="2">
        <v>0</v>
      </c>
      <c r="F730" s="32" t="e">
        <f t="shared" si="64"/>
        <v>#DIV/0!</v>
      </c>
      <c r="G730" s="3" t="e">
        <f t="shared" si="63"/>
        <v>#VALUE!</v>
      </c>
      <c r="H730" s="3" t="e">
        <f t="shared" si="63"/>
        <v>#VALUE!</v>
      </c>
      <c r="J730" s="7"/>
    </row>
    <row r="731" spans="1:14" ht="15.75" x14ac:dyDescent="0.25">
      <c r="A731" s="28" t="str">
        <f>_xlfn.XLOOKUP(P!C731,'Banco de Dados'!$B$3:$B$274,'Banco de Dados'!$K$3:$K$274,"")</f>
        <v/>
      </c>
      <c r="B731" s="2">
        <v>0</v>
      </c>
      <c r="C731" s="2">
        <v>0</v>
      </c>
      <c r="D731" s="2">
        <v>0</v>
      </c>
      <c r="E731" s="2">
        <v>0</v>
      </c>
      <c r="F731" s="32" t="e">
        <f t="shared" si="64"/>
        <v>#DIV/0!</v>
      </c>
      <c r="G731" s="3" t="e">
        <f t="shared" si="63"/>
        <v>#VALUE!</v>
      </c>
      <c r="H731" s="3" t="e">
        <f t="shared" si="63"/>
        <v>#VALUE!</v>
      </c>
      <c r="J731" s="7"/>
      <c r="K731" s="165" t="s">
        <v>218</v>
      </c>
      <c r="L731" s="166"/>
      <c r="M731" s="167"/>
    </row>
    <row r="732" spans="1:14" x14ac:dyDescent="0.25">
      <c r="A732" s="28" t="str">
        <f>_xlfn.XLOOKUP(P!C732,'Banco de Dados'!$B$3:$B$274,'Banco de Dados'!$K$3:$K$274,"")</f>
        <v/>
      </c>
      <c r="B732" s="2">
        <v>0</v>
      </c>
      <c r="C732" s="2">
        <v>0</v>
      </c>
      <c r="D732" s="2">
        <v>0</v>
      </c>
      <c r="E732" s="2">
        <v>0</v>
      </c>
      <c r="F732" s="32" t="e">
        <f t="shared" si="64"/>
        <v>#DIV/0!</v>
      </c>
      <c r="G732" s="3" t="e">
        <f t="shared" si="63"/>
        <v>#VALUE!</v>
      </c>
      <c r="H732" s="3" t="e">
        <f t="shared" si="63"/>
        <v>#VALUE!</v>
      </c>
      <c r="J732" s="7"/>
      <c r="K732" s="104" t="s">
        <v>236</v>
      </c>
      <c r="L732" s="108" t="str">
        <f>K723</f>
        <v/>
      </c>
      <c r="M732" s="109" t="str">
        <f>M723</f>
        <v/>
      </c>
    </row>
    <row r="733" spans="1:14" x14ac:dyDescent="0.25">
      <c r="A733" s="28" t="str">
        <f>_xlfn.XLOOKUP(P!C733,'Banco de Dados'!$B$3:$B$274,'Banco de Dados'!$K$3:$K$274,"")</f>
        <v/>
      </c>
      <c r="B733" s="2">
        <v>0</v>
      </c>
      <c r="C733" s="2">
        <v>0</v>
      </c>
      <c r="D733" s="2">
        <v>0</v>
      </c>
      <c r="E733" s="2">
        <v>0</v>
      </c>
      <c r="F733" s="32" t="e">
        <f t="shared" si="64"/>
        <v>#DIV/0!</v>
      </c>
      <c r="G733" s="3" t="e">
        <f t="shared" si="63"/>
        <v>#VALUE!</v>
      </c>
      <c r="H733" s="3" t="e">
        <f t="shared" si="63"/>
        <v>#VALUE!</v>
      </c>
      <c r="J733" s="7"/>
      <c r="K733" s="104" t="s">
        <v>237</v>
      </c>
      <c r="L733" s="105">
        <f>$L$9</f>
        <v>6600</v>
      </c>
      <c r="M733" s="106">
        <f>$L$10</f>
        <v>0</v>
      </c>
    </row>
    <row r="734" spans="1:14" x14ac:dyDescent="0.25">
      <c r="A734" s="28" t="str">
        <f>_xlfn.XLOOKUP(P!C734,'Banco de Dados'!$B$3:$B$274,'Banco de Dados'!$K$3:$K$274,"")</f>
        <v/>
      </c>
      <c r="B734" s="2">
        <v>0</v>
      </c>
      <c r="C734" s="2">
        <v>0</v>
      </c>
      <c r="D734" s="2">
        <v>0</v>
      </c>
      <c r="E734" s="2">
        <v>0</v>
      </c>
      <c r="F734" s="32" t="e">
        <f t="shared" si="64"/>
        <v>#DIV/0!</v>
      </c>
      <c r="G734" s="3" t="e">
        <f t="shared" si="63"/>
        <v>#VALUE!</v>
      </c>
      <c r="H734" s="3" t="e">
        <f t="shared" si="63"/>
        <v>#VALUE!</v>
      </c>
      <c r="J734" s="7"/>
      <c r="K734" s="104" t="s">
        <v>238</v>
      </c>
      <c r="L734" s="105">
        <f>$M$11</f>
        <v>29684</v>
      </c>
      <c r="M734" s="106">
        <f>$M$12</f>
        <v>255</v>
      </c>
    </row>
    <row r="735" spans="1:14" x14ac:dyDescent="0.25">
      <c r="A735" s="28" t="str">
        <f>_xlfn.XLOOKUP(P!C735,'Banco de Dados'!$B$3:$B$274,'Banco de Dados'!$K$3:$K$274,"")</f>
        <v/>
      </c>
      <c r="B735" s="2">
        <v>0</v>
      </c>
      <c r="C735" s="2">
        <v>0</v>
      </c>
      <c r="D735" s="2">
        <v>0</v>
      </c>
      <c r="E735" s="2">
        <v>0</v>
      </c>
      <c r="F735" s="32" t="e">
        <f t="shared" si="64"/>
        <v>#DIV/0!</v>
      </c>
      <c r="G735" s="3" t="e">
        <f t="shared" si="63"/>
        <v>#VALUE!</v>
      </c>
      <c r="H735" s="3" t="e">
        <f t="shared" si="63"/>
        <v>#VALUE!</v>
      </c>
      <c r="J735" s="7"/>
      <c r="K735" s="69" t="s">
        <v>217</v>
      </c>
      <c r="L735" s="110" t="e">
        <f>SQRT(((M732/L732)^2)+((M733/L733)^2)+((M734/L734)^2))</f>
        <v>#VALUE!</v>
      </c>
      <c r="M735" s="71" t="str">
        <f>M744</f>
        <v>mg/kg</v>
      </c>
    </row>
    <row r="736" spans="1:14" x14ac:dyDescent="0.25">
      <c r="A736" s="28" t="str">
        <f>_xlfn.XLOOKUP(P!C736,'Banco de Dados'!$B$3:$B$274,'Banco de Dados'!$K$3:$K$274,"")</f>
        <v/>
      </c>
      <c r="B736" s="2">
        <v>0</v>
      </c>
      <c r="C736" s="2">
        <v>0</v>
      </c>
      <c r="D736" s="2">
        <v>0</v>
      </c>
      <c r="E736" s="2">
        <v>0</v>
      </c>
      <c r="F736" s="32" t="e">
        <f t="shared" si="64"/>
        <v>#DIV/0!</v>
      </c>
      <c r="G736" s="3" t="e">
        <f t="shared" si="63"/>
        <v>#VALUE!</v>
      </c>
      <c r="H736" s="3" t="e">
        <f t="shared" si="63"/>
        <v>#VALUE!</v>
      </c>
      <c r="J736" s="7"/>
    </row>
    <row r="737" spans="1:13" x14ac:dyDescent="0.25">
      <c r="A737" s="28" t="str">
        <f>_xlfn.XLOOKUP(P!C737,'Banco de Dados'!$B$3:$B$274,'Banco de Dados'!$K$3:$K$274,"")</f>
        <v/>
      </c>
      <c r="B737" s="2">
        <v>0</v>
      </c>
      <c r="C737" s="2">
        <v>0</v>
      </c>
      <c r="D737" s="2">
        <v>0</v>
      </c>
      <c r="E737" s="2">
        <v>0</v>
      </c>
      <c r="F737" s="32" t="e">
        <f t="shared" si="64"/>
        <v>#DIV/0!</v>
      </c>
      <c r="G737" s="3" t="e">
        <f t="shared" si="63"/>
        <v>#VALUE!</v>
      </c>
      <c r="H737" s="3" t="e">
        <f t="shared" si="63"/>
        <v>#VALUE!</v>
      </c>
      <c r="J737" s="7"/>
    </row>
    <row r="738" spans="1:13" x14ac:dyDescent="0.25">
      <c r="A738" s="28" t="str">
        <f>_xlfn.XLOOKUP(P!C738,'Banco de Dados'!$B$3:$B$274,'Banco de Dados'!$K$3:$K$274,"")</f>
        <v/>
      </c>
      <c r="B738" s="2">
        <v>0</v>
      </c>
      <c r="C738" s="2">
        <v>0</v>
      </c>
      <c r="D738" s="2">
        <v>0</v>
      </c>
      <c r="E738" s="2">
        <v>0</v>
      </c>
      <c r="F738" s="32" t="e">
        <f t="shared" si="64"/>
        <v>#DIV/0!</v>
      </c>
      <c r="G738" s="3" t="e">
        <f t="shared" si="63"/>
        <v>#VALUE!</v>
      </c>
      <c r="H738" s="3" t="e">
        <f t="shared" si="63"/>
        <v>#VALUE!</v>
      </c>
      <c r="J738" s="7"/>
    </row>
    <row r="739" spans="1:13" x14ac:dyDescent="0.25">
      <c r="A739" s="28" t="str">
        <f>_xlfn.XLOOKUP(P!C739,'Banco de Dados'!$B$3:$B$274,'Banco de Dados'!$K$3:$K$274,"")</f>
        <v/>
      </c>
      <c r="B739" s="2">
        <v>0</v>
      </c>
      <c r="C739" s="2">
        <v>0</v>
      </c>
      <c r="D739" s="2">
        <v>0</v>
      </c>
      <c r="E739" s="2">
        <v>0</v>
      </c>
      <c r="F739" s="32" t="e">
        <f t="shared" si="64"/>
        <v>#DIV/0!</v>
      </c>
      <c r="G739" s="3" t="e">
        <f t="shared" si="63"/>
        <v>#VALUE!</v>
      </c>
      <c r="H739" s="3" t="e">
        <f t="shared" si="63"/>
        <v>#VALUE!</v>
      </c>
      <c r="J739" s="7"/>
    </row>
    <row r="740" spans="1:13" x14ac:dyDescent="0.25">
      <c r="A740" s="28" t="str">
        <f>_xlfn.XLOOKUP(P!C740,'Banco de Dados'!$B$3:$B$274,'Banco de Dados'!$K$3:$K$274,"")</f>
        <v/>
      </c>
      <c r="B740" s="2">
        <v>0</v>
      </c>
      <c r="C740" s="2">
        <v>0</v>
      </c>
      <c r="D740" s="2">
        <v>0</v>
      </c>
      <c r="E740" s="2">
        <v>0</v>
      </c>
      <c r="F740" s="32" t="e">
        <f t="shared" si="64"/>
        <v>#DIV/0!</v>
      </c>
      <c r="G740" s="3" t="e">
        <f t="shared" si="63"/>
        <v>#VALUE!</v>
      </c>
      <c r="H740" s="3" t="e">
        <f t="shared" si="63"/>
        <v>#VALUE!</v>
      </c>
      <c r="J740" s="7"/>
    </row>
    <row r="741" spans="1:13" x14ac:dyDescent="0.25">
      <c r="A741" s="28" t="str">
        <f>_xlfn.XLOOKUP(P!C741,'Banco de Dados'!$B$3:$B$274,'Banco de Dados'!$K$3:$K$274,"")</f>
        <v/>
      </c>
      <c r="B741" s="2">
        <v>0</v>
      </c>
      <c r="C741" s="2">
        <v>0</v>
      </c>
      <c r="D741" s="2">
        <v>0</v>
      </c>
      <c r="E741" s="2">
        <v>0</v>
      </c>
      <c r="F741" s="32" t="e">
        <f t="shared" si="64"/>
        <v>#DIV/0!</v>
      </c>
      <c r="G741" s="3" t="e">
        <f t="shared" si="63"/>
        <v>#VALUE!</v>
      </c>
      <c r="H741" s="3" t="e">
        <f t="shared" si="63"/>
        <v>#VALUE!</v>
      </c>
      <c r="J741" s="7"/>
    </row>
    <row r="742" spans="1:13" x14ac:dyDescent="0.25">
      <c r="A742" s="28" t="str">
        <f>_xlfn.XLOOKUP(P!C742,'Banco de Dados'!$B$3:$B$274,'Banco de Dados'!$K$3:$K$274,"")</f>
        <v/>
      </c>
      <c r="B742" s="2">
        <v>0</v>
      </c>
      <c r="C742" s="2">
        <v>0</v>
      </c>
      <c r="D742" s="2">
        <v>0</v>
      </c>
      <c r="E742" s="17">
        <v>0</v>
      </c>
      <c r="F742" s="32" t="e">
        <f t="shared" si="64"/>
        <v>#DIV/0!</v>
      </c>
      <c r="G742" s="3" t="e">
        <f t="shared" si="63"/>
        <v>#VALUE!</v>
      </c>
      <c r="H742" s="3" t="e">
        <f t="shared" si="63"/>
        <v>#VALUE!</v>
      </c>
      <c r="J742" s="7"/>
    </row>
    <row r="743" spans="1:13" ht="15.75" x14ac:dyDescent="0.25">
      <c r="A743" s="28" t="str">
        <f>_xlfn.XLOOKUP(P!C743,'Banco de Dados'!$B$3:$B$274,'Banco de Dados'!$K$3:$K$274,"")</f>
        <v/>
      </c>
      <c r="B743" s="2">
        <v>0</v>
      </c>
      <c r="C743" s="2">
        <v>0</v>
      </c>
      <c r="D743" s="2">
        <v>0</v>
      </c>
      <c r="E743" s="2">
        <v>0</v>
      </c>
      <c r="F743" s="32" t="e">
        <f t="shared" si="64"/>
        <v>#DIV/0!</v>
      </c>
      <c r="G743" s="3" t="e">
        <f t="shared" si="63"/>
        <v>#VALUE!</v>
      </c>
      <c r="H743" s="3" t="e">
        <f t="shared" si="63"/>
        <v>#VALUE!</v>
      </c>
      <c r="J743" s="7"/>
      <c r="K743" s="101" t="s">
        <v>216</v>
      </c>
      <c r="L743" s="102">
        <f>K721</f>
        <v>0</v>
      </c>
      <c r="M743" s="103" t="str">
        <f>M721</f>
        <v>Cloro</v>
      </c>
    </row>
    <row r="744" spans="1:13" x14ac:dyDescent="0.25">
      <c r="A744" s="28" t="str">
        <f>_xlfn.XLOOKUP(P!C744,'Banco de Dados'!$B$3:$B$274,'Banco de Dados'!$K$3:$K$274,"")</f>
        <v/>
      </c>
      <c r="B744" s="2">
        <v>0</v>
      </c>
      <c r="C744" s="2">
        <v>0</v>
      </c>
      <c r="D744" s="2">
        <v>0</v>
      </c>
      <c r="E744" s="2">
        <v>0</v>
      </c>
      <c r="F744" s="32" t="e">
        <f t="shared" si="64"/>
        <v>#DIV/0!</v>
      </c>
      <c r="G744" s="3" t="e">
        <f t="shared" si="63"/>
        <v>#VALUE!</v>
      </c>
      <c r="H744" s="3" t="e">
        <f t="shared" si="63"/>
        <v>#VALUE!</v>
      </c>
      <c r="J744" s="7"/>
      <c r="K744" s="68" t="s">
        <v>68</v>
      </c>
      <c r="L744" s="29" t="e">
        <f>(K727*M729)/M727</f>
        <v>#VALUE!</v>
      </c>
      <c r="M744" s="66" t="str">
        <f>$M$9</f>
        <v>mg/kg</v>
      </c>
    </row>
    <row r="745" spans="1:13" x14ac:dyDescent="0.25">
      <c r="A745" s="28" t="str">
        <f>_xlfn.XLOOKUP(P!C745,'Banco de Dados'!$B$3:$B$274,'Banco de Dados'!$K$3:$K$274,"")</f>
        <v/>
      </c>
      <c r="B745" s="2">
        <v>0</v>
      </c>
      <c r="C745" s="2">
        <v>0</v>
      </c>
      <c r="D745" s="2">
        <v>0</v>
      </c>
      <c r="E745" s="2">
        <v>0</v>
      </c>
      <c r="F745" s="32" t="e">
        <f t="shared" si="64"/>
        <v>#DIV/0!</v>
      </c>
      <c r="G745" s="3" t="e">
        <f t="shared" si="63"/>
        <v>#VALUE!</v>
      </c>
      <c r="H745" s="3" t="e">
        <f t="shared" si="63"/>
        <v>#VALUE!</v>
      </c>
      <c r="J745" s="7"/>
      <c r="K745" s="111" t="s">
        <v>246</v>
      </c>
      <c r="L745" s="126" t="e">
        <f>SQRT(((M732/L732)^2)+((M733/L733)^2)+((M734/L734)^2))</f>
        <v>#VALUE!</v>
      </c>
      <c r="M745" s="66"/>
    </row>
    <row r="746" spans="1:13" x14ac:dyDescent="0.25">
      <c r="A746" s="28" t="str">
        <f>_xlfn.XLOOKUP(P!C746,'Banco de Dados'!$B$3:$B$274,'Banco de Dados'!$K$3:$K$274,"")</f>
        <v/>
      </c>
      <c r="B746" s="2">
        <v>0</v>
      </c>
      <c r="C746" s="2">
        <v>0</v>
      </c>
      <c r="D746" s="2">
        <v>0</v>
      </c>
      <c r="E746" s="2">
        <v>0</v>
      </c>
      <c r="F746" s="32" t="e">
        <f t="shared" si="64"/>
        <v>#DIV/0!</v>
      </c>
      <c r="G746" s="3" t="e">
        <f t="shared" si="63"/>
        <v>#VALUE!</v>
      </c>
      <c r="H746" s="3" t="e">
        <f t="shared" si="63"/>
        <v>#VALUE!</v>
      </c>
      <c r="J746" s="7"/>
      <c r="K746" s="69" t="s">
        <v>247</v>
      </c>
      <c r="L746" s="127" t="e">
        <f>L745*L744</f>
        <v>#VALUE!</v>
      </c>
      <c r="M746" s="71" t="str">
        <f>$M$9</f>
        <v>mg/kg</v>
      </c>
    </row>
    <row r="747" spans="1:13" x14ac:dyDescent="0.25">
      <c r="A747" s="28" t="str">
        <f>_xlfn.XLOOKUP(P!C747,'Banco de Dados'!$B$3:$B$274,'Banco de Dados'!$K$3:$K$274,"")</f>
        <v/>
      </c>
      <c r="B747" s="2">
        <v>0</v>
      </c>
      <c r="C747" s="2">
        <v>0</v>
      </c>
      <c r="D747" s="2">
        <v>0</v>
      </c>
      <c r="E747" s="2">
        <v>0</v>
      </c>
      <c r="F747" s="32" t="e">
        <f t="shared" si="64"/>
        <v>#DIV/0!</v>
      </c>
      <c r="G747" s="3" t="e">
        <f t="shared" si="63"/>
        <v>#VALUE!</v>
      </c>
      <c r="H747" s="3" t="e">
        <f t="shared" si="63"/>
        <v>#VALUE!</v>
      </c>
      <c r="J747" s="7"/>
      <c r="K747" s="123"/>
      <c r="L747" s="124"/>
    </row>
    <row r="748" spans="1:13" x14ac:dyDescent="0.25">
      <c r="A748" s="28" t="str">
        <f>_xlfn.XLOOKUP(P!C748,'Banco de Dados'!$B$3:$B$274,'Banco de Dados'!$K$3:$K$274,"")</f>
        <v/>
      </c>
      <c r="B748" s="2">
        <v>0</v>
      </c>
      <c r="C748" s="2">
        <v>0</v>
      </c>
      <c r="D748" s="2">
        <v>0</v>
      </c>
      <c r="E748" s="2">
        <v>0</v>
      </c>
      <c r="F748" s="32" t="e">
        <f t="shared" si="64"/>
        <v>#DIV/0!</v>
      </c>
      <c r="G748" s="3" t="e">
        <f t="shared" si="63"/>
        <v>#VALUE!</v>
      </c>
      <c r="H748" s="3" t="e">
        <f t="shared" si="63"/>
        <v>#VALUE!</v>
      </c>
      <c r="J748" s="7"/>
    </row>
    <row r="749" spans="1:13" x14ac:dyDescent="0.25">
      <c r="A749" s="28" t="str">
        <f>_xlfn.XLOOKUP(P!C749,'Banco de Dados'!$B$3:$B$274,'Banco de Dados'!$K$3:$K$274,"")</f>
        <v/>
      </c>
      <c r="B749" s="2">
        <v>0</v>
      </c>
      <c r="C749" s="2">
        <v>0</v>
      </c>
      <c r="D749" s="2">
        <v>0</v>
      </c>
      <c r="E749" s="2">
        <v>0</v>
      </c>
      <c r="F749" s="32" t="e">
        <f t="shared" si="64"/>
        <v>#DIV/0!</v>
      </c>
      <c r="G749" s="3" t="e">
        <f t="shared" si="63"/>
        <v>#VALUE!</v>
      </c>
      <c r="H749" s="3" t="e">
        <f t="shared" si="63"/>
        <v>#VALUE!</v>
      </c>
      <c r="J749" s="7"/>
    </row>
    <row r="750" spans="1:13" x14ac:dyDescent="0.25">
      <c r="A750" s="28" t="str">
        <f>_xlfn.XLOOKUP(P!C750,'Banco de Dados'!$B$3:$B$274,'Banco de Dados'!$K$3:$K$274,"")</f>
        <v/>
      </c>
      <c r="B750" s="2">
        <v>0</v>
      </c>
      <c r="C750" s="2">
        <v>0</v>
      </c>
      <c r="D750" s="2">
        <v>0</v>
      </c>
      <c r="E750" s="2">
        <v>0</v>
      </c>
      <c r="F750" s="32" t="e">
        <f t="shared" si="64"/>
        <v>#DIV/0!</v>
      </c>
      <c r="G750" s="3" t="e">
        <f t="shared" ref="G750:H752" si="65">D750*$E$720</f>
        <v>#VALUE!</v>
      </c>
      <c r="H750" s="3" t="e">
        <f t="shared" si="65"/>
        <v>#VALUE!</v>
      </c>
      <c r="J750" s="7"/>
    </row>
    <row r="751" spans="1:13" x14ac:dyDescent="0.25">
      <c r="A751" s="28" t="str">
        <f>_xlfn.XLOOKUP(P!C751,'Banco de Dados'!$B$3:$B$274,'Banco de Dados'!$K$3:$K$274,"")</f>
        <v/>
      </c>
      <c r="B751" s="2">
        <v>0</v>
      </c>
      <c r="C751" s="2">
        <v>0</v>
      </c>
      <c r="D751" s="2">
        <v>0</v>
      </c>
      <c r="E751" s="2">
        <v>0</v>
      </c>
      <c r="F751" s="32" t="e">
        <f t="shared" si="64"/>
        <v>#DIV/0!</v>
      </c>
      <c r="G751" s="3" t="e">
        <f t="shared" si="65"/>
        <v>#VALUE!</v>
      </c>
      <c r="H751" s="3" t="e">
        <f t="shared" si="65"/>
        <v>#VALUE!</v>
      </c>
      <c r="J751" s="7"/>
    </row>
    <row r="752" spans="1:13" x14ac:dyDescent="0.25">
      <c r="A752" s="28" t="str">
        <f>_xlfn.XLOOKUP(P!C752,'Banco de Dados'!$B$3:$B$274,'Banco de Dados'!$K$3:$K$274,"")</f>
        <v/>
      </c>
      <c r="B752" s="2">
        <v>0</v>
      </c>
      <c r="C752" s="2">
        <v>0</v>
      </c>
      <c r="D752" s="2">
        <v>0</v>
      </c>
      <c r="E752" s="2">
        <v>0</v>
      </c>
      <c r="F752" s="32" t="e">
        <f t="shared" si="64"/>
        <v>#DIV/0!</v>
      </c>
      <c r="G752" s="3" t="e">
        <f t="shared" si="65"/>
        <v>#VALUE!</v>
      </c>
      <c r="H752" s="3" t="e">
        <f t="shared" si="65"/>
        <v>#VALUE!</v>
      </c>
      <c r="J752" s="7"/>
    </row>
    <row r="753" spans="1:14" x14ac:dyDescent="0.25">
      <c r="A753" s="21"/>
      <c r="B753" s="21"/>
      <c r="C753" s="21"/>
      <c r="D753" s="21"/>
      <c r="E753" s="21"/>
      <c r="F753" s="77"/>
      <c r="G753" s="21"/>
      <c r="H753" s="21"/>
      <c r="J753" s="21"/>
      <c r="K753" s="21"/>
      <c r="L753" s="21"/>
      <c r="M753" s="21"/>
      <c r="N753" s="21"/>
    </row>
    <row r="754" spans="1:14" ht="15.75" x14ac:dyDescent="0.25">
      <c r="A754" s="36">
        <f>'Nome das Amostras'!A26</f>
        <v>0</v>
      </c>
      <c r="B754" s="164" t="e">
        <f>VLOOKUP(A754,'Nome das Amostras'!$A$3:$D$28,2,FALSE)</f>
        <v>#N/A</v>
      </c>
      <c r="C754" s="164"/>
      <c r="D754" s="51" t="s">
        <v>65</v>
      </c>
      <c r="E754" s="52" t="e">
        <f>'Banco de Dados'!$O$13/'Banco de Dados'!FM13</f>
        <v>#VALUE!</v>
      </c>
      <c r="F754" s="74"/>
      <c r="G754" s="3"/>
      <c r="H754" s="3"/>
      <c r="J754" s="7"/>
    </row>
    <row r="755" spans="1:14" ht="15.75" x14ac:dyDescent="0.25">
      <c r="A755" s="107" t="s">
        <v>1</v>
      </c>
      <c r="B755" s="107" t="s">
        <v>0</v>
      </c>
      <c r="C755" s="107" t="s">
        <v>212</v>
      </c>
      <c r="D755" s="107" t="s">
        <v>209</v>
      </c>
      <c r="E755" s="107" t="s">
        <v>213</v>
      </c>
      <c r="F755" s="76" t="s">
        <v>219</v>
      </c>
      <c r="G755" s="54" t="s">
        <v>140</v>
      </c>
      <c r="H755" s="54" t="s">
        <v>66</v>
      </c>
      <c r="J755" s="7"/>
      <c r="K755" s="72">
        <f>A754</f>
        <v>0</v>
      </c>
      <c r="L755" s="55" t="s">
        <v>215</v>
      </c>
      <c r="M755" s="41" t="str">
        <f>$A$1</f>
        <v>Cloro</v>
      </c>
      <c r="N755" s="3"/>
    </row>
    <row r="756" spans="1:14" x14ac:dyDescent="0.25">
      <c r="A756" s="28" t="str">
        <f>_xlfn.XLOOKUP(P!C756,'Banco de Dados'!$B$3:$B$274,'Banco de Dados'!$K$3:$K$274,"")</f>
        <v/>
      </c>
      <c r="B756" s="2" cm="1">
        <f t="array" ref="B756:E786">Dados!FI5:FL35</f>
        <v>0</v>
      </c>
      <c r="C756" s="2">
        <v>0</v>
      </c>
      <c r="D756" s="2">
        <v>0</v>
      </c>
      <c r="E756" s="2">
        <v>0</v>
      </c>
      <c r="F756" s="32" t="e">
        <f>(E756*100)/D756</f>
        <v>#DIV/0!</v>
      </c>
      <c r="G756" s="3" t="e">
        <f t="shared" ref="G756:H783" si="66">D756*$E$754</f>
        <v>#VALUE!</v>
      </c>
      <c r="H756" s="3" t="e">
        <f t="shared" si="66"/>
        <v>#VALUE!</v>
      </c>
      <c r="J756" s="7"/>
      <c r="K756" s="5" t="s">
        <v>210</v>
      </c>
      <c r="L756" s="5"/>
      <c r="M756" s="5" t="s">
        <v>211</v>
      </c>
    </row>
    <row r="757" spans="1:14" x14ac:dyDescent="0.25">
      <c r="A757" s="28" t="str">
        <f>_xlfn.XLOOKUP(P!C757,'Banco de Dados'!$B$3:$B$274,'Banco de Dados'!$K$3:$K$274,"")</f>
        <v/>
      </c>
      <c r="B757" s="2">
        <v>0</v>
      </c>
      <c r="C757" s="2">
        <v>0</v>
      </c>
      <c r="D757" s="2">
        <v>0</v>
      </c>
      <c r="E757" s="2">
        <v>0</v>
      </c>
      <c r="F757" s="32" t="e">
        <f t="shared" ref="F757:F786" si="67">(E757*100)/D757</f>
        <v>#DIV/0!</v>
      </c>
      <c r="G757" s="3" t="e">
        <f t="shared" si="66"/>
        <v>#VALUE!</v>
      </c>
      <c r="H757" s="3" t="e">
        <f t="shared" si="66"/>
        <v>#VALUE!</v>
      </c>
      <c r="J757" s="7"/>
      <c r="K757" s="6" t="str">
        <f>_xlfn.XLOOKUP($B$4,A756:A783,G756:G783,"")</f>
        <v/>
      </c>
      <c r="L757" s="6"/>
      <c r="M757" s="6" t="str">
        <f>_xlfn.XLOOKUP($B$4,A756:A783,H756:H783,"")</f>
        <v/>
      </c>
    </row>
    <row r="758" spans="1:14" x14ac:dyDescent="0.25">
      <c r="A758" s="28" t="str">
        <f>_xlfn.XLOOKUP(P!C758,'Banco de Dados'!$B$3:$B$274,'Banco de Dados'!$K$3:$K$274,"")</f>
        <v/>
      </c>
      <c r="B758" s="2">
        <v>0</v>
      </c>
      <c r="C758" s="2">
        <v>0</v>
      </c>
      <c r="D758" s="2">
        <v>0</v>
      </c>
      <c r="E758" s="2">
        <v>0</v>
      </c>
      <c r="F758" s="32" t="e">
        <f t="shared" si="67"/>
        <v>#DIV/0!</v>
      </c>
      <c r="G758" s="3" t="e">
        <f t="shared" si="66"/>
        <v>#VALUE!</v>
      </c>
      <c r="H758" s="3" t="e">
        <f t="shared" si="66"/>
        <v>#VALUE!</v>
      </c>
      <c r="J758" s="7"/>
    </row>
    <row r="759" spans="1:14" ht="15.75" x14ac:dyDescent="0.25">
      <c r="A759" s="28" t="str">
        <f>_xlfn.XLOOKUP(P!C759,'Banco de Dados'!$B$3:$B$274,'Banco de Dados'!$K$3:$K$274,"")</f>
        <v/>
      </c>
      <c r="B759" s="2">
        <v>0</v>
      </c>
      <c r="C759" s="2">
        <v>0</v>
      </c>
      <c r="D759" s="2">
        <v>0</v>
      </c>
      <c r="E759" s="2">
        <v>0</v>
      </c>
      <c r="F759" s="32" t="e">
        <f t="shared" si="67"/>
        <v>#DIV/0!</v>
      </c>
      <c r="G759" s="3" t="e">
        <f t="shared" si="66"/>
        <v>#VALUE!</v>
      </c>
      <c r="H759" s="3" t="e">
        <f t="shared" si="66"/>
        <v>#VALUE!</v>
      </c>
      <c r="K759" s="165" t="s">
        <v>67</v>
      </c>
      <c r="L759" s="166"/>
      <c r="M759" s="167"/>
      <c r="N759"/>
    </row>
    <row r="760" spans="1:14" x14ac:dyDescent="0.25">
      <c r="A760" s="28" t="str">
        <f>_xlfn.XLOOKUP(P!C760,'Banco de Dados'!$B$3:$B$274,'Banco de Dados'!$K$3:$K$274,"")</f>
        <v/>
      </c>
      <c r="B760" s="2">
        <v>0</v>
      </c>
      <c r="C760" s="2">
        <v>0</v>
      </c>
      <c r="D760" s="2">
        <v>0</v>
      </c>
      <c r="E760" s="2">
        <v>0</v>
      </c>
      <c r="F760" s="32" t="e">
        <f t="shared" si="67"/>
        <v>#DIV/0!</v>
      </c>
      <c r="G760" s="3" t="e">
        <f t="shared" si="66"/>
        <v>#VALUE!</v>
      </c>
      <c r="H760" s="3" t="e">
        <f t="shared" si="66"/>
        <v>#VALUE!</v>
      </c>
      <c r="J760" s="7"/>
      <c r="K760" s="104" t="s">
        <v>240</v>
      </c>
      <c r="L760" s="39"/>
      <c r="M760" s="106" t="s">
        <v>209</v>
      </c>
    </row>
    <row r="761" spans="1:14" x14ac:dyDescent="0.25">
      <c r="A761" s="28" t="str">
        <f>_xlfn.XLOOKUP(P!C761,'Banco de Dados'!$B$3:$B$274,'Banco de Dados'!$K$3:$K$274,"")</f>
        <v/>
      </c>
      <c r="B761" s="2">
        <v>0</v>
      </c>
      <c r="C761" s="2">
        <v>0</v>
      </c>
      <c r="D761" s="2">
        <v>0</v>
      </c>
      <c r="E761" s="2">
        <v>0</v>
      </c>
      <c r="F761" s="32" t="e">
        <f t="shared" si="67"/>
        <v>#DIV/0!</v>
      </c>
      <c r="G761" s="3" t="e">
        <f t="shared" si="66"/>
        <v>#VALUE!</v>
      </c>
      <c r="H761" s="3" t="e">
        <f t="shared" si="66"/>
        <v>#VALUE!</v>
      </c>
      <c r="J761" s="58" t="s">
        <v>38</v>
      </c>
      <c r="K761" s="59">
        <f>$L$9</f>
        <v>6600</v>
      </c>
      <c r="L761" s="60"/>
      <c r="M761" s="61">
        <f>$M$11</f>
        <v>29684</v>
      </c>
      <c r="N761" s="60"/>
    </row>
    <row r="762" spans="1:14" x14ac:dyDescent="0.25">
      <c r="A762" s="28" t="str">
        <f>_xlfn.XLOOKUP(P!C762,'Banco de Dados'!$B$3:$B$274,'Banco de Dados'!$K$3:$K$274,"")</f>
        <v/>
      </c>
      <c r="B762" s="2">
        <v>0</v>
      </c>
      <c r="C762" s="2">
        <v>0</v>
      </c>
      <c r="D762" s="2">
        <v>0</v>
      </c>
      <c r="E762" s="2">
        <v>0</v>
      </c>
      <c r="F762" s="32" t="e">
        <f t="shared" si="67"/>
        <v>#DIV/0!</v>
      </c>
      <c r="G762" s="3" t="e">
        <f t="shared" si="66"/>
        <v>#VALUE!</v>
      </c>
      <c r="H762" s="3" t="e">
        <f t="shared" si="66"/>
        <v>#VALUE!</v>
      </c>
      <c r="J762" s="2"/>
      <c r="K762" s="18"/>
      <c r="L762" s="2" t="s">
        <v>70</v>
      </c>
      <c r="M762" s="19"/>
    </row>
    <row r="763" spans="1:14" x14ac:dyDescent="0.25">
      <c r="A763" s="28" t="str">
        <f>_xlfn.XLOOKUP(P!C763,'Banco de Dados'!$B$3:$B$274,'Banco de Dados'!$K$3:$K$274,"")</f>
        <v/>
      </c>
      <c r="B763" s="2">
        <v>0</v>
      </c>
      <c r="C763" s="2">
        <v>0</v>
      </c>
      <c r="D763" s="2">
        <v>0</v>
      </c>
      <c r="E763" s="2">
        <v>0</v>
      </c>
      <c r="F763" s="32" t="e">
        <f t="shared" si="67"/>
        <v>#DIV/0!</v>
      </c>
      <c r="G763" s="3" t="e">
        <f t="shared" si="66"/>
        <v>#VALUE!</v>
      </c>
      <c r="H763" s="3" t="e">
        <f t="shared" si="66"/>
        <v>#VALUE!</v>
      </c>
      <c r="J763" s="58" t="s">
        <v>69</v>
      </c>
      <c r="K763" s="62" t="s">
        <v>71</v>
      </c>
      <c r="L763" s="63"/>
      <c r="M763" s="64" t="str">
        <f>K757</f>
        <v/>
      </c>
      <c r="N763" s="60"/>
    </row>
    <row r="764" spans="1:14" x14ac:dyDescent="0.25">
      <c r="A764" s="28" t="str">
        <f>_xlfn.XLOOKUP(P!C764,'Banco de Dados'!$B$3:$B$274,'Banco de Dados'!$K$3:$K$274,"")</f>
        <v/>
      </c>
      <c r="B764" s="2">
        <v>0</v>
      </c>
      <c r="C764" s="2">
        <v>0</v>
      </c>
      <c r="D764" s="2">
        <v>0</v>
      </c>
      <c r="E764" s="2">
        <v>0</v>
      </c>
      <c r="F764" s="32" t="e">
        <f t="shared" si="67"/>
        <v>#DIV/0!</v>
      </c>
      <c r="G764" s="3" t="e">
        <f t="shared" si="66"/>
        <v>#VALUE!</v>
      </c>
      <c r="H764" s="3" t="e">
        <f t="shared" si="66"/>
        <v>#VALUE!</v>
      </c>
      <c r="J764" s="7"/>
    </row>
    <row r="765" spans="1:14" ht="15.75" x14ac:dyDescent="0.25">
      <c r="A765" s="28" t="str">
        <f>_xlfn.XLOOKUP(P!C765,'Banco de Dados'!$B$3:$B$274,'Banco de Dados'!$K$3:$K$274,"")</f>
        <v/>
      </c>
      <c r="B765" s="2">
        <v>0</v>
      </c>
      <c r="C765" s="2">
        <v>0</v>
      </c>
      <c r="D765" s="2">
        <v>0</v>
      </c>
      <c r="E765" s="2">
        <v>0</v>
      </c>
      <c r="F765" s="32" t="e">
        <f t="shared" si="67"/>
        <v>#DIV/0!</v>
      </c>
      <c r="G765" s="3" t="e">
        <f t="shared" si="66"/>
        <v>#VALUE!</v>
      </c>
      <c r="H765" s="3" t="e">
        <f t="shared" si="66"/>
        <v>#VALUE!</v>
      </c>
      <c r="J765" s="7"/>
      <c r="K765" s="165" t="s">
        <v>218</v>
      </c>
      <c r="L765" s="166"/>
      <c r="M765" s="167"/>
    </row>
    <row r="766" spans="1:14" x14ac:dyDescent="0.25">
      <c r="A766" s="28" t="str">
        <f>_xlfn.XLOOKUP(P!C766,'Banco de Dados'!$B$3:$B$274,'Banco de Dados'!$K$3:$K$274,"")</f>
        <v/>
      </c>
      <c r="B766" s="2">
        <v>0</v>
      </c>
      <c r="C766" s="2">
        <v>0</v>
      </c>
      <c r="D766" s="2">
        <v>0</v>
      </c>
      <c r="E766" s="2">
        <v>0</v>
      </c>
      <c r="F766" s="32" t="e">
        <f t="shared" si="67"/>
        <v>#DIV/0!</v>
      </c>
      <c r="G766" s="3" t="e">
        <f t="shared" si="66"/>
        <v>#VALUE!</v>
      </c>
      <c r="H766" s="3" t="e">
        <f t="shared" si="66"/>
        <v>#VALUE!</v>
      </c>
      <c r="J766" s="7"/>
      <c r="K766" s="104" t="s">
        <v>236</v>
      </c>
      <c r="L766" s="108" t="str">
        <f>K757</f>
        <v/>
      </c>
      <c r="M766" s="109" t="str">
        <f>M757</f>
        <v/>
      </c>
    </row>
    <row r="767" spans="1:14" x14ac:dyDescent="0.25">
      <c r="A767" s="28" t="str">
        <f>_xlfn.XLOOKUP(P!C767,'Banco de Dados'!$B$3:$B$274,'Banco de Dados'!$K$3:$K$274,"")</f>
        <v/>
      </c>
      <c r="B767" s="2">
        <v>0</v>
      </c>
      <c r="C767" s="2">
        <v>0</v>
      </c>
      <c r="D767" s="2">
        <v>0</v>
      </c>
      <c r="E767" s="2">
        <v>0</v>
      </c>
      <c r="F767" s="32" t="e">
        <f t="shared" si="67"/>
        <v>#DIV/0!</v>
      </c>
      <c r="G767" s="3" t="e">
        <f t="shared" si="66"/>
        <v>#VALUE!</v>
      </c>
      <c r="H767" s="3" t="e">
        <f t="shared" si="66"/>
        <v>#VALUE!</v>
      </c>
      <c r="J767" s="7"/>
      <c r="K767" s="104" t="s">
        <v>237</v>
      </c>
      <c r="L767" s="105">
        <f>$L$9</f>
        <v>6600</v>
      </c>
      <c r="M767" s="106">
        <f>$L$10</f>
        <v>0</v>
      </c>
    </row>
    <row r="768" spans="1:14" x14ac:dyDescent="0.25">
      <c r="A768" s="28" t="str">
        <f>_xlfn.XLOOKUP(P!C768,'Banco de Dados'!$B$3:$B$274,'Banco de Dados'!$K$3:$K$274,"")</f>
        <v/>
      </c>
      <c r="B768" s="2">
        <v>0</v>
      </c>
      <c r="C768" s="2">
        <v>0</v>
      </c>
      <c r="D768" s="2">
        <v>0</v>
      </c>
      <c r="E768" s="2">
        <v>0</v>
      </c>
      <c r="F768" s="32" t="e">
        <f t="shared" si="67"/>
        <v>#DIV/0!</v>
      </c>
      <c r="G768" s="3" t="e">
        <f t="shared" si="66"/>
        <v>#VALUE!</v>
      </c>
      <c r="H768" s="3" t="e">
        <f t="shared" si="66"/>
        <v>#VALUE!</v>
      </c>
      <c r="J768" s="7"/>
      <c r="K768" s="104" t="s">
        <v>238</v>
      </c>
      <c r="L768" s="105">
        <f>$M$11</f>
        <v>29684</v>
      </c>
      <c r="M768" s="106">
        <f>$M$12</f>
        <v>255</v>
      </c>
    </row>
    <row r="769" spans="1:13" x14ac:dyDescent="0.25">
      <c r="A769" s="28" t="str">
        <f>_xlfn.XLOOKUP(P!C769,'Banco de Dados'!$B$3:$B$274,'Banco de Dados'!$K$3:$K$274,"")</f>
        <v/>
      </c>
      <c r="B769" s="2">
        <v>0</v>
      </c>
      <c r="C769" s="2">
        <v>0</v>
      </c>
      <c r="D769" s="2">
        <v>0</v>
      </c>
      <c r="E769" s="2">
        <v>0</v>
      </c>
      <c r="F769" s="32" t="e">
        <f t="shared" si="67"/>
        <v>#DIV/0!</v>
      </c>
      <c r="G769" s="3" t="e">
        <f t="shared" si="66"/>
        <v>#VALUE!</v>
      </c>
      <c r="H769" s="3" t="e">
        <f t="shared" si="66"/>
        <v>#VALUE!</v>
      </c>
      <c r="J769" s="7"/>
      <c r="K769" s="69" t="s">
        <v>217</v>
      </c>
      <c r="L769" s="110" t="e">
        <f>SQRT(((M766/L766)^2)+((M767/L767)^2)+((M768/L768)^2))</f>
        <v>#VALUE!</v>
      </c>
      <c r="M769" s="71" t="str">
        <f>M778</f>
        <v>mg/kg</v>
      </c>
    </row>
    <row r="770" spans="1:13" x14ac:dyDescent="0.25">
      <c r="A770" s="28" t="str">
        <f>_xlfn.XLOOKUP(P!C770,'Banco de Dados'!$B$3:$B$274,'Banco de Dados'!$K$3:$K$274,"")</f>
        <v/>
      </c>
      <c r="B770" s="2">
        <v>0</v>
      </c>
      <c r="C770" s="2">
        <v>0</v>
      </c>
      <c r="D770" s="2">
        <v>0</v>
      </c>
      <c r="E770" s="2">
        <v>0</v>
      </c>
      <c r="F770" s="32" t="e">
        <f t="shared" si="67"/>
        <v>#DIV/0!</v>
      </c>
      <c r="G770" s="3" t="e">
        <f t="shared" si="66"/>
        <v>#VALUE!</v>
      </c>
      <c r="H770" s="3" t="e">
        <f t="shared" si="66"/>
        <v>#VALUE!</v>
      </c>
      <c r="J770" s="7"/>
    </row>
    <row r="771" spans="1:13" x14ac:dyDescent="0.25">
      <c r="A771" s="28" t="str">
        <f>_xlfn.XLOOKUP(P!C771,'Banco de Dados'!$B$3:$B$274,'Banco de Dados'!$K$3:$K$274,"")</f>
        <v/>
      </c>
      <c r="B771" s="2">
        <v>0</v>
      </c>
      <c r="C771" s="2">
        <v>0</v>
      </c>
      <c r="D771" s="2">
        <v>0</v>
      </c>
      <c r="E771" s="2">
        <v>0</v>
      </c>
      <c r="F771" s="32" t="e">
        <f t="shared" si="67"/>
        <v>#DIV/0!</v>
      </c>
      <c r="G771" s="3" t="e">
        <f t="shared" si="66"/>
        <v>#VALUE!</v>
      </c>
      <c r="H771" s="3" t="e">
        <f t="shared" si="66"/>
        <v>#VALUE!</v>
      </c>
      <c r="J771" s="7"/>
    </row>
    <row r="772" spans="1:13" x14ac:dyDescent="0.25">
      <c r="A772" s="28" t="str">
        <f>_xlfn.XLOOKUP(P!C772,'Banco de Dados'!$B$3:$B$274,'Banco de Dados'!$K$3:$K$274,"")</f>
        <v/>
      </c>
      <c r="B772" s="2">
        <v>0</v>
      </c>
      <c r="C772" s="2">
        <v>0</v>
      </c>
      <c r="D772" s="2">
        <v>0</v>
      </c>
      <c r="E772" s="2">
        <v>0</v>
      </c>
      <c r="F772" s="32" t="e">
        <f t="shared" si="67"/>
        <v>#DIV/0!</v>
      </c>
      <c r="G772" s="3" t="e">
        <f t="shared" si="66"/>
        <v>#VALUE!</v>
      </c>
      <c r="H772" s="3" t="e">
        <f t="shared" si="66"/>
        <v>#VALUE!</v>
      </c>
      <c r="J772" s="7"/>
    </row>
    <row r="773" spans="1:13" x14ac:dyDescent="0.25">
      <c r="A773" s="28" t="str">
        <f>_xlfn.XLOOKUP(P!C773,'Banco de Dados'!$B$3:$B$274,'Banco de Dados'!$K$3:$K$274,"")</f>
        <v/>
      </c>
      <c r="B773" s="2">
        <v>0</v>
      </c>
      <c r="C773" s="2">
        <v>0</v>
      </c>
      <c r="D773" s="2">
        <v>0</v>
      </c>
      <c r="E773" s="2">
        <v>0</v>
      </c>
      <c r="F773" s="32" t="e">
        <f t="shared" si="67"/>
        <v>#DIV/0!</v>
      </c>
      <c r="G773" s="3" t="e">
        <f t="shared" si="66"/>
        <v>#VALUE!</v>
      </c>
      <c r="H773" s="3" t="e">
        <f t="shared" si="66"/>
        <v>#VALUE!</v>
      </c>
      <c r="J773" s="7"/>
    </row>
    <row r="774" spans="1:13" x14ac:dyDescent="0.25">
      <c r="A774" s="28" t="str">
        <f>_xlfn.XLOOKUP(P!C774,'Banco de Dados'!$B$3:$B$274,'Banco de Dados'!$K$3:$K$274,"")</f>
        <v/>
      </c>
      <c r="B774" s="2">
        <v>0</v>
      </c>
      <c r="C774" s="2">
        <v>0</v>
      </c>
      <c r="D774" s="2">
        <v>0</v>
      </c>
      <c r="E774" s="2">
        <v>0</v>
      </c>
      <c r="F774" s="32" t="e">
        <f t="shared" si="67"/>
        <v>#DIV/0!</v>
      </c>
      <c r="G774" s="3" t="e">
        <f t="shared" si="66"/>
        <v>#VALUE!</v>
      </c>
      <c r="H774" s="3" t="e">
        <f t="shared" si="66"/>
        <v>#VALUE!</v>
      </c>
      <c r="J774" s="7"/>
    </row>
    <row r="775" spans="1:13" x14ac:dyDescent="0.25">
      <c r="A775" s="28" t="str">
        <f>_xlfn.XLOOKUP(P!C775,'Banco de Dados'!$B$3:$B$274,'Banco de Dados'!$K$3:$K$274,"")</f>
        <v/>
      </c>
      <c r="B775" s="2">
        <v>0</v>
      </c>
      <c r="C775" s="2">
        <v>0</v>
      </c>
      <c r="D775" s="2">
        <v>0</v>
      </c>
      <c r="E775" s="2">
        <v>0</v>
      </c>
      <c r="F775" s="32" t="e">
        <f t="shared" si="67"/>
        <v>#DIV/0!</v>
      </c>
      <c r="G775" s="3" t="e">
        <f t="shared" si="66"/>
        <v>#VALUE!</v>
      </c>
      <c r="H775" s="3" t="e">
        <f t="shared" si="66"/>
        <v>#VALUE!</v>
      </c>
      <c r="J775" s="7"/>
    </row>
    <row r="776" spans="1:13" x14ac:dyDescent="0.25">
      <c r="A776" s="28" t="str">
        <f>_xlfn.XLOOKUP(P!C776,'Banco de Dados'!$B$3:$B$274,'Banco de Dados'!$K$3:$K$274,"")</f>
        <v/>
      </c>
      <c r="B776" s="2">
        <v>0</v>
      </c>
      <c r="C776" s="2">
        <v>0</v>
      </c>
      <c r="D776" s="2">
        <v>0</v>
      </c>
      <c r="E776" s="17">
        <v>0</v>
      </c>
      <c r="F776" s="32" t="e">
        <f t="shared" si="67"/>
        <v>#DIV/0!</v>
      </c>
      <c r="G776" s="3" t="e">
        <f t="shared" si="66"/>
        <v>#VALUE!</v>
      </c>
      <c r="H776" s="3" t="e">
        <f t="shared" si="66"/>
        <v>#VALUE!</v>
      </c>
      <c r="J776" s="7"/>
    </row>
    <row r="777" spans="1:13" ht="15.75" x14ac:dyDescent="0.25">
      <c r="A777" s="28" t="str">
        <f>_xlfn.XLOOKUP(P!C777,'Banco de Dados'!$B$3:$B$274,'Banco de Dados'!$K$3:$K$274,"")</f>
        <v/>
      </c>
      <c r="B777" s="2">
        <v>0</v>
      </c>
      <c r="C777" s="2">
        <v>0</v>
      </c>
      <c r="D777" s="2">
        <v>0</v>
      </c>
      <c r="E777" s="2">
        <v>0</v>
      </c>
      <c r="F777" s="32" t="e">
        <f t="shared" si="67"/>
        <v>#DIV/0!</v>
      </c>
      <c r="G777" s="3" t="e">
        <f t="shared" si="66"/>
        <v>#VALUE!</v>
      </c>
      <c r="H777" s="3" t="e">
        <f t="shared" si="66"/>
        <v>#VALUE!</v>
      </c>
      <c r="J777" s="7"/>
      <c r="K777" s="101" t="s">
        <v>216</v>
      </c>
      <c r="L777" s="102">
        <f>K755</f>
        <v>0</v>
      </c>
      <c r="M777" s="103" t="str">
        <f>M755</f>
        <v>Cloro</v>
      </c>
    </row>
    <row r="778" spans="1:13" x14ac:dyDescent="0.25">
      <c r="A778" s="28" t="str">
        <f>_xlfn.XLOOKUP(P!C778,'Banco de Dados'!$B$3:$B$274,'Banco de Dados'!$K$3:$K$274,"")</f>
        <v/>
      </c>
      <c r="B778" s="2">
        <v>0</v>
      </c>
      <c r="C778" s="2">
        <v>0</v>
      </c>
      <c r="D778" s="2">
        <v>0</v>
      </c>
      <c r="E778" s="2">
        <v>0</v>
      </c>
      <c r="F778" s="32" t="e">
        <f t="shared" si="67"/>
        <v>#DIV/0!</v>
      </c>
      <c r="G778" s="3" t="e">
        <f t="shared" si="66"/>
        <v>#VALUE!</v>
      </c>
      <c r="H778" s="3" t="e">
        <f t="shared" si="66"/>
        <v>#VALUE!</v>
      </c>
      <c r="J778" s="7"/>
      <c r="K778" s="68" t="s">
        <v>68</v>
      </c>
      <c r="L778" s="29" t="e">
        <f>(K761*M763)/M761</f>
        <v>#VALUE!</v>
      </c>
      <c r="M778" s="66" t="str">
        <f>$M$9</f>
        <v>mg/kg</v>
      </c>
    </row>
    <row r="779" spans="1:13" x14ac:dyDescent="0.25">
      <c r="A779" s="28" t="str">
        <f>_xlfn.XLOOKUP(P!C779,'Banco de Dados'!$B$3:$B$274,'Banco de Dados'!$K$3:$K$274,"")</f>
        <v/>
      </c>
      <c r="B779" s="2">
        <v>0</v>
      </c>
      <c r="C779" s="2">
        <v>0</v>
      </c>
      <c r="D779" s="2">
        <v>0</v>
      </c>
      <c r="E779" s="2">
        <v>0</v>
      </c>
      <c r="F779" s="32" t="e">
        <f t="shared" si="67"/>
        <v>#DIV/0!</v>
      </c>
      <c r="G779" s="3" t="e">
        <f t="shared" si="66"/>
        <v>#VALUE!</v>
      </c>
      <c r="H779" s="3" t="e">
        <f t="shared" si="66"/>
        <v>#VALUE!</v>
      </c>
      <c r="J779" s="7"/>
      <c r="K779" s="111" t="s">
        <v>246</v>
      </c>
      <c r="L779" s="126" t="e">
        <f>SQRT(((M766/L766)^2)+((M767/L767)^2)+((M768/L768)^2))</f>
        <v>#VALUE!</v>
      </c>
      <c r="M779" s="66"/>
    </row>
    <row r="780" spans="1:13" x14ac:dyDescent="0.25">
      <c r="A780" s="28" t="str">
        <f>_xlfn.XLOOKUP(P!C780,'Banco de Dados'!$B$3:$B$274,'Banco de Dados'!$K$3:$K$274,"")</f>
        <v/>
      </c>
      <c r="B780" s="2">
        <v>0</v>
      </c>
      <c r="C780" s="2">
        <v>0</v>
      </c>
      <c r="D780" s="2">
        <v>0</v>
      </c>
      <c r="E780" s="2">
        <v>0</v>
      </c>
      <c r="F780" s="32" t="e">
        <f t="shared" si="67"/>
        <v>#DIV/0!</v>
      </c>
      <c r="G780" s="3" t="e">
        <f t="shared" si="66"/>
        <v>#VALUE!</v>
      </c>
      <c r="H780" s="3" t="e">
        <f t="shared" si="66"/>
        <v>#VALUE!</v>
      </c>
      <c r="J780" s="7"/>
      <c r="K780" s="69" t="s">
        <v>247</v>
      </c>
      <c r="L780" s="127" t="e">
        <f>L779*L778</f>
        <v>#VALUE!</v>
      </c>
      <c r="M780" s="71" t="str">
        <f>$M$9</f>
        <v>mg/kg</v>
      </c>
    </row>
    <row r="781" spans="1:13" x14ac:dyDescent="0.25">
      <c r="A781" s="28" t="str">
        <f>_xlfn.XLOOKUP(P!C781,'Banco de Dados'!$B$3:$B$274,'Banco de Dados'!$K$3:$K$274,"")</f>
        <v/>
      </c>
      <c r="B781" s="2">
        <v>0</v>
      </c>
      <c r="C781" s="2">
        <v>0</v>
      </c>
      <c r="D781" s="2">
        <v>0</v>
      </c>
      <c r="E781" s="2">
        <v>0</v>
      </c>
      <c r="F781" s="32" t="e">
        <f t="shared" si="67"/>
        <v>#DIV/0!</v>
      </c>
      <c r="G781" s="3" t="e">
        <f t="shared" si="66"/>
        <v>#VALUE!</v>
      </c>
      <c r="H781" s="3" t="e">
        <f t="shared" si="66"/>
        <v>#VALUE!</v>
      </c>
      <c r="J781" s="7"/>
      <c r="K781" s="123"/>
      <c r="L781" s="124"/>
    </row>
    <row r="782" spans="1:13" x14ac:dyDescent="0.25">
      <c r="A782" s="28" t="str">
        <f>_xlfn.XLOOKUP(P!C782,'Banco de Dados'!$B$3:$B$274,'Banco de Dados'!$K$3:$K$274,"")</f>
        <v/>
      </c>
      <c r="B782" s="2">
        <v>0</v>
      </c>
      <c r="C782" s="2">
        <v>0</v>
      </c>
      <c r="D782" s="2">
        <v>0</v>
      </c>
      <c r="E782" s="2">
        <v>0</v>
      </c>
      <c r="F782" s="32" t="e">
        <f t="shared" si="67"/>
        <v>#DIV/0!</v>
      </c>
      <c r="G782" s="3" t="e">
        <f t="shared" si="66"/>
        <v>#VALUE!</v>
      </c>
      <c r="H782" s="3" t="e">
        <f t="shared" si="66"/>
        <v>#VALUE!</v>
      </c>
      <c r="J782" s="7"/>
    </row>
    <row r="783" spans="1:13" x14ac:dyDescent="0.25">
      <c r="A783" s="28" t="str">
        <f>_xlfn.XLOOKUP(P!C783,'Banco de Dados'!$B$3:$B$274,'Banco de Dados'!$K$3:$K$274,"")</f>
        <v/>
      </c>
      <c r="B783" s="2">
        <v>0</v>
      </c>
      <c r="C783" s="2">
        <v>0</v>
      </c>
      <c r="D783" s="2">
        <v>0</v>
      </c>
      <c r="E783" s="2">
        <v>0</v>
      </c>
      <c r="F783" s="32" t="e">
        <f t="shared" si="67"/>
        <v>#DIV/0!</v>
      </c>
      <c r="G783" s="3" t="e">
        <f t="shared" si="66"/>
        <v>#VALUE!</v>
      </c>
      <c r="H783" s="3" t="e">
        <f t="shared" si="66"/>
        <v>#VALUE!</v>
      </c>
      <c r="J783" s="7"/>
    </row>
    <row r="784" spans="1:13" x14ac:dyDescent="0.25">
      <c r="A784" s="28" t="str">
        <f>_xlfn.XLOOKUP(P!C784,'Banco de Dados'!$B$3:$B$274,'Banco de Dados'!$K$3:$K$274,"")</f>
        <v/>
      </c>
      <c r="B784" s="2">
        <v>0</v>
      </c>
      <c r="C784" s="2">
        <v>0</v>
      </c>
      <c r="D784" s="2">
        <v>0</v>
      </c>
      <c r="E784" s="2">
        <v>0</v>
      </c>
      <c r="F784" s="32" t="e">
        <f t="shared" si="67"/>
        <v>#DIV/0!</v>
      </c>
      <c r="G784" s="3" t="e">
        <f t="shared" ref="G784:H786" si="68">D784*$E$754</f>
        <v>#VALUE!</v>
      </c>
      <c r="H784" s="3" t="e">
        <f t="shared" si="68"/>
        <v>#VALUE!</v>
      </c>
      <c r="J784" s="7"/>
    </row>
    <row r="785" spans="1:14" x14ac:dyDescent="0.25">
      <c r="A785" s="28" t="str">
        <f>_xlfn.XLOOKUP(P!C785,'Banco de Dados'!$B$3:$B$274,'Banco de Dados'!$K$3:$K$274,"")</f>
        <v/>
      </c>
      <c r="B785" s="2">
        <v>0</v>
      </c>
      <c r="C785" s="2">
        <v>0</v>
      </c>
      <c r="D785" s="2">
        <v>0</v>
      </c>
      <c r="E785" s="2">
        <v>0</v>
      </c>
      <c r="F785" s="32" t="e">
        <f t="shared" si="67"/>
        <v>#DIV/0!</v>
      </c>
      <c r="G785" s="3" t="e">
        <f t="shared" si="68"/>
        <v>#VALUE!</v>
      </c>
      <c r="H785" s="3" t="e">
        <f t="shared" si="68"/>
        <v>#VALUE!</v>
      </c>
      <c r="J785" s="7"/>
    </row>
    <row r="786" spans="1:14" x14ac:dyDescent="0.25">
      <c r="A786" s="28" t="str">
        <f>_xlfn.XLOOKUP(P!C786,'Banco de Dados'!$B$3:$B$274,'Banco de Dados'!$K$3:$K$274,"")</f>
        <v/>
      </c>
      <c r="B786" s="2">
        <v>0</v>
      </c>
      <c r="C786" s="2">
        <v>0</v>
      </c>
      <c r="D786" s="2">
        <v>0</v>
      </c>
      <c r="E786" s="2">
        <v>0</v>
      </c>
      <c r="F786" s="32" t="e">
        <f t="shared" si="67"/>
        <v>#DIV/0!</v>
      </c>
      <c r="G786" s="3" t="e">
        <f t="shared" si="68"/>
        <v>#VALUE!</v>
      </c>
      <c r="H786" s="3" t="e">
        <f t="shared" si="68"/>
        <v>#VALUE!</v>
      </c>
      <c r="J786" s="7"/>
    </row>
    <row r="787" spans="1:14" x14ac:dyDescent="0.25">
      <c r="A787" s="21"/>
      <c r="B787" s="21"/>
      <c r="C787" s="21"/>
      <c r="D787" s="21"/>
      <c r="E787" s="21"/>
      <c r="F787" s="77"/>
      <c r="G787" s="21"/>
      <c r="H787" s="21"/>
      <c r="J787" s="21"/>
      <c r="K787" s="21"/>
      <c r="L787" s="21"/>
      <c r="M787" s="21"/>
      <c r="N787" s="21"/>
    </row>
    <row r="788" spans="1:14" ht="15.75" x14ac:dyDescent="0.25">
      <c r="A788" s="36">
        <f>'Nome das Amostras'!A27</f>
        <v>0</v>
      </c>
      <c r="B788" s="164" t="e">
        <f>VLOOKUP(A788,'Nome das Amostras'!$A$3:$D$28,2,FALSE)</f>
        <v>#N/A</v>
      </c>
      <c r="C788" s="164"/>
      <c r="D788" s="51" t="s">
        <v>65</v>
      </c>
      <c r="E788" s="52" t="e">
        <f>'Banco de Dados'!$O$13/'Banco de Dados'!FT13</f>
        <v>#VALUE!</v>
      </c>
      <c r="F788" s="74"/>
      <c r="G788" s="3"/>
      <c r="H788" s="3"/>
      <c r="J788" s="7"/>
    </row>
    <row r="789" spans="1:14" ht="15.75" x14ac:dyDescent="0.25">
      <c r="A789" s="107" t="s">
        <v>1</v>
      </c>
      <c r="B789" s="107" t="s">
        <v>0</v>
      </c>
      <c r="C789" s="107" t="s">
        <v>212</v>
      </c>
      <c r="D789" s="107" t="s">
        <v>209</v>
      </c>
      <c r="E789" s="107" t="s">
        <v>213</v>
      </c>
      <c r="F789" s="76" t="s">
        <v>219</v>
      </c>
      <c r="G789" s="54" t="s">
        <v>140</v>
      </c>
      <c r="H789" s="54" t="s">
        <v>66</v>
      </c>
      <c r="J789" s="7"/>
      <c r="K789" s="72">
        <f>A788</f>
        <v>0</v>
      </c>
      <c r="L789" s="55" t="s">
        <v>215</v>
      </c>
      <c r="M789" s="41" t="str">
        <f>$A$1</f>
        <v>Cloro</v>
      </c>
      <c r="N789" s="3"/>
    </row>
    <row r="790" spans="1:14" x14ac:dyDescent="0.25">
      <c r="A790" s="28" t="str">
        <f>_xlfn.XLOOKUP(P!C790,'Banco de Dados'!$B$3:$B$274,'Banco de Dados'!$K$3:$K$274,"")</f>
        <v/>
      </c>
      <c r="B790" s="2" cm="1">
        <f t="array" ref="B790:E820">Dados!FP5:FS35</f>
        <v>0</v>
      </c>
      <c r="C790" s="2">
        <v>0</v>
      </c>
      <c r="D790" s="2">
        <v>0</v>
      </c>
      <c r="E790" s="2">
        <v>0</v>
      </c>
      <c r="F790" s="32" t="e">
        <f>(E790*100)/D790</f>
        <v>#DIV/0!</v>
      </c>
      <c r="G790" s="3" t="e">
        <f t="shared" ref="G790:H817" si="69">D790*$E$788</f>
        <v>#VALUE!</v>
      </c>
      <c r="H790" s="3" t="e">
        <f t="shared" si="69"/>
        <v>#VALUE!</v>
      </c>
      <c r="J790" s="7"/>
      <c r="K790" s="5" t="s">
        <v>210</v>
      </c>
      <c r="L790" s="5"/>
      <c r="M790" s="5" t="s">
        <v>211</v>
      </c>
    </row>
    <row r="791" spans="1:14" x14ac:dyDescent="0.25">
      <c r="A791" s="28" t="str">
        <f>_xlfn.XLOOKUP(P!C791,'Banco de Dados'!$B$3:$B$274,'Banco de Dados'!$K$3:$K$274,"")</f>
        <v/>
      </c>
      <c r="B791" s="2">
        <v>0</v>
      </c>
      <c r="C791" s="2">
        <v>0</v>
      </c>
      <c r="D791" s="2">
        <v>0</v>
      </c>
      <c r="E791" s="2">
        <v>0</v>
      </c>
      <c r="F791" s="32" t="e">
        <f t="shared" ref="F791:F820" si="70">(E791*100)/D791</f>
        <v>#DIV/0!</v>
      </c>
      <c r="G791" s="3" t="e">
        <f t="shared" si="69"/>
        <v>#VALUE!</v>
      </c>
      <c r="H791" s="3" t="e">
        <f t="shared" si="69"/>
        <v>#VALUE!</v>
      </c>
      <c r="J791" s="7"/>
      <c r="K791" s="6" t="str">
        <f>_xlfn.XLOOKUP($B$4,A790:A817,G790:G817,"")</f>
        <v/>
      </c>
      <c r="L791" s="6"/>
      <c r="M791" s="6" t="str">
        <f>_xlfn.XLOOKUP($B$4,A790:A817,H790:H817,"")</f>
        <v/>
      </c>
    </row>
    <row r="792" spans="1:14" x14ac:dyDescent="0.25">
      <c r="A792" s="28" t="str">
        <f>_xlfn.XLOOKUP(P!C792,'Banco de Dados'!$B$3:$B$274,'Banco de Dados'!$K$3:$K$274,"")</f>
        <v/>
      </c>
      <c r="B792" s="2">
        <v>0</v>
      </c>
      <c r="C792" s="2">
        <v>0</v>
      </c>
      <c r="D792" s="2">
        <v>0</v>
      </c>
      <c r="E792" s="2">
        <v>0</v>
      </c>
      <c r="F792" s="32" t="e">
        <f t="shared" si="70"/>
        <v>#DIV/0!</v>
      </c>
      <c r="G792" s="3" t="e">
        <f t="shared" si="69"/>
        <v>#VALUE!</v>
      </c>
      <c r="H792" s="3" t="e">
        <f t="shared" si="69"/>
        <v>#VALUE!</v>
      </c>
      <c r="J792" s="7"/>
    </row>
    <row r="793" spans="1:14" ht="15.75" x14ac:dyDescent="0.25">
      <c r="A793" s="28" t="str">
        <f>_xlfn.XLOOKUP(P!C793,'Banco de Dados'!$B$3:$B$274,'Banco de Dados'!$K$3:$K$274,"")</f>
        <v/>
      </c>
      <c r="B793" s="2">
        <v>0</v>
      </c>
      <c r="C793" s="2">
        <v>0</v>
      </c>
      <c r="D793" s="2">
        <v>0</v>
      </c>
      <c r="E793" s="2">
        <v>0</v>
      </c>
      <c r="F793" s="32" t="e">
        <f t="shared" si="70"/>
        <v>#DIV/0!</v>
      </c>
      <c r="G793" s="3" t="e">
        <f t="shared" si="69"/>
        <v>#VALUE!</v>
      </c>
      <c r="H793" s="3" t="e">
        <f t="shared" si="69"/>
        <v>#VALUE!</v>
      </c>
      <c r="K793" s="165" t="s">
        <v>67</v>
      </c>
      <c r="L793" s="166"/>
      <c r="M793" s="167"/>
      <c r="N793"/>
    </row>
    <row r="794" spans="1:14" x14ac:dyDescent="0.25">
      <c r="A794" s="28" t="str">
        <f>_xlfn.XLOOKUP(P!C794,'Banco de Dados'!$B$3:$B$274,'Banco de Dados'!$K$3:$K$274,"")</f>
        <v/>
      </c>
      <c r="B794" s="2">
        <v>0</v>
      </c>
      <c r="C794" s="2">
        <v>0</v>
      </c>
      <c r="D794" s="2">
        <v>0</v>
      </c>
      <c r="E794" s="2">
        <v>0</v>
      </c>
      <c r="F794" s="32" t="e">
        <f t="shared" si="70"/>
        <v>#DIV/0!</v>
      </c>
      <c r="G794" s="3" t="e">
        <f t="shared" si="69"/>
        <v>#VALUE!</v>
      </c>
      <c r="H794" s="3" t="e">
        <f t="shared" si="69"/>
        <v>#VALUE!</v>
      </c>
      <c r="J794" s="7"/>
      <c r="K794" s="104" t="s">
        <v>240</v>
      </c>
      <c r="L794" s="39"/>
      <c r="M794" s="106" t="s">
        <v>209</v>
      </c>
    </row>
    <row r="795" spans="1:14" x14ac:dyDescent="0.25">
      <c r="A795" s="28" t="str">
        <f>_xlfn.XLOOKUP(P!C795,'Banco de Dados'!$B$3:$B$274,'Banco de Dados'!$K$3:$K$274,"")</f>
        <v/>
      </c>
      <c r="B795" s="2">
        <v>0</v>
      </c>
      <c r="C795" s="2">
        <v>0</v>
      </c>
      <c r="D795" s="2">
        <v>0</v>
      </c>
      <c r="E795" s="2">
        <v>0</v>
      </c>
      <c r="F795" s="32" t="e">
        <f t="shared" si="70"/>
        <v>#DIV/0!</v>
      </c>
      <c r="G795" s="3" t="e">
        <f t="shared" si="69"/>
        <v>#VALUE!</v>
      </c>
      <c r="H795" s="3" t="e">
        <f t="shared" si="69"/>
        <v>#VALUE!</v>
      </c>
      <c r="J795" s="58" t="s">
        <v>38</v>
      </c>
      <c r="K795" s="59">
        <f>$L$9</f>
        <v>6600</v>
      </c>
      <c r="L795" s="60"/>
      <c r="M795" s="61">
        <f>$M$11</f>
        <v>29684</v>
      </c>
      <c r="N795" s="60"/>
    </row>
    <row r="796" spans="1:14" x14ac:dyDescent="0.25">
      <c r="A796" s="28" t="str">
        <f>_xlfn.XLOOKUP(P!C796,'Banco de Dados'!$B$3:$B$274,'Banco de Dados'!$K$3:$K$274,"")</f>
        <v/>
      </c>
      <c r="B796" s="2">
        <v>0</v>
      </c>
      <c r="C796" s="2">
        <v>0</v>
      </c>
      <c r="D796" s="2">
        <v>0</v>
      </c>
      <c r="E796" s="2">
        <v>0</v>
      </c>
      <c r="F796" s="32" t="e">
        <f t="shared" si="70"/>
        <v>#DIV/0!</v>
      </c>
      <c r="G796" s="3" t="e">
        <f t="shared" si="69"/>
        <v>#VALUE!</v>
      </c>
      <c r="H796" s="3" t="e">
        <f t="shared" si="69"/>
        <v>#VALUE!</v>
      </c>
      <c r="J796" s="2"/>
      <c r="K796" s="18"/>
      <c r="L796" s="2" t="s">
        <v>70</v>
      </c>
      <c r="M796" s="19"/>
    </row>
    <row r="797" spans="1:14" x14ac:dyDescent="0.25">
      <c r="A797" s="28" t="str">
        <f>_xlfn.XLOOKUP(P!C797,'Banco de Dados'!$B$3:$B$274,'Banco de Dados'!$K$3:$K$274,"")</f>
        <v/>
      </c>
      <c r="B797" s="2">
        <v>0</v>
      </c>
      <c r="C797" s="2">
        <v>0</v>
      </c>
      <c r="D797" s="2">
        <v>0</v>
      </c>
      <c r="E797" s="2">
        <v>0</v>
      </c>
      <c r="F797" s="32" t="e">
        <f t="shared" si="70"/>
        <v>#DIV/0!</v>
      </c>
      <c r="G797" s="3" t="e">
        <f t="shared" si="69"/>
        <v>#VALUE!</v>
      </c>
      <c r="H797" s="3" t="e">
        <f t="shared" si="69"/>
        <v>#VALUE!</v>
      </c>
      <c r="J797" s="58" t="s">
        <v>69</v>
      </c>
      <c r="K797" s="62" t="s">
        <v>71</v>
      </c>
      <c r="L797" s="63"/>
      <c r="M797" s="64" t="str">
        <f>K791</f>
        <v/>
      </c>
      <c r="N797" s="60"/>
    </row>
    <row r="798" spans="1:14" x14ac:dyDescent="0.25">
      <c r="A798" s="28" t="str">
        <f>_xlfn.XLOOKUP(P!C798,'Banco de Dados'!$B$3:$B$274,'Banco de Dados'!$K$3:$K$274,"")</f>
        <v/>
      </c>
      <c r="B798" s="2">
        <v>0</v>
      </c>
      <c r="C798" s="2">
        <v>0</v>
      </c>
      <c r="D798" s="2">
        <v>0</v>
      </c>
      <c r="E798" s="2">
        <v>0</v>
      </c>
      <c r="F798" s="32" t="e">
        <f t="shared" si="70"/>
        <v>#DIV/0!</v>
      </c>
      <c r="G798" s="3" t="e">
        <f t="shared" si="69"/>
        <v>#VALUE!</v>
      </c>
      <c r="H798" s="3" t="e">
        <f t="shared" si="69"/>
        <v>#VALUE!</v>
      </c>
      <c r="J798" s="7"/>
    </row>
    <row r="799" spans="1:14" ht="15.75" x14ac:dyDescent="0.25">
      <c r="A799" s="28" t="str">
        <f>_xlfn.XLOOKUP(P!C799,'Banco de Dados'!$B$3:$B$274,'Banco de Dados'!$K$3:$K$274,"")</f>
        <v/>
      </c>
      <c r="B799" s="2">
        <v>0</v>
      </c>
      <c r="C799" s="2">
        <v>0</v>
      </c>
      <c r="D799" s="2">
        <v>0</v>
      </c>
      <c r="E799" s="2">
        <v>0</v>
      </c>
      <c r="F799" s="32" t="e">
        <f t="shared" si="70"/>
        <v>#DIV/0!</v>
      </c>
      <c r="G799" s="3" t="e">
        <f t="shared" si="69"/>
        <v>#VALUE!</v>
      </c>
      <c r="H799" s="3" t="e">
        <f t="shared" si="69"/>
        <v>#VALUE!</v>
      </c>
      <c r="J799" s="7"/>
      <c r="K799" s="165" t="s">
        <v>218</v>
      </c>
      <c r="L799" s="166"/>
      <c r="M799" s="167"/>
    </row>
    <row r="800" spans="1:14" x14ac:dyDescent="0.25">
      <c r="A800" s="28" t="str">
        <f>_xlfn.XLOOKUP(P!C800,'Banco de Dados'!$B$3:$B$274,'Banco de Dados'!$K$3:$K$274,"")</f>
        <v/>
      </c>
      <c r="B800" s="2">
        <v>0</v>
      </c>
      <c r="C800" s="2">
        <v>0</v>
      </c>
      <c r="D800" s="2">
        <v>0</v>
      </c>
      <c r="E800" s="2">
        <v>0</v>
      </c>
      <c r="F800" s="32" t="e">
        <f t="shared" si="70"/>
        <v>#DIV/0!</v>
      </c>
      <c r="G800" s="3" t="e">
        <f t="shared" si="69"/>
        <v>#VALUE!</v>
      </c>
      <c r="H800" s="3" t="e">
        <f t="shared" si="69"/>
        <v>#VALUE!</v>
      </c>
      <c r="J800" s="7"/>
      <c r="K800" s="104" t="s">
        <v>236</v>
      </c>
      <c r="L800" s="108" t="str">
        <f>K791</f>
        <v/>
      </c>
      <c r="M800" s="109" t="str">
        <f>M791</f>
        <v/>
      </c>
    </row>
    <row r="801" spans="1:13" x14ac:dyDescent="0.25">
      <c r="A801" s="28" t="str">
        <f>_xlfn.XLOOKUP(P!C801,'Banco de Dados'!$B$3:$B$274,'Banco de Dados'!$K$3:$K$274,"")</f>
        <v/>
      </c>
      <c r="B801" s="2">
        <v>0</v>
      </c>
      <c r="C801" s="2">
        <v>0</v>
      </c>
      <c r="D801" s="2">
        <v>0</v>
      </c>
      <c r="E801" s="2">
        <v>0</v>
      </c>
      <c r="F801" s="32" t="e">
        <f t="shared" si="70"/>
        <v>#DIV/0!</v>
      </c>
      <c r="G801" s="3" t="e">
        <f t="shared" si="69"/>
        <v>#VALUE!</v>
      </c>
      <c r="H801" s="3" t="e">
        <f t="shared" si="69"/>
        <v>#VALUE!</v>
      </c>
      <c r="J801" s="7"/>
      <c r="K801" s="104" t="s">
        <v>237</v>
      </c>
      <c r="L801" s="105">
        <f>$L$9</f>
        <v>6600</v>
      </c>
      <c r="M801" s="106">
        <f>$L$10</f>
        <v>0</v>
      </c>
    </row>
    <row r="802" spans="1:13" x14ac:dyDescent="0.25">
      <c r="A802" s="28" t="str">
        <f>_xlfn.XLOOKUP(P!C802,'Banco de Dados'!$B$3:$B$274,'Banco de Dados'!$K$3:$K$274,"")</f>
        <v/>
      </c>
      <c r="B802" s="2">
        <v>0</v>
      </c>
      <c r="C802" s="2">
        <v>0</v>
      </c>
      <c r="D802" s="2">
        <v>0</v>
      </c>
      <c r="E802" s="2">
        <v>0</v>
      </c>
      <c r="F802" s="32" t="e">
        <f t="shared" si="70"/>
        <v>#DIV/0!</v>
      </c>
      <c r="G802" s="3" t="e">
        <f t="shared" si="69"/>
        <v>#VALUE!</v>
      </c>
      <c r="H802" s="3" t="e">
        <f t="shared" si="69"/>
        <v>#VALUE!</v>
      </c>
      <c r="J802" s="7"/>
      <c r="K802" s="104" t="s">
        <v>238</v>
      </c>
      <c r="L802" s="105">
        <f>$M$11</f>
        <v>29684</v>
      </c>
      <c r="M802" s="106">
        <f>$M$12</f>
        <v>255</v>
      </c>
    </row>
    <row r="803" spans="1:13" x14ac:dyDescent="0.25">
      <c r="A803" s="28" t="str">
        <f>_xlfn.XLOOKUP(P!C803,'Banco de Dados'!$B$3:$B$274,'Banco de Dados'!$K$3:$K$274,"")</f>
        <v/>
      </c>
      <c r="B803" s="2">
        <v>0</v>
      </c>
      <c r="C803" s="2">
        <v>0</v>
      </c>
      <c r="D803" s="2">
        <v>0</v>
      </c>
      <c r="E803" s="2">
        <v>0</v>
      </c>
      <c r="F803" s="32" t="e">
        <f t="shared" si="70"/>
        <v>#DIV/0!</v>
      </c>
      <c r="G803" s="3" t="e">
        <f t="shared" si="69"/>
        <v>#VALUE!</v>
      </c>
      <c r="H803" s="3" t="e">
        <f t="shared" si="69"/>
        <v>#VALUE!</v>
      </c>
      <c r="J803" s="7"/>
      <c r="K803" s="69" t="s">
        <v>217</v>
      </c>
      <c r="L803" s="110" t="e">
        <f>SQRT(((M800/L800)^2)+((M801/L801)^2)+((M802/L802)^2))</f>
        <v>#VALUE!</v>
      </c>
      <c r="M803" s="71" t="str">
        <f>M812</f>
        <v>mg/kg</v>
      </c>
    </row>
    <row r="804" spans="1:13" x14ac:dyDescent="0.25">
      <c r="A804" s="28" t="str">
        <f>_xlfn.XLOOKUP(P!C804,'Banco de Dados'!$B$3:$B$274,'Banco de Dados'!$K$3:$K$274,"")</f>
        <v/>
      </c>
      <c r="B804" s="2">
        <v>0</v>
      </c>
      <c r="C804" s="2">
        <v>0</v>
      </c>
      <c r="D804" s="2">
        <v>0</v>
      </c>
      <c r="E804" s="2">
        <v>0</v>
      </c>
      <c r="F804" s="32" t="e">
        <f t="shared" si="70"/>
        <v>#DIV/0!</v>
      </c>
      <c r="G804" s="3" t="e">
        <f t="shared" si="69"/>
        <v>#VALUE!</v>
      </c>
      <c r="H804" s="3" t="e">
        <f t="shared" si="69"/>
        <v>#VALUE!</v>
      </c>
      <c r="J804" s="7"/>
    </row>
    <row r="805" spans="1:13" x14ac:dyDescent="0.25">
      <c r="A805" s="28" t="str">
        <f>_xlfn.XLOOKUP(P!C805,'Banco de Dados'!$B$3:$B$274,'Banco de Dados'!$K$3:$K$274,"")</f>
        <v/>
      </c>
      <c r="B805" s="2">
        <v>0</v>
      </c>
      <c r="C805" s="2">
        <v>0</v>
      </c>
      <c r="D805" s="2">
        <v>0</v>
      </c>
      <c r="E805" s="2">
        <v>0</v>
      </c>
      <c r="F805" s="32" t="e">
        <f t="shared" si="70"/>
        <v>#DIV/0!</v>
      </c>
      <c r="G805" s="3" t="e">
        <f t="shared" si="69"/>
        <v>#VALUE!</v>
      </c>
      <c r="H805" s="3" t="e">
        <f t="shared" si="69"/>
        <v>#VALUE!</v>
      </c>
      <c r="J805" s="7"/>
    </row>
    <row r="806" spans="1:13" x14ac:dyDescent="0.25">
      <c r="A806" s="28" t="str">
        <f>_xlfn.XLOOKUP(P!C806,'Banco de Dados'!$B$3:$B$274,'Banco de Dados'!$K$3:$K$274,"")</f>
        <v/>
      </c>
      <c r="B806" s="2">
        <v>0</v>
      </c>
      <c r="C806" s="2">
        <v>0</v>
      </c>
      <c r="D806" s="2">
        <v>0</v>
      </c>
      <c r="E806" s="2">
        <v>0</v>
      </c>
      <c r="F806" s="32" t="e">
        <f t="shared" si="70"/>
        <v>#DIV/0!</v>
      </c>
      <c r="G806" s="3" t="e">
        <f t="shared" si="69"/>
        <v>#VALUE!</v>
      </c>
      <c r="H806" s="3" t="e">
        <f t="shared" si="69"/>
        <v>#VALUE!</v>
      </c>
      <c r="J806" s="7"/>
    </row>
    <row r="807" spans="1:13" x14ac:dyDescent="0.25">
      <c r="A807" s="28" t="str">
        <f>_xlfn.XLOOKUP(P!C807,'Banco de Dados'!$B$3:$B$274,'Banco de Dados'!$K$3:$K$274,"")</f>
        <v/>
      </c>
      <c r="B807" s="2">
        <v>0</v>
      </c>
      <c r="C807" s="2">
        <v>0</v>
      </c>
      <c r="D807" s="2">
        <v>0</v>
      </c>
      <c r="E807" s="2">
        <v>0</v>
      </c>
      <c r="F807" s="32" t="e">
        <f t="shared" si="70"/>
        <v>#DIV/0!</v>
      </c>
      <c r="G807" s="3" t="e">
        <f t="shared" si="69"/>
        <v>#VALUE!</v>
      </c>
      <c r="H807" s="3" t="e">
        <f t="shared" si="69"/>
        <v>#VALUE!</v>
      </c>
      <c r="J807" s="7"/>
    </row>
    <row r="808" spans="1:13" x14ac:dyDescent="0.25">
      <c r="A808" s="28" t="str">
        <f>_xlfn.XLOOKUP(P!C808,'Banco de Dados'!$B$3:$B$274,'Banco de Dados'!$K$3:$K$274,"")</f>
        <v/>
      </c>
      <c r="B808" s="2">
        <v>0</v>
      </c>
      <c r="C808" s="2">
        <v>0</v>
      </c>
      <c r="D808" s="2">
        <v>0</v>
      </c>
      <c r="E808" s="2">
        <v>0</v>
      </c>
      <c r="F808" s="32" t="e">
        <f t="shared" si="70"/>
        <v>#DIV/0!</v>
      </c>
      <c r="G808" s="3" t="e">
        <f t="shared" si="69"/>
        <v>#VALUE!</v>
      </c>
      <c r="H808" s="3" t="e">
        <f t="shared" si="69"/>
        <v>#VALUE!</v>
      </c>
      <c r="J808" s="7"/>
    </row>
    <row r="809" spans="1:13" x14ac:dyDescent="0.25">
      <c r="A809" s="28" t="str">
        <f>_xlfn.XLOOKUP(P!C809,'Banco de Dados'!$B$3:$B$274,'Banco de Dados'!$K$3:$K$274,"")</f>
        <v/>
      </c>
      <c r="B809" s="2">
        <v>0</v>
      </c>
      <c r="C809" s="2">
        <v>0</v>
      </c>
      <c r="D809" s="2">
        <v>0</v>
      </c>
      <c r="E809" s="2">
        <v>0</v>
      </c>
      <c r="F809" s="32" t="e">
        <f t="shared" si="70"/>
        <v>#DIV/0!</v>
      </c>
      <c r="G809" s="3" t="e">
        <f t="shared" si="69"/>
        <v>#VALUE!</v>
      </c>
      <c r="H809" s="3" t="e">
        <f t="shared" si="69"/>
        <v>#VALUE!</v>
      </c>
      <c r="J809" s="7"/>
    </row>
    <row r="810" spans="1:13" x14ac:dyDescent="0.25">
      <c r="A810" s="28" t="str">
        <f>_xlfn.XLOOKUP(P!C810,'Banco de Dados'!$B$3:$B$274,'Banco de Dados'!$K$3:$K$274,"")</f>
        <v/>
      </c>
      <c r="B810" s="2">
        <v>0</v>
      </c>
      <c r="C810" s="2">
        <v>0</v>
      </c>
      <c r="D810" s="2">
        <v>0</v>
      </c>
      <c r="E810" s="17">
        <v>0</v>
      </c>
      <c r="F810" s="32" t="e">
        <f t="shared" si="70"/>
        <v>#DIV/0!</v>
      </c>
      <c r="G810" s="3" t="e">
        <f t="shared" si="69"/>
        <v>#VALUE!</v>
      </c>
      <c r="H810" s="3" t="e">
        <f t="shared" si="69"/>
        <v>#VALUE!</v>
      </c>
      <c r="J810" s="7"/>
    </row>
    <row r="811" spans="1:13" ht="15.75" x14ac:dyDescent="0.25">
      <c r="A811" s="28" t="str">
        <f>_xlfn.XLOOKUP(P!C811,'Banco de Dados'!$B$3:$B$274,'Banco de Dados'!$K$3:$K$274,"")</f>
        <v/>
      </c>
      <c r="B811" s="2">
        <v>0</v>
      </c>
      <c r="C811" s="2">
        <v>0</v>
      </c>
      <c r="D811" s="2">
        <v>0</v>
      </c>
      <c r="E811" s="2">
        <v>0</v>
      </c>
      <c r="F811" s="32" t="e">
        <f t="shared" si="70"/>
        <v>#DIV/0!</v>
      </c>
      <c r="G811" s="3" t="e">
        <f t="shared" si="69"/>
        <v>#VALUE!</v>
      </c>
      <c r="H811" s="3" t="e">
        <f t="shared" si="69"/>
        <v>#VALUE!</v>
      </c>
      <c r="J811" s="7"/>
      <c r="K811" s="101" t="s">
        <v>216</v>
      </c>
      <c r="L811" s="102">
        <f>K789</f>
        <v>0</v>
      </c>
      <c r="M811" s="103" t="str">
        <f>M789</f>
        <v>Cloro</v>
      </c>
    </row>
    <row r="812" spans="1:13" x14ac:dyDescent="0.25">
      <c r="A812" s="28" t="str">
        <f>_xlfn.XLOOKUP(P!C812,'Banco de Dados'!$B$3:$B$274,'Banco de Dados'!$K$3:$K$274,"")</f>
        <v/>
      </c>
      <c r="B812" s="2">
        <v>0</v>
      </c>
      <c r="C812" s="2">
        <v>0</v>
      </c>
      <c r="D812" s="2">
        <v>0</v>
      </c>
      <c r="E812" s="2">
        <v>0</v>
      </c>
      <c r="F812" s="32" t="e">
        <f t="shared" si="70"/>
        <v>#DIV/0!</v>
      </c>
      <c r="G812" s="3" t="e">
        <f t="shared" si="69"/>
        <v>#VALUE!</v>
      </c>
      <c r="H812" s="3" t="e">
        <f t="shared" si="69"/>
        <v>#VALUE!</v>
      </c>
      <c r="J812" s="7"/>
      <c r="K812" s="68" t="s">
        <v>68</v>
      </c>
      <c r="L812" s="29" t="e">
        <f>(K795*M797)/M795</f>
        <v>#VALUE!</v>
      </c>
      <c r="M812" s="66" t="str">
        <f>$M$9</f>
        <v>mg/kg</v>
      </c>
    </row>
    <row r="813" spans="1:13" x14ac:dyDescent="0.25">
      <c r="A813" s="28" t="str">
        <f>_xlfn.XLOOKUP(P!C813,'Banco de Dados'!$B$3:$B$274,'Banco de Dados'!$K$3:$K$274,"")</f>
        <v/>
      </c>
      <c r="B813" s="2">
        <v>0</v>
      </c>
      <c r="C813" s="2">
        <v>0</v>
      </c>
      <c r="D813" s="2">
        <v>0</v>
      </c>
      <c r="E813" s="2">
        <v>0</v>
      </c>
      <c r="F813" s="32" t="e">
        <f t="shared" si="70"/>
        <v>#DIV/0!</v>
      </c>
      <c r="G813" s="3" t="e">
        <f t="shared" si="69"/>
        <v>#VALUE!</v>
      </c>
      <c r="H813" s="3" t="e">
        <f t="shared" si="69"/>
        <v>#VALUE!</v>
      </c>
      <c r="J813" s="7"/>
      <c r="K813" s="111" t="s">
        <v>246</v>
      </c>
      <c r="L813" s="126" t="e">
        <f>SQRT(((M800/L800)^2)+((M801/L801)^2)+((M802/L802)^2))</f>
        <v>#VALUE!</v>
      </c>
      <c r="M813" s="66"/>
    </row>
    <row r="814" spans="1:13" x14ac:dyDescent="0.25">
      <c r="A814" s="28" t="str">
        <f>_xlfn.XLOOKUP(P!C814,'Banco de Dados'!$B$3:$B$274,'Banco de Dados'!$K$3:$K$274,"")</f>
        <v/>
      </c>
      <c r="B814" s="2">
        <v>0</v>
      </c>
      <c r="C814" s="2">
        <v>0</v>
      </c>
      <c r="D814" s="2">
        <v>0</v>
      </c>
      <c r="E814" s="2">
        <v>0</v>
      </c>
      <c r="F814" s="32" t="e">
        <f t="shared" si="70"/>
        <v>#DIV/0!</v>
      </c>
      <c r="G814" s="3" t="e">
        <f t="shared" si="69"/>
        <v>#VALUE!</v>
      </c>
      <c r="H814" s="3" t="e">
        <f t="shared" si="69"/>
        <v>#VALUE!</v>
      </c>
      <c r="J814" s="7"/>
      <c r="K814" s="69" t="s">
        <v>247</v>
      </c>
      <c r="L814" s="127" t="e">
        <f>L813*L812</f>
        <v>#VALUE!</v>
      </c>
      <c r="M814" s="71" t="str">
        <f>$M$9</f>
        <v>mg/kg</v>
      </c>
    </row>
    <row r="815" spans="1:13" x14ac:dyDescent="0.25">
      <c r="A815" s="28" t="str">
        <f>_xlfn.XLOOKUP(P!C815,'Banco de Dados'!$B$3:$B$274,'Banco de Dados'!$K$3:$K$274,"")</f>
        <v/>
      </c>
      <c r="B815" s="2">
        <v>0</v>
      </c>
      <c r="C815" s="2">
        <v>0</v>
      </c>
      <c r="D815" s="2">
        <v>0</v>
      </c>
      <c r="E815" s="2">
        <v>0</v>
      </c>
      <c r="F815" s="32" t="e">
        <f t="shared" si="70"/>
        <v>#DIV/0!</v>
      </c>
      <c r="G815" s="3" t="e">
        <f t="shared" si="69"/>
        <v>#VALUE!</v>
      </c>
      <c r="H815" s="3" t="e">
        <f t="shared" si="69"/>
        <v>#VALUE!</v>
      </c>
      <c r="J815" s="7"/>
      <c r="K815" s="123"/>
      <c r="L815" s="124"/>
    </row>
    <row r="816" spans="1:13" x14ac:dyDescent="0.25">
      <c r="A816" s="28" t="str">
        <f>_xlfn.XLOOKUP(P!C816,'Banco de Dados'!$B$3:$B$274,'Banco de Dados'!$K$3:$K$274,"")</f>
        <v/>
      </c>
      <c r="B816" s="2">
        <v>0</v>
      </c>
      <c r="C816" s="2">
        <v>0</v>
      </c>
      <c r="D816" s="2">
        <v>0</v>
      </c>
      <c r="E816" s="2">
        <v>0</v>
      </c>
      <c r="F816" s="32" t="e">
        <f t="shared" si="70"/>
        <v>#DIV/0!</v>
      </c>
      <c r="G816" s="3" t="e">
        <f t="shared" si="69"/>
        <v>#VALUE!</v>
      </c>
      <c r="H816" s="3" t="e">
        <f t="shared" si="69"/>
        <v>#VALUE!</v>
      </c>
      <c r="J816" s="7"/>
    </row>
    <row r="817" spans="1:14" x14ac:dyDescent="0.25">
      <c r="A817" s="28" t="str">
        <f>_xlfn.XLOOKUP(P!C817,'Banco de Dados'!$B$3:$B$274,'Banco de Dados'!$K$3:$K$274,"")</f>
        <v/>
      </c>
      <c r="B817" s="2">
        <v>0</v>
      </c>
      <c r="C817" s="2">
        <v>0</v>
      </c>
      <c r="D817" s="2">
        <v>0</v>
      </c>
      <c r="E817" s="2">
        <v>0</v>
      </c>
      <c r="F817" s="32" t="e">
        <f t="shared" si="70"/>
        <v>#DIV/0!</v>
      </c>
      <c r="G817" s="3" t="e">
        <f t="shared" si="69"/>
        <v>#VALUE!</v>
      </c>
      <c r="H817" s="3" t="e">
        <f t="shared" si="69"/>
        <v>#VALUE!</v>
      </c>
      <c r="J817" s="7"/>
    </row>
    <row r="818" spans="1:14" x14ac:dyDescent="0.25">
      <c r="A818" s="28" t="str">
        <f>_xlfn.XLOOKUP(P!C818,'Banco de Dados'!$B$3:$B$274,'Banco de Dados'!$K$3:$K$274,"")</f>
        <v/>
      </c>
      <c r="B818" s="2">
        <v>0</v>
      </c>
      <c r="C818" s="2">
        <v>0</v>
      </c>
      <c r="D818" s="2">
        <v>0</v>
      </c>
      <c r="E818" s="2">
        <v>0</v>
      </c>
      <c r="F818" s="32" t="e">
        <f t="shared" si="70"/>
        <v>#DIV/0!</v>
      </c>
      <c r="G818" s="3" t="e">
        <f t="shared" ref="G818:H820" si="71">D818*$E$788</f>
        <v>#VALUE!</v>
      </c>
      <c r="H818" s="3" t="e">
        <f t="shared" si="71"/>
        <v>#VALUE!</v>
      </c>
      <c r="J818" s="7"/>
    </row>
    <row r="819" spans="1:14" x14ac:dyDescent="0.25">
      <c r="A819" s="28" t="str">
        <f>_xlfn.XLOOKUP(P!C819,'Banco de Dados'!$B$3:$B$274,'Banco de Dados'!$K$3:$K$274,"")</f>
        <v/>
      </c>
      <c r="B819" s="2">
        <v>0</v>
      </c>
      <c r="C819" s="2">
        <v>0</v>
      </c>
      <c r="D819" s="2">
        <v>0</v>
      </c>
      <c r="E819" s="2">
        <v>0</v>
      </c>
      <c r="F819" s="32" t="e">
        <f t="shared" si="70"/>
        <v>#DIV/0!</v>
      </c>
      <c r="G819" s="3" t="e">
        <f t="shared" si="71"/>
        <v>#VALUE!</v>
      </c>
      <c r="H819" s="3" t="e">
        <f t="shared" si="71"/>
        <v>#VALUE!</v>
      </c>
      <c r="J819" s="7"/>
    </row>
    <row r="820" spans="1:14" x14ac:dyDescent="0.25">
      <c r="A820" s="28" t="str">
        <f>_xlfn.XLOOKUP(P!C820,'Banco de Dados'!$B$3:$B$274,'Banco de Dados'!$K$3:$K$274,"")</f>
        <v/>
      </c>
      <c r="B820" s="2">
        <v>0</v>
      </c>
      <c r="C820" s="2">
        <v>0</v>
      </c>
      <c r="D820" s="2">
        <v>0</v>
      </c>
      <c r="E820" s="2">
        <v>0</v>
      </c>
      <c r="F820" s="32" t="e">
        <f t="shared" si="70"/>
        <v>#DIV/0!</v>
      </c>
      <c r="G820" s="3" t="e">
        <f t="shared" si="71"/>
        <v>#VALUE!</v>
      </c>
      <c r="H820" s="3" t="e">
        <f t="shared" si="71"/>
        <v>#VALUE!</v>
      </c>
      <c r="J820" s="7"/>
    </row>
    <row r="821" spans="1:14" x14ac:dyDescent="0.25">
      <c r="A821" s="21"/>
      <c r="B821" s="21"/>
      <c r="C821" s="21"/>
      <c r="D821" s="21"/>
      <c r="E821" s="21"/>
      <c r="F821" s="77"/>
      <c r="G821" s="21"/>
      <c r="H821" s="21"/>
      <c r="J821" s="21"/>
      <c r="K821" s="21"/>
      <c r="L821" s="21"/>
      <c r="M821" s="21"/>
      <c r="N821" s="21"/>
    </row>
    <row r="822" spans="1:14" ht="15.75" x14ac:dyDescent="0.25">
      <c r="A822" s="36">
        <f>'Nome das Amostras'!A28</f>
        <v>0</v>
      </c>
      <c r="B822" s="164" t="e">
        <f>VLOOKUP(A822,'Nome das Amostras'!$A$3:$D$28,2,FALSE)</f>
        <v>#N/A</v>
      </c>
      <c r="C822" s="164"/>
      <c r="D822" s="51" t="s">
        <v>65</v>
      </c>
      <c r="E822" s="52" t="e">
        <f>'Banco de Dados'!$O$13/'Banco de Dados'!GA13</f>
        <v>#VALUE!</v>
      </c>
      <c r="F822" s="74"/>
      <c r="G822" s="3"/>
      <c r="H822" s="3"/>
      <c r="J822" s="7"/>
    </row>
    <row r="823" spans="1:14" ht="15.75" x14ac:dyDescent="0.25">
      <c r="A823" s="107" t="s">
        <v>1</v>
      </c>
      <c r="B823" s="107" t="s">
        <v>0</v>
      </c>
      <c r="C823" s="107" t="s">
        <v>212</v>
      </c>
      <c r="D823" s="107" t="s">
        <v>209</v>
      </c>
      <c r="E823" s="107" t="s">
        <v>213</v>
      </c>
      <c r="F823" s="76" t="s">
        <v>219</v>
      </c>
      <c r="G823" s="54" t="s">
        <v>140</v>
      </c>
      <c r="H823" s="54" t="s">
        <v>66</v>
      </c>
      <c r="J823" s="7"/>
      <c r="K823" s="72">
        <f>A822</f>
        <v>0</v>
      </c>
      <c r="L823" s="55" t="s">
        <v>215</v>
      </c>
      <c r="M823" s="41" t="str">
        <f>$A$1</f>
        <v>Cloro</v>
      </c>
      <c r="N823" s="3"/>
    </row>
    <row r="824" spans="1:14" x14ac:dyDescent="0.25">
      <c r="A824" s="28" t="str">
        <f>_xlfn.XLOOKUP(P!C824,'Banco de Dados'!$B$3:$B$274,'Banco de Dados'!$K$3:$K$274,"")</f>
        <v/>
      </c>
      <c r="B824" s="2" cm="1">
        <f t="array" ref="B824:E854">Dados!FW5:FZ35</f>
        <v>0</v>
      </c>
      <c r="C824" s="2">
        <v>0</v>
      </c>
      <c r="D824" s="2">
        <v>0</v>
      </c>
      <c r="E824" s="2">
        <v>0</v>
      </c>
      <c r="F824" s="32" t="e">
        <f>(E824*100)/D824</f>
        <v>#DIV/0!</v>
      </c>
      <c r="G824" s="3" t="e">
        <f t="shared" ref="G824:H851" si="72">D824*$E$822</f>
        <v>#VALUE!</v>
      </c>
      <c r="H824" s="3" t="e">
        <f t="shared" si="72"/>
        <v>#VALUE!</v>
      </c>
      <c r="J824" s="7"/>
      <c r="K824" s="5" t="s">
        <v>210</v>
      </c>
      <c r="L824" s="5"/>
      <c r="M824" s="5" t="s">
        <v>211</v>
      </c>
    </row>
    <row r="825" spans="1:14" x14ac:dyDescent="0.25">
      <c r="A825" s="28" t="str">
        <f>_xlfn.XLOOKUP(P!C825,'Banco de Dados'!$B$3:$B$274,'Banco de Dados'!$K$3:$K$274,"")</f>
        <v/>
      </c>
      <c r="B825" s="2">
        <v>0</v>
      </c>
      <c r="C825" s="2">
        <v>0</v>
      </c>
      <c r="D825" s="2">
        <v>0</v>
      </c>
      <c r="E825" s="2">
        <v>0</v>
      </c>
      <c r="F825" s="32" t="e">
        <f t="shared" ref="F825:F854" si="73">(E825*100)/D825</f>
        <v>#DIV/0!</v>
      </c>
      <c r="G825" s="3" t="e">
        <f t="shared" si="72"/>
        <v>#VALUE!</v>
      </c>
      <c r="H825" s="3" t="e">
        <f t="shared" si="72"/>
        <v>#VALUE!</v>
      </c>
      <c r="J825" s="7"/>
      <c r="K825" s="6" t="str">
        <f>_xlfn.XLOOKUP($B$4,A824:A851,G824:G851,"")</f>
        <v/>
      </c>
      <c r="L825" s="6"/>
      <c r="M825" s="6" t="str">
        <f>_xlfn.XLOOKUP($B$4,A824:A851,H824:H851,"")</f>
        <v/>
      </c>
    </row>
    <row r="826" spans="1:14" x14ac:dyDescent="0.25">
      <c r="A826" s="28" t="str">
        <f>_xlfn.XLOOKUP(P!C826,'Banco de Dados'!$B$3:$B$274,'Banco de Dados'!$K$3:$K$274,"")</f>
        <v/>
      </c>
      <c r="B826" s="2">
        <v>0</v>
      </c>
      <c r="C826" s="2">
        <v>0</v>
      </c>
      <c r="D826" s="2">
        <v>0</v>
      </c>
      <c r="E826" s="2">
        <v>0</v>
      </c>
      <c r="F826" s="32" t="e">
        <f t="shared" si="73"/>
        <v>#DIV/0!</v>
      </c>
      <c r="G826" s="3" t="e">
        <f t="shared" si="72"/>
        <v>#VALUE!</v>
      </c>
      <c r="H826" s="3" t="e">
        <f t="shared" si="72"/>
        <v>#VALUE!</v>
      </c>
      <c r="J826" s="7"/>
    </row>
    <row r="827" spans="1:14" ht="15.75" x14ac:dyDescent="0.25">
      <c r="A827" s="28" t="str">
        <f>_xlfn.XLOOKUP(P!C827,'Banco de Dados'!$B$3:$B$274,'Banco de Dados'!$K$3:$K$274,"")</f>
        <v/>
      </c>
      <c r="B827" s="2">
        <v>0</v>
      </c>
      <c r="C827" s="2">
        <v>0</v>
      </c>
      <c r="D827" s="2">
        <v>0</v>
      </c>
      <c r="E827" s="2">
        <v>0</v>
      </c>
      <c r="F827" s="32" t="e">
        <f t="shared" si="73"/>
        <v>#DIV/0!</v>
      </c>
      <c r="G827" s="3" t="e">
        <f t="shared" si="72"/>
        <v>#VALUE!</v>
      </c>
      <c r="H827" s="3" t="e">
        <f t="shared" si="72"/>
        <v>#VALUE!</v>
      </c>
      <c r="K827" s="165" t="s">
        <v>67</v>
      </c>
      <c r="L827" s="166"/>
      <c r="M827" s="167"/>
      <c r="N827"/>
    </row>
    <row r="828" spans="1:14" x14ac:dyDescent="0.25">
      <c r="A828" s="28" t="str">
        <f>_xlfn.XLOOKUP(P!C828,'Banco de Dados'!$B$3:$B$274,'Banco de Dados'!$K$3:$K$274,"")</f>
        <v/>
      </c>
      <c r="B828" s="2">
        <v>0</v>
      </c>
      <c r="C828" s="2">
        <v>0</v>
      </c>
      <c r="D828" s="2">
        <v>0</v>
      </c>
      <c r="E828" s="2">
        <v>0</v>
      </c>
      <c r="F828" s="32" t="e">
        <f t="shared" si="73"/>
        <v>#DIV/0!</v>
      </c>
      <c r="G828" s="3" t="e">
        <f t="shared" si="72"/>
        <v>#VALUE!</v>
      </c>
      <c r="H828" s="3" t="e">
        <f t="shared" si="72"/>
        <v>#VALUE!</v>
      </c>
      <c r="J828" s="7"/>
      <c r="K828" s="104" t="s">
        <v>240</v>
      </c>
      <c r="L828" s="39"/>
      <c r="M828" s="106" t="s">
        <v>209</v>
      </c>
    </row>
    <row r="829" spans="1:14" x14ac:dyDescent="0.25">
      <c r="A829" s="28" t="str">
        <f>_xlfn.XLOOKUP(P!C829,'Banco de Dados'!$B$3:$B$274,'Banco de Dados'!$K$3:$K$274,"")</f>
        <v/>
      </c>
      <c r="B829" s="2">
        <v>0</v>
      </c>
      <c r="C829" s="2">
        <v>0</v>
      </c>
      <c r="D829" s="2">
        <v>0</v>
      </c>
      <c r="E829" s="2">
        <v>0</v>
      </c>
      <c r="F829" s="32" t="e">
        <f t="shared" si="73"/>
        <v>#DIV/0!</v>
      </c>
      <c r="G829" s="3" t="e">
        <f t="shared" si="72"/>
        <v>#VALUE!</v>
      </c>
      <c r="H829" s="3" t="e">
        <f t="shared" si="72"/>
        <v>#VALUE!</v>
      </c>
      <c r="J829" s="58" t="s">
        <v>38</v>
      </c>
      <c r="K829" s="59">
        <f>$L$9</f>
        <v>6600</v>
      </c>
      <c r="L829" s="60"/>
      <c r="M829" s="61">
        <f>$M$11</f>
        <v>29684</v>
      </c>
      <c r="N829" s="60"/>
    </row>
    <row r="830" spans="1:14" x14ac:dyDescent="0.25">
      <c r="A830" s="28" t="str">
        <f>_xlfn.XLOOKUP(P!C830,'Banco de Dados'!$B$3:$B$274,'Banco de Dados'!$K$3:$K$274,"")</f>
        <v/>
      </c>
      <c r="B830" s="2">
        <v>0</v>
      </c>
      <c r="C830" s="2">
        <v>0</v>
      </c>
      <c r="D830" s="2">
        <v>0</v>
      </c>
      <c r="E830" s="2">
        <v>0</v>
      </c>
      <c r="F830" s="32" t="e">
        <f t="shared" si="73"/>
        <v>#DIV/0!</v>
      </c>
      <c r="G830" s="3" t="e">
        <f t="shared" si="72"/>
        <v>#VALUE!</v>
      </c>
      <c r="H830" s="3" t="e">
        <f t="shared" si="72"/>
        <v>#VALUE!</v>
      </c>
      <c r="J830" s="2"/>
      <c r="K830" s="18"/>
      <c r="L830" s="2" t="s">
        <v>70</v>
      </c>
      <c r="M830" s="19"/>
    </row>
    <row r="831" spans="1:14" x14ac:dyDescent="0.25">
      <c r="A831" s="28" t="str">
        <f>_xlfn.XLOOKUP(P!C831,'Banco de Dados'!$B$3:$B$274,'Banco de Dados'!$K$3:$K$274,"")</f>
        <v/>
      </c>
      <c r="B831" s="2">
        <v>0</v>
      </c>
      <c r="C831" s="2">
        <v>0</v>
      </c>
      <c r="D831" s="2">
        <v>0</v>
      </c>
      <c r="E831" s="2">
        <v>0</v>
      </c>
      <c r="F831" s="32" t="e">
        <f t="shared" si="73"/>
        <v>#DIV/0!</v>
      </c>
      <c r="G831" s="3" t="e">
        <f t="shared" si="72"/>
        <v>#VALUE!</v>
      </c>
      <c r="H831" s="3" t="e">
        <f t="shared" si="72"/>
        <v>#VALUE!</v>
      </c>
      <c r="J831" s="58" t="s">
        <v>69</v>
      </c>
      <c r="K831" s="62" t="s">
        <v>71</v>
      </c>
      <c r="L831" s="63"/>
      <c r="M831" s="64" t="str">
        <f>K825</f>
        <v/>
      </c>
      <c r="N831" s="60"/>
    </row>
    <row r="832" spans="1:14" x14ac:dyDescent="0.25">
      <c r="A832" s="28" t="str">
        <f>_xlfn.XLOOKUP(P!C832,'Banco de Dados'!$B$3:$B$274,'Banco de Dados'!$K$3:$K$274,"")</f>
        <v/>
      </c>
      <c r="B832" s="2">
        <v>0</v>
      </c>
      <c r="C832" s="2">
        <v>0</v>
      </c>
      <c r="D832" s="2">
        <v>0</v>
      </c>
      <c r="E832" s="2">
        <v>0</v>
      </c>
      <c r="F832" s="32" t="e">
        <f t="shared" si="73"/>
        <v>#DIV/0!</v>
      </c>
      <c r="G832" s="3" t="e">
        <f t="shared" si="72"/>
        <v>#VALUE!</v>
      </c>
      <c r="H832" s="3" t="e">
        <f t="shared" si="72"/>
        <v>#VALUE!</v>
      </c>
      <c r="J832" s="7"/>
    </row>
    <row r="833" spans="1:13" ht="15.75" x14ac:dyDescent="0.25">
      <c r="A833" s="28" t="str">
        <f>_xlfn.XLOOKUP(P!C833,'Banco de Dados'!$B$3:$B$274,'Banco de Dados'!$K$3:$K$274,"")</f>
        <v/>
      </c>
      <c r="B833" s="2">
        <v>0</v>
      </c>
      <c r="C833" s="2">
        <v>0</v>
      </c>
      <c r="D833" s="2">
        <v>0</v>
      </c>
      <c r="E833" s="2">
        <v>0</v>
      </c>
      <c r="F833" s="32" t="e">
        <f t="shared" si="73"/>
        <v>#DIV/0!</v>
      </c>
      <c r="G833" s="3" t="e">
        <f t="shared" si="72"/>
        <v>#VALUE!</v>
      </c>
      <c r="H833" s="3" t="e">
        <f t="shared" si="72"/>
        <v>#VALUE!</v>
      </c>
      <c r="J833" s="7"/>
      <c r="K833" s="165" t="s">
        <v>218</v>
      </c>
      <c r="L833" s="166"/>
      <c r="M833" s="167"/>
    </row>
    <row r="834" spans="1:13" x14ac:dyDescent="0.25">
      <c r="A834" s="28" t="str">
        <f>_xlfn.XLOOKUP(P!C834,'Banco de Dados'!$B$3:$B$274,'Banco de Dados'!$K$3:$K$274,"")</f>
        <v/>
      </c>
      <c r="B834" s="2">
        <v>0</v>
      </c>
      <c r="C834" s="2">
        <v>0</v>
      </c>
      <c r="D834" s="2">
        <v>0</v>
      </c>
      <c r="E834" s="2">
        <v>0</v>
      </c>
      <c r="F834" s="32" t="e">
        <f t="shared" si="73"/>
        <v>#DIV/0!</v>
      </c>
      <c r="G834" s="3" t="e">
        <f t="shared" si="72"/>
        <v>#VALUE!</v>
      </c>
      <c r="H834" s="3" t="e">
        <f t="shared" si="72"/>
        <v>#VALUE!</v>
      </c>
      <c r="J834" s="7"/>
      <c r="K834" s="104" t="s">
        <v>236</v>
      </c>
      <c r="L834" s="108" t="str">
        <f>K825</f>
        <v/>
      </c>
      <c r="M834" s="109" t="str">
        <f>M825</f>
        <v/>
      </c>
    </row>
    <row r="835" spans="1:13" x14ac:dyDescent="0.25">
      <c r="A835" s="28" t="str">
        <f>_xlfn.XLOOKUP(P!C835,'Banco de Dados'!$B$3:$B$274,'Banco de Dados'!$K$3:$K$274,"")</f>
        <v/>
      </c>
      <c r="B835" s="2">
        <v>0</v>
      </c>
      <c r="C835" s="2">
        <v>0</v>
      </c>
      <c r="D835" s="2">
        <v>0</v>
      </c>
      <c r="E835" s="2">
        <v>0</v>
      </c>
      <c r="F835" s="32" t="e">
        <f t="shared" si="73"/>
        <v>#DIV/0!</v>
      </c>
      <c r="G835" s="3" t="e">
        <f t="shared" si="72"/>
        <v>#VALUE!</v>
      </c>
      <c r="H835" s="3" t="e">
        <f t="shared" si="72"/>
        <v>#VALUE!</v>
      </c>
      <c r="J835" s="7"/>
      <c r="K835" s="104" t="s">
        <v>237</v>
      </c>
      <c r="L835" s="105">
        <f>$L$9</f>
        <v>6600</v>
      </c>
      <c r="M835" s="106">
        <f>$L$10</f>
        <v>0</v>
      </c>
    </row>
    <row r="836" spans="1:13" x14ac:dyDescent="0.25">
      <c r="A836" s="28" t="str">
        <f>_xlfn.XLOOKUP(P!C836,'Banco de Dados'!$B$3:$B$274,'Banco de Dados'!$K$3:$K$274,"")</f>
        <v/>
      </c>
      <c r="B836" s="2">
        <v>0</v>
      </c>
      <c r="C836" s="2">
        <v>0</v>
      </c>
      <c r="D836" s="2">
        <v>0</v>
      </c>
      <c r="E836" s="2">
        <v>0</v>
      </c>
      <c r="F836" s="32" t="e">
        <f t="shared" si="73"/>
        <v>#DIV/0!</v>
      </c>
      <c r="G836" s="3" t="e">
        <f t="shared" si="72"/>
        <v>#VALUE!</v>
      </c>
      <c r="H836" s="3" t="e">
        <f t="shared" si="72"/>
        <v>#VALUE!</v>
      </c>
      <c r="J836" s="7"/>
      <c r="K836" s="104" t="s">
        <v>238</v>
      </c>
      <c r="L836" s="105">
        <f>$M$11</f>
        <v>29684</v>
      </c>
      <c r="M836" s="106">
        <f>$M$12</f>
        <v>255</v>
      </c>
    </row>
    <row r="837" spans="1:13" x14ac:dyDescent="0.25">
      <c r="A837" s="28" t="str">
        <f>_xlfn.XLOOKUP(P!C837,'Banco de Dados'!$B$3:$B$274,'Banco de Dados'!$K$3:$K$274,"")</f>
        <v/>
      </c>
      <c r="B837" s="2">
        <v>0</v>
      </c>
      <c r="C837" s="2">
        <v>0</v>
      </c>
      <c r="D837" s="2">
        <v>0</v>
      </c>
      <c r="E837" s="2">
        <v>0</v>
      </c>
      <c r="F837" s="32" t="e">
        <f t="shared" si="73"/>
        <v>#DIV/0!</v>
      </c>
      <c r="G837" s="3" t="e">
        <f t="shared" si="72"/>
        <v>#VALUE!</v>
      </c>
      <c r="H837" s="3" t="e">
        <f t="shared" si="72"/>
        <v>#VALUE!</v>
      </c>
      <c r="J837" s="7"/>
      <c r="K837" s="69" t="s">
        <v>217</v>
      </c>
      <c r="L837" s="110" t="e">
        <f>SQRT(((M834/L834)^2)+((M835/L835)^2)+((M836/L836)^2))</f>
        <v>#VALUE!</v>
      </c>
      <c r="M837" s="71" t="str">
        <f>M846</f>
        <v>mg/kg</v>
      </c>
    </row>
    <row r="838" spans="1:13" x14ac:dyDescent="0.25">
      <c r="A838" s="28" t="str">
        <f>_xlfn.XLOOKUP(P!C838,'Banco de Dados'!$B$3:$B$274,'Banco de Dados'!$K$3:$K$274,"")</f>
        <v/>
      </c>
      <c r="B838" s="2">
        <v>0</v>
      </c>
      <c r="C838" s="2">
        <v>0</v>
      </c>
      <c r="D838" s="2">
        <v>0</v>
      </c>
      <c r="E838" s="2">
        <v>0</v>
      </c>
      <c r="F838" s="32" t="e">
        <f t="shared" si="73"/>
        <v>#DIV/0!</v>
      </c>
      <c r="G838" s="3" t="e">
        <f t="shared" si="72"/>
        <v>#VALUE!</v>
      </c>
      <c r="H838" s="3" t="e">
        <f t="shared" si="72"/>
        <v>#VALUE!</v>
      </c>
      <c r="J838" s="7"/>
    </row>
    <row r="839" spans="1:13" x14ac:dyDescent="0.25">
      <c r="A839" s="28" t="str">
        <f>_xlfn.XLOOKUP(P!C839,'Banco de Dados'!$B$3:$B$274,'Banco de Dados'!$K$3:$K$274,"")</f>
        <v/>
      </c>
      <c r="B839" s="2">
        <v>0</v>
      </c>
      <c r="C839" s="2">
        <v>0</v>
      </c>
      <c r="D839" s="2">
        <v>0</v>
      </c>
      <c r="E839" s="2">
        <v>0</v>
      </c>
      <c r="F839" s="32" t="e">
        <f t="shared" si="73"/>
        <v>#DIV/0!</v>
      </c>
      <c r="G839" s="3" t="e">
        <f t="shared" si="72"/>
        <v>#VALUE!</v>
      </c>
      <c r="H839" s="3" t="e">
        <f t="shared" si="72"/>
        <v>#VALUE!</v>
      </c>
      <c r="J839" s="7"/>
    </row>
    <row r="840" spans="1:13" x14ac:dyDescent="0.25">
      <c r="A840" s="28" t="str">
        <f>_xlfn.XLOOKUP(P!C840,'Banco de Dados'!$B$3:$B$274,'Banco de Dados'!$K$3:$K$274,"")</f>
        <v/>
      </c>
      <c r="B840" s="2">
        <v>0</v>
      </c>
      <c r="C840" s="2">
        <v>0</v>
      </c>
      <c r="D840" s="2">
        <v>0</v>
      </c>
      <c r="E840" s="2">
        <v>0</v>
      </c>
      <c r="F840" s="32" t="e">
        <f t="shared" si="73"/>
        <v>#DIV/0!</v>
      </c>
      <c r="G840" s="3" t="e">
        <f t="shared" si="72"/>
        <v>#VALUE!</v>
      </c>
      <c r="H840" s="3" t="e">
        <f t="shared" si="72"/>
        <v>#VALUE!</v>
      </c>
      <c r="J840" s="7"/>
    </row>
    <row r="841" spans="1:13" x14ac:dyDescent="0.25">
      <c r="A841" s="28" t="str">
        <f>_xlfn.XLOOKUP(P!C841,'Banco de Dados'!$B$3:$B$274,'Banco de Dados'!$K$3:$K$274,"")</f>
        <v/>
      </c>
      <c r="B841" s="2">
        <v>0</v>
      </c>
      <c r="C841" s="2">
        <v>0</v>
      </c>
      <c r="D841" s="2">
        <v>0</v>
      </c>
      <c r="E841" s="2">
        <v>0</v>
      </c>
      <c r="F841" s="32" t="e">
        <f t="shared" si="73"/>
        <v>#DIV/0!</v>
      </c>
      <c r="G841" s="3" t="e">
        <f t="shared" si="72"/>
        <v>#VALUE!</v>
      </c>
      <c r="H841" s="3" t="e">
        <f t="shared" si="72"/>
        <v>#VALUE!</v>
      </c>
      <c r="J841" s="7"/>
    </row>
    <row r="842" spans="1:13" x14ac:dyDescent="0.25">
      <c r="A842" s="28" t="str">
        <f>_xlfn.XLOOKUP(P!C842,'Banco de Dados'!$B$3:$B$274,'Banco de Dados'!$K$3:$K$274,"")</f>
        <v/>
      </c>
      <c r="B842" s="2">
        <v>0</v>
      </c>
      <c r="C842" s="2">
        <v>0</v>
      </c>
      <c r="D842" s="2">
        <v>0</v>
      </c>
      <c r="E842" s="2">
        <v>0</v>
      </c>
      <c r="F842" s="32" t="e">
        <f t="shared" si="73"/>
        <v>#DIV/0!</v>
      </c>
      <c r="G842" s="3" t="e">
        <f t="shared" si="72"/>
        <v>#VALUE!</v>
      </c>
      <c r="H842" s="3" t="e">
        <f t="shared" si="72"/>
        <v>#VALUE!</v>
      </c>
      <c r="J842" s="7"/>
    </row>
    <row r="843" spans="1:13" x14ac:dyDescent="0.25">
      <c r="A843" s="28" t="str">
        <f>_xlfn.XLOOKUP(P!C843,'Banco de Dados'!$B$3:$B$274,'Banco de Dados'!$K$3:$K$274,"")</f>
        <v/>
      </c>
      <c r="B843" s="2">
        <v>0</v>
      </c>
      <c r="C843" s="2">
        <v>0</v>
      </c>
      <c r="D843" s="2">
        <v>0</v>
      </c>
      <c r="E843" s="2">
        <v>0</v>
      </c>
      <c r="F843" s="32" t="e">
        <f t="shared" si="73"/>
        <v>#DIV/0!</v>
      </c>
      <c r="G843" s="3" t="e">
        <f t="shared" si="72"/>
        <v>#VALUE!</v>
      </c>
      <c r="H843" s="3" t="e">
        <f t="shared" si="72"/>
        <v>#VALUE!</v>
      </c>
      <c r="J843" s="7"/>
    </row>
    <row r="844" spans="1:13" x14ac:dyDescent="0.25">
      <c r="A844" s="28" t="str">
        <f>_xlfn.XLOOKUP(P!C844,'Banco de Dados'!$B$3:$B$274,'Banco de Dados'!$K$3:$K$274,"")</f>
        <v/>
      </c>
      <c r="B844" s="2">
        <v>0</v>
      </c>
      <c r="C844" s="2">
        <v>0</v>
      </c>
      <c r="D844" s="2">
        <v>0</v>
      </c>
      <c r="E844" s="17">
        <v>0</v>
      </c>
      <c r="F844" s="32" t="e">
        <f t="shared" si="73"/>
        <v>#DIV/0!</v>
      </c>
      <c r="G844" s="3" t="e">
        <f t="shared" si="72"/>
        <v>#VALUE!</v>
      </c>
      <c r="H844" s="3" t="e">
        <f t="shared" si="72"/>
        <v>#VALUE!</v>
      </c>
      <c r="J844" s="7"/>
    </row>
    <row r="845" spans="1:13" ht="15.75" x14ac:dyDescent="0.25">
      <c r="A845" s="28" t="str">
        <f>_xlfn.XLOOKUP(P!C845,'Banco de Dados'!$B$3:$B$274,'Banco de Dados'!$K$3:$K$274,"")</f>
        <v/>
      </c>
      <c r="B845" s="2">
        <v>0</v>
      </c>
      <c r="C845" s="2">
        <v>0</v>
      </c>
      <c r="D845" s="2">
        <v>0</v>
      </c>
      <c r="E845" s="2">
        <v>0</v>
      </c>
      <c r="F845" s="32" t="e">
        <f t="shared" si="73"/>
        <v>#DIV/0!</v>
      </c>
      <c r="G845" s="3" t="e">
        <f t="shared" si="72"/>
        <v>#VALUE!</v>
      </c>
      <c r="H845" s="3" t="e">
        <f t="shared" si="72"/>
        <v>#VALUE!</v>
      </c>
      <c r="J845" s="7"/>
      <c r="K845" s="101" t="s">
        <v>216</v>
      </c>
      <c r="L845" s="102">
        <f>K823</f>
        <v>0</v>
      </c>
      <c r="M845" s="103" t="str">
        <f>M823</f>
        <v>Cloro</v>
      </c>
    </row>
    <row r="846" spans="1:13" x14ac:dyDescent="0.25">
      <c r="A846" s="28" t="str">
        <f>_xlfn.XLOOKUP(P!C846,'Banco de Dados'!$B$3:$B$274,'Banco de Dados'!$K$3:$K$274,"")</f>
        <v/>
      </c>
      <c r="B846" s="2">
        <v>0</v>
      </c>
      <c r="C846" s="2">
        <v>0</v>
      </c>
      <c r="D846" s="2">
        <v>0</v>
      </c>
      <c r="E846" s="2">
        <v>0</v>
      </c>
      <c r="F846" s="32" t="e">
        <f t="shared" si="73"/>
        <v>#DIV/0!</v>
      </c>
      <c r="G846" s="3" t="e">
        <f t="shared" si="72"/>
        <v>#VALUE!</v>
      </c>
      <c r="H846" s="3" t="e">
        <f t="shared" si="72"/>
        <v>#VALUE!</v>
      </c>
      <c r="J846" s="7"/>
      <c r="K846" s="68" t="s">
        <v>68</v>
      </c>
      <c r="L846" s="29" t="e">
        <f>(K829*M831)/M829</f>
        <v>#VALUE!</v>
      </c>
      <c r="M846" s="66" t="str">
        <f>$M$9</f>
        <v>mg/kg</v>
      </c>
    </row>
    <row r="847" spans="1:13" x14ac:dyDescent="0.25">
      <c r="A847" s="28" t="str">
        <f>_xlfn.XLOOKUP(P!C847,'Banco de Dados'!$B$3:$B$274,'Banco de Dados'!$K$3:$K$274,"")</f>
        <v/>
      </c>
      <c r="B847" s="2">
        <v>0</v>
      </c>
      <c r="C847" s="2">
        <v>0</v>
      </c>
      <c r="D847" s="2">
        <v>0</v>
      </c>
      <c r="E847" s="2">
        <v>0</v>
      </c>
      <c r="F847" s="32" t="e">
        <f t="shared" si="73"/>
        <v>#DIV/0!</v>
      </c>
      <c r="G847" s="3" t="e">
        <f t="shared" si="72"/>
        <v>#VALUE!</v>
      </c>
      <c r="H847" s="3" t="e">
        <f t="shared" si="72"/>
        <v>#VALUE!</v>
      </c>
      <c r="J847" s="7"/>
      <c r="K847" s="111" t="s">
        <v>246</v>
      </c>
      <c r="L847" s="126" t="e">
        <f>SQRT(((M834/L834)^2)+((M835/L835)^2)+((M836/L836)^2))</f>
        <v>#VALUE!</v>
      </c>
      <c r="M847" s="66"/>
    </row>
    <row r="848" spans="1:13" x14ac:dyDescent="0.25">
      <c r="A848" s="28" t="str">
        <f>_xlfn.XLOOKUP(P!C848,'Banco de Dados'!$B$3:$B$274,'Banco de Dados'!$K$3:$K$274,"")</f>
        <v/>
      </c>
      <c r="B848" s="2">
        <v>0</v>
      </c>
      <c r="C848" s="2">
        <v>0</v>
      </c>
      <c r="D848" s="2">
        <v>0</v>
      </c>
      <c r="E848" s="2">
        <v>0</v>
      </c>
      <c r="F848" s="32" t="e">
        <f t="shared" si="73"/>
        <v>#DIV/0!</v>
      </c>
      <c r="G848" s="3" t="e">
        <f t="shared" si="72"/>
        <v>#VALUE!</v>
      </c>
      <c r="H848" s="3" t="e">
        <f t="shared" si="72"/>
        <v>#VALUE!</v>
      </c>
      <c r="J848" s="7"/>
      <c r="K848" s="69" t="s">
        <v>247</v>
      </c>
      <c r="L848" s="127" t="e">
        <f>L847*L846</f>
        <v>#VALUE!</v>
      </c>
      <c r="M848" s="71" t="str">
        <f>$M$9</f>
        <v>mg/kg</v>
      </c>
    </row>
    <row r="849" spans="1:14" x14ac:dyDescent="0.25">
      <c r="A849" s="28" t="str">
        <f>_xlfn.XLOOKUP(P!C849,'Banco de Dados'!$B$3:$B$274,'Banco de Dados'!$K$3:$K$274,"")</f>
        <v/>
      </c>
      <c r="B849" s="2">
        <v>0</v>
      </c>
      <c r="C849" s="2">
        <v>0</v>
      </c>
      <c r="D849" s="2">
        <v>0</v>
      </c>
      <c r="E849" s="2">
        <v>0</v>
      </c>
      <c r="F849" s="32" t="e">
        <f t="shared" si="73"/>
        <v>#DIV/0!</v>
      </c>
      <c r="G849" s="3" t="e">
        <f t="shared" si="72"/>
        <v>#VALUE!</v>
      </c>
      <c r="H849" s="3" t="e">
        <f t="shared" si="72"/>
        <v>#VALUE!</v>
      </c>
      <c r="J849" s="7"/>
      <c r="K849" s="123"/>
      <c r="L849" s="124"/>
    </row>
    <row r="850" spans="1:14" x14ac:dyDescent="0.25">
      <c r="A850" s="28" t="str">
        <f>_xlfn.XLOOKUP(P!C850,'Banco de Dados'!$B$3:$B$274,'Banco de Dados'!$K$3:$K$274,"")</f>
        <v/>
      </c>
      <c r="B850" s="2">
        <v>0</v>
      </c>
      <c r="C850" s="2">
        <v>0</v>
      </c>
      <c r="D850" s="2">
        <v>0</v>
      </c>
      <c r="E850" s="2">
        <v>0</v>
      </c>
      <c r="F850" s="32" t="e">
        <f t="shared" si="73"/>
        <v>#DIV/0!</v>
      </c>
      <c r="G850" s="3" t="e">
        <f t="shared" si="72"/>
        <v>#VALUE!</v>
      </c>
      <c r="H850" s="3" t="e">
        <f t="shared" si="72"/>
        <v>#VALUE!</v>
      </c>
      <c r="J850" s="7"/>
    </row>
    <row r="851" spans="1:14" x14ac:dyDescent="0.25">
      <c r="A851" s="28" t="str">
        <f>_xlfn.XLOOKUP(P!C851,'Banco de Dados'!$B$3:$B$274,'Banco de Dados'!$K$3:$K$274,"")</f>
        <v/>
      </c>
      <c r="B851" s="2">
        <v>0</v>
      </c>
      <c r="C851" s="2">
        <v>0</v>
      </c>
      <c r="D851" s="2">
        <v>0</v>
      </c>
      <c r="E851" s="2">
        <v>0</v>
      </c>
      <c r="F851" s="32" t="e">
        <f t="shared" si="73"/>
        <v>#DIV/0!</v>
      </c>
      <c r="G851" s="3" t="e">
        <f t="shared" si="72"/>
        <v>#VALUE!</v>
      </c>
      <c r="H851" s="3" t="e">
        <f t="shared" si="72"/>
        <v>#VALUE!</v>
      </c>
      <c r="J851" s="7"/>
    </row>
    <row r="852" spans="1:14" x14ac:dyDescent="0.25">
      <c r="A852" s="28" t="str">
        <f>_xlfn.XLOOKUP(P!C852,'Banco de Dados'!$B$3:$B$274,'Banco de Dados'!$K$3:$K$274,"")</f>
        <v/>
      </c>
      <c r="B852" s="2">
        <v>0</v>
      </c>
      <c r="C852" s="2">
        <v>0</v>
      </c>
      <c r="D852" s="2">
        <v>0</v>
      </c>
      <c r="E852" s="2">
        <v>0</v>
      </c>
      <c r="F852" s="32" t="e">
        <f t="shared" si="73"/>
        <v>#DIV/0!</v>
      </c>
      <c r="G852" s="3" t="e">
        <f t="shared" ref="G852:H854" si="74">D852*$E$822</f>
        <v>#VALUE!</v>
      </c>
      <c r="H852" s="3" t="e">
        <f t="shared" si="74"/>
        <v>#VALUE!</v>
      </c>
      <c r="J852" s="7"/>
    </row>
    <row r="853" spans="1:14" x14ac:dyDescent="0.25">
      <c r="A853" s="28" t="str">
        <f>_xlfn.XLOOKUP(P!C853,'Banco de Dados'!$B$3:$B$274,'Banco de Dados'!$K$3:$K$274,"")</f>
        <v/>
      </c>
      <c r="B853" s="2">
        <v>0</v>
      </c>
      <c r="C853" s="2">
        <v>0</v>
      </c>
      <c r="D853" s="2">
        <v>0</v>
      </c>
      <c r="E853" s="2">
        <v>0</v>
      </c>
      <c r="F853" s="32" t="e">
        <f t="shared" si="73"/>
        <v>#DIV/0!</v>
      </c>
      <c r="G853" s="3" t="e">
        <f t="shared" si="74"/>
        <v>#VALUE!</v>
      </c>
      <c r="H853" s="3" t="e">
        <f t="shared" si="74"/>
        <v>#VALUE!</v>
      </c>
      <c r="J853" s="7"/>
    </row>
    <row r="854" spans="1:14" x14ac:dyDescent="0.25">
      <c r="A854" s="28" t="str">
        <f>_xlfn.XLOOKUP(P!C854,'Banco de Dados'!$B$3:$B$274,'Banco de Dados'!$K$3:$K$274,"")</f>
        <v/>
      </c>
      <c r="B854" s="2">
        <v>0</v>
      </c>
      <c r="C854" s="2">
        <v>0</v>
      </c>
      <c r="D854" s="2">
        <v>0</v>
      </c>
      <c r="E854" s="2">
        <v>0</v>
      </c>
      <c r="F854" s="32" t="e">
        <f t="shared" si="73"/>
        <v>#DIV/0!</v>
      </c>
      <c r="G854" s="3" t="e">
        <f t="shared" si="74"/>
        <v>#VALUE!</v>
      </c>
      <c r="H854" s="3" t="e">
        <f t="shared" si="74"/>
        <v>#VALUE!</v>
      </c>
      <c r="J854" s="7"/>
    </row>
    <row r="855" spans="1:14" x14ac:dyDescent="0.25">
      <c r="A855" s="21"/>
      <c r="B855" s="21"/>
      <c r="C855" s="21"/>
      <c r="D855" s="21"/>
      <c r="E855" s="21"/>
      <c r="F855" s="77"/>
      <c r="G855" s="21"/>
      <c r="H855" s="21"/>
      <c r="J855" s="21"/>
      <c r="K855" s="21"/>
      <c r="L855" s="21"/>
      <c r="M855" s="21"/>
      <c r="N855" s="21"/>
    </row>
  </sheetData>
  <mergeCells count="90">
    <mergeCell ref="K6:M6"/>
    <mergeCell ref="P6:S6"/>
    <mergeCell ref="V6:X6"/>
    <mergeCell ref="A1:F3"/>
    <mergeCell ref="J2:N4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{AEB04EB0-5F1F-4963-978A-FFC059CE969F}</x14:id>
        </ext>
      </extLst>
    </cfRule>
  </conditionalFormatting>
  <dataValidations count="1">
    <dataValidation type="list" allowBlank="1" showInputMessage="1" showErrorMessage="1" sqref="M9" xr:uid="{EA4F756A-4C3E-4061-BAD4-75188885A2CF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B04EB0-5F1F-4963-978A-FFC059CE96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4FDDAF6-CA82-41E1-9961-5BEEF68557A8}">
          <x14:formula1>
            <xm:f>Padrões!$B$5:$B$23</xm:f>
          </x14:formula1>
          <xm:sqref>M8</xm:sqref>
        </x14:dataValidation>
        <x14:dataValidation type="list" allowBlank="1" showInputMessage="1" showErrorMessage="1" xr:uid="{D0B6B6E3-E2C5-4607-8F7F-D4ADE7F7DACE}">
          <x14:formula1>
            <xm:f>'Banco de Dados'!$C$296:$C$377</xm:f>
          </x14:formula1>
          <xm:sqref>B4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1417-C784-4B0F-BCC4-FFA25B37008D}">
  <dimension ref="A1:AL855"/>
  <sheetViews>
    <sheetView topLeftCell="M1" workbookViewId="0">
      <selection activeCell="X9" sqref="X9"/>
    </sheetView>
  </sheetViews>
  <sheetFormatPr defaultColWidth="9.140625" defaultRowHeight="15" x14ac:dyDescent="0.25"/>
  <cols>
    <col min="1" max="1" width="11.28515625" style="2" bestFit="1" customWidth="1"/>
    <col min="2" max="2" width="9.140625" style="2"/>
    <col min="3" max="3" width="12.42578125" style="2" bestFit="1" customWidth="1"/>
    <col min="4" max="4" width="10" style="2" bestFit="1" customWidth="1"/>
    <col min="5" max="5" width="9.140625" style="2"/>
    <col min="6" max="6" width="9.140625" style="32"/>
    <col min="7" max="7" width="12.140625" style="2" bestFit="1" customWidth="1"/>
    <col min="8" max="8" width="10.7109375" style="2" bestFit="1" customWidth="1"/>
    <col min="9" max="9" width="1.5703125" style="67" customWidth="1"/>
    <col min="10" max="10" width="13.140625" bestFit="1" customWidth="1"/>
    <col min="11" max="11" width="20.7109375" style="2" bestFit="1" customWidth="1"/>
    <col min="12" max="12" width="13.140625" style="2" bestFit="1" customWidth="1"/>
    <col min="13" max="13" width="18.5703125" style="2" bestFit="1" customWidth="1"/>
    <col min="14" max="14" width="9.140625" style="2"/>
    <col min="15" max="15" width="1.7109375" style="67" customWidth="1"/>
    <col min="16" max="16" width="10.140625" style="7" customWidth="1"/>
    <col min="17" max="17" width="13.140625" style="2" bestFit="1" customWidth="1"/>
    <col min="18" max="18" width="2" style="2" bestFit="1" customWidth="1"/>
    <col min="19" max="19" width="11.140625" style="2" customWidth="1"/>
    <col min="20" max="20" width="13.7109375" style="2" bestFit="1" customWidth="1"/>
    <col min="21" max="21" width="2.42578125" style="67" customWidth="1"/>
    <col min="22" max="23" width="9.140625" style="7"/>
    <col min="24" max="24" width="13.140625" bestFit="1" customWidth="1"/>
    <col min="25" max="25" width="12" bestFit="1" customWidth="1"/>
    <col min="31" max="31" width="2.42578125" style="67" customWidth="1"/>
    <col min="34" max="37" width="9.140625" hidden="1" customWidth="1"/>
  </cols>
  <sheetData>
    <row r="1" spans="1:38" ht="15" customHeight="1" thickBot="1" x14ac:dyDescent="0.3">
      <c r="A1" s="185" t="str">
        <f>_xlfn.XLOOKUP(B4,'Banco de Dados'!C284:C377,'Banco de Dados'!B284:B377,"")</f>
        <v>Potássio</v>
      </c>
      <c r="B1" s="186"/>
      <c r="C1" s="186"/>
      <c r="D1" s="186"/>
      <c r="E1" s="186"/>
      <c r="F1" s="186"/>
      <c r="I1"/>
      <c r="J1" s="85" t="s">
        <v>228</v>
      </c>
      <c r="L1" s="14"/>
      <c r="M1" s="14"/>
      <c r="N1" s="14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185"/>
      <c r="B2" s="186"/>
      <c r="C2" s="186"/>
      <c r="D2" s="186"/>
      <c r="E2" s="186"/>
      <c r="F2" s="186"/>
      <c r="I2"/>
      <c r="J2" s="187" t="s">
        <v>235</v>
      </c>
      <c r="K2" s="188"/>
      <c r="L2" s="188"/>
      <c r="M2" s="188"/>
      <c r="N2" s="189"/>
      <c r="O2"/>
      <c r="P2" s="14"/>
      <c r="Q2" s="14"/>
      <c r="R2" s="14"/>
      <c r="S2" s="14"/>
      <c r="T2" s="14"/>
      <c r="U2"/>
      <c r="V2" s="14"/>
      <c r="W2" s="14"/>
      <c r="X2" s="14"/>
      <c r="Y2" s="14"/>
      <c r="Z2" s="14"/>
      <c r="AA2" s="14"/>
      <c r="AB2" s="14"/>
      <c r="AC2" s="14"/>
      <c r="AE2"/>
      <c r="AG2" s="168"/>
      <c r="AH2" s="168"/>
      <c r="AI2" s="168"/>
      <c r="AJ2" s="168"/>
      <c r="AK2" s="168"/>
      <c r="AL2" s="168"/>
    </row>
    <row r="3" spans="1:38" ht="30" customHeight="1" x14ac:dyDescent="0.25">
      <c r="A3" s="185"/>
      <c r="B3" s="186"/>
      <c r="C3" s="186"/>
      <c r="D3" s="186"/>
      <c r="E3" s="186"/>
      <c r="F3" s="186"/>
      <c r="I3"/>
      <c r="J3" s="190"/>
      <c r="K3" s="191"/>
      <c r="L3" s="191"/>
      <c r="M3" s="191"/>
      <c r="N3" s="192"/>
      <c r="O3"/>
      <c r="U3"/>
      <c r="X3" s="2"/>
      <c r="Y3" s="7"/>
      <c r="Z3" s="7"/>
      <c r="AA3" s="2"/>
      <c r="AB3" s="7"/>
      <c r="AC3" s="7"/>
      <c r="AD3" s="2"/>
      <c r="AE3"/>
      <c r="AF3" s="7"/>
      <c r="AG3" s="2"/>
      <c r="AH3" s="7"/>
      <c r="AI3" s="7"/>
      <c r="AJ3" s="2"/>
      <c r="AK3" s="7"/>
      <c r="AL3" s="7"/>
    </row>
    <row r="4" spans="1:38" ht="16.5" thickBot="1" x14ac:dyDescent="0.3">
      <c r="A4" s="91" t="s">
        <v>64</v>
      </c>
      <c r="B4" s="169" t="s">
        <v>8</v>
      </c>
      <c r="C4" s="170"/>
      <c r="D4" s="170"/>
      <c r="E4" s="170"/>
      <c r="F4" s="170"/>
      <c r="I4"/>
      <c r="J4" s="193"/>
      <c r="K4" s="194"/>
      <c r="L4" s="194"/>
      <c r="M4" s="194"/>
      <c r="N4" s="195"/>
      <c r="O4"/>
      <c r="U4"/>
      <c r="X4" s="2"/>
      <c r="Y4" s="7"/>
      <c r="Z4" s="7"/>
      <c r="AA4" s="2"/>
      <c r="AB4" s="7"/>
      <c r="AC4" s="7"/>
      <c r="AD4" s="2"/>
      <c r="AE4"/>
      <c r="AF4" s="7"/>
      <c r="AG4" s="2"/>
      <c r="AH4" s="7"/>
      <c r="AI4" s="7"/>
      <c r="AJ4" s="2"/>
      <c r="AK4" s="7"/>
      <c r="AL4" s="7"/>
    </row>
    <row r="5" spans="1:38" ht="8.4499999999999993" customHeight="1" x14ac:dyDescent="0.25">
      <c r="A5" s="43"/>
      <c r="B5" s="43"/>
      <c r="C5" s="43"/>
      <c r="D5" s="43"/>
      <c r="E5" s="43"/>
      <c r="F5" s="75"/>
      <c r="G5" s="43"/>
      <c r="H5" s="43"/>
      <c r="J5" s="43"/>
      <c r="K5" s="43"/>
      <c r="L5" s="43"/>
      <c r="M5" s="43"/>
      <c r="N5" s="43"/>
      <c r="P5" s="43"/>
      <c r="Q5" s="43"/>
      <c r="R5" s="43"/>
      <c r="S5" s="43"/>
      <c r="T5" s="43"/>
      <c r="V5" s="43"/>
      <c r="W5" s="43"/>
      <c r="X5" s="44"/>
      <c r="Y5" s="43"/>
      <c r="Z5" s="43"/>
      <c r="AA5" s="43"/>
      <c r="AB5" s="43"/>
      <c r="AC5" s="43"/>
      <c r="AD5" s="43"/>
      <c r="AF5" s="7" t="s">
        <v>208</v>
      </c>
      <c r="AG5" s="2"/>
      <c r="AH5" s="7"/>
      <c r="AI5" s="7"/>
      <c r="AJ5" s="2"/>
      <c r="AK5" s="7"/>
      <c r="AL5" s="7"/>
    </row>
    <row r="6" spans="1:38" ht="19.149999999999999" customHeight="1" x14ac:dyDescent="0.3">
      <c r="A6" s="36" t="str">
        <f>'Nome das Amostras'!A4</f>
        <v>ab</v>
      </c>
      <c r="B6" s="164" t="str">
        <f>VLOOKUP(A6,'Nome das Amostras'!$A$3:$D$28,2,FALSE)</f>
        <v>Pd</v>
      </c>
      <c r="C6" s="164"/>
      <c r="D6" s="37" t="s">
        <v>65</v>
      </c>
      <c r="E6" s="38">
        <f>'Banco de Dados'!$O$13/'Banco de Dados'!O13</f>
        <v>1</v>
      </c>
      <c r="F6" s="73"/>
      <c r="J6" s="14"/>
      <c r="K6" s="179" t="s">
        <v>214</v>
      </c>
      <c r="L6" s="179"/>
      <c r="M6" s="179"/>
      <c r="P6" s="180" t="s">
        <v>262</v>
      </c>
      <c r="Q6" s="181"/>
      <c r="R6" s="181"/>
      <c r="S6" s="181"/>
      <c r="T6" s="152" t="str">
        <f>M9</f>
        <v>mg/kg</v>
      </c>
      <c r="V6" s="182" t="s">
        <v>248</v>
      </c>
      <c r="W6" s="183"/>
      <c r="X6" s="184"/>
      <c r="Y6" s="129" t="str">
        <f>B4</f>
        <v>K</v>
      </c>
      <c r="Z6" s="14"/>
      <c r="AA6" s="14"/>
      <c r="AB6" s="14"/>
      <c r="AC6" s="14"/>
      <c r="AD6" s="14"/>
      <c r="AF6" s="7"/>
      <c r="AG6" s="2"/>
      <c r="AH6" s="7" t="s">
        <v>142</v>
      </c>
      <c r="AI6" s="7"/>
      <c r="AJ6" s="2"/>
      <c r="AK6" s="7"/>
      <c r="AL6" s="7"/>
    </row>
    <row r="7" spans="1:38" ht="15.75" x14ac:dyDescent="0.25">
      <c r="A7" s="107" t="s">
        <v>1</v>
      </c>
      <c r="B7" s="107" t="s">
        <v>0</v>
      </c>
      <c r="C7" s="107" t="s">
        <v>212</v>
      </c>
      <c r="D7" s="107" t="s">
        <v>209</v>
      </c>
      <c r="E7" s="107" t="s">
        <v>213</v>
      </c>
      <c r="F7" s="76" t="s">
        <v>219</v>
      </c>
      <c r="J7" s="7"/>
      <c r="K7" s="171" t="s">
        <v>144</v>
      </c>
      <c r="L7" s="172"/>
      <c r="M7" s="5" t="str">
        <f>$B$4</f>
        <v>K</v>
      </c>
      <c r="P7" s="117" t="s">
        <v>243</v>
      </c>
      <c r="Q7" s="118" t="s">
        <v>68</v>
      </c>
      <c r="R7" s="122" t="s">
        <v>241</v>
      </c>
      <c r="S7" s="118" t="s">
        <v>143</v>
      </c>
      <c r="T7" s="117" t="s">
        <v>242</v>
      </c>
      <c r="V7" s="173" t="s">
        <v>249</v>
      </c>
      <c r="W7" s="174"/>
      <c r="X7" s="29">
        <v>12519</v>
      </c>
      <c r="Y7" s="66" t="s">
        <v>250</v>
      </c>
      <c r="Z7" s="7"/>
      <c r="AA7" s="2"/>
      <c r="AB7" s="7"/>
      <c r="AC7" s="7"/>
      <c r="AD7" s="2"/>
      <c r="AF7" s="7"/>
      <c r="AG7" s="2"/>
      <c r="AH7" s="7" t="s">
        <v>152</v>
      </c>
      <c r="AI7" s="7">
        <v>34</v>
      </c>
      <c r="AJ7" s="2">
        <f>31</f>
        <v>31</v>
      </c>
      <c r="AK7" s="7">
        <v>33</v>
      </c>
      <c r="AL7" s="7"/>
    </row>
    <row r="8" spans="1:38" ht="15.75" x14ac:dyDescent="0.25">
      <c r="A8" s="28" t="str">
        <f>_xlfn.XLOOKUP(P!C8,'Banco de Dados'!$B$3:$B$274,'Banco de Dados'!$K$3:$K$274,"")</f>
        <v>P</v>
      </c>
      <c r="B8" s="2">
        <f>_xlfn.XLOOKUP(P!C8,'Banco de Dados'!$B$3:$B$274,'Banco de Dados'!$L$3:$L$274,"")</f>
        <v>15</v>
      </c>
      <c r="C8" s="1" cm="1">
        <f t="array" ref="C8:C38">Dados!L5:L35</f>
        <v>2013</v>
      </c>
      <c r="D8" s="2">
        <f>_xlfn.XLOOKUP(P!C8,'Banco de Dados'!$B$3:$B$274,'Banco de Dados'!O$3:O$274,"")</f>
        <v>968</v>
      </c>
      <c r="E8" s="2">
        <f>_xlfn.XLOOKUP(P!C8,'Banco de Dados'!$B$3:$B$274,'Banco de Dados'!P$3:P$274,"")</f>
        <v>104</v>
      </c>
      <c r="F8" s="32">
        <f>(E8*100)/D8</f>
        <v>10.743801652892563</v>
      </c>
      <c r="G8" s="3"/>
      <c r="H8" s="3"/>
      <c r="J8" s="7"/>
      <c r="K8" s="171" t="s">
        <v>145</v>
      </c>
      <c r="L8" s="172"/>
      <c r="M8" s="90" t="s">
        <v>153</v>
      </c>
      <c r="P8" s="112" t="str" cm="1">
        <f t="array" ref="P8:P32">'Nome das Amostras'!A4:A28</f>
        <v>ab</v>
      </c>
      <c r="Q8" s="30" cm="1">
        <f t="array" aca="1" ref="Q8" ca="1">INDIRECT("L"&amp;AJ7)</f>
        <v>26760</v>
      </c>
      <c r="R8" s="151" t="s">
        <v>241</v>
      </c>
      <c r="S8" s="30" cm="1">
        <f t="array" aca="1" ref="S8" ca="1">INDIRECT("L"&amp;AK7)</f>
        <v>490.03558256472394</v>
      </c>
      <c r="T8" s="114" t="str" cm="1">
        <f t="array" ref="T8:T32">'Nome das Amostras'!B4:B28</f>
        <v>Pd</v>
      </c>
      <c r="V8" s="175" t="s">
        <v>251</v>
      </c>
      <c r="W8" s="176"/>
      <c r="X8" s="29">
        <f>3*SQRT(X7)</f>
        <v>335.66501158148731</v>
      </c>
      <c r="Y8" s="66" t="s">
        <v>250</v>
      </c>
      <c r="Z8" s="7"/>
      <c r="AA8" s="2"/>
      <c r="AB8" s="7"/>
      <c r="AC8" s="7"/>
      <c r="AD8" s="2"/>
      <c r="AF8" s="7"/>
      <c r="AG8" s="2"/>
      <c r="AH8" s="7"/>
      <c r="AI8" s="7">
        <v>34</v>
      </c>
      <c r="AJ8" s="2">
        <v>64</v>
      </c>
      <c r="AK8" s="7">
        <v>66</v>
      </c>
      <c r="AL8" s="7"/>
    </row>
    <row r="9" spans="1:38" ht="15.75" x14ac:dyDescent="0.25">
      <c r="A9" s="28" t="str">
        <f>_xlfn.XLOOKUP(P!C9,'Banco de Dados'!$B$3:$B$274,'Banco de Dados'!$K$3:$K$274,"")</f>
        <v>S</v>
      </c>
      <c r="B9" s="2">
        <f>_xlfn.XLOOKUP(P!C9,'Banco de Dados'!$B$3:$B$274,'Banco de Dados'!$L$3:$L$274,"")</f>
        <v>16</v>
      </c>
      <c r="C9" s="1">
        <v>2307</v>
      </c>
      <c r="D9" s="2">
        <f>_xlfn.XLOOKUP(P!C9,'Banco de Dados'!$B$3:$B$274,'Banco de Dados'!O$3:O$274,"")</f>
        <v>19589</v>
      </c>
      <c r="E9" s="2">
        <f>_xlfn.XLOOKUP(P!C9,'Banco de Dados'!$B$3:$B$274,'Banco de Dados'!P$3:P$274,"")</f>
        <v>183</v>
      </c>
      <c r="F9" s="32">
        <f t="shared" ref="F9:F38" si="0">(E9*100)/D9</f>
        <v>0.93419776405125321</v>
      </c>
      <c r="G9" s="3"/>
      <c r="H9" s="3"/>
      <c r="J9" s="7"/>
      <c r="K9" s="100" t="s">
        <v>244</v>
      </c>
      <c r="L9" s="5">
        <f>IF(M9="mg/kg",VLOOKUP($M$7,Padrões!E4:AQ87,_xlfn.XLOOKUP($M$8,Padrões!B5:B23,Padrões!C5:C23,""),FALSE),VLOOKUP($M$7,Padrões!E4:AQ87,_xlfn.XLOOKUP($M$8,Padrões!B5:B23,Padrões!C5:C23,""),FALSE)/1000)</f>
        <v>26760</v>
      </c>
      <c r="M9" s="128" t="s">
        <v>142</v>
      </c>
      <c r="P9" s="112" t="str">
        <v>ac</v>
      </c>
      <c r="Q9" s="30" cm="1">
        <f t="array" aca="1" ref="Q9" ca="1">INDIRECT("L"&amp;AJ8)</f>
        <v>4808.2273197554705</v>
      </c>
      <c r="R9" s="151" t="s">
        <v>241</v>
      </c>
      <c r="S9" s="30" cm="1">
        <f t="array" aca="1" ref="S9" ca="1">INDIRECT("L"&amp;AK8)</f>
        <v>91.252406536807214</v>
      </c>
      <c r="T9" s="114" t="str">
        <v>R2</v>
      </c>
      <c r="V9" s="177" t="s">
        <v>252</v>
      </c>
      <c r="W9" s="178"/>
      <c r="X9" s="163">
        <f>(X8*L9)/M11</f>
        <v>53.102823571368781</v>
      </c>
      <c r="Y9" s="71" t="str">
        <f>$M$9</f>
        <v>mg/kg</v>
      </c>
      <c r="Z9" s="7"/>
      <c r="AA9" s="2"/>
      <c r="AB9" s="7"/>
      <c r="AC9" s="7"/>
      <c r="AD9" s="2"/>
      <c r="AF9" s="7"/>
      <c r="AG9" s="2"/>
      <c r="AH9" s="7"/>
      <c r="AI9" s="7"/>
      <c r="AJ9" s="2">
        <v>98</v>
      </c>
      <c r="AK9" s="7">
        <v>100</v>
      </c>
      <c r="AL9" s="7"/>
    </row>
    <row r="10" spans="1:38" ht="15.75" x14ac:dyDescent="0.25">
      <c r="A10" s="28" t="str">
        <f>_xlfn.XLOOKUP(P!C10,'Banco de Dados'!$B$3:$B$274,'Banco de Dados'!$K$3:$K$274,"")</f>
        <v>Cl</v>
      </c>
      <c r="B10" s="2">
        <f>_xlfn.XLOOKUP(P!C10,'Banco de Dados'!$B$3:$B$274,'Banco de Dados'!$L$3:$L$274,"")</f>
        <v>17</v>
      </c>
      <c r="C10" s="1">
        <v>2622</v>
      </c>
      <c r="D10" s="2">
        <f>_xlfn.XLOOKUP(P!C10,'Banco de Dados'!$B$3:$B$274,'Banco de Dados'!O$3:O$274,"")</f>
        <v>29684</v>
      </c>
      <c r="E10" s="2">
        <f>_xlfn.XLOOKUP(P!C10,'Banco de Dados'!$B$3:$B$274,'Banco de Dados'!P$3:P$274,"")</f>
        <v>255</v>
      </c>
      <c r="F10" s="32">
        <f t="shared" si="0"/>
        <v>0.85904864573507611</v>
      </c>
      <c r="G10" s="3"/>
      <c r="H10" s="3"/>
      <c r="J10" s="7"/>
      <c r="K10" s="100" t="s">
        <v>245</v>
      </c>
      <c r="L10" s="5">
        <f>IF(M9="mg/kg",VLOOKUP($M$7,Padrões!E4:AQ87,_xlfn.XLOOKUP($M$8,Padrões!B5:B23,Padrões!D5:D23,""),FALSE),VLOOKUP($M$7,Padrões!E4:AQ87,_xlfn.XLOOKUP($M$8,Padrões!B5:B23,Padrões!D5:D23,""),FALSE)/1000)</f>
        <v>480</v>
      </c>
      <c r="M10" s="5" t="str">
        <f>M9</f>
        <v>mg/kg</v>
      </c>
      <c r="P10" s="112" t="str">
        <v>ad</v>
      </c>
      <c r="Q10" s="30" cm="1">
        <f t="array" aca="1" ref="Q10" ca="1">INDIRECT("L"&amp;AJ9)</f>
        <v>3965.4897379557719</v>
      </c>
      <c r="R10" s="151" t="s">
        <v>241</v>
      </c>
      <c r="S10" s="30" cm="1">
        <f t="array" aca="1" ref="S10" ca="1">INDIRECT("L"&amp;AK9)</f>
        <v>76.008978060978109</v>
      </c>
      <c r="T10" s="114" t="str">
        <v>R3</v>
      </c>
      <c r="W10" s="30"/>
      <c r="X10" s="32"/>
      <c r="Y10" s="2"/>
      <c r="Z10" s="7"/>
      <c r="AA10" s="2"/>
      <c r="AB10" s="7"/>
      <c r="AC10" s="7"/>
      <c r="AD10" s="2"/>
      <c r="AF10" s="7"/>
      <c r="AG10" s="2"/>
      <c r="AH10" s="7"/>
      <c r="AI10" s="7"/>
      <c r="AJ10" s="2">
        <f>AJ9+$AI$7</f>
        <v>132</v>
      </c>
      <c r="AK10" s="7">
        <f>AK9+$AI$7</f>
        <v>134</v>
      </c>
      <c r="AL10" s="7"/>
    </row>
    <row r="11" spans="1:38" ht="15.75" x14ac:dyDescent="0.25">
      <c r="A11" s="28" t="str">
        <f>_xlfn.XLOOKUP(P!C11,'Banco de Dados'!$B$3:$B$274,'Banco de Dados'!$K$3:$K$274,"")</f>
        <v>Ar</v>
      </c>
      <c r="B11" s="2">
        <f>_xlfn.XLOOKUP(P!C11,'Banco de Dados'!$B$3:$B$274,'Banco de Dados'!$L$3:$L$274,"")</f>
        <v>18</v>
      </c>
      <c r="C11" s="1">
        <v>2957</v>
      </c>
      <c r="D11" s="2">
        <f>_xlfn.XLOOKUP(P!C11,'Banco de Dados'!$B$3:$B$274,'Banco de Dados'!O$3:O$274,"")</f>
        <v>4130</v>
      </c>
      <c r="E11" s="2">
        <f>_xlfn.XLOOKUP(P!C11,'Banco de Dados'!$B$3:$B$274,'Banco de Dados'!P$3:P$274,"")</f>
        <v>229</v>
      </c>
      <c r="F11" s="32">
        <f t="shared" si="0"/>
        <v>5.5447941888619852</v>
      </c>
      <c r="G11" s="3"/>
      <c r="H11" s="3"/>
      <c r="J11" s="7"/>
      <c r="K11" s="171" t="s">
        <v>209</v>
      </c>
      <c r="L11" s="172"/>
      <c r="M11" s="5">
        <f>_xlfn.XLOOKUP($M$7,A8:A35,D8:D35,"")</f>
        <v>169151</v>
      </c>
      <c r="P11" s="112" t="str">
        <v>ae</v>
      </c>
      <c r="Q11" s="30" cm="1">
        <f t="array" aca="1" ref="Q11" ca="1">INDIRECT("L"&amp;AJ10)</f>
        <v>5693.0857185467321</v>
      </c>
      <c r="R11" s="151" t="s">
        <v>241</v>
      </c>
      <c r="S11" s="30" cm="1">
        <f t="array" aca="1" ref="S11" ca="1">INDIRECT("L"&amp;AK10)</f>
        <v>106.99034936988238</v>
      </c>
      <c r="T11" s="121" t="str">
        <v>R4</v>
      </c>
      <c r="W11" s="30"/>
      <c r="X11" s="17"/>
      <c r="Y11" s="2"/>
      <c r="Z11" s="7"/>
      <c r="AA11" s="2"/>
      <c r="AB11" s="7"/>
      <c r="AC11" s="7"/>
      <c r="AD11" s="2"/>
      <c r="AF11" s="7"/>
      <c r="AG11" s="2"/>
      <c r="AH11" s="7"/>
      <c r="AI11" s="7"/>
      <c r="AJ11" s="2">
        <f t="shared" ref="AJ11:AK26" si="1">AJ10+$AI$7</f>
        <v>166</v>
      </c>
      <c r="AK11" s="7">
        <f t="shared" si="1"/>
        <v>168</v>
      </c>
      <c r="AL11" s="7"/>
    </row>
    <row r="12" spans="1:38" ht="15.75" x14ac:dyDescent="0.25">
      <c r="A12" s="28" t="str">
        <f>_xlfn.XLOOKUP(P!C12,'Banco de Dados'!$B$3:$B$274,'Banco de Dados'!$K$3:$K$274,"")</f>
        <v>K</v>
      </c>
      <c r="B12" s="2">
        <f>_xlfn.XLOOKUP(P!C12,'Banco de Dados'!$B$3:$B$274,'Banco de Dados'!$L$3:$L$274,"")</f>
        <v>19</v>
      </c>
      <c r="C12" s="1">
        <v>3313</v>
      </c>
      <c r="D12" s="2">
        <f>_xlfn.XLOOKUP(P!C12,'Banco de Dados'!$B$3:$B$274,'Banco de Dados'!O$3:O$274,"")</f>
        <v>169151</v>
      </c>
      <c r="E12" s="2">
        <f>_xlfn.XLOOKUP(P!C12,'Banco de Dados'!$B$3:$B$274,'Banco de Dados'!P$3:P$274,"")</f>
        <v>441</v>
      </c>
      <c r="F12" s="32">
        <f t="shared" si="0"/>
        <v>0.26071380009577244</v>
      </c>
      <c r="G12" s="3"/>
      <c r="H12" s="3"/>
      <c r="J12" s="7"/>
      <c r="K12" s="171" t="s">
        <v>213</v>
      </c>
      <c r="L12" s="172"/>
      <c r="M12" s="5">
        <f>_xlfn.XLOOKUP($M$7,A8:A35,E8:E35,"")</f>
        <v>441</v>
      </c>
      <c r="P12" s="112" t="str">
        <v>af</v>
      </c>
      <c r="Q12" s="30" cm="1">
        <f t="array" aca="1" ref="Q12" ca="1">INDIRECT("L"&amp;AJ11)</f>
        <v>7491.2177628860327</v>
      </c>
      <c r="R12" s="151" t="s">
        <v>241</v>
      </c>
      <c r="S12" s="30" cm="1">
        <f t="array" aca="1" ref="S12" ca="1">INDIRECT("L"&amp;AK11)</f>
        <v>139.7745875728682</v>
      </c>
      <c r="T12" s="121" t="str">
        <v>R5</v>
      </c>
      <c r="W12" s="30"/>
      <c r="X12" s="17"/>
      <c r="Y12" s="2"/>
      <c r="Z12" s="7"/>
      <c r="AA12" s="2"/>
      <c r="AB12" s="7"/>
      <c r="AC12" s="7"/>
      <c r="AD12" s="2"/>
      <c r="AF12" s="7"/>
      <c r="AG12" s="2"/>
      <c r="AH12" s="7"/>
      <c r="AI12" s="7"/>
      <c r="AJ12" s="2">
        <f t="shared" si="1"/>
        <v>200</v>
      </c>
      <c r="AK12" s="7">
        <f t="shared" si="1"/>
        <v>202</v>
      </c>
      <c r="AL12" s="7"/>
    </row>
    <row r="13" spans="1:38" x14ac:dyDescent="0.25">
      <c r="A13" s="28" t="str">
        <f>_xlfn.XLOOKUP(P!C13,'Banco de Dados'!$B$3:$B$274,'Banco de Dados'!$K$3:$K$274,"")</f>
        <v>Ca</v>
      </c>
      <c r="B13" s="2">
        <f>_xlfn.XLOOKUP(P!C13,'Banco de Dados'!$B$3:$B$274,'Banco de Dados'!$L$3:$L$274,"")</f>
        <v>20</v>
      </c>
      <c r="C13" s="1">
        <v>3691</v>
      </c>
      <c r="D13" s="2">
        <f>_xlfn.XLOOKUP(P!C13,'Banco de Dados'!$B$3:$B$274,'Banco de Dados'!O$3:O$274,"")</f>
        <v>427317</v>
      </c>
      <c r="E13" s="2">
        <f>_xlfn.XLOOKUP(P!C13,'Banco de Dados'!$B$3:$B$274,'Banco de Dados'!P$3:P$274,"")</f>
        <v>637</v>
      </c>
      <c r="F13" s="32">
        <f t="shared" si="0"/>
        <v>0.14906966022882309</v>
      </c>
      <c r="G13" s="3"/>
      <c r="H13" s="3"/>
      <c r="J13" s="67"/>
      <c r="K13" s="94"/>
      <c r="L13" s="94"/>
      <c r="M13" s="94"/>
      <c r="N13" s="94"/>
      <c r="P13" s="112" t="str">
        <v>ag</v>
      </c>
      <c r="Q13" s="30" cm="1">
        <f t="array" aca="1" ref="Q13" ca="1">INDIRECT("L"&amp;AJ12)</f>
        <v>5533.3787337404765</v>
      </c>
      <c r="R13" s="151" t="s">
        <v>241</v>
      </c>
      <c r="S13" s="30" cm="1">
        <f t="array" aca="1" ref="S13" ca="1">INDIRECT("L"&amp;AK12)</f>
        <v>103.05211803054257</v>
      </c>
      <c r="T13" s="121" t="str">
        <v>R6</v>
      </c>
      <c r="W13" s="30"/>
      <c r="X13" s="32"/>
      <c r="Y13" s="2"/>
      <c r="Z13" s="7"/>
      <c r="AA13" s="2"/>
      <c r="AB13" s="7"/>
      <c r="AC13" s="7"/>
      <c r="AD13" s="2"/>
      <c r="AF13" s="7"/>
      <c r="AG13" s="2"/>
      <c r="AH13" s="7"/>
      <c r="AI13" s="7"/>
      <c r="AJ13" s="2">
        <f t="shared" si="1"/>
        <v>234</v>
      </c>
      <c r="AK13" s="7">
        <f t="shared" si="1"/>
        <v>236</v>
      </c>
      <c r="AL13" s="7"/>
    </row>
    <row r="14" spans="1:38" ht="15.75" x14ac:dyDescent="0.25">
      <c r="A14" s="28" t="str">
        <f>_xlfn.XLOOKUP(P!C14,'Banco de Dados'!$B$3:$B$274,'Banco de Dados'!$K$3:$K$274,"")</f>
        <v>Ti</v>
      </c>
      <c r="B14" s="2">
        <f>_xlfn.XLOOKUP(P!C14,'Banco de Dados'!$B$3:$B$274,'Banco de Dados'!$L$3:$L$274,"")</f>
        <v>22</v>
      </c>
      <c r="C14" s="1">
        <v>4509</v>
      </c>
      <c r="D14" s="2">
        <f>_xlfn.XLOOKUP(P!C14,'Banco de Dados'!$B$3:$B$274,'Banco de Dados'!O$3:O$274,"")</f>
        <v>4625</v>
      </c>
      <c r="E14" s="2">
        <f>_xlfn.XLOOKUP(P!C14,'Banco de Dados'!$B$3:$B$274,'Banco de Dados'!P$3:P$274,"")</f>
        <v>122</v>
      </c>
      <c r="F14" s="32">
        <f t="shared" si="0"/>
        <v>2.637837837837838</v>
      </c>
      <c r="G14" s="3"/>
      <c r="H14" s="3"/>
      <c r="J14" s="7"/>
      <c r="K14" s="72" t="str">
        <f>A6</f>
        <v>ab</v>
      </c>
      <c r="L14" s="55" t="s">
        <v>215</v>
      </c>
      <c r="M14" s="41" t="str">
        <f>A1</f>
        <v>Potássio</v>
      </c>
      <c r="P14" s="112" t="str">
        <v>ah</v>
      </c>
      <c r="Q14" s="30" cm="1">
        <f t="array" aca="1" ref="Q14" ca="1">INDIRECT("L"&amp;AJ13)</f>
        <v>5965.1506011990286</v>
      </c>
      <c r="R14" s="151" t="s">
        <v>241</v>
      </c>
      <c r="S14" s="30" cm="1">
        <f t="array" aca="1" ref="S14" ca="1">INDIRECT("L"&amp;AK13)</f>
        <v>112.17325904878082</v>
      </c>
      <c r="T14" s="121" t="str">
        <v>R7</v>
      </c>
      <c r="W14" s="30"/>
      <c r="X14" s="33"/>
      <c r="Z14" s="7"/>
      <c r="AA14" s="2"/>
      <c r="AB14" s="7"/>
      <c r="AC14" s="7"/>
      <c r="AD14" s="2"/>
      <c r="AF14" s="7"/>
      <c r="AG14" s="2"/>
      <c r="AH14" s="7"/>
      <c r="AI14" s="7"/>
      <c r="AJ14" s="2">
        <f t="shared" si="1"/>
        <v>268</v>
      </c>
      <c r="AK14" s="7">
        <f t="shared" si="1"/>
        <v>270</v>
      </c>
      <c r="AL14" s="7"/>
    </row>
    <row r="15" spans="1:38" x14ac:dyDescent="0.25">
      <c r="A15" s="28" t="str">
        <f>_xlfn.XLOOKUP(P!C15,'Banco de Dados'!$B$3:$B$274,'Banco de Dados'!$K$3:$K$274,"")</f>
        <v>Cr</v>
      </c>
      <c r="B15" s="2">
        <f>_xlfn.XLOOKUP(P!C15,'Banco de Dados'!$B$3:$B$274,'Banco de Dados'!$L$3:$L$274,"")</f>
        <v>24</v>
      </c>
      <c r="C15" s="1">
        <v>5412</v>
      </c>
      <c r="D15" s="2">
        <f>_xlfn.XLOOKUP(P!C15,'Banco de Dados'!$B$3:$B$274,'Banco de Dados'!O$3:O$274,"")</f>
        <v>1257</v>
      </c>
      <c r="E15" s="2">
        <f>_xlfn.XLOOKUP(P!C15,'Banco de Dados'!$B$3:$B$274,'Banco de Dados'!P$3:P$274,"")</f>
        <v>118</v>
      </c>
      <c r="F15" s="32">
        <f t="shared" si="0"/>
        <v>9.387430389817025</v>
      </c>
      <c r="G15" s="3"/>
      <c r="H15" s="3"/>
      <c r="J15" s="7"/>
      <c r="K15" s="20" t="s">
        <v>210</v>
      </c>
      <c r="L15" s="57"/>
      <c r="M15" s="34" t="s">
        <v>211</v>
      </c>
      <c r="P15" s="112" t="str">
        <v>ai</v>
      </c>
      <c r="Q15" s="30" cm="1">
        <f t="array" aca="1" ref="Q15" ca="1">INDIRECT("L"&amp;AJ14)</f>
        <v>5018.6668818932822</v>
      </c>
      <c r="R15" s="151" t="s">
        <v>241</v>
      </c>
      <c r="S15" s="30" cm="1">
        <f t="array" aca="1" ref="S15" ca="1">INDIRECT("L"&amp;AK14)</f>
        <v>94.757845445361639</v>
      </c>
      <c r="T15" s="121" t="str">
        <v>R8</v>
      </c>
      <c r="W15" s="30"/>
      <c r="X15" s="32"/>
      <c r="Y15" s="3"/>
      <c r="Z15" s="7"/>
      <c r="AA15" s="2"/>
      <c r="AB15" s="7"/>
      <c r="AC15" s="7"/>
      <c r="AD15" s="2"/>
      <c r="AF15" s="7"/>
      <c r="AG15" s="2"/>
      <c r="AH15" s="7"/>
      <c r="AI15" s="7"/>
      <c r="AJ15" s="2">
        <f t="shared" si="1"/>
        <v>302</v>
      </c>
      <c r="AK15" s="7">
        <f t="shared" si="1"/>
        <v>304</v>
      </c>
      <c r="AL15" s="7"/>
    </row>
    <row r="16" spans="1:38" x14ac:dyDescent="0.25">
      <c r="A16" s="28" t="str">
        <f>_xlfn.XLOOKUP(P!C16,'Banco de Dados'!$B$3:$B$274,'Banco de Dados'!$K$3:$K$274,"")</f>
        <v>Mn</v>
      </c>
      <c r="B16" s="2">
        <f>_xlfn.XLOOKUP(P!C16,'Banco de Dados'!$B$3:$B$274,'Banco de Dados'!$L$3:$L$274,"")</f>
        <v>25</v>
      </c>
      <c r="C16" s="1">
        <v>5895</v>
      </c>
      <c r="D16" s="2">
        <f>_xlfn.XLOOKUP(P!C16,'Banco de Dados'!$B$3:$B$274,'Banco de Dados'!O$3:O$274,"")</f>
        <v>6728</v>
      </c>
      <c r="E16" s="2">
        <f>_xlfn.XLOOKUP(P!C16,'Banco de Dados'!$B$3:$B$274,'Banco de Dados'!P$3:P$274,"")</f>
        <v>153</v>
      </c>
      <c r="F16" s="32">
        <f t="shared" si="0"/>
        <v>2.2740784780023779</v>
      </c>
      <c r="G16" s="3"/>
      <c r="H16" s="3"/>
      <c r="J16" s="7"/>
      <c r="K16" s="49">
        <f>_xlfn.XLOOKUP($B$4,A8:A35,D8:D35,"-")</f>
        <v>169151</v>
      </c>
      <c r="L16" s="56"/>
      <c r="M16" s="42">
        <f>_xlfn.XLOOKUP($B$4,A8:A35,E8:E35,"-")</f>
        <v>441</v>
      </c>
      <c r="P16" s="112" t="str">
        <v>aj</v>
      </c>
      <c r="Q16" s="30" cm="1">
        <f t="array" aca="1" ref="Q16" ca="1">INDIRECT("L"&amp;AJ15)</f>
        <v>9029.5480137905888</v>
      </c>
      <c r="R16" s="151" t="s">
        <v>241</v>
      </c>
      <c r="S16" s="30" cm="1">
        <f t="array" aca="1" ref="S16" ca="1">INDIRECT("L"&amp;AK15)</f>
        <v>167.48119274088182</v>
      </c>
      <c r="T16" s="121" t="str">
        <v>R9</v>
      </c>
      <c r="W16" s="30"/>
      <c r="X16" s="32"/>
      <c r="Y16" s="2"/>
      <c r="Z16" s="7"/>
      <c r="AA16" s="2"/>
      <c r="AB16" s="7"/>
      <c r="AC16" s="7"/>
      <c r="AD16" s="2"/>
      <c r="AF16" s="7"/>
      <c r="AG16" s="2"/>
      <c r="AH16" s="7"/>
      <c r="AI16" s="7"/>
      <c r="AJ16" s="2">
        <f t="shared" si="1"/>
        <v>336</v>
      </c>
      <c r="AK16" s="7">
        <f t="shared" si="1"/>
        <v>338</v>
      </c>
      <c r="AL16" s="7"/>
    </row>
    <row r="17" spans="1:38" x14ac:dyDescent="0.25">
      <c r="A17" s="28" t="str">
        <f>_xlfn.XLOOKUP(P!C17,'Banco de Dados'!$B$3:$B$274,'Banco de Dados'!$K$3:$K$274,"")</f>
        <v>Fe</v>
      </c>
      <c r="B17" s="2">
        <f>_xlfn.XLOOKUP(P!C17,'Banco de Dados'!$B$3:$B$274,'Banco de Dados'!$L$3:$L$274,"")</f>
        <v>26</v>
      </c>
      <c r="C17" s="1">
        <v>6399</v>
      </c>
      <c r="D17" s="2">
        <f>_xlfn.XLOOKUP(P!C17,'Banco de Dados'!$B$3:$B$274,'Banco de Dados'!O$3:O$274,"")</f>
        <v>17564</v>
      </c>
      <c r="E17" s="2">
        <f>_xlfn.XLOOKUP(P!C17,'Banco de Dados'!$B$3:$B$274,'Banco de Dados'!P$3:P$274,"")</f>
        <v>189</v>
      </c>
      <c r="F17" s="32">
        <f t="shared" si="0"/>
        <v>1.076064677749943</v>
      </c>
      <c r="G17" s="3"/>
      <c r="H17" s="3"/>
      <c r="J17" s="7"/>
      <c r="P17" s="112" t="str">
        <v>ak</v>
      </c>
      <c r="Q17" s="30" cm="1">
        <f t="array" aca="1" ref="Q17" ca="1">INDIRECT("L"&amp;AJ16)</f>
        <v>7296.8560912291387</v>
      </c>
      <c r="R17" s="151" t="s">
        <v>241</v>
      </c>
      <c r="S17" s="30" cm="1">
        <f t="array" aca="1" ref="S17" ca="1">INDIRECT("L"&amp;AK16)</f>
        <v>136.77194892821331</v>
      </c>
      <c r="T17" s="121" t="str">
        <v>R10</v>
      </c>
      <c r="W17" s="30"/>
      <c r="X17" s="32"/>
      <c r="Y17" s="2"/>
      <c r="Z17" s="7"/>
      <c r="AA17" s="2"/>
      <c r="AB17" s="7"/>
      <c r="AC17" s="7"/>
      <c r="AD17" s="2"/>
      <c r="AF17" s="7"/>
      <c r="AG17" s="2"/>
      <c r="AH17" s="7"/>
      <c r="AI17" s="7"/>
      <c r="AJ17" s="2">
        <f t="shared" si="1"/>
        <v>370</v>
      </c>
      <c r="AK17" s="7">
        <f t="shared" si="1"/>
        <v>372</v>
      </c>
      <c r="AL17" s="7"/>
    </row>
    <row r="18" spans="1:38" ht="15.75" x14ac:dyDescent="0.25">
      <c r="A18" s="28" t="str">
        <f>_xlfn.XLOOKUP(P!C18,'Banco de Dados'!$B$3:$B$274,'Banco de Dados'!$K$3:$K$274,"")</f>
        <v>Ni</v>
      </c>
      <c r="B18" s="2">
        <f>_xlfn.XLOOKUP(P!C18,'Banco de Dados'!$B$3:$B$274,'Banco de Dados'!$L$3:$L$274,"")</f>
        <v>28</v>
      </c>
      <c r="C18" s="1">
        <v>7472</v>
      </c>
      <c r="D18" s="2">
        <f>_xlfn.XLOOKUP(P!C18,'Banco de Dados'!$B$3:$B$274,'Banco de Dados'!O$3:O$274,"")</f>
        <v>1329</v>
      </c>
      <c r="E18" s="2">
        <f>_xlfn.XLOOKUP(P!C18,'Banco de Dados'!$B$3:$B$274,'Banco de Dados'!P$3:P$274,"")</f>
        <v>231</v>
      </c>
      <c r="F18" s="32">
        <f t="shared" si="0"/>
        <v>17.381489841986458</v>
      </c>
      <c r="G18" s="3"/>
      <c r="H18" s="3"/>
      <c r="J18" s="7"/>
      <c r="K18" s="165" t="s">
        <v>67</v>
      </c>
      <c r="L18" s="166"/>
      <c r="M18" s="167"/>
      <c r="P18" s="112" t="str">
        <v>al</v>
      </c>
      <c r="Q18" s="30" cm="1">
        <f t="array" aca="1" ref="Q18" ca="1">INDIRECT("L"&amp;AJ17)</f>
        <v>5330.7614083034096</v>
      </c>
      <c r="R18" s="151" t="s">
        <v>241</v>
      </c>
      <c r="S18" s="30" cm="1">
        <f t="array" aca="1" ref="S18" ca="1">INDIRECT("L"&amp;AK17)</f>
        <v>101.04054044655116</v>
      </c>
      <c r="T18" s="121" t="str">
        <v>R11</v>
      </c>
      <c r="W18" s="30"/>
      <c r="X18" s="32"/>
      <c r="Y18" s="2"/>
      <c r="Z18" s="7"/>
      <c r="AA18" s="2"/>
      <c r="AB18" s="7"/>
      <c r="AC18" s="7"/>
      <c r="AD18" s="2"/>
      <c r="AF18" s="7"/>
      <c r="AG18" s="2"/>
      <c r="AH18" s="7"/>
      <c r="AI18" s="7"/>
      <c r="AJ18" s="2">
        <f t="shared" si="1"/>
        <v>404</v>
      </c>
      <c r="AK18" s="7">
        <f t="shared" si="1"/>
        <v>406</v>
      </c>
      <c r="AL18" s="7"/>
    </row>
    <row r="19" spans="1:38" x14ac:dyDescent="0.25">
      <c r="A19" s="28" t="str">
        <f>_xlfn.XLOOKUP(P!C19,'Banco de Dados'!$B$3:$B$274,'Banco de Dados'!$K$3:$K$274,"")</f>
        <v>Cu</v>
      </c>
      <c r="B19" s="2">
        <f>_xlfn.XLOOKUP(P!C19,'Banco de Dados'!$B$3:$B$274,'Banco de Dados'!$L$3:$L$274,"")</f>
        <v>29</v>
      </c>
      <c r="C19" s="1">
        <v>8041</v>
      </c>
      <c r="D19" s="2">
        <f>_xlfn.XLOOKUP(P!C19,'Banco de Dados'!$B$3:$B$274,'Banco de Dados'!O$3:O$274,"")</f>
        <v>520</v>
      </c>
      <c r="E19" s="2">
        <f>_xlfn.XLOOKUP(P!C19,'Banco de Dados'!$B$3:$B$274,'Banco de Dados'!P$3:P$274,"")</f>
        <v>245</v>
      </c>
      <c r="F19" s="32">
        <f t="shared" si="0"/>
        <v>47.115384615384613</v>
      </c>
      <c r="G19" s="3"/>
      <c r="H19" s="3"/>
      <c r="J19" s="7"/>
      <c r="K19" s="104" t="s">
        <v>240</v>
      </c>
      <c r="L19" s="39"/>
      <c r="M19" s="106" t="s">
        <v>209</v>
      </c>
      <c r="P19" s="112">
        <v>0</v>
      </c>
      <c r="Q19" s="30" t="e" cm="1">
        <f t="array" aca="1" ref="Q19" ca="1">INDIRECT("L"&amp;AJ18)</f>
        <v>#VALUE!</v>
      </c>
      <c r="R19" s="151" t="s">
        <v>241</v>
      </c>
      <c r="S19" s="30" t="e" cm="1">
        <f t="array" aca="1" ref="S19" ca="1">INDIRECT("L"&amp;AK18)</f>
        <v>#VALUE!</v>
      </c>
      <c r="T19" s="121">
        <v>0</v>
      </c>
      <c r="X19" s="2"/>
      <c r="Y19" s="2"/>
      <c r="Z19" s="7"/>
      <c r="AA19" s="2"/>
      <c r="AB19" s="7"/>
      <c r="AC19" s="7"/>
      <c r="AD19" s="2"/>
      <c r="AF19" s="7"/>
      <c r="AG19" s="2"/>
      <c r="AH19" s="7"/>
      <c r="AI19" s="7"/>
      <c r="AJ19" s="2">
        <f t="shared" si="1"/>
        <v>438</v>
      </c>
      <c r="AK19" s="7">
        <f t="shared" si="1"/>
        <v>440</v>
      </c>
      <c r="AL19" s="7"/>
    </row>
    <row r="20" spans="1:38" x14ac:dyDescent="0.25">
      <c r="A20" s="28" t="str">
        <f>_xlfn.XLOOKUP(P!C20,'Banco de Dados'!$B$3:$B$274,'Banco de Dados'!$K$3:$K$274,"")</f>
        <v>Zn</v>
      </c>
      <c r="B20" s="2">
        <f>_xlfn.XLOOKUP(P!C20,'Banco de Dados'!$B$3:$B$274,'Banco de Dados'!$L$3:$L$274,"")</f>
        <v>30</v>
      </c>
      <c r="C20" s="1">
        <v>8631</v>
      </c>
      <c r="D20" s="2">
        <f>_xlfn.XLOOKUP(P!C20,'Banco de Dados'!$B$3:$B$274,'Banco de Dados'!O$3:O$274,"")</f>
        <v>1363</v>
      </c>
      <c r="E20" s="2">
        <f>_xlfn.XLOOKUP(P!C20,'Banco de Dados'!$B$3:$B$274,'Banco de Dados'!P$3:P$274,"")</f>
        <v>248</v>
      </c>
      <c r="F20" s="32">
        <f t="shared" si="0"/>
        <v>18.195157740278798</v>
      </c>
      <c r="G20" s="3"/>
      <c r="H20" s="3"/>
      <c r="J20" s="58" t="s">
        <v>38</v>
      </c>
      <c r="K20" s="59">
        <f>$L$9</f>
        <v>26760</v>
      </c>
      <c r="L20" s="60"/>
      <c r="M20" s="61">
        <f>$M$11</f>
        <v>169151</v>
      </c>
      <c r="N20" s="60"/>
      <c r="P20" s="112">
        <v>0</v>
      </c>
      <c r="Q20" s="30" t="e" cm="1">
        <f t="array" aca="1" ref="Q20" ca="1">INDIRECT("L"&amp;AJ19)</f>
        <v>#VALUE!</v>
      </c>
      <c r="R20" s="151" t="s">
        <v>241</v>
      </c>
      <c r="S20" s="30" t="e" cm="1">
        <f t="array" aca="1" ref="S20" ca="1">INDIRECT("L"&amp;AK19)</f>
        <v>#VALUE!</v>
      </c>
      <c r="T20" s="115">
        <v>0</v>
      </c>
      <c r="X20" s="2"/>
      <c r="Y20" s="2"/>
      <c r="Z20" s="7"/>
      <c r="AA20" s="2"/>
      <c r="AB20" s="7"/>
      <c r="AC20" s="7"/>
      <c r="AD20" s="2"/>
      <c r="AF20" s="7"/>
      <c r="AG20" s="2"/>
      <c r="AH20" s="7"/>
      <c r="AI20" s="7"/>
      <c r="AJ20" s="2">
        <f t="shared" si="1"/>
        <v>472</v>
      </c>
      <c r="AK20" s="7">
        <f t="shared" si="1"/>
        <v>474</v>
      </c>
      <c r="AL20" s="7"/>
    </row>
    <row r="21" spans="1:38" x14ac:dyDescent="0.25">
      <c r="A21" s="28" t="str">
        <f>_xlfn.XLOOKUP(P!C21,'Banco de Dados'!$B$3:$B$274,'Banco de Dados'!$K$3:$K$274,"")</f>
        <v>Br</v>
      </c>
      <c r="B21" s="2">
        <f>_xlfn.XLOOKUP(P!C21,'Banco de Dados'!$B$3:$B$274,'Banco de Dados'!$L$3:$L$274,"")</f>
        <v>35</v>
      </c>
      <c r="C21" s="1">
        <v>11908</v>
      </c>
      <c r="D21" s="2">
        <f>_xlfn.XLOOKUP(P!C21,'Banco de Dados'!$B$3:$B$274,'Banco de Dados'!O$3:O$274,"")</f>
        <v>38434</v>
      </c>
      <c r="E21" s="2">
        <f>_xlfn.XLOOKUP(P!C21,'Banco de Dados'!$B$3:$B$274,'Banco de Dados'!P$3:P$274,"")</f>
        <v>312</v>
      </c>
      <c r="F21" s="32">
        <f t="shared" si="0"/>
        <v>0.81178123536452096</v>
      </c>
      <c r="G21" s="3"/>
      <c r="H21" s="3"/>
      <c r="J21" s="2"/>
      <c r="K21" s="18"/>
      <c r="L21" s="2" t="s">
        <v>70</v>
      </c>
      <c r="M21" s="19"/>
      <c r="P21" s="112">
        <v>0</v>
      </c>
      <c r="Q21" s="30" t="e" cm="1">
        <f t="array" aca="1" ref="Q21" ca="1">INDIRECT("L"&amp;AJ20)</f>
        <v>#VALUE!</v>
      </c>
      <c r="R21" s="151" t="s">
        <v>241</v>
      </c>
      <c r="S21" s="30" t="e" cm="1">
        <f t="array" aca="1" ref="S21" ca="1">INDIRECT("L"&amp;AK20)</f>
        <v>#VALUE!</v>
      </c>
      <c r="T21" s="115">
        <v>0</v>
      </c>
      <c r="X21" s="2"/>
      <c r="Y21" s="7"/>
      <c r="Z21" s="7"/>
      <c r="AA21" s="2"/>
      <c r="AB21" s="7"/>
      <c r="AC21" s="7"/>
      <c r="AD21" s="2"/>
      <c r="AF21" s="7"/>
      <c r="AG21" s="2"/>
      <c r="AH21" s="7"/>
      <c r="AI21" s="7"/>
      <c r="AJ21" s="2">
        <f t="shared" si="1"/>
        <v>506</v>
      </c>
      <c r="AK21" s="7">
        <f t="shared" si="1"/>
        <v>508</v>
      </c>
      <c r="AL21" s="7"/>
    </row>
    <row r="22" spans="1:38" x14ac:dyDescent="0.25">
      <c r="A22" s="28" t="str">
        <f>_xlfn.XLOOKUP(P!C22,'Banco de Dados'!$B$3:$B$274,'Banco de Dados'!$K$3:$K$274,"")</f>
        <v>Sr</v>
      </c>
      <c r="B22" s="2">
        <f>_xlfn.XLOOKUP(P!C22,'Banco de Dados'!$B$3:$B$274,'Banco de Dados'!$L$3:$L$274,"")</f>
        <v>38</v>
      </c>
      <c r="C22" s="1">
        <v>14142</v>
      </c>
      <c r="D22" s="2">
        <f>_xlfn.XLOOKUP(P!C22,'Banco de Dados'!$B$3:$B$274,'Banco de Dados'!O$3:O$274,"")</f>
        <v>1873</v>
      </c>
      <c r="E22" s="2">
        <f>_xlfn.XLOOKUP(P!C22,'Banco de Dados'!$B$3:$B$274,'Banco de Dados'!P$3:P$274,"")</f>
        <v>219</v>
      </c>
      <c r="F22" s="32">
        <f t="shared" si="0"/>
        <v>11.692471970101442</v>
      </c>
      <c r="G22" s="3"/>
      <c r="H22" s="3"/>
      <c r="J22" s="58" t="s">
        <v>69</v>
      </c>
      <c r="K22" s="62" t="s">
        <v>71</v>
      </c>
      <c r="L22" s="63"/>
      <c r="M22" s="64">
        <f>K16</f>
        <v>169151</v>
      </c>
      <c r="N22" s="60"/>
      <c r="P22" s="112">
        <v>0</v>
      </c>
      <c r="Q22" s="30" t="e" cm="1">
        <f t="array" aca="1" ref="Q22" ca="1">INDIRECT("L"&amp;AJ21)</f>
        <v>#VALUE!</v>
      </c>
      <c r="R22" s="151" t="s">
        <v>241</v>
      </c>
      <c r="S22" s="30" t="e" cm="1">
        <f t="array" aca="1" ref="S22" ca="1">INDIRECT("L"&amp;AK21)</f>
        <v>#VALUE!</v>
      </c>
      <c r="T22" s="115">
        <v>0</v>
      </c>
      <c r="X22" s="2"/>
      <c r="Y22" s="7"/>
      <c r="Z22" s="7"/>
      <c r="AA22" s="2"/>
      <c r="AB22" s="7"/>
      <c r="AC22" s="7"/>
      <c r="AD22" s="2"/>
      <c r="AF22" s="7"/>
      <c r="AG22" s="2"/>
      <c r="AH22" s="7"/>
      <c r="AI22" s="7"/>
      <c r="AJ22" s="2">
        <f t="shared" si="1"/>
        <v>540</v>
      </c>
      <c r="AK22" s="7">
        <f t="shared" si="1"/>
        <v>542</v>
      </c>
      <c r="AL22" s="7"/>
    </row>
    <row r="23" spans="1:38" x14ac:dyDescent="0.25">
      <c r="A23" s="28" t="str">
        <f>_xlfn.XLOOKUP(P!C23,'Banco de Dados'!$B$3:$B$274,'Banco de Dados'!$K$3:$K$274,"")</f>
        <v>Rh</v>
      </c>
      <c r="B23" s="2">
        <f>_xlfn.XLOOKUP(P!C23,'Banco de Dados'!$B$3:$B$274,'Banco de Dados'!$L$3:$L$274,"")</f>
        <v>45</v>
      </c>
      <c r="C23" s="1">
        <v>20167</v>
      </c>
      <c r="D23" s="2">
        <f>_xlfn.XLOOKUP(P!C23,'Banco de Dados'!$B$3:$B$274,'Banco de Dados'!O$3:O$274,"")</f>
        <v>2210</v>
      </c>
      <c r="E23" s="2">
        <f>_xlfn.XLOOKUP(P!C23,'Banco de Dados'!$B$3:$B$274,'Banco de Dados'!P$3:P$274,"")</f>
        <v>152</v>
      </c>
      <c r="F23" s="32">
        <f t="shared" si="0"/>
        <v>6.877828054298643</v>
      </c>
      <c r="G23" s="3"/>
      <c r="H23" s="3"/>
      <c r="J23" s="7"/>
      <c r="P23" s="112">
        <v>0</v>
      </c>
      <c r="Q23" s="30" t="e" cm="1">
        <f t="array" aca="1" ref="Q23" ca="1">INDIRECT("L"&amp;AJ22)</f>
        <v>#VALUE!</v>
      </c>
      <c r="R23" s="151" t="s">
        <v>241</v>
      </c>
      <c r="S23" s="30" t="e" cm="1">
        <f t="array" aca="1" ref="S23" ca="1">INDIRECT("L"&amp;AK22)</f>
        <v>#VALUE!</v>
      </c>
      <c r="T23" s="115">
        <v>0</v>
      </c>
      <c r="W23" s="30"/>
      <c r="X23" s="2"/>
      <c r="Y23" s="7"/>
      <c r="Z23" s="7"/>
      <c r="AA23" s="2"/>
      <c r="AB23" s="7"/>
      <c r="AC23" s="7"/>
      <c r="AD23" s="2"/>
      <c r="AF23" s="7"/>
      <c r="AG23" s="2"/>
      <c r="AH23" s="7"/>
      <c r="AI23" s="7"/>
      <c r="AJ23" s="2">
        <f t="shared" si="1"/>
        <v>574</v>
      </c>
      <c r="AK23" s="7">
        <f t="shared" si="1"/>
        <v>576</v>
      </c>
      <c r="AL23" s="7"/>
    </row>
    <row r="24" spans="1:38" ht="15.75" x14ac:dyDescent="0.25">
      <c r="A24" s="28" t="str">
        <f>_xlfn.XLOOKUP(P!C24,'Banco de Dados'!$B$3:$B$274,'Banco de Dados'!$K$3:$K$274,"")</f>
        <v>Rh</v>
      </c>
      <c r="B24" s="2">
        <f>_xlfn.XLOOKUP(P!C24,'Banco de Dados'!$B$3:$B$274,'Banco de Dados'!$L$3:$L$274,"")</f>
        <v>45</v>
      </c>
      <c r="C24" s="1">
        <v>2696</v>
      </c>
      <c r="D24" s="2">
        <f>_xlfn.XLOOKUP(P!C24,'Banco de Dados'!$B$3:$B$274,'Banco de Dados'!O$3:O$274,"")</f>
        <v>16370</v>
      </c>
      <c r="E24" s="2">
        <f>_xlfn.XLOOKUP(P!C24,'Banco de Dados'!$B$3:$B$274,'Banco de Dados'!P$3:P$274,"")</f>
        <v>184</v>
      </c>
      <c r="F24" s="32">
        <f t="shared" si="0"/>
        <v>1.1240073304825902</v>
      </c>
      <c r="J24" s="7"/>
      <c r="K24" s="165" t="s">
        <v>218</v>
      </c>
      <c r="L24" s="166"/>
      <c r="M24" s="167"/>
      <c r="P24" s="112">
        <v>0</v>
      </c>
      <c r="Q24" s="30" t="e" cm="1">
        <f t="array" aca="1" ref="Q24" ca="1">INDIRECT("L"&amp;AJ23)</f>
        <v>#VALUE!</v>
      </c>
      <c r="R24" s="151" t="s">
        <v>241</v>
      </c>
      <c r="S24" s="30" t="e" cm="1">
        <f t="array" aca="1" ref="S24" ca="1">INDIRECT("L"&amp;AK23)</f>
        <v>#VALUE!</v>
      </c>
      <c r="T24" s="115">
        <v>0</v>
      </c>
      <c r="W24" s="30"/>
      <c r="X24" s="2"/>
      <c r="Y24" s="7"/>
      <c r="Z24" s="7"/>
      <c r="AA24" s="2"/>
      <c r="AB24" s="7"/>
      <c r="AC24" s="7"/>
      <c r="AD24" s="2"/>
      <c r="AF24" s="7"/>
      <c r="AG24" s="2"/>
      <c r="AH24" s="7"/>
      <c r="AI24" s="7"/>
      <c r="AJ24" s="2">
        <f t="shared" si="1"/>
        <v>608</v>
      </c>
      <c r="AK24" s="7">
        <f t="shared" si="1"/>
        <v>610</v>
      </c>
      <c r="AL24" s="7"/>
    </row>
    <row r="25" spans="1:38" x14ac:dyDescent="0.25">
      <c r="A25" s="28" t="str">
        <f>_xlfn.XLOOKUP(P!C25,'Banco de Dados'!$B$3:$B$274,'Banco de Dados'!$K$3:$K$274,"")</f>
        <v/>
      </c>
      <c r="B25" s="2" t="str">
        <f>_xlfn.XLOOKUP(P!C25,'Banco de Dados'!$B$3:$B$274,'Banco de Dados'!$L$3:$L$274,"")</f>
        <v/>
      </c>
      <c r="C25" s="2">
        <v>0</v>
      </c>
      <c r="D25" s="2" t="str">
        <f>_xlfn.XLOOKUP(P!C25,'Banco de Dados'!$B$3:$B$274,'Banco de Dados'!O$3:O$274,"")</f>
        <v/>
      </c>
      <c r="E25" s="2" t="str">
        <f>_xlfn.XLOOKUP(P!C25,'Banco de Dados'!$B$3:$B$274,'Banco de Dados'!P$3:P$274,"")</f>
        <v/>
      </c>
      <c r="F25" s="32" t="e">
        <f t="shared" si="0"/>
        <v>#VALUE!</v>
      </c>
      <c r="J25" s="7"/>
      <c r="K25" s="104" t="s">
        <v>236</v>
      </c>
      <c r="L25" s="108">
        <f>K16</f>
        <v>169151</v>
      </c>
      <c r="M25" s="109">
        <f>M16</f>
        <v>441</v>
      </c>
      <c r="P25" s="112">
        <v>0</v>
      </c>
      <c r="Q25" s="30" t="e" cm="1">
        <f t="array" aca="1" ref="Q25" ca="1">INDIRECT("L"&amp;AJ24)</f>
        <v>#VALUE!</v>
      </c>
      <c r="R25" s="151" t="s">
        <v>241</v>
      </c>
      <c r="S25" s="30" t="e" cm="1">
        <f t="array" aca="1" ref="S25" ca="1">INDIRECT("L"&amp;AK24)</f>
        <v>#VALUE!</v>
      </c>
      <c r="T25" s="115">
        <v>0</v>
      </c>
      <c r="W25" s="30"/>
      <c r="X25" s="2"/>
      <c r="Y25" s="7"/>
      <c r="Z25" s="7"/>
      <c r="AA25" s="2"/>
      <c r="AB25" s="7"/>
      <c r="AC25" s="7"/>
      <c r="AD25" s="2"/>
      <c r="AF25" s="7"/>
      <c r="AG25" s="2"/>
      <c r="AH25" s="7"/>
      <c r="AI25" s="7"/>
      <c r="AJ25" s="2">
        <f t="shared" si="1"/>
        <v>642</v>
      </c>
      <c r="AK25" s="7">
        <f t="shared" si="1"/>
        <v>644</v>
      </c>
      <c r="AL25" s="7"/>
    </row>
    <row r="26" spans="1:38" x14ac:dyDescent="0.25">
      <c r="A26" s="28" t="str">
        <f>_xlfn.XLOOKUP(P!C26,'Banco de Dados'!$B$3:$B$274,'Banco de Dados'!$K$3:$K$274,"")</f>
        <v/>
      </c>
      <c r="B26" s="2" t="str">
        <f>_xlfn.XLOOKUP(P!C26,'Banco de Dados'!$B$3:$B$274,'Banco de Dados'!$L$3:$L$274,"")</f>
        <v/>
      </c>
      <c r="C26" s="2">
        <v>0</v>
      </c>
      <c r="D26" s="2" t="str">
        <f>_xlfn.XLOOKUP(P!C26,'Banco de Dados'!$B$3:$B$274,'Banco de Dados'!O$3:O$274,"")</f>
        <v/>
      </c>
      <c r="E26" s="2" t="str">
        <f>_xlfn.XLOOKUP(P!C26,'Banco de Dados'!$B$3:$B$274,'Banco de Dados'!P$3:P$274,"")</f>
        <v/>
      </c>
      <c r="F26" s="32" t="e">
        <f t="shared" si="0"/>
        <v>#VALUE!</v>
      </c>
      <c r="K26" s="104" t="s">
        <v>237</v>
      </c>
      <c r="L26" s="105">
        <f>$L$9</f>
        <v>26760</v>
      </c>
      <c r="M26" s="106">
        <f>$L$10</f>
        <v>480</v>
      </c>
      <c r="P26" s="112">
        <v>0</v>
      </c>
      <c r="Q26" s="30" t="e" cm="1">
        <f t="array" aca="1" ref="Q26" ca="1">INDIRECT("L"&amp;AJ25)</f>
        <v>#VALUE!</v>
      </c>
      <c r="R26" s="151" t="s">
        <v>241</v>
      </c>
      <c r="S26" s="30" t="e" cm="1">
        <f t="array" aca="1" ref="S26" ca="1">INDIRECT("L"&amp;AK25)</f>
        <v>#VALUE!</v>
      </c>
      <c r="T26" s="115">
        <v>0</v>
      </c>
      <c r="W26" s="30"/>
      <c r="X26" s="2"/>
      <c r="Y26" s="7"/>
      <c r="Z26" s="7"/>
      <c r="AA26" s="2"/>
      <c r="AB26" s="7"/>
      <c r="AC26" s="7"/>
      <c r="AD26" s="2"/>
      <c r="AF26" s="7"/>
      <c r="AG26" s="2"/>
      <c r="AH26" s="7"/>
      <c r="AI26" s="7"/>
      <c r="AJ26" s="2">
        <f t="shared" si="1"/>
        <v>676</v>
      </c>
      <c r="AK26" s="7">
        <f t="shared" si="1"/>
        <v>678</v>
      </c>
      <c r="AL26" s="7"/>
    </row>
    <row r="27" spans="1:38" x14ac:dyDescent="0.25">
      <c r="A27" s="28" t="str">
        <f>_xlfn.XLOOKUP(P!C27,'Banco de Dados'!$B$3:$B$274,'Banco de Dados'!$K$3:$K$274,"")</f>
        <v/>
      </c>
      <c r="B27" s="2" t="str">
        <f>_xlfn.XLOOKUP(P!C27,'Banco de Dados'!$B$3:$B$274,'Banco de Dados'!$L$3:$L$274,"")</f>
        <v/>
      </c>
      <c r="C27" s="2">
        <v>0</v>
      </c>
      <c r="D27" s="2" t="str">
        <f>_xlfn.XLOOKUP(P!C27,'Banco de Dados'!$B$3:$B$274,'Banco de Dados'!O$3:O$274,"")</f>
        <v/>
      </c>
      <c r="E27" s="2" t="str">
        <f>_xlfn.XLOOKUP(P!C27,'Banco de Dados'!$B$3:$B$274,'Banco de Dados'!P$3:P$274,"")</f>
        <v/>
      </c>
      <c r="F27" s="32" t="e">
        <f t="shared" si="0"/>
        <v>#VALUE!</v>
      </c>
      <c r="K27" s="104" t="s">
        <v>238</v>
      </c>
      <c r="L27" s="105">
        <f>$M$11</f>
        <v>169151</v>
      </c>
      <c r="M27" s="106">
        <f>$M$12</f>
        <v>441</v>
      </c>
      <c r="P27" s="112">
        <v>0</v>
      </c>
      <c r="Q27" s="30" t="e" cm="1">
        <f t="array" aca="1" ref="Q27" ca="1">INDIRECT("L"&amp;AJ26)</f>
        <v>#VALUE!</v>
      </c>
      <c r="R27" s="151" t="s">
        <v>241</v>
      </c>
      <c r="S27" s="30" t="e" cm="1">
        <f t="array" aca="1" ref="S27" ca="1">INDIRECT("L"&amp;AK26)</f>
        <v>#VALUE!</v>
      </c>
      <c r="T27" s="115">
        <v>0</v>
      </c>
      <c r="W27" s="30"/>
      <c r="X27" s="2"/>
      <c r="Y27" s="7"/>
      <c r="Z27" s="7"/>
      <c r="AA27" s="2"/>
      <c r="AB27" s="7"/>
      <c r="AC27" s="7"/>
      <c r="AD27" s="2"/>
      <c r="AF27" s="7"/>
      <c r="AG27" s="2"/>
      <c r="AH27" s="7"/>
      <c r="AI27" s="7"/>
      <c r="AJ27" s="2">
        <f t="shared" ref="AJ27:AK32" si="2">AJ26+$AI$7</f>
        <v>710</v>
      </c>
      <c r="AK27" s="7">
        <f t="shared" si="2"/>
        <v>712</v>
      </c>
      <c r="AL27" s="7"/>
    </row>
    <row r="28" spans="1:38" x14ac:dyDescent="0.25">
      <c r="A28" s="28" t="str">
        <f>_xlfn.XLOOKUP(P!C28,'Banco de Dados'!$B$3:$B$274,'Banco de Dados'!$K$3:$K$274,"")</f>
        <v/>
      </c>
      <c r="B28" s="2" t="str">
        <f>_xlfn.XLOOKUP(P!C28,'Banco de Dados'!$B$3:$B$274,'Banco de Dados'!$L$3:$L$274,"")</f>
        <v/>
      </c>
      <c r="C28" s="2">
        <v>0</v>
      </c>
      <c r="D28" s="2" t="str">
        <f>_xlfn.XLOOKUP(P!C28,'Banco de Dados'!$B$3:$B$274,'Banco de Dados'!O$3:O$274,"")</f>
        <v/>
      </c>
      <c r="E28" s="2" t="str">
        <f>_xlfn.XLOOKUP(P!C28,'Banco de Dados'!$B$3:$B$274,'Banco de Dados'!P$3:P$274,"")</f>
        <v/>
      </c>
      <c r="F28" s="32" t="e">
        <f t="shared" si="0"/>
        <v>#VALUE!</v>
      </c>
      <c r="K28" s="69" t="s">
        <v>217</v>
      </c>
      <c r="L28" s="110">
        <f>SQRT(((M25/L25)^2)+((M26/L26)^2)+((M27/L27)^2))</f>
        <v>1.8312241500923913E-2</v>
      </c>
      <c r="M28" s="71" t="str">
        <f>M31</f>
        <v>mg/kg</v>
      </c>
      <c r="P28" s="112">
        <v>0</v>
      </c>
      <c r="Q28" s="30" t="e" cm="1">
        <f t="array" aca="1" ref="Q28" ca="1">INDIRECT("L"&amp;AJ27)</f>
        <v>#VALUE!</v>
      </c>
      <c r="R28" s="151" t="s">
        <v>241</v>
      </c>
      <c r="S28" s="30" t="e" cm="1">
        <f t="array" aca="1" ref="S28" ca="1">INDIRECT("L"&amp;AK27)</f>
        <v>#VALUE!</v>
      </c>
      <c r="T28" s="115">
        <v>0</v>
      </c>
      <c r="W28" s="30"/>
      <c r="X28" s="2"/>
      <c r="Y28" s="7"/>
      <c r="Z28" s="7"/>
      <c r="AA28" s="2"/>
      <c r="AB28" s="7"/>
      <c r="AC28" s="7"/>
      <c r="AD28" s="2"/>
      <c r="AF28" s="7"/>
      <c r="AG28" s="2"/>
      <c r="AH28" s="7"/>
      <c r="AI28" s="7"/>
      <c r="AJ28" s="2">
        <f t="shared" si="2"/>
        <v>744</v>
      </c>
      <c r="AK28" s="7">
        <f t="shared" si="2"/>
        <v>746</v>
      </c>
      <c r="AL28" s="7"/>
    </row>
    <row r="29" spans="1:38" x14ac:dyDescent="0.25">
      <c r="A29" s="28" t="str">
        <f>_xlfn.XLOOKUP(P!C29,'Banco de Dados'!$B$3:$B$274,'Banco de Dados'!$K$3:$K$274,"")</f>
        <v/>
      </c>
      <c r="B29" s="2" t="str">
        <f>_xlfn.XLOOKUP(P!C29,'Banco de Dados'!$B$3:$B$274,'Banco de Dados'!$L$3:$L$274,"")</f>
        <v/>
      </c>
      <c r="C29" s="2">
        <v>0</v>
      </c>
      <c r="D29" s="2" t="str">
        <f>_xlfn.XLOOKUP(P!C29,'Banco de Dados'!$B$3:$B$274,'Banco de Dados'!O$3:O$274,"")</f>
        <v/>
      </c>
      <c r="E29" s="2" t="str">
        <f>_xlfn.XLOOKUP(P!C29,'Banco de Dados'!$B$3:$B$274,'Banco de Dados'!P$3:P$274,"")</f>
        <v/>
      </c>
      <c r="F29" s="32" t="e">
        <f t="shared" si="0"/>
        <v>#VALUE!</v>
      </c>
      <c r="P29" s="112">
        <v>0</v>
      </c>
      <c r="Q29" s="30" t="e" cm="1">
        <f t="array" aca="1" ref="Q29" ca="1">INDIRECT("L"&amp;AJ28)</f>
        <v>#VALUE!</v>
      </c>
      <c r="R29" s="151" t="s">
        <v>241</v>
      </c>
      <c r="S29" s="30" t="e" cm="1">
        <f t="array" aca="1" ref="S29" ca="1">INDIRECT("L"&amp;AK28)</f>
        <v>#VALUE!</v>
      </c>
      <c r="T29" s="115">
        <v>0</v>
      </c>
      <c r="W29" s="30"/>
      <c r="X29" s="2"/>
      <c r="Y29" s="7"/>
      <c r="Z29" s="7"/>
      <c r="AA29" s="2"/>
      <c r="AB29" s="7"/>
      <c r="AC29" s="7"/>
      <c r="AD29" s="2"/>
      <c r="AF29" s="7"/>
      <c r="AG29" s="2"/>
      <c r="AH29" s="7"/>
      <c r="AI29" s="7"/>
      <c r="AJ29" s="2">
        <f t="shared" si="2"/>
        <v>778</v>
      </c>
      <c r="AK29" s="7">
        <f t="shared" si="2"/>
        <v>780</v>
      </c>
      <c r="AL29" s="7"/>
    </row>
    <row r="30" spans="1:38" ht="15.75" x14ac:dyDescent="0.25">
      <c r="A30" s="28" t="str">
        <f>_xlfn.XLOOKUP(P!C30,'Banco de Dados'!$B$3:$B$274,'Banco de Dados'!$K$3:$K$274,"")</f>
        <v/>
      </c>
      <c r="B30" s="2" t="str">
        <f>_xlfn.XLOOKUP(P!C30,'Banco de Dados'!$B$3:$B$274,'Banco de Dados'!$L$3:$L$274,"")</f>
        <v/>
      </c>
      <c r="C30" s="2">
        <v>0</v>
      </c>
      <c r="D30" s="2" t="str">
        <f>_xlfn.XLOOKUP(P!C30,'Banco de Dados'!$B$3:$B$274,'Banco de Dados'!O$3:O$274,"")</f>
        <v/>
      </c>
      <c r="E30" s="2" t="str">
        <f>_xlfn.XLOOKUP(P!C30,'Banco de Dados'!$B$3:$B$274,'Banco de Dados'!P$3:P$274,"")</f>
        <v/>
      </c>
      <c r="F30" s="32" t="e">
        <f t="shared" si="0"/>
        <v>#VALUE!</v>
      </c>
      <c r="K30" s="101" t="s">
        <v>216</v>
      </c>
      <c r="L30" s="102" t="str">
        <f>A6</f>
        <v>ab</v>
      </c>
      <c r="M30" s="103" t="str">
        <f>$M$7</f>
        <v>K</v>
      </c>
      <c r="P30" s="112">
        <v>0</v>
      </c>
      <c r="Q30" s="30" t="e" cm="1">
        <f t="array" aca="1" ref="Q30" ca="1">INDIRECT("L"&amp;AJ29)</f>
        <v>#VALUE!</v>
      </c>
      <c r="R30" s="151" t="s">
        <v>241</v>
      </c>
      <c r="S30" s="30" t="e" cm="1">
        <f t="array" aca="1" ref="S30" ca="1">INDIRECT("L"&amp;AK29)</f>
        <v>#VALUE!</v>
      </c>
      <c r="T30" s="115">
        <v>0</v>
      </c>
      <c r="W30" s="30"/>
      <c r="X30" s="2"/>
      <c r="Y30" s="7"/>
      <c r="Z30" s="7"/>
      <c r="AA30" s="2"/>
      <c r="AB30" s="7"/>
      <c r="AC30" s="7"/>
      <c r="AD30" s="2"/>
      <c r="AF30" s="7"/>
      <c r="AG30" s="2"/>
      <c r="AH30" s="7"/>
      <c r="AI30" s="7"/>
      <c r="AJ30" s="2">
        <f t="shared" si="2"/>
        <v>812</v>
      </c>
      <c r="AK30" s="7">
        <f t="shared" si="2"/>
        <v>814</v>
      </c>
      <c r="AL30" s="7"/>
    </row>
    <row r="31" spans="1:38" x14ac:dyDescent="0.25">
      <c r="A31" s="28" t="str">
        <f>_xlfn.XLOOKUP(P!C31,'Banco de Dados'!$B$3:$B$274,'Banco de Dados'!$K$3:$K$274,"")</f>
        <v/>
      </c>
      <c r="B31" s="2" t="str">
        <f>_xlfn.XLOOKUP(P!C31,'Banco de Dados'!$B$3:$B$274,'Banco de Dados'!$L$3:$L$274,"")</f>
        <v/>
      </c>
      <c r="C31" s="2">
        <v>0</v>
      </c>
      <c r="D31" s="2" t="str">
        <f>_xlfn.XLOOKUP(P!C31,'Banco de Dados'!$B$3:$B$274,'Banco de Dados'!O$3:O$274,"")</f>
        <v/>
      </c>
      <c r="E31" s="2" t="str">
        <f>_xlfn.XLOOKUP(P!C31,'Banco de Dados'!$B$3:$B$274,'Banco de Dados'!P$3:P$274,"")</f>
        <v/>
      </c>
      <c r="F31" s="32" t="e">
        <f t="shared" si="0"/>
        <v>#VALUE!</v>
      </c>
      <c r="J31" s="7"/>
      <c r="K31" s="68" t="s">
        <v>68</v>
      </c>
      <c r="L31" s="27">
        <f>(K20*M22)/M20</f>
        <v>26760</v>
      </c>
      <c r="M31" s="66" t="str">
        <f>$M$9</f>
        <v>mg/kg</v>
      </c>
      <c r="P31" s="112">
        <v>0</v>
      </c>
      <c r="Q31" s="30" t="e" cm="1">
        <f t="array" aca="1" ref="Q31" ca="1">INDIRECT("L"&amp;AJ30)</f>
        <v>#VALUE!</v>
      </c>
      <c r="R31" s="151" t="s">
        <v>241</v>
      </c>
      <c r="S31" s="30" t="e" cm="1">
        <f t="array" aca="1" ref="S31" ca="1">INDIRECT("L"&amp;AK30)</f>
        <v>#VALUE!</v>
      </c>
      <c r="T31" s="115">
        <v>0</v>
      </c>
      <c r="W31" s="30"/>
      <c r="X31" s="2"/>
      <c r="Y31" s="7"/>
      <c r="Z31" s="7"/>
      <c r="AA31" s="2"/>
      <c r="AB31" s="7"/>
      <c r="AC31" s="7"/>
      <c r="AD31" s="2"/>
      <c r="AF31" s="7"/>
      <c r="AG31" s="2"/>
      <c r="AH31" s="7"/>
      <c r="AI31" s="7"/>
      <c r="AJ31" s="2">
        <f t="shared" si="2"/>
        <v>846</v>
      </c>
      <c r="AK31" s="7">
        <f t="shared" si="2"/>
        <v>848</v>
      </c>
      <c r="AL31" s="7"/>
    </row>
    <row r="32" spans="1:38" x14ac:dyDescent="0.25">
      <c r="A32" s="28" t="str">
        <f>_xlfn.XLOOKUP(P!C32,'Banco de Dados'!$B$3:$B$274,'Banco de Dados'!$K$3:$K$274,"")</f>
        <v/>
      </c>
      <c r="B32" s="2" t="str">
        <f>_xlfn.XLOOKUP(P!C32,'Banco de Dados'!$B$3:$B$274,'Banco de Dados'!$L$3:$L$274,"")</f>
        <v/>
      </c>
      <c r="C32" s="2">
        <v>0</v>
      </c>
      <c r="D32" s="2" t="str">
        <f>_xlfn.XLOOKUP(P!C32,'Banco de Dados'!$B$3:$B$274,'Banco de Dados'!O$3:O$274,"")</f>
        <v/>
      </c>
      <c r="E32" s="2" t="str">
        <f>_xlfn.XLOOKUP(P!C32,'Banco de Dados'!$B$3:$B$274,'Banco de Dados'!P$3:P$274,"")</f>
        <v/>
      </c>
      <c r="F32" s="32" t="e">
        <f t="shared" si="0"/>
        <v>#VALUE!</v>
      </c>
      <c r="J32" s="7"/>
      <c r="K32" s="111" t="s">
        <v>246</v>
      </c>
      <c r="L32" s="125">
        <f>SQRT(((M25/L25)^2)+((M26/L26)^2)+((M27/L27)^2))</f>
        <v>1.8312241500923913E-2</v>
      </c>
      <c r="M32" s="66"/>
      <c r="N32"/>
      <c r="P32" s="113">
        <v>0</v>
      </c>
      <c r="Q32" s="119" t="e" cm="1">
        <f t="array" aca="1" ref="Q32" ca="1">INDIRECT("L"&amp;AJ31)</f>
        <v>#VALUE!</v>
      </c>
      <c r="R32" s="120" t="s">
        <v>241</v>
      </c>
      <c r="S32" s="119" t="e" cm="1">
        <f t="array" aca="1" ref="S32" ca="1">INDIRECT("L"&amp;AK31)</f>
        <v>#VALUE!</v>
      </c>
      <c r="T32" s="116">
        <v>0</v>
      </c>
      <c r="X32" s="2"/>
      <c r="Y32" s="7"/>
      <c r="Z32" s="7"/>
      <c r="AA32" s="2"/>
      <c r="AB32" s="7"/>
      <c r="AC32" s="7"/>
      <c r="AD32" s="2"/>
      <c r="AF32" s="7"/>
      <c r="AG32" s="2"/>
      <c r="AH32" s="7"/>
      <c r="AI32" s="7"/>
      <c r="AJ32" s="2">
        <f t="shared" si="2"/>
        <v>880</v>
      </c>
      <c r="AK32" s="7">
        <f t="shared" si="2"/>
        <v>882</v>
      </c>
      <c r="AL32" s="7"/>
    </row>
    <row r="33" spans="1:38" x14ac:dyDescent="0.25">
      <c r="A33" s="28" t="str">
        <f>_xlfn.XLOOKUP(P!C33,'Banco de Dados'!$B$3:$B$274,'Banco de Dados'!$K$3:$K$274,"")</f>
        <v/>
      </c>
      <c r="B33" s="2" t="str">
        <f>_xlfn.XLOOKUP(P!C33,'Banco de Dados'!$B$3:$B$274,'Banco de Dados'!$L$3:$L$274,"")</f>
        <v/>
      </c>
      <c r="C33" s="2">
        <v>0</v>
      </c>
      <c r="D33" s="2" t="str">
        <f>_xlfn.XLOOKUP(P!C33,'Banco de Dados'!$B$3:$B$274,'Banco de Dados'!O$3:O$274,"")</f>
        <v/>
      </c>
      <c r="E33" s="2" t="str">
        <f>_xlfn.XLOOKUP(P!C33,'Banco de Dados'!$B$3:$B$274,'Banco de Dados'!P$3:P$274,"")</f>
        <v/>
      </c>
      <c r="F33" s="32" t="e">
        <f t="shared" si="0"/>
        <v>#VALUE!</v>
      </c>
      <c r="G33" s="3"/>
      <c r="H33" s="3"/>
      <c r="J33" s="7"/>
      <c r="K33" s="69" t="s">
        <v>247</v>
      </c>
      <c r="L33" s="70">
        <f>L32*L31</f>
        <v>490.03558256472394</v>
      </c>
      <c r="M33" s="71" t="str">
        <f>$M$9</f>
        <v>mg/kg</v>
      </c>
      <c r="N33"/>
      <c r="X33" s="2"/>
      <c r="Y33" s="7"/>
      <c r="Z33" s="7"/>
      <c r="AA33" s="2"/>
      <c r="AB33" s="7"/>
      <c r="AC33" s="7"/>
      <c r="AD33" s="2"/>
      <c r="AF33" s="7"/>
      <c r="AG33" s="2"/>
      <c r="AH33" s="7"/>
      <c r="AI33" s="7"/>
      <c r="AJ33" s="2"/>
      <c r="AK33" s="7"/>
      <c r="AL33" s="7"/>
    </row>
    <row r="34" spans="1:38" x14ac:dyDescent="0.25">
      <c r="A34" s="28" t="str">
        <f>_xlfn.XLOOKUP(P!C34,'Banco de Dados'!$B$3:$B$274,'Banco de Dados'!$K$3:$K$274,"")</f>
        <v/>
      </c>
      <c r="B34" s="2" t="str">
        <f>_xlfn.XLOOKUP(P!C34,'Banco de Dados'!$B$3:$B$274,'Banco de Dados'!$L$3:$L$274,"")</f>
        <v/>
      </c>
      <c r="C34" s="2">
        <v>0</v>
      </c>
      <c r="D34" s="2" t="str">
        <f>_xlfn.XLOOKUP(P!C34,'Banco de Dados'!$B$3:$B$274,'Banco de Dados'!O$3:O$274,"")</f>
        <v/>
      </c>
      <c r="E34" s="2" t="str">
        <f>_xlfn.XLOOKUP(P!C34,'Banco de Dados'!$B$3:$B$274,'Banco de Dados'!P$3:P$274,"")</f>
        <v/>
      </c>
      <c r="F34" s="32" t="e">
        <f t="shared" si="0"/>
        <v>#VALUE!</v>
      </c>
      <c r="G34" s="3"/>
      <c r="H34" s="3"/>
      <c r="J34" s="7"/>
      <c r="K34" s="123"/>
      <c r="L34" s="124"/>
      <c r="N34"/>
      <c r="X34" s="2"/>
      <c r="Y34" s="7"/>
      <c r="Z34" s="7"/>
      <c r="AA34" s="2"/>
      <c r="AB34" s="7"/>
      <c r="AC34" s="7"/>
      <c r="AD34" s="2"/>
      <c r="AF34" s="7"/>
      <c r="AG34" s="2"/>
      <c r="AH34" s="7"/>
      <c r="AI34" s="7"/>
      <c r="AJ34" s="2"/>
      <c r="AK34" s="7"/>
      <c r="AL34" s="7"/>
    </row>
    <row r="35" spans="1:38" x14ac:dyDescent="0.25">
      <c r="A35" s="28" t="str">
        <f>_xlfn.XLOOKUP(P!C35,'Banco de Dados'!$B$3:$B$274,'Banco de Dados'!$K$3:$K$274,"")</f>
        <v/>
      </c>
      <c r="B35" s="2" t="str">
        <f>_xlfn.XLOOKUP(P!C35,'Banco de Dados'!$B$3:$B$274,'Banco de Dados'!$L$3:$L$274,"")</f>
        <v/>
      </c>
      <c r="C35" s="2">
        <v>0</v>
      </c>
      <c r="D35" s="2" t="str">
        <f>_xlfn.XLOOKUP(P!C35,'Banco de Dados'!$B$3:$B$274,'Banco de Dados'!O$3:O$274,"")</f>
        <v/>
      </c>
      <c r="E35" s="2" t="str">
        <f>_xlfn.XLOOKUP(P!C35,'Banco de Dados'!$B$3:$B$274,'Banco de Dados'!P$3:P$274,"")</f>
        <v/>
      </c>
      <c r="F35" s="32" t="e">
        <f t="shared" si="0"/>
        <v>#VALUE!</v>
      </c>
      <c r="G35" s="3"/>
      <c r="H35" s="3"/>
      <c r="J35" s="7"/>
      <c r="L35"/>
      <c r="M35"/>
      <c r="X35" s="2"/>
      <c r="Y35" s="7"/>
      <c r="Z35" s="7"/>
      <c r="AA35" s="2"/>
      <c r="AB35" s="7"/>
      <c r="AC35" s="7"/>
      <c r="AD35" s="2"/>
      <c r="AF35" s="7"/>
      <c r="AG35" s="2"/>
      <c r="AH35" s="7"/>
      <c r="AI35" s="7"/>
      <c r="AJ35" s="2"/>
      <c r="AK35" s="7"/>
      <c r="AL35" s="7"/>
    </row>
    <row r="36" spans="1:38" x14ac:dyDescent="0.25">
      <c r="A36" s="28" t="str">
        <f>_xlfn.XLOOKUP(P!C36,'Banco de Dados'!$B$3:$B$274,'Banco de Dados'!$K$3:$K$274,"")</f>
        <v/>
      </c>
      <c r="B36" s="2" t="str">
        <f>_xlfn.XLOOKUP(P!C36,'Banco de Dados'!$B$3:$B$274,'Banco de Dados'!$L$3:$L$274,"")</f>
        <v/>
      </c>
      <c r="C36" s="2">
        <v>0</v>
      </c>
      <c r="D36" s="2" t="str">
        <f>_xlfn.XLOOKUP(P!C36,'Banco de Dados'!$B$3:$B$274,'Banco de Dados'!O$3:O$274,"")</f>
        <v/>
      </c>
      <c r="E36" s="2" t="str">
        <f>_xlfn.XLOOKUP(P!C36,'Banco de Dados'!$B$3:$B$274,'Banco de Dados'!P$3:P$274,"")</f>
        <v/>
      </c>
      <c r="F36" s="32" t="e">
        <f t="shared" si="0"/>
        <v>#VALUE!</v>
      </c>
      <c r="G36" s="3"/>
      <c r="H36" s="3"/>
      <c r="J36" s="7"/>
      <c r="L36"/>
      <c r="M36"/>
      <c r="X36" s="2"/>
      <c r="Y36" s="7"/>
      <c r="Z36" s="7"/>
      <c r="AA36" s="2"/>
      <c r="AB36" s="7"/>
      <c r="AC36" s="7"/>
      <c r="AD36" s="2"/>
      <c r="AF36" s="7"/>
      <c r="AG36" s="2"/>
      <c r="AH36" s="7"/>
      <c r="AI36" s="7"/>
      <c r="AJ36" s="2"/>
      <c r="AK36" s="7"/>
      <c r="AL36" s="7"/>
    </row>
    <row r="37" spans="1:38" x14ac:dyDescent="0.25">
      <c r="A37" s="28" t="str">
        <f>_xlfn.XLOOKUP(P!C37,'Banco de Dados'!$B$3:$B$274,'Banco de Dados'!$K$3:$K$274,"")</f>
        <v/>
      </c>
      <c r="B37" s="2" t="str">
        <f>_xlfn.XLOOKUP(P!C37,'Banco de Dados'!$B$3:$B$274,'Banco de Dados'!$L$3:$L$274,"")</f>
        <v/>
      </c>
      <c r="C37" s="2">
        <v>0</v>
      </c>
      <c r="D37" s="2" t="str">
        <f>_xlfn.XLOOKUP(P!C37,'Banco de Dados'!$B$3:$B$274,'Banco de Dados'!O$3:O$274,"")</f>
        <v/>
      </c>
      <c r="E37" s="2" t="str">
        <f>_xlfn.XLOOKUP(P!C37,'Banco de Dados'!$B$3:$B$274,'Banco de Dados'!P$3:P$274,"")</f>
        <v/>
      </c>
      <c r="F37" s="32" t="e">
        <f t="shared" si="0"/>
        <v>#VALUE!</v>
      </c>
      <c r="G37" s="3"/>
      <c r="H37" s="3"/>
      <c r="J37" s="7"/>
      <c r="L37"/>
      <c r="M37"/>
      <c r="X37" s="2"/>
      <c r="Y37" s="7"/>
      <c r="Z37" s="7"/>
      <c r="AA37" s="2"/>
      <c r="AB37" s="7"/>
      <c r="AC37" s="7"/>
      <c r="AD37" s="2"/>
      <c r="AF37" s="7"/>
      <c r="AG37" s="2"/>
      <c r="AH37" s="7"/>
      <c r="AI37" s="7"/>
      <c r="AJ37" s="2"/>
      <c r="AK37" s="7"/>
      <c r="AL37" s="7"/>
    </row>
    <row r="38" spans="1:38" x14ac:dyDescent="0.25">
      <c r="A38" s="28" t="str">
        <f>_xlfn.XLOOKUP(P!C38,'Banco de Dados'!$B$3:$B$274,'Banco de Dados'!$K$3:$K$274,"")</f>
        <v/>
      </c>
      <c r="B38" s="2" t="str">
        <f>_xlfn.XLOOKUP(P!C38,'Banco de Dados'!$B$3:$B$274,'Banco de Dados'!$L$3:$L$274,"")</f>
        <v/>
      </c>
      <c r="C38" s="2">
        <v>0</v>
      </c>
      <c r="D38" s="2" t="str">
        <f>_xlfn.XLOOKUP(P!C38,'Banco de Dados'!$B$3:$B$274,'Banco de Dados'!O$3:O$274,"")</f>
        <v/>
      </c>
      <c r="E38" s="2" t="str">
        <f>_xlfn.XLOOKUP(P!C38,'Banco de Dados'!$B$3:$B$274,'Banco de Dados'!P$3:P$274,"")</f>
        <v/>
      </c>
      <c r="F38" s="32" t="e">
        <f t="shared" si="0"/>
        <v>#VALUE!</v>
      </c>
      <c r="G38" s="3"/>
      <c r="H38" s="3"/>
      <c r="J38" s="7"/>
      <c r="L38"/>
      <c r="M38"/>
      <c r="X38" s="2"/>
      <c r="Y38" s="7"/>
      <c r="Z38" s="7"/>
      <c r="AA38" s="2"/>
      <c r="AB38" s="7"/>
      <c r="AC38" s="7"/>
      <c r="AD38" s="2"/>
      <c r="AF38" s="7"/>
      <c r="AG38" s="2"/>
      <c r="AH38" s="7"/>
      <c r="AI38" s="7"/>
      <c r="AJ38" s="2"/>
      <c r="AK38" s="7"/>
      <c r="AL38" s="7"/>
    </row>
    <row r="39" spans="1:38" ht="7.15" customHeight="1" x14ac:dyDescent="0.25">
      <c r="A39" s="43"/>
      <c r="B39" s="43"/>
      <c r="C39" s="43"/>
      <c r="D39" s="43"/>
      <c r="E39" s="43"/>
      <c r="F39" s="75"/>
      <c r="G39" s="45"/>
      <c r="H39" s="45"/>
      <c r="J39" s="43"/>
      <c r="K39" s="43"/>
      <c r="L39" s="43"/>
      <c r="M39" s="43"/>
      <c r="N39" s="43"/>
      <c r="P39" s="43"/>
      <c r="Q39" s="43"/>
      <c r="R39" s="43"/>
      <c r="S39" s="43"/>
      <c r="T39" s="43"/>
      <c r="U39" s="43"/>
      <c r="X39" s="2"/>
      <c r="Y39" s="7"/>
      <c r="Z39" s="7"/>
      <c r="AA39" s="2"/>
      <c r="AB39" s="7"/>
      <c r="AC39" s="7"/>
      <c r="AD39" s="2"/>
      <c r="AE39" s="43"/>
      <c r="AF39" s="7"/>
      <c r="AG39" s="2"/>
      <c r="AH39" s="7"/>
      <c r="AI39" s="7"/>
      <c r="AJ39" s="2"/>
      <c r="AK39" s="7"/>
      <c r="AL39" s="7"/>
    </row>
    <row r="40" spans="1:38" ht="15.75" x14ac:dyDescent="0.25">
      <c r="A40" s="36" t="str">
        <f>'Nome das Amostras'!A5</f>
        <v>ac</v>
      </c>
      <c r="B40" s="164" t="str">
        <f>VLOOKUP(A40,'Nome das Amostras'!$A$3:$D$28,2,FALSE)</f>
        <v>R2</v>
      </c>
      <c r="C40" s="164"/>
      <c r="D40" s="51" t="s">
        <v>65</v>
      </c>
      <c r="E40" s="52">
        <f>'Banco de Dados'!$O$13/'Banco de Dados'!V13</f>
        <v>0.69493521790341584</v>
      </c>
      <c r="F40" s="74"/>
      <c r="G40" s="3"/>
      <c r="H40" s="3"/>
      <c r="J40" s="7"/>
      <c r="X40" s="2"/>
      <c r="Y40" s="7"/>
      <c r="Z40" s="7"/>
      <c r="AA40" s="2"/>
      <c r="AB40" s="7"/>
      <c r="AC40" s="7"/>
      <c r="AD40" s="2"/>
      <c r="AF40" s="7"/>
      <c r="AG40" s="2"/>
      <c r="AH40" s="7"/>
      <c r="AI40" s="7"/>
      <c r="AJ40" s="2"/>
      <c r="AK40" s="7"/>
      <c r="AL40" s="7"/>
    </row>
    <row r="41" spans="1:38" ht="15.75" x14ac:dyDescent="0.25">
      <c r="A41" s="107" t="s">
        <v>1</v>
      </c>
      <c r="B41" s="107" t="s">
        <v>0</v>
      </c>
      <c r="C41" s="107" t="s">
        <v>212</v>
      </c>
      <c r="D41" s="107" t="s">
        <v>209</v>
      </c>
      <c r="E41" s="107" t="s">
        <v>213</v>
      </c>
      <c r="F41" s="76" t="s">
        <v>219</v>
      </c>
      <c r="G41" s="54" t="s">
        <v>140</v>
      </c>
      <c r="H41" s="54" t="s">
        <v>66</v>
      </c>
      <c r="J41" s="7"/>
      <c r="K41" s="72" t="str">
        <f>A40</f>
        <v>ac</v>
      </c>
      <c r="L41" s="55" t="s">
        <v>215</v>
      </c>
      <c r="M41" s="41" t="str">
        <f>$A$1</f>
        <v>Potássio</v>
      </c>
      <c r="N41" s="3"/>
      <c r="X41" s="2"/>
      <c r="Y41" s="7"/>
      <c r="Z41" s="7"/>
      <c r="AA41" s="2"/>
      <c r="AB41" s="7"/>
      <c r="AC41" s="7"/>
      <c r="AD41" s="2"/>
      <c r="AF41" s="7"/>
      <c r="AG41" s="2"/>
      <c r="AH41" s="7"/>
      <c r="AI41" s="7"/>
      <c r="AJ41" s="2"/>
      <c r="AK41" s="7"/>
      <c r="AL41" s="7"/>
    </row>
    <row r="42" spans="1:38" x14ac:dyDescent="0.25">
      <c r="A42" s="28" t="str">
        <f>_xlfn.XLOOKUP(P!C42,'Banco de Dados'!$B$3:$B$274,'Banco de Dados'!$K$3:$K$274,"")</f>
        <v>Si</v>
      </c>
      <c r="B42" s="2" cm="1">
        <f t="array" ref="B42:E72">Dados!R5:U35</f>
        <v>14</v>
      </c>
      <c r="C42" s="2">
        <v>1740</v>
      </c>
      <c r="D42" s="2">
        <v>4158</v>
      </c>
      <c r="E42" s="2">
        <v>86</v>
      </c>
      <c r="F42" s="32">
        <f>(E42*100)/D42</f>
        <v>2.0683020683020681</v>
      </c>
      <c r="G42" s="3">
        <f t="shared" ref="G42:H69" si="3">D42*$E$40</f>
        <v>2889.5406360424031</v>
      </c>
      <c r="H42" s="3">
        <f t="shared" si="3"/>
        <v>59.764428739693763</v>
      </c>
      <c r="J42" s="7"/>
      <c r="K42" s="5" t="s">
        <v>210</v>
      </c>
      <c r="L42" s="5"/>
      <c r="M42" s="5" t="s">
        <v>211</v>
      </c>
      <c r="X42" s="2"/>
      <c r="Y42" s="7"/>
      <c r="Z42" s="7"/>
      <c r="AA42" s="2"/>
      <c r="AB42" s="7"/>
      <c r="AC42" s="7"/>
      <c r="AD42" s="2"/>
      <c r="AF42" s="7"/>
      <c r="AG42" s="2"/>
      <c r="AH42" s="7"/>
      <c r="AI42" s="7"/>
      <c r="AJ42" s="2"/>
      <c r="AK42" s="7"/>
      <c r="AL42" s="7"/>
    </row>
    <row r="43" spans="1:38" x14ac:dyDescent="0.25">
      <c r="A43" s="28" t="str">
        <f>_xlfn.XLOOKUP(P!C43,'Banco de Dados'!$B$3:$B$274,'Banco de Dados'!$K$3:$K$274,"")</f>
        <v>P</v>
      </c>
      <c r="B43" s="2">
        <v>15</v>
      </c>
      <c r="C43" s="2">
        <v>2013</v>
      </c>
      <c r="D43" s="2">
        <v>831</v>
      </c>
      <c r="E43" s="2">
        <v>71</v>
      </c>
      <c r="F43" s="32">
        <f t="shared" ref="F43:F72" si="4">(E43*100)/D43</f>
        <v>8.5439229843561968</v>
      </c>
      <c r="G43" s="3">
        <f t="shared" si="3"/>
        <v>577.49116607773851</v>
      </c>
      <c r="H43" s="3">
        <f t="shared" si="3"/>
        <v>49.340400471142523</v>
      </c>
      <c r="J43" s="7"/>
      <c r="K43" s="6">
        <f>_xlfn.XLOOKUP($B$4,A42:A69,G42:G69,"")</f>
        <v>30392.991755005893</v>
      </c>
      <c r="L43" s="6"/>
      <c r="M43" s="6">
        <f>_xlfn.XLOOKUP($B$4,A42:A69,H42:H69,"")</f>
        <v>170.9540636042403</v>
      </c>
      <c r="X43" s="2"/>
      <c r="Y43" s="7"/>
      <c r="Z43" s="7"/>
      <c r="AA43" s="2"/>
      <c r="AB43" s="7"/>
      <c r="AC43" s="7"/>
      <c r="AD43" s="2"/>
      <c r="AF43" s="7"/>
      <c r="AG43" s="2"/>
      <c r="AH43" s="7"/>
      <c r="AI43" s="7"/>
      <c r="AJ43" s="2"/>
      <c r="AK43" s="7"/>
      <c r="AL43" s="7"/>
    </row>
    <row r="44" spans="1:38" x14ac:dyDescent="0.25">
      <c r="A44" s="28" t="str">
        <f>_xlfn.XLOOKUP(P!C44,'Banco de Dados'!$B$3:$B$274,'Banco de Dados'!$K$3:$K$274,"")</f>
        <v>S</v>
      </c>
      <c r="B44" s="2">
        <v>16</v>
      </c>
      <c r="C44" s="2">
        <v>2307</v>
      </c>
      <c r="D44" s="2">
        <v>3751</v>
      </c>
      <c r="E44" s="2">
        <v>99</v>
      </c>
      <c r="F44" s="32">
        <f t="shared" si="4"/>
        <v>2.6392961876832843</v>
      </c>
      <c r="G44" s="3">
        <f t="shared" si="3"/>
        <v>2606.7020023557129</v>
      </c>
      <c r="H44" s="3">
        <f t="shared" si="3"/>
        <v>68.798586572438168</v>
      </c>
      <c r="J44" s="7"/>
      <c r="X44" s="2"/>
      <c r="Y44" s="7"/>
      <c r="Z44" s="7"/>
      <c r="AA44" s="2"/>
      <c r="AB44" s="7"/>
      <c r="AC44" s="7"/>
      <c r="AD44" s="2"/>
      <c r="AF44" s="7"/>
      <c r="AG44" s="2"/>
      <c r="AH44" s="7"/>
      <c r="AI44" s="7"/>
      <c r="AJ44" s="2"/>
      <c r="AK44" s="7"/>
      <c r="AL44" s="7"/>
    </row>
    <row r="45" spans="1:38" ht="15.75" x14ac:dyDescent="0.25">
      <c r="A45" s="28" t="str">
        <f>_xlfn.XLOOKUP(P!C45,'Banco de Dados'!$B$3:$B$274,'Banco de Dados'!$K$3:$K$274,"")</f>
        <v>Cl</v>
      </c>
      <c r="B45" s="2">
        <v>17</v>
      </c>
      <c r="C45" s="2">
        <v>2622</v>
      </c>
      <c r="D45" s="2">
        <v>8237</v>
      </c>
      <c r="E45" s="2">
        <v>160</v>
      </c>
      <c r="F45" s="32">
        <f t="shared" si="4"/>
        <v>1.9424547772247178</v>
      </c>
      <c r="G45" s="3">
        <f t="shared" si="3"/>
        <v>5724.1813898704359</v>
      </c>
      <c r="H45" s="3">
        <f t="shared" si="3"/>
        <v>111.18963486454653</v>
      </c>
      <c r="K45" s="165" t="s">
        <v>67</v>
      </c>
      <c r="L45" s="166"/>
      <c r="M45" s="167"/>
      <c r="N45"/>
      <c r="X45" s="2"/>
      <c r="Y45" s="7"/>
      <c r="Z45" s="7"/>
      <c r="AA45" s="2"/>
      <c r="AB45" s="7"/>
      <c r="AC45" s="7"/>
      <c r="AD45" s="2"/>
      <c r="AF45" s="7"/>
      <c r="AG45" s="2"/>
      <c r="AH45" s="7"/>
      <c r="AI45" s="7"/>
      <c r="AJ45" s="2"/>
      <c r="AK45" s="7"/>
      <c r="AL45" s="7"/>
    </row>
    <row r="46" spans="1:38" x14ac:dyDescent="0.25">
      <c r="A46" s="28" t="str">
        <f>_xlfn.XLOOKUP(P!C46,'Banco de Dados'!$B$3:$B$274,'Banco de Dados'!$K$3:$K$274,"")</f>
        <v>Ar</v>
      </c>
      <c r="B46" s="2">
        <v>18</v>
      </c>
      <c r="C46" s="2">
        <v>2957</v>
      </c>
      <c r="D46" s="2">
        <v>5943</v>
      </c>
      <c r="E46" s="2">
        <v>190</v>
      </c>
      <c r="F46" s="32">
        <f t="shared" si="4"/>
        <v>3.1970385327275785</v>
      </c>
      <c r="G46" s="3">
        <f t="shared" si="3"/>
        <v>4130</v>
      </c>
      <c r="H46" s="3">
        <f t="shared" si="3"/>
        <v>132.037691401649</v>
      </c>
      <c r="J46" s="7"/>
      <c r="K46" s="104" t="s">
        <v>240</v>
      </c>
      <c r="L46" s="39"/>
      <c r="M46" s="106" t="s">
        <v>209</v>
      </c>
      <c r="X46" s="2"/>
      <c r="Y46" s="7"/>
      <c r="Z46" s="7"/>
      <c r="AA46" s="2"/>
      <c r="AB46" s="7"/>
      <c r="AC46" s="7"/>
      <c r="AD46" s="2"/>
      <c r="AF46" s="7"/>
      <c r="AG46" s="2"/>
      <c r="AH46" s="7"/>
      <c r="AI46" s="7"/>
      <c r="AJ46" s="2"/>
      <c r="AK46" s="7"/>
      <c r="AL46" s="7"/>
    </row>
    <row r="47" spans="1:38" x14ac:dyDescent="0.25">
      <c r="A47" s="28" t="str">
        <f>_xlfn.XLOOKUP(P!C47,'Banco de Dados'!$B$3:$B$274,'Banco de Dados'!$K$3:$K$274,"")</f>
        <v>K</v>
      </c>
      <c r="B47" s="2">
        <v>19</v>
      </c>
      <c r="C47" s="2">
        <v>3313</v>
      </c>
      <c r="D47" s="2">
        <v>43735</v>
      </c>
      <c r="E47" s="2">
        <v>246</v>
      </c>
      <c r="F47" s="32">
        <f t="shared" si="4"/>
        <v>0.56247856407911279</v>
      </c>
      <c r="G47" s="3">
        <f t="shared" si="3"/>
        <v>30392.991755005893</v>
      </c>
      <c r="H47" s="3">
        <f t="shared" si="3"/>
        <v>170.9540636042403</v>
      </c>
      <c r="J47" s="58" t="s">
        <v>38</v>
      </c>
      <c r="K47" s="59">
        <f>$L$9</f>
        <v>26760</v>
      </c>
      <c r="L47" s="60"/>
      <c r="M47" s="61">
        <f>$M$11</f>
        <v>169151</v>
      </c>
      <c r="N47" s="60"/>
      <c r="X47" s="2"/>
      <c r="Y47" s="7"/>
      <c r="Z47" s="7"/>
      <c r="AA47" s="2"/>
      <c r="AB47" s="7"/>
      <c r="AC47" s="7"/>
      <c r="AD47" s="2"/>
      <c r="AF47" s="7"/>
      <c r="AG47" s="2"/>
      <c r="AH47" s="7"/>
      <c r="AI47" s="7"/>
      <c r="AJ47" s="2"/>
      <c r="AK47" s="7"/>
      <c r="AL47" s="7"/>
    </row>
    <row r="48" spans="1:38" x14ac:dyDescent="0.25">
      <c r="A48" s="28" t="str">
        <f>_xlfn.XLOOKUP(P!C48,'Banco de Dados'!$B$3:$B$274,'Banco de Dados'!$K$3:$K$274,"")</f>
        <v>Ca</v>
      </c>
      <c r="B48" s="2">
        <v>20</v>
      </c>
      <c r="C48" s="2">
        <v>3691</v>
      </c>
      <c r="D48" s="2">
        <v>16457</v>
      </c>
      <c r="E48" s="2">
        <v>173</v>
      </c>
      <c r="F48" s="32">
        <f t="shared" si="4"/>
        <v>1.0512244029896092</v>
      </c>
      <c r="G48" s="3">
        <f t="shared" si="3"/>
        <v>11436.548881036515</v>
      </c>
      <c r="H48" s="3">
        <f t="shared" si="3"/>
        <v>120.22379269729095</v>
      </c>
      <c r="J48" s="2"/>
      <c r="K48" s="18"/>
      <c r="L48" s="2" t="s">
        <v>70</v>
      </c>
      <c r="M48" s="19"/>
      <c r="X48" s="2"/>
      <c r="Y48" s="7"/>
      <c r="Z48" s="7"/>
      <c r="AA48" s="2"/>
      <c r="AB48" s="7"/>
      <c r="AC48" s="7"/>
      <c r="AD48" s="2"/>
      <c r="AF48" s="7"/>
      <c r="AG48" s="2"/>
      <c r="AH48" s="7"/>
      <c r="AI48" s="7"/>
      <c r="AJ48" s="2"/>
      <c r="AK48" s="7"/>
      <c r="AL48" s="7"/>
    </row>
    <row r="49" spans="1:38" x14ac:dyDescent="0.25">
      <c r="A49" s="28" t="str">
        <f>_xlfn.XLOOKUP(P!C49,'Banco de Dados'!$B$3:$B$274,'Banco de Dados'!$K$3:$K$274,"")</f>
        <v>Ti</v>
      </c>
      <c r="B49" s="2">
        <v>22</v>
      </c>
      <c r="C49" s="2">
        <v>4509</v>
      </c>
      <c r="D49" s="2">
        <v>14874</v>
      </c>
      <c r="E49" s="2">
        <v>165</v>
      </c>
      <c r="F49" s="32">
        <f t="shared" si="4"/>
        <v>1.1093182734973779</v>
      </c>
      <c r="G49" s="3">
        <f t="shared" si="3"/>
        <v>10336.466431095407</v>
      </c>
      <c r="H49" s="3">
        <f t="shared" si="3"/>
        <v>114.66431095406361</v>
      </c>
      <c r="J49" s="58" t="s">
        <v>69</v>
      </c>
      <c r="K49" s="62" t="s">
        <v>71</v>
      </c>
      <c r="L49" s="63"/>
      <c r="M49" s="64">
        <f>K43</f>
        <v>30392.991755005893</v>
      </c>
      <c r="N49" s="60"/>
      <c r="X49" s="2"/>
      <c r="Y49" s="7"/>
      <c r="Z49" s="7"/>
      <c r="AA49" s="2"/>
      <c r="AB49" s="7"/>
      <c r="AC49" s="7"/>
      <c r="AD49" s="2"/>
      <c r="AF49" s="7"/>
      <c r="AG49" s="2"/>
      <c r="AH49" s="7"/>
      <c r="AI49" s="7"/>
      <c r="AJ49" s="2"/>
      <c r="AK49" s="7"/>
      <c r="AL49" s="7"/>
    </row>
    <row r="50" spans="1:38" x14ac:dyDescent="0.25">
      <c r="A50" s="28" t="str">
        <f>_xlfn.XLOOKUP(P!C50,'Banco de Dados'!$B$3:$B$274,'Banco de Dados'!$K$3:$K$274,"")</f>
        <v>Cr</v>
      </c>
      <c r="B50" s="2">
        <v>24</v>
      </c>
      <c r="C50" s="2">
        <v>5412</v>
      </c>
      <c r="D50" s="2">
        <v>2809</v>
      </c>
      <c r="E50" s="2">
        <v>137</v>
      </c>
      <c r="F50" s="32">
        <f t="shared" si="4"/>
        <v>4.8771804912780352</v>
      </c>
      <c r="G50" s="3">
        <f t="shared" si="3"/>
        <v>1952.0730270906952</v>
      </c>
      <c r="H50" s="3">
        <f t="shared" si="3"/>
        <v>95.206124852767971</v>
      </c>
      <c r="J50" s="7"/>
      <c r="X50" s="2"/>
      <c r="Y50" s="7"/>
      <c r="Z50" s="7"/>
      <c r="AA50" s="2"/>
      <c r="AB50" s="7"/>
      <c r="AC50" s="7"/>
      <c r="AD50" s="2"/>
      <c r="AF50" s="7"/>
      <c r="AG50" s="2"/>
      <c r="AH50" s="7"/>
      <c r="AI50" s="7"/>
      <c r="AJ50" s="2"/>
      <c r="AK50" s="7"/>
      <c r="AL50" s="7"/>
    </row>
    <row r="51" spans="1:38" ht="15.75" x14ac:dyDescent="0.25">
      <c r="A51" s="28" t="str">
        <f>_xlfn.XLOOKUP(P!C51,'Banco de Dados'!$B$3:$B$274,'Banco de Dados'!$K$3:$K$274,"")</f>
        <v>Mn</v>
      </c>
      <c r="B51" s="2">
        <v>25</v>
      </c>
      <c r="C51" s="2">
        <v>5895</v>
      </c>
      <c r="D51" s="2">
        <v>3233</v>
      </c>
      <c r="E51" s="2">
        <v>151</v>
      </c>
      <c r="F51" s="32">
        <f t="shared" si="4"/>
        <v>4.6705845963501389</v>
      </c>
      <c r="G51" s="3">
        <f t="shared" si="3"/>
        <v>2246.7255594817434</v>
      </c>
      <c r="H51" s="3">
        <f t="shared" si="3"/>
        <v>104.93521790341579</v>
      </c>
      <c r="J51" s="7"/>
      <c r="K51" s="165" t="s">
        <v>218</v>
      </c>
      <c r="L51" s="166"/>
      <c r="M51" s="167"/>
      <c r="X51" s="2"/>
      <c r="Y51" s="7"/>
      <c r="Z51" s="7"/>
      <c r="AA51" s="2"/>
      <c r="AB51" s="7"/>
      <c r="AC51" s="7"/>
      <c r="AD51" s="2"/>
      <c r="AF51" s="7"/>
      <c r="AG51" s="2"/>
      <c r="AH51" s="7"/>
      <c r="AI51" s="7"/>
      <c r="AJ51" s="2"/>
      <c r="AK51" s="7"/>
      <c r="AL51" s="7"/>
    </row>
    <row r="52" spans="1:38" x14ac:dyDescent="0.25">
      <c r="A52" s="28" t="str">
        <f>_xlfn.XLOOKUP(P!C52,'Banco de Dados'!$B$3:$B$274,'Banco de Dados'!$K$3:$K$274,"")</f>
        <v>Fe</v>
      </c>
      <c r="B52" s="2">
        <v>26</v>
      </c>
      <c r="C52" s="2">
        <v>6399</v>
      </c>
      <c r="D52" s="2">
        <v>156134</v>
      </c>
      <c r="E52" s="2">
        <v>407</v>
      </c>
      <c r="F52" s="32">
        <f t="shared" si="4"/>
        <v>0.2606735240242356</v>
      </c>
      <c r="G52" s="3">
        <f t="shared" si="3"/>
        <v>108503.01531213193</v>
      </c>
      <c r="H52" s="3">
        <f t="shared" si="3"/>
        <v>282.83863368669023</v>
      </c>
      <c r="J52" s="7"/>
      <c r="K52" s="104" t="s">
        <v>236</v>
      </c>
      <c r="L52" s="108">
        <f>K43</f>
        <v>30392.991755005893</v>
      </c>
      <c r="M52" s="109">
        <f>M43</f>
        <v>170.9540636042403</v>
      </c>
      <c r="X52" s="2"/>
      <c r="Y52" s="7"/>
      <c r="Z52" s="7"/>
      <c r="AA52" s="2"/>
      <c r="AB52" s="7"/>
      <c r="AC52" s="7"/>
      <c r="AD52" s="2"/>
      <c r="AF52" s="7"/>
      <c r="AG52" s="2"/>
      <c r="AH52" s="7"/>
      <c r="AI52" s="7"/>
      <c r="AJ52" s="2"/>
      <c r="AK52" s="7"/>
      <c r="AL52" s="7"/>
    </row>
    <row r="53" spans="1:38" x14ac:dyDescent="0.25">
      <c r="A53" s="28" t="str">
        <f>_xlfn.XLOOKUP(P!C53,'Banco de Dados'!$B$3:$B$274,'Banco de Dados'!$K$3:$K$274,"")</f>
        <v>Ni</v>
      </c>
      <c r="B53" s="2">
        <v>28</v>
      </c>
      <c r="C53" s="2">
        <v>7472</v>
      </c>
      <c r="D53" s="2">
        <v>1151</v>
      </c>
      <c r="E53" s="2">
        <v>225</v>
      </c>
      <c r="F53" s="32">
        <f t="shared" si="4"/>
        <v>19.548218940052127</v>
      </c>
      <c r="G53" s="3">
        <f t="shared" si="3"/>
        <v>799.87043580683167</v>
      </c>
      <c r="H53" s="3">
        <f t="shared" si="3"/>
        <v>156.36042402826857</v>
      </c>
      <c r="J53" s="7"/>
      <c r="K53" s="104" t="s">
        <v>237</v>
      </c>
      <c r="L53" s="105">
        <f>$L$9</f>
        <v>26760</v>
      </c>
      <c r="M53" s="106">
        <f>$L$10</f>
        <v>480</v>
      </c>
      <c r="X53" s="2"/>
      <c r="Y53" s="7"/>
      <c r="Z53" s="7"/>
      <c r="AA53" s="2"/>
      <c r="AB53" s="7"/>
      <c r="AC53" s="7"/>
      <c r="AD53" s="2"/>
      <c r="AF53" s="7"/>
      <c r="AG53" s="2"/>
      <c r="AH53" s="7"/>
      <c r="AI53" s="7"/>
      <c r="AJ53" s="2"/>
      <c r="AK53" s="7"/>
      <c r="AL53" s="7"/>
    </row>
    <row r="54" spans="1:38" x14ac:dyDescent="0.25">
      <c r="A54" s="28" t="str">
        <f>_xlfn.XLOOKUP(P!C54,'Banco de Dados'!$B$3:$B$274,'Banco de Dados'!$K$3:$K$274,"")</f>
        <v>Cu</v>
      </c>
      <c r="B54" s="2">
        <v>29</v>
      </c>
      <c r="C54" s="2">
        <v>8041</v>
      </c>
      <c r="D54" s="2">
        <v>646</v>
      </c>
      <c r="E54" s="2">
        <v>230</v>
      </c>
      <c r="F54" s="32">
        <f t="shared" si="4"/>
        <v>35.60371517027864</v>
      </c>
      <c r="G54" s="3">
        <f t="shared" si="3"/>
        <v>448.92815076560663</v>
      </c>
      <c r="H54" s="3">
        <f t="shared" si="3"/>
        <v>159.83510011778563</v>
      </c>
      <c r="J54" s="7"/>
      <c r="K54" s="104" t="s">
        <v>238</v>
      </c>
      <c r="L54" s="105">
        <f>$M$11</f>
        <v>169151</v>
      </c>
      <c r="M54" s="106">
        <f>$M$12</f>
        <v>441</v>
      </c>
      <c r="X54" s="2"/>
      <c r="Y54" s="7"/>
      <c r="Z54" s="7"/>
      <c r="AA54" s="2"/>
      <c r="AB54" s="7"/>
      <c r="AC54" s="7"/>
      <c r="AD54" s="2"/>
      <c r="AF54" s="7"/>
      <c r="AG54" s="2"/>
      <c r="AH54" s="7"/>
      <c r="AI54" s="7"/>
      <c r="AJ54" s="2"/>
      <c r="AK54" s="7"/>
      <c r="AL54" s="7"/>
    </row>
    <row r="55" spans="1:38" x14ac:dyDescent="0.25">
      <c r="A55" s="28" t="str">
        <f>_xlfn.XLOOKUP(P!C55,'Banco de Dados'!$B$3:$B$274,'Banco de Dados'!$K$3:$K$274,"")</f>
        <v>Zn</v>
      </c>
      <c r="B55" s="2">
        <v>30</v>
      </c>
      <c r="C55" s="2">
        <v>8631</v>
      </c>
      <c r="D55" s="2">
        <v>1093</v>
      </c>
      <c r="E55" s="2">
        <v>226</v>
      </c>
      <c r="F55" s="32">
        <f t="shared" si="4"/>
        <v>20.677035681610246</v>
      </c>
      <c r="G55" s="3">
        <f t="shared" si="3"/>
        <v>759.56419316843346</v>
      </c>
      <c r="H55" s="3">
        <f t="shared" si="3"/>
        <v>157.05535924617197</v>
      </c>
      <c r="J55" s="7"/>
      <c r="K55" s="69" t="s">
        <v>217</v>
      </c>
      <c r="L55" s="110">
        <f>SQRT(((M52/L52)^2)+((M53/L53)^2)+((M54/L54)^2))</f>
        <v>1.8978388596953437E-2</v>
      </c>
      <c r="M55" s="71" t="str">
        <f>M64</f>
        <v>mg/kg</v>
      </c>
      <c r="X55" s="2"/>
      <c r="Y55" s="7"/>
      <c r="Z55" s="7"/>
      <c r="AA55" s="2"/>
      <c r="AB55" s="7"/>
      <c r="AC55" s="7"/>
      <c r="AD55" s="2"/>
      <c r="AF55" s="7"/>
      <c r="AG55" s="2"/>
      <c r="AH55" s="7"/>
      <c r="AI55" s="7"/>
      <c r="AJ55" s="2"/>
      <c r="AK55" s="7"/>
      <c r="AL55" s="7"/>
    </row>
    <row r="56" spans="1:38" x14ac:dyDescent="0.25">
      <c r="A56" s="28" t="str">
        <f>_xlfn.XLOOKUP(P!C56,'Banco de Dados'!$B$3:$B$274,'Banco de Dados'!$K$3:$K$274,"")</f>
        <v>Rh</v>
      </c>
      <c r="B56" s="2">
        <v>45</v>
      </c>
      <c r="C56" s="2">
        <v>20167</v>
      </c>
      <c r="D56" s="2">
        <v>1391</v>
      </c>
      <c r="E56" s="2">
        <v>125</v>
      </c>
      <c r="F56" s="32">
        <f t="shared" si="4"/>
        <v>8.9863407620416957</v>
      </c>
      <c r="G56" s="3">
        <f t="shared" si="3"/>
        <v>966.65488810365139</v>
      </c>
      <c r="H56" s="3">
        <f t="shared" si="3"/>
        <v>86.866902237926979</v>
      </c>
      <c r="J56" s="7"/>
      <c r="X56" s="2"/>
      <c r="Y56" s="7"/>
      <c r="Z56" s="7"/>
      <c r="AA56" s="2"/>
      <c r="AB56" s="7"/>
      <c r="AC56" s="7"/>
      <c r="AD56" s="2"/>
      <c r="AF56" s="7"/>
      <c r="AG56" s="2"/>
      <c r="AH56" s="7"/>
      <c r="AI56" s="7"/>
      <c r="AJ56" s="2"/>
      <c r="AK56" s="7"/>
      <c r="AL56" s="7"/>
    </row>
    <row r="57" spans="1:38" x14ac:dyDescent="0.25">
      <c r="A57" s="28" t="str">
        <f>_xlfn.XLOOKUP(P!C57,'Banco de Dados'!$B$3:$B$274,'Banco de Dados'!$K$3:$K$274,"")</f>
        <v>Rh</v>
      </c>
      <c r="B57" s="2">
        <v>45</v>
      </c>
      <c r="C57" s="2">
        <v>2696</v>
      </c>
      <c r="D57" s="2">
        <v>17638</v>
      </c>
      <c r="E57" s="2">
        <v>140</v>
      </c>
      <c r="F57" s="32">
        <f t="shared" si="4"/>
        <v>0.79374078693729444</v>
      </c>
      <c r="G57" s="3">
        <f t="shared" si="3"/>
        <v>12257.267373380448</v>
      </c>
      <c r="H57" s="3">
        <f t="shared" si="3"/>
        <v>97.290930506478219</v>
      </c>
      <c r="J57" s="7"/>
      <c r="X57" s="2"/>
      <c r="Y57" s="7"/>
      <c r="Z57" s="7"/>
      <c r="AA57" s="2"/>
      <c r="AB57" s="7"/>
      <c r="AC57" s="7"/>
      <c r="AD57" s="2"/>
      <c r="AF57" s="7"/>
      <c r="AG57" s="2"/>
      <c r="AH57" s="7"/>
      <c r="AI57" s="7"/>
      <c r="AJ57" s="2"/>
      <c r="AK57" s="7"/>
      <c r="AL57" s="7"/>
    </row>
    <row r="58" spans="1:38" x14ac:dyDescent="0.25">
      <c r="A58" s="28" t="str">
        <f>_xlfn.XLOOKUP(P!C58,'Banco de Dados'!$B$3:$B$274,'Banco de Dados'!$K$3:$K$274,"")</f>
        <v/>
      </c>
      <c r="B58" s="2">
        <v>0</v>
      </c>
      <c r="C58" s="2">
        <v>0</v>
      </c>
      <c r="D58" s="2">
        <v>0</v>
      </c>
      <c r="E58" s="2">
        <v>0</v>
      </c>
      <c r="F58" s="32" t="e">
        <f t="shared" si="4"/>
        <v>#DIV/0!</v>
      </c>
      <c r="G58" s="3">
        <f t="shared" si="3"/>
        <v>0</v>
      </c>
      <c r="H58" s="3">
        <f t="shared" si="3"/>
        <v>0</v>
      </c>
      <c r="J58" s="7"/>
      <c r="X58" s="2"/>
      <c r="Y58" s="7"/>
      <c r="Z58" s="7"/>
      <c r="AA58" s="2"/>
      <c r="AB58" s="7"/>
      <c r="AC58" s="7"/>
      <c r="AD58" s="2"/>
      <c r="AF58" s="7"/>
      <c r="AG58" s="2"/>
      <c r="AH58" s="7"/>
      <c r="AI58" s="7"/>
      <c r="AJ58" s="2"/>
      <c r="AK58" s="7"/>
      <c r="AL58" s="7"/>
    </row>
    <row r="59" spans="1:38" x14ac:dyDescent="0.25">
      <c r="A59" s="28" t="str">
        <f>_xlfn.XLOOKUP(P!C59,'Banco de Dados'!$B$3:$B$274,'Banco de Dados'!$K$3:$K$274,"")</f>
        <v/>
      </c>
      <c r="B59" s="2">
        <v>0</v>
      </c>
      <c r="C59" s="2">
        <v>0</v>
      </c>
      <c r="D59" s="2">
        <v>0</v>
      </c>
      <c r="E59" s="2">
        <v>0</v>
      </c>
      <c r="F59" s="32" t="e">
        <f t="shared" si="4"/>
        <v>#DIV/0!</v>
      </c>
      <c r="G59" s="3">
        <f t="shared" si="3"/>
        <v>0</v>
      </c>
      <c r="H59" s="3">
        <f t="shared" si="3"/>
        <v>0</v>
      </c>
      <c r="J59" s="7"/>
      <c r="X59" s="2"/>
      <c r="Y59" s="7"/>
      <c r="Z59" s="7"/>
      <c r="AA59" s="2"/>
      <c r="AB59" s="7"/>
      <c r="AC59" s="7"/>
      <c r="AD59" s="2"/>
      <c r="AF59" s="7"/>
      <c r="AG59" s="2"/>
      <c r="AH59" s="7"/>
      <c r="AI59" s="7"/>
      <c r="AJ59" s="2"/>
      <c r="AK59" s="7"/>
      <c r="AL59" s="7"/>
    </row>
    <row r="60" spans="1:38" x14ac:dyDescent="0.25">
      <c r="A60" s="28" t="str">
        <f>_xlfn.XLOOKUP(P!C60,'Banco de Dados'!$B$3:$B$274,'Banco de Dados'!$K$3:$K$274,"")</f>
        <v/>
      </c>
      <c r="B60" s="2">
        <v>0</v>
      </c>
      <c r="C60" s="2">
        <v>0</v>
      </c>
      <c r="D60" s="2">
        <v>0</v>
      </c>
      <c r="E60" s="2">
        <v>0</v>
      </c>
      <c r="F60" s="32" t="e">
        <f t="shared" si="4"/>
        <v>#DIV/0!</v>
      </c>
      <c r="G60" s="3">
        <f t="shared" si="3"/>
        <v>0</v>
      </c>
      <c r="H60" s="3">
        <f t="shared" si="3"/>
        <v>0</v>
      </c>
      <c r="J60" s="7"/>
      <c r="X60" s="2"/>
      <c r="Y60" s="7"/>
      <c r="Z60" s="7"/>
      <c r="AA60" s="2"/>
      <c r="AB60" s="7"/>
      <c r="AC60" s="7"/>
      <c r="AD60" s="2"/>
      <c r="AF60" s="7"/>
      <c r="AG60" s="2"/>
      <c r="AH60" s="7"/>
      <c r="AI60" s="7"/>
      <c r="AJ60" s="2"/>
      <c r="AK60" s="7"/>
      <c r="AL60" s="7"/>
    </row>
    <row r="61" spans="1:38" x14ac:dyDescent="0.25">
      <c r="A61" s="28" t="str">
        <f>_xlfn.XLOOKUP(P!C61,'Banco de Dados'!$B$3:$B$274,'Banco de Dados'!$K$3:$K$274,"")</f>
        <v/>
      </c>
      <c r="B61" s="2">
        <v>0</v>
      </c>
      <c r="C61" s="2">
        <v>0</v>
      </c>
      <c r="D61" s="2">
        <v>0</v>
      </c>
      <c r="E61" s="2">
        <v>0</v>
      </c>
      <c r="F61" s="32" t="e">
        <f t="shared" si="4"/>
        <v>#DIV/0!</v>
      </c>
      <c r="G61" s="3">
        <f t="shared" si="3"/>
        <v>0</v>
      </c>
      <c r="H61" s="3">
        <f t="shared" si="3"/>
        <v>0</v>
      </c>
      <c r="J61" s="7"/>
      <c r="X61" s="2"/>
      <c r="Y61" s="7"/>
      <c r="Z61" s="7"/>
      <c r="AA61" s="2"/>
      <c r="AB61" s="7"/>
      <c r="AC61" s="7"/>
      <c r="AD61" s="2"/>
      <c r="AF61" s="7"/>
      <c r="AG61" s="2"/>
      <c r="AH61" s="7"/>
      <c r="AI61" s="7"/>
      <c r="AJ61" s="2"/>
      <c r="AK61" s="7"/>
      <c r="AL61" s="7"/>
    </row>
    <row r="62" spans="1:38" x14ac:dyDescent="0.25">
      <c r="A62" s="28" t="str">
        <f>_xlfn.XLOOKUP(P!C62,'Banco de Dados'!$B$3:$B$274,'Banco de Dados'!$K$3:$K$274,"")</f>
        <v/>
      </c>
      <c r="B62" s="2">
        <v>0</v>
      </c>
      <c r="C62" s="2">
        <v>0</v>
      </c>
      <c r="D62" s="2">
        <v>0</v>
      </c>
      <c r="E62" s="2">
        <v>0</v>
      </c>
      <c r="F62" s="32" t="e">
        <f t="shared" si="4"/>
        <v>#DIV/0!</v>
      </c>
      <c r="G62" s="3">
        <f t="shared" si="3"/>
        <v>0</v>
      </c>
      <c r="H62" s="3">
        <f t="shared" si="3"/>
        <v>0</v>
      </c>
      <c r="J62" s="7"/>
      <c r="X62" s="2"/>
      <c r="Y62" s="7"/>
      <c r="Z62" s="7"/>
      <c r="AA62" s="2"/>
      <c r="AB62" s="7"/>
      <c r="AC62" s="7"/>
      <c r="AD62" s="2"/>
      <c r="AF62" s="7"/>
      <c r="AG62" s="2"/>
      <c r="AH62" s="7"/>
      <c r="AI62" s="7"/>
      <c r="AJ62" s="2"/>
      <c r="AK62" s="7"/>
      <c r="AL62" s="7"/>
    </row>
    <row r="63" spans="1:38" ht="15.75" x14ac:dyDescent="0.25">
      <c r="A63" s="28" t="str">
        <f>_xlfn.XLOOKUP(P!C63,'Banco de Dados'!$B$3:$B$274,'Banco de Dados'!$K$3:$K$274,"")</f>
        <v/>
      </c>
      <c r="B63" s="2">
        <v>0</v>
      </c>
      <c r="C63" s="2">
        <v>0</v>
      </c>
      <c r="D63" s="2">
        <v>0</v>
      </c>
      <c r="E63" s="17">
        <v>0</v>
      </c>
      <c r="F63" s="32" t="e">
        <f t="shared" si="4"/>
        <v>#DIV/0!</v>
      </c>
      <c r="G63" s="3">
        <f t="shared" si="3"/>
        <v>0</v>
      </c>
      <c r="H63" s="3">
        <f t="shared" si="3"/>
        <v>0</v>
      </c>
      <c r="J63" s="7"/>
      <c r="K63" s="101" t="s">
        <v>216</v>
      </c>
      <c r="L63" s="102" t="str">
        <f>K41</f>
        <v>ac</v>
      </c>
      <c r="M63" s="103" t="str">
        <f>M41</f>
        <v>Potássio</v>
      </c>
      <c r="X63" s="2"/>
      <c r="Y63" s="7"/>
      <c r="Z63" s="7"/>
      <c r="AA63" s="2"/>
      <c r="AB63" s="7"/>
      <c r="AC63" s="7"/>
      <c r="AD63" s="2"/>
      <c r="AF63" s="7"/>
      <c r="AG63" s="2"/>
      <c r="AH63" s="7"/>
      <c r="AI63" s="7"/>
      <c r="AJ63" s="2"/>
      <c r="AK63" s="7"/>
      <c r="AL63" s="7"/>
    </row>
    <row r="64" spans="1:38" x14ac:dyDescent="0.25">
      <c r="A64" s="28" t="str">
        <f>_xlfn.XLOOKUP(P!C64,'Banco de Dados'!$B$3:$B$274,'Banco de Dados'!$K$3:$K$274,"")</f>
        <v/>
      </c>
      <c r="B64" s="2">
        <v>0</v>
      </c>
      <c r="C64" s="2">
        <v>0</v>
      </c>
      <c r="D64" s="2">
        <v>0</v>
      </c>
      <c r="E64" s="2">
        <v>0</v>
      </c>
      <c r="F64" s="32" t="e">
        <f t="shared" si="4"/>
        <v>#DIV/0!</v>
      </c>
      <c r="G64" s="3">
        <f t="shared" si="3"/>
        <v>0</v>
      </c>
      <c r="H64" s="3">
        <f t="shared" si="3"/>
        <v>0</v>
      </c>
      <c r="J64" s="7"/>
      <c r="K64" s="68" t="s">
        <v>68</v>
      </c>
      <c r="L64" s="29">
        <f>(K47*M49)/M47</f>
        <v>4808.2273197554705</v>
      </c>
      <c r="M64" s="66" t="str">
        <f>$M$9</f>
        <v>mg/kg</v>
      </c>
      <c r="X64" s="2"/>
      <c r="Y64" s="7"/>
      <c r="Z64" s="7"/>
      <c r="AA64" s="2"/>
      <c r="AB64" s="7"/>
      <c r="AC64" s="7"/>
      <c r="AD64" s="2"/>
      <c r="AF64" s="7"/>
      <c r="AG64" s="2"/>
      <c r="AH64" s="7"/>
      <c r="AI64" s="7"/>
      <c r="AJ64" s="2"/>
      <c r="AK64" s="7"/>
      <c r="AL64" s="7"/>
    </row>
    <row r="65" spans="1:38" x14ac:dyDescent="0.25">
      <c r="A65" s="28" t="str">
        <f>_xlfn.XLOOKUP(P!C65,'Banco de Dados'!$B$3:$B$274,'Banco de Dados'!$K$3:$K$274,"")</f>
        <v/>
      </c>
      <c r="B65" s="2">
        <v>0</v>
      </c>
      <c r="C65" s="2">
        <v>0</v>
      </c>
      <c r="D65" s="2">
        <v>0</v>
      </c>
      <c r="E65" s="2">
        <v>0</v>
      </c>
      <c r="F65" s="32" t="e">
        <f t="shared" si="4"/>
        <v>#DIV/0!</v>
      </c>
      <c r="G65" s="3">
        <f t="shared" si="3"/>
        <v>0</v>
      </c>
      <c r="H65" s="3">
        <f t="shared" si="3"/>
        <v>0</v>
      </c>
      <c r="J65" s="7"/>
      <c r="K65" s="111" t="s">
        <v>246</v>
      </c>
      <c r="L65" s="126">
        <f>SQRT(((M52/L52)^2)+((M53/L53)^2)+((M54/L54)^2))</f>
        <v>1.8978388596953437E-2</v>
      </c>
      <c r="M65" s="66"/>
      <c r="X65" s="2"/>
      <c r="Y65" s="7"/>
      <c r="Z65" s="7"/>
      <c r="AA65" s="2"/>
      <c r="AB65" s="7"/>
      <c r="AC65" s="7"/>
      <c r="AD65" s="2"/>
      <c r="AF65" s="7"/>
      <c r="AG65" s="2"/>
      <c r="AH65" s="7"/>
      <c r="AI65" s="7"/>
      <c r="AJ65" s="2"/>
      <c r="AK65" s="7"/>
      <c r="AL65" s="7"/>
    </row>
    <row r="66" spans="1:38" x14ac:dyDescent="0.25">
      <c r="A66" s="28" t="str">
        <f>_xlfn.XLOOKUP(P!C66,'Banco de Dados'!$B$3:$B$274,'Banco de Dados'!$K$3:$K$274,"")</f>
        <v/>
      </c>
      <c r="B66" s="2">
        <v>0</v>
      </c>
      <c r="C66" s="2">
        <v>0</v>
      </c>
      <c r="D66" s="2">
        <v>0</v>
      </c>
      <c r="E66" s="2">
        <v>0</v>
      </c>
      <c r="F66" s="32" t="e">
        <f t="shared" si="4"/>
        <v>#DIV/0!</v>
      </c>
      <c r="G66" s="3">
        <f t="shared" si="3"/>
        <v>0</v>
      </c>
      <c r="H66" s="3">
        <f t="shared" si="3"/>
        <v>0</v>
      </c>
      <c r="J66" s="7"/>
      <c r="K66" s="69" t="s">
        <v>247</v>
      </c>
      <c r="L66" s="127">
        <f>L65*L64</f>
        <v>91.252406536807214</v>
      </c>
      <c r="M66" s="71" t="str">
        <f>$M$9</f>
        <v>mg/kg</v>
      </c>
      <c r="X66" s="2"/>
      <c r="Y66" s="7"/>
      <c r="Z66" s="7"/>
      <c r="AA66" s="2"/>
      <c r="AB66" s="7"/>
      <c r="AC66" s="7"/>
      <c r="AD66" s="2"/>
      <c r="AF66" s="7"/>
      <c r="AG66" s="2"/>
      <c r="AH66" s="7"/>
      <c r="AI66" s="7"/>
      <c r="AJ66" s="2"/>
      <c r="AK66" s="7"/>
      <c r="AL66" s="7"/>
    </row>
    <row r="67" spans="1:38" x14ac:dyDescent="0.25">
      <c r="A67" s="28" t="str">
        <f>_xlfn.XLOOKUP(P!C67,'Banco de Dados'!$B$3:$B$274,'Banco de Dados'!$K$3:$K$274,"")</f>
        <v/>
      </c>
      <c r="B67" s="2">
        <v>0</v>
      </c>
      <c r="C67" s="2">
        <v>0</v>
      </c>
      <c r="D67" s="2">
        <v>0</v>
      </c>
      <c r="E67" s="2">
        <v>0</v>
      </c>
      <c r="F67" s="32" t="e">
        <f t="shared" si="4"/>
        <v>#DIV/0!</v>
      </c>
      <c r="G67" s="3">
        <f t="shared" si="3"/>
        <v>0</v>
      </c>
      <c r="H67" s="3">
        <f t="shared" si="3"/>
        <v>0</v>
      </c>
      <c r="J67" s="7"/>
      <c r="K67" s="123"/>
      <c r="L67" s="124"/>
      <c r="X67" s="2"/>
      <c r="Y67" s="7"/>
      <c r="Z67" s="7"/>
      <c r="AA67" s="2"/>
      <c r="AB67" s="7"/>
      <c r="AC67" s="7"/>
      <c r="AD67" s="2"/>
      <c r="AF67" s="7"/>
      <c r="AG67" s="2"/>
      <c r="AH67" s="7"/>
      <c r="AI67" s="7"/>
      <c r="AJ67" s="2"/>
      <c r="AK67" s="7"/>
      <c r="AL67" s="7"/>
    </row>
    <row r="68" spans="1:38" x14ac:dyDescent="0.25">
      <c r="A68" s="28" t="str">
        <f>_xlfn.XLOOKUP(P!C68,'Banco de Dados'!$B$3:$B$274,'Banco de Dados'!$K$3:$K$274,"")</f>
        <v/>
      </c>
      <c r="B68" s="2">
        <v>0</v>
      </c>
      <c r="C68" s="2">
        <v>0</v>
      </c>
      <c r="D68" s="2">
        <v>0</v>
      </c>
      <c r="E68" s="2">
        <v>0</v>
      </c>
      <c r="F68" s="32" t="e">
        <f t="shared" si="4"/>
        <v>#DIV/0!</v>
      </c>
      <c r="G68" s="3">
        <f t="shared" si="3"/>
        <v>0</v>
      </c>
      <c r="H68" s="3">
        <f t="shared" si="3"/>
        <v>0</v>
      </c>
      <c r="J68" s="7"/>
      <c r="X68" s="2"/>
      <c r="Y68" s="7"/>
      <c r="Z68" s="7"/>
      <c r="AA68" s="2"/>
      <c r="AB68" s="7"/>
      <c r="AC68" s="7"/>
      <c r="AD68" s="2"/>
      <c r="AF68" s="7"/>
      <c r="AG68" s="2"/>
      <c r="AH68" s="7"/>
      <c r="AI68" s="7"/>
      <c r="AJ68" s="2"/>
      <c r="AK68" s="7"/>
      <c r="AL68" s="7"/>
    </row>
    <row r="69" spans="1:38" x14ac:dyDescent="0.25">
      <c r="A69" s="28" t="str">
        <f>_xlfn.XLOOKUP(P!C69,'Banco de Dados'!$B$3:$B$274,'Banco de Dados'!$K$3:$K$274,"")</f>
        <v/>
      </c>
      <c r="B69" s="2">
        <v>0</v>
      </c>
      <c r="C69" s="2">
        <v>0</v>
      </c>
      <c r="D69" s="2">
        <v>0</v>
      </c>
      <c r="E69" s="2">
        <v>0</v>
      </c>
      <c r="F69" s="32" t="e">
        <f t="shared" si="4"/>
        <v>#DIV/0!</v>
      </c>
      <c r="G69" s="3">
        <f t="shared" si="3"/>
        <v>0</v>
      </c>
      <c r="H69" s="3">
        <f t="shared" si="3"/>
        <v>0</v>
      </c>
      <c r="J69" s="7"/>
      <c r="X69" s="2"/>
      <c r="Y69" s="7"/>
      <c r="Z69" s="7"/>
      <c r="AA69" s="2"/>
      <c r="AB69" s="7"/>
      <c r="AC69" s="7"/>
      <c r="AD69" s="2"/>
      <c r="AF69" s="7"/>
      <c r="AG69" s="2"/>
      <c r="AH69" s="7"/>
      <c r="AI69" s="7"/>
      <c r="AJ69" s="2"/>
      <c r="AK69" s="7"/>
      <c r="AL69" s="7"/>
    </row>
    <row r="70" spans="1:38" x14ac:dyDescent="0.25">
      <c r="A70" s="28" t="str">
        <f>_xlfn.XLOOKUP(P!C70,'Banco de Dados'!$B$3:$B$274,'Banco de Dados'!$K$3:$K$274,"")</f>
        <v/>
      </c>
      <c r="B70" s="2">
        <v>0</v>
      </c>
      <c r="C70" s="2">
        <v>0</v>
      </c>
      <c r="D70" s="2">
        <v>0</v>
      </c>
      <c r="E70" s="2">
        <v>0</v>
      </c>
      <c r="F70" s="32" t="e">
        <f t="shared" si="4"/>
        <v>#DIV/0!</v>
      </c>
      <c r="G70" s="3">
        <f t="shared" ref="G70:H72" si="5">D70*$E$40</f>
        <v>0</v>
      </c>
      <c r="H70" s="3">
        <f t="shared" si="5"/>
        <v>0</v>
      </c>
      <c r="J70" s="7"/>
      <c r="X70" s="2"/>
      <c r="Y70" s="7"/>
      <c r="Z70" s="7"/>
      <c r="AA70" s="2"/>
      <c r="AB70" s="7"/>
      <c r="AC70" s="7"/>
      <c r="AD70" s="2"/>
      <c r="AF70" s="7"/>
      <c r="AG70" s="2"/>
      <c r="AH70" s="7"/>
      <c r="AI70" s="7"/>
      <c r="AJ70" s="2"/>
      <c r="AK70" s="7"/>
      <c r="AL70" s="7"/>
    </row>
    <row r="71" spans="1:38" x14ac:dyDescent="0.25">
      <c r="A71" s="28" t="str">
        <f>_xlfn.XLOOKUP(P!C71,'Banco de Dados'!$B$3:$B$274,'Banco de Dados'!$K$3:$K$274,"")</f>
        <v/>
      </c>
      <c r="B71" s="2">
        <v>0</v>
      </c>
      <c r="C71" s="2">
        <v>0</v>
      </c>
      <c r="D71" s="2">
        <v>0</v>
      </c>
      <c r="E71" s="2">
        <v>0</v>
      </c>
      <c r="F71" s="32" t="e">
        <f t="shared" si="4"/>
        <v>#DIV/0!</v>
      </c>
      <c r="G71" s="3">
        <f t="shared" si="5"/>
        <v>0</v>
      </c>
      <c r="H71" s="3">
        <f t="shared" si="5"/>
        <v>0</v>
      </c>
      <c r="J71" s="7"/>
      <c r="X71" s="2"/>
      <c r="Y71" s="7"/>
      <c r="Z71" s="7"/>
      <c r="AA71" s="2"/>
      <c r="AB71" s="7"/>
      <c r="AC71" s="7"/>
      <c r="AD71" s="2"/>
      <c r="AF71" s="7"/>
      <c r="AG71" s="2"/>
      <c r="AH71" s="7"/>
      <c r="AI71" s="7"/>
      <c r="AJ71" s="2"/>
      <c r="AK71" s="7"/>
      <c r="AL71" s="7"/>
    </row>
    <row r="72" spans="1:38" x14ac:dyDescent="0.25">
      <c r="A72" s="28" t="str">
        <f>_xlfn.XLOOKUP(P!C72,'Banco de Dados'!$B$3:$B$274,'Banco de Dados'!$K$3:$K$274,"")</f>
        <v/>
      </c>
      <c r="B72" s="2">
        <v>0</v>
      </c>
      <c r="C72" s="2">
        <v>0</v>
      </c>
      <c r="D72" s="2">
        <v>0</v>
      </c>
      <c r="E72" s="2">
        <v>0</v>
      </c>
      <c r="F72" s="32" t="e">
        <f t="shared" si="4"/>
        <v>#DIV/0!</v>
      </c>
      <c r="G72" s="3">
        <f t="shared" si="5"/>
        <v>0</v>
      </c>
      <c r="H72" s="3">
        <f t="shared" si="5"/>
        <v>0</v>
      </c>
      <c r="J72" s="7"/>
      <c r="X72" s="2"/>
      <c r="Y72" s="7"/>
      <c r="Z72" s="7"/>
      <c r="AA72" s="2"/>
      <c r="AB72" s="7"/>
      <c r="AC72" s="7"/>
      <c r="AD72" s="2"/>
      <c r="AF72" s="7"/>
      <c r="AG72" s="2"/>
      <c r="AH72" s="7"/>
      <c r="AI72" s="7"/>
      <c r="AJ72" s="2"/>
      <c r="AK72" s="7"/>
      <c r="AL72" s="7"/>
    </row>
    <row r="73" spans="1:38" x14ac:dyDescent="0.25">
      <c r="A73" s="21"/>
      <c r="B73" s="21"/>
      <c r="C73" s="21"/>
      <c r="D73" s="21"/>
      <c r="E73" s="21"/>
      <c r="F73" s="77"/>
      <c r="G73" s="22"/>
      <c r="H73" s="22"/>
      <c r="J73" s="21"/>
      <c r="K73" s="21"/>
      <c r="L73" s="21"/>
      <c r="M73" s="21"/>
      <c r="N73" s="21"/>
      <c r="X73" s="2"/>
      <c r="Y73" s="7"/>
      <c r="Z73" s="7"/>
      <c r="AA73" s="2"/>
      <c r="AB73" s="7"/>
      <c r="AC73" s="7"/>
      <c r="AD73" s="2"/>
      <c r="AF73" s="7"/>
      <c r="AG73" s="2"/>
      <c r="AH73" s="7"/>
      <c r="AI73" s="7"/>
      <c r="AJ73" s="2"/>
      <c r="AK73" s="7"/>
      <c r="AL73" s="7"/>
    </row>
    <row r="74" spans="1:38" ht="15.75" x14ac:dyDescent="0.25">
      <c r="A74" s="36" t="str">
        <f>'Nome das Amostras'!A6</f>
        <v>ad</v>
      </c>
      <c r="B74" s="164" t="str">
        <f>VLOOKUP(A74,'Nome das Amostras'!$A$3:$D$28,2,FALSE)</f>
        <v>R3</v>
      </c>
      <c r="C74" s="164"/>
      <c r="D74" s="51" t="s">
        <v>65</v>
      </c>
      <c r="E74" s="52">
        <f>'Banco de Dados'!$O$13/'Banco de Dados'!AC13</f>
        <v>0.66207117665918569</v>
      </c>
      <c r="F74" s="74"/>
      <c r="G74" s="3"/>
      <c r="H74" s="3"/>
      <c r="J74" s="7"/>
      <c r="X74" s="2"/>
      <c r="Y74" s="7"/>
      <c r="Z74" s="7"/>
      <c r="AA74" s="2"/>
      <c r="AB74" s="7"/>
      <c r="AC74" s="7"/>
      <c r="AD74" s="2"/>
      <c r="AF74" s="7"/>
      <c r="AG74" s="2"/>
      <c r="AH74" s="7"/>
      <c r="AI74" s="7"/>
      <c r="AJ74" s="2"/>
      <c r="AK74" s="7"/>
      <c r="AL74" s="7"/>
    </row>
    <row r="75" spans="1:38" ht="15.75" x14ac:dyDescent="0.25">
      <c r="A75" s="107" t="s">
        <v>1</v>
      </c>
      <c r="B75" s="107" t="s">
        <v>0</v>
      </c>
      <c r="C75" s="107" t="s">
        <v>212</v>
      </c>
      <c r="D75" s="107" t="s">
        <v>209</v>
      </c>
      <c r="E75" s="107" t="s">
        <v>213</v>
      </c>
      <c r="F75" s="76" t="s">
        <v>219</v>
      </c>
      <c r="G75" s="54" t="s">
        <v>140</v>
      </c>
      <c r="H75" s="54" t="s">
        <v>66</v>
      </c>
      <c r="J75" s="7"/>
      <c r="K75" s="72" t="str">
        <f>A74</f>
        <v>ad</v>
      </c>
      <c r="L75" s="55" t="s">
        <v>215</v>
      </c>
      <c r="M75" s="41" t="str">
        <f>$A$1</f>
        <v>Potássio</v>
      </c>
      <c r="N75" s="3"/>
      <c r="X75" s="2"/>
      <c r="Y75" s="7"/>
      <c r="Z75" s="7"/>
      <c r="AA75" s="2"/>
      <c r="AB75" s="7"/>
      <c r="AC75" s="7"/>
      <c r="AD75" s="2"/>
      <c r="AF75" s="7"/>
      <c r="AG75" s="2"/>
      <c r="AH75" s="7"/>
      <c r="AI75" s="7"/>
      <c r="AJ75" s="2"/>
      <c r="AK75" s="7"/>
      <c r="AL75" s="7"/>
    </row>
    <row r="76" spans="1:38" x14ac:dyDescent="0.25">
      <c r="A76" s="28" t="str">
        <f>_xlfn.XLOOKUP(P!C76,'Banco de Dados'!$B$3:$B$274,'Banco de Dados'!$K$3:$K$274,"")</f>
        <v>Si</v>
      </c>
      <c r="B76" s="2" cm="1">
        <f t="array" ref="B76:E106">Dados!Y5:AB35</f>
        <v>14</v>
      </c>
      <c r="C76" s="2">
        <v>1740</v>
      </c>
      <c r="D76" s="2">
        <v>3391</v>
      </c>
      <c r="E76" s="2">
        <v>79</v>
      </c>
      <c r="F76" s="32">
        <f>(E76*100)/D76</f>
        <v>2.3296962547920965</v>
      </c>
      <c r="G76" s="3">
        <f t="shared" ref="G76:H103" si="6">$E$74*D76</f>
        <v>2245.0833600512988</v>
      </c>
      <c r="H76" s="3">
        <f t="shared" si="6"/>
        <v>52.303622956075671</v>
      </c>
      <c r="J76" s="7"/>
      <c r="K76" s="5" t="s">
        <v>210</v>
      </c>
      <c r="L76" s="5"/>
      <c r="M76" s="5" t="s">
        <v>211</v>
      </c>
      <c r="X76" s="2"/>
      <c r="Y76" s="7"/>
      <c r="Z76" s="7"/>
      <c r="AA76" s="2"/>
      <c r="AB76" s="7"/>
      <c r="AC76" s="7"/>
      <c r="AD76" s="2"/>
      <c r="AF76" s="7"/>
      <c r="AG76" s="2"/>
      <c r="AH76" s="7"/>
      <c r="AI76" s="7"/>
      <c r="AJ76" s="2"/>
      <c r="AK76" s="7"/>
      <c r="AL76" s="7"/>
    </row>
    <row r="77" spans="1:38" x14ac:dyDescent="0.25">
      <c r="A77" s="28" t="str">
        <f>_xlfn.XLOOKUP(P!C77,'Banco de Dados'!$B$3:$B$274,'Banco de Dados'!$K$3:$K$274,"")</f>
        <v>P</v>
      </c>
      <c r="B77" s="2">
        <v>15</v>
      </c>
      <c r="C77" s="2">
        <v>2013</v>
      </c>
      <c r="D77" s="2">
        <v>630</v>
      </c>
      <c r="E77" s="2">
        <v>71</v>
      </c>
      <c r="F77" s="32">
        <f t="shared" ref="F77:F106" si="7">(E77*100)/D77</f>
        <v>11.269841269841271</v>
      </c>
      <c r="G77" s="3">
        <f t="shared" si="6"/>
        <v>417.10484129528697</v>
      </c>
      <c r="H77" s="3">
        <f t="shared" si="6"/>
        <v>47.007053542802183</v>
      </c>
      <c r="J77" s="7"/>
      <c r="K77" s="6">
        <f>_xlfn.XLOOKUP($B$4,A76:A103,G76:G103,"")</f>
        <v>25066.014748316771</v>
      </c>
      <c r="L77" s="6"/>
      <c r="M77" s="6">
        <f>_xlfn.XLOOKUP($B$4,A76:A103,H76:H103,"")</f>
        <v>156.24879769156783</v>
      </c>
      <c r="X77" s="2"/>
      <c r="Y77" s="7"/>
      <c r="Z77" s="7"/>
      <c r="AA77" s="2"/>
      <c r="AB77" s="7"/>
      <c r="AC77" s="7"/>
      <c r="AD77" s="2"/>
      <c r="AF77" s="7"/>
      <c r="AG77" s="2"/>
      <c r="AH77" s="7"/>
      <c r="AI77" s="7"/>
      <c r="AJ77" s="2"/>
      <c r="AK77" s="7"/>
      <c r="AL77" s="7"/>
    </row>
    <row r="78" spans="1:38" x14ac:dyDescent="0.25">
      <c r="A78" s="28" t="str">
        <f>_xlfn.XLOOKUP(P!C78,'Banco de Dados'!$B$3:$B$274,'Banco de Dados'!$K$3:$K$274,"")</f>
        <v>S</v>
      </c>
      <c r="B78" s="2">
        <v>16</v>
      </c>
      <c r="C78" s="2">
        <v>2307</v>
      </c>
      <c r="D78" s="2">
        <v>3279</v>
      </c>
      <c r="E78" s="2">
        <v>99</v>
      </c>
      <c r="F78" s="32">
        <f t="shared" si="7"/>
        <v>3.019213174748399</v>
      </c>
      <c r="G78" s="3">
        <f t="shared" si="6"/>
        <v>2170.9313882654696</v>
      </c>
      <c r="H78" s="3">
        <f t="shared" si="6"/>
        <v>65.545046489259377</v>
      </c>
      <c r="J78" s="7"/>
      <c r="X78" s="2"/>
      <c r="Y78" s="7"/>
      <c r="Z78" s="7"/>
      <c r="AA78" s="2"/>
      <c r="AB78" s="7"/>
      <c r="AC78" s="7"/>
      <c r="AD78" s="2"/>
      <c r="AF78" s="7"/>
      <c r="AG78" s="2"/>
      <c r="AH78" s="7"/>
      <c r="AI78" s="7"/>
      <c r="AJ78" s="2"/>
      <c r="AK78" s="7"/>
      <c r="AL78" s="7"/>
    </row>
    <row r="79" spans="1:38" ht="15.75" x14ac:dyDescent="0.25">
      <c r="A79" s="28" t="str">
        <f>_xlfn.XLOOKUP(P!C79,'Banco de Dados'!$B$3:$B$274,'Banco de Dados'!$K$3:$K$274,"")</f>
        <v>Cl</v>
      </c>
      <c r="B79" s="2">
        <v>17</v>
      </c>
      <c r="C79" s="2">
        <v>2622</v>
      </c>
      <c r="D79" s="2">
        <v>11608</v>
      </c>
      <c r="E79" s="2">
        <v>176</v>
      </c>
      <c r="F79" s="32">
        <f t="shared" si="7"/>
        <v>1.516195727084769</v>
      </c>
      <c r="G79" s="3">
        <f t="shared" si="6"/>
        <v>7685.3222186598277</v>
      </c>
      <c r="H79" s="3">
        <f t="shared" si="6"/>
        <v>116.52452709201668</v>
      </c>
      <c r="K79" s="165" t="s">
        <v>67</v>
      </c>
      <c r="L79" s="166"/>
      <c r="M79" s="167"/>
      <c r="N79"/>
      <c r="X79" s="2"/>
      <c r="Y79" s="7"/>
      <c r="Z79" s="7"/>
      <c r="AA79" s="2"/>
      <c r="AB79" s="7"/>
      <c r="AC79" s="7"/>
      <c r="AD79" s="2"/>
      <c r="AF79" s="7"/>
      <c r="AG79" s="2"/>
      <c r="AH79" s="7"/>
      <c r="AI79" s="7"/>
      <c r="AJ79" s="2"/>
      <c r="AK79" s="7"/>
      <c r="AL79" s="7"/>
    </row>
    <row r="80" spans="1:38" x14ac:dyDescent="0.25">
      <c r="A80" s="28" t="str">
        <f>_xlfn.XLOOKUP(P!C80,'Banco de Dados'!$B$3:$B$274,'Banco de Dados'!$K$3:$K$274,"")</f>
        <v>Ar</v>
      </c>
      <c r="B80" s="2">
        <v>18</v>
      </c>
      <c r="C80" s="2">
        <v>2957</v>
      </c>
      <c r="D80" s="2">
        <v>6238</v>
      </c>
      <c r="E80" s="2">
        <v>192</v>
      </c>
      <c r="F80" s="32">
        <f t="shared" si="7"/>
        <v>3.0779095864058994</v>
      </c>
      <c r="G80" s="3">
        <f t="shared" si="6"/>
        <v>4130</v>
      </c>
      <c r="H80" s="3">
        <f t="shared" si="6"/>
        <v>127.11766591856366</v>
      </c>
      <c r="J80" s="7"/>
      <c r="K80" s="104" t="s">
        <v>240</v>
      </c>
      <c r="L80" s="39"/>
      <c r="M80" s="106" t="s">
        <v>209</v>
      </c>
      <c r="X80" s="2"/>
      <c r="Y80" s="7"/>
      <c r="Z80" s="7"/>
      <c r="AA80" s="2"/>
      <c r="AB80" s="7"/>
      <c r="AC80" s="7"/>
      <c r="AD80" s="2"/>
      <c r="AF80" s="7"/>
      <c r="AG80" s="2"/>
      <c r="AH80" s="7"/>
      <c r="AI80" s="7"/>
      <c r="AJ80" s="2"/>
      <c r="AK80" s="7"/>
      <c r="AL80" s="7"/>
    </row>
    <row r="81" spans="1:38" x14ac:dyDescent="0.25">
      <c r="A81" s="28" t="str">
        <f>_xlfn.XLOOKUP(P!C81,'Banco de Dados'!$B$3:$B$274,'Banco de Dados'!$K$3:$K$274,"")</f>
        <v>K</v>
      </c>
      <c r="B81" s="2">
        <v>19</v>
      </c>
      <c r="C81" s="2">
        <v>3313</v>
      </c>
      <c r="D81" s="2">
        <v>37860</v>
      </c>
      <c r="E81" s="2">
        <v>236</v>
      </c>
      <c r="F81" s="32">
        <f t="shared" si="7"/>
        <v>0.62334918119387217</v>
      </c>
      <c r="G81" s="3">
        <f t="shared" si="6"/>
        <v>25066.014748316771</v>
      </c>
      <c r="H81" s="3">
        <f t="shared" si="6"/>
        <v>156.24879769156783</v>
      </c>
      <c r="J81" s="58" t="s">
        <v>38</v>
      </c>
      <c r="K81" s="59">
        <f>$L$9</f>
        <v>26760</v>
      </c>
      <c r="L81" s="60"/>
      <c r="M81" s="61">
        <f>$M$11</f>
        <v>169151</v>
      </c>
      <c r="N81" s="60"/>
      <c r="X81" s="2"/>
      <c r="Y81" s="7"/>
      <c r="Z81" s="7"/>
      <c r="AA81" s="2"/>
      <c r="AB81" s="7"/>
      <c r="AC81" s="7"/>
      <c r="AD81" s="2"/>
      <c r="AF81" s="7"/>
      <c r="AG81" s="2"/>
      <c r="AH81" s="7"/>
      <c r="AI81" s="7"/>
      <c r="AJ81" s="2"/>
      <c r="AK81" s="7"/>
      <c r="AL81" s="7"/>
    </row>
    <row r="82" spans="1:38" x14ac:dyDescent="0.25">
      <c r="A82" s="28" t="str">
        <f>_xlfn.XLOOKUP(P!C82,'Banco de Dados'!$B$3:$B$274,'Banco de Dados'!$K$3:$K$274,"")</f>
        <v>Ca</v>
      </c>
      <c r="B82" s="2">
        <v>20</v>
      </c>
      <c r="C82" s="2">
        <v>3691</v>
      </c>
      <c r="D82" s="2">
        <v>18873</v>
      </c>
      <c r="E82" s="2">
        <v>180</v>
      </c>
      <c r="F82" s="32">
        <f t="shared" si="7"/>
        <v>0.9537434430138293</v>
      </c>
      <c r="G82" s="3">
        <f t="shared" si="6"/>
        <v>12495.269317088812</v>
      </c>
      <c r="H82" s="3">
        <f t="shared" si="6"/>
        <v>119.17281179865343</v>
      </c>
      <c r="J82" s="2"/>
      <c r="K82" s="18"/>
      <c r="L82" s="2" t="s">
        <v>70</v>
      </c>
      <c r="M82" s="19"/>
      <c r="X82" s="2"/>
      <c r="Y82" s="7"/>
      <c r="Z82" s="7"/>
      <c r="AA82" s="2"/>
      <c r="AB82" s="7"/>
      <c r="AC82" s="7"/>
      <c r="AD82" s="2"/>
      <c r="AF82" s="7"/>
      <c r="AG82" s="2"/>
      <c r="AH82" s="7"/>
      <c r="AI82" s="7"/>
      <c r="AJ82" s="2"/>
      <c r="AK82" s="7"/>
      <c r="AL82" s="7"/>
    </row>
    <row r="83" spans="1:38" x14ac:dyDescent="0.25">
      <c r="A83" s="28" t="str">
        <f>_xlfn.XLOOKUP(P!C83,'Banco de Dados'!$B$3:$B$274,'Banco de Dados'!$K$3:$K$274,"")</f>
        <v>Ti</v>
      </c>
      <c r="B83" s="2">
        <v>22</v>
      </c>
      <c r="C83" s="2">
        <v>4509</v>
      </c>
      <c r="D83" s="2">
        <v>8976</v>
      </c>
      <c r="E83" s="2">
        <v>146</v>
      </c>
      <c r="F83" s="32">
        <f t="shared" si="7"/>
        <v>1.6265597147950088</v>
      </c>
      <c r="G83" s="3">
        <f t="shared" si="6"/>
        <v>5942.7508816928512</v>
      </c>
      <c r="H83" s="3">
        <f t="shared" si="6"/>
        <v>96.66239179224111</v>
      </c>
      <c r="J83" s="58" t="s">
        <v>69</v>
      </c>
      <c r="K83" s="62" t="s">
        <v>71</v>
      </c>
      <c r="L83" s="63"/>
      <c r="M83" s="64">
        <f>K77</f>
        <v>25066.014748316771</v>
      </c>
      <c r="N83" s="60"/>
      <c r="X83" s="2"/>
      <c r="Y83" s="7"/>
      <c r="Z83" s="7"/>
      <c r="AA83" s="2"/>
      <c r="AB83" s="7"/>
      <c r="AC83" s="7"/>
      <c r="AD83" s="2"/>
      <c r="AF83" s="7"/>
      <c r="AG83" s="2"/>
      <c r="AH83" s="7"/>
      <c r="AI83" s="7"/>
      <c r="AJ83" s="2"/>
      <c r="AK83" s="7"/>
      <c r="AL83" s="7"/>
    </row>
    <row r="84" spans="1:38" x14ac:dyDescent="0.25">
      <c r="A84" s="28" t="str">
        <f>_xlfn.XLOOKUP(P!C84,'Banco de Dados'!$B$3:$B$274,'Banco de Dados'!$K$3:$K$274,"")</f>
        <v>Cr</v>
      </c>
      <c r="B84" s="2">
        <v>24</v>
      </c>
      <c r="C84" s="2">
        <v>5412</v>
      </c>
      <c r="D84" s="2">
        <v>4568</v>
      </c>
      <c r="E84" s="2">
        <v>143</v>
      </c>
      <c r="F84" s="32">
        <f t="shared" si="7"/>
        <v>3.1304728546409808</v>
      </c>
      <c r="G84" s="3">
        <f t="shared" si="6"/>
        <v>3024.3411349791604</v>
      </c>
      <c r="H84" s="3">
        <f t="shared" si="6"/>
        <v>94.676178262263548</v>
      </c>
      <c r="J84" s="7"/>
      <c r="X84" s="2"/>
      <c r="Y84" s="7"/>
      <c r="Z84" s="7"/>
      <c r="AA84" s="2"/>
      <c r="AB84" s="7"/>
      <c r="AC84" s="7"/>
      <c r="AD84" s="2"/>
      <c r="AF84" s="7"/>
      <c r="AG84" s="2"/>
      <c r="AH84" s="7"/>
      <c r="AI84" s="7"/>
      <c r="AJ84" s="2"/>
      <c r="AK84" s="7"/>
      <c r="AL84" s="7"/>
    </row>
    <row r="85" spans="1:38" ht="15.75" x14ac:dyDescent="0.25">
      <c r="A85" s="28" t="str">
        <f>_xlfn.XLOOKUP(P!C85,'Banco de Dados'!$B$3:$B$274,'Banco de Dados'!$K$3:$K$274,"")</f>
        <v>Mn</v>
      </c>
      <c r="B85" s="2">
        <v>25</v>
      </c>
      <c r="C85" s="2">
        <v>5895</v>
      </c>
      <c r="D85" s="2">
        <v>3721</v>
      </c>
      <c r="E85" s="2">
        <v>152</v>
      </c>
      <c r="F85" s="32">
        <f t="shared" si="7"/>
        <v>4.0849234076861061</v>
      </c>
      <c r="G85" s="3">
        <f t="shared" si="6"/>
        <v>2463.5668483488298</v>
      </c>
      <c r="H85" s="3">
        <f t="shared" si="6"/>
        <v>100.63481885219622</v>
      </c>
      <c r="J85" s="7"/>
      <c r="K85" s="165" t="s">
        <v>218</v>
      </c>
      <c r="L85" s="166"/>
      <c r="M85" s="167"/>
      <c r="X85" s="2"/>
      <c r="Y85" s="7"/>
      <c r="Z85" s="7"/>
      <c r="AA85" s="2"/>
      <c r="AB85" s="7"/>
      <c r="AC85" s="7"/>
      <c r="AD85" s="2"/>
      <c r="AF85" s="7"/>
      <c r="AG85" s="2"/>
      <c r="AH85" s="7"/>
      <c r="AI85" s="7"/>
      <c r="AJ85" s="2"/>
      <c r="AK85" s="7"/>
      <c r="AL85" s="7"/>
    </row>
    <row r="86" spans="1:38" x14ac:dyDescent="0.25">
      <c r="A86" s="28" t="str">
        <f>_xlfn.XLOOKUP(P!C86,'Banco de Dados'!$B$3:$B$274,'Banco de Dados'!$K$3:$K$274,"")</f>
        <v>Fe</v>
      </c>
      <c r="B86" s="2">
        <v>26</v>
      </c>
      <c r="C86" s="2">
        <v>6399</v>
      </c>
      <c r="D86" s="2">
        <v>142422</v>
      </c>
      <c r="E86" s="2">
        <v>391</v>
      </c>
      <c r="F86" s="32">
        <f t="shared" si="7"/>
        <v>0.27453623737905658</v>
      </c>
      <c r="G86" s="3">
        <f t="shared" si="6"/>
        <v>94293.501122154543</v>
      </c>
      <c r="H86" s="3">
        <f t="shared" si="6"/>
        <v>258.86983007374158</v>
      </c>
      <c r="J86" s="7"/>
      <c r="K86" s="104" t="s">
        <v>236</v>
      </c>
      <c r="L86" s="108">
        <f>K77</f>
        <v>25066.014748316771</v>
      </c>
      <c r="M86" s="109">
        <f>M77</f>
        <v>156.24879769156783</v>
      </c>
      <c r="X86" s="2"/>
      <c r="Y86" s="7"/>
      <c r="Z86" s="7"/>
      <c r="AA86" s="2"/>
      <c r="AB86" s="7"/>
      <c r="AC86" s="7"/>
      <c r="AD86" s="2"/>
      <c r="AF86" s="7"/>
      <c r="AG86" s="2"/>
      <c r="AH86" s="7"/>
      <c r="AI86" s="7"/>
      <c r="AJ86" s="2"/>
      <c r="AK86" s="7"/>
      <c r="AL86" s="7"/>
    </row>
    <row r="87" spans="1:38" x14ac:dyDescent="0.25">
      <c r="A87" s="28" t="str">
        <f>_xlfn.XLOOKUP(P!C87,'Banco de Dados'!$B$3:$B$274,'Banco de Dados'!$K$3:$K$274,"")</f>
        <v>Ni</v>
      </c>
      <c r="B87" s="2">
        <v>28</v>
      </c>
      <c r="C87" s="2">
        <v>7472</v>
      </c>
      <c r="D87" s="2">
        <v>1694</v>
      </c>
      <c r="E87" s="2">
        <v>224</v>
      </c>
      <c r="F87" s="32">
        <f t="shared" si="7"/>
        <v>13.223140495867769</v>
      </c>
      <c r="G87" s="3">
        <f t="shared" si="6"/>
        <v>1121.5485732606605</v>
      </c>
      <c r="H87" s="3">
        <f t="shared" si="6"/>
        <v>148.30394357165758</v>
      </c>
      <c r="J87" s="7"/>
      <c r="K87" s="104" t="s">
        <v>237</v>
      </c>
      <c r="L87" s="105">
        <f>$L$9</f>
        <v>26760</v>
      </c>
      <c r="M87" s="106">
        <f>$L$10</f>
        <v>480</v>
      </c>
      <c r="X87" s="2"/>
      <c r="Y87" s="7"/>
      <c r="Z87" s="7"/>
      <c r="AA87" s="2"/>
      <c r="AB87" s="7"/>
      <c r="AC87" s="7"/>
      <c r="AD87" s="2"/>
      <c r="AF87" s="7"/>
      <c r="AG87" s="2"/>
      <c r="AH87" s="7"/>
      <c r="AI87" s="7"/>
      <c r="AJ87" s="2"/>
      <c r="AK87" s="7"/>
      <c r="AL87" s="7"/>
    </row>
    <row r="88" spans="1:38" x14ac:dyDescent="0.25">
      <c r="A88" s="28" t="str">
        <f>_xlfn.XLOOKUP(P!C88,'Banco de Dados'!$B$3:$B$274,'Banco de Dados'!$K$3:$K$274,"")</f>
        <v>Zn</v>
      </c>
      <c r="B88" s="2">
        <v>30</v>
      </c>
      <c r="C88" s="2">
        <v>8631</v>
      </c>
      <c r="D88" s="2">
        <v>2596</v>
      </c>
      <c r="E88" s="2">
        <v>226</v>
      </c>
      <c r="F88" s="32">
        <f t="shared" si="7"/>
        <v>8.7057010785824342</v>
      </c>
      <c r="G88" s="3">
        <f t="shared" si="6"/>
        <v>1718.7367746072462</v>
      </c>
      <c r="H88" s="3">
        <f t="shared" si="6"/>
        <v>149.62808592497598</v>
      </c>
      <c r="J88" s="7"/>
      <c r="K88" s="104" t="s">
        <v>238</v>
      </c>
      <c r="L88" s="105">
        <f>$M$11</f>
        <v>169151</v>
      </c>
      <c r="M88" s="106">
        <f>$M$12</f>
        <v>441</v>
      </c>
      <c r="X88" s="2"/>
      <c r="Y88" s="7"/>
      <c r="Z88" s="7"/>
      <c r="AA88" s="2"/>
      <c r="AB88" s="7"/>
      <c r="AC88" s="7"/>
      <c r="AD88" s="2"/>
      <c r="AF88" s="7"/>
      <c r="AG88" s="2"/>
      <c r="AH88" s="7"/>
      <c r="AI88" s="7"/>
      <c r="AJ88" s="2"/>
      <c r="AK88" s="7"/>
      <c r="AL88" s="7"/>
    </row>
    <row r="89" spans="1:38" x14ac:dyDescent="0.25">
      <c r="A89" s="28" t="str">
        <f>_xlfn.XLOOKUP(P!C89,'Banco de Dados'!$B$3:$B$274,'Banco de Dados'!$K$3:$K$274,"")</f>
        <v>Rh</v>
      </c>
      <c r="B89" s="2">
        <v>45</v>
      </c>
      <c r="C89" s="2">
        <v>20167</v>
      </c>
      <c r="D89" s="2">
        <v>1353</v>
      </c>
      <c r="E89" s="2">
        <v>123</v>
      </c>
      <c r="F89" s="32">
        <f t="shared" si="7"/>
        <v>9.0909090909090917</v>
      </c>
      <c r="G89" s="3">
        <f t="shared" si="6"/>
        <v>895.78230201987822</v>
      </c>
      <c r="H89" s="3">
        <f t="shared" si="6"/>
        <v>81.434754729079842</v>
      </c>
      <c r="J89" s="7"/>
      <c r="K89" s="69" t="s">
        <v>217</v>
      </c>
      <c r="L89" s="110">
        <f>SQRT(((M86/L86)^2)+((M87/L87)^2)+((M88/L88)^2))</f>
        <v>1.91676143638594E-2</v>
      </c>
      <c r="M89" s="71" t="str">
        <f>M98</f>
        <v>mg/kg</v>
      </c>
      <c r="X89" s="2"/>
      <c r="Y89" s="7"/>
      <c r="Z89" s="7"/>
      <c r="AA89" s="2"/>
      <c r="AB89" s="7"/>
      <c r="AC89" s="7"/>
      <c r="AD89" s="2"/>
      <c r="AF89" s="7"/>
      <c r="AG89" s="2"/>
      <c r="AH89" s="7"/>
      <c r="AI89" s="7"/>
      <c r="AJ89" s="2"/>
      <c r="AK89" s="7"/>
      <c r="AL89" s="7"/>
    </row>
    <row r="90" spans="1:38" x14ac:dyDescent="0.25">
      <c r="A90" s="28" t="str">
        <f>_xlfn.XLOOKUP(P!C90,'Banco de Dados'!$B$3:$B$274,'Banco de Dados'!$K$3:$K$274,"")</f>
        <v>Rh</v>
      </c>
      <c r="B90" s="2">
        <v>45</v>
      </c>
      <c r="C90" s="2">
        <v>2696</v>
      </c>
      <c r="D90" s="2">
        <v>17503</v>
      </c>
      <c r="E90" s="2">
        <v>144</v>
      </c>
      <c r="F90" s="32">
        <f t="shared" si="7"/>
        <v>0.82271610581043253</v>
      </c>
      <c r="G90" s="3">
        <f t="shared" si="6"/>
        <v>11588.231805065727</v>
      </c>
      <c r="H90" s="3">
        <f t="shared" si="6"/>
        <v>95.338249438922745</v>
      </c>
      <c r="J90" s="7"/>
      <c r="X90" s="2"/>
      <c r="Y90" s="7"/>
      <c r="Z90" s="7"/>
      <c r="AA90" s="2"/>
      <c r="AB90" s="7"/>
      <c r="AC90" s="7"/>
      <c r="AD90" s="2"/>
      <c r="AF90" s="7"/>
      <c r="AG90" s="2"/>
      <c r="AH90" s="7"/>
      <c r="AI90" s="7"/>
      <c r="AJ90" s="2"/>
      <c r="AK90" s="7"/>
      <c r="AL90" s="7"/>
    </row>
    <row r="91" spans="1:38" x14ac:dyDescent="0.25">
      <c r="A91" s="28" t="str">
        <f>_xlfn.XLOOKUP(P!C91,'Banco de Dados'!$B$3:$B$274,'Banco de Dados'!$K$3:$K$274,"")</f>
        <v/>
      </c>
      <c r="B91" s="2">
        <v>0</v>
      </c>
      <c r="C91" s="2">
        <v>0</v>
      </c>
      <c r="D91" s="2">
        <v>0</v>
      </c>
      <c r="E91" s="2">
        <v>0</v>
      </c>
      <c r="F91" s="32" t="e">
        <f t="shared" si="7"/>
        <v>#DIV/0!</v>
      </c>
      <c r="G91" s="3">
        <f t="shared" si="6"/>
        <v>0</v>
      </c>
      <c r="H91" s="3">
        <f t="shared" si="6"/>
        <v>0</v>
      </c>
      <c r="J91" s="7"/>
      <c r="X91" s="2"/>
      <c r="Y91" s="7"/>
      <c r="Z91" s="7"/>
      <c r="AA91" s="2"/>
      <c r="AB91" s="7"/>
      <c r="AC91" s="7"/>
      <c r="AD91" s="2"/>
      <c r="AF91" s="7"/>
      <c r="AG91" s="2"/>
      <c r="AH91" s="7"/>
      <c r="AI91" s="7"/>
      <c r="AJ91" s="2"/>
      <c r="AK91" s="7"/>
      <c r="AL91" s="7"/>
    </row>
    <row r="92" spans="1:38" x14ac:dyDescent="0.25">
      <c r="A92" s="28" t="str">
        <f>_xlfn.XLOOKUP(P!C92,'Banco de Dados'!$B$3:$B$274,'Banco de Dados'!$K$3:$K$274,"")</f>
        <v/>
      </c>
      <c r="B92" s="2">
        <v>0</v>
      </c>
      <c r="C92" s="2">
        <v>0</v>
      </c>
      <c r="D92" s="2">
        <v>0</v>
      </c>
      <c r="E92" s="2">
        <v>0</v>
      </c>
      <c r="F92" s="32" t="e">
        <f t="shared" si="7"/>
        <v>#DIV/0!</v>
      </c>
      <c r="G92" s="3">
        <f t="shared" si="6"/>
        <v>0</v>
      </c>
      <c r="H92" s="3">
        <f t="shared" si="6"/>
        <v>0</v>
      </c>
      <c r="J92" s="7"/>
    </row>
    <row r="93" spans="1:38" x14ac:dyDescent="0.25">
      <c r="A93" s="28" t="str">
        <f>_xlfn.XLOOKUP(P!C93,'Banco de Dados'!$B$3:$B$274,'Banco de Dados'!$K$3:$K$274,"")</f>
        <v/>
      </c>
      <c r="B93" s="2">
        <v>0</v>
      </c>
      <c r="C93" s="2">
        <v>0</v>
      </c>
      <c r="D93" s="2">
        <v>0</v>
      </c>
      <c r="E93" s="2">
        <v>0</v>
      </c>
      <c r="F93" s="32" t="e">
        <f t="shared" si="7"/>
        <v>#DIV/0!</v>
      </c>
      <c r="G93" s="3">
        <f t="shared" si="6"/>
        <v>0</v>
      </c>
      <c r="H93" s="3">
        <f t="shared" si="6"/>
        <v>0</v>
      </c>
      <c r="J93" s="7"/>
    </row>
    <row r="94" spans="1:38" x14ac:dyDescent="0.25">
      <c r="A94" s="28" t="str">
        <f>_xlfn.XLOOKUP(P!C94,'Banco de Dados'!$B$3:$B$274,'Banco de Dados'!$K$3:$K$274,"")</f>
        <v/>
      </c>
      <c r="B94" s="2">
        <v>0</v>
      </c>
      <c r="C94" s="2">
        <v>0</v>
      </c>
      <c r="D94" s="2">
        <v>0</v>
      </c>
      <c r="E94" s="2">
        <v>0</v>
      </c>
      <c r="F94" s="32" t="e">
        <f t="shared" si="7"/>
        <v>#DIV/0!</v>
      </c>
      <c r="G94" s="3">
        <f t="shared" si="6"/>
        <v>0</v>
      </c>
      <c r="H94" s="3">
        <f t="shared" si="6"/>
        <v>0</v>
      </c>
      <c r="J94" s="7"/>
    </row>
    <row r="95" spans="1:38" x14ac:dyDescent="0.25">
      <c r="A95" s="28" t="str">
        <f>_xlfn.XLOOKUP(P!C95,'Banco de Dados'!$B$3:$B$274,'Banco de Dados'!$K$3:$K$274,"")</f>
        <v/>
      </c>
      <c r="B95" s="2">
        <v>0</v>
      </c>
      <c r="C95" s="2">
        <v>0</v>
      </c>
      <c r="D95" s="2">
        <v>0</v>
      </c>
      <c r="E95" s="2">
        <v>0</v>
      </c>
      <c r="F95" s="32" t="e">
        <f t="shared" si="7"/>
        <v>#DIV/0!</v>
      </c>
      <c r="G95" s="3">
        <f t="shared" si="6"/>
        <v>0</v>
      </c>
      <c r="H95" s="3">
        <f t="shared" si="6"/>
        <v>0</v>
      </c>
      <c r="J95" s="7"/>
    </row>
    <row r="96" spans="1:38" x14ac:dyDescent="0.25">
      <c r="A96" s="28" t="str">
        <f>_xlfn.XLOOKUP(P!C96,'Banco de Dados'!$B$3:$B$274,'Banco de Dados'!$K$3:$K$274,"")</f>
        <v/>
      </c>
      <c r="B96" s="2">
        <v>0</v>
      </c>
      <c r="C96" s="2">
        <v>0</v>
      </c>
      <c r="D96" s="2">
        <v>0</v>
      </c>
      <c r="E96" s="17">
        <v>0</v>
      </c>
      <c r="F96" s="32" t="e">
        <f t="shared" si="7"/>
        <v>#DIV/0!</v>
      </c>
      <c r="G96" s="3">
        <f t="shared" si="6"/>
        <v>0</v>
      </c>
      <c r="H96" s="3">
        <f t="shared" si="6"/>
        <v>0</v>
      </c>
      <c r="J96" s="7"/>
    </row>
    <row r="97" spans="1:14" ht="15.75" x14ac:dyDescent="0.25">
      <c r="A97" s="28" t="str">
        <f>_xlfn.XLOOKUP(P!C97,'Banco de Dados'!$B$3:$B$274,'Banco de Dados'!$K$3:$K$274,"")</f>
        <v/>
      </c>
      <c r="B97" s="2">
        <v>0</v>
      </c>
      <c r="C97" s="2">
        <v>0</v>
      </c>
      <c r="D97" s="2">
        <v>0</v>
      </c>
      <c r="E97" s="2">
        <v>0</v>
      </c>
      <c r="F97" s="32" t="e">
        <f t="shared" si="7"/>
        <v>#DIV/0!</v>
      </c>
      <c r="G97" s="3">
        <f t="shared" si="6"/>
        <v>0</v>
      </c>
      <c r="H97" s="3">
        <f t="shared" si="6"/>
        <v>0</v>
      </c>
      <c r="J97" s="7"/>
      <c r="K97" s="101" t="s">
        <v>216</v>
      </c>
      <c r="L97" s="102" t="str">
        <f>K75</f>
        <v>ad</v>
      </c>
      <c r="M97" s="103" t="str">
        <f>M75</f>
        <v>Potássio</v>
      </c>
    </row>
    <row r="98" spans="1:14" x14ac:dyDescent="0.25">
      <c r="A98" s="28" t="str">
        <f>_xlfn.XLOOKUP(P!C98,'Banco de Dados'!$B$3:$B$274,'Banco de Dados'!$K$3:$K$274,"")</f>
        <v/>
      </c>
      <c r="B98" s="2">
        <v>0</v>
      </c>
      <c r="C98" s="2">
        <v>0</v>
      </c>
      <c r="D98" s="2">
        <v>0</v>
      </c>
      <c r="E98" s="2">
        <v>0</v>
      </c>
      <c r="F98" s="32" t="e">
        <f t="shared" si="7"/>
        <v>#DIV/0!</v>
      </c>
      <c r="G98" s="3">
        <f t="shared" si="6"/>
        <v>0</v>
      </c>
      <c r="H98" s="3">
        <f t="shared" si="6"/>
        <v>0</v>
      </c>
      <c r="J98" s="7"/>
      <c r="K98" s="68" t="s">
        <v>68</v>
      </c>
      <c r="L98" s="29">
        <f>(K81*M83)/M81</f>
        <v>3965.4897379557719</v>
      </c>
      <c r="M98" s="66" t="str">
        <f>$M$9</f>
        <v>mg/kg</v>
      </c>
    </row>
    <row r="99" spans="1:14" x14ac:dyDescent="0.25">
      <c r="A99" s="28" t="str">
        <f>_xlfn.XLOOKUP(P!C99,'Banco de Dados'!$B$3:$B$274,'Banco de Dados'!$K$3:$K$274,"")</f>
        <v/>
      </c>
      <c r="B99" s="2">
        <v>0</v>
      </c>
      <c r="C99" s="2">
        <v>0</v>
      </c>
      <c r="D99" s="2">
        <v>0</v>
      </c>
      <c r="E99" s="2">
        <v>0</v>
      </c>
      <c r="F99" s="32" t="e">
        <f t="shared" si="7"/>
        <v>#DIV/0!</v>
      </c>
      <c r="G99" s="3">
        <f t="shared" si="6"/>
        <v>0</v>
      </c>
      <c r="H99" s="3">
        <f t="shared" si="6"/>
        <v>0</v>
      </c>
      <c r="J99" s="7"/>
      <c r="K99" s="111" t="s">
        <v>246</v>
      </c>
      <c r="L99" s="126">
        <f>SQRT(((M86/L86)^2)+((M87/L87)^2)+((M88/L88)^2))</f>
        <v>1.91676143638594E-2</v>
      </c>
      <c r="M99" s="66"/>
    </row>
    <row r="100" spans="1:14" x14ac:dyDescent="0.25">
      <c r="A100" s="28" t="str">
        <f>_xlfn.XLOOKUP(P!C100,'Banco de Dados'!$B$3:$B$274,'Banco de Dados'!$K$3:$K$274,"")</f>
        <v/>
      </c>
      <c r="B100" s="2">
        <v>0</v>
      </c>
      <c r="C100" s="2">
        <v>0</v>
      </c>
      <c r="D100" s="2">
        <v>0</v>
      </c>
      <c r="E100" s="2">
        <v>0</v>
      </c>
      <c r="F100" s="32" t="e">
        <f t="shared" si="7"/>
        <v>#DIV/0!</v>
      </c>
      <c r="G100" s="3">
        <f t="shared" si="6"/>
        <v>0</v>
      </c>
      <c r="H100" s="3">
        <f t="shared" si="6"/>
        <v>0</v>
      </c>
      <c r="J100" s="7"/>
      <c r="K100" s="69" t="s">
        <v>247</v>
      </c>
      <c r="L100" s="127">
        <f>L99*L98</f>
        <v>76.008978060978109</v>
      </c>
      <c r="M100" s="71" t="str">
        <f>$M$9</f>
        <v>mg/kg</v>
      </c>
    </row>
    <row r="101" spans="1:14" x14ac:dyDescent="0.25">
      <c r="A101" s="28" t="str">
        <f>_xlfn.XLOOKUP(P!C101,'Banco de Dados'!$B$3:$B$274,'Banco de Dados'!$K$3:$K$274,"")</f>
        <v/>
      </c>
      <c r="B101" s="2">
        <v>0</v>
      </c>
      <c r="C101" s="2">
        <v>0</v>
      </c>
      <c r="D101" s="2">
        <v>0</v>
      </c>
      <c r="E101" s="2">
        <v>0</v>
      </c>
      <c r="F101" s="32" t="e">
        <f t="shared" si="7"/>
        <v>#DIV/0!</v>
      </c>
      <c r="G101" s="3">
        <f t="shared" si="6"/>
        <v>0</v>
      </c>
      <c r="H101" s="3">
        <f t="shared" si="6"/>
        <v>0</v>
      </c>
      <c r="J101" s="7"/>
      <c r="K101" s="123"/>
      <c r="L101" s="124"/>
    </row>
    <row r="102" spans="1:14" x14ac:dyDescent="0.25">
      <c r="A102" s="28" t="str">
        <f>_xlfn.XLOOKUP(P!C102,'Banco de Dados'!$B$3:$B$274,'Banco de Dados'!$K$3:$K$274,"")</f>
        <v/>
      </c>
      <c r="B102" s="2">
        <v>0</v>
      </c>
      <c r="C102" s="2">
        <v>0</v>
      </c>
      <c r="D102" s="2">
        <v>0</v>
      </c>
      <c r="E102" s="2">
        <v>0</v>
      </c>
      <c r="F102" s="32" t="e">
        <f t="shared" si="7"/>
        <v>#DIV/0!</v>
      </c>
      <c r="G102" s="3">
        <f t="shared" si="6"/>
        <v>0</v>
      </c>
      <c r="H102" s="3">
        <f t="shared" si="6"/>
        <v>0</v>
      </c>
      <c r="J102" s="7"/>
    </row>
    <row r="103" spans="1:14" x14ac:dyDescent="0.25">
      <c r="A103" s="28" t="str">
        <f>_xlfn.XLOOKUP(P!C103,'Banco de Dados'!$B$3:$B$274,'Banco de Dados'!$K$3:$K$274,"")</f>
        <v/>
      </c>
      <c r="B103" s="2">
        <v>0</v>
      </c>
      <c r="C103" s="2">
        <v>0</v>
      </c>
      <c r="D103" s="2">
        <v>0</v>
      </c>
      <c r="E103" s="2">
        <v>0</v>
      </c>
      <c r="F103" s="32" t="e">
        <f t="shared" si="7"/>
        <v>#DIV/0!</v>
      </c>
      <c r="G103" s="3">
        <f t="shared" si="6"/>
        <v>0</v>
      </c>
      <c r="H103" s="3">
        <f t="shared" si="6"/>
        <v>0</v>
      </c>
      <c r="J103" s="7"/>
    </row>
    <row r="104" spans="1:14" x14ac:dyDescent="0.25">
      <c r="A104" s="28" t="str">
        <f>_xlfn.XLOOKUP(P!C104,'Banco de Dados'!$B$3:$B$274,'Banco de Dados'!$K$3:$K$274,"")</f>
        <v/>
      </c>
      <c r="B104" s="2">
        <v>0</v>
      </c>
      <c r="C104" s="2">
        <v>0</v>
      </c>
      <c r="D104" s="2">
        <v>0</v>
      </c>
      <c r="E104" s="2">
        <v>0</v>
      </c>
      <c r="F104" s="32" t="e">
        <f t="shared" si="7"/>
        <v>#DIV/0!</v>
      </c>
      <c r="G104" s="3">
        <f t="shared" ref="G104:H106" si="8">$E$74*D104</f>
        <v>0</v>
      </c>
      <c r="H104" s="3">
        <f t="shared" si="8"/>
        <v>0</v>
      </c>
      <c r="J104" s="7"/>
    </row>
    <row r="105" spans="1:14" x14ac:dyDescent="0.25">
      <c r="A105" s="28" t="str">
        <f>_xlfn.XLOOKUP(P!C105,'Banco de Dados'!$B$3:$B$274,'Banco de Dados'!$K$3:$K$274,"")</f>
        <v/>
      </c>
      <c r="B105" s="2">
        <v>0</v>
      </c>
      <c r="C105" s="2">
        <v>0</v>
      </c>
      <c r="D105" s="2">
        <v>0</v>
      </c>
      <c r="E105" s="2">
        <v>0</v>
      </c>
      <c r="F105" s="32" t="e">
        <f t="shared" si="7"/>
        <v>#DIV/0!</v>
      </c>
      <c r="G105" s="3">
        <f t="shared" si="8"/>
        <v>0</v>
      </c>
      <c r="H105" s="3">
        <f t="shared" si="8"/>
        <v>0</v>
      </c>
      <c r="J105" s="7"/>
    </row>
    <row r="106" spans="1:14" x14ac:dyDescent="0.25">
      <c r="A106" s="28" t="str">
        <f>_xlfn.XLOOKUP(P!C106,'Banco de Dados'!$B$3:$B$274,'Banco de Dados'!$K$3:$K$274,"")</f>
        <v/>
      </c>
      <c r="B106" s="2">
        <v>0</v>
      </c>
      <c r="C106" s="2">
        <v>0</v>
      </c>
      <c r="D106" s="2">
        <v>0</v>
      </c>
      <c r="E106" s="2">
        <v>0</v>
      </c>
      <c r="F106" s="32" t="e">
        <f t="shared" si="7"/>
        <v>#DIV/0!</v>
      </c>
      <c r="G106" s="3">
        <f t="shared" si="8"/>
        <v>0</v>
      </c>
      <c r="H106" s="3">
        <f t="shared" si="8"/>
        <v>0</v>
      </c>
      <c r="J106" s="7"/>
    </row>
    <row r="107" spans="1:14" x14ac:dyDescent="0.25">
      <c r="A107" s="21"/>
      <c r="B107" s="21"/>
      <c r="C107" s="21"/>
      <c r="D107" s="21"/>
      <c r="E107" s="21"/>
      <c r="F107" s="77"/>
      <c r="G107" s="22"/>
      <c r="H107" s="22"/>
      <c r="J107" s="21"/>
      <c r="K107" s="21"/>
      <c r="L107" s="21"/>
      <c r="M107" s="21"/>
      <c r="N107" s="21"/>
    </row>
    <row r="108" spans="1:14" ht="15.75" x14ac:dyDescent="0.25">
      <c r="A108" s="36" t="str">
        <f>'Nome das Amostras'!A7</f>
        <v>ae</v>
      </c>
      <c r="B108" s="164" t="str">
        <f>VLOOKUP(A108,'Nome das Amostras'!$A$3:$D$28,2,FALSE)</f>
        <v>R4</v>
      </c>
      <c r="C108" s="164"/>
      <c r="D108" s="51" t="s">
        <v>65</v>
      </c>
      <c r="E108" s="52">
        <f>'Banco de Dados'!$O$13/'Banco de Dados'!AJ13</f>
        <v>0.6791646110837033</v>
      </c>
      <c r="F108" s="74"/>
      <c r="G108" s="3"/>
      <c r="H108" s="3"/>
      <c r="J108" s="7"/>
    </row>
    <row r="109" spans="1:14" ht="15.75" x14ac:dyDescent="0.25">
      <c r="A109" s="107" t="s">
        <v>1</v>
      </c>
      <c r="B109" s="107" t="s">
        <v>0</v>
      </c>
      <c r="C109" s="107" t="s">
        <v>212</v>
      </c>
      <c r="D109" s="107" t="s">
        <v>209</v>
      </c>
      <c r="E109" s="107" t="s">
        <v>213</v>
      </c>
      <c r="F109" s="76" t="s">
        <v>219</v>
      </c>
      <c r="G109" s="54" t="s">
        <v>140</v>
      </c>
      <c r="H109" s="54" t="s">
        <v>66</v>
      </c>
      <c r="J109" s="7"/>
      <c r="K109" s="72" t="str">
        <f>A108</f>
        <v>ae</v>
      </c>
      <c r="L109" s="55" t="s">
        <v>215</v>
      </c>
      <c r="M109" s="41" t="str">
        <f>$A$1</f>
        <v>Potássio</v>
      </c>
      <c r="N109" s="3"/>
    </row>
    <row r="110" spans="1:14" x14ac:dyDescent="0.25">
      <c r="A110" s="28" t="str">
        <f>_xlfn.XLOOKUP(P!C110,'Banco de Dados'!$B$3:$B$274,'Banco de Dados'!$K$3:$K$274,"")</f>
        <v>Si</v>
      </c>
      <c r="B110" s="2" cm="1">
        <f t="array" ref="B110:E140">Dados!AF5:AI35</f>
        <v>14</v>
      </c>
      <c r="C110" s="2">
        <v>1740</v>
      </c>
      <c r="D110" s="2">
        <v>4643</v>
      </c>
      <c r="E110" s="2">
        <v>90</v>
      </c>
      <c r="F110" s="32">
        <f>(E110*100)/D110</f>
        <v>1.9384018953262976</v>
      </c>
      <c r="G110" s="3">
        <f t="shared" ref="G110:H137" si="9">$E$108*D110</f>
        <v>3153.3612892616343</v>
      </c>
      <c r="H110" s="3">
        <f t="shared" si="9"/>
        <v>61.124814997533299</v>
      </c>
      <c r="J110" s="7"/>
      <c r="K110" s="5" t="s">
        <v>210</v>
      </c>
      <c r="L110" s="5"/>
      <c r="M110" s="5" t="s">
        <v>211</v>
      </c>
    </row>
    <row r="111" spans="1:14" x14ac:dyDescent="0.25">
      <c r="A111" s="28" t="str">
        <f>_xlfn.XLOOKUP(P!C111,'Banco de Dados'!$B$3:$B$274,'Banco de Dados'!$K$3:$K$274,"")</f>
        <v>P</v>
      </c>
      <c r="B111" s="2">
        <v>15</v>
      </c>
      <c r="C111" s="2">
        <v>2013</v>
      </c>
      <c r="D111" s="2">
        <v>767</v>
      </c>
      <c r="E111" s="2">
        <v>72</v>
      </c>
      <c r="F111" s="32">
        <f t="shared" ref="F111:F140" si="10">(E111*100)/D111</f>
        <v>9.3872229465449806</v>
      </c>
      <c r="G111" s="3">
        <f t="shared" si="9"/>
        <v>520.91925670120042</v>
      </c>
      <c r="H111" s="3">
        <f t="shared" si="9"/>
        <v>48.899851998026634</v>
      </c>
      <c r="J111" s="7"/>
      <c r="K111" s="6">
        <f>_xlfn.XLOOKUP($B$4,A110:A137,G110:G137,"")</f>
        <v>35986.216082881103</v>
      </c>
      <c r="L111" s="6"/>
      <c r="M111" s="6">
        <f>_xlfn.XLOOKUP($B$4,A110:A137,H110:H137,"")</f>
        <v>178.62029271501396</v>
      </c>
    </row>
    <row r="112" spans="1:14" x14ac:dyDescent="0.25">
      <c r="A112" s="28" t="str">
        <f>_xlfn.XLOOKUP(P!C112,'Banco de Dados'!$B$3:$B$274,'Banco de Dados'!$K$3:$K$274,"")</f>
        <v>S</v>
      </c>
      <c r="B112" s="2">
        <v>16</v>
      </c>
      <c r="C112" s="2">
        <v>2307</v>
      </c>
      <c r="D112" s="2">
        <v>2989</v>
      </c>
      <c r="E112" s="2">
        <v>96</v>
      </c>
      <c r="F112" s="32">
        <f t="shared" si="10"/>
        <v>3.2117765138842422</v>
      </c>
      <c r="G112" s="3">
        <f t="shared" si="9"/>
        <v>2030.0230225291891</v>
      </c>
      <c r="H112" s="3">
        <f t="shared" si="9"/>
        <v>65.199802664035516</v>
      </c>
      <c r="J112" s="7"/>
    </row>
    <row r="113" spans="1:14" ht="15.75" x14ac:dyDescent="0.25">
      <c r="A113" s="28" t="str">
        <f>_xlfn.XLOOKUP(P!C113,'Banco de Dados'!$B$3:$B$274,'Banco de Dados'!$K$3:$K$274,"")</f>
        <v>Cl</v>
      </c>
      <c r="B113" s="2">
        <v>17</v>
      </c>
      <c r="C113" s="2">
        <v>2622</v>
      </c>
      <c r="D113" s="2">
        <v>9237</v>
      </c>
      <c r="E113" s="2">
        <v>164</v>
      </c>
      <c r="F113" s="32">
        <f t="shared" si="10"/>
        <v>1.775468225614377</v>
      </c>
      <c r="G113" s="3">
        <f t="shared" si="9"/>
        <v>6273.4435125801674</v>
      </c>
      <c r="H113" s="3">
        <f t="shared" si="9"/>
        <v>111.38299621772734</v>
      </c>
      <c r="K113" s="165" t="s">
        <v>67</v>
      </c>
      <c r="L113" s="166"/>
      <c r="M113" s="167"/>
      <c r="N113"/>
    </row>
    <row r="114" spans="1:14" x14ac:dyDescent="0.25">
      <c r="A114" s="28" t="str">
        <f>_xlfn.XLOOKUP(P!C114,'Banco de Dados'!$B$3:$B$274,'Banco de Dados'!$K$3:$K$274,"")</f>
        <v>Ar</v>
      </c>
      <c r="B114" s="2">
        <v>18</v>
      </c>
      <c r="C114" s="2">
        <v>2957</v>
      </c>
      <c r="D114" s="2">
        <v>6081</v>
      </c>
      <c r="E114" s="2">
        <v>191</v>
      </c>
      <c r="F114" s="32">
        <f t="shared" si="10"/>
        <v>3.140930767965795</v>
      </c>
      <c r="G114" s="3">
        <f t="shared" si="9"/>
        <v>4130</v>
      </c>
      <c r="H114" s="3">
        <f t="shared" si="9"/>
        <v>129.72044071698733</v>
      </c>
      <c r="J114" s="7"/>
      <c r="K114" s="104" t="s">
        <v>240</v>
      </c>
      <c r="L114" s="39"/>
      <c r="M114" s="106" t="s">
        <v>209</v>
      </c>
    </row>
    <row r="115" spans="1:14" x14ac:dyDescent="0.25">
      <c r="A115" s="28" t="str">
        <f>_xlfn.XLOOKUP(P!C115,'Banco de Dados'!$B$3:$B$274,'Banco de Dados'!$K$3:$K$274,"")</f>
        <v>K</v>
      </c>
      <c r="B115" s="2">
        <v>19</v>
      </c>
      <c r="C115" s="2">
        <v>3313</v>
      </c>
      <c r="D115" s="2">
        <v>52986</v>
      </c>
      <c r="E115" s="2">
        <v>263</v>
      </c>
      <c r="F115" s="32">
        <f t="shared" si="10"/>
        <v>0.49635752840372926</v>
      </c>
      <c r="G115" s="3">
        <f t="shared" si="9"/>
        <v>35986.216082881103</v>
      </c>
      <c r="H115" s="3">
        <f t="shared" si="9"/>
        <v>178.62029271501396</v>
      </c>
      <c r="J115" s="58" t="s">
        <v>38</v>
      </c>
      <c r="K115" s="59">
        <f>$L$9</f>
        <v>26760</v>
      </c>
      <c r="L115" s="60"/>
      <c r="M115" s="61">
        <f>$M$11</f>
        <v>169151</v>
      </c>
      <c r="N115" s="60"/>
    </row>
    <row r="116" spans="1:14" x14ac:dyDescent="0.25">
      <c r="A116" s="28" t="str">
        <f>_xlfn.XLOOKUP(P!C116,'Banco de Dados'!$B$3:$B$274,'Banco de Dados'!$K$3:$K$274,"")</f>
        <v>Ca</v>
      </c>
      <c r="B116" s="2">
        <v>20</v>
      </c>
      <c r="C116" s="2">
        <v>3691</v>
      </c>
      <c r="D116" s="2">
        <v>17823</v>
      </c>
      <c r="E116" s="2">
        <v>178</v>
      </c>
      <c r="F116" s="32">
        <f t="shared" si="10"/>
        <v>0.99870953262638162</v>
      </c>
      <c r="G116" s="3">
        <f t="shared" si="9"/>
        <v>12104.750863344843</v>
      </c>
      <c r="H116" s="3">
        <f t="shared" si="9"/>
        <v>120.89130077289919</v>
      </c>
      <c r="J116" s="2"/>
      <c r="K116" s="18"/>
      <c r="L116" s="2" t="s">
        <v>70</v>
      </c>
      <c r="M116" s="19"/>
    </row>
    <row r="117" spans="1:14" x14ac:dyDescent="0.25">
      <c r="A117" s="28" t="str">
        <f>_xlfn.XLOOKUP(P!C117,'Banco de Dados'!$B$3:$B$274,'Banco de Dados'!$K$3:$K$274,"")</f>
        <v>Ti</v>
      </c>
      <c r="B117" s="2">
        <v>22</v>
      </c>
      <c r="C117" s="2">
        <v>4509</v>
      </c>
      <c r="D117" s="2">
        <v>11180</v>
      </c>
      <c r="E117" s="2">
        <v>156</v>
      </c>
      <c r="F117" s="32">
        <f t="shared" si="10"/>
        <v>1.3953488372093024</v>
      </c>
      <c r="G117" s="3">
        <f t="shared" si="9"/>
        <v>7593.060351915803</v>
      </c>
      <c r="H117" s="3">
        <f t="shared" si="9"/>
        <v>105.94967932905772</v>
      </c>
      <c r="J117" s="58" t="s">
        <v>69</v>
      </c>
      <c r="K117" s="62" t="s">
        <v>71</v>
      </c>
      <c r="L117" s="63"/>
      <c r="M117" s="64">
        <f>K111</f>
        <v>35986.216082881103</v>
      </c>
      <c r="N117" s="60"/>
    </row>
    <row r="118" spans="1:14" x14ac:dyDescent="0.25">
      <c r="A118" s="28" t="str">
        <f>_xlfn.XLOOKUP(P!C118,'Banco de Dados'!$B$3:$B$274,'Banco de Dados'!$K$3:$K$274,"")</f>
        <v>Cr</v>
      </c>
      <c r="B118" s="2">
        <v>24</v>
      </c>
      <c r="C118" s="2">
        <v>5412</v>
      </c>
      <c r="D118" s="2">
        <v>1576</v>
      </c>
      <c r="E118" s="2">
        <v>131</v>
      </c>
      <c r="F118" s="32">
        <f t="shared" si="10"/>
        <v>8.3121827411167519</v>
      </c>
      <c r="G118" s="3">
        <f t="shared" si="9"/>
        <v>1070.3634270679163</v>
      </c>
      <c r="H118" s="3">
        <f t="shared" si="9"/>
        <v>88.970564051965127</v>
      </c>
      <c r="J118" s="7"/>
    </row>
    <row r="119" spans="1:14" ht="15.75" x14ac:dyDescent="0.25">
      <c r="A119" s="28" t="str">
        <f>_xlfn.XLOOKUP(P!C119,'Banco de Dados'!$B$3:$B$274,'Banco de Dados'!$K$3:$K$274,"")</f>
        <v>Mn</v>
      </c>
      <c r="B119" s="2">
        <v>25</v>
      </c>
      <c r="C119" s="2">
        <v>5895</v>
      </c>
      <c r="D119" s="2">
        <v>3199</v>
      </c>
      <c r="E119" s="2">
        <v>149</v>
      </c>
      <c r="F119" s="32">
        <f t="shared" si="10"/>
        <v>4.6577055329790555</v>
      </c>
      <c r="G119" s="3">
        <f t="shared" si="9"/>
        <v>2172.6475908567668</v>
      </c>
      <c r="H119" s="3">
        <f t="shared" si="9"/>
        <v>101.19552705147179</v>
      </c>
      <c r="J119" s="7"/>
      <c r="K119" s="165" t="s">
        <v>218</v>
      </c>
      <c r="L119" s="166"/>
      <c r="M119" s="167"/>
    </row>
    <row r="120" spans="1:14" x14ac:dyDescent="0.25">
      <c r="A120" s="28" t="str">
        <f>_xlfn.XLOOKUP(P!C120,'Banco de Dados'!$B$3:$B$274,'Banco de Dados'!$K$3:$K$274,"")</f>
        <v>Fe</v>
      </c>
      <c r="B120" s="2">
        <v>26</v>
      </c>
      <c r="C120" s="2">
        <v>6399</v>
      </c>
      <c r="D120" s="2">
        <v>119664</v>
      </c>
      <c r="E120" s="2">
        <v>365</v>
      </c>
      <c r="F120" s="32">
        <f t="shared" si="10"/>
        <v>0.30502072469581493</v>
      </c>
      <c r="G120" s="3">
        <f t="shared" si="9"/>
        <v>81271.554020720272</v>
      </c>
      <c r="H120" s="3">
        <f t="shared" si="9"/>
        <v>247.8950830455517</v>
      </c>
      <c r="J120" s="7"/>
      <c r="K120" s="104" t="s">
        <v>236</v>
      </c>
      <c r="L120" s="108">
        <f>K111</f>
        <v>35986.216082881103</v>
      </c>
      <c r="M120" s="109">
        <f>M111</f>
        <v>178.62029271501396</v>
      </c>
    </row>
    <row r="121" spans="1:14" x14ac:dyDescent="0.25">
      <c r="A121" s="28" t="str">
        <f>_xlfn.XLOOKUP(P!C121,'Banco de Dados'!$B$3:$B$274,'Banco de Dados'!$K$3:$K$274,"")</f>
        <v>Ni</v>
      </c>
      <c r="B121" s="2">
        <v>28</v>
      </c>
      <c r="C121" s="2">
        <v>7472</v>
      </c>
      <c r="D121" s="2">
        <v>802</v>
      </c>
      <c r="E121" s="2">
        <v>229</v>
      </c>
      <c r="F121" s="32">
        <f t="shared" si="10"/>
        <v>28.553615960099751</v>
      </c>
      <c r="G121" s="3">
        <f t="shared" si="9"/>
        <v>544.69001808913004</v>
      </c>
      <c r="H121" s="3">
        <f t="shared" si="9"/>
        <v>155.52869593816806</v>
      </c>
      <c r="J121" s="7"/>
      <c r="K121" s="104" t="s">
        <v>237</v>
      </c>
      <c r="L121" s="105">
        <f>$L$9</f>
        <v>26760</v>
      </c>
      <c r="M121" s="106">
        <f>$L$10</f>
        <v>480</v>
      </c>
    </row>
    <row r="122" spans="1:14" x14ac:dyDescent="0.25">
      <c r="A122" s="28" t="str">
        <f>_xlfn.XLOOKUP(P!C122,'Banco de Dados'!$B$3:$B$274,'Banco de Dados'!$K$3:$K$274,"")</f>
        <v>Zn</v>
      </c>
      <c r="B122" s="2">
        <v>30</v>
      </c>
      <c r="C122" s="2">
        <v>8631</v>
      </c>
      <c r="D122" s="2">
        <v>960</v>
      </c>
      <c r="E122" s="2">
        <v>235</v>
      </c>
      <c r="F122" s="32">
        <f t="shared" si="10"/>
        <v>24.479166666666668</v>
      </c>
      <c r="G122" s="3">
        <f t="shared" si="9"/>
        <v>651.99802664035519</v>
      </c>
      <c r="H122" s="3">
        <f t="shared" si="9"/>
        <v>159.60368360467027</v>
      </c>
      <c r="J122" s="7"/>
      <c r="K122" s="104" t="s">
        <v>238</v>
      </c>
      <c r="L122" s="105">
        <f>$M$11</f>
        <v>169151</v>
      </c>
      <c r="M122" s="106">
        <f>$M$12</f>
        <v>441</v>
      </c>
    </row>
    <row r="123" spans="1:14" x14ac:dyDescent="0.25">
      <c r="A123" s="28" t="str">
        <f>_xlfn.XLOOKUP(P!C123,'Banco de Dados'!$B$3:$B$274,'Banco de Dados'!$K$3:$K$274,"")</f>
        <v>Zr</v>
      </c>
      <c r="B123" s="2">
        <v>40</v>
      </c>
      <c r="C123" s="2">
        <v>15746</v>
      </c>
      <c r="D123" s="2">
        <v>1921</v>
      </c>
      <c r="E123" s="2">
        <v>175</v>
      </c>
      <c r="F123" s="32">
        <f t="shared" si="10"/>
        <v>9.1098386257157724</v>
      </c>
      <c r="G123" s="3">
        <f t="shared" si="9"/>
        <v>1304.6752178917941</v>
      </c>
      <c r="H123" s="3">
        <f t="shared" si="9"/>
        <v>118.85380693964808</v>
      </c>
      <c r="J123" s="7"/>
      <c r="K123" s="69" t="s">
        <v>217</v>
      </c>
      <c r="L123" s="110">
        <f>SQRT(((M120/L120)^2)+((M121/L121)^2)+((M122/L122)^2))</f>
        <v>1.8793033279181626E-2</v>
      </c>
      <c r="M123" s="71" t="str">
        <f>M132</f>
        <v>mg/kg</v>
      </c>
    </row>
    <row r="124" spans="1:14" x14ac:dyDescent="0.25">
      <c r="A124" s="28" t="str">
        <f>_xlfn.XLOOKUP(P!C124,'Banco de Dados'!$B$3:$B$274,'Banco de Dados'!$K$3:$K$274,"")</f>
        <v>Rh</v>
      </c>
      <c r="B124" s="2">
        <v>45</v>
      </c>
      <c r="C124" s="2">
        <v>20167</v>
      </c>
      <c r="D124" s="2">
        <v>1567</v>
      </c>
      <c r="E124" s="2">
        <v>132</v>
      </c>
      <c r="F124" s="32">
        <f t="shared" si="10"/>
        <v>8.4237396298659863</v>
      </c>
      <c r="G124" s="3">
        <f t="shared" si="9"/>
        <v>1064.2509455681632</v>
      </c>
      <c r="H124" s="3">
        <f t="shared" si="9"/>
        <v>89.649728663048833</v>
      </c>
      <c r="J124" s="7"/>
    </row>
    <row r="125" spans="1:14" x14ac:dyDescent="0.25">
      <c r="A125" s="28" t="str">
        <f>_xlfn.XLOOKUP(P!C125,'Banco de Dados'!$B$3:$B$274,'Banco de Dados'!$K$3:$K$274,"")</f>
        <v>Rh</v>
      </c>
      <c r="B125" s="2">
        <v>45</v>
      </c>
      <c r="C125" s="2">
        <v>2696</v>
      </c>
      <c r="D125" s="2">
        <v>16881</v>
      </c>
      <c r="E125" s="2">
        <v>140</v>
      </c>
      <c r="F125" s="32">
        <f t="shared" si="10"/>
        <v>0.82933475505005627</v>
      </c>
      <c r="G125" s="3">
        <f t="shared" si="9"/>
        <v>11464.977799703995</v>
      </c>
      <c r="H125" s="3">
        <f t="shared" si="9"/>
        <v>95.083045551718456</v>
      </c>
      <c r="J125" s="7"/>
    </row>
    <row r="126" spans="1:14" x14ac:dyDescent="0.25">
      <c r="A126" s="28" t="str">
        <f>_xlfn.XLOOKUP(P!C126,'Banco de Dados'!$B$3:$B$274,'Banco de Dados'!$K$3:$K$274,"")</f>
        <v/>
      </c>
      <c r="B126" s="2">
        <v>0</v>
      </c>
      <c r="C126" s="2">
        <v>0</v>
      </c>
      <c r="D126" s="2">
        <v>0</v>
      </c>
      <c r="E126" s="2">
        <v>0</v>
      </c>
      <c r="F126" s="32" t="e">
        <f t="shared" si="10"/>
        <v>#DIV/0!</v>
      </c>
      <c r="G126" s="3">
        <f t="shared" si="9"/>
        <v>0</v>
      </c>
      <c r="H126" s="3">
        <f t="shared" si="9"/>
        <v>0</v>
      </c>
      <c r="J126" s="7"/>
    </row>
    <row r="127" spans="1:14" x14ac:dyDescent="0.25">
      <c r="A127" s="28" t="str">
        <f>_xlfn.XLOOKUP(P!C127,'Banco de Dados'!$B$3:$B$274,'Banco de Dados'!$K$3:$K$274,"")</f>
        <v/>
      </c>
      <c r="B127" s="2">
        <v>0</v>
      </c>
      <c r="C127" s="2">
        <v>0</v>
      </c>
      <c r="D127" s="2">
        <v>0</v>
      </c>
      <c r="E127" s="2">
        <v>0</v>
      </c>
      <c r="F127" s="32" t="e">
        <f t="shared" si="10"/>
        <v>#DIV/0!</v>
      </c>
      <c r="G127" s="3">
        <f t="shared" si="9"/>
        <v>0</v>
      </c>
      <c r="H127" s="3">
        <f t="shared" si="9"/>
        <v>0</v>
      </c>
      <c r="J127" s="7"/>
    </row>
    <row r="128" spans="1:14" x14ac:dyDescent="0.25">
      <c r="A128" s="28" t="str">
        <f>_xlfn.XLOOKUP(P!C128,'Banco de Dados'!$B$3:$B$274,'Banco de Dados'!$K$3:$K$274,"")</f>
        <v/>
      </c>
      <c r="B128" s="2">
        <v>0</v>
      </c>
      <c r="C128" s="2">
        <v>0</v>
      </c>
      <c r="D128" s="2">
        <v>0</v>
      </c>
      <c r="E128" s="2">
        <v>0</v>
      </c>
      <c r="F128" s="32" t="e">
        <f t="shared" si="10"/>
        <v>#DIV/0!</v>
      </c>
      <c r="G128" s="3">
        <f t="shared" si="9"/>
        <v>0</v>
      </c>
      <c r="H128" s="3">
        <f t="shared" si="9"/>
        <v>0</v>
      </c>
      <c r="J128" s="7"/>
    </row>
    <row r="129" spans="1:14" x14ac:dyDescent="0.25">
      <c r="A129" s="28" t="str">
        <f>_xlfn.XLOOKUP(P!C129,'Banco de Dados'!$B$3:$B$274,'Banco de Dados'!$K$3:$K$274,"")</f>
        <v/>
      </c>
      <c r="B129" s="2">
        <v>0</v>
      </c>
      <c r="C129" s="2">
        <v>0</v>
      </c>
      <c r="D129" s="2">
        <v>0</v>
      </c>
      <c r="E129" s="2">
        <v>0</v>
      </c>
      <c r="F129" s="32" t="e">
        <f t="shared" si="10"/>
        <v>#DIV/0!</v>
      </c>
      <c r="G129" s="3">
        <f t="shared" si="9"/>
        <v>0</v>
      </c>
      <c r="H129" s="3">
        <f t="shared" si="9"/>
        <v>0</v>
      </c>
      <c r="J129" s="7"/>
    </row>
    <row r="130" spans="1:14" x14ac:dyDescent="0.25">
      <c r="A130" s="28" t="str">
        <f>_xlfn.XLOOKUP(P!C130,'Banco de Dados'!$B$3:$B$274,'Banco de Dados'!$K$3:$K$274,"")</f>
        <v/>
      </c>
      <c r="B130" s="2">
        <v>0</v>
      </c>
      <c r="C130" s="2">
        <v>0</v>
      </c>
      <c r="D130" s="2">
        <v>0</v>
      </c>
      <c r="E130" s="17">
        <v>0</v>
      </c>
      <c r="F130" s="32" t="e">
        <f t="shared" si="10"/>
        <v>#DIV/0!</v>
      </c>
      <c r="G130" s="3">
        <f t="shared" si="9"/>
        <v>0</v>
      </c>
      <c r="H130" s="3">
        <f t="shared" si="9"/>
        <v>0</v>
      </c>
      <c r="J130" s="7"/>
    </row>
    <row r="131" spans="1:14" ht="15.75" x14ac:dyDescent="0.25">
      <c r="A131" s="28" t="str">
        <f>_xlfn.XLOOKUP(P!C131,'Banco de Dados'!$B$3:$B$274,'Banco de Dados'!$K$3:$K$274,"")</f>
        <v/>
      </c>
      <c r="B131" s="2">
        <v>0</v>
      </c>
      <c r="C131" s="2">
        <v>0</v>
      </c>
      <c r="D131" s="2">
        <v>0</v>
      </c>
      <c r="E131" s="2">
        <v>0</v>
      </c>
      <c r="F131" s="32" t="e">
        <f t="shared" si="10"/>
        <v>#DIV/0!</v>
      </c>
      <c r="G131" s="3">
        <f t="shared" si="9"/>
        <v>0</v>
      </c>
      <c r="H131" s="3">
        <f t="shared" si="9"/>
        <v>0</v>
      </c>
      <c r="J131" s="7"/>
      <c r="K131" s="101" t="s">
        <v>216</v>
      </c>
      <c r="L131" s="102" t="str">
        <f>K109</f>
        <v>ae</v>
      </c>
      <c r="M131" s="103" t="str">
        <f>M109</f>
        <v>Potássio</v>
      </c>
    </row>
    <row r="132" spans="1:14" x14ac:dyDescent="0.25">
      <c r="A132" s="28" t="str">
        <f>_xlfn.XLOOKUP(P!C132,'Banco de Dados'!$B$3:$B$274,'Banco de Dados'!$K$3:$K$274,"")</f>
        <v/>
      </c>
      <c r="B132" s="2">
        <v>0</v>
      </c>
      <c r="C132" s="2">
        <v>0</v>
      </c>
      <c r="D132" s="2">
        <v>0</v>
      </c>
      <c r="E132" s="2">
        <v>0</v>
      </c>
      <c r="F132" s="32" t="e">
        <f t="shared" si="10"/>
        <v>#DIV/0!</v>
      </c>
      <c r="G132" s="3">
        <f t="shared" si="9"/>
        <v>0</v>
      </c>
      <c r="H132" s="3">
        <f t="shared" si="9"/>
        <v>0</v>
      </c>
      <c r="J132" s="7"/>
      <c r="K132" s="68" t="s">
        <v>68</v>
      </c>
      <c r="L132" s="29">
        <f>(K115*M117)/M115</f>
        <v>5693.0857185467321</v>
      </c>
      <c r="M132" s="66" t="str">
        <f>$M$9</f>
        <v>mg/kg</v>
      </c>
    </row>
    <row r="133" spans="1:14" x14ac:dyDescent="0.25">
      <c r="A133" s="28" t="str">
        <f>_xlfn.XLOOKUP(P!C133,'Banco de Dados'!$B$3:$B$274,'Banco de Dados'!$K$3:$K$274,"")</f>
        <v/>
      </c>
      <c r="B133" s="2">
        <v>0</v>
      </c>
      <c r="C133" s="2">
        <v>0</v>
      </c>
      <c r="D133" s="2">
        <v>0</v>
      </c>
      <c r="E133" s="2">
        <v>0</v>
      </c>
      <c r="F133" s="32" t="e">
        <f t="shared" si="10"/>
        <v>#DIV/0!</v>
      </c>
      <c r="G133" s="3">
        <f t="shared" si="9"/>
        <v>0</v>
      </c>
      <c r="H133" s="3">
        <f t="shared" si="9"/>
        <v>0</v>
      </c>
      <c r="J133" s="7"/>
      <c r="K133" s="111" t="s">
        <v>246</v>
      </c>
      <c r="L133" s="126">
        <f>SQRT(((M120/L120)^2)+((M121/L121)^2)+((M122/L122)^2))</f>
        <v>1.8793033279181626E-2</v>
      </c>
      <c r="M133" s="66"/>
    </row>
    <row r="134" spans="1:14" x14ac:dyDescent="0.25">
      <c r="A134" s="28" t="str">
        <f>_xlfn.XLOOKUP(P!C134,'Banco de Dados'!$B$3:$B$274,'Banco de Dados'!$K$3:$K$274,"")</f>
        <v/>
      </c>
      <c r="B134" s="2">
        <v>0</v>
      </c>
      <c r="C134" s="2">
        <v>0</v>
      </c>
      <c r="D134" s="2">
        <v>0</v>
      </c>
      <c r="E134" s="2">
        <v>0</v>
      </c>
      <c r="F134" s="32" t="e">
        <f t="shared" si="10"/>
        <v>#DIV/0!</v>
      </c>
      <c r="G134" s="3">
        <f t="shared" si="9"/>
        <v>0</v>
      </c>
      <c r="H134" s="3">
        <f t="shared" si="9"/>
        <v>0</v>
      </c>
      <c r="J134" s="7"/>
      <c r="K134" s="69" t="s">
        <v>247</v>
      </c>
      <c r="L134" s="127">
        <f>L133*L132</f>
        <v>106.99034936988238</v>
      </c>
      <c r="M134" s="71" t="str">
        <f>$M$9</f>
        <v>mg/kg</v>
      </c>
    </row>
    <row r="135" spans="1:14" x14ac:dyDescent="0.25">
      <c r="A135" s="28" t="str">
        <f>_xlfn.XLOOKUP(P!C135,'Banco de Dados'!$B$3:$B$274,'Banco de Dados'!$K$3:$K$274,"")</f>
        <v/>
      </c>
      <c r="B135" s="2">
        <v>0</v>
      </c>
      <c r="C135" s="2">
        <v>0</v>
      </c>
      <c r="D135" s="2">
        <v>0</v>
      </c>
      <c r="E135" s="2">
        <v>0</v>
      </c>
      <c r="F135" s="32" t="e">
        <f t="shared" si="10"/>
        <v>#DIV/0!</v>
      </c>
      <c r="G135" s="3">
        <f t="shared" si="9"/>
        <v>0</v>
      </c>
      <c r="H135" s="3">
        <f t="shared" si="9"/>
        <v>0</v>
      </c>
      <c r="J135" s="7"/>
      <c r="K135" s="123"/>
      <c r="L135" s="124"/>
    </row>
    <row r="136" spans="1:14" x14ac:dyDescent="0.25">
      <c r="A136" s="28" t="str">
        <f>_xlfn.XLOOKUP(P!C136,'Banco de Dados'!$B$3:$B$274,'Banco de Dados'!$K$3:$K$274,"")</f>
        <v/>
      </c>
      <c r="B136" s="2">
        <v>0</v>
      </c>
      <c r="C136" s="2">
        <v>0</v>
      </c>
      <c r="D136" s="2">
        <v>0</v>
      </c>
      <c r="E136" s="2">
        <v>0</v>
      </c>
      <c r="F136" s="32" t="e">
        <f t="shared" si="10"/>
        <v>#DIV/0!</v>
      </c>
      <c r="G136" s="3">
        <f t="shared" si="9"/>
        <v>0</v>
      </c>
      <c r="H136" s="3">
        <f t="shared" si="9"/>
        <v>0</v>
      </c>
      <c r="J136" s="7"/>
    </row>
    <row r="137" spans="1:14" x14ac:dyDescent="0.25">
      <c r="A137" s="28" t="str">
        <f>_xlfn.XLOOKUP(P!C137,'Banco de Dados'!$B$3:$B$274,'Banco de Dados'!$K$3:$K$274,"")</f>
        <v/>
      </c>
      <c r="B137" s="2">
        <v>0</v>
      </c>
      <c r="C137" s="2">
        <v>0</v>
      </c>
      <c r="D137" s="2">
        <v>0</v>
      </c>
      <c r="E137" s="2">
        <v>0</v>
      </c>
      <c r="F137" s="32" t="e">
        <f t="shared" si="10"/>
        <v>#DIV/0!</v>
      </c>
      <c r="G137" s="3">
        <f t="shared" si="9"/>
        <v>0</v>
      </c>
      <c r="H137" s="3">
        <f t="shared" si="9"/>
        <v>0</v>
      </c>
      <c r="J137" s="7"/>
    </row>
    <row r="138" spans="1:14" x14ac:dyDescent="0.25">
      <c r="A138" s="28" t="str">
        <f>_xlfn.XLOOKUP(P!C138,'Banco de Dados'!$B$3:$B$274,'Banco de Dados'!$K$3:$K$274,"")</f>
        <v/>
      </c>
      <c r="B138" s="2">
        <v>0</v>
      </c>
      <c r="C138" s="2">
        <v>0</v>
      </c>
      <c r="D138" s="2">
        <v>0</v>
      </c>
      <c r="E138" s="2">
        <v>0</v>
      </c>
      <c r="F138" s="32" t="e">
        <f t="shared" si="10"/>
        <v>#DIV/0!</v>
      </c>
      <c r="G138" s="3">
        <f t="shared" ref="G138:H140" si="11">$E$108*D138</f>
        <v>0</v>
      </c>
      <c r="H138" s="3">
        <f t="shared" si="11"/>
        <v>0</v>
      </c>
      <c r="J138" s="7"/>
    </row>
    <row r="139" spans="1:14" x14ac:dyDescent="0.25">
      <c r="A139" s="28" t="str">
        <f>_xlfn.XLOOKUP(P!C139,'Banco de Dados'!$B$3:$B$274,'Banco de Dados'!$K$3:$K$274,"")</f>
        <v/>
      </c>
      <c r="B139" s="2">
        <v>0</v>
      </c>
      <c r="C139" s="2">
        <v>0</v>
      </c>
      <c r="D139" s="2">
        <v>0</v>
      </c>
      <c r="E139" s="2">
        <v>0</v>
      </c>
      <c r="F139" s="32" t="e">
        <f t="shared" si="10"/>
        <v>#DIV/0!</v>
      </c>
      <c r="G139" s="3">
        <f t="shared" si="11"/>
        <v>0</v>
      </c>
      <c r="H139" s="3">
        <f t="shared" si="11"/>
        <v>0</v>
      </c>
      <c r="J139" s="7"/>
    </row>
    <row r="140" spans="1:14" x14ac:dyDescent="0.25">
      <c r="A140" s="28" t="str">
        <f>_xlfn.XLOOKUP(P!C140,'Banco de Dados'!$B$3:$B$274,'Banco de Dados'!$K$3:$K$274,"")</f>
        <v/>
      </c>
      <c r="B140" s="2">
        <v>0</v>
      </c>
      <c r="C140" s="2">
        <v>0</v>
      </c>
      <c r="D140" s="2">
        <v>0</v>
      </c>
      <c r="E140" s="2">
        <v>0</v>
      </c>
      <c r="F140" s="32" t="e">
        <f t="shared" si="10"/>
        <v>#DIV/0!</v>
      </c>
      <c r="G140" s="3">
        <f t="shared" si="11"/>
        <v>0</v>
      </c>
      <c r="H140" s="3">
        <f t="shared" si="11"/>
        <v>0</v>
      </c>
      <c r="J140" s="7"/>
    </row>
    <row r="141" spans="1:14" x14ac:dyDescent="0.25">
      <c r="A141" s="21"/>
      <c r="B141" s="21"/>
      <c r="C141" s="21"/>
      <c r="D141" s="21"/>
      <c r="E141" s="21"/>
      <c r="F141" s="77"/>
      <c r="G141" s="22"/>
      <c r="H141" s="22"/>
      <c r="J141" s="21"/>
      <c r="K141" s="21"/>
      <c r="L141" s="21"/>
      <c r="M141" s="21"/>
      <c r="N141" s="21"/>
    </row>
    <row r="142" spans="1:14" ht="15.75" x14ac:dyDescent="0.25">
      <c r="A142" s="36" t="str">
        <f>'Nome das Amostras'!A8</f>
        <v>af</v>
      </c>
      <c r="B142" s="164" t="str">
        <f>VLOOKUP(A142,'Nome das Amostras'!$A$3:$D$28,2,FALSE)</f>
        <v>R5</v>
      </c>
      <c r="C142" s="164"/>
      <c r="D142" s="51" t="s">
        <v>65</v>
      </c>
      <c r="E142" s="52">
        <f>'Banco de Dados'!$O$13/'Banco de Dados'!AQ13</f>
        <v>0.74334053275737944</v>
      </c>
      <c r="F142" s="74"/>
      <c r="G142" s="3"/>
      <c r="H142" s="3"/>
      <c r="J142" s="7"/>
    </row>
    <row r="143" spans="1:14" ht="15.75" x14ac:dyDescent="0.25">
      <c r="A143" s="107" t="s">
        <v>1</v>
      </c>
      <c r="B143" s="107" t="s">
        <v>0</v>
      </c>
      <c r="C143" s="107" t="s">
        <v>212</v>
      </c>
      <c r="D143" s="107" t="s">
        <v>209</v>
      </c>
      <c r="E143" s="107" t="s">
        <v>213</v>
      </c>
      <c r="F143" s="76" t="s">
        <v>219</v>
      </c>
      <c r="G143" s="54" t="s">
        <v>140</v>
      </c>
      <c r="H143" s="54" t="s">
        <v>66</v>
      </c>
      <c r="J143" s="7"/>
      <c r="K143" s="72" t="str">
        <f>A142</f>
        <v>af</v>
      </c>
      <c r="L143" s="55" t="s">
        <v>215</v>
      </c>
      <c r="M143" s="41" t="str">
        <f>$A$1</f>
        <v>Potássio</v>
      </c>
      <c r="N143" s="3"/>
    </row>
    <row r="144" spans="1:14" x14ac:dyDescent="0.25">
      <c r="A144" s="28" t="str">
        <f>_xlfn.XLOOKUP(P!C144,'Banco de Dados'!$B$3:$B$274,'Banco de Dados'!$K$3:$K$274,"")</f>
        <v>Si</v>
      </c>
      <c r="B144" s="2" cm="1">
        <f t="array" ref="B144:E174">Dados!AM5:AP35</f>
        <v>14</v>
      </c>
      <c r="C144" s="2">
        <v>1740</v>
      </c>
      <c r="D144" s="2">
        <v>6800</v>
      </c>
      <c r="E144" s="2">
        <v>107</v>
      </c>
      <c r="F144" s="32">
        <f>(E144*100)/D144</f>
        <v>1.5735294117647058</v>
      </c>
      <c r="G144" s="3">
        <f t="shared" ref="G144:H171" si="12">D144*$E$142</f>
        <v>5054.71562275018</v>
      </c>
      <c r="H144" s="3">
        <f t="shared" si="12"/>
        <v>79.537437005039607</v>
      </c>
      <c r="J144" s="7"/>
      <c r="K144" s="5" t="s">
        <v>210</v>
      </c>
      <c r="L144" s="5"/>
      <c r="M144" s="5" t="s">
        <v>211</v>
      </c>
    </row>
    <row r="145" spans="1:14" x14ac:dyDescent="0.25">
      <c r="A145" s="28" t="str">
        <f>_xlfn.XLOOKUP(P!C145,'Banco de Dados'!$B$3:$B$274,'Banco de Dados'!$K$3:$K$274,"")</f>
        <v>P</v>
      </c>
      <c r="B145" s="2">
        <v>15</v>
      </c>
      <c r="C145" s="2">
        <v>2013</v>
      </c>
      <c r="D145" s="2">
        <v>602</v>
      </c>
      <c r="E145" s="2">
        <v>74</v>
      </c>
      <c r="F145" s="32">
        <f t="shared" ref="F145:F174" si="13">(E145*100)/D145</f>
        <v>12.29235880398671</v>
      </c>
      <c r="G145" s="3">
        <f t="shared" si="12"/>
        <v>447.49100071994241</v>
      </c>
      <c r="H145" s="3">
        <f t="shared" si="12"/>
        <v>55.007199424046078</v>
      </c>
      <c r="J145" s="7"/>
      <c r="K145" s="6">
        <f>_xlfn.XLOOKUP($B$4,A144:A171,G144:G171,"")</f>
        <v>47352.278617710588</v>
      </c>
      <c r="L145" s="6"/>
      <c r="M145" s="6">
        <f>_xlfn.XLOOKUP($B$4,A144:A171,H144:H171,"")</f>
        <v>209.62203023758099</v>
      </c>
    </row>
    <row r="146" spans="1:14" x14ac:dyDescent="0.25">
      <c r="A146" s="28" t="str">
        <f>_xlfn.XLOOKUP(P!C146,'Banco de Dados'!$B$3:$B$274,'Banco de Dados'!$K$3:$K$274,"")</f>
        <v>S</v>
      </c>
      <c r="B146" s="2">
        <v>16</v>
      </c>
      <c r="C146" s="2">
        <v>2307</v>
      </c>
      <c r="D146" s="2">
        <v>4373</v>
      </c>
      <c r="E146" s="2">
        <v>106</v>
      </c>
      <c r="F146" s="32">
        <f t="shared" si="13"/>
        <v>2.4239652412531445</v>
      </c>
      <c r="G146" s="3">
        <f t="shared" si="12"/>
        <v>3250.6281497480204</v>
      </c>
      <c r="H146" s="3">
        <f t="shared" si="12"/>
        <v>78.79409647228222</v>
      </c>
      <c r="J146" s="7"/>
    </row>
    <row r="147" spans="1:14" ht="15.75" x14ac:dyDescent="0.25">
      <c r="A147" s="28" t="str">
        <f>_xlfn.XLOOKUP(P!C147,'Banco de Dados'!$B$3:$B$274,'Banco de Dados'!$K$3:$K$274,"")</f>
        <v>Cl</v>
      </c>
      <c r="B147" s="2">
        <v>17</v>
      </c>
      <c r="C147" s="2">
        <v>2622</v>
      </c>
      <c r="D147" s="2">
        <v>8287</v>
      </c>
      <c r="E147" s="2">
        <v>161</v>
      </c>
      <c r="F147" s="32">
        <f t="shared" si="13"/>
        <v>1.942801979003258</v>
      </c>
      <c r="G147" s="3">
        <f t="shared" si="12"/>
        <v>6160.0629949604036</v>
      </c>
      <c r="H147" s="3">
        <f t="shared" si="12"/>
        <v>119.67782577393808</v>
      </c>
      <c r="K147" s="165" t="s">
        <v>67</v>
      </c>
      <c r="L147" s="166"/>
      <c r="M147" s="167"/>
      <c r="N147"/>
    </row>
    <row r="148" spans="1:14" x14ac:dyDescent="0.25">
      <c r="A148" s="28" t="str">
        <f>_xlfn.XLOOKUP(P!C148,'Banco de Dados'!$B$3:$B$274,'Banco de Dados'!$K$3:$K$274,"")</f>
        <v>Ar</v>
      </c>
      <c r="B148" s="2">
        <v>18</v>
      </c>
      <c r="C148" s="2">
        <v>2957</v>
      </c>
      <c r="D148" s="2">
        <v>5556</v>
      </c>
      <c r="E148" s="2">
        <v>193</v>
      </c>
      <c r="F148" s="32">
        <f t="shared" si="13"/>
        <v>3.4737221022318217</v>
      </c>
      <c r="G148" s="3">
        <f t="shared" si="12"/>
        <v>4130</v>
      </c>
      <c r="H148" s="3">
        <f t="shared" si="12"/>
        <v>143.46472282217422</v>
      </c>
      <c r="J148" s="7"/>
      <c r="K148" s="104" t="s">
        <v>240</v>
      </c>
      <c r="L148" s="39"/>
      <c r="M148" s="106" t="s">
        <v>209</v>
      </c>
    </row>
    <row r="149" spans="1:14" x14ac:dyDescent="0.25">
      <c r="A149" s="28" t="str">
        <f>_xlfn.XLOOKUP(P!C149,'Banco de Dados'!$B$3:$B$274,'Banco de Dados'!$K$3:$K$274,"")</f>
        <v>K</v>
      </c>
      <c r="B149" s="2">
        <v>19</v>
      </c>
      <c r="C149" s="2">
        <v>3313</v>
      </c>
      <c r="D149" s="2">
        <v>63702</v>
      </c>
      <c r="E149" s="2">
        <v>282</v>
      </c>
      <c r="F149" s="32">
        <f t="shared" si="13"/>
        <v>0.44268625788829236</v>
      </c>
      <c r="G149" s="3">
        <f t="shared" si="12"/>
        <v>47352.278617710588</v>
      </c>
      <c r="H149" s="3">
        <f t="shared" si="12"/>
        <v>209.62203023758099</v>
      </c>
      <c r="J149" s="58" t="s">
        <v>38</v>
      </c>
      <c r="K149" s="59">
        <f>$L$9</f>
        <v>26760</v>
      </c>
      <c r="L149" s="60"/>
      <c r="M149" s="61">
        <f>$M$11</f>
        <v>169151</v>
      </c>
      <c r="N149" s="60"/>
    </row>
    <row r="150" spans="1:14" x14ac:dyDescent="0.25">
      <c r="A150" s="28" t="str">
        <f>_xlfn.XLOOKUP(P!C150,'Banco de Dados'!$B$3:$B$274,'Banco de Dados'!$K$3:$K$274,"")</f>
        <v>Ca</v>
      </c>
      <c r="B150" s="2">
        <v>20</v>
      </c>
      <c r="C150" s="2">
        <v>3691</v>
      </c>
      <c r="D150" s="2">
        <v>20379</v>
      </c>
      <c r="E150" s="2">
        <v>188</v>
      </c>
      <c r="F150" s="32">
        <f t="shared" si="13"/>
        <v>0.92251827862014824</v>
      </c>
      <c r="G150" s="3">
        <f t="shared" si="12"/>
        <v>15148.536717062636</v>
      </c>
      <c r="H150" s="3">
        <f t="shared" si="12"/>
        <v>139.74802015838733</v>
      </c>
      <c r="J150" s="2"/>
      <c r="K150" s="18"/>
      <c r="L150" s="2" t="s">
        <v>70</v>
      </c>
      <c r="M150" s="19"/>
    </row>
    <row r="151" spans="1:14" x14ac:dyDescent="0.25">
      <c r="A151" s="28" t="str">
        <f>_xlfn.XLOOKUP(P!C151,'Banco de Dados'!$B$3:$B$274,'Banco de Dados'!$K$3:$K$274,"")</f>
        <v>Ti</v>
      </c>
      <c r="B151" s="2">
        <v>22</v>
      </c>
      <c r="C151" s="2">
        <v>4509</v>
      </c>
      <c r="D151" s="2">
        <v>13100</v>
      </c>
      <c r="E151" s="2">
        <v>160</v>
      </c>
      <c r="F151" s="32">
        <f t="shared" si="13"/>
        <v>1.2213740458015268</v>
      </c>
      <c r="G151" s="3">
        <f t="shared" si="12"/>
        <v>9737.760979121671</v>
      </c>
      <c r="H151" s="3">
        <f t="shared" si="12"/>
        <v>118.93448524118071</v>
      </c>
      <c r="J151" s="58" t="s">
        <v>69</v>
      </c>
      <c r="K151" s="62" t="s">
        <v>71</v>
      </c>
      <c r="L151" s="63"/>
      <c r="M151" s="64">
        <f>K145</f>
        <v>47352.278617710588</v>
      </c>
      <c r="N151" s="60"/>
    </row>
    <row r="152" spans="1:14" x14ac:dyDescent="0.25">
      <c r="A152" s="28" t="str">
        <f>_xlfn.XLOOKUP(P!C152,'Banco de Dados'!$B$3:$B$274,'Banco de Dados'!$K$3:$K$274,"")</f>
        <v>Cr</v>
      </c>
      <c r="B152" s="2">
        <v>24</v>
      </c>
      <c r="C152" s="2">
        <v>5412</v>
      </c>
      <c r="D152" s="2">
        <v>4120</v>
      </c>
      <c r="E152" s="2">
        <v>142</v>
      </c>
      <c r="F152" s="32">
        <f t="shared" si="13"/>
        <v>3.4466019417475726</v>
      </c>
      <c r="G152" s="3">
        <f t="shared" si="12"/>
        <v>3062.5629949604031</v>
      </c>
      <c r="H152" s="3">
        <f t="shared" si="12"/>
        <v>105.55435565154788</v>
      </c>
      <c r="J152" s="7"/>
    </row>
    <row r="153" spans="1:14" ht="15.75" x14ac:dyDescent="0.25">
      <c r="A153" s="28" t="str">
        <f>_xlfn.XLOOKUP(P!C153,'Banco de Dados'!$B$3:$B$274,'Banco de Dados'!$K$3:$K$274,"")</f>
        <v>Mn</v>
      </c>
      <c r="B153" s="2">
        <v>25</v>
      </c>
      <c r="C153" s="2">
        <v>5895</v>
      </c>
      <c r="D153" s="2">
        <v>4802</v>
      </c>
      <c r="E153" s="2">
        <v>157</v>
      </c>
      <c r="F153" s="32">
        <f t="shared" si="13"/>
        <v>3.2694710537276137</v>
      </c>
      <c r="G153" s="3">
        <f t="shared" si="12"/>
        <v>3569.5212383009361</v>
      </c>
      <c r="H153" s="3">
        <f t="shared" si="12"/>
        <v>116.70446364290856</v>
      </c>
      <c r="J153" s="7"/>
      <c r="K153" s="165" t="s">
        <v>218</v>
      </c>
      <c r="L153" s="166"/>
      <c r="M153" s="167"/>
    </row>
    <row r="154" spans="1:14" x14ac:dyDescent="0.25">
      <c r="A154" s="28" t="str">
        <f>_xlfn.XLOOKUP(P!C154,'Banco de Dados'!$B$3:$B$274,'Banco de Dados'!$K$3:$K$274,"")</f>
        <v>Fe</v>
      </c>
      <c r="B154" s="2">
        <v>26</v>
      </c>
      <c r="C154" s="2">
        <v>6399</v>
      </c>
      <c r="D154" s="2">
        <v>215285</v>
      </c>
      <c r="E154" s="2">
        <v>467</v>
      </c>
      <c r="F154" s="32">
        <f t="shared" si="13"/>
        <v>0.21692175488306198</v>
      </c>
      <c r="G154" s="3">
        <f t="shared" si="12"/>
        <v>160030.06659467242</v>
      </c>
      <c r="H154" s="3">
        <f t="shared" si="12"/>
        <v>347.14002879769617</v>
      </c>
      <c r="J154" s="7"/>
      <c r="K154" s="104" t="s">
        <v>236</v>
      </c>
      <c r="L154" s="108">
        <f>K145</f>
        <v>47352.278617710588</v>
      </c>
      <c r="M154" s="109">
        <f>M145</f>
        <v>209.62203023758099</v>
      </c>
    </row>
    <row r="155" spans="1:14" x14ac:dyDescent="0.25">
      <c r="A155" s="28" t="str">
        <f>_xlfn.XLOOKUP(P!C155,'Banco de Dados'!$B$3:$B$274,'Banco de Dados'!$K$3:$K$274,"")</f>
        <v>Ni</v>
      </c>
      <c r="B155" s="2">
        <v>28</v>
      </c>
      <c r="C155" s="2">
        <v>7472</v>
      </c>
      <c r="D155" s="2">
        <v>1739</v>
      </c>
      <c r="E155" s="2">
        <v>225</v>
      </c>
      <c r="F155" s="32">
        <f t="shared" si="13"/>
        <v>12.938470385278896</v>
      </c>
      <c r="G155" s="3">
        <f t="shared" si="12"/>
        <v>1292.6691864650829</v>
      </c>
      <c r="H155" s="3">
        <f t="shared" si="12"/>
        <v>167.25161987041037</v>
      </c>
      <c r="J155" s="7"/>
      <c r="K155" s="104" t="s">
        <v>237</v>
      </c>
      <c r="L155" s="105">
        <f>$L$9</f>
        <v>26760</v>
      </c>
      <c r="M155" s="106">
        <f>$L$10</f>
        <v>480</v>
      </c>
    </row>
    <row r="156" spans="1:14" x14ac:dyDescent="0.25">
      <c r="A156" s="28" t="str">
        <f>_xlfn.XLOOKUP(P!C156,'Banco de Dados'!$B$3:$B$274,'Banco de Dados'!$K$3:$K$274,"")</f>
        <v>Zn</v>
      </c>
      <c r="B156" s="2">
        <v>30</v>
      </c>
      <c r="C156" s="2">
        <v>8631</v>
      </c>
      <c r="D156" s="2">
        <v>867</v>
      </c>
      <c r="E156" s="2">
        <v>225</v>
      </c>
      <c r="F156" s="32">
        <f t="shared" si="13"/>
        <v>25.951557093425606</v>
      </c>
      <c r="G156" s="3">
        <f t="shared" si="12"/>
        <v>644.47624190064801</v>
      </c>
      <c r="H156" s="3">
        <f t="shared" si="12"/>
        <v>167.25161987041037</v>
      </c>
      <c r="J156" s="7"/>
      <c r="K156" s="104" t="s">
        <v>238</v>
      </c>
      <c r="L156" s="105">
        <f>$M$11</f>
        <v>169151</v>
      </c>
      <c r="M156" s="106">
        <f>$M$12</f>
        <v>441</v>
      </c>
    </row>
    <row r="157" spans="1:14" x14ac:dyDescent="0.25">
      <c r="A157" s="28" t="str">
        <f>_xlfn.XLOOKUP(P!C157,'Banco de Dados'!$B$3:$B$274,'Banco de Dados'!$K$3:$K$274,"")</f>
        <v>Rh</v>
      </c>
      <c r="B157" s="2">
        <v>45</v>
      </c>
      <c r="C157" s="2">
        <v>20167</v>
      </c>
      <c r="D157" s="2">
        <v>1533</v>
      </c>
      <c r="E157" s="2">
        <v>126</v>
      </c>
      <c r="F157" s="32">
        <f t="shared" si="13"/>
        <v>8.2191780821917817</v>
      </c>
      <c r="G157" s="3">
        <f t="shared" si="12"/>
        <v>1139.5410367170628</v>
      </c>
      <c r="H157" s="3">
        <f t="shared" si="12"/>
        <v>93.660907127429809</v>
      </c>
      <c r="J157" s="7"/>
      <c r="K157" s="69" t="s">
        <v>217</v>
      </c>
      <c r="L157" s="110">
        <f>SQRT(((M154/L154)^2)+((M155/L155)^2)+((M156/L156)^2))</f>
        <v>1.8658460079128615E-2</v>
      </c>
      <c r="M157" s="71" t="str">
        <f>M166</f>
        <v>mg/kg</v>
      </c>
    </row>
    <row r="158" spans="1:14" x14ac:dyDescent="0.25">
      <c r="A158" s="28" t="str">
        <f>_xlfn.XLOOKUP(P!C158,'Banco de Dados'!$B$3:$B$274,'Banco de Dados'!$K$3:$K$274,"")</f>
        <v>Rh</v>
      </c>
      <c r="B158" s="2">
        <v>45</v>
      </c>
      <c r="C158" s="2">
        <v>2696</v>
      </c>
      <c r="D158" s="2">
        <v>16888</v>
      </c>
      <c r="E158" s="2">
        <v>146</v>
      </c>
      <c r="F158" s="32">
        <f t="shared" si="13"/>
        <v>0.86451918522027471</v>
      </c>
      <c r="G158" s="3">
        <f t="shared" si="12"/>
        <v>12553.534917206624</v>
      </c>
      <c r="H158" s="3">
        <f t="shared" si="12"/>
        <v>108.5277177825774</v>
      </c>
      <c r="J158" s="7"/>
    </row>
    <row r="159" spans="1:14" x14ac:dyDescent="0.25">
      <c r="A159" s="28" t="str">
        <f>_xlfn.XLOOKUP(P!C159,'Banco de Dados'!$B$3:$B$274,'Banco de Dados'!$K$3:$K$274,"")</f>
        <v/>
      </c>
      <c r="B159" s="2">
        <v>0</v>
      </c>
      <c r="C159" s="2">
        <v>0</v>
      </c>
      <c r="D159" s="2">
        <v>0</v>
      </c>
      <c r="E159" s="2">
        <v>0</v>
      </c>
      <c r="F159" s="32" t="e">
        <f t="shared" si="13"/>
        <v>#DIV/0!</v>
      </c>
      <c r="G159" s="3">
        <f t="shared" si="12"/>
        <v>0</v>
      </c>
      <c r="H159" s="3">
        <f t="shared" si="12"/>
        <v>0</v>
      </c>
      <c r="J159" s="7"/>
    </row>
    <row r="160" spans="1:14" x14ac:dyDescent="0.25">
      <c r="A160" s="28" t="str">
        <f>_xlfn.XLOOKUP(P!C160,'Banco de Dados'!$B$3:$B$274,'Banco de Dados'!$K$3:$K$274,"")</f>
        <v/>
      </c>
      <c r="B160" s="2">
        <v>0</v>
      </c>
      <c r="C160" s="2">
        <v>0</v>
      </c>
      <c r="D160" s="2">
        <v>0</v>
      </c>
      <c r="E160" s="2">
        <v>0</v>
      </c>
      <c r="F160" s="32" t="e">
        <f t="shared" si="13"/>
        <v>#DIV/0!</v>
      </c>
      <c r="G160" s="3">
        <f t="shared" si="12"/>
        <v>0</v>
      </c>
      <c r="H160" s="3">
        <f t="shared" si="12"/>
        <v>0</v>
      </c>
      <c r="J160" s="7"/>
    </row>
    <row r="161" spans="1:14" x14ac:dyDescent="0.25">
      <c r="A161" s="28" t="str">
        <f>_xlfn.XLOOKUP(P!C161,'Banco de Dados'!$B$3:$B$274,'Banco de Dados'!$K$3:$K$274,"")</f>
        <v/>
      </c>
      <c r="B161" s="2">
        <v>0</v>
      </c>
      <c r="C161" s="2">
        <v>0</v>
      </c>
      <c r="D161" s="2">
        <v>0</v>
      </c>
      <c r="E161" s="2">
        <v>0</v>
      </c>
      <c r="F161" s="32" t="e">
        <f t="shared" si="13"/>
        <v>#DIV/0!</v>
      </c>
      <c r="G161" s="3">
        <f t="shared" si="12"/>
        <v>0</v>
      </c>
      <c r="H161" s="3">
        <f t="shared" si="12"/>
        <v>0</v>
      </c>
      <c r="J161" s="7"/>
    </row>
    <row r="162" spans="1:14" x14ac:dyDescent="0.25">
      <c r="A162" s="28" t="str">
        <f>_xlfn.XLOOKUP(P!C162,'Banco de Dados'!$B$3:$B$274,'Banco de Dados'!$K$3:$K$274,"")</f>
        <v/>
      </c>
      <c r="B162" s="2">
        <v>0</v>
      </c>
      <c r="C162" s="2">
        <v>0</v>
      </c>
      <c r="D162" s="2">
        <v>0</v>
      </c>
      <c r="E162" s="2">
        <v>0</v>
      </c>
      <c r="F162" s="32" t="e">
        <f t="shared" si="13"/>
        <v>#DIV/0!</v>
      </c>
      <c r="G162" s="3">
        <f t="shared" si="12"/>
        <v>0</v>
      </c>
      <c r="H162" s="3">
        <f t="shared" si="12"/>
        <v>0</v>
      </c>
      <c r="J162" s="7"/>
    </row>
    <row r="163" spans="1:14" x14ac:dyDescent="0.25">
      <c r="A163" s="28" t="str">
        <f>_xlfn.XLOOKUP(P!C163,'Banco de Dados'!$B$3:$B$274,'Banco de Dados'!$K$3:$K$274,"")</f>
        <v/>
      </c>
      <c r="B163" s="2">
        <v>0</v>
      </c>
      <c r="C163" s="2">
        <v>0</v>
      </c>
      <c r="D163" s="2">
        <v>0</v>
      </c>
      <c r="E163" s="2">
        <v>0</v>
      </c>
      <c r="F163" s="32" t="e">
        <f t="shared" si="13"/>
        <v>#DIV/0!</v>
      </c>
      <c r="G163" s="3">
        <f t="shared" si="12"/>
        <v>0</v>
      </c>
      <c r="H163" s="3">
        <f t="shared" si="12"/>
        <v>0</v>
      </c>
      <c r="J163" s="7"/>
    </row>
    <row r="164" spans="1:14" x14ac:dyDescent="0.25">
      <c r="A164" s="28" t="str">
        <f>_xlfn.XLOOKUP(P!C164,'Banco de Dados'!$B$3:$B$274,'Banco de Dados'!$K$3:$K$274,"")</f>
        <v/>
      </c>
      <c r="B164" s="2">
        <v>0</v>
      </c>
      <c r="C164" s="2">
        <v>0</v>
      </c>
      <c r="D164" s="2">
        <v>0</v>
      </c>
      <c r="E164" s="17">
        <v>0</v>
      </c>
      <c r="F164" s="32" t="e">
        <f t="shared" si="13"/>
        <v>#DIV/0!</v>
      </c>
      <c r="G164" s="3">
        <f t="shared" si="12"/>
        <v>0</v>
      </c>
      <c r="H164" s="3">
        <f t="shared" si="12"/>
        <v>0</v>
      </c>
      <c r="J164" s="7"/>
    </row>
    <row r="165" spans="1:14" ht="15.75" x14ac:dyDescent="0.25">
      <c r="A165" s="28" t="str">
        <f>_xlfn.XLOOKUP(P!C165,'Banco de Dados'!$B$3:$B$274,'Banco de Dados'!$K$3:$K$274,"")</f>
        <v/>
      </c>
      <c r="B165" s="2">
        <v>0</v>
      </c>
      <c r="C165" s="2">
        <v>0</v>
      </c>
      <c r="D165" s="2">
        <v>0</v>
      </c>
      <c r="E165" s="2">
        <v>0</v>
      </c>
      <c r="F165" s="32" t="e">
        <f t="shared" si="13"/>
        <v>#DIV/0!</v>
      </c>
      <c r="G165" s="3">
        <f t="shared" si="12"/>
        <v>0</v>
      </c>
      <c r="H165" s="3">
        <f t="shared" si="12"/>
        <v>0</v>
      </c>
      <c r="J165" s="7"/>
      <c r="K165" s="101" t="s">
        <v>216</v>
      </c>
      <c r="L165" s="102" t="str">
        <f>K143</f>
        <v>af</v>
      </c>
      <c r="M165" s="103" t="str">
        <f>M143</f>
        <v>Potássio</v>
      </c>
    </row>
    <row r="166" spans="1:14" x14ac:dyDescent="0.25">
      <c r="A166" s="28" t="str">
        <f>_xlfn.XLOOKUP(P!C166,'Banco de Dados'!$B$3:$B$274,'Banco de Dados'!$K$3:$K$274,"")</f>
        <v/>
      </c>
      <c r="B166" s="2">
        <v>0</v>
      </c>
      <c r="C166" s="2">
        <v>0</v>
      </c>
      <c r="D166" s="2">
        <v>0</v>
      </c>
      <c r="E166" s="2">
        <v>0</v>
      </c>
      <c r="F166" s="32" t="e">
        <f t="shared" si="13"/>
        <v>#DIV/0!</v>
      </c>
      <c r="G166" s="3">
        <f t="shared" si="12"/>
        <v>0</v>
      </c>
      <c r="H166" s="3">
        <f t="shared" si="12"/>
        <v>0</v>
      </c>
      <c r="J166" s="7"/>
      <c r="K166" s="68" t="s">
        <v>68</v>
      </c>
      <c r="L166" s="29">
        <f>(K149*M151)/M149</f>
        <v>7491.2177628860327</v>
      </c>
      <c r="M166" s="66" t="str">
        <f>$M$9</f>
        <v>mg/kg</v>
      </c>
    </row>
    <row r="167" spans="1:14" x14ac:dyDescent="0.25">
      <c r="A167" s="28" t="str">
        <f>_xlfn.XLOOKUP(P!C167,'Banco de Dados'!$B$3:$B$274,'Banco de Dados'!$K$3:$K$274,"")</f>
        <v/>
      </c>
      <c r="B167" s="2">
        <v>0</v>
      </c>
      <c r="C167" s="2">
        <v>0</v>
      </c>
      <c r="D167" s="2">
        <v>0</v>
      </c>
      <c r="E167" s="2">
        <v>0</v>
      </c>
      <c r="F167" s="32" t="e">
        <f t="shared" si="13"/>
        <v>#DIV/0!</v>
      </c>
      <c r="G167" s="3">
        <f t="shared" si="12"/>
        <v>0</v>
      </c>
      <c r="H167" s="3">
        <f t="shared" si="12"/>
        <v>0</v>
      </c>
      <c r="J167" s="7"/>
      <c r="K167" s="111" t="s">
        <v>246</v>
      </c>
      <c r="L167" s="126">
        <f>SQRT(((M154/L154)^2)+((M155/L155)^2)+((M156/L156)^2))</f>
        <v>1.8658460079128615E-2</v>
      </c>
      <c r="M167" s="66"/>
    </row>
    <row r="168" spans="1:14" x14ac:dyDescent="0.25">
      <c r="A168" s="28" t="str">
        <f>_xlfn.XLOOKUP(P!C168,'Banco de Dados'!$B$3:$B$274,'Banco de Dados'!$K$3:$K$274,"")</f>
        <v/>
      </c>
      <c r="B168" s="2">
        <v>0</v>
      </c>
      <c r="C168" s="2">
        <v>0</v>
      </c>
      <c r="D168" s="2">
        <v>0</v>
      </c>
      <c r="E168" s="2">
        <v>0</v>
      </c>
      <c r="F168" s="32" t="e">
        <f t="shared" si="13"/>
        <v>#DIV/0!</v>
      </c>
      <c r="G168" s="3">
        <f t="shared" si="12"/>
        <v>0</v>
      </c>
      <c r="H168" s="3">
        <f t="shared" si="12"/>
        <v>0</v>
      </c>
      <c r="J168" s="7"/>
      <c r="K168" s="69" t="s">
        <v>247</v>
      </c>
      <c r="L168" s="127">
        <f>L167*L166</f>
        <v>139.7745875728682</v>
      </c>
      <c r="M168" s="71" t="str">
        <f>$M$9</f>
        <v>mg/kg</v>
      </c>
    </row>
    <row r="169" spans="1:14" x14ac:dyDescent="0.25">
      <c r="A169" s="28" t="str">
        <f>_xlfn.XLOOKUP(P!C169,'Banco de Dados'!$B$3:$B$274,'Banco de Dados'!$K$3:$K$274,"")</f>
        <v/>
      </c>
      <c r="B169" s="2">
        <v>0</v>
      </c>
      <c r="C169" s="2">
        <v>0</v>
      </c>
      <c r="D169" s="2">
        <v>0</v>
      </c>
      <c r="E169" s="2">
        <v>0</v>
      </c>
      <c r="F169" s="32" t="e">
        <f t="shared" si="13"/>
        <v>#DIV/0!</v>
      </c>
      <c r="G169" s="3">
        <f t="shared" si="12"/>
        <v>0</v>
      </c>
      <c r="H169" s="3">
        <f t="shared" si="12"/>
        <v>0</v>
      </c>
      <c r="J169" s="7"/>
      <c r="K169" s="123"/>
      <c r="L169" s="124"/>
    </row>
    <row r="170" spans="1:14" x14ac:dyDescent="0.25">
      <c r="A170" s="28" t="str">
        <f>_xlfn.XLOOKUP(P!C170,'Banco de Dados'!$B$3:$B$274,'Banco de Dados'!$K$3:$K$274,"")</f>
        <v/>
      </c>
      <c r="B170" s="2">
        <v>0</v>
      </c>
      <c r="C170" s="2">
        <v>0</v>
      </c>
      <c r="D170" s="2">
        <v>0</v>
      </c>
      <c r="E170" s="2">
        <v>0</v>
      </c>
      <c r="F170" s="32" t="e">
        <f t="shared" si="13"/>
        <v>#DIV/0!</v>
      </c>
      <c r="G170" s="3">
        <f t="shared" si="12"/>
        <v>0</v>
      </c>
      <c r="H170" s="3">
        <f t="shared" si="12"/>
        <v>0</v>
      </c>
      <c r="J170" s="7"/>
    </row>
    <row r="171" spans="1:14" x14ac:dyDescent="0.25">
      <c r="A171" s="28" t="str">
        <f>_xlfn.XLOOKUP(P!C171,'Banco de Dados'!$B$3:$B$274,'Banco de Dados'!$K$3:$K$274,"")</f>
        <v/>
      </c>
      <c r="B171" s="2">
        <v>0</v>
      </c>
      <c r="C171" s="2">
        <v>0</v>
      </c>
      <c r="D171" s="2">
        <v>0</v>
      </c>
      <c r="E171" s="2">
        <v>0</v>
      </c>
      <c r="F171" s="32" t="e">
        <f t="shared" si="13"/>
        <v>#DIV/0!</v>
      </c>
      <c r="G171" s="3">
        <f t="shared" si="12"/>
        <v>0</v>
      </c>
      <c r="H171" s="3">
        <f t="shared" si="12"/>
        <v>0</v>
      </c>
      <c r="J171" s="7"/>
    </row>
    <row r="172" spans="1:14" x14ac:dyDescent="0.25">
      <c r="A172" s="28" t="str">
        <f>_xlfn.XLOOKUP(P!C172,'Banco de Dados'!$B$3:$B$274,'Banco de Dados'!$K$3:$K$274,"")</f>
        <v/>
      </c>
      <c r="B172" s="2">
        <v>0</v>
      </c>
      <c r="C172" s="2">
        <v>0</v>
      </c>
      <c r="D172" s="2">
        <v>0</v>
      </c>
      <c r="E172" s="2">
        <v>0</v>
      </c>
      <c r="F172" s="32" t="e">
        <f t="shared" si="13"/>
        <v>#DIV/0!</v>
      </c>
      <c r="G172" s="3">
        <f t="shared" ref="G172:H174" si="14">D172*$E$142</f>
        <v>0</v>
      </c>
      <c r="H172" s="3">
        <f t="shared" si="14"/>
        <v>0</v>
      </c>
      <c r="J172" s="7"/>
    </row>
    <row r="173" spans="1:14" x14ac:dyDescent="0.25">
      <c r="A173" s="28" t="str">
        <f>_xlfn.XLOOKUP(P!C173,'Banco de Dados'!$B$3:$B$274,'Banco de Dados'!$K$3:$K$274,"")</f>
        <v/>
      </c>
      <c r="B173" s="2">
        <v>0</v>
      </c>
      <c r="C173" s="2">
        <v>0</v>
      </c>
      <c r="D173" s="2">
        <v>0</v>
      </c>
      <c r="E173" s="2">
        <v>0</v>
      </c>
      <c r="F173" s="32" t="e">
        <f t="shared" si="13"/>
        <v>#DIV/0!</v>
      </c>
      <c r="G173" s="3">
        <f t="shared" si="14"/>
        <v>0</v>
      </c>
      <c r="H173" s="3">
        <f t="shared" si="14"/>
        <v>0</v>
      </c>
      <c r="J173" s="7"/>
    </row>
    <row r="174" spans="1:14" x14ac:dyDescent="0.25">
      <c r="A174" s="28" t="str">
        <f>_xlfn.XLOOKUP(P!C174,'Banco de Dados'!$B$3:$B$274,'Banco de Dados'!$K$3:$K$274,"")</f>
        <v/>
      </c>
      <c r="B174" s="2">
        <v>0</v>
      </c>
      <c r="C174" s="2">
        <v>0</v>
      </c>
      <c r="D174" s="2">
        <v>0</v>
      </c>
      <c r="E174" s="2">
        <v>0</v>
      </c>
      <c r="F174" s="32" t="e">
        <f t="shared" si="13"/>
        <v>#DIV/0!</v>
      </c>
      <c r="G174" s="3">
        <f t="shared" si="14"/>
        <v>0</v>
      </c>
      <c r="H174" s="3">
        <f t="shared" si="14"/>
        <v>0</v>
      </c>
      <c r="J174" s="7"/>
    </row>
    <row r="175" spans="1:14" x14ac:dyDescent="0.25">
      <c r="A175" s="21"/>
      <c r="B175" s="21"/>
      <c r="C175" s="21"/>
      <c r="D175" s="21"/>
      <c r="E175" s="21"/>
      <c r="F175" s="77"/>
      <c r="G175" s="22"/>
      <c r="H175" s="22"/>
      <c r="J175" s="21"/>
      <c r="K175" s="21"/>
      <c r="L175" s="21"/>
      <c r="M175" s="21"/>
      <c r="N175" s="21"/>
    </row>
    <row r="176" spans="1:14" ht="15.75" x14ac:dyDescent="0.25">
      <c r="A176" s="36" t="str">
        <f>'Nome das Amostras'!A9</f>
        <v>ag</v>
      </c>
      <c r="B176" s="164" t="str">
        <f>VLOOKUP(A176,'Nome das Amostras'!$A$3:$D$28,2,FALSE)</f>
        <v>R6</v>
      </c>
      <c r="C176" s="164"/>
      <c r="D176" s="51" t="s">
        <v>65</v>
      </c>
      <c r="E176" s="52">
        <f>'Banco de Dados'!$O$13/'Banco de Dados'!AX13</f>
        <v>0.56894889103182256</v>
      </c>
      <c r="F176" s="74"/>
      <c r="G176" s="3"/>
      <c r="H176" s="3"/>
      <c r="J176" s="7"/>
    </row>
    <row r="177" spans="1:14" ht="15.75" x14ac:dyDescent="0.25">
      <c r="A177" s="107" t="s">
        <v>1</v>
      </c>
      <c r="B177" s="107" t="s">
        <v>0</v>
      </c>
      <c r="C177" s="107" t="s">
        <v>212</v>
      </c>
      <c r="D177" s="107" t="s">
        <v>209</v>
      </c>
      <c r="E177" s="107" t="s">
        <v>213</v>
      </c>
      <c r="F177" s="76" t="s">
        <v>219</v>
      </c>
      <c r="G177" s="54" t="s">
        <v>140</v>
      </c>
      <c r="H177" s="54" t="s">
        <v>66</v>
      </c>
      <c r="J177" s="7"/>
      <c r="K177" s="72" t="str">
        <f>A176</f>
        <v>ag</v>
      </c>
      <c r="L177" s="55" t="s">
        <v>215</v>
      </c>
      <c r="M177" s="41" t="str">
        <f>$A$1</f>
        <v>Potássio</v>
      </c>
      <c r="N177" s="3"/>
    </row>
    <row r="178" spans="1:14" x14ac:dyDescent="0.25">
      <c r="A178" s="28" t="str">
        <f>_xlfn.XLOOKUP(P!C178,'Banco de Dados'!$B$3:$B$274,'Banco de Dados'!$K$3:$K$274,"")</f>
        <v>Si</v>
      </c>
      <c r="B178" s="2" cm="1">
        <f t="array" ref="B178:E208">Dados!AT5:AW35</f>
        <v>14</v>
      </c>
      <c r="C178" s="2">
        <v>1740</v>
      </c>
      <c r="D178" s="2">
        <v>4273</v>
      </c>
      <c r="E178" s="2">
        <v>70</v>
      </c>
      <c r="F178" s="32">
        <f>(E178*100)/D178</f>
        <v>1.6381933068102037</v>
      </c>
      <c r="G178" s="3">
        <f t="shared" ref="G178:H205" si="15">D178*$E$176</f>
        <v>2431.1186113789777</v>
      </c>
      <c r="H178" s="3">
        <f t="shared" si="15"/>
        <v>39.826422372227576</v>
      </c>
      <c r="J178" s="7"/>
      <c r="K178" s="5" t="s">
        <v>210</v>
      </c>
      <c r="L178" s="5"/>
      <c r="M178" s="5" t="s">
        <v>211</v>
      </c>
    </row>
    <row r="179" spans="1:14" x14ac:dyDescent="0.25">
      <c r="A179" s="28" t="str">
        <f>_xlfn.XLOOKUP(P!C179,'Banco de Dados'!$B$3:$B$274,'Banco de Dados'!$K$3:$K$274,"")</f>
        <v>P</v>
      </c>
      <c r="B179" s="2">
        <v>15</v>
      </c>
      <c r="C179" s="2">
        <v>2013</v>
      </c>
      <c r="D179" s="2">
        <v>476</v>
      </c>
      <c r="E179" s="2">
        <v>36</v>
      </c>
      <c r="F179" s="32">
        <f t="shared" ref="F179:F208" si="16">(E179*100)/D179</f>
        <v>7.5630252100840334</v>
      </c>
      <c r="G179" s="3">
        <f t="shared" si="15"/>
        <v>270.81967213114751</v>
      </c>
      <c r="H179" s="3">
        <f t="shared" si="15"/>
        <v>20.482160077145611</v>
      </c>
      <c r="J179" s="7"/>
      <c r="K179" s="6">
        <f>_xlfn.XLOOKUP($B$4,A178:A205,G178:G205,"")</f>
        <v>34976.702025072322</v>
      </c>
      <c r="L179" s="6"/>
      <c r="M179" s="6">
        <f>_xlfn.XLOOKUP($B$4,A178:A205,H178:H205,"")</f>
        <v>149.63355834136934</v>
      </c>
    </row>
    <row r="180" spans="1:14" x14ac:dyDescent="0.25">
      <c r="A180" s="28" t="str">
        <f>_xlfn.XLOOKUP(P!C180,'Banco de Dados'!$B$3:$B$274,'Banco de Dados'!$K$3:$K$274,"")</f>
        <v>S</v>
      </c>
      <c r="B180" s="2">
        <v>16</v>
      </c>
      <c r="C180" s="2">
        <v>2307</v>
      </c>
      <c r="D180" s="2">
        <v>2592</v>
      </c>
      <c r="E180" s="2">
        <v>72</v>
      </c>
      <c r="F180" s="32">
        <f t="shared" si="16"/>
        <v>2.7777777777777777</v>
      </c>
      <c r="G180" s="3">
        <f t="shared" si="15"/>
        <v>1474.715525554484</v>
      </c>
      <c r="H180" s="3">
        <f t="shared" si="15"/>
        <v>40.964320154291222</v>
      </c>
      <c r="J180" s="7"/>
    </row>
    <row r="181" spans="1:14" ht="15.75" x14ac:dyDescent="0.25">
      <c r="A181" s="28" t="str">
        <f>_xlfn.XLOOKUP(P!C181,'Banco de Dados'!$B$3:$B$274,'Banco de Dados'!$K$3:$K$274,"")</f>
        <v>Cl</v>
      </c>
      <c r="B181" s="2">
        <v>17</v>
      </c>
      <c r="C181" s="2">
        <v>2622</v>
      </c>
      <c r="D181" s="2">
        <v>9118</v>
      </c>
      <c r="E181" s="2">
        <v>127</v>
      </c>
      <c r="F181" s="32">
        <f t="shared" si="16"/>
        <v>1.3928493090590042</v>
      </c>
      <c r="G181" s="3">
        <f t="shared" si="15"/>
        <v>5187.6759884281582</v>
      </c>
      <c r="H181" s="3">
        <f t="shared" si="15"/>
        <v>72.256509161041464</v>
      </c>
      <c r="K181" s="165" t="s">
        <v>67</v>
      </c>
      <c r="L181" s="166"/>
      <c r="M181" s="167"/>
      <c r="N181"/>
    </row>
    <row r="182" spans="1:14" x14ac:dyDescent="0.25">
      <c r="A182" s="28" t="str">
        <f>_xlfn.XLOOKUP(P!C182,'Banco de Dados'!$B$3:$B$274,'Banco de Dados'!$K$3:$K$274,"")</f>
        <v>Ar</v>
      </c>
      <c r="B182" s="2">
        <v>18</v>
      </c>
      <c r="C182" s="2">
        <v>2957</v>
      </c>
      <c r="D182" s="2">
        <v>7259</v>
      </c>
      <c r="E182" s="2">
        <v>158</v>
      </c>
      <c r="F182" s="32">
        <f t="shared" si="16"/>
        <v>2.1766083482573357</v>
      </c>
      <c r="G182" s="3">
        <f t="shared" si="15"/>
        <v>4130</v>
      </c>
      <c r="H182" s="3">
        <f t="shared" si="15"/>
        <v>89.89392478302797</v>
      </c>
      <c r="J182" s="7"/>
      <c r="K182" s="104" t="s">
        <v>240</v>
      </c>
      <c r="L182" s="39"/>
      <c r="M182" s="106" t="s">
        <v>209</v>
      </c>
    </row>
    <row r="183" spans="1:14" x14ac:dyDescent="0.25">
      <c r="A183" s="28" t="str">
        <f>_xlfn.XLOOKUP(P!C183,'Banco de Dados'!$B$3:$B$274,'Banco de Dados'!$K$3:$K$274,"")</f>
        <v>K</v>
      </c>
      <c r="B183" s="2">
        <v>19</v>
      </c>
      <c r="C183" s="2">
        <v>3313</v>
      </c>
      <c r="D183" s="2">
        <v>61476</v>
      </c>
      <c r="E183" s="2">
        <v>263</v>
      </c>
      <c r="F183" s="32">
        <f t="shared" si="16"/>
        <v>0.42780922636476021</v>
      </c>
      <c r="G183" s="3">
        <f t="shared" si="15"/>
        <v>34976.702025072322</v>
      </c>
      <c r="H183" s="3">
        <f t="shared" si="15"/>
        <v>149.63355834136934</v>
      </c>
      <c r="J183" s="58" t="s">
        <v>38</v>
      </c>
      <c r="K183" s="59">
        <f>$L$9</f>
        <v>26760</v>
      </c>
      <c r="L183" s="60"/>
      <c r="M183" s="61">
        <f>$M$11</f>
        <v>169151</v>
      </c>
      <c r="N183" s="60"/>
    </row>
    <row r="184" spans="1:14" x14ac:dyDescent="0.25">
      <c r="A184" s="28" t="str">
        <f>_xlfn.XLOOKUP(P!C184,'Banco de Dados'!$B$3:$B$274,'Banco de Dados'!$K$3:$K$274,"")</f>
        <v>Ca</v>
      </c>
      <c r="B184" s="2">
        <v>20</v>
      </c>
      <c r="C184" s="2">
        <v>3691</v>
      </c>
      <c r="D184" s="2">
        <v>20178</v>
      </c>
      <c r="E184" s="2">
        <v>179</v>
      </c>
      <c r="F184" s="32">
        <f t="shared" si="16"/>
        <v>0.8871047675686391</v>
      </c>
      <c r="G184" s="3">
        <f t="shared" si="15"/>
        <v>11480.250723240115</v>
      </c>
      <c r="H184" s="3">
        <f t="shared" si="15"/>
        <v>101.84185149469624</v>
      </c>
      <c r="J184" s="2"/>
      <c r="K184" s="18"/>
      <c r="L184" s="2" t="s">
        <v>70</v>
      </c>
      <c r="M184" s="19"/>
    </row>
    <row r="185" spans="1:14" x14ac:dyDescent="0.25">
      <c r="A185" s="28" t="str">
        <f>_xlfn.XLOOKUP(P!C185,'Banco de Dados'!$B$3:$B$274,'Banco de Dados'!$K$3:$K$274,"")</f>
        <v>Ti</v>
      </c>
      <c r="B185" s="2">
        <v>22</v>
      </c>
      <c r="C185" s="2">
        <v>4509</v>
      </c>
      <c r="D185" s="2">
        <v>12309</v>
      </c>
      <c r="E185" s="2">
        <v>156</v>
      </c>
      <c r="F185" s="32">
        <f t="shared" si="16"/>
        <v>1.2673653424323665</v>
      </c>
      <c r="G185" s="3">
        <f t="shared" si="15"/>
        <v>7003.1918997107041</v>
      </c>
      <c r="H185" s="3">
        <f t="shared" si="15"/>
        <v>88.756027000964323</v>
      </c>
      <c r="J185" s="58" t="s">
        <v>69</v>
      </c>
      <c r="K185" s="62" t="s">
        <v>71</v>
      </c>
      <c r="L185" s="63"/>
      <c r="M185" s="64">
        <f>K179</f>
        <v>34976.702025072322</v>
      </c>
      <c r="N185" s="60"/>
    </row>
    <row r="186" spans="1:14" x14ac:dyDescent="0.25">
      <c r="A186" s="28" t="str">
        <f>_xlfn.XLOOKUP(P!C186,'Banco de Dados'!$B$3:$B$274,'Banco de Dados'!$K$3:$K$274,"")</f>
        <v>Cr</v>
      </c>
      <c r="B186" s="2">
        <v>24</v>
      </c>
      <c r="C186" s="2">
        <v>5412</v>
      </c>
      <c r="D186" s="2">
        <v>2957</v>
      </c>
      <c r="E186" s="2">
        <v>138</v>
      </c>
      <c r="F186" s="32">
        <f t="shared" si="16"/>
        <v>4.6668921203922897</v>
      </c>
      <c r="G186" s="3">
        <f t="shared" si="15"/>
        <v>1682.3818707810992</v>
      </c>
      <c r="H186" s="3">
        <f t="shared" si="15"/>
        <v>78.514946962391519</v>
      </c>
      <c r="J186" s="7"/>
    </row>
    <row r="187" spans="1:14" ht="15.75" x14ac:dyDescent="0.25">
      <c r="A187" s="28" t="str">
        <f>_xlfn.XLOOKUP(P!C187,'Banco de Dados'!$B$3:$B$274,'Banco de Dados'!$K$3:$K$274,"")</f>
        <v>Mn</v>
      </c>
      <c r="B187" s="2">
        <v>25</v>
      </c>
      <c r="C187" s="2">
        <v>5895</v>
      </c>
      <c r="D187" s="2">
        <v>5316</v>
      </c>
      <c r="E187" s="2">
        <v>160</v>
      </c>
      <c r="F187" s="32">
        <f t="shared" si="16"/>
        <v>3.0097817908201656</v>
      </c>
      <c r="G187" s="3">
        <f t="shared" si="15"/>
        <v>3024.5323047251686</v>
      </c>
      <c r="H187" s="3">
        <f t="shared" si="15"/>
        <v>91.031822565091602</v>
      </c>
      <c r="J187" s="7"/>
      <c r="K187" s="165" t="s">
        <v>218</v>
      </c>
      <c r="L187" s="166"/>
      <c r="M187" s="167"/>
    </row>
    <row r="188" spans="1:14" x14ac:dyDescent="0.25">
      <c r="A188" s="28" t="str">
        <f>_xlfn.XLOOKUP(P!C188,'Banco de Dados'!$B$3:$B$274,'Banco de Dados'!$K$3:$K$274,"")</f>
        <v>Fe</v>
      </c>
      <c r="B188" s="2">
        <v>26</v>
      </c>
      <c r="C188" s="2">
        <v>6399</v>
      </c>
      <c r="D188" s="2">
        <v>229224</v>
      </c>
      <c r="E188" s="2">
        <v>478</v>
      </c>
      <c r="F188" s="32">
        <f t="shared" si="16"/>
        <v>0.20852964785537292</v>
      </c>
      <c r="G188" s="3">
        <f t="shared" si="15"/>
        <v>130416.7405978785</v>
      </c>
      <c r="H188" s="3">
        <f t="shared" si="15"/>
        <v>271.95756991321116</v>
      </c>
      <c r="J188" s="7"/>
      <c r="K188" s="104" t="s">
        <v>236</v>
      </c>
      <c r="L188" s="108">
        <f>K179</f>
        <v>34976.702025072322</v>
      </c>
      <c r="M188" s="109">
        <f>M179</f>
        <v>149.63355834136934</v>
      </c>
    </row>
    <row r="189" spans="1:14" x14ac:dyDescent="0.25">
      <c r="A189" s="28" t="str">
        <f>_xlfn.XLOOKUP(P!C189,'Banco de Dados'!$B$3:$B$274,'Banco de Dados'!$K$3:$K$274,"")</f>
        <v>Ni</v>
      </c>
      <c r="B189" s="2">
        <v>28</v>
      </c>
      <c r="C189" s="2">
        <v>7472</v>
      </c>
      <c r="D189" s="2">
        <v>977</v>
      </c>
      <c r="E189" s="2">
        <v>240</v>
      </c>
      <c r="F189" s="32">
        <f t="shared" si="16"/>
        <v>24.564994882292734</v>
      </c>
      <c r="G189" s="3">
        <f t="shared" si="15"/>
        <v>555.86306653809061</v>
      </c>
      <c r="H189" s="3">
        <f t="shared" si="15"/>
        <v>136.5477338476374</v>
      </c>
      <c r="J189" s="7"/>
      <c r="K189" s="104" t="s">
        <v>237</v>
      </c>
      <c r="L189" s="105">
        <f>$L$9</f>
        <v>26760</v>
      </c>
      <c r="M189" s="106">
        <f>$L$10</f>
        <v>480</v>
      </c>
    </row>
    <row r="190" spans="1:14" x14ac:dyDescent="0.25">
      <c r="A190" s="28" t="str">
        <f>_xlfn.XLOOKUP(P!C190,'Banco de Dados'!$B$3:$B$274,'Banco de Dados'!$K$3:$K$274,"")</f>
        <v>Cu</v>
      </c>
      <c r="B190" s="2">
        <v>29</v>
      </c>
      <c r="C190" s="2">
        <v>8041</v>
      </c>
      <c r="D190" s="2">
        <v>908</v>
      </c>
      <c r="E190" s="2">
        <v>235</v>
      </c>
      <c r="F190" s="32">
        <f t="shared" si="16"/>
        <v>25.881057268722468</v>
      </c>
      <c r="G190" s="3">
        <f t="shared" si="15"/>
        <v>516.60559305689492</v>
      </c>
      <c r="H190" s="3">
        <f t="shared" si="15"/>
        <v>133.70298939247829</v>
      </c>
      <c r="J190" s="7"/>
      <c r="K190" s="104" t="s">
        <v>238</v>
      </c>
      <c r="L190" s="105">
        <f>$M$11</f>
        <v>169151</v>
      </c>
      <c r="M190" s="106">
        <f>$M$12</f>
        <v>441</v>
      </c>
    </row>
    <row r="191" spans="1:14" x14ac:dyDescent="0.25">
      <c r="A191" s="28" t="str">
        <f>_xlfn.XLOOKUP(P!C191,'Banco de Dados'!$B$3:$B$274,'Banco de Dados'!$K$3:$K$274,"")</f>
        <v>Zn</v>
      </c>
      <c r="B191" s="2">
        <v>30</v>
      </c>
      <c r="C191" s="2">
        <v>8631</v>
      </c>
      <c r="D191" s="2">
        <v>984</v>
      </c>
      <c r="E191" s="2">
        <v>243</v>
      </c>
      <c r="F191" s="32">
        <f t="shared" si="16"/>
        <v>24.695121951219512</v>
      </c>
      <c r="G191" s="3">
        <f t="shared" si="15"/>
        <v>559.84570877531337</v>
      </c>
      <c r="H191" s="3">
        <f t="shared" si="15"/>
        <v>138.25458052073287</v>
      </c>
      <c r="J191" s="7"/>
      <c r="K191" s="69" t="s">
        <v>217</v>
      </c>
      <c r="L191" s="110">
        <f>SQRT(((M188/L188)^2)+((M189/L189)^2)+((M190/L190)^2))</f>
        <v>1.8623723946848109E-2</v>
      </c>
      <c r="M191" s="71" t="str">
        <f>M200</f>
        <v>mg/kg</v>
      </c>
    </row>
    <row r="192" spans="1:14" x14ac:dyDescent="0.25">
      <c r="A192" s="28" t="str">
        <f>_xlfn.XLOOKUP(P!C192,'Banco de Dados'!$B$3:$B$274,'Banco de Dados'!$K$3:$K$274,"")</f>
        <v>Rh</v>
      </c>
      <c r="B192" s="2">
        <v>45</v>
      </c>
      <c r="C192" s="2">
        <v>20167</v>
      </c>
      <c r="D192" s="2">
        <v>1547</v>
      </c>
      <c r="E192" s="2">
        <v>139</v>
      </c>
      <c r="F192" s="32">
        <f t="shared" si="16"/>
        <v>8.9851325145442793</v>
      </c>
      <c r="G192" s="3">
        <f t="shared" si="15"/>
        <v>880.1639344262295</v>
      </c>
      <c r="H192" s="3">
        <f t="shared" si="15"/>
        <v>79.083895853423329</v>
      </c>
      <c r="J192" s="7"/>
    </row>
    <row r="193" spans="1:13" x14ac:dyDescent="0.25">
      <c r="A193" s="28" t="str">
        <f>_xlfn.XLOOKUP(P!C193,'Banco de Dados'!$B$3:$B$274,'Banco de Dados'!$K$3:$K$274,"")</f>
        <v>Rh</v>
      </c>
      <c r="B193" s="2">
        <v>45</v>
      </c>
      <c r="C193" s="2">
        <v>2696</v>
      </c>
      <c r="D193" s="2">
        <v>15937</v>
      </c>
      <c r="E193" s="2">
        <v>116</v>
      </c>
      <c r="F193" s="32">
        <f t="shared" si="16"/>
        <v>0.72786597226579652</v>
      </c>
      <c r="G193" s="3">
        <f t="shared" si="15"/>
        <v>9067.338476374156</v>
      </c>
      <c r="H193" s="3">
        <f t="shared" si="15"/>
        <v>65.998071359691423</v>
      </c>
      <c r="J193" s="7"/>
    </row>
    <row r="194" spans="1:13" x14ac:dyDescent="0.25">
      <c r="A194" s="28" t="str">
        <f>_xlfn.XLOOKUP(P!C194,'Banco de Dados'!$B$3:$B$274,'Banco de Dados'!$K$3:$K$274,"")</f>
        <v/>
      </c>
      <c r="B194" s="2">
        <v>0</v>
      </c>
      <c r="C194" s="2">
        <v>0</v>
      </c>
      <c r="D194" s="2">
        <v>0</v>
      </c>
      <c r="E194" s="2">
        <v>0</v>
      </c>
      <c r="F194" s="32" t="e">
        <f t="shared" si="16"/>
        <v>#DIV/0!</v>
      </c>
      <c r="G194" s="3">
        <f t="shared" si="15"/>
        <v>0</v>
      </c>
      <c r="H194" s="3">
        <f t="shared" si="15"/>
        <v>0</v>
      </c>
      <c r="J194" s="7"/>
    </row>
    <row r="195" spans="1:13" x14ac:dyDescent="0.25">
      <c r="A195" s="28" t="str">
        <f>_xlfn.XLOOKUP(P!C195,'Banco de Dados'!$B$3:$B$274,'Banco de Dados'!$K$3:$K$274,"")</f>
        <v/>
      </c>
      <c r="B195" s="2">
        <v>0</v>
      </c>
      <c r="C195" s="2">
        <v>0</v>
      </c>
      <c r="D195" s="2">
        <v>0</v>
      </c>
      <c r="E195" s="2">
        <v>0</v>
      </c>
      <c r="F195" s="32" t="e">
        <f t="shared" si="16"/>
        <v>#DIV/0!</v>
      </c>
      <c r="G195" s="3">
        <f t="shared" si="15"/>
        <v>0</v>
      </c>
      <c r="H195" s="3">
        <f t="shared" si="15"/>
        <v>0</v>
      </c>
      <c r="J195" s="7"/>
    </row>
    <row r="196" spans="1:13" x14ac:dyDescent="0.25">
      <c r="A196" s="28" t="str">
        <f>_xlfn.XLOOKUP(P!C196,'Banco de Dados'!$B$3:$B$274,'Banco de Dados'!$K$3:$K$274,"")</f>
        <v/>
      </c>
      <c r="B196" s="2">
        <v>0</v>
      </c>
      <c r="C196" s="2">
        <v>0</v>
      </c>
      <c r="D196" s="2">
        <v>0</v>
      </c>
      <c r="E196" s="2">
        <v>0</v>
      </c>
      <c r="F196" s="32" t="e">
        <f t="shared" si="16"/>
        <v>#DIV/0!</v>
      </c>
      <c r="G196" s="3">
        <f t="shared" si="15"/>
        <v>0</v>
      </c>
      <c r="H196" s="3">
        <f t="shared" si="15"/>
        <v>0</v>
      </c>
      <c r="J196" s="7"/>
    </row>
    <row r="197" spans="1:13" x14ac:dyDescent="0.25">
      <c r="A197" s="28" t="str">
        <f>_xlfn.XLOOKUP(P!C197,'Banco de Dados'!$B$3:$B$274,'Banco de Dados'!$K$3:$K$274,"")</f>
        <v/>
      </c>
      <c r="B197" s="2">
        <v>0</v>
      </c>
      <c r="C197" s="2">
        <v>0</v>
      </c>
      <c r="D197" s="2">
        <v>0</v>
      </c>
      <c r="E197" s="2">
        <v>0</v>
      </c>
      <c r="F197" s="32" t="e">
        <f t="shared" si="16"/>
        <v>#DIV/0!</v>
      </c>
      <c r="G197" s="3">
        <f t="shared" si="15"/>
        <v>0</v>
      </c>
      <c r="H197" s="3">
        <f t="shared" si="15"/>
        <v>0</v>
      </c>
      <c r="J197" s="7"/>
    </row>
    <row r="198" spans="1:13" x14ac:dyDescent="0.25">
      <c r="A198" s="28" t="str">
        <f>_xlfn.XLOOKUP(P!C198,'Banco de Dados'!$B$3:$B$274,'Banco de Dados'!$K$3:$K$274,"")</f>
        <v/>
      </c>
      <c r="B198" s="2">
        <v>0</v>
      </c>
      <c r="C198" s="2">
        <v>0</v>
      </c>
      <c r="D198" s="2">
        <v>0</v>
      </c>
      <c r="E198" s="17">
        <v>0</v>
      </c>
      <c r="F198" s="32" t="e">
        <f t="shared" si="16"/>
        <v>#DIV/0!</v>
      </c>
      <c r="G198" s="3">
        <f t="shared" si="15"/>
        <v>0</v>
      </c>
      <c r="H198" s="3">
        <f t="shared" si="15"/>
        <v>0</v>
      </c>
      <c r="J198" s="7"/>
    </row>
    <row r="199" spans="1:13" ht="15.75" x14ac:dyDescent="0.25">
      <c r="A199" s="28" t="str">
        <f>_xlfn.XLOOKUP(P!C199,'Banco de Dados'!$B$3:$B$274,'Banco de Dados'!$K$3:$K$274,"")</f>
        <v/>
      </c>
      <c r="B199" s="2">
        <v>0</v>
      </c>
      <c r="C199" s="2">
        <v>0</v>
      </c>
      <c r="D199" s="2">
        <v>0</v>
      </c>
      <c r="E199" s="2">
        <v>0</v>
      </c>
      <c r="F199" s="32" t="e">
        <f t="shared" si="16"/>
        <v>#DIV/0!</v>
      </c>
      <c r="G199" s="3">
        <f t="shared" si="15"/>
        <v>0</v>
      </c>
      <c r="H199" s="3">
        <f t="shared" si="15"/>
        <v>0</v>
      </c>
      <c r="J199" s="7"/>
      <c r="K199" s="101" t="s">
        <v>216</v>
      </c>
      <c r="L199" s="102" t="str">
        <f>K177</f>
        <v>ag</v>
      </c>
      <c r="M199" s="103" t="str">
        <f>M177</f>
        <v>Potássio</v>
      </c>
    </row>
    <row r="200" spans="1:13" x14ac:dyDescent="0.25">
      <c r="A200" s="28" t="str">
        <f>_xlfn.XLOOKUP(P!C200,'Banco de Dados'!$B$3:$B$274,'Banco de Dados'!$K$3:$K$274,"")</f>
        <v/>
      </c>
      <c r="B200" s="2">
        <v>0</v>
      </c>
      <c r="C200" s="2">
        <v>0</v>
      </c>
      <c r="D200" s="2">
        <v>0</v>
      </c>
      <c r="E200" s="2">
        <v>0</v>
      </c>
      <c r="F200" s="32" t="e">
        <f t="shared" si="16"/>
        <v>#DIV/0!</v>
      </c>
      <c r="G200" s="3">
        <f t="shared" si="15"/>
        <v>0</v>
      </c>
      <c r="H200" s="3">
        <f t="shared" si="15"/>
        <v>0</v>
      </c>
      <c r="J200" s="7"/>
      <c r="K200" s="68" t="s">
        <v>68</v>
      </c>
      <c r="L200" s="29">
        <f>(K183*M185)/M183</f>
        <v>5533.3787337404765</v>
      </c>
      <c r="M200" s="66" t="str">
        <f>$M$9</f>
        <v>mg/kg</v>
      </c>
    </row>
    <row r="201" spans="1:13" x14ac:dyDescent="0.25">
      <c r="A201" s="28" t="str">
        <f>_xlfn.XLOOKUP(P!C201,'Banco de Dados'!$B$3:$B$274,'Banco de Dados'!$K$3:$K$274,"")</f>
        <v/>
      </c>
      <c r="B201" s="2">
        <v>0</v>
      </c>
      <c r="C201" s="2">
        <v>0</v>
      </c>
      <c r="D201" s="2">
        <v>0</v>
      </c>
      <c r="E201" s="2">
        <v>0</v>
      </c>
      <c r="F201" s="32" t="e">
        <f t="shared" si="16"/>
        <v>#DIV/0!</v>
      </c>
      <c r="G201" s="3">
        <f t="shared" si="15"/>
        <v>0</v>
      </c>
      <c r="H201" s="3">
        <f t="shared" si="15"/>
        <v>0</v>
      </c>
      <c r="J201" s="7"/>
      <c r="K201" s="111" t="s">
        <v>246</v>
      </c>
      <c r="L201" s="126">
        <f>SQRT(((M188/L188)^2)+((M189/L189)^2)+((M190/L190)^2))</f>
        <v>1.8623723946848109E-2</v>
      </c>
      <c r="M201" s="66"/>
    </row>
    <row r="202" spans="1:13" x14ac:dyDescent="0.25">
      <c r="A202" s="28" t="str">
        <f>_xlfn.XLOOKUP(P!C202,'Banco de Dados'!$B$3:$B$274,'Banco de Dados'!$K$3:$K$274,"")</f>
        <v/>
      </c>
      <c r="B202" s="2">
        <v>0</v>
      </c>
      <c r="C202" s="2">
        <v>0</v>
      </c>
      <c r="D202" s="2">
        <v>0</v>
      </c>
      <c r="E202" s="2">
        <v>0</v>
      </c>
      <c r="F202" s="32" t="e">
        <f t="shared" si="16"/>
        <v>#DIV/0!</v>
      </c>
      <c r="G202" s="3">
        <f t="shared" si="15"/>
        <v>0</v>
      </c>
      <c r="H202" s="3">
        <f t="shared" si="15"/>
        <v>0</v>
      </c>
      <c r="J202" s="7"/>
      <c r="K202" s="69" t="s">
        <v>247</v>
      </c>
      <c r="L202" s="127">
        <f>L201*L200</f>
        <v>103.05211803054257</v>
      </c>
      <c r="M202" s="71" t="str">
        <f>$M$9</f>
        <v>mg/kg</v>
      </c>
    </row>
    <row r="203" spans="1:13" x14ac:dyDescent="0.25">
      <c r="A203" s="28" t="str">
        <f>_xlfn.XLOOKUP(P!C203,'Banco de Dados'!$B$3:$B$274,'Banco de Dados'!$K$3:$K$274,"")</f>
        <v/>
      </c>
      <c r="B203" s="2">
        <v>0</v>
      </c>
      <c r="C203" s="2">
        <v>0</v>
      </c>
      <c r="D203" s="2">
        <v>0</v>
      </c>
      <c r="E203" s="2">
        <v>0</v>
      </c>
      <c r="F203" s="32" t="e">
        <f t="shared" si="16"/>
        <v>#DIV/0!</v>
      </c>
      <c r="G203" s="3">
        <f t="shared" si="15"/>
        <v>0</v>
      </c>
      <c r="H203" s="3">
        <f t="shared" si="15"/>
        <v>0</v>
      </c>
      <c r="J203" s="7"/>
      <c r="K203" s="123"/>
      <c r="L203" s="124"/>
    </row>
    <row r="204" spans="1:13" x14ac:dyDescent="0.25">
      <c r="A204" s="28" t="str">
        <f>_xlfn.XLOOKUP(P!C204,'Banco de Dados'!$B$3:$B$274,'Banco de Dados'!$K$3:$K$274,"")</f>
        <v/>
      </c>
      <c r="B204" s="2">
        <v>0</v>
      </c>
      <c r="C204" s="2">
        <v>0</v>
      </c>
      <c r="D204" s="2">
        <v>0</v>
      </c>
      <c r="E204" s="2">
        <v>0</v>
      </c>
      <c r="F204" s="32" t="e">
        <f t="shared" si="16"/>
        <v>#DIV/0!</v>
      </c>
      <c r="G204" s="3">
        <f t="shared" si="15"/>
        <v>0</v>
      </c>
      <c r="H204" s="3">
        <f t="shared" si="15"/>
        <v>0</v>
      </c>
      <c r="J204" s="7"/>
    </row>
    <row r="205" spans="1:13" x14ac:dyDescent="0.25">
      <c r="A205" s="28" t="str">
        <f>_xlfn.XLOOKUP(P!C205,'Banco de Dados'!$B$3:$B$274,'Banco de Dados'!$K$3:$K$274,"")</f>
        <v/>
      </c>
      <c r="B205" s="2">
        <v>0</v>
      </c>
      <c r="C205" s="2">
        <v>0</v>
      </c>
      <c r="D205" s="2">
        <v>0</v>
      </c>
      <c r="E205" s="2">
        <v>0</v>
      </c>
      <c r="F205" s="32" t="e">
        <f t="shared" si="16"/>
        <v>#DIV/0!</v>
      </c>
      <c r="G205" s="3">
        <f t="shared" si="15"/>
        <v>0</v>
      </c>
      <c r="H205" s="3">
        <f t="shared" si="15"/>
        <v>0</v>
      </c>
      <c r="J205" s="7"/>
    </row>
    <row r="206" spans="1:13" x14ac:dyDescent="0.25">
      <c r="A206" s="28" t="str">
        <f>_xlfn.XLOOKUP(P!C206,'Banco de Dados'!$B$3:$B$274,'Banco de Dados'!$K$3:$K$274,"")</f>
        <v/>
      </c>
      <c r="B206" s="2">
        <v>0</v>
      </c>
      <c r="C206" s="2">
        <v>0</v>
      </c>
      <c r="D206" s="2">
        <v>0</v>
      </c>
      <c r="E206" s="2">
        <v>0</v>
      </c>
      <c r="F206" s="32" t="e">
        <f t="shared" si="16"/>
        <v>#DIV/0!</v>
      </c>
      <c r="G206" s="3">
        <f t="shared" ref="G206:H208" si="17">D206*$E$176</f>
        <v>0</v>
      </c>
      <c r="H206" s="3">
        <f t="shared" si="17"/>
        <v>0</v>
      </c>
      <c r="J206" s="7"/>
    </row>
    <row r="207" spans="1:13" x14ac:dyDescent="0.25">
      <c r="A207" s="28" t="str">
        <f>_xlfn.XLOOKUP(P!C207,'Banco de Dados'!$B$3:$B$274,'Banco de Dados'!$K$3:$K$274,"")</f>
        <v/>
      </c>
      <c r="B207" s="2">
        <v>0</v>
      </c>
      <c r="C207" s="2">
        <v>0</v>
      </c>
      <c r="D207" s="2">
        <v>0</v>
      </c>
      <c r="E207" s="2">
        <v>0</v>
      </c>
      <c r="F207" s="32" t="e">
        <f t="shared" si="16"/>
        <v>#DIV/0!</v>
      </c>
      <c r="G207" s="3">
        <f t="shared" si="17"/>
        <v>0</v>
      </c>
      <c r="H207" s="3">
        <f t="shared" si="17"/>
        <v>0</v>
      </c>
      <c r="J207" s="7"/>
    </row>
    <row r="208" spans="1:13" x14ac:dyDescent="0.25">
      <c r="A208" s="28" t="str">
        <f>_xlfn.XLOOKUP(P!C208,'Banco de Dados'!$B$3:$B$274,'Banco de Dados'!$K$3:$K$274,"")</f>
        <v/>
      </c>
      <c r="B208" s="2">
        <v>0</v>
      </c>
      <c r="C208" s="2">
        <v>0</v>
      </c>
      <c r="D208" s="2">
        <v>0</v>
      </c>
      <c r="E208" s="2">
        <v>0</v>
      </c>
      <c r="F208" s="32" t="e">
        <f t="shared" si="16"/>
        <v>#DIV/0!</v>
      </c>
      <c r="G208" s="3">
        <f t="shared" si="17"/>
        <v>0</v>
      </c>
      <c r="H208" s="3">
        <f t="shared" si="17"/>
        <v>0</v>
      </c>
      <c r="J208" s="7"/>
    </row>
    <row r="209" spans="1:14" x14ac:dyDescent="0.25">
      <c r="A209" s="21"/>
      <c r="B209" s="21"/>
      <c r="C209" s="21"/>
      <c r="D209" s="21"/>
      <c r="E209" s="21"/>
      <c r="F209" s="77"/>
      <c r="G209" s="21"/>
      <c r="H209" s="21"/>
      <c r="J209" s="21"/>
      <c r="K209" s="21"/>
      <c r="L209" s="21"/>
      <c r="M209" s="21"/>
      <c r="N209" s="21"/>
    </row>
    <row r="210" spans="1:14" ht="15.75" x14ac:dyDescent="0.25">
      <c r="A210" s="36" t="str">
        <f>'Nome das Amostras'!A10</f>
        <v>ah</v>
      </c>
      <c r="B210" s="164" t="str">
        <f>VLOOKUP(A210,'Nome das Amostras'!$A$3:$D$28,2,FALSE)</f>
        <v>R7</v>
      </c>
      <c r="C210" s="164"/>
      <c r="D210" s="51" t="s">
        <v>65</v>
      </c>
      <c r="E210" s="52">
        <f>'Banco de Dados'!$O$13/'Banco de Dados'!BE13</f>
        <v>0.70986593331041592</v>
      </c>
      <c r="F210" s="74"/>
      <c r="G210" s="3"/>
      <c r="H210" s="3"/>
      <c r="J210" s="7"/>
    </row>
    <row r="211" spans="1:14" ht="15.75" x14ac:dyDescent="0.25">
      <c r="A211" s="107" t="s">
        <v>1</v>
      </c>
      <c r="B211" s="107" t="s">
        <v>0</v>
      </c>
      <c r="C211" s="107" t="s">
        <v>212</v>
      </c>
      <c r="D211" s="107" t="s">
        <v>209</v>
      </c>
      <c r="E211" s="107" t="s">
        <v>213</v>
      </c>
      <c r="F211" s="76" t="s">
        <v>219</v>
      </c>
      <c r="G211" s="54" t="s">
        <v>140</v>
      </c>
      <c r="H211" s="54" t="s">
        <v>66</v>
      </c>
      <c r="J211" s="7"/>
      <c r="K211" s="72" t="str">
        <f>A210</f>
        <v>ah</v>
      </c>
      <c r="L211" s="55" t="s">
        <v>215</v>
      </c>
      <c r="M211" s="41" t="str">
        <f>$A$1</f>
        <v>Potássio</v>
      </c>
      <c r="N211" s="3"/>
    </row>
    <row r="212" spans="1:14" x14ac:dyDescent="0.25">
      <c r="A212" s="28" t="str">
        <f>_xlfn.XLOOKUP(P!C212,'Banco de Dados'!$B$3:$B$274,'Banco de Dados'!$K$3:$K$274,"")</f>
        <v>Si</v>
      </c>
      <c r="B212" s="2" cm="1">
        <f t="array" ref="B212:E242">Dados!BA5:BD35</f>
        <v>14</v>
      </c>
      <c r="C212" s="2">
        <v>1740</v>
      </c>
      <c r="D212" s="2">
        <v>3929</v>
      </c>
      <c r="E212" s="2">
        <v>86</v>
      </c>
      <c r="F212" s="32">
        <f>(E212*100)/D212</f>
        <v>2.1888521252227031</v>
      </c>
      <c r="G212" s="3">
        <f t="shared" ref="G212:H239" si="18">D212*$E$210</f>
        <v>2789.0632519766241</v>
      </c>
      <c r="H212" s="3">
        <f t="shared" si="18"/>
        <v>61.048470264695766</v>
      </c>
      <c r="J212" s="7"/>
      <c r="K212" s="5" t="s">
        <v>210</v>
      </c>
      <c r="L212" s="5"/>
      <c r="M212" s="5" t="s">
        <v>211</v>
      </c>
    </row>
    <row r="213" spans="1:14" x14ac:dyDescent="0.25">
      <c r="A213" s="28" t="str">
        <f>_xlfn.XLOOKUP(P!C213,'Banco de Dados'!$B$3:$B$274,'Banco de Dados'!$K$3:$K$274,"")</f>
        <v>P</v>
      </c>
      <c r="B213" s="2">
        <v>15</v>
      </c>
      <c r="C213" s="2">
        <v>2013</v>
      </c>
      <c r="D213" s="2">
        <v>981</v>
      </c>
      <c r="E213" s="2">
        <v>77</v>
      </c>
      <c r="F213" s="32">
        <f t="shared" ref="F213:F242" si="19">(E213*100)/D213</f>
        <v>7.8491335372069315</v>
      </c>
      <c r="G213" s="3">
        <f t="shared" si="18"/>
        <v>696.37848057751796</v>
      </c>
      <c r="H213" s="3">
        <f t="shared" si="18"/>
        <v>54.659676864902025</v>
      </c>
      <c r="J213" s="7"/>
      <c r="K213" s="6">
        <f>_xlfn.XLOOKUP($B$4,A212:A239,G212:G239,"")</f>
        <v>37705.948779649363</v>
      </c>
      <c r="L213" s="6"/>
      <c r="M213" s="6">
        <f>_xlfn.XLOOKUP($B$4,A212:A239,H212:H239,"")</f>
        <v>188.82433826057064</v>
      </c>
    </row>
    <row r="214" spans="1:14" x14ac:dyDescent="0.25">
      <c r="A214" s="28" t="str">
        <f>_xlfn.XLOOKUP(P!C214,'Banco de Dados'!$B$3:$B$274,'Banco de Dados'!$K$3:$K$274,"")</f>
        <v>S</v>
      </c>
      <c r="B214" s="2">
        <v>16</v>
      </c>
      <c r="C214" s="2">
        <v>2307</v>
      </c>
      <c r="D214" s="2">
        <v>4039</v>
      </c>
      <c r="E214" s="2">
        <v>105</v>
      </c>
      <c r="F214" s="32">
        <f t="shared" si="19"/>
        <v>2.5996533795493932</v>
      </c>
      <c r="G214" s="3">
        <f t="shared" si="18"/>
        <v>2867.1485046407697</v>
      </c>
      <c r="H214" s="3">
        <f t="shared" si="18"/>
        <v>74.535922997593673</v>
      </c>
      <c r="J214" s="7"/>
    </row>
    <row r="215" spans="1:14" ht="15.75" x14ac:dyDescent="0.25">
      <c r="A215" s="28" t="str">
        <f>_xlfn.XLOOKUP(P!C215,'Banco de Dados'!$B$3:$B$274,'Banco de Dados'!$K$3:$K$274,"")</f>
        <v>Cl</v>
      </c>
      <c r="B215" s="2">
        <v>17</v>
      </c>
      <c r="C215" s="2">
        <v>2622</v>
      </c>
      <c r="D215" s="2">
        <v>12017</v>
      </c>
      <c r="E215" s="2">
        <v>179</v>
      </c>
      <c r="F215" s="32">
        <f t="shared" si="19"/>
        <v>1.4895564616792876</v>
      </c>
      <c r="G215" s="3">
        <f t="shared" si="18"/>
        <v>8530.4589205912689</v>
      </c>
      <c r="H215" s="3">
        <f t="shared" si="18"/>
        <v>127.06600206256445</v>
      </c>
      <c r="K215" s="165" t="s">
        <v>67</v>
      </c>
      <c r="L215" s="166"/>
      <c r="M215" s="167"/>
      <c r="N215"/>
    </row>
    <row r="216" spans="1:14" x14ac:dyDescent="0.25">
      <c r="A216" s="28" t="str">
        <f>_xlfn.XLOOKUP(P!C216,'Banco de Dados'!$B$3:$B$274,'Banco de Dados'!$K$3:$K$274,"")</f>
        <v>Ar</v>
      </c>
      <c r="B216" s="2">
        <v>18</v>
      </c>
      <c r="C216" s="2">
        <v>2957</v>
      </c>
      <c r="D216" s="2">
        <v>5818</v>
      </c>
      <c r="E216" s="2">
        <v>195</v>
      </c>
      <c r="F216" s="32">
        <f t="shared" si="19"/>
        <v>3.3516672396012375</v>
      </c>
      <c r="G216" s="3">
        <f t="shared" si="18"/>
        <v>4130</v>
      </c>
      <c r="H216" s="3">
        <f t="shared" si="18"/>
        <v>138.42385699553111</v>
      </c>
      <c r="J216" s="7"/>
      <c r="K216" s="104" t="s">
        <v>240</v>
      </c>
      <c r="L216" s="39"/>
      <c r="M216" s="106" t="s">
        <v>209</v>
      </c>
    </row>
    <row r="217" spans="1:14" x14ac:dyDescent="0.25">
      <c r="A217" s="28" t="str">
        <f>_xlfn.XLOOKUP(P!C217,'Banco de Dados'!$B$3:$B$274,'Banco de Dados'!$K$3:$K$274,"")</f>
        <v>K</v>
      </c>
      <c r="B217" s="2">
        <v>19</v>
      </c>
      <c r="C217" s="2">
        <v>3313</v>
      </c>
      <c r="D217" s="2">
        <v>53117</v>
      </c>
      <c r="E217" s="2">
        <v>266</v>
      </c>
      <c r="F217" s="32">
        <f t="shared" si="19"/>
        <v>0.50078129412429162</v>
      </c>
      <c r="G217" s="3">
        <f t="shared" si="18"/>
        <v>37705.948779649363</v>
      </c>
      <c r="H217" s="3">
        <f t="shared" si="18"/>
        <v>188.82433826057064</v>
      </c>
      <c r="J217" s="58" t="s">
        <v>38</v>
      </c>
      <c r="K217" s="59">
        <f>$L$9</f>
        <v>26760</v>
      </c>
      <c r="L217" s="60"/>
      <c r="M217" s="61">
        <f>$M$11</f>
        <v>169151</v>
      </c>
      <c r="N217" s="60"/>
    </row>
    <row r="218" spans="1:14" x14ac:dyDescent="0.25">
      <c r="A218" s="28" t="str">
        <f>_xlfn.XLOOKUP(P!C218,'Banco de Dados'!$B$3:$B$274,'Banco de Dados'!$K$3:$K$274,"")</f>
        <v>Ca</v>
      </c>
      <c r="B218" s="2">
        <v>20</v>
      </c>
      <c r="C218" s="2">
        <v>3691</v>
      </c>
      <c r="D218" s="2">
        <v>20558</v>
      </c>
      <c r="E218" s="2">
        <v>188</v>
      </c>
      <c r="F218" s="32">
        <f t="shared" si="19"/>
        <v>0.91448584492654927</v>
      </c>
      <c r="G218" s="3">
        <f t="shared" si="18"/>
        <v>14593.423856995531</v>
      </c>
      <c r="H218" s="3">
        <f t="shared" si="18"/>
        <v>133.45479546235819</v>
      </c>
      <c r="J218" s="2"/>
      <c r="K218" s="18"/>
      <c r="L218" s="2" t="s">
        <v>70</v>
      </c>
      <c r="M218" s="19"/>
    </row>
    <row r="219" spans="1:14" x14ac:dyDescent="0.25">
      <c r="A219" s="28" t="str">
        <f>_xlfn.XLOOKUP(P!C219,'Banco de Dados'!$B$3:$B$274,'Banco de Dados'!$K$3:$K$274,"")</f>
        <v>Ti</v>
      </c>
      <c r="B219" s="2">
        <v>22</v>
      </c>
      <c r="C219" s="2">
        <v>4509</v>
      </c>
      <c r="D219" s="2">
        <v>12661</v>
      </c>
      <c r="E219" s="2">
        <v>161</v>
      </c>
      <c r="F219" s="32">
        <f t="shared" si="19"/>
        <v>1.2716215148882395</v>
      </c>
      <c r="G219" s="3">
        <f t="shared" si="18"/>
        <v>8987.6125816431759</v>
      </c>
      <c r="H219" s="3">
        <f t="shared" si="18"/>
        <v>114.28841526297697</v>
      </c>
      <c r="J219" s="58" t="s">
        <v>69</v>
      </c>
      <c r="K219" s="62" t="s">
        <v>71</v>
      </c>
      <c r="L219" s="63"/>
      <c r="M219" s="64">
        <f>K213</f>
        <v>37705.948779649363</v>
      </c>
      <c r="N219" s="60"/>
    </row>
    <row r="220" spans="1:14" x14ac:dyDescent="0.25">
      <c r="A220" s="28" t="str">
        <f>_xlfn.XLOOKUP(P!C220,'Banco de Dados'!$B$3:$B$274,'Banco de Dados'!$K$3:$K$274,"")</f>
        <v>Cr</v>
      </c>
      <c r="B220" s="2">
        <v>24</v>
      </c>
      <c r="C220" s="2">
        <v>5412</v>
      </c>
      <c r="D220" s="2">
        <v>3744</v>
      </c>
      <c r="E220" s="2">
        <v>146</v>
      </c>
      <c r="F220" s="32">
        <f t="shared" si="19"/>
        <v>3.8995726495726495</v>
      </c>
      <c r="G220" s="3">
        <f t="shared" si="18"/>
        <v>2657.7380543141971</v>
      </c>
      <c r="H220" s="3">
        <f t="shared" si="18"/>
        <v>103.64042626332072</v>
      </c>
      <c r="J220" s="7"/>
    </row>
    <row r="221" spans="1:14" ht="15.75" x14ac:dyDescent="0.25">
      <c r="A221" s="28" t="str">
        <f>_xlfn.XLOOKUP(P!C221,'Banco de Dados'!$B$3:$B$274,'Banco de Dados'!$K$3:$K$274,"")</f>
        <v>Mn</v>
      </c>
      <c r="B221" s="2">
        <v>25</v>
      </c>
      <c r="C221" s="2">
        <v>5895</v>
      </c>
      <c r="D221" s="2">
        <v>6323</v>
      </c>
      <c r="E221" s="2">
        <v>168</v>
      </c>
      <c r="F221" s="32">
        <f t="shared" si="19"/>
        <v>2.6569666297643524</v>
      </c>
      <c r="G221" s="3">
        <f t="shared" si="18"/>
        <v>4488.4822963217603</v>
      </c>
      <c r="H221" s="3">
        <f t="shared" si="18"/>
        <v>119.25747679614987</v>
      </c>
      <c r="J221" s="7"/>
      <c r="K221" s="165" t="s">
        <v>218</v>
      </c>
      <c r="L221" s="166"/>
      <c r="M221" s="167"/>
    </row>
    <row r="222" spans="1:14" x14ac:dyDescent="0.25">
      <c r="A222" s="28" t="str">
        <f>_xlfn.XLOOKUP(P!C222,'Banco de Dados'!$B$3:$B$274,'Banco de Dados'!$K$3:$K$274,"")</f>
        <v>Fe</v>
      </c>
      <c r="B222" s="2">
        <v>26</v>
      </c>
      <c r="C222" s="2">
        <v>6399</v>
      </c>
      <c r="D222" s="2">
        <v>196988</v>
      </c>
      <c r="E222" s="2">
        <v>454</v>
      </c>
      <c r="F222" s="32">
        <f t="shared" si="19"/>
        <v>0.23047089162791642</v>
      </c>
      <c r="G222" s="3">
        <f t="shared" si="18"/>
        <v>139835.07047095223</v>
      </c>
      <c r="H222" s="3">
        <f t="shared" si="18"/>
        <v>322.2791337229288</v>
      </c>
      <c r="J222" s="7"/>
      <c r="K222" s="104" t="s">
        <v>236</v>
      </c>
      <c r="L222" s="108">
        <f>K213</f>
        <v>37705.948779649363</v>
      </c>
      <c r="M222" s="109">
        <f>M213</f>
        <v>188.82433826057064</v>
      </c>
    </row>
    <row r="223" spans="1:14" x14ac:dyDescent="0.25">
      <c r="A223" s="28" t="str">
        <f>_xlfn.XLOOKUP(P!C223,'Banco de Dados'!$B$3:$B$274,'Banco de Dados'!$K$3:$K$274,"")</f>
        <v>Ni</v>
      </c>
      <c r="B223" s="2">
        <v>28</v>
      </c>
      <c r="C223" s="2">
        <v>7472</v>
      </c>
      <c r="D223" s="2">
        <v>1594</v>
      </c>
      <c r="E223" s="2">
        <v>243</v>
      </c>
      <c r="F223" s="32">
        <f t="shared" si="19"/>
        <v>15.244667503136762</v>
      </c>
      <c r="G223" s="3">
        <f t="shared" si="18"/>
        <v>1131.5262976968029</v>
      </c>
      <c r="H223" s="3">
        <f t="shared" si="18"/>
        <v>172.49742179443106</v>
      </c>
      <c r="J223" s="7"/>
      <c r="K223" s="104" t="s">
        <v>237</v>
      </c>
      <c r="L223" s="105">
        <f>$L$9</f>
        <v>26760</v>
      </c>
      <c r="M223" s="106">
        <f>$L$10</f>
        <v>480</v>
      </c>
    </row>
    <row r="224" spans="1:14" x14ac:dyDescent="0.25">
      <c r="A224" s="28" t="str">
        <f>_xlfn.XLOOKUP(P!C224,'Banco de Dados'!$B$3:$B$274,'Banco de Dados'!$K$3:$K$274,"")</f>
        <v>Cu</v>
      </c>
      <c r="B224" s="2">
        <v>29</v>
      </c>
      <c r="C224" s="2">
        <v>8041</v>
      </c>
      <c r="D224" s="2">
        <v>711</v>
      </c>
      <c r="E224" s="2">
        <v>251</v>
      </c>
      <c r="F224" s="32">
        <f t="shared" si="19"/>
        <v>35.30239099859353</v>
      </c>
      <c r="G224" s="3">
        <f t="shared" si="18"/>
        <v>504.71467858370573</v>
      </c>
      <c r="H224" s="3">
        <f t="shared" si="18"/>
        <v>178.17634926091441</v>
      </c>
      <c r="J224" s="7"/>
      <c r="K224" s="104" t="s">
        <v>238</v>
      </c>
      <c r="L224" s="105">
        <f>$M$11</f>
        <v>169151</v>
      </c>
      <c r="M224" s="106">
        <f>$M$12</f>
        <v>441</v>
      </c>
    </row>
    <row r="225" spans="1:13" x14ac:dyDescent="0.25">
      <c r="A225" s="28" t="str">
        <f>_xlfn.XLOOKUP(P!C225,'Banco de Dados'!$B$3:$B$274,'Banco de Dados'!$K$3:$K$274,"")</f>
        <v>Zn</v>
      </c>
      <c r="B225" s="2">
        <v>30</v>
      </c>
      <c r="C225" s="2">
        <v>8631</v>
      </c>
      <c r="D225" s="2">
        <v>1543</v>
      </c>
      <c r="E225" s="2">
        <v>248</v>
      </c>
      <c r="F225" s="32">
        <f t="shared" si="19"/>
        <v>16.072585871678548</v>
      </c>
      <c r="G225" s="3">
        <f t="shared" si="18"/>
        <v>1095.3231350979718</v>
      </c>
      <c r="H225" s="3">
        <f t="shared" si="18"/>
        <v>176.04675146098316</v>
      </c>
      <c r="J225" s="7"/>
      <c r="K225" s="69" t="s">
        <v>217</v>
      </c>
      <c r="L225" s="110">
        <f>SQRT(((M222/L222)^2)+((M223/L223)^2)+((M224/L224)^2))</f>
        <v>1.8804765637640962E-2</v>
      </c>
      <c r="M225" s="71" t="str">
        <f>M234</f>
        <v>mg/kg</v>
      </c>
    </row>
    <row r="226" spans="1:13" x14ac:dyDescent="0.25">
      <c r="A226" s="28" t="str">
        <f>_xlfn.XLOOKUP(P!C226,'Banco de Dados'!$B$3:$B$274,'Banco de Dados'!$K$3:$K$274,"")</f>
        <v>As</v>
      </c>
      <c r="B226" s="2">
        <v>33</v>
      </c>
      <c r="C226" s="2">
        <v>10532</v>
      </c>
      <c r="D226" s="2">
        <v>1815</v>
      </c>
      <c r="E226" s="2">
        <v>244</v>
      </c>
      <c r="F226" s="32">
        <f t="shared" si="19"/>
        <v>13.443526170798899</v>
      </c>
      <c r="G226" s="3">
        <f t="shared" si="18"/>
        <v>1288.4066689584049</v>
      </c>
      <c r="H226" s="3">
        <f t="shared" si="18"/>
        <v>173.20728772774149</v>
      </c>
      <c r="J226" s="7"/>
    </row>
    <row r="227" spans="1:13" x14ac:dyDescent="0.25">
      <c r="A227" s="28" t="str">
        <f>_xlfn.XLOOKUP(P!C227,'Banco de Dados'!$B$3:$B$274,'Banco de Dados'!$K$3:$K$274,"")</f>
        <v>Rh</v>
      </c>
      <c r="B227" s="2">
        <v>45</v>
      </c>
      <c r="C227" s="2">
        <v>20167</v>
      </c>
      <c r="D227" s="2">
        <v>1939</v>
      </c>
      <c r="E227" s="2">
        <v>138</v>
      </c>
      <c r="F227" s="32">
        <f t="shared" si="19"/>
        <v>7.1170706549767919</v>
      </c>
      <c r="G227" s="3">
        <f t="shared" si="18"/>
        <v>1376.4300446888965</v>
      </c>
      <c r="H227" s="3">
        <f t="shared" si="18"/>
        <v>97.961498796837404</v>
      </c>
      <c r="J227" s="7"/>
    </row>
    <row r="228" spans="1:13" x14ac:dyDescent="0.25">
      <c r="A228" s="28" t="str">
        <f>_xlfn.XLOOKUP(P!C228,'Banco de Dados'!$B$3:$B$274,'Banco de Dados'!$K$3:$K$274,"")</f>
        <v>Rh</v>
      </c>
      <c r="B228" s="2">
        <v>45</v>
      </c>
      <c r="C228" s="2">
        <v>2696</v>
      </c>
      <c r="D228" s="2">
        <v>17608</v>
      </c>
      <c r="E228" s="2">
        <v>147</v>
      </c>
      <c r="F228" s="32">
        <f t="shared" si="19"/>
        <v>0.83484779645615625</v>
      </c>
      <c r="G228" s="3">
        <f t="shared" si="18"/>
        <v>12499.319353729803</v>
      </c>
      <c r="H228" s="3">
        <f t="shared" si="18"/>
        <v>104.35029219663114</v>
      </c>
      <c r="J228" s="7"/>
    </row>
    <row r="229" spans="1:13" x14ac:dyDescent="0.25">
      <c r="A229" s="28" t="str">
        <f>_xlfn.XLOOKUP(P!C229,'Banco de Dados'!$B$3:$B$274,'Banco de Dados'!$K$3:$K$274,"")</f>
        <v/>
      </c>
      <c r="B229" s="2">
        <v>0</v>
      </c>
      <c r="C229" s="2">
        <v>0</v>
      </c>
      <c r="D229" s="2">
        <v>0</v>
      </c>
      <c r="E229" s="2">
        <v>0</v>
      </c>
      <c r="F229" s="32" t="e">
        <f t="shared" si="19"/>
        <v>#DIV/0!</v>
      </c>
      <c r="G229" s="3">
        <f t="shared" si="18"/>
        <v>0</v>
      </c>
      <c r="H229" s="3">
        <f t="shared" si="18"/>
        <v>0</v>
      </c>
      <c r="J229" s="7"/>
    </row>
    <row r="230" spans="1:13" x14ac:dyDescent="0.25">
      <c r="A230" s="28" t="str">
        <f>_xlfn.XLOOKUP(P!C230,'Banco de Dados'!$B$3:$B$274,'Banco de Dados'!$K$3:$K$274,"")</f>
        <v/>
      </c>
      <c r="B230" s="2">
        <v>0</v>
      </c>
      <c r="C230" s="2">
        <v>0</v>
      </c>
      <c r="D230" s="2">
        <v>0</v>
      </c>
      <c r="E230" s="2">
        <v>0</v>
      </c>
      <c r="F230" s="32" t="e">
        <f t="shared" si="19"/>
        <v>#DIV/0!</v>
      </c>
      <c r="G230" s="3">
        <f t="shared" si="18"/>
        <v>0</v>
      </c>
      <c r="H230" s="3">
        <f t="shared" si="18"/>
        <v>0</v>
      </c>
      <c r="J230" s="7"/>
    </row>
    <row r="231" spans="1:13" x14ac:dyDescent="0.25">
      <c r="A231" s="28" t="str">
        <f>_xlfn.XLOOKUP(P!C231,'Banco de Dados'!$B$3:$B$274,'Banco de Dados'!$K$3:$K$274,"")</f>
        <v/>
      </c>
      <c r="B231" s="2">
        <v>0</v>
      </c>
      <c r="C231" s="2">
        <v>0</v>
      </c>
      <c r="D231" s="2">
        <v>0</v>
      </c>
      <c r="E231" s="2">
        <v>0</v>
      </c>
      <c r="F231" s="32" t="e">
        <f t="shared" si="19"/>
        <v>#DIV/0!</v>
      </c>
      <c r="G231" s="3">
        <f t="shared" si="18"/>
        <v>0</v>
      </c>
      <c r="H231" s="3">
        <f t="shared" si="18"/>
        <v>0</v>
      </c>
      <c r="J231" s="7"/>
    </row>
    <row r="232" spans="1:13" x14ac:dyDescent="0.25">
      <c r="A232" s="28" t="str">
        <f>_xlfn.XLOOKUP(P!C232,'Banco de Dados'!$B$3:$B$274,'Banco de Dados'!$K$3:$K$274,"")</f>
        <v/>
      </c>
      <c r="B232" s="2">
        <v>0</v>
      </c>
      <c r="C232" s="2">
        <v>0</v>
      </c>
      <c r="D232" s="2">
        <v>0</v>
      </c>
      <c r="E232" s="17">
        <v>0</v>
      </c>
      <c r="F232" s="32" t="e">
        <f t="shared" si="19"/>
        <v>#DIV/0!</v>
      </c>
      <c r="G232" s="3">
        <f t="shared" si="18"/>
        <v>0</v>
      </c>
      <c r="H232" s="3">
        <f t="shared" si="18"/>
        <v>0</v>
      </c>
      <c r="J232" s="7"/>
    </row>
    <row r="233" spans="1:13" ht="15.75" x14ac:dyDescent="0.25">
      <c r="A233" s="28" t="str">
        <f>_xlfn.XLOOKUP(P!C233,'Banco de Dados'!$B$3:$B$274,'Banco de Dados'!$K$3:$K$274,"")</f>
        <v/>
      </c>
      <c r="B233" s="2">
        <v>0</v>
      </c>
      <c r="C233" s="2">
        <v>0</v>
      </c>
      <c r="D233" s="2">
        <v>0</v>
      </c>
      <c r="E233" s="2">
        <v>0</v>
      </c>
      <c r="F233" s="32" t="e">
        <f t="shared" si="19"/>
        <v>#DIV/0!</v>
      </c>
      <c r="G233" s="3">
        <f t="shared" si="18"/>
        <v>0</v>
      </c>
      <c r="H233" s="3">
        <f t="shared" si="18"/>
        <v>0</v>
      </c>
      <c r="J233" s="7"/>
      <c r="K233" s="101" t="s">
        <v>216</v>
      </c>
      <c r="L233" s="102" t="str">
        <f>K211</f>
        <v>ah</v>
      </c>
      <c r="M233" s="103" t="str">
        <f>M211</f>
        <v>Potássio</v>
      </c>
    </row>
    <row r="234" spans="1:13" x14ac:dyDescent="0.25">
      <c r="A234" s="28" t="str">
        <f>_xlfn.XLOOKUP(P!C234,'Banco de Dados'!$B$3:$B$274,'Banco de Dados'!$K$3:$K$274,"")</f>
        <v/>
      </c>
      <c r="B234" s="2">
        <v>0</v>
      </c>
      <c r="C234" s="2">
        <v>0</v>
      </c>
      <c r="D234" s="2">
        <v>0</v>
      </c>
      <c r="E234" s="2">
        <v>0</v>
      </c>
      <c r="F234" s="32" t="e">
        <f t="shared" si="19"/>
        <v>#DIV/0!</v>
      </c>
      <c r="G234" s="3">
        <f t="shared" si="18"/>
        <v>0</v>
      </c>
      <c r="H234" s="3">
        <f t="shared" si="18"/>
        <v>0</v>
      </c>
      <c r="J234" s="7"/>
      <c r="K234" s="68" t="s">
        <v>68</v>
      </c>
      <c r="L234" s="29">
        <f>(K217*M219)/M217</f>
        <v>5965.1506011990286</v>
      </c>
      <c r="M234" s="66" t="str">
        <f>$M$9</f>
        <v>mg/kg</v>
      </c>
    </row>
    <row r="235" spans="1:13" x14ac:dyDescent="0.25">
      <c r="A235" s="28" t="str">
        <f>_xlfn.XLOOKUP(P!C235,'Banco de Dados'!$B$3:$B$274,'Banco de Dados'!$K$3:$K$274,"")</f>
        <v/>
      </c>
      <c r="B235" s="2">
        <v>0</v>
      </c>
      <c r="C235" s="2">
        <v>0</v>
      </c>
      <c r="D235" s="2">
        <v>0</v>
      </c>
      <c r="E235" s="2">
        <v>0</v>
      </c>
      <c r="F235" s="32" t="e">
        <f t="shared" si="19"/>
        <v>#DIV/0!</v>
      </c>
      <c r="G235" s="3">
        <f t="shared" si="18"/>
        <v>0</v>
      </c>
      <c r="H235" s="3">
        <f t="shared" si="18"/>
        <v>0</v>
      </c>
      <c r="J235" s="7"/>
      <c r="K235" s="111" t="s">
        <v>246</v>
      </c>
      <c r="L235" s="126">
        <f>SQRT(((M222/L222)^2)+((M223/L223)^2)+((M224/L224)^2))</f>
        <v>1.8804765637640962E-2</v>
      </c>
      <c r="M235" s="66"/>
    </row>
    <row r="236" spans="1:13" x14ac:dyDescent="0.25">
      <c r="A236" s="28" t="str">
        <f>_xlfn.XLOOKUP(P!C236,'Banco de Dados'!$B$3:$B$274,'Banco de Dados'!$K$3:$K$274,"")</f>
        <v/>
      </c>
      <c r="B236" s="2">
        <v>0</v>
      </c>
      <c r="C236" s="2">
        <v>0</v>
      </c>
      <c r="D236" s="2">
        <v>0</v>
      </c>
      <c r="E236" s="2">
        <v>0</v>
      </c>
      <c r="F236" s="32" t="e">
        <f t="shared" si="19"/>
        <v>#DIV/0!</v>
      </c>
      <c r="G236" s="3">
        <f t="shared" si="18"/>
        <v>0</v>
      </c>
      <c r="H236" s="3">
        <f t="shared" si="18"/>
        <v>0</v>
      </c>
      <c r="J236" s="7"/>
      <c r="K236" s="69" t="s">
        <v>247</v>
      </c>
      <c r="L236" s="127">
        <f>L235*L234</f>
        <v>112.17325904878082</v>
      </c>
      <c r="M236" s="71" t="str">
        <f>$M$9</f>
        <v>mg/kg</v>
      </c>
    </row>
    <row r="237" spans="1:13" x14ac:dyDescent="0.25">
      <c r="A237" s="28" t="str">
        <f>_xlfn.XLOOKUP(P!C237,'Banco de Dados'!$B$3:$B$274,'Banco de Dados'!$K$3:$K$274,"")</f>
        <v/>
      </c>
      <c r="B237" s="2">
        <v>0</v>
      </c>
      <c r="C237" s="2">
        <v>0</v>
      </c>
      <c r="D237" s="2">
        <v>0</v>
      </c>
      <c r="E237" s="2">
        <v>0</v>
      </c>
      <c r="F237" s="32" t="e">
        <f t="shared" si="19"/>
        <v>#DIV/0!</v>
      </c>
      <c r="G237" s="3">
        <f t="shared" si="18"/>
        <v>0</v>
      </c>
      <c r="H237" s="3">
        <f t="shared" si="18"/>
        <v>0</v>
      </c>
      <c r="J237" s="7"/>
      <c r="K237" s="123"/>
      <c r="L237" s="124"/>
    </row>
    <row r="238" spans="1:13" x14ac:dyDescent="0.25">
      <c r="A238" s="28" t="str">
        <f>_xlfn.XLOOKUP(P!C238,'Banco de Dados'!$B$3:$B$274,'Banco de Dados'!$K$3:$K$274,"")</f>
        <v/>
      </c>
      <c r="B238" s="2">
        <v>0</v>
      </c>
      <c r="C238" s="2">
        <v>0</v>
      </c>
      <c r="D238" s="2">
        <v>0</v>
      </c>
      <c r="E238" s="2">
        <v>0</v>
      </c>
      <c r="F238" s="32" t="e">
        <f t="shared" si="19"/>
        <v>#DIV/0!</v>
      </c>
      <c r="G238" s="3">
        <f t="shared" si="18"/>
        <v>0</v>
      </c>
      <c r="H238" s="3">
        <f t="shared" si="18"/>
        <v>0</v>
      </c>
      <c r="J238" s="7"/>
    </row>
    <row r="239" spans="1:13" x14ac:dyDescent="0.25">
      <c r="A239" s="28" t="str">
        <f>_xlfn.XLOOKUP(P!C239,'Banco de Dados'!$B$3:$B$274,'Banco de Dados'!$K$3:$K$274,"")</f>
        <v/>
      </c>
      <c r="B239" s="2">
        <v>0</v>
      </c>
      <c r="C239" s="2">
        <v>0</v>
      </c>
      <c r="D239" s="2">
        <v>0</v>
      </c>
      <c r="E239" s="2">
        <v>0</v>
      </c>
      <c r="F239" s="32" t="e">
        <f t="shared" si="19"/>
        <v>#DIV/0!</v>
      </c>
      <c r="G239" s="3">
        <f t="shared" si="18"/>
        <v>0</v>
      </c>
      <c r="H239" s="3">
        <f t="shared" si="18"/>
        <v>0</v>
      </c>
      <c r="J239" s="7"/>
    </row>
    <row r="240" spans="1:13" x14ac:dyDescent="0.25">
      <c r="A240" s="28" t="str">
        <f>_xlfn.XLOOKUP(P!C240,'Banco de Dados'!$B$3:$B$274,'Banco de Dados'!$K$3:$K$274,"")</f>
        <v/>
      </c>
      <c r="B240" s="2">
        <v>0</v>
      </c>
      <c r="C240" s="2">
        <v>0</v>
      </c>
      <c r="D240" s="2">
        <v>0</v>
      </c>
      <c r="E240" s="2">
        <v>0</v>
      </c>
      <c r="F240" s="32" t="e">
        <f t="shared" si="19"/>
        <v>#DIV/0!</v>
      </c>
      <c r="G240" s="3">
        <f t="shared" ref="G240:H242" si="20">D240*$E$210</f>
        <v>0</v>
      </c>
      <c r="H240" s="3">
        <f t="shared" si="20"/>
        <v>0</v>
      </c>
      <c r="J240" s="7"/>
    </row>
    <row r="241" spans="1:14" x14ac:dyDescent="0.25">
      <c r="A241" s="28" t="str">
        <f>_xlfn.XLOOKUP(P!C241,'Banco de Dados'!$B$3:$B$274,'Banco de Dados'!$K$3:$K$274,"")</f>
        <v/>
      </c>
      <c r="B241" s="2">
        <v>0</v>
      </c>
      <c r="C241" s="2">
        <v>0</v>
      </c>
      <c r="D241" s="2">
        <v>0</v>
      </c>
      <c r="E241" s="2">
        <v>0</v>
      </c>
      <c r="F241" s="32" t="e">
        <f t="shared" si="19"/>
        <v>#DIV/0!</v>
      </c>
      <c r="G241" s="3">
        <f t="shared" si="20"/>
        <v>0</v>
      </c>
      <c r="H241" s="3">
        <f t="shared" si="20"/>
        <v>0</v>
      </c>
      <c r="J241" s="7"/>
    </row>
    <row r="242" spans="1:14" x14ac:dyDescent="0.25">
      <c r="A242" s="28" t="str">
        <f>_xlfn.XLOOKUP(P!C242,'Banco de Dados'!$B$3:$B$274,'Banco de Dados'!$K$3:$K$274,"")</f>
        <v/>
      </c>
      <c r="B242" s="2">
        <v>0</v>
      </c>
      <c r="C242" s="2">
        <v>0</v>
      </c>
      <c r="D242" s="2">
        <v>0</v>
      </c>
      <c r="E242" s="2">
        <v>0</v>
      </c>
      <c r="F242" s="32" t="e">
        <f t="shared" si="19"/>
        <v>#DIV/0!</v>
      </c>
      <c r="G242" s="3">
        <f t="shared" si="20"/>
        <v>0</v>
      </c>
      <c r="H242" s="3">
        <f t="shared" si="20"/>
        <v>0</v>
      </c>
      <c r="J242" s="7"/>
    </row>
    <row r="243" spans="1:14" x14ac:dyDescent="0.25">
      <c r="A243" s="21"/>
      <c r="B243" s="21"/>
      <c r="C243" s="21"/>
      <c r="D243" s="21"/>
      <c r="E243" s="21"/>
      <c r="F243" s="77"/>
      <c r="G243" s="21"/>
      <c r="H243" s="21"/>
      <c r="J243" s="21"/>
      <c r="K243" s="21"/>
      <c r="L243" s="21"/>
      <c r="M243" s="21"/>
      <c r="N243" s="21"/>
    </row>
    <row r="244" spans="1:14" ht="15.75" x14ac:dyDescent="0.25">
      <c r="A244" s="36" t="str">
        <f>'Nome das Amostras'!A11</f>
        <v>ai</v>
      </c>
      <c r="B244" s="164" t="str">
        <f>VLOOKUP(A244,'Nome das Amostras'!$A$3:$D$28,2,FALSE)</f>
        <v>R8</v>
      </c>
      <c r="C244" s="164"/>
      <c r="D244" s="51" t="s">
        <v>65</v>
      </c>
      <c r="E244" s="52">
        <f>'Banco de Dados'!$O$13/'Banco de Dados'!BL13</f>
        <v>0.65774804905239692</v>
      </c>
      <c r="F244" s="74"/>
      <c r="G244" s="3"/>
      <c r="H244" s="3"/>
      <c r="J244" s="7"/>
    </row>
    <row r="245" spans="1:14" ht="15.75" x14ac:dyDescent="0.25">
      <c r="A245" s="107" t="s">
        <v>1</v>
      </c>
      <c r="B245" s="107" t="s">
        <v>0</v>
      </c>
      <c r="C245" s="107" t="s">
        <v>212</v>
      </c>
      <c r="D245" s="107" t="s">
        <v>209</v>
      </c>
      <c r="E245" s="107" t="s">
        <v>213</v>
      </c>
      <c r="F245" s="76" t="s">
        <v>219</v>
      </c>
      <c r="G245" s="54" t="s">
        <v>140</v>
      </c>
      <c r="H245" s="54" t="s">
        <v>66</v>
      </c>
      <c r="J245" s="7"/>
      <c r="K245" s="72" t="str">
        <f>A244</f>
        <v>ai</v>
      </c>
      <c r="L245" s="55" t="s">
        <v>215</v>
      </c>
      <c r="M245" s="41" t="str">
        <f>$A$1</f>
        <v>Potássio</v>
      </c>
      <c r="N245" s="3"/>
    </row>
    <row r="246" spans="1:14" x14ac:dyDescent="0.25">
      <c r="A246" s="28" t="str">
        <f>_xlfn.XLOOKUP(P!C246,'Banco de Dados'!$B$3:$B$274,'Banco de Dados'!$K$3:$K$274,"")</f>
        <v>Si</v>
      </c>
      <c r="B246" s="2" cm="1">
        <f t="array" ref="B246:E276">Dados!BH5:BK35</f>
        <v>14</v>
      </c>
      <c r="C246" s="2">
        <v>1740</v>
      </c>
      <c r="D246" s="2">
        <v>5428</v>
      </c>
      <c r="E246" s="2">
        <v>100</v>
      </c>
      <c r="F246" s="32">
        <f>(E246*100)/D246</f>
        <v>1.8422991893883567</v>
      </c>
      <c r="G246" s="3">
        <f t="shared" ref="G246:H273" si="21">D246*$E$244</f>
        <v>3570.2564102564106</v>
      </c>
      <c r="H246" s="3">
        <f t="shared" si="21"/>
        <v>65.774804905239691</v>
      </c>
      <c r="J246" s="7"/>
      <c r="K246" s="5" t="s">
        <v>210</v>
      </c>
      <c r="L246" s="5"/>
      <c r="M246" s="5" t="s">
        <v>211</v>
      </c>
    </row>
    <row r="247" spans="1:14" x14ac:dyDescent="0.25">
      <c r="A247" s="28" t="str">
        <f>_xlfn.XLOOKUP(P!C247,'Banco de Dados'!$B$3:$B$274,'Banco de Dados'!$K$3:$K$274,"")</f>
        <v>P</v>
      </c>
      <c r="B247" s="2">
        <v>15</v>
      </c>
      <c r="C247" s="2">
        <v>2013</v>
      </c>
      <c r="D247" s="2">
        <v>731</v>
      </c>
      <c r="E247" s="2">
        <v>76</v>
      </c>
      <c r="F247" s="32">
        <f t="shared" ref="F247:F276" si="22">(E247*100)/D247</f>
        <v>10.39671682626539</v>
      </c>
      <c r="G247" s="3">
        <f t="shared" si="21"/>
        <v>480.81382385730217</v>
      </c>
      <c r="H247" s="3">
        <f t="shared" si="21"/>
        <v>49.988851727982166</v>
      </c>
      <c r="J247" s="7"/>
      <c r="K247" s="6">
        <f>_xlfn.XLOOKUP($B$4,A246:A273,G246:G273,"")</f>
        <v>31723.188405797104</v>
      </c>
      <c r="L247" s="6"/>
      <c r="M247" s="6">
        <f>_xlfn.XLOOKUP($B$4,A246:A273,H246:H273,"")</f>
        <v>167.72575250836121</v>
      </c>
    </row>
    <row r="248" spans="1:14" x14ac:dyDescent="0.25">
      <c r="A248" s="28" t="str">
        <f>_xlfn.XLOOKUP(P!C248,'Banco de Dados'!$B$3:$B$274,'Banco de Dados'!$K$3:$K$274,"")</f>
        <v>S</v>
      </c>
      <c r="B248" s="2">
        <v>16</v>
      </c>
      <c r="C248" s="2">
        <v>2307</v>
      </c>
      <c r="D248" s="2">
        <v>3350</v>
      </c>
      <c r="E248" s="2">
        <v>101</v>
      </c>
      <c r="F248" s="32">
        <f t="shared" si="22"/>
        <v>3.0149253731343282</v>
      </c>
      <c r="G248" s="3">
        <f t="shared" si="21"/>
        <v>2203.4559643255297</v>
      </c>
      <c r="H248" s="3">
        <f t="shared" si="21"/>
        <v>66.432552954292092</v>
      </c>
      <c r="J248" s="7"/>
    </row>
    <row r="249" spans="1:14" ht="15.75" x14ac:dyDescent="0.25">
      <c r="A249" s="28" t="str">
        <f>_xlfn.XLOOKUP(P!C249,'Banco de Dados'!$B$3:$B$274,'Banco de Dados'!$K$3:$K$274,"")</f>
        <v>Cl</v>
      </c>
      <c r="B249" s="2">
        <v>17</v>
      </c>
      <c r="C249" s="2">
        <v>2622</v>
      </c>
      <c r="D249" s="2">
        <v>9250</v>
      </c>
      <c r="E249" s="2">
        <v>166</v>
      </c>
      <c r="F249" s="32">
        <f t="shared" si="22"/>
        <v>1.7945945945945947</v>
      </c>
      <c r="G249" s="3">
        <f t="shared" si="21"/>
        <v>6084.1694537346712</v>
      </c>
      <c r="H249" s="3">
        <f t="shared" si="21"/>
        <v>109.18617614269789</v>
      </c>
      <c r="K249" s="165" t="s">
        <v>67</v>
      </c>
      <c r="L249" s="166"/>
      <c r="M249" s="167"/>
      <c r="N249"/>
    </row>
    <row r="250" spans="1:14" x14ac:dyDescent="0.25">
      <c r="A250" s="28" t="str">
        <f>_xlfn.XLOOKUP(P!C250,'Banco de Dados'!$B$3:$B$274,'Banco de Dados'!$K$3:$K$274,"")</f>
        <v>Ar</v>
      </c>
      <c r="B250" s="2">
        <v>18</v>
      </c>
      <c r="C250" s="2">
        <v>2957</v>
      </c>
      <c r="D250" s="2">
        <v>6279</v>
      </c>
      <c r="E250" s="2">
        <v>192</v>
      </c>
      <c r="F250" s="32">
        <f t="shared" si="22"/>
        <v>3.0578117534639273</v>
      </c>
      <c r="G250" s="3">
        <f t="shared" si="21"/>
        <v>4130</v>
      </c>
      <c r="H250" s="3">
        <f t="shared" si="21"/>
        <v>126.2876254180602</v>
      </c>
      <c r="J250" s="7"/>
      <c r="K250" s="104" t="s">
        <v>240</v>
      </c>
      <c r="L250" s="39"/>
      <c r="M250" s="106" t="s">
        <v>209</v>
      </c>
    </row>
    <row r="251" spans="1:14" x14ac:dyDescent="0.25">
      <c r="A251" s="28" t="str">
        <f>_xlfn.XLOOKUP(P!C251,'Banco de Dados'!$B$3:$B$274,'Banco de Dados'!$K$3:$K$274,"")</f>
        <v>K</v>
      </c>
      <c r="B251" s="2">
        <v>19</v>
      </c>
      <c r="C251" s="2">
        <v>3313</v>
      </c>
      <c r="D251" s="2">
        <v>48230</v>
      </c>
      <c r="E251" s="2">
        <v>255</v>
      </c>
      <c r="F251" s="32">
        <f t="shared" si="22"/>
        <v>0.52871656645241549</v>
      </c>
      <c r="G251" s="3">
        <f t="shared" si="21"/>
        <v>31723.188405797104</v>
      </c>
      <c r="H251" s="3">
        <f t="shared" si="21"/>
        <v>167.72575250836121</v>
      </c>
      <c r="J251" s="58" t="s">
        <v>38</v>
      </c>
      <c r="K251" s="59">
        <f>$L$9</f>
        <v>26760</v>
      </c>
      <c r="L251" s="60"/>
      <c r="M251" s="61">
        <f>$M$11</f>
        <v>169151</v>
      </c>
      <c r="N251" s="60"/>
    </row>
    <row r="252" spans="1:14" x14ac:dyDescent="0.25">
      <c r="A252" s="28" t="str">
        <f>_xlfn.XLOOKUP(P!C252,'Banco de Dados'!$B$3:$B$274,'Banco de Dados'!$K$3:$K$274,"")</f>
        <v>Ca</v>
      </c>
      <c r="B252" s="2">
        <v>20</v>
      </c>
      <c r="C252" s="2">
        <v>3691</v>
      </c>
      <c r="D252" s="2">
        <v>16352</v>
      </c>
      <c r="E252" s="2">
        <v>173</v>
      </c>
      <c r="F252" s="32">
        <f t="shared" si="22"/>
        <v>1.0579745596868884</v>
      </c>
      <c r="G252" s="3">
        <f t="shared" si="21"/>
        <v>10755.496098104795</v>
      </c>
      <c r="H252" s="3">
        <f t="shared" si="21"/>
        <v>113.79041248606467</v>
      </c>
      <c r="J252" s="2"/>
      <c r="K252" s="18"/>
      <c r="L252" s="2" t="s">
        <v>70</v>
      </c>
      <c r="M252" s="19"/>
    </row>
    <row r="253" spans="1:14" x14ac:dyDescent="0.25">
      <c r="A253" s="28" t="str">
        <f>_xlfn.XLOOKUP(P!C253,'Banco de Dados'!$B$3:$B$274,'Banco de Dados'!$K$3:$K$274,"")</f>
        <v>Ti</v>
      </c>
      <c r="B253" s="2">
        <v>22</v>
      </c>
      <c r="C253" s="2">
        <v>4509</v>
      </c>
      <c r="D253" s="2">
        <v>13878</v>
      </c>
      <c r="E253" s="2">
        <v>162</v>
      </c>
      <c r="F253" s="32">
        <f t="shared" si="22"/>
        <v>1.1673151750972763</v>
      </c>
      <c r="G253" s="3">
        <f t="shared" si="21"/>
        <v>9128.2274247491641</v>
      </c>
      <c r="H253" s="3">
        <f t="shared" si="21"/>
        <v>106.5551839464883</v>
      </c>
      <c r="J253" s="58" t="s">
        <v>69</v>
      </c>
      <c r="K253" s="62" t="s">
        <v>71</v>
      </c>
      <c r="L253" s="63"/>
      <c r="M253" s="64">
        <f>K247</f>
        <v>31723.188405797104</v>
      </c>
      <c r="N253" s="60"/>
    </row>
    <row r="254" spans="1:14" x14ac:dyDescent="0.25">
      <c r="A254" s="28" t="str">
        <f>_xlfn.XLOOKUP(P!C254,'Banco de Dados'!$B$3:$B$274,'Banco de Dados'!$K$3:$K$274,"")</f>
        <v>Cr</v>
      </c>
      <c r="B254" s="2">
        <v>24</v>
      </c>
      <c r="C254" s="2">
        <v>5412</v>
      </c>
      <c r="D254" s="2">
        <v>4464</v>
      </c>
      <c r="E254" s="2">
        <v>147</v>
      </c>
      <c r="F254" s="32">
        <f t="shared" si="22"/>
        <v>3.293010752688172</v>
      </c>
      <c r="G254" s="3">
        <f t="shared" si="21"/>
        <v>2936.1872909699</v>
      </c>
      <c r="H254" s="3">
        <f t="shared" si="21"/>
        <v>96.688963210702354</v>
      </c>
      <c r="J254" s="7"/>
    </row>
    <row r="255" spans="1:14" ht="15.75" x14ac:dyDescent="0.25">
      <c r="A255" s="28" t="str">
        <f>_xlfn.XLOOKUP(P!C255,'Banco de Dados'!$B$3:$B$274,'Banco de Dados'!$K$3:$K$274,"")</f>
        <v>Mn</v>
      </c>
      <c r="B255" s="2">
        <v>25</v>
      </c>
      <c r="C255" s="2">
        <v>5895</v>
      </c>
      <c r="D255" s="2">
        <v>5466</v>
      </c>
      <c r="E255" s="2">
        <v>165</v>
      </c>
      <c r="F255" s="32">
        <f t="shared" si="22"/>
        <v>3.0186608122941823</v>
      </c>
      <c r="G255" s="3">
        <f t="shared" si="21"/>
        <v>3595.2508361204013</v>
      </c>
      <c r="H255" s="3">
        <f t="shared" si="21"/>
        <v>108.52842809364549</v>
      </c>
      <c r="J255" s="7"/>
      <c r="K255" s="165" t="s">
        <v>218</v>
      </c>
      <c r="L255" s="166"/>
      <c r="M255" s="167"/>
    </row>
    <row r="256" spans="1:14" x14ac:dyDescent="0.25">
      <c r="A256" s="28" t="str">
        <f>_xlfn.XLOOKUP(P!C256,'Banco de Dados'!$B$3:$B$274,'Banco de Dados'!$K$3:$K$274,"")</f>
        <v>Fe</v>
      </c>
      <c r="B256" s="2">
        <v>26</v>
      </c>
      <c r="C256" s="2">
        <v>6399</v>
      </c>
      <c r="D256" s="2">
        <v>229435</v>
      </c>
      <c r="E256" s="2">
        <v>484</v>
      </c>
      <c r="F256" s="32">
        <f t="shared" si="22"/>
        <v>0.21095299322248132</v>
      </c>
      <c r="G256" s="3">
        <f t="shared" si="21"/>
        <v>150910.42363433668</v>
      </c>
      <c r="H256" s="3">
        <f t="shared" si="21"/>
        <v>318.35005574136011</v>
      </c>
      <c r="J256" s="7"/>
      <c r="K256" s="104" t="s">
        <v>236</v>
      </c>
      <c r="L256" s="108">
        <f>K247</f>
        <v>31723.188405797104</v>
      </c>
      <c r="M256" s="109">
        <f>M247</f>
        <v>167.72575250836121</v>
      </c>
    </row>
    <row r="257" spans="1:13" x14ac:dyDescent="0.25">
      <c r="A257" s="28" t="str">
        <f>_xlfn.XLOOKUP(P!C257,'Banco de Dados'!$B$3:$B$274,'Banco de Dados'!$K$3:$K$274,"")</f>
        <v>Ni</v>
      </c>
      <c r="B257" s="2">
        <v>28</v>
      </c>
      <c r="C257" s="2">
        <v>7472</v>
      </c>
      <c r="D257" s="2">
        <v>2164</v>
      </c>
      <c r="E257" s="2">
        <v>249</v>
      </c>
      <c r="F257" s="32">
        <f t="shared" si="22"/>
        <v>11.506469500924215</v>
      </c>
      <c r="G257" s="3">
        <f t="shared" si="21"/>
        <v>1423.3667781493868</v>
      </c>
      <c r="H257" s="3">
        <f t="shared" si="21"/>
        <v>163.77926421404683</v>
      </c>
      <c r="J257" s="7"/>
      <c r="K257" s="104" t="s">
        <v>237</v>
      </c>
      <c r="L257" s="105">
        <f>$L$9</f>
        <v>26760</v>
      </c>
      <c r="M257" s="106">
        <f>$L$10</f>
        <v>480</v>
      </c>
    </row>
    <row r="258" spans="1:13" x14ac:dyDescent="0.25">
      <c r="A258" s="28" t="str">
        <f>_xlfn.XLOOKUP(P!C258,'Banco de Dados'!$B$3:$B$274,'Banco de Dados'!$K$3:$K$274,"")</f>
        <v>Cu</v>
      </c>
      <c r="B258" s="2">
        <v>29</v>
      </c>
      <c r="C258" s="2">
        <v>8041</v>
      </c>
      <c r="D258" s="2">
        <v>803</v>
      </c>
      <c r="E258" s="2">
        <v>257</v>
      </c>
      <c r="F258" s="32">
        <f t="shared" si="22"/>
        <v>32.004981320049815</v>
      </c>
      <c r="G258" s="3">
        <f t="shared" si="21"/>
        <v>528.1716833890747</v>
      </c>
      <c r="H258" s="3">
        <f t="shared" si="21"/>
        <v>169.04124860646601</v>
      </c>
      <c r="J258" s="7"/>
      <c r="K258" s="104" t="s">
        <v>238</v>
      </c>
      <c r="L258" s="105">
        <f>$M$11</f>
        <v>169151</v>
      </c>
      <c r="M258" s="106">
        <f>$M$12</f>
        <v>441</v>
      </c>
    </row>
    <row r="259" spans="1:13" x14ac:dyDescent="0.25">
      <c r="A259" s="28" t="str">
        <f>_xlfn.XLOOKUP(P!C259,'Banco de Dados'!$B$3:$B$274,'Banco de Dados'!$K$3:$K$274,"")</f>
        <v>Zn</v>
      </c>
      <c r="B259" s="2">
        <v>30</v>
      </c>
      <c r="C259" s="2">
        <v>8631</v>
      </c>
      <c r="D259" s="2">
        <v>1379</v>
      </c>
      <c r="E259" s="2">
        <v>257</v>
      </c>
      <c r="F259" s="32">
        <f t="shared" si="22"/>
        <v>18.636693255982596</v>
      </c>
      <c r="G259" s="3">
        <f t="shared" si="21"/>
        <v>907.03455964325531</v>
      </c>
      <c r="H259" s="3">
        <f t="shared" si="21"/>
        <v>169.04124860646601</v>
      </c>
      <c r="J259" s="7"/>
      <c r="K259" s="69" t="s">
        <v>217</v>
      </c>
      <c r="L259" s="110">
        <f>SQRT(((M256/L256)^2)+((M257/L257)^2)+((M258/L258)^2))</f>
        <v>1.8881078915047343E-2</v>
      </c>
      <c r="M259" s="71" t="str">
        <f>M268</f>
        <v>mg/kg</v>
      </c>
    </row>
    <row r="260" spans="1:13" x14ac:dyDescent="0.25">
      <c r="A260" s="28" t="str">
        <f>_xlfn.XLOOKUP(P!C260,'Banco de Dados'!$B$3:$B$274,'Banco de Dados'!$K$3:$K$274,"")</f>
        <v>Rh</v>
      </c>
      <c r="B260" s="2">
        <v>45</v>
      </c>
      <c r="C260" s="2">
        <v>20167</v>
      </c>
      <c r="D260" s="2">
        <v>1943</v>
      </c>
      <c r="E260" s="2">
        <v>156</v>
      </c>
      <c r="F260" s="32">
        <f t="shared" si="22"/>
        <v>8.0288214101904281</v>
      </c>
      <c r="G260" s="3">
        <f t="shared" si="21"/>
        <v>1278.0044593088073</v>
      </c>
      <c r="H260" s="3">
        <f t="shared" si="21"/>
        <v>102.60869565217392</v>
      </c>
      <c r="J260" s="7"/>
    </row>
    <row r="261" spans="1:13" x14ac:dyDescent="0.25">
      <c r="A261" s="28" t="str">
        <f>_xlfn.XLOOKUP(P!C261,'Banco de Dados'!$B$3:$B$274,'Banco de Dados'!$K$3:$K$274,"")</f>
        <v>Rh</v>
      </c>
      <c r="B261" s="2">
        <v>45</v>
      </c>
      <c r="C261" s="2">
        <v>2696</v>
      </c>
      <c r="D261" s="2">
        <v>16941</v>
      </c>
      <c r="E261" s="2">
        <v>142</v>
      </c>
      <c r="F261" s="32">
        <f t="shared" si="22"/>
        <v>0.8382031757275249</v>
      </c>
      <c r="G261" s="3">
        <f t="shared" si="21"/>
        <v>11142.909698996657</v>
      </c>
      <c r="H261" s="3">
        <f t="shared" si="21"/>
        <v>93.400222965440364</v>
      </c>
      <c r="J261" s="7"/>
    </row>
    <row r="262" spans="1:13" x14ac:dyDescent="0.25">
      <c r="A262" s="28" t="str">
        <f>_xlfn.XLOOKUP(P!C262,'Banco de Dados'!$B$3:$B$274,'Banco de Dados'!$K$3:$K$274,"")</f>
        <v/>
      </c>
      <c r="B262" s="2">
        <v>0</v>
      </c>
      <c r="C262" s="2">
        <v>0</v>
      </c>
      <c r="D262" s="2">
        <v>0</v>
      </c>
      <c r="E262" s="2">
        <v>0</v>
      </c>
      <c r="F262" s="32" t="e">
        <f t="shared" si="22"/>
        <v>#DIV/0!</v>
      </c>
      <c r="G262" s="3">
        <f t="shared" si="21"/>
        <v>0</v>
      </c>
      <c r="H262" s="3">
        <f t="shared" si="21"/>
        <v>0</v>
      </c>
      <c r="J262" s="7"/>
    </row>
    <row r="263" spans="1:13" x14ac:dyDescent="0.25">
      <c r="A263" s="28" t="str">
        <f>_xlfn.XLOOKUP(P!C263,'Banco de Dados'!$B$3:$B$274,'Banco de Dados'!$K$3:$K$274,"")</f>
        <v/>
      </c>
      <c r="B263" s="2">
        <v>0</v>
      </c>
      <c r="C263" s="2">
        <v>0</v>
      </c>
      <c r="D263" s="2">
        <v>0</v>
      </c>
      <c r="E263" s="2">
        <v>0</v>
      </c>
      <c r="F263" s="32" t="e">
        <f t="shared" si="22"/>
        <v>#DIV/0!</v>
      </c>
      <c r="G263" s="3">
        <f t="shared" si="21"/>
        <v>0</v>
      </c>
      <c r="H263" s="3">
        <f t="shared" si="21"/>
        <v>0</v>
      </c>
      <c r="J263" s="7"/>
    </row>
    <row r="264" spans="1:13" x14ac:dyDescent="0.25">
      <c r="A264" s="28" t="str">
        <f>_xlfn.XLOOKUP(P!C264,'Banco de Dados'!$B$3:$B$274,'Banco de Dados'!$K$3:$K$274,"")</f>
        <v/>
      </c>
      <c r="B264" s="2">
        <v>0</v>
      </c>
      <c r="C264" s="2">
        <v>0</v>
      </c>
      <c r="D264" s="2">
        <v>0</v>
      </c>
      <c r="E264" s="2">
        <v>0</v>
      </c>
      <c r="F264" s="32" t="e">
        <f t="shared" si="22"/>
        <v>#DIV/0!</v>
      </c>
      <c r="G264" s="3">
        <f t="shared" si="21"/>
        <v>0</v>
      </c>
      <c r="H264" s="3">
        <f t="shared" si="21"/>
        <v>0</v>
      </c>
      <c r="J264" s="7"/>
    </row>
    <row r="265" spans="1:13" x14ac:dyDescent="0.25">
      <c r="A265" s="28" t="str">
        <f>_xlfn.XLOOKUP(P!C265,'Banco de Dados'!$B$3:$B$274,'Banco de Dados'!$K$3:$K$274,"")</f>
        <v/>
      </c>
      <c r="B265" s="2">
        <v>0</v>
      </c>
      <c r="C265" s="2">
        <v>0</v>
      </c>
      <c r="D265" s="2">
        <v>0</v>
      </c>
      <c r="E265" s="2">
        <v>0</v>
      </c>
      <c r="F265" s="32" t="e">
        <f t="shared" si="22"/>
        <v>#DIV/0!</v>
      </c>
      <c r="G265" s="3">
        <f t="shared" si="21"/>
        <v>0</v>
      </c>
      <c r="H265" s="3">
        <f t="shared" si="21"/>
        <v>0</v>
      </c>
      <c r="J265" s="7"/>
    </row>
    <row r="266" spans="1:13" x14ac:dyDescent="0.25">
      <c r="A266" s="28" t="str">
        <f>_xlfn.XLOOKUP(P!C266,'Banco de Dados'!$B$3:$B$274,'Banco de Dados'!$K$3:$K$274,"")</f>
        <v/>
      </c>
      <c r="B266" s="2">
        <v>0</v>
      </c>
      <c r="C266" s="2">
        <v>0</v>
      </c>
      <c r="D266" s="2">
        <v>0</v>
      </c>
      <c r="E266" s="17">
        <v>0</v>
      </c>
      <c r="F266" s="32" t="e">
        <f t="shared" si="22"/>
        <v>#DIV/0!</v>
      </c>
      <c r="G266" s="3">
        <f t="shared" si="21"/>
        <v>0</v>
      </c>
      <c r="H266" s="3">
        <f t="shared" si="21"/>
        <v>0</v>
      </c>
      <c r="J266" s="7"/>
    </row>
    <row r="267" spans="1:13" ht="15.75" x14ac:dyDescent="0.25">
      <c r="A267" s="28" t="str">
        <f>_xlfn.XLOOKUP(P!C267,'Banco de Dados'!$B$3:$B$274,'Banco de Dados'!$K$3:$K$274,"")</f>
        <v/>
      </c>
      <c r="B267" s="2">
        <v>0</v>
      </c>
      <c r="C267" s="2">
        <v>0</v>
      </c>
      <c r="D267" s="2">
        <v>0</v>
      </c>
      <c r="E267" s="2">
        <v>0</v>
      </c>
      <c r="F267" s="32" t="e">
        <f t="shared" si="22"/>
        <v>#DIV/0!</v>
      </c>
      <c r="G267" s="3">
        <f t="shared" si="21"/>
        <v>0</v>
      </c>
      <c r="H267" s="3">
        <f t="shared" si="21"/>
        <v>0</v>
      </c>
      <c r="J267" s="7"/>
      <c r="K267" s="101" t="s">
        <v>216</v>
      </c>
      <c r="L267" s="102" t="str">
        <f>K245</f>
        <v>ai</v>
      </c>
      <c r="M267" s="103" t="str">
        <f>M245</f>
        <v>Potássio</v>
      </c>
    </row>
    <row r="268" spans="1:13" x14ac:dyDescent="0.25">
      <c r="A268" s="28" t="str">
        <f>_xlfn.XLOOKUP(P!C268,'Banco de Dados'!$B$3:$B$274,'Banco de Dados'!$K$3:$K$274,"")</f>
        <v/>
      </c>
      <c r="B268" s="2">
        <v>0</v>
      </c>
      <c r="C268" s="2">
        <v>0</v>
      </c>
      <c r="D268" s="2">
        <v>0</v>
      </c>
      <c r="E268" s="2">
        <v>0</v>
      </c>
      <c r="F268" s="32" t="e">
        <f t="shared" si="22"/>
        <v>#DIV/0!</v>
      </c>
      <c r="G268" s="3">
        <f t="shared" si="21"/>
        <v>0</v>
      </c>
      <c r="H268" s="3">
        <f t="shared" si="21"/>
        <v>0</v>
      </c>
      <c r="J268" s="7"/>
      <c r="K268" s="68" t="s">
        <v>68</v>
      </c>
      <c r="L268" s="29">
        <f>(K251*M253)/M251</f>
        <v>5018.6668818932822</v>
      </c>
      <c r="M268" s="66" t="str">
        <f>$M$9</f>
        <v>mg/kg</v>
      </c>
    </row>
    <row r="269" spans="1:13" x14ac:dyDescent="0.25">
      <c r="A269" s="28" t="str">
        <f>_xlfn.XLOOKUP(P!C269,'Banco de Dados'!$B$3:$B$274,'Banco de Dados'!$K$3:$K$274,"")</f>
        <v/>
      </c>
      <c r="B269" s="2">
        <v>0</v>
      </c>
      <c r="C269" s="2">
        <v>0</v>
      </c>
      <c r="D269" s="2">
        <v>0</v>
      </c>
      <c r="E269" s="2">
        <v>0</v>
      </c>
      <c r="F269" s="32" t="e">
        <f t="shared" si="22"/>
        <v>#DIV/0!</v>
      </c>
      <c r="G269" s="3">
        <f t="shared" si="21"/>
        <v>0</v>
      </c>
      <c r="H269" s="3">
        <f t="shared" si="21"/>
        <v>0</v>
      </c>
      <c r="J269" s="7"/>
      <c r="K269" s="111" t="s">
        <v>246</v>
      </c>
      <c r="L269" s="126">
        <f>SQRT(((M256/L256)^2)+((M257/L257)^2)+((M258/L258)^2))</f>
        <v>1.8881078915047343E-2</v>
      </c>
      <c r="M269" s="66"/>
    </row>
    <row r="270" spans="1:13" x14ac:dyDescent="0.25">
      <c r="A270" s="28" t="str">
        <f>_xlfn.XLOOKUP(P!C270,'Banco de Dados'!$B$3:$B$274,'Banco de Dados'!$K$3:$K$274,"")</f>
        <v/>
      </c>
      <c r="B270" s="2">
        <v>0</v>
      </c>
      <c r="C270" s="2">
        <v>0</v>
      </c>
      <c r="D270" s="2">
        <v>0</v>
      </c>
      <c r="E270" s="2">
        <v>0</v>
      </c>
      <c r="F270" s="32" t="e">
        <f t="shared" si="22"/>
        <v>#DIV/0!</v>
      </c>
      <c r="G270" s="3">
        <f t="shared" si="21"/>
        <v>0</v>
      </c>
      <c r="H270" s="3">
        <f t="shared" si="21"/>
        <v>0</v>
      </c>
      <c r="J270" s="7"/>
      <c r="K270" s="69" t="s">
        <v>247</v>
      </c>
      <c r="L270" s="127">
        <f>L269*L268</f>
        <v>94.757845445361639</v>
      </c>
      <c r="M270" s="71" t="str">
        <f>$M$9</f>
        <v>mg/kg</v>
      </c>
    </row>
    <row r="271" spans="1:13" x14ac:dyDescent="0.25">
      <c r="A271" s="28" t="str">
        <f>_xlfn.XLOOKUP(P!C271,'Banco de Dados'!$B$3:$B$274,'Banco de Dados'!$K$3:$K$274,"")</f>
        <v/>
      </c>
      <c r="B271" s="2">
        <v>0</v>
      </c>
      <c r="C271" s="2">
        <v>0</v>
      </c>
      <c r="D271" s="2">
        <v>0</v>
      </c>
      <c r="E271" s="2">
        <v>0</v>
      </c>
      <c r="F271" s="32" t="e">
        <f t="shared" si="22"/>
        <v>#DIV/0!</v>
      </c>
      <c r="G271" s="3">
        <f t="shared" si="21"/>
        <v>0</v>
      </c>
      <c r="H271" s="3">
        <f t="shared" si="21"/>
        <v>0</v>
      </c>
      <c r="J271" s="7"/>
      <c r="K271" s="123"/>
      <c r="L271" s="124"/>
    </row>
    <row r="272" spans="1:13" x14ac:dyDescent="0.25">
      <c r="A272" s="28" t="str">
        <f>_xlfn.XLOOKUP(P!C272,'Banco de Dados'!$B$3:$B$274,'Banco de Dados'!$K$3:$K$274,"")</f>
        <v/>
      </c>
      <c r="B272" s="2">
        <v>0</v>
      </c>
      <c r="C272" s="2">
        <v>0</v>
      </c>
      <c r="D272" s="2">
        <v>0</v>
      </c>
      <c r="E272" s="2">
        <v>0</v>
      </c>
      <c r="F272" s="32" t="e">
        <f t="shared" si="22"/>
        <v>#DIV/0!</v>
      </c>
      <c r="G272" s="3">
        <f t="shared" si="21"/>
        <v>0</v>
      </c>
      <c r="H272" s="3">
        <f t="shared" si="21"/>
        <v>0</v>
      </c>
      <c r="J272" s="7"/>
    </row>
    <row r="273" spans="1:14" x14ac:dyDescent="0.25">
      <c r="A273" s="28" t="str">
        <f>_xlfn.XLOOKUP(P!C273,'Banco de Dados'!$B$3:$B$274,'Banco de Dados'!$K$3:$K$274,"")</f>
        <v/>
      </c>
      <c r="B273" s="2">
        <v>0</v>
      </c>
      <c r="C273" s="2">
        <v>0</v>
      </c>
      <c r="D273" s="2">
        <v>0</v>
      </c>
      <c r="E273" s="2">
        <v>0</v>
      </c>
      <c r="F273" s="32" t="e">
        <f t="shared" si="22"/>
        <v>#DIV/0!</v>
      </c>
      <c r="G273" s="3">
        <f t="shared" si="21"/>
        <v>0</v>
      </c>
      <c r="H273" s="3">
        <f t="shared" si="21"/>
        <v>0</v>
      </c>
      <c r="J273" s="7"/>
    </row>
    <row r="274" spans="1:14" x14ac:dyDescent="0.25">
      <c r="A274" s="28" t="str">
        <f>_xlfn.XLOOKUP(P!C274,'Banco de Dados'!$B$3:$B$274,'Banco de Dados'!$K$3:$K$274,"")</f>
        <v/>
      </c>
      <c r="B274" s="2">
        <v>0</v>
      </c>
      <c r="C274" s="2">
        <v>0</v>
      </c>
      <c r="D274" s="2">
        <v>0</v>
      </c>
      <c r="E274" s="2">
        <v>0</v>
      </c>
      <c r="F274" s="32" t="e">
        <f t="shared" si="22"/>
        <v>#DIV/0!</v>
      </c>
      <c r="G274" s="3">
        <f t="shared" ref="G274:H276" si="23">D274*$E$244</f>
        <v>0</v>
      </c>
      <c r="H274" s="3">
        <f t="shared" si="23"/>
        <v>0</v>
      </c>
      <c r="J274" s="7"/>
    </row>
    <row r="275" spans="1:14" x14ac:dyDescent="0.25">
      <c r="A275" s="28" t="str">
        <f>_xlfn.XLOOKUP(P!C275,'Banco de Dados'!$B$3:$B$274,'Banco de Dados'!$K$3:$K$274,"")</f>
        <v/>
      </c>
      <c r="B275" s="2">
        <v>0</v>
      </c>
      <c r="C275" s="2">
        <v>0</v>
      </c>
      <c r="D275" s="2">
        <v>0</v>
      </c>
      <c r="E275" s="2">
        <v>0</v>
      </c>
      <c r="F275" s="32" t="e">
        <f t="shared" si="22"/>
        <v>#DIV/0!</v>
      </c>
      <c r="G275" s="3">
        <f t="shared" si="23"/>
        <v>0</v>
      </c>
      <c r="H275" s="3">
        <f t="shared" si="23"/>
        <v>0</v>
      </c>
      <c r="J275" s="7"/>
    </row>
    <row r="276" spans="1:14" x14ac:dyDescent="0.25">
      <c r="A276" s="28" t="str">
        <f>_xlfn.XLOOKUP(P!C276,'Banco de Dados'!$B$3:$B$274,'Banco de Dados'!$K$3:$K$274,"")</f>
        <v/>
      </c>
      <c r="B276" s="2">
        <v>0</v>
      </c>
      <c r="C276" s="2">
        <v>0</v>
      </c>
      <c r="D276" s="2">
        <v>0</v>
      </c>
      <c r="E276" s="2">
        <v>0</v>
      </c>
      <c r="F276" s="32" t="e">
        <f t="shared" si="22"/>
        <v>#DIV/0!</v>
      </c>
      <c r="G276" s="3">
        <f t="shared" si="23"/>
        <v>0</v>
      </c>
      <c r="H276" s="3">
        <f t="shared" si="23"/>
        <v>0</v>
      </c>
      <c r="J276" s="7"/>
    </row>
    <row r="277" spans="1:14" x14ac:dyDescent="0.25">
      <c r="A277" s="21"/>
      <c r="B277" s="21"/>
      <c r="C277" s="21"/>
      <c r="D277" s="21"/>
      <c r="E277" s="21"/>
      <c r="F277" s="77"/>
      <c r="G277" s="21"/>
      <c r="H277" s="21"/>
      <c r="J277" s="21"/>
      <c r="K277" s="21"/>
      <c r="L277" s="21"/>
      <c r="M277" s="21"/>
      <c r="N277" s="21"/>
    </row>
    <row r="278" spans="1:14" ht="15.75" x14ac:dyDescent="0.25">
      <c r="A278" s="36" t="str">
        <f>'Nome das Amostras'!A12</f>
        <v>aj</v>
      </c>
      <c r="B278" s="164" t="str">
        <f>VLOOKUP(A278,'Nome das Amostras'!$A$3:$D$28,2,FALSE)</f>
        <v>R9</v>
      </c>
      <c r="C278" s="164"/>
      <c r="D278" s="51" t="s">
        <v>65</v>
      </c>
      <c r="E278" s="53">
        <f>'Banco de Dados'!$O$13/'Banco de Dados'!BS13</f>
        <v>0.74387608069164268</v>
      </c>
      <c r="F278" s="74"/>
      <c r="G278" s="3"/>
      <c r="H278" s="3"/>
      <c r="J278" s="7"/>
    </row>
    <row r="279" spans="1:14" ht="15.75" x14ac:dyDescent="0.25">
      <c r="A279" s="107" t="s">
        <v>1</v>
      </c>
      <c r="B279" s="107" t="s">
        <v>0</v>
      </c>
      <c r="C279" s="107" t="s">
        <v>212</v>
      </c>
      <c r="D279" s="107" t="s">
        <v>209</v>
      </c>
      <c r="E279" s="107" t="s">
        <v>213</v>
      </c>
      <c r="F279" s="76" t="s">
        <v>219</v>
      </c>
      <c r="G279" s="54" t="s">
        <v>140</v>
      </c>
      <c r="H279" s="54" t="s">
        <v>66</v>
      </c>
      <c r="J279" s="7"/>
      <c r="K279" s="72" t="str">
        <f>A278</f>
        <v>aj</v>
      </c>
      <c r="L279" s="55" t="s">
        <v>215</v>
      </c>
      <c r="M279" s="41" t="str">
        <f>$A$1</f>
        <v>Potássio</v>
      </c>
      <c r="N279" s="3"/>
    </row>
    <row r="280" spans="1:14" x14ac:dyDescent="0.25">
      <c r="A280" s="28" t="str">
        <f>_xlfn.XLOOKUP(P!C280,'Banco de Dados'!$B$3:$B$274,'Banco de Dados'!$K$3:$K$274,"")</f>
        <v>Si</v>
      </c>
      <c r="B280" s="2" cm="1">
        <f t="array" ref="B280:E310">Dados!BO5:BR35</f>
        <v>14</v>
      </c>
      <c r="C280" s="2">
        <v>1740</v>
      </c>
      <c r="D280" s="2">
        <v>7268</v>
      </c>
      <c r="E280" s="2">
        <v>113</v>
      </c>
      <c r="F280" s="32">
        <f>(E280*100)/D280</f>
        <v>1.5547605943863512</v>
      </c>
      <c r="G280" s="3">
        <f t="shared" ref="G280:H307" si="24">D280*$E$278</f>
        <v>5406.4913544668589</v>
      </c>
      <c r="H280" s="3">
        <f t="shared" si="24"/>
        <v>84.057997118155626</v>
      </c>
      <c r="J280" s="7"/>
      <c r="K280" s="5" t="s">
        <v>210</v>
      </c>
      <c r="L280" s="5"/>
      <c r="M280" s="5" t="s">
        <v>211</v>
      </c>
    </row>
    <row r="281" spans="1:14" x14ac:dyDescent="0.25">
      <c r="A281" s="28" t="str">
        <f>_xlfn.XLOOKUP(P!C281,'Banco de Dados'!$B$3:$B$274,'Banco de Dados'!$K$3:$K$274,"")</f>
        <v>P</v>
      </c>
      <c r="B281" s="2">
        <v>15</v>
      </c>
      <c r="C281" s="2">
        <v>2013</v>
      </c>
      <c r="D281" s="2">
        <v>1144</v>
      </c>
      <c r="E281" s="2">
        <v>83</v>
      </c>
      <c r="F281" s="32">
        <f t="shared" ref="F281:F310" si="25">(E281*100)/D281</f>
        <v>7.255244755244755</v>
      </c>
      <c r="G281" s="3">
        <f t="shared" si="24"/>
        <v>850.99423631123921</v>
      </c>
      <c r="H281" s="3">
        <f t="shared" si="24"/>
        <v>61.741714697406344</v>
      </c>
      <c r="J281" s="7"/>
      <c r="K281" s="6">
        <f>_xlfn.XLOOKUP($B$4,A280:A307,G280:G307,"")</f>
        <v>57076.12391930836</v>
      </c>
      <c r="L281" s="6"/>
      <c r="M281" s="6">
        <f>_xlfn.XLOOKUP($B$4,A280:A307,H280:H307,"")</f>
        <v>224.6505763688761</v>
      </c>
    </row>
    <row r="282" spans="1:14" x14ac:dyDescent="0.25">
      <c r="A282" s="28" t="str">
        <f>_xlfn.XLOOKUP(P!C282,'Banco de Dados'!$B$3:$B$274,'Banco de Dados'!$K$3:$K$274,"")</f>
        <v>S</v>
      </c>
      <c r="B282" s="2">
        <v>16</v>
      </c>
      <c r="C282" s="2">
        <v>2307</v>
      </c>
      <c r="D282" s="2">
        <v>4134</v>
      </c>
      <c r="E282" s="2">
        <v>108</v>
      </c>
      <c r="F282" s="32">
        <f t="shared" si="25"/>
        <v>2.6124818577648767</v>
      </c>
      <c r="G282" s="3">
        <f t="shared" si="24"/>
        <v>3075.1837175792507</v>
      </c>
      <c r="H282" s="3">
        <f t="shared" si="24"/>
        <v>80.338616714697409</v>
      </c>
      <c r="J282" s="7"/>
    </row>
    <row r="283" spans="1:14" ht="15.75" x14ac:dyDescent="0.25">
      <c r="A283" s="28" t="str">
        <f>_xlfn.XLOOKUP(P!C283,'Banco de Dados'!$B$3:$B$274,'Banco de Dados'!$K$3:$K$274,"")</f>
        <v>Cl</v>
      </c>
      <c r="B283" s="2">
        <v>17</v>
      </c>
      <c r="C283" s="2">
        <v>2622</v>
      </c>
      <c r="D283" s="2">
        <v>12390</v>
      </c>
      <c r="E283" s="2">
        <v>180</v>
      </c>
      <c r="F283" s="32">
        <f t="shared" si="25"/>
        <v>1.4527845036319613</v>
      </c>
      <c r="G283" s="3">
        <f t="shared" si="24"/>
        <v>9216.6246397694522</v>
      </c>
      <c r="H283" s="3">
        <f t="shared" si="24"/>
        <v>133.89769452449568</v>
      </c>
      <c r="K283" s="165" t="s">
        <v>67</v>
      </c>
      <c r="L283" s="166"/>
      <c r="M283" s="167"/>
      <c r="N283"/>
    </row>
    <row r="284" spans="1:14" x14ac:dyDescent="0.25">
      <c r="A284" s="28" t="str">
        <f>_xlfn.XLOOKUP(P!C284,'Banco de Dados'!$B$3:$B$274,'Banco de Dados'!$K$3:$K$274,"")</f>
        <v>Ar</v>
      </c>
      <c r="B284" s="2">
        <v>18</v>
      </c>
      <c r="C284" s="2">
        <v>2957</v>
      </c>
      <c r="D284" s="2">
        <v>5552</v>
      </c>
      <c r="E284" s="2">
        <v>194</v>
      </c>
      <c r="F284" s="32">
        <f t="shared" si="25"/>
        <v>3.494236311239193</v>
      </c>
      <c r="G284" s="3">
        <f t="shared" si="24"/>
        <v>4130</v>
      </c>
      <c r="H284" s="3">
        <f t="shared" si="24"/>
        <v>144.31195965417868</v>
      </c>
      <c r="J284" s="7"/>
      <c r="K284" s="104" t="s">
        <v>240</v>
      </c>
      <c r="L284" s="39"/>
      <c r="M284" s="106" t="s">
        <v>209</v>
      </c>
    </row>
    <row r="285" spans="1:14" x14ac:dyDescent="0.25">
      <c r="A285" s="28" t="str">
        <f>_xlfn.XLOOKUP(P!C285,'Banco de Dados'!$B$3:$B$274,'Banco de Dados'!$K$3:$K$274,"")</f>
        <v>K</v>
      </c>
      <c r="B285" s="2">
        <v>19</v>
      </c>
      <c r="C285" s="2">
        <v>3313</v>
      </c>
      <c r="D285" s="2">
        <v>76728</v>
      </c>
      <c r="E285" s="2">
        <v>302</v>
      </c>
      <c r="F285" s="32">
        <f t="shared" si="25"/>
        <v>0.39359816494630384</v>
      </c>
      <c r="G285" s="3">
        <f t="shared" si="24"/>
        <v>57076.12391930836</v>
      </c>
      <c r="H285" s="3">
        <f t="shared" si="24"/>
        <v>224.6505763688761</v>
      </c>
      <c r="J285" s="58" t="s">
        <v>38</v>
      </c>
      <c r="K285" s="59">
        <f>$L$9</f>
        <v>26760</v>
      </c>
      <c r="L285" s="60"/>
      <c r="M285" s="61">
        <f>$M$11</f>
        <v>169151</v>
      </c>
      <c r="N285" s="60"/>
    </row>
    <row r="286" spans="1:14" x14ac:dyDescent="0.25">
      <c r="A286" s="28" t="str">
        <f>_xlfn.XLOOKUP(P!C286,'Banco de Dados'!$B$3:$B$274,'Banco de Dados'!$K$3:$K$274,"")</f>
        <v>Ca</v>
      </c>
      <c r="B286" s="2">
        <v>20</v>
      </c>
      <c r="C286" s="2">
        <v>3691</v>
      </c>
      <c r="D286" s="2">
        <v>17562</v>
      </c>
      <c r="E286" s="2">
        <v>179</v>
      </c>
      <c r="F286" s="32">
        <f t="shared" si="25"/>
        <v>1.0192460995330828</v>
      </c>
      <c r="G286" s="3">
        <f t="shared" si="24"/>
        <v>13063.95172910663</v>
      </c>
      <c r="H286" s="3">
        <f t="shared" si="24"/>
        <v>133.15381844380403</v>
      </c>
      <c r="J286" s="2"/>
      <c r="K286" s="18"/>
      <c r="L286" s="2" t="s">
        <v>70</v>
      </c>
      <c r="M286" s="19"/>
    </row>
    <row r="287" spans="1:14" x14ac:dyDescent="0.25">
      <c r="A287" s="28" t="str">
        <f>_xlfn.XLOOKUP(P!C287,'Banco de Dados'!$B$3:$B$274,'Banco de Dados'!$K$3:$K$274,"")</f>
        <v>Ti</v>
      </c>
      <c r="B287" s="2">
        <v>22</v>
      </c>
      <c r="C287" s="2">
        <v>4509</v>
      </c>
      <c r="D287" s="2">
        <v>14440</v>
      </c>
      <c r="E287" s="2">
        <v>162</v>
      </c>
      <c r="F287" s="32">
        <f t="shared" si="25"/>
        <v>1.1218836565096952</v>
      </c>
      <c r="G287" s="3">
        <f t="shared" si="24"/>
        <v>10741.57060518732</v>
      </c>
      <c r="H287" s="3">
        <f t="shared" si="24"/>
        <v>120.50792507204612</v>
      </c>
      <c r="J287" s="58" t="s">
        <v>69</v>
      </c>
      <c r="K287" s="62" t="s">
        <v>71</v>
      </c>
      <c r="L287" s="63"/>
      <c r="M287" s="64">
        <f>K281</f>
        <v>57076.12391930836</v>
      </c>
      <c r="N287" s="60"/>
    </row>
    <row r="288" spans="1:14" x14ac:dyDescent="0.25">
      <c r="A288" s="28" t="str">
        <f>_xlfn.XLOOKUP(P!C288,'Banco de Dados'!$B$3:$B$274,'Banco de Dados'!$K$3:$K$274,"")</f>
        <v>Cr</v>
      </c>
      <c r="B288" s="2">
        <v>24</v>
      </c>
      <c r="C288" s="2">
        <v>5412</v>
      </c>
      <c r="D288" s="2">
        <v>4493</v>
      </c>
      <c r="E288" s="2">
        <v>144</v>
      </c>
      <c r="F288" s="32">
        <f t="shared" si="25"/>
        <v>3.2049855330514134</v>
      </c>
      <c r="G288" s="3">
        <f t="shared" si="24"/>
        <v>3342.2352305475506</v>
      </c>
      <c r="H288" s="3">
        <f t="shared" si="24"/>
        <v>107.11815561959655</v>
      </c>
      <c r="J288" s="7"/>
    </row>
    <row r="289" spans="1:13" ht="15.75" x14ac:dyDescent="0.25">
      <c r="A289" s="28" t="str">
        <f>_xlfn.XLOOKUP(P!C289,'Banco de Dados'!$B$3:$B$274,'Banco de Dados'!$K$3:$K$274,"")</f>
        <v>Mn</v>
      </c>
      <c r="B289" s="2">
        <v>25</v>
      </c>
      <c r="C289" s="2">
        <v>5895</v>
      </c>
      <c r="D289" s="2">
        <v>6239</v>
      </c>
      <c r="E289" s="2">
        <v>163</v>
      </c>
      <c r="F289" s="32">
        <f t="shared" si="25"/>
        <v>2.6125981727841001</v>
      </c>
      <c r="G289" s="3">
        <f t="shared" si="24"/>
        <v>4641.0428674351588</v>
      </c>
      <c r="H289" s="3">
        <f t="shared" si="24"/>
        <v>121.25180115273776</v>
      </c>
      <c r="J289" s="7"/>
      <c r="K289" s="165" t="s">
        <v>218</v>
      </c>
      <c r="L289" s="166"/>
      <c r="M289" s="167"/>
    </row>
    <row r="290" spans="1:13" x14ac:dyDescent="0.25">
      <c r="A290" s="28" t="str">
        <f>_xlfn.XLOOKUP(P!C290,'Banco de Dados'!$B$3:$B$274,'Banco de Dados'!$K$3:$K$274,"")</f>
        <v>Fe</v>
      </c>
      <c r="B290" s="2">
        <v>26</v>
      </c>
      <c r="C290" s="2">
        <v>6399</v>
      </c>
      <c r="D290" s="2">
        <v>301647</v>
      </c>
      <c r="E290" s="2">
        <v>543</v>
      </c>
      <c r="F290" s="32">
        <f t="shared" si="25"/>
        <v>0.1800117355717113</v>
      </c>
      <c r="G290" s="3">
        <f t="shared" si="24"/>
        <v>224387.98811239193</v>
      </c>
      <c r="H290" s="3">
        <f t="shared" si="24"/>
        <v>403.92471181556198</v>
      </c>
      <c r="J290" s="7"/>
      <c r="K290" s="104" t="s">
        <v>236</v>
      </c>
      <c r="L290" s="108">
        <f>K281</f>
        <v>57076.12391930836</v>
      </c>
      <c r="M290" s="109">
        <f>M281</f>
        <v>224.6505763688761</v>
      </c>
    </row>
    <row r="291" spans="1:13" x14ac:dyDescent="0.25">
      <c r="A291" s="28" t="str">
        <f>_xlfn.XLOOKUP(P!C291,'Banco de Dados'!$B$3:$B$274,'Banco de Dados'!$K$3:$K$274,"")</f>
        <v>Ni</v>
      </c>
      <c r="B291" s="2">
        <v>28</v>
      </c>
      <c r="C291" s="2">
        <v>7472</v>
      </c>
      <c r="D291" s="2">
        <v>2181</v>
      </c>
      <c r="E291" s="2">
        <v>233</v>
      </c>
      <c r="F291" s="32">
        <f t="shared" si="25"/>
        <v>10.68317285648785</v>
      </c>
      <c r="G291" s="3">
        <f t="shared" si="24"/>
        <v>1622.3937319884726</v>
      </c>
      <c r="H291" s="3">
        <f t="shared" si="24"/>
        <v>173.32312680115274</v>
      </c>
      <c r="J291" s="7"/>
      <c r="K291" s="104" t="s">
        <v>237</v>
      </c>
      <c r="L291" s="105">
        <f>$L$9</f>
        <v>26760</v>
      </c>
      <c r="M291" s="106">
        <f>$L$10</f>
        <v>480</v>
      </c>
    </row>
    <row r="292" spans="1:13" x14ac:dyDescent="0.25">
      <c r="A292" s="28" t="str">
        <f>_xlfn.XLOOKUP(P!C292,'Banco de Dados'!$B$3:$B$274,'Banco de Dados'!$K$3:$K$274,"")</f>
        <v>Cu</v>
      </c>
      <c r="B292" s="2">
        <v>29</v>
      </c>
      <c r="C292" s="2">
        <v>8041</v>
      </c>
      <c r="D292" s="2">
        <v>1803</v>
      </c>
      <c r="E292" s="2">
        <v>239</v>
      </c>
      <c r="F292" s="32">
        <f t="shared" si="25"/>
        <v>13.255684969495286</v>
      </c>
      <c r="G292" s="3">
        <f t="shared" si="24"/>
        <v>1341.2085734870318</v>
      </c>
      <c r="H292" s="3">
        <f t="shared" si="24"/>
        <v>177.78638328530261</v>
      </c>
      <c r="J292" s="7"/>
      <c r="K292" s="104" t="s">
        <v>238</v>
      </c>
      <c r="L292" s="105">
        <f>$M$11</f>
        <v>169151</v>
      </c>
      <c r="M292" s="106">
        <f>$M$12</f>
        <v>441</v>
      </c>
    </row>
    <row r="293" spans="1:13" x14ac:dyDescent="0.25">
      <c r="A293" s="28" t="str">
        <f>_xlfn.XLOOKUP(P!C293,'Banco de Dados'!$B$3:$B$274,'Banco de Dados'!$K$3:$K$274,"")</f>
        <v>Zn</v>
      </c>
      <c r="B293" s="2">
        <v>30</v>
      </c>
      <c r="C293" s="2">
        <v>8631</v>
      </c>
      <c r="D293" s="2">
        <v>1511</v>
      </c>
      <c r="E293" s="2">
        <v>239</v>
      </c>
      <c r="F293" s="32">
        <f t="shared" si="25"/>
        <v>15.817339510258106</v>
      </c>
      <c r="G293" s="3">
        <f t="shared" si="24"/>
        <v>1123.9967579250722</v>
      </c>
      <c r="H293" s="3">
        <f t="shared" si="24"/>
        <v>177.78638328530261</v>
      </c>
      <c r="J293" s="7"/>
      <c r="K293" s="69" t="s">
        <v>217</v>
      </c>
      <c r="L293" s="110">
        <f>SQRT(((M290/L290)^2)+((M291/L291)^2)+((M292/L292)^2))</f>
        <v>1.8548125829232234E-2</v>
      </c>
      <c r="M293" s="71" t="str">
        <f>M302</f>
        <v>mg/kg</v>
      </c>
    </row>
    <row r="294" spans="1:13" x14ac:dyDescent="0.25">
      <c r="A294" s="28" t="str">
        <f>_xlfn.XLOOKUP(P!C294,'Banco de Dados'!$B$3:$B$274,'Banco de Dados'!$K$3:$K$274,"")</f>
        <v>Rh</v>
      </c>
      <c r="B294" s="2">
        <v>45</v>
      </c>
      <c r="C294" s="2">
        <v>20167</v>
      </c>
      <c r="D294" s="2">
        <v>2177</v>
      </c>
      <c r="E294" s="2">
        <v>138</v>
      </c>
      <c r="F294" s="32">
        <f t="shared" si="25"/>
        <v>6.3389986219568213</v>
      </c>
      <c r="G294" s="3">
        <f t="shared" si="24"/>
        <v>1619.4182276657061</v>
      </c>
      <c r="H294" s="3">
        <f t="shared" si="24"/>
        <v>102.65489913544668</v>
      </c>
      <c r="J294" s="7"/>
    </row>
    <row r="295" spans="1:13" x14ac:dyDescent="0.25">
      <c r="A295" s="28" t="str">
        <f>_xlfn.XLOOKUP(P!C295,'Banco de Dados'!$B$3:$B$274,'Banco de Dados'!$K$3:$K$274,"")</f>
        <v>Rh</v>
      </c>
      <c r="B295" s="2">
        <v>45</v>
      </c>
      <c r="C295" s="2">
        <v>2696</v>
      </c>
      <c r="D295" s="2">
        <v>16137</v>
      </c>
      <c r="E295" s="2">
        <v>150</v>
      </c>
      <c r="F295" s="32">
        <f t="shared" si="25"/>
        <v>0.92954080684142038</v>
      </c>
      <c r="G295" s="3">
        <f t="shared" si="24"/>
        <v>12003.928314121038</v>
      </c>
      <c r="H295" s="3">
        <f t="shared" si="24"/>
        <v>111.5814121037464</v>
      </c>
      <c r="J295" s="7"/>
    </row>
    <row r="296" spans="1:13" x14ac:dyDescent="0.25">
      <c r="A296" s="28" t="str">
        <f>_xlfn.XLOOKUP(P!C296,'Banco de Dados'!$B$3:$B$274,'Banco de Dados'!$K$3:$K$274,"")</f>
        <v/>
      </c>
      <c r="B296" s="2">
        <v>0</v>
      </c>
      <c r="C296" s="2">
        <v>0</v>
      </c>
      <c r="D296" s="2">
        <v>0</v>
      </c>
      <c r="E296" s="2">
        <v>0</v>
      </c>
      <c r="F296" s="32" t="e">
        <f t="shared" si="25"/>
        <v>#DIV/0!</v>
      </c>
      <c r="G296" s="3">
        <f t="shared" si="24"/>
        <v>0</v>
      </c>
      <c r="H296" s="3">
        <f t="shared" si="24"/>
        <v>0</v>
      </c>
      <c r="J296" s="7"/>
    </row>
    <row r="297" spans="1:13" x14ac:dyDescent="0.25">
      <c r="A297" s="28" t="str">
        <f>_xlfn.XLOOKUP(P!C297,'Banco de Dados'!$B$3:$B$274,'Banco de Dados'!$K$3:$K$274,"")</f>
        <v/>
      </c>
      <c r="B297" s="2">
        <v>0</v>
      </c>
      <c r="C297" s="2">
        <v>0</v>
      </c>
      <c r="D297" s="2">
        <v>0</v>
      </c>
      <c r="E297" s="2">
        <v>0</v>
      </c>
      <c r="F297" s="32" t="e">
        <f t="shared" si="25"/>
        <v>#DIV/0!</v>
      </c>
      <c r="G297" s="3">
        <f t="shared" si="24"/>
        <v>0</v>
      </c>
      <c r="H297" s="3">
        <f t="shared" si="24"/>
        <v>0</v>
      </c>
      <c r="J297" s="7"/>
    </row>
    <row r="298" spans="1:13" x14ac:dyDescent="0.25">
      <c r="A298" s="28" t="str">
        <f>_xlfn.XLOOKUP(P!C298,'Banco de Dados'!$B$3:$B$274,'Banco de Dados'!$K$3:$K$274,"")</f>
        <v/>
      </c>
      <c r="B298" s="2">
        <v>0</v>
      </c>
      <c r="C298" s="2">
        <v>0</v>
      </c>
      <c r="D298" s="2">
        <v>0</v>
      </c>
      <c r="E298" s="2">
        <v>0</v>
      </c>
      <c r="F298" s="32" t="e">
        <f t="shared" si="25"/>
        <v>#DIV/0!</v>
      </c>
      <c r="G298" s="3">
        <f t="shared" si="24"/>
        <v>0</v>
      </c>
      <c r="H298" s="3">
        <f t="shared" si="24"/>
        <v>0</v>
      </c>
      <c r="J298" s="7"/>
    </row>
    <row r="299" spans="1:13" x14ac:dyDescent="0.25">
      <c r="A299" s="28" t="str">
        <f>_xlfn.XLOOKUP(P!C299,'Banco de Dados'!$B$3:$B$274,'Banco de Dados'!$K$3:$K$274,"")</f>
        <v/>
      </c>
      <c r="B299" s="2">
        <v>0</v>
      </c>
      <c r="C299" s="2">
        <v>0</v>
      </c>
      <c r="D299" s="2">
        <v>0</v>
      </c>
      <c r="E299" s="2">
        <v>0</v>
      </c>
      <c r="F299" s="32" t="e">
        <f t="shared" si="25"/>
        <v>#DIV/0!</v>
      </c>
      <c r="G299" s="3">
        <f t="shared" si="24"/>
        <v>0</v>
      </c>
      <c r="H299" s="3">
        <f t="shared" si="24"/>
        <v>0</v>
      </c>
      <c r="J299" s="7"/>
    </row>
    <row r="300" spans="1:13" x14ac:dyDescent="0.25">
      <c r="A300" s="28" t="str">
        <f>_xlfn.XLOOKUP(P!C300,'Banco de Dados'!$B$3:$B$274,'Banco de Dados'!$K$3:$K$274,"")</f>
        <v/>
      </c>
      <c r="B300" s="2">
        <v>0</v>
      </c>
      <c r="C300" s="2">
        <v>0</v>
      </c>
      <c r="D300" s="2">
        <v>0</v>
      </c>
      <c r="E300" s="17">
        <v>0</v>
      </c>
      <c r="F300" s="32" t="e">
        <f t="shared" si="25"/>
        <v>#DIV/0!</v>
      </c>
      <c r="G300" s="3">
        <f t="shared" si="24"/>
        <v>0</v>
      </c>
      <c r="H300" s="3">
        <f t="shared" si="24"/>
        <v>0</v>
      </c>
      <c r="J300" s="7"/>
    </row>
    <row r="301" spans="1:13" ht="15.75" x14ac:dyDescent="0.25">
      <c r="A301" s="28" t="str">
        <f>_xlfn.XLOOKUP(P!C301,'Banco de Dados'!$B$3:$B$274,'Banco de Dados'!$K$3:$K$274,"")</f>
        <v/>
      </c>
      <c r="B301" s="2">
        <v>0</v>
      </c>
      <c r="C301" s="2">
        <v>0</v>
      </c>
      <c r="D301" s="2">
        <v>0</v>
      </c>
      <c r="E301" s="2">
        <v>0</v>
      </c>
      <c r="F301" s="32" t="e">
        <f t="shared" si="25"/>
        <v>#DIV/0!</v>
      </c>
      <c r="G301" s="3">
        <f t="shared" si="24"/>
        <v>0</v>
      </c>
      <c r="H301" s="3">
        <f t="shared" si="24"/>
        <v>0</v>
      </c>
      <c r="J301" s="7"/>
      <c r="K301" s="101" t="s">
        <v>216</v>
      </c>
      <c r="L301" s="102" t="str">
        <f>K279</f>
        <v>aj</v>
      </c>
      <c r="M301" s="103" t="str">
        <f>M279</f>
        <v>Potássio</v>
      </c>
    </row>
    <row r="302" spans="1:13" x14ac:dyDescent="0.25">
      <c r="A302" s="28" t="str">
        <f>_xlfn.XLOOKUP(P!C302,'Banco de Dados'!$B$3:$B$274,'Banco de Dados'!$K$3:$K$274,"")</f>
        <v/>
      </c>
      <c r="B302" s="2">
        <v>0</v>
      </c>
      <c r="C302" s="2">
        <v>0</v>
      </c>
      <c r="D302" s="2">
        <v>0</v>
      </c>
      <c r="E302" s="2">
        <v>0</v>
      </c>
      <c r="F302" s="32" t="e">
        <f t="shared" si="25"/>
        <v>#DIV/0!</v>
      </c>
      <c r="G302" s="3">
        <f t="shared" si="24"/>
        <v>0</v>
      </c>
      <c r="H302" s="3">
        <f t="shared" si="24"/>
        <v>0</v>
      </c>
      <c r="J302" s="7"/>
      <c r="K302" s="68" t="s">
        <v>68</v>
      </c>
      <c r="L302" s="29">
        <f>(K285*M287)/M285</f>
        <v>9029.5480137905888</v>
      </c>
      <c r="M302" s="66" t="str">
        <f>$M$9</f>
        <v>mg/kg</v>
      </c>
    </row>
    <row r="303" spans="1:13" x14ac:dyDescent="0.25">
      <c r="A303" s="28" t="str">
        <f>_xlfn.XLOOKUP(P!C303,'Banco de Dados'!$B$3:$B$274,'Banco de Dados'!$K$3:$K$274,"")</f>
        <v/>
      </c>
      <c r="B303" s="2">
        <v>0</v>
      </c>
      <c r="C303" s="2">
        <v>0</v>
      </c>
      <c r="D303" s="2">
        <v>0</v>
      </c>
      <c r="E303" s="2">
        <v>0</v>
      </c>
      <c r="F303" s="32" t="e">
        <f t="shared" si="25"/>
        <v>#DIV/0!</v>
      </c>
      <c r="G303" s="3">
        <f t="shared" si="24"/>
        <v>0</v>
      </c>
      <c r="H303" s="3">
        <f t="shared" si="24"/>
        <v>0</v>
      </c>
      <c r="J303" s="7"/>
      <c r="K303" s="111" t="s">
        <v>246</v>
      </c>
      <c r="L303" s="126">
        <f>SQRT(((M290/L290)^2)+((M291/L291)^2)+((M292/L292)^2))</f>
        <v>1.8548125829232234E-2</v>
      </c>
      <c r="M303" s="66"/>
    </row>
    <row r="304" spans="1:13" x14ac:dyDescent="0.25">
      <c r="A304" s="28" t="str">
        <f>_xlfn.XLOOKUP(P!C304,'Banco de Dados'!$B$3:$B$274,'Banco de Dados'!$K$3:$K$274,"")</f>
        <v/>
      </c>
      <c r="B304" s="2">
        <v>0</v>
      </c>
      <c r="C304" s="2">
        <v>0</v>
      </c>
      <c r="D304" s="2">
        <v>0</v>
      </c>
      <c r="E304" s="2">
        <v>0</v>
      </c>
      <c r="F304" s="32" t="e">
        <f t="shared" si="25"/>
        <v>#DIV/0!</v>
      </c>
      <c r="G304" s="3">
        <f t="shared" si="24"/>
        <v>0</v>
      </c>
      <c r="H304" s="3">
        <f t="shared" si="24"/>
        <v>0</v>
      </c>
      <c r="J304" s="7"/>
      <c r="K304" s="69" t="s">
        <v>247</v>
      </c>
      <c r="L304" s="127">
        <f>L303*L302</f>
        <v>167.48119274088182</v>
      </c>
      <c r="M304" s="71" t="str">
        <f>$M$9</f>
        <v>mg/kg</v>
      </c>
    </row>
    <row r="305" spans="1:14" x14ac:dyDescent="0.25">
      <c r="A305" s="28" t="str">
        <f>_xlfn.XLOOKUP(P!C305,'Banco de Dados'!$B$3:$B$274,'Banco de Dados'!$K$3:$K$274,"")</f>
        <v/>
      </c>
      <c r="B305" s="2">
        <v>0</v>
      </c>
      <c r="C305" s="2">
        <v>0</v>
      </c>
      <c r="D305" s="2">
        <v>0</v>
      </c>
      <c r="E305" s="2">
        <v>0</v>
      </c>
      <c r="F305" s="32" t="e">
        <f t="shared" si="25"/>
        <v>#DIV/0!</v>
      </c>
      <c r="G305" s="3">
        <f t="shared" si="24"/>
        <v>0</v>
      </c>
      <c r="H305" s="3">
        <f t="shared" si="24"/>
        <v>0</v>
      </c>
      <c r="J305" s="7"/>
      <c r="K305" s="123"/>
      <c r="L305" s="124"/>
    </row>
    <row r="306" spans="1:14" x14ac:dyDescent="0.25">
      <c r="A306" s="28" t="str">
        <f>_xlfn.XLOOKUP(P!C306,'Banco de Dados'!$B$3:$B$274,'Banco de Dados'!$K$3:$K$274,"")</f>
        <v/>
      </c>
      <c r="B306" s="2">
        <v>0</v>
      </c>
      <c r="C306" s="2">
        <v>0</v>
      </c>
      <c r="D306" s="2">
        <v>0</v>
      </c>
      <c r="E306" s="2">
        <v>0</v>
      </c>
      <c r="F306" s="32" t="e">
        <f t="shared" si="25"/>
        <v>#DIV/0!</v>
      </c>
      <c r="G306" s="3">
        <f t="shared" si="24"/>
        <v>0</v>
      </c>
      <c r="H306" s="3">
        <f t="shared" si="24"/>
        <v>0</v>
      </c>
      <c r="J306" s="7"/>
    </row>
    <row r="307" spans="1:14" x14ac:dyDescent="0.25">
      <c r="A307" s="28" t="str">
        <f>_xlfn.XLOOKUP(P!C307,'Banco de Dados'!$B$3:$B$274,'Banco de Dados'!$K$3:$K$274,"")</f>
        <v/>
      </c>
      <c r="B307" s="2">
        <v>0</v>
      </c>
      <c r="C307" s="2">
        <v>0</v>
      </c>
      <c r="D307" s="2">
        <v>0</v>
      </c>
      <c r="E307" s="2">
        <v>0</v>
      </c>
      <c r="F307" s="32" t="e">
        <f t="shared" si="25"/>
        <v>#DIV/0!</v>
      </c>
      <c r="G307" s="3">
        <f t="shared" si="24"/>
        <v>0</v>
      </c>
      <c r="H307" s="3">
        <f t="shared" si="24"/>
        <v>0</v>
      </c>
      <c r="J307" s="7"/>
    </row>
    <row r="308" spans="1:14" x14ac:dyDescent="0.25">
      <c r="A308" s="28" t="str">
        <f>_xlfn.XLOOKUP(P!C308,'Banco de Dados'!$B$3:$B$274,'Banco de Dados'!$K$3:$K$274,"")</f>
        <v/>
      </c>
      <c r="B308" s="2">
        <v>0</v>
      </c>
      <c r="C308" s="2">
        <v>0</v>
      </c>
      <c r="D308" s="2">
        <v>0</v>
      </c>
      <c r="E308" s="2">
        <v>0</v>
      </c>
      <c r="F308" s="32" t="e">
        <f t="shared" si="25"/>
        <v>#DIV/0!</v>
      </c>
      <c r="G308" s="3">
        <f t="shared" ref="G308:H310" si="26">D308*$E$278</f>
        <v>0</v>
      </c>
      <c r="H308" s="3">
        <f t="shared" si="26"/>
        <v>0</v>
      </c>
      <c r="J308" s="7"/>
    </row>
    <row r="309" spans="1:14" x14ac:dyDescent="0.25">
      <c r="A309" s="28" t="str">
        <f>_xlfn.XLOOKUP(P!C309,'Banco de Dados'!$B$3:$B$274,'Banco de Dados'!$K$3:$K$274,"")</f>
        <v/>
      </c>
      <c r="B309" s="2">
        <v>0</v>
      </c>
      <c r="C309" s="2">
        <v>0</v>
      </c>
      <c r="D309" s="2">
        <v>0</v>
      </c>
      <c r="E309" s="2">
        <v>0</v>
      </c>
      <c r="F309" s="32" t="e">
        <f t="shared" si="25"/>
        <v>#DIV/0!</v>
      </c>
      <c r="G309" s="3">
        <f t="shared" si="26"/>
        <v>0</v>
      </c>
      <c r="H309" s="3">
        <f t="shared" si="26"/>
        <v>0</v>
      </c>
      <c r="J309" s="7"/>
    </row>
    <row r="310" spans="1:14" x14ac:dyDescent="0.25">
      <c r="A310" s="28" t="str">
        <f>_xlfn.XLOOKUP(P!C310,'Banco de Dados'!$B$3:$B$274,'Banco de Dados'!$K$3:$K$274,"")</f>
        <v/>
      </c>
      <c r="B310" s="2">
        <v>0</v>
      </c>
      <c r="C310" s="2">
        <v>0</v>
      </c>
      <c r="D310" s="2">
        <v>0</v>
      </c>
      <c r="E310" s="2">
        <v>0</v>
      </c>
      <c r="F310" s="32" t="e">
        <f t="shared" si="25"/>
        <v>#DIV/0!</v>
      </c>
      <c r="G310" s="3">
        <f t="shared" si="26"/>
        <v>0</v>
      </c>
      <c r="H310" s="3">
        <f t="shared" si="26"/>
        <v>0</v>
      </c>
      <c r="J310" s="7"/>
    </row>
    <row r="311" spans="1:14" x14ac:dyDescent="0.25">
      <c r="A311" s="21"/>
      <c r="B311" s="21"/>
      <c r="C311" s="21"/>
      <c r="D311" s="21"/>
      <c r="E311" s="21"/>
      <c r="F311" s="77"/>
      <c r="G311" s="21"/>
      <c r="H311" s="21"/>
      <c r="J311" s="21"/>
      <c r="K311" s="21"/>
      <c r="L311" s="21"/>
      <c r="M311" s="21"/>
      <c r="N311" s="21"/>
    </row>
    <row r="312" spans="1:14" ht="15.75" x14ac:dyDescent="0.25">
      <c r="A312" s="36" t="str">
        <f>'Nome das Amostras'!A13</f>
        <v>ak</v>
      </c>
      <c r="B312" s="164" t="str">
        <f>VLOOKUP(A312,'Nome das Amostras'!$A$3:$D$28,2,FALSE)</f>
        <v>R10</v>
      </c>
      <c r="C312" s="164"/>
      <c r="D312" s="51" t="s">
        <v>65</v>
      </c>
      <c r="E312" s="52">
        <f>'Banco de Dados'!$O$13/'Banco de Dados'!BZ13</f>
        <v>0.806640625</v>
      </c>
      <c r="F312" s="74"/>
      <c r="G312" s="3"/>
      <c r="H312" s="3"/>
      <c r="J312" s="7"/>
    </row>
    <row r="313" spans="1:14" ht="15.75" x14ac:dyDescent="0.25">
      <c r="A313" s="107" t="s">
        <v>1</v>
      </c>
      <c r="B313" s="107" t="s">
        <v>0</v>
      </c>
      <c r="C313" s="107" t="s">
        <v>212</v>
      </c>
      <c r="D313" s="107" t="s">
        <v>209</v>
      </c>
      <c r="E313" s="107" t="s">
        <v>213</v>
      </c>
      <c r="F313" s="76" t="s">
        <v>219</v>
      </c>
      <c r="G313" s="54" t="s">
        <v>140</v>
      </c>
      <c r="H313" s="54" t="s">
        <v>66</v>
      </c>
      <c r="J313" s="7"/>
      <c r="K313" s="72" t="str">
        <f>A312</f>
        <v>ak</v>
      </c>
      <c r="L313" s="55" t="s">
        <v>215</v>
      </c>
      <c r="M313" s="41" t="str">
        <f>$A$1</f>
        <v>Potássio</v>
      </c>
      <c r="N313" s="3"/>
    </row>
    <row r="314" spans="1:14" x14ac:dyDescent="0.25">
      <c r="A314" s="28" t="str">
        <f>_xlfn.XLOOKUP(P!C314,'Banco de Dados'!$B$3:$B$274,'Banco de Dados'!$K$3:$K$274,"")</f>
        <v>Si</v>
      </c>
      <c r="B314" s="2" cm="1">
        <f t="array" ref="B314:E344">Dados!BV5:BY35</f>
        <v>14</v>
      </c>
      <c r="C314" s="2">
        <v>1740</v>
      </c>
      <c r="D314" s="2">
        <v>5318</v>
      </c>
      <c r="E314" s="2">
        <v>97</v>
      </c>
      <c r="F314" s="32">
        <f>(E314*100)/D314</f>
        <v>1.8239939827002634</v>
      </c>
      <c r="G314" s="3">
        <f t="shared" ref="G314:H341" si="27">D314*$E$312</f>
        <v>4289.71484375</v>
      </c>
      <c r="H314" s="3">
        <f t="shared" si="27"/>
        <v>78.244140625</v>
      </c>
      <c r="J314" s="7"/>
      <c r="K314" s="5" t="s">
        <v>210</v>
      </c>
      <c r="L314" s="5"/>
      <c r="M314" s="5" t="s">
        <v>211</v>
      </c>
    </row>
    <row r="315" spans="1:14" x14ac:dyDescent="0.25">
      <c r="A315" s="28" t="str">
        <f>_xlfn.XLOOKUP(P!C315,'Banco de Dados'!$B$3:$B$274,'Banco de Dados'!$K$3:$K$274,"")</f>
        <v>P</v>
      </c>
      <c r="B315" s="2">
        <v>15</v>
      </c>
      <c r="C315" s="2">
        <v>2013</v>
      </c>
      <c r="D315" s="2">
        <v>1154</v>
      </c>
      <c r="E315" s="2">
        <v>80</v>
      </c>
      <c r="F315" s="32">
        <f t="shared" ref="F315:F344" si="28">(E315*100)/D315</f>
        <v>6.9324090121317159</v>
      </c>
      <c r="G315" s="3">
        <f t="shared" si="27"/>
        <v>930.86328125</v>
      </c>
      <c r="H315" s="3">
        <f t="shared" si="27"/>
        <v>64.53125</v>
      </c>
      <c r="J315" s="7"/>
      <c r="K315" s="6">
        <f>_xlfn.XLOOKUP($B$4,A314:A341,G314:G341,"")</f>
        <v>46123.7109375</v>
      </c>
      <c r="L315" s="6"/>
      <c r="M315" s="6">
        <f>_xlfn.XLOOKUP($B$4,A314:A341,H314:H341,"")</f>
        <v>220.212890625</v>
      </c>
    </row>
    <row r="316" spans="1:14" x14ac:dyDescent="0.25">
      <c r="A316" s="28" t="str">
        <f>_xlfn.XLOOKUP(P!C316,'Banco de Dados'!$B$3:$B$274,'Banco de Dados'!$K$3:$K$274,"")</f>
        <v>S</v>
      </c>
      <c r="B316" s="2">
        <v>16</v>
      </c>
      <c r="C316" s="2">
        <v>2307</v>
      </c>
      <c r="D316" s="2">
        <v>4221</v>
      </c>
      <c r="E316" s="2">
        <v>106</v>
      </c>
      <c r="F316" s="32">
        <f t="shared" si="28"/>
        <v>2.5112532575219144</v>
      </c>
      <c r="G316" s="3">
        <f t="shared" si="27"/>
        <v>3404.830078125</v>
      </c>
      <c r="H316" s="3">
        <f t="shared" si="27"/>
        <v>85.50390625</v>
      </c>
      <c r="J316" s="7"/>
    </row>
    <row r="317" spans="1:14" ht="15.75" x14ac:dyDescent="0.25">
      <c r="A317" s="28" t="str">
        <f>_xlfn.XLOOKUP(P!C317,'Banco de Dados'!$B$3:$B$274,'Banco de Dados'!$K$3:$K$274,"")</f>
        <v>Cl</v>
      </c>
      <c r="B317" s="2">
        <v>17</v>
      </c>
      <c r="C317" s="2">
        <v>2622</v>
      </c>
      <c r="D317" s="2">
        <v>8981</v>
      </c>
      <c r="E317" s="2">
        <v>165</v>
      </c>
      <c r="F317" s="32">
        <f t="shared" si="28"/>
        <v>1.8372118917715177</v>
      </c>
      <c r="G317" s="3">
        <f t="shared" si="27"/>
        <v>7244.439453125</v>
      </c>
      <c r="H317" s="3">
        <f t="shared" si="27"/>
        <v>133.095703125</v>
      </c>
      <c r="K317" s="165" t="s">
        <v>67</v>
      </c>
      <c r="L317" s="166"/>
      <c r="M317" s="167"/>
      <c r="N317"/>
    </row>
    <row r="318" spans="1:14" x14ac:dyDescent="0.25">
      <c r="A318" s="28" t="str">
        <f>_xlfn.XLOOKUP(P!C318,'Banco de Dados'!$B$3:$B$274,'Banco de Dados'!$K$3:$K$274,"")</f>
        <v>Ar</v>
      </c>
      <c r="B318" s="2">
        <v>18</v>
      </c>
      <c r="C318" s="2">
        <v>2957</v>
      </c>
      <c r="D318" s="2">
        <v>5120</v>
      </c>
      <c r="E318" s="2">
        <v>192</v>
      </c>
      <c r="F318" s="32">
        <f t="shared" si="28"/>
        <v>3.75</v>
      </c>
      <c r="G318" s="3">
        <f t="shared" si="27"/>
        <v>4130</v>
      </c>
      <c r="H318" s="3">
        <f t="shared" si="27"/>
        <v>154.875</v>
      </c>
      <c r="J318" s="7"/>
      <c r="K318" s="104" t="s">
        <v>240</v>
      </c>
      <c r="L318" s="39"/>
      <c r="M318" s="106" t="s">
        <v>209</v>
      </c>
    </row>
    <row r="319" spans="1:14" x14ac:dyDescent="0.25">
      <c r="A319" s="28" t="str">
        <f>_xlfn.XLOOKUP(P!C319,'Banco de Dados'!$B$3:$B$274,'Banco de Dados'!$K$3:$K$274,"")</f>
        <v>K</v>
      </c>
      <c r="B319" s="2">
        <v>19</v>
      </c>
      <c r="C319" s="2">
        <v>3313</v>
      </c>
      <c r="D319" s="2">
        <v>57180</v>
      </c>
      <c r="E319" s="2">
        <v>273</v>
      </c>
      <c r="F319" s="32">
        <f t="shared" si="28"/>
        <v>0.47743966421825812</v>
      </c>
      <c r="G319" s="3">
        <f t="shared" si="27"/>
        <v>46123.7109375</v>
      </c>
      <c r="H319" s="3">
        <f t="shared" si="27"/>
        <v>220.212890625</v>
      </c>
      <c r="J319" s="58" t="s">
        <v>38</v>
      </c>
      <c r="K319" s="59">
        <f>$L$9</f>
        <v>26760</v>
      </c>
      <c r="L319" s="60"/>
      <c r="M319" s="61">
        <f>$M$11</f>
        <v>169151</v>
      </c>
      <c r="N319" s="60"/>
    </row>
    <row r="320" spans="1:14" x14ac:dyDescent="0.25">
      <c r="A320" s="28" t="str">
        <f>_xlfn.XLOOKUP(P!C320,'Banco de Dados'!$B$3:$B$274,'Banco de Dados'!$K$3:$K$274,"")</f>
        <v>Ca</v>
      </c>
      <c r="B320" s="2">
        <v>20</v>
      </c>
      <c r="C320" s="2">
        <v>3691</v>
      </c>
      <c r="D320" s="2">
        <v>24113</v>
      </c>
      <c r="E320" s="2">
        <v>198</v>
      </c>
      <c r="F320" s="32">
        <f t="shared" si="28"/>
        <v>0.82113382822543857</v>
      </c>
      <c r="G320" s="3">
        <f t="shared" si="27"/>
        <v>19450.525390625</v>
      </c>
      <c r="H320" s="3">
        <f t="shared" si="27"/>
        <v>159.71484375</v>
      </c>
      <c r="J320" s="2"/>
      <c r="K320" s="18"/>
      <c r="L320" s="2" t="s">
        <v>70</v>
      </c>
      <c r="M320" s="19"/>
    </row>
    <row r="321" spans="1:14" x14ac:dyDescent="0.25">
      <c r="A321" s="28" t="str">
        <f>_xlfn.XLOOKUP(P!C321,'Banco de Dados'!$B$3:$B$274,'Banco de Dados'!$K$3:$K$274,"")</f>
        <v>Ti</v>
      </c>
      <c r="B321" s="2">
        <v>22</v>
      </c>
      <c r="C321" s="2">
        <v>4509</v>
      </c>
      <c r="D321" s="2">
        <v>13847</v>
      </c>
      <c r="E321" s="2">
        <v>163</v>
      </c>
      <c r="F321" s="32">
        <f t="shared" si="28"/>
        <v>1.1771502852603453</v>
      </c>
      <c r="G321" s="3">
        <f t="shared" si="27"/>
        <v>11169.552734375</v>
      </c>
      <c r="H321" s="3">
        <f t="shared" si="27"/>
        <v>131.482421875</v>
      </c>
      <c r="J321" s="58" t="s">
        <v>69</v>
      </c>
      <c r="K321" s="62" t="s">
        <v>71</v>
      </c>
      <c r="L321" s="63"/>
      <c r="M321" s="64">
        <f>K315</f>
        <v>46123.7109375</v>
      </c>
      <c r="N321" s="60"/>
    </row>
    <row r="322" spans="1:14" x14ac:dyDescent="0.25">
      <c r="A322" s="28" t="str">
        <f>_xlfn.XLOOKUP(P!C322,'Banco de Dados'!$B$3:$B$274,'Banco de Dados'!$K$3:$K$274,"")</f>
        <v>Cr</v>
      </c>
      <c r="B322" s="2">
        <v>24</v>
      </c>
      <c r="C322" s="2">
        <v>5412</v>
      </c>
      <c r="D322" s="2">
        <v>5099</v>
      </c>
      <c r="E322" s="2">
        <v>152</v>
      </c>
      <c r="F322" s="32">
        <f t="shared" si="28"/>
        <v>2.980976662090606</v>
      </c>
      <c r="G322" s="3">
        <f t="shared" si="27"/>
        <v>4113.060546875</v>
      </c>
      <c r="H322" s="3">
        <f t="shared" si="27"/>
        <v>122.609375</v>
      </c>
      <c r="J322" s="7"/>
    </row>
    <row r="323" spans="1:14" ht="15.75" x14ac:dyDescent="0.25">
      <c r="A323" s="28" t="str">
        <f>_xlfn.XLOOKUP(P!C323,'Banco de Dados'!$B$3:$B$274,'Banco de Dados'!$K$3:$K$274,"")</f>
        <v>Mn</v>
      </c>
      <c r="B323" s="2">
        <v>25</v>
      </c>
      <c r="C323" s="2">
        <v>5895</v>
      </c>
      <c r="D323" s="2">
        <v>4912</v>
      </c>
      <c r="E323" s="2">
        <v>165</v>
      </c>
      <c r="F323" s="32">
        <f t="shared" si="28"/>
        <v>3.3591205211726383</v>
      </c>
      <c r="G323" s="3">
        <f t="shared" si="27"/>
        <v>3962.21875</v>
      </c>
      <c r="H323" s="3">
        <f t="shared" si="27"/>
        <v>133.095703125</v>
      </c>
      <c r="J323" s="7"/>
      <c r="K323" s="165" t="s">
        <v>218</v>
      </c>
      <c r="L323" s="166"/>
      <c r="M323" s="167"/>
    </row>
    <row r="324" spans="1:14" x14ac:dyDescent="0.25">
      <c r="A324" s="28" t="str">
        <f>_xlfn.XLOOKUP(P!C324,'Banco de Dados'!$B$3:$B$274,'Banco de Dados'!$K$3:$K$274,"")</f>
        <v>Fe</v>
      </c>
      <c r="B324" s="2">
        <v>26</v>
      </c>
      <c r="C324" s="2">
        <v>6399</v>
      </c>
      <c r="D324" s="2">
        <v>282641</v>
      </c>
      <c r="E324" s="2">
        <v>530</v>
      </c>
      <c r="F324" s="32">
        <f t="shared" si="28"/>
        <v>0.18751702689984823</v>
      </c>
      <c r="G324" s="3">
        <f t="shared" si="27"/>
        <v>227989.712890625</v>
      </c>
      <c r="H324" s="3">
        <f t="shared" si="27"/>
        <v>427.51953125</v>
      </c>
      <c r="J324" s="7"/>
      <c r="K324" s="104" t="s">
        <v>236</v>
      </c>
      <c r="L324" s="108">
        <f>K315</f>
        <v>46123.7109375</v>
      </c>
      <c r="M324" s="109">
        <f>M315</f>
        <v>220.212890625</v>
      </c>
    </row>
    <row r="325" spans="1:14" x14ac:dyDescent="0.25">
      <c r="A325" s="28" t="str">
        <f>_xlfn.XLOOKUP(P!C325,'Banco de Dados'!$B$3:$B$274,'Banco de Dados'!$K$3:$K$274,"")</f>
        <v>Ni</v>
      </c>
      <c r="B325" s="2">
        <v>28</v>
      </c>
      <c r="C325" s="2">
        <v>7472</v>
      </c>
      <c r="D325" s="2">
        <v>2304</v>
      </c>
      <c r="E325" s="2">
        <v>245</v>
      </c>
      <c r="F325" s="32">
        <f t="shared" si="28"/>
        <v>10.633680555555555</v>
      </c>
      <c r="G325" s="3">
        <f t="shared" si="27"/>
        <v>1858.5</v>
      </c>
      <c r="H325" s="3">
        <f t="shared" si="27"/>
        <v>197.626953125</v>
      </c>
      <c r="J325" s="7"/>
      <c r="K325" s="104" t="s">
        <v>237</v>
      </c>
      <c r="L325" s="105">
        <f>$L$9</f>
        <v>26760</v>
      </c>
      <c r="M325" s="106">
        <f>$L$10</f>
        <v>480</v>
      </c>
    </row>
    <row r="326" spans="1:14" x14ac:dyDescent="0.25">
      <c r="A326" s="28" t="str">
        <f>_xlfn.XLOOKUP(P!C326,'Banco de Dados'!$B$3:$B$274,'Banco de Dados'!$K$3:$K$274,"")</f>
        <v>Cu</v>
      </c>
      <c r="B326" s="2">
        <v>29</v>
      </c>
      <c r="C326" s="2">
        <v>8041</v>
      </c>
      <c r="D326" s="2">
        <v>738</v>
      </c>
      <c r="E326" s="2">
        <v>250</v>
      </c>
      <c r="F326" s="32">
        <f t="shared" si="28"/>
        <v>33.875338753387531</v>
      </c>
      <c r="G326" s="3">
        <f t="shared" si="27"/>
        <v>595.30078125</v>
      </c>
      <c r="H326" s="3">
        <f t="shared" si="27"/>
        <v>201.66015625</v>
      </c>
      <c r="J326" s="7"/>
      <c r="K326" s="104" t="s">
        <v>238</v>
      </c>
      <c r="L326" s="105">
        <f>$M$11</f>
        <v>169151</v>
      </c>
      <c r="M326" s="106">
        <f>$M$12</f>
        <v>441</v>
      </c>
    </row>
    <row r="327" spans="1:14" x14ac:dyDescent="0.25">
      <c r="A327" s="28" t="str">
        <f>_xlfn.XLOOKUP(P!C327,'Banco de Dados'!$B$3:$B$274,'Banco de Dados'!$K$3:$K$274,"")</f>
        <v>Zn</v>
      </c>
      <c r="B327" s="2">
        <v>30</v>
      </c>
      <c r="C327" s="2">
        <v>8631</v>
      </c>
      <c r="D327" s="2">
        <v>1119</v>
      </c>
      <c r="E327" s="2">
        <v>247</v>
      </c>
      <c r="F327" s="32">
        <f t="shared" si="28"/>
        <v>22.073279714030384</v>
      </c>
      <c r="G327" s="3">
        <f t="shared" si="27"/>
        <v>902.630859375</v>
      </c>
      <c r="H327" s="3">
        <f t="shared" si="27"/>
        <v>199.240234375</v>
      </c>
      <c r="J327" s="7"/>
      <c r="K327" s="69" t="s">
        <v>217</v>
      </c>
      <c r="L327" s="110">
        <f>SQRT(((M324/L324)^2)+((M325/L325)^2)+((M326/L326)^2))</f>
        <v>1.8743955919949408E-2</v>
      </c>
      <c r="M327" s="71" t="str">
        <f>M336</f>
        <v>mg/kg</v>
      </c>
    </row>
    <row r="328" spans="1:14" x14ac:dyDescent="0.25">
      <c r="A328" s="28" t="str">
        <f>_xlfn.XLOOKUP(P!C328,'Banco de Dados'!$B$3:$B$274,'Banco de Dados'!$K$3:$K$274,"")</f>
        <v>Rh</v>
      </c>
      <c r="B328" s="2">
        <v>45</v>
      </c>
      <c r="C328" s="2">
        <v>20167</v>
      </c>
      <c r="D328" s="2">
        <v>1752</v>
      </c>
      <c r="E328" s="2">
        <v>141</v>
      </c>
      <c r="F328" s="32">
        <f t="shared" si="28"/>
        <v>8.0479452054794525</v>
      </c>
      <c r="G328" s="3">
        <f t="shared" si="27"/>
        <v>1413.234375</v>
      </c>
      <c r="H328" s="3">
        <f t="shared" si="27"/>
        <v>113.736328125</v>
      </c>
      <c r="J328" s="7"/>
    </row>
    <row r="329" spans="1:14" x14ac:dyDescent="0.25">
      <c r="A329" s="28" t="str">
        <f>_xlfn.XLOOKUP(P!C329,'Banco de Dados'!$B$3:$B$274,'Banco de Dados'!$K$3:$K$274,"")</f>
        <v>Rh</v>
      </c>
      <c r="B329" s="2">
        <v>45</v>
      </c>
      <c r="C329" s="2">
        <v>2696</v>
      </c>
      <c r="D329" s="2">
        <v>17472</v>
      </c>
      <c r="E329" s="2">
        <v>144</v>
      </c>
      <c r="F329" s="32">
        <f t="shared" si="28"/>
        <v>0.82417582417582413</v>
      </c>
      <c r="G329" s="3">
        <f t="shared" si="27"/>
        <v>14093.625</v>
      </c>
      <c r="H329" s="3">
        <f t="shared" si="27"/>
        <v>116.15625</v>
      </c>
      <c r="J329" s="7"/>
    </row>
    <row r="330" spans="1:14" x14ac:dyDescent="0.25">
      <c r="A330" s="28" t="str">
        <f>_xlfn.XLOOKUP(P!C330,'Banco de Dados'!$B$3:$B$274,'Banco de Dados'!$K$3:$K$274,"")</f>
        <v/>
      </c>
      <c r="B330" s="2">
        <v>0</v>
      </c>
      <c r="C330" s="2">
        <v>0</v>
      </c>
      <c r="D330" s="2">
        <v>0</v>
      </c>
      <c r="E330" s="2">
        <v>0</v>
      </c>
      <c r="F330" s="32" t="e">
        <f t="shared" si="28"/>
        <v>#DIV/0!</v>
      </c>
      <c r="G330" s="3">
        <f t="shared" si="27"/>
        <v>0</v>
      </c>
      <c r="H330" s="3">
        <f t="shared" si="27"/>
        <v>0</v>
      </c>
      <c r="J330" s="7"/>
    </row>
    <row r="331" spans="1:14" x14ac:dyDescent="0.25">
      <c r="A331" s="28" t="str">
        <f>_xlfn.XLOOKUP(P!C331,'Banco de Dados'!$B$3:$B$274,'Banco de Dados'!$K$3:$K$274,"")</f>
        <v/>
      </c>
      <c r="B331" s="2">
        <v>0</v>
      </c>
      <c r="C331" s="2">
        <v>0</v>
      </c>
      <c r="D331" s="2">
        <v>0</v>
      </c>
      <c r="E331" s="2">
        <v>0</v>
      </c>
      <c r="F331" s="32" t="e">
        <f t="shared" si="28"/>
        <v>#DIV/0!</v>
      </c>
      <c r="G331" s="3">
        <f t="shared" si="27"/>
        <v>0</v>
      </c>
      <c r="H331" s="3">
        <f t="shared" si="27"/>
        <v>0</v>
      </c>
      <c r="J331" s="7"/>
    </row>
    <row r="332" spans="1:14" x14ac:dyDescent="0.25">
      <c r="A332" s="28" t="str">
        <f>_xlfn.XLOOKUP(P!C332,'Banco de Dados'!$B$3:$B$274,'Banco de Dados'!$K$3:$K$274,"")</f>
        <v/>
      </c>
      <c r="B332" s="2">
        <v>0</v>
      </c>
      <c r="C332" s="2">
        <v>0</v>
      </c>
      <c r="D332" s="2">
        <v>0</v>
      </c>
      <c r="E332" s="2">
        <v>0</v>
      </c>
      <c r="F332" s="32" t="e">
        <f t="shared" si="28"/>
        <v>#DIV/0!</v>
      </c>
      <c r="G332" s="3">
        <f t="shared" si="27"/>
        <v>0</v>
      </c>
      <c r="H332" s="3">
        <f t="shared" si="27"/>
        <v>0</v>
      </c>
      <c r="J332" s="7"/>
    </row>
    <row r="333" spans="1:14" x14ac:dyDescent="0.25">
      <c r="A333" s="28" t="str">
        <f>_xlfn.XLOOKUP(P!C333,'Banco de Dados'!$B$3:$B$274,'Banco de Dados'!$K$3:$K$274,"")</f>
        <v/>
      </c>
      <c r="B333" s="2">
        <v>0</v>
      </c>
      <c r="C333" s="2">
        <v>0</v>
      </c>
      <c r="D333" s="2">
        <v>0</v>
      </c>
      <c r="E333" s="2">
        <v>0</v>
      </c>
      <c r="F333" s="32" t="e">
        <f t="shared" si="28"/>
        <v>#DIV/0!</v>
      </c>
      <c r="G333" s="3">
        <f t="shared" si="27"/>
        <v>0</v>
      </c>
      <c r="H333" s="3">
        <f t="shared" si="27"/>
        <v>0</v>
      </c>
      <c r="J333" s="7"/>
    </row>
    <row r="334" spans="1:14" x14ac:dyDescent="0.25">
      <c r="A334" s="28" t="str">
        <f>_xlfn.XLOOKUP(P!C334,'Banco de Dados'!$B$3:$B$274,'Banco de Dados'!$K$3:$K$274,"")</f>
        <v/>
      </c>
      <c r="B334" s="2">
        <v>0</v>
      </c>
      <c r="C334" s="2">
        <v>0</v>
      </c>
      <c r="D334" s="2">
        <v>0</v>
      </c>
      <c r="E334" s="17">
        <v>0</v>
      </c>
      <c r="F334" s="32" t="e">
        <f t="shared" si="28"/>
        <v>#DIV/0!</v>
      </c>
      <c r="G334" s="3">
        <f t="shared" si="27"/>
        <v>0</v>
      </c>
      <c r="H334" s="3">
        <f t="shared" si="27"/>
        <v>0</v>
      </c>
      <c r="J334" s="7"/>
    </row>
    <row r="335" spans="1:14" ht="15.75" x14ac:dyDescent="0.25">
      <c r="A335" s="28" t="str">
        <f>_xlfn.XLOOKUP(P!C335,'Banco de Dados'!$B$3:$B$274,'Banco de Dados'!$K$3:$K$274,"")</f>
        <v/>
      </c>
      <c r="B335" s="2">
        <v>0</v>
      </c>
      <c r="C335" s="2">
        <v>0</v>
      </c>
      <c r="D335" s="2">
        <v>0</v>
      </c>
      <c r="E335" s="2">
        <v>0</v>
      </c>
      <c r="F335" s="32" t="e">
        <f t="shared" si="28"/>
        <v>#DIV/0!</v>
      </c>
      <c r="G335" s="3">
        <f t="shared" si="27"/>
        <v>0</v>
      </c>
      <c r="H335" s="3">
        <f t="shared" si="27"/>
        <v>0</v>
      </c>
      <c r="J335" s="7"/>
      <c r="K335" s="101" t="s">
        <v>216</v>
      </c>
      <c r="L335" s="102" t="str">
        <f>K313</f>
        <v>ak</v>
      </c>
      <c r="M335" s="103" t="str">
        <f>M313</f>
        <v>Potássio</v>
      </c>
    </row>
    <row r="336" spans="1:14" x14ac:dyDescent="0.25">
      <c r="A336" s="28" t="str">
        <f>_xlfn.XLOOKUP(P!C336,'Banco de Dados'!$B$3:$B$274,'Banco de Dados'!$K$3:$K$274,"")</f>
        <v/>
      </c>
      <c r="B336" s="2">
        <v>0</v>
      </c>
      <c r="C336" s="2">
        <v>0</v>
      </c>
      <c r="D336" s="2">
        <v>0</v>
      </c>
      <c r="E336" s="2">
        <v>0</v>
      </c>
      <c r="F336" s="32" t="e">
        <f t="shared" si="28"/>
        <v>#DIV/0!</v>
      </c>
      <c r="G336" s="3">
        <f t="shared" si="27"/>
        <v>0</v>
      </c>
      <c r="H336" s="3">
        <f t="shared" si="27"/>
        <v>0</v>
      </c>
      <c r="J336" s="7"/>
      <c r="K336" s="68" t="s">
        <v>68</v>
      </c>
      <c r="L336" s="29">
        <f>(K319*M321)/M319</f>
        <v>7296.8560912291387</v>
      </c>
      <c r="M336" s="66" t="str">
        <f>$M$9</f>
        <v>mg/kg</v>
      </c>
    </row>
    <row r="337" spans="1:14" x14ac:dyDescent="0.25">
      <c r="A337" s="28" t="str">
        <f>_xlfn.XLOOKUP(P!C337,'Banco de Dados'!$B$3:$B$274,'Banco de Dados'!$K$3:$K$274,"")</f>
        <v/>
      </c>
      <c r="B337" s="2">
        <v>0</v>
      </c>
      <c r="C337" s="2">
        <v>0</v>
      </c>
      <c r="D337" s="2">
        <v>0</v>
      </c>
      <c r="E337" s="2">
        <v>0</v>
      </c>
      <c r="F337" s="32" t="e">
        <f t="shared" si="28"/>
        <v>#DIV/0!</v>
      </c>
      <c r="G337" s="3">
        <f t="shared" si="27"/>
        <v>0</v>
      </c>
      <c r="H337" s="3">
        <f t="shared" si="27"/>
        <v>0</v>
      </c>
      <c r="J337" s="7"/>
      <c r="K337" s="111" t="s">
        <v>246</v>
      </c>
      <c r="L337" s="126">
        <f>SQRT(((M324/L324)^2)+((M325/L325)^2)+((M326/L326)^2))</f>
        <v>1.8743955919949408E-2</v>
      </c>
      <c r="M337" s="66"/>
    </row>
    <row r="338" spans="1:14" x14ac:dyDescent="0.25">
      <c r="A338" s="28" t="str">
        <f>_xlfn.XLOOKUP(P!C338,'Banco de Dados'!$B$3:$B$274,'Banco de Dados'!$K$3:$K$274,"")</f>
        <v/>
      </c>
      <c r="B338" s="2">
        <v>0</v>
      </c>
      <c r="C338" s="2">
        <v>0</v>
      </c>
      <c r="D338" s="2">
        <v>0</v>
      </c>
      <c r="E338" s="2">
        <v>0</v>
      </c>
      <c r="F338" s="32" t="e">
        <f t="shared" si="28"/>
        <v>#DIV/0!</v>
      </c>
      <c r="G338" s="3">
        <f t="shared" si="27"/>
        <v>0</v>
      </c>
      <c r="H338" s="3">
        <f t="shared" si="27"/>
        <v>0</v>
      </c>
      <c r="J338" s="7"/>
      <c r="K338" s="69" t="s">
        <v>247</v>
      </c>
      <c r="L338" s="127">
        <f>L337*L336</f>
        <v>136.77194892821331</v>
      </c>
      <c r="M338" s="71" t="str">
        <f>$M$9</f>
        <v>mg/kg</v>
      </c>
    </row>
    <row r="339" spans="1:14" x14ac:dyDescent="0.25">
      <c r="A339" s="28" t="str">
        <f>_xlfn.XLOOKUP(P!C339,'Banco de Dados'!$B$3:$B$274,'Banco de Dados'!$K$3:$K$274,"")</f>
        <v/>
      </c>
      <c r="B339" s="2">
        <v>0</v>
      </c>
      <c r="C339" s="2">
        <v>0</v>
      </c>
      <c r="D339" s="2">
        <v>0</v>
      </c>
      <c r="E339" s="2">
        <v>0</v>
      </c>
      <c r="F339" s="32" t="e">
        <f t="shared" si="28"/>
        <v>#DIV/0!</v>
      </c>
      <c r="G339" s="3">
        <f t="shared" si="27"/>
        <v>0</v>
      </c>
      <c r="H339" s="3">
        <f t="shared" si="27"/>
        <v>0</v>
      </c>
      <c r="J339" s="7"/>
      <c r="K339" s="123"/>
      <c r="L339" s="124"/>
    </row>
    <row r="340" spans="1:14" x14ac:dyDescent="0.25">
      <c r="A340" s="28" t="str">
        <f>_xlfn.XLOOKUP(P!C340,'Banco de Dados'!$B$3:$B$274,'Banco de Dados'!$K$3:$K$274,"")</f>
        <v/>
      </c>
      <c r="B340" s="2">
        <v>0</v>
      </c>
      <c r="C340" s="2">
        <v>0</v>
      </c>
      <c r="D340" s="2">
        <v>0</v>
      </c>
      <c r="E340" s="2">
        <v>0</v>
      </c>
      <c r="F340" s="32" t="e">
        <f t="shared" si="28"/>
        <v>#DIV/0!</v>
      </c>
      <c r="G340" s="3">
        <f t="shared" si="27"/>
        <v>0</v>
      </c>
      <c r="H340" s="3">
        <f t="shared" si="27"/>
        <v>0</v>
      </c>
      <c r="J340" s="7"/>
    </row>
    <row r="341" spans="1:14" x14ac:dyDescent="0.25">
      <c r="A341" s="28" t="str">
        <f>_xlfn.XLOOKUP(P!C341,'Banco de Dados'!$B$3:$B$274,'Banco de Dados'!$K$3:$K$274,"")</f>
        <v/>
      </c>
      <c r="B341" s="2">
        <v>0</v>
      </c>
      <c r="C341" s="2">
        <v>0</v>
      </c>
      <c r="D341" s="2">
        <v>0</v>
      </c>
      <c r="E341" s="2">
        <v>0</v>
      </c>
      <c r="F341" s="32" t="e">
        <f t="shared" si="28"/>
        <v>#DIV/0!</v>
      </c>
      <c r="G341" s="3">
        <f t="shared" si="27"/>
        <v>0</v>
      </c>
      <c r="H341" s="3">
        <f t="shared" si="27"/>
        <v>0</v>
      </c>
      <c r="J341" s="7"/>
    </row>
    <row r="342" spans="1:14" x14ac:dyDescent="0.25">
      <c r="A342" s="28" t="str">
        <f>_xlfn.XLOOKUP(P!C342,'Banco de Dados'!$B$3:$B$274,'Banco de Dados'!$K$3:$K$274,"")</f>
        <v/>
      </c>
      <c r="B342" s="2">
        <v>0</v>
      </c>
      <c r="C342" s="2">
        <v>0</v>
      </c>
      <c r="D342" s="2">
        <v>0</v>
      </c>
      <c r="E342" s="2">
        <v>0</v>
      </c>
      <c r="F342" s="32" t="e">
        <f t="shared" si="28"/>
        <v>#DIV/0!</v>
      </c>
      <c r="G342" s="3">
        <f t="shared" ref="G342:H344" si="29">D342*$E$312</f>
        <v>0</v>
      </c>
      <c r="H342" s="3">
        <f t="shared" si="29"/>
        <v>0</v>
      </c>
      <c r="J342" s="7"/>
    </row>
    <row r="343" spans="1:14" x14ac:dyDescent="0.25">
      <c r="A343" s="28" t="str">
        <f>_xlfn.XLOOKUP(P!C343,'Banco de Dados'!$B$3:$B$274,'Banco de Dados'!$K$3:$K$274,"")</f>
        <v/>
      </c>
      <c r="B343" s="2">
        <v>0</v>
      </c>
      <c r="C343" s="2">
        <v>0</v>
      </c>
      <c r="D343" s="2">
        <v>0</v>
      </c>
      <c r="E343" s="2">
        <v>0</v>
      </c>
      <c r="F343" s="32" t="e">
        <f t="shared" si="28"/>
        <v>#DIV/0!</v>
      </c>
      <c r="G343" s="3">
        <f t="shared" si="29"/>
        <v>0</v>
      </c>
      <c r="H343" s="3">
        <f t="shared" si="29"/>
        <v>0</v>
      </c>
      <c r="J343" s="7"/>
    </row>
    <row r="344" spans="1:14" x14ac:dyDescent="0.25">
      <c r="A344" s="28" t="str">
        <f>_xlfn.XLOOKUP(P!C344,'Banco de Dados'!$B$3:$B$274,'Banco de Dados'!$K$3:$K$274,"")</f>
        <v/>
      </c>
      <c r="B344" s="2">
        <v>0</v>
      </c>
      <c r="C344" s="2">
        <v>0</v>
      </c>
      <c r="D344" s="2">
        <v>0</v>
      </c>
      <c r="E344" s="2">
        <v>0</v>
      </c>
      <c r="F344" s="32" t="e">
        <f t="shared" si="28"/>
        <v>#DIV/0!</v>
      </c>
      <c r="G344" s="3">
        <f t="shared" si="29"/>
        <v>0</v>
      </c>
      <c r="H344" s="3">
        <f t="shared" si="29"/>
        <v>0</v>
      </c>
      <c r="J344" s="7"/>
    </row>
    <row r="345" spans="1:14" x14ac:dyDescent="0.25">
      <c r="A345" s="21"/>
      <c r="B345" s="21"/>
      <c r="C345" s="21"/>
      <c r="D345" s="21"/>
      <c r="E345" s="21"/>
      <c r="F345" s="77"/>
      <c r="G345" s="21"/>
      <c r="H345" s="21"/>
      <c r="J345" s="21"/>
      <c r="K345" s="21"/>
      <c r="L345" s="21"/>
      <c r="M345" s="21"/>
      <c r="N345" s="21"/>
    </row>
    <row r="346" spans="1:14" ht="15.75" x14ac:dyDescent="0.25">
      <c r="A346" s="36" t="str">
        <f>'Nome das Amostras'!A14</f>
        <v>al</v>
      </c>
      <c r="B346" s="164" t="str">
        <f>VLOOKUP(A346,'Nome das Amostras'!$A$3:$D$28,2,FALSE)</f>
        <v>R11</v>
      </c>
      <c r="C346" s="164"/>
      <c r="D346" s="51" t="s">
        <v>65</v>
      </c>
      <c r="E346" s="53">
        <f>'Banco de Dados'!$O$13/'Banco de Dados'!CG13</f>
        <v>0.75309992706053974</v>
      </c>
      <c r="F346" s="74"/>
      <c r="G346" s="3"/>
      <c r="H346" s="3"/>
      <c r="J346" s="7"/>
    </row>
    <row r="347" spans="1:14" ht="15.75" x14ac:dyDescent="0.25">
      <c r="A347" s="107" t="s">
        <v>1</v>
      </c>
      <c r="B347" s="107" t="s">
        <v>0</v>
      </c>
      <c r="C347" s="107" t="s">
        <v>212</v>
      </c>
      <c r="D347" s="107" t="s">
        <v>209</v>
      </c>
      <c r="E347" s="107" t="s">
        <v>213</v>
      </c>
      <c r="F347" s="76" t="s">
        <v>219</v>
      </c>
      <c r="G347" s="54" t="s">
        <v>140</v>
      </c>
      <c r="H347" s="54" t="s">
        <v>66</v>
      </c>
      <c r="J347" s="7"/>
      <c r="K347" s="72" t="str">
        <f>A346</f>
        <v>al</v>
      </c>
      <c r="L347" s="55" t="s">
        <v>215</v>
      </c>
      <c r="M347" s="41" t="str">
        <f>$A$1</f>
        <v>Potássio</v>
      </c>
      <c r="N347" s="3"/>
    </row>
    <row r="348" spans="1:14" x14ac:dyDescent="0.25">
      <c r="A348" s="28" t="str">
        <f>_xlfn.XLOOKUP(P!C348,'Banco de Dados'!$B$3:$B$274,'Banco de Dados'!$K$3:$K$274,"")</f>
        <v>Si</v>
      </c>
      <c r="B348" s="2" cm="1">
        <f t="array" ref="B348:E378">Dados!CC5:CF35</f>
        <v>14</v>
      </c>
      <c r="C348" s="2">
        <v>1740</v>
      </c>
      <c r="D348" s="2">
        <v>11218</v>
      </c>
      <c r="E348" s="2">
        <v>130</v>
      </c>
      <c r="F348" s="32">
        <f>(E348*100)/D348</f>
        <v>1.1588518452487073</v>
      </c>
      <c r="G348" s="3">
        <f t="shared" ref="G348:H375" si="30">D348*$E$346</f>
        <v>8448.2749817651347</v>
      </c>
      <c r="H348" s="3">
        <f t="shared" si="30"/>
        <v>97.902990517870165</v>
      </c>
      <c r="J348" s="7"/>
      <c r="K348" s="5" t="s">
        <v>210</v>
      </c>
      <c r="L348" s="5"/>
      <c r="M348" s="5" t="s">
        <v>211</v>
      </c>
    </row>
    <row r="349" spans="1:14" x14ac:dyDescent="0.25">
      <c r="A349" s="28" t="str">
        <f>_xlfn.XLOOKUP(P!C349,'Banco de Dados'!$B$3:$B$274,'Banco de Dados'!$K$3:$K$274,"")</f>
        <v>P</v>
      </c>
      <c r="B349" s="2">
        <v>15</v>
      </c>
      <c r="C349" s="2">
        <v>2013</v>
      </c>
      <c r="D349" s="2">
        <v>1186</v>
      </c>
      <c r="E349" s="2">
        <v>81</v>
      </c>
      <c r="F349" s="32">
        <f t="shared" ref="F349:F378" si="31">(E349*100)/D349</f>
        <v>6.8296795952782459</v>
      </c>
      <c r="G349" s="3">
        <f t="shared" si="30"/>
        <v>893.17651349380014</v>
      </c>
      <c r="H349" s="3">
        <f t="shared" si="30"/>
        <v>61.001094091903717</v>
      </c>
      <c r="J349" s="7"/>
      <c r="K349" s="6">
        <f>_xlfn.XLOOKUP($B$4,A348:A375,G348:G375,"")</f>
        <v>33695.950036469731</v>
      </c>
      <c r="L349" s="6"/>
      <c r="M349" s="6">
        <f>_xlfn.XLOOKUP($B$4,A348:A375,H348:H375,"")</f>
        <v>186.76878191101386</v>
      </c>
    </row>
    <row r="350" spans="1:14" x14ac:dyDescent="0.25">
      <c r="A350" s="28" t="str">
        <f>_xlfn.XLOOKUP(P!C350,'Banco de Dados'!$B$3:$B$274,'Banco de Dados'!$K$3:$K$274,"")</f>
        <v>S</v>
      </c>
      <c r="B350" s="2">
        <v>16</v>
      </c>
      <c r="C350" s="2">
        <v>2307</v>
      </c>
      <c r="D350" s="2">
        <v>2535</v>
      </c>
      <c r="E350" s="2">
        <v>95</v>
      </c>
      <c r="F350" s="32">
        <f t="shared" si="31"/>
        <v>3.747534516765286</v>
      </c>
      <c r="G350" s="3">
        <f t="shared" si="30"/>
        <v>1909.1083150984682</v>
      </c>
      <c r="H350" s="3">
        <f t="shared" si="30"/>
        <v>71.544493070751273</v>
      </c>
      <c r="J350" s="7"/>
    </row>
    <row r="351" spans="1:14" ht="15.75" x14ac:dyDescent="0.25">
      <c r="A351" s="28" t="str">
        <f>_xlfn.XLOOKUP(P!C351,'Banco de Dados'!$B$3:$B$274,'Banco de Dados'!$K$3:$K$274,"")</f>
        <v>Cl</v>
      </c>
      <c r="B351" s="2">
        <v>17</v>
      </c>
      <c r="C351" s="2">
        <v>2622</v>
      </c>
      <c r="D351" s="2">
        <v>6433</v>
      </c>
      <c r="E351" s="2">
        <v>150</v>
      </c>
      <c r="F351" s="32">
        <f t="shared" si="31"/>
        <v>2.3317270324887298</v>
      </c>
      <c r="G351" s="3">
        <f t="shared" si="30"/>
        <v>4844.6918307804517</v>
      </c>
      <c r="H351" s="3">
        <f t="shared" si="30"/>
        <v>112.96498905908096</v>
      </c>
      <c r="K351" s="165" t="s">
        <v>67</v>
      </c>
      <c r="L351" s="166"/>
      <c r="M351" s="167"/>
      <c r="N351"/>
    </row>
    <row r="352" spans="1:14" x14ac:dyDescent="0.25">
      <c r="A352" s="28" t="str">
        <f>_xlfn.XLOOKUP(P!C352,'Banco de Dados'!$B$3:$B$274,'Banco de Dados'!$K$3:$K$274,"")</f>
        <v>Ar</v>
      </c>
      <c r="B352" s="2">
        <v>18</v>
      </c>
      <c r="C352" s="2">
        <v>2957</v>
      </c>
      <c r="D352" s="2">
        <v>5484</v>
      </c>
      <c r="E352" s="2">
        <v>190</v>
      </c>
      <c r="F352" s="32">
        <f t="shared" si="31"/>
        <v>3.4646243617797228</v>
      </c>
      <c r="G352" s="3">
        <f t="shared" si="30"/>
        <v>4130</v>
      </c>
      <c r="H352" s="3">
        <f t="shared" si="30"/>
        <v>143.08898614150255</v>
      </c>
      <c r="J352" s="7"/>
      <c r="K352" s="104" t="s">
        <v>240</v>
      </c>
      <c r="L352" s="39"/>
      <c r="M352" s="106" t="s">
        <v>209</v>
      </c>
    </row>
    <row r="353" spans="1:14" x14ac:dyDescent="0.25">
      <c r="A353" s="28" t="str">
        <f>_xlfn.XLOOKUP(P!C353,'Banco de Dados'!$B$3:$B$274,'Banco de Dados'!$K$3:$K$274,"")</f>
        <v>K</v>
      </c>
      <c r="B353" s="2">
        <v>19</v>
      </c>
      <c r="C353" s="2">
        <v>3313</v>
      </c>
      <c r="D353" s="2">
        <v>44743</v>
      </c>
      <c r="E353" s="2">
        <v>248</v>
      </c>
      <c r="F353" s="32">
        <f t="shared" si="31"/>
        <v>0.55427664662628795</v>
      </c>
      <c r="G353" s="3">
        <f t="shared" si="30"/>
        <v>33695.950036469731</v>
      </c>
      <c r="H353" s="3">
        <f t="shared" si="30"/>
        <v>186.76878191101386</v>
      </c>
      <c r="J353" s="58" t="s">
        <v>38</v>
      </c>
      <c r="K353" s="59">
        <f>$L$9</f>
        <v>26760</v>
      </c>
      <c r="L353" s="60"/>
      <c r="M353" s="61">
        <f>$M$11</f>
        <v>169151</v>
      </c>
      <c r="N353" s="60"/>
    </row>
    <row r="354" spans="1:14" x14ac:dyDescent="0.25">
      <c r="A354" s="28" t="str">
        <f>_xlfn.XLOOKUP(P!C354,'Banco de Dados'!$B$3:$B$274,'Banco de Dados'!$K$3:$K$274,"")</f>
        <v>Ca</v>
      </c>
      <c r="B354" s="2">
        <v>20</v>
      </c>
      <c r="C354" s="2">
        <v>3691</v>
      </c>
      <c r="D354" s="2">
        <v>19867</v>
      </c>
      <c r="E354" s="2">
        <v>183</v>
      </c>
      <c r="F354" s="32">
        <f t="shared" si="31"/>
        <v>0.92112548447173703</v>
      </c>
      <c r="G354" s="3">
        <f t="shared" si="30"/>
        <v>14961.836250911743</v>
      </c>
      <c r="H354" s="3">
        <f t="shared" si="30"/>
        <v>137.81728665207876</v>
      </c>
      <c r="J354" s="2"/>
      <c r="K354" s="18"/>
      <c r="L354" s="2" t="s">
        <v>70</v>
      </c>
      <c r="M354" s="19"/>
    </row>
    <row r="355" spans="1:14" x14ac:dyDescent="0.25">
      <c r="A355" s="28" t="str">
        <f>_xlfn.XLOOKUP(P!C355,'Banco de Dados'!$B$3:$B$274,'Banco de Dados'!$K$3:$K$274,"")</f>
        <v>Ti</v>
      </c>
      <c r="B355" s="2">
        <v>22</v>
      </c>
      <c r="C355" s="2">
        <v>4509</v>
      </c>
      <c r="D355" s="2">
        <v>17882</v>
      </c>
      <c r="E355" s="2">
        <v>172</v>
      </c>
      <c r="F355" s="32">
        <f t="shared" si="31"/>
        <v>0.96186108936360581</v>
      </c>
      <c r="G355" s="3">
        <f t="shared" si="30"/>
        <v>13466.932895696571</v>
      </c>
      <c r="H355" s="3">
        <f t="shared" si="30"/>
        <v>129.53318745441283</v>
      </c>
      <c r="J355" s="58" t="s">
        <v>69</v>
      </c>
      <c r="K355" s="62" t="s">
        <v>71</v>
      </c>
      <c r="L355" s="63"/>
      <c r="M355" s="64">
        <f>K349</f>
        <v>33695.950036469731</v>
      </c>
      <c r="N355" s="60"/>
    </row>
    <row r="356" spans="1:14" x14ac:dyDescent="0.25">
      <c r="A356" s="28" t="str">
        <f>_xlfn.XLOOKUP(P!C356,'Banco de Dados'!$B$3:$B$274,'Banco de Dados'!$K$3:$K$274,"")</f>
        <v>Cr</v>
      </c>
      <c r="B356" s="2">
        <v>24</v>
      </c>
      <c r="C356" s="2">
        <v>5412</v>
      </c>
      <c r="D356" s="2">
        <v>6609</v>
      </c>
      <c r="E356" s="2">
        <v>155</v>
      </c>
      <c r="F356" s="32">
        <f t="shared" si="31"/>
        <v>2.3452867302163716</v>
      </c>
      <c r="G356" s="3">
        <f t="shared" si="30"/>
        <v>4977.2374179431072</v>
      </c>
      <c r="H356" s="3">
        <f t="shared" si="30"/>
        <v>116.73048869438367</v>
      </c>
      <c r="J356" s="7"/>
    </row>
    <row r="357" spans="1:14" ht="15.75" x14ac:dyDescent="0.25">
      <c r="A357" s="28" t="str">
        <f>_xlfn.XLOOKUP(P!C357,'Banco de Dados'!$B$3:$B$274,'Banco de Dados'!$K$3:$K$274,"")</f>
        <v>Mn</v>
      </c>
      <c r="B357" s="2">
        <v>25</v>
      </c>
      <c r="C357" s="2">
        <v>5895</v>
      </c>
      <c r="D357" s="2">
        <v>6042</v>
      </c>
      <c r="E357" s="2">
        <v>167</v>
      </c>
      <c r="F357" s="32">
        <f t="shared" si="31"/>
        <v>2.7639854352863291</v>
      </c>
      <c r="G357" s="3">
        <f t="shared" si="30"/>
        <v>4550.2297592997811</v>
      </c>
      <c r="H357" s="3">
        <f t="shared" si="30"/>
        <v>125.76768781911014</v>
      </c>
      <c r="J357" s="7"/>
      <c r="K357" s="165" t="s">
        <v>218</v>
      </c>
      <c r="L357" s="166"/>
      <c r="M357" s="167"/>
    </row>
    <row r="358" spans="1:14" x14ac:dyDescent="0.25">
      <c r="A358" s="28" t="str">
        <f>_xlfn.XLOOKUP(P!C358,'Banco de Dados'!$B$3:$B$274,'Banco de Dados'!$K$3:$K$274,"")</f>
        <v>Fe</v>
      </c>
      <c r="B358" s="2">
        <v>26</v>
      </c>
      <c r="C358" s="2">
        <v>6399</v>
      </c>
      <c r="D358" s="2">
        <v>351045</v>
      </c>
      <c r="E358" s="2">
        <v>583</v>
      </c>
      <c r="F358" s="32">
        <f t="shared" si="31"/>
        <v>0.16607557435656398</v>
      </c>
      <c r="G358" s="3">
        <f t="shared" si="30"/>
        <v>264371.96389496716</v>
      </c>
      <c r="H358" s="3">
        <f t="shared" si="30"/>
        <v>439.05725747629469</v>
      </c>
      <c r="J358" s="7"/>
      <c r="K358" s="104" t="s">
        <v>236</v>
      </c>
      <c r="L358" s="108">
        <f>K349</f>
        <v>33695.950036469731</v>
      </c>
      <c r="M358" s="109">
        <f>M349</f>
        <v>186.76878191101386</v>
      </c>
    </row>
    <row r="359" spans="1:14" x14ac:dyDescent="0.25">
      <c r="A359" s="28" t="str">
        <f>_xlfn.XLOOKUP(P!C359,'Banco de Dados'!$B$3:$B$274,'Banco de Dados'!$K$3:$K$274,"")</f>
        <v>Ni</v>
      </c>
      <c r="B359" s="2">
        <v>28</v>
      </c>
      <c r="C359" s="2">
        <v>7472</v>
      </c>
      <c r="D359" s="2">
        <v>3042</v>
      </c>
      <c r="E359" s="2">
        <v>240</v>
      </c>
      <c r="F359" s="32">
        <f t="shared" si="31"/>
        <v>7.8895463510848129</v>
      </c>
      <c r="G359" s="3">
        <f t="shared" si="30"/>
        <v>2290.9299781181617</v>
      </c>
      <c r="H359" s="3">
        <f t="shared" si="30"/>
        <v>180.74398249452955</v>
      </c>
      <c r="J359" s="7"/>
      <c r="K359" s="104" t="s">
        <v>237</v>
      </c>
      <c r="L359" s="105">
        <f>$L$9</f>
        <v>26760</v>
      </c>
      <c r="M359" s="106">
        <f>$L$10</f>
        <v>480</v>
      </c>
    </row>
    <row r="360" spans="1:14" x14ac:dyDescent="0.25">
      <c r="A360" s="28" t="str">
        <f>_xlfn.XLOOKUP(P!C360,'Banco de Dados'!$B$3:$B$274,'Banco de Dados'!$K$3:$K$274,"")</f>
        <v>Cu</v>
      </c>
      <c r="B360" s="2">
        <v>29</v>
      </c>
      <c r="C360" s="2">
        <v>8041</v>
      </c>
      <c r="D360" s="2">
        <v>668</v>
      </c>
      <c r="E360" s="2">
        <v>242</v>
      </c>
      <c r="F360" s="32">
        <f t="shared" si="31"/>
        <v>36.227544910179638</v>
      </c>
      <c r="G360" s="3">
        <f t="shared" si="30"/>
        <v>503.07075127644055</v>
      </c>
      <c r="H360" s="3">
        <f t="shared" si="30"/>
        <v>182.25018234865061</v>
      </c>
      <c r="J360" s="7"/>
      <c r="K360" s="104" t="s">
        <v>238</v>
      </c>
      <c r="L360" s="105">
        <f>$M$11</f>
        <v>169151</v>
      </c>
      <c r="M360" s="106">
        <f>$M$12</f>
        <v>441</v>
      </c>
    </row>
    <row r="361" spans="1:14" x14ac:dyDescent="0.25">
      <c r="A361" s="28" t="str">
        <f>_xlfn.XLOOKUP(P!C361,'Banco de Dados'!$B$3:$B$274,'Banco de Dados'!$K$3:$K$274,"")</f>
        <v>Zn</v>
      </c>
      <c r="B361" s="2">
        <v>30</v>
      </c>
      <c r="C361" s="2">
        <v>8631</v>
      </c>
      <c r="D361" s="2">
        <v>1510</v>
      </c>
      <c r="E361" s="2">
        <v>244</v>
      </c>
      <c r="F361" s="32">
        <f t="shared" si="31"/>
        <v>16.158940397350992</v>
      </c>
      <c r="G361" s="3">
        <f t="shared" si="30"/>
        <v>1137.1808898614149</v>
      </c>
      <c r="H361" s="3">
        <f t="shared" si="30"/>
        <v>183.7563822027717</v>
      </c>
      <c r="J361" s="7"/>
      <c r="K361" s="69" t="s">
        <v>217</v>
      </c>
      <c r="L361" s="110">
        <f>SQRT(((M358/L358)^2)+((M359/L359)^2)+((M360/L360)^2))</f>
        <v>1.8954241750374783E-2</v>
      </c>
      <c r="M361" s="71" t="str">
        <f>M370</f>
        <v>mg/kg</v>
      </c>
    </row>
    <row r="362" spans="1:14" x14ac:dyDescent="0.25">
      <c r="A362" s="28" t="str">
        <f>_xlfn.XLOOKUP(P!C362,'Banco de Dados'!$B$3:$B$274,'Banco de Dados'!$K$3:$K$274,"")</f>
        <v>Zr</v>
      </c>
      <c r="B362" s="2">
        <v>40</v>
      </c>
      <c r="C362" s="2">
        <v>15746</v>
      </c>
      <c r="D362" s="2">
        <v>1010</v>
      </c>
      <c r="E362" s="2">
        <v>181</v>
      </c>
      <c r="F362" s="32">
        <f t="shared" si="31"/>
        <v>17.920792079207921</v>
      </c>
      <c r="G362" s="3">
        <f t="shared" si="30"/>
        <v>760.63092633114513</v>
      </c>
      <c r="H362" s="3">
        <f t="shared" si="30"/>
        <v>136.3110867979577</v>
      </c>
      <c r="J362" s="7"/>
    </row>
    <row r="363" spans="1:14" x14ac:dyDescent="0.25">
      <c r="A363" s="28" t="str">
        <f>_xlfn.XLOOKUP(P!C363,'Banco de Dados'!$B$3:$B$274,'Banco de Dados'!$K$3:$K$274,"")</f>
        <v>Rh</v>
      </c>
      <c r="B363" s="2">
        <v>45</v>
      </c>
      <c r="C363" s="2">
        <v>20167</v>
      </c>
      <c r="D363" s="2">
        <v>2002</v>
      </c>
      <c r="E363" s="2">
        <v>144</v>
      </c>
      <c r="F363" s="32">
        <f t="shared" si="31"/>
        <v>7.1928071928071926</v>
      </c>
      <c r="G363" s="3">
        <f t="shared" si="30"/>
        <v>1507.7060539752006</v>
      </c>
      <c r="H363" s="3">
        <f t="shared" si="30"/>
        <v>108.44638949671773</v>
      </c>
      <c r="J363" s="7"/>
    </row>
    <row r="364" spans="1:14" x14ac:dyDescent="0.25">
      <c r="A364" s="28" t="str">
        <f>_xlfn.XLOOKUP(P!C364,'Banco de Dados'!$B$3:$B$274,'Banco de Dados'!$K$3:$K$274,"")</f>
        <v>Rh</v>
      </c>
      <c r="B364" s="2">
        <v>45</v>
      </c>
      <c r="C364" s="2">
        <v>2696</v>
      </c>
      <c r="D364" s="2">
        <v>16940</v>
      </c>
      <c r="E364" s="2">
        <v>142</v>
      </c>
      <c r="F364" s="32">
        <f t="shared" si="31"/>
        <v>0.83825265643447466</v>
      </c>
      <c r="G364" s="3">
        <f t="shared" si="30"/>
        <v>12757.512764405543</v>
      </c>
      <c r="H364" s="3">
        <f t="shared" si="30"/>
        <v>106.94018964259665</v>
      </c>
      <c r="J364" s="7"/>
    </row>
    <row r="365" spans="1:14" x14ac:dyDescent="0.25">
      <c r="A365" s="28" t="str">
        <f>_xlfn.XLOOKUP(P!C365,'Banco de Dados'!$B$3:$B$274,'Banco de Dados'!$K$3:$K$274,"")</f>
        <v/>
      </c>
      <c r="B365" s="2">
        <v>0</v>
      </c>
      <c r="C365" s="2">
        <v>0</v>
      </c>
      <c r="D365" s="2">
        <v>0</v>
      </c>
      <c r="E365" s="2">
        <v>0</v>
      </c>
      <c r="F365" s="32" t="e">
        <f t="shared" si="31"/>
        <v>#DIV/0!</v>
      </c>
      <c r="G365" s="3">
        <f t="shared" si="30"/>
        <v>0</v>
      </c>
      <c r="H365" s="3">
        <f t="shared" si="30"/>
        <v>0</v>
      </c>
      <c r="J365" s="7"/>
    </row>
    <row r="366" spans="1:14" x14ac:dyDescent="0.25">
      <c r="A366" s="28" t="str">
        <f>_xlfn.XLOOKUP(P!C366,'Banco de Dados'!$B$3:$B$274,'Banco de Dados'!$K$3:$K$274,"")</f>
        <v/>
      </c>
      <c r="B366" s="2">
        <v>0</v>
      </c>
      <c r="C366" s="2">
        <v>0</v>
      </c>
      <c r="D366" s="2">
        <v>0</v>
      </c>
      <c r="E366" s="2">
        <v>0</v>
      </c>
      <c r="F366" s="32" t="e">
        <f t="shared" si="31"/>
        <v>#DIV/0!</v>
      </c>
      <c r="G366" s="3">
        <f t="shared" si="30"/>
        <v>0</v>
      </c>
      <c r="H366" s="3">
        <f t="shared" si="30"/>
        <v>0</v>
      </c>
      <c r="J366" s="7"/>
    </row>
    <row r="367" spans="1:14" x14ac:dyDescent="0.25">
      <c r="A367" s="28" t="str">
        <f>_xlfn.XLOOKUP(P!C367,'Banco de Dados'!$B$3:$B$274,'Banco de Dados'!$K$3:$K$274,"")</f>
        <v/>
      </c>
      <c r="B367" s="2">
        <v>0</v>
      </c>
      <c r="C367" s="2">
        <v>0</v>
      </c>
      <c r="D367" s="2">
        <v>0</v>
      </c>
      <c r="E367" s="2">
        <v>0</v>
      </c>
      <c r="F367" s="32" t="e">
        <f t="shared" si="31"/>
        <v>#DIV/0!</v>
      </c>
      <c r="G367" s="3">
        <f t="shared" si="30"/>
        <v>0</v>
      </c>
      <c r="H367" s="3">
        <f t="shared" si="30"/>
        <v>0</v>
      </c>
      <c r="J367" s="7"/>
    </row>
    <row r="368" spans="1:14" x14ac:dyDescent="0.25">
      <c r="A368" s="28" t="str">
        <f>_xlfn.XLOOKUP(P!C368,'Banco de Dados'!$B$3:$B$274,'Banco de Dados'!$K$3:$K$274,"")</f>
        <v/>
      </c>
      <c r="B368" s="2">
        <v>0</v>
      </c>
      <c r="C368" s="2">
        <v>0</v>
      </c>
      <c r="D368" s="2">
        <v>0</v>
      </c>
      <c r="E368" s="17">
        <v>0</v>
      </c>
      <c r="F368" s="32" t="e">
        <f t="shared" si="31"/>
        <v>#DIV/0!</v>
      </c>
      <c r="G368" s="3">
        <f t="shared" si="30"/>
        <v>0</v>
      </c>
      <c r="H368" s="3">
        <f t="shared" si="30"/>
        <v>0</v>
      </c>
      <c r="J368" s="7"/>
    </row>
    <row r="369" spans="1:14" ht="15.75" x14ac:dyDescent="0.25">
      <c r="A369" s="28" t="str">
        <f>_xlfn.XLOOKUP(P!C369,'Banco de Dados'!$B$3:$B$274,'Banco de Dados'!$K$3:$K$274,"")</f>
        <v/>
      </c>
      <c r="B369" s="2">
        <v>0</v>
      </c>
      <c r="C369" s="2">
        <v>0</v>
      </c>
      <c r="D369" s="2">
        <v>0</v>
      </c>
      <c r="E369" s="2">
        <v>0</v>
      </c>
      <c r="F369" s="32" t="e">
        <f t="shared" si="31"/>
        <v>#DIV/0!</v>
      </c>
      <c r="G369" s="3">
        <f t="shared" si="30"/>
        <v>0</v>
      </c>
      <c r="H369" s="3">
        <f t="shared" si="30"/>
        <v>0</v>
      </c>
      <c r="J369" s="7"/>
      <c r="K369" s="101" t="s">
        <v>216</v>
      </c>
      <c r="L369" s="102" t="str">
        <f>K347</f>
        <v>al</v>
      </c>
      <c r="M369" s="103" t="str">
        <f>M347</f>
        <v>Potássio</v>
      </c>
    </row>
    <row r="370" spans="1:14" x14ac:dyDescent="0.25">
      <c r="A370" s="28" t="str">
        <f>_xlfn.XLOOKUP(P!C370,'Banco de Dados'!$B$3:$B$274,'Banco de Dados'!$K$3:$K$274,"")</f>
        <v/>
      </c>
      <c r="B370" s="2">
        <v>0</v>
      </c>
      <c r="C370" s="2">
        <v>0</v>
      </c>
      <c r="D370" s="2">
        <v>0</v>
      </c>
      <c r="E370" s="2">
        <v>0</v>
      </c>
      <c r="F370" s="32" t="e">
        <f t="shared" si="31"/>
        <v>#DIV/0!</v>
      </c>
      <c r="G370" s="3">
        <f t="shared" si="30"/>
        <v>0</v>
      </c>
      <c r="H370" s="3">
        <f t="shared" si="30"/>
        <v>0</v>
      </c>
      <c r="J370" s="7"/>
      <c r="K370" s="68" t="s">
        <v>68</v>
      </c>
      <c r="L370" s="29">
        <f>(K353*M355)/M353</f>
        <v>5330.7614083034096</v>
      </c>
      <c r="M370" s="66" t="str">
        <f>$M$9</f>
        <v>mg/kg</v>
      </c>
    </row>
    <row r="371" spans="1:14" x14ac:dyDescent="0.25">
      <c r="A371" s="28" t="str">
        <f>_xlfn.XLOOKUP(P!C371,'Banco de Dados'!$B$3:$B$274,'Banco de Dados'!$K$3:$K$274,"")</f>
        <v/>
      </c>
      <c r="B371" s="2">
        <v>0</v>
      </c>
      <c r="C371" s="2">
        <v>0</v>
      </c>
      <c r="D371" s="2">
        <v>0</v>
      </c>
      <c r="E371" s="2">
        <v>0</v>
      </c>
      <c r="F371" s="32" t="e">
        <f t="shared" si="31"/>
        <v>#DIV/0!</v>
      </c>
      <c r="G371" s="3">
        <f t="shared" si="30"/>
        <v>0</v>
      </c>
      <c r="H371" s="3">
        <f t="shared" si="30"/>
        <v>0</v>
      </c>
      <c r="J371" s="7"/>
      <c r="K371" s="111" t="s">
        <v>246</v>
      </c>
      <c r="L371" s="126">
        <f>SQRT(((M358/L358)^2)+((M359/L359)^2)+((M360/L360)^2))</f>
        <v>1.8954241750374783E-2</v>
      </c>
      <c r="M371" s="66"/>
    </row>
    <row r="372" spans="1:14" x14ac:dyDescent="0.25">
      <c r="A372" s="28" t="str">
        <f>_xlfn.XLOOKUP(P!C372,'Banco de Dados'!$B$3:$B$274,'Banco de Dados'!$K$3:$K$274,"")</f>
        <v/>
      </c>
      <c r="B372" s="2">
        <v>0</v>
      </c>
      <c r="C372" s="2">
        <v>0</v>
      </c>
      <c r="D372" s="2">
        <v>0</v>
      </c>
      <c r="E372" s="2">
        <v>0</v>
      </c>
      <c r="F372" s="32" t="e">
        <f t="shared" si="31"/>
        <v>#DIV/0!</v>
      </c>
      <c r="G372" s="3">
        <f t="shared" si="30"/>
        <v>0</v>
      </c>
      <c r="H372" s="3">
        <f t="shared" si="30"/>
        <v>0</v>
      </c>
      <c r="J372" s="7"/>
      <c r="K372" s="69" t="s">
        <v>247</v>
      </c>
      <c r="L372" s="127">
        <f>L371*L370</f>
        <v>101.04054044655116</v>
      </c>
      <c r="M372" s="71" t="str">
        <f>$M$9</f>
        <v>mg/kg</v>
      </c>
    </row>
    <row r="373" spans="1:14" x14ac:dyDescent="0.25">
      <c r="A373" s="28" t="str">
        <f>_xlfn.XLOOKUP(P!C373,'Banco de Dados'!$B$3:$B$274,'Banco de Dados'!$K$3:$K$274,"")</f>
        <v/>
      </c>
      <c r="B373" s="2">
        <v>0</v>
      </c>
      <c r="C373" s="2">
        <v>0</v>
      </c>
      <c r="D373" s="2">
        <v>0</v>
      </c>
      <c r="E373" s="2">
        <v>0</v>
      </c>
      <c r="F373" s="32" t="e">
        <f t="shared" si="31"/>
        <v>#DIV/0!</v>
      </c>
      <c r="G373" s="3">
        <f t="shared" si="30"/>
        <v>0</v>
      </c>
      <c r="H373" s="3">
        <f t="shared" si="30"/>
        <v>0</v>
      </c>
      <c r="J373" s="7"/>
      <c r="K373" s="123"/>
      <c r="L373" s="124"/>
    </row>
    <row r="374" spans="1:14" x14ac:dyDescent="0.25">
      <c r="A374" s="28" t="str">
        <f>_xlfn.XLOOKUP(P!C374,'Banco de Dados'!$B$3:$B$274,'Banco de Dados'!$K$3:$K$274,"")</f>
        <v/>
      </c>
      <c r="B374" s="2">
        <v>0</v>
      </c>
      <c r="C374" s="2">
        <v>0</v>
      </c>
      <c r="D374" s="2">
        <v>0</v>
      </c>
      <c r="E374" s="2">
        <v>0</v>
      </c>
      <c r="F374" s="32" t="e">
        <f t="shared" si="31"/>
        <v>#DIV/0!</v>
      </c>
      <c r="G374" s="3">
        <f t="shared" si="30"/>
        <v>0</v>
      </c>
      <c r="H374" s="3">
        <f t="shared" si="30"/>
        <v>0</v>
      </c>
      <c r="J374" s="7"/>
    </row>
    <row r="375" spans="1:14" x14ac:dyDescent="0.25">
      <c r="A375" s="28" t="str">
        <f>_xlfn.XLOOKUP(P!C375,'Banco de Dados'!$B$3:$B$274,'Banco de Dados'!$K$3:$K$274,"")</f>
        <v/>
      </c>
      <c r="B375" s="2">
        <v>0</v>
      </c>
      <c r="C375" s="2">
        <v>0</v>
      </c>
      <c r="D375" s="2">
        <v>0</v>
      </c>
      <c r="E375" s="2">
        <v>0</v>
      </c>
      <c r="F375" s="32" t="e">
        <f t="shared" si="31"/>
        <v>#DIV/0!</v>
      </c>
      <c r="G375" s="3">
        <f t="shared" si="30"/>
        <v>0</v>
      </c>
      <c r="H375" s="3">
        <f t="shared" si="30"/>
        <v>0</v>
      </c>
      <c r="J375" s="7"/>
    </row>
    <row r="376" spans="1:14" x14ac:dyDescent="0.25">
      <c r="A376" s="28" t="str">
        <f>_xlfn.XLOOKUP(P!C376,'Banco de Dados'!$B$3:$B$274,'Banco de Dados'!$K$3:$K$274,"")</f>
        <v/>
      </c>
      <c r="B376" s="2">
        <v>0</v>
      </c>
      <c r="C376" s="2">
        <v>0</v>
      </c>
      <c r="D376" s="2">
        <v>0</v>
      </c>
      <c r="E376" s="2">
        <v>0</v>
      </c>
      <c r="F376" s="32" t="e">
        <f t="shared" si="31"/>
        <v>#DIV/0!</v>
      </c>
      <c r="G376" s="3">
        <f t="shared" ref="G376:H378" si="32">D376*$E$346</f>
        <v>0</v>
      </c>
      <c r="H376" s="3">
        <f t="shared" si="32"/>
        <v>0</v>
      </c>
      <c r="J376" s="7"/>
    </row>
    <row r="377" spans="1:14" x14ac:dyDescent="0.25">
      <c r="A377" s="28" t="str">
        <f>_xlfn.XLOOKUP(P!C377,'Banco de Dados'!$B$3:$B$274,'Banco de Dados'!$K$3:$K$274,"")</f>
        <v/>
      </c>
      <c r="B377" s="2">
        <v>0</v>
      </c>
      <c r="C377" s="2">
        <v>0</v>
      </c>
      <c r="D377" s="2">
        <v>0</v>
      </c>
      <c r="E377" s="2">
        <v>0</v>
      </c>
      <c r="F377" s="32" t="e">
        <f t="shared" si="31"/>
        <v>#DIV/0!</v>
      </c>
      <c r="G377" s="3">
        <f t="shared" si="32"/>
        <v>0</v>
      </c>
      <c r="H377" s="3">
        <f t="shared" si="32"/>
        <v>0</v>
      </c>
      <c r="J377" s="7"/>
    </row>
    <row r="378" spans="1:14" x14ac:dyDescent="0.25">
      <c r="A378" s="28" t="str">
        <f>_xlfn.XLOOKUP(P!C378,'Banco de Dados'!$B$3:$B$274,'Banco de Dados'!$K$3:$K$274,"")</f>
        <v/>
      </c>
      <c r="B378" s="2">
        <v>0</v>
      </c>
      <c r="C378" s="2">
        <v>0</v>
      </c>
      <c r="D378" s="2">
        <v>0</v>
      </c>
      <c r="E378" s="2">
        <v>0</v>
      </c>
      <c r="F378" s="32" t="e">
        <f t="shared" si="31"/>
        <v>#DIV/0!</v>
      </c>
      <c r="G378" s="3">
        <f t="shared" si="32"/>
        <v>0</v>
      </c>
      <c r="H378" s="3">
        <f t="shared" si="32"/>
        <v>0</v>
      </c>
      <c r="J378" s="7"/>
    </row>
    <row r="379" spans="1:14" x14ac:dyDescent="0.25">
      <c r="A379" s="21"/>
      <c r="B379" s="21"/>
      <c r="C379" s="21"/>
      <c r="D379" s="21"/>
      <c r="E379" s="21"/>
      <c r="F379" s="77"/>
      <c r="G379" s="21"/>
      <c r="H379" s="21"/>
      <c r="J379" s="21"/>
      <c r="K379" s="21"/>
      <c r="L379" s="21"/>
      <c r="M379" s="21"/>
      <c r="N379" s="21"/>
    </row>
    <row r="380" spans="1:14" ht="15.75" x14ac:dyDescent="0.25">
      <c r="A380" s="36">
        <f>'Nome das Amostras'!A15</f>
        <v>0</v>
      </c>
      <c r="B380" s="164" t="e">
        <f>VLOOKUP(A380,'Nome das Amostras'!$A$3:$D$28,2,FALSE)</f>
        <v>#N/A</v>
      </c>
      <c r="C380" s="164"/>
      <c r="D380" s="51" t="s">
        <v>65</v>
      </c>
      <c r="E380" s="53" t="e">
        <f>'Banco de Dados'!$O$13/'Banco de Dados'!CN13</f>
        <v>#VALUE!</v>
      </c>
      <c r="F380" s="74"/>
      <c r="G380" s="3"/>
      <c r="H380" s="3"/>
      <c r="J380" s="7"/>
    </row>
    <row r="381" spans="1:14" ht="15.75" x14ac:dyDescent="0.25">
      <c r="A381" s="107" t="s">
        <v>1</v>
      </c>
      <c r="B381" s="107" t="s">
        <v>0</v>
      </c>
      <c r="C381" s="107" t="s">
        <v>212</v>
      </c>
      <c r="D381" s="107" t="s">
        <v>209</v>
      </c>
      <c r="E381" s="107" t="s">
        <v>213</v>
      </c>
      <c r="F381" s="76" t="s">
        <v>219</v>
      </c>
      <c r="G381" s="54" t="s">
        <v>140</v>
      </c>
      <c r="H381" s="54" t="s">
        <v>66</v>
      </c>
      <c r="J381" s="7"/>
      <c r="K381" s="72">
        <f>A380</f>
        <v>0</v>
      </c>
      <c r="L381" s="55" t="s">
        <v>215</v>
      </c>
      <c r="M381" s="41" t="str">
        <f>$A$1</f>
        <v>Potássio</v>
      </c>
      <c r="N381" s="3"/>
    </row>
    <row r="382" spans="1:14" x14ac:dyDescent="0.25">
      <c r="A382" s="28" t="str">
        <f>_xlfn.XLOOKUP(P!C382,'Banco de Dados'!$B$3:$B$274,'Banco de Dados'!$K$3:$K$274,"")</f>
        <v/>
      </c>
      <c r="B382" s="2" cm="1">
        <f t="array" ref="B382:E412">Dados!CJ5:CM35</f>
        <v>0</v>
      </c>
      <c r="C382" s="2">
        <v>0</v>
      </c>
      <c r="D382" s="2">
        <v>0</v>
      </c>
      <c r="E382" s="2">
        <v>0</v>
      </c>
      <c r="F382" s="32" t="e">
        <f>(E382*100)/D382</f>
        <v>#DIV/0!</v>
      </c>
      <c r="G382" s="3" t="e">
        <f t="shared" ref="G382:H409" si="33">D382*$E$380</f>
        <v>#VALUE!</v>
      </c>
      <c r="H382" s="3" t="e">
        <f t="shared" si="33"/>
        <v>#VALUE!</v>
      </c>
      <c r="J382" s="7"/>
      <c r="K382" s="5" t="s">
        <v>210</v>
      </c>
      <c r="L382" s="5"/>
      <c r="M382" s="5" t="s">
        <v>211</v>
      </c>
    </row>
    <row r="383" spans="1:14" x14ac:dyDescent="0.25">
      <c r="A383" s="28" t="str">
        <f>_xlfn.XLOOKUP(P!C383,'Banco de Dados'!$B$3:$B$274,'Banco de Dados'!$K$3:$K$274,"")</f>
        <v/>
      </c>
      <c r="B383" s="2">
        <v>0</v>
      </c>
      <c r="C383" s="2">
        <v>0</v>
      </c>
      <c r="D383" s="2">
        <v>0</v>
      </c>
      <c r="E383" s="2">
        <v>0</v>
      </c>
      <c r="F383" s="32" t="e">
        <f t="shared" ref="F383:F412" si="34">(E383*100)/D383</f>
        <v>#DIV/0!</v>
      </c>
      <c r="G383" s="3" t="e">
        <f t="shared" si="33"/>
        <v>#VALUE!</v>
      </c>
      <c r="H383" s="3" t="e">
        <f t="shared" si="33"/>
        <v>#VALUE!</v>
      </c>
      <c r="J383" s="7"/>
      <c r="K383" s="6" t="str">
        <f>_xlfn.XLOOKUP($B$4,A382:A409,G382:G409,"")</f>
        <v/>
      </c>
      <c r="L383" s="6"/>
      <c r="M383" s="6" t="str">
        <f>_xlfn.XLOOKUP($B$4,A382:A409,H382:H409,"")</f>
        <v/>
      </c>
    </row>
    <row r="384" spans="1:14" x14ac:dyDescent="0.25">
      <c r="A384" s="28" t="str">
        <f>_xlfn.XLOOKUP(P!C384,'Banco de Dados'!$B$3:$B$274,'Banco de Dados'!$K$3:$K$274,"")</f>
        <v/>
      </c>
      <c r="B384" s="2">
        <v>0</v>
      </c>
      <c r="C384" s="2">
        <v>0</v>
      </c>
      <c r="D384" s="2">
        <v>0</v>
      </c>
      <c r="E384" s="2">
        <v>0</v>
      </c>
      <c r="F384" s="32" t="e">
        <f t="shared" si="34"/>
        <v>#DIV/0!</v>
      </c>
      <c r="G384" s="3" t="e">
        <f t="shared" si="33"/>
        <v>#VALUE!</v>
      </c>
      <c r="H384" s="3" t="e">
        <f t="shared" si="33"/>
        <v>#VALUE!</v>
      </c>
      <c r="J384" s="7"/>
    </row>
    <row r="385" spans="1:14" ht="15.75" x14ac:dyDescent="0.25">
      <c r="A385" s="28" t="str">
        <f>_xlfn.XLOOKUP(P!C385,'Banco de Dados'!$B$3:$B$274,'Banco de Dados'!$K$3:$K$274,"")</f>
        <v/>
      </c>
      <c r="B385" s="2">
        <v>0</v>
      </c>
      <c r="C385" s="2">
        <v>0</v>
      </c>
      <c r="D385" s="2">
        <v>0</v>
      </c>
      <c r="E385" s="2">
        <v>0</v>
      </c>
      <c r="F385" s="32" t="e">
        <f t="shared" si="34"/>
        <v>#DIV/0!</v>
      </c>
      <c r="G385" s="3" t="e">
        <f t="shared" si="33"/>
        <v>#VALUE!</v>
      </c>
      <c r="H385" s="3" t="e">
        <f t="shared" si="33"/>
        <v>#VALUE!</v>
      </c>
      <c r="K385" s="165" t="s">
        <v>67</v>
      </c>
      <c r="L385" s="166"/>
      <c r="M385" s="167"/>
      <c r="N385"/>
    </row>
    <row r="386" spans="1:14" x14ac:dyDescent="0.25">
      <c r="A386" s="28" t="str">
        <f>_xlfn.XLOOKUP(P!C386,'Banco de Dados'!$B$3:$B$274,'Banco de Dados'!$K$3:$K$274,"")</f>
        <v/>
      </c>
      <c r="B386" s="2">
        <v>0</v>
      </c>
      <c r="C386" s="2">
        <v>0</v>
      </c>
      <c r="D386" s="2">
        <v>0</v>
      </c>
      <c r="E386" s="2">
        <v>0</v>
      </c>
      <c r="F386" s="32" t="e">
        <f t="shared" si="34"/>
        <v>#DIV/0!</v>
      </c>
      <c r="G386" s="3" t="e">
        <f t="shared" si="33"/>
        <v>#VALUE!</v>
      </c>
      <c r="H386" s="3" t="e">
        <f t="shared" si="33"/>
        <v>#VALUE!</v>
      </c>
      <c r="J386" s="7"/>
      <c r="K386" s="104" t="s">
        <v>240</v>
      </c>
      <c r="L386" s="39"/>
      <c r="M386" s="106" t="s">
        <v>209</v>
      </c>
    </row>
    <row r="387" spans="1:14" x14ac:dyDescent="0.25">
      <c r="A387" s="28" t="str">
        <f>_xlfn.XLOOKUP(P!C387,'Banco de Dados'!$B$3:$B$274,'Banco de Dados'!$K$3:$K$274,"")</f>
        <v/>
      </c>
      <c r="B387" s="2">
        <v>0</v>
      </c>
      <c r="C387" s="2">
        <v>0</v>
      </c>
      <c r="D387" s="2">
        <v>0</v>
      </c>
      <c r="E387" s="2">
        <v>0</v>
      </c>
      <c r="F387" s="32" t="e">
        <f t="shared" si="34"/>
        <v>#DIV/0!</v>
      </c>
      <c r="G387" s="3" t="e">
        <f t="shared" si="33"/>
        <v>#VALUE!</v>
      </c>
      <c r="H387" s="3" t="e">
        <f t="shared" si="33"/>
        <v>#VALUE!</v>
      </c>
      <c r="J387" s="58" t="s">
        <v>38</v>
      </c>
      <c r="K387" s="59">
        <f>$L$9</f>
        <v>26760</v>
      </c>
      <c r="L387" s="60"/>
      <c r="M387" s="61">
        <f>$M$11</f>
        <v>169151</v>
      </c>
      <c r="N387" s="60"/>
    </row>
    <row r="388" spans="1:14" x14ac:dyDescent="0.25">
      <c r="A388" s="28" t="str">
        <f>_xlfn.XLOOKUP(P!C388,'Banco de Dados'!$B$3:$B$274,'Banco de Dados'!$K$3:$K$274,"")</f>
        <v/>
      </c>
      <c r="B388" s="2">
        <v>0</v>
      </c>
      <c r="C388" s="2">
        <v>0</v>
      </c>
      <c r="D388" s="2">
        <v>0</v>
      </c>
      <c r="E388" s="2">
        <v>0</v>
      </c>
      <c r="F388" s="32" t="e">
        <f t="shared" si="34"/>
        <v>#DIV/0!</v>
      </c>
      <c r="G388" s="3" t="e">
        <f t="shared" si="33"/>
        <v>#VALUE!</v>
      </c>
      <c r="H388" s="3" t="e">
        <f t="shared" si="33"/>
        <v>#VALUE!</v>
      </c>
      <c r="J388" s="2"/>
      <c r="K388" s="18"/>
      <c r="L388" s="2" t="s">
        <v>70</v>
      </c>
      <c r="M388" s="19"/>
    </row>
    <row r="389" spans="1:14" x14ac:dyDescent="0.25">
      <c r="A389" s="28" t="str">
        <f>_xlfn.XLOOKUP(P!C389,'Banco de Dados'!$B$3:$B$274,'Banco de Dados'!$K$3:$K$274,"")</f>
        <v/>
      </c>
      <c r="B389" s="2">
        <v>0</v>
      </c>
      <c r="C389" s="2">
        <v>0</v>
      </c>
      <c r="D389" s="2">
        <v>0</v>
      </c>
      <c r="E389" s="2">
        <v>0</v>
      </c>
      <c r="F389" s="32" t="e">
        <f t="shared" si="34"/>
        <v>#DIV/0!</v>
      </c>
      <c r="G389" s="3" t="e">
        <f t="shared" si="33"/>
        <v>#VALUE!</v>
      </c>
      <c r="H389" s="3" t="e">
        <f t="shared" si="33"/>
        <v>#VALUE!</v>
      </c>
      <c r="J389" s="58" t="s">
        <v>69</v>
      </c>
      <c r="K389" s="62" t="s">
        <v>71</v>
      </c>
      <c r="L389" s="63"/>
      <c r="M389" s="64" t="str">
        <f>K383</f>
        <v/>
      </c>
      <c r="N389" s="60"/>
    </row>
    <row r="390" spans="1:14" x14ac:dyDescent="0.25">
      <c r="A390" s="28" t="str">
        <f>_xlfn.XLOOKUP(P!C390,'Banco de Dados'!$B$3:$B$274,'Banco de Dados'!$K$3:$K$274,"")</f>
        <v/>
      </c>
      <c r="B390" s="2">
        <v>0</v>
      </c>
      <c r="C390" s="2">
        <v>0</v>
      </c>
      <c r="D390" s="2">
        <v>0</v>
      </c>
      <c r="E390" s="2">
        <v>0</v>
      </c>
      <c r="F390" s="32" t="e">
        <f t="shared" si="34"/>
        <v>#DIV/0!</v>
      </c>
      <c r="G390" s="3" t="e">
        <f t="shared" si="33"/>
        <v>#VALUE!</v>
      </c>
      <c r="H390" s="3" t="e">
        <f t="shared" si="33"/>
        <v>#VALUE!</v>
      </c>
      <c r="J390" s="7"/>
    </row>
    <row r="391" spans="1:14" ht="15.75" x14ac:dyDescent="0.25">
      <c r="A391" s="28" t="str">
        <f>_xlfn.XLOOKUP(P!C391,'Banco de Dados'!$B$3:$B$274,'Banco de Dados'!$K$3:$K$274,"")</f>
        <v/>
      </c>
      <c r="B391" s="2">
        <v>0</v>
      </c>
      <c r="C391" s="2">
        <v>0</v>
      </c>
      <c r="D391" s="2">
        <v>0</v>
      </c>
      <c r="E391" s="2">
        <v>0</v>
      </c>
      <c r="F391" s="32" t="e">
        <f t="shared" si="34"/>
        <v>#DIV/0!</v>
      </c>
      <c r="G391" s="3" t="e">
        <f t="shared" si="33"/>
        <v>#VALUE!</v>
      </c>
      <c r="H391" s="3" t="e">
        <f t="shared" si="33"/>
        <v>#VALUE!</v>
      </c>
      <c r="J391" s="7"/>
      <c r="K391" s="165" t="s">
        <v>218</v>
      </c>
      <c r="L391" s="166"/>
      <c r="M391" s="167"/>
    </row>
    <row r="392" spans="1:14" x14ac:dyDescent="0.25">
      <c r="A392" s="28" t="str">
        <f>_xlfn.XLOOKUP(P!C392,'Banco de Dados'!$B$3:$B$274,'Banco de Dados'!$K$3:$K$274,"")</f>
        <v/>
      </c>
      <c r="B392" s="2">
        <v>0</v>
      </c>
      <c r="C392" s="2">
        <v>0</v>
      </c>
      <c r="D392" s="2">
        <v>0</v>
      </c>
      <c r="E392" s="2">
        <v>0</v>
      </c>
      <c r="F392" s="32" t="e">
        <f t="shared" si="34"/>
        <v>#DIV/0!</v>
      </c>
      <c r="G392" s="3" t="e">
        <f t="shared" si="33"/>
        <v>#VALUE!</v>
      </c>
      <c r="H392" s="3" t="e">
        <f t="shared" si="33"/>
        <v>#VALUE!</v>
      </c>
      <c r="J392" s="7"/>
      <c r="K392" s="104" t="s">
        <v>236</v>
      </c>
      <c r="L392" s="108" t="str">
        <f>K383</f>
        <v/>
      </c>
      <c r="M392" s="109" t="str">
        <f>M383</f>
        <v/>
      </c>
    </row>
    <row r="393" spans="1:14" x14ac:dyDescent="0.25">
      <c r="A393" s="28" t="str">
        <f>_xlfn.XLOOKUP(P!C393,'Banco de Dados'!$B$3:$B$274,'Banco de Dados'!$K$3:$K$274,"")</f>
        <v/>
      </c>
      <c r="B393" s="2">
        <v>0</v>
      </c>
      <c r="C393" s="2">
        <v>0</v>
      </c>
      <c r="D393" s="2">
        <v>0</v>
      </c>
      <c r="E393" s="2">
        <v>0</v>
      </c>
      <c r="F393" s="32" t="e">
        <f t="shared" si="34"/>
        <v>#DIV/0!</v>
      </c>
      <c r="G393" s="3" t="e">
        <f t="shared" si="33"/>
        <v>#VALUE!</v>
      </c>
      <c r="H393" s="3" t="e">
        <f t="shared" si="33"/>
        <v>#VALUE!</v>
      </c>
      <c r="J393" s="7"/>
      <c r="K393" s="104" t="s">
        <v>237</v>
      </c>
      <c r="L393" s="105">
        <f>$L$9</f>
        <v>26760</v>
      </c>
      <c r="M393" s="106">
        <f>$L$10</f>
        <v>480</v>
      </c>
    </row>
    <row r="394" spans="1:14" x14ac:dyDescent="0.25">
      <c r="A394" s="28" t="str">
        <f>_xlfn.XLOOKUP(P!C394,'Banco de Dados'!$B$3:$B$274,'Banco de Dados'!$K$3:$K$274,"")</f>
        <v/>
      </c>
      <c r="B394" s="2">
        <v>0</v>
      </c>
      <c r="C394" s="2">
        <v>0</v>
      </c>
      <c r="D394" s="2">
        <v>0</v>
      </c>
      <c r="E394" s="2">
        <v>0</v>
      </c>
      <c r="F394" s="32" t="e">
        <f t="shared" si="34"/>
        <v>#DIV/0!</v>
      </c>
      <c r="G394" s="3" t="e">
        <f t="shared" si="33"/>
        <v>#VALUE!</v>
      </c>
      <c r="H394" s="3" t="e">
        <f t="shared" si="33"/>
        <v>#VALUE!</v>
      </c>
      <c r="J394" s="7"/>
      <c r="K394" s="104" t="s">
        <v>238</v>
      </c>
      <c r="L394" s="105">
        <f>$M$11</f>
        <v>169151</v>
      </c>
      <c r="M394" s="106">
        <f>$M$12</f>
        <v>441</v>
      </c>
    </row>
    <row r="395" spans="1:14" x14ac:dyDescent="0.25">
      <c r="A395" s="28" t="str">
        <f>_xlfn.XLOOKUP(P!C395,'Banco de Dados'!$B$3:$B$274,'Banco de Dados'!$K$3:$K$274,"")</f>
        <v/>
      </c>
      <c r="B395" s="2">
        <v>0</v>
      </c>
      <c r="C395" s="2">
        <v>0</v>
      </c>
      <c r="D395" s="2">
        <v>0</v>
      </c>
      <c r="E395" s="2">
        <v>0</v>
      </c>
      <c r="F395" s="32" t="e">
        <f t="shared" si="34"/>
        <v>#DIV/0!</v>
      </c>
      <c r="G395" s="3" t="e">
        <f t="shared" si="33"/>
        <v>#VALUE!</v>
      </c>
      <c r="H395" s="3" t="e">
        <f t="shared" si="33"/>
        <v>#VALUE!</v>
      </c>
      <c r="J395" s="7"/>
      <c r="K395" s="69" t="s">
        <v>217</v>
      </c>
      <c r="L395" s="110" t="e">
        <f>SQRT(((M392/L392)^2)+((M393/L393)^2)+((M394/L394)^2))</f>
        <v>#VALUE!</v>
      </c>
      <c r="M395" s="71" t="str">
        <f>M404</f>
        <v>mg/kg</v>
      </c>
    </row>
    <row r="396" spans="1:14" x14ac:dyDescent="0.25">
      <c r="A396" s="28" t="str">
        <f>_xlfn.XLOOKUP(P!C396,'Banco de Dados'!$B$3:$B$274,'Banco de Dados'!$K$3:$K$274,"")</f>
        <v/>
      </c>
      <c r="B396" s="2">
        <v>0</v>
      </c>
      <c r="C396" s="2">
        <v>0</v>
      </c>
      <c r="D396" s="2">
        <v>0</v>
      </c>
      <c r="E396" s="2">
        <v>0</v>
      </c>
      <c r="F396" s="32" t="e">
        <f t="shared" si="34"/>
        <v>#DIV/0!</v>
      </c>
      <c r="G396" s="3" t="e">
        <f t="shared" si="33"/>
        <v>#VALUE!</v>
      </c>
      <c r="H396" s="3" t="e">
        <f t="shared" si="33"/>
        <v>#VALUE!</v>
      </c>
      <c r="J396" s="7"/>
    </row>
    <row r="397" spans="1:14" x14ac:dyDescent="0.25">
      <c r="A397" s="28" t="str">
        <f>_xlfn.XLOOKUP(P!C397,'Banco de Dados'!$B$3:$B$274,'Banco de Dados'!$K$3:$K$274,"")</f>
        <v/>
      </c>
      <c r="B397" s="2">
        <v>0</v>
      </c>
      <c r="C397" s="2">
        <v>0</v>
      </c>
      <c r="D397" s="2">
        <v>0</v>
      </c>
      <c r="E397" s="2">
        <v>0</v>
      </c>
      <c r="F397" s="32" t="e">
        <f t="shared" si="34"/>
        <v>#DIV/0!</v>
      </c>
      <c r="G397" s="3" t="e">
        <f t="shared" si="33"/>
        <v>#VALUE!</v>
      </c>
      <c r="H397" s="3" t="e">
        <f t="shared" si="33"/>
        <v>#VALUE!</v>
      </c>
      <c r="J397" s="7"/>
    </row>
    <row r="398" spans="1:14" x14ac:dyDescent="0.25">
      <c r="A398" s="28" t="str">
        <f>_xlfn.XLOOKUP(P!C398,'Banco de Dados'!$B$3:$B$274,'Banco de Dados'!$K$3:$K$274,"")</f>
        <v/>
      </c>
      <c r="B398" s="2">
        <v>0</v>
      </c>
      <c r="C398" s="2">
        <v>0</v>
      </c>
      <c r="D398" s="2">
        <v>0</v>
      </c>
      <c r="E398" s="2">
        <v>0</v>
      </c>
      <c r="F398" s="32" t="e">
        <f t="shared" si="34"/>
        <v>#DIV/0!</v>
      </c>
      <c r="G398" s="3" t="e">
        <f t="shared" si="33"/>
        <v>#VALUE!</v>
      </c>
      <c r="H398" s="3" t="e">
        <f t="shared" si="33"/>
        <v>#VALUE!</v>
      </c>
      <c r="J398" s="7"/>
    </row>
    <row r="399" spans="1:14" x14ac:dyDescent="0.25">
      <c r="A399" s="28" t="str">
        <f>_xlfn.XLOOKUP(P!C399,'Banco de Dados'!$B$3:$B$274,'Banco de Dados'!$K$3:$K$274,"")</f>
        <v/>
      </c>
      <c r="B399" s="2">
        <v>0</v>
      </c>
      <c r="C399" s="2">
        <v>0</v>
      </c>
      <c r="D399" s="2">
        <v>0</v>
      </c>
      <c r="E399" s="2">
        <v>0</v>
      </c>
      <c r="F399" s="32" t="e">
        <f t="shared" si="34"/>
        <v>#DIV/0!</v>
      </c>
      <c r="G399" s="3" t="e">
        <f t="shared" si="33"/>
        <v>#VALUE!</v>
      </c>
      <c r="H399" s="3" t="e">
        <f t="shared" si="33"/>
        <v>#VALUE!</v>
      </c>
      <c r="J399" s="7"/>
    </row>
    <row r="400" spans="1:14" x14ac:dyDescent="0.25">
      <c r="A400" s="28" t="str">
        <f>_xlfn.XLOOKUP(P!C400,'Banco de Dados'!$B$3:$B$274,'Banco de Dados'!$K$3:$K$274,"")</f>
        <v/>
      </c>
      <c r="B400" s="2">
        <v>0</v>
      </c>
      <c r="C400" s="2">
        <v>0</v>
      </c>
      <c r="D400" s="2">
        <v>0</v>
      </c>
      <c r="E400" s="2">
        <v>0</v>
      </c>
      <c r="F400" s="32" t="e">
        <f t="shared" si="34"/>
        <v>#DIV/0!</v>
      </c>
      <c r="G400" s="3" t="e">
        <f t="shared" si="33"/>
        <v>#VALUE!</v>
      </c>
      <c r="H400" s="3" t="e">
        <f t="shared" si="33"/>
        <v>#VALUE!</v>
      </c>
      <c r="J400" s="7"/>
    </row>
    <row r="401" spans="1:14" x14ac:dyDescent="0.25">
      <c r="A401" s="28" t="str">
        <f>_xlfn.XLOOKUP(P!C401,'Banco de Dados'!$B$3:$B$274,'Banco de Dados'!$K$3:$K$274,"")</f>
        <v/>
      </c>
      <c r="B401" s="2">
        <v>0</v>
      </c>
      <c r="C401" s="2">
        <v>0</v>
      </c>
      <c r="D401" s="2">
        <v>0</v>
      </c>
      <c r="E401" s="2">
        <v>0</v>
      </c>
      <c r="F401" s="32" t="e">
        <f t="shared" si="34"/>
        <v>#DIV/0!</v>
      </c>
      <c r="G401" s="3" t="e">
        <f t="shared" si="33"/>
        <v>#VALUE!</v>
      </c>
      <c r="H401" s="3" t="e">
        <f t="shared" si="33"/>
        <v>#VALUE!</v>
      </c>
      <c r="J401" s="7"/>
    </row>
    <row r="402" spans="1:14" x14ac:dyDescent="0.25">
      <c r="A402" s="28" t="str">
        <f>_xlfn.XLOOKUP(P!C402,'Banco de Dados'!$B$3:$B$274,'Banco de Dados'!$K$3:$K$274,"")</f>
        <v/>
      </c>
      <c r="B402" s="2">
        <v>0</v>
      </c>
      <c r="C402" s="2">
        <v>0</v>
      </c>
      <c r="D402" s="2">
        <v>0</v>
      </c>
      <c r="E402" s="17">
        <v>0</v>
      </c>
      <c r="F402" s="32" t="e">
        <f t="shared" si="34"/>
        <v>#DIV/0!</v>
      </c>
      <c r="G402" s="3" t="e">
        <f t="shared" si="33"/>
        <v>#VALUE!</v>
      </c>
      <c r="H402" s="3" t="e">
        <f t="shared" si="33"/>
        <v>#VALUE!</v>
      </c>
      <c r="J402" s="7"/>
    </row>
    <row r="403" spans="1:14" ht="15.75" x14ac:dyDescent="0.25">
      <c r="A403" s="28" t="str">
        <f>_xlfn.XLOOKUP(P!C403,'Banco de Dados'!$B$3:$B$274,'Banco de Dados'!$K$3:$K$274,"")</f>
        <v/>
      </c>
      <c r="B403" s="2">
        <v>0</v>
      </c>
      <c r="C403" s="2">
        <v>0</v>
      </c>
      <c r="D403" s="2">
        <v>0</v>
      </c>
      <c r="E403" s="2">
        <v>0</v>
      </c>
      <c r="F403" s="32" t="e">
        <f t="shared" si="34"/>
        <v>#DIV/0!</v>
      </c>
      <c r="G403" s="3" t="e">
        <f t="shared" si="33"/>
        <v>#VALUE!</v>
      </c>
      <c r="H403" s="3" t="e">
        <f t="shared" si="33"/>
        <v>#VALUE!</v>
      </c>
      <c r="J403" s="7"/>
      <c r="K403" s="101" t="s">
        <v>216</v>
      </c>
      <c r="L403" s="102">
        <f>K381</f>
        <v>0</v>
      </c>
      <c r="M403" s="103" t="str">
        <f>M381</f>
        <v>Potássio</v>
      </c>
    </row>
    <row r="404" spans="1:14" x14ac:dyDescent="0.25">
      <c r="A404" s="28" t="str">
        <f>_xlfn.XLOOKUP(P!C404,'Banco de Dados'!$B$3:$B$274,'Banco de Dados'!$K$3:$K$274,"")</f>
        <v/>
      </c>
      <c r="B404" s="2">
        <v>0</v>
      </c>
      <c r="C404" s="2">
        <v>0</v>
      </c>
      <c r="D404" s="2">
        <v>0</v>
      </c>
      <c r="E404" s="2">
        <v>0</v>
      </c>
      <c r="F404" s="32" t="e">
        <f t="shared" si="34"/>
        <v>#DIV/0!</v>
      </c>
      <c r="G404" s="3" t="e">
        <f t="shared" si="33"/>
        <v>#VALUE!</v>
      </c>
      <c r="H404" s="3" t="e">
        <f t="shared" si="33"/>
        <v>#VALUE!</v>
      </c>
      <c r="J404" s="7"/>
      <c r="K404" s="68" t="s">
        <v>68</v>
      </c>
      <c r="L404" s="29" t="e">
        <f>(K387*M389)/M387</f>
        <v>#VALUE!</v>
      </c>
      <c r="M404" s="66" t="str">
        <f>$M$9</f>
        <v>mg/kg</v>
      </c>
    </row>
    <row r="405" spans="1:14" x14ac:dyDescent="0.25">
      <c r="A405" s="28" t="str">
        <f>_xlfn.XLOOKUP(P!C405,'Banco de Dados'!$B$3:$B$274,'Banco de Dados'!$K$3:$K$274,"")</f>
        <v/>
      </c>
      <c r="B405" s="2">
        <v>0</v>
      </c>
      <c r="C405" s="2">
        <v>0</v>
      </c>
      <c r="D405" s="2">
        <v>0</v>
      </c>
      <c r="E405" s="2">
        <v>0</v>
      </c>
      <c r="F405" s="32" t="e">
        <f t="shared" si="34"/>
        <v>#DIV/0!</v>
      </c>
      <c r="G405" s="3" t="e">
        <f t="shared" si="33"/>
        <v>#VALUE!</v>
      </c>
      <c r="H405" s="3" t="e">
        <f t="shared" si="33"/>
        <v>#VALUE!</v>
      </c>
      <c r="J405" s="7"/>
      <c r="K405" s="111" t="s">
        <v>246</v>
      </c>
      <c r="L405" s="126" t="e">
        <f>SQRT(((M392/L392)^2)+((M393/L393)^2)+((M394/L394)^2))</f>
        <v>#VALUE!</v>
      </c>
      <c r="M405" s="66"/>
    </row>
    <row r="406" spans="1:14" x14ac:dyDescent="0.25">
      <c r="A406" s="28" t="str">
        <f>_xlfn.XLOOKUP(P!C406,'Banco de Dados'!$B$3:$B$274,'Banco de Dados'!$K$3:$K$274,"")</f>
        <v/>
      </c>
      <c r="B406" s="2">
        <v>0</v>
      </c>
      <c r="C406" s="2">
        <v>0</v>
      </c>
      <c r="D406" s="2">
        <v>0</v>
      </c>
      <c r="E406" s="2">
        <v>0</v>
      </c>
      <c r="F406" s="32" t="e">
        <f t="shared" si="34"/>
        <v>#DIV/0!</v>
      </c>
      <c r="G406" s="3" t="e">
        <f t="shared" si="33"/>
        <v>#VALUE!</v>
      </c>
      <c r="H406" s="3" t="e">
        <f t="shared" si="33"/>
        <v>#VALUE!</v>
      </c>
      <c r="J406" s="7"/>
      <c r="K406" s="69" t="s">
        <v>247</v>
      </c>
      <c r="L406" s="127" t="e">
        <f>L405*L404</f>
        <v>#VALUE!</v>
      </c>
      <c r="M406" s="71" t="str">
        <f>$M$9</f>
        <v>mg/kg</v>
      </c>
    </row>
    <row r="407" spans="1:14" x14ac:dyDescent="0.25">
      <c r="A407" s="28" t="str">
        <f>_xlfn.XLOOKUP(P!C407,'Banco de Dados'!$B$3:$B$274,'Banco de Dados'!$K$3:$K$274,"")</f>
        <v/>
      </c>
      <c r="B407" s="2">
        <v>0</v>
      </c>
      <c r="C407" s="2">
        <v>0</v>
      </c>
      <c r="D407" s="2">
        <v>0</v>
      </c>
      <c r="E407" s="2">
        <v>0</v>
      </c>
      <c r="F407" s="32" t="e">
        <f t="shared" si="34"/>
        <v>#DIV/0!</v>
      </c>
      <c r="G407" s="3" t="e">
        <f t="shared" si="33"/>
        <v>#VALUE!</v>
      </c>
      <c r="H407" s="3" t="e">
        <f t="shared" si="33"/>
        <v>#VALUE!</v>
      </c>
      <c r="J407" s="7"/>
      <c r="K407" s="123"/>
      <c r="L407" s="124"/>
    </row>
    <row r="408" spans="1:14" x14ac:dyDescent="0.25">
      <c r="A408" s="28" t="str">
        <f>_xlfn.XLOOKUP(P!C408,'Banco de Dados'!$B$3:$B$274,'Banco de Dados'!$K$3:$K$274,"")</f>
        <v/>
      </c>
      <c r="B408" s="2">
        <v>0</v>
      </c>
      <c r="C408" s="2">
        <v>0</v>
      </c>
      <c r="D408" s="2">
        <v>0</v>
      </c>
      <c r="E408" s="2">
        <v>0</v>
      </c>
      <c r="F408" s="32" t="e">
        <f t="shared" si="34"/>
        <v>#DIV/0!</v>
      </c>
      <c r="G408" s="3" t="e">
        <f t="shared" si="33"/>
        <v>#VALUE!</v>
      </c>
      <c r="H408" s="3" t="e">
        <f t="shared" si="33"/>
        <v>#VALUE!</v>
      </c>
      <c r="J408" s="7"/>
    </row>
    <row r="409" spans="1:14" x14ac:dyDescent="0.25">
      <c r="A409" s="28" t="str">
        <f>_xlfn.XLOOKUP(P!C409,'Banco de Dados'!$B$3:$B$274,'Banco de Dados'!$K$3:$K$274,"")</f>
        <v/>
      </c>
      <c r="B409" s="2">
        <v>0</v>
      </c>
      <c r="C409" s="2">
        <v>0</v>
      </c>
      <c r="D409" s="2">
        <v>0</v>
      </c>
      <c r="E409" s="2">
        <v>0</v>
      </c>
      <c r="F409" s="32" t="e">
        <f t="shared" si="34"/>
        <v>#DIV/0!</v>
      </c>
      <c r="G409" s="3" t="e">
        <f t="shared" si="33"/>
        <v>#VALUE!</v>
      </c>
      <c r="H409" s="3" t="e">
        <f t="shared" si="33"/>
        <v>#VALUE!</v>
      </c>
      <c r="J409" s="7"/>
    </row>
    <row r="410" spans="1:14" x14ac:dyDescent="0.25">
      <c r="A410" s="28" t="str">
        <f>_xlfn.XLOOKUP(P!C410,'Banco de Dados'!$B$3:$B$274,'Banco de Dados'!$K$3:$K$274,"")</f>
        <v/>
      </c>
      <c r="B410" s="2">
        <v>0</v>
      </c>
      <c r="C410" s="2">
        <v>0</v>
      </c>
      <c r="D410" s="2">
        <v>0</v>
      </c>
      <c r="E410" s="2">
        <v>0</v>
      </c>
      <c r="F410" s="32" t="e">
        <f t="shared" si="34"/>
        <v>#DIV/0!</v>
      </c>
      <c r="G410" s="3" t="e">
        <f t="shared" ref="G410:H412" si="35">D410*$E$380</f>
        <v>#VALUE!</v>
      </c>
      <c r="H410" s="3" t="e">
        <f t="shared" si="35"/>
        <v>#VALUE!</v>
      </c>
      <c r="J410" s="7"/>
    </row>
    <row r="411" spans="1:14" x14ac:dyDescent="0.25">
      <c r="A411" s="28" t="str">
        <f>_xlfn.XLOOKUP(P!C411,'Banco de Dados'!$B$3:$B$274,'Banco de Dados'!$K$3:$K$274,"")</f>
        <v/>
      </c>
      <c r="B411" s="2">
        <v>0</v>
      </c>
      <c r="C411" s="2">
        <v>0</v>
      </c>
      <c r="D411" s="2">
        <v>0</v>
      </c>
      <c r="E411" s="2">
        <v>0</v>
      </c>
      <c r="F411" s="32" t="e">
        <f t="shared" si="34"/>
        <v>#DIV/0!</v>
      </c>
      <c r="G411" s="3" t="e">
        <f t="shared" si="35"/>
        <v>#VALUE!</v>
      </c>
      <c r="H411" s="3" t="e">
        <f t="shared" si="35"/>
        <v>#VALUE!</v>
      </c>
      <c r="J411" s="7"/>
    </row>
    <row r="412" spans="1:14" x14ac:dyDescent="0.25">
      <c r="A412" s="28" t="str">
        <f>_xlfn.XLOOKUP(P!C412,'Banco de Dados'!$B$3:$B$274,'Banco de Dados'!$K$3:$K$274,"")</f>
        <v/>
      </c>
      <c r="B412" s="2">
        <v>0</v>
      </c>
      <c r="C412" s="2">
        <v>0</v>
      </c>
      <c r="D412" s="2">
        <v>0</v>
      </c>
      <c r="E412" s="2">
        <v>0</v>
      </c>
      <c r="F412" s="32" t="e">
        <f t="shared" si="34"/>
        <v>#DIV/0!</v>
      </c>
      <c r="G412" s="3" t="e">
        <f t="shared" si="35"/>
        <v>#VALUE!</v>
      </c>
      <c r="H412" s="3" t="e">
        <f t="shared" si="35"/>
        <v>#VALUE!</v>
      </c>
      <c r="J412" s="7"/>
    </row>
    <row r="413" spans="1:14" x14ac:dyDescent="0.25">
      <c r="A413" s="21"/>
      <c r="B413" s="21"/>
      <c r="C413" s="21"/>
      <c r="D413" s="21"/>
      <c r="E413" s="21"/>
      <c r="F413" s="77"/>
      <c r="G413" s="21"/>
      <c r="H413" s="21"/>
      <c r="J413" s="21"/>
      <c r="K413" s="21"/>
      <c r="L413" s="21"/>
      <c r="M413" s="21"/>
      <c r="N413" s="21"/>
    </row>
    <row r="414" spans="1:14" ht="15.75" x14ac:dyDescent="0.25">
      <c r="A414" s="36">
        <f>'Nome das Amostras'!A16</f>
        <v>0</v>
      </c>
      <c r="B414" s="164" t="e">
        <f>VLOOKUP(A414,'Nome das Amostras'!$A$3:$D$28,2,FALSE)</f>
        <v>#N/A</v>
      </c>
      <c r="C414" s="164"/>
      <c r="D414" s="51" t="s">
        <v>65</v>
      </c>
      <c r="E414" s="52" t="e">
        <f>'Banco de Dados'!$O$13/'Banco de Dados'!CU13</f>
        <v>#VALUE!</v>
      </c>
      <c r="F414" s="74"/>
      <c r="G414" s="3"/>
      <c r="H414" s="3"/>
      <c r="J414" s="7"/>
    </row>
    <row r="415" spans="1:14" ht="15.75" x14ac:dyDescent="0.25">
      <c r="A415" s="107" t="s">
        <v>1</v>
      </c>
      <c r="B415" s="107" t="s">
        <v>0</v>
      </c>
      <c r="C415" s="107" t="s">
        <v>212</v>
      </c>
      <c r="D415" s="107" t="s">
        <v>209</v>
      </c>
      <c r="E415" s="107" t="s">
        <v>213</v>
      </c>
      <c r="F415" s="76" t="s">
        <v>219</v>
      </c>
      <c r="G415" s="54" t="s">
        <v>140</v>
      </c>
      <c r="H415" s="54" t="s">
        <v>66</v>
      </c>
      <c r="J415" s="7"/>
      <c r="K415" s="100">
        <f>A414</f>
        <v>0</v>
      </c>
      <c r="L415" s="55" t="s">
        <v>215</v>
      </c>
      <c r="M415" s="41" t="str">
        <f>$A$1</f>
        <v>Potássio</v>
      </c>
      <c r="N415" s="3"/>
    </row>
    <row r="416" spans="1:14" x14ac:dyDescent="0.25">
      <c r="A416" s="28" t="str">
        <f>_xlfn.XLOOKUP(P!C416,'Banco de Dados'!$B$3:$B$274,'Banco de Dados'!$K$3:$K$274,"")</f>
        <v/>
      </c>
      <c r="B416" s="2" cm="1">
        <f t="array" ref="B416:E446">Dados!CQ5:CT35</f>
        <v>0</v>
      </c>
      <c r="C416" s="2">
        <v>0</v>
      </c>
      <c r="D416" s="2">
        <v>0</v>
      </c>
      <c r="E416" s="2">
        <v>0</v>
      </c>
      <c r="F416" s="32" t="e">
        <f>(E416*100)/D416</f>
        <v>#DIV/0!</v>
      </c>
      <c r="G416" s="3" t="e">
        <f t="shared" ref="G416:H443" si="36">D416*$E$414</f>
        <v>#VALUE!</v>
      </c>
      <c r="H416" s="3" t="e">
        <f t="shared" si="36"/>
        <v>#VALUE!</v>
      </c>
      <c r="J416" s="7"/>
      <c r="K416" s="5" t="s">
        <v>210</v>
      </c>
      <c r="L416" s="5"/>
      <c r="M416" s="5" t="s">
        <v>211</v>
      </c>
    </row>
    <row r="417" spans="1:14" x14ac:dyDescent="0.25">
      <c r="A417" s="28" t="str">
        <f>_xlfn.XLOOKUP(P!C417,'Banco de Dados'!$B$3:$B$274,'Banco de Dados'!$K$3:$K$274,"")</f>
        <v/>
      </c>
      <c r="B417" s="2">
        <v>0</v>
      </c>
      <c r="C417" s="2">
        <v>0</v>
      </c>
      <c r="D417" s="2">
        <v>0</v>
      </c>
      <c r="E417" s="2">
        <v>0</v>
      </c>
      <c r="F417" s="32" t="e">
        <f t="shared" ref="F417:F446" si="37">(E417*100)/D417</f>
        <v>#DIV/0!</v>
      </c>
      <c r="G417" s="3" t="e">
        <f t="shared" si="36"/>
        <v>#VALUE!</v>
      </c>
      <c r="H417" s="3" t="e">
        <f t="shared" si="36"/>
        <v>#VALUE!</v>
      </c>
      <c r="J417" s="7"/>
      <c r="K417" s="6" t="str">
        <f>_xlfn.XLOOKUP($B$4,A416:A443,G416:G443,"")</f>
        <v/>
      </c>
      <c r="L417" s="6"/>
      <c r="M417" s="6" t="str">
        <f>_xlfn.XLOOKUP($B$4,A416:A443,H416:H443,"")</f>
        <v/>
      </c>
    </row>
    <row r="418" spans="1:14" x14ac:dyDescent="0.25">
      <c r="A418" s="28" t="str">
        <f>_xlfn.XLOOKUP(P!C418,'Banco de Dados'!$B$3:$B$274,'Banco de Dados'!$K$3:$K$274,"")</f>
        <v/>
      </c>
      <c r="B418" s="2">
        <v>0</v>
      </c>
      <c r="C418" s="2">
        <v>0</v>
      </c>
      <c r="D418" s="2">
        <v>0</v>
      </c>
      <c r="E418" s="2">
        <v>0</v>
      </c>
      <c r="F418" s="32" t="e">
        <f t="shared" si="37"/>
        <v>#DIV/0!</v>
      </c>
      <c r="G418" s="3" t="e">
        <f t="shared" si="36"/>
        <v>#VALUE!</v>
      </c>
      <c r="H418" s="3" t="e">
        <f t="shared" si="36"/>
        <v>#VALUE!</v>
      </c>
      <c r="J418" s="7"/>
    </row>
    <row r="419" spans="1:14" ht="15.75" x14ac:dyDescent="0.25">
      <c r="A419" s="28" t="str">
        <f>_xlfn.XLOOKUP(P!C419,'Banco de Dados'!$B$3:$B$274,'Banco de Dados'!$K$3:$K$274,"")</f>
        <v/>
      </c>
      <c r="B419" s="2">
        <v>0</v>
      </c>
      <c r="C419" s="2">
        <v>0</v>
      </c>
      <c r="D419" s="2">
        <v>0</v>
      </c>
      <c r="E419" s="2">
        <v>0</v>
      </c>
      <c r="F419" s="32" t="e">
        <f t="shared" si="37"/>
        <v>#DIV/0!</v>
      </c>
      <c r="G419" s="3" t="e">
        <f t="shared" si="36"/>
        <v>#VALUE!</v>
      </c>
      <c r="H419" s="3" t="e">
        <f t="shared" si="36"/>
        <v>#VALUE!</v>
      </c>
      <c r="K419" s="165" t="s">
        <v>67</v>
      </c>
      <c r="L419" s="166"/>
      <c r="M419" s="167"/>
      <c r="N419"/>
    </row>
    <row r="420" spans="1:14" x14ac:dyDescent="0.25">
      <c r="A420" s="28" t="str">
        <f>_xlfn.XLOOKUP(P!C420,'Banco de Dados'!$B$3:$B$274,'Banco de Dados'!$K$3:$K$274,"")</f>
        <v/>
      </c>
      <c r="B420" s="2">
        <v>0</v>
      </c>
      <c r="C420" s="2">
        <v>0</v>
      </c>
      <c r="D420" s="2">
        <v>0</v>
      </c>
      <c r="E420" s="2">
        <v>0</v>
      </c>
      <c r="F420" s="32" t="e">
        <f t="shared" si="37"/>
        <v>#DIV/0!</v>
      </c>
      <c r="G420" s="3" t="e">
        <f t="shared" si="36"/>
        <v>#VALUE!</v>
      </c>
      <c r="H420" s="3" t="e">
        <f t="shared" si="36"/>
        <v>#VALUE!</v>
      </c>
      <c r="J420" s="7"/>
      <c r="K420" s="104" t="s">
        <v>240</v>
      </c>
      <c r="L420" s="39"/>
      <c r="M420" s="106" t="s">
        <v>209</v>
      </c>
    </row>
    <row r="421" spans="1:14" x14ac:dyDescent="0.25">
      <c r="A421" s="28" t="str">
        <f>_xlfn.XLOOKUP(P!C421,'Banco de Dados'!$B$3:$B$274,'Banco de Dados'!$K$3:$K$274,"")</f>
        <v/>
      </c>
      <c r="B421" s="2">
        <v>0</v>
      </c>
      <c r="C421" s="2">
        <v>0</v>
      </c>
      <c r="D421" s="2">
        <v>0</v>
      </c>
      <c r="E421" s="2">
        <v>0</v>
      </c>
      <c r="F421" s="32" t="e">
        <f t="shared" si="37"/>
        <v>#DIV/0!</v>
      </c>
      <c r="G421" s="3" t="e">
        <f t="shared" si="36"/>
        <v>#VALUE!</v>
      </c>
      <c r="H421" s="3" t="e">
        <f t="shared" si="36"/>
        <v>#VALUE!</v>
      </c>
      <c r="J421" s="58" t="s">
        <v>38</v>
      </c>
      <c r="K421" s="59">
        <f>$L$9</f>
        <v>26760</v>
      </c>
      <c r="L421" s="60"/>
      <c r="M421" s="61">
        <f>$M$11</f>
        <v>169151</v>
      </c>
      <c r="N421" s="60"/>
    </row>
    <row r="422" spans="1:14" x14ac:dyDescent="0.25">
      <c r="A422" s="28" t="str">
        <f>_xlfn.XLOOKUP(P!C422,'Banco de Dados'!$B$3:$B$274,'Banco de Dados'!$K$3:$K$274,"")</f>
        <v/>
      </c>
      <c r="B422" s="2">
        <v>0</v>
      </c>
      <c r="C422" s="2">
        <v>0</v>
      </c>
      <c r="D422" s="2">
        <v>0</v>
      </c>
      <c r="E422" s="2">
        <v>0</v>
      </c>
      <c r="F422" s="32" t="e">
        <f t="shared" si="37"/>
        <v>#DIV/0!</v>
      </c>
      <c r="G422" s="3" t="e">
        <f t="shared" si="36"/>
        <v>#VALUE!</v>
      </c>
      <c r="H422" s="3" t="e">
        <f t="shared" si="36"/>
        <v>#VALUE!</v>
      </c>
      <c r="J422" s="2"/>
      <c r="K422" s="18"/>
      <c r="L422" s="2" t="s">
        <v>70</v>
      </c>
      <c r="M422" s="19"/>
    </row>
    <row r="423" spans="1:14" x14ac:dyDescent="0.25">
      <c r="A423" s="28" t="str">
        <f>_xlfn.XLOOKUP(P!C423,'Banco de Dados'!$B$3:$B$274,'Banco de Dados'!$K$3:$K$274,"")</f>
        <v/>
      </c>
      <c r="B423" s="2">
        <v>0</v>
      </c>
      <c r="C423" s="2">
        <v>0</v>
      </c>
      <c r="D423" s="2">
        <v>0</v>
      </c>
      <c r="E423" s="2">
        <v>0</v>
      </c>
      <c r="F423" s="32" t="e">
        <f t="shared" si="37"/>
        <v>#DIV/0!</v>
      </c>
      <c r="G423" s="3" t="e">
        <f t="shared" si="36"/>
        <v>#VALUE!</v>
      </c>
      <c r="H423" s="3" t="e">
        <f t="shared" si="36"/>
        <v>#VALUE!</v>
      </c>
      <c r="J423" s="58" t="s">
        <v>69</v>
      </c>
      <c r="K423" s="62" t="s">
        <v>71</v>
      </c>
      <c r="L423" s="63"/>
      <c r="M423" s="64" t="str">
        <f>K417</f>
        <v/>
      </c>
      <c r="N423" s="60"/>
    </row>
    <row r="424" spans="1:14" x14ac:dyDescent="0.25">
      <c r="A424" s="28" t="str">
        <f>_xlfn.XLOOKUP(P!C424,'Banco de Dados'!$B$3:$B$274,'Banco de Dados'!$K$3:$K$274,"")</f>
        <v/>
      </c>
      <c r="B424" s="2">
        <v>0</v>
      </c>
      <c r="C424" s="2">
        <v>0</v>
      </c>
      <c r="D424" s="2">
        <v>0</v>
      </c>
      <c r="E424" s="2">
        <v>0</v>
      </c>
      <c r="F424" s="32" t="e">
        <f t="shared" si="37"/>
        <v>#DIV/0!</v>
      </c>
      <c r="G424" s="3" t="e">
        <f t="shared" si="36"/>
        <v>#VALUE!</v>
      </c>
      <c r="H424" s="3" t="e">
        <f t="shared" si="36"/>
        <v>#VALUE!</v>
      </c>
      <c r="J424" s="7"/>
    </row>
    <row r="425" spans="1:14" ht="15.75" x14ac:dyDescent="0.25">
      <c r="A425" s="28" t="str">
        <f>_xlfn.XLOOKUP(P!C425,'Banco de Dados'!$B$3:$B$274,'Banco de Dados'!$K$3:$K$274,"")</f>
        <v/>
      </c>
      <c r="B425" s="2">
        <v>0</v>
      </c>
      <c r="C425" s="2">
        <v>0</v>
      </c>
      <c r="D425" s="2">
        <v>0</v>
      </c>
      <c r="E425" s="2">
        <v>0</v>
      </c>
      <c r="F425" s="32" t="e">
        <f t="shared" si="37"/>
        <v>#DIV/0!</v>
      </c>
      <c r="G425" s="3" t="e">
        <f t="shared" si="36"/>
        <v>#VALUE!</v>
      </c>
      <c r="H425" s="3" t="e">
        <f t="shared" si="36"/>
        <v>#VALUE!</v>
      </c>
      <c r="J425" s="7"/>
      <c r="K425" s="165" t="s">
        <v>218</v>
      </c>
      <c r="L425" s="166"/>
      <c r="M425" s="167"/>
    </row>
    <row r="426" spans="1:14" x14ac:dyDescent="0.25">
      <c r="A426" s="28" t="str">
        <f>_xlfn.XLOOKUP(P!C426,'Banco de Dados'!$B$3:$B$274,'Banco de Dados'!$K$3:$K$274,"")</f>
        <v/>
      </c>
      <c r="B426" s="2">
        <v>0</v>
      </c>
      <c r="C426" s="2">
        <v>0</v>
      </c>
      <c r="D426" s="2">
        <v>0</v>
      </c>
      <c r="E426" s="2">
        <v>0</v>
      </c>
      <c r="F426" s="32" t="e">
        <f t="shared" si="37"/>
        <v>#DIV/0!</v>
      </c>
      <c r="G426" s="3" t="e">
        <f t="shared" si="36"/>
        <v>#VALUE!</v>
      </c>
      <c r="H426" s="3" t="e">
        <f t="shared" si="36"/>
        <v>#VALUE!</v>
      </c>
      <c r="J426" s="7"/>
      <c r="K426" s="104" t="s">
        <v>236</v>
      </c>
      <c r="L426" s="108" t="str">
        <f>K417</f>
        <v/>
      </c>
      <c r="M426" s="109" t="str">
        <f>M417</f>
        <v/>
      </c>
    </row>
    <row r="427" spans="1:14" x14ac:dyDescent="0.25">
      <c r="A427" s="28" t="str">
        <f>_xlfn.XLOOKUP(P!C427,'Banco de Dados'!$B$3:$B$274,'Banco de Dados'!$K$3:$K$274,"")</f>
        <v/>
      </c>
      <c r="B427" s="2">
        <v>0</v>
      </c>
      <c r="C427" s="2">
        <v>0</v>
      </c>
      <c r="D427" s="2">
        <v>0</v>
      </c>
      <c r="E427" s="2">
        <v>0</v>
      </c>
      <c r="F427" s="32" t="e">
        <f t="shared" si="37"/>
        <v>#DIV/0!</v>
      </c>
      <c r="G427" s="3" t="e">
        <f t="shared" si="36"/>
        <v>#VALUE!</v>
      </c>
      <c r="H427" s="3" t="e">
        <f t="shared" si="36"/>
        <v>#VALUE!</v>
      </c>
      <c r="J427" s="7"/>
      <c r="K427" s="104" t="s">
        <v>237</v>
      </c>
      <c r="L427" s="105">
        <f>$L$9</f>
        <v>26760</v>
      </c>
      <c r="M427" s="106">
        <f>$L$10</f>
        <v>480</v>
      </c>
    </row>
    <row r="428" spans="1:14" x14ac:dyDescent="0.25">
      <c r="A428" s="28" t="str">
        <f>_xlfn.XLOOKUP(P!C428,'Banco de Dados'!$B$3:$B$274,'Banco de Dados'!$K$3:$K$274,"")</f>
        <v/>
      </c>
      <c r="B428" s="2">
        <v>0</v>
      </c>
      <c r="C428" s="2">
        <v>0</v>
      </c>
      <c r="D428" s="2">
        <v>0</v>
      </c>
      <c r="E428" s="2">
        <v>0</v>
      </c>
      <c r="F428" s="32" t="e">
        <f t="shared" si="37"/>
        <v>#DIV/0!</v>
      </c>
      <c r="G428" s="3" t="e">
        <f t="shared" si="36"/>
        <v>#VALUE!</v>
      </c>
      <c r="H428" s="3" t="e">
        <f t="shared" si="36"/>
        <v>#VALUE!</v>
      </c>
      <c r="J428" s="7"/>
      <c r="K428" s="104" t="s">
        <v>238</v>
      </c>
      <c r="L428" s="105">
        <f>$M$11</f>
        <v>169151</v>
      </c>
      <c r="M428" s="106">
        <f>$M$12</f>
        <v>441</v>
      </c>
    </row>
    <row r="429" spans="1:14" x14ac:dyDescent="0.25">
      <c r="A429" s="28" t="str">
        <f>_xlfn.XLOOKUP(P!C429,'Banco de Dados'!$B$3:$B$274,'Banco de Dados'!$K$3:$K$274,"")</f>
        <v/>
      </c>
      <c r="B429" s="2">
        <v>0</v>
      </c>
      <c r="C429" s="2">
        <v>0</v>
      </c>
      <c r="D429" s="2">
        <v>0</v>
      </c>
      <c r="E429" s="2">
        <v>0</v>
      </c>
      <c r="F429" s="32" t="e">
        <f t="shared" si="37"/>
        <v>#DIV/0!</v>
      </c>
      <c r="G429" s="3" t="e">
        <f t="shared" si="36"/>
        <v>#VALUE!</v>
      </c>
      <c r="H429" s="3" t="e">
        <f t="shared" si="36"/>
        <v>#VALUE!</v>
      </c>
      <c r="J429" s="7"/>
      <c r="K429" s="69" t="s">
        <v>217</v>
      </c>
      <c r="L429" s="110" t="e">
        <f>SQRT(((M426/L426)^2)+((M427/L427)^2)+((M428/L428)^2))</f>
        <v>#VALUE!</v>
      </c>
      <c r="M429" s="71" t="str">
        <f>M438</f>
        <v>mg/kg</v>
      </c>
    </row>
    <row r="430" spans="1:14" x14ac:dyDescent="0.25">
      <c r="A430" s="28" t="str">
        <f>_xlfn.XLOOKUP(P!C430,'Banco de Dados'!$B$3:$B$274,'Banco de Dados'!$K$3:$K$274,"")</f>
        <v/>
      </c>
      <c r="B430" s="2">
        <v>0</v>
      </c>
      <c r="C430" s="2">
        <v>0</v>
      </c>
      <c r="D430" s="2">
        <v>0</v>
      </c>
      <c r="E430" s="2">
        <v>0</v>
      </c>
      <c r="F430" s="32" t="e">
        <f t="shared" si="37"/>
        <v>#DIV/0!</v>
      </c>
      <c r="G430" s="3" t="e">
        <f t="shared" si="36"/>
        <v>#VALUE!</v>
      </c>
      <c r="H430" s="3" t="e">
        <f t="shared" si="36"/>
        <v>#VALUE!</v>
      </c>
      <c r="J430" s="7"/>
    </row>
    <row r="431" spans="1:14" x14ac:dyDescent="0.25">
      <c r="A431" s="28" t="str">
        <f>_xlfn.XLOOKUP(P!C431,'Banco de Dados'!$B$3:$B$274,'Banco de Dados'!$K$3:$K$274,"")</f>
        <v/>
      </c>
      <c r="B431" s="2">
        <v>0</v>
      </c>
      <c r="C431" s="2">
        <v>0</v>
      </c>
      <c r="D431" s="2">
        <v>0</v>
      </c>
      <c r="E431" s="2">
        <v>0</v>
      </c>
      <c r="F431" s="32" t="e">
        <f t="shared" si="37"/>
        <v>#DIV/0!</v>
      </c>
      <c r="G431" s="3" t="e">
        <f t="shared" si="36"/>
        <v>#VALUE!</v>
      </c>
      <c r="H431" s="3" t="e">
        <f t="shared" si="36"/>
        <v>#VALUE!</v>
      </c>
      <c r="J431" s="7"/>
    </row>
    <row r="432" spans="1:14" x14ac:dyDescent="0.25">
      <c r="A432" s="28" t="str">
        <f>_xlfn.XLOOKUP(P!C432,'Banco de Dados'!$B$3:$B$274,'Banco de Dados'!$K$3:$K$274,"")</f>
        <v/>
      </c>
      <c r="B432" s="2">
        <v>0</v>
      </c>
      <c r="C432" s="2">
        <v>0</v>
      </c>
      <c r="D432" s="2">
        <v>0</v>
      </c>
      <c r="E432" s="2">
        <v>0</v>
      </c>
      <c r="F432" s="32" t="e">
        <f t="shared" si="37"/>
        <v>#DIV/0!</v>
      </c>
      <c r="G432" s="3" t="e">
        <f t="shared" si="36"/>
        <v>#VALUE!</v>
      </c>
      <c r="H432" s="3" t="e">
        <f t="shared" si="36"/>
        <v>#VALUE!</v>
      </c>
      <c r="J432" s="7"/>
    </row>
    <row r="433" spans="1:14" x14ac:dyDescent="0.25">
      <c r="A433" s="28" t="str">
        <f>_xlfn.XLOOKUP(P!C433,'Banco de Dados'!$B$3:$B$274,'Banco de Dados'!$K$3:$K$274,"")</f>
        <v/>
      </c>
      <c r="B433" s="2">
        <v>0</v>
      </c>
      <c r="C433" s="2">
        <v>0</v>
      </c>
      <c r="D433" s="2">
        <v>0</v>
      </c>
      <c r="E433" s="2">
        <v>0</v>
      </c>
      <c r="F433" s="32" t="e">
        <f t="shared" si="37"/>
        <v>#DIV/0!</v>
      </c>
      <c r="G433" s="3" t="e">
        <f t="shared" si="36"/>
        <v>#VALUE!</v>
      </c>
      <c r="H433" s="3" t="e">
        <f t="shared" si="36"/>
        <v>#VALUE!</v>
      </c>
      <c r="J433" s="7"/>
    </row>
    <row r="434" spans="1:14" x14ac:dyDescent="0.25">
      <c r="A434" s="28" t="str">
        <f>_xlfn.XLOOKUP(P!C434,'Banco de Dados'!$B$3:$B$274,'Banco de Dados'!$K$3:$K$274,"")</f>
        <v/>
      </c>
      <c r="B434" s="2">
        <v>0</v>
      </c>
      <c r="C434" s="2">
        <v>0</v>
      </c>
      <c r="D434" s="2">
        <v>0</v>
      </c>
      <c r="E434" s="2">
        <v>0</v>
      </c>
      <c r="F434" s="32" t="e">
        <f t="shared" si="37"/>
        <v>#DIV/0!</v>
      </c>
      <c r="G434" s="3" t="e">
        <f t="shared" si="36"/>
        <v>#VALUE!</v>
      </c>
      <c r="H434" s="3" t="e">
        <f t="shared" si="36"/>
        <v>#VALUE!</v>
      </c>
      <c r="J434" s="7"/>
    </row>
    <row r="435" spans="1:14" x14ac:dyDescent="0.25">
      <c r="A435" s="28" t="str">
        <f>_xlfn.XLOOKUP(P!C435,'Banco de Dados'!$B$3:$B$274,'Banco de Dados'!$K$3:$K$274,"")</f>
        <v/>
      </c>
      <c r="B435" s="2">
        <v>0</v>
      </c>
      <c r="C435" s="2">
        <v>0</v>
      </c>
      <c r="D435" s="2">
        <v>0</v>
      </c>
      <c r="E435" s="2">
        <v>0</v>
      </c>
      <c r="F435" s="32" t="e">
        <f t="shared" si="37"/>
        <v>#DIV/0!</v>
      </c>
      <c r="G435" s="3" t="e">
        <f t="shared" si="36"/>
        <v>#VALUE!</v>
      </c>
      <c r="H435" s="3" t="e">
        <f t="shared" si="36"/>
        <v>#VALUE!</v>
      </c>
      <c r="J435" s="7"/>
    </row>
    <row r="436" spans="1:14" x14ac:dyDescent="0.25">
      <c r="A436" s="28" t="str">
        <f>_xlfn.XLOOKUP(P!C436,'Banco de Dados'!$B$3:$B$274,'Banco de Dados'!$K$3:$K$274,"")</f>
        <v/>
      </c>
      <c r="B436" s="2">
        <v>0</v>
      </c>
      <c r="C436" s="2">
        <v>0</v>
      </c>
      <c r="D436" s="2">
        <v>0</v>
      </c>
      <c r="E436" s="17">
        <v>0</v>
      </c>
      <c r="F436" s="32" t="e">
        <f t="shared" si="37"/>
        <v>#DIV/0!</v>
      </c>
      <c r="G436" s="3" t="e">
        <f t="shared" si="36"/>
        <v>#VALUE!</v>
      </c>
      <c r="H436" s="3" t="e">
        <f t="shared" si="36"/>
        <v>#VALUE!</v>
      </c>
      <c r="J436" s="7"/>
    </row>
    <row r="437" spans="1:14" ht="15.75" x14ac:dyDescent="0.25">
      <c r="A437" s="28" t="str">
        <f>_xlfn.XLOOKUP(P!C437,'Banco de Dados'!$B$3:$B$274,'Banco de Dados'!$K$3:$K$274,"")</f>
        <v/>
      </c>
      <c r="B437" s="2">
        <v>0</v>
      </c>
      <c r="C437" s="2">
        <v>0</v>
      </c>
      <c r="D437" s="2">
        <v>0</v>
      </c>
      <c r="E437" s="2">
        <v>0</v>
      </c>
      <c r="F437" s="32" t="e">
        <f t="shared" si="37"/>
        <v>#DIV/0!</v>
      </c>
      <c r="G437" s="3" t="e">
        <f t="shared" si="36"/>
        <v>#VALUE!</v>
      </c>
      <c r="H437" s="3" t="e">
        <f t="shared" si="36"/>
        <v>#VALUE!</v>
      </c>
      <c r="J437" s="7"/>
      <c r="K437" s="101" t="s">
        <v>216</v>
      </c>
      <c r="L437" s="102">
        <f>K415</f>
        <v>0</v>
      </c>
      <c r="M437" s="103" t="str">
        <f>M415</f>
        <v>Potássio</v>
      </c>
    </row>
    <row r="438" spans="1:14" x14ac:dyDescent="0.25">
      <c r="A438" s="28" t="str">
        <f>_xlfn.XLOOKUP(P!C438,'Banco de Dados'!$B$3:$B$274,'Banco de Dados'!$K$3:$K$274,"")</f>
        <v/>
      </c>
      <c r="B438" s="2">
        <v>0</v>
      </c>
      <c r="C438" s="2">
        <v>0</v>
      </c>
      <c r="D438" s="2">
        <v>0</v>
      </c>
      <c r="E438" s="2">
        <v>0</v>
      </c>
      <c r="F438" s="32" t="e">
        <f t="shared" si="37"/>
        <v>#DIV/0!</v>
      </c>
      <c r="G438" s="3" t="e">
        <f t="shared" si="36"/>
        <v>#VALUE!</v>
      </c>
      <c r="H438" s="3" t="e">
        <f t="shared" si="36"/>
        <v>#VALUE!</v>
      </c>
      <c r="J438" s="7"/>
      <c r="K438" s="68" t="s">
        <v>68</v>
      </c>
      <c r="L438" s="29" t="e">
        <f>(K421*M423)/M421</f>
        <v>#VALUE!</v>
      </c>
      <c r="M438" s="66" t="str">
        <f>$M$9</f>
        <v>mg/kg</v>
      </c>
    </row>
    <row r="439" spans="1:14" x14ac:dyDescent="0.25">
      <c r="A439" s="28" t="str">
        <f>_xlfn.XLOOKUP(P!C439,'Banco de Dados'!$B$3:$B$274,'Banco de Dados'!$K$3:$K$274,"")</f>
        <v/>
      </c>
      <c r="B439" s="2">
        <v>0</v>
      </c>
      <c r="C439" s="2">
        <v>0</v>
      </c>
      <c r="D439" s="2">
        <v>0</v>
      </c>
      <c r="E439" s="2">
        <v>0</v>
      </c>
      <c r="F439" s="32" t="e">
        <f t="shared" si="37"/>
        <v>#DIV/0!</v>
      </c>
      <c r="G439" s="3" t="e">
        <f t="shared" si="36"/>
        <v>#VALUE!</v>
      </c>
      <c r="H439" s="3" t="e">
        <f t="shared" si="36"/>
        <v>#VALUE!</v>
      </c>
      <c r="J439" s="7"/>
      <c r="K439" s="111" t="s">
        <v>246</v>
      </c>
      <c r="L439" s="126" t="e">
        <f>SQRT(((M426/L426)^2)+((M427/L427)^2)+((M428/L428)^2))</f>
        <v>#VALUE!</v>
      </c>
      <c r="M439" s="66"/>
    </row>
    <row r="440" spans="1:14" x14ac:dyDescent="0.25">
      <c r="A440" s="28" t="str">
        <f>_xlfn.XLOOKUP(P!C440,'Banco de Dados'!$B$3:$B$274,'Banco de Dados'!$K$3:$K$274,"")</f>
        <v/>
      </c>
      <c r="B440" s="2">
        <v>0</v>
      </c>
      <c r="C440" s="2">
        <v>0</v>
      </c>
      <c r="D440" s="2">
        <v>0</v>
      </c>
      <c r="E440" s="2">
        <v>0</v>
      </c>
      <c r="F440" s="32" t="e">
        <f t="shared" si="37"/>
        <v>#DIV/0!</v>
      </c>
      <c r="G440" s="3" t="e">
        <f t="shared" si="36"/>
        <v>#VALUE!</v>
      </c>
      <c r="H440" s="3" t="e">
        <f t="shared" si="36"/>
        <v>#VALUE!</v>
      </c>
      <c r="J440" s="7"/>
      <c r="K440" s="69" t="s">
        <v>247</v>
      </c>
      <c r="L440" s="127" t="e">
        <f>L439*L438</f>
        <v>#VALUE!</v>
      </c>
      <c r="M440" s="71" t="str">
        <f>$M$9</f>
        <v>mg/kg</v>
      </c>
    </row>
    <row r="441" spans="1:14" x14ac:dyDescent="0.25">
      <c r="A441" s="28" t="str">
        <f>_xlfn.XLOOKUP(P!C441,'Banco de Dados'!$B$3:$B$274,'Banco de Dados'!$K$3:$K$274,"")</f>
        <v/>
      </c>
      <c r="B441" s="2">
        <v>0</v>
      </c>
      <c r="C441" s="2">
        <v>0</v>
      </c>
      <c r="D441" s="2">
        <v>0</v>
      </c>
      <c r="E441" s="2">
        <v>0</v>
      </c>
      <c r="F441" s="32" t="e">
        <f t="shared" si="37"/>
        <v>#DIV/0!</v>
      </c>
      <c r="G441" s="3" t="e">
        <f t="shared" si="36"/>
        <v>#VALUE!</v>
      </c>
      <c r="H441" s="3" t="e">
        <f t="shared" si="36"/>
        <v>#VALUE!</v>
      </c>
      <c r="J441" s="7"/>
      <c r="K441" s="123"/>
      <c r="L441" s="124"/>
    </row>
    <row r="442" spans="1:14" x14ac:dyDescent="0.25">
      <c r="A442" s="28" t="str">
        <f>_xlfn.XLOOKUP(P!C442,'Banco de Dados'!$B$3:$B$274,'Banco de Dados'!$K$3:$K$274,"")</f>
        <v/>
      </c>
      <c r="B442" s="2">
        <v>0</v>
      </c>
      <c r="C442" s="2">
        <v>0</v>
      </c>
      <c r="D442" s="2">
        <v>0</v>
      </c>
      <c r="E442" s="2">
        <v>0</v>
      </c>
      <c r="F442" s="32" t="e">
        <f t="shared" si="37"/>
        <v>#DIV/0!</v>
      </c>
      <c r="G442" s="3" t="e">
        <f t="shared" si="36"/>
        <v>#VALUE!</v>
      </c>
      <c r="H442" s="3" t="e">
        <f t="shared" si="36"/>
        <v>#VALUE!</v>
      </c>
      <c r="J442" s="7"/>
    </row>
    <row r="443" spans="1:14" x14ac:dyDescent="0.25">
      <c r="A443" s="28" t="str">
        <f>_xlfn.XLOOKUP(P!C443,'Banco de Dados'!$B$3:$B$274,'Banco de Dados'!$K$3:$K$274,"")</f>
        <v/>
      </c>
      <c r="B443" s="2">
        <v>0</v>
      </c>
      <c r="C443" s="2">
        <v>0</v>
      </c>
      <c r="D443" s="2">
        <v>0</v>
      </c>
      <c r="E443" s="2">
        <v>0</v>
      </c>
      <c r="F443" s="32" t="e">
        <f t="shared" si="37"/>
        <v>#DIV/0!</v>
      </c>
      <c r="G443" s="3" t="e">
        <f t="shared" si="36"/>
        <v>#VALUE!</v>
      </c>
      <c r="H443" s="3" t="e">
        <f t="shared" si="36"/>
        <v>#VALUE!</v>
      </c>
      <c r="J443" s="7"/>
    </row>
    <row r="444" spans="1:14" x14ac:dyDescent="0.25">
      <c r="A444" s="28" t="str">
        <f>_xlfn.XLOOKUP(P!C444,'Banco de Dados'!$B$3:$B$274,'Banco de Dados'!$K$3:$K$274,"")</f>
        <v/>
      </c>
      <c r="B444" s="2">
        <v>0</v>
      </c>
      <c r="C444" s="2">
        <v>0</v>
      </c>
      <c r="D444" s="2">
        <v>0</v>
      </c>
      <c r="E444" s="2">
        <v>0</v>
      </c>
      <c r="F444" s="32" t="e">
        <f t="shared" si="37"/>
        <v>#DIV/0!</v>
      </c>
      <c r="G444" s="3" t="e">
        <f t="shared" ref="G444:H446" si="38">D444*$E$414</f>
        <v>#VALUE!</v>
      </c>
      <c r="H444" s="3" t="e">
        <f t="shared" si="38"/>
        <v>#VALUE!</v>
      </c>
      <c r="J444" s="7"/>
    </row>
    <row r="445" spans="1:14" x14ac:dyDescent="0.25">
      <c r="A445" s="28" t="str">
        <f>_xlfn.XLOOKUP(P!C445,'Banco de Dados'!$B$3:$B$274,'Banco de Dados'!$K$3:$K$274,"")</f>
        <v/>
      </c>
      <c r="B445" s="2">
        <v>0</v>
      </c>
      <c r="C445" s="2">
        <v>0</v>
      </c>
      <c r="D445" s="2">
        <v>0</v>
      </c>
      <c r="E445" s="2">
        <v>0</v>
      </c>
      <c r="F445" s="32" t="e">
        <f t="shared" si="37"/>
        <v>#DIV/0!</v>
      </c>
      <c r="G445" s="3" t="e">
        <f t="shared" si="38"/>
        <v>#VALUE!</v>
      </c>
      <c r="H445" s="3" t="e">
        <f t="shared" si="38"/>
        <v>#VALUE!</v>
      </c>
      <c r="J445" s="7"/>
    </row>
    <row r="446" spans="1:14" x14ac:dyDescent="0.25">
      <c r="A446" s="28" t="str">
        <f>_xlfn.XLOOKUP(P!C446,'Banco de Dados'!$B$3:$B$274,'Banco de Dados'!$K$3:$K$274,"")</f>
        <v/>
      </c>
      <c r="B446" s="2">
        <v>0</v>
      </c>
      <c r="C446" s="2">
        <v>0</v>
      </c>
      <c r="D446" s="2">
        <v>0</v>
      </c>
      <c r="E446" s="2">
        <v>0</v>
      </c>
      <c r="F446" s="32" t="e">
        <f t="shared" si="37"/>
        <v>#DIV/0!</v>
      </c>
      <c r="G446" s="3" t="e">
        <f t="shared" si="38"/>
        <v>#VALUE!</v>
      </c>
      <c r="H446" s="3" t="e">
        <f t="shared" si="38"/>
        <v>#VALUE!</v>
      </c>
      <c r="J446" s="7"/>
    </row>
    <row r="447" spans="1:14" x14ac:dyDescent="0.25">
      <c r="A447" s="21"/>
      <c r="B447" s="21"/>
      <c r="C447" s="21"/>
      <c r="D447" s="21"/>
      <c r="E447" s="21"/>
      <c r="F447" s="77"/>
      <c r="G447" s="21"/>
      <c r="H447" s="21"/>
      <c r="J447" s="21"/>
      <c r="K447" s="21"/>
      <c r="L447" s="21"/>
      <c r="M447" s="21"/>
      <c r="N447" s="21"/>
    </row>
    <row r="448" spans="1:14" ht="15.75" x14ac:dyDescent="0.25">
      <c r="A448" s="36">
        <f>'Nome das Amostras'!A17</f>
        <v>0</v>
      </c>
      <c r="B448" s="164" t="e">
        <f>VLOOKUP(A448,'Nome das Amostras'!$A$3:$D$28,2,FALSE)</f>
        <v>#N/A</v>
      </c>
      <c r="C448" s="164"/>
      <c r="D448" s="51" t="s">
        <v>65</v>
      </c>
      <c r="E448" s="52" t="e">
        <f>'Banco de Dados'!$O$13/'Banco de Dados'!DB13</f>
        <v>#VALUE!</v>
      </c>
      <c r="F448" s="74"/>
      <c r="G448" s="3"/>
      <c r="H448" s="3"/>
      <c r="J448" s="7"/>
    </row>
    <row r="449" spans="1:14" ht="15.75" x14ac:dyDescent="0.25">
      <c r="A449" s="107" t="s">
        <v>1</v>
      </c>
      <c r="B449" s="107" t="s">
        <v>0</v>
      </c>
      <c r="C449" s="107" t="s">
        <v>212</v>
      </c>
      <c r="D449" s="107" t="s">
        <v>209</v>
      </c>
      <c r="E449" s="107" t="s">
        <v>213</v>
      </c>
      <c r="F449" s="76" t="s">
        <v>219</v>
      </c>
      <c r="G449" s="54" t="s">
        <v>140</v>
      </c>
      <c r="H449" s="54" t="s">
        <v>66</v>
      </c>
      <c r="J449" s="7"/>
      <c r="K449" s="72">
        <f>A448</f>
        <v>0</v>
      </c>
      <c r="L449" s="55" t="s">
        <v>215</v>
      </c>
      <c r="M449" s="41" t="str">
        <f>$A$1</f>
        <v>Potássio</v>
      </c>
      <c r="N449" s="3"/>
    </row>
    <row r="450" spans="1:14" x14ac:dyDescent="0.25">
      <c r="A450" s="28" t="str">
        <f>_xlfn.XLOOKUP(P!C450,'Banco de Dados'!$B$3:$B$274,'Banco de Dados'!$K$3:$K$274,"")</f>
        <v/>
      </c>
      <c r="B450" s="2" cm="1">
        <f t="array" ref="B450:E480">Dados!CX5:DA35</f>
        <v>0</v>
      </c>
      <c r="C450" s="2">
        <v>0</v>
      </c>
      <c r="D450" s="2">
        <v>0</v>
      </c>
      <c r="E450" s="2">
        <v>0</v>
      </c>
      <c r="F450" s="32" t="e">
        <f>(E450*100)/D450</f>
        <v>#DIV/0!</v>
      </c>
      <c r="G450" s="3" t="e">
        <f t="shared" ref="G450:H477" si="39">D450*$E$448</f>
        <v>#VALUE!</v>
      </c>
      <c r="H450" s="3" t="e">
        <f t="shared" si="39"/>
        <v>#VALUE!</v>
      </c>
      <c r="J450" s="7"/>
      <c r="K450" s="5" t="s">
        <v>210</v>
      </c>
      <c r="L450" s="5"/>
      <c r="M450" s="5" t="s">
        <v>211</v>
      </c>
    </row>
    <row r="451" spans="1:14" x14ac:dyDescent="0.25">
      <c r="A451" s="28" t="str">
        <f>_xlfn.XLOOKUP(P!C451,'Banco de Dados'!$B$3:$B$274,'Banco de Dados'!$K$3:$K$274,"")</f>
        <v/>
      </c>
      <c r="B451" s="2">
        <v>0</v>
      </c>
      <c r="C451" s="2">
        <v>0</v>
      </c>
      <c r="D451" s="2">
        <v>0</v>
      </c>
      <c r="E451" s="2">
        <v>0</v>
      </c>
      <c r="F451" s="32" t="e">
        <f t="shared" ref="F451:F480" si="40">(E451*100)/D451</f>
        <v>#DIV/0!</v>
      </c>
      <c r="G451" s="3" t="e">
        <f t="shared" si="39"/>
        <v>#VALUE!</v>
      </c>
      <c r="H451" s="3" t="e">
        <f t="shared" si="39"/>
        <v>#VALUE!</v>
      </c>
      <c r="J451" s="7"/>
      <c r="K451" s="6" t="str">
        <f>_xlfn.XLOOKUP($B$4,A450:A477,G450:G477,"")</f>
        <v/>
      </c>
      <c r="L451" s="6"/>
      <c r="M451" s="6" t="str">
        <f>_xlfn.XLOOKUP($B$4,A450:A477,H450:H477,"")</f>
        <v/>
      </c>
    </row>
    <row r="452" spans="1:14" x14ac:dyDescent="0.25">
      <c r="A452" s="28" t="str">
        <f>_xlfn.XLOOKUP(P!C452,'Banco de Dados'!$B$3:$B$274,'Banco de Dados'!$K$3:$K$274,"")</f>
        <v/>
      </c>
      <c r="B452" s="2">
        <v>0</v>
      </c>
      <c r="C452" s="2">
        <v>0</v>
      </c>
      <c r="D452" s="2">
        <v>0</v>
      </c>
      <c r="E452" s="2">
        <v>0</v>
      </c>
      <c r="F452" s="32" t="e">
        <f t="shared" si="40"/>
        <v>#DIV/0!</v>
      </c>
      <c r="G452" s="3" t="e">
        <f t="shared" si="39"/>
        <v>#VALUE!</v>
      </c>
      <c r="H452" s="3" t="e">
        <f t="shared" si="39"/>
        <v>#VALUE!</v>
      </c>
      <c r="J452" s="7"/>
    </row>
    <row r="453" spans="1:14" ht="15.75" x14ac:dyDescent="0.25">
      <c r="A453" s="28" t="str">
        <f>_xlfn.XLOOKUP(P!C453,'Banco de Dados'!$B$3:$B$274,'Banco de Dados'!$K$3:$K$274,"")</f>
        <v/>
      </c>
      <c r="B453" s="2">
        <v>0</v>
      </c>
      <c r="C453" s="2">
        <v>0</v>
      </c>
      <c r="D453" s="2">
        <v>0</v>
      </c>
      <c r="E453" s="2">
        <v>0</v>
      </c>
      <c r="F453" s="32" t="e">
        <f t="shared" si="40"/>
        <v>#DIV/0!</v>
      </c>
      <c r="G453" s="3" t="e">
        <f t="shared" si="39"/>
        <v>#VALUE!</v>
      </c>
      <c r="H453" s="3" t="e">
        <f t="shared" si="39"/>
        <v>#VALUE!</v>
      </c>
      <c r="K453" s="165" t="s">
        <v>67</v>
      </c>
      <c r="L453" s="166"/>
      <c r="M453" s="167"/>
      <c r="N453"/>
    </row>
    <row r="454" spans="1:14" x14ac:dyDescent="0.25">
      <c r="A454" s="28" t="str">
        <f>_xlfn.XLOOKUP(P!C454,'Banco de Dados'!$B$3:$B$274,'Banco de Dados'!$K$3:$K$274,"")</f>
        <v/>
      </c>
      <c r="B454" s="2">
        <v>0</v>
      </c>
      <c r="C454" s="2">
        <v>0</v>
      </c>
      <c r="D454" s="2">
        <v>0</v>
      </c>
      <c r="E454" s="2">
        <v>0</v>
      </c>
      <c r="F454" s="32" t="e">
        <f t="shared" si="40"/>
        <v>#DIV/0!</v>
      </c>
      <c r="G454" s="3" t="e">
        <f t="shared" si="39"/>
        <v>#VALUE!</v>
      </c>
      <c r="H454" s="3" t="e">
        <f t="shared" si="39"/>
        <v>#VALUE!</v>
      </c>
      <c r="J454" s="7"/>
      <c r="K454" s="104" t="s">
        <v>240</v>
      </c>
      <c r="L454" s="39"/>
      <c r="M454" s="106" t="s">
        <v>209</v>
      </c>
    </row>
    <row r="455" spans="1:14" x14ac:dyDescent="0.25">
      <c r="A455" s="28" t="str">
        <f>_xlfn.XLOOKUP(P!C455,'Banco de Dados'!$B$3:$B$274,'Banco de Dados'!$K$3:$K$274,"")</f>
        <v/>
      </c>
      <c r="B455" s="2">
        <v>0</v>
      </c>
      <c r="C455" s="2">
        <v>0</v>
      </c>
      <c r="D455" s="2">
        <v>0</v>
      </c>
      <c r="E455" s="2">
        <v>0</v>
      </c>
      <c r="F455" s="32" t="e">
        <f t="shared" si="40"/>
        <v>#DIV/0!</v>
      </c>
      <c r="G455" s="3" t="e">
        <f t="shared" si="39"/>
        <v>#VALUE!</v>
      </c>
      <c r="H455" s="3" t="e">
        <f t="shared" si="39"/>
        <v>#VALUE!</v>
      </c>
      <c r="J455" s="58" t="s">
        <v>38</v>
      </c>
      <c r="K455" s="59">
        <f>$L$9</f>
        <v>26760</v>
      </c>
      <c r="L455" s="60"/>
      <c r="M455" s="61">
        <f>$M$11</f>
        <v>169151</v>
      </c>
      <c r="N455" s="60"/>
    </row>
    <row r="456" spans="1:14" x14ac:dyDescent="0.25">
      <c r="A456" s="28" t="str">
        <f>_xlfn.XLOOKUP(P!C456,'Banco de Dados'!$B$3:$B$274,'Banco de Dados'!$K$3:$K$274,"")</f>
        <v/>
      </c>
      <c r="B456" s="2">
        <v>0</v>
      </c>
      <c r="C456" s="2">
        <v>0</v>
      </c>
      <c r="D456" s="2">
        <v>0</v>
      </c>
      <c r="E456" s="2">
        <v>0</v>
      </c>
      <c r="F456" s="32" t="e">
        <f t="shared" si="40"/>
        <v>#DIV/0!</v>
      </c>
      <c r="G456" s="3" t="e">
        <f t="shared" si="39"/>
        <v>#VALUE!</v>
      </c>
      <c r="H456" s="3" t="e">
        <f t="shared" si="39"/>
        <v>#VALUE!</v>
      </c>
      <c r="J456" s="2"/>
      <c r="K456" s="18"/>
      <c r="L456" s="2" t="s">
        <v>70</v>
      </c>
      <c r="M456" s="19"/>
    </row>
    <row r="457" spans="1:14" x14ac:dyDescent="0.25">
      <c r="A457" s="28" t="str">
        <f>_xlfn.XLOOKUP(P!C457,'Banco de Dados'!$B$3:$B$274,'Banco de Dados'!$K$3:$K$274,"")</f>
        <v/>
      </c>
      <c r="B457" s="2">
        <v>0</v>
      </c>
      <c r="C457" s="2">
        <v>0</v>
      </c>
      <c r="D457" s="2">
        <v>0</v>
      </c>
      <c r="E457" s="2">
        <v>0</v>
      </c>
      <c r="F457" s="32" t="e">
        <f t="shared" si="40"/>
        <v>#DIV/0!</v>
      </c>
      <c r="G457" s="3" t="e">
        <f t="shared" si="39"/>
        <v>#VALUE!</v>
      </c>
      <c r="H457" s="3" t="e">
        <f t="shared" si="39"/>
        <v>#VALUE!</v>
      </c>
      <c r="J457" s="58" t="s">
        <v>69</v>
      </c>
      <c r="K457" s="62" t="s">
        <v>71</v>
      </c>
      <c r="L457" s="63"/>
      <c r="M457" s="64" t="str">
        <f>K451</f>
        <v/>
      </c>
      <c r="N457" s="60"/>
    </row>
    <row r="458" spans="1:14" x14ac:dyDescent="0.25">
      <c r="A458" s="28" t="str">
        <f>_xlfn.XLOOKUP(P!C458,'Banco de Dados'!$B$3:$B$274,'Banco de Dados'!$K$3:$K$274,"")</f>
        <v/>
      </c>
      <c r="B458" s="2">
        <v>0</v>
      </c>
      <c r="C458" s="2">
        <v>0</v>
      </c>
      <c r="D458" s="2">
        <v>0</v>
      </c>
      <c r="E458" s="2">
        <v>0</v>
      </c>
      <c r="F458" s="32" t="e">
        <f t="shared" si="40"/>
        <v>#DIV/0!</v>
      </c>
      <c r="G458" s="3" t="e">
        <f t="shared" si="39"/>
        <v>#VALUE!</v>
      </c>
      <c r="H458" s="3" t="e">
        <f t="shared" si="39"/>
        <v>#VALUE!</v>
      </c>
      <c r="J458" s="7"/>
    </row>
    <row r="459" spans="1:14" ht="15.75" x14ac:dyDescent="0.25">
      <c r="A459" s="28" t="str">
        <f>_xlfn.XLOOKUP(P!C459,'Banco de Dados'!$B$3:$B$274,'Banco de Dados'!$K$3:$K$274,"")</f>
        <v/>
      </c>
      <c r="B459" s="2">
        <v>0</v>
      </c>
      <c r="C459" s="2">
        <v>0</v>
      </c>
      <c r="D459" s="2">
        <v>0</v>
      </c>
      <c r="E459" s="2">
        <v>0</v>
      </c>
      <c r="F459" s="32" t="e">
        <f t="shared" si="40"/>
        <v>#DIV/0!</v>
      </c>
      <c r="G459" s="3" t="e">
        <f t="shared" si="39"/>
        <v>#VALUE!</v>
      </c>
      <c r="H459" s="3" t="e">
        <f t="shared" si="39"/>
        <v>#VALUE!</v>
      </c>
      <c r="J459" s="7"/>
      <c r="K459" s="165" t="s">
        <v>218</v>
      </c>
      <c r="L459" s="166"/>
      <c r="M459" s="167"/>
    </row>
    <row r="460" spans="1:14" x14ac:dyDescent="0.25">
      <c r="A460" s="28" t="str">
        <f>_xlfn.XLOOKUP(P!C460,'Banco de Dados'!$B$3:$B$274,'Banco de Dados'!$K$3:$K$274,"")</f>
        <v/>
      </c>
      <c r="B460" s="2">
        <v>0</v>
      </c>
      <c r="C460" s="2">
        <v>0</v>
      </c>
      <c r="D460" s="2">
        <v>0</v>
      </c>
      <c r="E460" s="2">
        <v>0</v>
      </c>
      <c r="F460" s="32" t="e">
        <f t="shared" si="40"/>
        <v>#DIV/0!</v>
      </c>
      <c r="G460" s="3" t="e">
        <f t="shared" si="39"/>
        <v>#VALUE!</v>
      </c>
      <c r="H460" s="3" t="e">
        <f t="shared" si="39"/>
        <v>#VALUE!</v>
      </c>
      <c r="J460" s="7"/>
      <c r="K460" s="104" t="s">
        <v>236</v>
      </c>
      <c r="L460" s="108" t="str">
        <f>K451</f>
        <v/>
      </c>
      <c r="M460" s="109" t="str">
        <f>M451</f>
        <v/>
      </c>
    </row>
    <row r="461" spans="1:14" x14ac:dyDescent="0.25">
      <c r="A461" s="28" t="str">
        <f>_xlfn.XLOOKUP(P!C461,'Banco de Dados'!$B$3:$B$274,'Banco de Dados'!$K$3:$K$274,"")</f>
        <v/>
      </c>
      <c r="B461" s="2">
        <v>0</v>
      </c>
      <c r="C461" s="2">
        <v>0</v>
      </c>
      <c r="D461" s="2">
        <v>0</v>
      </c>
      <c r="E461" s="2">
        <v>0</v>
      </c>
      <c r="F461" s="32" t="e">
        <f t="shared" si="40"/>
        <v>#DIV/0!</v>
      </c>
      <c r="G461" s="3" t="e">
        <f t="shared" si="39"/>
        <v>#VALUE!</v>
      </c>
      <c r="H461" s="3" t="e">
        <f t="shared" si="39"/>
        <v>#VALUE!</v>
      </c>
      <c r="J461" s="7"/>
      <c r="K461" s="104" t="s">
        <v>237</v>
      </c>
      <c r="L461" s="105">
        <f>$L$9</f>
        <v>26760</v>
      </c>
      <c r="M461" s="106">
        <f>$L$10</f>
        <v>480</v>
      </c>
    </row>
    <row r="462" spans="1:14" x14ac:dyDescent="0.25">
      <c r="A462" s="28" t="str">
        <f>_xlfn.XLOOKUP(P!C462,'Banco de Dados'!$B$3:$B$274,'Banco de Dados'!$K$3:$K$274,"")</f>
        <v/>
      </c>
      <c r="B462" s="2">
        <v>0</v>
      </c>
      <c r="C462" s="2">
        <v>0</v>
      </c>
      <c r="D462" s="2">
        <v>0</v>
      </c>
      <c r="E462" s="2">
        <v>0</v>
      </c>
      <c r="F462" s="32" t="e">
        <f t="shared" si="40"/>
        <v>#DIV/0!</v>
      </c>
      <c r="G462" s="3" t="e">
        <f t="shared" si="39"/>
        <v>#VALUE!</v>
      </c>
      <c r="H462" s="3" t="e">
        <f t="shared" si="39"/>
        <v>#VALUE!</v>
      </c>
      <c r="J462" s="7"/>
      <c r="K462" s="104" t="s">
        <v>238</v>
      </c>
      <c r="L462" s="105">
        <f>$M$11</f>
        <v>169151</v>
      </c>
      <c r="M462" s="106">
        <f>$M$12</f>
        <v>441</v>
      </c>
    </row>
    <row r="463" spans="1:14" x14ac:dyDescent="0.25">
      <c r="A463" s="28" t="str">
        <f>_xlfn.XLOOKUP(P!C463,'Banco de Dados'!$B$3:$B$274,'Banco de Dados'!$K$3:$K$274,"")</f>
        <v/>
      </c>
      <c r="B463" s="2">
        <v>0</v>
      </c>
      <c r="C463" s="2">
        <v>0</v>
      </c>
      <c r="D463" s="2">
        <v>0</v>
      </c>
      <c r="E463" s="2">
        <v>0</v>
      </c>
      <c r="F463" s="32" t="e">
        <f t="shared" si="40"/>
        <v>#DIV/0!</v>
      </c>
      <c r="G463" s="3" t="e">
        <f t="shared" si="39"/>
        <v>#VALUE!</v>
      </c>
      <c r="H463" s="3" t="e">
        <f t="shared" si="39"/>
        <v>#VALUE!</v>
      </c>
      <c r="J463" s="7"/>
      <c r="K463" s="69" t="s">
        <v>217</v>
      </c>
      <c r="L463" s="110" t="e">
        <f>SQRT(((M460/L460)^2)+((M461/L461)^2)+((M462/L462)^2))</f>
        <v>#VALUE!</v>
      </c>
      <c r="M463" s="71" t="str">
        <f>M472</f>
        <v>mg/kg</v>
      </c>
    </row>
    <row r="464" spans="1:14" x14ac:dyDescent="0.25">
      <c r="A464" s="28" t="str">
        <f>_xlfn.XLOOKUP(P!C464,'Banco de Dados'!$B$3:$B$274,'Banco de Dados'!$K$3:$K$274,"")</f>
        <v/>
      </c>
      <c r="B464" s="2">
        <v>0</v>
      </c>
      <c r="C464" s="2">
        <v>0</v>
      </c>
      <c r="D464" s="2">
        <v>0</v>
      </c>
      <c r="E464" s="2">
        <v>0</v>
      </c>
      <c r="F464" s="32" t="e">
        <f t="shared" si="40"/>
        <v>#DIV/0!</v>
      </c>
      <c r="G464" s="3" t="e">
        <f t="shared" si="39"/>
        <v>#VALUE!</v>
      </c>
      <c r="H464" s="3" t="e">
        <f t="shared" si="39"/>
        <v>#VALUE!</v>
      </c>
      <c r="J464" s="7"/>
    </row>
    <row r="465" spans="1:13" x14ac:dyDescent="0.25">
      <c r="A465" s="28" t="str">
        <f>_xlfn.XLOOKUP(P!C465,'Banco de Dados'!$B$3:$B$274,'Banco de Dados'!$K$3:$K$274,"")</f>
        <v/>
      </c>
      <c r="B465" s="2">
        <v>0</v>
      </c>
      <c r="C465" s="2">
        <v>0</v>
      </c>
      <c r="D465" s="2">
        <v>0</v>
      </c>
      <c r="E465" s="2">
        <v>0</v>
      </c>
      <c r="F465" s="32" t="e">
        <f t="shared" si="40"/>
        <v>#DIV/0!</v>
      </c>
      <c r="G465" s="3" t="e">
        <f t="shared" si="39"/>
        <v>#VALUE!</v>
      </c>
      <c r="H465" s="3" t="e">
        <f t="shared" si="39"/>
        <v>#VALUE!</v>
      </c>
      <c r="J465" s="7"/>
    </row>
    <row r="466" spans="1:13" x14ac:dyDescent="0.25">
      <c r="A466" s="28" t="str">
        <f>_xlfn.XLOOKUP(P!C466,'Banco de Dados'!$B$3:$B$274,'Banco de Dados'!$K$3:$K$274,"")</f>
        <v/>
      </c>
      <c r="B466" s="2">
        <v>0</v>
      </c>
      <c r="C466" s="2">
        <v>0</v>
      </c>
      <c r="D466" s="2">
        <v>0</v>
      </c>
      <c r="E466" s="2">
        <v>0</v>
      </c>
      <c r="F466" s="32" t="e">
        <f t="shared" si="40"/>
        <v>#DIV/0!</v>
      </c>
      <c r="G466" s="3" t="e">
        <f t="shared" si="39"/>
        <v>#VALUE!</v>
      </c>
      <c r="H466" s="3" t="e">
        <f t="shared" si="39"/>
        <v>#VALUE!</v>
      </c>
      <c r="J466" s="7"/>
    </row>
    <row r="467" spans="1:13" x14ac:dyDescent="0.25">
      <c r="A467" s="28" t="str">
        <f>_xlfn.XLOOKUP(P!C467,'Banco de Dados'!$B$3:$B$274,'Banco de Dados'!$K$3:$K$274,"")</f>
        <v/>
      </c>
      <c r="B467" s="2">
        <v>0</v>
      </c>
      <c r="C467" s="2">
        <v>0</v>
      </c>
      <c r="D467" s="2">
        <v>0</v>
      </c>
      <c r="E467" s="2">
        <v>0</v>
      </c>
      <c r="F467" s="32" t="e">
        <f t="shared" si="40"/>
        <v>#DIV/0!</v>
      </c>
      <c r="G467" s="3" t="e">
        <f t="shared" si="39"/>
        <v>#VALUE!</v>
      </c>
      <c r="H467" s="3" t="e">
        <f t="shared" si="39"/>
        <v>#VALUE!</v>
      </c>
      <c r="J467" s="7"/>
    </row>
    <row r="468" spans="1:13" x14ac:dyDescent="0.25">
      <c r="A468" s="28" t="str">
        <f>_xlfn.XLOOKUP(P!C468,'Banco de Dados'!$B$3:$B$274,'Banco de Dados'!$K$3:$K$274,"")</f>
        <v/>
      </c>
      <c r="B468" s="2">
        <v>0</v>
      </c>
      <c r="C468" s="2">
        <v>0</v>
      </c>
      <c r="D468" s="2">
        <v>0</v>
      </c>
      <c r="E468" s="2">
        <v>0</v>
      </c>
      <c r="F468" s="32" t="e">
        <f t="shared" si="40"/>
        <v>#DIV/0!</v>
      </c>
      <c r="G468" s="3" t="e">
        <f t="shared" si="39"/>
        <v>#VALUE!</v>
      </c>
      <c r="H468" s="3" t="e">
        <f t="shared" si="39"/>
        <v>#VALUE!</v>
      </c>
      <c r="J468" s="7"/>
    </row>
    <row r="469" spans="1:13" x14ac:dyDescent="0.25">
      <c r="A469" s="28" t="str">
        <f>_xlfn.XLOOKUP(P!C469,'Banco de Dados'!$B$3:$B$274,'Banco de Dados'!$K$3:$K$274,"")</f>
        <v/>
      </c>
      <c r="B469" s="2">
        <v>0</v>
      </c>
      <c r="C469" s="2">
        <v>0</v>
      </c>
      <c r="D469" s="2">
        <v>0</v>
      </c>
      <c r="E469" s="2">
        <v>0</v>
      </c>
      <c r="F469" s="32" t="e">
        <f t="shared" si="40"/>
        <v>#DIV/0!</v>
      </c>
      <c r="G469" s="3" t="e">
        <f t="shared" si="39"/>
        <v>#VALUE!</v>
      </c>
      <c r="H469" s="3" t="e">
        <f t="shared" si="39"/>
        <v>#VALUE!</v>
      </c>
      <c r="J469" s="7"/>
    </row>
    <row r="470" spans="1:13" x14ac:dyDescent="0.25">
      <c r="A470" s="28" t="str">
        <f>_xlfn.XLOOKUP(P!C470,'Banco de Dados'!$B$3:$B$274,'Banco de Dados'!$K$3:$K$274,"")</f>
        <v/>
      </c>
      <c r="B470" s="2">
        <v>0</v>
      </c>
      <c r="C470" s="2">
        <v>0</v>
      </c>
      <c r="D470" s="2">
        <v>0</v>
      </c>
      <c r="E470" s="17">
        <v>0</v>
      </c>
      <c r="F470" s="32" t="e">
        <f t="shared" si="40"/>
        <v>#DIV/0!</v>
      </c>
      <c r="G470" s="3" t="e">
        <f t="shared" si="39"/>
        <v>#VALUE!</v>
      </c>
      <c r="H470" s="3" t="e">
        <f t="shared" si="39"/>
        <v>#VALUE!</v>
      </c>
      <c r="J470" s="7"/>
    </row>
    <row r="471" spans="1:13" ht="15.75" x14ac:dyDescent="0.25">
      <c r="A471" s="28" t="str">
        <f>_xlfn.XLOOKUP(P!C471,'Banco de Dados'!$B$3:$B$274,'Banco de Dados'!$K$3:$K$274,"")</f>
        <v/>
      </c>
      <c r="B471" s="2">
        <v>0</v>
      </c>
      <c r="C471" s="2">
        <v>0</v>
      </c>
      <c r="D471" s="2">
        <v>0</v>
      </c>
      <c r="E471" s="2">
        <v>0</v>
      </c>
      <c r="F471" s="32" t="e">
        <f t="shared" si="40"/>
        <v>#DIV/0!</v>
      </c>
      <c r="G471" s="3" t="e">
        <f t="shared" si="39"/>
        <v>#VALUE!</v>
      </c>
      <c r="H471" s="3" t="e">
        <f t="shared" si="39"/>
        <v>#VALUE!</v>
      </c>
      <c r="J471" s="7"/>
      <c r="K471" s="101" t="s">
        <v>216</v>
      </c>
      <c r="L471" s="102">
        <f>K449</f>
        <v>0</v>
      </c>
      <c r="M471" s="103" t="str">
        <f>M449</f>
        <v>Potássio</v>
      </c>
    </row>
    <row r="472" spans="1:13" x14ac:dyDescent="0.25">
      <c r="A472" s="28" t="str">
        <f>_xlfn.XLOOKUP(P!C472,'Banco de Dados'!$B$3:$B$274,'Banco de Dados'!$K$3:$K$274,"")</f>
        <v/>
      </c>
      <c r="B472" s="2">
        <v>0</v>
      </c>
      <c r="C472" s="2">
        <v>0</v>
      </c>
      <c r="D472" s="2">
        <v>0</v>
      </c>
      <c r="E472" s="2">
        <v>0</v>
      </c>
      <c r="F472" s="32" t="e">
        <f t="shared" si="40"/>
        <v>#DIV/0!</v>
      </c>
      <c r="G472" s="3" t="e">
        <f t="shared" si="39"/>
        <v>#VALUE!</v>
      </c>
      <c r="H472" s="3" t="e">
        <f t="shared" si="39"/>
        <v>#VALUE!</v>
      </c>
      <c r="J472" s="7"/>
      <c r="K472" s="68" t="s">
        <v>68</v>
      </c>
      <c r="L472" s="29" t="e">
        <f>(K455*M457)/M455</f>
        <v>#VALUE!</v>
      </c>
      <c r="M472" s="66" t="str">
        <f>$M$9</f>
        <v>mg/kg</v>
      </c>
    </row>
    <row r="473" spans="1:13" x14ac:dyDescent="0.25">
      <c r="A473" s="28" t="str">
        <f>_xlfn.XLOOKUP(P!C473,'Banco de Dados'!$B$3:$B$274,'Banco de Dados'!$K$3:$K$274,"")</f>
        <v/>
      </c>
      <c r="B473" s="2">
        <v>0</v>
      </c>
      <c r="C473" s="2">
        <v>0</v>
      </c>
      <c r="D473" s="2">
        <v>0</v>
      </c>
      <c r="E473" s="2">
        <v>0</v>
      </c>
      <c r="F473" s="32" t="e">
        <f t="shared" si="40"/>
        <v>#DIV/0!</v>
      </c>
      <c r="G473" s="3" t="e">
        <f t="shared" si="39"/>
        <v>#VALUE!</v>
      </c>
      <c r="H473" s="3" t="e">
        <f t="shared" si="39"/>
        <v>#VALUE!</v>
      </c>
      <c r="J473" s="7"/>
      <c r="K473" s="111" t="s">
        <v>246</v>
      </c>
      <c r="L473" s="126" t="e">
        <f>SQRT(((M460/L460)^2)+((M461/L461)^2)+((M462/L462)^2))</f>
        <v>#VALUE!</v>
      </c>
      <c r="M473" s="66"/>
    </row>
    <row r="474" spans="1:13" x14ac:dyDescent="0.25">
      <c r="A474" s="28" t="str">
        <f>_xlfn.XLOOKUP(P!C474,'Banco de Dados'!$B$3:$B$274,'Banco de Dados'!$K$3:$K$274,"")</f>
        <v/>
      </c>
      <c r="B474" s="2">
        <v>0</v>
      </c>
      <c r="C474" s="2">
        <v>0</v>
      </c>
      <c r="D474" s="2">
        <v>0</v>
      </c>
      <c r="E474" s="2">
        <v>0</v>
      </c>
      <c r="F474" s="32" t="e">
        <f t="shared" si="40"/>
        <v>#DIV/0!</v>
      </c>
      <c r="G474" s="3" t="e">
        <f t="shared" si="39"/>
        <v>#VALUE!</v>
      </c>
      <c r="H474" s="3" t="e">
        <f t="shared" si="39"/>
        <v>#VALUE!</v>
      </c>
      <c r="J474" s="7"/>
      <c r="K474" s="69" t="s">
        <v>247</v>
      </c>
      <c r="L474" s="127" t="e">
        <f>L473*L472</f>
        <v>#VALUE!</v>
      </c>
      <c r="M474" s="71" t="str">
        <f>$M$9</f>
        <v>mg/kg</v>
      </c>
    </row>
    <row r="475" spans="1:13" x14ac:dyDescent="0.25">
      <c r="A475" s="28" t="str">
        <f>_xlfn.XLOOKUP(P!C475,'Banco de Dados'!$B$3:$B$274,'Banco de Dados'!$K$3:$K$274,"")</f>
        <v/>
      </c>
      <c r="B475" s="2">
        <v>0</v>
      </c>
      <c r="C475" s="2">
        <v>0</v>
      </c>
      <c r="D475" s="2">
        <v>0</v>
      </c>
      <c r="E475" s="2">
        <v>0</v>
      </c>
      <c r="F475" s="32" t="e">
        <f t="shared" si="40"/>
        <v>#DIV/0!</v>
      </c>
      <c r="G475" s="3" t="e">
        <f t="shared" si="39"/>
        <v>#VALUE!</v>
      </c>
      <c r="H475" s="3" t="e">
        <f t="shared" si="39"/>
        <v>#VALUE!</v>
      </c>
      <c r="J475" s="7"/>
      <c r="K475" s="123"/>
      <c r="L475" s="124"/>
    </row>
    <row r="476" spans="1:13" x14ac:dyDescent="0.25">
      <c r="A476" s="28" t="str">
        <f>_xlfn.XLOOKUP(P!C476,'Banco de Dados'!$B$3:$B$274,'Banco de Dados'!$K$3:$K$274,"")</f>
        <v/>
      </c>
      <c r="B476" s="2">
        <v>0</v>
      </c>
      <c r="C476" s="2">
        <v>0</v>
      </c>
      <c r="D476" s="2">
        <v>0</v>
      </c>
      <c r="E476" s="2">
        <v>0</v>
      </c>
      <c r="F476" s="32" t="e">
        <f t="shared" si="40"/>
        <v>#DIV/0!</v>
      </c>
      <c r="G476" s="3" t="e">
        <f t="shared" si="39"/>
        <v>#VALUE!</v>
      </c>
      <c r="H476" s="3" t="e">
        <f t="shared" si="39"/>
        <v>#VALUE!</v>
      </c>
      <c r="J476" s="7"/>
    </row>
    <row r="477" spans="1:13" x14ac:dyDescent="0.25">
      <c r="A477" s="28" t="str">
        <f>_xlfn.XLOOKUP(P!C477,'Banco de Dados'!$B$3:$B$274,'Banco de Dados'!$K$3:$K$274,"")</f>
        <v/>
      </c>
      <c r="B477" s="2">
        <v>0</v>
      </c>
      <c r="C477" s="2">
        <v>0</v>
      </c>
      <c r="D477" s="2">
        <v>0</v>
      </c>
      <c r="E477" s="2">
        <v>0</v>
      </c>
      <c r="F477" s="32" t="e">
        <f t="shared" si="40"/>
        <v>#DIV/0!</v>
      </c>
      <c r="G477" s="3" t="e">
        <f t="shared" si="39"/>
        <v>#VALUE!</v>
      </c>
      <c r="H477" s="3" t="e">
        <f t="shared" si="39"/>
        <v>#VALUE!</v>
      </c>
      <c r="J477" s="7"/>
    </row>
    <row r="478" spans="1:13" x14ac:dyDescent="0.25">
      <c r="A478" s="28" t="str">
        <f>_xlfn.XLOOKUP(P!C478,'Banco de Dados'!$B$3:$B$274,'Banco de Dados'!$K$3:$K$274,"")</f>
        <v/>
      </c>
      <c r="B478" s="2">
        <v>0</v>
      </c>
      <c r="C478" s="2">
        <v>0</v>
      </c>
      <c r="D478" s="2">
        <v>0</v>
      </c>
      <c r="E478" s="2">
        <v>0</v>
      </c>
      <c r="F478" s="32" t="e">
        <f t="shared" si="40"/>
        <v>#DIV/0!</v>
      </c>
      <c r="G478" s="3" t="e">
        <f t="shared" ref="G478:H480" si="41">D478*$E$448</f>
        <v>#VALUE!</v>
      </c>
      <c r="H478" s="3" t="e">
        <f t="shared" si="41"/>
        <v>#VALUE!</v>
      </c>
      <c r="J478" s="7"/>
    </row>
    <row r="479" spans="1:13" x14ac:dyDescent="0.25">
      <c r="A479" s="28" t="str">
        <f>_xlfn.XLOOKUP(P!C479,'Banco de Dados'!$B$3:$B$274,'Banco de Dados'!$K$3:$K$274,"")</f>
        <v/>
      </c>
      <c r="B479" s="2">
        <v>0</v>
      </c>
      <c r="C479" s="2">
        <v>0</v>
      </c>
      <c r="D479" s="2">
        <v>0</v>
      </c>
      <c r="E479" s="2">
        <v>0</v>
      </c>
      <c r="F479" s="32" t="e">
        <f t="shared" si="40"/>
        <v>#DIV/0!</v>
      </c>
      <c r="G479" s="3" t="e">
        <f t="shared" si="41"/>
        <v>#VALUE!</v>
      </c>
      <c r="H479" s="3" t="e">
        <f t="shared" si="41"/>
        <v>#VALUE!</v>
      </c>
      <c r="J479" s="7"/>
    </row>
    <row r="480" spans="1:13" x14ac:dyDescent="0.25">
      <c r="A480" s="28" t="str">
        <f>_xlfn.XLOOKUP(P!C480,'Banco de Dados'!$B$3:$B$274,'Banco de Dados'!$K$3:$K$274,"")</f>
        <v/>
      </c>
      <c r="B480" s="2">
        <v>0</v>
      </c>
      <c r="C480" s="2">
        <v>0</v>
      </c>
      <c r="D480" s="2">
        <v>0</v>
      </c>
      <c r="E480" s="2">
        <v>0</v>
      </c>
      <c r="F480" s="32" t="e">
        <f t="shared" si="40"/>
        <v>#DIV/0!</v>
      </c>
      <c r="G480" s="3" t="e">
        <f t="shared" si="41"/>
        <v>#VALUE!</v>
      </c>
      <c r="H480" s="3" t="e">
        <f t="shared" si="41"/>
        <v>#VALUE!</v>
      </c>
      <c r="J480" s="7"/>
    </row>
    <row r="481" spans="1:14" x14ac:dyDescent="0.25">
      <c r="A481" s="21"/>
      <c r="B481" s="21"/>
      <c r="C481" s="21"/>
      <c r="D481" s="21"/>
      <c r="E481" s="21"/>
      <c r="F481" s="77"/>
      <c r="G481" s="21"/>
      <c r="H481" s="21"/>
      <c r="J481" s="21"/>
      <c r="K481" s="21"/>
      <c r="L481" s="21"/>
      <c r="M481" s="21"/>
      <c r="N481" s="21"/>
    </row>
    <row r="482" spans="1:14" ht="15.75" x14ac:dyDescent="0.25">
      <c r="A482" s="36">
        <f>'Nome das Amostras'!A18</f>
        <v>0</v>
      </c>
      <c r="B482" s="164" t="e">
        <f>VLOOKUP(A482,'Nome das Amostras'!$A$3:$D$28,2,FALSE)</f>
        <v>#N/A</v>
      </c>
      <c r="C482" s="164"/>
      <c r="D482" s="51" t="s">
        <v>65</v>
      </c>
      <c r="E482" s="52" t="e">
        <f>'Banco de Dados'!$O$13/'Banco de Dados'!DI13</f>
        <v>#VALUE!</v>
      </c>
      <c r="F482" s="74"/>
      <c r="G482" s="3"/>
      <c r="H482" s="3"/>
      <c r="J482" s="7"/>
    </row>
    <row r="483" spans="1:14" ht="15.75" x14ac:dyDescent="0.25">
      <c r="A483" s="107" t="s">
        <v>1</v>
      </c>
      <c r="B483" s="107" t="s">
        <v>0</v>
      </c>
      <c r="C483" s="107" t="s">
        <v>212</v>
      </c>
      <c r="D483" s="107" t="s">
        <v>209</v>
      </c>
      <c r="E483" s="107" t="s">
        <v>213</v>
      </c>
      <c r="F483" s="76" t="s">
        <v>219</v>
      </c>
      <c r="G483" s="54" t="s">
        <v>140</v>
      </c>
      <c r="H483" s="54" t="s">
        <v>66</v>
      </c>
      <c r="J483" s="7"/>
      <c r="K483" s="72">
        <f>A482</f>
        <v>0</v>
      </c>
      <c r="L483" s="55" t="s">
        <v>215</v>
      </c>
      <c r="M483" s="41" t="str">
        <f>$A$1</f>
        <v>Potássio</v>
      </c>
      <c r="N483" s="3"/>
    </row>
    <row r="484" spans="1:14" x14ac:dyDescent="0.25">
      <c r="A484" s="28" t="str">
        <f>_xlfn.XLOOKUP(P!C484,'Banco de Dados'!$B$3:$B$274,'Banco de Dados'!$K$3:$K$274,"")</f>
        <v/>
      </c>
      <c r="B484" s="2" cm="1">
        <f t="array" ref="B484:E514">Dados!DE5:DH35</f>
        <v>0</v>
      </c>
      <c r="C484" s="2">
        <v>0</v>
      </c>
      <c r="D484" s="2">
        <v>0</v>
      </c>
      <c r="E484" s="2">
        <v>0</v>
      </c>
      <c r="F484" s="32" t="e">
        <f>(E484*100)/D484</f>
        <v>#DIV/0!</v>
      </c>
      <c r="G484" s="3" t="e">
        <f t="shared" ref="G484:H511" si="42">D484*$E$482</f>
        <v>#VALUE!</v>
      </c>
      <c r="H484" s="3" t="e">
        <f t="shared" si="42"/>
        <v>#VALUE!</v>
      </c>
      <c r="J484" s="7"/>
      <c r="K484" s="5" t="s">
        <v>210</v>
      </c>
      <c r="L484" s="5"/>
      <c r="M484" s="5" t="s">
        <v>211</v>
      </c>
    </row>
    <row r="485" spans="1:14" x14ac:dyDescent="0.25">
      <c r="A485" s="28" t="str">
        <f>_xlfn.XLOOKUP(P!C485,'Banco de Dados'!$B$3:$B$274,'Banco de Dados'!$K$3:$K$274,"")</f>
        <v/>
      </c>
      <c r="B485" s="2">
        <v>0</v>
      </c>
      <c r="C485" s="2">
        <v>0</v>
      </c>
      <c r="D485" s="2">
        <v>0</v>
      </c>
      <c r="E485" s="2">
        <v>0</v>
      </c>
      <c r="F485" s="32" t="e">
        <f t="shared" ref="F485:F514" si="43">(E485*100)/D485</f>
        <v>#DIV/0!</v>
      </c>
      <c r="G485" s="3" t="e">
        <f t="shared" si="42"/>
        <v>#VALUE!</v>
      </c>
      <c r="H485" s="3" t="e">
        <f t="shared" si="42"/>
        <v>#VALUE!</v>
      </c>
      <c r="J485" s="7"/>
      <c r="K485" s="6" t="str">
        <f>_xlfn.XLOOKUP($B$4,A484:A511,G484:G511,"")</f>
        <v/>
      </c>
      <c r="L485" s="6"/>
      <c r="M485" s="6" t="str">
        <f>_xlfn.XLOOKUP($B$4,A484:A511,H484:H511,"")</f>
        <v/>
      </c>
    </row>
    <row r="486" spans="1:14" x14ac:dyDescent="0.25">
      <c r="A486" s="28" t="str">
        <f>_xlfn.XLOOKUP(P!C486,'Banco de Dados'!$B$3:$B$274,'Banco de Dados'!$K$3:$K$274,"")</f>
        <v/>
      </c>
      <c r="B486" s="2">
        <v>0</v>
      </c>
      <c r="C486" s="2">
        <v>0</v>
      </c>
      <c r="D486" s="2">
        <v>0</v>
      </c>
      <c r="E486" s="2">
        <v>0</v>
      </c>
      <c r="F486" s="32" t="e">
        <f t="shared" si="43"/>
        <v>#DIV/0!</v>
      </c>
      <c r="G486" s="3" t="e">
        <f t="shared" si="42"/>
        <v>#VALUE!</v>
      </c>
      <c r="H486" s="3" t="e">
        <f t="shared" si="42"/>
        <v>#VALUE!</v>
      </c>
      <c r="J486" s="7"/>
    </row>
    <row r="487" spans="1:14" ht="15.75" x14ac:dyDescent="0.25">
      <c r="A487" s="28" t="str">
        <f>_xlfn.XLOOKUP(P!C487,'Banco de Dados'!$B$3:$B$274,'Banco de Dados'!$K$3:$K$274,"")</f>
        <v/>
      </c>
      <c r="B487" s="2">
        <v>0</v>
      </c>
      <c r="C487" s="2">
        <v>0</v>
      </c>
      <c r="D487" s="2">
        <v>0</v>
      </c>
      <c r="E487" s="2">
        <v>0</v>
      </c>
      <c r="F487" s="32" t="e">
        <f t="shared" si="43"/>
        <v>#DIV/0!</v>
      </c>
      <c r="G487" s="3" t="e">
        <f t="shared" si="42"/>
        <v>#VALUE!</v>
      </c>
      <c r="H487" s="3" t="e">
        <f t="shared" si="42"/>
        <v>#VALUE!</v>
      </c>
      <c r="K487" s="165" t="s">
        <v>67</v>
      </c>
      <c r="L487" s="166"/>
      <c r="M487" s="167"/>
      <c r="N487"/>
    </row>
    <row r="488" spans="1:14" x14ac:dyDescent="0.25">
      <c r="A488" s="28" t="str">
        <f>_xlfn.XLOOKUP(P!C488,'Banco de Dados'!$B$3:$B$274,'Banco de Dados'!$K$3:$K$274,"")</f>
        <v/>
      </c>
      <c r="B488" s="2">
        <v>0</v>
      </c>
      <c r="C488" s="2">
        <v>0</v>
      </c>
      <c r="D488" s="2">
        <v>0</v>
      </c>
      <c r="E488" s="2">
        <v>0</v>
      </c>
      <c r="F488" s="32" t="e">
        <f t="shared" si="43"/>
        <v>#DIV/0!</v>
      </c>
      <c r="G488" s="3" t="e">
        <f t="shared" si="42"/>
        <v>#VALUE!</v>
      </c>
      <c r="H488" s="3" t="e">
        <f t="shared" si="42"/>
        <v>#VALUE!</v>
      </c>
      <c r="J488" s="7"/>
      <c r="K488" s="104" t="s">
        <v>240</v>
      </c>
      <c r="L488" s="39"/>
      <c r="M488" s="106" t="s">
        <v>209</v>
      </c>
    </row>
    <row r="489" spans="1:14" x14ac:dyDescent="0.25">
      <c r="A489" s="28" t="str">
        <f>_xlfn.XLOOKUP(P!C489,'Banco de Dados'!$B$3:$B$274,'Banco de Dados'!$K$3:$K$274,"")</f>
        <v/>
      </c>
      <c r="B489" s="2">
        <v>0</v>
      </c>
      <c r="C489" s="2">
        <v>0</v>
      </c>
      <c r="D489" s="2">
        <v>0</v>
      </c>
      <c r="E489" s="2">
        <v>0</v>
      </c>
      <c r="F489" s="32" t="e">
        <f t="shared" si="43"/>
        <v>#DIV/0!</v>
      </c>
      <c r="G489" s="3" t="e">
        <f t="shared" si="42"/>
        <v>#VALUE!</v>
      </c>
      <c r="H489" s="3" t="e">
        <f t="shared" si="42"/>
        <v>#VALUE!</v>
      </c>
      <c r="J489" s="58" t="s">
        <v>38</v>
      </c>
      <c r="K489" s="59">
        <f>$L$9</f>
        <v>26760</v>
      </c>
      <c r="L489" s="60"/>
      <c r="M489" s="61">
        <f>$M$11</f>
        <v>169151</v>
      </c>
      <c r="N489" s="60"/>
    </row>
    <row r="490" spans="1:14" x14ac:dyDescent="0.25">
      <c r="A490" s="28" t="str">
        <f>_xlfn.XLOOKUP(P!C490,'Banco de Dados'!$B$3:$B$274,'Banco de Dados'!$K$3:$K$274,"")</f>
        <v/>
      </c>
      <c r="B490" s="2">
        <v>0</v>
      </c>
      <c r="C490" s="2">
        <v>0</v>
      </c>
      <c r="D490" s="2">
        <v>0</v>
      </c>
      <c r="E490" s="2">
        <v>0</v>
      </c>
      <c r="F490" s="32" t="e">
        <f t="shared" si="43"/>
        <v>#DIV/0!</v>
      </c>
      <c r="G490" s="3" t="e">
        <f t="shared" si="42"/>
        <v>#VALUE!</v>
      </c>
      <c r="H490" s="3" t="e">
        <f t="shared" si="42"/>
        <v>#VALUE!</v>
      </c>
      <c r="J490" s="2"/>
      <c r="K490" s="18"/>
      <c r="L490" s="2" t="s">
        <v>70</v>
      </c>
      <c r="M490" s="19"/>
    </row>
    <row r="491" spans="1:14" x14ac:dyDescent="0.25">
      <c r="A491" s="28" t="str">
        <f>_xlfn.XLOOKUP(P!C491,'Banco de Dados'!$B$3:$B$274,'Banco de Dados'!$K$3:$K$274,"")</f>
        <v/>
      </c>
      <c r="B491" s="2">
        <v>0</v>
      </c>
      <c r="C491" s="2">
        <v>0</v>
      </c>
      <c r="D491" s="2">
        <v>0</v>
      </c>
      <c r="E491" s="2">
        <v>0</v>
      </c>
      <c r="F491" s="32" t="e">
        <f t="shared" si="43"/>
        <v>#DIV/0!</v>
      </c>
      <c r="G491" s="3" t="e">
        <f t="shared" si="42"/>
        <v>#VALUE!</v>
      </c>
      <c r="H491" s="3" t="e">
        <f t="shared" si="42"/>
        <v>#VALUE!</v>
      </c>
      <c r="J491" s="58" t="s">
        <v>69</v>
      </c>
      <c r="K491" s="62" t="s">
        <v>71</v>
      </c>
      <c r="L491" s="63"/>
      <c r="M491" s="64" t="str">
        <f>K485</f>
        <v/>
      </c>
      <c r="N491" s="60"/>
    </row>
    <row r="492" spans="1:14" x14ac:dyDescent="0.25">
      <c r="A492" s="28" t="str">
        <f>_xlfn.XLOOKUP(P!C492,'Banco de Dados'!$B$3:$B$274,'Banco de Dados'!$K$3:$K$274,"")</f>
        <v/>
      </c>
      <c r="B492" s="2">
        <v>0</v>
      </c>
      <c r="C492" s="2">
        <v>0</v>
      </c>
      <c r="D492" s="2">
        <v>0</v>
      </c>
      <c r="E492" s="2">
        <v>0</v>
      </c>
      <c r="F492" s="32" t="e">
        <f t="shared" si="43"/>
        <v>#DIV/0!</v>
      </c>
      <c r="G492" s="3" t="e">
        <f t="shared" si="42"/>
        <v>#VALUE!</v>
      </c>
      <c r="H492" s="3" t="e">
        <f t="shared" si="42"/>
        <v>#VALUE!</v>
      </c>
      <c r="J492" s="7"/>
    </row>
    <row r="493" spans="1:14" ht="15.75" x14ac:dyDescent="0.25">
      <c r="A493" s="28" t="str">
        <f>_xlfn.XLOOKUP(P!C493,'Banco de Dados'!$B$3:$B$274,'Banco de Dados'!$K$3:$K$274,"")</f>
        <v/>
      </c>
      <c r="B493" s="2">
        <v>0</v>
      </c>
      <c r="C493" s="2">
        <v>0</v>
      </c>
      <c r="D493" s="2">
        <v>0</v>
      </c>
      <c r="E493" s="2">
        <v>0</v>
      </c>
      <c r="F493" s="32" t="e">
        <f t="shared" si="43"/>
        <v>#DIV/0!</v>
      </c>
      <c r="G493" s="3" t="e">
        <f t="shared" si="42"/>
        <v>#VALUE!</v>
      </c>
      <c r="H493" s="3" t="e">
        <f t="shared" si="42"/>
        <v>#VALUE!</v>
      </c>
      <c r="J493" s="7"/>
      <c r="K493" s="165" t="s">
        <v>218</v>
      </c>
      <c r="L493" s="166"/>
      <c r="M493" s="167"/>
    </row>
    <row r="494" spans="1:14" x14ac:dyDescent="0.25">
      <c r="A494" s="28" t="str">
        <f>_xlfn.XLOOKUP(P!C494,'Banco de Dados'!$B$3:$B$274,'Banco de Dados'!$K$3:$K$274,"")</f>
        <v/>
      </c>
      <c r="B494" s="2">
        <v>0</v>
      </c>
      <c r="C494" s="2">
        <v>0</v>
      </c>
      <c r="D494" s="2">
        <v>0</v>
      </c>
      <c r="E494" s="2">
        <v>0</v>
      </c>
      <c r="F494" s="32" t="e">
        <f t="shared" si="43"/>
        <v>#DIV/0!</v>
      </c>
      <c r="G494" s="3" t="e">
        <f t="shared" si="42"/>
        <v>#VALUE!</v>
      </c>
      <c r="H494" s="3" t="e">
        <f t="shared" si="42"/>
        <v>#VALUE!</v>
      </c>
      <c r="J494" s="7"/>
      <c r="K494" s="104" t="s">
        <v>236</v>
      </c>
      <c r="L494" s="108" t="str">
        <f>K485</f>
        <v/>
      </c>
      <c r="M494" s="109" t="str">
        <f>M485</f>
        <v/>
      </c>
    </row>
    <row r="495" spans="1:14" x14ac:dyDescent="0.25">
      <c r="A495" s="28" t="str">
        <f>_xlfn.XLOOKUP(P!C495,'Banco de Dados'!$B$3:$B$274,'Banco de Dados'!$K$3:$K$274,"")</f>
        <v/>
      </c>
      <c r="B495" s="2">
        <v>0</v>
      </c>
      <c r="C495" s="2">
        <v>0</v>
      </c>
      <c r="D495" s="2">
        <v>0</v>
      </c>
      <c r="E495" s="2">
        <v>0</v>
      </c>
      <c r="F495" s="32" t="e">
        <f t="shared" si="43"/>
        <v>#DIV/0!</v>
      </c>
      <c r="G495" s="3" t="e">
        <f t="shared" si="42"/>
        <v>#VALUE!</v>
      </c>
      <c r="H495" s="3" t="e">
        <f t="shared" si="42"/>
        <v>#VALUE!</v>
      </c>
      <c r="J495" s="7"/>
      <c r="K495" s="104" t="s">
        <v>237</v>
      </c>
      <c r="L495" s="105">
        <f>$L$9</f>
        <v>26760</v>
      </c>
      <c r="M495" s="106">
        <f>$L$10</f>
        <v>480</v>
      </c>
    </row>
    <row r="496" spans="1:14" x14ac:dyDescent="0.25">
      <c r="A496" s="28" t="str">
        <f>_xlfn.XLOOKUP(P!C496,'Banco de Dados'!$B$3:$B$274,'Banco de Dados'!$K$3:$K$274,"")</f>
        <v/>
      </c>
      <c r="B496" s="2">
        <v>0</v>
      </c>
      <c r="C496" s="2">
        <v>0</v>
      </c>
      <c r="D496" s="2">
        <v>0</v>
      </c>
      <c r="E496" s="2">
        <v>0</v>
      </c>
      <c r="F496" s="32" t="e">
        <f t="shared" si="43"/>
        <v>#DIV/0!</v>
      </c>
      <c r="G496" s="3" t="e">
        <f t="shared" si="42"/>
        <v>#VALUE!</v>
      </c>
      <c r="H496" s="3" t="e">
        <f t="shared" si="42"/>
        <v>#VALUE!</v>
      </c>
      <c r="J496" s="7"/>
      <c r="K496" s="104" t="s">
        <v>238</v>
      </c>
      <c r="L496" s="105">
        <f>$M$11</f>
        <v>169151</v>
      </c>
      <c r="M496" s="106">
        <f>$M$12</f>
        <v>441</v>
      </c>
    </row>
    <row r="497" spans="1:13" x14ac:dyDescent="0.25">
      <c r="A497" s="28" t="str">
        <f>_xlfn.XLOOKUP(P!C497,'Banco de Dados'!$B$3:$B$274,'Banco de Dados'!$K$3:$K$274,"")</f>
        <v/>
      </c>
      <c r="B497" s="2">
        <v>0</v>
      </c>
      <c r="C497" s="2">
        <v>0</v>
      </c>
      <c r="D497" s="2">
        <v>0</v>
      </c>
      <c r="E497" s="2">
        <v>0</v>
      </c>
      <c r="F497" s="32" t="e">
        <f t="shared" si="43"/>
        <v>#DIV/0!</v>
      </c>
      <c r="G497" s="3" t="e">
        <f t="shared" si="42"/>
        <v>#VALUE!</v>
      </c>
      <c r="H497" s="3" t="e">
        <f t="shared" si="42"/>
        <v>#VALUE!</v>
      </c>
      <c r="J497" s="7"/>
      <c r="K497" s="69" t="s">
        <v>217</v>
      </c>
      <c r="L497" s="110" t="e">
        <f>SQRT(((M494/L494)^2)+((M495/L495)^2)+((M496/L496)^2))</f>
        <v>#VALUE!</v>
      </c>
      <c r="M497" s="71" t="str">
        <f>M506</f>
        <v>mg/kg</v>
      </c>
    </row>
    <row r="498" spans="1:13" x14ac:dyDescent="0.25">
      <c r="A498" s="28" t="str">
        <f>_xlfn.XLOOKUP(P!C498,'Banco de Dados'!$B$3:$B$274,'Banco de Dados'!$K$3:$K$274,"")</f>
        <v/>
      </c>
      <c r="B498" s="2">
        <v>0</v>
      </c>
      <c r="C498" s="2">
        <v>0</v>
      </c>
      <c r="D498" s="2">
        <v>0</v>
      </c>
      <c r="E498" s="2">
        <v>0</v>
      </c>
      <c r="F498" s="32" t="e">
        <f t="shared" si="43"/>
        <v>#DIV/0!</v>
      </c>
      <c r="G498" s="3" t="e">
        <f t="shared" si="42"/>
        <v>#VALUE!</v>
      </c>
      <c r="H498" s="3" t="e">
        <f t="shared" si="42"/>
        <v>#VALUE!</v>
      </c>
      <c r="J498" s="7"/>
    </row>
    <row r="499" spans="1:13" x14ac:dyDescent="0.25">
      <c r="A499" s="28" t="str">
        <f>_xlfn.XLOOKUP(P!C499,'Banco de Dados'!$B$3:$B$274,'Banco de Dados'!$K$3:$K$274,"")</f>
        <v/>
      </c>
      <c r="B499" s="2">
        <v>0</v>
      </c>
      <c r="C499" s="2">
        <v>0</v>
      </c>
      <c r="D499" s="2">
        <v>0</v>
      </c>
      <c r="E499" s="2">
        <v>0</v>
      </c>
      <c r="F499" s="32" t="e">
        <f t="shared" si="43"/>
        <v>#DIV/0!</v>
      </c>
      <c r="G499" s="3" t="e">
        <f t="shared" si="42"/>
        <v>#VALUE!</v>
      </c>
      <c r="H499" s="3" t="e">
        <f t="shared" si="42"/>
        <v>#VALUE!</v>
      </c>
      <c r="J499" s="7"/>
    </row>
    <row r="500" spans="1:13" x14ac:dyDescent="0.25">
      <c r="A500" s="28" t="str">
        <f>_xlfn.XLOOKUP(P!C500,'Banco de Dados'!$B$3:$B$274,'Banco de Dados'!$K$3:$K$274,"")</f>
        <v/>
      </c>
      <c r="B500" s="2">
        <v>0</v>
      </c>
      <c r="C500" s="2">
        <v>0</v>
      </c>
      <c r="D500" s="2">
        <v>0</v>
      </c>
      <c r="E500" s="2">
        <v>0</v>
      </c>
      <c r="F500" s="32" t="e">
        <f t="shared" si="43"/>
        <v>#DIV/0!</v>
      </c>
      <c r="G500" s="3" t="e">
        <f t="shared" si="42"/>
        <v>#VALUE!</v>
      </c>
      <c r="H500" s="3" t="e">
        <f t="shared" si="42"/>
        <v>#VALUE!</v>
      </c>
      <c r="J500" s="7"/>
    </row>
    <row r="501" spans="1:13" x14ac:dyDescent="0.25">
      <c r="A501" s="28" t="str">
        <f>_xlfn.XLOOKUP(P!C501,'Banco de Dados'!$B$3:$B$274,'Banco de Dados'!$K$3:$K$274,"")</f>
        <v/>
      </c>
      <c r="B501" s="2">
        <v>0</v>
      </c>
      <c r="C501" s="2">
        <v>0</v>
      </c>
      <c r="D501" s="2">
        <v>0</v>
      </c>
      <c r="E501" s="2">
        <v>0</v>
      </c>
      <c r="F501" s="32" t="e">
        <f t="shared" si="43"/>
        <v>#DIV/0!</v>
      </c>
      <c r="G501" s="3" t="e">
        <f t="shared" si="42"/>
        <v>#VALUE!</v>
      </c>
      <c r="H501" s="3" t="e">
        <f t="shared" si="42"/>
        <v>#VALUE!</v>
      </c>
      <c r="J501" s="7"/>
    </row>
    <row r="502" spans="1:13" x14ac:dyDescent="0.25">
      <c r="A502" s="28" t="str">
        <f>_xlfn.XLOOKUP(P!C502,'Banco de Dados'!$B$3:$B$274,'Banco de Dados'!$K$3:$K$274,"")</f>
        <v/>
      </c>
      <c r="B502" s="2">
        <v>0</v>
      </c>
      <c r="C502" s="2">
        <v>0</v>
      </c>
      <c r="D502" s="2">
        <v>0</v>
      </c>
      <c r="E502" s="2">
        <v>0</v>
      </c>
      <c r="F502" s="32" t="e">
        <f t="shared" si="43"/>
        <v>#DIV/0!</v>
      </c>
      <c r="G502" s="3" t="e">
        <f t="shared" si="42"/>
        <v>#VALUE!</v>
      </c>
      <c r="H502" s="3" t="e">
        <f t="shared" si="42"/>
        <v>#VALUE!</v>
      </c>
      <c r="J502" s="7"/>
    </row>
    <row r="503" spans="1:13" x14ac:dyDescent="0.25">
      <c r="A503" s="28" t="str">
        <f>_xlfn.XLOOKUP(P!C503,'Banco de Dados'!$B$3:$B$274,'Banco de Dados'!$K$3:$K$274,"")</f>
        <v/>
      </c>
      <c r="B503" s="2">
        <v>0</v>
      </c>
      <c r="C503" s="2">
        <v>0</v>
      </c>
      <c r="D503" s="2">
        <v>0</v>
      </c>
      <c r="E503" s="2">
        <v>0</v>
      </c>
      <c r="F503" s="32" t="e">
        <f t="shared" si="43"/>
        <v>#DIV/0!</v>
      </c>
      <c r="G503" s="3" t="e">
        <f t="shared" si="42"/>
        <v>#VALUE!</v>
      </c>
      <c r="H503" s="3" t="e">
        <f t="shared" si="42"/>
        <v>#VALUE!</v>
      </c>
      <c r="J503" s="7"/>
    </row>
    <row r="504" spans="1:13" x14ac:dyDescent="0.25">
      <c r="A504" s="28" t="str">
        <f>_xlfn.XLOOKUP(P!C504,'Banco de Dados'!$B$3:$B$274,'Banco de Dados'!$K$3:$K$274,"")</f>
        <v/>
      </c>
      <c r="B504" s="2">
        <v>0</v>
      </c>
      <c r="C504" s="2">
        <v>0</v>
      </c>
      <c r="D504" s="2">
        <v>0</v>
      </c>
      <c r="E504" s="17">
        <v>0</v>
      </c>
      <c r="F504" s="32" t="e">
        <f t="shared" si="43"/>
        <v>#DIV/0!</v>
      </c>
      <c r="G504" s="3" t="e">
        <f t="shared" si="42"/>
        <v>#VALUE!</v>
      </c>
      <c r="H504" s="3" t="e">
        <f t="shared" si="42"/>
        <v>#VALUE!</v>
      </c>
      <c r="J504" s="7"/>
    </row>
    <row r="505" spans="1:13" ht="15.75" x14ac:dyDescent="0.25">
      <c r="A505" s="28" t="str">
        <f>_xlfn.XLOOKUP(P!C505,'Banco de Dados'!$B$3:$B$274,'Banco de Dados'!$K$3:$K$274,"")</f>
        <v/>
      </c>
      <c r="B505" s="2">
        <v>0</v>
      </c>
      <c r="C505" s="2">
        <v>0</v>
      </c>
      <c r="D505" s="2">
        <v>0</v>
      </c>
      <c r="E505" s="2">
        <v>0</v>
      </c>
      <c r="F505" s="32" t="e">
        <f t="shared" si="43"/>
        <v>#DIV/0!</v>
      </c>
      <c r="G505" s="3" t="e">
        <f t="shared" si="42"/>
        <v>#VALUE!</v>
      </c>
      <c r="H505" s="3" t="e">
        <f t="shared" si="42"/>
        <v>#VALUE!</v>
      </c>
      <c r="J505" s="7"/>
      <c r="K505" s="101" t="s">
        <v>216</v>
      </c>
      <c r="L505" s="102">
        <f>K483</f>
        <v>0</v>
      </c>
      <c r="M505" s="103" t="str">
        <f>M483</f>
        <v>Potássio</v>
      </c>
    </row>
    <row r="506" spans="1:13" x14ac:dyDescent="0.25">
      <c r="A506" s="28" t="str">
        <f>_xlfn.XLOOKUP(P!C506,'Banco de Dados'!$B$3:$B$274,'Banco de Dados'!$K$3:$K$274,"")</f>
        <v/>
      </c>
      <c r="B506" s="2">
        <v>0</v>
      </c>
      <c r="C506" s="2">
        <v>0</v>
      </c>
      <c r="D506" s="2">
        <v>0</v>
      </c>
      <c r="E506" s="2">
        <v>0</v>
      </c>
      <c r="F506" s="32" t="e">
        <f t="shared" si="43"/>
        <v>#DIV/0!</v>
      </c>
      <c r="G506" s="3" t="e">
        <f t="shared" si="42"/>
        <v>#VALUE!</v>
      </c>
      <c r="H506" s="3" t="e">
        <f t="shared" si="42"/>
        <v>#VALUE!</v>
      </c>
      <c r="J506" s="7"/>
      <c r="K506" s="68" t="s">
        <v>68</v>
      </c>
      <c r="L506" s="29" t="e">
        <f>(K489*M491)/M489</f>
        <v>#VALUE!</v>
      </c>
      <c r="M506" s="66" t="str">
        <f>$M$9</f>
        <v>mg/kg</v>
      </c>
    </row>
    <row r="507" spans="1:13" x14ac:dyDescent="0.25">
      <c r="A507" s="28" t="str">
        <f>_xlfn.XLOOKUP(P!C507,'Banco de Dados'!$B$3:$B$274,'Banco de Dados'!$K$3:$K$274,"")</f>
        <v/>
      </c>
      <c r="B507" s="2">
        <v>0</v>
      </c>
      <c r="C507" s="2">
        <v>0</v>
      </c>
      <c r="D507" s="2">
        <v>0</v>
      </c>
      <c r="E507" s="2">
        <v>0</v>
      </c>
      <c r="F507" s="32" t="e">
        <f t="shared" si="43"/>
        <v>#DIV/0!</v>
      </c>
      <c r="G507" s="3" t="e">
        <f t="shared" si="42"/>
        <v>#VALUE!</v>
      </c>
      <c r="H507" s="3" t="e">
        <f t="shared" si="42"/>
        <v>#VALUE!</v>
      </c>
      <c r="J507" s="7"/>
      <c r="K507" s="111" t="s">
        <v>246</v>
      </c>
      <c r="L507" s="126" t="e">
        <f>SQRT(((M494/L494)^2)+((M495/L495)^2)+((M496/L496)^2))</f>
        <v>#VALUE!</v>
      </c>
      <c r="M507" s="66"/>
    </row>
    <row r="508" spans="1:13" x14ac:dyDescent="0.25">
      <c r="A508" s="28" t="str">
        <f>_xlfn.XLOOKUP(P!C508,'Banco de Dados'!$B$3:$B$274,'Banco de Dados'!$K$3:$K$274,"")</f>
        <v/>
      </c>
      <c r="B508" s="2">
        <v>0</v>
      </c>
      <c r="C508" s="2">
        <v>0</v>
      </c>
      <c r="D508" s="2">
        <v>0</v>
      </c>
      <c r="E508" s="2">
        <v>0</v>
      </c>
      <c r="F508" s="32" t="e">
        <f t="shared" si="43"/>
        <v>#DIV/0!</v>
      </c>
      <c r="G508" s="3" t="e">
        <f t="shared" si="42"/>
        <v>#VALUE!</v>
      </c>
      <c r="H508" s="3" t="e">
        <f t="shared" si="42"/>
        <v>#VALUE!</v>
      </c>
      <c r="J508" s="7"/>
      <c r="K508" s="69" t="s">
        <v>247</v>
      </c>
      <c r="L508" s="127" t="e">
        <f>L507*L506</f>
        <v>#VALUE!</v>
      </c>
      <c r="M508" s="71" t="str">
        <f>$M$9</f>
        <v>mg/kg</v>
      </c>
    </row>
    <row r="509" spans="1:13" x14ac:dyDescent="0.25">
      <c r="A509" s="28" t="str">
        <f>_xlfn.XLOOKUP(P!C509,'Banco de Dados'!$B$3:$B$274,'Banco de Dados'!$K$3:$K$274,"")</f>
        <v/>
      </c>
      <c r="B509" s="2">
        <v>0</v>
      </c>
      <c r="C509" s="2">
        <v>0</v>
      </c>
      <c r="D509" s="2">
        <v>0</v>
      </c>
      <c r="E509" s="2">
        <v>0</v>
      </c>
      <c r="F509" s="32" t="e">
        <f t="shared" si="43"/>
        <v>#DIV/0!</v>
      </c>
      <c r="G509" s="3" t="e">
        <f t="shared" si="42"/>
        <v>#VALUE!</v>
      </c>
      <c r="H509" s="3" t="e">
        <f t="shared" si="42"/>
        <v>#VALUE!</v>
      </c>
      <c r="J509" s="7"/>
      <c r="K509" s="123"/>
      <c r="L509" s="124"/>
    </row>
    <row r="510" spans="1:13" x14ac:dyDescent="0.25">
      <c r="A510" s="28" t="str">
        <f>_xlfn.XLOOKUP(P!C510,'Banco de Dados'!$B$3:$B$274,'Banco de Dados'!$K$3:$K$274,"")</f>
        <v/>
      </c>
      <c r="B510" s="2">
        <v>0</v>
      </c>
      <c r="C510" s="2">
        <v>0</v>
      </c>
      <c r="D510" s="2">
        <v>0</v>
      </c>
      <c r="E510" s="2">
        <v>0</v>
      </c>
      <c r="F510" s="32" t="e">
        <f t="shared" si="43"/>
        <v>#DIV/0!</v>
      </c>
      <c r="G510" s="3" t="e">
        <f t="shared" si="42"/>
        <v>#VALUE!</v>
      </c>
      <c r="H510" s="3" t="e">
        <f t="shared" si="42"/>
        <v>#VALUE!</v>
      </c>
      <c r="J510" s="7"/>
    </row>
    <row r="511" spans="1:13" x14ac:dyDescent="0.25">
      <c r="A511" s="28" t="str">
        <f>_xlfn.XLOOKUP(P!C511,'Banco de Dados'!$B$3:$B$274,'Banco de Dados'!$K$3:$K$274,"")</f>
        <v/>
      </c>
      <c r="B511" s="2">
        <v>0</v>
      </c>
      <c r="C511" s="2">
        <v>0</v>
      </c>
      <c r="D511" s="2">
        <v>0</v>
      </c>
      <c r="E511" s="2">
        <v>0</v>
      </c>
      <c r="F511" s="32" t="e">
        <f t="shared" si="43"/>
        <v>#DIV/0!</v>
      </c>
      <c r="G511" s="3" t="e">
        <f t="shared" si="42"/>
        <v>#VALUE!</v>
      </c>
      <c r="H511" s="3" t="e">
        <f t="shared" si="42"/>
        <v>#VALUE!</v>
      </c>
      <c r="J511" s="7"/>
    </row>
    <row r="512" spans="1:13" x14ac:dyDescent="0.25">
      <c r="A512" s="28" t="str">
        <f>_xlfn.XLOOKUP(P!C512,'Banco de Dados'!$B$3:$B$274,'Banco de Dados'!$K$3:$K$274,"")</f>
        <v/>
      </c>
      <c r="B512" s="2">
        <v>0</v>
      </c>
      <c r="C512" s="2">
        <v>0</v>
      </c>
      <c r="D512" s="2">
        <v>0</v>
      </c>
      <c r="E512" s="2">
        <v>0</v>
      </c>
      <c r="F512" s="32" t="e">
        <f t="shared" si="43"/>
        <v>#DIV/0!</v>
      </c>
      <c r="G512" s="3" t="e">
        <f t="shared" ref="G512:H514" si="44">D512*$E$482</f>
        <v>#VALUE!</v>
      </c>
      <c r="H512" s="3" t="e">
        <f t="shared" si="44"/>
        <v>#VALUE!</v>
      </c>
      <c r="J512" s="7"/>
    </row>
    <row r="513" spans="1:14" x14ac:dyDescent="0.25">
      <c r="A513" s="28" t="str">
        <f>_xlfn.XLOOKUP(P!C513,'Banco de Dados'!$B$3:$B$274,'Banco de Dados'!$K$3:$K$274,"")</f>
        <v/>
      </c>
      <c r="B513" s="2">
        <v>0</v>
      </c>
      <c r="C513" s="2">
        <v>0</v>
      </c>
      <c r="D513" s="2">
        <v>0</v>
      </c>
      <c r="E513" s="2">
        <v>0</v>
      </c>
      <c r="F513" s="32" t="e">
        <f t="shared" si="43"/>
        <v>#DIV/0!</v>
      </c>
      <c r="G513" s="3" t="e">
        <f t="shared" si="44"/>
        <v>#VALUE!</v>
      </c>
      <c r="H513" s="3" t="e">
        <f t="shared" si="44"/>
        <v>#VALUE!</v>
      </c>
      <c r="J513" s="7"/>
    </row>
    <row r="514" spans="1:14" x14ac:dyDescent="0.25">
      <c r="A514" s="28" t="str">
        <f>_xlfn.XLOOKUP(P!C514,'Banco de Dados'!$B$3:$B$274,'Banco de Dados'!$K$3:$K$274,"")</f>
        <v/>
      </c>
      <c r="B514" s="2">
        <v>0</v>
      </c>
      <c r="C514" s="2">
        <v>0</v>
      </c>
      <c r="D514" s="2">
        <v>0</v>
      </c>
      <c r="E514" s="2">
        <v>0</v>
      </c>
      <c r="F514" s="32" t="e">
        <f t="shared" si="43"/>
        <v>#DIV/0!</v>
      </c>
      <c r="G514" s="3" t="e">
        <f t="shared" si="44"/>
        <v>#VALUE!</v>
      </c>
      <c r="H514" s="3" t="e">
        <f t="shared" si="44"/>
        <v>#VALUE!</v>
      </c>
      <c r="J514" s="7"/>
    </row>
    <row r="515" spans="1:14" x14ac:dyDescent="0.25">
      <c r="A515" s="21"/>
      <c r="B515" s="21"/>
      <c r="C515" s="21"/>
      <c r="D515" s="21"/>
      <c r="E515" s="21"/>
      <c r="F515" s="77"/>
      <c r="G515" s="21"/>
      <c r="H515" s="21"/>
      <c r="J515" s="21"/>
      <c r="K515" s="21"/>
      <c r="L515" s="21"/>
      <c r="M515" s="21"/>
      <c r="N515" s="21"/>
    </row>
    <row r="516" spans="1:14" ht="15.75" x14ac:dyDescent="0.25">
      <c r="A516" s="36">
        <f>'Nome das Amostras'!A19</f>
        <v>0</v>
      </c>
      <c r="B516" s="164" t="e">
        <f>VLOOKUP(A516,'Nome das Amostras'!$A$3:$D$28,2,FALSE)</f>
        <v>#N/A</v>
      </c>
      <c r="C516" s="164"/>
      <c r="D516" s="51" t="s">
        <v>65</v>
      </c>
      <c r="E516" s="52" t="e">
        <f>'Banco de Dados'!$O$13/'Banco de Dados'!DP13</f>
        <v>#VALUE!</v>
      </c>
      <c r="F516" s="74"/>
      <c r="G516" s="3"/>
      <c r="H516" s="3"/>
      <c r="J516" s="7"/>
    </row>
    <row r="517" spans="1:14" ht="15.75" x14ac:dyDescent="0.25">
      <c r="A517" s="107" t="s">
        <v>1</v>
      </c>
      <c r="B517" s="107" t="s">
        <v>0</v>
      </c>
      <c r="C517" s="107" t="s">
        <v>212</v>
      </c>
      <c r="D517" s="107" t="s">
        <v>209</v>
      </c>
      <c r="E517" s="107" t="s">
        <v>213</v>
      </c>
      <c r="F517" s="76" t="s">
        <v>219</v>
      </c>
      <c r="G517" s="54" t="s">
        <v>140</v>
      </c>
      <c r="H517" s="54" t="s">
        <v>66</v>
      </c>
      <c r="J517" s="7"/>
      <c r="K517" s="72">
        <f>A516</f>
        <v>0</v>
      </c>
      <c r="L517" s="55" t="s">
        <v>215</v>
      </c>
      <c r="M517" s="41" t="str">
        <f>$A$1</f>
        <v>Potássio</v>
      </c>
      <c r="N517" s="3"/>
    </row>
    <row r="518" spans="1:14" x14ac:dyDescent="0.25">
      <c r="A518" s="28" t="str">
        <f>_xlfn.XLOOKUP(P!C518,'Banco de Dados'!$B$3:$B$274,'Banco de Dados'!$K$3:$K$274,"")</f>
        <v/>
      </c>
      <c r="B518" s="2" cm="1">
        <f t="array" ref="B518:E548">Dados!DL5:DO35</f>
        <v>0</v>
      </c>
      <c r="C518" s="2">
        <v>0</v>
      </c>
      <c r="D518" s="2">
        <v>0</v>
      </c>
      <c r="E518" s="2">
        <v>0</v>
      </c>
      <c r="F518" s="32" t="e">
        <f>(E518*100)/D518</f>
        <v>#DIV/0!</v>
      </c>
      <c r="G518" s="3" t="e">
        <f t="shared" ref="G518:H545" si="45">D518*$E$516</f>
        <v>#VALUE!</v>
      </c>
      <c r="H518" s="3" t="e">
        <f t="shared" si="45"/>
        <v>#VALUE!</v>
      </c>
      <c r="J518" s="7"/>
      <c r="K518" s="5" t="s">
        <v>210</v>
      </c>
      <c r="L518" s="5"/>
      <c r="M518" s="5" t="s">
        <v>211</v>
      </c>
    </row>
    <row r="519" spans="1:14" x14ac:dyDescent="0.25">
      <c r="A519" s="28" t="str">
        <f>_xlfn.XLOOKUP(P!C519,'Banco de Dados'!$B$3:$B$274,'Banco de Dados'!$K$3:$K$274,"")</f>
        <v/>
      </c>
      <c r="B519" s="2">
        <v>0</v>
      </c>
      <c r="C519" s="2">
        <v>0</v>
      </c>
      <c r="D519" s="2">
        <v>0</v>
      </c>
      <c r="E519" s="2">
        <v>0</v>
      </c>
      <c r="F519" s="32" t="e">
        <f t="shared" ref="F519:F548" si="46">(E519*100)/D519</f>
        <v>#DIV/0!</v>
      </c>
      <c r="G519" s="3" t="e">
        <f t="shared" si="45"/>
        <v>#VALUE!</v>
      </c>
      <c r="H519" s="3" t="e">
        <f t="shared" si="45"/>
        <v>#VALUE!</v>
      </c>
      <c r="J519" s="7"/>
      <c r="K519" s="6" t="str">
        <f>_xlfn.XLOOKUP($B$4,A518:A545,G518:G545,"")</f>
        <v/>
      </c>
      <c r="L519" s="6"/>
      <c r="M519" s="6" t="str">
        <f>_xlfn.XLOOKUP($B$4,A518:A545,H518:H545,"")</f>
        <v/>
      </c>
    </row>
    <row r="520" spans="1:14" x14ac:dyDescent="0.25">
      <c r="A520" s="28" t="str">
        <f>_xlfn.XLOOKUP(P!C520,'Banco de Dados'!$B$3:$B$274,'Banco de Dados'!$K$3:$K$274,"")</f>
        <v/>
      </c>
      <c r="B520" s="2">
        <v>0</v>
      </c>
      <c r="C520" s="2">
        <v>0</v>
      </c>
      <c r="D520" s="2">
        <v>0</v>
      </c>
      <c r="E520" s="2">
        <v>0</v>
      </c>
      <c r="F520" s="32" t="e">
        <f t="shared" si="46"/>
        <v>#DIV/0!</v>
      </c>
      <c r="G520" s="3" t="e">
        <f t="shared" si="45"/>
        <v>#VALUE!</v>
      </c>
      <c r="H520" s="3" t="e">
        <f t="shared" si="45"/>
        <v>#VALUE!</v>
      </c>
      <c r="J520" s="7"/>
    </row>
    <row r="521" spans="1:14" ht="15.75" x14ac:dyDescent="0.25">
      <c r="A521" s="28" t="str">
        <f>_xlfn.XLOOKUP(P!C521,'Banco de Dados'!$B$3:$B$274,'Banco de Dados'!$K$3:$K$274,"")</f>
        <v/>
      </c>
      <c r="B521" s="2">
        <v>0</v>
      </c>
      <c r="C521" s="2">
        <v>0</v>
      </c>
      <c r="D521" s="2">
        <v>0</v>
      </c>
      <c r="E521" s="2">
        <v>0</v>
      </c>
      <c r="F521" s="32" t="e">
        <f t="shared" si="46"/>
        <v>#DIV/0!</v>
      </c>
      <c r="G521" s="3" t="e">
        <f t="shared" si="45"/>
        <v>#VALUE!</v>
      </c>
      <c r="H521" s="3" t="e">
        <f t="shared" si="45"/>
        <v>#VALUE!</v>
      </c>
      <c r="K521" s="165" t="s">
        <v>67</v>
      </c>
      <c r="L521" s="166"/>
      <c r="M521" s="167"/>
      <c r="N521"/>
    </row>
    <row r="522" spans="1:14" x14ac:dyDescent="0.25">
      <c r="A522" s="28" t="str">
        <f>_xlfn.XLOOKUP(P!C522,'Banco de Dados'!$B$3:$B$274,'Banco de Dados'!$K$3:$K$274,"")</f>
        <v/>
      </c>
      <c r="B522" s="2">
        <v>0</v>
      </c>
      <c r="C522" s="2">
        <v>0</v>
      </c>
      <c r="D522" s="2">
        <v>0</v>
      </c>
      <c r="E522" s="2">
        <v>0</v>
      </c>
      <c r="F522" s="32" t="e">
        <f t="shared" si="46"/>
        <v>#DIV/0!</v>
      </c>
      <c r="G522" s="3" t="e">
        <f t="shared" si="45"/>
        <v>#VALUE!</v>
      </c>
      <c r="H522" s="3" t="e">
        <f t="shared" si="45"/>
        <v>#VALUE!</v>
      </c>
      <c r="J522" s="7"/>
      <c r="K522" s="104" t="s">
        <v>240</v>
      </c>
      <c r="L522" s="39"/>
      <c r="M522" s="106" t="s">
        <v>209</v>
      </c>
    </row>
    <row r="523" spans="1:14" x14ac:dyDescent="0.25">
      <c r="A523" s="28" t="str">
        <f>_xlfn.XLOOKUP(P!C523,'Banco de Dados'!$B$3:$B$274,'Banco de Dados'!$K$3:$K$274,"")</f>
        <v/>
      </c>
      <c r="B523" s="2">
        <v>0</v>
      </c>
      <c r="C523" s="2">
        <v>0</v>
      </c>
      <c r="D523" s="2">
        <v>0</v>
      </c>
      <c r="E523" s="2">
        <v>0</v>
      </c>
      <c r="F523" s="32" t="e">
        <f t="shared" si="46"/>
        <v>#DIV/0!</v>
      </c>
      <c r="G523" s="3" t="e">
        <f t="shared" si="45"/>
        <v>#VALUE!</v>
      </c>
      <c r="H523" s="3" t="e">
        <f t="shared" si="45"/>
        <v>#VALUE!</v>
      </c>
      <c r="J523" s="58" t="s">
        <v>38</v>
      </c>
      <c r="K523" s="59">
        <f>$L$9</f>
        <v>26760</v>
      </c>
      <c r="L523" s="60"/>
      <c r="M523" s="61">
        <f>$M$11</f>
        <v>169151</v>
      </c>
      <c r="N523" s="60"/>
    </row>
    <row r="524" spans="1:14" x14ac:dyDescent="0.25">
      <c r="A524" s="28" t="str">
        <f>_xlfn.XLOOKUP(P!C524,'Banco de Dados'!$B$3:$B$274,'Banco de Dados'!$K$3:$K$274,"")</f>
        <v/>
      </c>
      <c r="B524" s="2">
        <v>0</v>
      </c>
      <c r="C524" s="2">
        <v>0</v>
      </c>
      <c r="D524" s="2">
        <v>0</v>
      </c>
      <c r="E524" s="2">
        <v>0</v>
      </c>
      <c r="F524" s="32" t="e">
        <f t="shared" si="46"/>
        <v>#DIV/0!</v>
      </c>
      <c r="G524" s="3" t="e">
        <f t="shared" si="45"/>
        <v>#VALUE!</v>
      </c>
      <c r="H524" s="3" t="e">
        <f t="shared" si="45"/>
        <v>#VALUE!</v>
      </c>
      <c r="J524" s="2"/>
      <c r="K524" s="18"/>
      <c r="L524" s="2" t="s">
        <v>70</v>
      </c>
      <c r="M524" s="19"/>
    </row>
    <row r="525" spans="1:14" x14ac:dyDescent="0.25">
      <c r="A525" s="28" t="str">
        <f>_xlfn.XLOOKUP(P!C525,'Banco de Dados'!$B$3:$B$274,'Banco de Dados'!$K$3:$K$274,"")</f>
        <v/>
      </c>
      <c r="B525" s="2">
        <v>0</v>
      </c>
      <c r="C525" s="2">
        <v>0</v>
      </c>
      <c r="D525" s="2">
        <v>0</v>
      </c>
      <c r="E525" s="2">
        <v>0</v>
      </c>
      <c r="F525" s="32" t="e">
        <f t="shared" si="46"/>
        <v>#DIV/0!</v>
      </c>
      <c r="G525" s="3" t="e">
        <f t="shared" si="45"/>
        <v>#VALUE!</v>
      </c>
      <c r="H525" s="3" t="e">
        <f t="shared" si="45"/>
        <v>#VALUE!</v>
      </c>
      <c r="J525" s="58" t="s">
        <v>69</v>
      </c>
      <c r="K525" s="62" t="s">
        <v>71</v>
      </c>
      <c r="L525" s="63"/>
      <c r="M525" s="64" t="str">
        <f>K519</f>
        <v/>
      </c>
      <c r="N525" s="60"/>
    </row>
    <row r="526" spans="1:14" x14ac:dyDescent="0.25">
      <c r="A526" s="28" t="str">
        <f>_xlfn.XLOOKUP(P!C526,'Banco de Dados'!$B$3:$B$274,'Banco de Dados'!$K$3:$K$274,"")</f>
        <v/>
      </c>
      <c r="B526" s="2">
        <v>0</v>
      </c>
      <c r="C526" s="2">
        <v>0</v>
      </c>
      <c r="D526" s="2">
        <v>0</v>
      </c>
      <c r="E526" s="2">
        <v>0</v>
      </c>
      <c r="F526" s="32" t="e">
        <f t="shared" si="46"/>
        <v>#DIV/0!</v>
      </c>
      <c r="G526" s="3" t="e">
        <f t="shared" si="45"/>
        <v>#VALUE!</v>
      </c>
      <c r="H526" s="3" t="e">
        <f t="shared" si="45"/>
        <v>#VALUE!</v>
      </c>
      <c r="J526" s="7"/>
    </row>
    <row r="527" spans="1:14" ht="15.75" x14ac:dyDescent="0.25">
      <c r="A527" s="28" t="str">
        <f>_xlfn.XLOOKUP(P!C527,'Banco de Dados'!$B$3:$B$274,'Banco de Dados'!$K$3:$K$274,"")</f>
        <v/>
      </c>
      <c r="B527" s="2">
        <v>0</v>
      </c>
      <c r="C527" s="2">
        <v>0</v>
      </c>
      <c r="D527" s="2">
        <v>0</v>
      </c>
      <c r="E527" s="2">
        <v>0</v>
      </c>
      <c r="F527" s="32" t="e">
        <f t="shared" si="46"/>
        <v>#DIV/0!</v>
      </c>
      <c r="G527" s="3" t="e">
        <f t="shared" si="45"/>
        <v>#VALUE!</v>
      </c>
      <c r="H527" s="3" t="e">
        <f t="shared" si="45"/>
        <v>#VALUE!</v>
      </c>
      <c r="J527" s="7"/>
      <c r="K527" s="165" t="s">
        <v>218</v>
      </c>
      <c r="L527" s="166"/>
      <c r="M527" s="167"/>
    </row>
    <row r="528" spans="1:14" x14ac:dyDescent="0.25">
      <c r="A528" s="28" t="str">
        <f>_xlfn.XLOOKUP(P!C528,'Banco de Dados'!$B$3:$B$274,'Banco de Dados'!$K$3:$K$274,"")</f>
        <v/>
      </c>
      <c r="B528" s="2">
        <v>0</v>
      </c>
      <c r="C528" s="2">
        <v>0</v>
      </c>
      <c r="D528" s="2">
        <v>0</v>
      </c>
      <c r="E528" s="2">
        <v>0</v>
      </c>
      <c r="F528" s="32" t="e">
        <f t="shared" si="46"/>
        <v>#DIV/0!</v>
      </c>
      <c r="G528" s="3" t="e">
        <f t="shared" si="45"/>
        <v>#VALUE!</v>
      </c>
      <c r="H528" s="3" t="e">
        <f t="shared" si="45"/>
        <v>#VALUE!</v>
      </c>
      <c r="J528" s="7"/>
      <c r="K528" s="104" t="s">
        <v>236</v>
      </c>
      <c r="L528" s="108" t="str">
        <f>K519</f>
        <v/>
      </c>
      <c r="M528" s="109" t="str">
        <f>M519</f>
        <v/>
      </c>
    </row>
    <row r="529" spans="1:13" x14ac:dyDescent="0.25">
      <c r="A529" s="28" t="str">
        <f>_xlfn.XLOOKUP(P!C529,'Banco de Dados'!$B$3:$B$274,'Banco de Dados'!$K$3:$K$274,"")</f>
        <v/>
      </c>
      <c r="B529" s="2">
        <v>0</v>
      </c>
      <c r="C529" s="2">
        <v>0</v>
      </c>
      <c r="D529" s="2">
        <v>0</v>
      </c>
      <c r="E529" s="2">
        <v>0</v>
      </c>
      <c r="F529" s="32" t="e">
        <f t="shared" si="46"/>
        <v>#DIV/0!</v>
      </c>
      <c r="G529" s="3" t="e">
        <f t="shared" si="45"/>
        <v>#VALUE!</v>
      </c>
      <c r="H529" s="3" t="e">
        <f t="shared" si="45"/>
        <v>#VALUE!</v>
      </c>
      <c r="J529" s="7"/>
      <c r="K529" s="104" t="s">
        <v>237</v>
      </c>
      <c r="L529" s="105">
        <f>$L$9</f>
        <v>26760</v>
      </c>
      <c r="M529" s="106">
        <f>$L$10</f>
        <v>480</v>
      </c>
    </row>
    <row r="530" spans="1:13" x14ac:dyDescent="0.25">
      <c r="A530" s="28" t="str">
        <f>_xlfn.XLOOKUP(P!C530,'Banco de Dados'!$B$3:$B$274,'Banco de Dados'!$K$3:$K$274,"")</f>
        <v/>
      </c>
      <c r="B530" s="2">
        <v>0</v>
      </c>
      <c r="C530" s="2">
        <v>0</v>
      </c>
      <c r="D530" s="2">
        <v>0</v>
      </c>
      <c r="E530" s="2">
        <v>0</v>
      </c>
      <c r="F530" s="32" t="e">
        <f t="shared" si="46"/>
        <v>#DIV/0!</v>
      </c>
      <c r="G530" s="3" t="e">
        <f t="shared" si="45"/>
        <v>#VALUE!</v>
      </c>
      <c r="H530" s="3" t="e">
        <f t="shared" si="45"/>
        <v>#VALUE!</v>
      </c>
      <c r="J530" s="7"/>
      <c r="K530" s="104" t="s">
        <v>238</v>
      </c>
      <c r="L530" s="105">
        <f>$M$11</f>
        <v>169151</v>
      </c>
      <c r="M530" s="106">
        <f>$M$12</f>
        <v>441</v>
      </c>
    </row>
    <row r="531" spans="1:13" x14ac:dyDescent="0.25">
      <c r="A531" s="28" t="str">
        <f>_xlfn.XLOOKUP(P!C531,'Banco de Dados'!$B$3:$B$274,'Banco de Dados'!$K$3:$K$274,"")</f>
        <v/>
      </c>
      <c r="B531" s="2">
        <v>0</v>
      </c>
      <c r="C531" s="2">
        <v>0</v>
      </c>
      <c r="D531" s="2">
        <v>0</v>
      </c>
      <c r="E531" s="2">
        <v>0</v>
      </c>
      <c r="F531" s="32" t="e">
        <f t="shared" si="46"/>
        <v>#DIV/0!</v>
      </c>
      <c r="G531" s="3" t="e">
        <f t="shared" si="45"/>
        <v>#VALUE!</v>
      </c>
      <c r="H531" s="3" t="e">
        <f t="shared" si="45"/>
        <v>#VALUE!</v>
      </c>
      <c r="J531" s="7"/>
      <c r="K531" s="69" t="s">
        <v>217</v>
      </c>
      <c r="L531" s="110" t="e">
        <f>SQRT(((M528/L528)^2)+((M529/L529)^2)+((M530/L530)^2))</f>
        <v>#VALUE!</v>
      </c>
      <c r="M531" s="71" t="str">
        <f>M540</f>
        <v>mg/kg</v>
      </c>
    </row>
    <row r="532" spans="1:13" x14ac:dyDescent="0.25">
      <c r="A532" s="28" t="str">
        <f>_xlfn.XLOOKUP(P!C532,'Banco de Dados'!$B$3:$B$274,'Banco de Dados'!$K$3:$K$274,"")</f>
        <v/>
      </c>
      <c r="B532" s="2">
        <v>0</v>
      </c>
      <c r="C532" s="2">
        <v>0</v>
      </c>
      <c r="D532" s="2">
        <v>0</v>
      </c>
      <c r="E532" s="2">
        <v>0</v>
      </c>
      <c r="F532" s="32" t="e">
        <f t="shared" si="46"/>
        <v>#DIV/0!</v>
      </c>
      <c r="G532" s="3" t="e">
        <f t="shared" si="45"/>
        <v>#VALUE!</v>
      </c>
      <c r="H532" s="3" t="e">
        <f t="shared" si="45"/>
        <v>#VALUE!</v>
      </c>
      <c r="J532" s="7"/>
    </row>
    <row r="533" spans="1:13" x14ac:dyDescent="0.25">
      <c r="A533" s="28" t="str">
        <f>_xlfn.XLOOKUP(P!C533,'Banco de Dados'!$B$3:$B$274,'Banco de Dados'!$K$3:$K$274,"")</f>
        <v/>
      </c>
      <c r="B533" s="2">
        <v>0</v>
      </c>
      <c r="C533" s="2">
        <v>0</v>
      </c>
      <c r="D533" s="2">
        <v>0</v>
      </c>
      <c r="E533" s="2">
        <v>0</v>
      </c>
      <c r="F533" s="32" t="e">
        <f t="shared" si="46"/>
        <v>#DIV/0!</v>
      </c>
      <c r="G533" s="3" t="e">
        <f t="shared" si="45"/>
        <v>#VALUE!</v>
      </c>
      <c r="H533" s="3" t="e">
        <f t="shared" si="45"/>
        <v>#VALUE!</v>
      </c>
      <c r="J533" s="7"/>
    </row>
    <row r="534" spans="1:13" x14ac:dyDescent="0.25">
      <c r="A534" s="28" t="str">
        <f>_xlfn.XLOOKUP(P!C534,'Banco de Dados'!$B$3:$B$274,'Banco de Dados'!$K$3:$K$274,"")</f>
        <v/>
      </c>
      <c r="B534" s="2">
        <v>0</v>
      </c>
      <c r="C534" s="2">
        <v>0</v>
      </c>
      <c r="D534" s="2">
        <v>0</v>
      </c>
      <c r="E534" s="2">
        <v>0</v>
      </c>
      <c r="F534" s="32" t="e">
        <f t="shared" si="46"/>
        <v>#DIV/0!</v>
      </c>
      <c r="G534" s="3" t="e">
        <f t="shared" si="45"/>
        <v>#VALUE!</v>
      </c>
      <c r="H534" s="3" t="e">
        <f t="shared" si="45"/>
        <v>#VALUE!</v>
      </c>
      <c r="J534" s="7"/>
    </row>
    <row r="535" spans="1:13" x14ac:dyDescent="0.25">
      <c r="A535" s="28" t="str">
        <f>_xlfn.XLOOKUP(P!C535,'Banco de Dados'!$B$3:$B$274,'Banco de Dados'!$K$3:$K$274,"")</f>
        <v/>
      </c>
      <c r="B535" s="2">
        <v>0</v>
      </c>
      <c r="C535" s="2">
        <v>0</v>
      </c>
      <c r="D535" s="2">
        <v>0</v>
      </c>
      <c r="E535" s="2">
        <v>0</v>
      </c>
      <c r="F535" s="32" t="e">
        <f t="shared" si="46"/>
        <v>#DIV/0!</v>
      </c>
      <c r="G535" s="3" t="e">
        <f t="shared" si="45"/>
        <v>#VALUE!</v>
      </c>
      <c r="H535" s="3" t="e">
        <f t="shared" si="45"/>
        <v>#VALUE!</v>
      </c>
      <c r="J535" s="7"/>
    </row>
    <row r="536" spans="1:13" x14ac:dyDescent="0.25">
      <c r="A536" s="28" t="str">
        <f>_xlfn.XLOOKUP(P!C536,'Banco de Dados'!$B$3:$B$274,'Banco de Dados'!$K$3:$K$274,"")</f>
        <v/>
      </c>
      <c r="B536" s="2">
        <v>0</v>
      </c>
      <c r="C536" s="2">
        <v>0</v>
      </c>
      <c r="D536" s="2">
        <v>0</v>
      </c>
      <c r="E536" s="2">
        <v>0</v>
      </c>
      <c r="F536" s="32" t="e">
        <f t="shared" si="46"/>
        <v>#DIV/0!</v>
      </c>
      <c r="G536" s="3" t="e">
        <f t="shared" si="45"/>
        <v>#VALUE!</v>
      </c>
      <c r="H536" s="3" t="e">
        <f t="shared" si="45"/>
        <v>#VALUE!</v>
      </c>
      <c r="J536" s="7"/>
    </row>
    <row r="537" spans="1:13" x14ac:dyDescent="0.25">
      <c r="A537" s="28" t="str">
        <f>_xlfn.XLOOKUP(P!C537,'Banco de Dados'!$B$3:$B$274,'Banco de Dados'!$K$3:$K$274,"")</f>
        <v/>
      </c>
      <c r="B537" s="2">
        <v>0</v>
      </c>
      <c r="C537" s="2">
        <v>0</v>
      </c>
      <c r="D537" s="2">
        <v>0</v>
      </c>
      <c r="E537" s="2">
        <v>0</v>
      </c>
      <c r="F537" s="32" t="e">
        <f t="shared" si="46"/>
        <v>#DIV/0!</v>
      </c>
      <c r="G537" s="3" t="e">
        <f t="shared" si="45"/>
        <v>#VALUE!</v>
      </c>
      <c r="H537" s="3" t="e">
        <f t="shared" si="45"/>
        <v>#VALUE!</v>
      </c>
      <c r="J537" s="7"/>
    </row>
    <row r="538" spans="1:13" x14ac:dyDescent="0.25">
      <c r="A538" s="28" t="str">
        <f>_xlfn.XLOOKUP(P!C538,'Banco de Dados'!$B$3:$B$274,'Banco de Dados'!$K$3:$K$274,"")</f>
        <v/>
      </c>
      <c r="B538" s="2">
        <v>0</v>
      </c>
      <c r="C538" s="2">
        <v>0</v>
      </c>
      <c r="D538" s="2">
        <v>0</v>
      </c>
      <c r="E538" s="17">
        <v>0</v>
      </c>
      <c r="F538" s="32" t="e">
        <f t="shared" si="46"/>
        <v>#DIV/0!</v>
      </c>
      <c r="G538" s="3" t="e">
        <f t="shared" si="45"/>
        <v>#VALUE!</v>
      </c>
      <c r="H538" s="3" t="e">
        <f t="shared" si="45"/>
        <v>#VALUE!</v>
      </c>
      <c r="J538" s="7"/>
    </row>
    <row r="539" spans="1:13" ht="15.75" x14ac:dyDescent="0.25">
      <c r="A539" s="28" t="str">
        <f>_xlfn.XLOOKUP(P!C539,'Banco de Dados'!$B$3:$B$274,'Banco de Dados'!$K$3:$K$274,"")</f>
        <v/>
      </c>
      <c r="B539" s="2">
        <v>0</v>
      </c>
      <c r="C539" s="2">
        <v>0</v>
      </c>
      <c r="D539" s="2">
        <v>0</v>
      </c>
      <c r="E539" s="2">
        <v>0</v>
      </c>
      <c r="F539" s="32" t="e">
        <f t="shared" si="46"/>
        <v>#DIV/0!</v>
      </c>
      <c r="G539" s="3" t="e">
        <f t="shared" si="45"/>
        <v>#VALUE!</v>
      </c>
      <c r="H539" s="3" t="e">
        <f t="shared" si="45"/>
        <v>#VALUE!</v>
      </c>
      <c r="J539" s="7"/>
      <c r="K539" s="101" t="s">
        <v>216</v>
      </c>
      <c r="L539" s="102">
        <f>K517</f>
        <v>0</v>
      </c>
      <c r="M539" s="103" t="str">
        <f>M517</f>
        <v>Potássio</v>
      </c>
    </row>
    <row r="540" spans="1:13" x14ac:dyDescent="0.25">
      <c r="A540" s="28" t="str">
        <f>_xlfn.XLOOKUP(P!C540,'Banco de Dados'!$B$3:$B$274,'Banco de Dados'!$K$3:$K$274,"")</f>
        <v/>
      </c>
      <c r="B540" s="2">
        <v>0</v>
      </c>
      <c r="C540" s="2">
        <v>0</v>
      </c>
      <c r="D540" s="2">
        <v>0</v>
      </c>
      <c r="E540" s="2">
        <v>0</v>
      </c>
      <c r="F540" s="32" t="e">
        <f t="shared" si="46"/>
        <v>#DIV/0!</v>
      </c>
      <c r="G540" s="3" t="e">
        <f t="shared" si="45"/>
        <v>#VALUE!</v>
      </c>
      <c r="H540" s="3" t="e">
        <f t="shared" si="45"/>
        <v>#VALUE!</v>
      </c>
      <c r="J540" s="7"/>
      <c r="K540" s="68" t="s">
        <v>68</v>
      </c>
      <c r="L540" s="29" t="e">
        <f>(K523*M525)/M523</f>
        <v>#VALUE!</v>
      </c>
      <c r="M540" s="66" t="str">
        <f>$M$9</f>
        <v>mg/kg</v>
      </c>
    </row>
    <row r="541" spans="1:13" x14ac:dyDescent="0.25">
      <c r="A541" s="28" t="str">
        <f>_xlfn.XLOOKUP(P!C541,'Banco de Dados'!$B$3:$B$274,'Banco de Dados'!$K$3:$K$274,"")</f>
        <v/>
      </c>
      <c r="B541" s="2">
        <v>0</v>
      </c>
      <c r="C541" s="2">
        <v>0</v>
      </c>
      <c r="D541" s="2">
        <v>0</v>
      </c>
      <c r="E541" s="2">
        <v>0</v>
      </c>
      <c r="F541" s="32" t="e">
        <f t="shared" si="46"/>
        <v>#DIV/0!</v>
      </c>
      <c r="G541" s="3" t="e">
        <f t="shared" si="45"/>
        <v>#VALUE!</v>
      </c>
      <c r="H541" s="3" t="e">
        <f t="shared" si="45"/>
        <v>#VALUE!</v>
      </c>
      <c r="J541" s="7"/>
      <c r="K541" s="111" t="s">
        <v>246</v>
      </c>
      <c r="L541" s="126" t="e">
        <f>SQRT(((M528/L528)^2)+((M529/L529)^2)+((M530/L530)^2))</f>
        <v>#VALUE!</v>
      </c>
      <c r="M541" s="66"/>
    </row>
    <row r="542" spans="1:13" x14ac:dyDescent="0.25">
      <c r="A542" s="28" t="str">
        <f>_xlfn.XLOOKUP(P!C542,'Banco de Dados'!$B$3:$B$274,'Banco de Dados'!$K$3:$K$274,"")</f>
        <v/>
      </c>
      <c r="B542" s="2">
        <v>0</v>
      </c>
      <c r="C542" s="2">
        <v>0</v>
      </c>
      <c r="D542" s="2">
        <v>0</v>
      </c>
      <c r="E542" s="2">
        <v>0</v>
      </c>
      <c r="F542" s="32" t="e">
        <f t="shared" si="46"/>
        <v>#DIV/0!</v>
      </c>
      <c r="G542" s="3" t="e">
        <f t="shared" si="45"/>
        <v>#VALUE!</v>
      </c>
      <c r="H542" s="3" t="e">
        <f t="shared" si="45"/>
        <v>#VALUE!</v>
      </c>
      <c r="J542" s="7"/>
      <c r="K542" s="69" t="s">
        <v>247</v>
      </c>
      <c r="L542" s="127" t="e">
        <f>L541*L540</f>
        <v>#VALUE!</v>
      </c>
      <c r="M542" s="71" t="str">
        <f>$M$9</f>
        <v>mg/kg</v>
      </c>
    </row>
    <row r="543" spans="1:13" x14ac:dyDescent="0.25">
      <c r="A543" s="28" t="str">
        <f>_xlfn.XLOOKUP(P!C543,'Banco de Dados'!$B$3:$B$274,'Banco de Dados'!$K$3:$K$274,"")</f>
        <v/>
      </c>
      <c r="B543" s="2">
        <v>0</v>
      </c>
      <c r="C543" s="2">
        <v>0</v>
      </c>
      <c r="D543" s="2">
        <v>0</v>
      </c>
      <c r="E543" s="2">
        <v>0</v>
      </c>
      <c r="F543" s="32" t="e">
        <f t="shared" si="46"/>
        <v>#DIV/0!</v>
      </c>
      <c r="G543" s="3" t="e">
        <f t="shared" si="45"/>
        <v>#VALUE!</v>
      </c>
      <c r="H543" s="3" t="e">
        <f t="shared" si="45"/>
        <v>#VALUE!</v>
      </c>
      <c r="J543" s="7"/>
      <c r="K543" s="123"/>
      <c r="L543" s="124"/>
    </row>
    <row r="544" spans="1:13" x14ac:dyDescent="0.25">
      <c r="A544" s="28" t="str">
        <f>_xlfn.XLOOKUP(P!C544,'Banco de Dados'!$B$3:$B$274,'Banco de Dados'!$K$3:$K$274,"")</f>
        <v/>
      </c>
      <c r="B544" s="2">
        <v>0</v>
      </c>
      <c r="C544" s="2">
        <v>0</v>
      </c>
      <c r="D544" s="2">
        <v>0</v>
      </c>
      <c r="E544" s="2">
        <v>0</v>
      </c>
      <c r="F544" s="32" t="e">
        <f t="shared" si="46"/>
        <v>#DIV/0!</v>
      </c>
      <c r="G544" s="3" t="e">
        <f t="shared" si="45"/>
        <v>#VALUE!</v>
      </c>
      <c r="H544" s="3" t="e">
        <f t="shared" si="45"/>
        <v>#VALUE!</v>
      </c>
      <c r="J544" s="7"/>
    </row>
    <row r="545" spans="1:14" x14ac:dyDescent="0.25">
      <c r="A545" s="28" t="str">
        <f>_xlfn.XLOOKUP(P!C545,'Banco de Dados'!$B$3:$B$274,'Banco de Dados'!$K$3:$K$274,"")</f>
        <v/>
      </c>
      <c r="B545" s="2">
        <v>0</v>
      </c>
      <c r="C545" s="2">
        <v>0</v>
      </c>
      <c r="D545" s="2">
        <v>0</v>
      </c>
      <c r="E545" s="2">
        <v>0</v>
      </c>
      <c r="F545" s="32" t="e">
        <f t="shared" si="46"/>
        <v>#DIV/0!</v>
      </c>
      <c r="G545" s="3" t="e">
        <f t="shared" si="45"/>
        <v>#VALUE!</v>
      </c>
      <c r="H545" s="3" t="e">
        <f t="shared" si="45"/>
        <v>#VALUE!</v>
      </c>
      <c r="J545" s="7"/>
    </row>
    <row r="546" spans="1:14" x14ac:dyDescent="0.25">
      <c r="A546" s="28" t="str">
        <f>_xlfn.XLOOKUP(P!C546,'Banco de Dados'!$B$3:$B$274,'Banco de Dados'!$K$3:$K$274,"")</f>
        <v/>
      </c>
      <c r="B546" s="2">
        <v>0</v>
      </c>
      <c r="C546" s="2">
        <v>0</v>
      </c>
      <c r="D546" s="2">
        <v>0</v>
      </c>
      <c r="E546" s="2">
        <v>0</v>
      </c>
      <c r="F546" s="32" t="e">
        <f t="shared" si="46"/>
        <v>#DIV/0!</v>
      </c>
      <c r="G546" s="3" t="e">
        <f t="shared" ref="G546:H548" si="47">D546*$E$516</f>
        <v>#VALUE!</v>
      </c>
      <c r="H546" s="3" t="e">
        <f t="shared" si="47"/>
        <v>#VALUE!</v>
      </c>
      <c r="J546" s="7"/>
    </row>
    <row r="547" spans="1:14" x14ac:dyDescent="0.25">
      <c r="A547" s="28" t="str">
        <f>_xlfn.XLOOKUP(P!C547,'Banco de Dados'!$B$3:$B$274,'Banco de Dados'!$K$3:$K$274,"")</f>
        <v/>
      </c>
      <c r="B547" s="2">
        <v>0</v>
      </c>
      <c r="C547" s="2">
        <v>0</v>
      </c>
      <c r="D547" s="2">
        <v>0</v>
      </c>
      <c r="E547" s="2">
        <v>0</v>
      </c>
      <c r="F547" s="32" t="e">
        <f t="shared" si="46"/>
        <v>#DIV/0!</v>
      </c>
      <c r="G547" s="3" t="e">
        <f t="shared" si="47"/>
        <v>#VALUE!</v>
      </c>
      <c r="H547" s="3" t="e">
        <f t="shared" si="47"/>
        <v>#VALUE!</v>
      </c>
      <c r="J547" s="7"/>
    </row>
    <row r="548" spans="1:14" x14ac:dyDescent="0.25">
      <c r="A548" s="28" t="str">
        <f>_xlfn.XLOOKUP(P!C548,'Banco de Dados'!$B$3:$B$274,'Banco de Dados'!$K$3:$K$274,"")</f>
        <v/>
      </c>
      <c r="B548" s="2">
        <v>0</v>
      </c>
      <c r="C548" s="2">
        <v>0</v>
      </c>
      <c r="D548" s="2">
        <v>0</v>
      </c>
      <c r="E548" s="2">
        <v>0</v>
      </c>
      <c r="F548" s="32" t="e">
        <f t="shared" si="46"/>
        <v>#DIV/0!</v>
      </c>
      <c r="G548" s="3" t="e">
        <f t="shared" si="47"/>
        <v>#VALUE!</v>
      </c>
      <c r="H548" s="3" t="e">
        <f t="shared" si="47"/>
        <v>#VALUE!</v>
      </c>
      <c r="J548" s="7"/>
    </row>
    <row r="549" spans="1:14" x14ac:dyDescent="0.25">
      <c r="A549" s="21"/>
      <c r="B549" s="21"/>
      <c r="C549" s="21"/>
      <c r="D549" s="21"/>
      <c r="E549" s="21"/>
      <c r="F549" s="77"/>
      <c r="G549" s="21"/>
      <c r="H549" s="21"/>
      <c r="J549" s="21"/>
      <c r="K549" s="21"/>
      <c r="L549" s="21"/>
      <c r="M549" s="21"/>
      <c r="N549" s="21"/>
    </row>
    <row r="550" spans="1:14" ht="15.75" x14ac:dyDescent="0.25">
      <c r="A550" s="36">
        <f>'Nome das Amostras'!A20</f>
        <v>0</v>
      </c>
      <c r="B550" s="164" t="e">
        <f>VLOOKUP(A550,'Nome das Amostras'!$A$3:$D$28,2,FALSE)</f>
        <v>#N/A</v>
      </c>
      <c r="C550" s="164"/>
      <c r="D550" s="51" t="s">
        <v>65</v>
      </c>
      <c r="E550" s="52" t="e">
        <f>'Banco de Dados'!$O$13/'Banco de Dados'!DW13</f>
        <v>#VALUE!</v>
      </c>
      <c r="F550" s="74"/>
      <c r="G550" s="3"/>
      <c r="H550" s="3"/>
      <c r="J550" s="7"/>
    </row>
    <row r="551" spans="1:14" ht="15.75" x14ac:dyDescent="0.25">
      <c r="A551" s="107" t="s">
        <v>1</v>
      </c>
      <c r="B551" s="107" t="s">
        <v>0</v>
      </c>
      <c r="C551" s="107" t="s">
        <v>212</v>
      </c>
      <c r="D551" s="107" t="s">
        <v>209</v>
      </c>
      <c r="E551" s="107" t="s">
        <v>213</v>
      </c>
      <c r="F551" s="76" t="s">
        <v>219</v>
      </c>
      <c r="G551" s="54" t="s">
        <v>140</v>
      </c>
      <c r="H551" s="54" t="s">
        <v>66</v>
      </c>
      <c r="J551" s="7"/>
      <c r="K551" s="72">
        <f>A550</f>
        <v>0</v>
      </c>
      <c r="L551" s="55" t="s">
        <v>215</v>
      </c>
      <c r="M551" s="41" t="str">
        <f>$A$1</f>
        <v>Potássio</v>
      </c>
      <c r="N551" s="3"/>
    </row>
    <row r="552" spans="1:14" x14ac:dyDescent="0.25">
      <c r="A552" s="28" t="str">
        <f>_xlfn.XLOOKUP(P!C552,'Banco de Dados'!$B$3:$B$274,'Banco de Dados'!$K$3:$K$274,"")</f>
        <v/>
      </c>
      <c r="B552" s="2" cm="1">
        <f t="array" ref="B552:E582">Dados!DS5:DV35</f>
        <v>0</v>
      </c>
      <c r="C552" s="2">
        <v>0</v>
      </c>
      <c r="D552" s="2">
        <v>0</v>
      </c>
      <c r="E552" s="2">
        <v>0</v>
      </c>
      <c r="F552" s="32" t="e">
        <f>(E552*100)/D552</f>
        <v>#DIV/0!</v>
      </c>
      <c r="G552" s="3" t="e">
        <f t="shared" ref="G552:H579" si="48">D552*$E$550</f>
        <v>#VALUE!</v>
      </c>
      <c r="H552" s="3" t="e">
        <f t="shared" si="48"/>
        <v>#VALUE!</v>
      </c>
      <c r="J552" s="7"/>
      <c r="K552" s="5" t="s">
        <v>210</v>
      </c>
      <c r="L552" s="5"/>
      <c r="M552" s="5" t="s">
        <v>211</v>
      </c>
    </row>
    <row r="553" spans="1:14" x14ac:dyDescent="0.25">
      <c r="A553" s="28" t="str">
        <f>_xlfn.XLOOKUP(P!C553,'Banco de Dados'!$B$3:$B$274,'Banco de Dados'!$K$3:$K$274,"")</f>
        <v/>
      </c>
      <c r="B553" s="2">
        <v>0</v>
      </c>
      <c r="C553" s="2">
        <v>0</v>
      </c>
      <c r="D553" s="2">
        <v>0</v>
      </c>
      <c r="E553" s="2">
        <v>0</v>
      </c>
      <c r="F553" s="32" t="e">
        <f t="shared" ref="F553:F582" si="49">(E553*100)/D553</f>
        <v>#DIV/0!</v>
      </c>
      <c r="G553" s="3" t="e">
        <f t="shared" si="48"/>
        <v>#VALUE!</v>
      </c>
      <c r="H553" s="3" t="e">
        <f t="shared" si="48"/>
        <v>#VALUE!</v>
      </c>
      <c r="J553" s="7"/>
      <c r="K553" s="6" t="str">
        <f>_xlfn.XLOOKUP($B$4,A552:A579,G552:G579,"")</f>
        <v/>
      </c>
      <c r="L553" s="6"/>
      <c r="M553" s="6" t="str">
        <f>_xlfn.XLOOKUP($B$4,A552:A579,H552:H579,"")</f>
        <v/>
      </c>
    </row>
    <row r="554" spans="1:14" x14ac:dyDescent="0.25">
      <c r="A554" s="28" t="str">
        <f>_xlfn.XLOOKUP(P!C554,'Banco de Dados'!$B$3:$B$274,'Banco de Dados'!$K$3:$K$274,"")</f>
        <v/>
      </c>
      <c r="B554" s="2">
        <v>0</v>
      </c>
      <c r="C554" s="2">
        <v>0</v>
      </c>
      <c r="D554" s="2">
        <v>0</v>
      </c>
      <c r="E554" s="2">
        <v>0</v>
      </c>
      <c r="F554" s="32" t="e">
        <f t="shared" si="49"/>
        <v>#DIV/0!</v>
      </c>
      <c r="G554" s="3" t="e">
        <f t="shared" si="48"/>
        <v>#VALUE!</v>
      </c>
      <c r="H554" s="3" t="e">
        <f t="shared" si="48"/>
        <v>#VALUE!</v>
      </c>
      <c r="J554" s="7"/>
    </row>
    <row r="555" spans="1:14" ht="15.75" x14ac:dyDescent="0.25">
      <c r="A555" s="28" t="str">
        <f>_xlfn.XLOOKUP(P!C555,'Banco de Dados'!$B$3:$B$274,'Banco de Dados'!$K$3:$K$274,"")</f>
        <v/>
      </c>
      <c r="B555" s="2">
        <v>0</v>
      </c>
      <c r="C555" s="2">
        <v>0</v>
      </c>
      <c r="D555" s="2">
        <v>0</v>
      </c>
      <c r="E555" s="2">
        <v>0</v>
      </c>
      <c r="F555" s="32" t="e">
        <f t="shared" si="49"/>
        <v>#DIV/0!</v>
      </c>
      <c r="G555" s="3" t="e">
        <f t="shared" si="48"/>
        <v>#VALUE!</v>
      </c>
      <c r="H555" s="3" t="e">
        <f t="shared" si="48"/>
        <v>#VALUE!</v>
      </c>
      <c r="K555" s="165" t="s">
        <v>67</v>
      </c>
      <c r="L555" s="166"/>
      <c r="M555" s="167"/>
      <c r="N555"/>
    </row>
    <row r="556" spans="1:14" x14ac:dyDescent="0.25">
      <c r="A556" s="28" t="str">
        <f>_xlfn.XLOOKUP(P!C556,'Banco de Dados'!$B$3:$B$274,'Banco de Dados'!$K$3:$K$274,"")</f>
        <v/>
      </c>
      <c r="B556" s="2">
        <v>0</v>
      </c>
      <c r="C556" s="2">
        <v>0</v>
      </c>
      <c r="D556" s="2">
        <v>0</v>
      </c>
      <c r="E556" s="2">
        <v>0</v>
      </c>
      <c r="F556" s="32" t="e">
        <f t="shared" si="49"/>
        <v>#DIV/0!</v>
      </c>
      <c r="G556" s="3" t="e">
        <f t="shared" si="48"/>
        <v>#VALUE!</v>
      </c>
      <c r="H556" s="3" t="e">
        <f t="shared" si="48"/>
        <v>#VALUE!</v>
      </c>
      <c r="J556" s="7"/>
      <c r="K556" s="104" t="s">
        <v>240</v>
      </c>
      <c r="L556" s="39"/>
      <c r="M556" s="106" t="s">
        <v>209</v>
      </c>
    </row>
    <row r="557" spans="1:14" x14ac:dyDescent="0.25">
      <c r="A557" s="28" t="str">
        <f>_xlfn.XLOOKUP(P!C557,'Banco de Dados'!$B$3:$B$274,'Banco de Dados'!$K$3:$K$274,"")</f>
        <v/>
      </c>
      <c r="B557" s="2">
        <v>0</v>
      </c>
      <c r="C557" s="2">
        <v>0</v>
      </c>
      <c r="D557" s="2">
        <v>0</v>
      </c>
      <c r="E557" s="2">
        <v>0</v>
      </c>
      <c r="F557" s="32" t="e">
        <f t="shared" si="49"/>
        <v>#DIV/0!</v>
      </c>
      <c r="G557" s="3" t="e">
        <f t="shared" si="48"/>
        <v>#VALUE!</v>
      </c>
      <c r="H557" s="3" t="e">
        <f t="shared" si="48"/>
        <v>#VALUE!</v>
      </c>
      <c r="J557" s="58" t="s">
        <v>38</v>
      </c>
      <c r="K557" s="59">
        <f>$L$9</f>
        <v>26760</v>
      </c>
      <c r="L557" s="60"/>
      <c r="M557" s="61">
        <f>$M$11</f>
        <v>169151</v>
      </c>
      <c r="N557" s="60"/>
    </row>
    <row r="558" spans="1:14" x14ac:dyDescent="0.25">
      <c r="A558" s="28" t="str">
        <f>_xlfn.XLOOKUP(P!C558,'Banco de Dados'!$B$3:$B$274,'Banco de Dados'!$K$3:$K$274,"")</f>
        <v/>
      </c>
      <c r="B558" s="2">
        <v>0</v>
      </c>
      <c r="C558" s="2">
        <v>0</v>
      </c>
      <c r="D558" s="2">
        <v>0</v>
      </c>
      <c r="E558" s="2">
        <v>0</v>
      </c>
      <c r="F558" s="32" t="e">
        <f t="shared" si="49"/>
        <v>#DIV/0!</v>
      </c>
      <c r="G558" s="3" t="e">
        <f t="shared" si="48"/>
        <v>#VALUE!</v>
      </c>
      <c r="H558" s="3" t="e">
        <f t="shared" si="48"/>
        <v>#VALUE!</v>
      </c>
      <c r="J558" s="2"/>
      <c r="K558" s="18"/>
      <c r="L558" s="2" t="s">
        <v>70</v>
      </c>
      <c r="M558" s="19"/>
    </row>
    <row r="559" spans="1:14" x14ac:dyDescent="0.25">
      <c r="A559" s="28" t="str">
        <f>_xlfn.XLOOKUP(P!C559,'Banco de Dados'!$B$3:$B$274,'Banco de Dados'!$K$3:$K$274,"")</f>
        <v/>
      </c>
      <c r="B559" s="2">
        <v>0</v>
      </c>
      <c r="C559" s="2">
        <v>0</v>
      </c>
      <c r="D559" s="2">
        <v>0</v>
      </c>
      <c r="E559" s="2">
        <v>0</v>
      </c>
      <c r="F559" s="32" t="e">
        <f t="shared" si="49"/>
        <v>#DIV/0!</v>
      </c>
      <c r="G559" s="3" t="e">
        <f t="shared" si="48"/>
        <v>#VALUE!</v>
      </c>
      <c r="H559" s="3" t="e">
        <f t="shared" si="48"/>
        <v>#VALUE!</v>
      </c>
      <c r="J559" s="58" t="s">
        <v>69</v>
      </c>
      <c r="K559" s="62" t="s">
        <v>71</v>
      </c>
      <c r="L559" s="63"/>
      <c r="M559" s="64" t="str">
        <f>K553</f>
        <v/>
      </c>
      <c r="N559" s="60"/>
    </row>
    <row r="560" spans="1:14" x14ac:dyDescent="0.25">
      <c r="A560" s="28" t="str">
        <f>_xlfn.XLOOKUP(P!C560,'Banco de Dados'!$B$3:$B$274,'Banco de Dados'!$K$3:$K$274,"")</f>
        <v/>
      </c>
      <c r="B560" s="2">
        <v>0</v>
      </c>
      <c r="C560" s="2">
        <v>0</v>
      </c>
      <c r="D560" s="2">
        <v>0</v>
      </c>
      <c r="E560" s="2">
        <v>0</v>
      </c>
      <c r="F560" s="32" t="e">
        <f t="shared" si="49"/>
        <v>#DIV/0!</v>
      </c>
      <c r="G560" s="3" t="e">
        <f t="shared" si="48"/>
        <v>#VALUE!</v>
      </c>
      <c r="H560" s="3" t="e">
        <f t="shared" si="48"/>
        <v>#VALUE!</v>
      </c>
      <c r="J560" s="7"/>
    </row>
    <row r="561" spans="1:13" ht="15.75" x14ac:dyDescent="0.25">
      <c r="A561" s="28" t="str">
        <f>_xlfn.XLOOKUP(P!C561,'Banco de Dados'!$B$3:$B$274,'Banco de Dados'!$K$3:$K$274,"")</f>
        <v/>
      </c>
      <c r="B561" s="2">
        <v>0</v>
      </c>
      <c r="C561" s="2">
        <v>0</v>
      </c>
      <c r="D561" s="2">
        <v>0</v>
      </c>
      <c r="E561" s="2">
        <v>0</v>
      </c>
      <c r="F561" s="32" t="e">
        <f t="shared" si="49"/>
        <v>#DIV/0!</v>
      </c>
      <c r="G561" s="3" t="e">
        <f t="shared" si="48"/>
        <v>#VALUE!</v>
      </c>
      <c r="H561" s="3" t="e">
        <f t="shared" si="48"/>
        <v>#VALUE!</v>
      </c>
      <c r="J561" s="7"/>
      <c r="K561" s="165" t="s">
        <v>218</v>
      </c>
      <c r="L561" s="166"/>
      <c r="M561" s="167"/>
    </row>
    <row r="562" spans="1:13" x14ac:dyDescent="0.25">
      <c r="A562" s="28" t="str">
        <f>_xlfn.XLOOKUP(P!C562,'Banco de Dados'!$B$3:$B$274,'Banco de Dados'!$K$3:$K$274,"")</f>
        <v/>
      </c>
      <c r="B562" s="2">
        <v>0</v>
      </c>
      <c r="C562" s="2">
        <v>0</v>
      </c>
      <c r="D562" s="2">
        <v>0</v>
      </c>
      <c r="E562" s="2">
        <v>0</v>
      </c>
      <c r="F562" s="32" t="e">
        <f t="shared" si="49"/>
        <v>#DIV/0!</v>
      </c>
      <c r="G562" s="3" t="e">
        <f t="shared" si="48"/>
        <v>#VALUE!</v>
      </c>
      <c r="H562" s="3" t="e">
        <f t="shared" si="48"/>
        <v>#VALUE!</v>
      </c>
      <c r="J562" s="7"/>
      <c r="K562" s="104" t="s">
        <v>236</v>
      </c>
      <c r="L562" s="108" t="str">
        <f>K553</f>
        <v/>
      </c>
      <c r="M562" s="109" t="str">
        <f>M553</f>
        <v/>
      </c>
    </row>
    <row r="563" spans="1:13" x14ac:dyDescent="0.25">
      <c r="A563" s="28" t="str">
        <f>_xlfn.XLOOKUP(P!C563,'Banco de Dados'!$B$3:$B$274,'Banco de Dados'!$K$3:$K$274,"")</f>
        <v/>
      </c>
      <c r="B563" s="2">
        <v>0</v>
      </c>
      <c r="C563" s="2">
        <v>0</v>
      </c>
      <c r="D563" s="2">
        <v>0</v>
      </c>
      <c r="E563" s="2">
        <v>0</v>
      </c>
      <c r="F563" s="32" t="e">
        <f t="shared" si="49"/>
        <v>#DIV/0!</v>
      </c>
      <c r="G563" s="3" t="e">
        <f t="shared" si="48"/>
        <v>#VALUE!</v>
      </c>
      <c r="H563" s="3" t="e">
        <f t="shared" si="48"/>
        <v>#VALUE!</v>
      </c>
      <c r="J563" s="7"/>
      <c r="K563" s="104" t="s">
        <v>237</v>
      </c>
      <c r="L563" s="105">
        <f>$L$9</f>
        <v>26760</v>
      </c>
      <c r="M563" s="106">
        <f>$L$10</f>
        <v>480</v>
      </c>
    </row>
    <row r="564" spans="1:13" x14ac:dyDescent="0.25">
      <c r="A564" s="28" t="str">
        <f>_xlfn.XLOOKUP(P!C564,'Banco de Dados'!$B$3:$B$274,'Banco de Dados'!$K$3:$K$274,"")</f>
        <v/>
      </c>
      <c r="B564" s="2">
        <v>0</v>
      </c>
      <c r="C564" s="2">
        <v>0</v>
      </c>
      <c r="D564" s="2">
        <v>0</v>
      </c>
      <c r="E564" s="2">
        <v>0</v>
      </c>
      <c r="F564" s="32" t="e">
        <f t="shared" si="49"/>
        <v>#DIV/0!</v>
      </c>
      <c r="G564" s="3" t="e">
        <f t="shared" si="48"/>
        <v>#VALUE!</v>
      </c>
      <c r="H564" s="3" t="e">
        <f t="shared" si="48"/>
        <v>#VALUE!</v>
      </c>
      <c r="J564" s="7"/>
      <c r="K564" s="104" t="s">
        <v>238</v>
      </c>
      <c r="L564" s="105">
        <f>$M$11</f>
        <v>169151</v>
      </c>
      <c r="M564" s="106">
        <f>$M$12</f>
        <v>441</v>
      </c>
    </row>
    <row r="565" spans="1:13" x14ac:dyDescent="0.25">
      <c r="A565" s="28" t="str">
        <f>_xlfn.XLOOKUP(P!C565,'Banco de Dados'!$B$3:$B$274,'Banco de Dados'!$K$3:$K$274,"")</f>
        <v/>
      </c>
      <c r="B565" s="2">
        <v>0</v>
      </c>
      <c r="C565" s="2">
        <v>0</v>
      </c>
      <c r="D565" s="2">
        <v>0</v>
      </c>
      <c r="E565" s="2">
        <v>0</v>
      </c>
      <c r="F565" s="32" t="e">
        <f t="shared" si="49"/>
        <v>#DIV/0!</v>
      </c>
      <c r="G565" s="3" t="e">
        <f t="shared" si="48"/>
        <v>#VALUE!</v>
      </c>
      <c r="H565" s="3" t="e">
        <f t="shared" si="48"/>
        <v>#VALUE!</v>
      </c>
      <c r="J565" s="7"/>
      <c r="K565" s="69" t="s">
        <v>217</v>
      </c>
      <c r="L565" s="110" t="e">
        <f>SQRT(((M562/L562)^2)+((M563/L563)^2)+((M564/L564)^2))</f>
        <v>#VALUE!</v>
      </c>
      <c r="M565" s="71" t="str">
        <f>M574</f>
        <v>mg/kg</v>
      </c>
    </row>
    <row r="566" spans="1:13" x14ac:dyDescent="0.25">
      <c r="A566" s="28" t="str">
        <f>_xlfn.XLOOKUP(P!C566,'Banco de Dados'!$B$3:$B$274,'Banco de Dados'!$K$3:$K$274,"")</f>
        <v/>
      </c>
      <c r="B566" s="2">
        <v>0</v>
      </c>
      <c r="C566" s="2">
        <v>0</v>
      </c>
      <c r="D566" s="2">
        <v>0</v>
      </c>
      <c r="E566" s="2">
        <v>0</v>
      </c>
      <c r="F566" s="32" t="e">
        <f t="shared" si="49"/>
        <v>#DIV/0!</v>
      </c>
      <c r="G566" s="3" t="e">
        <f t="shared" si="48"/>
        <v>#VALUE!</v>
      </c>
      <c r="H566" s="3" t="e">
        <f t="shared" si="48"/>
        <v>#VALUE!</v>
      </c>
      <c r="J566" s="7"/>
    </row>
    <row r="567" spans="1:13" x14ac:dyDescent="0.25">
      <c r="A567" s="28" t="str">
        <f>_xlfn.XLOOKUP(P!C567,'Banco de Dados'!$B$3:$B$274,'Banco de Dados'!$K$3:$K$274,"")</f>
        <v/>
      </c>
      <c r="B567" s="2">
        <v>0</v>
      </c>
      <c r="C567" s="2">
        <v>0</v>
      </c>
      <c r="D567" s="2">
        <v>0</v>
      </c>
      <c r="E567" s="2">
        <v>0</v>
      </c>
      <c r="F567" s="32" t="e">
        <f t="shared" si="49"/>
        <v>#DIV/0!</v>
      </c>
      <c r="G567" s="3" t="e">
        <f t="shared" si="48"/>
        <v>#VALUE!</v>
      </c>
      <c r="H567" s="3" t="e">
        <f t="shared" si="48"/>
        <v>#VALUE!</v>
      </c>
      <c r="J567" s="7"/>
    </row>
    <row r="568" spans="1:13" x14ac:dyDescent="0.25">
      <c r="A568" s="28" t="str">
        <f>_xlfn.XLOOKUP(P!C568,'Banco de Dados'!$B$3:$B$274,'Banco de Dados'!$K$3:$K$274,"")</f>
        <v/>
      </c>
      <c r="B568" s="2">
        <v>0</v>
      </c>
      <c r="C568" s="2">
        <v>0</v>
      </c>
      <c r="D568" s="2">
        <v>0</v>
      </c>
      <c r="E568" s="2">
        <v>0</v>
      </c>
      <c r="F568" s="32" t="e">
        <f t="shared" si="49"/>
        <v>#DIV/0!</v>
      </c>
      <c r="G568" s="3" t="e">
        <f t="shared" si="48"/>
        <v>#VALUE!</v>
      </c>
      <c r="H568" s="3" t="e">
        <f t="shared" si="48"/>
        <v>#VALUE!</v>
      </c>
      <c r="J568" s="7"/>
    </row>
    <row r="569" spans="1:13" x14ac:dyDescent="0.25">
      <c r="A569" s="28" t="str">
        <f>_xlfn.XLOOKUP(P!C569,'Banco de Dados'!$B$3:$B$274,'Banco de Dados'!$K$3:$K$274,"")</f>
        <v/>
      </c>
      <c r="B569" s="2">
        <v>0</v>
      </c>
      <c r="C569" s="2">
        <v>0</v>
      </c>
      <c r="D569" s="2">
        <v>0</v>
      </c>
      <c r="E569" s="2">
        <v>0</v>
      </c>
      <c r="F569" s="32" t="e">
        <f t="shared" si="49"/>
        <v>#DIV/0!</v>
      </c>
      <c r="G569" s="3" t="e">
        <f t="shared" si="48"/>
        <v>#VALUE!</v>
      </c>
      <c r="H569" s="3" t="e">
        <f t="shared" si="48"/>
        <v>#VALUE!</v>
      </c>
      <c r="J569" s="7"/>
    </row>
    <row r="570" spans="1:13" x14ac:dyDescent="0.25">
      <c r="A570" s="28" t="str">
        <f>_xlfn.XLOOKUP(P!C570,'Banco de Dados'!$B$3:$B$274,'Banco de Dados'!$K$3:$K$274,"")</f>
        <v/>
      </c>
      <c r="B570" s="2">
        <v>0</v>
      </c>
      <c r="C570" s="2">
        <v>0</v>
      </c>
      <c r="D570" s="2">
        <v>0</v>
      </c>
      <c r="E570" s="2">
        <v>0</v>
      </c>
      <c r="F570" s="32" t="e">
        <f t="shared" si="49"/>
        <v>#DIV/0!</v>
      </c>
      <c r="G570" s="3" t="e">
        <f t="shared" si="48"/>
        <v>#VALUE!</v>
      </c>
      <c r="H570" s="3" t="e">
        <f t="shared" si="48"/>
        <v>#VALUE!</v>
      </c>
      <c r="J570" s="7"/>
    </row>
    <row r="571" spans="1:13" x14ac:dyDescent="0.25">
      <c r="A571" s="28" t="str">
        <f>_xlfn.XLOOKUP(P!C571,'Banco de Dados'!$B$3:$B$274,'Banco de Dados'!$K$3:$K$274,"")</f>
        <v/>
      </c>
      <c r="B571" s="2">
        <v>0</v>
      </c>
      <c r="C571" s="2">
        <v>0</v>
      </c>
      <c r="D571" s="2">
        <v>0</v>
      </c>
      <c r="E571" s="2">
        <v>0</v>
      </c>
      <c r="F571" s="32" t="e">
        <f t="shared" si="49"/>
        <v>#DIV/0!</v>
      </c>
      <c r="G571" s="3" t="e">
        <f t="shared" si="48"/>
        <v>#VALUE!</v>
      </c>
      <c r="H571" s="3" t="e">
        <f t="shared" si="48"/>
        <v>#VALUE!</v>
      </c>
      <c r="J571" s="7"/>
    </row>
    <row r="572" spans="1:13" x14ac:dyDescent="0.25">
      <c r="A572" s="28" t="str">
        <f>_xlfn.XLOOKUP(P!C572,'Banco de Dados'!$B$3:$B$274,'Banco de Dados'!$K$3:$K$274,"")</f>
        <v/>
      </c>
      <c r="B572" s="2">
        <v>0</v>
      </c>
      <c r="C572" s="2">
        <v>0</v>
      </c>
      <c r="D572" s="2">
        <v>0</v>
      </c>
      <c r="E572" s="17">
        <v>0</v>
      </c>
      <c r="F572" s="32" t="e">
        <f t="shared" si="49"/>
        <v>#DIV/0!</v>
      </c>
      <c r="G572" s="3" t="e">
        <f t="shared" si="48"/>
        <v>#VALUE!</v>
      </c>
      <c r="H572" s="3" t="e">
        <f t="shared" si="48"/>
        <v>#VALUE!</v>
      </c>
      <c r="J572" s="7"/>
    </row>
    <row r="573" spans="1:13" ht="15.75" x14ac:dyDescent="0.25">
      <c r="A573" s="28" t="str">
        <f>_xlfn.XLOOKUP(P!C573,'Banco de Dados'!$B$3:$B$274,'Banco de Dados'!$K$3:$K$274,"")</f>
        <v/>
      </c>
      <c r="B573" s="2">
        <v>0</v>
      </c>
      <c r="C573" s="2">
        <v>0</v>
      </c>
      <c r="D573" s="2">
        <v>0</v>
      </c>
      <c r="E573" s="2">
        <v>0</v>
      </c>
      <c r="F573" s="32" t="e">
        <f t="shared" si="49"/>
        <v>#DIV/0!</v>
      </c>
      <c r="G573" s="3" t="e">
        <f t="shared" si="48"/>
        <v>#VALUE!</v>
      </c>
      <c r="H573" s="3" t="e">
        <f t="shared" si="48"/>
        <v>#VALUE!</v>
      </c>
      <c r="J573" s="7"/>
      <c r="K573" s="101" t="s">
        <v>216</v>
      </c>
      <c r="L573" s="102">
        <f>K551</f>
        <v>0</v>
      </c>
      <c r="M573" s="103" t="str">
        <f>M551</f>
        <v>Potássio</v>
      </c>
    </row>
    <row r="574" spans="1:13" x14ac:dyDescent="0.25">
      <c r="A574" s="28" t="str">
        <f>_xlfn.XLOOKUP(P!C574,'Banco de Dados'!$B$3:$B$274,'Banco de Dados'!$K$3:$K$274,"")</f>
        <v/>
      </c>
      <c r="B574" s="2">
        <v>0</v>
      </c>
      <c r="C574" s="2">
        <v>0</v>
      </c>
      <c r="D574" s="2">
        <v>0</v>
      </c>
      <c r="E574" s="2">
        <v>0</v>
      </c>
      <c r="F574" s="32" t="e">
        <f t="shared" si="49"/>
        <v>#DIV/0!</v>
      </c>
      <c r="G574" s="3" t="e">
        <f t="shared" si="48"/>
        <v>#VALUE!</v>
      </c>
      <c r="H574" s="3" t="e">
        <f t="shared" si="48"/>
        <v>#VALUE!</v>
      </c>
      <c r="J574" s="7"/>
      <c r="K574" s="68" t="s">
        <v>68</v>
      </c>
      <c r="L574" s="29" t="e">
        <f>(K557*M559)/M557</f>
        <v>#VALUE!</v>
      </c>
      <c r="M574" s="66" t="str">
        <f>$M$9</f>
        <v>mg/kg</v>
      </c>
    </row>
    <row r="575" spans="1:13" x14ac:dyDescent="0.25">
      <c r="A575" s="28" t="str">
        <f>_xlfn.XLOOKUP(P!C575,'Banco de Dados'!$B$3:$B$274,'Banco de Dados'!$K$3:$K$274,"")</f>
        <v/>
      </c>
      <c r="B575" s="2">
        <v>0</v>
      </c>
      <c r="C575" s="2">
        <v>0</v>
      </c>
      <c r="D575" s="2">
        <v>0</v>
      </c>
      <c r="E575" s="2">
        <v>0</v>
      </c>
      <c r="F575" s="32" t="e">
        <f t="shared" si="49"/>
        <v>#DIV/0!</v>
      </c>
      <c r="G575" s="3" t="e">
        <f t="shared" si="48"/>
        <v>#VALUE!</v>
      </c>
      <c r="H575" s="3" t="e">
        <f t="shared" si="48"/>
        <v>#VALUE!</v>
      </c>
      <c r="J575" s="7"/>
      <c r="K575" s="111" t="s">
        <v>246</v>
      </c>
      <c r="L575" s="126" t="e">
        <f>SQRT(((M562/L562)^2)+((M563/L563)^2)+((M564/L564)^2))</f>
        <v>#VALUE!</v>
      </c>
      <c r="M575" s="66"/>
    </row>
    <row r="576" spans="1:13" x14ac:dyDescent="0.25">
      <c r="A576" s="28" t="str">
        <f>_xlfn.XLOOKUP(P!C576,'Banco de Dados'!$B$3:$B$274,'Banco de Dados'!$K$3:$K$274,"")</f>
        <v/>
      </c>
      <c r="B576" s="2">
        <v>0</v>
      </c>
      <c r="C576" s="2">
        <v>0</v>
      </c>
      <c r="D576" s="2">
        <v>0</v>
      </c>
      <c r="E576" s="2">
        <v>0</v>
      </c>
      <c r="F576" s="32" t="e">
        <f t="shared" si="49"/>
        <v>#DIV/0!</v>
      </c>
      <c r="G576" s="3" t="e">
        <f t="shared" si="48"/>
        <v>#VALUE!</v>
      </c>
      <c r="H576" s="3" t="e">
        <f t="shared" si="48"/>
        <v>#VALUE!</v>
      </c>
      <c r="J576" s="7"/>
      <c r="K576" s="69" t="s">
        <v>247</v>
      </c>
      <c r="L576" s="127" t="e">
        <f>L575*L574</f>
        <v>#VALUE!</v>
      </c>
      <c r="M576" s="71" t="str">
        <f>$M$9</f>
        <v>mg/kg</v>
      </c>
    </row>
    <row r="577" spans="1:14" x14ac:dyDescent="0.25">
      <c r="A577" s="28" t="str">
        <f>_xlfn.XLOOKUP(P!C577,'Banco de Dados'!$B$3:$B$274,'Banco de Dados'!$K$3:$K$274,"")</f>
        <v/>
      </c>
      <c r="B577" s="2">
        <v>0</v>
      </c>
      <c r="C577" s="2">
        <v>0</v>
      </c>
      <c r="D577" s="2">
        <v>0</v>
      </c>
      <c r="E577" s="2">
        <v>0</v>
      </c>
      <c r="F577" s="32" t="e">
        <f t="shared" si="49"/>
        <v>#DIV/0!</v>
      </c>
      <c r="G577" s="3" t="e">
        <f t="shared" si="48"/>
        <v>#VALUE!</v>
      </c>
      <c r="H577" s="3" t="e">
        <f t="shared" si="48"/>
        <v>#VALUE!</v>
      </c>
      <c r="J577" s="7"/>
      <c r="K577" s="123"/>
      <c r="L577" s="124"/>
    </row>
    <row r="578" spans="1:14" x14ac:dyDescent="0.25">
      <c r="A578" s="28" t="str">
        <f>_xlfn.XLOOKUP(P!C578,'Banco de Dados'!$B$3:$B$274,'Banco de Dados'!$K$3:$K$274,"")</f>
        <v/>
      </c>
      <c r="B578" s="2">
        <v>0</v>
      </c>
      <c r="C578" s="2">
        <v>0</v>
      </c>
      <c r="D578" s="2">
        <v>0</v>
      </c>
      <c r="E578" s="2">
        <v>0</v>
      </c>
      <c r="F578" s="32" t="e">
        <f t="shared" si="49"/>
        <v>#DIV/0!</v>
      </c>
      <c r="G578" s="3" t="e">
        <f t="shared" si="48"/>
        <v>#VALUE!</v>
      </c>
      <c r="H578" s="3" t="e">
        <f t="shared" si="48"/>
        <v>#VALUE!</v>
      </c>
      <c r="J578" s="7"/>
    </row>
    <row r="579" spans="1:14" x14ac:dyDescent="0.25">
      <c r="A579" s="28" t="str">
        <f>_xlfn.XLOOKUP(P!C579,'Banco de Dados'!$B$3:$B$274,'Banco de Dados'!$K$3:$K$274,"")</f>
        <v/>
      </c>
      <c r="B579" s="2">
        <v>0</v>
      </c>
      <c r="C579" s="2">
        <v>0</v>
      </c>
      <c r="D579" s="2">
        <v>0</v>
      </c>
      <c r="E579" s="2">
        <v>0</v>
      </c>
      <c r="F579" s="32" t="e">
        <f t="shared" si="49"/>
        <v>#DIV/0!</v>
      </c>
      <c r="G579" s="3" t="e">
        <f t="shared" si="48"/>
        <v>#VALUE!</v>
      </c>
      <c r="H579" s="3" t="e">
        <f t="shared" si="48"/>
        <v>#VALUE!</v>
      </c>
      <c r="J579" s="7"/>
    </row>
    <row r="580" spans="1:14" x14ac:dyDescent="0.25">
      <c r="A580" s="28" t="str">
        <f>_xlfn.XLOOKUP(P!C580,'Banco de Dados'!$B$3:$B$274,'Banco de Dados'!$K$3:$K$274,"")</f>
        <v/>
      </c>
      <c r="B580" s="2">
        <v>0</v>
      </c>
      <c r="C580" s="2">
        <v>0</v>
      </c>
      <c r="D580" s="2">
        <v>0</v>
      </c>
      <c r="E580" s="2">
        <v>0</v>
      </c>
      <c r="F580" s="32" t="e">
        <f t="shared" si="49"/>
        <v>#DIV/0!</v>
      </c>
      <c r="G580" s="3" t="e">
        <f t="shared" ref="G580:H582" si="50">D580*$E$550</f>
        <v>#VALUE!</v>
      </c>
      <c r="H580" s="3" t="e">
        <f t="shared" si="50"/>
        <v>#VALUE!</v>
      </c>
      <c r="J580" s="7"/>
    </row>
    <row r="581" spans="1:14" x14ac:dyDescent="0.25">
      <c r="A581" s="28" t="str">
        <f>_xlfn.XLOOKUP(P!C581,'Banco de Dados'!$B$3:$B$274,'Banco de Dados'!$K$3:$K$274,"")</f>
        <v/>
      </c>
      <c r="B581" s="2">
        <v>0</v>
      </c>
      <c r="C581" s="2">
        <v>0</v>
      </c>
      <c r="D581" s="2">
        <v>0</v>
      </c>
      <c r="E581" s="2">
        <v>0</v>
      </c>
      <c r="F581" s="32" t="e">
        <f t="shared" si="49"/>
        <v>#DIV/0!</v>
      </c>
      <c r="G581" s="3" t="e">
        <f t="shared" si="50"/>
        <v>#VALUE!</v>
      </c>
      <c r="H581" s="3" t="e">
        <f t="shared" si="50"/>
        <v>#VALUE!</v>
      </c>
      <c r="J581" s="7"/>
    </row>
    <row r="582" spans="1:14" x14ac:dyDescent="0.25">
      <c r="A582" s="28" t="str">
        <f>_xlfn.XLOOKUP(P!C582,'Banco de Dados'!$B$3:$B$274,'Banco de Dados'!$K$3:$K$274,"")</f>
        <v/>
      </c>
      <c r="B582" s="2">
        <v>0</v>
      </c>
      <c r="C582" s="2">
        <v>0</v>
      </c>
      <c r="D582" s="2">
        <v>0</v>
      </c>
      <c r="E582" s="2">
        <v>0</v>
      </c>
      <c r="F582" s="32" t="e">
        <f t="shared" si="49"/>
        <v>#DIV/0!</v>
      </c>
      <c r="G582" s="3" t="e">
        <f t="shared" si="50"/>
        <v>#VALUE!</v>
      </c>
      <c r="H582" s="3" t="e">
        <f t="shared" si="50"/>
        <v>#VALUE!</v>
      </c>
      <c r="J582" s="7"/>
    </row>
    <row r="583" spans="1:14" x14ac:dyDescent="0.25">
      <c r="A583" s="21"/>
      <c r="B583" s="21"/>
      <c r="C583" s="21"/>
      <c r="D583" s="21"/>
      <c r="E583" s="21"/>
      <c r="F583" s="77"/>
      <c r="G583" s="21"/>
      <c r="H583" s="21"/>
      <c r="J583" s="21"/>
      <c r="K583" s="21"/>
      <c r="L583" s="21"/>
      <c r="M583" s="21"/>
      <c r="N583" s="21"/>
    </row>
    <row r="584" spans="1:14" ht="15.75" x14ac:dyDescent="0.25">
      <c r="A584" s="36">
        <f>'Nome das Amostras'!A21</f>
        <v>0</v>
      </c>
      <c r="B584" s="164" t="e">
        <f>VLOOKUP(A584,'Nome das Amostras'!$A$3:$D$28,2,FALSE)</f>
        <v>#N/A</v>
      </c>
      <c r="C584" s="164"/>
      <c r="D584" s="51" t="s">
        <v>65</v>
      </c>
      <c r="E584" s="52" t="e">
        <f>'Banco de Dados'!$O$13/'Banco de Dados'!ED13</f>
        <v>#VALUE!</v>
      </c>
      <c r="F584" s="74"/>
      <c r="G584" s="3"/>
      <c r="H584" s="3"/>
      <c r="J584" s="7"/>
    </row>
    <row r="585" spans="1:14" ht="15.75" x14ac:dyDescent="0.25">
      <c r="A585" s="107" t="s">
        <v>1</v>
      </c>
      <c r="B585" s="107" t="s">
        <v>0</v>
      </c>
      <c r="C585" s="107" t="s">
        <v>212</v>
      </c>
      <c r="D585" s="107" t="s">
        <v>209</v>
      </c>
      <c r="E585" s="107" t="s">
        <v>213</v>
      </c>
      <c r="F585" s="76" t="s">
        <v>219</v>
      </c>
      <c r="G585" s="54" t="s">
        <v>140</v>
      </c>
      <c r="H585" s="54" t="s">
        <v>66</v>
      </c>
      <c r="J585" s="7"/>
      <c r="K585" s="72">
        <f>A584</f>
        <v>0</v>
      </c>
      <c r="L585" s="55" t="s">
        <v>215</v>
      </c>
      <c r="M585" s="41" t="str">
        <f>$A$1</f>
        <v>Potássio</v>
      </c>
      <c r="N585" s="3"/>
    </row>
    <row r="586" spans="1:14" x14ac:dyDescent="0.25">
      <c r="A586" s="28" t="str">
        <f>_xlfn.XLOOKUP(P!C586,'Banco de Dados'!$B$3:$B$274,'Banco de Dados'!$K$3:$K$274,"")</f>
        <v/>
      </c>
      <c r="B586" s="2" cm="1">
        <f t="array" ref="B586:E616">Dados!DZ5:EC35</f>
        <v>0</v>
      </c>
      <c r="C586" s="2">
        <v>0</v>
      </c>
      <c r="D586" s="2">
        <v>0</v>
      </c>
      <c r="E586" s="2">
        <v>0</v>
      </c>
      <c r="F586" s="32" t="e">
        <f>(E586*100)/D586</f>
        <v>#DIV/0!</v>
      </c>
      <c r="G586" s="3" t="e">
        <f t="shared" ref="G586:H613" si="51">D586*$E$584</f>
        <v>#VALUE!</v>
      </c>
      <c r="H586" s="3" t="e">
        <f t="shared" si="51"/>
        <v>#VALUE!</v>
      </c>
      <c r="J586" s="7"/>
      <c r="K586" s="5" t="s">
        <v>210</v>
      </c>
      <c r="L586" s="5"/>
      <c r="M586" s="5" t="s">
        <v>211</v>
      </c>
    </row>
    <row r="587" spans="1:14" x14ac:dyDescent="0.25">
      <c r="A587" s="28" t="str">
        <f>_xlfn.XLOOKUP(P!C587,'Banco de Dados'!$B$3:$B$274,'Banco de Dados'!$K$3:$K$274,"")</f>
        <v/>
      </c>
      <c r="B587" s="2">
        <v>0</v>
      </c>
      <c r="C587" s="2">
        <v>0</v>
      </c>
      <c r="D587" s="2">
        <v>0</v>
      </c>
      <c r="E587" s="2">
        <v>0</v>
      </c>
      <c r="F587" s="32" t="e">
        <f t="shared" ref="F587:F616" si="52">(E587*100)/D587</f>
        <v>#DIV/0!</v>
      </c>
      <c r="G587" s="3" t="e">
        <f t="shared" si="51"/>
        <v>#VALUE!</v>
      </c>
      <c r="H587" s="3" t="e">
        <f t="shared" si="51"/>
        <v>#VALUE!</v>
      </c>
      <c r="J587" s="7"/>
      <c r="K587" s="6" t="str">
        <f>_xlfn.XLOOKUP($B$4,A586:A613,G586:G613,"")</f>
        <v/>
      </c>
      <c r="L587" s="6"/>
      <c r="M587" s="6" t="str">
        <f>_xlfn.XLOOKUP($B$4,A586:A613,H586:H613,"")</f>
        <v/>
      </c>
    </row>
    <row r="588" spans="1:14" x14ac:dyDescent="0.25">
      <c r="A588" s="28" t="str">
        <f>_xlfn.XLOOKUP(P!C588,'Banco de Dados'!$B$3:$B$274,'Banco de Dados'!$K$3:$K$274,"")</f>
        <v/>
      </c>
      <c r="B588" s="2">
        <v>0</v>
      </c>
      <c r="C588" s="2">
        <v>0</v>
      </c>
      <c r="D588" s="2">
        <v>0</v>
      </c>
      <c r="E588" s="2">
        <v>0</v>
      </c>
      <c r="F588" s="32" t="e">
        <f t="shared" si="52"/>
        <v>#DIV/0!</v>
      </c>
      <c r="G588" s="3" t="e">
        <f t="shared" si="51"/>
        <v>#VALUE!</v>
      </c>
      <c r="H588" s="3" t="e">
        <f t="shared" si="51"/>
        <v>#VALUE!</v>
      </c>
      <c r="J588" s="7"/>
    </row>
    <row r="589" spans="1:14" ht="15.75" x14ac:dyDescent="0.25">
      <c r="A589" s="28" t="str">
        <f>_xlfn.XLOOKUP(P!C589,'Banco de Dados'!$B$3:$B$274,'Banco de Dados'!$K$3:$K$274,"")</f>
        <v/>
      </c>
      <c r="B589" s="2">
        <v>0</v>
      </c>
      <c r="C589" s="2">
        <v>0</v>
      </c>
      <c r="D589" s="2">
        <v>0</v>
      </c>
      <c r="E589" s="2">
        <v>0</v>
      </c>
      <c r="F589" s="32" t="e">
        <f t="shared" si="52"/>
        <v>#DIV/0!</v>
      </c>
      <c r="G589" s="3" t="e">
        <f t="shared" si="51"/>
        <v>#VALUE!</v>
      </c>
      <c r="H589" s="3" t="e">
        <f t="shared" si="51"/>
        <v>#VALUE!</v>
      </c>
      <c r="K589" s="165" t="s">
        <v>67</v>
      </c>
      <c r="L589" s="166"/>
      <c r="M589" s="167"/>
      <c r="N589"/>
    </row>
    <row r="590" spans="1:14" x14ac:dyDescent="0.25">
      <c r="A590" s="28" t="str">
        <f>_xlfn.XLOOKUP(P!C590,'Banco de Dados'!$B$3:$B$274,'Banco de Dados'!$K$3:$K$274,"")</f>
        <v/>
      </c>
      <c r="B590" s="2">
        <v>0</v>
      </c>
      <c r="C590" s="2">
        <v>0</v>
      </c>
      <c r="D590" s="2">
        <v>0</v>
      </c>
      <c r="E590" s="2">
        <v>0</v>
      </c>
      <c r="F590" s="32" t="e">
        <f t="shared" si="52"/>
        <v>#DIV/0!</v>
      </c>
      <c r="G590" s="3" t="e">
        <f t="shared" si="51"/>
        <v>#VALUE!</v>
      </c>
      <c r="H590" s="3" t="e">
        <f t="shared" si="51"/>
        <v>#VALUE!</v>
      </c>
      <c r="J590" s="7"/>
      <c r="K590" s="104" t="s">
        <v>240</v>
      </c>
      <c r="L590" s="39"/>
      <c r="M590" s="106" t="s">
        <v>209</v>
      </c>
    </row>
    <row r="591" spans="1:14" x14ac:dyDescent="0.25">
      <c r="A591" s="28" t="str">
        <f>_xlfn.XLOOKUP(P!C591,'Banco de Dados'!$B$3:$B$274,'Banco de Dados'!$K$3:$K$274,"")</f>
        <v/>
      </c>
      <c r="B591" s="2">
        <v>0</v>
      </c>
      <c r="C591" s="2">
        <v>0</v>
      </c>
      <c r="D591" s="2">
        <v>0</v>
      </c>
      <c r="E591" s="2">
        <v>0</v>
      </c>
      <c r="F591" s="32" t="e">
        <f t="shared" si="52"/>
        <v>#DIV/0!</v>
      </c>
      <c r="G591" s="3" t="e">
        <f t="shared" si="51"/>
        <v>#VALUE!</v>
      </c>
      <c r="H591" s="3" t="e">
        <f t="shared" si="51"/>
        <v>#VALUE!</v>
      </c>
      <c r="J591" s="58" t="s">
        <v>38</v>
      </c>
      <c r="K591" s="59">
        <f>$L$9</f>
        <v>26760</v>
      </c>
      <c r="L591" s="60"/>
      <c r="M591" s="61">
        <f>$M$11</f>
        <v>169151</v>
      </c>
      <c r="N591" s="60"/>
    </row>
    <row r="592" spans="1:14" x14ac:dyDescent="0.25">
      <c r="A592" s="28" t="str">
        <f>_xlfn.XLOOKUP(P!C592,'Banco de Dados'!$B$3:$B$274,'Banco de Dados'!$K$3:$K$274,"")</f>
        <v/>
      </c>
      <c r="B592" s="2">
        <v>0</v>
      </c>
      <c r="C592" s="2">
        <v>0</v>
      </c>
      <c r="D592" s="2">
        <v>0</v>
      </c>
      <c r="E592" s="2">
        <v>0</v>
      </c>
      <c r="F592" s="32" t="e">
        <f t="shared" si="52"/>
        <v>#DIV/0!</v>
      </c>
      <c r="G592" s="3" t="e">
        <f t="shared" si="51"/>
        <v>#VALUE!</v>
      </c>
      <c r="H592" s="3" t="e">
        <f t="shared" si="51"/>
        <v>#VALUE!</v>
      </c>
      <c r="J592" s="2"/>
      <c r="K592" s="18"/>
      <c r="L592" s="2" t="s">
        <v>70</v>
      </c>
      <c r="M592" s="19"/>
    </row>
    <row r="593" spans="1:14" x14ac:dyDescent="0.25">
      <c r="A593" s="28" t="str">
        <f>_xlfn.XLOOKUP(P!C593,'Banco de Dados'!$B$3:$B$274,'Banco de Dados'!$K$3:$K$274,"")</f>
        <v/>
      </c>
      <c r="B593" s="2">
        <v>0</v>
      </c>
      <c r="C593" s="2">
        <v>0</v>
      </c>
      <c r="D593" s="2">
        <v>0</v>
      </c>
      <c r="E593" s="2">
        <v>0</v>
      </c>
      <c r="F593" s="32" t="e">
        <f t="shared" si="52"/>
        <v>#DIV/0!</v>
      </c>
      <c r="G593" s="3" t="e">
        <f t="shared" si="51"/>
        <v>#VALUE!</v>
      </c>
      <c r="H593" s="3" t="e">
        <f t="shared" si="51"/>
        <v>#VALUE!</v>
      </c>
      <c r="J593" s="58" t="s">
        <v>69</v>
      </c>
      <c r="K593" s="62" t="s">
        <v>71</v>
      </c>
      <c r="L593" s="63"/>
      <c r="M593" s="64" t="str">
        <f>K587</f>
        <v/>
      </c>
      <c r="N593" s="60"/>
    </row>
    <row r="594" spans="1:14" x14ac:dyDescent="0.25">
      <c r="A594" s="28" t="str">
        <f>_xlfn.XLOOKUP(P!C594,'Banco de Dados'!$B$3:$B$274,'Banco de Dados'!$K$3:$K$274,"")</f>
        <v/>
      </c>
      <c r="B594" s="2">
        <v>0</v>
      </c>
      <c r="C594" s="2">
        <v>0</v>
      </c>
      <c r="D594" s="2">
        <v>0</v>
      </c>
      <c r="E594" s="2">
        <v>0</v>
      </c>
      <c r="F594" s="32" t="e">
        <f t="shared" si="52"/>
        <v>#DIV/0!</v>
      </c>
      <c r="G594" s="3" t="e">
        <f t="shared" si="51"/>
        <v>#VALUE!</v>
      </c>
      <c r="H594" s="3" t="e">
        <f t="shared" si="51"/>
        <v>#VALUE!</v>
      </c>
      <c r="J594" s="7"/>
    </row>
    <row r="595" spans="1:14" ht="15.75" x14ac:dyDescent="0.25">
      <c r="A595" s="28" t="str">
        <f>_xlfn.XLOOKUP(P!C595,'Banco de Dados'!$B$3:$B$274,'Banco de Dados'!$K$3:$K$274,"")</f>
        <v/>
      </c>
      <c r="B595" s="2">
        <v>0</v>
      </c>
      <c r="C595" s="2">
        <v>0</v>
      </c>
      <c r="D595" s="2">
        <v>0</v>
      </c>
      <c r="E595" s="2">
        <v>0</v>
      </c>
      <c r="F595" s="32" t="e">
        <f t="shared" si="52"/>
        <v>#DIV/0!</v>
      </c>
      <c r="G595" s="3" t="e">
        <f t="shared" si="51"/>
        <v>#VALUE!</v>
      </c>
      <c r="H595" s="3" t="e">
        <f t="shared" si="51"/>
        <v>#VALUE!</v>
      </c>
      <c r="J595" s="7"/>
      <c r="K595" s="165" t="s">
        <v>218</v>
      </c>
      <c r="L595" s="166"/>
      <c r="M595" s="167"/>
    </row>
    <row r="596" spans="1:14" x14ac:dyDescent="0.25">
      <c r="A596" s="28" t="str">
        <f>_xlfn.XLOOKUP(P!C596,'Banco de Dados'!$B$3:$B$274,'Banco de Dados'!$K$3:$K$274,"")</f>
        <v/>
      </c>
      <c r="B596" s="2">
        <v>0</v>
      </c>
      <c r="C596" s="2">
        <v>0</v>
      </c>
      <c r="D596" s="2">
        <v>0</v>
      </c>
      <c r="E596" s="2">
        <v>0</v>
      </c>
      <c r="F596" s="32" t="e">
        <f t="shared" si="52"/>
        <v>#DIV/0!</v>
      </c>
      <c r="G596" s="3" t="e">
        <f t="shared" si="51"/>
        <v>#VALUE!</v>
      </c>
      <c r="H596" s="3" t="e">
        <f t="shared" si="51"/>
        <v>#VALUE!</v>
      </c>
      <c r="J596" s="7"/>
      <c r="K596" s="104" t="s">
        <v>236</v>
      </c>
      <c r="L596" s="108" t="str">
        <f>K587</f>
        <v/>
      </c>
      <c r="M596" s="109" t="str">
        <f>M587</f>
        <v/>
      </c>
    </row>
    <row r="597" spans="1:14" x14ac:dyDescent="0.25">
      <c r="A597" s="28" t="str">
        <f>_xlfn.XLOOKUP(P!C597,'Banco de Dados'!$B$3:$B$274,'Banco de Dados'!$K$3:$K$274,"")</f>
        <v/>
      </c>
      <c r="B597" s="2">
        <v>0</v>
      </c>
      <c r="C597" s="2">
        <v>0</v>
      </c>
      <c r="D597" s="2">
        <v>0</v>
      </c>
      <c r="E597" s="2">
        <v>0</v>
      </c>
      <c r="F597" s="32" t="e">
        <f t="shared" si="52"/>
        <v>#DIV/0!</v>
      </c>
      <c r="G597" s="3" t="e">
        <f t="shared" si="51"/>
        <v>#VALUE!</v>
      </c>
      <c r="H597" s="3" t="e">
        <f t="shared" si="51"/>
        <v>#VALUE!</v>
      </c>
      <c r="J597" s="7"/>
      <c r="K597" s="104" t="s">
        <v>237</v>
      </c>
      <c r="L597" s="105">
        <f>$L$9</f>
        <v>26760</v>
      </c>
      <c r="M597" s="106">
        <f>$L$10</f>
        <v>480</v>
      </c>
    </row>
    <row r="598" spans="1:14" x14ac:dyDescent="0.25">
      <c r="A598" s="28" t="str">
        <f>_xlfn.XLOOKUP(P!C598,'Banco de Dados'!$B$3:$B$274,'Banco de Dados'!$K$3:$K$274,"")</f>
        <v/>
      </c>
      <c r="B598" s="2">
        <v>0</v>
      </c>
      <c r="C598" s="2">
        <v>0</v>
      </c>
      <c r="D598" s="2">
        <v>0</v>
      </c>
      <c r="E598" s="2">
        <v>0</v>
      </c>
      <c r="F598" s="32" t="e">
        <f t="shared" si="52"/>
        <v>#DIV/0!</v>
      </c>
      <c r="G598" s="3" t="e">
        <f t="shared" si="51"/>
        <v>#VALUE!</v>
      </c>
      <c r="H598" s="3" t="e">
        <f t="shared" si="51"/>
        <v>#VALUE!</v>
      </c>
      <c r="J598" s="7"/>
      <c r="K598" s="104" t="s">
        <v>238</v>
      </c>
      <c r="L598" s="105">
        <f>$M$11</f>
        <v>169151</v>
      </c>
      <c r="M598" s="106">
        <f>$M$12</f>
        <v>441</v>
      </c>
    </row>
    <row r="599" spans="1:14" x14ac:dyDescent="0.25">
      <c r="A599" s="28" t="str">
        <f>_xlfn.XLOOKUP(P!C599,'Banco de Dados'!$B$3:$B$274,'Banco de Dados'!$K$3:$K$274,"")</f>
        <v/>
      </c>
      <c r="B599" s="2">
        <v>0</v>
      </c>
      <c r="C599" s="2">
        <v>0</v>
      </c>
      <c r="D599" s="2">
        <v>0</v>
      </c>
      <c r="E599" s="2">
        <v>0</v>
      </c>
      <c r="F599" s="32" t="e">
        <f t="shared" si="52"/>
        <v>#DIV/0!</v>
      </c>
      <c r="G599" s="3" t="e">
        <f t="shared" si="51"/>
        <v>#VALUE!</v>
      </c>
      <c r="H599" s="3" t="e">
        <f t="shared" si="51"/>
        <v>#VALUE!</v>
      </c>
      <c r="J599" s="7"/>
      <c r="K599" s="69" t="s">
        <v>217</v>
      </c>
      <c r="L599" s="110" t="e">
        <f>SQRT(((M596/L596)^2)+((M597/L597)^2)+((M598/L598)^2))</f>
        <v>#VALUE!</v>
      </c>
      <c r="M599" s="71" t="str">
        <f>M608</f>
        <v>mg/kg</v>
      </c>
    </row>
    <row r="600" spans="1:14" x14ac:dyDescent="0.25">
      <c r="A600" s="28" t="str">
        <f>_xlfn.XLOOKUP(P!C600,'Banco de Dados'!$B$3:$B$274,'Banco de Dados'!$K$3:$K$274,"")</f>
        <v/>
      </c>
      <c r="B600" s="2">
        <v>0</v>
      </c>
      <c r="C600" s="2">
        <v>0</v>
      </c>
      <c r="D600" s="2">
        <v>0</v>
      </c>
      <c r="E600" s="2">
        <v>0</v>
      </c>
      <c r="F600" s="32" t="e">
        <f t="shared" si="52"/>
        <v>#DIV/0!</v>
      </c>
      <c r="G600" s="3" t="e">
        <f t="shared" si="51"/>
        <v>#VALUE!</v>
      </c>
      <c r="H600" s="3" t="e">
        <f t="shared" si="51"/>
        <v>#VALUE!</v>
      </c>
      <c r="J600" s="7"/>
    </row>
    <row r="601" spans="1:14" x14ac:dyDescent="0.25">
      <c r="A601" s="28" t="str">
        <f>_xlfn.XLOOKUP(P!C601,'Banco de Dados'!$B$3:$B$274,'Banco de Dados'!$K$3:$K$274,"")</f>
        <v/>
      </c>
      <c r="B601" s="2">
        <v>0</v>
      </c>
      <c r="C601" s="2">
        <v>0</v>
      </c>
      <c r="D601" s="2">
        <v>0</v>
      </c>
      <c r="E601" s="2">
        <v>0</v>
      </c>
      <c r="F601" s="32" t="e">
        <f t="shared" si="52"/>
        <v>#DIV/0!</v>
      </c>
      <c r="G601" s="3" t="e">
        <f t="shared" si="51"/>
        <v>#VALUE!</v>
      </c>
      <c r="H601" s="3" t="e">
        <f t="shared" si="51"/>
        <v>#VALUE!</v>
      </c>
      <c r="J601" s="7"/>
    </row>
    <row r="602" spans="1:14" x14ac:dyDescent="0.25">
      <c r="A602" s="28" t="str">
        <f>_xlfn.XLOOKUP(P!C602,'Banco de Dados'!$B$3:$B$274,'Banco de Dados'!$K$3:$K$274,"")</f>
        <v/>
      </c>
      <c r="B602" s="2">
        <v>0</v>
      </c>
      <c r="C602" s="2">
        <v>0</v>
      </c>
      <c r="D602" s="2">
        <v>0</v>
      </c>
      <c r="E602" s="2">
        <v>0</v>
      </c>
      <c r="F602" s="32" t="e">
        <f t="shared" si="52"/>
        <v>#DIV/0!</v>
      </c>
      <c r="G602" s="3" t="e">
        <f t="shared" si="51"/>
        <v>#VALUE!</v>
      </c>
      <c r="H602" s="3" t="e">
        <f t="shared" si="51"/>
        <v>#VALUE!</v>
      </c>
      <c r="J602" s="7"/>
    </row>
    <row r="603" spans="1:14" x14ac:dyDescent="0.25">
      <c r="A603" s="28" t="str">
        <f>_xlfn.XLOOKUP(P!C603,'Banco de Dados'!$B$3:$B$274,'Banco de Dados'!$K$3:$K$274,"")</f>
        <v/>
      </c>
      <c r="B603" s="2">
        <v>0</v>
      </c>
      <c r="C603" s="2">
        <v>0</v>
      </c>
      <c r="D603" s="2">
        <v>0</v>
      </c>
      <c r="E603" s="2">
        <v>0</v>
      </c>
      <c r="F603" s="32" t="e">
        <f t="shared" si="52"/>
        <v>#DIV/0!</v>
      </c>
      <c r="G603" s="3" t="e">
        <f t="shared" si="51"/>
        <v>#VALUE!</v>
      </c>
      <c r="H603" s="3" t="e">
        <f t="shared" si="51"/>
        <v>#VALUE!</v>
      </c>
      <c r="J603" s="7"/>
    </row>
    <row r="604" spans="1:14" x14ac:dyDescent="0.25">
      <c r="A604" s="28" t="str">
        <f>_xlfn.XLOOKUP(P!C604,'Banco de Dados'!$B$3:$B$274,'Banco de Dados'!$K$3:$K$274,"")</f>
        <v/>
      </c>
      <c r="B604" s="2">
        <v>0</v>
      </c>
      <c r="C604" s="2">
        <v>0</v>
      </c>
      <c r="D604" s="2">
        <v>0</v>
      </c>
      <c r="E604" s="2">
        <v>0</v>
      </c>
      <c r="F604" s="32" t="e">
        <f t="shared" si="52"/>
        <v>#DIV/0!</v>
      </c>
      <c r="G604" s="3" t="e">
        <f t="shared" si="51"/>
        <v>#VALUE!</v>
      </c>
      <c r="H604" s="3" t="e">
        <f t="shared" si="51"/>
        <v>#VALUE!</v>
      </c>
      <c r="J604" s="7"/>
    </row>
    <row r="605" spans="1:14" x14ac:dyDescent="0.25">
      <c r="A605" s="28" t="str">
        <f>_xlfn.XLOOKUP(P!C605,'Banco de Dados'!$B$3:$B$274,'Banco de Dados'!$K$3:$K$274,"")</f>
        <v/>
      </c>
      <c r="B605" s="2">
        <v>0</v>
      </c>
      <c r="C605" s="2">
        <v>0</v>
      </c>
      <c r="D605" s="2">
        <v>0</v>
      </c>
      <c r="E605" s="2">
        <v>0</v>
      </c>
      <c r="F605" s="32" t="e">
        <f t="shared" si="52"/>
        <v>#DIV/0!</v>
      </c>
      <c r="G605" s="3" t="e">
        <f t="shared" si="51"/>
        <v>#VALUE!</v>
      </c>
      <c r="H605" s="3" t="e">
        <f t="shared" si="51"/>
        <v>#VALUE!</v>
      </c>
      <c r="J605" s="7"/>
    </row>
    <row r="606" spans="1:14" x14ac:dyDescent="0.25">
      <c r="A606" s="28" t="str">
        <f>_xlfn.XLOOKUP(P!C606,'Banco de Dados'!$B$3:$B$274,'Banco de Dados'!$K$3:$K$274,"")</f>
        <v/>
      </c>
      <c r="B606" s="2">
        <v>0</v>
      </c>
      <c r="C606" s="2">
        <v>0</v>
      </c>
      <c r="D606" s="2">
        <v>0</v>
      </c>
      <c r="E606" s="17">
        <v>0</v>
      </c>
      <c r="F606" s="32" t="e">
        <f t="shared" si="52"/>
        <v>#DIV/0!</v>
      </c>
      <c r="G606" s="3" t="e">
        <f t="shared" si="51"/>
        <v>#VALUE!</v>
      </c>
      <c r="H606" s="3" t="e">
        <f t="shared" si="51"/>
        <v>#VALUE!</v>
      </c>
      <c r="J606" s="7"/>
    </row>
    <row r="607" spans="1:14" ht="15.75" x14ac:dyDescent="0.25">
      <c r="A607" s="28" t="str">
        <f>_xlfn.XLOOKUP(P!C607,'Banco de Dados'!$B$3:$B$274,'Banco de Dados'!$K$3:$K$274,"")</f>
        <v/>
      </c>
      <c r="B607" s="2">
        <v>0</v>
      </c>
      <c r="C607" s="2">
        <v>0</v>
      </c>
      <c r="D607" s="2">
        <v>0</v>
      </c>
      <c r="E607" s="2">
        <v>0</v>
      </c>
      <c r="F607" s="32" t="e">
        <f t="shared" si="52"/>
        <v>#DIV/0!</v>
      </c>
      <c r="G607" s="3" t="e">
        <f t="shared" si="51"/>
        <v>#VALUE!</v>
      </c>
      <c r="H607" s="3" t="e">
        <f t="shared" si="51"/>
        <v>#VALUE!</v>
      </c>
      <c r="J607" s="7"/>
      <c r="K607" s="101" t="s">
        <v>216</v>
      </c>
      <c r="L607" s="102">
        <f>K585</f>
        <v>0</v>
      </c>
      <c r="M607" s="103" t="str">
        <f>M585</f>
        <v>Potássio</v>
      </c>
    </row>
    <row r="608" spans="1:14" x14ac:dyDescent="0.25">
      <c r="A608" s="28" t="str">
        <f>_xlfn.XLOOKUP(P!C608,'Banco de Dados'!$B$3:$B$274,'Banco de Dados'!$K$3:$K$274,"")</f>
        <v/>
      </c>
      <c r="B608" s="2">
        <v>0</v>
      </c>
      <c r="C608" s="2">
        <v>0</v>
      </c>
      <c r="D608" s="2">
        <v>0</v>
      </c>
      <c r="E608" s="2">
        <v>0</v>
      </c>
      <c r="F608" s="32" t="e">
        <f t="shared" si="52"/>
        <v>#DIV/0!</v>
      </c>
      <c r="G608" s="3" t="e">
        <f t="shared" si="51"/>
        <v>#VALUE!</v>
      </c>
      <c r="H608" s="3" t="e">
        <f t="shared" si="51"/>
        <v>#VALUE!</v>
      </c>
      <c r="J608" s="7"/>
      <c r="K608" s="68" t="s">
        <v>68</v>
      </c>
      <c r="L608" s="29" t="e">
        <f>(K591*M593)/M591</f>
        <v>#VALUE!</v>
      </c>
      <c r="M608" s="66" t="str">
        <f>$M$9</f>
        <v>mg/kg</v>
      </c>
    </row>
    <row r="609" spans="1:14" x14ac:dyDescent="0.25">
      <c r="A609" s="28" t="str">
        <f>_xlfn.XLOOKUP(P!C609,'Banco de Dados'!$B$3:$B$274,'Banco de Dados'!$K$3:$K$274,"")</f>
        <v/>
      </c>
      <c r="B609" s="2">
        <v>0</v>
      </c>
      <c r="C609" s="2">
        <v>0</v>
      </c>
      <c r="D609" s="2">
        <v>0</v>
      </c>
      <c r="E609" s="2">
        <v>0</v>
      </c>
      <c r="F609" s="32" t="e">
        <f t="shared" si="52"/>
        <v>#DIV/0!</v>
      </c>
      <c r="G609" s="3" t="e">
        <f t="shared" si="51"/>
        <v>#VALUE!</v>
      </c>
      <c r="H609" s="3" t="e">
        <f t="shared" si="51"/>
        <v>#VALUE!</v>
      </c>
      <c r="J609" s="7"/>
      <c r="K609" s="111" t="s">
        <v>246</v>
      </c>
      <c r="L609" s="126" t="e">
        <f>SQRT(((M596/L596)^2)+((M597/L597)^2)+((M598/L598)^2))</f>
        <v>#VALUE!</v>
      </c>
      <c r="M609" s="66"/>
    </row>
    <row r="610" spans="1:14" x14ac:dyDescent="0.25">
      <c r="A610" s="28" t="str">
        <f>_xlfn.XLOOKUP(P!C610,'Banco de Dados'!$B$3:$B$274,'Banco de Dados'!$K$3:$K$274,"")</f>
        <v/>
      </c>
      <c r="B610" s="2">
        <v>0</v>
      </c>
      <c r="C610" s="2">
        <v>0</v>
      </c>
      <c r="D610" s="2">
        <v>0</v>
      </c>
      <c r="E610" s="2">
        <v>0</v>
      </c>
      <c r="F610" s="32" t="e">
        <f t="shared" si="52"/>
        <v>#DIV/0!</v>
      </c>
      <c r="G610" s="3" t="e">
        <f t="shared" si="51"/>
        <v>#VALUE!</v>
      </c>
      <c r="H610" s="3" t="e">
        <f t="shared" si="51"/>
        <v>#VALUE!</v>
      </c>
      <c r="J610" s="7"/>
      <c r="K610" s="69" t="s">
        <v>247</v>
      </c>
      <c r="L610" s="127" t="e">
        <f>L609*L608</f>
        <v>#VALUE!</v>
      </c>
      <c r="M610" s="71" t="str">
        <f>$M$9</f>
        <v>mg/kg</v>
      </c>
    </row>
    <row r="611" spans="1:14" x14ac:dyDescent="0.25">
      <c r="A611" s="28" t="str">
        <f>_xlfn.XLOOKUP(P!C611,'Banco de Dados'!$B$3:$B$274,'Banco de Dados'!$K$3:$K$274,"")</f>
        <v/>
      </c>
      <c r="B611" s="2">
        <v>0</v>
      </c>
      <c r="C611" s="2">
        <v>0</v>
      </c>
      <c r="D611" s="2">
        <v>0</v>
      </c>
      <c r="E611" s="2">
        <v>0</v>
      </c>
      <c r="F611" s="32" t="e">
        <f t="shared" si="52"/>
        <v>#DIV/0!</v>
      </c>
      <c r="G611" s="3" t="e">
        <f t="shared" si="51"/>
        <v>#VALUE!</v>
      </c>
      <c r="H611" s="3" t="e">
        <f t="shared" si="51"/>
        <v>#VALUE!</v>
      </c>
      <c r="J611" s="7"/>
      <c r="K611" s="123"/>
      <c r="L611" s="124"/>
    </row>
    <row r="612" spans="1:14" x14ac:dyDescent="0.25">
      <c r="A612" s="28" t="str">
        <f>_xlfn.XLOOKUP(P!C612,'Banco de Dados'!$B$3:$B$274,'Banco de Dados'!$K$3:$K$274,"")</f>
        <v/>
      </c>
      <c r="B612" s="2">
        <v>0</v>
      </c>
      <c r="C612" s="2">
        <v>0</v>
      </c>
      <c r="D612" s="2">
        <v>0</v>
      </c>
      <c r="E612" s="2">
        <v>0</v>
      </c>
      <c r="F612" s="32" t="e">
        <f t="shared" si="52"/>
        <v>#DIV/0!</v>
      </c>
      <c r="G612" s="3" t="e">
        <f t="shared" si="51"/>
        <v>#VALUE!</v>
      </c>
      <c r="H612" s="3" t="e">
        <f t="shared" si="51"/>
        <v>#VALUE!</v>
      </c>
      <c r="J612" s="7"/>
    </row>
    <row r="613" spans="1:14" x14ac:dyDescent="0.25">
      <c r="A613" s="28" t="str">
        <f>_xlfn.XLOOKUP(P!C613,'Banco de Dados'!$B$3:$B$274,'Banco de Dados'!$K$3:$K$274,"")</f>
        <v/>
      </c>
      <c r="B613" s="2">
        <v>0</v>
      </c>
      <c r="C613" s="2">
        <v>0</v>
      </c>
      <c r="D613" s="2">
        <v>0</v>
      </c>
      <c r="E613" s="2">
        <v>0</v>
      </c>
      <c r="F613" s="32" t="e">
        <f t="shared" si="52"/>
        <v>#DIV/0!</v>
      </c>
      <c r="G613" s="3" t="e">
        <f t="shared" si="51"/>
        <v>#VALUE!</v>
      </c>
      <c r="H613" s="3" t="e">
        <f t="shared" si="51"/>
        <v>#VALUE!</v>
      </c>
      <c r="J613" s="7"/>
    </row>
    <row r="614" spans="1:14" x14ac:dyDescent="0.25">
      <c r="A614" s="28" t="str">
        <f>_xlfn.XLOOKUP(P!C614,'Banco de Dados'!$B$3:$B$274,'Banco de Dados'!$K$3:$K$274,"")</f>
        <v/>
      </c>
      <c r="B614" s="2">
        <v>0</v>
      </c>
      <c r="C614" s="2">
        <v>0</v>
      </c>
      <c r="D614" s="2">
        <v>0</v>
      </c>
      <c r="E614" s="2">
        <v>0</v>
      </c>
      <c r="F614" s="32" t="e">
        <f t="shared" si="52"/>
        <v>#DIV/0!</v>
      </c>
      <c r="G614" s="3" t="e">
        <f t="shared" ref="G614:H616" si="53">D614*$E$584</f>
        <v>#VALUE!</v>
      </c>
      <c r="H614" s="3" t="e">
        <f t="shared" si="53"/>
        <v>#VALUE!</v>
      </c>
      <c r="J614" s="7"/>
    </row>
    <row r="615" spans="1:14" x14ac:dyDescent="0.25">
      <c r="A615" s="28" t="str">
        <f>_xlfn.XLOOKUP(P!C615,'Banco de Dados'!$B$3:$B$274,'Banco de Dados'!$K$3:$K$274,"")</f>
        <v/>
      </c>
      <c r="B615" s="2">
        <v>0</v>
      </c>
      <c r="C615" s="2">
        <v>0</v>
      </c>
      <c r="D615" s="2">
        <v>0</v>
      </c>
      <c r="E615" s="2">
        <v>0</v>
      </c>
      <c r="F615" s="32" t="e">
        <f t="shared" si="52"/>
        <v>#DIV/0!</v>
      </c>
      <c r="G615" s="3" t="e">
        <f t="shared" si="53"/>
        <v>#VALUE!</v>
      </c>
      <c r="H615" s="3" t="e">
        <f t="shared" si="53"/>
        <v>#VALUE!</v>
      </c>
      <c r="J615" s="7"/>
    </row>
    <row r="616" spans="1:14" x14ac:dyDescent="0.25">
      <c r="A616" s="28" t="str">
        <f>_xlfn.XLOOKUP(P!C616,'Banco de Dados'!$B$3:$B$274,'Banco de Dados'!$K$3:$K$274,"")</f>
        <v/>
      </c>
      <c r="B616" s="2">
        <v>0</v>
      </c>
      <c r="C616" s="2">
        <v>0</v>
      </c>
      <c r="D616" s="2">
        <v>0</v>
      </c>
      <c r="E616" s="2">
        <v>0</v>
      </c>
      <c r="F616" s="32" t="e">
        <f t="shared" si="52"/>
        <v>#DIV/0!</v>
      </c>
      <c r="G616" s="3" t="e">
        <f t="shared" si="53"/>
        <v>#VALUE!</v>
      </c>
      <c r="H616" s="3" t="e">
        <f t="shared" si="53"/>
        <v>#VALUE!</v>
      </c>
      <c r="J616" s="7"/>
    </row>
    <row r="617" spans="1:14" x14ac:dyDescent="0.25">
      <c r="A617" s="21"/>
      <c r="B617" s="21"/>
      <c r="C617" s="21"/>
      <c r="D617" s="21"/>
      <c r="E617" s="21"/>
      <c r="F617" s="77"/>
      <c r="G617" s="21"/>
      <c r="H617" s="21"/>
      <c r="J617" s="21"/>
      <c r="K617" s="21"/>
      <c r="L617" s="21"/>
      <c r="M617" s="21"/>
      <c r="N617" s="21"/>
    </row>
    <row r="618" spans="1:14" ht="15.75" x14ac:dyDescent="0.25">
      <c r="A618" s="36">
        <f>'Nome das Amostras'!A22</f>
        <v>0</v>
      </c>
      <c r="B618" s="164" t="e">
        <f>VLOOKUP(A618,'Nome das Amostras'!$A$3:$D$28,2,FALSE)</f>
        <v>#N/A</v>
      </c>
      <c r="C618" s="164"/>
      <c r="D618" s="51" t="s">
        <v>65</v>
      </c>
      <c r="E618" s="52" t="e">
        <f>'Banco de Dados'!$O$13/'Banco de Dados'!EK13</f>
        <v>#VALUE!</v>
      </c>
      <c r="F618" s="74"/>
      <c r="G618" s="3"/>
      <c r="H618" s="3"/>
      <c r="J618" s="7"/>
    </row>
    <row r="619" spans="1:14" ht="15.75" x14ac:dyDescent="0.25">
      <c r="A619" s="107" t="s">
        <v>1</v>
      </c>
      <c r="B619" s="107" t="s">
        <v>0</v>
      </c>
      <c r="C619" s="107" t="s">
        <v>212</v>
      </c>
      <c r="D619" s="107" t="s">
        <v>209</v>
      </c>
      <c r="E619" s="107" t="s">
        <v>213</v>
      </c>
      <c r="F619" s="76" t="s">
        <v>219</v>
      </c>
      <c r="G619" s="54" t="s">
        <v>140</v>
      </c>
      <c r="H619" s="54" t="s">
        <v>66</v>
      </c>
      <c r="J619" s="7"/>
      <c r="K619" s="72">
        <f>A618</f>
        <v>0</v>
      </c>
      <c r="L619" s="55" t="s">
        <v>215</v>
      </c>
      <c r="M619" s="41" t="str">
        <f>$A$1</f>
        <v>Potássio</v>
      </c>
      <c r="N619" s="3"/>
    </row>
    <row r="620" spans="1:14" x14ac:dyDescent="0.25">
      <c r="A620" s="28" t="str">
        <f>_xlfn.XLOOKUP(P!C620,'Banco de Dados'!$B$3:$B$274,'Banco de Dados'!$K$3:$K$274,"")</f>
        <v/>
      </c>
      <c r="B620" s="2" cm="1">
        <f t="array" ref="B620:E650">Dados!EG5:EJ35</f>
        <v>0</v>
      </c>
      <c r="C620" s="2">
        <v>0</v>
      </c>
      <c r="D620" s="2">
        <v>0</v>
      </c>
      <c r="E620" s="2">
        <v>0</v>
      </c>
      <c r="F620" s="32" t="e">
        <f>(E620*100)/D620</f>
        <v>#DIV/0!</v>
      </c>
      <c r="G620" s="3" t="e">
        <f t="shared" ref="G620:H647" si="54">D620*$E$618</f>
        <v>#VALUE!</v>
      </c>
      <c r="H620" s="3" t="e">
        <f t="shared" si="54"/>
        <v>#VALUE!</v>
      </c>
      <c r="J620" s="7"/>
      <c r="K620" s="5" t="s">
        <v>210</v>
      </c>
      <c r="L620" s="5"/>
      <c r="M620" s="5" t="s">
        <v>211</v>
      </c>
    </row>
    <row r="621" spans="1:14" x14ac:dyDescent="0.25">
      <c r="A621" s="28" t="str">
        <f>_xlfn.XLOOKUP(P!C621,'Banco de Dados'!$B$3:$B$274,'Banco de Dados'!$K$3:$K$274,"")</f>
        <v/>
      </c>
      <c r="B621" s="2">
        <v>0</v>
      </c>
      <c r="C621" s="2">
        <v>0</v>
      </c>
      <c r="D621" s="2">
        <v>0</v>
      </c>
      <c r="E621" s="2">
        <v>0</v>
      </c>
      <c r="F621" s="32" t="e">
        <f t="shared" ref="F621:F650" si="55">(E621*100)/D621</f>
        <v>#DIV/0!</v>
      </c>
      <c r="G621" s="3" t="e">
        <f t="shared" si="54"/>
        <v>#VALUE!</v>
      </c>
      <c r="H621" s="3" t="e">
        <f t="shared" si="54"/>
        <v>#VALUE!</v>
      </c>
      <c r="J621" s="7"/>
      <c r="K621" s="6" t="str">
        <f>_xlfn.XLOOKUP($B$4,A620:A647,G620:G647,"")</f>
        <v/>
      </c>
      <c r="L621" s="6"/>
      <c r="M621" s="6" t="str">
        <f>_xlfn.XLOOKUP($B$4,A620:A647,H620:H647,"")</f>
        <v/>
      </c>
    </row>
    <row r="622" spans="1:14" x14ac:dyDescent="0.25">
      <c r="A622" s="28" t="str">
        <f>_xlfn.XLOOKUP(P!C622,'Banco de Dados'!$B$3:$B$274,'Banco de Dados'!$K$3:$K$274,"")</f>
        <v/>
      </c>
      <c r="B622" s="2">
        <v>0</v>
      </c>
      <c r="C622" s="2">
        <v>0</v>
      </c>
      <c r="D622" s="2">
        <v>0</v>
      </c>
      <c r="E622" s="2">
        <v>0</v>
      </c>
      <c r="F622" s="32" t="e">
        <f t="shared" si="55"/>
        <v>#DIV/0!</v>
      </c>
      <c r="G622" s="3" t="e">
        <f t="shared" si="54"/>
        <v>#VALUE!</v>
      </c>
      <c r="H622" s="3" t="e">
        <f t="shared" si="54"/>
        <v>#VALUE!</v>
      </c>
      <c r="J622" s="7"/>
    </row>
    <row r="623" spans="1:14" ht="15.75" x14ac:dyDescent="0.25">
      <c r="A623" s="28" t="str">
        <f>_xlfn.XLOOKUP(P!C623,'Banco de Dados'!$B$3:$B$274,'Banco de Dados'!$K$3:$K$274,"")</f>
        <v/>
      </c>
      <c r="B623" s="2">
        <v>0</v>
      </c>
      <c r="C623" s="2">
        <v>0</v>
      </c>
      <c r="D623" s="2">
        <v>0</v>
      </c>
      <c r="E623" s="2">
        <v>0</v>
      </c>
      <c r="F623" s="32" t="e">
        <f t="shared" si="55"/>
        <v>#DIV/0!</v>
      </c>
      <c r="G623" s="3" t="e">
        <f t="shared" si="54"/>
        <v>#VALUE!</v>
      </c>
      <c r="H623" s="3" t="e">
        <f t="shared" si="54"/>
        <v>#VALUE!</v>
      </c>
      <c r="K623" s="165" t="s">
        <v>67</v>
      </c>
      <c r="L623" s="166"/>
      <c r="M623" s="167"/>
      <c r="N623"/>
    </row>
    <row r="624" spans="1:14" x14ac:dyDescent="0.25">
      <c r="A624" s="28" t="str">
        <f>_xlfn.XLOOKUP(P!C624,'Banco de Dados'!$B$3:$B$274,'Banco de Dados'!$K$3:$K$274,"")</f>
        <v/>
      </c>
      <c r="B624" s="2">
        <v>0</v>
      </c>
      <c r="C624" s="2">
        <v>0</v>
      </c>
      <c r="D624" s="2">
        <v>0</v>
      </c>
      <c r="E624" s="2">
        <v>0</v>
      </c>
      <c r="F624" s="32" t="e">
        <f t="shared" si="55"/>
        <v>#DIV/0!</v>
      </c>
      <c r="G624" s="3" t="e">
        <f t="shared" si="54"/>
        <v>#VALUE!</v>
      </c>
      <c r="H624" s="3" t="e">
        <f t="shared" si="54"/>
        <v>#VALUE!</v>
      </c>
      <c r="J624" s="7"/>
      <c r="K624" s="104" t="s">
        <v>240</v>
      </c>
      <c r="L624" s="39"/>
      <c r="M624" s="106" t="s">
        <v>209</v>
      </c>
    </row>
    <row r="625" spans="1:14" x14ac:dyDescent="0.25">
      <c r="A625" s="28" t="str">
        <f>_xlfn.XLOOKUP(P!C625,'Banco de Dados'!$B$3:$B$274,'Banco de Dados'!$K$3:$K$274,"")</f>
        <v/>
      </c>
      <c r="B625" s="2">
        <v>0</v>
      </c>
      <c r="C625" s="2">
        <v>0</v>
      </c>
      <c r="D625" s="2">
        <v>0</v>
      </c>
      <c r="E625" s="2">
        <v>0</v>
      </c>
      <c r="F625" s="32" t="e">
        <f t="shared" si="55"/>
        <v>#DIV/0!</v>
      </c>
      <c r="G625" s="3" t="e">
        <f t="shared" si="54"/>
        <v>#VALUE!</v>
      </c>
      <c r="H625" s="3" t="e">
        <f t="shared" si="54"/>
        <v>#VALUE!</v>
      </c>
      <c r="J625" s="58" t="s">
        <v>38</v>
      </c>
      <c r="K625" s="59">
        <f>$L$9</f>
        <v>26760</v>
      </c>
      <c r="L625" s="60"/>
      <c r="M625" s="61">
        <f>$M$11</f>
        <v>169151</v>
      </c>
      <c r="N625" s="60"/>
    </row>
    <row r="626" spans="1:14" x14ac:dyDescent="0.25">
      <c r="A626" s="28" t="str">
        <f>_xlfn.XLOOKUP(P!C626,'Banco de Dados'!$B$3:$B$274,'Banco de Dados'!$K$3:$K$274,"")</f>
        <v/>
      </c>
      <c r="B626" s="2">
        <v>0</v>
      </c>
      <c r="C626" s="2">
        <v>0</v>
      </c>
      <c r="D626" s="2">
        <v>0</v>
      </c>
      <c r="E626" s="2">
        <v>0</v>
      </c>
      <c r="F626" s="32" t="e">
        <f t="shared" si="55"/>
        <v>#DIV/0!</v>
      </c>
      <c r="G626" s="3" t="e">
        <f t="shared" si="54"/>
        <v>#VALUE!</v>
      </c>
      <c r="H626" s="3" t="e">
        <f t="shared" si="54"/>
        <v>#VALUE!</v>
      </c>
      <c r="J626" s="2"/>
      <c r="K626" s="18"/>
      <c r="L626" s="2" t="s">
        <v>70</v>
      </c>
      <c r="M626" s="19"/>
    </row>
    <row r="627" spans="1:14" x14ac:dyDescent="0.25">
      <c r="A627" s="28" t="str">
        <f>_xlfn.XLOOKUP(P!C627,'Banco de Dados'!$B$3:$B$274,'Banco de Dados'!$K$3:$K$274,"")</f>
        <v/>
      </c>
      <c r="B627" s="2">
        <v>0</v>
      </c>
      <c r="C627" s="2">
        <v>0</v>
      </c>
      <c r="D627" s="2">
        <v>0</v>
      </c>
      <c r="E627" s="2">
        <v>0</v>
      </c>
      <c r="F627" s="32" t="e">
        <f t="shared" si="55"/>
        <v>#DIV/0!</v>
      </c>
      <c r="G627" s="3" t="e">
        <f t="shared" si="54"/>
        <v>#VALUE!</v>
      </c>
      <c r="H627" s="3" t="e">
        <f t="shared" si="54"/>
        <v>#VALUE!</v>
      </c>
      <c r="J627" s="58" t="s">
        <v>69</v>
      </c>
      <c r="K627" s="62" t="s">
        <v>71</v>
      </c>
      <c r="L627" s="63"/>
      <c r="M627" s="64" t="str">
        <f>K621</f>
        <v/>
      </c>
      <c r="N627" s="60"/>
    </row>
    <row r="628" spans="1:14" x14ac:dyDescent="0.25">
      <c r="A628" s="28" t="str">
        <f>_xlfn.XLOOKUP(P!C628,'Banco de Dados'!$B$3:$B$274,'Banco de Dados'!$K$3:$K$274,"")</f>
        <v/>
      </c>
      <c r="B628" s="2">
        <v>0</v>
      </c>
      <c r="C628" s="2">
        <v>0</v>
      </c>
      <c r="D628" s="2">
        <v>0</v>
      </c>
      <c r="E628" s="2">
        <v>0</v>
      </c>
      <c r="F628" s="32" t="e">
        <f t="shared" si="55"/>
        <v>#DIV/0!</v>
      </c>
      <c r="G628" s="3" t="e">
        <f t="shared" si="54"/>
        <v>#VALUE!</v>
      </c>
      <c r="H628" s="3" t="e">
        <f t="shared" si="54"/>
        <v>#VALUE!</v>
      </c>
      <c r="J628" s="7"/>
    </row>
    <row r="629" spans="1:14" ht="15.75" x14ac:dyDescent="0.25">
      <c r="A629" s="28" t="str">
        <f>_xlfn.XLOOKUP(P!C629,'Banco de Dados'!$B$3:$B$274,'Banco de Dados'!$K$3:$K$274,"")</f>
        <v/>
      </c>
      <c r="B629" s="2">
        <v>0</v>
      </c>
      <c r="C629" s="2">
        <v>0</v>
      </c>
      <c r="D629" s="2">
        <v>0</v>
      </c>
      <c r="E629" s="2">
        <v>0</v>
      </c>
      <c r="F629" s="32" t="e">
        <f t="shared" si="55"/>
        <v>#DIV/0!</v>
      </c>
      <c r="G629" s="3" t="e">
        <f t="shared" si="54"/>
        <v>#VALUE!</v>
      </c>
      <c r="H629" s="3" t="e">
        <f t="shared" si="54"/>
        <v>#VALUE!</v>
      </c>
      <c r="J629" s="7"/>
      <c r="K629" s="165" t="s">
        <v>218</v>
      </c>
      <c r="L629" s="166"/>
      <c r="M629" s="167"/>
    </row>
    <row r="630" spans="1:14" x14ac:dyDescent="0.25">
      <c r="A630" s="28" t="str">
        <f>_xlfn.XLOOKUP(P!C630,'Banco de Dados'!$B$3:$B$274,'Banco de Dados'!$K$3:$K$274,"")</f>
        <v/>
      </c>
      <c r="B630" s="2">
        <v>0</v>
      </c>
      <c r="C630" s="2">
        <v>0</v>
      </c>
      <c r="D630" s="2">
        <v>0</v>
      </c>
      <c r="E630" s="2">
        <v>0</v>
      </c>
      <c r="F630" s="32" t="e">
        <f t="shared" si="55"/>
        <v>#DIV/0!</v>
      </c>
      <c r="G630" s="3" t="e">
        <f t="shared" si="54"/>
        <v>#VALUE!</v>
      </c>
      <c r="H630" s="3" t="e">
        <f t="shared" si="54"/>
        <v>#VALUE!</v>
      </c>
      <c r="J630" s="7"/>
      <c r="K630" s="104" t="s">
        <v>236</v>
      </c>
      <c r="L630" s="108" t="str">
        <f>K621</f>
        <v/>
      </c>
      <c r="M630" s="109" t="str">
        <f>M621</f>
        <v/>
      </c>
    </row>
    <row r="631" spans="1:14" x14ac:dyDescent="0.25">
      <c r="A631" s="28" t="str">
        <f>_xlfn.XLOOKUP(P!C631,'Banco de Dados'!$B$3:$B$274,'Banco de Dados'!$K$3:$K$274,"")</f>
        <v/>
      </c>
      <c r="B631" s="2">
        <v>0</v>
      </c>
      <c r="C631" s="2">
        <v>0</v>
      </c>
      <c r="D631" s="2">
        <v>0</v>
      </c>
      <c r="E631" s="2">
        <v>0</v>
      </c>
      <c r="F631" s="32" t="e">
        <f t="shared" si="55"/>
        <v>#DIV/0!</v>
      </c>
      <c r="G631" s="3" t="e">
        <f t="shared" si="54"/>
        <v>#VALUE!</v>
      </c>
      <c r="H631" s="3" t="e">
        <f t="shared" si="54"/>
        <v>#VALUE!</v>
      </c>
      <c r="J631" s="7"/>
      <c r="K631" s="104" t="s">
        <v>237</v>
      </c>
      <c r="L631" s="105">
        <f>$L$9</f>
        <v>26760</v>
      </c>
      <c r="M631" s="106">
        <f>$L$10</f>
        <v>480</v>
      </c>
    </row>
    <row r="632" spans="1:14" x14ac:dyDescent="0.25">
      <c r="A632" s="28" t="str">
        <f>_xlfn.XLOOKUP(P!C632,'Banco de Dados'!$B$3:$B$274,'Banco de Dados'!$K$3:$K$274,"")</f>
        <v/>
      </c>
      <c r="B632" s="2">
        <v>0</v>
      </c>
      <c r="C632" s="2">
        <v>0</v>
      </c>
      <c r="D632" s="2">
        <v>0</v>
      </c>
      <c r="E632" s="2">
        <v>0</v>
      </c>
      <c r="F632" s="32" t="e">
        <f t="shared" si="55"/>
        <v>#DIV/0!</v>
      </c>
      <c r="G632" s="3" t="e">
        <f t="shared" si="54"/>
        <v>#VALUE!</v>
      </c>
      <c r="H632" s="3" t="e">
        <f t="shared" si="54"/>
        <v>#VALUE!</v>
      </c>
      <c r="J632" s="7"/>
      <c r="K632" s="104" t="s">
        <v>238</v>
      </c>
      <c r="L632" s="105">
        <f>$M$11</f>
        <v>169151</v>
      </c>
      <c r="M632" s="106">
        <f>$M$12</f>
        <v>441</v>
      </c>
    </row>
    <row r="633" spans="1:14" x14ac:dyDescent="0.25">
      <c r="A633" s="28" t="str">
        <f>_xlfn.XLOOKUP(P!C633,'Banco de Dados'!$B$3:$B$274,'Banco de Dados'!$K$3:$K$274,"")</f>
        <v/>
      </c>
      <c r="B633" s="2">
        <v>0</v>
      </c>
      <c r="C633" s="2">
        <v>0</v>
      </c>
      <c r="D633" s="2">
        <v>0</v>
      </c>
      <c r="E633" s="2">
        <v>0</v>
      </c>
      <c r="F633" s="32" t="e">
        <f t="shared" si="55"/>
        <v>#DIV/0!</v>
      </c>
      <c r="G633" s="3" t="e">
        <f t="shared" si="54"/>
        <v>#VALUE!</v>
      </c>
      <c r="H633" s="3" t="e">
        <f t="shared" si="54"/>
        <v>#VALUE!</v>
      </c>
      <c r="J633" s="7"/>
      <c r="K633" s="69" t="s">
        <v>217</v>
      </c>
      <c r="L633" s="110" t="e">
        <f>SQRT(((M630/L630)^2)+((M631/L631)^2)+((M632/L632)^2))</f>
        <v>#VALUE!</v>
      </c>
      <c r="M633" s="71" t="str">
        <f>M642</f>
        <v>mg/kg</v>
      </c>
    </row>
    <row r="634" spans="1:14" x14ac:dyDescent="0.25">
      <c r="A634" s="28" t="str">
        <f>_xlfn.XLOOKUP(P!C634,'Banco de Dados'!$B$3:$B$274,'Banco de Dados'!$K$3:$K$274,"")</f>
        <v/>
      </c>
      <c r="B634" s="2">
        <v>0</v>
      </c>
      <c r="C634" s="2">
        <v>0</v>
      </c>
      <c r="D634" s="2">
        <v>0</v>
      </c>
      <c r="E634" s="2">
        <v>0</v>
      </c>
      <c r="F634" s="32" t="e">
        <f t="shared" si="55"/>
        <v>#DIV/0!</v>
      </c>
      <c r="G634" s="3" t="e">
        <f t="shared" si="54"/>
        <v>#VALUE!</v>
      </c>
      <c r="H634" s="3" t="e">
        <f t="shared" si="54"/>
        <v>#VALUE!</v>
      </c>
      <c r="J634" s="7"/>
    </row>
    <row r="635" spans="1:14" x14ac:dyDescent="0.25">
      <c r="A635" s="28" t="str">
        <f>_xlfn.XLOOKUP(P!C635,'Banco de Dados'!$B$3:$B$274,'Banco de Dados'!$K$3:$K$274,"")</f>
        <v/>
      </c>
      <c r="B635" s="2">
        <v>0</v>
      </c>
      <c r="C635" s="2">
        <v>0</v>
      </c>
      <c r="D635" s="2">
        <v>0</v>
      </c>
      <c r="E635" s="2">
        <v>0</v>
      </c>
      <c r="F635" s="32" t="e">
        <f t="shared" si="55"/>
        <v>#DIV/0!</v>
      </c>
      <c r="G635" s="3" t="e">
        <f t="shared" si="54"/>
        <v>#VALUE!</v>
      </c>
      <c r="H635" s="3" t="e">
        <f t="shared" si="54"/>
        <v>#VALUE!</v>
      </c>
      <c r="J635" s="7"/>
    </row>
    <row r="636" spans="1:14" x14ac:dyDescent="0.25">
      <c r="A636" s="28" t="str">
        <f>_xlfn.XLOOKUP(P!C636,'Banco de Dados'!$B$3:$B$274,'Banco de Dados'!$K$3:$K$274,"")</f>
        <v/>
      </c>
      <c r="B636" s="2">
        <v>0</v>
      </c>
      <c r="C636" s="2">
        <v>0</v>
      </c>
      <c r="D636" s="2">
        <v>0</v>
      </c>
      <c r="E636" s="2">
        <v>0</v>
      </c>
      <c r="F636" s="32" t="e">
        <f t="shared" si="55"/>
        <v>#DIV/0!</v>
      </c>
      <c r="G636" s="3" t="e">
        <f t="shared" si="54"/>
        <v>#VALUE!</v>
      </c>
      <c r="H636" s="3" t="e">
        <f t="shared" si="54"/>
        <v>#VALUE!</v>
      </c>
      <c r="J636" s="7"/>
    </row>
    <row r="637" spans="1:14" x14ac:dyDescent="0.25">
      <c r="A637" s="28" t="str">
        <f>_xlfn.XLOOKUP(P!C637,'Banco de Dados'!$B$3:$B$274,'Banco de Dados'!$K$3:$K$274,"")</f>
        <v/>
      </c>
      <c r="B637" s="2">
        <v>0</v>
      </c>
      <c r="C637" s="2">
        <v>0</v>
      </c>
      <c r="D637" s="2">
        <v>0</v>
      </c>
      <c r="E637" s="2">
        <v>0</v>
      </c>
      <c r="F637" s="32" t="e">
        <f t="shared" si="55"/>
        <v>#DIV/0!</v>
      </c>
      <c r="G637" s="3" t="e">
        <f t="shared" si="54"/>
        <v>#VALUE!</v>
      </c>
      <c r="H637" s="3" t="e">
        <f t="shared" si="54"/>
        <v>#VALUE!</v>
      </c>
      <c r="J637" s="7"/>
    </row>
    <row r="638" spans="1:14" x14ac:dyDescent="0.25">
      <c r="A638" s="28" t="str">
        <f>_xlfn.XLOOKUP(P!C638,'Banco de Dados'!$B$3:$B$274,'Banco de Dados'!$K$3:$K$274,"")</f>
        <v/>
      </c>
      <c r="B638" s="2">
        <v>0</v>
      </c>
      <c r="C638" s="2">
        <v>0</v>
      </c>
      <c r="D638" s="2">
        <v>0</v>
      </c>
      <c r="E638" s="2">
        <v>0</v>
      </c>
      <c r="F638" s="32" t="e">
        <f t="shared" si="55"/>
        <v>#DIV/0!</v>
      </c>
      <c r="G638" s="3" t="e">
        <f t="shared" si="54"/>
        <v>#VALUE!</v>
      </c>
      <c r="H638" s="3" t="e">
        <f t="shared" si="54"/>
        <v>#VALUE!</v>
      </c>
      <c r="J638" s="7"/>
    </row>
    <row r="639" spans="1:14" x14ac:dyDescent="0.25">
      <c r="A639" s="28" t="str">
        <f>_xlfn.XLOOKUP(P!C639,'Banco de Dados'!$B$3:$B$274,'Banco de Dados'!$K$3:$K$274,"")</f>
        <v/>
      </c>
      <c r="B639" s="2">
        <v>0</v>
      </c>
      <c r="C639" s="2">
        <v>0</v>
      </c>
      <c r="D639" s="2">
        <v>0</v>
      </c>
      <c r="E639" s="2">
        <v>0</v>
      </c>
      <c r="F639" s="32" t="e">
        <f t="shared" si="55"/>
        <v>#DIV/0!</v>
      </c>
      <c r="G639" s="3" t="e">
        <f t="shared" si="54"/>
        <v>#VALUE!</v>
      </c>
      <c r="H639" s="3" t="e">
        <f t="shared" si="54"/>
        <v>#VALUE!</v>
      </c>
      <c r="J639" s="7"/>
    </row>
    <row r="640" spans="1:14" x14ac:dyDescent="0.25">
      <c r="A640" s="28" t="str">
        <f>_xlfn.XLOOKUP(P!C640,'Banco de Dados'!$B$3:$B$274,'Banco de Dados'!$K$3:$K$274,"")</f>
        <v/>
      </c>
      <c r="B640" s="2">
        <v>0</v>
      </c>
      <c r="C640" s="2">
        <v>0</v>
      </c>
      <c r="D640" s="2">
        <v>0</v>
      </c>
      <c r="E640" s="17">
        <v>0</v>
      </c>
      <c r="F640" s="32" t="e">
        <f t="shared" si="55"/>
        <v>#DIV/0!</v>
      </c>
      <c r="G640" s="3" t="e">
        <f t="shared" si="54"/>
        <v>#VALUE!</v>
      </c>
      <c r="H640" s="3" t="e">
        <f t="shared" si="54"/>
        <v>#VALUE!</v>
      </c>
      <c r="J640" s="7"/>
    </row>
    <row r="641" spans="1:14" ht="15.75" x14ac:dyDescent="0.25">
      <c r="A641" s="28" t="str">
        <f>_xlfn.XLOOKUP(P!C641,'Banco de Dados'!$B$3:$B$274,'Banco de Dados'!$K$3:$K$274,"")</f>
        <v/>
      </c>
      <c r="B641" s="2">
        <v>0</v>
      </c>
      <c r="C641" s="2">
        <v>0</v>
      </c>
      <c r="D641" s="2">
        <v>0</v>
      </c>
      <c r="E641" s="2">
        <v>0</v>
      </c>
      <c r="F641" s="32" t="e">
        <f t="shared" si="55"/>
        <v>#DIV/0!</v>
      </c>
      <c r="G641" s="3" t="e">
        <f t="shared" si="54"/>
        <v>#VALUE!</v>
      </c>
      <c r="H641" s="3" t="e">
        <f t="shared" si="54"/>
        <v>#VALUE!</v>
      </c>
      <c r="J641" s="7"/>
      <c r="K641" s="101" t="s">
        <v>216</v>
      </c>
      <c r="L641" s="102">
        <f>K619</f>
        <v>0</v>
      </c>
      <c r="M641" s="103" t="str">
        <f>M619</f>
        <v>Potássio</v>
      </c>
    </row>
    <row r="642" spans="1:14" x14ac:dyDescent="0.25">
      <c r="A642" s="28" t="str">
        <f>_xlfn.XLOOKUP(P!C642,'Banco de Dados'!$B$3:$B$274,'Banco de Dados'!$K$3:$K$274,"")</f>
        <v/>
      </c>
      <c r="B642" s="2">
        <v>0</v>
      </c>
      <c r="C642" s="2">
        <v>0</v>
      </c>
      <c r="D642" s="2">
        <v>0</v>
      </c>
      <c r="E642" s="2">
        <v>0</v>
      </c>
      <c r="F642" s="32" t="e">
        <f t="shared" si="55"/>
        <v>#DIV/0!</v>
      </c>
      <c r="G642" s="3" t="e">
        <f t="shared" si="54"/>
        <v>#VALUE!</v>
      </c>
      <c r="H642" s="3" t="e">
        <f t="shared" si="54"/>
        <v>#VALUE!</v>
      </c>
      <c r="J642" s="7"/>
      <c r="K642" s="68" t="s">
        <v>68</v>
      </c>
      <c r="L642" s="29" t="e">
        <f>(K625*M627)/M625</f>
        <v>#VALUE!</v>
      </c>
      <c r="M642" s="66" t="str">
        <f>$M$9</f>
        <v>mg/kg</v>
      </c>
    </row>
    <row r="643" spans="1:14" x14ac:dyDescent="0.25">
      <c r="A643" s="28" t="str">
        <f>_xlfn.XLOOKUP(P!C643,'Banco de Dados'!$B$3:$B$274,'Banco de Dados'!$K$3:$K$274,"")</f>
        <v/>
      </c>
      <c r="B643" s="2">
        <v>0</v>
      </c>
      <c r="C643" s="2">
        <v>0</v>
      </c>
      <c r="D643" s="2">
        <v>0</v>
      </c>
      <c r="E643" s="2">
        <v>0</v>
      </c>
      <c r="F643" s="32" t="e">
        <f t="shared" si="55"/>
        <v>#DIV/0!</v>
      </c>
      <c r="G643" s="3" t="e">
        <f t="shared" si="54"/>
        <v>#VALUE!</v>
      </c>
      <c r="H643" s="3" t="e">
        <f t="shared" si="54"/>
        <v>#VALUE!</v>
      </c>
      <c r="J643" s="7"/>
      <c r="K643" s="111" t="s">
        <v>246</v>
      </c>
      <c r="L643" s="126" t="e">
        <f>SQRT(((M630/L630)^2)+((M631/L631)^2)+((M632/L632)^2))</f>
        <v>#VALUE!</v>
      </c>
      <c r="M643" s="66"/>
    </row>
    <row r="644" spans="1:14" x14ac:dyDescent="0.25">
      <c r="A644" s="28" t="str">
        <f>_xlfn.XLOOKUP(P!C644,'Banco de Dados'!$B$3:$B$274,'Banco de Dados'!$K$3:$K$274,"")</f>
        <v/>
      </c>
      <c r="B644" s="2">
        <v>0</v>
      </c>
      <c r="C644" s="2">
        <v>0</v>
      </c>
      <c r="D644" s="2">
        <v>0</v>
      </c>
      <c r="E644" s="2">
        <v>0</v>
      </c>
      <c r="F644" s="32" t="e">
        <f t="shared" si="55"/>
        <v>#DIV/0!</v>
      </c>
      <c r="G644" s="3" t="e">
        <f t="shared" si="54"/>
        <v>#VALUE!</v>
      </c>
      <c r="H644" s="3" t="e">
        <f t="shared" si="54"/>
        <v>#VALUE!</v>
      </c>
      <c r="J644" s="7"/>
      <c r="K644" s="69" t="s">
        <v>247</v>
      </c>
      <c r="L644" s="127" t="e">
        <f>L643*L642</f>
        <v>#VALUE!</v>
      </c>
      <c r="M644" s="71" t="str">
        <f>$M$9</f>
        <v>mg/kg</v>
      </c>
    </row>
    <row r="645" spans="1:14" x14ac:dyDescent="0.25">
      <c r="A645" s="28" t="str">
        <f>_xlfn.XLOOKUP(P!C645,'Banco de Dados'!$B$3:$B$274,'Banco de Dados'!$K$3:$K$274,"")</f>
        <v/>
      </c>
      <c r="B645" s="2">
        <v>0</v>
      </c>
      <c r="C645" s="2">
        <v>0</v>
      </c>
      <c r="D645" s="2">
        <v>0</v>
      </c>
      <c r="E645" s="2">
        <v>0</v>
      </c>
      <c r="F645" s="32" t="e">
        <f t="shared" si="55"/>
        <v>#DIV/0!</v>
      </c>
      <c r="G645" s="3" t="e">
        <f t="shared" si="54"/>
        <v>#VALUE!</v>
      </c>
      <c r="H645" s="3" t="e">
        <f t="shared" si="54"/>
        <v>#VALUE!</v>
      </c>
      <c r="J645" s="7"/>
      <c r="K645" s="123"/>
      <c r="L645" s="124"/>
    </row>
    <row r="646" spans="1:14" x14ac:dyDescent="0.25">
      <c r="A646" s="28" t="str">
        <f>_xlfn.XLOOKUP(P!C646,'Banco de Dados'!$B$3:$B$274,'Banco de Dados'!$K$3:$K$274,"")</f>
        <v/>
      </c>
      <c r="B646" s="2">
        <v>0</v>
      </c>
      <c r="C646" s="2">
        <v>0</v>
      </c>
      <c r="D646" s="2">
        <v>0</v>
      </c>
      <c r="E646" s="2">
        <v>0</v>
      </c>
      <c r="F646" s="32" t="e">
        <f t="shared" si="55"/>
        <v>#DIV/0!</v>
      </c>
      <c r="G646" s="3" t="e">
        <f t="shared" si="54"/>
        <v>#VALUE!</v>
      </c>
      <c r="H646" s="3" t="e">
        <f t="shared" si="54"/>
        <v>#VALUE!</v>
      </c>
      <c r="J646" s="7"/>
    </row>
    <row r="647" spans="1:14" x14ac:dyDescent="0.25">
      <c r="A647" s="28" t="str">
        <f>_xlfn.XLOOKUP(P!C647,'Banco de Dados'!$B$3:$B$274,'Banco de Dados'!$K$3:$K$274,"")</f>
        <v/>
      </c>
      <c r="B647" s="2">
        <v>0</v>
      </c>
      <c r="C647" s="2">
        <v>0</v>
      </c>
      <c r="D647" s="2">
        <v>0</v>
      </c>
      <c r="E647" s="2">
        <v>0</v>
      </c>
      <c r="F647" s="32" t="e">
        <f t="shared" si="55"/>
        <v>#DIV/0!</v>
      </c>
      <c r="G647" s="3" t="e">
        <f t="shared" si="54"/>
        <v>#VALUE!</v>
      </c>
      <c r="H647" s="3" t="e">
        <f t="shared" si="54"/>
        <v>#VALUE!</v>
      </c>
      <c r="J647" s="7"/>
    </row>
    <row r="648" spans="1:14" x14ac:dyDescent="0.25">
      <c r="A648" s="28" t="str">
        <f>_xlfn.XLOOKUP(P!C648,'Banco de Dados'!$B$3:$B$274,'Banco de Dados'!$K$3:$K$274,"")</f>
        <v/>
      </c>
      <c r="B648" s="2">
        <v>0</v>
      </c>
      <c r="C648" s="2">
        <v>0</v>
      </c>
      <c r="D648" s="2">
        <v>0</v>
      </c>
      <c r="E648" s="2">
        <v>0</v>
      </c>
      <c r="F648" s="32" t="e">
        <f t="shared" si="55"/>
        <v>#DIV/0!</v>
      </c>
      <c r="G648" s="3" t="e">
        <f t="shared" ref="G648:H650" si="56">D648*$E$618</f>
        <v>#VALUE!</v>
      </c>
      <c r="H648" s="3" t="e">
        <f t="shared" si="56"/>
        <v>#VALUE!</v>
      </c>
      <c r="J648" s="7"/>
    </row>
    <row r="649" spans="1:14" x14ac:dyDescent="0.25">
      <c r="A649" s="28" t="str">
        <f>_xlfn.XLOOKUP(P!C649,'Banco de Dados'!$B$3:$B$274,'Banco de Dados'!$K$3:$K$274,"")</f>
        <v/>
      </c>
      <c r="B649" s="2">
        <v>0</v>
      </c>
      <c r="C649" s="2">
        <v>0</v>
      </c>
      <c r="D649" s="2">
        <v>0</v>
      </c>
      <c r="E649" s="2">
        <v>0</v>
      </c>
      <c r="F649" s="32" t="e">
        <f t="shared" si="55"/>
        <v>#DIV/0!</v>
      </c>
      <c r="G649" s="3" t="e">
        <f t="shared" si="56"/>
        <v>#VALUE!</v>
      </c>
      <c r="H649" s="3" t="e">
        <f t="shared" si="56"/>
        <v>#VALUE!</v>
      </c>
      <c r="J649" s="7"/>
    </row>
    <row r="650" spans="1:14" x14ac:dyDescent="0.25">
      <c r="A650" s="28" t="str">
        <f>_xlfn.XLOOKUP(P!C650,'Banco de Dados'!$B$3:$B$274,'Banco de Dados'!$K$3:$K$274,"")</f>
        <v/>
      </c>
      <c r="B650" s="2">
        <v>0</v>
      </c>
      <c r="C650" s="2">
        <v>0</v>
      </c>
      <c r="D650" s="2">
        <v>0</v>
      </c>
      <c r="E650" s="2">
        <v>0</v>
      </c>
      <c r="F650" s="32" t="e">
        <f t="shared" si="55"/>
        <v>#DIV/0!</v>
      </c>
      <c r="G650" s="3" t="e">
        <f t="shared" si="56"/>
        <v>#VALUE!</v>
      </c>
      <c r="H650" s="3" t="e">
        <f t="shared" si="56"/>
        <v>#VALUE!</v>
      </c>
      <c r="J650" s="7"/>
    </row>
    <row r="651" spans="1:14" x14ac:dyDescent="0.25">
      <c r="A651" s="21"/>
      <c r="B651" s="21"/>
      <c r="C651" s="21"/>
      <c r="D651" s="21"/>
      <c r="E651" s="21"/>
      <c r="F651" s="77"/>
      <c r="G651" s="21"/>
      <c r="H651" s="21"/>
      <c r="J651" s="21"/>
      <c r="K651" s="21"/>
      <c r="L651" s="21"/>
      <c r="M651" s="21"/>
      <c r="N651" s="21"/>
    </row>
    <row r="652" spans="1:14" ht="15.75" x14ac:dyDescent="0.25">
      <c r="A652" s="36">
        <f>'Nome das Amostras'!A23</f>
        <v>0</v>
      </c>
      <c r="B652" s="164" t="e">
        <f>VLOOKUP(A652,'Nome das Amostras'!$A$3:$D$28,2,FALSE)</f>
        <v>#N/A</v>
      </c>
      <c r="C652" s="164"/>
      <c r="D652" s="51" t="s">
        <v>65</v>
      </c>
      <c r="E652" s="52" t="e">
        <f>'Banco de Dados'!$O$13/'Banco de Dados'!ER13</f>
        <v>#VALUE!</v>
      </c>
      <c r="F652" s="74"/>
      <c r="G652" s="3"/>
      <c r="H652" s="3"/>
      <c r="J652" s="7"/>
    </row>
    <row r="653" spans="1:14" ht="15.75" x14ac:dyDescent="0.25">
      <c r="A653" s="107" t="s">
        <v>1</v>
      </c>
      <c r="B653" s="107" t="s">
        <v>0</v>
      </c>
      <c r="C653" s="107" t="s">
        <v>212</v>
      </c>
      <c r="D653" s="107" t="s">
        <v>209</v>
      </c>
      <c r="E653" s="107" t="s">
        <v>213</v>
      </c>
      <c r="F653" s="76" t="s">
        <v>219</v>
      </c>
      <c r="G653" s="54" t="s">
        <v>140</v>
      </c>
      <c r="H653" s="54" t="s">
        <v>66</v>
      </c>
      <c r="J653" s="7"/>
      <c r="K653" s="72">
        <f>A652</f>
        <v>0</v>
      </c>
      <c r="L653" s="55" t="s">
        <v>215</v>
      </c>
      <c r="M653" s="41" t="str">
        <f>$A$1</f>
        <v>Potássio</v>
      </c>
      <c r="N653" s="3"/>
    </row>
    <row r="654" spans="1:14" x14ac:dyDescent="0.25">
      <c r="A654" s="28" t="str">
        <f>_xlfn.XLOOKUP(P!C654,'Banco de Dados'!$B$3:$B$274,'Banco de Dados'!$K$3:$K$274,"")</f>
        <v/>
      </c>
      <c r="B654" s="2" cm="1">
        <f t="array" ref="B654:E684">Dados!EN5:EQ35</f>
        <v>0</v>
      </c>
      <c r="C654" s="2">
        <v>0</v>
      </c>
      <c r="D654" s="2">
        <v>0</v>
      </c>
      <c r="E654" s="2">
        <v>0</v>
      </c>
      <c r="F654" s="32" t="e">
        <f>(E654*100)/D654</f>
        <v>#DIV/0!</v>
      </c>
      <c r="G654" s="3" t="e">
        <f t="shared" ref="G654:H681" si="57">D654*$E$652</f>
        <v>#VALUE!</v>
      </c>
      <c r="H654" s="3" t="e">
        <f t="shared" si="57"/>
        <v>#VALUE!</v>
      </c>
      <c r="J654" s="7"/>
      <c r="K654" s="5" t="s">
        <v>210</v>
      </c>
      <c r="L654" s="5"/>
      <c r="M654" s="5" t="s">
        <v>211</v>
      </c>
    </row>
    <row r="655" spans="1:14" x14ac:dyDescent="0.25">
      <c r="A655" s="28" t="str">
        <f>_xlfn.XLOOKUP(P!C655,'Banco de Dados'!$B$3:$B$274,'Banco de Dados'!$K$3:$K$274,"")</f>
        <v/>
      </c>
      <c r="B655" s="2">
        <v>0</v>
      </c>
      <c r="C655" s="2">
        <v>0</v>
      </c>
      <c r="D655" s="2">
        <v>0</v>
      </c>
      <c r="E655" s="2">
        <v>0</v>
      </c>
      <c r="F655" s="32" t="e">
        <f t="shared" ref="F655:F684" si="58">(E655*100)/D655</f>
        <v>#DIV/0!</v>
      </c>
      <c r="G655" s="3" t="e">
        <f t="shared" si="57"/>
        <v>#VALUE!</v>
      </c>
      <c r="H655" s="3" t="e">
        <f t="shared" si="57"/>
        <v>#VALUE!</v>
      </c>
      <c r="J655" s="7"/>
      <c r="K655" s="6" t="str">
        <f>_xlfn.XLOOKUP($B$4,A654:A681,G654:G681,"")</f>
        <v/>
      </c>
      <c r="L655" s="6"/>
      <c r="M655" s="6" t="str">
        <f>_xlfn.XLOOKUP($B$4,A654:A681,H654:H681,"")</f>
        <v/>
      </c>
    </row>
    <row r="656" spans="1:14" x14ac:dyDescent="0.25">
      <c r="A656" s="28" t="str">
        <f>_xlfn.XLOOKUP(P!C656,'Banco de Dados'!$B$3:$B$274,'Banco de Dados'!$K$3:$K$274,"")</f>
        <v/>
      </c>
      <c r="B656" s="2">
        <v>0</v>
      </c>
      <c r="C656" s="2">
        <v>0</v>
      </c>
      <c r="D656" s="2">
        <v>0</v>
      </c>
      <c r="E656" s="2">
        <v>0</v>
      </c>
      <c r="F656" s="32" t="e">
        <f t="shared" si="58"/>
        <v>#DIV/0!</v>
      </c>
      <c r="G656" s="3" t="e">
        <f t="shared" si="57"/>
        <v>#VALUE!</v>
      </c>
      <c r="H656" s="3" t="e">
        <f t="shared" si="57"/>
        <v>#VALUE!</v>
      </c>
      <c r="J656" s="7"/>
    </row>
    <row r="657" spans="1:14" ht="15.75" x14ac:dyDescent="0.25">
      <c r="A657" s="28" t="str">
        <f>_xlfn.XLOOKUP(P!C657,'Banco de Dados'!$B$3:$B$274,'Banco de Dados'!$K$3:$K$274,"")</f>
        <v/>
      </c>
      <c r="B657" s="2">
        <v>0</v>
      </c>
      <c r="C657" s="2">
        <v>0</v>
      </c>
      <c r="D657" s="2">
        <v>0</v>
      </c>
      <c r="E657" s="2">
        <v>0</v>
      </c>
      <c r="F657" s="32" t="e">
        <f t="shared" si="58"/>
        <v>#DIV/0!</v>
      </c>
      <c r="G657" s="3" t="e">
        <f t="shared" si="57"/>
        <v>#VALUE!</v>
      </c>
      <c r="H657" s="3" t="e">
        <f t="shared" si="57"/>
        <v>#VALUE!</v>
      </c>
      <c r="K657" s="165" t="s">
        <v>67</v>
      </c>
      <c r="L657" s="166"/>
      <c r="M657" s="167"/>
      <c r="N657"/>
    </row>
    <row r="658" spans="1:14" x14ac:dyDescent="0.25">
      <c r="A658" s="28" t="str">
        <f>_xlfn.XLOOKUP(P!C658,'Banco de Dados'!$B$3:$B$274,'Banco de Dados'!$K$3:$K$274,"")</f>
        <v/>
      </c>
      <c r="B658" s="2">
        <v>0</v>
      </c>
      <c r="C658" s="2">
        <v>0</v>
      </c>
      <c r="D658" s="2">
        <v>0</v>
      </c>
      <c r="E658" s="2">
        <v>0</v>
      </c>
      <c r="F658" s="32" t="e">
        <f t="shared" si="58"/>
        <v>#DIV/0!</v>
      </c>
      <c r="G658" s="3" t="e">
        <f t="shared" si="57"/>
        <v>#VALUE!</v>
      </c>
      <c r="H658" s="3" t="e">
        <f t="shared" si="57"/>
        <v>#VALUE!</v>
      </c>
      <c r="J658" s="7"/>
      <c r="K658" s="104" t="s">
        <v>240</v>
      </c>
      <c r="L658" s="39"/>
      <c r="M658" s="106" t="s">
        <v>209</v>
      </c>
    </row>
    <row r="659" spans="1:14" x14ac:dyDescent="0.25">
      <c r="A659" s="28" t="str">
        <f>_xlfn.XLOOKUP(P!C659,'Banco de Dados'!$B$3:$B$274,'Banco de Dados'!$K$3:$K$274,"")</f>
        <v/>
      </c>
      <c r="B659" s="2">
        <v>0</v>
      </c>
      <c r="C659" s="2">
        <v>0</v>
      </c>
      <c r="D659" s="2">
        <v>0</v>
      </c>
      <c r="E659" s="2">
        <v>0</v>
      </c>
      <c r="F659" s="32" t="e">
        <f t="shared" si="58"/>
        <v>#DIV/0!</v>
      </c>
      <c r="G659" s="3" t="e">
        <f t="shared" si="57"/>
        <v>#VALUE!</v>
      </c>
      <c r="H659" s="3" t="e">
        <f t="shared" si="57"/>
        <v>#VALUE!</v>
      </c>
      <c r="J659" s="58" t="s">
        <v>38</v>
      </c>
      <c r="K659" s="59">
        <f>$L$9</f>
        <v>26760</v>
      </c>
      <c r="L659" s="60"/>
      <c r="M659" s="61">
        <f>$M$11</f>
        <v>169151</v>
      </c>
      <c r="N659" s="60"/>
    </row>
    <row r="660" spans="1:14" x14ac:dyDescent="0.25">
      <c r="A660" s="28" t="str">
        <f>_xlfn.XLOOKUP(P!C660,'Banco de Dados'!$B$3:$B$274,'Banco de Dados'!$K$3:$K$274,"")</f>
        <v/>
      </c>
      <c r="B660" s="2">
        <v>0</v>
      </c>
      <c r="C660" s="2">
        <v>0</v>
      </c>
      <c r="D660" s="2">
        <v>0</v>
      </c>
      <c r="E660" s="2">
        <v>0</v>
      </c>
      <c r="F660" s="32" t="e">
        <f t="shared" si="58"/>
        <v>#DIV/0!</v>
      </c>
      <c r="G660" s="3" t="e">
        <f t="shared" si="57"/>
        <v>#VALUE!</v>
      </c>
      <c r="H660" s="3" t="e">
        <f t="shared" si="57"/>
        <v>#VALUE!</v>
      </c>
      <c r="J660" s="2"/>
      <c r="K660" s="18"/>
      <c r="L660" s="2" t="s">
        <v>70</v>
      </c>
      <c r="M660" s="19"/>
    </row>
    <row r="661" spans="1:14" x14ac:dyDescent="0.25">
      <c r="A661" s="28" t="str">
        <f>_xlfn.XLOOKUP(P!C661,'Banco de Dados'!$B$3:$B$274,'Banco de Dados'!$K$3:$K$274,"")</f>
        <v/>
      </c>
      <c r="B661" s="2">
        <v>0</v>
      </c>
      <c r="C661" s="2">
        <v>0</v>
      </c>
      <c r="D661" s="2">
        <v>0</v>
      </c>
      <c r="E661" s="2">
        <v>0</v>
      </c>
      <c r="F661" s="32" t="e">
        <f t="shared" si="58"/>
        <v>#DIV/0!</v>
      </c>
      <c r="G661" s="3" t="e">
        <f t="shared" si="57"/>
        <v>#VALUE!</v>
      </c>
      <c r="H661" s="3" t="e">
        <f t="shared" si="57"/>
        <v>#VALUE!</v>
      </c>
      <c r="J661" s="58" t="s">
        <v>69</v>
      </c>
      <c r="K661" s="62" t="s">
        <v>71</v>
      </c>
      <c r="L661" s="63"/>
      <c r="M661" s="64" t="str">
        <f>K655</f>
        <v/>
      </c>
      <c r="N661" s="60"/>
    </row>
    <row r="662" spans="1:14" x14ac:dyDescent="0.25">
      <c r="A662" s="28" t="str">
        <f>_xlfn.XLOOKUP(P!C662,'Banco de Dados'!$B$3:$B$274,'Banco de Dados'!$K$3:$K$274,"")</f>
        <v/>
      </c>
      <c r="B662" s="2">
        <v>0</v>
      </c>
      <c r="C662" s="2">
        <v>0</v>
      </c>
      <c r="D662" s="2">
        <v>0</v>
      </c>
      <c r="E662" s="2">
        <v>0</v>
      </c>
      <c r="F662" s="32" t="e">
        <f t="shared" si="58"/>
        <v>#DIV/0!</v>
      </c>
      <c r="G662" s="3" t="e">
        <f t="shared" si="57"/>
        <v>#VALUE!</v>
      </c>
      <c r="H662" s="3" t="e">
        <f t="shared" si="57"/>
        <v>#VALUE!</v>
      </c>
      <c r="J662" s="7"/>
    </row>
    <row r="663" spans="1:14" ht="15.75" x14ac:dyDescent="0.25">
      <c r="A663" s="28" t="str">
        <f>_xlfn.XLOOKUP(P!C663,'Banco de Dados'!$B$3:$B$274,'Banco de Dados'!$K$3:$K$274,"")</f>
        <v/>
      </c>
      <c r="B663" s="2">
        <v>0</v>
      </c>
      <c r="C663" s="2">
        <v>0</v>
      </c>
      <c r="D663" s="2">
        <v>0</v>
      </c>
      <c r="E663" s="2">
        <v>0</v>
      </c>
      <c r="F663" s="32" t="e">
        <f t="shared" si="58"/>
        <v>#DIV/0!</v>
      </c>
      <c r="G663" s="3" t="e">
        <f t="shared" si="57"/>
        <v>#VALUE!</v>
      </c>
      <c r="H663" s="3" t="e">
        <f t="shared" si="57"/>
        <v>#VALUE!</v>
      </c>
      <c r="J663" s="7"/>
      <c r="K663" s="165" t="s">
        <v>218</v>
      </c>
      <c r="L663" s="166"/>
      <c r="M663" s="167"/>
    </row>
    <row r="664" spans="1:14" x14ac:dyDescent="0.25">
      <c r="A664" s="28" t="str">
        <f>_xlfn.XLOOKUP(P!C664,'Banco de Dados'!$B$3:$B$274,'Banco de Dados'!$K$3:$K$274,"")</f>
        <v/>
      </c>
      <c r="B664" s="2">
        <v>0</v>
      </c>
      <c r="C664" s="2">
        <v>0</v>
      </c>
      <c r="D664" s="2">
        <v>0</v>
      </c>
      <c r="E664" s="2">
        <v>0</v>
      </c>
      <c r="F664" s="32" t="e">
        <f t="shared" si="58"/>
        <v>#DIV/0!</v>
      </c>
      <c r="G664" s="3" t="e">
        <f t="shared" si="57"/>
        <v>#VALUE!</v>
      </c>
      <c r="H664" s="3" t="e">
        <f t="shared" si="57"/>
        <v>#VALUE!</v>
      </c>
      <c r="J664" s="7"/>
      <c r="K664" s="104" t="s">
        <v>236</v>
      </c>
      <c r="L664" s="108" t="str">
        <f>K655</f>
        <v/>
      </c>
      <c r="M664" s="109" t="str">
        <f>M655</f>
        <v/>
      </c>
    </row>
    <row r="665" spans="1:14" x14ac:dyDescent="0.25">
      <c r="A665" s="28" t="str">
        <f>_xlfn.XLOOKUP(P!C665,'Banco de Dados'!$B$3:$B$274,'Banco de Dados'!$K$3:$K$274,"")</f>
        <v/>
      </c>
      <c r="B665" s="2">
        <v>0</v>
      </c>
      <c r="C665" s="2">
        <v>0</v>
      </c>
      <c r="D665" s="2">
        <v>0</v>
      </c>
      <c r="E665" s="2">
        <v>0</v>
      </c>
      <c r="F665" s="32" t="e">
        <f t="shared" si="58"/>
        <v>#DIV/0!</v>
      </c>
      <c r="G665" s="3" t="e">
        <f t="shared" si="57"/>
        <v>#VALUE!</v>
      </c>
      <c r="H665" s="3" t="e">
        <f t="shared" si="57"/>
        <v>#VALUE!</v>
      </c>
      <c r="J665" s="7"/>
      <c r="K665" s="104" t="s">
        <v>237</v>
      </c>
      <c r="L665" s="105">
        <f>$L$9</f>
        <v>26760</v>
      </c>
      <c r="M665" s="106">
        <f>$L$10</f>
        <v>480</v>
      </c>
    </row>
    <row r="666" spans="1:14" x14ac:dyDescent="0.25">
      <c r="A666" s="28" t="str">
        <f>_xlfn.XLOOKUP(P!C666,'Banco de Dados'!$B$3:$B$274,'Banco de Dados'!$K$3:$K$274,"")</f>
        <v/>
      </c>
      <c r="B666" s="2">
        <v>0</v>
      </c>
      <c r="C666" s="2">
        <v>0</v>
      </c>
      <c r="D666" s="2">
        <v>0</v>
      </c>
      <c r="E666" s="2">
        <v>0</v>
      </c>
      <c r="F666" s="32" t="e">
        <f t="shared" si="58"/>
        <v>#DIV/0!</v>
      </c>
      <c r="G666" s="3" t="e">
        <f t="shared" si="57"/>
        <v>#VALUE!</v>
      </c>
      <c r="H666" s="3" t="e">
        <f t="shared" si="57"/>
        <v>#VALUE!</v>
      </c>
      <c r="J666" s="7"/>
      <c r="K666" s="104" t="s">
        <v>238</v>
      </c>
      <c r="L666" s="105">
        <f>$M$11</f>
        <v>169151</v>
      </c>
      <c r="M666" s="106">
        <f>$M$12</f>
        <v>441</v>
      </c>
    </row>
    <row r="667" spans="1:14" x14ac:dyDescent="0.25">
      <c r="A667" s="28" t="str">
        <f>_xlfn.XLOOKUP(P!C667,'Banco de Dados'!$B$3:$B$274,'Banco de Dados'!$K$3:$K$274,"")</f>
        <v/>
      </c>
      <c r="B667" s="2">
        <v>0</v>
      </c>
      <c r="C667" s="2">
        <v>0</v>
      </c>
      <c r="D667" s="2">
        <v>0</v>
      </c>
      <c r="E667" s="2">
        <v>0</v>
      </c>
      <c r="F667" s="32" t="e">
        <f t="shared" si="58"/>
        <v>#DIV/0!</v>
      </c>
      <c r="G667" s="3" t="e">
        <f t="shared" si="57"/>
        <v>#VALUE!</v>
      </c>
      <c r="H667" s="3" t="e">
        <f t="shared" si="57"/>
        <v>#VALUE!</v>
      </c>
      <c r="J667" s="7"/>
      <c r="K667" s="69" t="s">
        <v>217</v>
      </c>
      <c r="L667" s="110" t="e">
        <f>SQRT(((M664/L664)^2)+((M665/L665)^2)+((M666/L666)^2))</f>
        <v>#VALUE!</v>
      </c>
      <c r="M667" s="71" t="str">
        <f>M676</f>
        <v>mg/kg</v>
      </c>
    </row>
    <row r="668" spans="1:14" x14ac:dyDescent="0.25">
      <c r="A668" s="28" t="str">
        <f>_xlfn.XLOOKUP(P!C668,'Banco de Dados'!$B$3:$B$274,'Banco de Dados'!$K$3:$K$274,"")</f>
        <v/>
      </c>
      <c r="B668" s="2">
        <v>0</v>
      </c>
      <c r="C668" s="2">
        <v>0</v>
      </c>
      <c r="D668" s="2">
        <v>0</v>
      </c>
      <c r="E668" s="2">
        <v>0</v>
      </c>
      <c r="F668" s="32" t="e">
        <f t="shared" si="58"/>
        <v>#DIV/0!</v>
      </c>
      <c r="G668" s="3" t="e">
        <f t="shared" si="57"/>
        <v>#VALUE!</v>
      </c>
      <c r="H668" s="3" t="e">
        <f t="shared" si="57"/>
        <v>#VALUE!</v>
      </c>
      <c r="J668" s="7"/>
    </row>
    <row r="669" spans="1:14" x14ac:dyDescent="0.25">
      <c r="A669" s="28" t="str">
        <f>_xlfn.XLOOKUP(P!C669,'Banco de Dados'!$B$3:$B$274,'Banco de Dados'!$K$3:$K$274,"")</f>
        <v/>
      </c>
      <c r="B669" s="2">
        <v>0</v>
      </c>
      <c r="C669" s="2">
        <v>0</v>
      </c>
      <c r="D669" s="2">
        <v>0</v>
      </c>
      <c r="E669" s="2">
        <v>0</v>
      </c>
      <c r="F669" s="32" t="e">
        <f t="shared" si="58"/>
        <v>#DIV/0!</v>
      </c>
      <c r="G669" s="3" t="e">
        <f t="shared" si="57"/>
        <v>#VALUE!</v>
      </c>
      <c r="H669" s="3" t="e">
        <f t="shared" si="57"/>
        <v>#VALUE!</v>
      </c>
      <c r="J669" s="7"/>
    </row>
    <row r="670" spans="1:14" x14ac:dyDescent="0.25">
      <c r="A670" s="28" t="str">
        <f>_xlfn.XLOOKUP(P!C670,'Banco de Dados'!$B$3:$B$274,'Banco de Dados'!$K$3:$K$274,"")</f>
        <v/>
      </c>
      <c r="B670" s="2">
        <v>0</v>
      </c>
      <c r="C670" s="2">
        <v>0</v>
      </c>
      <c r="D670" s="2">
        <v>0</v>
      </c>
      <c r="E670" s="2">
        <v>0</v>
      </c>
      <c r="F670" s="32" t="e">
        <f t="shared" si="58"/>
        <v>#DIV/0!</v>
      </c>
      <c r="G670" s="3" t="e">
        <f t="shared" si="57"/>
        <v>#VALUE!</v>
      </c>
      <c r="H670" s="3" t="e">
        <f t="shared" si="57"/>
        <v>#VALUE!</v>
      </c>
      <c r="J670" s="7"/>
    </row>
    <row r="671" spans="1:14" x14ac:dyDescent="0.25">
      <c r="A671" s="28" t="str">
        <f>_xlfn.XLOOKUP(P!C671,'Banco de Dados'!$B$3:$B$274,'Banco de Dados'!$K$3:$K$274,"")</f>
        <v/>
      </c>
      <c r="B671" s="2">
        <v>0</v>
      </c>
      <c r="C671" s="2">
        <v>0</v>
      </c>
      <c r="D671" s="2">
        <v>0</v>
      </c>
      <c r="E671" s="2">
        <v>0</v>
      </c>
      <c r="F671" s="32" t="e">
        <f t="shared" si="58"/>
        <v>#DIV/0!</v>
      </c>
      <c r="G671" s="3" t="e">
        <f t="shared" si="57"/>
        <v>#VALUE!</v>
      </c>
      <c r="H671" s="3" t="e">
        <f t="shared" si="57"/>
        <v>#VALUE!</v>
      </c>
      <c r="J671" s="7"/>
    </row>
    <row r="672" spans="1:14" x14ac:dyDescent="0.25">
      <c r="A672" s="28" t="str">
        <f>_xlfn.XLOOKUP(P!C672,'Banco de Dados'!$B$3:$B$274,'Banco de Dados'!$K$3:$K$274,"")</f>
        <v/>
      </c>
      <c r="B672" s="2">
        <v>0</v>
      </c>
      <c r="C672" s="2">
        <v>0</v>
      </c>
      <c r="D672" s="2">
        <v>0</v>
      </c>
      <c r="E672" s="2">
        <v>0</v>
      </c>
      <c r="F672" s="32" t="e">
        <f t="shared" si="58"/>
        <v>#DIV/0!</v>
      </c>
      <c r="G672" s="3" t="e">
        <f t="shared" si="57"/>
        <v>#VALUE!</v>
      </c>
      <c r="H672" s="3" t="e">
        <f t="shared" si="57"/>
        <v>#VALUE!</v>
      </c>
      <c r="J672" s="7"/>
    </row>
    <row r="673" spans="1:14" x14ac:dyDescent="0.25">
      <c r="A673" s="28" t="str">
        <f>_xlfn.XLOOKUP(P!C673,'Banco de Dados'!$B$3:$B$274,'Banco de Dados'!$K$3:$K$274,"")</f>
        <v/>
      </c>
      <c r="B673" s="2">
        <v>0</v>
      </c>
      <c r="C673" s="2">
        <v>0</v>
      </c>
      <c r="D673" s="2">
        <v>0</v>
      </c>
      <c r="E673" s="2">
        <v>0</v>
      </c>
      <c r="F673" s="32" t="e">
        <f t="shared" si="58"/>
        <v>#DIV/0!</v>
      </c>
      <c r="G673" s="3" t="e">
        <f t="shared" si="57"/>
        <v>#VALUE!</v>
      </c>
      <c r="H673" s="3" t="e">
        <f t="shared" si="57"/>
        <v>#VALUE!</v>
      </c>
      <c r="J673" s="7"/>
    </row>
    <row r="674" spans="1:14" x14ac:dyDescent="0.25">
      <c r="A674" s="28" t="str">
        <f>_xlfn.XLOOKUP(P!C674,'Banco de Dados'!$B$3:$B$274,'Banco de Dados'!$K$3:$K$274,"")</f>
        <v/>
      </c>
      <c r="B674" s="2">
        <v>0</v>
      </c>
      <c r="C674" s="2">
        <v>0</v>
      </c>
      <c r="D674" s="2">
        <v>0</v>
      </c>
      <c r="E674" s="17">
        <v>0</v>
      </c>
      <c r="F674" s="32" t="e">
        <f t="shared" si="58"/>
        <v>#DIV/0!</v>
      </c>
      <c r="G674" s="3" t="e">
        <f t="shared" si="57"/>
        <v>#VALUE!</v>
      </c>
      <c r="H674" s="3" t="e">
        <f t="shared" si="57"/>
        <v>#VALUE!</v>
      </c>
      <c r="J674" s="7"/>
    </row>
    <row r="675" spans="1:14" ht="15.75" x14ac:dyDescent="0.25">
      <c r="A675" s="28" t="str">
        <f>_xlfn.XLOOKUP(P!C675,'Banco de Dados'!$B$3:$B$274,'Banco de Dados'!$K$3:$K$274,"")</f>
        <v/>
      </c>
      <c r="B675" s="2">
        <v>0</v>
      </c>
      <c r="C675" s="2">
        <v>0</v>
      </c>
      <c r="D675" s="2">
        <v>0</v>
      </c>
      <c r="E675" s="2">
        <v>0</v>
      </c>
      <c r="F675" s="32" t="e">
        <f t="shared" si="58"/>
        <v>#DIV/0!</v>
      </c>
      <c r="G675" s="3" t="e">
        <f t="shared" si="57"/>
        <v>#VALUE!</v>
      </c>
      <c r="H675" s="3" t="e">
        <f t="shared" si="57"/>
        <v>#VALUE!</v>
      </c>
      <c r="J675" s="7"/>
      <c r="K675" s="101" t="s">
        <v>216</v>
      </c>
      <c r="L675" s="102">
        <f>K653</f>
        <v>0</v>
      </c>
      <c r="M675" s="103" t="str">
        <f>M653</f>
        <v>Potássio</v>
      </c>
    </row>
    <row r="676" spans="1:14" x14ac:dyDescent="0.25">
      <c r="A676" s="28" t="str">
        <f>_xlfn.XLOOKUP(P!C676,'Banco de Dados'!$B$3:$B$274,'Banco de Dados'!$K$3:$K$274,"")</f>
        <v/>
      </c>
      <c r="B676" s="2">
        <v>0</v>
      </c>
      <c r="C676" s="2">
        <v>0</v>
      </c>
      <c r="D676" s="2">
        <v>0</v>
      </c>
      <c r="E676" s="2">
        <v>0</v>
      </c>
      <c r="F676" s="32" t="e">
        <f t="shared" si="58"/>
        <v>#DIV/0!</v>
      </c>
      <c r="G676" s="3" t="e">
        <f t="shared" si="57"/>
        <v>#VALUE!</v>
      </c>
      <c r="H676" s="3" t="e">
        <f t="shared" si="57"/>
        <v>#VALUE!</v>
      </c>
      <c r="J676" s="7"/>
      <c r="K676" s="68" t="s">
        <v>68</v>
      </c>
      <c r="L676" s="29" t="e">
        <f>(K659*M661)/M659</f>
        <v>#VALUE!</v>
      </c>
      <c r="M676" s="66" t="str">
        <f>$M$9</f>
        <v>mg/kg</v>
      </c>
    </row>
    <row r="677" spans="1:14" x14ac:dyDescent="0.25">
      <c r="A677" s="28" t="str">
        <f>_xlfn.XLOOKUP(P!C677,'Banco de Dados'!$B$3:$B$274,'Banco de Dados'!$K$3:$K$274,"")</f>
        <v/>
      </c>
      <c r="B677" s="2">
        <v>0</v>
      </c>
      <c r="C677" s="2">
        <v>0</v>
      </c>
      <c r="D677" s="2">
        <v>0</v>
      </c>
      <c r="E677" s="2">
        <v>0</v>
      </c>
      <c r="F677" s="32" t="e">
        <f t="shared" si="58"/>
        <v>#DIV/0!</v>
      </c>
      <c r="G677" s="3" t="e">
        <f t="shared" si="57"/>
        <v>#VALUE!</v>
      </c>
      <c r="H677" s="3" t="e">
        <f t="shared" si="57"/>
        <v>#VALUE!</v>
      </c>
      <c r="J677" s="7"/>
      <c r="K677" s="111" t="s">
        <v>246</v>
      </c>
      <c r="L677" s="126" t="e">
        <f>SQRT(((M664/L664)^2)+((M665/L665)^2)+((M666/L666)^2))</f>
        <v>#VALUE!</v>
      </c>
      <c r="M677" s="66"/>
    </row>
    <row r="678" spans="1:14" x14ac:dyDescent="0.25">
      <c r="A678" s="28" t="str">
        <f>_xlfn.XLOOKUP(P!C678,'Banco de Dados'!$B$3:$B$274,'Banco de Dados'!$K$3:$K$274,"")</f>
        <v/>
      </c>
      <c r="B678" s="2">
        <v>0</v>
      </c>
      <c r="C678" s="2">
        <v>0</v>
      </c>
      <c r="D678" s="2">
        <v>0</v>
      </c>
      <c r="E678" s="2">
        <v>0</v>
      </c>
      <c r="F678" s="32" t="e">
        <f t="shared" si="58"/>
        <v>#DIV/0!</v>
      </c>
      <c r="G678" s="3" t="e">
        <f t="shared" si="57"/>
        <v>#VALUE!</v>
      </c>
      <c r="H678" s="3" t="e">
        <f t="shared" si="57"/>
        <v>#VALUE!</v>
      </c>
      <c r="J678" s="7"/>
      <c r="K678" s="69" t="s">
        <v>247</v>
      </c>
      <c r="L678" s="127" t="e">
        <f>L677*L676</f>
        <v>#VALUE!</v>
      </c>
      <c r="M678" s="71" t="str">
        <f>$M$9</f>
        <v>mg/kg</v>
      </c>
    </row>
    <row r="679" spans="1:14" x14ac:dyDescent="0.25">
      <c r="A679" s="28" t="str">
        <f>_xlfn.XLOOKUP(P!C679,'Banco de Dados'!$B$3:$B$274,'Banco de Dados'!$K$3:$K$274,"")</f>
        <v/>
      </c>
      <c r="B679" s="2">
        <v>0</v>
      </c>
      <c r="C679" s="2">
        <v>0</v>
      </c>
      <c r="D679" s="2">
        <v>0</v>
      </c>
      <c r="E679" s="2">
        <v>0</v>
      </c>
      <c r="F679" s="32" t="e">
        <f t="shared" si="58"/>
        <v>#DIV/0!</v>
      </c>
      <c r="G679" s="3" t="e">
        <f t="shared" si="57"/>
        <v>#VALUE!</v>
      </c>
      <c r="H679" s="3" t="e">
        <f t="shared" si="57"/>
        <v>#VALUE!</v>
      </c>
      <c r="J679" s="7"/>
      <c r="K679" s="123"/>
      <c r="L679" s="124"/>
    </row>
    <row r="680" spans="1:14" x14ac:dyDescent="0.25">
      <c r="A680" s="28" t="str">
        <f>_xlfn.XLOOKUP(P!C680,'Banco de Dados'!$B$3:$B$274,'Banco de Dados'!$K$3:$K$274,"")</f>
        <v/>
      </c>
      <c r="B680" s="2">
        <v>0</v>
      </c>
      <c r="C680" s="2">
        <v>0</v>
      </c>
      <c r="D680" s="2">
        <v>0</v>
      </c>
      <c r="E680" s="2">
        <v>0</v>
      </c>
      <c r="F680" s="32" t="e">
        <f t="shared" si="58"/>
        <v>#DIV/0!</v>
      </c>
      <c r="G680" s="3" t="e">
        <f t="shared" si="57"/>
        <v>#VALUE!</v>
      </c>
      <c r="H680" s="3" t="e">
        <f t="shared" si="57"/>
        <v>#VALUE!</v>
      </c>
      <c r="J680" s="7"/>
    </row>
    <row r="681" spans="1:14" x14ac:dyDescent="0.25">
      <c r="A681" s="28" t="str">
        <f>_xlfn.XLOOKUP(P!C681,'Banco de Dados'!$B$3:$B$274,'Banco de Dados'!$K$3:$K$274,"")</f>
        <v/>
      </c>
      <c r="B681" s="2">
        <v>0</v>
      </c>
      <c r="C681" s="2">
        <v>0</v>
      </c>
      <c r="D681" s="2">
        <v>0</v>
      </c>
      <c r="E681" s="2">
        <v>0</v>
      </c>
      <c r="F681" s="32" t="e">
        <f t="shared" si="58"/>
        <v>#DIV/0!</v>
      </c>
      <c r="G681" s="3" t="e">
        <f t="shared" si="57"/>
        <v>#VALUE!</v>
      </c>
      <c r="H681" s="3" t="e">
        <f t="shared" si="57"/>
        <v>#VALUE!</v>
      </c>
      <c r="J681" s="7"/>
    </row>
    <row r="682" spans="1:14" x14ac:dyDescent="0.25">
      <c r="A682" s="28" t="str">
        <f>_xlfn.XLOOKUP(P!C682,'Banco de Dados'!$B$3:$B$274,'Banco de Dados'!$K$3:$K$274,"")</f>
        <v/>
      </c>
      <c r="B682" s="2">
        <v>0</v>
      </c>
      <c r="C682" s="2">
        <v>0</v>
      </c>
      <c r="D682" s="2">
        <v>0</v>
      </c>
      <c r="E682" s="2">
        <v>0</v>
      </c>
      <c r="F682" s="32" t="e">
        <f t="shared" si="58"/>
        <v>#DIV/0!</v>
      </c>
      <c r="G682" s="3" t="e">
        <f t="shared" ref="G682:H684" si="59">D682*$E$652</f>
        <v>#VALUE!</v>
      </c>
      <c r="H682" s="3" t="e">
        <f t="shared" si="59"/>
        <v>#VALUE!</v>
      </c>
      <c r="J682" s="7"/>
    </row>
    <row r="683" spans="1:14" x14ac:dyDescent="0.25">
      <c r="A683" s="28" t="str">
        <f>_xlfn.XLOOKUP(P!C683,'Banco de Dados'!$B$3:$B$274,'Banco de Dados'!$K$3:$K$274,"")</f>
        <v/>
      </c>
      <c r="B683" s="2">
        <v>0</v>
      </c>
      <c r="C683" s="2">
        <v>0</v>
      </c>
      <c r="D683" s="2">
        <v>0</v>
      </c>
      <c r="E683" s="2">
        <v>0</v>
      </c>
      <c r="F683" s="32" t="e">
        <f t="shared" si="58"/>
        <v>#DIV/0!</v>
      </c>
      <c r="G683" s="3" t="e">
        <f t="shared" si="59"/>
        <v>#VALUE!</v>
      </c>
      <c r="H683" s="3" t="e">
        <f t="shared" si="59"/>
        <v>#VALUE!</v>
      </c>
      <c r="J683" s="7"/>
    </row>
    <row r="684" spans="1:14" x14ac:dyDescent="0.25">
      <c r="A684" s="28" t="str">
        <f>_xlfn.XLOOKUP(P!C684,'Banco de Dados'!$B$3:$B$274,'Banco de Dados'!$K$3:$K$274,"")</f>
        <v/>
      </c>
      <c r="B684" s="2">
        <v>0</v>
      </c>
      <c r="C684" s="2">
        <v>0</v>
      </c>
      <c r="D684" s="2">
        <v>0</v>
      </c>
      <c r="E684" s="2">
        <v>0</v>
      </c>
      <c r="F684" s="32" t="e">
        <f t="shared" si="58"/>
        <v>#DIV/0!</v>
      </c>
      <c r="G684" s="3" t="e">
        <f t="shared" si="59"/>
        <v>#VALUE!</v>
      </c>
      <c r="H684" s="3" t="e">
        <f t="shared" si="59"/>
        <v>#VALUE!</v>
      </c>
      <c r="J684" s="7"/>
    </row>
    <row r="685" spans="1:14" x14ac:dyDescent="0.25">
      <c r="A685" s="21"/>
      <c r="B685" s="21"/>
      <c r="C685" s="21"/>
      <c r="D685" s="21"/>
      <c r="E685" s="21"/>
      <c r="F685" s="77"/>
      <c r="G685" s="21"/>
      <c r="H685" s="21"/>
      <c r="J685" s="21"/>
      <c r="K685" s="21"/>
      <c r="L685" s="21"/>
      <c r="M685" s="21"/>
      <c r="N685" s="21"/>
    </row>
    <row r="686" spans="1:14" ht="15.75" x14ac:dyDescent="0.25">
      <c r="A686" s="36">
        <f>'Nome das Amostras'!A24</f>
        <v>0</v>
      </c>
      <c r="B686" s="164" t="e">
        <f>VLOOKUP(A686,'Nome das Amostras'!$A$3:$D$28,2,FALSE)</f>
        <v>#N/A</v>
      </c>
      <c r="C686" s="164"/>
      <c r="D686" s="51" t="s">
        <v>65</v>
      </c>
      <c r="E686" s="52" t="e">
        <f>'Banco de Dados'!$O$13/'Banco de Dados'!EY13</f>
        <v>#VALUE!</v>
      </c>
      <c r="F686" s="74"/>
      <c r="G686" s="3"/>
      <c r="H686" s="3"/>
      <c r="J686" s="7"/>
    </row>
    <row r="687" spans="1:14" ht="15.75" x14ac:dyDescent="0.25">
      <c r="A687" s="107" t="s">
        <v>1</v>
      </c>
      <c r="B687" s="107" t="s">
        <v>0</v>
      </c>
      <c r="C687" s="107" t="s">
        <v>212</v>
      </c>
      <c r="D687" s="107" t="s">
        <v>209</v>
      </c>
      <c r="E687" s="107" t="s">
        <v>213</v>
      </c>
      <c r="F687" s="76" t="s">
        <v>219</v>
      </c>
      <c r="G687" s="54" t="s">
        <v>140</v>
      </c>
      <c r="H687" s="54" t="s">
        <v>66</v>
      </c>
      <c r="J687" s="7"/>
      <c r="K687" s="72">
        <f>A686</f>
        <v>0</v>
      </c>
      <c r="L687" s="55" t="s">
        <v>215</v>
      </c>
      <c r="M687" s="41" t="str">
        <f>$A$1</f>
        <v>Potássio</v>
      </c>
      <c r="N687" s="3"/>
    </row>
    <row r="688" spans="1:14" x14ac:dyDescent="0.25">
      <c r="A688" s="28" t="str">
        <f>_xlfn.XLOOKUP(P!C688,'Banco de Dados'!$B$3:$B$274,'Banco de Dados'!$K$3:$K$274,"")</f>
        <v/>
      </c>
      <c r="B688" s="2" cm="1">
        <f t="array" ref="B688:E718">Dados!EU5:EX35</f>
        <v>0</v>
      </c>
      <c r="C688" s="2">
        <v>0</v>
      </c>
      <c r="D688" s="2">
        <v>0</v>
      </c>
      <c r="E688" s="2">
        <v>0</v>
      </c>
      <c r="F688" s="32" t="e">
        <f>(E688*100)/D688</f>
        <v>#DIV/0!</v>
      </c>
      <c r="G688" s="3" t="e">
        <f t="shared" ref="G688:H715" si="60">D688*$E$686</f>
        <v>#VALUE!</v>
      </c>
      <c r="H688" s="3" t="e">
        <f t="shared" si="60"/>
        <v>#VALUE!</v>
      </c>
      <c r="J688" s="7"/>
      <c r="K688" s="5" t="s">
        <v>210</v>
      </c>
      <c r="L688" s="5"/>
      <c r="M688" s="5" t="s">
        <v>211</v>
      </c>
    </row>
    <row r="689" spans="1:14" x14ac:dyDescent="0.25">
      <c r="A689" s="28" t="str">
        <f>_xlfn.XLOOKUP(P!C689,'Banco de Dados'!$B$3:$B$274,'Banco de Dados'!$K$3:$K$274,"")</f>
        <v/>
      </c>
      <c r="B689" s="2">
        <v>0</v>
      </c>
      <c r="C689" s="2">
        <v>0</v>
      </c>
      <c r="D689" s="2">
        <v>0</v>
      </c>
      <c r="E689" s="2">
        <v>0</v>
      </c>
      <c r="F689" s="32" t="e">
        <f t="shared" ref="F689:F718" si="61">(E689*100)/D689</f>
        <v>#DIV/0!</v>
      </c>
      <c r="G689" s="3" t="e">
        <f t="shared" si="60"/>
        <v>#VALUE!</v>
      </c>
      <c r="H689" s="3" t="e">
        <f t="shared" si="60"/>
        <v>#VALUE!</v>
      </c>
      <c r="J689" s="7"/>
      <c r="K689" s="6" t="str">
        <f>_xlfn.XLOOKUP($B$4,A688:A715,G688:G715,"")</f>
        <v/>
      </c>
      <c r="L689" s="6"/>
      <c r="M689" s="6" t="str">
        <f>_xlfn.XLOOKUP($B$4,A688:A715,H688:H715,"")</f>
        <v/>
      </c>
    </row>
    <row r="690" spans="1:14" x14ac:dyDescent="0.25">
      <c r="A690" s="28" t="str">
        <f>_xlfn.XLOOKUP(P!C690,'Banco de Dados'!$B$3:$B$274,'Banco de Dados'!$K$3:$K$274,"")</f>
        <v/>
      </c>
      <c r="B690" s="2">
        <v>0</v>
      </c>
      <c r="C690" s="2">
        <v>0</v>
      </c>
      <c r="D690" s="2">
        <v>0</v>
      </c>
      <c r="E690" s="2">
        <v>0</v>
      </c>
      <c r="F690" s="32" t="e">
        <f t="shared" si="61"/>
        <v>#DIV/0!</v>
      </c>
      <c r="G690" s="3" t="e">
        <f t="shared" si="60"/>
        <v>#VALUE!</v>
      </c>
      <c r="H690" s="3" t="e">
        <f t="shared" si="60"/>
        <v>#VALUE!</v>
      </c>
      <c r="J690" s="7"/>
    </row>
    <row r="691" spans="1:14" ht="15.75" x14ac:dyDescent="0.25">
      <c r="A691" s="28" t="str">
        <f>_xlfn.XLOOKUP(P!C691,'Banco de Dados'!$B$3:$B$274,'Banco de Dados'!$K$3:$K$274,"")</f>
        <v/>
      </c>
      <c r="B691" s="2">
        <v>0</v>
      </c>
      <c r="C691" s="2">
        <v>0</v>
      </c>
      <c r="D691" s="2">
        <v>0</v>
      </c>
      <c r="E691" s="2">
        <v>0</v>
      </c>
      <c r="F691" s="32" t="e">
        <f t="shared" si="61"/>
        <v>#DIV/0!</v>
      </c>
      <c r="G691" s="3" t="e">
        <f t="shared" si="60"/>
        <v>#VALUE!</v>
      </c>
      <c r="H691" s="3" t="e">
        <f t="shared" si="60"/>
        <v>#VALUE!</v>
      </c>
      <c r="K691" s="165" t="s">
        <v>67</v>
      </c>
      <c r="L691" s="166"/>
      <c r="M691" s="167"/>
      <c r="N691"/>
    </row>
    <row r="692" spans="1:14" x14ac:dyDescent="0.25">
      <c r="A692" s="28" t="str">
        <f>_xlfn.XLOOKUP(P!C692,'Banco de Dados'!$B$3:$B$274,'Banco de Dados'!$K$3:$K$274,"")</f>
        <v/>
      </c>
      <c r="B692" s="2">
        <v>0</v>
      </c>
      <c r="C692" s="2">
        <v>0</v>
      </c>
      <c r="D692" s="2">
        <v>0</v>
      </c>
      <c r="E692" s="2">
        <v>0</v>
      </c>
      <c r="F692" s="32" t="e">
        <f t="shared" si="61"/>
        <v>#DIV/0!</v>
      </c>
      <c r="G692" s="3" t="e">
        <f t="shared" si="60"/>
        <v>#VALUE!</v>
      </c>
      <c r="H692" s="3" t="e">
        <f t="shared" si="60"/>
        <v>#VALUE!</v>
      </c>
      <c r="J692" s="7"/>
      <c r="K692" s="104" t="s">
        <v>240</v>
      </c>
      <c r="L692" s="39"/>
      <c r="M692" s="106" t="s">
        <v>209</v>
      </c>
    </row>
    <row r="693" spans="1:14" x14ac:dyDescent="0.25">
      <c r="A693" s="28" t="str">
        <f>_xlfn.XLOOKUP(P!C693,'Banco de Dados'!$B$3:$B$274,'Banco de Dados'!$K$3:$K$274,"")</f>
        <v/>
      </c>
      <c r="B693" s="2">
        <v>0</v>
      </c>
      <c r="C693" s="2">
        <v>0</v>
      </c>
      <c r="D693" s="2">
        <v>0</v>
      </c>
      <c r="E693" s="2">
        <v>0</v>
      </c>
      <c r="F693" s="32" t="e">
        <f t="shared" si="61"/>
        <v>#DIV/0!</v>
      </c>
      <c r="G693" s="3" t="e">
        <f t="shared" si="60"/>
        <v>#VALUE!</v>
      </c>
      <c r="H693" s="3" t="e">
        <f t="shared" si="60"/>
        <v>#VALUE!</v>
      </c>
      <c r="J693" s="58" t="s">
        <v>38</v>
      </c>
      <c r="K693" s="59">
        <f>$L$9</f>
        <v>26760</v>
      </c>
      <c r="L693" s="60"/>
      <c r="M693" s="61">
        <f>$M$11</f>
        <v>169151</v>
      </c>
      <c r="N693" s="60"/>
    </row>
    <row r="694" spans="1:14" x14ac:dyDescent="0.25">
      <c r="A694" s="28" t="str">
        <f>_xlfn.XLOOKUP(P!C694,'Banco de Dados'!$B$3:$B$274,'Banco de Dados'!$K$3:$K$274,"")</f>
        <v/>
      </c>
      <c r="B694" s="2">
        <v>0</v>
      </c>
      <c r="C694" s="2">
        <v>0</v>
      </c>
      <c r="D694" s="2">
        <v>0</v>
      </c>
      <c r="E694" s="2">
        <v>0</v>
      </c>
      <c r="F694" s="32" t="e">
        <f t="shared" si="61"/>
        <v>#DIV/0!</v>
      </c>
      <c r="G694" s="3" t="e">
        <f t="shared" si="60"/>
        <v>#VALUE!</v>
      </c>
      <c r="H694" s="3" t="e">
        <f t="shared" si="60"/>
        <v>#VALUE!</v>
      </c>
      <c r="J694" s="2"/>
      <c r="K694" s="18"/>
      <c r="L694" s="2" t="s">
        <v>70</v>
      </c>
      <c r="M694" s="19"/>
    </row>
    <row r="695" spans="1:14" x14ac:dyDescent="0.25">
      <c r="A695" s="28" t="str">
        <f>_xlfn.XLOOKUP(P!C695,'Banco de Dados'!$B$3:$B$274,'Banco de Dados'!$K$3:$K$274,"")</f>
        <v/>
      </c>
      <c r="B695" s="2">
        <v>0</v>
      </c>
      <c r="C695" s="2">
        <v>0</v>
      </c>
      <c r="D695" s="2">
        <v>0</v>
      </c>
      <c r="E695" s="2">
        <v>0</v>
      </c>
      <c r="F695" s="32" t="e">
        <f t="shared" si="61"/>
        <v>#DIV/0!</v>
      </c>
      <c r="G695" s="3" t="e">
        <f t="shared" si="60"/>
        <v>#VALUE!</v>
      </c>
      <c r="H695" s="3" t="e">
        <f t="shared" si="60"/>
        <v>#VALUE!</v>
      </c>
      <c r="J695" s="58" t="s">
        <v>69</v>
      </c>
      <c r="K695" s="62" t="s">
        <v>71</v>
      </c>
      <c r="L695" s="63"/>
      <c r="M695" s="64" t="str">
        <f>K689</f>
        <v/>
      </c>
      <c r="N695" s="60"/>
    </row>
    <row r="696" spans="1:14" x14ac:dyDescent="0.25">
      <c r="A696" s="28" t="str">
        <f>_xlfn.XLOOKUP(P!C696,'Banco de Dados'!$B$3:$B$274,'Banco de Dados'!$K$3:$K$274,"")</f>
        <v/>
      </c>
      <c r="B696" s="2">
        <v>0</v>
      </c>
      <c r="C696" s="2">
        <v>0</v>
      </c>
      <c r="D696" s="2">
        <v>0</v>
      </c>
      <c r="E696" s="2">
        <v>0</v>
      </c>
      <c r="F696" s="32" t="e">
        <f t="shared" si="61"/>
        <v>#DIV/0!</v>
      </c>
      <c r="G696" s="3" t="e">
        <f t="shared" si="60"/>
        <v>#VALUE!</v>
      </c>
      <c r="H696" s="3" t="e">
        <f t="shared" si="60"/>
        <v>#VALUE!</v>
      </c>
      <c r="J696" s="7"/>
    </row>
    <row r="697" spans="1:14" ht="15.75" x14ac:dyDescent="0.25">
      <c r="A697" s="28" t="str">
        <f>_xlfn.XLOOKUP(P!C697,'Banco de Dados'!$B$3:$B$274,'Banco de Dados'!$K$3:$K$274,"")</f>
        <v/>
      </c>
      <c r="B697" s="2">
        <v>0</v>
      </c>
      <c r="C697" s="2">
        <v>0</v>
      </c>
      <c r="D697" s="2">
        <v>0</v>
      </c>
      <c r="E697" s="2">
        <v>0</v>
      </c>
      <c r="F697" s="32" t="e">
        <f t="shared" si="61"/>
        <v>#DIV/0!</v>
      </c>
      <c r="G697" s="3" t="e">
        <f t="shared" si="60"/>
        <v>#VALUE!</v>
      </c>
      <c r="H697" s="3" t="e">
        <f t="shared" si="60"/>
        <v>#VALUE!</v>
      </c>
      <c r="J697" s="7"/>
      <c r="K697" s="165" t="s">
        <v>218</v>
      </c>
      <c r="L697" s="166"/>
      <c r="M697" s="167"/>
    </row>
    <row r="698" spans="1:14" x14ac:dyDescent="0.25">
      <c r="A698" s="28" t="str">
        <f>_xlfn.XLOOKUP(P!C698,'Banco de Dados'!$B$3:$B$274,'Banco de Dados'!$K$3:$K$274,"")</f>
        <v/>
      </c>
      <c r="B698" s="2">
        <v>0</v>
      </c>
      <c r="C698" s="2">
        <v>0</v>
      </c>
      <c r="D698" s="2">
        <v>0</v>
      </c>
      <c r="E698" s="2">
        <v>0</v>
      </c>
      <c r="F698" s="32" t="e">
        <f t="shared" si="61"/>
        <v>#DIV/0!</v>
      </c>
      <c r="G698" s="3" t="e">
        <f t="shared" si="60"/>
        <v>#VALUE!</v>
      </c>
      <c r="H698" s="3" t="e">
        <f t="shared" si="60"/>
        <v>#VALUE!</v>
      </c>
      <c r="J698" s="7"/>
      <c r="K698" s="104" t="s">
        <v>236</v>
      </c>
      <c r="L698" s="108" t="str">
        <f>K689</f>
        <v/>
      </c>
      <c r="M698" s="109" t="str">
        <f>M689</f>
        <v/>
      </c>
    </row>
    <row r="699" spans="1:14" x14ac:dyDescent="0.25">
      <c r="A699" s="28" t="str">
        <f>_xlfn.XLOOKUP(P!C699,'Banco de Dados'!$B$3:$B$274,'Banco de Dados'!$K$3:$K$274,"")</f>
        <v/>
      </c>
      <c r="B699" s="2">
        <v>0</v>
      </c>
      <c r="C699" s="2">
        <v>0</v>
      </c>
      <c r="D699" s="2">
        <v>0</v>
      </c>
      <c r="E699" s="2">
        <v>0</v>
      </c>
      <c r="F699" s="32" t="e">
        <f t="shared" si="61"/>
        <v>#DIV/0!</v>
      </c>
      <c r="G699" s="3" t="e">
        <f t="shared" si="60"/>
        <v>#VALUE!</v>
      </c>
      <c r="H699" s="3" t="e">
        <f t="shared" si="60"/>
        <v>#VALUE!</v>
      </c>
      <c r="J699" s="7"/>
      <c r="K699" s="104" t="s">
        <v>237</v>
      </c>
      <c r="L699" s="105">
        <f>$L$9</f>
        <v>26760</v>
      </c>
      <c r="M699" s="106">
        <f>$L$10</f>
        <v>480</v>
      </c>
    </row>
    <row r="700" spans="1:14" x14ac:dyDescent="0.25">
      <c r="A700" s="28" t="str">
        <f>_xlfn.XLOOKUP(P!C700,'Banco de Dados'!$B$3:$B$274,'Banco de Dados'!$K$3:$K$274,"")</f>
        <v/>
      </c>
      <c r="B700" s="2">
        <v>0</v>
      </c>
      <c r="C700" s="2">
        <v>0</v>
      </c>
      <c r="D700" s="2">
        <v>0</v>
      </c>
      <c r="E700" s="2">
        <v>0</v>
      </c>
      <c r="F700" s="32" t="e">
        <f t="shared" si="61"/>
        <v>#DIV/0!</v>
      </c>
      <c r="G700" s="3" t="e">
        <f t="shared" si="60"/>
        <v>#VALUE!</v>
      </c>
      <c r="H700" s="3" t="e">
        <f t="shared" si="60"/>
        <v>#VALUE!</v>
      </c>
      <c r="J700" s="7"/>
      <c r="K700" s="104" t="s">
        <v>238</v>
      </c>
      <c r="L700" s="105">
        <f>$M$11</f>
        <v>169151</v>
      </c>
      <c r="M700" s="106">
        <f>$M$12</f>
        <v>441</v>
      </c>
    </row>
    <row r="701" spans="1:14" x14ac:dyDescent="0.25">
      <c r="A701" s="28" t="str">
        <f>_xlfn.XLOOKUP(P!C701,'Banco de Dados'!$B$3:$B$274,'Banco de Dados'!$K$3:$K$274,"")</f>
        <v/>
      </c>
      <c r="B701" s="2">
        <v>0</v>
      </c>
      <c r="C701" s="2">
        <v>0</v>
      </c>
      <c r="D701" s="2">
        <v>0</v>
      </c>
      <c r="E701" s="2">
        <v>0</v>
      </c>
      <c r="F701" s="32" t="e">
        <f t="shared" si="61"/>
        <v>#DIV/0!</v>
      </c>
      <c r="G701" s="3" t="e">
        <f t="shared" si="60"/>
        <v>#VALUE!</v>
      </c>
      <c r="H701" s="3" t="e">
        <f t="shared" si="60"/>
        <v>#VALUE!</v>
      </c>
      <c r="J701" s="7"/>
      <c r="K701" s="69" t="s">
        <v>217</v>
      </c>
      <c r="L701" s="110" t="e">
        <f>SQRT(((M698/L698)^2)+((M699/L699)^2)+((M700/L700)^2))</f>
        <v>#VALUE!</v>
      </c>
      <c r="M701" s="71" t="str">
        <f>M710</f>
        <v>mg/kg</v>
      </c>
    </row>
    <row r="702" spans="1:14" x14ac:dyDescent="0.25">
      <c r="A702" s="28" t="str">
        <f>_xlfn.XLOOKUP(P!C702,'Banco de Dados'!$B$3:$B$274,'Banco de Dados'!$K$3:$K$274,"")</f>
        <v/>
      </c>
      <c r="B702" s="2">
        <v>0</v>
      </c>
      <c r="C702" s="2">
        <v>0</v>
      </c>
      <c r="D702" s="2">
        <v>0</v>
      </c>
      <c r="E702" s="2">
        <v>0</v>
      </c>
      <c r="F702" s="32" t="e">
        <f t="shared" si="61"/>
        <v>#DIV/0!</v>
      </c>
      <c r="G702" s="3" t="e">
        <f t="shared" si="60"/>
        <v>#VALUE!</v>
      </c>
      <c r="H702" s="3" t="e">
        <f t="shared" si="60"/>
        <v>#VALUE!</v>
      </c>
      <c r="J702" s="7"/>
    </row>
    <row r="703" spans="1:14" x14ac:dyDescent="0.25">
      <c r="A703" s="28" t="str">
        <f>_xlfn.XLOOKUP(P!C703,'Banco de Dados'!$B$3:$B$274,'Banco de Dados'!$K$3:$K$274,"")</f>
        <v/>
      </c>
      <c r="B703" s="2">
        <v>0</v>
      </c>
      <c r="C703" s="2">
        <v>0</v>
      </c>
      <c r="D703" s="2">
        <v>0</v>
      </c>
      <c r="E703" s="2">
        <v>0</v>
      </c>
      <c r="F703" s="32" t="e">
        <f t="shared" si="61"/>
        <v>#DIV/0!</v>
      </c>
      <c r="G703" s="3" t="e">
        <f t="shared" si="60"/>
        <v>#VALUE!</v>
      </c>
      <c r="H703" s="3" t="e">
        <f t="shared" si="60"/>
        <v>#VALUE!</v>
      </c>
      <c r="J703" s="7"/>
    </row>
    <row r="704" spans="1:14" x14ac:dyDescent="0.25">
      <c r="A704" s="28" t="str">
        <f>_xlfn.XLOOKUP(P!C704,'Banco de Dados'!$B$3:$B$274,'Banco de Dados'!$K$3:$K$274,"")</f>
        <v/>
      </c>
      <c r="B704" s="2">
        <v>0</v>
      </c>
      <c r="C704" s="2">
        <v>0</v>
      </c>
      <c r="D704" s="2">
        <v>0</v>
      </c>
      <c r="E704" s="2">
        <v>0</v>
      </c>
      <c r="F704" s="32" t="e">
        <f t="shared" si="61"/>
        <v>#DIV/0!</v>
      </c>
      <c r="G704" s="3" t="e">
        <f t="shared" si="60"/>
        <v>#VALUE!</v>
      </c>
      <c r="H704" s="3" t="e">
        <f t="shared" si="60"/>
        <v>#VALUE!</v>
      </c>
      <c r="J704" s="7"/>
    </row>
    <row r="705" spans="1:14" x14ac:dyDescent="0.25">
      <c r="A705" s="28" t="str">
        <f>_xlfn.XLOOKUP(P!C705,'Banco de Dados'!$B$3:$B$274,'Banco de Dados'!$K$3:$K$274,"")</f>
        <v/>
      </c>
      <c r="B705" s="2">
        <v>0</v>
      </c>
      <c r="C705" s="2">
        <v>0</v>
      </c>
      <c r="D705" s="2">
        <v>0</v>
      </c>
      <c r="E705" s="2">
        <v>0</v>
      </c>
      <c r="F705" s="32" t="e">
        <f t="shared" si="61"/>
        <v>#DIV/0!</v>
      </c>
      <c r="G705" s="3" t="e">
        <f t="shared" si="60"/>
        <v>#VALUE!</v>
      </c>
      <c r="H705" s="3" t="e">
        <f t="shared" si="60"/>
        <v>#VALUE!</v>
      </c>
      <c r="J705" s="7"/>
    </row>
    <row r="706" spans="1:14" x14ac:dyDescent="0.25">
      <c r="A706" s="28" t="str">
        <f>_xlfn.XLOOKUP(P!C706,'Banco de Dados'!$B$3:$B$274,'Banco de Dados'!$K$3:$K$274,"")</f>
        <v/>
      </c>
      <c r="B706" s="2">
        <v>0</v>
      </c>
      <c r="C706" s="2">
        <v>0</v>
      </c>
      <c r="D706" s="2">
        <v>0</v>
      </c>
      <c r="E706" s="2">
        <v>0</v>
      </c>
      <c r="F706" s="32" t="e">
        <f t="shared" si="61"/>
        <v>#DIV/0!</v>
      </c>
      <c r="G706" s="3" t="e">
        <f t="shared" si="60"/>
        <v>#VALUE!</v>
      </c>
      <c r="H706" s="3" t="e">
        <f t="shared" si="60"/>
        <v>#VALUE!</v>
      </c>
      <c r="J706" s="7"/>
    </row>
    <row r="707" spans="1:14" x14ac:dyDescent="0.25">
      <c r="A707" s="28" t="str">
        <f>_xlfn.XLOOKUP(P!C707,'Banco de Dados'!$B$3:$B$274,'Banco de Dados'!$K$3:$K$274,"")</f>
        <v/>
      </c>
      <c r="B707" s="2">
        <v>0</v>
      </c>
      <c r="C707" s="2">
        <v>0</v>
      </c>
      <c r="D707" s="2">
        <v>0</v>
      </c>
      <c r="E707" s="2">
        <v>0</v>
      </c>
      <c r="F707" s="32" t="e">
        <f t="shared" si="61"/>
        <v>#DIV/0!</v>
      </c>
      <c r="G707" s="3" t="e">
        <f t="shared" si="60"/>
        <v>#VALUE!</v>
      </c>
      <c r="H707" s="3" t="e">
        <f t="shared" si="60"/>
        <v>#VALUE!</v>
      </c>
      <c r="J707" s="7"/>
    </row>
    <row r="708" spans="1:14" x14ac:dyDescent="0.25">
      <c r="A708" s="28" t="str">
        <f>_xlfn.XLOOKUP(P!C708,'Banco de Dados'!$B$3:$B$274,'Banco de Dados'!$K$3:$K$274,"")</f>
        <v/>
      </c>
      <c r="B708" s="2">
        <v>0</v>
      </c>
      <c r="C708" s="2">
        <v>0</v>
      </c>
      <c r="D708" s="2">
        <v>0</v>
      </c>
      <c r="E708" s="17">
        <v>0</v>
      </c>
      <c r="F708" s="32" t="e">
        <f t="shared" si="61"/>
        <v>#DIV/0!</v>
      </c>
      <c r="G708" s="3" t="e">
        <f t="shared" si="60"/>
        <v>#VALUE!</v>
      </c>
      <c r="H708" s="3" t="e">
        <f t="shared" si="60"/>
        <v>#VALUE!</v>
      </c>
      <c r="J708" s="7"/>
    </row>
    <row r="709" spans="1:14" ht="15.75" x14ac:dyDescent="0.25">
      <c r="A709" s="28" t="str">
        <f>_xlfn.XLOOKUP(P!C709,'Banco de Dados'!$B$3:$B$274,'Banco de Dados'!$K$3:$K$274,"")</f>
        <v/>
      </c>
      <c r="B709" s="2">
        <v>0</v>
      </c>
      <c r="C709" s="2">
        <v>0</v>
      </c>
      <c r="D709" s="2">
        <v>0</v>
      </c>
      <c r="E709" s="2">
        <v>0</v>
      </c>
      <c r="F709" s="32" t="e">
        <f t="shared" si="61"/>
        <v>#DIV/0!</v>
      </c>
      <c r="G709" s="3" t="e">
        <f t="shared" si="60"/>
        <v>#VALUE!</v>
      </c>
      <c r="H709" s="3" t="e">
        <f t="shared" si="60"/>
        <v>#VALUE!</v>
      </c>
      <c r="J709" s="7"/>
      <c r="K709" s="101" t="s">
        <v>216</v>
      </c>
      <c r="L709" s="102">
        <f>K687</f>
        <v>0</v>
      </c>
      <c r="M709" s="103" t="str">
        <f>M687</f>
        <v>Potássio</v>
      </c>
    </row>
    <row r="710" spans="1:14" x14ac:dyDescent="0.25">
      <c r="A710" s="28" t="str">
        <f>_xlfn.XLOOKUP(P!C710,'Banco de Dados'!$B$3:$B$274,'Banco de Dados'!$K$3:$K$274,"")</f>
        <v/>
      </c>
      <c r="B710" s="2">
        <v>0</v>
      </c>
      <c r="C710" s="2">
        <v>0</v>
      </c>
      <c r="D710" s="2">
        <v>0</v>
      </c>
      <c r="E710" s="2">
        <v>0</v>
      </c>
      <c r="F710" s="32" t="e">
        <f t="shared" si="61"/>
        <v>#DIV/0!</v>
      </c>
      <c r="G710" s="3" t="e">
        <f t="shared" si="60"/>
        <v>#VALUE!</v>
      </c>
      <c r="H710" s="3" t="e">
        <f t="shared" si="60"/>
        <v>#VALUE!</v>
      </c>
      <c r="J710" s="7"/>
      <c r="K710" s="68" t="s">
        <v>68</v>
      </c>
      <c r="L710" s="29" t="e">
        <f>(K693*M695)/M693</f>
        <v>#VALUE!</v>
      </c>
      <c r="M710" s="66" t="str">
        <f>$M$9</f>
        <v>mg/kg</v>
      </c>
    </row>
    <row r="711" spans="1:14" x14ac:dyDescent="0.25">
      <c r="A711" s="28" t="str">
        <f>_xlfn.XLOOKUP(P!C711,'Banco de Dados'!$B$3:$B$274,'Banco de Dados'!$K$3:$K$274,"")</f>
        <v/>
      </c>
      <c r="B711" s="2">
        <v>0</v>
      </c>
      <c r="C711" s="2">
        <v>0</v>
      </c>
      <c r="D711" s="2">
        <v>0</v>
      </c>
      <c r="E711" s="2">
        <v>0</v>
      </c>
      <c r="F711" s="32" t="e">
        <f t="shared" si="61"/>
        <v>#DIV/0!</v>
      </c>
      <c r="G711" s="3" t="e">
        <f t="shared" si="60"/>
        <v>#VALUE!</v>
      </c>
      <c r="H711" s="3" t="e">
        <f t="shared" si="60"/>
        <v>#VALUE!</v>
      </c>
      <c r="J711" s="7"/>
      <c r="K711" s="111" t="s">
        <v>246</v>
      </c>
      <c r="L711" s="126" t="e">
        <f>SQRT(((M698/L698)^2)+((M699/L699)^2)+((M700/L700)^2))</f>
        <v>#VALUE!</v>
      </c>
      <c r="M711" s="66"/>
    </row>
    <row r="712" spans="1:14" x14ac:dyDescent="0.25">
      <c r="A712" s="28" t="str">
        <f>_xlfn.XLOOKUP(P!C712,'Banco de Dados'!$B$3:$B$274,'Banco de Dados'!$K$3:$K$274,"")</f>
        <v/>
      </c>
      <c r="B712" s="2">
        <v>0</v>
      </c>
      <c r="C712" s="2">
        <v>0</v>
      </c>
      <c r="D712" s="2">
        <v>0</v>
      </c>
      <c r="E712" s="2">
        <v>0</v>
      </c>
      <c r="F712" s="32" t="e">
        <f t="shared" si="61"/>
        <v>#DIV/0!</v>
      </c>
      <c r="G712" s="3" t="e">
        <f t="shared" si="60"/>
        <v>#VALUE!</v>
      </c>
      <c r="H712" s="3" t="e">
        <f t="shared" si="60"/>
        <v>#VALUE!</v>
      </c>
      <c r="J712" s="7"/>
      <c r="K712" s="69" t="s">
        <v>247</v>
      </c>
      <c r="L712" s="127" t="e">
        <f>L711*L710</f>
        <v>#VALUE!</v>
      </c>
      <c r="M712" s="71" t="str">
        <f>$M$9</f>
        <v>mg/kg</v>
      </c>
    </row>
    <row r="713" spans="1:14" x14ac:dyDescent="0.25">
      <c r="A713" s="28" t="str">
        <f>_xlfn.XLOOKUP(P!C713,'Banco de Dados'!$B$3:$B$274,'Banco de Dados'!$K$3:$K$274,"")</f>
        <v/>
      </c>
      <c r="B713" s="2">
        <v>0</v>
      </c>
      <c r="C713" s="2">
        <v>0</v>
      </c>
      <c r="D713" s="2">
        <v>0</v>
      </c>
      <c r="E713" s="2">
        <v>0</v>
      </c>
      <c r="F713" s="32" t="e">
        <f t="shared" si="61"/>
        <v>#DIV/0!</v>
      </c>
      <c r="G713" s="3" t="e">
        <f t="shared" si="60"/>
        <v>#VALUE!</v>
      </c>
      <c r="H713" s="3" t="e">
        <f t="shared" si="60"/>
        <v>#VALUE!</v>
      </c>
      <c r="J713" s="7"/>
      <c r="K713" s="123"/>
      <c r="L713" s="124"/>
    </row>
    <row r="714" spans="1:14" x14ac:dyDescent="0.25">
      <c r="A714" s="28" t="str">
        <f>_xlfn.XLOOKUP(P!C714,'Banco de Dados'!$B$3:$B$274,'Banco de Dados'!$K$3:$K$274,"")</f>
        <v/>
      </c>
      <c r="B714" s="2">
        <v>0</v>
      </c>
      <c r="C714" s="2">
        <v>0</v>
      </c>
      <c r="D714" s="2">
        <v>0</v>
      </c>
      <c r="E714" s="2">
        <v>0</v>
      </c>
      <c r="F714" s="32" t="e">
        <f t="shared" si="61"/>
        <v>#DIV/0!</v>
      </c>
      <c r="G714" s="3" t="e">
        <f t="shared" si="60"/>
        <v>#VALUE!</v>
      </c>
      <c r="H714" s="3" t="e">
        <f t="shared" si="60"/>
        <v>#VALUE!</v>
      </c>
      <c r="J714" s="7"/>
    </row>
    <row r="715" spans="1:14" x14ac:dyDescent="0.25">
      <c r="A715" s="28" t="str">
        <f>_xlfn.XLOOKUP(P!C715,'Banco de Dados'!$B$3:$B$274,'Banco de Dados'!$K$3:$K$274,"")</f>
        <v/>
      </c>
      <c r="B715" s="2">
        <v>0</v>
      </c>
      <c r="C715" s="2">
        <v>0</v>
      </c>
      <c r="D715" s="2">
        <v>0</v>
      </c>
      <c r="E715" s="2">
        <v>0</v>
      </c>
      <c r="F715" s="32" t="e">
        <f t="shared" si="61"/>
        <v>#DIV/0!</v>
      </c>
      <c r="G715" s="3" t="e">
        <f t="shared" si="60"/>
        <v>#VALUE!</v>
      </c>
      <c r="H715" s="3" t="e">
        <f t="shared" si="60"/>
        <v>#VALUE!</v>
      </c>
      <c r="J715" s="7"/>
    </row>
    <row r="716" spans="1:14" x14ac:dyDescent="0.25">
      <c r="A716" s="28" t="str">
        <f>_xlfn.XLOOKUP(P!C716,'Banco de Dados'!$B$3:$B$274,'Banco de Dados'!$K$3:$K$274,"")</f>
        <v/>
      </c>
      <c r="B716" s="2">
        <v>0</v>
      </c>
      <c r="C716" s="2">
        <v>0</v>
      </c>
      <c r="D716" s="2">
        <v>0</v>
      </c>
      <c r="E716" s="2">
        <v>0</v>
      </c>
      <c r="F716" s="32" t="e">
        <f t="shared" si="61"/>
        <v>#DIV/0!</v>
      </c>
      <c r="G716" s="3" t="e">
        <f t="shared" ref="G716:H718" si="62">D716*$E$686</f>
        <v>#VALUE!</v>
      </c>
      <c r="H716" s="3" t="e">
        <f t="shared" si="62"/>
        <v>#VALUE!</v>
      </c>
      <c r="J716" s="7"/>
    </row>
    <row r="717" spans="1:14" x14ac:dyDescent="0.25">
      <c r="A717" s="28" t="str">
        <f>_xlfn.XLOOKUP(P!C717,'Banco de Dados'!$B$3:$B$274,'Banco de Dados'!$K$3:$K$274,"")</f>
        <v/>
      </c>
      <c r="B717" s="2">
        <v>0</v>
      </c>
      <c r="C717" s="2">
        <v>0</v>
      </c>
      <c r="D717" s="2">
        <v>0</v>
      </c>
      <c r="E717" s="2">
        <v>0</v>
      </c>
      <c r="F717" s="32" t="e">
        <f t="shared" si="61"/>
        <v>#DIV/0!</v>
      </c>
      <c r="G717" s="3" t="e">
        <f t="shared" si="62"/>
        <v>#VALUE!</v>
      </c>
      <c r="H717" s="3" t="e">
        <f t="shared" si="62"/>
        <v>#VALUE!</v>
      </c>
      <c r="J717" s="7"/>
    </row>
    <row r="718" spans="1:14" x14ac:dyDescent="0.25">
      <c r="A718" s="28" t="str">
        <f>_xlfn.XLOOKUP(P!C718,'Banco de Dados'!$B$3:$B$274,'Banco de Dados'!$K$3:$K$274,"")</f>
        <v/>
      </c>
      <c r="B718" s="2">
        <v>0</v>
      </c>
      <c r="C718" s="2">
        <v>0</v>
      </c>
      <c r="D718" s="2">
        <v>0</v>
      </c>
      <c r="E718" s="2">
        <v>0</v>
      </c>
      <c r="F718" s="32" t="e">
        <f t="shared" si="61"/>
        <v>#DIV/0!</v>
      </c>
      <c r="G718" s="3" t="e">
        <f t="shared" si="62"/>
        <v>#VALUE!</v>
      </c>
      <c r="H718" s="3" t="e">
        <f t="shared" si="62"/>
        <v>#VALUE!</v>
      </c>
      <c r="J718" s="7"/>
    </row>
    <row r="719" spans="1:14" x14ac:dyDescent="0.25">
      <c r="A719" s="21"/>
      <c r="B719" s="21"/>
      <c r="C719" s="21"/>
      <c r="D719" s="21"/>
      <c r="E719" s="21"/>
      <c r="F719" s="77"/>
      <c r="G719" s="21"/>
      <c r="H719" s="21"/>
      <c r="J719" s="21"/>
      <c r="K719" s="21"/>
      <c r="L719" s="21"/>
      <c r="M719" s="21"/>
      <c r="N719" s="21"/>
    </row>
    <row r="720" spans="1:14" ht="15.75" x14ac:dyDescent="0.25">
      <c r="A720" s="36">
        <f>'Nome das Amostras'!A25</f>
        <v>0</v>
      </c>
      <c r="B720" s="164" t="e">
        <f>VLOOKUP(A720,'Nome das Amostras'!$A$3:$D$28,2,FALSE)</f>
        <v>#N/A</v>
      </c>
      <c r="C720" s="164"/>
      <c r="D720" s="51" t="s">
        <v>65</v>
      </c>
      <c r="E720" s="52" t="e">
        <f>'Banco de Dados'!$O$13/'Banco de Dados'!FF13</f>
        <v>#VALUE!</v>
      </c>
      <c r="F720" s="74"/>
      <c r="G720" s="3"/>
      <c r="H720" s="3"/>
      <c r="J720" s="7"/>
    </row>
    <row r="721" spans="1:14" ht="15.75" x14ac:dyDescent="0.25">
      <c r="A721" s="107" t="s">
        <v>1</v>
      </c>
      <c r="B721" s="107" t="s">
        <v>0</v>
      </c>
      <c r="C721" s="107" t="s">
        <v>212</v>
      </c>
      <c r="D721" s="107" t="s">
        <v>209</v>
      </c>
      <c r="E721" s="107" t="s">
        <v>213</v>
      </c>
      <c r="F721" s="76" t="s">
        <v>219</v>
      </c>
      <c r="G721" s="54" t="s">
        <v>140</v>
      </c>
      <c r="H721" s="54" t="s">
        <v>66</v>
      </c>
      <c r="J721" s="7"/>
      <c r="K721" s="72">
        <f>A720</f>
        <v>0</v>
      </c>
      <c r="L721" s="55" t="s">
        <v>215</v>
      </c>
      <c r="M721" s="41" t="str">
        <f>$A$1</f>
        <v>Potássio</v>
      </c>
      <c r="N721" s="3"/>
    </row>
    <row r="722" spans="1:14" x14ac:dyDescent="0.25">
      <c r="A722" s="28" t="str">
        <f>_xlfn.XLOOKUP(P!C722,'Banco de Dados'!$B$3:$B$274,'Banco de Dados'!$K$3:$K$274,"")</f>
        <v/>
      </c>
      <c r="B722" s="2" cm="1">
        <f t="array" ref="B722:E752">Dados!FB5:FE35</f>
        <v>0</v>
      </c>
      <c r="C722" s="2">
        <v>0</v>
      </c>
      <c r="D722" s="2">
        <v>0</v>
      </c>
      <c r="E722" s="2">
        <v>0</v>
      </c>
      <c r="F722" s="32" t="e">
        <f>(E722*100)/D722</f>
        <v>#DIV/0!</v>
      </c>
      <c r="G722" s="3" t="e">
        <f t="shared" ref="G722:H749" si="63">D722*$E$720</f>
        <v>#VALUE!</v>
      </c>
      <c r="H722" s="3" t="e">
        <f t="shared" si="63"/>
        <v>#VALUE!</v>
      </c>
      <c r="J722" s="7"/>
      <c r="K722" s="5" t="s">
        <v>210</v>
      </c>
      <c r="L722" s="5"/>
      <c r="M722" s="5" t="s">
        <v>211</v>
      </c>
    </row>
    <row r="723" spans="1:14" x14ac:dyDescent="0.25">
      <c r="A723" s="28" t="str">
        <f>_xlfn.XLOOKUP(P!C723,'Banco de Dados'!$B$3:$B$274,'Banco de Dados'!$K$3:$K$274,"")</f>
        <v/>
      </c>
      <c r="B723" s="2">
        <v>0</v>
      </c>
      <c r="C723" s="2">
        <v>0</v>
      </c>
      <c r="D723" s="2">
        <v>0</v>
      </c>
      <c r="E723" s="2">
        <v>0</v>
      </c>
      <c r="F723" s="32" t="e">
        <f t="shared" ref="F723:F752" si="64">(E723*100)/D723</f>
        <v>#DIV/0!</v>
      </c>
      <c r="G723" s="3" t="e">
        <f t="shared" si="63"/>
        <v>#VALUE!</v>
      </c>
      <c r="H723" s="3" t="e">
        <f t="shared" si="63"/>
        <v>#VALUE!</v>
      </c>
      <c r="J723" s="7"/>
      <c r="K723" s="6" t="str">
        <f>_xlfn.XLOOKUP($B$4,A722:A749,G722:G749,"")</f>
        <v/>
      </c>
      <c r="L723" s="6"/>
      <c r="M723" s="6" t="str">
        <f>_xlfn.XLOOKUP($B$4,A722:A749,H722:H749,"")</f>
        <v/>
      </c>
    </row>
    <row r="724" spans="1:14" x14ac:dyDescent="0.25">
      <c r="A724" s="28" t="str">
        <f>_xlfn.XLOOKUP(P!C724,'Banco de Dados'!$B$3:$B$274,'Banco de Dados'!$K$3:$K$274,"")</f>
        <v/>
      </c>
      <c r="B724" s="2">
        <v>0</v>
      </c>
      <c r="C724" s="2">
        <v>0</v>
      </c>
      <c r="D724" s="2">
        <v>0</v>
      </c>
      <c r="E724" s="2">
        <v>0</v>
      </c>
      <c r="F724" s="32" t="e">
        <f t="shared" si="64"/>
        <v>#DIV/0!</v>
      </c>
      <c r="G724" s="3" t="e">
        <f t="shared" si="63"/>
        <v>#VALUE!</v>
      </c>
      <c r="H724" s="3" t="e">
        <f t="shared" si="63"/>
        <v>#VALUE!</v>
      </c>
      <c r="J724" s="7"/>
    </row>
    <row r="725" spans="1:14" ht="15.75" x14ac:dyDescent="0.25">
      <c r="A725" s="28" t="str">
        <f>_xlfn.XLOOKUP(P!C725,'Banco de Dados'!$B$3:$B$274,'Banco de Dados'!$K$3:$K$274,"")</f>
        <v/>
      </c>
      <c r="B725" s="2">
        <v>0</v>
      </c>
      <c r="C725" s="2">
        <v>0</v>
      </c>
      <c r="D725" s="2">
        <v>0</v>
      </c>
      <c r="E725" s="2">
        <v>0</v>
      </c>
      <c r="F725" s="32" t="e">
        <f t="shared" si="64"/>
        <v>#DIV/0!</v>
      </c>
      <c r="G725" s="3" t="e">
        <f t="shared" si="63"/>
        <v>#VALUE!</v>
      </c>
      <c r="H725" s="3" t="e">
        <f t="shared" si="63"/>
        <v>#VALUE!</v>
      </c>
      <c r="K725" s="165" t="s">
        <v>67</v>
      </c>
      <c r="L725" s="166"/>
      <c r="M725" s="167"/>
      <c r="N725"/>
    </row>
    <row r="726" spans="1:14" x14ac:dyDescent="0.25">
      <c r="A726" s="28" t="str">
        <f>_xlfn.XLOOKUP(P!C726,'Banco de Dados'!$B$3:$B$274,'Banco de Dados'!$K$3:$K$274,"")</f>
        <v/>
      </c>
      <c r="B726" s="2">
        <v>0</v>
      </c>
      <c r="C726" s="2">
        <v>0</v>
      </c>
      <c r="D726" s="2">
        <v>0</v>
      </c>
      <c r="E726" s="2">
        <v>0</v>
      </c>
      <c r="F726" s="32" t="e">
        <f t="shared" si="64"/>
        <v>#DIV/0!</v>
      </c>
      <c r="G726" s="3" t="e">
        <f t="shared" si="63"/>
        <v>#VALUE!</v>
      </c>
      <c r="H726" s="3" t="e">
        <f t="shared" si="63"/>
        <v>#VALUE!</v>
      </c>
      <c r="J726" s="7"/>
      <c r="K726" s="104" t="s">
        <v>240</v>
      </c>
      <c r="L726" s="39"/>
      <c r="M726" s="106" t="s">
        <v>209</v>
      </c>
    </row>
    <row r="727" spans="1:14" x14ac:dyDescent="0.25">
      <c r="A727" s="28" t="str">
        <f>_xlfn.XLOOKUP(P!C727,'Banco de Dados'!$B$3:$B$274,'Banco de Dados'!$K$3:$K$274,"")</f>
        <v/>
      </c>
      <c r="B727" s="2">
        <v>0</v>
      </c>
      <c r="C727" s="2">
        <v>0</v>
      </c>
      <c r="D727" s="2">
        <v>0</v>
      </c>
      <c r="E727" s="2">
        <v>0</v>
      </c>
      <c r="F727" s="32" t="e">
        <f t="shared" si="64"/>
        <v>#DIV/0!</v>
      </c>
      <c r="G727" s="3" t="e">
        <f t="shared" si="63"/>
        <v>#VALUE!</v>
      </c>
      <c r="H727" s="3" t="e">
        <f t="shared" si="63"/>
        <v>#VALUE!</v>
      </c>
      <c r="J727" s="58" t="s">
        <v>38</v>
      </c>
      <c r="K727" s="59">
        <f>$L$9</f>
        <v>26760</v>
      </c>
      <c r="L727" s="60"/>
      <c r="M727" s="61">
        <f>$M$11</f>
        <v>169151</v>
      </c>
      <c r="N727" s="60"/>
    </row>
    <row r="728" spans="1:14" x14ac:dyDescent="0.25">
      <c r="A728" s="28" t="str">
        <f>_xlfn.XLOOKUP(P!C728,'Banco de Dados'!$B$3:$B$274,'Banco de Dados'!$K$3:$K$274,"")</f>
        <v/>
      </c>
      <c r="B728" s="2">
        <v>0</v>
      </c>
      <c r="C728" s="2">
        <v>0</v>
      </c>
      <c r="D728" s="2">
        <v>0</v>
      </c>
      <c r="E728" s="2">
        <v>0</v>
      </c>
      <c r="F728" s="32" t="e">
        <f t="shared" si="64"/>
        <v>#DIV/0!</v>
      </c>
      <c r="G728" s="3" t="e">
        <f t="shared" si="63"/>
        <v>#VALUE!</v>
      </c>
      <c r="H728" s="3" t="e">
        <f t="shared" si="63"/>
        <v>#VALUE!</v>
      </c>
      <c r="J728" s="2"/>
      <c r="K728" s="18"/>
      <c r="L728" s="2" t="s">
        <v>70</v>
      </c>
      <c r="M728" s="19"/>
    </row>
    <row r="729" spans="1:14" x14ac:dyDescent="0.25">
      <c r="A729" s="28" t="str">
        <f>_xlfn.XLOOKUP(P!C729,'Banco de Dados'!$B$3:$B$274,'Banco de Dados'!$K$3:$K$274,"")</f>
        <v/>
      </c>
      <c r="B729" s="2">
        <v>0</v>
      </c>
      <c r="C729" s="2">
        <v>0</v>
      </c>
      <c r="D729" s="2">
        <v>0</v>
      </c>
      <c r="E729" s="2">
        <v>0</v>
      </c>
      <c r="F729" s="32" t="e">
        <f t="shared" si="64"/>
        <v>#DIV/0!</v>
      </c>
      <c r="G729" s="3" t="e">
        <f t="shared" si="63"/>
        <v>#VALUE!</v>
      </c>
      <c r="H729" s="3" t="e">
        <f t="shared" si="63"/>
        <v>#VALUE!</v>
      </c>
      <c r="J729" s="58" t="s">
        <v>69</v>
      </c>
      <c r="K729" s="62" t="s">
        <v>71</v>
      </c>
      <c r="L729" s="63"/>
      <c r="M729" s="64" t="str">
        <f>K723</f>
        <v/>
      </c>
      <c r="N729" s="60"/>
    </row>
    <row r="730" spans="1:14" x14ac:dyDescent="0.25">
      <c r="A730" s="28" t="str">
        <f>_xlfn.XLOOKUP(P!C730,'Banco de Dados'!$B$3:$B$274,'Banco de Dados'!$K$3:$K$274,"")</f>
        <v/>
      </c>
      <c r="B730" s="2">
        <v>0</v>
      </c>
      <c r="C730" s="2">
        <v>0</v>
      </c>
      <c r="D730" s="2">
        <v>0</v>
      </c>
      <c r="E730" s="2">
        <v>0</v>
      </c>
      <c r="F730" s="32" t="e">
        <f t="shared" si="64"/>
        <v>#DIV/0!</v>
      </c>
      <c r="G730" s="3" t="e">
        <f t="shared" si="63"/>
        <v>#VALUE!</v>
      </c>
      <c r="H730" s="3" t="e">
        <f t="shared" si="63"/>
        <v>#VALUE!</v>
      </c>
      <c r="J730" s="7"/>
    </row>
    <row r="731" spans="1:14" ht="15.75" x14ac:dyDescent="0.25">
      <c r="A731" s="28" t="str">
        <f>_xlfn.XLOOKUP(P!C731,'Banco de Dados'!$B$3:$B$274,'Banco de Dados'!$K$3:$K$274,"")</f>
        <v/>
      </c>
      <c r="B731" s="2">
        <v>0</v>
      </c>
      <c r="C731" s="2">
        <v>0</v>
      </c>
      <c r="D731" s="2">
        <v>0</v>
      </c>
      <c r="E731" s="2">
        <v>0</v>
      </c>
      <c r="F731" s="32" t="e">
        <f t="shared" si="64"/>
        <v>#DIV/0!</v>
      </c>
      <c r="G731" s="3" t="e">
        <f t="shared" si="63"/>
        <v>#VALUE!</v>
      </c>
      <c r="H731" s="3" t="e">
        <f t="shared" si="63"/>
        <v>#VALUE!</v>
      </c>
      <c r="J731" s="7"/>
      <c r="K731" s="165" t="s">
        <v>218</v>
      </c>
      <c r="L731" s="166"/>
      <c r="M731" s="167"/>
    </row>
    <row r="732" spans="1:14" x14ac:dyDescent="0.25">
      <c r="A732" s="28" t="str">
        <f>_xlfn.XLOOKUP(P!C732,'Banco de Dados'!$B$3:$B$274,'Banco de Dados'!$K$3:$K$274,"")</f>
        <v/>
      </c>
      <c r="B732" s="2">
        <v>0</v>
      </c>
      <c r="C732" s="2">
        <v>0</v>
      </c>
      <c r="D732" s="2">
        <v>0</v>
      </c>
      <c r="E732" s="2">
        <v>0</v>
      </c>
      <c r="F732" s="32" t="e">
        <f t="shared" si="64"/>
        <v>#DIV/0!</v>
      </c>
      <c r="G732" s="3" t="e">
        <f t="shared" si="63"/>
        <v>#VALUE!</v>
      </c>
      <c r="H732" s="3" t="e">
        <f t="shared" si="63"/>
        <v>#VALUE!</v>
      </c>
      <c r="J732" s="7"/>
      <c r="K732" s="104" t="s">
        <v>236</v>
      </c>
      <c r="L732" s="108" t="str">
        <f>K723</f>
        <v/>
      </c>
      <c r="M732" s="109" t="str">
        <f>M723</f>
        <v/>
      </c>
    </row>
    <row r="733" spans="1:14" x14ac:dyDescent="0.25">
      <c r="A733" s="28" t="str">
        <f>_xlfn.XLOOKUP(P!C733,'Banco de Dados'!$B$3:$B$274,'Banco de Dados'!$K$3:$K$274,"")</f>
        <v/>
      </c>
      <c r="B733" s="2">
        <v>0</v>
      </c>
      <c r="C733" s="2">
        <v>0</v>
      </c>
      <c r="D733" s="2">
        <v>0</v>
      </c>
      <c r="E733" s="2">
        <v>0</v>
      </c>
      <c r="F733" s="32" t="e">
        <f t="shared" si="64"/>
        <v>#DIV/0!</v>
      </c>
      <c r="G733" s="3" t="e">
        <f t="shared" si="63"/>
        <v>#VALUE!</v>
      </c>
      <c r="H733" s="3" t="e">
        <f t="shared" si="63"/>
        <v>#VALUE!</v>
      </c>
      <c r="J733" s="7"/>
      <c r="K733" s="104" t="s">
        <v>237</v>
      </c>
      <c r="L733" s="105">
        <f>$L$9</f>
        <v>26760</v>
      </c>
      <c r="M733" s="106">
        <f>$L$10</f>
        <v>480</v>
      </c>
    </row>
    <row r="734" spans="1:14" x14ac:dyDescent="0.25">
      <c r="A734" s="28" t="str">
        <f>_xlfn.XLOOKUP(P!C734,'Banco de Dados'!$B$3:$B$274,'Banco de Dados'!$K$3:$K$274,"")</f>
        <v/>
      </c>
      <c r="B734" s="2">
        <v>0</v>
      </c>
      <c r="C734" s="2">
        <v>0</v>
      </c>
      <c r="D734" s="2">
        <v>0</v>
      </c>
      <c r="E734" s="2">
        <v>0</v>
      </c>
      <c r="F734" s="32" t="e">
        <f t="shared" si="64"/>
        <v>#DIV/0!</v>
      </c>
      <c r="G734" s="3" t="e">
        <f t="shared" si="63"/>
        <v>#VALUE!</v>
      </c>
      <c r="H734" s="3" t="e">
        <f t="shared" si="63"/>
        <v>#VALUE!</v>
      </c>
      <c r="J734" s="7"/>
      <c r="K734" s="104" t="s">
        <v>238</v>
      </c>
      <c r="L734" s="105">
        <f>$M$11</f>
        <v>169151</v>
      </c>
      <c r="M734" s="106">
        <f>$M$12</f>
        <v>441</v>
      </c>
    </row>
    <row r="735" spans="1:14" x14ac:dyDescent="0.25">
      <c r="A735" s="28" t="str">
        <f>_xlfn.XLOOKUP(P!C735,'Banco de Dados'!$B$3:$B$274,'Banco de Dados'!$K$3:$K$274,"")</f>
        <v/>
      </c>
      <c r="B735" s="2">
        <v>0</v>
      </c>
      <c r="C735" s="2">
        <v>0</v>
      </c>
      <c r="D735" s="2">
        <v>0</v>
      </c>
      <c r="E735" s="2">
        <v>0</v>
      </c>
      <c r="F735" s="32" t="e">
        <f t="shared" si="64"/>
        <v>#DIV/0!</v>
      </c>
      <c r="G735" s="3" t="e">
        <f t="shared" si="63"/>
        <v>#VALUE!</v>
      </c>
      <c r="H735" s="3" t="e">
        <f t="shared" si="63"/>
        <v>#VALUE!</v>
      </c>
      <c r="J735" s="7"/>
      <c r="K735" s="69" t="s">
        <v>217</v>
      </c>
      <c r="L735" s="110" t="e">
        <f>SQRT(((M732/L732)^2)+((M733/L733)^2)+((M734/L734)^2))</f>
        <v>#VALUE!</v>
      </c>
      <c r="M735" s="71" t="str">
        <f>M744</f>
        <v>mg/kg</v>
      </c>
    </row>
    <row r="736" spans="1:14" x14ac:dyDescent="0.25">
      <c r="A736" s="28" t="str">
        <f>_xlfn.XLOOKUP(P!C736,'Banco de Dados'!$B$3:$B$274,'Banco de Dados'!$K$3:$K$274,"")</f>
        <v/>
      </c>
      <c r="B736" s="2">
        <v>0</v>
      </c>
      <c r="C736" s="2">
        <v>0</v>
      </c>
      <c r="D736" s="2">
        <v>0</v>
      </c>
      <c r="E736" s="2">
        <v>0</v>
      </c>
      <c r="F736" s="32" t="e">
        <f t="shared" si="64"/>
        <v>#DIV/0!</v>
      </c>
      <c r="G736" s="3" t="e">
        <f t="shared" si="63"/>
        <v>#VALUE!</v>
      </c>
      <c r="H736" s="3" t="e">
        <f t="shared" si="63"/>
        <v>#VALUE!</v>
      </c>
      <c r="J736" s="7"/>
    </row>
    <row r="737" spans="1:13" x14ac:dyDescent="0.25">
      <c r="A737" s="28" t="str">
        <f>_xlfn.XLOOKUP(P!C737,'Banco de Dados'!$B$3:$B$274,'Banco de Dados'!$K$3:$K$274,"")</f>
        <v/>
      </c>
      <c r="B737" s="2">
        <v>0</v>
      </c>
      <c r="C737" s="2">
        <v>0</v>
      </c>
      <c r="D737" s="2">
        <v>0</v>
      </c>
      <c r="E737" s="2">
        <v>0</v>
      </c>
      <c r="F737" s="32" t="e">
        <f t="shared" si="64"/>
        <v>#DIV/0!</v>
      </c>
      <c r="G737" s="3" t="e">
        <f t="shared" si="63"/>
        <v>#VALUE!</v>
      </c>
      <c r="H737" s="3" t="e">
        <f t="shared" si="63"/>
        <v>#VALUE!</v>
      </c>
      <c r="J737" s="7"/>
    </row>
    <row r="738" spans="1:13" x14ac:dyDescent="0.25">
      <c r="A738" s="28" t="str">
        <f>_xlfn.XLOOKUP(P!C738,'Banco de Dados'!$B$3:$B$274,'Banco de Dados'!$K$3:$K$274,"")</f>
        <v/>
      </c>
      <c r="B738" s="2">
        <v>0</v>
      </c>
      <c r="C738" s="2">
        <v>0</v>
      </c>
      <c r="D738" s="2">
        <v>0</v>
      </c>
      <c r="E738" s="2">
        <v>0</v>
      </c>
      <c r="F738" s="32" t="e">
        <f t="shared" si="64"/>
        <v>#DIV/0!</v>
      </c>
      <c r="G738" s="3" t="e">
        <f t="shared" si="63"/>
        <v>#VALUE!</v>
      </c>
      <c r="H738" s="3" t="e">
        <f t="shared" si="63"/>
        <v>#VALUE!</v>
      </c>
      <c r="J738" s="7"/>
    </row>
    <row r="739" spans="1:13" x14ac:dyDescent="0.25">
      <c r="A739" s="28" t="str">
        <f>_xlfn.XLOOKUP(P!C739,'Banco de Dados'!$B$3:$B$274,'Banco de Dados'!$K$3:$K$274,"")</f>
        <v/>
      </c>
      <c r="B739" s="2">
        <v>0</v>
      </c>
      <c r="C739" s="2">
        <v>0</v>
      </c>
      <c r="D739" s="2">
        <v>0</v>
      </c>
      <c r="E739" s="2">
        <v>0</v>
      </c>
      <c r="F739" s="32" t="e">
        <f t="shared" si="64"/>
        <v>#DIV/0!</v>
      </c>
      <c r="G739" s="3" t="e">
        <f t="shared" si="63"/>
        <v>#VALUE!</v>
      </c>
      <c r="H739" s="3" t="e">
        <f t="shared" si="63"/>
        <v>#VALUE!</v>
      </c>
      <c r="J739" s="7"/>
    </row>
    <row r="740" spans="1:13" x14ac:dyDescent="0.25">
      <c r="A740" s="28" t="str">
        <f>_xlfn.XLOOKUP(P!C740,'Banco de Dados'!$B$3:$B$274,'Banco de Dados'!$K$3:$K$274,"")</f>
        <v/>
      </c>
      <c r="B740" s="2">
        <v>0</v>
      </c>
      <c r="C740" s="2">
        <v>0</v>
      </c>
      <c r="D740" s="2">
        <v>0</v>
      </c>
      <c r="E740" s="2">
        <v>0</v>
      </c>
      <c r="F740" s="32" t="e">
        <f t="shared" si="64"/>
        <v>#DIV/0!</v>
      </c>
      <c r="G740" s="3" t="e">
        <f t="shared" si="63"/>
        <v>#VALUE!</v>
      </c>
      <c r="H740" s="3" t="e">
        <f t="shared" si="63"/>
        <v>#VALUE!</v>
      </c>
      <c r="J740" s="7"/>
    </row>
    <row r="741" spans="1:13" x14ac:dyDescent="0.25">
      <c r="A741" s="28" t="str">
        <f>_xlfn.XLOOKUP(P!C741,'Banco de Dados'!$B$3:$B$274,'Banco de Dados'!$K$3:$K$274,"")</f>
        <v/>
      </c>
      <c r="B741" s="2">
        <v>0</v>
      </c>
      <c r="C741" s="2">
        <v>0</v>
      </c>
      <c r="D741" s="2">
        <v>0</v>
      </c>
      <c r="E741" s="2">
        <v>0</v>
      </c>
      <c r="F741" s="32" t="e">
        <f t="shared" si="64"/>
        <v>#DIV/0!</v>
      </c>
      <c r="G741" s="3" t="e">
        <f t="shared" si="63"/>
        <v>#VALUE!</v>
      </c>
      <c r="H741" s="3" t="e">
        <f t="shared" si="63"/>
        <v>#VALUE!</v>
      </c>
      <c r="J741" s="7"/>
    </row>
    <row r="742" spans="1:13" x14ac:dyDescent="0.25">
      <c r="A742" s="28" t="str">
        <f>_xlfn.XLOOKUP(P!C742,'Banco de Dados'!$B$3:$B$274,'Banco de Dados'!$K$3:$K$274,"")</f>
        <v/>
      </c>
      <c r="B742" s="2">
        <v>0</v>
      </c>
      <c r="C742" s="2">
        <v>0</v>
      </c>
      <c r="D742" s="2">
        <v>0</v>
      </c>
      <c r="E742" s="17">
        <v>0</v>
      </c>
      <c r="F742" s="32" t="e">
        <f t="shared" si="64"/>
        <v>#DIV/0!</v>
      </c>
      <c r="G742" s="3" t="e">
        <f t="shared" si="63"/>
        <v>#VALUE!</v>
      </c>
      <c r="H742" s="3" t="e">
        <f t="shared" si="63"/>
        <v>#VALUE!</v>
      </c>
      <c r="J742" s="7"/>
    </row>
    <row r="743" spans="1:13" ht="15.75" x14ac:dyDescent="0.25">
      <c r="A743" s="28" t="str">
        <f>_xlfn.XLOOKUP(P!C743,'Banco de Dados'!$B$3:$B$274,'Banco de Dados'!$K$3:$K$274,"")</f>
        <v/>
      </c>
      <c r="B743" s="2">
        <v>0</v>
      </c>
      <c r="C743" s="2">
        <v>0</v>
      </c>
      <c r="D743" s="2">
        <v>0</v>
      </c>
      <c r="E743" s="2">
        <v>0</v>
      </c>
      <c r="F743" s="32" t="e">
        <f t="shared" si="64"/>
        <v>#DIV/0!</v>
      </c>
      <c r="G743" s="3" t="e">
        <f t="shared" si="63"/>
        <v>#VALUE!</v>
      </c>
      <c r="H743" s="3" t="e">
        <f t="shared" si="63"/>
        <v>#VALUE!</v>
      </c>
      <c r="J743" s="7"/>
      <c r="K743" s="101" t="s">
        <v>216</v>
      </c>
      <c r="L743" s="102">
        <f>K721</f>
        <v>0</v>
      </c>
      <c r="M743" s="103" t="str">
        <f>M721</f>
        <v>Potássio</v>
      </c>
    </row>
    <row r="744" spans="1:13" x14ac:dyDescent="0.25">
      <c r="A744" s="28" t="str">
        <f>_xlfn.XLOOKUP(P!C744,'Banco de Dados'!$B$3:$B$274,'Banco de Dados'!$K$3:$K$274,"")</f>
        <v/>
      </c>
      <c r="B744" s="2">
        <v>0</v>
      </c>
      <c r="C744" s="2">
        <v>0</v>
      </c>
      <c r="D744" s="2">
        <v>0</v>
      </c>
      <c r="E744" s="2">
        <v>0</v>
      </c>
      <c r="F744" s="32" t="e">
        <f t="shared" si="64"/>
        <v>#DIV/0!</v>
      </c>
      <c r="G744" s="3" t="e">
        <f t="shared" si="63"/>
        <v>#VALUE!</v>
      </c>
      <c r="H744" s="3" t="e">
        <f t="shared" si="63"/>
        <v>#VALUE!</v>
      </c>
      <c r="J744" s="7"/>
      <c r="K744" s="68" t="s">
        <v>68</v>
      </c>
      <c r="L744" s="29" t="e">
        <f>(K727*M729)/M727</f>
        <v>#VALUE!</v>
      </c>
      <c r="M744" s="66" t="str">
        <f>$M$9</f>
        <v>mg/kg</v>
      </c>
    </row>
    <row r="745" spans="1:13" x14ac:dyDescent="0.25">
      <c r="A745" s="28" t="str">
        <f>_xlfn.XLOOKUP(P!C745,'Banco de Dados'!$B$3:$B$274,'Banco de Dados'!$K$3:$K$274,"")</f>
        <v/>
      </c>
      <c r="B745" s="2">
        <v>0</v>
      </c>
      <c r="C745" s="2">
        <v>0</v>
      </c>
      <c r="D745" s="2">
        <v>0</v>
      </c>
      <c r="E745" s="2">
        <v>0</v>
      </c>
      <c r="F745" s="32" t="e">
        <f t="shared" si="64"/>
        <v>#DIV/0!</v>
      </c>
      <c r="G745" s="3" t="e">
        <f t="shared" si="63"/>
        <v>#VALUE!</v>
      </c>
      <c r="H745" s="3" t="e">
        <f t="shared" si="63"/>
        <v>#VALUE!</v>
      </c>
      <c r="J745" s="7"/>
      <c r="K745" s="111" t="s">
        <v>246</v>
      </c>
      <c r="L745" s="126" t="e">
        <f>SQRT(((M732/L732)^2)+((M733/L733)^2)+((M734/L734)^2))</f>
        <v>#VALUE!</v>
      </c>
      <c r="M745" s="66"/>
    </row>
    <row r="746" spans="1:13" x14ac:dyDescent="0.25">
      <c r="A746" s="28" t="str">
        <f>_xlfn.XLOOKUP(P!C746,'Banco de Dados'!$B$3:$B$274,'Banco de Dados'!$K$3:$K$274,"")</f>
        <v/>
      </c>
      <c r="B746" s="2">
        <v>0</v>
      </c>
      <c r="C746" s="2">
        <v>0</v>
      </c>
      <c r="D746" s="2">
        <v>0</v>
      </c>
      <c r="E746" s="2">
        <v>0</v>
      </c>
      <c r="F746" s="32" t="e">
        <f t="shared" si="64"/>
        <v>#DIV/0!</v>
      </c>
      <c r="G746" s="3" t="e">
        <f t="shared" si="63"/>
        <v>#VALUE!</v>
      </c>
      <c r="H746" s="3" t="e">
        <f t="shared" si="63"/>
        <v>#VALUE!</v>
      </c>
      <c r="J746" s="7"/>
      <c r="K746" s="69" t="s">
        <v>247</v>
      </c>
      <c r="L746" s="127" t="e">
        <f>L745*L744</f>
        <v>#VALUE!</v>
      </c>
      <c r="M746" s="71" t="str">
        <f>$M$9</f>
        <v>mg/kg</v>
      </c>
    </row>
    <row r="747" spans="1:13" x14ac:dyDescent="0.25">
      <c r="A747" s="28" t="str">
        <f>_xlfn.XLOOKUP(P!C747,'Banco de Dados'!$B$3:$B$274,'Banco de Dados'!$K$3:$K$274,"")</f>
        <v/>
      </c>
      <c r="B747" s="2">
        <v>0</v>
      </c>
      <c r="C747" s="2">
        <v>0</v>
      </c>
      <c r="D747" s="2">
        <v>0</v>
      </c>
      <c r="E747" s="2">
        <v>0</v>
      </c>
      <c r="F747" s="32" t="e">
        <f t="shared" si="64"/>
        <v>#DIV/0!</v>
      </c>
      <c r="G747" s="3" t="e">
        <f t="shared" si="63"/>
        <v>#VALUE!</v>
      </c>
      <c r="H747" s="3" t="e">
        <f t="shared" si="63"/>
        <v>#VALUE!</v>
      </c>
      <c r="J747" s="7"/>
      <c r="K747" s="123"/>
      <c r="L747" s="124"/>
    </row>
    <row r="748" spans="1:13" x14ac:dyDescent="0.25">
      <c r="A748" s="28" t="str">
        <f>_xlfn.XLOOKUP(P!C748,'Banco de Dados'!$B$3:$B$274,'Banco de Dados'!$K$3:$K$274,"")</f>
        <v/>
      </c>
      <c r="B748" s="2">
        <v>0</v>
      </c>
      <c r="C748" s="2">
        <v>0</v>
      </c>
      <c r="D748" s="2">
        <v>0</v>
      </c>
      <c r="E748" s="2">
        <v>0</v>
      </c>
      <c r="F748" s="32" t="e">
        <f t="shared" si="64"/>
        <v>#DIV/0!</v>
      </c>
      <c r="G748" s="3" t="e">
        <f t="shared" si="63"/>
        <v>#VALUE!</v>
      </c>
      <c r="H748" s="3" t="e">
        <f t="shared" si="63"/>
        <v>#VALUE!</v>
      </c>
      <c r="J748" s="7"/>
    </row>
    <row r="749" spans="1:13" x14ac:dyDescent="0.25">
      <c r="A749" s="28" t="str">
        <f>_xlfn.XLOOKUP(P!C749,'Banco de Dados'!$B$3:$B$274,'Banco de Dados'!$K$3:$K$274,"")</f>
        <v/>
      </c>
      <c r="B749" s="2">
        <v>0</v>
      </c>
      <c r="C749" s="2">
        <v>0</v>
      </c>
      <c r="D749" s="2">
        <v>0</v>
      </c>
      <c r="E749" s="2">
        <v>0</v>
      </c>
      <c r="F749" s="32" t="e">
        <f t="shared" si="64"/>
        <v>#DIV/0!</v>
      </c>
      <c r="G749" s="3" t="e">
        <f t="shared" si="63"/>
        <v>#VALUE!</v>
      </c>
      <c r="H749" s="3" t="e">
        <f t="shared" si="63"/>
        <v>#VALUE!</v>
      </c>
      <c r="J749" s="7"/>
    </row>
    <row r="750" spans="1:13" x14ac:dyDescent="0.25">
      <c r="A750" s="28" t="str">
        <f>_xlfn.XLOOKUP(P!C750,'Banco de Dados'!$B$3:$B$274,'Banco de Dados'!$K$3:$K$274,"")</f>
        <v/>
      </c>
      <c r="B750" s="2">
        <v>0</v>
      </c>
      <c r="C750" s="2">
        <v>0</v>
      </c>
      <c r="D750" s="2">
        <v>0</v>
      </c>
      <c r="E750" s="2">
        <v>0</v>
      </c>
      <c r="F750" s="32" t="e">
        <f t="shared" si="64"/>
        <v>#DIV/0!</v>
      </c>
      <c r="G750" s="3" t="e">
        <f t="shared" ref="G750:H752" si="65">D750*$E$720</f>
        <v>#VALUE!</v>
      </c>
      <c r="H750" s="3" t="e">
        <f t="shared" si="65"/>
        <v>#VALUE!</v>
      </c>
      <c r="J750" s="7"/>
    </row>
    <row r="751" spans="1:13" x14ac:dyDescent="0.25">
      <c r="A751" s="28" t="str">
        <f>_xlfn.XLOOKUP(P!C751,'Banco de Dados'!$B$3:$B$274,'Banco de Dados'!$K$3:$K$274,"")</f>
        <v/>
      </c>
      <c r="B751" s="2">
        <v>0</v>
      </c>
      <c r="C751" s="2">
        <v>0</v>
      </c>
      <c r="D751" s="2">
        <v>0</v>
      </c>
      <c r="E751" s="2">
        <v>0</v>
      </c>
      <c r="F751" s="32" t="e">
        <f t="shared" si="64"/>
        <v>#DIV/0!</v>
      </c>
      <c r="G751" s="3" t="e">
        <f t="shared" si="65"/>
        <v>#VALUE!</v>
      </c>
      <c r="H751" s="3" t="e">
        <f t="shared" si="65"/>
        <v>#VALUE!</v>
      </c>
      <c r="J751" s="7"/>
    </row>
    <row r="752" spans="1:13" x14ac:dyDescent="0.25">
      <c r="A752" s="28" t="str">
        <f>_xlfn.XLOOKUP(P!C752,'Banco de Dados'!$B$3:$B$274,'Banco de Dados'!$K$3:$K$274,"")</f>
        <v/>
      </c>
      <c r="B752" s="2">
        <v>0</v>
      </c>
      <c r="C752" s="2">
        <v>0</v>
      </c>
      <c r="D752" s="2">
        <v>0</v>
      </c>
      <c r="E752" s="2">
        <v>0</v>
      </c>
      <c r="F752" s="32" t="e">
        <f t="shared" si="64"/>
        <v>#DIV/0!</v>
      </c>
      <c r="G752" s="3" t="e">
        <f t="shared" si="65"/>
        <v>#VALUE!</v>
      </c>
      <c r="H752" s="3" t="e">
        <f t="shared" si="65"/>
        <v>#VALUE!</v>
      </c>
      <c r="J752" s="7"/>
    </row>
    <row r="753" spans="1:14" x14ac:dyDescent="0.25">
      <c r="A753" s="21"/>
      <c r="B753" s="21"/>
      <c r="C753" s="21"/>
      <c r="D753" s="21"/>
      <c r="E753" s="21"/>
      <c r="F753" s="77"/>
      <c r="G753" s="21"/>
      <c r="H753" s="21"/>
      <c r="J753" s="21"/>
      <c r="K753" s="21"/>
      <c r="L753" s="21"/>
      <c r="M753" s="21"/>
      <c r="N753" s="21"/>
    </row>
    <row r="754" spans="1:14" ht="15.75" x14ac:dyDescent="0.25">
      <c r="A754" s="36">
        <f>'Nome das Amostras'!A26</f>
        <v>0</v>
      </c>
      <c r="B754" s="164" t="e">
        <f>VLOOKUP(A754,'Nome das Amostras'!$A$3:$D$28,2,FALSE)</f>
        <v>#N/A</v>
      </c>
      <c r="C754" s="164"/>
      <c r="D754" s="51" t="s">
        <v>65</v>
      </c>
      <c r="E754" s="52" t="e">
        <f>'Banco de Dados'!$O$13/'Banco de Dados'!FM13</f>
        <v>#VALUE!</v>
      </c>
      <c r="F754" s="74"/>
      <c r="G754" s="3"/>
      <c r="H754" s="3"/>
      <c r="J754" s="7"/>
    </row>
    <row r="755" spans="1:14" ht="15.75" x14ac:dyDescent="0.25">
      <c r="A755" s="107" t="s">
        <v>1</v>
      </c>
      <c r="B755" s="107" t="s">
        <v>0</v>
      </c>
      <c r="C755" s="107" t="s">
        <v>212</v>
      </c>
      <c r="D755" s="107" t="s">
        <v>209</v>
      </c>
      <c r="E755" s="107" t="s">
        <v>213</v>
      </c>
      <c r="F755" s="76" t="s">
        <v>219</v>
      </c>
      <c r="G755" s="54" t="s">
        <v>140</v>
      </c>
      <c r="H755" s="54" t="s">
        <v>66</v>
      </c>
      <c r="J755" s="7"/>
      <c r="K755" s="72">
        <f>A754</f>
        <v>0</v>
      </c>
      <c r="L755" s="55" t="s">
        <v>215</v>
      </c>
      <c r="M755" s="41" t="str">
        <f>$A$1</f>
        <v>Potássio</v>
      </c>
      <c r="N755" s="3"/>
    </row>
    <row r="756" spans="1:14" x14ac:dyDescent="0.25">
      <c r="A756" s="28" t="str">
        <f>_xlfn.XLOOKUP(P!C756,'Banco de Dados'!$B$3:$B$274,'Banco de Dados'!$K$3:$K$274,"")</f>
        <v/>
      </c>
      <c r="B756" s="2" cm="1">
        <f t="array" ref="B756:E786">Dados!FI5:FL35</f>
        <v>0</v>
      </c>
      <c r="C756" s="2">
        <v>0</v>
      </c>
      <c r="D756" s="2">
        <v>0</v>
      </c>
      <c r="E756" s="2">
        <v>0</v>
      </c>
      <c r="F756" s="32" t="e">
        <f>(E756*100)/D756</f>
        <v>#DIV/0!</v>
      </c>
      <c r="G756" s="3" t="e">
        <f t="shared" ref="G756:H783" si="66">D756*$E$754</f>
        <v>#VALUE!</v>
      </c>
      <c r="H756" s="3" t="e">
        <f t="shared" si="66"/>
        <v>#VALUE!</v>
      </c>
      <c r="J756" s="7"/>
      <c r="K756" s="5" t="s">
        <v>210</v>
      </c>
      <c r="L756" s="5"/>
      <c r="M756" s="5" t="s">
        <v>211</v>
      </c>
    </row>
    <row r="757" spans="1:14" x14ac:dyDescent="0.25">
      <c r="A757" s="28" t="str">
        <f>_xlfn.XLOOKUP(P!C757,'Banco de Dados'!$B$3:$B$274,'Banco de Dados'!$K$3:$K$274,"")</f>
        <v/>
      </c>
      <c r="B757" s="2">
        <v>0</v>
      </c>
      <c r="C757" s="2">
        <v>0</v>
      </c>
      <c r="D757" s="2">
        <v>0</v>
      </c>
      <c r="E757" s="2">
        <v>0</v>
      </c>
      <c r="F757" s="32" t="e">
        <f t="shared" ref="F757:F786" si="67">(E757*100)/D757</f>
        <v>#DIV/0!</v>
      </c>
      <c r="G757" s="3" t="e">
        <f t="shared" si="66"/>
        <v>#VALUE!</v>
      </c>
      <c r="H757" s="3" t="e">
        <f t="shared" si="66"/>
        <v>#VALUE!</v>
      </c>
      <c r="J757" s="7"/>
      <c r="K757" s="6" t="str">
        <f>_xlfn.XLOOKUP($B$4,A756:A783,G756:G783,"")</f>
        <v/>
      </c>
      <c r="L757" s="6"/>
      <c r="M757" s="6" t="str">
        <f>_xlfn.XLOOKUP($B$4,A756:A783,H756:H783,"")</f>
        <v/>
      </c>
    </row>
    <row r="758" spans="1:14" x14ac:dyDescent="0.25">
      <c r="A758" s="28" t="str">
        <f>_xlfn.XLOOKUP(P!C758,'Banco de Dados'!$B$3:$B$274,'Banco de Dados'!$K$3:$K$274,"")</f>
        <v/>
      </c>
      <c r="B758" s="2">
        <v>0</v>
      </c>
      <c r="C758" s="2">
        <v>0</v>
      </c>
      <c r="D758" s="2">
        <v>0</v>
      </c>
      <c r="E758" s="2">
        <v>0</v>
      </c>
      <c r="F758" s="32" t="e">
        <f t="shared" si="67"/>
        <v>#DIV/0!</v>
      </c>
      <c r="G758" s="3" t="e">
        <f t="shared" si="66"/>
        <v>#VALUE!</v>
      </c>
      <c r="H758" s="3" t="e">
        <f t="shared" si="66"/>
        <v>#VALUE!</v>
      </c>
      <c r="J758" s="7"/>
    </row>
    <row r="759" spans="1:14" ht="15.75" x14ac:dyDescent="0.25">
      <c r="A759" s="28" t="str">
        <f>_xlfn.XLOOKUP(P!C759,'Banco de Dados'!$B$3:$B$274,'Banco de Dados'!$K$3:$K$274,"")</f>
        <v/>
      </c>
      <c r="B759" s="2">
        <v>0</v>
      </c>
      <c r="C759" s="2">
        <v>0</v>
      </c>
      <c r="D759" s="2">
        <v>0</v>
      </c>
      <c r="E759" s="2">
        <v>0</v>
      </c>
      <c r="F759" s="32" t="e">
        <f t="shared" si="67"/>
        <v>#DIV/0!</v>
      </c>
      <c r="G759" s="3" t="e">
        <f t="shared" si="66"/>
        <v>#VALUE!</v>
      </c>
      <c r="H759" s="3" t="e">
        <f t="shared" si="66"/>
        <v>#VALUE!</v>
      </c>
      <c r="K759" s="165" t="s">
        <v>67</v>
      </c>
      <c r="L759" s="166"/>
      <c r="M759" s="167"/>
      <c r="N759"/>
    </row>
    <row r="760" spans="1:14" x14ac:dyDescent="0.25">
      <c r="A760" s="28" t="str">
        <f>_xlfn.XLOOKUP(P!C760,'Banco de Dados'!$B$3:$B$274,'Banco de Dados'!$K$3:$K$274,"")</f>
        <v/>
      </c>
      <c r="B760" s="2">
        <v>0</v>
      </c>
      <c r="C760" s="2">
        <v>0</v>
      </c>
      <c r="D760" s="2">
        <v>0</v>
      </c>
      <c r="E760" s="2">
        <v>0</v>
      </c>
      <c r="F760" s="32" t="e">
        <f t="shared" si="67"/>
        <v>#DIV/0!</v>
      </c>
      <c r="G760" s="3" t="e">
        <f t="shared" si="66"/>
        <v>#VALUE!</v>
      </c>
      <c r="H760" s="3" t="e">
        <f t="shared" si="66"/>
        <v>#VALUE!</v>
      </c>
      <c r="J760" s="7"/>
      <c r="K760" s="104" t="s">
        <v>240</v>
      </c>
      <c r="L760" s="39"/>
      <c r="M760" s="106" t="s">
        <v>209</v>
      </c>
    </row>
    <row r="761" spans="1:14" x14ac:dyDescent="0.25">
      <c r="A761" s="28" t="str">
        <f>_xlfn.XLOOKUP(P!C761,'Banco de Dados'!$B$3:$B$274,'Banco de Dados'!$K$3:$K$274,"")</f>
        <v/>
      </c>
      <c r="B761" s="2">
        <v>0</v>
      </c>
      <c r="C761" s="2">
        <v>0</v>
      </c>
      <c r="D761" s="2">
        <v>0</v>
      </c>
      <c r="E761" s="2">
        <v>0</v>
      </c>
      <c r="F761" s="32" t="e">
        <f t="shared" si="67"/>
        <v>#DIV/0!</v>
      </c>
      <c r="G761" s="3" t="e">
        <f t="shared" si="66"/>
        <v>#VALUE!</v>
      </c>
      <c r="H761" s="3" t="e">
        <f t="shared" si="66"/>
        <v>#VALUE!</v>
      </c>
      <c r="J761" s="58" t="s">
        <v>38</v>
      </c>
      <c r="K761" s="59">
        <f>$L$9</f>
        <v>26760</v>
      </c>
      <c r="L761" s="60"/>
      <c r="M761" s="61">
        <f>$M$11</f>
        <v>169151</v>
      </c>
      <c r="N761" s="60"/>
    </row>
    <row r="762" spans="1:14" x14ac:dyDescent="0.25">
      <c r="A762" s="28" t="str">
        <f>_xlfn.XLOOKUP(P!C762,'Banco de Dados'!$B$3:$B$274,'Banco de Dados'!$K$3:$K$274,"")</f>
        <v/>
      </c>
      <c r="B762" s="2">
        <v>0</v>
      </c>
      <c r="C762" s="2">
        <v>0</v>
      </c>
      <c r="D762" s="2">
        <v>0</v>
      </c>
      <c r="E762" s="2">
        <v>0</v>
      </c>
      <c r="F762" s="32" t="e">
        <f t="shared" si="67"/>
        <v>#DIV/0!</v>
      </c>
      <c r="G762" s="3" t="e">
        <f t="shared" si="66"/>
        <v>#VALUE!</v>
      </c>
      <c r="H762" s="3" t="e">
        <f t="shared" si="66"/>
        <v>#VALUE!</v>
      </c>
      <c r="J762" s="2"/>
      <c r="K762" s="18"/>
      <c r="L762" s="2" t="s">
        <v>70</v>
      </c>
      <c r="M762" s="19"/>
    </row>
    <row r="763" spans="1:14" x14ac:dyDescent="0.25">
      <c r="A763" s="28" t="str">
        <f>_xlfn.XLOOKUP(P!C763,'Banco de Dados'!$B$3:$B$274,'Banco de Dados'!$K$3:$K$274,"")</f>
        <v/>
      </c>
      <c r="B763" s="2">
        <v>0</v>
      </c>
      <c r="C763" s="2">
        <v>0</v>
      </c>
      <c r="D763" s="2">
        <v>0</v>
      </c>
      <c r="E763" s="2">
        <v>0</v>
      </c>
      <c r="F763" s="32" t="e">
        <f t="shared" si="67"/>
        <v>#DIV/0!</v>
      </c>
      <c r="G763" s="3" t="e">
        <f t="shared" si="66"/>
        <v>#VALUE!</v>
      </c>
      <c r="H763" s="3" t="e">
        <f t="shared" si="66"/>
        <v>#VALUE!</v>
      </c>
      <c r="J763" s="58" t="s">
        <v>69</v>
      </c>
      <c r="K763" s="62" t="s">
        <v>71</v>
      </c>
      <c r="L763" s="63"/>
      <c r="M763" s="64" t="str">
        <f>K757</f>
        <v/>
      </c>
      <c r="N763" s="60"/>
    </row>
    <row r="764" spans="1:14" x14ac:dyDescent="0.25">
      <c r="A764" s="28" t="str">
        <f>_xlfn.XLOOKUP(P!C764,'Banco de Dados'!$B$3:$B$274,'Banco de Dados'!$K$3:$K$274,"")</f>
        <v/>
      </c>
      <c r="B764" s="2">
        <v>0</v>
      </c>
      <c r="C764" s="2">
        <v>0</v>
      </c>
      <c r="D764" s="2">
        <v>0</v>
      </c>
      <c r="E764" s="2">
        <v>0</v>
      </c>
      <c r="F764" s="32" t="e">
        <f t="shared" si="67"/>
        <v>#DIV/0!</v>
      </c>
      <c r="G764" s="3" t="e">
        <f t="shared" si="66"/>
        <v>#VALUE!</v>
      </c>
      <c r="H764" s="3" t="e">
        <f t="shared" si="66"/>
        <v>#VALUE!</v>
      </c>
      <c r="J764" s="7"/>
    </row>
    <row r="765" spans="1:14" ht="15.75" x14ac:dyDescent="0.25">
      <c r="A765" s="28" t="str">
        <f>_xlfn.XLOOKUP(P!C765,'Banco de Dados'!$B$3:$B$274,'Banco de Dados'!$K$3:$K$274,"")</f>
        <v/>
      </c>
      <c r="B765" s="2">
        <v>0</v>
      </c>
      <c r="C765" s="2">
        <v>0</v>
      </c>
      <c r="D765" s="2">
        <v>0</v>
      </c>
      <c r="E765" s="2">
        <v>0</v>
      </c>
      <c r="F765" s="32" t="e">
        <f t="shared" si="67"/>
        <v>#DIV/0!</v>
      </c>
      <c r="G765" s="3" t="e">
        <f t="shared" si="66"/>
        <v>#VALUE!</v>
      </c>
      <c r="H765" s="3" t="e">
        <f t="shared" si="66"/>
        <v>#VALUE!</v>
      </c>
      <c r="J765" s="7"/>
      <c r="K765" s="165" t="s">
        <v>218</v>
      </c>
      <c r="L765" s="166"/>
      <c r="M765" s="167"/>
    </row>
    <row r="766" spans="1:14" x14ac:dyDescent="0.25">
      <c r="A766" s="28" t="str">
        <f>_xlfn.XLOOKUP(P!C766,'Banco de Dados'!$B$3:$B$274,'Banco de Dados'!$K$3:$K$274,"")</f>
        <v/>
      </c>
      <c r="B766" s="2">
        <v>0</v>
      </c>
      <c r="C766" s="2">
        <v>0</v>
      </c>
      <c r="D766" s="2">
        <v>0</v>
      </c>
      <c r="E766" s="2">
        <v>0</v>
      </c>
      <c r="F766" s="32" t="e">
        <f t="shared" si="67"/>
        <v>#DIV/0!</v>
      </c>
      <c r="G766" s="3" t="e">
        <f t="shared" si="66"/>
        <v>#VALUE!</v>
      </c>
      <c r="H766" s="3" t="e">
        <f t="shared" si="66"/>
        <v>#VALUE!</v>
      </c>
      <c r="J766" s="7"/>
      <c r="K766" s="104" t="s">
        <v>236</v>
      </c>
      <c r="L766" s="108" t="str">
        <f>K757</f>
        <v/>
      </c>
      <c r="M766" s="109" t="str">
        <f>M757</f>
        <v/>
      </c>
    </row>
    <row r="767" spans="1:14" x14ac:dyDescent="0.25">
      <c r="A767" s="28" t="str">
        <f>_xlfn.XLOOKUP(P!C767,'Banco de Dados'!$B$3:$B$274,'Banco de Dados'!$K$3:$K$274,"")</f>
        <v/>
      </c>
      <c r="B767" s="2">
        <v>0</v>
      </c>
      <c r="C767" s="2">
        <v>0</v>
      </c>
      <c r="D767" s="2">
        <v>0</v>
      </c>
      <c r="E767" s="2">
        <v>0</v>
      </c>
      <c r="F767" s="32" t="e">
        <f t="shared" si="67"/>
        <v>#DIV/0!</v>
      </c>
      <c r="G767" s="3" t="e">
        <f t="shared" si="66"/>
        <v>#VALUE!</v>
      </c>
      <c r="H767" s="3" t="e">
        <f t="shared" si="66"/>
        <v>#VALUE!</v>
      </c>
      <c r="J767" s="7"/>
      <c r="K767" s="104" t="s">
        <v>237</v>
      </c>
      <c r="L767" s="105">
        <f>$L$9</f>
        <v>26760</v>
      </c>
      <c r="M767" s="106">
        <f>$L$10</f>
        <v>480</v>
      </c>
    </row>
    <row r="768" spans="1:14" x14ac:dyDescent="0.25">
      <c r="A768" s="28" t="str">
        <f>_xlfn.XLOOKUP(P!C768,'Banco de Dados'!$B$3:$B$274,'Banco de Dados'!$K$3:$K$274,"")</f>
        <v/>
      </c>
      <c r="B768" s="2">
        <v>0</v>
      </c>
      <c r="C768" s="2">
        <v>0</v>
      </c>
      <c r="D768" s="2">
        <v>0</v>
      </c>
      <c r="E768" s="2">
        <v>0</v>
      </c>
      <c r="F768" s="32" t="e">
        <f t="shared" si="67"/>
        <v>#DIV/0!</v>
      </c>
      <c r="G768" s="3" t="e">
        <f t="shared" si="66"/>
        <v>#VALUE!</v>
      </c>
      <c r="H768" s="3" t="e">
        <f t="shared" si="66"/>
        <v>#VALUE!</v>
      </c>
      <c r="J768" s="7"/>
      <c r="K768" s="104" t="s">
        <v>238</v>
      </c>
      <c r="L768" s="105">
        <f>$M$11</f>
        <v>169151</v>
      </c>
      <c r="M768" s="106">
        <f>$M$12</f>
        <v>441</v>
      </c>
    </row>
    <row r="769" spans="1:13" x14ac:dyDescent="0.25">
      <c r="A769" s="28" t="str">
        <f>_xlfn.XLOOKUP(P!C769,'Banco de Dados'!$B$3:$B$274,'Banco de Dados'!$K$3:$K$274,"")</f>
        <v/>
      </c>
      <c r="B769" s="2">
        <v>0</v>
      </c>
      <c r="C769" s="2">
        <v>0</v>
      </c>
      <c r="D769" s="2">
        <v>0</v>
      </c>
      <c r="E769" s="2">
        <v>0</v>
      </c>
      <c r="F769" s="32" t="e">
        <f t="shared" si="67"/>
        <v>#DIV/0!</v>
      </c>
      <c r="G769" s="3" t="e">
        <f t="shared" si="66"/>
        <v>#VALUE!</v>
      </c>
      <c r="H769" s="3" t="e">
        <f t="shared" si="66"/>
        <v>#VALUE!</v>
      </c>
      <c r="J769" s="7"/>
      <c r="K769" s="69" t="s">
        <v>217</v>
      </c>
      <c r="L769" s="110" t="e">
        <f>SQRT(((M766/L766)^2)+((M767/L767)^2)+((M768/L768)^2))</f>
        <v>#VALUE!</v>
      </c>
      <c r="M769" s="71" t="str">
        <f>M778</f>
        <v>mg/kg</v>
      </c>
    </row>
    <row r="770" spans="1:13" x14ac:dyDescent="0.25">
      <c r="A770" s="28" t="str">
        <f>_xlfn.XLOOKUP(P!C770,'Banco de Dados'!$B$3:$B$274,'Banco de Dados'!$K$3:$K$274,"")</f>
        <v/>
      </c>
      <c r="B770" s="2">
        <v>0</v>
      </c>
      <c r="C770" s="2">
        <v>0</v>
      </c>
      <c r="D770" s="2">
        <v>0</v>
      </c>
      <c r="E770" s="2">
        <v>0</v>
      </c>
      <c r="F770" s="32" t="e">
        <f t="shared" si="67"/>
        <v>#DIV/0!</v>
      </c>
      <c r="G770" s="3" t="e">
        <f t="shared" si="66"/>
        <v>#VALUE!</v>
      </c>
      <c r="H770" s="3" t="e">
        <f t="shared" si="66"/>
        <v>#VALUE!</v>
      </c>
      <c r="J770" s="7"/>
    </row>
    <row r="771" spans="1:13" x14ac:dyDescent="0.25">
      <c r="A771" s="28" t="str">
        <f>_xlfn.XLOOKUP(P!C771,'Banco de Dados'!$B$3:$B$274,'Banco de Dados'!$K$3:$K$274,"")</f>
        <v/>
      </c>
      <c r="B771" s="2">
        <v>0</v>
      </c>
      <c r="C771" s="2">
        <v>0</v>
      </c>
      <c r="D771" s="2">
        <v>0</v>
      </c>
      <c r="E771" s="2">
        <v>0</v>
      </c>
      <c r="F771" s="32" t="e">
        <f t="shared" si="67"/>
        <v>#DIV/0!</v>
      </c>
      <c r="G771" s="3" t="e">
        <f t="shared" si="66"/>
        <v>#VALUE!</v>
      </c>
      <c r="H771" s="3" t="e">
        <f t="shared" si="66"/>
        <v>#VALUE!</v>
      </c>
      <c r="J771" s="7"/>
    </row>
    <row r="772" spans="1:13" x14ac:dyDescent="0.25">
      <c r="A772" s="28" t="str">
        <f>_xlfn.XLOOKUP(P!C772,'Banco de Dados'!$B$3:$B$274,'Banco de Dados'!$K$3:$K$274,"")</f>
        <v/>
      </c>
      <c r="B772" s="2">
        <v>0</v>
      </c>
      <c r="C772" s="2">
        <v>0</v>
      </c>
      <c r="D772" s="2">
        <v>0</v>
      </c>
      <c r="E772" s="2">
        <v>0</v>
      </c>
      <c r="F772" s="32" t="e">
        <f t="shared" si="67"/>
        <v>#DIV/0!</v>
      </c>
      <c r="G772" s="3" t="e">
        <f t="shared" si="66"/>
        <v>#VALUE!</v>
      </c>
      <c r="H772" s="3" t="e">
        <f t="shared" si="66"/>
        <v>#VALUE!</v>
      </c>
      <c r="J772" s="7"/>
    </row>
    <row r="773" spans="1:13" x14ac:dyDescent="0.25">
      <c r="A773" s="28" t="str">
        <f>_xlfn.XLOOKUP(P!C773,'Banco de Dados'!$B$3:$B$274,'Banco de Dados'!$K$3:$K$274,"")</f>
        <v/>
      </c>
      <c r="B773" s="2">
        <v>0</v>
      </c>
      <c r="C773" s="2">
        <v>0</v>
      </c>
      <c r="D773" s="2">
        <v>0</v>
      </c>
      <c r="E773" s="2">
        <v>0</v>
      </c>
      <c r="F773" s="32" t="e">
        <f t="shared" si="67"/>
        <v>#DIV/0!</v>
      </c>
      <c r="G773" s="3" t="e">
        <f t="shared" si="66"/>
        <v>#VALUE!</v>
      </c>
      <c r="H773" s="3" t="e">
        <f t="shared" si="66"/>
        <v>#VALUE!</v>
      </c>
      <c r="J773" s="7"/>
    </row>
    <row r="774" spans="1:13" x14ac:dyDescent="0.25">
      <c r="A774" s="28" t="str">
        <f>_xlfn.XLOOKUP(P!C774,'Banco de Dados'!$B$3:$B$274,'Banco de Dados'!$K$3:$K$274,"")</f>
        <v/>
      </c>
      <c r="B774" s="2">
        <v>0</v>
      </c>
      <c r="C774" s="2">
        <v>0</v>
      </c>
      <c r="D774" s="2">
        <v>0</v>
      </c>
      <c r="E774" s="2">
        <v>0</v>
      </c>
      <c r="F774" s="32" t="e">
        <f t="shared" si="67"/>
        <v>#DIV/0!</v>
      </c>
      <c r="G774" s="3" t="e">
        <f t="shared" si="66"/>
        <v>#VALUE!</v>
      </c>
      <c r="H774" s="3" t="e">
        <f t="shared" si="66"/>
        <v>#VALUE!</v>
      </c>
      <c r="J774" s="7"/>
    </row>
    <row r="775" spans="1:13" x14ac:dyDescent="0.25">
      <c r="A775" s="28" t="str">
        <f>_xlfn.XLOOKUP(P!C775,'Banco de Dados'!$B$3:$B$274,'Banco de Dados'!$K$3:$K$274,"")</f>
        <v/>
      </c>
      <c r="B775" s="2">
        <v>0</v>
      </c>
      <c r="C775" s="2">
        <v>0</v>
      </c>
      <c r="D775" s="2">
        <v>0</v>
      </c>
      <c r="E775" s="2">
        <v>0</v>
      </c>
      <c r="F775" s="32" t="e">
        <f t="shared" si="67"/>
        <v>#DIV/0!</v>
      </c>
      <c r="G775" s="3" t="e">
        <f t="shared" si="66"/>
        <v>#VALUE!</v>
      </c>
      <c r="H775" s="3" t="e">
        <f t="shared" si="66"/>
        <v>#VALUE!</v>
      </c>
      <c r="J775" s="7"/>
    </row>
    <row r="776" spans="1:13" x14ac:dyDescent="0.25">
      <c r="A776" s="28" t="str">
        <f>_xlfn.XLOOKUP(P!C776,'Banco de Dados'!$B$3:$B$274,'Banco de Dados'!$K$3:$K$274,"")</f>
        <v/>
      </c>
      <c r="B776" s="2">
        <v>0</v>
      </c>
      <c r="C776" s="2">
        <v>0</v>
      </c>
      <c r="D776" s="2">
        <v>0</v>
      </c>
      <c r="E776" s="17">
        <v>0</v>
      </c>
      <c r="F776" s="32" t="e">
        <f t="shared" si="67"/>
        <v>#DIV/0!</v>
      </c>
      <c r="G776" s="3" t="e">
        <f t="shared" si="66"/>
        <v>#VALUE!</v>
      </c>
      <c r="H776" s="3" t="e">
        <f t="shared" si="66"/>
        <v>#VALUE!</v>
      </c>
      <c r="J776" s="7"/>
    </row>
    <row r="777" spans="1:13" ht="15.75" x14ac:dyDescent="0.25">
      <c r="A777" s="28" t="str">
        <f>_xlfn.XLOOKUP(P!C777,'Banco de Dados'!$B$3:$B$274,'Banco de Dados'!$K$3:$K$274,"")</f>
        <v/>
      </c>
      <c r="B777" s="2">
        <v>0</v>
      </c>
      <c r="C777" s="2">
        <v>0</v>
      </c>
      <c r="D777" s="2">
        <v>0</v>
      </c>
      <c r="E777" s="2">
        <v>0</v>
      </c>
      <c r="F777" s="32" t="e">
        <f t="shared" si="67"/>
        <v>#DIV/0!</v>
      </c>
      <c r="G777" s="3" t="e">
        <f t="shared" si="66"/>
        <v>#VALUE!</v>
      </c>
      <c r="H777" s="3" t="e">
        <f t="shared" si="66"/>
        <v>#VALUE!</v>
      </c>
      <c r="J777" s="7"/>
      <c r="K777" s="101" t="s">
        <v>216</v>
      </c>
      <c r="L777" s="102">
        <f>K755</f>
        <v>0</v>
      </c>
      <c r="M777" s="103" t="str">
        <f>M755</f>
        <v>Potássio</v>
      </c>
    </row>
    <row r="778" spans="1:13" x14ac:dyDescent="0.25">
      <c r="A778" s="28" t="str">
        <f>_xlfn.XLOOKUP(P!C778,'Banco de Dados'!$B$3:$B$274,'Banco de Dados'!$K$3:$K$274,"")</f>
        <v/>
      </c>
      <c r="B778" s="2">
        <v>0</v>
      </c>
      <c r="C778" s="2">
        <v>0</v>
      </c>
      <c r="D778" s="2">
        <v>0</v>
      </c>
      <c r="E778" s="2">
        <v>0</v>
      </c>
      <c r="F778" s="32" t="e">
        <f t="shared" si="67"/>
        <v>#DIV/0!</v>
      </c>
      <c r="G778" s="3" t="e">
        <f t="shared" si="66"/>
        <v>#VALUE!</v>
      </c>
      <c r="H778" s="3" t="e">
        <f t="shared" si="66"/>
        <v>#VALUE!</v>
      </c>
      <c r="J778" s="7"/>
      <c r="K778" s="68" t="s">
        <v>68</v>
      </c>
      <c r="L778" s="29" t="e">
        <f>(K761*M763)/M761</f>
        <v>#VALUE!</v>
      </c>
      <c r="M778" s="66" t="str">
        <f>$M$9</f>
        <v>mg/kg</v>
      </c>
    </row>
    <row r="779" spans="1:13" x14ac:dyDescent="0.25">
      <c r="A779" s="28" t="str">
        <f>_xlfn.XLOOKUP(P!C779,'Banco de Dados'!$B$3:$B$274,'Banco de Dados'!$K$3:$K$274,"")</f>
        <v/>
      </c>
      <c r="B779" s="2">
        <v>0</v>
      </c>
      <c r="C779" s="2">
        <v>0</v>
      </c>
      <c r="D779" s="2">
        <v>0</v>
      </c>
      <c r="E779" s="2">
        <v>0</v>
      </c>
      <c r="F779" s="32" t="e">
        <f t="shared" si="67"/>
        <v>#DIV/0!</v>
      </c>
      <c r="G779" s="3" t="e">
        <f t="shared" si="66"/>
        <v>#VALUE!</v>
      </c>
      <c r="H779" s="3" t="e">
        <f t="shared" si="66"/>
        <v>#VALUE!</v>
      </c>
      <c r="J779" s="7"/>
      <c r="K779" s="111" t="s">
        <v>246</v>
      </c>
      <c r="L779" s="126" t="e">
        <f>SQRT(((M766/L766)^2)+((M767/L767)^2)+((M768/L768)^2))</f>
        <v>#VALUE!</v>
      </c>
      <c r="M779" s="66"/>
    </row>
    <row r="780" spans="1:13" x14ac:dyDescent="0.25">
      <c r="A780" s="28" t="str">
        <f>_xlfn.XLOOKUP(P!C780,'Banco de Dados'!$B$3:$B$274,'Banco de Dados'!$K$3:$K$274,"")</f>
        <v/>
      </c>
      <c r="B780" s="2">
        <v>0</v>
      </c>
      <c r="C780" s="2">
        <v>0</v>
      </c>
      <c r="D780" s="2">
        <v>0</v>
      </c>
      <c r="E780" s="2">
        <v>0</v>
      </c>
      <c r="F780" s="32" t="e">
        <f t="shared" si="67"/>
        <v>#DIV/0!</v>
      </c>
      <c r="G780" s="3" t="e">
        <f t="shared" si="66"/>
        <v>#VALUE!</v>
      </c>
      <c r="H780" s="3" t="e">
        <f t="shared" si="66"/>
        <v>#VALUE!</v>
      </c>
      <c r="J780" s="7"/>
      <c r="K780" s="69" t="s">
        <v>247</v>
      </c>
      <c r="L780" s="127" t="e">
        <f>L779*L778</f>
        <v>#VALUE!</v>
      </c>
      <c r="M780" s="71" t="str">
        <f>$M$9</f>
        <v>mg/kg</v>
      </c>
    </row>
    <row r="781" spans="1:13" x14ac:dyDescent="0.25">
      <c r="A781" s="28" t="str">
        <f>_xlfn.XLOOKUP(P!C781,'Banco de Dados'!$B$3:$B$274,'Banco de Dados'!$K$3:$K$274,"")</f>
        <v/>
      </c>
      <c r="B781" s="2">
        <v>0</v>
      </c>
      <c r="C781" s="2">
        <v>0</v>
      </c>
      <c r="D781" s="2">
        <v>0</v>
      </c>
      <c r="E781" s="2">
        <v>0</v>
      </c>
      <c r="F781" s="32" t="e">
        <f t="shared" si="67"/>
        <v>#DIV/0!</v>
      </c>
      <c r="G781" s="3" t="e">
        <f t="shared" si="66"/>
        <v>#VALUE!</v>
      </c>
      <c r="H781" s="3" t="e">
        <f t="shared" si="66"/>
        <v>#VALUE!</v>
      </c>
      <c r="J781" s="7"/>
      <c r="K781" s="123"/>
      <c r="L781" s="124"/>
    </row>
    <row r="782" spans="1:13" x14ac:dyDescent="0.25">
      <c r="A782" s="28" t="str">
        <f>_xlfn.XLOOKUP(P!C782,'Banco de Dados'!$B$3:$B$274,'Banco de Dados'!$K$3:$K$274,"")</f>
        <v/>
      </c>
      <c r="B782" s="2">
        <v>0</v>
      </c>
      <c r="C782" s="2">
        <v>0</v>
      </c>
      <c r="D782" s="2">
        <v>0</v>
      </c>
      <c r="E782" s="2">
        <v>0</v>
      </c>
      <c r="F782" s="32" t="e">
        <f t="shared" si="67"/>
        <v>#DIV/0!</v>
      </c>
      <c r="G782" s="3" t="e">
        <f t="shared" si="66"/>
        <v>#VALUE!</v>
      </c>
      <c r="H782" s="3" t="e">
        <f t="shared" si="66"/>
        <v>#VALUE!</v>
      </c>
      <c r="J782" s="7"/>
    </row>
    <row r="783" spans="1:13" x14ac:dyDescent="0.25">
      <c r="A783" s="28" t="str">
        <f>_xlfn.XLOOKUP(P!C783,'Banco de Dados'!$B$3:$B$274,'Banco de Dados'!$K$3:$K$274,"")</f>
        <v/>
      </c>
      <c r="B783" s="2">
        <v>0</v>
      </c>
      <c r="C783" s="2">
        <v>0</v>
      </c>
      <c r="D783" s="2">
        <v>0</v>
      </c>
      <c r="E783" s="2">
        <v>0</v>
      </c>
      <c r="F783" s="32" t="e">
        <f t="shared" si="67"/>
        <v>#DIV/0!</v>
      </c>
      <c r="G783" s="3" t="e">
        <f t="shared" si="66"/>
        <v>#VALUE!</v>
      </c>
      <c r="H783" s="3" t="e">
        <f t="shared" si="66"/>
        <v>#VALUE!</v>
      </c>
      <c r="J783" s="7"/>
    </row>
    <row r="784" spans="1:13" x14ac:dyDescent="0.25">
      <c r="A784" s="28" t="str">
        <f>_xlfn.XLOOKUP(P!C784,'Banco de Dados'!$B$3:$B$274,'Banco de Dados'!$K$3:$K$274,"")</f>
        <v/>
      </c>
      <c r="B784" s="2">
        <v>0</v>
      </c>
      <c r="C784" s="2">
        <v>0</v>
      </c>
      <c r="D784" s="2">
        <v>0</v>
      </c>
      <c r="E784" s="2">
        <v>0</v>
      </c>
      <c r="F784" s="32" t="e">
        <f t="shared" si="67"/>
        <v>#DIV/0!</v>
      </c>
      <c r="G784" s="3" t="e">
        <f t="shared" ref="G784:H786" si="68">D784*$E$754</f>
        <v>#VALUE!</v>
      </c>
      <c r="H784" s="3" t="e">
        <f t="shared" si="68"/>
        <v>#VALUE!</v>
      </c>
      <c r="J784" s="7"/>
    </row>
    <row r="785" spans="1:14" x14ac:dyDescent="0.25">
      <c r="A785" s="28" t="str">
        <f>_xlfn.XLOOKUP(P!C785,'Banco de Dados'!$B$3:$B$274,'Banco de Dados'!$K$3:$K$274,"")</f>
        <v/>
      </c>
      <c r="B785" s="2">
        <v>0</v>
      </c>
      <c r="C785" s="2">
        <v>0</v>
      </c>
      <c r="D785" s="2">
        <v>0</v>
      </c>
      <c r="E785" s="2">
        <v>0</v>
      </c>
      <c r="F785" s="32" t="e">
        <f t="shared" si="67"/>
        <v>#DIV/0!</v>
      </c>
      <c r="G785" s="3" t="e">
        <f t="shared" si="68"/>
        <v>#VALUE!</v>
      </c>
      <c r="H785" s="3" t="e">
        <f t="shared" si="68"/>
        <v>#VALUE!</v>
      </c>
      <c r="J785" s="7"/>
    </row>
    <row r="786" spans="1:14" x14ac:dyDescent="0.25">
      <c r="A786" s="28" t="str">
        <f>_xlfn.XLOOKUP(P!C786,'Banco de Dados'!$B$3:$B$274,'Banco de Dados'!$K$3:$K$274,"")</f>
        <v/>
      </c>
      <c r="B786" s="2">
        <v>0</v>
      </c>
      <c r="C786" s="2">
        <v>0</v>
      </c>
      <c r="D786" s="2">
        <v>0</v>
      </c>
      <c r="E786" s="2">
        <v>0</v>
      </c>
      <c r="F786" s="32" t="e">
        <f t="shared" si="67"/>
        <v>#DIV/0!</v>
      </c>
      <c r="G786" s="3" t="e">
        <f t="shared" si="68"/>
        <v>#VALUE!</v>
      </c>
      <c r="H786" s="3" t="e">
        <f t="shared" si="68"/>
        <v>#VALUE!</v>
      </c>
      <c r="J786" s="7"/>
    </row>
    <row r="787" spans="1:14" x14ac:dyDescent="0.25">
      <c r="A787" s="21"/>
      <c r="B787" s="21"/>
      <c r="C787" s="21"/>
      <c r="D787" s="21"/>
      <c r="E787" s="21"/>
      <c r="F787" s="77"/>
      <c r="G787" s="21"/>
      <c r="H787" s="21"/>
      <c r="J787" s="21"/>
      <c r="K787" s="21"/>
      <c r="L787" s="21"/>
      <c r="M787" s="21"/>
      <c r="N787" s="21"/>
    </row>
    <row r="788" spans="1:14" ht="15.75" x14ac:dyDescent="0.25">
      <c r="A788" s="36">
        <f>'Nome das Amostras'!A27</f>
        <v>0</v>
      </c>
      <c r="B788" s="164" t="e">
        <f>VLOOKUP(A788,'Nome das Amostras'!$A$3:$D$28,2,FALSE)</f>
        <v>#N/A</v>
      </c>
      <c r="C788" s="164"/>
      <c r="D788" s="51" t="s">
        <v>65</v>
      </c>
      <c r="E788" s="52" t="e">
        <f>'Banco de Dados'!$O$13/'Banco de Dados'!FT13</f>
        <v>#VALUE!</v>
      </c>
      <c r="F788" s="74"/>
      <c r="G788" s="3"/>
      <c r="H788" s="3"/>
      <c r="J788" s="7"/>
    </row>
    <row r="789" spans="1:14" ht="15.75" x14ac:dyDescent="0.25">
      <c r="A789" s="107" t="s">
        <v>1</v>
      </c>
      <c r="B789" s="107" t="s">
        <v>0</v>
      </c>
      <c r="C789" s="107" t="s">
        <v>212</v>
      </c>
      <c r="D789" s="107" t="s">
        <v>209</v>
      </c>
      <c r="E789" s="107" t="s">
        <v>213</v>
      </c>
      <c r="F789" s="76" t="s">
        <v>219</v>
      </c>
      <c r="G789" s="54" t="s">
        <v>140</v>
      </c>
      <c r="H789" s="54" t="s">
        <v>66</v>
      </c>
      <c r="J789" s="7"/>
      <c r="K789" s="72">
        <f>A788</f>
        <v>0</v>
      </c>
      <c r="L789" s="55" t="s">
        <v>215</v>
      </c>
      <c r="M789" s="41" t="str">
        <f>$A$1</f>
        <v>Potássio</v>
      </c>
      <c r="N789" s="3"/>
    </row>
    <row r="790" spans="1:14" x14ac:dyDescent="0.25">
      <c r="A790" s="28" t="str">
        <f>_xlfn.XLOOKUP(P!C790,'Banco de Dados'!$B$3:$B$274,'Banco de Dados'!$K$3:$K$274,"")</f>
        <v/>
      </c>
      <c r="B790" s="2" cm="1">
        <f t="array" ref="B790:E820">Dados!FP5:FS35</f>
        <v>0</v>
      </c>
      <c r="C790" s="2">
        <v>0</v>
      </c>
      <c r="D790" s="2">
        <v>0</v>
      </c>
      <c r="E790" s="2">
        <v>0</v>
      </c>
      <c r="F790" s="32" t="e">
        <f>(E790*100)/D790</f>
        <v>#DIV/0!</v>
      </c>
      <c r="G790" s="3" t="e">
        <f t="shared" ref="G790:H817" si="69">D790*$E$788</f>
        <v>#VALUE!</v>
      </c>
      <c r="H790" s="3" t="e">
        <f t="shared" si="69"/>
        <v>#VALUE!</v>
      </c>
      <c r="J790" s="7"/>
      <c r="K790" s="5" t="s">
        <v>210</v>
      </c>
      <c r="L790" s="5"/>
      <c r="M790" s="5" t="s">
        <v>211</v>
      </c>
    </row>
    <row r="791" spans="1:14" x14ac:dyDescent="0.25">
      <c r="A791" s="28" t="str">
        <f>_xlfn.XLOOKUP(P!C791,'Banco de Dados'!$B$3:$B$274,'Banco de Dados'!$K$3:$K$274,"")</f>
        <v/>
      </c>
      <c r="B791" s="2">
        <v>0</v>
      </c>
      <c r="C791" s="2">
        <v>0</v>
      </c>
      <c r="D791" s="2">
        <v>0</v>
      </c>
      <c r="E791" s="2">
        <v>0</v>
      </c>
      <c r="F791" s="32" t="e">
        <f t="shared" ref="F791:F820" si="70">(E791*100)/D791</f>
        <v>#DIV/0!</v>
      </c>
      <c r="G791" s="3" t="e">
        <f t="shared" si="69"/>
        <v>#VALUE!</v>
      </c>
      <c r="H791" s="3" t="e">
        <f t="shared" si="69"/>
        <v>#VALUE!</v>
      </c>
      <c r="J791" s="7"/>
      <c r="K791" s="6" t="str">
        <f>_xlfn.XLOOKUP($B$4,A790:A817,G790:G817,"")</f>
        <v/>
      </c>
      <c r="L791" s="6"/>
      <c r="M791" s="6" t="str">
        <f>_xlfn.XLOOKUP($B$4,A790:A817,H790:H817,"")</f>
        <v/>
      </c>
    </row>
    <row r="792" spans="1:14" x14ac:dyDescent="0.25">
      <c r="A792" s="28" t="str">
        <f>_xlfn.XLOOKUP(P!C792,'Banco de Dados'!$B$3:$B$274,'Banco de Dados'!$K$3:$K$274,"")</f>
        <v/>
      </c>
      <c r="B792" s="2">
        <v>0</v>
      </c>
      <c r="C792" s="2">
        <v>0</v>
      </c>
      <c r="D792" s="2">
        <v>0</v>
      </c>
      <c r="E792" s="2">
        <v>0</v>
      </c>
      <c r="F792" s="32" t="e">
        <f t="shared" si="70"/>
        <v>#DIV/0!</v>
      </c>
      <c r="G792" s="3" t="e">
        <f t="shared" si="69"/>
        <v>#VALUE!</v>
      </c>
      <c r="H792" s="3" t="e">
        <f t="shared" si="69"/>
        <v>#VALUE!</v>
      </c>
      <c r="J792" s="7"/>
    </row>
    <row r="793" spans="1:14" ht="15.75" x14ac:dyDescent="0.25">
      <c r="A793" s="28" t="str">
        <f>_xlfn.XLOOKUP(P!C793,'Banco de Dados'!$B$3:$B$274,'Banco de Dados'!$K$3:$K$274,"")</f>
        <v/>
      </c>
      <c r="B793" s="2">
        <v>0</v>
      </c>
      <c r="C793" s="2">
        <v>0</v>
      </c>
      <c r="D793" s="2">
        <v>0</v>
      </c>
      <c r="E793" s="2">
        <v>0</v>
      </c>
      <c r="F793" s="32" t="e">
        <f t="shared" si="70"/>
        <v>#DIV/0!</v>
      </c>
      <c r="G793" s="3" t="e">
        <f t="shared" si="69"/>
        <v>#VALUE!</v>
      </c>
      <c r="H793" s="3" t="e">
        <f t="shared" si="69"/>
        <v>#VALUE!</v>
      </c>
      <c r="K793" s="165" t="s">
        <v>67</v>
      </c>
      <c r="L793" s="166"/>
      <c r="M793" s="167"/>
      <c r="N793"/>
    </row>
    <row r="794" spans="1:14" x14ac:dyDescent="0.25">
      <c r="A794" s="28" t="str">
        <f>_xlfn.XLOOKUP(P!C794,'Banco de Dados'!$B$3:$B$274,'Banco de Dados'!$K$3:$K$274,"")</f>
        <v/>
      </c>
      <c r="B794" s="2">
        <v>0</v>
      </c>
      <c r="C794" s="2">
        <v>0</v>
      </c>
      <c r="D794" s="2">
        <v>0</v>
      </c>
      <c r="E794" s="2">
        <v>0</v>
      </c>
      <c r="F794" s="32" t="e">
        <f t="shared" si="70"/>
        <v>#DIV/0!</v>
      </c>
      <c r="G794" s="3" t="e">
        <f t="shared" si="69"/>
        <v>#VALUE!</v>
      </c>
      <c r="H794" s="3" t="e">
        <f t="shared" si="69"/>
        <v>#VALUE!</v>
      </c>
      <c r="J794" s="7"/>
      <c r="K794" s="104" t="s">
        <v>240</v>
      </c>
      <c r="L794" s="39"/>
      <c r="M794" s="106" t="s">
        <v>209</v>
      </c>
    </row>
    <row r="795" spans="1:14" x14ac:dyDescent="0.25">
      <c r="A795" s="28" t="str">
        <f>_xlfn.XLOOKUP(P!C795,'Banco de Dados'!$B$3:$B$274,'Banco de Dados'!$K$3:$K$274,"")</f>
        <v/>
      </c>
      <c r="B795" s="2">
        <v>0</v>
      </c>
      <c r="C795" s="2">
        <v>0</v>
      </c>
      <c r="D795" s="2">
        <v>0</v>
      </c>
      <c r="E795" s="2">
        <v>0</v>
      </c>
      <c r="F795" s="32" t="e">
        <f t="shared" si="70"/>
        <v>#DIV/0!</v>
      </c>
      <c r="G795" s="3" t="e">
        <f t="shared" si="69"/>
        <v>#VALUE!</v>
      </c>
      <c r="H795" s="3" t="e">
        <f t="shared" si="69"/>
        <v>#VALUE!</v>
      </c>
      <c r="J795" s="58" t="s">
        <v>38</v>
      </c>
      <c r="K795" s="59">
        <f>$L$9</f>
        <v>26760</v>
      </c>
      <c r="L795" s="60"/>
      <c r="M795" s="61">
        <f>$M$11</f>
        <v>169151</v>
      </c>
      <c r="N795" s="60"/>
    </row>
    <row r="796" spans="1:14" x14ac:dyDescent="0.25">
      <c r="A796" s="28" t="str">
        <f>_xlfn.XLOOKUP(P!C796,'Banco de Dados'!$B$3:$B$274,'Banco de Dados'!$K$3:$K$274,"")</f>
        <v/>
      </c>
      <c r="B796" s="2">
        <v>0</v>
      </c>
      <c r="C796" s="2">
        <v>0</v>
      </c>
      <c r="D796" s="2">
        <v>0</v>
      </c>
      <c r="E796" s="2">
        <v>0</v>
      </c>
      <c r="F796" s="32" t="e">
        <f t="shared" si="70"/>
        <v>#DIV/0!</v>
      </c>
      <c r="G796" s="3" t="e">
        <f t="shared" si="69"/>
        <v>#VALUE!</v>
      </c>
      <c r="H796" s="3" t="e">
        <f t="shared" si="69"/>
        <v>#VALUE!</v>
      </c>
      <c r="J796" s="2"/>
      <c r="K796" s="18"/>
      <c r="L796" s="2" t="s">
        <v>70</v>
      </c>
      <c r="M796" s="19"/>
    </row>
    <row r="797" spans="1:14" x14ac:dyDescent="0.25">
      <c r="A797" s="28" t="str">
        <f>_xlfn.XLOOKUP(P!C797,'Banco de Dados'!$B$3:$B$274,'Banco de Dados'!$K$3:$K$274,"")</f>
        <v/>
      </c>
      <c r="B797" s="2">
        <v>0</v>
      </c>
      <c r="C797" s="2">
        <v>0</v>
      </c>
      <c r="D797" s="2">
        <v>0</v>
      </c>
      <c r="E797" s="2">
        <v>0</v>
      </c>
      <c r="F797" s="32" t="e">
        <f t="shared" si="70"/>
        <v>#DIV/0!</v>
      </c>
      <c r="G797" s="3" t="e">
        <f t="shared" si="69"/>
        <v>#VALUE!</v>
      </c>
      <c r="H797" s="3" t="e">
        <f t="shared" si="69"/>
        <v>#VALUE!</v>
      </c>
      <c r="J797" s="58" t="s">
        <v>69</v>
      </c>
      <c r="K797" s="62" t="s">
        <v>71</v>
      </c>
      <c r="L797" s="63"/>
      <c r="M797" s="64" t="str">
        <f>K791</f>
        <v/>
      </c>
      <c r="N797" s="60"/>
    </row>
    <row r="798" spans="1:14" x14ac:dyDescent="0.25">
      <c r="A798" s="28" t="str">
        <f>_xlfn.XLOOKUP(P!C798,'Banco de Dados'!$B$3:$B$274,'Banco de Dados'!$K$3:$K$274,"")</f>
        <v/>
      </c>
      <c r="B798" s="2">
        <v>0</v>
      </c>
      <c r="C798" s="2">
        <v>0</v>
      </c>
      <c r="D798" s="2">
        <v>0</v>
      </c>
      <c r="E798" s="2">
        <v>0</v>
      </c>
      <c r="F798" s="32" t="e">
        <f t="shared" si="70"/>
        <v>#DIV/0!</v>
      </c>
      <c r="G798" s="3" t="e">
        <f t="shared" si="69"/>
        <v>#VALUE!</v>
      </c>
      <c r="H798" s="3" t="e">
        <f t="shared" si="69"/>
        <v>#VALUE!</v>
      </c>
      <c r="J798" s="7"/>
    </row>
    <row r="799" spans="1:14" ht="15.75" x14ac:dyDescent="0.25">
      <c r="A799" s="28" t="str">
        <f>_xlfn.XLOOKUP(P!C799,'Banco de Dados'!$B$3:$B$274,'Banco de Dados'!$K$3:$K$274,"")</f>
        <v/>
      </c>
      <c r="B799" s="2">
        <v>0</v>
      </c>
      <c r="C799" s="2">
        <v>0</v>
      </c>
      <c r="D799" s="2">
        <v>0</v>
      </c>
      <c r="E799" s="2">
        <v>0</v>
      </c>
      <c r="F799" s="32" t="e">
        <f t="shared" si="70"/>
        <v>#DIV/0!</v>
      </c>
      <c r="G799" s="3" t="e">
        <f t="shared" si="69"/>
        <v>#VALUE!</v>
      </c>
      <c r="H799" s="3" t="e">
        <f t="shared" si="69"/>
        <v>#VALUE!</v>
      </c>
      <c r="J799" s="7"/>
      <c r="K799" s="165" t="s">
        <v>218</v>
      </c>
      <c r="L799" s="166"/>
      <c r="M799" s="167"/>
    </row>
    <row r="800" spans="1:14" x14ac:dyDescent="0.25">
      <c r="A800" s="28" t="str">
        <f>_xlfn.XLOOKUP(P!C800,'Banco de Dados'!$B$3:$B$274,'Banco de Dados'!$K$3:$K$274,"")</f>
        <v/>
      </c>
      <c r="B800" s="2">
        <v>0</v>
      </c>
      <c r="C800" s="2">
        <v>0</v>
      </c>
      <c r="D800" s="2">
        <v>0</v>
      </c>
      <c r="E800" s="2">
        <v>0</v>
      </c>
      <c r="F800" s="32" t="e">
        <f t="shared" si="70"/>
        <v>#DIV/0!</v>
      </c>
      <c r="G800" s="3" t="e">
        <f t="shared" si="69"/>
        <v>#VALUE!</v>
      </c>
      <c r="H800" s="3" t="e">
        <f t="shared" si="69"/>
        <v>#VALUE!</v>
      </c>
      <c r="J800" s="7"/>
      <c r="K800" s="104" t="s">
        <v>236</v>
      </c>
      <c r="L800" s="108" t="str">
        <f>K791</f>
        <v/>
      </c>
      <c r="M800" s="109" t="str">
        <f>M791</f>
        <v/>
      </c>
    </row>
    <row r="801" spans="1:13" x14ac:dyDescent="0.25">
      <c r="A801" s="28" t="str">
        <f>_xlfn.XLOOKUP(P!C801,'Banco de Dados'!$B$3:$B$274,'Banco de Dados'!$K$3:$K$274,"")</f>
        <v/>
      </c>
      <c r="B801" s="2">
        <v>0</v>
      </c>
      <c r="C801" s="2">
        <v>0</v>
      </c>
      <c r="D801" s="2">
        <v>0</v>
      </c>
      <c r="E801" s="2">
        <v>0</v>
      </c>
      <c r="F801" s="32" t="e">
        <f t="shared" si="70"/>
        <v>#DIV/0!</v>
      </c>
      <c r="G801" s="3" t="e">
        <f t="shared" si="69"/>
        <v>#VALUE!</v>
      </c>
      <c r="H801" s="3" t="e">
        <f t="shared" si="69"/>
        <v>#VALUE!</v>
      </c>
      <c r="J801" s="7"/>
      <c r="K801" s="104" t="s">
        <v>237</v>
      </c>
      <c r="L801" s="105">
        <f>$L$9</f>
        <v>26760</v>
      </c>
      <c r="M801" s="106">
        <f>$L$10</f>
        <v>480</v>
      </c>
    </row>
    <row r="802" spans="1:13" x14ac:dyDescent="0.25">
      <c r="A802" s="28" t="str">
        <f>_xlfn.XLOOKUP(P!C802,'Banco de Dados'!$B$3:$B$274,'Banco de Dados'!$K$3:$K$274,"")</f>
        <v/>
      </c>
      <c r="B802" s="2">
        <v>0</v>
      </c>
      <c r="C802" s="2">
        <v>0</v>
      </c>
      <c r="D802" s="2">
        <v>0</v>
      </c>
      <c r="E802" s="2">
        <v>0</v>
      </c>
      <c r="F802" s="32" t="e">
        <f t="shared" si="70"/>
        <v>#DIV/0!</v>
      </c>
      <c r="G802" s="3" t="e">
        <f t="shared" si="69"/>
        <v>#VALUE!</v>
      </c>
      <c r="H802" s="3" t="e">
        <f t="shared" si="69"/>
        <v>#VALUE!</v>
      </c>
      <c r="J802" s="7"/>
      <c r="K802" s="104" t="s">
        <v>238</v>
      </c>
      <c r="L802" s="105">
        <f>$M$11</f>
        <v>169151</v>
      </c>
      <c r="M802" s="106">
        <f>$M$12</f>
        <v>441</v>
      </c>
    </row>
    <row r="803" spans="1:13" x14ac:dyDescent="0.25">
      <c r="A803" s="28" t="str">
        <f>_xlfn.XLOOKUP(P!C803,'Banco de Dados'!$B$3:$B$274,'Banco de Dados'!$K$3:$K$274,"")</f>
        <v/>
      </c>
      <c r="B803" s="2">
        <v>0</v>
      </c>
      <c r="C803" s="2">
        <v>0</v>
      </c>
      <c r="D803" s="2">
        <v>0</v>
      </c>
      <c r="E803" s="2">
        <v>0</v>
      </c>
      <c r="F803" s="32" t="e">
        <f t="shared" si="70"/>
        <v>#DIV/0!</v>
      </c>
      <c r="G803" s="3" t="e">
        <f t="shared" si="69"/>
        <v>#VALUE!</v>
      </c>
      <c r="H803" s="3" t="e">
        <f t="shared" si="69"/>
        <v>#VALUE!</v>
      </c>
      <c r="J803" s="7"/>
      <c r="K803" s="69" t="s">
        <v>217</v>
      </c>
      <c r="L803" s="110" t="e">
        <f>SQRT(((M800/L800)^2)+((M801/L801)^2)+((M802/L802)^2))</f>
        <v>#VALUE!</v>
      </c>
      <c r="M803" s="71" t="str">
        <f>M812</f>
        <v>mg/kg</v>
      </c>
    </row>
    <row r="804" spans="1:13" x14ac:dyDescent="0.25">
      <c r="A804" s="28" t="str">
        <f>_xlfn.XLOOKUP(P!C804,'Banco de Dados'!$B$3:$B$274,'Banco de Dados'!$K$3:$K$274,"")</f>
        <v/>
      </c>
      <c r="B804" s="2">
        <v>0</v>
      </c>
      <c r="C804" s="2">
        <v>0</v>
      </c>
      <c r="D804" s="2">
        <v>0</v>
      </c>
      <c r="E804" s="2">
        <v>0</v>
      </c>
      <c r="F804" s="32" t="e">
        <f t="shared" si="70"/>
        <v>#DIV/0!</v>
      </c>
      <c r="G804" s="3" t="e">
        <f t="shared" si="69"/>
        <v>#VALUE!</v>
      </c>
      <c r="H804" s="3" t="e">
        <f t="shared" si="69"/>
        <v>#VALUE!</v>
      </c>
      <c r="J804" s="7"/>
    </row>
    <row r="805" spans="1:13" x14ac:dyDescent="0.25">
      <c r="A805" s="28" t="str">
        <f>_xlfn.XLOOKUP(P!C805,'Banco de Dados'!$B$3:$B$274,'Banco de Dados'!$K$3:$K$274,"")</f>
        <v/>
      </c>
      <c r="B805" s="2">
        <v>0</v>
      </c>
      <c r="C805" s="2">
        <v>0</v>
      </c>
      <c r="D805" s="2">
        <v>0</v>
      </c>
      <c r="E805" s="2">
        <v>0</v>
      </c>
      <c r="F805" s="32" t="e">
        <f t="shared" si="70"/>
        <v>#DIV/0!</v>
      </c>
      <c r="G805" s="3" t="e">
        <f t="shared" si="69"/>
        <v>#VALUE!</v>
      </c>
      <c r="H805" s="3" t="e">
        <f t="shared" si="69"/>
        <v>#VALUE!</v>
      </c>
      <c r="J805" s="7"/>
    </row>
    <row r="806" spans="1:13" x14ac:dyDescent="0.25">
      <c r="A806" s="28" t="str">
        <f>_xlfn.XLOOKUP(P!C806,'Banco de Dados'!$B$3:$B$274,'Banco de Dados'!$K$3:$K$274,"")</f>
        <v/>
      </c>
      <c r="B806" s="2">
        <v>0</v>
      </c>
      <c r="C806" s="2">
        <v>0</v>
      </c>
      <c r="D806" s="2">
        <v>0</v>
      </c>
      <c r="E806" s="2">
        <v>0</v>
      </c>
      <c r="F806" s="32" t="e">
        <f t="shared" si="70"/>
        <v>#DIV/0!</v>
      </c>
      <c r="G806" s="3" t="e">
        <f t="shared" si="69"/>
        <v>#VALUE!</v>
      </c>
      <c r="H806" s="3" t="e">
        <f t="shared" si="69"/>
        <v>#VALUE!</v>
      </c>
      <c r="J806" s="7"/>
    </row>
    <row r="807" spans="1:13" x14ac:dyDescent="0.25">
      <c r="A807" s="28" t="str">
        <f>_xlfn.XLOOKUP(P!C807,'Banco de Dados'!$B$3:$B$274,'Banco de Dados'!$K$3:$K$274,"")</f>
        <v/>
      </c>
      <c r="B807" s="2">
        <v>0</v>
      </c>
      <c r="C807" s="2">
        <v>0</v>
      </c>
      <c r="D807" s="2">
        <v>0</v>
      </c>
      <c r="E807" s="2">
        <v>0</v>
      </c>
      <c r="F807" s="32" t="e">
        <f t="shared" si="70"/>
        <v>#DIV/0!</v>
      </c>
      <c r="G807" s="3" t="e">
        <f t="shared" si="69"/>
        <v>#VALUE!</v>
      </c>
      <c r="H807" s="3" t="e">
        <f t="shared" si="69"/>
        <v>#VALUE!</v>
      </c>
      <c r="J807" s="7"/>
    </row>
    <row r="808" spans="1:13" x14ac:dyDescent="0.25">
      <c r="A808" s="28" t="str">
        <f>_xlfn.XLOOKUP(P!C808,'Banco de Dados'!$B$3:$B$274,'Banco de Dados'!$K$3:$K$274,"")</f>
        <v/>
      </c>
      <c r="B808" s="2">
        <v>0</v>
      </c>
      <c r="C808" s="2">
        <v>0</v>
      </c>
      <c r="D808" s="2">
        <v>0</v>
      </c>
      <c r="E808" s="2">
        <v>0</v>
      </c>
      <c r="F808" s="32" t="e">
        <f t="shared" si="70"/>
        <v>#DIV/0!</v>
      </c>
      <c r="G808" s="3" t="e">
        <f t="shared" si="69"/>
        <v>#VALUE!</v>
      </c>
      <c r="H808" s="3" t="e">
        <f t="shared" si="69"/>
        <v>#VALUE!</v>
      </c>
      <c r="J808" s="7"/>
    </row>
    <row r="809" spans="1:13" x14ac:dyDescent="0.25">
      <c r="A809" s="28" t="str">
        <f>_xlfn.XLOOKUP(P!C809,'Banco de Dados'!$B$3:$B$274,'Banco de Dados'!$K$3:$K$274,"")</f>
        <v/>
      </c>
      <c r="B809" s="2">
        <v>0</v>
      </c>
      <c r="C809" s="2">
        <v>0</v>
      </c>
      <c r="D809" s="2">
        <v>0</v>
      </c>
      <c r="E809" s="2">
        <v>0</v>
      </c>
      <c r="F809" s="32" t="e">
        <f t="shared" si="70"/>
        <v>#DIV/0!</v>
      </c>
      <c r="G809" s="3" t="e">
        <f t="shared" si="69"/>
        <v>#VALUE!</v>
      </c>
      <c r="H809" s="3" t="e">
        <f t="shared" si="69"/>
        <v>#VALUE!</v>
      </c>
      <c r="J809" s="7"/>
    </row>
    <row r="810" spans="1:13" x14ac:dyDescent="0.25">
      <c r="A810" s="28" t="str">
        <f>_xlfn.XLOOKUP(P!C810,'Banco de Dados'!$B$3:$B$274,'Banco de Dados'!$K$3:$K$274,"")</f>
        <v/>
      </c>
      <c r="B810" s="2">
        <v>0</v>
      </c>
      <c r="C810" s="2">
        <v>0</v>
      </c>
      <c r="D810" s="2">
        <v>0</v>
      </c>
      <c r="E810" s="17">
        <v>0</v>
      </c>
      <c r="F810" s="32" t="e">
        <f t="shared" si="70"/>
        <v>#DIV/0!</v>
      </c>
      <c r="G810" s="3" t="e">
        <f t="shared" si="69"/>
        <v>#VALUE!</v>
      </c>
      <c r="H810" s="3" t="e">
        <f t="shared" si="69"/>
        <v>#VALUE!</v>
      </c>
      <c r="J810" s="7"/>
    </row>
    <row r="811" spans="1:13" ht="15.75" x14ac:dyDescent="0.25">
      <c r="A811" s="28" t="str">
        <f>_xlfn.XLOOKUP(P!C811,'Banco de Dados'!$B$3:$B$274,'Banco de Dados'!$K$3:$K$274,"")</f>
        <v/>
      </c>
      <c r="B811" s="2">
        <v>0</v>
      </c>
      <c r="C811" s="2">
        <v>0</v>
      </c>
      <c r="D811" s="2">
        <v>0</v>
      </c>
      <c r="E811" s="2">
        <v>0</v>
      </c>
      <c r="F811" s="32" t="e">
        <f t="shared" si="70"/>
        <v>#DIV/0!</v>
      </c>
      <c r="G811" s="3" t="e">
        <f t="shared" si="69"/>
        <v>#VALUE!</v>
      </c>
      <c r="H811" s="3" t="e">
        <f t="shared" si="69"/>
        <v>#VALUE!</v>
      </c>
      <c r="J811" s="7"/>
      <c r="K811" s="101" t="s">
        <v>216</v>
      </c>
      <c r="L811" s="102">
        <f>K789</f>
        <v>0</v>
      </c>
      <c r="M811" s="103" t="str">
        <f>M789</f>
        <v>Potássio</v>
      </c>
    </row>
    <row r="812" spans="1:13" x14ac:dyDescent="0.25">
      <c r="A812" s="28" t="str">
        <f>_xlfn.XLOOKUP(P!C812,'Banco de Dados'!$B$3:$B$274,'Banco de Dados'!$K$3:$K$274,"")</f>
        <v/>
      </c>
      <c r="B812" s="2">
        <v>0</v>
      </c>
      <c r="C812" s="2">
        <v>0</v>
      </c>
      <c r="D812" s="2">
        <v>0</v>
      </c>
      <c r="E812" s="2">
        <v>0</v>
      </c>
      <c r="F812" s="32" t="e">
        <f t="shared" si="70"/>
        <v>#DIV/0!</v>
      </c>
      <c r="G812" s="3" t="e">
        <f t="shared" si="69"/>
        <v>#VALUE!</v>
      </c>
      <c r="H812" s="3" t="e">
        <f t="shared" si="69"/>
        <v>#VALUE!</v>
      </c>
      <c r="J812" s="7"/>
      <c r="K812" s="68" t="s">
        <v>68</v>
      </c>
      <c r="L812" s="29" t="e">
        <f>(K795*M797)/M795</f>
        <v>#VALUE!</v>
      </c>
      <c r="M812" s="66" t="str">
        <f>$M$9</f>
        <v>mg/kg</v>
      </c>
    </row>
    <row r="813" spans="1:13" x14ac:dyDescent="0.25">
      <c r="A813" s="28" t="str">
        <f>_xlfn.XLOOKUP(P!C813,'Banco de Dados'!$B$3:$B$274,'Banco de Dados'!$K$3:$K$274,"")</f>
        <v/>
      </c>
      <c r="B813" s="2">
        <v>0</v>
      </c>
      <c r="C813" s="2">
        <v>0</v>
      </c>
      <c r="D813" s="2">
        <v>0</v>
      </c>
      <c r="E813" s="2">
        <v>0</v>
      </c>
      <c r="F813" s="32" t="e">
        <f t="shared" si="70"/>
        <v>#DIV/0!</v>
      </c>
      <c r="G813" s="3" t="e">
        <f t="shared" si="69"/>
        <v>#VALUE!</v>
      </c>
      <c r="H813" s="3" t="e">
        <f t="shared" si="69"/>
        <v>#VALUE!</v>
      </c>
      <c r="J813" s="7"/>
      <c r="K813" s="111" t="s">
        <v>246</v>
      </c>
      <c r="L813" s="126" t="e">
        <f>SQRT(((M800/L800)^2)+((M801/L801)^2)+((M802/L802)^2))</f>
        <v>#VALUE!</v>
      </c>
      <c r="M813" s="66"/>
    </row>
    <row r="814" spans="1:13" x14ac:dyDescent="0.25">
      <c r="A814" s="28" t="str">
        <f>_xlfn.XLOOKUP(P!C814,'Banco de Dados'!$B$3:$B$274,'Banco de Dados'!$K$3:$K$274,"")</f>
        <v/>
      </c>
      <c r="B814" s="2">
        <v>0</v>
      </c>
      <c r="C814" s="2">
        <v>0</v>
      </c>
      <c r="D814" s="2">
        <v>0</v>
      </c>
      <c r="E814" s="2">
        <v>0</v>
      </c>
      <c r="F814" s="32" t="e">
        <f t="shared" si="70"/>
        <v>#DIV/0!</v>
      </c>
      <c r="G814" s="3" t="e">
        <f t="shared" si="69"/>
        <v>#VALUE!</v>
      </c>
      <c r="H814" s="3" t="e">
        <f t="shared" si="69"/>
        <v>#VALUE!</v>
      </c>
      <c r="J814" s="7"/>
      <c r="K814" s="69" t="s">
        <v>247</v>
      </c>
      <c r="L814" s="127" t="e">
        <f>L813*L812</f>
        <v>#VALUE!</v>
      </c>
      <c r="M814" s="71" t="str">
        <f>$M$9</f>
        <v>mg/kg</v>
      </c>
    </row>
    <row r="815" spans="1:13" x14ac:dyDescent="0.25">
      <c r="A815" s="28" t="str">
        <f>_xlfn.XLOOKUP(P!C815,'Banco de Dados'!$B$3:$B$274,'Banco de Dados'!$K$3:$K$274,"")</f>
        <v/>
      </c>
      <c r="B815" s="2">
        <v>0</v>
      </c>
      <c r="C815" s="2">
        <v>0</v>
      </c>
      <c r="D815" s="2">
        <v>0</v>
      </c>
      <c r="E815" s="2">
        <v>0</v>
      </c>
      <c r="F815" s="32" t="e">
        <f t="shared" si="70"/>
        <v>#DIV/0!</v>
      </c>
      <c r="G815" s="3" t="e">
        <f t="shared" si="69"/>
        <v>#VALUE!</v>
      </c>
      <c r="H815" s="3" t="e">
        <f t="shared" si="69"/>
        <v>#VALUE!</v>
      </c>
      <c r="J815" s="7"/>
      <c r="K815" s="123"/>
      <c r="L815" s="124"/>
    </row>
    <row r="816" spans="1:13" x14ac:dyDescent="0.25">
      <c r="A816" s="28" t="str">
        <f>_xlfn.XLOOKUP(P!C816,'Banco de Dados'!$B$3:$B$274,'Banco de Dados'!$K$3:$K$274,"")</f>
        <v/>
      </c>
      <c r="B816" s="2">
        <v>0</v>
      </c>
      <c r="C816" s="2">
        <v>0</v>
      </c>
      <c r="D816" s="2">
        <v>0</v>
      </c>
      <c r="E816" s="2">
        <v>0</v>
      </c>
      <c r="F816" s="32" t="e">
        <f t="shared" si="70"/>
        <v>#DIV/0!</v>
      </c>
      <c r="G816" s="3" t="e">
        <f t="shared" si="69"/>
        <v>#VALUE!</v>
      </c>
      <c r="H816" s="3" t="e">
        <f t="shared" si="69"/>
        <v>#VALUE!</v>
      </c>
      <c r="J816" s="7"/>
    </row>
    <row r="817" spans="1:14" x14ac:dyDescent="0.25">
      <c r="A817" s="28" t="str">
        <f>_xlfn.XLOOKUP(P!C817,'Banco de Dados'!$B$3:$B$274,'Banco de Dados'!$K$3:$K$274,"")</f>
        <v/>
      </c>
      <c r="B817" s="2">
        <v>0</v>
      </c>
      <c r="C817" s="2">
        <v>0</v>
      </c>
      <c r="D817" s="2">
        <v>0</v>
      </c>
      <c r="E817" s="2">
        <v>0</v>
      </c>
      <c r="F817" s="32" t="e">
        <f t="shared" si="70"/>
        <v>#DIV/0!</v>
      </c>
      <c r="G817" s="3" t="e">
        <f t="shared" si="69"/>
        <v>#VALUE!</v>
      </c>
      <c r="H817" s="3" t="e">
        <f t="shared" si="69"/>
        <v>#VALUE!</v>
      </c>
      <c r="J817" s="7"/>
    </row>
    <row r="818" spans="1:14" x14ac:dyDescent="0.25">
      <c r="A818" s="28" t="str">
        <f>_xlfn.XLOOKUP(P!C818,'Banco de Dados'!$B$3:$B$274,'Banco de Dados'!$K$3:$K$274,"")</f>
        <v/>
      </c>
      <c r="B818" s="2">
        <v>0</v>
      </c>
      <c r="C818" s="2">
        <v>0</v>
      </c>
      <c r="D818" s="2">
        <v>0</v>
      </c>
      <c r="E818" s="2">
        <v>0</v>
      </c>
      <c r="F818" s="32" t="e">
        <f t="shared" si="70"/>
        <v>#DIV/0!</v>
      </c>
      <c r="G818" s="3" t="e">
        <f t="shared" ref="G818:H820" si="71">D818*$E$788</f>
        <v>#VALUE!</v>
      </c>
      <c r="H818" s="3" t="e">
        <f t="shared" si="71"/>
        <v>#VALUE!</v>
      </c>
      <c r="J818" s="7"/>
    </row>
    <row r="819" spans="1:14" x14ac:dyDescent="0.25">
      <c r="A819" s="28" t="str">
        <f>_xlfn.XLOOKUP(P!C819,'Banco de Dados'!$B$3:$B$274,'Banco de Dados'!$K$3:$K$274,"")</f>
        <v/>
      </c>
      <c r="B819" s="2">
        <v>0</v>
      </c>
      <c r="C819" s="2">
        <v>0</v>
      </c>
      <c r="D819" s="2">
        <v>0</v>
      </c>
      <c r="E819" s="2">
        <v>0</v>
      </c>
      <c r="F819" s="32" t="e">
        <f t="shared" si="70"/>
        <v>#DIV/0!</v>
      </c>
      <c r="G819" s="3" t="e">
        <f t="shared" si="71"/>
        <v>#VALUE!</v>
      </c>
      <c r="H819" s="3" t="e">
        <f t="shared" si="71"/>
        <v>#VALUE!</v>
      </c>
      <c r="J819" s="7"/>
    </row>
    <row r="820" spans="1:14" x14ac:dyDescent="0.25">
      <c r="A820" s="28" t="str">
        <f>_xlfn.XLOOKUP(P!C820,'Banco de Dados'!$B$3:$B$274,'Banco de Dados'!$K$3:$K$274,"")</f>
        <v/>
      </c>
      <c r="B820" s="2">
        <v>0</v>
      </c>
      <c r="C820" s="2">
        <v>0</v>
      </c>
      <c r="D820" s="2">
        <v>0</v>
      </c>
      <c r="E820" s="2">
        <v>0</v>
      </c>
      <c r="F820" s="32" t="e">
        <f t="shared" si="70"/>
        <v>#DIV/0!</v>
      </c>
      <c r="G820" s="3" t="e">
        <f t="shared" si="71"/>
        <v>#VALUE!</v>
      </c>
      <c r="H820" s="3" t="e">
        <f t="shared" si="71"/>
        <v>#VALUE!</v>
      </c>
      <c r="J820" s="7"/>
    </row>
    <row r="821" spans="1:14" x14ac:dyDescent="0.25">
      <c r="A821" s="21"/>
      <c r="B821" s="21"/>
      <c r="C821" s="21"/>
      <c r="D821" s="21"/>
      <c r="E821" s="21"/>
      <c r="F821" s="77"/>
      <c r="G821" s="21"/>
      <c r="H821" s="21"/>
      <c r="J821" s="21"/>
      <c r="K821" s="21"/>
      <c r="L821" s="21"/>
      <c r="M821" s="21"/>
      <c r="N821" s="21"/>
    </row>
    <row r="822" spans="1:14" ht="15.75" x14ac:dyDescent="0.25">
      <c r="A822" s="36">
        <f>'Nome das Amostras'!A28</f>
        <v>0</v>
      </c>
      <c r="B822" s="164" t="e">
        <f>VLOOKUP(A822,'Nome das Amostras'!$A$3:$D$28,2,FALSE)</f>
        <v>#N/A</v>
      </c>
      <c r="C822" s="164"/>
      <c r="D822" s="51" t="s">
        <v>65</v>
      </c>
      <c r="E822" s="52" t="e">
        <f>'Banco de Dados'!$O$13/'Banco de Dados'!GA13</f>
        <v>#VALUE!</v>
      </c>
      <c r="F822" s="74"/>
      <c r="G822" s="3"/>
      <c r="H822" s="3"/>
      <c r="J822" s="7"/>
    </row>
    <row r="823" spans="1:14" ht="15.75" x14ac:dyDescent="0.25">
      <c r="A823" s="107" t="s">
        <v>1</v>
      </c>
      <c r="B823" s="107" t="s">
        <v>0</v>
      </c>
      <c r="C823" s="107" t="s">
        <v>212</v>
      </c>
      <c r="D823" s="107" t="s">
        <v>209</v>
      </c>
      <c r="E823" s="107" t="s">
        <v>213</v>
      </c>
      <c r="F823" s="76" t="s">
        <v>219</v>
      </c>
      <c r="G823" s="54" t="s">
        <v>140</v>
      </c>
      <c r="H823" s="54" t="s">
        <v>66</v>
      </c>
      <c r="J823" s="7"/>
      <c r="K823" s="72">
        <f>A822</f>
        <v>0</v>
      </c>
      <c r="L823" s="55" t="s">
        <v>215</v>
      </c>
      <c r="M823" s="41" t="str">
        <f>$A$1</f>
        <v>Potássio</v>
      </c>
      <c r="N823" s="3"/>
    </row>
    <row r="824" spans="1:14" x14ac:dyDescent="0.25">
      <c r="A824" s="28" t="str">
        <f>_xlfn.XLOOKUP(P!C824,'Banco de Dados'!$B$3:$B$274,'Banco de Dados'!$K$3:$K$274,"")</f>
        <v/>
      </c>
      <c r="B824" s="2" cm="1">
        <f t="array" ref="B824:E854">Dados!FW5:FZ35</f>
        <v>0</v>
      </c>
      <c r="C824" s="2">
        <v>0</v>
      </c>
      <c r="D824" s="2">
        <v>0</v>
      </c>
      <c r="E824" s="2">
        <v>0</v>
      </c>
      <c r="F824" s="32" t="e">
        <f>(E824*100)/D824</f>
        <v>#DIV/0!</v>
      </c>
      <c r="G824" s="3" t="e">
        <f t="shared" ref="G824:H851" si="72">D824*$E$822</f>
        <v>#VALUE!</v>
      </c>
      <c r="H824" s="3" t="e">
        <f t="shared" si="72"/>
        <v>#VALUE!</v>
      </c>
      <c r="J824" s="7"/>
      <c r="K824" s="5" t="s">
        <v>210</v>
      </c>
      <c r="L824" s="5"/>
      <c r="M824" s="5" t="s">
        <v>211</v>
      </c>
    </row>
    <row r="825" spans="1:14" x14ac:dyDescent="0.25">
      <c r="A825" s="28" t="str">
        <f>_xlfn.XLOOKUP(P!C825,'Banco de Dados'!$B$3:$B$274,'Banco de Dados'!$K$3:$K$274,"")</f>
        <v/>
      </c>
      <c r="B825" s="2">
        <v>0</v>
      </c>
      <c r="C825" s="2">
        <v>0</v>
      </c>
      <c r="D825" s="2">
        <v>0</v>
      </c>
      <c r="E825" s="2">
        <v>0</v>
      </c>
      <c r="F825" s="32" t="e">
        <f t="shared" ref="F825:F854" si="73">(E825*100)/D825</f>
        <v>#DIV/0!</v>
      </c>
      <c r="G825" s="3" t="e">
        <f t="shared" si="72"/>
        <v>#VALUE!</v>
      </c>
      <c r="H825" s="3" t="e">
        <f t="shared" si="72"/>
        <v>#VALUE!</v>
      </c>
      <c r="J825" s="7"/>
      <c r="K825" s="6" t="str">
        <f>_xlfn.XLOOKUP($B$4,A824:A851,G824:G851,"")</f>
        <v/>
      </c>
      <c r="L825" s="6"/>
      <c r="M825" s="6" t="str">
        <f>_xlfn.XLOOKUP($B$4,A824:A851,H824:H851,"")</f>
        <v/>
      </c>
    </row>
    <row r="826" spans="1:14" x14ac:dyDescent="0.25">
      <c r="A826" s="28" t="str">
        <f>_xlfn.XLOOKUP(P!C826,'Banco de Dados'!$B$3:$B$274,'Banco de Dados'!$K$3:$K$274,"")</f>
        <v/>
      </c>
      <c r="B826" s="2">
        <v>0</v>
      </c>
      <c r="C826" s="2">
        <v>0</v>
      </c>
      <c r="D826" s="2">
        <v>0</v>
      </c>
      <c r="E826" s="2">
        <v>0</v>
      </c>
      <c r="F826" s="32" t="e">
        <f t="shared" si="73"/>
        <v>#DIV/0!</v>
      </c>
      <c r="G826" s="3" t="e">
        <f t="shared" si="72"/>
        <v>#VALUE!</v>
      </c>
      <c r="H826" s="3" t="e">
        <f t="shared" si="72"/>
        <v>#VALUE!</v>
      </c>
      <c r="J826" s="7"/>
    </row>
    <row r="827" spans="1:14" ht="15.75" x14ac:dyDescent="0.25">
      <c r="A827" s="28" t="str">
        <f>_xlfn.XLOOKUP(P!C827,'Banco de Dados'!$B$3:$B$274,'Banco de Dados'!$K$3:$K$274,"")</f>
        <v/>
      </c>
      <c r="B827" s="2">
        <v>0</v>
      </c>
      <c r="C827" s="2">
        <v>0</v>
      </c>
      <c r="D827" s="2">
        <v>0</v>
      </c>
      <c r="E827" s="2">
        <v>0</v>
      </c>
      <c r="F827" s="32" t="e">
        <f t="shared" si="73"/>
        <v>#DIV/0!</v>
      </c>
      <c r="G827" s="3" t="e">
        <f t="shared" si="72"/>
        <v>#VALUE!</v>
      </c>
      <c r="H827" s="3" t="e">
        <f t="shared" si="72"/>
        <v>#VALUE!</v>
      </c>
      <c r="K827" s="165" t="s">
        <v>67</v>
      </c>
      <c r="L827" s="166"/>
      <c r="M827" s="167"/>
      <c r="N827"/>
    </row>
    <row r="828" spans="1:14" x14ac:dyDescent="0.25">
      <c r="A828" s="28" t="str">
        <f>_xlfn.XLOOKUP(P!C828,'Banco de Dados'!$B$3:$B$274,'Banco de Dados'!$K$3:$K$274,"")</f>
        <v/>
      </c>
      <c r="B828" s="2">
        <v>0</v>
      </c>
      <c r="C828" s="2">
        <v>0</v>
      </c>
      <c r="D828" s="2">
        <v>0</v>
      </c>
      <c r="E828" s="2">
        <v>0</v>
      </c>
      <c r="F828" s="32" t="e">
        <f t="shared" si="73"/>
        <v>#DIV/0!</v>
      </c>
      <c r="G828" s="3" t="e">
        <f t="shared" si="72"/>
        <v>#VALUE!</v>
      </c>
      <c r="H828" s="3" t="e">
        <f t="shared" si="72"/>
        <v>#VALUE!</v>
      </c>
      <c r="J828" s="7"/>
      <c r="K828" s="104" t="s">
        <v>240</v>
      </c>
      <c r="L828" s="39"/>
      <c r="M828" s="106" t="s">
        <v>209</v>
      </c>
    </row>
    <row r="829" spans="1:14" x14ac:dyDescent="0.25">
      <c r="A829" s="28" t="str">
        <f>_xlfn.XLOOKUP(P!C829,'Banco de Dados'!$B$3:$B$274,'Banco de Dados'!$K$3:$K$274,"")</f>
        <v/>
      </c>
      <c r="B829" s="2">
        <v>0</v>
      </c>
      <c r="C829" s="2">
        <v>0</v>
      </c>
      <c r="D829" s="2">
        <v>0</v>
      </c>
      <c r="E829" s="2">
        <v>0</v>
      </c>
      <c r="F829" s="32" t="e">
        <f t="shared" si="73"/>
        <v>#DIV/0!</v>
      </c>
      <c r="G829" s="3" t="e">
        <f t="shared" si="72"/>
        <v>#VALUE!</v>
      </c>
      <c r="H829" s="3" t="e">
        <f t="shared" si="72"/>
        <v>#VALUE!</v>
      </c>
      <c r="J829" s="58" t="s">
        <v>38</v>
      </c>
      <c r="K829" s="59">
        <f>$L$9</f>
        <v>26760</v>
      </c>
      <c r="L829" s="60"/>
      <c r="M829" s="61">
        <f>$M$11</f>
        <v>169151</v>
      </c>
      <c r="N829" s="60"/>
    </row>
    <row r="830" spans="1:14" x14ac:dyDescent="0.25">
      <c r="A830" s="28" t="str">
        <f>_xlfn.XLOOKUP(P!C830,'Banco de Dados'!$B$3:$B$274,'Banco de Dados'!$K$3:$K$274,"")</f>
        <v/>
      </c>
      <c r="B830" s="2">
        <v>0</v>
      </c>
      <c r="C830" s="2">
        <v>0</v>
      </c>
      <c r="D830" s="2">
        <v>0</v>
      </c>
      <c r="E830" s="2">
        <v>0</v>
      </c>
      <c r="F830" s="32" t="e">
        <f t="shared" si="73"/>
        <v>#DIV/0!</v>
      </c>
      <c r="G830" s="3" t="e">
        <f t="shared" si="72"/>
        <v>#VALUE!</v>
      </c>
      <c r="H830" s="3" t="e">
        <f t="shared" si="72"/>
        <v>#VALUE!</v>
      </c>
      <c r="J830" s="2"/>
      <c r="K830" s="18"/>
      <c r="L830" s="2" t="s">
        <v>70</v>
      </c>
      <c r="M830" s="19"/>
    </row>
    <row r="831" spans="1:14" x14ac:dyDescent="0.25">
      <c r="A831" s="28" t="str">
        <f>_xlfn.XLOOKUP(P!C831,'Banco de Dados'!$B$3:$B$274,'Banco de Dados'!$K$3:$K$274,"")</f>
        <v/>
      </c>
      <c r="B831" s="2">
        <v>0</v>
      </c>
      <c r="C831" s="2">
        <v>0</v>
      </c>
      <c r="D831" s="2">
        <v>0</v>
      </c>
      <c r="E831" s="2">
        <v>0</v>
      </c>
      <c r="F831" s="32" t="e">
        <f t="shared" si="73"/>
        <v>#DIV/0!</v>
      </c>
      <c r="G831" s="3" t="e">
        <f t="shared" si="72"/>
        <v>#VALUE!</v>
      </c>
      <c r="H831" s="3" t="e">
        <f t="shared" si="72"/>
        <v>#VALUE!</v>
      </c>
      <c r="J831" s="58" t="s">
        <v>69</v>
      </c>
      <c r="K831" s="62" t="s">
        <v>71</v>
      </c>
      <c r="L831" s="63"/>
      <c r="M831" s="64" t="str">
        <f>K825</f>
        <v/>
      </c>
      <c r="N831" s="60"/>
    </row>
    <row r="832" spans="1:14" x14ac:dyDescent="0.25">
      <c r="A832" s="28" t="str">
        <f>_xlfn.XLOOKUP(P!C832,'Banco de Dados'!$B$3:$B$274,'Banco de Dados'!$K$3:$K$274,"")</f>
        <v/>
      </c>
      <c r="B832" s="2">
        <v>0</v>
      </c>
      <c r="C832" s="2">
        <v>0</v>
      </c>
      <c r="D832" s="2">
        <v>0</v>
      </c>
      <c r="E832" s="2">
        <v>0</v>
      </c>
      <c r="F832" s="32" t="e">
        <f t="shared" si="73"/>
        <v>#DIV/0!</v>
      </c>
      <c r="G832" s="3" t="e">
        <f t="shared" si="72"/>
        <v>#VALUE!</v>
      </c>
      <c r="H832" s="3" t="e">
        <f t="shared" si="72"/>
        <v>#VALUE!</v>
      </c>
      <c r="J832" s="7"/>
    </row>
    <row r="833" spans="1:13" ht="15.75" x14ac:dyDescent="0.25">
      <c r="A833" s="28" t="str">
        <f>_xlfn.XLOOKUP(P!C833,'Banco de Dados'!$B$3:$B$274,'Banco de Dados'!$K$3:$K$274,"")</f>
        <v/>
      </c>
      <c r="B833" s="2">
        <v>0</v>
      </c>
      <c r="C833" s="2">
        <v>0</v>
      </c>
      <c r="D833" s="2">
        <v>0</v>
      </c>
      <c r="E833" s="2">
        <v>0</v>
      </c>
      <c r="F833" s="32" t="e">
        <f t="shared" si="73"/>
        <v>#DIV/0!</v>
      </c>
      <c r="G833" s="3" t="e">
        <f t="shared" si="72"/>
        <v>#VALUE!</v>
      </c>
      <c r="H833" s="3" t="e">
        <f t="shared" si="72"/>
        <v>#VALUE!</v>
      </c>
      <c r="J833" s="7"/>
      <c r="K833" s="165" t="s">
        <v>218</v>
      </c>
      <c r="L833" s="166"/>
      <c r="M833" s="167"/>
    </row>
    <row r="834" spans="1:13" x14ac:dyDescent="0.25">
      <c r="A834" s="28" t="str">
        <f>_xlfn.XLOOKUP(P!C834,'Banco de Dados'!$B$3:$B$274,'Banco de Dados'!$K$3:$K$274,"")</f>
        <v/>
      </c>
      <c r="B834" s="2">
        <v>0</v>
      </c>
      <c r="C834" s="2">
        <v>0</v>
      </c>
      <c r="D834" s="2">
        <v>0</v>
      </c>
      <c r="E834" s="2">
        <v>0</v>
      </c>
      <c r="F834" s="32" t="e">
        <f t="shared" si="73"/>
        <v>#DIV/0!</v>
      </c>
      <c r="G834" s="3" t="e">
        <f t="shared" si="72"/>
        <v>#VALUE!</v>
      </c>
      <c r="H834" s="3" t="e">
        <f t="shared" si="72"/>
        <v>#VALUE!</v>
      </c>
      <c r="J834" s="7"/>
      <c r="K834" s="104" t="s">
        <v>236</v>
      </c>
      <c r="L834" s="108" t="str">
        <f>K825</f>
        <v/>
      </c>
      <c r="M834" s="109" t="str">
        <f>M825</f>
        <v/>
      </c>
    </row>
    <row r="835" spans="1:13" x14ac:dyDescent="0.25">
      <c r="A835" s="28" t="str">
        <f>_xlfn.XLOOKUP(P!C835,'Banco de Dados'!$B$3:$B$274,'Banco de Dados'!$K$3:$K$274,"")</f>
        <v/>
      </c>
      <c r="B835" s="2">
        <v>0</v>
      </c>
      <c r="C835" s="2">
        <v>0</v>
      </c>
      <c r="D835" s="2">
        <v>0</v>
      </c>
      <c r="E835" s="2">
        <v>0</v>
      </c>
      <c r="F835" s="32" t="e">
        <f t="shared" si="73"/>
        <v>#DIV/0!</v>
      </c>
      <c r="G835" s="3" t="e">
        <f t="shared" si="72"/>
        <v>#VALUE!</v>
      </c>
      <c r="H835" s="3" t="e">
        <f t="shared" si="72"/>
        <v>#VALUE!</v>
      </c>
      <c r="J835" s="7"/>
      <c r="K835" s="104" t="s">
        <v>237</v>
      </c>
      <c r="L835" s="105">
        <f>$L$9</f>
        <v>26760</v>
      </c>
      <c r="M835" s="106">
        <f>$L$10</f>
        <v>480</v>
      </c>
    </row>
    <row r="836" spans="1:13" x14ac:dyDescent="0.25">
      <c r="A836" s="28" t="str">
        <f>_xlfn.XLOOKUP(P!C836,'Banco de Dados'!$B$3:$B$274,'Banco de Dados'!$K$3:$K$274,"")</f>
        <v/>
      </c>
      <c r="B836" s="2">
        <v>0</v>
      </c>
      <c r="C836" s="2">
        <v>0</v>
      </c>
      <c r="D836" s="2">
        <v>0</v>
      </c>
      <c r="E836" s="2">
        <v>0</v>
      </c>
      <c r="F836" s="32" t="e">
        <f t="shared" si="73"/>
        <v>#DIV/0!</v>
      </c>
      <c r="G836" s="3" t="e">
        <f t="shared" si="72"/>
        <v>#VALUE!</v>
      </c>
      <c r="H836" s="3" t="e">
        <f t="shared" si="72"/>
        <v>#VALUE!</v>
      </c>
      <c r="J836" s="7"/>
      <c r="K836" s="104" t="s">
        <v>238</v>
      </c>
      <c r="L836" s="105">
        <f>$M$11</f>
        <v>169151</v>
      </c>
      <c r="M836" s="106">
        <f>$M$12</f>
        <v>441</v>
      </c>
    </row>
    <row r="837" spans="1:13" x14ac:dyDescent="0.25">
      <c r="A837" s="28" t="str">
        <f>_xlfn.XLOOKUP(P!C837,'Banco de Dados'!$B$3:$B$274,'Banco de Dados'!$K$3:$K$274,"")</f>
        <v/>
      </c>
      <c r="B837" s="2">
        <v>0</v>
      </c>
      <c r="C837" s="2">
        <v>0</v>
      </c>
      <c r="D837" s="2">
        <v>0</v>
      </c>
      <c r="E837" s="2">
        <v>0</v>
      </c>
      <c r="F837" s="32" t="e">
        <f t="shared" si="73"/>
        <v>#DIV/0!</v>
      </c>
      <c r="G837" s="3" t="e">
        <f t="shared" si="72"/>
        <v>#VALUE!</v>
      </c>
      <c r="H837" s="3" t="e">
        <f t="shared" si="72"/>
        <v>#VALUE!</v>
      </c>
      <c r="J837" s="7"/>
      <c r="K837" s="69" t="s">
        <v>217</v>
      </c>
      <c r="L837" s="110" t="e">
        <f>SQRT(((M834/L834)^2)+((M835/L835)^2)+((M836/L836)^2))</f>
        <v>#VALUE!</v>
      </c>
      <c r="M837" s="71" t="str">
        <f>M846</f>
        <v>mg/kg</v>
      </c>
    </row>
    <row r="838" spans="1:13" x14ac:dyDescent="0.25">
      <c r="A838" s="28" t="str">
        <f>_xlfn.XLOOKUP(P!C838,'Banco de Dados'!$B$3:$B$274,'Banco de Dados'!$K$3:$K$274,"")</f>
        <v/>
      </c>
      <c r="B838" s="2">
        <v>0</v>
      </c>
      <c r="C838" s="2">
        <v>0</v>
      </c>
      <c r="D838" s="2">
        <v>0</v>
      </c>
      <c r="E838" s="2">
        <v>0</v>
      </c>
      <c r="F838" s="32" t="e">
        <f t="shared" si="73"/>
        <v>#DIV/0!</v>
      </c>
      <c r="G838" s="3" t="e">
        <f t="shared" si="72"/>
        <v>#VALUE!</v>
      </c>
      <c r="H838" s="3" t="e">
        <f t="shared" si="72"/>
        <v>#VALUE!</v>
      </c>
      <c r="J838" s="7"/>
    </row>
    <row r="839" spans="1:13" x14ac:dyDescent="0.25">
      <c r="A839" s="28" t="str">
        <f>_xlfn.XLOOKUP(P!C839,'Banco de Dados'!$B$3:$B$274,'Banco de Dados'!$K$3:$K$274,"")</f>
        <v/>
      </c>
      <c r="B839" s="2">
        <v>0</v>
      </c>
      <c r="C839" s="2">
        <v>0</v>
      </c>
      <c r="D839" s="2">
        <v>0</v>
      </c>
      <c r="E839" s="2">
        <v>0</v>
      </c>
      <c r="F839" s="32" t="e">
        <f t="shared" si="73"/>
        <v>#DIV/0!</v>
      </c>
      <c r="G839" s="3" t="e">
        <f t="shared" si="72"/>
        <v>#VALUE!</v>
      </c>
      <c r="H839" s="3" t="e">
        <f t="shared" si="72"/>
        <v>#VALUE!</v>
      </c>
      <c r="J839" s="7"/>
    </row>
    <row r="840" spans="1:13" x14ac:dyDescent="0.25">
      <c r="A840" s="28" t="str">
        <f>_xlfn.XLOOKUP(P!C840,'Banco de Dados'!$B$3:$B$274,'Banco de Dados'!$K$3:$K$274,"")</f>
        <v/>
      </c>
      <c r="B840" s="2">
        <v>0</v>
      </c>
      <c r="C840" s="2">
        <v>0</v>
      </c>
      <c r="D840" s="2">
        <v>0</v>
      </c>
      <c r="E840" s="2">
        <v>0</v>
      </c>
      <c r="F840" s="32" t="e">
        <f t="shared" si="73"/>
        <v>#DIV/0!</v>
      </c>
      <c r="G840" s="3" t="e">
        <f t="shared" si="72"/>
        <v>#VALUE!</v>
      </c>
      <c r="H840" s="3" t="e">
        <f t="shared" si="72"/>
        <v>#VALUE!</v>
      </c>
      <c r="J840" s="7"/>
    </row>
    <row r="841" spans="1:13" x14ac:dyDescent="0.25">
      <c r="A841" s="28" t="str">
        <f>_xlfn.XLOOKUP(P!C841,'Banco de Dados'!$B$3:$B$274,'Banco de Dados'!$K$3:$K$274,"")</f>
        <v/>
      </c>
      <c r="B841" s="2">
        <v>0</v>
      </c>
      <c r="C841" s="2">
        <v>0</v>
      </c>
      <c r="D841" s="2">
        <v>0</v>
      </c>
      <c r="E841" s="2">
        <v>0</v>
      </c>
      <c r="F841" s="32" t="e">
        <f t="shared" si="73"/>
        <v>#DIV/0!</v>
      </c>
      <c r="G841" s="3" t="e">
        <f t="shared" si="72"/>
        <v>#VALUE!</v>
      </c>
      <c r="H841" s="3" t="e">
        <f t="shared" si="72"/>
        <v>#VALUE!</v>
      </c>
      <c r="J841" s="7"/>
    </row>
    <row r="842" spans="1:13" x14ac:dyDescent="0.25">
      <c r="A842" s="28" t="str">
        <f>_xlfn.XLOOKUP(P!C842,'Banco de Dados'!$B$3:$B$274,'Banco de Dados'!$K$3:$K$274,"")</f>
        <v/>
      </c>
      <c r="B842" s="2">
        <v>0</v>
      </c>
      <c r="C842" s="2">
        <v>0</v>
      </c>
      <c r="D842" s="2">
        <v>0</v>
      </c>
      <c r="E842" s="2">
        <v>0</v>
      </c>
      <c r="F842" s="32" t="e">
        <f t="shared" si="73"/>
        <v>#DIV/0!</v>
      </c>
      <c r="G842" s="3" t="e">
        <f t="shared" si="72"/>
        <v>#VALUE!</v>
      </c>
      <c r="H842" s="3" t="e">
        <f t="shared" si="72"/>
        <v>#VALUE!</v>
      </c>
      <c r="J842" s="7"/>
    </row>
    <row r="843" spans="1:13" x14ac:dyDescent="0.25">
      <c r="A843" s="28" t="str">
        <f>_xlfn.XLOOKUP(P!C843,'Banco de Dados'!$B$3:$B$274,'Banco de Dados'!$K$3:$K$274,"")</f>
        <v/>
      </c>
      <c r="B843" s="2">
        <v>0</v>
      </c>
      <c r="C843" s="2">
        <v>0</v>
      </c>
      <c r="D843" s="2">
        <v>0</v>
      </c>
      <c r="E843" s="2">
        <v>0</v>
      </c>
      <c r="F843" s="32" t="e">
        <f t="shared" si="73"/>
        <v>#DIV/0!</v>
      </c>
      <c r="G843" s="3" t="e">
        <f t="shared" si="72"/>
        <v>#VALUE!</v>
      </c>
      <c r="H843" s="3" t="e">
        <f t="shared" si="72"/>
        <v>#VALUE!</v>
      </c>
      <c r="J843" s="7"/>
    </row>
    <row r="844" spans="1:13" x14ac:dyDescent="0.25">
      <c r="A844" s="28" t="str">
        <f>_xlfn.XLOOKUP(P!C844,'Banco de Dados'!$B$3:$B$274,'Banco de Dados'!$K$3:$K$274,"")</f>
        <v/>
      </c>
      <c r="B844" s="2">
        <v>0</v>
      </c>
      <c r="C844" s="2">
        <v>0</v>
      </c>
      <c r="D844" s="2">
        <v>0</v>
      </c>
      <c r="E844" s="17">
        <v>0</v>
      </c>
      <c r="F844" s="32" t="e">
        <f t="shared" si="73"/>
        <v>#DIV/0!</v>
      </c>
      <c r="G844" s="3" t="e">
        <f t="shared" si="72"/>
        <v>#VALUE!</v>
      </c>
      <c r="H844" s="3" t="e">
        <f t="shared" si="72"/>
        <v>#VALUE!</v>
      </c>
      <c r="J844" s="7"/>
    </row>
    <row r="845" spans="1:13" ht="15.75" x14ac:dyDescent="0.25">
      <c r="A845" s="28" t="str">
        <f>_xlfn.XLOOKUP(P!C845,'Banco de Dados'!$B$3:$B$274,'Banco de Dados'!$K$3:$K$274,"")</f>
        <v/>
      </c>
      <c r="B845" s="2">
        <v>0</v>
      </c>
      <c r="C845" s="2">
        <v>0</v>
      </c>
      <c r="D845" s="2">
        <v>0</v>
      </c>
      <c r="E845" s="2">
        <v>0</v>
      </c>
      <c r="F845" s="32" t="e">
        <f t="shared" si="73"/>
        <v>#DIV/0!</v>
      </c>
      <c r="G845" s="3" t="e">
        <f t="shared" si="72"/>
        <v>#VALUE!</v>
      </c>
      <c r="H845" s="3" t="e">
        <f t="shared" si="72"/>
        <v>#VALUE!</v>
      </c>
      <c r="J845" s="7"/>
      <c r="K845" s="101" t="s">
        <v>216</v>
      </c>
      <c r="L845" s="102">
        <f>K823</f>
        <v>0</v>
      </c>
      <c r="M845" s="103" t="str">
        <f>M823</f>
        <v>Potássio</v>
      </c>
    </row>
    <row r="846" spans="1:13" x14ac:dyDescent="0.25">
      <c r="A846" s="28" t="str">
        <f>_xlfn.XLOOKUP(P!C846,'Banco de Dados'!$B$3:$B$274,'Banco de Dados'!$K$3:$K$274,"")</f>
        <v/>
      </c>
      <c r="B846" s="2">
        <v>0</v>
      </c>
      <c r="C846" s="2">
        <v>0</v>
      </c>
      <c r="D846" s="2">
        <v>0</v>
      </c>
      <c r="E846" s="2">
        <v>0</v>
      </c>
      <c r="F846" s="32" t="e">
        <f t="shared" si="73"/>
        <v>#DIV/0!</v>
      </c>
      <c r="G846" s="3" t="e">
        <f t="shared" si="72"/>
        <v>#VALUE!</v>
      </c>
      <c r="H846" s="3" t="e">
        <f t="shared" si="72"/>
        <v>#VALUE!</v>
      </c>
      <c r="J846" s="7"/>
      <c r="K846" s="68" t="s">
        <v>68</v>
      </c>
      <c r="L846" s="29" t="e">
        <f>(K829*M831)/M829</f>
        <v>#VALUE!</v>
      </c>
      <c r="M846" s="66" t="str">
        <f>$M$9</f>
        <v>mg/kg</v>
      </c>
    </row>
    <row r="847" spans="1:13" x14ac:dyDescent="0.25">
      <c r="A847" s="28" t="str">
        <f>_xlfn.XLOOKUP(P!C847,'Banco de Dados'!$B$3:$B$274,'Banco de Dados'!$K$3:$K$274,"")</f>
        <v/>
      </c>
      <c r="B847" s="2">
        <v>0</v>
      </c>
      <c r="C847" s="2">
        <v>0</v>
      </c>
      <c r="D847" s="2">
        <v>0</v>
      </c>
      <c r="E847" s="2">
        <v>0</v>
      </c>
      <c r="F847" s="32" t="e">
        <f t="shared" si="73"/>
        <v>#DIV/0!</v>
      </c>
      <c r="G847" s="3" t="e">
        <f t="shared" si="72"/>
        <v>#VALUE!</v>
      </c>
      <c r="H847" s="3" t="e">
        <f t="shared" si="72"/>
        <v>#VALUE!</v>
      </c>
      <c r="J847" s="7"/>
      <c r="K847" s="111" t="s">
        <v>246</v>
      </c>
      <c r="L847" s="126" t="e">
        <f>SQRT(((M834/L834)^2)+((M835/L835)^2)+((M836/L836)^2))</f>
        <v>#VALUE!</v>
      </c>
      <c r="M847" s="66"/>
    </row>
    <row r="848" spans="1:13" x14ac:dyDescent="0.25">
      <c r="A848" s="28" t="str">
        <f>_xlfn.XLOOKUP(P!C848,'Banco de Dados'!$B$3:$B$274,'Banco de Dados'!$K$3:$K$274,"")</f>
        <v/>
      </c>
      <c r="B848" s="2">
        <v>0</v>
      </c>
      <c r="C848" s="2">
        <v>0</v>
      </c>
      <c r="D848" s="2">
        <v>0</v>
      </c>
      <c r="E848" s="2">
        <v>0</v>
      </c>
      <c r="F848" s="32" t="e">
        <f t="shared" si="73"/>
        <v>#DIV/0!</v>
      </c>
      <c r="G848" s="3" t="e">
        <f t="shared" si="72"/>
        <v>#VALUE!</v>
      </c>
      <c r="H848" s="3" t="e">
        <f t="shared" si="72"/>
        <v>#VALUE!</v>
      </c>
      <c r="J848" s="7"/>
      <c r="K848" s="69" t="s">
        <v>247</v>
      </c>
      <c r="L848" s="127" t="e">
        <f>L847*L846</f>
        <v>#VALUE!</v>
      </c>
      <c r="M848" s="71" t="str">
        <f>$M$9</f>
        <v>mg/kg</v>
      </c>
    </row>
    <row r="849" spans="1:14" x14ac:dyDescent="0.25">
      <c r="A849" s="28" t="str">
        <f>_xlfn.XLOOKUP(P!C849,'Banco de Dados'!$B$3:$B$274,'Banco de Dados'!$K$3:$K$274,"")</f>
        <v/>
      </c>
      <c r="B849" s="2">
        <v>0</v>
      </c>
      <c r="C849" s="2">
        <v>0</v>
      </c>
      <c r="D849" s="2">
        <v>0</v>
      </c>
      <c r="E849" s="2">
        <v>0</v>
      </c>
      <c r="F849" s="32" t="e">
        <f t="shared" si="73"/>
        <v>#DIV/0!</v>
      </c>
      <c r="G849" s="3" t="e">
        <f t="shared" si="72"/>
        <v>#VALUE!</v>
      </c>
      <c r="H849" s="3" t="e">
        <f t="shared" si="72"/>
        <v>#VALUE!</v>
      </c>
      <c r="J849" s="7"/>
      <c r="K849" s="123"/>
      <c r="L849" s="124"/>
    </row>
    <row r="850" spans="1:14" x14ac:dyDescent="0.25">
      <c r="A850" s="28" t="str">
        <f>_xlfn.XLOOKUP(P!C850,'Banco de Dados'!$B$3:$B$274,'Banco de Dados'!$K$3:$K$274,"")</f>
        <v/>
      </c>
      <c r="B850" s="2">
        <v>0</v>
      </c>
      <c r="C850" s="2">
        <v>0</v>
      </c>
      <c r="D850" s="2">
        <v>0</v>
      </c>
      <c r="E850" s="2">
        <v>0</v>
      </c>
      <c r="F850" s="32" t="e">
        <f t="shared" si="73"/>
        <v>#DIV/0!</v>
      </c>
      <c r="G850" s="3" t="e">
        <f t="shared" si="72"/>
        <v>#VALUE!</v>
      </c>
      <c r="H850" s="3" t="e">
        <f t="shared" si="72"/>
        <v>#VALUE!</v>
      </c>
      <c r="J850" s="7"/>
    </row>
    <row r="851" spans="1:14" x14ac:dyDescent="0.25">
      <c r="A851" s="28" t="str">
        <f>_xlfn.XLOOKUP(P!C851,'Banco de Dados'!$B$3:$B$274,'Banco de Dados'!$K$3:$K$274,"")</f>
        <v/>
      </c>
      <c r="B851" s="2">
        <v>0</v>
      </c>
      <c r="C851" s="2">
        <v>0</v>
      </c>
      <c r="D851" s="2">
        <v>0</v>
      </c>
      <c r="E851" s="2">
        <v>0</v>
      </c>
      <c r="F851" s="32" t="e">
        <f t="shared" si="73"/>
        <v>#DIV/0!</v>
      </c>
      <c r="G851" s="3" t="e">
        <f t="shared" si="72"/>
        <v>#VALUE!</v>
      </c>
      <c r="H851" s="3" t="e">
        <f t="shared" si="72"/>
        <v>#VALUE!</v>
      </c>
      <c r="J851" s="7"/>
    </row>
    <row r="852" spans="1:14" x14ac:dyDescent="0.25">
      <c r="A852" s="28" t="str">
        <f>_xlfn.XLOOKUP(P!C852,'Banco de Dados'!$B$3:$B$274,'Banco de Dados'!$K$3:$K$274,"")</f>
        <v/>
      </c>
      <c r="B852" s="2">
        <v>0</v>
      </c>
      <c r="C852" s="2">
        <v>0</v>
      </c>
      <c r="D852" s="2">
        <v>0</v>
      </c>
      <c r="E852" s="2">
        <v>0</v>
      </c>
      <c r="F852" s="32" t="e">
        <f t="shared" si="73"/>
        <v>#DIV/0!</v>
      </c>
      <c r="G852" s="3" t="e">
        <f t="shared" ref="G852:H854" si="74">D852*$E$822</f>
        <v>#VALUE!</v>
      </c>
      <c r="H852" s="3" t="e">
        <f t="shared" si="74"/>
        <v>#VALUE!</v>
      </c>
      <c r="J852" s="7"/>
    </row>
    <row r="853" spans="1:14" x14ac:dyDescent="0.25">
      <c r="A853" s="28" t="str">
        <f>_xlfn.XLOOKUP(P!C853,'Banco de Dados'!$B$3:$B$274,'Banco de Dados'!$K$3:$K$274,"")</f>
        <v/>
      </c>
      <c r="B853" s="2">
        <v>0</v>
      </c>
      <c r="C853" s="2">
        <v>0</v>
      </c>
      <c r="D853" s="2">
        <v>0</v>
      </c>
      <c r="E853" s="2">
        <v>0</v>
      </c>
      <c r="F853" s="32" t="e">
        <f t="shared" si="73"/>
        <v>#DIV/0!</v>
      </c>
      <c r="G853" s="3" t="e">
        <f t="shared" si="74"/>
        <v>#VALUE!</v>
      </c>
      <c r="H853" s="3" t="e">
        <f t="shared" si="74"/>
        <v>#VALUE!</v>
      </c>
      <c r="J853" s="7"/>
    </row>
    <row r="854" spans="1:14" x14ac:dyDescent="0.25">
      <c r="A854" s="28" t="str">
        <f>_xlfn.XLOOKUP(P!C854,'Banco de Dados'!$B$3:$B$274,'Banco de Dados'!$K$3:$K$274,"")</f>
        <v/>
      </c>
      <c r="B854" s="2">
        <v>0</v>
      </c>
      <c r="C854" s="2">
        <v>0</v>
      </c>
      <c r="D854" s="2">
        <v>0</v>
      </c>
      <c r="E854" s="2">
        <v>0</v>
      </c>
      <c r="F854" s="32" t="e">
        <f t="shared" si="73"/>
        <v>#DIV/0!</v>
      </c>
      <c r="G854" s="3" t="e">
        <f t="shared" si="74"/>
        <v>#VALUE!</v>
      </c>
      <c r="H854" s="3" t="e">
        <f t="shared" si="74"/>
        <v>#VALUE!</v>
      </c>
      <c r="J854" s="7"/>
    </row>
    <row r="855" spans="1:14" x14ac:dyDescent="0.25">
      <c r="A855" s="21"/>
      <c r="B855" s="21"/>
      <c r="C855" s="21"/>
      <c r="D855" s="21"/>
      <c r="E855" s="21"/>
      <c r="F855" s="77"/>
      <c r="G855" s="21"/>
      <c r="H855" s="21"/>
      <c r="J855" s="21"/>
      <c r="K855" s="21"/>
      <c r="L855" s="21"/>
      <c r="M855" s="21"/>
      <c r="N855" s="21"/>
    </row>
  </sheetData>
  <mergeCells count="90">
    <mergeCell ref="K6:M6"/>
    <mergeCell ref="P6:S6"/>
    <mergeCell ref="V6:X6"/>
    <mergeCell ref="A1:F3"/>
    <mergeCell ref="J2:N4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{5DC04B03-3F92-46B9-9959-E2AFF04D1FEA}</x14:id>
        </ext>
      </extLst>
    </cfRule>
  </conditionalFormatting>
  <dataValidations count="1">
    <dataValidation type="list" allowBlank="1" showInputMessage="1" showErrorMessage="1" sqref="M9" xr:uid="{C9476C71-AB9E-4E32-ADCE-34E110018669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C04B03-3F92-46B9-9959-E2AFF04D1F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26C51D5-3668-44BF-8B2E-0F24C8495697}">
          <x14:formula1>
            <xm:f>Padrões!$B$5:$B$23</xm:f>
          </x14:formula1>
          <xm:sqref>M8</xm:sqref>
        </x14:dataValidation>
        <x14:dataValidation type="list" allowBlank="1" showInputMessage="1" showErrorMessage="1" xr:uid="{0FB4C6B9-907F-4F54-B03E-1DE89612B0A2}">
          <x14:formula1>
            <xm:f>'Banco de Dados'!$C$296:$C$377</xm:f>
          </x14:formula1>
          <xm:sqref>B4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18BB2-FCA2-415D-B66A-63F5D281C0B8}">
  <dimension ref="A1:AL855"/>
  <sheetViews>
    <sheetView topLeftCell="M1" workbookViewId="0">
      <selection activeCell="X9" sqref="X9"/>
    </sheetView>
  </sheetViews>
  <sheetFormatPr defaultColWidth="9.140625" defaultRowHeight="15" x14ac:dyDescent="0.25"/>
  <cols>
    <col min="1" max="1" width="11.28515625" style="2" bestFit="1" customWidth="1"/>
    <col min="2" max="2" width="9.140625" style="2"/>
    <col min="3" max="3" width="12.42578125" style="2" bestFit="1" customWidth="1"/>
    <col min="4" max="4" width="10" style="2" bestFit="1" customWidth="1"/>
    <col min="5" max="5" width="9.140625" style="2"/>
    <col min="6" max="6" width="9.140625" style="32"/>
    <col min="7" max="7" width="12.140625" style="2" bestFit="1" customWidth="1"/>
    <col min="8" max="8" width="10.7109375" style="2" bestFit="1" customWidth="1"/>
    <col min="9" max="9" width="1.5703125" style="67" customWidth="1"/>
    <col min="10" max="10" width="13.140625" bestFit="1" customWidth="1"/>
    <col min="11" max="11" width="20.7109375" style="2" bestFit="1" customWidth="1"/>
    <col min="12" max="12" width="13.140625" style="2" bestFit="1" customWidth="1"/>
    <col min="13" max="13" width="18.5703125" style="2" bestFit="1" customWidth="1"/>
    <col min="14" max="14" width="9.140625" style="2"/>
    <col min="15" max="15" width="1.7109375" style="67" customWidth="1"/>
    <col min="16" max="16" width="10.140625" style="7" customWidth="1"/>
    <col min="17" max="17" width="13.140625" style="2" bestFit="1" customWidth="1"/>
    <col min="18" max="18" width="2" style="2" bestFit="1" customWidth="1"/>
    <col min="19" max="19" width="11.140625" style="2" customWidth="1"/>
    <col min="20" max="20" width="13.7109375" style="2" bestFit="1" customWidth="1"/>
    <col min="21" max="21" width="2.42578125" style="67" customWidth="1"/>
    <col min="22" max="23" width="9.140625" style="7"/>
    <col min="24" max="24" width="13.140625" bestFit="1" customWidth="1"/>
    <col min="25" max="25" width="12" bestFit="1" customWidth="1"/>
    <col min="31" max="31" width="2.42578125" style="67" customWidth="1"/>
    <col min="34" max="37" width="9.140625" hidden="1" customWidth="1"/>
  </cols>
  <sheetData>
    <row r="1" spans="1:38" ht="15" customHeight="1" thickBot="1" x14ac:dyDescent="0.3">
      <c r="A1" s="185" t="str">
        <f>_xlfn.XLOOKUP(B4,'Banco de Dados'!C284:C377,'Banco de Dados'!B284:B377,"")</f>
        <v>Cálcio</v>
      </c>
      <c r="B1" s="186"/>
      <c r="C1" s="186"/>
      <c r="D1" s="186"/>
      <c r="E1" s="186"/>
      <c r="F1" s="186"/>
      <c r="I1"/>
      <c r="J1" s="85" t="s">
        <v>228</v>
      </c>
      <c r="L1" s="14"/>
      <c r="M1" s="14"/>
      <c r="N1" s="14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185"/>
      <c r="B2" s="186"/>
      <c r="C2" s="186"/>
      <c r="D2" s="186"/>
      <c r="E2" s="186"/>
      <c r="F2" s="186"/>
      <c r="I2"/>
      <c r="J2" s="187" t="s">
        <v>235</v>
      </c>
      <c r="K2" s="188"/>
      <c r="L2" s="188"/>
      <c r="M2" s="188"/>
      <c r="N2" s="189"/>
      <c r="O2"/>
      <c r="P2" s="14"/>
      <c r="Q2" s="14"/>
      <c r="R2" s="14"/>
      <c r="S2" s="14"/>
      <c r="T2" s="14"/>
      <c r="U2"/>
      <c r="V2" s="14"/>
      <c r="W2" s="14"/>
      <c r="X2" s="14"/>
      <c r="Y2" s="14"/>
      <c r="Z2" s="14"/>
      <c r="AA2" s="14"/>
      <c r="AB2" s="14"/>
      <c r="AC2" s="14"/>
      <c r="AE2"/>
      <c r="AG2" s="168"/>
      <c r="AH2" s="168"/>
      <c r="AI2" s="168"/>
      <c r="AJ2" s="168"/>
      <c r="AK2" s="168"/>
      <c r="AL2" s="168"/>
    </row>
    <row r="3" spans="1:38" ht="30" customHeight="1" x14ac:dyDescent="0.25">
      <c r="A3" s="185"/>
      <c r="B3" s="186"/>
      <c r="C3" s="186"/>
      <c r="D3" s="186"/>
      <c r="E3" s="186"/>
      <c r="F3" s="186"/>
      <c r="I3"/>
      <c r="J3" s="190"/>
      <c r="K3" s="191"/>
      <c r="L3" s="191"/>
      <c r="M3" s="191"/>
      <c r="N3" s="192"/>
      <c r="O3"/>
      <c r="U3"/>
      <c r="X3" s="2"/>
      <c r="Y3" s="7"/>
      <c r="Z3" s="7"/>
      <c r="AA3" s="2"/>
      <c r="AB3" s="7"/>
      <c r="AC3" s="7"/>
      <c r="AD3" s="2"/>
      <c r="AE3"/>
      <c r="AF3" s="7"/>
      <c r="AG3" s="2"/>
      <c r="AH3" s="7"/>
      <c r="AI3" s="7"/>
      <c r="AJ3" s="2"/>
      <c r="AK3" s="7"/>
      <c r="AL3" s="7"/>
    </row>
    <row r="4" spans="1:38" ht="16.5" thickBot="1" x14ac:dyDescent="0.3">
      <c r="A4" s="91" t="s">
        <v>64</v>
      </c>
      <c r="B4" s="169" t="s">
        <v>9</v>
      </c>
      <c r="C4" s="170"/>
      <c r="D4" s="170"/>
      <c r="E4" s="170"/>
      <c r="F4" s="170"/>
      <c r="I4"/>
      <c r="J4" s="193"/>
      <c r="K4" s="194"/>
      <c r="L4" s="194"/>
      <c r="M4" s="194"/>
      <c r="N4" s="195"/>
      <c r="O4"/>
      <c r="U4"/>
      <c r="X4" s="2"/>
      <c r="Y4" s="7"/>
      <c r="Z4" s="7"/>
      <c r="AA4" s="2"/>
      <c r="AB4" s="7"/>
      <c r="AC4" s="7"/>
      <c r="AD4" s="2"/>
      <c r="AE4"/>
      <c r="AF4" s="7"/>
      <c r="AG4" s="2"/>
      <c r="AH4" s="7"/>
      <c r="AI4" s="7"/>
      <c r="AJ4" s="2"/>
      <c r="AK4" s="7"/>
      <c r="AL4" s="7"/>
    </row>
    <row r="5" spans="1:38" ht="8.4499999999999993" customHeight="1" x14ac:dyDescent="0.25">
      <c r="A5" s="43"/>
      <c r="B5" s="43"/>
      <c r="C5" s="43"/>
      <c r="D5" s="43"/>
      <c r="E5" s="43"/>
      <c r="F5" s="75"/>
      <c r="G5" s="43"/>
      <c r="H5" s="43"/>
      <c r="J5" s="43"/>
      <c r="K5" s="43"/>
      <c r="L5" s="43"/>
      <c r="M5" s="43"/>
      <c r="N5" s="43"/>
      <c r="P5" s="43"/>
      <c r="Q5" s="43"/>
      <c r="R5" s="43"/>
      <c r="S5" s="43"/>
      <c r="T5" s="43"/>
      <c r="V5" s="43"/>
      <c r="W5" s="43"/>
      <c r="X5" s="44"/>
      <c r="Y5" s="43"/>
      <c r="Z5" s="43"/>
      <c r="AA5" s="43"/>
      <c r="AB5" s="43"/>
      <c r="AC5" s="43"/>
      <c r="AD5" s="43"/>
      <c r="AF5" s="7" t="s">
        <v>208</v>
      </c>
      <c r="AG5" s="2"/>
      <c r="AH5" s="7"/>
      <c r="AI5" s="7"/>
      <c r="AJ5" s="2"/>
      <c r="AK5" s="7"/>
      <c r="AL5" s="7"/>
    </row>
    <row r="6" spans="1:38" ht="19.149999999999999" customHeight="1" x14ac:dyDescent="0.3">
      <c r="A6" s="36" t="str">
        <f>'Nome das Amostras'!A4</f>
        <v>ab</v>
      </c>
      <c r="B6" s="164" t="str">
        <f>VLOOKUP(A6,'Nome das Amostras'!$A$3:$D$28,2,FALSE)</f>
        <v>Pd</v>
      </c>
      <c r="C6" s="164"/>
      <c r="D6" s="37" t="s">
        <v>65</v>
      </c>
      <c r="E6" s="38">
        <f>'Banco de Dados'!$O$13/'Banco de Dados'!O13</f>
        <v>1</v>
      </c>
      <c r="F6" s="73"/>
      <c r="J6" s="14"/>
      <c r="K6" s="179" t="s">
        <v>214</v>
      </c>
      <c r="L6" s="179"/>
      <c r="M6" s="179"/>
      <c r="P6" s="180" t="s">
        <v>262</v>
      </c>
      <c r="Q6" s="181"/>
      <c r="R6" s="181"/>
      <c r="S6" s="181"/>
      <c r="T6" s="152" t="str">
        <f>M9</f>
        <v>mg/kg</v>
      </c>
      <c r="V6" s="182" t="s">
        <v>248</v>
      </c>
      <c r="W6" s="183"/>
      <c r="X6" s="184"/>
      <c r="Y6" s="129" t="str">
        <f>B4</f>
        <v>Ca</v>
      </c>
      <c r="Z6" s="14"/>
      <c r="AA6" s="14"/>
      <c r="AB6" s="14"/>
      <c r="AC6" s="14"/>
      <c r="AD6" s="14"/>
      <c r="AF6" s="7"/>
      <c r="AG6" s="2"/>
      <c r="AH6" s="7" t="s">
        <v>142</v>
      </c>
      <c r="AI6" s="7"/>
      <c r="AJ6" s="2"/>
      <c r="AK6" s="7"/>
      <c r="AL6" s="7"/>
    </row>
    <row r="7" spans="1:38" ht="15.75" x14ac:dyDescent="0.25">
      <c r="A7" s="107" t="s">
        <v>1</v>
      </c>
      <c r="B7" s="107" t="s">
        <v>0</v>
      </c>
      <c r="C7" s="107" t="s">
        <v>212</v>
      </c>
      <c r="D7" s="107" t="s">
        <v>209</v>
      </c>
      <c r="E7" s="107" t="s">
        <v>213</v>
      </c>
      <c r="F7" s="76" t="s">
        <v>219</v>
      </c>
      <c r="J7" s="7"/>
      <c r="K7" s="171" t="s">
        <v>144</v>
      </c>
      <c r="L7" s="172"/>
      <c r="M7" s="5" t="str">
        <f>$B$4</f>
        <v>Ca</v>
      </c>
      <c r="P7" s="117" t="s">
        <v>243</v>
      </c>
      <c r="Q7" s="118" t="s">
        <v>68</v>
      </c>
      <c r="R7" s="122" t="s">
        <v>241</v>
      </c>
      <c r="S7" s="118" t="s">
        <v>143</v>
      </c>
      <c r="T7" s="117" t="s">
        <v>242</v>
      </c>
      <c r="V7" s="173" t="s">
        <v>249</v>
      </c>
      <c r="W7" s="174"/>
      <c r="X7" s="29">
        <v>10101</v>
      </c>
      <c r="Y7" s="66" t="s">
        <v>250</v>
      </c>
      <c r="Z7" s="7"/>
      <c r="AA7" s="2"/>
      <c r="AB7" s="7"/>
      <c r="AC7" s="7"/>
      <c r="AD7" s="2"/>
      <c r="AF7" s="7"/>
      <c r="AG7" s="2"/>
      <c r="AH7" s="7" t="s">
        <v>152</v>
      </c>
      <c r="AI7" s="7">
        <v>34</v>
      </c>
      <c r="AJ7" s="2">
        <f>31</f>
        <v>31</v>
      </c>
      <c r="AK7" s="7">
        <v>33</v>
      </c>
      <c r="AL7" s="7"/>
    </row>
    <row r="8" spans="1:38" ht="15.75" x14ac:dyDescent="0.25">
      <c r="A8" s="28" t="str">
        <f>_xlfn.XLOOKUP(P!C8,'Banco de Dados'!$B$3:$B$274,'Banco de Dados'!$K$3:$K$274,"")</f>
        <v>P</v>
      </c>
      <c r="B8" s="2">
        <f>_xlfn.XLOOKUP(P!C8,'Banco de Dados'!$B$3:$B$274,'Banco de Dados'!$L$3:$L$274,"")</f>
        <v>15</v>
      </c>
      <c r="C8" s="1" cm="1">
        <f t="array" ref="C8:C38">Dados!L5:L35</f>
        <v>2013</v>
      </c>
      <c r="D8" s="2">
        <f>_xlfn.XLOOKUP(P!C8,'Banco de Dados'!$B$3:$B$274,'Banco de Dados'!O$3:O$274,"")</f>
        <v>968</v>
      </c>
      <c r="E8" s="2">
        <f>_xlfn.XLOOKUP(P!C8,'Banco de Dados'!$B$3:$B$274,'Banco de Dados'!P$3:P$274,"")</f>
        <v>104</v>
      </c>
      <c r="F8" s="32">
        <f>(E8*100)/D8</f>
        <v>10.743801652892563</v>
      </c>
      <c r="G8" s="3"/>
      <c r="H8" s="3"/>
      <c r="J8" s="7"/>
      <c r="K8" s="171" t="s">
        <v>145</v>
      </c>
      <c r="L8" s="172"/>
      <c r="M8" s="90" t="s">
        <v>153</v>
      </c>
      <c r="P8" s="112" t="str" cm="1">
        <f t="array" ref="P8:P32">'Nome das Amostras'!A4:A28</f>
        <v>ab</v>
      </c>
      <c r="Q8" s="30" cm="1">
        <f t="array" aca="1" ref="Q8" ca="1">INDIRECT("L"&amp;AJ7)</f>
        <v>50450</v>
      </c>
      <c r="R8" s="151" t="s">
        <v>241</v>
      </c>
      <c r="S8" s="30" cm="1">
        <f t="array" aca="1" ref="S8" ca="1">INDIRECT("L"&amp;AK7)</f>
        <v>560.18905527884147</v>
      </c>
      <c r="T8" s="114" t="str" cm="1">
        <f t="array" ref="T8:T32">'Nome das Amostras'!B4:B28</f>
        <v>Pd</v>
      </c>
      <c r="V8" s="175" t="s">
        <v>251</v>
      </c>
      <c r="W8" s="176"/>
      <c r="X8" s="29">
        <f>3*SQRT(X7)</f>
        <v>301.51119382205366</v>
      </c>
      <c r="Y8" s="66" t="s">
        <v>250</v>
      </c>
      <c r="Z8" s="7"/>
      <c r="AA8" s="2"/>
      <c r="AB8" s="7"/>
      <c r="AC8" s="7"/>
      <c r="AD8" s="2"/>
      <c r="AF8" s="7"/>
      <c r="AG8" s="2"/>
      <c r="AH8" s="7"/>
      <c r="AI8" s="7">
        <v>34</v>
      </c>
      <c r="AJ8" s="2">
        <v>64</v>
      </c>
      <c r="AK8" s="7">
        <v>66</v>
      </c>
      <c r="AL8" s="7"/>
    </row>
    <row r="9" spans="1:38" ht="15.75" x14ac:dyDescent="0.25">
      <c r="A9" s="28" t="str">
        <f>_xlfn.XLOOKUP(P!C9,'Banco de Dados'!$B$3:$B$274,'Banco de Dados'!$K$3:$K$274,"")</f>
        <v>S</v>
      </c>
      <c r="B9" s="2">
        <f>_xlfn.XLOOKUP(P!C9,'Banco de Dados'!$B$3:$B$274,'Banco de Dados'!$L$3:$L$274,"")</f>
        <v>16</v>
      </c>
      <c r="C9" s="1">
        <v>2307</v>
      </c>
      <c r="D9" s="2">
        <f>_xlfn.XLOOKUP(P!C9,'Banco de Dados'!$B$3:$B$274,'Banco de Dados'!O$3:O$274,"")</f>
        <v>19589</v>
      </c>
      <c r="E9" s="2">
        <f>_xlfn.XLOOKUP(P!C9,'Banco de Dados'!$B$3:$B$274,'Banco de Dados'!P$3:P$274,"")</f>
        <v>183</v>
      </c>
      <c r="F9" s="32">
        <f t="shared" ref="F9:F38" si="0">(E9*100)/D9</f>
        <v>0.93419776405125321</v>
      </c>
      <c r="G9" s="3"/>
      <c r="H9" s="3"/>
      <c r="J9" s="7"/>
      <c r="K9" s="100" t="s">
        <v>244</v>
      </c>
      <c r="L9" s="5">
        <f>IF(M9="mg/kg",VLOOKUP($M$7,Padrões!E4:AQ87,_xlfn.XLOOKUP($M$8,Padrões!B5:B23,Padrões!C5:C23,""),FALSE),VLOOKUP($M$7,Padrões!E4:AQ87,_xlfn.XLOOKUP($M$8,Padrões!B5:B23,Padrões!C5:C23,""),FALSE)/1000)</f>
        <v>50450</v>
      </c>
      <c r="M9" s="128" t="s">
        <v>142</v>
      </c>
      <c r="P9" s="112" t="str">
        <v>ac</v>
      </c>
      <c r="Q9" s="30" cm="1">
        <f t="array" aca="1" ref="Q9" ca="1">INDIRECT("L"&amp;AJ8)</f>
        <v>1350.2245196149279</v>
      </c>
      <c r="R9" s="151" t="s">
        <v>241</v>
      </c>
      <c r="S9" s="30" cm="1">
        <f t="array" aca="1" ref="S9" ca="1">INDIRECT("L"&amp;AK8)</f>
        <v>20.547405354814899</v>
      </c>
      <c r="T9" s="114" t="str">
        <v>R2</v>
      </c>
      <c r="V9" s="177" t="s">
        <v>252</v>
      </c>
      <c r="W9" s="178"/>
      <c r="X9" s="163">
        <f>(X8*L9)/M11</f>
        <v>35.597085368292404</v>
      </c>
      <c r="Y9" s="71" t="str">
        <f>$M$9</f>
        <v>mg/kg</v>
      </c>
      <c r="Z9" s="7"/>
      <c r="AA9" s="2"/>
      <c r="AB9" s="7"/>
      <c r="AC9" s="7"/>
      <c r="AD9" s="2"/>
      <c r="AF9" s="7"/>
      <c r="AG9" s="2"/>
      <c r="AH9" s="7"/>
      <c r="AI9" s="7"/>
      <c r="AJ9" s="2">
        <v>98</v>
      </c>
      <c r="AK9" s="7">
        <v>100</v>
      </c>
      <c r="AL9" s="7"/>
    </row>
    <row r="10" spans="1:38" ht="15.75" x14ac:dyDescent="0.25">
      <c r="A10" s="28" t="str">
        <f>_xlfn.XLOOKUP(P!C10,'Banco de Dados'!$B$3:$B$274,'Banco de Dados'!$K$3:$K$274,"")</f>
        <v>Cl</v>
      </c>
      <c r="B10" s="2">
        <f>_xlfn.XLOOKUP(P!C10,'Banco de Dados'!$B$3:$B$274,'Banco de Dados'!$L$3:$L$274,"")</f>
        <v>17</v>
      </c>
      <c r="C10" s="1">
        <v>2622</v>
      </c>
      <c r="D10" s="2">
        <f>_xlfn.XLOOKUP(P!C10,'Banco de Dados'!$B$3:$B$274,'Banco de Dados'!O$3:O$274,"")</f>
        <v>29684</v>
      </c>
      <c r="E10" s="2">
        <f>_xlfn.XLOOKUP(P!C10,'Banco de Dados'!$B$3:$B$274,'Banco de Dados'!P$3:P$274,"")</f>
        <v>255</v>
      </c>
      <c r="F10" s="32">
        <f t="shared" si="0"/>
        <v>0.85904864573507611</v>
      </c>
      <c r="G10" s="3"/>
      <c r="H10" s="3"/>
      <c r="J10" s="7"/>
      <c r="K10" s="100" t="s">
        <v>245</v>
      </c>
      <c r="L10" s="5">
        <f>IF(M9="mg/kg",VLOOKUP($M$7,Padrões!E4:AQ87,_xlfn.XLOOKUP($M$8,Padrões!B5:B23,Padrões!D5:D23,""),FALSE),VLOOKUP($M$7,Padrões!E4:AQ87,_xlfn.XLOOKUP($M$8,Padrões!B5:B23,Padrões!D5:D23,""),FALSE)/1000)</f>
        <v>550</v>
      </c>
      <c r="M10" s="5" t="str">
        <f>M9</f>
        <v>mg/kg</v>
      </c>
      <c r="P10" s="112" t="str">
        <v>ad</v>
      </c>
      <c r="Q10" s="30" cm="1">
        <f t="array" aca="1" ref="Q10" ca="1">INDIRECT("L"&amp;AJ9)</f>
        <v>1475.2194203533456</v>
      </c>
      <c r="R10" s="151" t="s">
        <v>241</v>
      </c>
      <c r="S10" s="30" cm="1">
        <f t="array" aca="1" ref="S10" ca="1">INDIRECT("L"&amp;AK9)</f>
        <v>21.481336860595714</v>
      </c>
      <c r="T10" s="114" t="str">
        <v>R3</v>
      </c>
      <c r="W10" s="30"/>
      <c r="X10" s="32"/>
      <c r="Y10" s="2"/>
      <c r="Z10" s="7"/>
      <c r="AA10" s="2"/>
      <c r="AB10" s="7"/>
      <c r="AC10" s="7"/>
      <c r="AD10" s="2"/>
      <c r="AF10" s="7"/>
      <c r="AG10" s="2"/>
      <c r="AH10" s="7"/>
      <c r="AI10" s="7"/>
      <c r="AJ10" s="2">
        <f>AJ9+$AI$7</f>
        <v>132</v>
      </c>
      <c r="AK10" s="7">
        <f>AK9+$AI$7</f>
        <v>134</v>
      </c>
      <c r="AL10" s="7"/>
    </row>
    <row r="11" spans="1:38" ht="15.75" x14ac:dyDescent="0.25">
      <c r="A11" s="28" t="str">
        <f>_xlfn.XLOOKUP(P!C11,'Banco de Dados'!$B$3:$B$274,'Banco de Dados'!$K$3:$K$274,"")</f>
        <v>Ar</v>
      </c>
      <c r="B11" s="2">
        <f>_xlfn.XLOOKUP(P!C11,'Banco de Dados'!$B$3:$B$274,'Banco de Dados'!$L$3:$L$274,"")</f>
        <v>18</v>
      </c>
      <c r="C11" s="1">
        <v>2957</v>
      </c>
      <c r="D11" s="2">
        <f>_xlfn.XLOOKUP(P!C11,'Banco de Dados'!$B$3:$B$274,'Banco de Dados'!O$3:O$274,"")</f>
        <v>4130</v>
      </c>
      <c r="E11" s="2">
        <f>_xlfn.XLOOKUP(P!C11,'Banco de Dados'!$B$3:$B$274,'Banco de Dados'!P$3:P$274,"")</f>
        <v>229</v>
      </c>
      <c r="F11" s="32">
        <f t="shared" si="0"/>
        <v>5.5447941888619852</v>
      </c>
      <c r="G11" s="3"/>
      <c r="H11" s="3"/>
      <c r="J11" s="7"/>
      <c r="K11" s="171" t="s">
        <v>209</v>
      </c>
      <c r="L11" s="172"/>
      <c r="M11" s="5">
        <f>_xlfn.XLOOKUP($M$7,A8:A35,D8:D35,"")</f>
        <v>427317</v>
      </c>
      <c r="P11" s="112" t="str">
        <v>ae</v>
      </c>
      <c r="Q11" s="30" cm="1">
        <f t="array" aca="1" ref="Q11" ca="1">INDIRECT("L"&amp;AJ10)</f>
        <v>1429.1139389627544</v>
      </c>
      <c r="R11" s="151" t="s">
        <v>241</v>
      </c>
      <c r="S11" s="30" cm="1">
        <f t="array" aca="1" ref="S11" ca="1">INDIRECT("L"&amp;AK10)</f>
        <v>21.236426531102438</v>
      </c>
      <c r="T11" s="121" t="str">
        <v>R4</v>
      </c>
      <c r="W11" s="30"/>
      <c r="X11" s="17"/>
      <c r="Y11" s="2"/>
      <c r="Z11" s="7"/>
      <c r="AA11" s="2"/>
      <c r="AB11" s="7"/>
      <c r="AC11" s="7"/>
      <c r="AD11" s="2"/>
      <c r="AF11" s="7"/>
      <c r="AG11" s="2"/>
      <c r="AH11" s="7"/>
      <c r="AI11" s="7"/>
      <c r="AJ11" s="2">
        <f t="shared" ref="AJ11:AK26" si="1">AJ10+$AI$7</f>
        <v>166</v>
      </c>
      <c r="AK11" s="7">
        <f t="shared" si="1"/>
        <v>168</v>
      </c>
      <c r="AL11" s="7"/>
    </row>
    <row r="12" spans="1:38" ht="15.75" x14ac:dyDescent="0.25">
      <c r="A12" s="28" t="str">
        <f>_xlfn.XLOOKUP(P!C12,'Banco de Dados'!$B$3:$B$274,'Banco de Dados'!$K$3:$K$274,"")</f>
        <v>K</v>
      </c>
      <c r="B12" s="2">
        <f>_xlfn.XLOOKUP(P!C12,'Banco de Dados'!$B$3:$B$274,'Banco de Dados'!$L$3:$L$274,"")</f>
        <v>19</v>
      </c>
      <c r="C12" s="1">
        <v>3313</v>
      </c>
      <c r="D12" s="2">
        <f>_xlfn.XLOOKUP(P!C12,'Banco de Dados'!$B$3:$B$274,'Banco de Dados'!O$3:O$274,"")</f>
        <v>169151</v>
      </c>
      <c r="E12" s="2">
        <f>_xlfn.XLOOKUP(P!C12,'Banco de Dados'!$B$3:$B$274,'Banco de Dados'!P$3:P$274,"")</f>
        <v>441</v>
      </c>
      <c r="F12" s="32">
        <f t="shared" si="0"/>
        <v>0.26071380009577244</v>
      </c>
      <c r="G12" s="3"/>
      <c r="H12" s="3"/>
      <c r="J12" s="7"/>
      <c r="K12" s="171" t="s">
        <v>213</v>
      </c>
      <c r="L12" s="172"/>
      <c r="M12" s="5">
        <f>_xlfn.XLOOKUP($M$7,A8:A35,E8:E35,"")</f>
        <v>637</v>
      </c>
      <c r="P12" s="112" t="str">
        <v>af</v>
      </c>
      <c r="Q12" s="30" cm="1">
        <f t="array" aca="1" ref="Q12" ca="1">INDIRECT("L"&amp;AJ11)</f>
        <v>1788.470099190554</v>
      </c>
      <c r="R12" s="151" t="s">
        <v>241</v>
      </c>
      <c r="S12" s="30" cm="1">
        <f t="array" aca="1" ref="S12" ca="1">INDIRECT("L"&amp;AK11)</f>
        <v>25.680414648630741</v>
      </c>
      <c r="T12" s="121" t="str">
        <v>R5</v>
      </c>
      <c r="W12" s="30"/>
      <c r="X12" s="17"/>
      <c r="Y12" s="2"/>
      <c r="Z12" s="7"/>
      <c r="AA12" s="2"/>
      <c r="AB12" s="7"/>
      <c r="AC12" s="7"/>
      <c r="AD12" s="2"/>
      <c r="AF12" s="7"/>
      <c r="AG12" s="2"/>
      <c r="AH12" s="7"/>
      <c r="AI12" s="7"/>
      <c r="AJ12" s="2">
        <f t="shared" si="1"/>
        <v>200</v>
      </c>
      <c r="AK12" s="7">
        <f t="shared" si="1"/>
        <v>202</v>
      </c>
      <c r="AL12" s="7"/>
    </row>
    <row r="13" spans="1:38" x14ac:dyDescent="0.25">
      <c r="A13" s="28" t="str">
        <f>_xlfn.XLOOKUP(P!C13,'Banco de Dados'!$B$3:$B$274,'Banco de Dados'!$K$3:$K$274,"")</f>
        <v>Ca</v>
      </c>
      <c r="B13" s="2">
        <f>_xlfn.XLOOKUP(P!C13,'Banco de Dados'!$B$3:$B$274,'Banco de Dados'!$L$3:$L$274,"")</f>
        <v>20</v>
      </c>
      <c r="C13" s="1">
        <v>3691</v>
      </c>
      <c r="D13" s="2">
        <f>_xlfn.XLOOKUP(P!C13,'Banco de Dados'!$B$3:$B$274,'Banco de Dados'!O$3:O$274,"")</f>
        <v>427317</v>
      </c>
      <c r="E13" s="2">
        <f>_xlfn.XLOOKUP(P!C13,'Banco de Dados'!$B$3:$B$274,'Banco de Dados'!P$3:P$274,"")</f>
        <v>637</v>
      </c>
      <c r="F13" s="32">
        <f t="shared" si="0"/>
        <v>0.14906966022882309</v>
      </c>
      <c r="G13" s="3"/>
      <c r="H13" s="3"/>
      <c r="J13" s="67"/>
      <c r="K13" s="94"/>
      <c r="L13" s="94"/>
      <c r="M13" s="94"/>
      <c r="N13" s="94"/>
      <c r="P13" s="112" t="str">
        <v>ag</v>
      </c>
      <c r="Q13" s="30" cm="1">
        <f t="array" aca="1" ref="Q13" ca="1">INDIRECT("L"&amp;AJ12)</f>
        <v>1355.3840567715861</v>
      </c>
      <c r="R13" s="151" t="s">
        <v>241</v>
      </c>
      <c r="S13" s="30" cm="1">
        <f t="array" aca="1" ref="S13" ca="1">INDIRECT("L"&amp;AK12)</f>
        <v>19.15693886630471</v>
      </c>
      <c r="T13" s="121" t="str">
        <v>R6</v>
      </c>
      <c r="W13" s="30"/>
      <c r="X13" s="32"/>
      <c r="Y13" s="2"/>
      <c r="Z13" s="7"/>
      <c r="AA13" s="2"/>
      <c r="AB13" s="7"/>
      <c r="AC13" s="7"/>
      <c r="AD13" s="2"/>
      <c r="AF13" s="7"/>
      <c r="AG13" s="2"/>
      <c r="AH13" s="7"/>
      <c r="AI13" s="7"/>
      <c r="AJ13" s="2">
        <f t="shared" si="1"/>
        <v>234</v>
      </c>
      <c r="AK13" s="7">
        <f t="shared" si="1"/>
        <v>236</v>
      </c>
      <c r="AL13" s="7"/>
    </row>
    <row r="14" spans="1:38" ht="15.75" x14ac:dyDescent="0.25">
      <c r="A14" s="28" t="str">
        <f>_xlfn.XLOOKUP(P!C14,'Banco de Dados'!$B$3:$B$274,'Banco de Dados'!$K$3:$K$274,"")</f>
        <v>Ti</v>
      </c>
      <c r="B14" s="2">
        <f>_xlfn.XLOOKUP(P!C14,'Banco de Dados'!$B$3:$B$274,'Banco de Dados'!$L$3:$L$274,"")</f>
        <v>22</v>
      </c>
      <c r="C14" s="1">
        <v>4509</v>
      </c>
      <c r="D14" s="2">
        <f>_xlfn.XLOOKUP(P!C14,'Banco de Dados'!$B$3:$B$274,'Banco de Dados'!O$3:O$274,"")</f>
        <v>4625</v>
      </c>
      <c r="E14" s="2">
        <f>_xlfn.XLOOKUP(P!C14,'Banco de Dados'!$B$3:$B$274,'Banco de Dados'!P$3:P$274,"")</f>
        <v>122</v>
      </c>
      <c r="F14" s="32">
        <f t="shared" si="0"/>
        <v>2.637837837837838</v>
      </c>
      <c r="G14" s="3"/>
      <c r="H14" s="3"/>
      <c r="J14" s="7"/>
      <c r="K14" s="72" t="str">
        <f>A6</f>
        <v>ab</v>
      </c>
      <c r="L14" s="55" t="s">
        <v>215</v>
      </c>
      <c r="M14" s="41" t="str">
        <f>A1</f>
        <v>Cálcio</v>
      </c>
      <c r="P14" s="112" t="str">
        <v>ah</v>
      </c>
      <c r="Q14" s="30" cm="1">
        <f t="array" aca="1" ref="Q14" ca="1">INDIRECT("L"&amp;AJ13)</f>
        <v>1722.9322343492643</v>
      </c>
      <c r="R14" s="151" t="s">
        <v>241</v>
      </c>
      <c r="S14" s="30" cm="1">
        <f t="array" aca="1" ref="S14" ca="1">INDIRECT("L"&amp;AK13)</f>
        <v>24.650678948650466</v>
      </c>
      <c r="T14" s="121" t="str">
        <v>R7</v>
      </c>
      <c r="W14" s="30"/>
      <c r="X14" s="33"/>
      <c r="Z14" s="7"/>
      <c r="AA14" s="2"/>
      <c r="AB14" s="7"/>
      <c r="AC14" s="7"/>
      <c r="AD14" s="2"/>
      <c r="AF14" s="7"/>
      <c r="AG14" s="2"/>
      <c r="AH14" s="7"/>
      <c r="AI14" s="7"/>
      <c r="AJ14" s="2">
        <f t="shared" si="1"/>
        <v>268</v>
      </c>
      <c r="AK14" s="7">
        <f t="shared" si="1"/>
        <v>270</v>
      </c>
      <c r="AL14" s="7"/>
    </row>
    <row r="15" spans="1:38" x14ac:dyDescent="0.25">
      <c r="A15" s="28" t="str">
        <f>_xlfn.XLOOKUP(P!C15,'Banco de Dados'!$B$3:$B$274,'Banco de Dados'!$K$3:$K$274,"")</f>
        <v>Cr</v>
      </c>
      <c r="B15" s="2">
        <f>_xlfn.XLOOKUP(P!C15,'Banco de Dados'!$B$3:$B$274,'Banco de Dados'!$L$3:$L$274,"")</f>
        <v>24</v>
      </c>
      <c r="C15" s="1">
        <v>5412</v>
      </c>
      <c r="D15" s="2">
        <f>_xlfn.XLOOKUP(P!C15,'Banco de Dados'!$B$3:$B$274,'Banco de Dados'!O$3:O$274,"")</f>
        <v>1257</v>
      </c>
      <c r="E15" s="2">
        <f>_xlfn.XLOOKUP(P!C15,'Banco de Dados'!$B$3:$B$274,'Banco de Dados'!P$3:P$274,"")</f>
        <v>118</v>
      </c>
      <c r="F15" s="32">
        <f t="shared" si="0"/>
        <v>9.387430389817025</v>
      </c>
      <c r="G15" s="3"/>
      <c r="H15" s="3"/>
      <c r="J15" s="7"/>
      <c r="K15" s="20" t="s">
        <v>210</v>
      </c>
      <c r="L15" s="57"/>
      <c r="M15" s="34" t="s">
        <v>211</v>
      </c>
      <c r="P15" s="112" t="str">
        <v>ai</v>
      </c>
      <c r="Q15" s="30" cm="1">
        <f t="array" aca="1" ref="Q15" ca="1">INDIRECT("L"&amp;AJ14)</f>
        <v>1269.8179060261746</v>
      </c>
      <c r="R15" s="151" t="s">
        <v>241</v>
      </c>
      <c r="S15" s="30" cm="1">
        <f t="array" aca="1" ref="S15" ca="1">INDIRECT("L"&amp;AK14)</f>
        <v>19.383105774089199</v>
      </c>
      <c r="T15" s="121" t="str">
        <v>R8</v>
      </c>
      <c r="W15" s="30"/>
      <c r="X15" s="32"/>
      <c r="Y15" s="3"/>
      <c r="Z15" s="7"/>
      <c r="AA15" s="2"/>
      <c r="AB15" s="7"/>
      <c r="AC15" s="7"/>
      <c r="AD15" s="2"/>
      <c r="AF15" s="7"/>
      <c r="AG15" s="2"/>
      <c r="AH15" s="7"/>
      <c r="AI15" s="7"/>
      <c r="AJ15" s="2">
        <f t="shared" si="1"/>
        <v>302</v>
      </c>
      <c r="AK15" s="7">
        <f t="shared" si="1"/>
        <v>304</v>
      </c>
      <c r="AL15" s="7"/>
    </row>
    <row r="16" spans="1:38" x14ac:dyDescent="0.25">
      <c r="A16" s="28" t="str">
        <f>_xlfn.XLOOKUP(P!C16,'Banco de Dados'!$B$3:$B$274,'Banco de Dados'!$K$3:$K$274,"")</f>
        <v>Mn</v>
      </c>
      <c r="B16" s="2">
        <f>_xlfn.XLOOKUP(P!C16,'Banco de Dados'!$B$3:$B$274,'Banco de Dados'!$L$3:$L$274,"")</f>
        <v>25</v>
      </c>
      <c r="C16" s="1">
        <v>5895</v>
      </c>
      <c r="D16" s="2">
        <f>_xlfn.XLOOKUP(P!C16,'Banco de Dados'!$B$3:$B$274,'Banco de Dados'!O$3:O$274,"")</f>
        <v>6728</v>
      </c>
      <c r="E16" s="2">
        <f>_xlfn.XLOOKUP(P!C16,'Banco de Dados'!$B$3:$B$274,'Banco de Dados'!P$3:P$274,"")</f>
        <v>153</v>
      </c>
      <c r="F16" s="32">
        <f t="shared" si="0"/>
        <v>2.2740784780023779</v>
      </c>
      <c r="G16" s="3"/>
      <c r="H16" s="3"/>
      <c r="J16" s="7"/>
      <c r="K16" s="49">
        <f>_xlfn.XLOOKUP($B$4,A8:A35,D8:D35,"-")</f>
        <v>427317</v>
      </c>
      <c r="L16" s="56"/>
      <c r="M16" s="42">
        <f>_xlfn.XLOOKUP($B$4,A8:A35,E8:E35,"-")</f>
        <v>637</v>
      </c>
      <c r="P16" s="112" t="str">
        <v>aj</v>
      </c>
      <c r="Q16" s="30" cm="1">
        <f t="array" aca="1" ref="Q16" ca="1">INDIRECT("L"&amp;AJ15)</f>
        <v>1542.3593368235513</v>
      </c>
      <c r="R16" s="151" t="s">
        <v>241</v>
      </c>
      <c r="S16" s="30" cm="1">
        <f t="array" aca="1" ref="S16" ca="1">INDIRECT("L"&amp;AK15)</f>
        <v>23.133307341251275</v>
      </c>
      <c r="T16" s="121" t="str">
        <v>R9</v>
      </c>
      <c r="W16" s="30"/>
      <c r="X16" s="32"/>
      <c r="Y16" s="2"/>
      <c r="Z16" s="7"/>
      <c r="AA16" s="2"/>
      <c r="AB16" s="7"/>
      <c r="AC16" s="7"/>
      <c r="AD16" s="2"/>
      <c r="AF16" s="7"/>
      <c r="AG16" s="2"/>
      <c r="AH16" s="7"/>
      <c r="AI16" s="7"/>
      <c r="AJ16" s="2">
        <f t="shared" si="1"/>
        <v>336</v>
      </c>
      <c r="AK16" s="7">
        <f t="shared" si="1"/>
        <v>338</v>
      </c>
      <c r="AL16" s="7"/>
    </row>
    <row r="17" spans="1:38" x14ac:dyDescent="0.25">
      <c r="A17" s="28" t="str">
        <f>_xlfn.XLOOKUP(P!C17,'Banco de Dados'!$B$3:$B$274,'Banco de Dados'!$K$3:$K$274,"")</f>
        <v>Fe</v>
      </c>
      <c r="B17" s="2">
        <f>_xlfn.XLOOKUP(P!C17,'Banco de Dados'!$B$3:$B$274,'Banco de Dados'!$L$3:$L$274,"")</f>
        <v>26</v>
      </c>
      <c r="C17" s="1">
        <v>6399</v>
      </c>
      <c r="D17" s="2">
        <f>_xlfn.XLOOKUP(P!C17,'Banco de Dados'!$B$3:$B$274,'Banco de Dados'!O$3:O$274,"")</f>
        <v>17564</v>
      </c>
      <c r="E17" s="2">
        <f>_xlfn.XLOOKUP(P!C17,'Banco de Dados'!$B$3:$B$274,'Banco de Dados'!P$3:P$274,"")</f>
        <v>189</v>
      </c>
      <c r="F17" s="32">
        <f t="shared" si="0"/>
        <v>1.076064677749943</v>
      </c>
      <c r="G17" s="3"/>
      <c r="H17" s="3"/>
      <c r="J17" s="7"/>
      <c r="P17" s="112" t="str">
        <v>ak</v>
      </c>
      <c r="Q17" s="30" cm="1">
        <f t="array" aca="1" ref="Q17" ca="1">INDIRECT("L"&amp;AJ16)</f>
        <v>2296.3724961961057</v>
      </c>
      <c r="R17" s="151" t="s">
        <v>241</v>
      </c>
      <c r="S17" s="30" cm="1">
        <f t="array" aca="1" ref="S17" ca="1">INDIRECT("L"&amp;AK16)</f>
        <v>31.528057609147901</v>
      </c>
      <c r="T17" s="121" t="str">
        <v>R10</v>
      </c>
      <c r="W17" s="30"/>
      <c r="X17" s="32"/>
      <c r="Y17" s="2"/>
      <c r="Z17" s="7"/>
      <c r="AA17" s="2"/>
      <c r="AB17" s="7"/>
      <c r="AC17" s="7"/>
      <c r="AD17" s="2"/>
      <c r="AF17" s="7"/>
      <c r="AG17" s="2"/>
      <c r="AH17" s="7"/>
      <c r="AI17" s="7"/>
      <c r="AJ17" s="2">
        <f t="shared" si="1"/>
        <v>370</v>
      </c>
      <c r="AK17" s="7">
        <f t="shared" si="1"/>
        <v>372</v>
      </c>
      <c r="AL17" s="7"/>
    </row>
    <row r="18" spans="1:38" ht="15.75" x14ac:dyDescent="0.25">
      <c r="A18" s="28" t="str">
        <f>_xlfn.XLOOKUP(P!C18,'Banco de Dados'!$B$3:$B$274,'Banco de Dados'!$K$3:$K$274,"")</f>
        <v>Ni</v>
      </c>
      <c r="B18" s="2">
        <f>_xlfn.XLOOKUP(P!C18,'Banco de Dados'!$B$3:$B$274,'Banco de Dados'!$L$3:$L$274,"")</f>
        <v>28</v>
      </c>
      <c r="C18" s="1">
        <v>7472</v>
      </c>
      <c r="D18" s="2">
        <f>_xlfn.XLOOKUP(P!C18,'Banco de Dados'!$B$3:$B$274,'Banco de Dados'!O$3:O$274,"")</f>
        <v>1329</v>
      </c>
      <c r="E18" s="2">
        <f>_xlfn.XLOOKUP(P!C18,'Banco de Dados'!$B$3:$B$274,'Banco de Dados'!P$3:P$274,"")</f>
        <v>231</v>
      </c>
      <c r="F18" s="32">
        <f t="shared" si="0"/>
        <v>17.381489841986458</v>
      </c>
      <c r="G18" s="3"/>
      <c r="H18" s="3"/>
      <c r="J18" s="7"/>
      <c r="K18" s="165" t="s">
        <v>67</v>
      </c>
      <c r="L18" s="166"/>
      <c r="M18" s="167"/>
      <c r="P18" s="112" t="str">
        <v>al</v>
      </c>
      <c r="Q18" s="30" cm="1">
        <f t="array" aca="1" ref="Q18" ca="1">INDIRECT("L"&amp;AJ17)</f>
        <v>1766.4278249133488</v>
      </c>
      <c r="R18" s="151" t="s">
        <v>241</v>
      </c>
      <c r="S18" s="30" cm="1">
        <f t="array" aca="1" ref="S18" ca="1">INDIRECT("L"&amp;AK17)</f>
        <v>25.348112883917139</v>
      </c>
      <c r="T18" s="121" t="str">
        <v>R11</v>
      </c>
      <c r="W18" s="30"/>
      <c r="X18" s="32"/>
      <c r="Y18" s="2"/>
      <c r="Z18" s="7"/>
      <c r="AA18" s="2"/>
      <c r="AB18" s="7"/>
      <c r="AC18" s="7"/>
      <c r="AD18" s="2"/>
      <c r="AF18" s="7"/>
      <c r="AG18" s="2"/>
      <c r="AH18" s="7"/>
      <c r="AI18" s="7"/>
      <c r="AJ18" s="2">
        <f t="shared" si="1"/>
        <v>404</v>
      </c>
      <c r="AK18" s="7">
        <f t="shared" si="1"/>
        <v>406</v>
      </c>
      <c r="AL18" s="7"/>
    </row>
    <row r="19" spans="1:38" x14ac:dyDescent="0.25">
      <c r="A19" s="28" t="str">
        <f>_xlfn.XLOOKUP(P!C19,'Banco de Dados'!$B$3:$B$274,'Banco de Dados'!$K$3:$K$274,"")</f>
        <v>Cu</v>
      </c>
      <c r="B19" s="2">
        <f>_xlfn.XLOOKUP(P!C19,'Banco de Dados'!$B$3:$B$274,'Banco de Dados'!$L$3:$L$274,"")</f>
        <v>29</v>
      </c>
      <c r="C19" s="1">
        <v>8041</v>
      </c>
      <c r="D19" s="2">
        <f>_xlfn.XLOOKUP(P!C19,'Banco de Dados'!$B$3:$B$274,'Banco de Dados'!O$3:O$274,"")</f>
        <v>520</v>
      </c>
      <c r="E19" s="2">
        <f>_xlfn.XLOOKUP(P!C19,'Banco de Dados'!$B$3:$B$274,'Banco de Dados'!P$3:P$274,"")</f>
        <v>245</v>
      </c>
      <c r="F19" s="32">
        <f t="shared" si="0"/>
        <v>47.115384615384613</v>
      </c>
      <c r="G19" s="3"/>
      <c r="H19" s="3"/>
      <c r="J19" s="7"/>
      <c r="K19" s="104" t="s">
        <v>240</v>
      </c>
      <c r="L19" s="39"/>
      <c r="M19" s="106" t="s">
        <v>209</v>
      </c>
      <c r="P19" s="112">
        <v>0</v>
      </c>
      <c r="Q19" s="30" t="e" cm="1">
        <f t="array" aca="1" ref="Q19" ca="1">INDIRECT("L"&amp;AJ18)</f>
        <v>#VALUE!</v>
      </c>
      <c r="R19" s="151" t="s">
        <v>241</v>
      </c>
      <c r="S19" s="30" t="e" cm="1">
        <f t="array" aca="1" ref="S19" ca="1">INDIRECT("L"&amp;AK18)</f>
        <v>#VALUE!</v>
      </c>
      <c r="T19" s="121">
        <v>0</v>
      </c>
      <c r="X19" s="2"/>
      <c r="Y19" s="2"/>
      <c r="Z19" s="7"/>
      <c r="AA19" s="2"/>
      <c r="AB19" s="7"/>
      <c r="AC19" s="7"/>
      <c r="AD19" s="2"/>
      <c r="AF19" s="7"/>
      <c r="AG19" s="2"/>
      <c r="AH19" s="7"/>
      <c r="AI19" s="7"/>
      <c r="AJ19" s="2">
        <f t="shared" si="1"/>
        <v>438</v>
      </c>
      <c r="AK19" s="7">
        <f t="shared" si="1"/>
        <v>440</v>
      </c>
      <c r="AL19" s="7"/>
    </row>
    <row r="20" spans="1:38" x14ac:dyDescent="0.25">
      <c r="A20" s="28" t="str">
        <f>_xlfn.XLOOKUP(P!C20,'Banco de Dados'!$B$3:$B$274,'Banco de Dados'!$K$3:$K$274,"")</f>
        <v>Zn</v>
      </c>
      <c r="B20" s="2">
        <f>_xlfn.XLOOKUP(P!C20,'Banco de Dados'!$B$3:$B$274,'Banco de Dados'!$L$3:$L$274,"")</f>
        <v>30</v>
      </c>
      <c r="C20" s="1">
        <v>8631</v>
      </c>
      <c r="D20" s="2">
        <f>_xlfn.XLOOKUP(P!C20,'Banco de Dados'!$B$3:$B$274,'Banco de Dados'!O$3:O$274,"")</f>
        <v>1363</v>
      </c>
      <c r="E20" s="2">
        <f>_xlfn.XLOOKUP(P!C20,'Banco de Dados'!$B$3:$B$274,'Banco de Dados'!P$3:P$274,"")</f>
        <v>248</v>
      </c>
      <c r="F20" s="32">
        <f t="shared" si="0"/>
        <v>18.195157740278798</v>
      </c>
      <c r="G20" s="3"/>
      <c r="H20" s="3"/>
      <c r="J20" s="58" t="s">
        <v>38</v>
      </c>
      <c r="K20" s="59">
        <f>$L$9</f>
        <v>50450</v>
      </c>
      <c r="L20" s="60"/>
      <c r="M20" s="61">
        <f>$M$11</f>
        <v>427317</v>
      </c>
      <c r="N20" s="60"/>
      <c r="P20" s="112">
        <v>0</v>
      </c>
      <c r="Q20" s="30" t="e" cm="1">
        <f t="array" aca="1" ref="Q20" ca="1">INDIRECT("L"&amp;AJ19)</f>
        <v>#VALUE!</v>
      </c>
      <c r="R20" s="151" t="s">
        <v>241</v>
      </c>
      <c r="S20" s="30" t="e" cm="1">
        <f t="array" aca="1" ref="S20" ca="1">INDIRECT("L"&amp;AK19)</f>
        <v>#VALUE!</v>
      </c>
      <c r="T20" s="115">
        <v>0</v>
      </c>
      <c r="X20" s="2"/>
      <c r="Y20" s="2"/>
      <c r="Z20" s="7"/>
      <c r="AA20" s="2"/>
      <c r="AB20" s="7"/>
      <c r="AC20" s="7"/>
      <c r="AD20" s="2"/>
      <c r="AF20" s="7"/>
      <c r="AG20" s="2"/>
      <c r="AH20" s="7"/>
      <c r="AI20" s="7"/>
      <c r="AJ20" s="2">
        <f t="shared" si="1"/>
        <v>472</v>
      </c>
      <c r="AK20" s="7">
        <f t="shared" si="1"/>
        <v>474</v>
      </c>
      <c r="AL20" s="7"/>
    </row>
    <row r="21" spans="1:38" x14ac:dyDescent="0.25">
      <c r="A21" s="28" t="str">
        <f>_xlfn.XLOOKUP(P!C21,'Banco de Dados'!$B$3:$B$274,'Banco de Dados'!$K$3:$K$274,"")</f>
        <v>Br</v>
      </c>
      <c r="B21" s="2">
        <f>_xlfn.XLOOKUP(P!C21,'Banco de Dados'!$B$3:$B$274,'Banco de Dados'!$L$3:$L$274,"")</f>
        <v>35</v>
      </c>
      <c r="C21" s="1">
        <v>11908</v>
      </c>
      <c r="D21" s="2">
        <f>_xlfn.XLOOKUP(P!C21,'Banco de Dados'!$B$3:$B$274,'Banco de Dados'!O$3:O$274,"")</f>
        <v>38434</v>
      </c>
      <c r="E21" s="2">
        <f>_xlfn.XLOOKUP(P!C21,'Banco de Dados'!$B$3:$B$274,'Banco de Dados'!P$3:P$274,"")</f>
        <v>312</v>
      </c>
      <c r="F21" s="32">
        <f t="shared" si="0"/>
        <v>0.81178123536452096</v>
      </c>
      <c r="G21" s="3"/>
      <c r="H21" s="3"/>
      <c r="J21" s="2"/>
      <c r="K21" s="18"/>
      <c r="L21" s="2" t="s">
        <v>70</v>
      </c>
      <c r="M21" s="19"/>
      <c r="P21" s="112">
        <v>0</v>
      </c>
      <c r="Q21" s="30" t="e" cm="1">
        <f t="array" aca="1" ref="Q21" ca="1">INDIRECT("L"&amp;AJ20)</f>
        <v>#VALUE!</v>
      </c>
      <c r="R21" s="151" t="s">
        <v>241</v>
      </c>
      <c r="S21" s="30" t="e" cm="1">
        <f t="array" aca="1" ref="S21" ca="1">INDIRECT("L"&amp;AK20)</f>
        <v>#VALUE!</v>
      </c>
      <c r="T21" s="115">
        <v>0</v>
      </c>
      <c r="X21" s="2"/>
      <c r="Y21" s="7"/>
      <c r="Z21" s="7"/>
      <c r="AA21" s="2"/>
      <c r="AB21" s="7"/>
      <c r="AC21" s="7"/>
      <c r="AD21" s="2"/>
      <c r="AF21" s="7"/>
      <c r="AG21" s="2"/>
      <c r="AH21" s="7"/>
      <c r="AI21" s="7"/>
      <c r="AJ21" s="2">
        <f t="shared" si="1"/>
        <v>506</v>
      </c>
      <c r="AK21" s="7">
        <f t="shared" si="1"/>
        <v>508</v>
      </c>
      <c r="AL21" s="7"/>
    </row>
    <row r="22" spans="1:38" x14ac:dyDescent="0.25">
      <c r="A22" s="28" t="str">
        <f>_xlfn.XLOOKUP(P!C22,'Banco de Dados'!$B$3:$B$274,'Banco de Dados'!$K$3:$K$274,"")</f>
        <v>Sr</v>
      </c>
      <c r="B22" s="2">
        <f>_xlfn.XLOOKUP(P!C22,'Banco de Dados'!$B$3:$B$274,'Banco de Dados'!$L$3:$L$274,"")</f>
        <v>38</v>
      </c>
      <c r="C22" s="1">
        <v>14142</v>
      </c>
      <c r="D22" s="2">
        <f>_xlfn.XLOOKUP(P!C22,'Banco de Dados'!$B$3:$B$274,'Banco de Dados'!O$3:O$274,"")</f>
        <v>1873</v>
      </c>
      <c r="E22" s="2">
        <f>_xlfn.XLOOKUP(P!C22,'Banco de Dados'!$B$3:$B$274,'Banco de Dados'!P$3:P$274,"")</f>
        <v>219</v>
      </c>
      <c r="F22" s="32">
        <f t="shared" si="0"/>
        <v>11.692471970101442</v>
      </c>
      <c r="G22" s="3"/>
      <c r="H22" s="3"/>
      <c r="J22" s="58" t="s">
        <v>69</v>
      </c>
      <c r="K22" s="62" t="s">
        <v>71</v>
      </c>
      <c r="L22" s="63"/>
      <c r="M22" s="64">
        <f>K16</f>
        <v>427317</v>
      </c>
      <c r="N22" s="60"/>
      <c r="P22" s="112">
        <v>0</v>
      </c>
      <c r="Q22" s="30" t="e" cm="1">
        <f t="array" aca="1" ref="Q22" ca="1">INDIRECT("L"&amp;AJ21)</f>
        <v>#VALUE!</v>
      </c>
      <c r="R22" s="151" t="s">
        <v>241</v>
      </c>
      <c r="S22" s="30" t="e" cm="1">
        <f t="array" aca="1" ref="S22" ca="1">INDIRECT("L"&amp;AK21)</f>
        <v>#VALUE!</v>
      </c>
      <c r="T22" s="115">
        <v>0</v>
      </c>
      <c r="X22" s="2"/>
      <c r="Y22" s="7"/>
      <c r="Z22" s="7"/>
      <c r="AA22" s="2"/>
      <c r="AB22" s="7"/>
      <c r="AC22" s="7"/>
      <c r="AD22" s="2"/>
      <c r="AF22" s="7"/>
      <c r="AG22" s="2"/>
      <c r="AH22" s="7"/>
      <c r="AI22" s="7"/>
      <c r="AJ22" s="2">
        <f t="shared" si="1"/>
        <v>540</v>
      </c>
      <c r="AK22" s="7">
        <f t="shared" si="1"/>
        <v>542</v>
      </c>
      <c r="AL22" s="7"/>
    </row>
    <row r="23" spans="1:38" x14ac:dyDescent="0.25">
      <c r="A23" s="28" t="str">
        <f>_xlfn.XLOOKUP(P!C23,'Banco de Dados'!$B$3:$B$274,'Banco de Dados'!$K$3:$K$274,"")</f>
        <v>Rh</v>
      </c>
      <c r="B23" s="2">
        <f>_xlfn.XLOOKUP(P!C23,'Banco de Dados'!$B$3:$B$274,'Banco de Dados'!$L$3:$L$274,"")</f>
        <v>45</v>
      </c>
      <c r="C23" s="1">
        <v>20167</v>
      </c>
      <c r="D23" s="2">
        <f>_xlfn.XLOOKUP(P!C23,'Banco de Dados'!$B$3:$B$274,'Banco de Dados'!O$3:O$274,"")</f>
        <v>2210</v>
      </c>
      <c r="E23" s="2">
        <f>_xlfn.XLOOKUP(P!C23,'Banco de Dados'!$B$3:$B$274,'Banco de Dados'!P$3:P$274,"")</f>
        <v>152</v>
      </c>
      <c r="F23" s="32">
        <f t="shared" si="0"/>
        <v>6.877828054298643</v>
      </c>
      <c r="G23" s="3"/>
      <c r="H23" s="3"/>
      <c r="J23" s="7"/>
      <c r="P23" s="112">
        <v>0</v>
      </c>
      <c r="Q23" s="30" t="e" cm="1">
        <f t="array" aca="1" ref="Q23" ca="1">INDIRECT("L"&amp;AJ22)</f>
        <v>#VALUE!</v>
      </c>
      <c r="R23" s="151" t="s">
        <v>241</v>
      </c>
      <c r="S23" s="30" t="e" cm="1">
        <f t="array" aca="1" ref="S23" ca="1">INDIRECT("L"&amp;AK22)</f>
        <v>#VALUE!</v>
      </c>
      <c r="T23" s="115">
        <v>0</v>
      </c>
      <c r="W23" s="30"/>
      <c r="X23" s="2"/>
      <c r="Y23" s="7"/>
      <c r="Z23" s="7"/>
      <c r="AA23" s="2"/>
      <c r="AB23" s="7"/>
      <c r="AC23" s="7"/>
      <c r="AD23" s="2"/>
      <c r="AF23" s="7"/>
      <c r="AG23" s="2"/>
      <c r="AH23" s="7"/>
      <c r="AI23" s="7"/>
      <c r="AJ23" s="2">
        <f t="shared" si="1"/>
        <v>574</v>
      </c>
      <c r="AK23" s="7">
        <f t="shared" si="1"/>
        <v>576</v>
      </c>
      <c r="AL23" s="7"/>
    </row>
    <row r="24" spans="1:38" ht="15.75" x14ac:dyDescent="0.25">
      <c r="A24" s="28" t="str">
        <f>_xlfn.XLOOKUP(P!C24,'Banco de Dados'!$B$3:$B$274,'Banco de Dados'!$K$3:$K$274,"")</f>
        <v>Rh</v>
      </c>
      <c r="B24" s="2">
        <f>_xlfn.XLOOKUP(P!C24,'Banco de Dados'!$B$3:$B$274,'Banco de Dados'!$L$3:$L$274,"")</f>
        <v>45</v>
      </c>
      <c r="C24" s="1">
        <v>2696</v>
      </c>
      <c r="D24" s="2">
        <f>_xlfn.XLOOKUP(P!C24,'Banco de Dados'!$B$3:$B$274,'Banco de Dados'!O$3:O$274,"")</f>
        <v>16370</v>
      </c>
      <c r="E24" s="2">
        <f>_xlfn.XLOOKUP(P!C24,'Banco de Dados'!$B$3:$B$274,'Banco de Dados'!P$3:P$274,"")</f>
        <v>184</v>
      </c>
      <c r="F24" s="32">
        <f t="shared" si="0"/>
        <v>1.1240073304825902</v>
      </c>
      <c r="J24" s="7"/>
      <c r="K24" s="165" t="s">
        <v>218</v>
      </c>
      <c r="L24" s="166"/>
      <c r="M24" s="167"/>
      <c r="P24" s="112">
        <v>0</v>
      </c>
      <c r="Q24" s="30" t="e" cm="1">
        <f t="array" aca="1" ref="Q24" ca="1">INDIRECT("L"&amp;AJ23)</f>
        <v>#VALUE!</v>
      </c>
      <c r="R24" s="151" t="s">
        <v>241</v>
      </c>
      <c r="S24" s="30" t="e" cm="1">
        <f t="array" aca="1" ref="S24" ca="1">INDIRECT("L"&amp;AK23)</f>
        <v>#VALUE!</v>
      </c>
      <c r="T24" s="115">
        <v>0</v>
      </c>
      <c r="W24" s="30"/>
      <c r="X24" s="2"/>
      <c r="Y24" s="7"/>
      <c r="Z24" s="7"/>
      <c r="AA24" s="2"/>
      <c r="AB24" s="7"/>
      <c r="AC24" s="7"/>
      <c r="AD24" s="2"/>
      <c r="AF24" s="7"/>
      <c r="AG24" s="2"/>
      <c r="AH24" s="7"/>
      <c r="AI24" s="7"/>
      <c r="AJ24" s="2">
        <f t="shared" si="1"/>
        <v>608</v>
      </c>
      <c r="AK24" s="7">
        <f t="shared" si="1"/>
        <v>610</v>
      </c>
      <c r="AL24" s="7"/>
    </row>
    <row r="25" spans="1:38" x14ac:dyDescent="0.25">
      <c r="A25" s="28" t="str">
        <f>_xlfn.XLOOKUP(P!C25,'Banco de Dados'!$B$3:$B$274,'Banco de Dados'!$K$3:$K$274,"")</f>
        <v/>
      </c>
      <c r="B25" s="2" t="str">
        <f>_xlfn.XLOOKUP(P!C25,'Banco de Dados'!$B$3:$B$274,'Banco de Dados'!$L$3:$L$274,"")</f>
        <v/>
      </c>
      <c r="C25" s="2">
        <v>0</v>
      </c>
      <c r="D25" s="2" t="str">
        <f>_xlfn.XLOOKUP(P!C25,'Banco de Dados'!$B$3:$B$274,'Banco de Dados'!O$3:O$274,"")</f>
        <v/>
      </c>
      <c r="E25" s="2" t="str">
        <f>_xlfn.XLOOKUP(P!C25,'Banco de Dados'!$B$3:$B$274,'Banco de Dados'!P$3:P$274,"")</f>
        <v/>
      </c>
      <c r="F25" s="32" t="e">
        <f t="shared" si="0"/>
        <v>#VALUE!</v>
      </c>
      <c r="J25" s="7"/>
      <c r="K25" s="104" t="s">
        <v>236</v>
      </c>
      <c r="L25" s="108">
        <f>K16</f>
        <v>427317</v>
      </c>
      <c r="M25" s="109">
        <f>M16</f>
        <v>637</v>
      </c>
      <c r="P25" s="112">
        <v>0</v>
      </c>
      <c r="Q25" s="30" t="e" cm="1">
        <f t="array" aca="1" ref="Q25" ca="1">INDIRECT("L"&amp;AJ24)</f>
        <v>#VALUE!</v>
      </c>
      <c r="R25" s="151" t="s">
        <v>241</v>
      </c>
      <c r="S25" s="30" t="e" cm="1">
        <f t="array" aca="1" ref="S25" ca="1">INDIRECT("L"&amp;AK24)</f>
        <v>#VALUE!</v>
      </c>
      <c r="T25" s="115">
        <v>0</v>
      </c>
      <c r="W25" s="30"/>
      <c r="X25" s="2"/>
      <c r="Y25" s="7"/>
      <c r="Z25" s="7"/>
      <c r="AA25" s="2"/>
      <c r="AB25" s="7"/>
      <c r="AC25" s="7"/>
      <c r="AD25" s="2"/>
      <c r="AF25" s="7"/>
      <c r="AG25" s="2"/>
      <c r="AH25" s="7"/>
      <c r="AI25" s="7"/>
      <c r="AJ25" s="2">
        <f t="shared" si="1"/>
        <v>642</v>
      </c>
      <c r="AK25" s="7">
        <f t="shared" si="1"/>
        <v>644</v>
      </c>
      <c r="AL25" s="7"/>
    </row>
    <row r="26" spans="1:38" x14ac:dyDescent="0.25">
      <c r="A26" s="28" t="str">
        <f>_xlfn.XLOOKUP(P!C26,'Banco de Dados'!$B$3:$B$274,'Banco de Dados'!$K$3:$K$274,"")</f>
        <v/>
      </c>
      <c r="B26" s="2" t="str">
        <f>_xlfn.XLOOKUP(P!C26,'Banco de Dados'!$B$3:$B$274,'Banco de Dados'!$L$3:$L$274,"")</f>
        <v/>
      </c>
      <c r="C26" s="2">
        <v>0</v>
      </c>
      <c r="D26" s="2" t="str">
        <f>_xlfn.XLOOKUP(P!C26,'Banco de Dados'!$B$3:$B$274,'Banco de Dados'!O$3:O$274,"")</f>
        <v/>
      </c>
      <c r="E26" s="2" t="str">
        <f>_xlfn.XLOOKUP(P!C26,'Banco de Dados'!$B$3:$B$274,'Banco de Dados'!P$3:P$274,"")</f>
        <v/>
      </c>
      <c r="F26" s="32" t="e">
        <f t="shared" si="0"/>
        <v>#VALUE!</v>
      </c>
      <c r="K26" s="104" t="s">
        <v>237</v>
      </c>
      <c r="L26" s="105">
        <f>$L$9</f>
        <v>50450</v>
      </c>
      <c r="M26" s="106">
        <f>$L$10</f>
        <v>550</v>
      </c>
      <c r="P26" s="112">
        <v>0</v>
      </c>
      <c r="Q26" s="30" t="e" cm="1">
        <f t="array" aca="1" ref="Q26" ca="1">INDIRECT("L"&amp;AJ25)</f>
        <v>#VALUE!</v>
      </c>
      <c r="R26" s="151" t="s">
        <v>241</v>
      </c>
      <c r="S26" s="30" t="e" cm="1">
        <f t="array" aca="1" ref="S26" ca="1">INDIRECT("L"&amp;AK25)</f>
        <v>#VALUE!</v>
      </c>
      <c r="T26" s="115">
        <v>0</v>
      </c>
      <c r="W26" s="30"/>
      <c r="X26" s="2"/>
      <c r="Y26" s="7"/>
      <c r="Z26" s="7"/>
      <c r="AA26" s="2"/>
      <c r="AB26" s="7"/>
      <c r="AC26" s="7"/>
      <c r="AD26" s="2"/>
      <c r="AF26" s="7"/>
      <c r="AG26" s="2"/>
      <c r="AH26" s="7"/>
      <c r="AI26" s="7"/>
      <c r="AJ26" s="2">
        <f t="shared" si="1"/>
        <v>676</v>
      </c>
      <c r="AK26" s="7">
        <f t="shared" si="1"/>
        <v>678</v>
      </c>
      <c r="AL26" s="7"/>
    </row>
    <row r="27" spans="1:38" x14ac:dyDescent="0.25">
      <c r="A27" s="28" t="str">
        <f>_xlfn.XLOOKUP(P!C27,'Banco de Dados'!$B$3:$B$274,'Banco de Dados'!$K$3:$K$274,"")</f>
        <v/>
      </c>
      <c r="B27" s="2" t="str">
        <f>_xlfn.XLOOKUP(P!C27,'Banco de Dados'!$B$3:$B$274,'Banco de Dados'!$L$3:$L$274,"")</f>
        <v/>
      </c>
      <c r="C27" s="2">
        <v>0</v>
      </c>
      <c r="D27" s="2" t="str">
        <f>_xlfn.XLOOKUP(P!C27,'Banco de Dados'!$B$3:$B$274,'Banco de Dados'!O$3:O$274,"")</f>
        <v/>
      </c>
      <c r="E27" s="2" t="str">
        <f>_xlfn.XLOOKUP(P!C27,'Banco de Dados'!$B$3:$B$274,'Banco de Dados'!P$3:P$274,"")</f>
        <v/>
      </c>
      <c r="F27" s="32" t="e">
        <f t="shared" si="0"/>
        <v>#VALUE!</v>
      </c>
      <c r="K27" s="104" t="s">
        <v>238</v>
      </c>
      <c r="L27" s="105">
        <f>$M$11</f>
        <v>427317</v>
      </c>
      <c r="M27" s="106">
        <f>$M$12</f>
        <v>637</v>
      </c>
      <c r="P27" s="112">
        <v>0</v>
      </c>
      <c r="Q27" s="30" t="e" cm="1">
        <f t="array" aca="1" ref="Q27" ca="1">INDIRECT("L"&amp;AJ26)</f>
        <v>#VALUE!</v>
      </c>
      <c r="R27" s="151" t="s">
        <v>241</v>
      </c>
      <c r="S27" s="30" t="e" cm="1">
        <f t="array" aca="1" ref="S27" ca="1">INDIRECT("L"&amp;AK26)</f>
        <v>#VALUE!</v>
      </c>
      <c r="T27" s="115">
        <v>0</v>
      </c>
      <c r="W27" s="30"/>
      <c r="X27" s="2"/>
      <c r="Y27" s="7"/>
      <c r="Z27" s="7"/>
      <c r="AA27" s="2"/>
      <c r="AB27" s="7"/>
      <c r="AC27" s="7"/>
      <c r="AD27" s="2"/>
      <c r="AF27" s="7"/>
      <c r="AG27" s="2"/>
      <c r="AH27" s="7"/>
      <c r="AI27" s="7"/>
      <c r="AJ27" s="2">
        <f t="shared" ref="AJ27:AK32" si="2">AJ26+$AI$7</f>
        <v>710</v>
      </c>
      <c r="AK27" s="7">
        <f t="shared" si="2"/>
        <v>712</v>
      </c>
      <c r="AL27" s="7"/>
    </row>
    <row r="28" spans="1:38" x14ac:dyDescent="0.25">
      <c r="A28" s="28" t="str">
        <f>_xlfn.XLOOKUP(P!C28,'Banco de Dados'!$B$3:$B$274,'Banco de Dados'!$K$3:$K$274,"")</f>
        <v/>
      </c>
      <c r="B28" s="2" t="str">
        <f>_xlfn.XLOOKUP(P!C28,'Banco de Dados'!$B$3:$B$274,'Banco de Dados'!$L$3:$L$274,"")</f>
        <v/>
      </c>
      <c r="C28" s="2">
        <v>0</v>
      </c>
      <c r="D28" s="2" t="str">
        <f>_xlfn.XLOOKUP(P!C28,'Banco de Dados'!$B$3:$B$274,'Banco de Dados'!O$3:O$274,"")</f>
        <v/>
      </c>
      <c r="E28" s="2" t="str">
        <f>_xlfn.XLOOKUP(P!C28,'Banco de Dados'!$B$3:$B$274,'Banco de Dados'!P$3:P$274,"")</f>
        <v/>
      </c>
      <c r="F28" s="32" t="e">
        <f t="shared" si="0"/>
        <v>#VALUE!</v>
      </c>
      <c r="K28" s="69" t="s">
        <v>217</v>
      </c>
      <c r="L28" s="110">
        <f>SQRT(((M25/L25)^2)+((M26/L26)^2)+((M27/L27)^2))</f>
        <v>1.11038464871921E-2</v>
      </c>
      <c r="M28" s="71" t="str">
        <f>M31</f>
        <v>mg/kg</v>
      </c>
      <c r="P28" s="112">
        <v>0</v>
      </c>
      <c r="Q28" s="30" t="e" cm="1">
        <f t="array" aca="1" ref="Q28" ca="1">INDIRECT("L"&amp;AJ27)</f>
        <v>#VALUE!</v>
      </c>
      <c r="R28" s="151" t="s">
        <v>241</v>
      </c>
      <c r="S28" s="30" t="e" cm="1">
        <f t="array" aca="1" ref="S28" ca="1">INDIRECT("L"&amp;AK27)</f>
        <v>#VALUE!</v>
      </c>
      <c r="T28" s="115">
        <v>0</v>
      </c>
      <c r="W28" s="30"/>
      <c r="X28" s="2"/>
      <c r="Y28" s="7"/>
      <c r="Z28" s="7"/>
      <c r="AA28" s="2"/>
      <c r="AB28" s="7"/>
      <c r="AC28" s="7"/>
      <c r="AD28" s="2"/>
      <c r="AF28" s="7"/>
      <c r="AG28" s="2"/>
      <c r="AH28" s="7"/>
      <c r="AI28" s="7"/>
      <c r="AJ28" s="2">
        <f t="shared" si="2"/>
        <v>744</v>
      </c>
      <c r="AK28" s="7">
        <f t="shared" si="2"/>
        <v>746</v>
      </c>
      <c r="AL28" s="7"/>
    </row>
    <row r="29" spans="1:38" x14ac:dyDescent="0.25">
      <c r="A29" s="28" t="str">
        <f>_xlfn.XLOOKUP(P!C29,'Banco de Dados'!$B$3:$B$274,'Banco de Dados'!$K$3:$K$274,"")</f>
        <v/>
      </c>
      <c r="B29" s="2" t="str">
        <f>_xlfn.XLOOKUP(P!C29,'Banco de Dados'!$B$3:$B$274,'Banco de Dados'!$L$3:$L$274,"")</f>
        <v/>
      </c>
      <c r="C29" s="2">
        <v>0</v>
      </c>
      <c r="D29" s="2" t="str">
        <f>_xlfn.XLOOKUP(P!C29,'Banco de Dados'!$B$3:$B$274,'Banco de Dados'!O$3:O$274,"")</f>
        <v/>
      </c>
      <c r="E29" s="2" t="str">
        <f>_xlfn.XLOOKUP(P!C29,'Banco de Dados'!$B$3:$B$274,'Banco de Dados'!P$3:P$274,"")</f>
        <v/>
      </c>
      <c r="F29" s="32" t="e">
        <f t="shared" si="0"/>
        <v>#VALUE!</v>
      </c>
      <c r="P29" s="112">
        <v>0</v>
      </c>
      <c r="Q29" s="30" t="e" cm="1">
        <f t="array" aca="1" ref="Q29" ca="1">INDIRECT("L"&amp;AJ28)</f>
        <v>#VALUE!</v>
      </c>
      <c r="R29" s="151" t="s">
        <v>241</v>
      </c>
      <c r="S29" s="30" t="e" cm="1">
        <f t="array" aca="1" ref="S29" ca="1">INDIRECT("L"&amp;AK28)</f>
        <v>#VALUE!</v>
      </c>
      <c r="T29" s="115">
        <v>0</v>
      </c>
      <c r="W29" s="30"/>
      <c r="X29" s="2"/>
      <c r="Y29" s="7"/>
      <c r="Z29" s="7"/>
      <c r="AA29" s="2"/>
      <c r="AB29" s="7"/>
      <c r="AC29" s="7"/>
      <c r="AD29" s="2"/>
      <c r="AF29" s="7"/>
      <c r="AG29" s="2"/>
      <c r="AH29" s="7"/>
      <c r="AI29" s="7"/>
      <c r="AJ29" s="2">
        <f t="shared" si="2"/>
        <v>778</v>
      </c>
      <c r="AK29" s="7">
        <f t="shared" si="2"/>
        <v>780</v>
      </c>
      <c r="AL29" s="7"/>
    </row>
    <row r="30" spans="1:38" ht="15.75" x14ac:dyDescent="0.25">
      <c r="A30" s="28" t="str">
        <f>_xlfn.XLOOKUP(P!C30,'Banco de Dados'!$B$3:$B$274,'Banco de Dados'!$K$3:$K$274,"")</f>
        <v/>
      </c>
      <c r="B30" s="2" t="str">
        <f>_xlfn.XLOOKUP(P!C30,'Banco de Dados'!$B$3:$B$274,'Banco de Dados'!$L$3:$L$274,"")</f>
        <v/>
      </c>
      <c r="C30" s="2">
        <v>0</v>
      </c>
      <c r="D30" s="2" t="str">
        <f>_xlfn.XLOOKUP(P!C30,'Banco de Dados'!$B$3:$B$274,'Banco de Dados'!O$3:O$274,"")</f>
        <v/>
      </c>
      <c r="E30" s="2" t="str">
        <f>_xlfn.XLOOKUP(P!C30,'Banco de Dados'!$B$3:$B$274,'Banco de Dados'!P$3:P$274,"")</f>
        <v/>
      </c>
      <c r="F30" s="32" t="e">
        <f t="shared" si="0"/>
        <v>#VALUE!</v>
      </c>
      <c r="K30" s="101" t="s">
        <v>216</v>
      </c>
      <c r="L30" s="102" t="str">
        <f>A6</f>
        <v>ab</v>
      </c>
      <c r="M30" s="103" t="str">
        <f>$M$7</f>
        <v>Ca</v>
      </c>
      <c r="P30" s="112">
        <v>0</v>
      </c>
      <c r="Q30" s="30" t="e" cm="1">
        <f t="array" aca="1" ref="Q30" ca="1">INDIRECT("L"&amp;AJ29)</f>
        <v>#VALUE!</v>
      </c>
      <c r="R30" s="151" t="s">
        <v>241</v>
      </c>
      <c r="S30" s="30" t="e" cm="1">
        <f t="array" aca="1" ref="S30" ca="1">INDIRECT("L"&amp;AK29)</f>
        <v>#VALUE!</v>
      </c>
      <c r="T30" s="115">
        <v>0</v>
      </c>
      <c r="W30" s="30"/>
      <c r="X30" s="2"/>
      <c r="Y30" s="7"/>
      <c r="Z30" s="7"/>
      <c r="AA30" s="2"/>
      <c r="AB30" s="7"/>
      <c r="AC30" s="7"/>
      <c r="AD30" s="2"/>
      <c r="AF30" s="7"/>
      <c r="AG30" s="2"/>
      <c r="AH30" s="7"/>
      <c r="AI30" s="7"/>
      <c r="AJ30" s="2">
        <f t="shared" si="2"/>
        <v>812</v>
      </c>
      <c r="AK30" s="7">
        <f t="shared" si="2"/>
        <v>814</v>
      </c>
      <c r="AL30" s="7"/>
    </row>
    <row r="31" spans="1:38" x14ac:dyDescent="0.25">
      <c r="A31" s="28" t="str">
        <f>_xlfn.XLOOKUP(P!C31,'Banco de Dados'!$B$3:$B$274,'Banco de Dados'!$K$3:$K$274,"")</f>
        <v/>
      </c>
      <c r="B31" s="2" t="str">
        <f>_xlfn.XLOOKUP(P!C31,'Banco de Dados'!$B$3:$B$274,'Banco de Dados'!$L$3:$L$274,"")</f>
        <v/>
      </c>
      <c r="C31" s="2">
        <v>0</v>
      </c>
      <c r="D31" s="2" t="str">
        <f>_xlfn.XLOOKUP(P!C31,'Banco de Dados'!$B$3:$B$274,'Banco de Dados'!O$3:O$274,"")</f>
        <v/>
      </c>
      <c r="E31" s="2" t="str">
        <f>_xlfn.XLOOKUP(P!C31,'Banco de Dados'!$B$3:$B$274,'Banco de Dados'!P$3:P$274,"")</f>
        <v/>
      </c>
      <c r="F31" s="32" t="e">
        <f t="shared" si="0"/>
        <v>#VALUE!</v>
      </c>
      <c r="J31" s="7"/>
      <c r="K31" s="68" t="s">
        <v>68</v>
      </c>
      <c r="L31" s="27">
        <f>(K20*M22)/M20</f>
        <v>50450</v>
      </c>
      <c r="M31" s="66" t="str">
        <f>$M$9</f>
        <v>mg/kg</v>
      </c>
      <c r="P31" s="112">
        <v>0</v>
      </c>
      <c r="Q31" s="30" t="e" cm="1">
        <f t="array" aca="1" ref="Q31" ca="1">INDIRECT("L"&amp;AJ30)</f>
        <v>#VALUE!</v>
      </c>
      <c r="R31" s="151" t="s">
        <v>241</v>
      </c>
      <c r="S31" s="30" t="e" cm="1">
        <f t="array" aca="1" ref="S31" ca="1">INDIRECT("L"&amp;AK30)</f>
        <v>#VALUE!</v>
      </c>
      <c r="T31" s="115">
        <v>0</v>
      </c>
      <c r="W31" s="30"/>
      <c r="X31" s="2"/>
      <c r="Y31" s="7"/>
      <c r="Z31" s="7"/>
      <c r="AA31" s="2"/>
      <c r="AB31" s="7"/>
      <c r="AC31" s="7"/>
      <c r="AD31" s="2"/>
      <c r="AF31" s="7"/>
      <c r="AG31" s="2"/>
      <c r="AH31" s="7"/>
      <c r="AI31" s="7"/>
      <c r="AJ31" s="2">
        <f t="shared" si="2"/>
        <v>846</v>
      </c>
      <c r="AK31" s="7">
        <f t="shared" si="2"/>
        <v>848</v>
      </c>
      <c r="AL31" s="7"/>
    </row>
    <row r="32" spans="1:38" x14ac:dyDescent="0.25">
      <c r="A32" s="28" t="str">
        <f>_xlfn.XLOOKUP(P!C32,'Banco de Dados'!$B$3:$B$274,'Banco de Dados'!$K$3:$K$274,"")</f>
        <v/>
      </c>
      <c r="B32" s="2" t="str">
        <f>_xlfn.XLOOKUP(P!C32,'Banco de Dados'!$B$3:$B$274,'Banco de Dados'!$L$3:$L$274,"")</f>
        <v/>
      </c>
      <c r="C32" s="2">
        <v>0</v>
      </c>
      <c r="D32" s="2" t="str">
        <f>_xlfn.XLOOKUP(P!C32,'Banco de Dados'!$B$3:$B$274,'Banco de Dados'!O$3:O$274,"")</f>
        <v/>
      </c>
      <c r="E32" s="2" t="str">
        <f>_xlfn.XLOOKUP(P!C32,'Banco de Dados'!$B$3:$B$274,'Banco de Dados'!P$3:P$274,"")</f>
        <v/>
      </c>
      <c r="F32" s="32" t="e">
        <f t="shared" si="0"/>
        <v>#VALUE!</v>
      </c>
      <c r="J32" s="7"/>
      <c r="K32" s="111" t="s">
        <v>246</v>
      </c>
      <c r="L32" s="125">
        <f>SQRT(((M25/L25)^2)+((M26/L26)^2)+((M27/L27)^2))</f>
        <v>1.11038464871921E-2</v>
      </c>
      <c r="M32" s="66"/>
      <c r="N32"/>
      <c r="P32" s="113">
        <v>0</v>
      </c>
      <c r="Q32" s="119" t="e" cm="1">
        <f t="array" aca="1" ref="Q32" ca="1">INDIRECT("L"&amp;AJ31)</f>
        <v>#VALUE!</v>
      </c>
      <c r="R32" s="120" t="s">
        <v>241</v>
      </c>
      <c r="S32" s="119" t="e" cm="1">
        <f t="array" aca="1" ref="S32" ca="1">INDIRECT("L"&amp;AK31)</f>
        <v>#VALUE!</v>
      </c>
      <c r="T32" s="116">
        <v>0</v>
      </c>
      <c r="X32" s="2"/>
      <c r="Y32" s="7"/>
      <c r="Z32" s="7"/>
      <c r="AA32" s="2"/>
      <c r="AB32" s="7"/>
      <c r="AC32" s="7"/>
      <c r="AD32" s="2"/>
      <c r="AF32" s="7"/>
      <c r="AG32" s="2"/>
      <c r="AH32" s="7"/>
      <c r="AI32" s="7"/>
      <c r="AJ32" s="2">
        <f t="shared" si="2"/>
        <v>880</v>
      </c>
      <c r="AK32" s="7">
        <f t="shared" si="2"/>
        <v>882</v>
      </c>
      <c r="AL32" s="7"/>
    </row>
    <row r="33" spans="1:38" x14ac:dyDescent="0.25">
      <c r="A33" s="28" t="str">
        <f>_xlfn.XLOOKUP(P!C33,'Banco de Dados'!$B$3:$B$274,'Banco de Dados'!$K$3:$K$274,"")</f>
        <v/>
      </c>
      <c r="B33" s="2" t="str">
        <f>_xlfn.XLOOKUP(P!C33,'Banco de Dados'!$B$3:$B$274,'Banco de Dados'!$L$3:$L$274,"")</f>
        <v/>
      </c>
      <c r="C33" s="2">
        <v>0</v>
      </c>
      <c r="D33" s="2" t="str">
        <f>_xlfn.XLOOKUP(P!C33,'Banco de Dados'!$B$3:$B$274,'Banco de Dados'!O$3:O$274,"")</f>
        <v/>
      </c>
      <c r="E33" s="2" t="str">
        <f>_xlfn.XLOOKUP(P!C33,'Banco de Dados'!$B$3:$B$274,'Banco de Dados'!P$3:P$274,"")</f>
        <v/>
      </c>
      <c r="F33" s="32" t="e">
        <f t="shared" si="0"/>
        <v>#VALUE!</v>
      </c>
      <c r="G33" s="3"/>
      <c r="H33" s="3"/>
      <c r="J33" s="7"/>
      <c r="K33" s="69" t="s">
        <v>247</v>
      </c>
      <c r="L33" s="70">
        <f>L32*L31</f>
        <v>560.18905527884147</v>
      </c>
      <c r="M33" s="71" t="str">
        <f>$M$9</f>
        <v>mg/kg</v>
      </c>
      <c r="N33"/>
      <c r="X33" s="2"/>
      <c r="Y33" s="7"/>
      <c r="Z33" s="7"/>
      <c r="AA33" s="2"/>
      <c r="AB33" s="7"/>
      <c r="AC33" s="7"/>
      <c r="AD33" s="2"/>
      <c r="AF33" s="7"/>
      <c r="AG33" s="2"/>
      <c r="AH33" s="7"/>
      <c r="AI33" s="7"/>
      <c r="AJ33" s="2"/>
      <c r="AK33" s="7"/>
      <c r="AL33" s="7"/>
    </row>
    <row r="34" spans="1:38" x14ac:dyDescent="0.25">
      <c r="A34" s="28" t="str">
        <f>_xlfn.XLOOKUP(P!C34,'Banco de Dados'!$B$3:$B$274,'Banco de Dados'!$K$3:$K$274,"")</f>
        <v/>
      </c>
      <c r="B34" s="2" t="str">
        <f>_xlfn.XLOOKUP(P!C34,'Banco de Dados'!$B$3:$B$274,'Banco de Dados'!$L$3:$L$274,"")</f>
        <v/>
      </c>
      <c r="C34" s="2">
        <v>0</v>
      </c>
      <c r="D34" s="2" t="str">
        <f>_xlfn.XLOOKUP(P!C34,'Banco de Dados'!$B$3:$B$274,'Banco de Dados'!O$3:O$274,"")</f>
        <v/>
      </c>
      <c r="E34" s="2" t="str">
        <f>_xlfn.XLOOKUP(P!C34,'Banco de Dados'!$B$3:$B$274,'Banco de Dados'!P$3:P$274,"")</f>
        <v/>
      </c>
      <c r="F34" s="32" t="e">
        <f t="shared" si="0"/>
        <v>#VALUE!</v>
      </c>
      <c r="G34" s="3"/>
      <c r="H34" s="3"/>
      <c r="J34" s="7"/>
      <c r="K34" s="123"/>
      <c r="L34" s="124"/>
      <c r="N34"/>
      <c r="X34" s="2"/>
      <c r="Y34" s="7"/>
      <c r="Z34" s="7"/>
      <c r="AA34" s="2"/>
      <c r="AB34" s="7"/>
      <c r="AC34" s="7"/>
      <c r="AD34" s="2"/>
      <c r="AF34" s="7"/>
      <c r="AG34" s="2"/>
      <c r="AH34" s="7"/>
      <c r="AI34" s="7"/>
      <c r="AJ34" s="2"/>
      <c r="AK34" s="7"/>
      <c r="AL34" s="7"/>
    </row>
    <row r="35" spans="1:38" x14ac:dyDescent="0.25">
      <c r="A35" s="28" t="str">
        <f>_xlfn.XLOOKUP(P!C35,'Banco de Dados'!$B$3:$B$274,'Banco de Dados'!$K$3:$K$274,"")</f>
        <v/>
      </c>
      <c r="B35" s="2" t="str">
        <f>_xlfn.XLOOKUP(P!C35,'Banco de Dados'!$B$3:$B$274,'Banco de Dados'!$L$3:$L$274,"")</f>
        <v/>
      </c>
      <c r="C35" s="2">
        <v>0</v>
      </c>
      <c r="D35" s="2" t="str">
        <f>_xlfn.XLOOKUP(P!C35,'Banco de Dados'!$B$3:$B$274,'Banco de Dados'!O$3:O$274,"")</f>
        <v/>
      </c>
      <c r="E35" s="2" t="str">
        <f>_xlfn.XLOOKUP(P!C35,'Banco de Dados'!$B$3:$B$274,'Banco de Dados'!P$3:P$274,"")</f>
        <v/>
      </c>
      <c r="F35" s="32" t="e">
        <f t="shared" si="0"/>
        <v>#VALUE!</v>
      </c>
      <c r="G35" s="3"/>
      <c r="H35" s="3"/>
      <c r="J35" s="7"/>
      <c r="L35"/>
      <c r="M35"/>
      <c r="X35" s="2"/>
      <c r="Y35" s="7"/>
      <c r="Z35" s="7"/>
      <c r="AA35" s="2"/>
      <c r="AB35" s="7"/>
      <c r="AC35" s="7"/>
      <c r="AD35" s="2"/>
      <c r="AF35" s="7"/>
      <c r="AG35" s="2"/>
      <c r="AH35" s="7"/>
      <c r="AI35" s="7"/>
      <c r="AJ35" s="2"/>
      <c r="AK35" s="7"/>
      <c r="AL35" s="7"/>
    </row>
    <row r="36" spans="1:38" x14ac:dyDescent="0.25">
      <c r="A36" s="28" t="str">
        <f>_xlfn.XLOOKUP(P!C36,'Banco de Dados'!$B$3:$B$274,'Banco de Dados'!$K$3:$K$274,"")</f>
        <v/>
      </c>
      <c r="B36" s="2" t="str">
        <f>_xlfn.XLOOKUP(P!C36,'Banco de Dados'!$B$3:$B$274,'Banco de Dados'!$L$3:$L$274,"")</f>
        <v/>
      </c>
      <c r="C36" s="2">
        <v>0</v>
      </c>
      <c r="D36" s="2" t="str">
        <f>_xlfn.XLOOKUP(P!C36,'Banco de Dados'!$B$3:$B$274,'Banco de Dados'!O$3:O$274,"")</f>
        <v/>
      </c>
      <c r="E36" s="2" t="str">
        <f>_xlfn.XLOOKUP(P!C36,'Banco de Dados'!$B$3:$B$274,'Banco de Dados'!P$3:P$274,"")</f>
        <v/>
      </c>
      <c r="F36" s="32" t="e">
        <f t="shared" si="0"/>
        <v>#VALUE!</v>
      </c>
      <c r="G36" s="3"/>
      <c r="H36" s="3"/>
      <c r="J36" s="7"/>
      <c r="L36"/>
      <c r="M36"/>
      <c r="X36" s="2"/>
      <c r="Y36" s="7"/>
      <c r="Z36" s="7"/>
      <c r="AA36" s="2"/>
      <c r="AB36" s="7"/>
      <c r="AC36" s="7"/>
      <c r="AD36" s="2"/>
      <c r="AF36" s="7"/>
      <c r="AG36" s="2"/>
      <c r="AH36" s="7"/>
      <c r="AI36" s="7"/>
      <c r="AJ36" s="2"/>
      <c r="AK36" s="7"/>
      <c r="AL36" s="7"/>
    </row>
    <row r="37" spans="1:38" x14ac:dyDescent="0.25">
      <c r="A37" s="28" t="str">
        <f>_xlfn.XLOOKUP(P!C37,'Banco de Dados'!$B$3:$B$274,'Banco de Dados'!$K$3:$K$274,"")</f>
        <v/>
      </c>
      <c r="B37" s="2" t="str">
        <f>_xlfn.XLOOKUP(P!C37,'Banco de Dados'!$B$3:$B$274,'Banco de Dados'!$L$3:$L$274,"")</f>
        <v/>
      </c>
      <c r="C37" s="2">
        <v>0</v>
      </c>
      <c r="D37" s="2" t="str">
        <f>_xlfn.XLOOKUP(P!C37,'Banco de Dados'!$B$3:$B$274,'Banco de Dados'!O$3:O$274,"")</f>
        <v/>
      </c>
      <c r="E37" s="2" t="str">
        <f>_xlfn.XLOOKUP(P!C37,'Banco de Dados'!$B$3:$B$274,'Banco de Dados'!P$3:P$274,"")</f>
        <v/>
      </c>
      <c r="F37" s="32" t="e">
        <f t="shared" si="0"/>
        <v>#VALUE!</v>
      </c>
      <c r="G37" s="3"/>
      <c r="H37" s="3"/>
      <c r="J37" s="7"/>
      <c r="L37"/>
      <c r="M37"/>
      <c r="X37" s="2"/>
      <c r="Y37" s="7"/>
      <c r="Z37" s="7"/>
      <c r="AA37" s="2"/>
      <c r="AB37" s="7"/>
      <c r="AC37" s="7"/>
      <c r="AD37" s="2"/>
      <c r="AF37" s="7"/>
      <c r="AG37" s="2"/>
      <c r="AH37" s="7"/>
      <c r="AI37" s="7"/>
      <c r="AJ37" s="2"/>
      <c r="AK37" s="7"/>
      <c r="AL37" s="7"/>
    </row>
    <row r="38" spans="1:38" x14ac:dyDescent="0.25">
      <c r="A38" s="28" t="str">
        <f>_xlfn.XLOOKUP(P!C38,'Banco de Dados'!$B$3:$B$274,'Banco de Dados'!$K$3:$K$274,"")</f>
        <v/>
      </c>
      <c r="B38" s="2" t="str">
        <f>_xlfn.XLOOKUP(P!C38,'Banco de Dados'!$B$3:$B$274,'Banco de Dados'!$L$3:$L$274,"")</f>
        <v/>
      </c>
      <c r="C38" s="2">
        <v>0</v>
      </c>
      <c r="D38" s="2" t="str">
        <f>_xlfn.XLOOKUP(P!C38,'Banco de Dados'!$B$3:$B$274,'Banco de Dados'!O$3:O$274,"")</f>
        <v/>
      </c>
      <c r="E38" s="2" t="str">
        <f>_xlfn.XLOOKUP(P!C38,'Banco de Dados'!$B$3:$B$274,'Banco de Dados'!P$3:P$274,"")</f>
        <v/>
      </c>
      <c r="F38" s="32" t="e">
        <f t="shared" si="0"/>
        <v>#VALUE!</v>
      </c>
      <c r="G38" s="3"/>
      <c r="H38" s="3"/>
      <c r="J38" s="7"/>
      <c r="L38"/>
      <c r="M38"/>
      <c r="X38" s="2"/>
      <c r="Y38" s="7"/>
      <c r="Z38" s="7"/>
      <c r="AA38" s="2"/>
      <c r="AB38" s="7"/>
      <c r="AC38" s="7"/>
      <c r="AD38" s="2"/>
      <c r="AF38" s="7"/>
      <c r="AG38" s="2"/>
      <c r="AH38" s="7"/>
      <c r="AI38" s="7"/>
      <c r="AJ38" s="2"/>
      <c r="AK38" s="7"/>
      <c r="AL38" s="7"/>
    </row>
    <row r="39" spans="1:38" ht="7.15" customHeight="1" x14ac:dyDescent="0.25">
      <c r="A39" s="43"/>
      <c r="B39" s="43"/>
      <c r="C39" s="43"/>
      <c r="D39" s="43"/>
      <c r="E39" s="43"/>
      <c r="F39" s="75"/>
      <c r="G39" s="45"/>
      <c r="H39" s="45"/>
      <c r="J39" s="43"/>
      <c r="K39" s="43"/>
      <c r="L39" s="43"/>
      <c r="M39" s="43"/>
      <c r="N39" s="43"/>
      <c r="P39" s="43"/>
      <c r="Q39" s="43"/>
      <c r="R39" s="43"/>
      <c r="S39" s="43"/>
      <c r="T39" s="43"/>
      <c r="U39" s="43"/>
      <c r="X39" s="2"/>
      <c r="Y39" s="7"/>
      <c r="Z39" s="7"/>
      <c r="AA39" s="2"/>
      <c r="AB39" s="7"/>
      <c r="AC39" s="7"/>
      <c r="AD39" s="2"/>
      <c r="AE39" s="43"/>
      <c r="AF39" s="7"/>
      <c r="AG39" s="2"/>
      <c r="AH39" s="7"/>
      <c r="AI39" s="7"/>
      <c r="AJ39" s="2"/>
      <c r="AK39" s="7"/>
      <c r="AL39" s="7"/>
    </row>
    <row r="40" spans="1:38" ht="15.75" x14ac:dyDescent="0.25">
      <c r="A40" s="36" t="str">
        <f>'Nome das Amostras'!A5</f>
        <v>ac</v>
      </c>
      <c r="B40" s="164" t="str">
        <f>VLOOKUP(A40,'Nome das Amostras'!$A$3:$D$28,2,FALSE)</f>
        <v>R2</v>
      </c>
      <c r="C40" s="164"/>
      <c r="D40" s="51" t="s">
        <v>65</v>
      </c>
      <c r="E40" s="52">
        <f>'Banco de Dados'!$O$13/'Banco de Dados'!V13</f>
        <v>0.69493521790341584</v>
      </c>
      <c r="F40" s="74"/>
      <c r="G40" s="3"/>
      <c r="H40" s="3"/>
      <c r="J40" s="7"/>
      <c r="X40" s="2"/>
      <c r="Y40" s="7"/>
      <c r="Z40" s="7"/>
      <c r="AA40" s="2"/>
      <c r="AB40" s="7"/>
      <c r="AC40" s="7"/>
      <c r="AD40" s="2"/>
      <c r="AF40" s="7"/>
      <c r="AG40" s="2"/>
      <c r="AH40" s="7"/>
      <c r="AI40" s="7"/>
      <c r="AJ40" s="2"/>
      <c r="AK40" s="7"/>
      <c r="AL40" s="7"/>
    </row>
    <row r="41" spans="1:38" ht="15.75" x14ac:dyDescent="0.25">
      <c r="A41" s="107" t="s">
        <v>1</v>
      </c>
      <c r="B41" s="107" t="s">
        <v>0</v>
      </c>
      <c r="C41" s="107" t="s">
        <v>212</v>
      </c>
      <c r="D41" s="107" t="s">
        <v>209</v>
      </c>
      <c r="E41" s="107" t="s">
        <v>213</v>
      </c>
      <c r="F41" s="76" t="s">
        <v>219</v>
      </c>
      <c r="G41" s="54" t="s">
        <v>140</v>
      </c>
      <c r="H41" s="54" t="s">
        <v>66</v>
      </c>
      <c r="J41" s="7"/>
      <c r="K41" s="72" t="str">
        <f>A40</f>
        <v>ac</v>
      </c>
      <c r="L41" s="55" t="s">
        <v>215</v>
      </c>
      <c r="M41" s="41" t="str">
        <f>$A$1</f>
        <v>Cálcio</v>
      </c>
      <c r="N41" s="3"/>
      <c r="X41" s="2"/>
      <c r="Y41" s="7"/>
      <c r="Z41" s="7"/>
      <c r="AA41" s="2"/>
      <c r="AB41" s="7"/>
      <c r="AC41" s="7"/>
      <c r="AD41" s="2"/>
      <c r="AF41" s="7"/>
      <c r="AG41" s="2"/>
      <c r="AH41" s="7"/>
      <c r="AI41" s="7"/>
      <c r="AJ41" s="2"/>
      <c r="AK41" s="7"/>
      <c r="AL41" s="7"/>
    </row>
    <row r="42" spans="1:38" x14ac:dyDescent="0.25">
      <c r="A42" s="28" t="str">
        <f>_xlfn.XLOOKUP(P!C42,'Banco de Dados'!$B$3:$B$274,'Banco de Dados'!$K$3:$K$274,"")</f>
        <v>Si</v>
      </c>
      <c r="B42" s="2" cm="1">
        <f t="array" ref="B42:E72">Dados!R5:U35</f>
        <v>14</v>
      </c>
      <c r="C42" s="2">
        <v>1740</v>
      </c>
      <c r="D42" s="2">
        <v>4158</v>
      </c>
      <c r="E42" s="2">
        <v>86</v>
      </c>
      <c r="F42" s="32">
        <f>(E42*100)/D42</f>
        <v>2.0683020683020681</v>
      </c>
      <c r="G42" s="3">
        <f t="shared" ref="G42:H69" si="3">D42*$E$40</f>
        <v>2889.5406360424031</v>
      </c>
      <c r="H42" s="3">
        <f t="shared" si="3"/>
        <v>59.764428739693763</v>
      </c>
      <c r="J42" s="7"/>
      <c r="K42" s="5" t="s">
        <v>210</v>
      </c>
      <c r="L42" s="5"/>
      <c r="M42" s="5" t="s">
        <v>211</v>
      </c>
      <c r="X42" s="2"/>
      <c r="Y42" s="7"/>
      <c r="Z42" s="7"/>
      <c r="AA42" s="2"/>
      <c r="AB42" s="7"/>
      <c r="AC42" s="7"/>
      <c r="AD42" s="2"/>
      <c r="AF42" s="7"/>
      <c r="AG42" s="2"/>
      <c r="AH42" s="7"/>
      <c r="AI42" s="7"/>
      <c r="AJ42" s="2"/>
      <c r="AK42" s="7"/>
      <c r="AL42" s="7"/>
    </row>
    <row r="43" spans="1:38" x14ac:dyDescent="0.25">
      <c r="A43" s="28" t="str">
        <f>_xlfn.XLOOKUP(P!C43,'Banco de Dados'!$B$3:$B$274,'Banco de Dados'!$K$3:$K$274,"")</f>
        <v>P</v>
      </c>
      <c r="B43" s="2">
        <v>15</v>
      </c>
      <c r="C43" s="2">
        <v>2013</v>
      </c>
      <c r="D43" s="2">
        <v>831</v>
      </c>
      <c r="E43" s="2">
        <v>71</v>
      </c>
      <c r="F43" s="32">
        <f t="shared" ref="F43:F72" si="4">(E43*100)/D43</f>
        <v>8.5439229843561968</v>
      </c>
      <c r="G43" s="3">
        <f t="shared" si="3"/>
        <v>577.49116607773851</v>
      </c>
      <c r="H43" s="3">
        <f t="shared" si="3"/>
        <v>49.340400471142523</v>
      </c>
      <c r="J43" s="7"/>
      <c r="K43" s="6">
        <f>_xlfn.XLOOKUP($B$4,A42:A69,G42:G69,"")</f>
        <v>11436.548881036515</v>
      </c>
      <c r="L43" s="6"/>
      <c r="M43" s="6">
        <f>_xlfn.XLOOKUP($B$4,A42:A69,H42:H69,"")</f>
        <v>120.22379269729095</v>
      </c>
      <c r="X43" s="2"/>
      <c r="Y43" s="7"/>
      <c r="Z43" s="7"/>
      <c r="AA43" s="2"/>
      <c r="AB43" s="7"/>
      <c r="AC43" s="7"/>
      <c r="AD43" s="2"/>
      <c r="AF43" s="7"/>
      <c r="AG43" s="2"/>
      <c r="AH43" s="7"/>
      <c r="AI43" s="7"/>
      <c r="AJ43" s="2"/>
      <c r="AK43" s="7"/>
      <c r="AL43" s="7"/>
    </row>
    <row r="44" spans="1:38" x14ac:dyDescent="0.25">
      <c r="A44" s="28" t="str">
        <f>_xlfn.XLOOKUP(P!C44,'Banco de Dados'!$B$3:$B$274,'Banco de Dados'!$K$3:$K$274,"")</f>
        <v>S</v>
      </c>
      <c r="B44" s="2">
        <v>16</v>
      </c>
      <c r="C44" s="2">
        <v>2307</v>
      </c>
      <c r="D44" s="2">
        <v>3751</v>
      </c>
      <c r="E44" s="2">
        <v>99</v>
      </c>
      <c r="F44" s="32">
        <f t="shared" si="4"/>
        <v>2.6392961876832843</v>
      </c>
      <c r="G44" s="3">
        <f t="shared" si="3"/>
        <v>2606.7020023557129</v>
      </c>
      <c r="H44" s="3">
        <f t="shared" si="3"/>
        <v>68.798586572438168</v>
      </c>
      <c r="J44" s="7"/>
      <c r="X44" s="2"/>
      <c r="Y44" s="7"/>
      <c r="Z44" s="7"/>
      <c r="AA44" s="2"/>
      <c r="AB44" s="7"/>
      <c r="AC44" s="7"/>
      <c r="AD44" s="2"/>
      <c r="AF44" s="7"/>
      <c r="AG44" s="2"/>
      <c r="AH44" s="7"/>
      <c r="AI44" s="7"/>
      <c r="AJ44" s="2"/>
      <c r="AK44" s="7"/>
      <c r="AL44" s="7"/>
    </row>
    <row r="45" spans="1:38" ht="15.75" x14ac:dyDescent="0.25">
      <c r="A45" s="28" t="str">
        <f>_xlfn.XLOOKUP(P!C45,'Banco de Dados'!$B$3:$B$274,'Banco de Dados'!$K$3:$K$274,"")</f>
        <v>Cl</v>
      </c>
      <c r="B45" s="2">
        <v>17</v>
      </c>
      <c r="C45" s="2">
        <v>2622</v>
      </c>
      <c r="D45" s="2">
        <v>8237</v>
      </c>
      <c r="E45" s="2">
        <v>160</v>
      </c>
      <c r="F45" s="32">
        <f t="shared" si="4"/>
        <v>1.9424547772247178</v>
      </c>
      <c r="G45" s="3">
        <f t="shared" si="3"/>
        <v>5724.1813898704359</v>
      </c>
      <c r="H45" s="3">
        <f t="shared" si="3"/>
        <v>111.18963486454653</v>
      </c>
      <c r="K45" s="165" t="s">
        <v>67</v>
      </c>
      <c r="L45" s="166"/>
      <c r="M45" s="167"/>
      <c r="N45"/>
      <c r="X45" s="2"/>
      <c r="Y45" s="7"/>
      <c r="Z45" s="7"/>
      <c r="AA45" s="2"/>
      <c r="AB45" s="7"/>
      <c r="AC45" s="7"/>
      <c r="AD45" s="2"/>
      <c r="AF45" s="7"/>
      <c r="AG45" s="2"/>
      <c r="AH45" s="7"/>
      <c r="AI45" s="7"/>
      <c r="AJ45" s="2"/>
      <c r="AK45" s="7"/>
      <c r="AL45" s="7"/>
    </row>
    <row r="46" spans="1:38" x14ac:dyDescent="0.25">
      <c r="A46" s="28" t="str">
        <f>_xlfn.XLOOKUP(P!C46,'Banco de Dados'!$B$3:$B$274,'Banco de Dados'!$K$3:$K$274,"")</f>
        <v>Ar</v>
      </c>
      <c r="B46" s="2">
        <v>18</v>
      </c>
      <c r="C46" s="2">
        <v>2957</v>
      </c>
      <c r="D46" s="2">
        <v>5943</v>
      </c>
      <c r="E46" s="2">
        <v>190</v>
      </c>
      <c r="F46" s="32">
        <f t="shared" si="4"/>
        <v>3.1970385327275785</v>
      </c>
      <c r="G46" s="3">
        <f t="shared" si="3"/>
        <v>4130</v>
      </c>
      <c r="H46" s="3">
        <f t="shared" si="3"/>
        <v>132.037691401649</v>
      </c>
      <c r="J46" s="7"/>
      <c r="K46" s="104" t="s">
        <v>240</v>
      </c>
      <c r="L46" s="39"/>
      <c r="M46" s="106" t="s">
        <v>209</v>
      </c>
      <c r="X46" s="2"/>
      <c r="Y46" s="7"/>
      <c r="Z46" s="7"/>
      <c r="AA46" s="2"/>
      <c r="AB46" s="7"/>
      <c r="AC46" s="7"/>
      <c r="AD46" s="2"/>
      <c r="AF46" s="7"/>
      <c r="AG46" s="2"/>
      <c r="AH46" s="7"/>
      <c r="AI46" s="7"/>
      <c r="AJ46" s="2"/>
      <c r="AK46" s="7"/>
      <c r="AL46" s="7"/>
    </row>
    <row r="47" spans="1:38" x14ac:dyDescent="0.25">
      <c r="A47" s="28" t="str">
        <f>_xlfn.XLOOKUP(P!C47,'Banco de Dados'!$B$3:$B$274,'Banco de Dados'!$K$3:$K$274,"")</f>
        <v>K</v>
      </c>
      <c r="B47" s="2">
        <v>19</v>
      </c>
      <c r="C47" s="2">
        <v>3313</v>
      </c>
      <c r="D47" s="2">
        <v>43735</v>
      </c>
      <c r="E47" s="2">
        <v>246</v>
      </c>
      <c r="F47" s="32">
        <f t="shared" si="4"/>
        <v>0.56247856407911279</v>
      </c>
      <c r="G47" s="3">
        <f t="shared" si="3"/>
        <v>30392.991755005893</v>
      </c>
      <c r="H47" s="3">
        <f t="shared" si="3"/>
        <v>170.9540636042403</v>
      </c>
      <c r="J47" s="58" t="s">
        <v>38</v>
      </c>
      <c r="K47" s="59">
        <f>$L$9</f>
        <v>50450</v>
      </c>
      <c r="L47" s="60"/>
      <c r="M47" s="61">
        <f>$M$11</f>
        <v>427317</v>
      </c>
      <c r="N47" s="60"/>
      <c r="X47" s="2"/>
      <c r="Y47" s="7"/>
      <c r="Z47" s="7"/>
      <c r="AA47" s="2"/>
      <c r="AB47" s="7"/>
      <c r="AC47" s="7"/>
      <c r="AD47" s="2"/>
      <c r="AF47" s="7"/>
      <c r="AG47" s="2"/>
      <c r="AH47" s="7"/>
      <c r="AI47" s="7"/>
      <c r="AJ47" s="2"/>
      <c r="AK47" s="7"/>
      <c r="AL47" s="7"/>
    </row>
    <row r="48" spans="1:38" x14ac:dyDescent="0.25">
      <c r="A48" s="28" t="str">
        <f>_xlfn.XLOOKUP(P!C48,'Banco de Dados'!$B$3:$B$274,'Banco de Dados'!$K$3:$K$274,"")</f>
        <v>Ca</v>
      </c>
      <c r="B48" s="2">
        <v>20</v>
      </c>
      <c r="C48" s="2">
        <v>3691</v>
      </c>
      <c r="D48" s="2">
        <v>16457</v>
      </c>
      <c r="E48" s="2">
        <v>173</v>
      </c>
      <c r="F48" s="32">
        <f t="shared" si="4"/>
        <v>1.0512244029896092</v>
      </c>
      <c r="G48" s="3">
        <f t="shared" si="3"/>
        <v>11436.548881036515</v>
      </c>
      <c r="H48" s="3">
        <f t="shared" si="3"/>
        <v>120.22379269729095</v>
      </c>
      <c r="J48" s="2"/>
      <c r="K48" s="18"/>
      <c r="L48" s="2" t="s">
        <v>70</v>
      </c>
      <c r="M48" s="19"/>
      <c r="X48" s="2"/>
      <c r="Y48" s="7"/>
      <c r="Z48" s="7"/>
      <c r="AA48" s="2"/>
      <c r="AB48" s="7"/>
      <c r="AC48" s="7"/>
      <c r="AD48" s="2"/>
      <c r="AF48" s="7"/>
      <c r="AG48" s="2"/>
      <c r="AH48" s="7"/>
      <c r="AI48" s="7"/>
      <c r="AJ48" s="2"/>
      <c r="AK48" s="7"/>
      <c r="AL48" s="7"/>
    </row>
    <row r="49" spans="1:38" x14ac:dyDescent="0.25">
      <c r="A49" s="28" t="str">
        <f>_xlfn.XLOOKUP(P!C49,'Banco de Dados'!$B$3:$B$274,'Banco de Dados'!$K$3:$K$274,"")</f>
        <v>Ti</v>
      </c>
      <c r="B49" s="2">
        <v>22</v>
      </c>
      <c r="C49" s="2">
        <v>4509</v>
      </c>
      <c r="D49" s="2">
        <v>14874</v>
      </c>
      <c r="E49" s="2">
        <v>165</v>
      </c>
      <c r="F49" s="32">
        <f t="shared" si="4"/>
        <v>1.1093182734973779</v>
      </c>
      <c r="G49" s="3">
        <f t="shared" si="3"/>
        <v>10336.466431095407</v>
      </c>
      <c r="H49" s="3">
        <f t="shared" si="3"/>
        <v>114.66431095406361</v>
      </c>
      <c r="J49" s="58" t="s">
        <v>69</v>
      </c>
      <c r="K49" s="62" t="s">
        <v>71</v>
      </c>
      <c r="L49" s="63"/>
      <c r="M49" s="64">
        <f>K43</f>
        <v>11436.548881036515</v>
      </c>
      <c r="N49" s="60"/>
      <c r="X49" s="2"/>
      <c r="Y49" s="7"/>
      <c r="Z49" s="7"/>
      <c r="AA49" s="2"/>
      <c r="AB49" s="7"/>
      <c r="AC49" s="7"/>
      <c r="AD49" s="2"/>
      <c r="AF49" s="7"/>
      <c r="AG49" s="2"/>
      <c r="AH49" s="7"/>
      <c r="AI49" s="7"/>
      <c r="AJ49" s="2"/>
      <c r="AK49" s="7"/>
      <c r="AL49" s="7"/>
    </row>
    <row r="50" spans="1:38" x14ac:dyDescent="0.25">
      <c r="A50" s="28" t="str">
        <f>_xlfn.XLOOKUP(P!C50,'Banco de Dados'!$B$3:$B$274,'Banco de Dados'!$K$3:$K$274,"")</f>
        <v>Cr</v>
      </c>
      <c r="B50" s="2">
        <v>24</v>
      </c>
      <c r="C50" s="2">
        <v>5412</v>
      </c>
      <c r="D50" s="2">
        <v>2809</v>
      </c>
      <c r="E50" s="2">
        <v>137</v>
      </c>
      <c r="F50" s="32">
        <f t="shared" si="4"/>
        <v>4.8771804912780352</v>
      </c>
      <c r="G50" s="3">
        <f t="shared" si="3"/>
        <v>1952.0730270906952</v>
      </c>
      <c r="H50" s="3">
        <f t="shared" si="3"/>
        <v>95.206124852767971</v>
      </c>
      <c r="J50" s="7"/>
      <c r="X50" s="2"/>
      <c r="Y50" s="7"/>
      <c r="Z50" s="7"/>
      <c r="AA50" s="2"/>
      <c r="AB50" s="7"/>
      <c r="AC50" s="7"/>
      <c r="AD50" s="2"/>
      <c r="AF50" s="7"/>
      <c r="AG50" s="2"/>
      <c r="AH50" s="7"/>
      <c r="AI50" s="7"/>
      <c r="AJ50" s="2"/>
      <c r="AK50" s="7"/>
      <c r="AL50" s="7"/>
    </row>
    <row r="51" spans="1:38" ht="15.75" x14ac:dyDescent="0.25">
      <c r="A51" s="28" t="str">
        <f>_xlfn.XLOOKUP(P!C51,'Banco de Dados'!$B$3:$B$274,'Banco de Dados'!$K$3:$K$274,"")</f>
        <v>Mn</v>
      </c>
      <c r="B51" s="2">
        <v>25</v>
      </c>
      <c r="C51" s="2">
        <v>5895</v>
      </c>
      <c r="D51" s="2">
        <v>3233</v>
      </c>
      <c r="E51" s="2">
        <v>151</v>
      </c>
      <c r="F51" s="32">
        <f t="shared" si="4"/>
        <v>4.6705845963501389</v>
      </c>
      <c r="G51" s="3">
        <f t="shared" si="3"/>
        <v>2246.7255594817434</v>
      </c>
      <c r="H51" s="3">
        <f t="shared" si="3"/>
        <v>104.93521790341579</v>
      </c>
      <c r="J51" s="7"/>
      <c r="K51" s="165" t="s">
        <v>218</v>
      </c>
      <c r="L51" s="166"/>
      <c r="M51" s="167"/>
      <c r="X51" s="2"/>
      <c r="Y51" s="7"/>
      <c r="Z51" s="7"/>
      <c r="AA51" s="2"/>
      <c r="AB51" s="7"/>
      <c r="AC51" s="7"/>
      <c r="AD51" s="2"/>
      <c r="AF51" s="7"/>
      <c r="AG51" s="2"/>
      <c r="AH51" s="7"/>
      <c r="AI51" s="7"/>
      <c r="AJ51" s="2"/>
      <c r="AK51" s="7"/>
      <c r="AL51" s="7"/>
    </row>
    <row r="52" spans="1:38" x14ac:dyDescent="0.25">
      <c r="A52" s="28" t="str">
        <f>_xlfn.XLOOKUP(P!C52,'Banco de Dados'!$B$3:$B$274,'Banco de Dados'!$K$3:$K$274,"")</f>
        <v>Fe</v>
      </c>
      <c r="B52" s="2">
        <v>26</v>
      </c>
      <c r="C52" s="2">
        <v>6399</v>
      </c>
      <c r="D52" s="2">
        <v>156134</v>
      </c>
      <c r="E52" s="2">
        <v>407</v>
      </c>
      <c r="F52" s="32">
        <f t="shared" si="4"/>
        <v>0.2606735240242356</v>
      </c>
      <c r="G52" s="3">
        <f t="shared" si="3"/>
        <v>108503.01531213193</v>
      </c>
      <c r="H52" s="3">
        <f t="shared" si="3"/>
        <v>282.83863368669023</v>
      </c>
      <c r="J52" s="7"/>
      <c r="K52" s="104" t="s">
        <v>236</v>
      </c>
      <c r="L52" s="108">
        <f>K43</f>
        <v>11436.548881036515</v>
      </c>
      <c r="M52" s="109">
        <f>M43</f>
        <v>120.22379269729095</v>
      </c>
      <c r="X52" s="2"/>
      <c r="Y52" s="7"/>
      <c r="Z52" s="7"/>
      <c r="AA52" s="2"/>
      <c r="AB52" s="7"/>
      <c r="AC52" s="7"/>
      <c r="AD52" s="2"/>
      <c r="AF52" s="7"/>
      <c r="AG52" s="2"/>
      <c r="AH52" s="7"/>
      <c r="AI52" s="7"/>
      <c r="AJ52" s="2"/>
      <c r="AK52" s="7"/>
      <c r="AL52" s="7"/>
    </row>
    <row r="53" spans="1:38" x14ac:dyDescent="0.25">
      <c r="A53" s="28" t="str">
        <f>_xlfn.XLOOKUP(P!C53,'Banco de Dados'!$B$3:$B$274,'Banco de Dados'!$K$3:$K$274,"")</f>
        <v>Ni</v>
      </c>
      <c r="B53" s="2">
        <v>28</v>
      </c>
      <c r="C53" s="2">
        <v>7472</v>
      </c>
      <c r="D53" s="2">
        <v>1151</v>
      </c>
      <c r="E53" s="2">
        <v>225</v>
      </c>
      <c r="F53" s="32">
        <f t="shared" si="4"/>
        <v>19.548218940052127</v>
      </c>
      <c r="G53" s="3">
        <f t="shared" si="3"/>
        <v>799.87043580683167</v>
      </c>
      <c r="H53" s="3">
        <f t="shared" si="3"/>
        <v>156.36042402826857</v>
      </c>
      <c r="J53" s="7"/>
      <c r="K53" s="104" t="s">
        <v>237</v>
      </c>
      <c r="L53" s="105">
        <f>$L$9</f>
        <v>50450</v>
      </c>
      <c r="M53" s="106">
        <f>$L$10</f>
        <v>550</v>
      </c>
      <c r="X53" s="2"/>
      <c r="Y53" s="7"/>
      <c r="Z53" s="7"/>
      <c r="AA53" s="2"/>
      <c r="AB53" s="7"/>
      <c r="AC53" s="7"/>
      <c r="AD53" s="2"/>
      <c r="AF53" s="7"/>
      <c r="AG53" s="2"/>
      <c r="AH53" s="7"/>
      <c r="AI53" s="7"/>
      <c r="AJ53" s="2"/>
      <c r="AK53" s="7"/>
      <c r="AL53" s="7"/>
    </row>
    <row r="54" spans="1:38" x14ac:dyDescent="0.25">
      <c r="A54" s="28" t="str">
        <f>_xlfn.XLOOKUP(P!C54,'Banco de Dados'!$B$3:$B$274,'Banco de Dados'!$K$3:$K$274,"")</f>
        <v>Cu</v>
      </c>
      <c r="B54" s="2">
        <v>29</v>
      </c>
      <c r="C54" s="2">
        <v>8041</v>
      </c>
      <c r="D54" s="2">
        <v>646</v>
      </c>
      <c r="E54" s="2">
        <v>230</v>
      </c>
      <c r="F54" s="32">
        <f t="shared" si="4"/>
        <v>35.60371517027864</v>
      </c>
      <c r="G54" s="3">
        <f t="shared" si="3"/>
        <v>448.92815076560663</v>
      </c>
      <c r="H54" s="3">
        <f t="shared" si="3"/>
        <v>159.83510011778563</v>
      </c>
      <c r="J54" s="7"/>
      <c r="K54" s="104" t="s">
        <v>238</v>
      </c>
      <c r="L54" s="105">
        <f>$M$11</f>
        <v>427317</v>
      </c>
      <c r="M54" s="106">
        <f>$M$12</f>
        <v>637</v>
      </c>
      <c r="X54" s="2"/>
      <c r="Y54" s="7"/>
      <c r="Z54" s="7"/>
      <c r="AA54" s="2"/>
      <c r="AB54" s="7"/>
      <c r="AC54" s="7"/>
      <c r="AD54" s="2"/>
      <c r="AF54" s="7"/>
      <c r="AG54" s="2"/>
      <c r="AH54" s="7"/>
      <c r="AI54" s="7"/>
      <c r="AJ54" s="2"/>
      <c r="AK54" s="7"/>
      <c r="AL54" s="7"/>
    </row>
    <row r="55" spans="1:38" x14ac:dyDescent="0.25">
      <c r="A55" s="28" t="str">
        <f>_xlfn.XLOOKUP(P!C55,'Banco de Dados'!$B$3:$B$274,'Banco de Dados'!$K$3:$K$274,"")</f>
        <v>Zn</v>
      </c>
      <c r="B55" s="2">
        <v>30</v>
      </c>
      <c r="C55" s="2">
        <v>8631</v>
      </c>
      <c r="D55" s="2">
        <v>1093</v>
      </c>
      <c r="E55" s="2">
        <v>226</v>
      </c>
      <c r="F55" s="32">
        <f t="shared" si="4"/>
        <v>20.677035681610246</v>
      </c>
      <c r="G55" s="3">
        <f t="shared" si="3"/>
        <v>759.56419316843346</v>
      </c>
      <c r="H55" s="3">
        <f t="shared" si="3"/>
        <v>157.05535924617197</v>
      </c>
      <c r="J55" s="7"/>
      <c r="K55" s="69" t="s">
        <v>217</v>
      </c>
      <c r="L55" s="110">
        <f>SQRT(((M52/L52)^2)+((M53/L53)^2)+((M54/L54)^2))</f>
        <v>1.5217769383031821E-2</v>
      </c>
      <c r="M55" s="71" t="str">
        <f>M64</f>
        <v>mg/kg</v>
      </c>
      <c r="X55" s="2"/>
      <c r="Y55" s="7"/>
      <c r="Z55" s="7"/>
      <c r="AA55" s="2"/>
      <c r="AB55" s="7"/>
      <c r="AC55" s="7"/>
      <c r="AD55" s="2"/>
      <c r="AF55" s="7"/>
      <c r="AG55" s="2"/>
      <c r="AH55" s="7"/>
      <c r="AI55" s="7"/>
      <c r="AJ55" s="2"/>
      <c r="AK55" s="7"/>
      <c r="AL55" s="7"/>
    </row>
    <row r="56" spans="1:38" x14ac:dyDescent="0.25">
      <c r="A56" s="28" t="str">
        <f>_xlfn.XLOOKUP(P!C56,'Banco de Dados'!$B$3:$B$274,'Banco de Dados'!$K$3:$K$274,"")</f>
        <v>Rh</v>
      </c>
      <c r="B56" s="2">
        <v>45</v>
      </c>
      <c r="C56" s="2">
        <v>20167</v>
      </c>
      <c r="D56" s="2">
        <v>1391</v>
      </c>
      <c r="E56" s="2">
        <v>125</v>
      </c>
      <c r="F56" s="32">
        <f t="shared" si="4"/>
        <v>8.9863407620416957</v>
      </c>
      <c r="G56" s="3">
        <f t="shared" si="3"/>
        <v>966.65488810365139</v>
      </c>
      <c r="H56" s="3">
        <f t="shared" si="3"/>
        <v>86.866902237926979</v>
      </c>
      <c r="J56" s="7"/>
      <c r="X56" s="2"/>
      <c r="Y56" s="7"/>
      <c r="Z56" s="7"/>
      <c r="AA56" s="2"/>
      <c r="AB56" s="7"/>
      <c r="AC56" s="7"/>
      <c r="AD56" s="2"/>
      <c r="AF56" s="7"/>
      <c r="AG56" s="2"/>
      <c r="AH56" s="7"/>
      <c r="AI56" s="7"/>
      <c r="AJ56" s="2"/>
      <c r="AK56" s="7"/>
      <c r="AL56" s="7"/>
    </row>
    <row r="57" spans="1:38" x14ac:dyDescent="0.25">
      <c r="A57" s="28" t="str">
        <f>_xlfn.XLOOKUP(P!C57,'Banco de Dados'!$B$3:$B$274,'Banco de Dados'!$K$3:$K$274,"")</f>
        <v>Rh</v>
      </c>
      <c r="B57" s="2">
        <v>45</v>
      </c>
      <c r="C57" s="2">
        <v>2696</v>
      </c>
      <c r="D57" s="2">
        <v>17638</v>
      </c>
      <c r="E57" s="2">
        <v>140</v>
      </c>
      <c r="F57" s="32">
        <f t="shared" si="4"/>
        <v>0.79374078693729444</v>
      </c>
      <c r="G57" s="3">
        <f t="shared" si="3"/>
        <v>12257.267373380448</v>
      </c>
      <c r="H57" s="3">
        <f t="shared" si="3"/>
        <v>97.290930506478219</v>
      </c>
      <c r="J57" s="7"/>
      <c r="X57" s="2"/>
      <c r="Y57" s="7"/>
      <c r="Z57" s="7"/>
      <c r="AA57" s="2"/>
      <c r="AB57" s="7"/>
      <c r="AC57" s="7"/>
      <c r="AD57" s="2"/>
      <c r="AF57" s="7"/>
      <c r="AG57" s="2"/>
      <c r="AH57" s="7"/>
      <c r="AI57" s="7"/>
      <c r="AJ57" s="2"/>
      <c r="AK57" s="7"/>
      <c r="AL57" s="7"/>
    </row>
    <row r="58" spans="1:38" x14ac:dyDescent="0.25">
      <c r="A58" s="28" t="str">
        <f>_xlfn.XLOOKUP(P!C58,'Banco de Dados'!$B$3:$B$274,'Banco de Dados'!$K$3:$K$274,"")</f>
        <v/>
      </c>
      <c r="B58" s="2">
        <v>0</v>
      </c>
      <c r="C58" s="2">
        <v>0</v>
      </c>
      <c r="D58" s="2">
        <v>0</v>
      </c>
      <c r="E58" s="2">
        <v>0</v>
      </c>
      <c r="F58" s="32" t="e">
        <f t="shared" si="4"/>
        <v>#DIV/0!</v>
      </c>
      <c r="G58" s="3">
        <f t="shared" si="3"/>
        <v>0</v>
      </c>
      <c r="H58" s="3">
        <f t="shared" si="3"/>
        <v>0</v>
      </c>
      <c r="J58" s="7"/>
      <c r="X58" s="2"/>
      <c r="Y58" s="7"/>
      <c r="Z58" s="7"/>
      <c r="AA58" s="2"/>
      <c r="AB58" s="7"/>
      <c r="AC58" s="7"/>
      <c r="AD58" s="2"/>
      <c r="AF58" s="7"/>
      <c r="AG58" s="2"/>
      <c r="AH58" s="7"/>
      <c r="AI58" s="7"/>
      <c r="AJ58" s="2"/>
      <c r="AK58" s="7"/>
      <c r="AL58" s="7"/>
    </row>
    <row r="59" spans="1:38" x14ac:dyDescent="0.25">
      <c r="A59" s="28" t="str">
        <f>_xlfn.XLOOKUP(P!C59,'Banco de Dados'!$B$3:$B$274,'Banco de Dados'!$K$3:$K$274,"")</f>
        <v/>
      </c>
      <c r="B59" s="2">
        <v>0</v>
      </c>
      <c r="C59" s="2">
        <v>0</v>
      </c>
      <c r="D59" s="2">
        <v>0</v>
      </c>
      <c r="E59" s="2">
        <v>0</v>
      </c>
      <c r="F59" s="32" t="e">
        <f t="shared" si="4"/>
        <v>#DIV/0!</v>
      </c>
      <c r="G59" s="3">
        <f t="shared" si="3"/>
        <v>0</v>
      </c>
      <c r="H59" s="3">
        <f t="shared" si="3"/>
        <v>0</v>
      </c>
      <c r="J59" s="7"/>
      <c r="X59" s="2"/>
      <c r="Y59" s="7"/>
      <c r="Z59" s="7"/>
      <c r="AA59" s="2"/>
      <c r="AB59" s="7"/>
      <c r="AC59" s="7"/>
      <c r="AD59" s="2"/>
      <c r="AF59" s="7"/>
      <c r="AG59" s="2"/>
      <c r="AH59" s="7"/>
      <c r="AI59" s="7"/>
      <c r="AJ59" s="2"/>
      <c r="AK59" s="7"/>
      <c r="AL59" s="7"/>
    </row>
    <row r="60" spans="1:38" x14ac:dyDescent="0.25">
      <c r="A60" s="28" t="str">
        <f>_xlfn.XLOOKUP(P!C60,'Banco de Dados'!$B$3:$B$274,'Banco de Dados'!$K$3:$K$274,"")</f>
        <v/>
      </c>
      <c r="B60" s="2">
        <v>0</v>
      </c>
      <c r="C60" s="2">
        <v>0</v>
      </c>
      <c r="D60" s="2">
        <v>0</v>
      </c>
      <c r="E60" s="2">
        <v>0</v>
      </c>
      <c r="F60" s="32" t="e">
        <f t="shared" si="4"/>
        <v>#DIV/0!</v>
      </c>
      <c r="G60" s="3">
        <f t="shared" si="3"/>
        <v>0</v>
      </c>
      <c r="H60" s="3">
        <f t="shared" si="3"/>
        <v>0</v>
      </c>
      <c r="J60" s="7"/>
      <c r="X60" s="2"/>
      <c r="Y60" s="7"/>
      <c r="Z60" s="7"/>
      <c r="AA60" s="2"/>
      <c r="AB60" s="7"/>
      <c r="AC60" s="7"/>
      <c r="AD60" s="2"/>
      <c r="AF60" s="7"/>
      <c r="AG60" s="2"/>
      <c r="AH60" s="7"/>
      <c r="AI60" s="7"/>
      <c r="AJ60" s="2"/>
      <c r="AK60" s="7"/>
      <c r="AL60" s="7"/>
    </row>
    <row r="61" spans="1:38" x14ac:dyDescent="0.25">
      <c r="A61" s="28" t="str">
        <f>_xlfn.XLOOKUP(P!C61,'Banco de Dados'!$B$3:$B$274,'Banco de Dados'!$K$3:$K$274,"")</f>
        <v/>
      </c>
      <c r="B61" s="2">
        <v>0</v>
      </c>
      <c r="C61" s="2">
        <v>0</v>
      </c>
      <c r="D61" s="2">
        <v>0</v>
      </c>
      <c r="E61" s="2">
        <v>0</v>
      </c>
      <c r="F61" s="32" t="e">
        <f t="shared" si="4"/>
        <v>#DIV/0!</v>
      </c>
      <c r="G61" s="3">
        <f t="shared" si="3"/>
        <v>0</v>
      </c>
      <c r="H61" s="3">
        <f t="shared" si="3"/>
        <v>0</v>
      </c>
      <c r="J61" s="7"/>
      <c r="X61" s="2"/>
      <c r="Y61" s="7"/>
      <c r="Z61" s="7"/>
      <c r="AA61" s="2"/>
      <c r="AB61" s="7"/>
      <c r="AC61" s="7"/>
      <c r="AD61" s="2"/>
      <c r="AF61" s="7"/>
      <c r="AG61" s="2"/>
      <c r="AH61" s="7"/>
      <c r="AI61" s="7"/>
      <c r="AJ61" s="2"/>
      <c r="AK61" s="7"/>
      <c r="AL61" s="7"/>
    </row>
    <row r="62" spans="1:38" x14ac:dyDescent="0.25">
      <c r="A62" s="28" t="str">
        <f>_xlfn.XLOOKUP(P!C62,'Banco de Dados'!$B$3:$B$274,'Banco de Dados'!$K$3:$K$274,"")</f>
        <v/>
      </c>
      <c r="B62" s="2">
        <v>0</v>
      </c>
      <c r="C62" s="2">
        <v>0</v>
      </c>
      <c r="D62" s="2">
        <v>0</v>
      </c>
      <c r="E62" s="2">
        <v>0</v>
      </c>
      <c r="F62" s="32" t="e">
        <f t="shared" si="4"/>
        <v>#DIV/0!</v>
      </c>
      <c r="G62" s="3">
        <f t="shared" si="3"/>
        <v>0</v>
      </c>
      <c r="H62" s="3">
        <f t="shared" si="3"/>
        <v>0</v>
      </c>
      <c r="J62" s="7"/>
      <c r="X62" s="2"/>
      <c r="Y62" s="7"/>
      <c r="Z62" s="7"/>
      <c r="AA62" s="2"/>
      <c r="AB62" s="7"/>
      <c r="AC62" s="7"/>
      <c r="AD62" s="2"/>
      <c r="AF62" s="7"/>
      <c r="AG62" s="2"/>
      <c r="AH62" s="7"/>
      <c r="AI62" s="7"/>
      <c r="AJ62" s="2"/>
      <c r="AK62" s="7"/>
      <c r="AL62" s="7"/>
    </row>
    <row r="63" spans="1:38" ht="15.75" x14ac:dyDescent="0.25">
      <c r="A63" s="28" t="str">
        <f>_xlfn.XLOOKUP(P!C63,'Banco de Dados'!$B$3:$B$274,'Banco de Dados'!$K$3:$K$274,"")</f>
        <v/>
      </c>
      <c r="B63" s="2">
        <v>0</v>
      </c>
      <c r="C63" s="2">
        <v>0</v>
      </c>
      <c r="D63" s="2">
        <v>0</v>
      </c>
      <c r="E63" s="17">
        <v>0</v>
      </c>
      <c r="F63" s="32" t="e">
        <f t="shared" si="4"/>
        <v>#DIV/0!</v>
      </c>
      <c r="G63" s="3">
        <f t="shared" si="3"/>
        <v>0</v>
      </c>
      <c r="H63" s="3">
        <f t="shared" si="3"/>
        <v>0</v>
      </c>
      <c r="J63" s="7"/>
      <c r="K63" s="101" t="s">
        <v>216</v>
      </c>
      <c r="L63" s="102" t="str">
        <f>K41</f>
        <v>ac</v>
      </c>
      <c r="M63" s="103" t="str">
        <f>M41</f>
        <v>Cálcio</v>
      </c>
      <c r="X63" s="2"/>
      <c r="Y63" s="7"/>
      <c r="Z63" s="7"/>
      <c r="AA63" s="2"/>
      <c r="AB63" s="7"/>
      <c r="AC63" s="7"/>
      <c r="AD63" s="2"/>
      <c r="AF63" s="7"/>
      <c r="AG63" s="2"/>
      <c r="AH63" s="7"/>
      <c r="AI63" s="7"/>
      <c r="AJ63" s="2"/>
      <c r="AK63" s="7"/>
      <c r="AL63" s="7"/>
    </row>
    <row r="64" spans="1:38" x14ac:dyDescent="0.25">
      <c r="A64" s="28" t="str">
        <f>_xlfn.XLOOKUP(P!C64,'Banco de Dados'!$B$3:$B$274,'Banco de Dados'!$K$3:$K$274,"")</f>
        <v/>
      </c>
      <c r="B64" s="2">
        <v>0</v>
      </c>
      <c r="C64" s="2">
        <v>0</v>
      </c>
      <c r="D64" s="2">
        <v>0</v>
      </c>
      <c r="E64" s="2">
        <v>0</v>
      </c>
      <c r="F64" s="32" t="e">
        <f t="shared" si="4"/>
        <v>#DIV/0!</v>
      </c>
      <c r="G64" s="3">
        <f t="shared" si="3"/>
        <v>0</v>
      </c>
      <c r="H64" s="3">
        <f t="shared" si="3"/>
        <v>0</v>
      </c>
      <c r="J64" s="7"/>
      <c r="K64" s="68" t="s">
        <v>68</v>
      </c>
      <c r="L64" s="29">
        <f>(K47*M49)/M47</f>
        <v>1350.2245196149279</v>
      </c>
      <c r="M64" s="66" t="str">
        <f>$M$9</f>
        <v>mg/kg</v>
      </c>
      <c r="X64" s="2"/>
      <c r="Y64" s="7"/>
      <c r="Z64" s="7"/>
      <c r="AA64" s="2"/>
      <c r="AB64" s="7"/>
      <c r="AC64" s="7"/>
      <c r="AD64" s="2"/>
      <c r="AF64" s="7"/>
      <c r="AG64" s="2"/>
      <c r="AH64" s="7"/>
      <c r="AI64" s="7"/>
      <c r="AJ64" s="2"/>
      <c r="AK64" s="7"/>
      <c r="AL64" s="7"/>
    </row>
    <row r="65" spans="1:38" x14ac:dyDescent="0.25">
      <c r="A65" s="28" t="str">
        <f>_xlfn.XLOOKUP(P!C65,'Banco de Dados'!$B$3:$B$274,'Banco de Dados'!$K$3:$K$274,"")</f>
        <v/>
      </c>
      <c r="B65" s="2">
        <v>0</v>
      </c>
      <c r="C65" s="2">
        <v>0</v>
      </c>
      <c r="D65" s="2">
        <v>0</v>
      </c>
      <c r="E65" s="2">
        <v>0</v>
      </c>
      <c r="F65" s="32" t="e">
        <f t="shared" si="4"/>
        <v>#DIV/0!</v>
      </c>
      <c r="G65" s="3">
        <f t="shared" si="3"/>
        <v>0</v>
      </c>
      <c r="H65" s="3">
        <f t="shared" si="3"/>
        <v>0</v>
      </c>
      <c r="J65" s="7"/>
      <c r="K65" s="111" t="s">
        <v>246</v>
      </c>
      <c r="L65" s="126">
        <f>SQRT(((M52/L52)^2)+((M53/L53)^2)+((M54/L54)^2))</f>
        <v>1.5217769383031821E-2</v>
      </c>
      <c r="M65" s="66"/>
      <c r="X65" s="2"/>
      <c r="Y65" s="7"/>
      <c r="Z65" s="7"/>
      <c r="AA65" s="2"/>
      <c r="AB65" s="7"/>
      <c r="AC65" s="7"/>
      <c r="AD65" s="2"/>
      <c r="AF65" s="7"/>
      <c r="AG65" s="2"/>
      <c r="AH65" s="7"/>
      <c r="AI65" s="7"/>
      <c r="AJ65" s="2"/>
      <c r="AK65" s="7"/>
      <c r="AL65" s="7"/>
    </row>
    <row r="66" spans="1:38" x14ac:dyDescent="0.25">
      <c r="A66" s="28" t="str">
        <f>_xlfn.XLOOKUP(P!C66,'Banco de Dados'!$B$3:$B$274,'Banco de Dados'!$K$3:$K$274,"")</f>
        <v/>
      </c>
      <c r="B66" s="2">
        <v>0</v>
      </c>
      <c r="C66" s="2">
        <v>0</v>
      </c>
      <c r="D66" s="2">
        <v>0</v>
      </c>
      <c r="E66" s="2">
        <v>0</v>
      </c>
      <c r="F66" s="32" t="e">
        <f t="shared" si="4"/>
        <v>#DIV/0!</v>
      </c>
      <c r="G66" s="3">
        <f t="shared" si="3"/>
        <v>0</v>
      </c>
      <c r="H66" s="3">
        <f t="shared" si="3"/>
        <v>0</v>
      </c>
      <c r="J66" s="7"/>
      <c r="K66" s="69" t="s">
        <v>247</v>
      </c>
      <c r="L66" s="127">
        <f>L65*L64</f>
        <v>20.547405354814899</v>
      </c>
      <c r="M66" s="71" t="str">
        <f>$M$9</f>
        <v>mg/kg</v>
      </c>
      <c r="X66" s="2"/>
      <c r="Y66" s="7"/>
      <c r="Z66" s="7"/>
      <c r="AA66" s="2"/>
      <c r="AB66" s="7"/>
      <c r="AC66" s="7"/>
      <c r="AD66" s="2"/>
      <c r="AF66" s="7"/>
      <c r="AG66" s="2"/>
      <c r="AH66" s="7"/>
      <c r="AI66" s="7"/>
      <c r="AJ66" s="2"/>
      <c r="AK66" s="7"/>
      <c r="AL66" s="7"/>
    </row>
    <row r="67" spans="1:38" x14ac:dyDescent="0.25">
      <c r="A67" s="28" t="str">
        <f>_xlfn.XLOOKUP(P!C67,'Banco de Dados'!$B$3:$B$274,'Banco de Dados'!$K$3:$K$274,"")</f>
        <v/>
      </c>
      <c r="B67" s="2">
        <v>0</v>
      </c>
      <c r="C67" s="2">
        <v>0</v>
      </c>
      <c r="D67" s="2">
        <v>0</v>
      </c>
      <c r="E67" s="2">
        <v>0</v>
      </c>
      <c r="F67" s="32" t="e">
        <f t="shared" si="4"/>
        <v>#DIV/0!</v>
      </c>
      <c r="G67" s="3">
        <f t="shared" si="3"/>
        <v>0</v>
      </c>
      <c r="H67" s="3">
        <f t="shared" si="3"/>
        <v>0</v>
      </c>
      <c r="J67" s="7"/>
      <c r="K67" s="123"/>
      <c r="L67" s="124"/>
      <c r="X67" s="2"/>
      <c r="Y67" s="7"/>
      <c r="Z67" s="7"/>
      <c r="AA67" s="2"/>
      <c r="AB67" s="7"/>
      <c r="AC67" s="7"/>
      <c r="AD67" s="2"/>
      <c r="AF67" s="7"/>
      <c r="AG67" s="2"/>
      <c r="AH67" s="7"/>
      <c r="AI67" s="7"/>
      <c r="AJ67" s="2"/>
      <c r="AK67" s="7"/>
      <c r="AL67" s="7"/>
    </row>
    <row r="68" spans="1:38" x14ac:dyDescent="0.25">
      <c r="A68" s="28" t="str">
        <f>_xlfn.XLOOKUP(P!C68,'Banco de Dados'!$B$3:$B$274,'Banco de Dados'!$K$3:$K$274,"")</f>
        <v/>
      </c>
      <c r="B68" s="2">
        <v>0</v>
      </c>
      <c r="C68" s="2">
        <v>0</v>
      </c>
      <c r="D68" s="2">
        <v>0</v>
      </c>
      <c r="E68" s="2">
        <v>0</v>
      </c>
      <c r="F68" s="32" t="e">
        <f t="shared" si="4"/>
        <v>#DIV/0!</v>
      </c>
      <c r="G68" s="3">
        <f t="shared" si="3"/>
        <v>0</v>
      </c>
      <c r="H68" s="3">
        <f t="shared" si="3"/>
        <v>0</v>
      </c>
      <c r="J68" s="7"/>
      <c r="X68" s="2"/>
      <c r="Y68" s="7"/>
      <c r="Z68" s="7"/>
      <c r="AA68" s="2"/>
      <c r="AB68" s="7"/>
      <c r="AC68" s="7"/>
      <c r="AD68" s="2"/>
      <c r="AF68" s="7"/>
      <c r="AG68" s="2"/>
      <c r="AH68" s="7"/>
      <c r="AI68" s="7"/>
      <c r="AJ68" s="2"/>
      <c r="AK68" s="7"/>
      <c r="AL68" s="7"/>
    </row>
    <row r="69" spans="1:38" x14ac:dyDescent="0.25">
      <c r="A69" s="28" t="str">
        <f>_xlfn.XLOOKUP(P!C69,'Banco de Dados'!$B$3:$B$274,'Banco de Dados'!$K$3:$K$274,"")</f>
        <v/>
      </c>
      <c r="B69" s="2">
        <v>0</v>
      </c>
      <c r="C69" s="2">
        <v>0</v>
      </c>
      <c r="D69" s="2">
        <v>0</v>
      </c>
      <c r="E69" s="2">
        <v>0</v>
      </c>
      <c r="F69" s="32" t="e">
        <f t="shared" si="4"/>
        <v>#DIV/0!</v>
      </c>
      <c r="G69" s="3">
        <f t="shared" si="3"/>
        <v>0</v>
      </c>
      <c r="H69" s="3">
        <f t="shared" si="3"/>
        <v>0</v>
      </c>
      <c r="J69" s="7"/>
      <c r="X69" s="2"/>
      <c r="Y69" s="7"/>
      <c r="Z69" s="7"/>
      <c r="AA69" s="2"/>
      <c r="AB69" s="7"/>
      <c r="AC69" s="7"/>
      <c r="AD69" s="2"/>
      <c r="AF69" s="7"/>
      <c r="AG69" s="2"/>
      <c r="AH69" s="7"/>
      <c r="AI69" s="7"/>
      <c r="AJ69" s="2"/>
      <c r="AK69" s="7"/>
      <c r="AL69" s="7"/>
    </row>
    <row r="70" spans="1:38" x14ac:dyDescent="0.25">
      <c r="A70" s="28" t="str">
        <f>_xlfn.XLOOKUP(P!C70,'Banco de Dados'!$B$3:$B$274,'Banco de Dados'!$K$3:$K$274,"")</f>
        <v/>
      </c>
      <c r="B70" s="2">
        <v>0</v>
      </c>
      <c r="C70" s="2">
        <v>0</v>
      </c>
      <c r="D70" s="2">
        <v>0</v>
      </c>
      <c r="E70" s="2">
        <v>0</v>
      </c>
      <c r="F70" s="32" t="e">
        <f t="shared" si="4"/>
        <v>#DIV/0!</v>
      </c>
      <c r="G70" s="3">
        <f t="shared" ref="G70:H72" si="5">D70*$E$40</f>
        <v>0</v>
      </c>
      <c r="H70" s="3">
        <f t="shared" si="5"/>
        <v>0</v>
      </c>
      <c r="J70" s="7"/>
      <c r="X70" s="2"/>
      <c r="Y70" s="7"/>
      <c r="Z70" s="7"/>
      <c r="AA70" s="2"/>
      <c r="AB70" s="7"/>
      <c r="AC70" s="7"/>
      <c r="AD70" s="2"/>
      <c r="AF70" s="7"/>
      <c r="AG70" s="2"/>
      <c r="AH70" s="7"/>
      <c r="AI70" s="7"/>
      <c r="AJ70" s="2"/>
      <c r="AK70" s="7"/>
      <c r="AL70" s="7"/>
    </row>
    <row r="71" spans="1:38" x14ac:dyDescent="0.25">
      <c r="A71" s="28" t="str">
        <f>_xlfn.XLOOKUP(P!C71,'Banco de Dados'!$B$3:$B$274,'Banco de Dados'!$K$3:$K$274,"")</f>
        <v/>
      </c>
      <c r="B71" s="2">
        <v>0</v>
      </c>
      <c r="C71" s="2">
        <v>0</v>
      </c>
      <c r="D71" s="2">
        <v>0</v>
      </c>
      <c r="E71" s="2">
        <v>0</v>
      </c>
      <c r="F71" s="32" t="e">
        <f t="shared" si="4"/>
        <v>#DIV/0!</v>
      </c>
      <c r="G71" s="3">
        <f t="shared" si="5"/>
        <v>0</v>
      </c>
      <c r="H71" s="3">
        <f t="shared" si="5"/>
        <v>0</v>
      </c>
      <c r="J71" s="7"/>
      <c r="X71" s="2"/>
      <c r="Y71" s="7"/>
      <c r="Z71" s="7"/>
      <c r="AA71" s="2"/>
      <c r="AB71" s="7"/>
      <c r="AC71" s="7"/>
      <c r="AD71" s="2"/>
      <c r="AF71" s="7"/>
      <c r="AG71" s="2"/>
      <c r="AH71" s="7"/>
      <c r="AI71" s="7"/>
      <c r="AJ71" s="2"/>
      <c r="AK71" s="7"/>
      <c r="AL71" s="7"/>
    </row>
    <row r="72" spans="1:38" x14ac:dyDescent="0.25">
      <c r="A72" s="28" t="str">
        <f>_xlfn.XLOOKUP(P!C72,'Banco de Dados'!$B$3:$B$274,'Banco de Dados'!$K$3:$K$274,"")</f>
        <v/>
      </c>
      <c r="B72" s="2">
        <v>0</v>
      </c>
      <c r="C72" s="2">
        <v>0</v>
      </c>
      <c r="D72" s="2">
        <v>0</v>
      </c>
      <c r="E72" s="2">
        <v>0</v>
      </c>
      <c r="F72" s="32" t="e">
        <f t="shared" si="4"/>
        <v>#DIV/0!</v>
      </c>
      <c r="G72" s="3">
        <f t="shared" si="5"/>
        <v>0</v>
      </c>
      <c r="H72" s="3">
        <f t="shared" si="5"/>
        <v>0</v>
      </c>
      <c r="J72" s="7"/>
      <c r="X72" s="2"/>
      <c r="Y72" s="7"/>
      <c r="Z72" s="7"/>
      <c r="AA72" s="2"/>
      <c r="AB72" s="7"/>
      <c r="AC72" s="7"/>
      <c r="AD72" s="2"/>
      <c r="AF72" s="7"/>
      <c r="AG72" s="2"/>
      <c r="AH72" s="7"/>
      <c r="AI72" s="7"/>
      <c r="AJ72" s="2"/>
      <c r="AK72" s="7"/>
      <c r="AL72" s="7"/>
    </row>
    <row r="73" spans="1:38" x14ac:dyDescent="0.25">
      <c r="A73" s="21"/>
      <c r="B73" s="21"/>
      <c r="C73" s="21"/>
      <c r="D73" s="21"/>
      <c r="E73" s="21"/>
      <c r="F73" s="77"/>
      <c r="G73" s="22"/>
      <c r="H73" s="22"/>
      <c r="J73" s="21"/>
      <c r="K73" s="21"/>
      <c r="L73" s="21"/>
      <c r="M73" s="21"/>
      <c r="N73" s="21"/>
      <c r="X73" s="2"/>
      <c r="Y73" s="7"/>
      <c r="Z73" s="7"/>
      <c r="AA73" s="2"/>
      <c r="AB73" s="7"/>
      <c r="AC73" s="7"/>
      <c r="AD73" s="2"/>
      <c r="AF73" s="7"/>
      <c r="AG73" s="2"/>
      <c r="AH73" s="7"/>
      <c r="AI73" s="7"/>
      <c r="AJ73" s="2"/>
      <c r="AK73" s="7"/>
      <c r="AL73" s="7"/>
    </row>
    <row r="74" spans="1:38" ht="15.75" x14ac:dyDescent="0.25">
      <c r="A74" s="36" t="str">
        <f>'Nome das Amostras'!A6</f>
        <v>ad</v>
      </c>
      <c r="B74" s="164" t="str">
        <f>VLOOKUP(A74,'Nome das Amostras'!$A$3:$D$28,2,FALSE)</f>
        <v>R3</v>
      </c>
      <c r="C74" s="164"/>
      <c r="D74" s="51" t="s">
        <v>65</v>
      </c>
      <c r="E74" s="52">
        <f>'Banco de Dados'!$O$13/'Banco de Dados'!AC13</f>
        <v>0.66207117665918569</v>
      </c>
      <c r="F74" s="74"/>
      <c r="G74" s="3"/>
      <c r="H74" s="3"/>
      <c r="J74" s="7"/>
      <c r="X74" s="2"/>
      <c r="Y74" s="7"/>
      <c r="Z74" s="7"/>
      <c r="AA74" s="2"/>
      <c r="AB74" s="7"/>
      <c r="AC74" s="7"/>
      <c r="AD74" s="2"/>
      <c r="AF74" s="7"/>
      <c r="AG74" s="2"/>
      <c r="AH74" s="7"/>
      <c r="AI74" s="7"/>
      <c r="AJ74" s="2"/>
      <c r="AK74" s="7"/>
      <c r="AL74" s="7"/>
    </row>
    <row r="75" spans="1:38" ht="15.75" x14ac:dyDescent="0.25">
      <c r="A75" s="107" t="s">
        <v>1</v>
      </c>
      <c r="B75" s="107" t="s">
        <v>0</v>
      </c>
      <c r="C75" s="107" t="s">
        <v>212</v>
      </c>
      <c r="D75" s="107" t="s">
        <v>209</v>
      </c>
      <c r="E75" s="107" t="s">
        <v>213</v>
      </c>
      <c r="F75" s="76" t="s">
        <v>219</v>
      </c>
      <c r="G75" s="54" t="s">
        <v>140</v>
      </c>
      <c r="H75" s="54" t="s">
        <v>66</v>
      </c>
      <c r="J75" s="7"/>
      <c r="K75" s="72" t="str">
        <f>A74</f>
        <v>ad</v>
      </c>
      <c r="L75" s="55" t="s">
        <v>215</v>
      </c>
      <c r="M75" s="41" t="str">
        <f>$A$1</f>
        <v>Cálcio</v>
      </c>
      <c r="N75" s="3"/>
      <c r="X75" s="2"/>
      <c r="Y75" s="7"/>
      <c r="Z75" s="7"/>
      <c r="AA75" s="2"/>
      <c r="AB75" s="7"/>
      <c r="AC75" s="7"/>
      <c r="AD75" s="2"/>
      <c r="AF75" s="7"/>
      <c r="AG75" s="2"/>
      <c r="AH75" s="7"/>
      <c r="AI75" s="7"/>
      <c r="AJ75" s="2"/>
      <c r="AK75" s="7"/>
      <c r="AL75" s="7"/>
    </row>
    <row r="76" spans="1:38" x14ac:dyDescent="0.25">
      <c r="A76" s="28" t="str">
        <f>_xlfn.XLOOKUP(P!C76,'Banco de Dados'!$B$3:$B$274,'Banco de Dados'!$K$3:$K$274,"")</f>
        <v>Si</v>
      </c>
      <c r="B76" s="2" cm="1">
        <f t="array" ref="B76:E106">Dados!Y5:AB35</f>
        <v>14</v>
      </c>
      <c r="C76" s="2">
        <v>1740</v>
      </c>
      <c r="D76" s="2">
        <v>3391</v>
      </c>
      <c r="E76" s="2">
        <v>79</v>
      </c>
      <c r="F76" s="32">
        <f>(E76*100)/D76</f>
        <v>2.3296962547920965</v>
      </c>
      <c r="G76" s="3">
        <f t="shared" ref="G76:H103" si="6">$E$74*D76</f>
        <v>2245.0833600512988</v>
      </c>
      <c r="H76" s="3">
        <f t="shared" si="6"/>
        <v>52.303622956075671</v>
      </c>
      <c r="J76" s="7"/>
      <c r="K76" s="5" t="s">
        <v>210</v>
      </c>
      <c r="L76" s="5"/>
      <c r="M76" s="5" t="s">
        <v>211</v>
      </c>
      <c r="X76" s="2"/>
      <c r="Y76" s="7"/>
      <c r="Z76" s="7"/>
      <c r="AA76" s="2"/>
      <c r="AB76" s="7"/>
      <c r="AC76" s="7"/>
      <c r="AD76" s="2"/>
      <c r="AF76" s="7"/>
      <c r="AG76" s="2"/>
      <c r="AH76" s="7"/>
      <c r="AI76" s="7"/>
      <c r="AJ76" s="2"/>
      <c r="AK76" s="7"/>
      <c r="AL76" s="7"/>
    </row>
    <row r="77" spans="1:38" x14ac:dyDescent="0.25">
      <c r="A77" s="28" t="str">
        <f>_xlfn.XLOOKUP(P!C77,'Banco de Dados'!$B$3:$B$274,'Banco de Dados'!$K$3:$K$274,"")</f>
        <v>P</v>
      </c>
      <c r="B77" s="2">
        <v>15</v>
      </c>
      <c r="C77" s="2">
        <v>2013</v>
      </c>
      <c r="D77" s="2">
        <v>630</v>
      </c>
      <c r="E77" s="2">
        <v>71</v>
      </c>
      <c r="F77" s="32">
        <f t="shared" ref="F77:F106" si="7">(E77*100)/D77</f>
        <v>11.269841269841271</v>
      </c>
      <c r="G77" s="3">
        <f t="shared" si="6"/>
        <v>417.10484129528697</v>
      </c>
      <c r="H77" s="3">
        <f t="shared" si="6"/>
        <v>47.007053542802183</v>
      </c>
      <c r="J77" s="7"/>
      <c r="K77" s="6">
        <f>_xlfn.XLOOKUP($B$4,A76:A103,G76:G103,"")</f>
        <v>12495.269317088812</v>
      </c>
      <c r="L77" s="6"/>
      <c r="M77" s="6">
        <f>_xlfn.XLOOKUP($B$4,A76:A103,H76:H103,"")</f>
        <v>119.17281179865343</v>
      </c>
      <c r="X77" s="2"/>
      <c r="Y77" s="7"/>
      <c r="Z77" s="7"/>
      <c r="AA77" s="2"/>
      <c r="AB77" s="7"/>
      <c r="AC77" s="7"/>
      <c r="AD77" s="2"/>
      <c r="AF77" s="7"/>
      <c r="AG77" s="2"/>
      <c r="AH77" s="7"/>
      <c r="AI77" s="7"/>
      <c r="AJ77" s="2"/>
      <c r="AK77" s="7"/>
      <c r="AL77" s="7"/>
    </row>
    <row r="78" spans="1:38" x14ac:dyDescent="0.25">
      <c r="A78" s="28" t="str">
        <f>_xlfn.XLOOKUP(P!C78,'Banco de Dados'!$B$3:$B$274,'Banco de Dados'!$K$3:$K$274,"")</f>
        <v>S</v>
      </c>
      <c r="B78" s="2">
        <v>16</v>
      </c>
      <c r="C78" s="2">
        <v>2307</v>
      </c>
      <c r="D78" s="2">
        <v>3279</v>
      </c>
      <c r="E78" s="2">
        <v>99</v>
      </c>
      <c r="F78" s="32">
        <f t="shared" si="7"/>
        <v>3.019213174748399</v>
      </c>
      <c r="G78" s="3">
        <f t="shared" si="6"/>
        <v>2170.9313882654696</v>
      </c>
      <c r="H78" s="3">
        <f t="shared" si="6"/>
        <v>65.545046489259377</v>
      </c>
      <c r="J78" s="7"/>
      <c r="X78" s="2"/>
      <c r="Y78" s="7"/>
      <c r="Z78" s="7"/>
      <c r="AA78" s="2"/>
      <c r="AB78" s="7"/>
      <c r="AC78" s="7"/>
      <c r="AD78" s="2"/>
      <c r="AF78" s="7"/>
      <c r="AG78" s="2"/>
      <c r="AH78" s="7"/>
      <c r="AI78" s="7"/>
      <c r="AJ78" s="2"/>
      <c r="AK78" s="7"/>
      <c r="AL78" s="7"/>
    </row>
    <row r="79" spans="1:38" ht="15.75" x14ac:dyDescent="0.25">
      <c r="A79" s="28" t="str">
        <f>_xlfn.XLOOKUP(P!C79,'Banco de Dados'!$B$3:$B$274,'Banco de Dados'!$K$3:$K$274,"")</f>
        <v>Cl</v>
      </c>
      <c r="B79" s="2">
        <v>17</v>
      </c>
      <c r="C79" s="2">
        <v>2622</v>
      </c>
      <c r="D79" s="2">
        <v>11608</v>
      </c>
      <c r="E79" s="2">
        <v>176</v>
      </c>
      <c r="F79" s="32">
        <f t="shared" si="7"/>
        <v>1.516195727084769</v>
      </c>
      <c r="G79" s="3">
        <f t="shared" si="6"/>
        <v>7685.3222186598277</v>
      </c>
      <c r="H79" s="3">
        <f t="shared" si="6"/>
        <v>116.52452709201668</v>
      </c>
      <c r="K79" s="165" t="s">
        <v>67</v>
      </c>
      <c r="L79" s="166"/>
      <c r="M79" s="167"/>
      <c r="N79"/>
      <c r="X79" s="2"/>
      <c r="Y79" s="7"/>
      <c r="Z79" s="7"/>
      <c r="AA79" s="2"/>
      <c r="AB79" s="7"/>
      <c r="AC79" s="7"/>
      <c r="AD79" s="2"/>
      <c r="AF79" s="7"/>
      <c r="AG79" s="2"/>
      <c r="AH79" s="7"/>
      <c r="AI79" s="7"/>
      <c r="AJ79" s="2"/>
      <c r="AK79" s="7"/>
      <c r="AL79" s="7"/>
    </row>
    <row r="80" spans="1:38" x14ac:dyDescent="0.25">
      <c r="A80" s="28" t="str">
        <f>_xlfn.XLOOKUP(P!C80,'Banco de Dados'!$B$3:$B$274,'Banco de Dados'!$K$3:$K$274,"")</f>
        <v>Ar</v>
      </c>
      <c r="B80" s="2">
        <v>18</v>
      </c>
      <c r="C80" s="2">
        <v>2957</v>
      </c>
      <c r="D80" s="2">
        <v>6238</v>
      </c>
      <c r="E80" s="2">
        <v>192</v>
      </c>
      <c r="F80" s="32">
        <f t="shared" si="7"/>
        <v>3.0779095864058994</v>
      </c>
      <c r="G80" s="3">
        <f t="shared" si="6"/>
        <v>4130</v>
      </c>
      <c r="H80" s="3">
        <f t="shared" si="6"/>
        <v>127.11766591856366</v>
      </c>
      <c r="J80" s="7"/>
      <c r="K80" s="104" t="s">
        <v>240</v>
      </c>
      <c r="L80" s="39"/>
      <c r="M80" s="106" t="s">
        <v>209</v>
      </c>
      <c r="X80" s="2"/>
      <c r="Y80" s="7"/>
      <c r="Z80" s="7"/>
      <c r="AA80" s="2"/>
      <c r="AB80" s="7"/>
      <c r="AC80" s="7"/>
      <c r="AD80" s="2"/>
      <c r="AF80" s="7"/>
      <c r="AG80" s="2"/>
      <c r="AH80" s="7"/>
      <c r="AI80" s="7"/>
      <c r="AJ80" s="2"/>
      <c r="AK80" s="7"/>
      <c r="AL80" s="7"/>
    </row>
    <row r="81" spans="1:38" x14ac:dyDescent="0.25">
      <c r="A81" s="28" t="str">
        <f>_xlfn.XLOOKUP(P!C81,'Banco de Dados'!$B$3:$B$274,'Banco de Dados'!$K$3:$K$274,"")</f>
        <v>K</v>
      </c>
      <c r="B81" s="2">
        <v>19</v>
      </c>
      <c r="C81" s="2">
        <v>3313</v>
      </c>
      <c r="D81" s="2">
        <v>37860</v>
      </c>
      <c r="E81" s="2">
        <v>236</v>
      </c>
      <c r="F81" s="32">
        <f t="shared" si="7"/>
        <v>0.62334918119387217</v>
      </c>
      <c r="G81" s="3">
        <f t="shared" si="6"/>
        <v>25066.014748316771</v>
      </c>
      <c r="H81" s="3">
        <f t="shared" si="6"/>
        <v>156.24879769156783</v>
      </c>
      <c r="J81" s="58" t="s">
        <v>38</v>
      </c>
      <c r="K81" s="59">
        <f>$L$9</f>
        <v>50450</v>
      </c>
      <c r="L81" s="60"/>
      <c r="M81" s="61">
        <f>$M$11</f>
        <v>427317</v>
      </c>
      <c r="N81" s="60"/>
      <c r="X81" s="2"/>
      <c r="Y81" s="7"/>
      <c r="Z81" s="7"/>
      <c r="AA81" s="2"/>
      <c r="AB81" s="7"/>
      <c r="AC81" s="7"/>
      <c r="AD81" s="2"/>
      <c r="AF81" s="7"/>
      <c r="AG81" s="2"/>
      <c r="AH81" s="7"/>
      <c r="AI81" s="7"/>
      <c r="AJ81" s="2"/>
      <c r="AK81" s="7"/>
      <c r="AL81" s="7"/>
    </row>
    <row r="82" spans="1:38" x14ac:dyDescent="0.25">
      <c r="A82" s="28" t="str">
        <f>_xlfn.XLOOKUP(P!C82,'Banco de Dados'!$B$3:$B$274,'Banco de Dados'!$K$3:$K$274,"")</f>
        <v>Ca</v>
      </c>
      <c r="B82" s="2">
        <v>20</v>
      </c>
      <c r="C82" s="2">
        <v>3691</v>
      </c>
      <c r="D82" s="2">
        <v>18873</v>
      </c>
      <c r="E82" s="2">
        <v>180</v>
      </c>
      <c r="F82" s="32">
        <f t="shared" si="7"/>
        <v>0.9537434430138293</v>
      </c>
      <c r="G82" s="3">
        <f t="shared" si="6"/>
        <v>12495.269317088812</v>
      </c>
      <c r="H82" s="3">
        <f t="shared" si="6"/>
        <v>119.17281179865343</v>
      </c>
      <c r="J82" s="2"/>
      <c r="K82" s="18"/>
      <c r="L82" s="2" t="s">
        <v>70</v>
      </c>
      <c r="M82" s="19"/>
      <c r="X82" s="2"/>
      <c r="Y82" s="7"/>
      <c r="Z82" s="7"/>
      <c r="AA82" s="2"/>
      <c r="AB82" s="7"/>
      <c r="AC82" s="7"/>
      <c r="AD82" s="2"/>
      <c r="AF82" s="7"/>
      <c r="AG82" s="2"/>
      <c r="AH82" s="7"/>
      <c r="AI82" s="7"/>
      <c r="AJ82" s="2"/>
      <c r="AK82" s="7"/>
      <c r="AL82" s="7"/>
    </row>
    <row r="83" spans="1:38" x14ac:dyDescent="0.25">
      <c r="A83" s="28" t="str">
        <f>_xlfn.XLOOKUP(P!C83,'Banco de Dados'!$B$3:$B$274,'Banco de Dados'!$K$3:$K$274,"")</f>
        <v>Ti</v>
      </c>
      <c r="B83" s="2">
        <v>22</v>
      </c>
      <c r="C83" s="2">
        <v>4509</v>
      </c>
      <c r="D83" s="2">
        <v>8976</v>
      </c>
      <c r="E83" s="2">
        <v>146</v>
      </c>
      <c r="F83" s="32">
        <f t="shared" si="7"/>
        <v>1.6265597147950088</v>
      </c>
      <c r="G83" s="3">
        <f t="shared" si="6"/>
        <v>5942.7508816928512</v>
      </c>
      <c r="H83" s="3">
        <f t="shared" si="6"/>
        <v>96.66239179224111</v>
      </c>
      <c r="J83" s="58" t="s">
        <v>69</v>
      </c>
      <c r="K83" s="62" t="s">
        <v>71</v>
      </c>
      <c r="L83" s="63"/>
      <c r="M83" s="64">
        <f>K77</f>
        <v>12495.269317088812</v>
      </c>
      <c r="N83" s="60"/>
      <c r="X83" s="2"/>
      <c r="Y83" s="7"/>
      <c r="Z83" s="7"/>
      <c r="AA83" s="2"/>
      <c r="AB83" s="7"/>
      <c r="AC83" s="7"/>
      <c r="AD83" s="2"/>
      <c r="AF83" s="7"/>
      <c r="AG83" s="2"/>
      <c r="AH83" s="7"/>
      <c r="AI83" s="7"/>
      <c r="AJ83" s="2"/>
      <c r="AK83" s="7"/>
      <c r="AL83" s="7"/>
    </row>
    <row r="84" spans="1:38" x14ac:dyDescent="0.25">
      <c r="A84" s="28" t="str">
        <f>_xlfn.XLOOKUP(P!C84,'Banco de Dados'!$B$3:$B$274,'Banco de Dados'!$K$3:$K$274,"")</f>
        <v>Cr</v>
      </c>
      <c r="B84" s="2">
        <v>24</v>
      </c>
      <c r="C84" s="2">
        <v>5412</v>
      </c>
      <c r="D84" s="2">
        <v>4568</v>
      </c>
      <c r="E84" s="2">
        <v>143</v>
      </c>
      <c r="F84" s="32">
        <f t="shared" si="7"/>
        <v>3.1304728546409808</v>
      </c>
      <c r="G84" s="3">
        <f t="shared" si="6"/>
        <v>3024.3411349791604</v>
      </c>
      <c r="H84" s="3">
        <f t="shared" si="6"/>
        <v>94.676178262263548</v>
      </c>
      <c r="J84" s="7"/>
      <c r="X84" s="2"/>
      <c r="Y84" s="7"/>
      <c r="Z84" s="7"/>
      <c r="AA84" s="2"/>
      <c r="AB84" s="7"/>
      <c r="AC84" s="7"/>
      <c r="AD84" s="2"/>
      <c r="AF84" s="7"/>
      <c r="AG84" s="2"/>
      <c r="AH84" s="7"/>
      <c r="AI84" s="7"/>
      <c r="AJ84" s="2"/>
      <c r="AK84" s="7"/>
      <c r="AL84" s="7"/>
    </row>
    <row r="85" spans="1:38" ht="15.75" x14ac:dyDescent="0.25">
      <c r="A85" s="28" t="str">
        <f>_xlfn.XLOOKUP(P!C85,'Banco de Dados'!$B$3:$B$274,'Banco de Dados'!$K$3:$K$274,"")</f>
        <v>Mn</v>
      </c>
      <c r="B85" s="2">
        <v>25</v>
      </c>
      <c r="C85" s="2">
        <v>5895</v>
      </c>
      <c r="D85" s="2">
        <v>3721</v>
      </c>
      <c r="E85" s="2">
        <v>152</v>
      </c>
      <c r="F85" s="32">
        <f t="shared" si="7"/>
        <v>4.0849234076861061</v>
      </c>
      <c r="G85" s="3">
        <f t="shared" si="6"/>
        <v>2463.5668483488298</v>
      </c>
      <c r="H85" s="3">
        <f t="shared" si="6"/>
        <v>100.63481885219622</v>
      </c>
      <c r="J85" s="7"/>
      <c r="K85" s="165" t="s">
        <v>218</v>
      </c>
      <c r="L85" s="166"/>
      <c r="M85" s="167"/>
      <c r="X85" s="2"/>
      <c r="Y85" s="7"/>
      <c r="Z85" s="7"/>
      <c r="AA85" s="2"/>
      <c r="AB85" s="7"/>
      <c r="AC85" s="7"/>
      <c r="AD85" s="2"/>
      <c r="AF85" s="7"/>
      <c r="AG85" s="2"/>
      <c r="AH85" s="7"/>
      <c r="AI85" s="7"/>
      <c r="AJ85" s="2"/>
      <c r="AK85" s="7"/>
      <c r="AL85" s="7"/>
    </row>
    <row r="86" spans="1:38" x14ac:dyDescent="0.25">
      <c r="A86" s="28" t="str">
        <f>_xlfn.XLOOKUP(P!C86,'Banco de Dados'!$B$3:$B$274,'Banco de Dados'!$K$3:$K$274,"")</f>
        <v>Fe</v>
      </c>
      <c r="B86" s="2">
        <v>26</v>
      </c>
      <c r="C86" s="2">
        <v>6399</v>
      </c>
      <c r="D86" s="2">
        <v>142422</v>
      </c>
      <c r="E86" s="2">
        <v>391</v>
      </c>
      <c r="F86" s="32">
        <f t="shared" si="7"/>
        <v>0.27453623737905658</v>
      </c>
      <c r="G86" s="3">
        <f t="shared" si="6"/>
        <v>94293.501122154543</v>
      </c>
      <c r="H86" s="3">
        <f t="shared" si="6"/>
        <v>258.86983007374158</v>
      </c>
      <c r="J86" s="7"/>
      <c r="K86" s="104" t="s">
        <v>236</v>
      </c>
      <c r="L86" s="108">
        <f>K77</f>
        <v>12495.269317088812</v>
      </c>
      <c r="M86" s="109">
        <f>M77</f>
        <v>119.17281179865343</v>
      </c>
      <c r="X86" s="2"/>
      <c r="Y86" s="7"/>
      <c r="Z86" s="7"/>
      <c r="AA86" s="2"/>
      <c r="AB86" s="7"/>
      <c r="AC86" s="7"/>
      <c r="AD86" s="2"/>
      <c r="AF86" s="7"/>
      <c r="AG86" s="2"/>
      <c r="AH86" s="7"/>
      <c r="AI86" s="7"/>
      <c r="AJ86" s="2"/>
      <c r="AK86" s="7"/>
      <c r="AL86" s="7"/>
    </row>
    <row r="87" spans="1:38" x14ac:dyDescent="0.25">
      <c r="A87" s="28" t="str">
        <f>_xlfn.XLOOKUP(P!C87,'Banco de Dados'!$B$3:$B$274,'Banco de Dados'!$K$3:$K$274,"")</f>
        <v>Ni</v>
      </c>
      <c r="B87" s="2">
        <v>28</v>
      </c>
      <c r="C87" s="2">
        <v>7472</v>
      </c>
      <c r="D87" s="2">
        <v>1694</v>
      </c>
      <c r="E87" s="2">
        <v>224</v>
      </c>
      <c r="F87" s="32">
        <f t="shared" si="7"/>
        <v>13.223140495867769</v>
      </c>
      <c r="G87" s="3">
        <f t="shared" si="6"/>
        <v>1121.5485732606605</v>
      </c>
      <c r="H87" s="3">
        <f t="shared" si="6"/>
        <v>148.30394357165758</v>
      </c>
      <c r="J87" s="7"/>
      <c r="K87" s="104" t="s">
        <v>237</v>
      </c>
      <c r="L87" s="105">
        <f>$L$9</f>
        <v>50450</v>
      </c>
      <c r="M87" s="106">
        <f>$L$10</f>
        <v>550</v>
      </c>
      <c r="X87" s="2"/>
      <c r="Y87" s="7"/>
      <c r="Z87" s="7"/>
      <c r="AA87" s="2"/>
      <c r="AB87" s="7"/>
      <c r="AC87" s="7"/>
      <c r="AD87" s="2"/>
      <c r="AF87" s="7"/>
      <c r="AG87" s="2"/>
      <c r="AH87" s="7"/>
      <c r="AI87" s="7"/>
      <c r="AJ87" s="2"/>
      <c r="AK87" s="7"/>
      <c r="AL87" s="7"/>
    </row>
    <row r="88" spans="1:38" x14ac:dyDescent="0.25">
      <c r="A88" s="28" t="str">
        <f>_xlfn.XLOOKUP(P!C88,'Banco de Dados'!$B$3:$B$274,'Banco de Dados'!$K$3:$K$274,"")</f>
        <v>Zn</v>
      </c>
      <c r="B88" s="2">
        <v>30</v>
      </c>
      <c r="C88" s="2">
        <v>8631</v>
      </c>
      <c r="D88" s="2">
        <v>2596</v>
      </c>
      <c r="E88" s="2">
        <v>226</v>
      </c>
      <c r="F88" s="32">
        <f t="shared" si="7"/>
        <v>8.7057010785824342</v>
      </c>
      <c r="G88" s="3">
        <f t="shared" si="6"/>
        <v>1718.7367746072462</v>
      </c>
      <c r="H88" s="3">
        <f t="shared" si="6"/>
        <v>149.62808592497598</v>
      </c>
      <c r="J88" s="7"/>
      <c r="K88" s="104" t="s">
        <v>238</v>
      </c>
      <c r="L88" s="105">
        <f>$M$11</f>
        <v>427317</v>
      </c>
      <c r="M88" s="106">
        <f>$M$12</f>
        <v>637</v>
      </c>
      <c r="X88" s="2"/>
      <c r="Y88" s="7"/>
      <c r="Z88" s="7"/>
      <c r="AA88" s="2"/>
      <c r="AB88" s="7"/>
      <c r="AC88" s="7"/>
      <c r="AD88" s="2"/>
      <c r="AF88" s="7"/>
      <c r="AG88" s="2"/>
      <c r="AH88" s="7"/>
      <c r="AI88" s="7"/>
      <c r="AJ88" s="2"/>
      <c r="AK88" s="7"/>
      <c r="AL88" s="7"/>
    </row>
    <row r="89" spans="1:38" x14ac:dyDescent="0.25">
      <c r="A89" s="28" t="str">
        <f>_xlfn.XLOOKUP(P!C89,'Banco de Dados'!$B$3:$B$274,'Banco de Dados'!$K$3:$K$274,"")</f>
        <v>Rh</v>
      </c>
      <c r="B89" s="2">
        <v>45</v>
      </c>
      <c r="C89" s="2">
        <v>20167</v>
      </c>
      <c r="D89" s="2">
        <v>1353</v>
      </c>
      <c r="E89" s="2">
        <v>123</v>
      </c>
      <c r="F89" s="32">
        <f t="shared" si="7"/>
        <v>9.0909090909090917</v>
      </c>
      <c r="G89" s="3">
        <f t="shared" si="6"/>
        <v>895.78230201987822</v>
      </c>
      <c r="H89" s="3">
        <f t="shared" si="6"/>
        <v>81.434754729079842</v>
      </c>
      <c r="J89" s="7"/>
      <c r="K89" s="69" t="s">
        <v>217</v>
      </c>
      <c r="L89" s="110">
        <f>SQRT(((M86/L86)^2)+((M87/L87)^2)+((M88/L88)^2))</f>
        <v>1.4561452055349493E-2</v>
      </c>
      <c r="M89" s="71" t="str">
        <f>M98</f>
        <v>mg/kg</v>
      </c>
      <c r="X89" s="2"/>
      <c r="Y89" s="7"/>
      <c r="Z89" s="7"/>
      <c r="AA89" s="2"/>
      <c r="AB89" s="7"/>
      <c r="AC89" s="7"/>
      <c r="AD89" s="2"/>
      <c r="AF89" s="7"/>
      <c r="AG89" s="2"/>
      <c r="AH89" s="7"/>
      <c r="AI89" s="7"/>
      <c r="AJ89" s="2"/>
      <c r="AK89" s="7"/>
      <c r="AL89" s="7"/>
    </row>
    <row r="90" spans="1:38" x14ac:dyDescent="0.25">
      <c r="A90" s="28" t="str">
        <f>_xlfn.XLOOKUP(P!C90,'Banco de Dados'!$B$3:$B$274,'Banco de Dados'!$K$3:$K$274,"")</f>
        <v>Rh</v>
      </c>
      <c r="B90" s="2">
        <v>45</v>
      </c>
      <c r="C90" s="2">
        <v>2696</v>
      </c>
      <c r="D90" s="2">
        <v>17503</v>
      </c>
      <c r="E90" s="2">
        <v>144</v>
      </c>
      <c r="F90" s="32">
        <f t="shared" si="7"/>
        <v>0.82271610581043253</v>
      </c>
      <c r="G90" s="3">
        <f t="shared" si="6"/>
        <v>11588.231805065727</v>
      </c>
      <c r="H90" s="3">
        <f t="shared" si="6"/>
        <v>95.338249438922745</v>
      </c>
      <c r="J90" s="7"/>
      <c r="X90" s="2"/>
      <c r="Y90" s="7"/>
      <c r="Z90" s="7"/>
      <c r="AA90" s="2"/>
      <c r="AB90" s="7"/>
      <c r="AC90" s="7"/>
      <c r="AD90" s="2"/>
      <c r="AF90" s="7"/>
      <c r="AG90" s="2"/>
      <c r="AH90" s="7"/>
      <c r="AI90" s="7"/>
      <c r="AJ90" s="2"/>
      <c r="AK90" s="7"/>
      <c r="AL90" s="7"/>
    </row>
    <row r="91" spans="1:38" x14ac:dyDescent="0.25">
      <c r="A91" s="28" t="str">
        <f>_xlfn.XLOOKUP(P!C91,'Banco de Dados'!$B$3:$B$274,'Banco de Dados'!$K$3:$K$274,"")</f>
        <v/>
      </c>
      <c r="B91" s="2">
        <v>0</v>
      </c>
      <c r="C91" s="2">
        <v>0</v>
      </c>
      <c r="D91" s="2">
        <v>0</v>
      </c>
      <c r="E91" s="2">
        <v>0</v>
      </c>
      <c r="F91" s="32" t="e">
        <f t="shared" si="7"/>
        <v>#DIV/0!</v>
      </c>
      <c r="G91" s="3">
        <f t="shared" si="6"/>
        <v>0</v>
      </c>
      <c r="H91" s="3">
        <f t="shared" si="6"/>
        <v>0</v>
      </c>
      <c r="J91" s="7"/>
      <c r="X91" s="2"/>
      <c r="Y91" s="7"/>
      <c r="Z91" s="7"/>
      <c r="AA91" s="2"/>
      <c r="AB91" s="7"/>
      <c r="AC91" s="7"/>
      <c r="AD91" s="2"/>
      <c r="AF91" s="7"/>
      <c r="AG91" s="2"/>
      <c r="AH91" s="7"/>
      <c r="AI91" s="7"/>
      <c r="AJ91" s="2"/>
      <c r="AK91" s="7"/>
      <c r="AL91" s="7"/>
    </row>
    <row r="92" spans="1:38" x14ac:dyDescent="0.25">
      <c r="A92" s="28" t="str">
        <f>_xlfn.XLOOKUP(P!C92,'Banco de Dados'!$B$3:$B$274,'Banco de Dados'!$K$3:$K$274,"")</f>
        <v/>
      </c>
      <c r="B92" s="2">
        <v>0</v>
      </c>
      <c r="C92" s="2">
        <v>0</v>
      </c>
      <c r="D92" s="2">
        <v>0</v>
      </c>
      <c r="E92" s="2">
        <v>0</v>
      </c>
      <c r="F92" s="32" t="e">
        <f t="shared" si="7"/>
        <v>#DIV/0!</v>
      </c>
      <c r="G92" s="3">
        <f t="shared" si="6"/>
        <v>0</v>
      </c>
      <c r="H92" s="3">
        <f t="shared" si="6"/>
        <v>0</v>
      </c>
      <c r="J92" s="7"/>
    </row>
    <row r="93" spans="1:38" x14ac:dyDescent="0.25">
      <c r="A93" s="28" t="str">
        <f>_xlfn.XLOOKUP(P!C93,'Banco de Dados'!$B$3:$B$274,'Banco de Dados'!$K$3:$K$274,"")</f>
        <v/>
      </c>
      <c r="B93" s="2">
        <v>0</v>
      </c>
      <c r="C93" s="2">
        <v>0</v>
      </c>
      <c r="D93" s="2">
        <v>0</v>
      </c>
      <c r="E93" s="2">
        <v>0</v>
      </c>
      <c r="F93" s="32" t="e">
        <f t="shared" si="7"/>
        <v>#DIV/0!</v>
      </c>
      <c r="G93" s="3">
        <f t="shared" si="6"/>
        <v>0</v>
      </c>
      <c r="H93" s="3">
        <f t="shared" si="6"/>
        <v>0</v>
      </c>
      <c r="J93" s="7"/>
    </row>
    <row r="94" spans="1:38" x14ac:dyDescent="0.25">
      <c r="A94" s="28" t="str">
        <f>_xlfn.XLOOKUP(P!C94,'Banco de Dados'!$B$3:$B$274,'Banco de Dados'!$K$3:$K$274,"")</f>
        <v/>
      </c>
      <c r="B94" s="2">
        <v>0</v>
      </c>
      <c r="C94" s="2">
        <v>0</v>
      </c>
      <c r="D94" s="2">
        <v>0</v>
      </c>
      <c r="E94" s="2">
        <v>0</v>
      </c>
      <c r="F94" s="32" t="e">
        <f t="shared" si="7"/>
        <v>#DIV/0!</v>
      </c>
      <c r="G94" s="3">
        <f t="shared" si="6"/>
        <v>0</v>
      </c>
      <c r="H94" s="3">
        <f t="shared" si="6"/>
        <v>0</v>
      </c>
      <c r="J94" s="7"/>
    </row>
    <row r="95" spans="1:38" x14ac:dyDescent="0.25">
      <c r="A95" s="28" t="str">
        <f>_xlfn.XLOOKUP(P!C95,'Banco de Dados'!$B$3:$B$274,'Banco de Dados'!$K$3:$K$274,"")</f>
        <v/>
      </c>
      <c r="B95" s="2">
        <v>0</v>
      </c>
      <c r="C95" s="2">
        <v>0</v>
      </c>
      <c r="D95" s="2">
        <v>0</v>
      </c>
      <c r="E95" s="2">
        <v>0</v>
      </c>
      <c r="F95" s="32" t="e">
        <f t="shared" si="7"/>
        <v>#DIV/0!</v>
      </c>
      <c r="G95" s="3">
        <f t="shared" si="6"/>
        <v>0</v>
      </c>
      <c r="H95" s="3">
        <f t="shared" si="6"/>
        <v>0</v>
      </c>
      <c r="J95" s="7"/>
    </row>
    <row r="96" spans="1:38" x14ac:dyDescent="0.25">
      <c r="A96" s="28" t="str">
        <f>_xlfn.XLOOKUP(P!C96,'Banco de Dados'!$B$3:$B$274,'Banco de Dados'!$K$3:$K$274,"")</f>
        <v/>
      </c>
      <c r="B96" s="2">
        <v>0</v>
      </c>
      <c r="C96" s="2">
        <v>0</v>
      </c>
      <c r="D96" s="2">
        <v>0</v>
      </c>
      <c r="E96" s="17">
        <v>0</v>
      </c>
      <c r="F96" s="32" t="e">
        <f t="shared" si="7"/>
        <v>#DIV/0!</v>
      </c>
      <c r="G96" s="3">
        <f t="shared" si="6"/>
        <v>0</v>
      </c>
      <c r="H96" s="3">
        <f t="shared" si="6"/>
        <v>0</v>
      </c>
      <c r="J96" s="7"/>
    </row>
    <row r="97" spans="1:14" ht="15.75" x14ac:dyDescent="0.25">
      <c r="A97" s="28" t="str">
        <f>_xlfn.XLOOKUP(P!C97,'Banco de Dados'!$B$3:$B$274,'Banco de Dados'!$K$3:$K$274,"")</f>
        <v/>
      </c>
      <c r="B97" s="2">
        <v>0</v>
      </c>
      <c r="C97" s="2">
        <v>0</v>
      </c>
      <c r="D97" s="2">
        <v>0</v>
      </c>
      <c r="E97" s="2">
        <v>0</v>
      </c>
      <c r="F97" s="32" t="e">
        <f t="shared" si="7"/>
        <v>#DIV/0!</v>
      </c>
      <c r="G97" s="3">
        <f t="shared" si="6"/>
        <v>0</v>
      </c>
      <c r="H97" s="3">
        <f t="shared" si="6"/>
        <v>0</v>
      </c>
      <c r="J97" s="7"/>
      <c r="K97" s="101" t="s">
        <v>216</v>
      </c>
      <c r="L97" s="102" t="str">
        <f>K75</f>
        <v>ad</v>
      </c>
      <c r="M97" s="103" t="str">
        <f>M75</f>
        <v>Cálcio</v>
      </c>
    </row>
    <row r="98" spans="1:14" x14ac:dyDescent="0.25">
      <c r="A98" s="28" t="str">
        <f>_xlfn.XLOOKUP(P!C98,'Banco de Dados'!$B$3:$B$274,'Banco de Dados'!$K$3:$K$274,"")</f>
        <v/>
      </c>
      <c r="B98" s="2">
        <v>0</v>
      </c>
      <c r="C98" s="2">
        <v>0</v>
      </c>
      <c r="D98" s="2">
        <v>0</v>
      </c>
      <c r="E98" s="2">
        <v>0</v>
      </c>
      <c r="F98" s="32" t="e">
        <f t="shared" si="7"/>
        <v>#DIV/0!</v>
      </c>
      <c r="G98" s="3">
        <f t="shared" si="6"/>
        <v>0</v>
      </c>
      <c r="H98" s="3">
        <f t="shared" si="6"/>
        <v>0</v>
      </c>
      <c r="J98" s="7"/>
      <c r="K98" s="68" t="s">
        <v>68</v>
      </c>
      <c r="L98" s="29">
        <f>(K81*M83)/M81</f>
        <v>1475.2194203533456</v>
      </c>
      <c r="M98" s="66" t="str">
        <f>$M$9</f>
        <v>mg/kg</v>
      </c>
    </row>
    <row r="99" spans="1:14" x14ac:dyDescent="0.25">
      <c r="A99" s="28" t="str">
        <f>_xlfn.XLOOKUP(P!C99,'Banco de Dados'!$B$3:$B$274,'Banco de Dados'!$K$3:$K$274,"")</f>
        <v/>
      </c>
      <c r="B99" s="2">
        <v>0</v>
      </c>
      <c r="C99" s="2">
        <v>0</v>
      </c>
      <c r="D99" s="2">
        <v>0</v>
      </c>
      <c r="E99" s="2">
        <v>0</v>
      </c>
      <c r="F99" s="32" t="e">
        <f t="shared" si="7"/>
        <v>#DIV/0!</v>
      </c>
      <c r="G99" s="3">
        <f t="shared" si="6"/>
        <v>0</v>
      </c>
      <c r="H99" s="3">
        <f t="shared" si="6"/>
        <v>0</v>
      </c>
      <c r="J99" s="7"/>
      <c r="K99" s="111" t="s">
        <v>246</v>
      </c>
      <c r="L99" s="126">
        <f>SQRT(((M86/L86)^2)+((M87/L87)^2)+((M88/L88)^2))</f>
        <v>1.4561452055349493E-2</v>
      </c>
      <c r="M99" s="66"/>
    </row>
    <row r="100" spans="1:14" x14ac:dyDescent="0.25">
      <c r="A100" s="28" t="str">
        <f>_xlfn.XLOOKUP(P!C100,'Banco de Dados'!$B$3:$B$274,'Banco de Dados'!$K$3:$K$274,"")</f>
        <v/>
      </c>
      <c r="B100" s="2">
        <v>0</v>
      </c>
      <c r="C100" s="2">
        <v>0</v>
      </c>
      <c r="D100" s="2">
        <v>0</v>
      </c>
      <c r="E100" s="2">
        <v>0</v>
      </c>
      <c r="F100" s="32" t="e">
        <f t="shared" si="7"/>
        <v>#DIV/0!</v>
      </c>
      <c r="G100" s="3">
        <f t="shared" si="6"/>
        <v>0</v>
      </c>
      <c r="H100" s="3">
        <f t="shared" si="6"/>
        <v>0</v>
      </c>
      <c r="J100" s="7"/>
      <c r="K100" s="69" t="s">
        <v>247</v>
      </c>
      <c r="L100" s="127">
        <f>L99*L98</f>
        <v>21.481336860595714</v>
      </c>
      <c r="M100" s="71" t="str">
        <f>$M$9</f>
        <v>mg/kg</v>
      </c>
    </row>
    <row r="101" spans="1:14" x14ac:dyDescent="0.25">
      <c r="A101" s="28" t="str">
        <f>_xlfn.XLOOKUP(P!C101,'Banco de Dados'!$B$3:$B$274,'Banco de Dados'!$K$3:$K$274,"")</f>
        <v/>
      </c>
      <c r="B101" s="2">
        <v>0</v>
      </c>
      <c r="C101" s="2">
        <v>0</v>
      </c>
      <c r="D101" s="2">
        <v>0</v>
      </c>
      <c r="E101" s="2">
        <v>0</v>
      </c>
      <c r="F101" s="32" t="e">
        <f t="shared" si="7"/>
        <v>#DIV/0!</v>
      </c>
      <c r="G101" s="3">
        <f t="shared" si="6"/>
        <v>0</v>
      </c>
      <c r="H101" s="3">
        <f t="shared" si="6"/>
        <v>0</v>
      </c>
      <c r="J101" s="7"/>
      <c r="K101" s="123"/>
      <c r="L101" s="124"/>
    </row>
    <row r="102" spans="1:14" x14ac:dyDescent="0.25">
      <c r="A102" s="28" t="str">
        <f>_xlfn.XLOOKUP(P!C102,'Banco de Dados'!$B$3:$B$274,'Banco de Dados'!$K$3:$K$274,"")</f>
        <v/>
      </c>
      <c r="B102" s="2">
        <v>0</v>
      </c>
      <c r="C102" s="2">
        <v>0</v>
      </c>
      <c r="D102" s="2">
        <v>0</v>
      </c>
      <c r="E102" s="2">
        <v>0</v>
      </c>
      <c r="F102" s="32" t="e">
        <f t="shared" si="7"/>
        <v>#DIV/0!</v>
      </c>
      <c r="G102" s="3">
        <f t="shared" si="6"/>
        <v>0</v>
      </c>
      <c r="H102" s="3">
        <f t="shared" si="6"/>
        <v>0</v>
      </c>
      <c r="J102" s="7"/>
    </row>
    <row r="103" spans="1:14" x14ac:dyDescent="0.25">
      <c r="A103" s="28" t="str">
        <f>_xlfn.XLOOKUP(P!C103,'Banco de Dados'!$B$3:$B$274,'Banco de Dados'!$K$3:$K$274,"")</f>
        <v/>
      </c>
      <c r="B103" s="2">
        <v>0</v>
      </c>
      <c r="C103" s="2">
        <v>0</v>
      </c>
      <c r="D103" s="2">
        <v>0</v>
      </c>
      <c r="E103" s="2">
        <v>0</v>
      </c>
      <c r="F103" s="32" t="e">
        <f t="shared" si="7"/>
        <v>#DIV/0!</v>
      </c>
      <c r="G103" s="3">
        <f t="shared" si="6"/>
        <v>0</v>
      </c>
      <c r="H103" s="3">
        <f t="shared" si="6"/>
        <v>0</v>
      </c>
      <c r="J103" s="7"/>
    </row>
    <row r="104" spans="1:14" x14ac:dyDescent="0.25">
      <c r="A104" s="28" t="str">
        <f>_xlfn.XLOOKUP(P!C104,'Banco de Dados'!$B$3:$B$274,'Banco de Dados'!$K$3:$K$274,"")</f>
        <v/>
      </c>
      <c r="B104" s="2">
        <v>0</v>
      </c>
      <c r="C104" s="2">
        <v>0</v>
      </c>
      <c r="D104" s="2">
        <v>0</v>
      </c>
      <c r="E104" s="2">
        <v>0</v>
      </c>
      <c r="F104" s="32" t="e">
        <f t="shared" si="7"/>
        <v>#DIV/0!</v>
      </c>
      <c r="G104" s="3">
        <f t="shared" ref="G104:H106" si="8">$E$74*D104</f>
        <v>0</v>
      </c>
      <c r="H104" s="3">
        <f t="shared" si="8"/>
        <v>0</v>
      </c>
      <c r="J104" s="7"/>
    </row>
    <row r="105" spans="1:14" x14ac:dyDescent="0.25">
      <c r="A105" s="28" t="str">
        <f>_xlfn.XLOOKUP(P!C105,'Banco de Dados'!$B$3:$B$274,'Banco de Dados'!$K$3:$K$274,"")</f>
        <v/>
      </c>
      <c r="B105" s="2">
        <v>0</v>
      </c>
      <c r="C105" s="2">
        <v>0</v>
      </c>
      <c r="D105" s="2">
        <v>0</v>
      </c>
      <c r="E105" s="2">
        <v>0</v>
      </c>
      <c r="F105" s="32" t="e">
        <f t="shared" si="7"/>
        <v>#DIV/0!</v>
      </c>
      <c r="G105" s="3">
        <f t="shared" si="8"/>
        <v>0</v>
      </c>
      <c r="H105" s="3">
        <f t="shared" si="8"/>
        <v>0</v>
      </c>
      <c r="J105" s="7"/>
    </row>
    <row r="106" spans="1:14" x14ac:dyDescent="0.25">
      <c r="A106" s="28" t="str">
        <f>_xlfn.XLOOKUP(P!C106,'Banco de Dados'!$B$3:$B$274,'Banco de Dados'!$K$3:$K$274,"")</f>
        <v/>
      </c>
      <c r="B106" s="2">
        <v>0</v>
      </c>
      <c r="C106" s="2">
        <v>0</v>
      </c>
      <c r="D106" s="2">
        <v>0</v>
      </c>
      <c r="E106" s="2">
        <v>0</v>
      </c>
      <c r="F106" s="32" t="e">
        <f t="shared" si="7"/>
        <v>#DIV/0!</v>
      </c>
      <c r="G106" s="3">
        <f t="shared" si="8"/>
        <v>0</v>
      </c>
      <c r="H106" s="3">
        <f t="shared" si="8"/>
        <v>0</v>
      </c>
      <c r="J106" s="7"/>
    </row>
    <row r="107" spans="1:14" x14ac:dyDescent="0.25">
      <c r="A107" s="21"/>
      <c r="B107" s="21"/>
      <c r="C107" s="21"/>
      <c r="D107" s="21"/>
      <c r="E107" s="21"/>
      <c r="F107" s="77"/>
      <c r="G107" s="22"/>
      <c r="H107" s="22"/>
      <c r="J107" s="21"/>
      <c r="K107" s="21"/>
      <c r="L107" s="21"/>
      <c r="M107" s="21"/>
      <c r="N107" s="21"/>
    </row>
    <row r="108" spans="1:14" ht="15.75" x14ac:dyDescent="0.25">
      <c r="A108" s="36" t="str">
        <f>'Nome das Amostras'!A7</f>
        <v>ae</v>
      </c>
      <c r="B108" s="164" t="str">
        <f>VLOOKUP(A108,'Nome das Amostras'!$A$3:$D$28,2,FALSE)</f>
        <v>R4</v>
      </c>
      <c r="C108" s="164"/>
      <c r="D108" s="51" t="s">
        <v>65</v>
      </c>
      <c r="E108" s="52">
        <f>'Banco de Dados'!$O$13/'Banco de Dados'!AJ13</f>
        <v>0.6791646110837033</v>
      </c>
      <c r="F108" s="74"/>
      <c r="G108" s="3"/>
      <c r="H108" s="3"/>
      <c r="J108" s="7"/>
    </row>
    <row r="109" spans="1:14" ht="15.75" x14ac:dyDescent="0.25">
      <c r="A109" s="107" t="s">
        <v>1</v>
      </c>
      <c r="B109" s="107" t="s">
        <v>0</v>
      </c>
      <c r="C109" s="107" t="s">
        <v>212</v>
      </c>
      <c r="D109" s="107" t="s">
        <v>209</v>
      </c>
      <c r="E109" s="107" t="s">
        <v>213</v>
      </c>
      <c r="F109" s="76" t="s">
        <v>219</v>
      </c>
      <c r="G109" s="54" t="s">
        <v>140</v>
      </c>
      <c r="H109" s="54" t="s">
        <v>66</v>
      </c>
      <c r="J109" s="7"/>
      <c r="K109" s="72" t="str">
        <f>A108</f>
        <v>ae</v>
      </c>
      <c r="L109" s="55" t="s">
        <v>215</v>
      </c>
      <c r="M109" s="41" t="str">
        <f>$A$1</f>
        <v>Cálcio</v>
      </c>
      <c r="N109" s="3"/>
    </row>
    <row r="110" spans="1:14" x14ac:dyDescent="0.25">
      <c r="A110" s="28" t="str">
        <f>_xlfn.XLOOKUP(P!C110,'Banco de Dados'!$B$3:$B$274,'Banco de Dados'!$K$3:$K$274,"")</f>
        <v>Si</v>
      </c>
      <c r="B110" s="2" cm="1">
        <f t="array" ref="B110:E140">Dados!AF5:AI35</f>
        <v>14</v>
      </c>
      <c r="C110" s="2">
        <v>1740</v>
      </c>
      <c r="D110" s="2">
        <v>4643</v>
      </c>
      <c r="E110" s="2">
        <v>90</v>
      </c>
      <c r="F110" s="32">
        <f>(E110*100)/D110</f>
        <v>1.9384018953262976</v>
      </c>
      <c r="G110" s="3">
        <f t="shared" ref="G110:H137" si="9">$E$108*D110</f>
        <v>3153.3612892616343</v>
      </c>
      <c r="H110" s="3">
        <f t="shared" si="9"/>
        <v>61.124814997533299</v>
      </c>
      <c r="J110" s="7"/>
      <c r="K110" s="5" t="s">
        <v>210</v>
      </c>
      <c r="L110" s="5"/>
      <c r="M110" s="5" t="s">
        <v>211</v>
      </c>
    </row>
    <row r="111" spans="1:14" x14ac:dyDescent="0.25">
      <c r="A111" s="28" t="str">
        <f>_xlfn.XLOOKUP(P!C111,'Banco de Dados'!$B$3:$B$274,'Banco de Dados'!$K$3:$K$274,"")</f>
        <v>P</v>
      </c>
      <c r="B111" s="2">
        <v>15</v>
      </c>
      <c r="C111" s="2">
        <v>2013</v>
      </c>
      <c r="D111" s="2">
        <v>767</v>
      </c>
      <c r="E111" s="2">
        <v>72</v>
      </c>
      <c r="F111" s="32">
        <f t="shared" ref="F111:F140" si="10">(E111*100)/D111</f>
        <v>9.3872229465449806</v>
      </c>
      <c r="G111" s="3">
        <f t="shared" si="9"/>
        <v>520.91925670120042</v>
      </c>
      <c r="H111" s="3">
        <f t="shared" si="9"/>
        <v>48.899851998026634</v>
      </c>
      <c r="J111" s="7"/>
      <c r="K111" s="6">
        <f>_xlfn.XLOOKUP($B$4,A110:A137,G110:G137,"")</f>
        <v>12104.750863344843</v>
      </c>
      <c r="L111" s="6"/>
      <c r="M111" s="6">
        <f>_xlfn.XLOOKUP($B$4,A110:A137,H110:H137,"")</f>
        <v>120.89130077289919</v>
      </c>
    </row>
    <row r="112" spans="1:14" x14ac:dyDescent="0.25">
      <c r="A112" s="28" t="str">
        <f>_xlfn.XLOOKUP(P!C112,'Banco de Dados'!$B$3:$B$274,'Banco de Dados'!$K$3:$K$274,"")</f>
        <v>S</v>
      </c>
      <c r="B112" s="2">
        <v>16</v>
      </c>
      <c r="C112" s="2">
        <v>2307</v>
      </c>
      <c r="D112" s="2">
        <v>2989</v>
      </c>
      <c r="E112" s="2">
        <v>96</v>
      </c>
      <c r="F112" s="32">
        <f t="shared" si="10"/>
        <v>3.2117765138842422</v>
      </c>
      <c r="G112" s="3">
        <f t="shared" si="9"/>
        <v>2030.0230225291891</v>
      </c>
      <c r="H112" s="3">
        <f t="shared" si="9"/>
        <v>65.199802664035516</v>
      </c>
      <c r="J112" s="7"/>
    </row>
    <row r="113" spans="1:14" ht="15.75" x14ac:dyDescent="0.25">
      <c r="A113" s="28" t="str">
        <f>_xlfn.XLOOKUP(P!C113,'Banco de Dados'!$B$3:$B$274,'Banco de Dados'!$K$3:$K$274,"")</f>
        <v>Cl</v>
      </c>
      <c r="B113" s="2">
        <v>17</v>
      </c>
      <c r="C113" s="2">
        <v>2622</v>
      </c>
      <c r="D113" s="2">
        <v>9237</v>
      </c>
      <c r="E113" s="2">
        <v>164</v>
      </c>
      <c r="F113" s="32">
        <f t="shared" si="10"/>
        <v>1.775468225614377</v>
      </c>
      <c r="G113" s="3">
        <f t="shared" si="9"/>
        <v>6273.4435125801674</v>
      </c>
      <c r="H113" s="3">
        <f t="shared" si="9"/>
        <v>111.38299621772734</v>
      </c>
      <c r="K113" s="165" t="s">
        <v>67</v>
      </c>
      <c r="L113" s="166"/>
      <c r="M113" s="167"/>
      <c r="N113"/>
    </row>
    <row r="114" spans="1:14" x14ac:dyDescent="0.25">
      <c r="A114" s="28" t="str">
        <f>_xlfn.XLOOKUP(P!C114,'Banco de Dados'!$B$3:$B$274,'Banco de Dados'!$K$3:$K$274,"")</f>
        <v>Ar</v>
      </c>
      <c r="B114" s="2">
        <v>18</v>
      </c>
      <c r="C114" s="2">
        <v>2957</v>
      </c>
      <c r="D114" s="2">
        <v>6081</v>
      </c>
      <c r="E114" s="2">
        <v>191</v>
      </c>
      <c r="F114" s="32">
        <f t="shared" si="10"/>
        <v>3.140930767965795</v>
      </c>
      <c r="G114" s="3">
        <f t="shared" si="9"/>
        <v>4130</v>
      </c>
      <c r="H114" s="3">
        <f t="shared" si="9"/>
        <v>129.72044071698733</v>
      </c>
      <c r="J114" s="7"/>
      <c r="K114" s="104" t="s">
        <v>240</v>
      </c>
      <c r="L114" s="39"/>
      <c r="M114" s="106" t="s">
        <v>209</v>
      </c>
    </row>
    <row r="115" spans="1:14" x14ac:dyDescent="0.25">
      <c r="A115" s="28" t="str">
        <f>_xlfn.XLOOKUP(P!C115,'Banco de Dados'!$B$3:$B$274,'Banco de Dados'!$K$3:$K$274,"")</f>
        <v>K</v>
      </c>
      <c r="B115" s="2">
        <v>19</v>
      </c>
      <c r="C115" s="2">
        <v>3313</v>
      </c>
      <c r="D115" s="2">
        <v>52986</v>
      </c>
      <c r="E115" s="2">
        <v>263</v>
      </c>
      <c r="F115" s="32">
        <f t="shared" si="10"/>
        <v>0.49635752840372926</v>
      </c>
      <c r="G115" s="3">
        <f t="shared" si="9"/>
        <v>35986.216082881103</v>
      </c>
      <c r="H115" s="3">
        <f t="shared" si="9"/>
        <v>178.62029271501396</v>
      </c>
      <c r="J115" s="58" t="s">
        <v>38</v>
      </c>
      <c r="K115" s="59">
        <f>$L$9</f>
        <v>50450</v>
      </c>
      <c r="L115" s="60"/>
      <c r="M115" s="61">
        <f>$M$11</f>
        <v>427317</v>
      </c>
      <c r="N115" s="60"/>
    </row>
    <row r="116" spans="1:14" x14ac:dyDescent="0.25">
      <c r="A116" s="28" t="str">
        <f>_xlfn.XLOOKUP(P!C116,'Banco de Dados'!$B$3:$B$274,'Banco de Dados'!$K$3:$K$274,"")</f>
        <v>Ca</v>
      </c>
      <c r="B116" s="2">
        <v>20</v>
      </c>
      <c r="C116" s="2">
        <v>3691</v>
      </c>
      <c r="D116" s="2">
        <v>17823</v>
      </c>
      <c r="E116" s="2">
        <v>178</v>
      </c>
      <c r="F116" s="32">
        <f t="shared" si="10"/>
        <v>0.99870953262638162</v>
      </c>
      <c r="G116" s="3">
        <f t="shared" si="9"/>
        <v>12104.750863344843</v>
      </c>
      <c r="H116" s="3">
        <f t="shared" si="9"/>
        <v>120.89130077289919</v>
      </c>
      <c r="J116" s="2"/>
      <c r="K116" s="18"/>
      <c r="L116" s="2" t="s">
        <v>70</v>
      </c>
      <c r="M116" s="19"/>
    </row>
    <row r="117" spans="1:14" x14ac:dyDescent="0.25">
      <c r="A117" s="28" t="str">
        <f>_xlfn.XLOOKUP(P!C117,'Banco de Dados'!$B$3:$B$274,'Banco de Dados'!$K$3:$K$274,"")</f>
        <v>Ti</v>
      </c>
      <c r="B117" s="2">
        <v>22</v>
      </c>
      <c r="C117" s="2">
        <v>4509</v>
      </c>
      <c r="D117" s="2">
        <v>11180</v>
      </c>
      <c r="E117" s="2">
        <v>156</v>
      </c>
      <c r="F117" s="32">
        <f t="shared" si="10"/>
        <v>1.3953488372093024</v>
      </c>
      <c r="G117" s="3">
        <f t="shared" si="9"/>
        <v>7593.060351915803</v>
      </c>
      <c r="H117" s="3">
        <f t="shared" si="9"/>
        <v>105.94967932905772</v>
      </c>
      <c r="J117" s="58" t="s">
        <v>69</v>
      </c>
      <c r="K117" s="62" t="s">
        <v>71</v>
      </c>
      <c r="L117" s="63"/>
      <c r="M117" s="64">
        <f>K111</f>
        <v>12104.750863344843</v>
      </c>
      <c r="N117" s="60"/>
    </row>
    <row r="118" spans="1:14" x14ac:dyDescent="0.25">
      <c r="A118" s="28" t="str">
        <f>_xlfn.XLOOKUP(P!C118,'Banco de Dados'!$B$3:$B$274,'Banco de Dados'!$K$3:$K$274,"")</f>
        <v>Cr</v>
      </c>
      <c r="B118" s="2">
        <v>24</v>
      </c>
      <c r="C118" s="2">
        <v>5412</v>
      </c>
      <c r="D118" s="2">
        <v>1576</v>
      </c>
      <c r="E118" s="2">
        <v>131</v>
      </c>
      <c r="F118" s="32">
        <f t="shared" si="10"/>
        <v>8.3121827411167519</v>
      </c>
      <c r="G118" s="3">
        <f t="shared" si="9"/>
        <v>1070.3634270679163</v>
      </c>
      <c r="H118" s="3">
        <f t="shared" si="9"/>
        <v>88.970564051965127</v>
      </c>
      <c r="J118" s="7"/>
    </row>
    <row r="119" spans="1:14" ht="15.75" x14ac:dyDescent="0.25">
      <c r="A119" s="28" t="str">
        <f>_xlfn.XLOOKUP(P!C119,'Banco de Dados'!$B$3:$B$274,'Banco de Dados'!$K$3:$K$274,"")</f>
        <v>Mn</v>
      </c>
      <c r="B119" s="2">
        <v>25</v>
      </c>
      <c r="C119" s="2">
        <v>5895</v>
      </c>
      <c r="D119" s="2">
        <v>3199</v>
      </c>
      <c r="E119" s="2">
        <v>149</v>
      </c>
      <c r="F119" s="32">
        <f t="shared" si="10"/>
        <v>4.6577055329790555</v>
      </c>
      <c r="G119" s="3">
        <f t="shared" si="9"/>
        <v>2172.6475908567668</v>
      </c>
      <c r="H119" s="3">
        <f t="shared" si="9"/>
        <v>101.19552705147179</v>
      </c>
      <c r="J119" s="7"/>
      <c r="K119" s="165" t="s">
        <v>218</v>
      </c>
      <c r="L119" s="166"/>
      <c r="M119" s="167"/>
    </row>
    <row r="120" spans="1:14" x14ac:dyDescent="0.25">
      <c r="A120" s="28" t="str">
        <f>_xlfn.XLOOKUP(P!C120,'Banco de Dados'!$B$3:$B$274,'Banco de Dados'!$K$3:$K$274,"")</f>
        <v>Fe</v>
      </c>
      <c r="B120" s="2">
        <v>26</v>
      </c>
      <c r="C120" s="2">
        <v>6399</v>
      </c>
      <c r="D120" s="2">
        <v>119664</v>
      </c>
      <c r="E120" s="2">
        <v>365</v>
      </c>
      <c r="F120" s="32">
        <f t="shared" si="10"/>
        <v>0.30502072469581493</v>
      </c>
      <c r="G120" s="3">
        <f t="shared" si="9"/>
        <v>81271.554020720272</v>
      </c>
      <c r="H120" s="3">
        <f t="shared" si="9"/>
        <v>247.8950830455517</v>
      </c>
      <c r="J120" s="7"/>
      <c r="K120" s="104" t="s">
        <v>236</v>
      </c>
      <c r="L120" s="108">
        <f>K111</f>
        <v>12104.750863344843</v>
      </c>
      <c r="M120" s="109">
        <f>M111</f>
        <v>120.89130077289919</v>
      </c>
    </row>
    <row r="121" spans="1:14" x14ac:dyDescent="0.25">
      <c r="A121" s="28" t="str">
        <f>_xlfn.XLOOKUP(P!C121,'Banco de Dados'!$B$3:$B$274,'Banco de Dados'!$K$3:$K$274,"")</f>
        <v>Ni</v>
      </c>
      <c r="B121" s="2">
        <v>28</v>
      </c>
      <c r="C121" s="2">
        <v>7472</v>
      </c>
      <c r="D121" s="2">
        <v>802</v>
      </c>
      <c r="E121" s="2">
        <v>229</v>
      </c>
      <c r="F121" s="32">
        <f t="shared" si="10"/>
        <v>28.553615960099751</v>
      </c>
      <c r="G121" s="3">
        <f t="shared" si="9"/>
        <v>544.69001808913004</v>
      </c>
      <c r="H121" s="3">
        <f t="shared" si="9"/>
        <v>155.52869593816806</v>
      </c>
      <c r="J121" s="7"/>
      <c r="K121" s="104" t="s">
        <v>237</v>
      </c>
      <c r="L121" s="105">
        <f>$L$9</f>
        <v>50450</v>
      </c>
      <c r="M121" s="106">
        <f>$L$10</f>
        <v>550</v>
      </c>
    </row>
    <row r="122" spans="1:14" x14ac:dyDescent="0.25">
      <c r="A122" s="28" t="str">
        <f>_xlfn.XLOOKUP(P!C122,'Banco de Dados'!$B$3:$B$274,'Banco de Dados'!$K$3:$K$274,"")</f>
        <v>Zn</v>
      </c>
      <c r="B122" s="2">
        <v>30</v>
      </c>
      <c r="C122" s="2">
        <v>8631</v>
      </c>
      <c r="D122" s="2">
        <v>960</v>
      </c>
      <c r="E122" s="2">
        <v>235</v>
      </c>
      <c r="F122" s="32">
        <f t="shared" si="10"/>
        <v>24.479166666666668</v>
      </c>
      <c r="G122" s="3">
        <f t="shared" si="9"/>
        <v>651.99802664035519</v>
      </c>
      <c r="H122" s="3">
        <f t="shared" si="9"/>
        <v>159.60368360467027</v>
      </c>
      <c r="J122" s="7"/>
      <c r="K122" s="104" t="s">
        <v>238</v>
      </c>
      <c r="L122" s="105">
        <f>$M$11</f>
        <v>427317</v>
      </c>
      <c r="M122" s="106">
        <f>$M$12</f>
        <v>637</v>
      </c>
    </row>
    <row r="123" spans="1:14" x14ac:dyDescent="0.25">
      <c r="A123" s="28" t="str">
        <f>_xlfn.XLOOKUP(P!C123,'Banco de Dados'!$B$3:$B$274,'Banco de Dados'!$K$3:$K$274,"")</f>
        <v>Zr</v>
      </c>
      <c r="B123" s="2">
        <v>40</v>
      </c>
      <c r="C123" s="2">
        <v>15746</v>
      </c>
      <c r="D123" s="2">
        <v>1921</v>
      </c>
      <c r="E123" s="2">
        <v>175</v>
      </c>
      <c r="F123" s="32">
        <f t="shared" si="10"/>
        <v>9.1098386257157724</v>
      </c>
      <c r="G123" s="3">
        <f t="shared" si="9"/>
        <v>1304.6752178917941</v>
      </c>
      <c r="H123" s="3">
        <f t="shared" si="9"/>
        <v>118.85380693964808</v>
      </c>
      <c r="J123" s="7"/>
      <c r="K123" s="69" t="s">
        <v>217</v>
      </c>
      <c r="L123" s="110">
        <f>SQRT(((M120/L120)^2)+((M121/L121)^2)+((M122/L122)^2))</f>
        <v>1.4859855433581284E-2</v>
      </c>
      <c r="M123" s="71" t="str">
        <f>M132</f>
        <v>mg/kg</v>
      </c>
    </row>
    <row r="124" spans="1:14" x14ac:dyDescent="0.25">
      <c r="A124" s="28" t="str">
        <f>_xlfn.XLOOKUP(P!C124,'Banco de Dados'!$B$3:$B$274,'Banco de Dados'!$K$3:$K$274,"")</f>
        <v>Rh</v>
      </c>
      <c r="B124" s="2">
        <v>45</v>
      </c>
      <c r="C124" s="2">
        <v>20167</v>
      </c>
      <c r="D124" s="2">
        <v>1567</v>
      </c>
      <c r="E124" s="2">
        <v>132</v>
      </c>
      <c r="F124" s="32">
        <f t="shared" si="10"/>
        <v>8.4237396298659863</v>
      </c>
      <c r="G124" s="3">
        <f t="shared" si="9"/>
        <v>1064.2509455681632</v>
      </c>
      <c r="H124" s="3">
        <f t="shared" si="9"/>
        <v>89.649728663048833</v>
      </c>
      <c r="J124" s="7"/>
    </row>
    <row r="125" spans="1:14" x14ac:dyDescent="0.25">
      <c r="A125" s="28" t="str">
        <f>_xlfn.XLOOKUP(P!C125,'Banco de Dados'!$B$3:$B$274,'Banco de Dados'!$K$3:$K$274,"")</f>
        <v>Rh</v>
      </c>
      <c r="B125" s="2">
        <v>45</v>
      </c>
      <c r="C125" s="2">
        <v>2696</v>
      </c>
      <c r="D125" s="2">
        <v>16881</v>
      </c>
      <c r="E125" s="2">
        <v>140</v>
      </c>
      <c r="F125" s="32">
        <f t="shared" si="10"/>
        <v>0.82933475505005627</v>
      </c>
      <c r="G125" s="3">
        <f t="shared" si="9"/>
        <v>11464.977799703995</v>
      </c>
      <c r="H125" s="3">
        <f t="shared" si="9"/>
        <v>95.083045551718456</v>
      </c>
      <c r="J125" s="7"/>
    </row>
    <row r="126" spans="1:14" x14ac:dyDescent="0.25">
      <c r="A126" s="28" t="str">
        <f>_xlfn.XLOOKUP(P!C126,'Banco de Dados'!$B$3:$B$274,'Banco de Dados'!$K$3:$K$274,"")</f>
        <v/>
      </c>
      <c r="B126" s="2">
        <v>0</v>
      </c>
      <c r="C126" s="2">
        <v>0</v>
      </c>
      <c r="D126" s="2">
        <v>0</v>
      </c>
      <c r="E126" s="2">
        <v>0</v>
      </c>
      <c r="F126" s="32" t="e">
        <f t="shared" si="10"/>
        <v>#DIV/0!</v>
      </c>
      <c r="G126" s="3">
        <f t="shared" si="9"/>
        <v>0</v>
      </c>
      <c r="H126" s="3">
        <f t="shared" si="9"/>
        <v>0</v>
      </c>
      <c r="J126" s="7"/>
    </row>
    <row r="127" spans="1:14" x14ac:dyDescent="0.25">
      <c r="A127" s="28" t="str">
        <f>_xlfn.XLOOKUP(P!C127,'Banco de Dados'!$B$3:$B$274,'Banco de Dados'!$K$3:$K$274,"")</f>
        <v/>
      </c>
      <c r="B127" s="2">
        <v>0</v>
      </c>
      <c r="C127" s="2">
        <v>0</v>
      </c>
      <c r="D127" s="2">
        <v>0</v>
      </c>
      <c r="E127" s="2">
        <v>0</v>
      </c>
      <c r="F127" s="32" t="e">
        <f t="shared" si="10"/>
        <v>#DIV/0!</v>
      </c>
      <c r="G127" s="3">
        <f t="shared" si="9"/>
        <v>0</v>
      </c>
      <c r="H127" s="3">
        <f t="shared" si="9"/>
        <v>0</v>
      </c>
      <c r="J127" s="7"/>
    </row>
    <row r="128" spans="1:14" x14ac:dyDescent="0.25">
      <c r="A128" s="28" t="str">
        <f>_xlfn.XLOOKUP(P!C128,'Banco de Dados'!$B$3:$B$274,'Banco de Dados'!$K$3:$K$274,"")</f>
        <v/>
      </c>
      <c r="B128" s="2">
        <v>0</v>
      </c>
      <c r="C128" s="2">
        <v>0</v>
      </c>
      <c r="D128" s="2">
        <v>0</v>
      </c>
      <c r="E128" s="2">
        <v>0</v>
      </c>
      <c r="F128" s="32" t="e">
        <f t="shared" si="10"/>
        <v>#DIV/0!</v>
      </c>
      <c r="G128" s="3">
        <f t="shared" si="9"/>
        <v>0</v>
      </c>
      <c r="H128" s="3">
        <f t="shared" si="9"/>
        <v>0</v>
      </c>
      <c r="J128" s="7"/>
    </row>
    <row r="129" spans="1:14" x14ac:dyDescent="0.25">
      <c r="A129" s="28" t="str">
        <f>_xlfn.XLOOKUP(P!C129,'Banco de Dados'!$B$3:$B$274,'Banco de Dados'!$K$3:$K$274,"")</f>
        <v/>
      </c>
      <c r="B129" s="2">
        <v>0</v>
      </c>
      <c r="C129" s="2">
        <v>0</v>
      </c>
      <c r="D129" s="2">
        <v>0</v>
      </c>
      <c r="E129" s="2">
        <v>0</v>
      </c>
      <c r="F129" s="32" t="e">
        <f t="shared" si="10"/>
        <v>#DIV/0!</v>
      </c>
      <c r="G129" s="3">
        <f t="shared" si="9"/>
        <v>0</v>
      </c>
      <c r="H129" s="3">
        <f t="shared" si="9"/>
        <v>0</v>
      </c>
      <c r="J129" s="7"/>
    </row>
    <row r="130" spans="1:14" x14ac:dyDescent="0.25">
      <c r="A130" s="28" t="str">
        <f>_xlfn.XLOOKUP(P!C130,'Banco de Dados'!$B$3:$B$274,'Banco de Dados'!$K$3:$K$274,"")</f>
        <v/>
      </c>
      <c r="B130" s="2">
        <v>0</v>
      </c>
      <c r="C130" s="2">
        <v>0</v>
      </c>
      <c r="D130" s="2">
        <v>0</v>
      </c>
      <c r="E130" s="17">
        <v>0</v>
      </c>
      <c r="F130" s="32" t="e">
        <f t="shared" si="10"/>
        <v>#DIV/0!</v>
      </c>
      <c r="G130" s="3">
        <f t="shared" si="9"/>
        <v>0</v>
      </c>
      <c r="H130" s="3">
        <f t="shared" si="9"/>
        <v>0</v>
      </c>
      <c r="J130" s="7"/>
    </row>
    <row r="131" spans="1:14" ht="15.75" x14ac:dyDescent="0.25">
      <c r="A131" s="28" t="str">
        <f>_xlfn.XLOOKUP(P!C131,'Banco de Dados'!$B$3:$B$274,'Banco de Dados'!$K$3:$K$274,"")</f>
        <v/>
      </c>
      <c r="B131" s="2">
        <v>0</v>
      </c>
      <c r="C131" s="2">
        <v>0</v>
      </c>
      <c r="D131" s="2">
        <v>0</v>
      </c>
      <c r="E131" s="2">
        <v>0</v>
      </c>
      <c r="F131" s="32" t="e">
        <f t="shared" si="10"/>
        <v>#DIV/0!</v>
      </c>
      <c r="G131" s="3">
        <f t="shared" si="9"/>
        <v>0</v>
      </c>
      <c r="H131" s="3">
        <f t="shared" si="9"/>
        <v>0</v>
      </c>
      <c r="J131" s="7"/>
      <c r="K131" s="101" t="s">
        <v>216</v>
      </c>
      <c r="L131" s="102" t="str">
        <f>K109</f>
        <v>ae</v>
      </c>
      <c r="M131" s="103" t="str">
        <f>M109</f>
        <v>Cálcio</v>
      </c>
    </row>
    <row r="132" spans="1:14" x14ac:dyDescent="0.25">
      <c r="A132" s="28" t="str">
        <f>_xlfn.XLOOKUP(P!C132,'Banco de Dados'!$B$3:$B$274,'Banco de Dados'!$K$3:$K$274,"")</f>
        <v/>
      </c>
      <c r="B132" s="2">
        <v>0</v>
      </c>
      <c r="C132" s="2">
        <v>0</v>
      </c>
      <c r="D132" s="2">
        <v>0</v>
      </c>
      <c r="E132" s="2">
        <v>0</v>
      </c>
      <c r="F132" s="32" t="e">
        <f t="shared" si="10"/>
        <v>#DIV/0!</v>
      </c>
      <c r="G132" s="3">
        <f t="shared" si="9"/>
        <v>0</v>
      </c>
      <c r="H132" s="3">
        <f t="shared" si="9"/>
        <v>0</v>
      </c>
      <c r="J132" s="7"/>
      <c r="K132" s="68" t="s">
        <v>68</v>
      </c>
      <c r="L132" s="29">
        <f>(K115*M117)/M115</f>
        <v>1429.1139389627544</v>
      </c>
      <c r="M132" s="66" t="str">
        <f>$M$9</f>
        <v>mg/kg</v>
      </c>
    </row>
    <row r="133" spans="1:14" x14ac:dyDescent="0.25">
      <c r="A133" s="28" t="str">
        <f>_xlfn.XLOOKUP(P!C133,'Banco de Dados'!$B$3:$B$274,'Banco de Dados'!$K$3:$K$274,"")</f>
        <v/>
      </c>
      <c r="B133" s="2">
        <v>0</v>
      </c>
      <c r="C133" s="2">
        <v>0</v>
      </c>
      <c r="D133" s="2">
        <v>0</v>
      </c>
      <c r="E133" s="2">
        <v>0</v>
      </c>
      <c r="F133" s="32" t="e">
        <f t="shared" si="10"/>
        <v>#DIV/0!</v>
      </c>
      <c r="G133" s="3">
        <f t="shared" si="9"/>
        <v>0</v>
      </c>
      <c r="H133" s="3">
        <f t="shared" si="9"/>
        <v>0</v>
      </c>
      <c r="J133" s="7"/>
      <c r="K133" s="111" t="s">
        <v>246</v>
      </c>
      <c r="L133" s="126">
        <f>SQRT(((M120/L120)^2)+((M121/L121)^2)+((M122/L122)^2))</f>
        <v>1.4859855433581284E-2</v>
      </c>
      <c r="M133" s="66"/>
    </row>
    <row r="134" spans="1:14" x14ac:dyDescent="0.25">
      <c r="A134" s="28" t="str">
        <f>_xlfn.XLOOKUP(P!C134,'Banco de Dados'!$B$3:$B$274,'Banco de Dados'!$K$3:$K$274,"")</f>
        <v/>
      </c>
      <c r="B134" s="2">
        <v>0</v>
      </c>
      <c r="C134" s="2">
        <v>0</v>
      </c>
      <c r="D134" s="2">
        <v>0</v>
      </c>
      <c r="E134" s="2">
        <v>0</v>
      </c>
      <c r="F134" s="32" t="e">
        <f t="shared" si="10"/>
        <v>#DIV/0!</v>
      </c>
      <c r="G134" s="3">
        <f t="shared" si="9"/>
        <v>0</v>
      </c>
      <c r="H134" s="3">
        <f t="shared" si="9"/>
        <v>0</v>
      </c>
      <c r="J134" s="7"/>
      <c r="K134" s="69" t="s">
        <v>247</v>
      </c>
      <c r="L134" s="127">
        <f>L133*L132</f>
        <v>21.236426531102438</v>
      </c>
      <c r="M134" s="71" t="str">
        <f>$M$9</f>
        <v>mg/kg</v>
      </c>
    </row>
    <row r="135" spans="1:14" x14ac:dyDescent="0.25">
      <c r="A135" s="28" t="str">
        <f>_xlfn.XLOOKUP(P!C135,'Banco de Dados'!$B$3:$B$274,'Banco de Dados'!$K$3:$K$274,"")</f>
        <v/>
      </c>
      <c r="B135" s="2">
        <v>0</v>
      </c>
      <c r="C135" s="2">
        <v>0</v>
      </c>
      <c r="D135" s="2">
        <v>0</v>
      </c>
      <c r="E135" s="2">
        <v>0</v>
      </c>
      <c r="F135" s="32" t="e">
        <f t="shared" si="10"/>
        <v>#DIV/0!</v>
      </c>
      <c r="G135" s="3">
        <f t="shared" si="9"/>
        <v>0</v>
      </c>
      <c r="H135" s="3">
        <f t="shared" si="9"/>
        <v>0</v>
      </c>
      <c r="J135" s="7"/>
      <c r="K135" s="123"/>
      <c r="L135" s="124"/>
    </row>
    <row r="136" spans="1:14" x14ac:dyDescent="0.25">
      <c r="A136" s="28" t="str">
        <f>_xlfn.XLOOKUP(P!C136,'Banco de Dados'!$B$3:$B$274,'Banco de Dados'!$K$3:$K$274,"")</f>
        <v/>
      </c>
      <c r="B136" s="2">
        <v>0</v>
      </c>
      <c r="C136" s="2">
        <v>0</v>
      </c>
      <c r="D136" s="2">
        <v>0</v>
      </c>
      <c r="E136" s="2">
        <v>0</v>
      </c>
      <c r="F136" s="32" t="e">
        <f t="shared" si="10"/>
        <v>#DIV/0!</v>
      </c>
      <c r="G136" s="3">
        <f t="shared" si="9"/>
        <v>0</v>
      </c>
      <c r="H136" s="3">
        <f t="shared" si="9"/>
        <v>0</v>
      </c>
      <c r="J136" s="7"/>
    </row>
    <row r="137" spans="1:14" x14ac:dyDescent="0.25">
      <c r="A137" s="28" t="str">
        <f>_xlfn.XLOOKUP(P!C137,'Banco de Dados'!$B$3:$B$274,'Banco de Dados'!$K$3:$K$274,"")</f>
        <v/>
      </c>
      <c r="B137" s="2">
        <v>0</v>
      </c>
      <c r="C137" s="2">
        <v>0</v>
      </c>
      <c r="D137" s="2">
        <v>0</v>
      </c>
      <c r="E137" s="2">
        <v>0</v>
      </c>
      <c r="F137" s="32" t="e">
        <f t="shared" si="10"/>
        <v>#DIV/0!</v>
      </c>
      <c r="G137" s="3">
        <f t="shared" si="9"/>
        <v>0</v>
      </c>
      <c r="H137" s="3">
        <f t="shared" si="9"/>
        <v>0</v>
      </c>
      <c r="J137" s="7"/>
    </row>
    <row r="138" spans="1:14" x14ac:dyDescent="0.25">
      <c r="A138" s="28" t="str">
        <f>_xlfn.XLOOKUP(P!C138,'Banco de Dados'!$B$3:$B$274,'Banco de Dados'!$K$3:$K$274,"")</f>
        <v/>
      </c>
      <c r="B138" s="2">
        <v>0</v>
      </c>
      <c r="C138" s="2">
        <v>0</v>
      </c>
      <c r="D138" s="2">
        <v>0</v>
      </c>
      <c r="E138" s="2">
        <v>0</v>
      </c>
      <c r="F138" s="32" t="e">
        <f t="shared" si="10"/>
        <v>#DIV/0!</v>
      </c>
      <c r="G138" s="3">
        <f t="shared" ref="G138:H140" si="11">$E$108*D138</f>
        <v>0</v>
      </c>
      <c r="H138" s="3">
        <f t="shared" si="11"/>
        <v>0</v>
      </c>
      <c r="J138" s="7"/>
    </row>
    <row r="139" spans="1:14" x14ac:dyDescent="0.25">
      <c r="A139" s="28" t="str">
        <f>_xlfn.XLOOKUP(P!C139,'Banco de Dados'!$B$3:$B$274,'Banco de Dados'!$K$3:$K$274,"")</f>
        <v/>
      </c>
      <c r="B139" s="2">
        <v>0</v>
      </c>
      <c r="C139" s="2">
        <v>0</v>
      </c>
      <c r="D139" s="2">
        <v>0</v>
      </c>
      <c r="E139" s="2">
        <v>0</v>
      </c>
      <c r="F139" s="32" t="e">
        <f t="shared" si="10"/>
        <v>#DIV/0!</v>
      </c>
      <c r="G139" s="3">
        <f t="shared" si="11"/>
        <v>0</v>
      </c>
      <c r="H139" s="3">
        <f t="shared" si="11"/>
        <v>0</v>
      </c>
      <c r="J139" s="7"/>
    </row>
    <row r="140" spans="1:14" x14ac:dyDescent="0.25">
      <c r="A140" s="28" t="str">
        <f>_xlfn.XLOOKUP(P!C140,'Banco de Dados'!$B$3:$B$274,'Banco de Dados'!$K$3:$K$274,"")</f>
        <v/>
      </c>
      <c r="B140" s="2">
        <v>0</v>
      </c>
      <c r="C140" s="2">
        <v>0</v>
      </c>
      <c r="D140" s="2">
        <v>0</v>
      </c>
      <c r="E140" s="2">
        <v>0</v>
      </c>
      <c r="F140" s="32" t="e">
        <f t="shared" si="10"/>
        <v>#DIV/0!</v>
      </c>
      <c r="G140" s="3">
        <f t="shared" si="11"/>
        <v>0</v>
      </c>
      <c r="H140" s="3">
        <f t="shared" si="11"/>
        <v>0</v>
      </c>
      <c r="J140" s="7"/>
    </row>
    <row r="141" spans="1:14" x14ac:dyDescent="0.25">
      <c r="A141" s="21"/>
      <c r="B141" s="21"/>
      <c r="C141" s="21"/>
      <c r="D141" s="21"/>
      <c r="E141" s="21"/>
      <c r="F141" s="77"/>
      <c r="G141" s="22"/>
      <c r="H141" s="22"/>
      <c r="J141" s="21"/>
      <c r="K141" s="21"/>
      <c r="L141" s="21"/>
      <c r="M141" s="21"/>
      <c r="N141" s="21"/>
    </row>
    <row r="142" spans="1:14" ht="15.75" x14ac:dyDescent="0.25">
      <c r="A142" s="36" t="str">
        <f>'Nome das Amostras'!A8</f>
        <v>af</v>
      </c>
      <c r="B142" s="164" t="str">
        <f>VLOOKUP(A142,'Nome das Amostras'!$A$3:$D$28,2,FALSE)</f>
        <v>R5</v>
      </c>
      <c r="C142" s="164"/>
      <c r="D142" s="51" t="s">
        <v>65</v>
      </c>
      <c r="E142" s="52">
        <f>'Banco de Dados'!$O$13/'Banco de Dados'!AQ13</f>
        <v>0.74334053275737944</v>
      </c>
      <c r="F142" s="74"/>
      <c r="G142" s="3"/>
      <c r="H142" s="3"/>
      <c r="J142" s="7"/>
    </row>
    <row r="143" spans="1:14" ht="15.75" x14ac:dyDescent="0.25">
      <c r="A143" s="107" t="s">
        <v>1</v>
      </c>
      <c r="B143" s="107" t="s">
        <v>0</v>
      </c>
      <c r="C143" s="107" t="s">
        <v>212</v>
      </c>
      <c r="D143" s="107" t="s">
        <v>209</v>
      </c>
      <c r="E143" s="107" t="s">
        <v>213</v>
      </c>
      <c r="F143" s="76" t="s">
        <v>219</v>
      </c>
      <c r="G143" s="54" t="s">
        <v>140</v>
      </c>
      <c r="H143" s="54" t="s">
        <v>66</v>
      </c>
      <c r="J143" s="7"/>
      <c r="K143" s="72" t="str">
        <f>A142</f>
        <v>af</v>
      </c>
      <c r="L143" s="55" t="s">
        <v>215</v>
      </c>
      <c r="M143" s="41" t="str">
        <f>$A$1</f>
        <v>Cálcio</v>
      </c>
      <c r="N143" s="3"/>
    </row>
    <row r="144" spans="1:14" x14ac:dyDescent="0.25">
      <c r="A144" s="28" t="str">
        <f>_xlfn.XLOOKUP(P!C144,'Banco de Dados'!$B$3:$B$274,'Banco de Dados'!$K$3:$K$274,"")</f>
        <v>Si</v>
      </c>
      <c r="B144" s="2" cm="1">
        <f t="array" ref="B144:E174">Dados!AM5:AP35</f>
        <v>14</v>
      </c>
      <c r="C144" s="2">
        <v>1740</v>
      </c>
      <c r="D144" s="2">
        <v>6800</v>
      </c>
      <c r="E144" s="2">
        <v>107</v>
      </c>
      <c r="F144" s="32">
        <f>(E144*100)/D144</f>
        <v>1.5735294117647058</v>
      </c>
      <c r="G144" s="3">
        <f t="shared" ref="G144:H171" si="12">D144*$E$142</f>
        <v>5054.71562275018</v>
      </c>
      <c r="H144" s="3">
        <f t="shared" si="12"/>
        <v>79.537437005039607</v>
      </c>
      <c r="J144" s="7"/>
      <c r="K144" s="5" t="s">
        <v>210</v>
      </c>
      <c r="L144" s="5"/>
      <c r="M144" s="5" t="s">
        <v>211</v>
      </c>
    </row>
    <row r="145" spans="1:14" x14ac:dyDescent="0.25">
      <c r="A145" s="28" t="str">
        <f>_xlfn.XLOOKUP(P!C145,'Banco de Dados'!$B$3:$B$274,'Banco de Dados'!$K$3:$K$274,"")</f>
        <v>P</v>
      </c>
      <c r="B145" s="2">
        <v>15</v>
      </c>
      <c r="C145" s="2">
        <v>2013</v>
      </c>
      <c r="D145" s="2">
        <v>602</v>
      </c>
      <c r="E145" s="2">
        <v>74</v>
      </c>
      <c r="F145" s="32">
        <f t="shared" ref="F145:F174" si="13">(E145*100)/D145</f>
        <v>12.29235880398671</v>
      </c>
      <c r="G145" s="3">
        <f t="shared" si="12"/>
        <v>447.49100071994241</v>
      </c>
      <c r="H145" s="3">
        <f t="shared" si="12"/>
        <v>55.007199424046078</v>
      </c>
      <c r="J145" s="7"/>
      <c r="K145" s="6">
        <f>_xlfn.XLOOKUP($B$4,A144:A171,G144:G171,"")</f>
        <v>15148.536717062636</v>
      </c>
      <c r="L145" s="6"/>
      <c r="M145" s="6">
        <f>_xlfn.XLOOKUP($B$4,A144:A171,H144:H171,"")</f>
        <v>139.74802015838733</v>
      </c>
    </row>
    <row r="146" spans="1:14" x14ac:dyDescent="0.25">
      <c r="A146" s="28" t="str">
        <f>_xlfn.XLOOKUP(P!C146,'Banco de Dados'!$B$3:$B$274,'Banco de Dados'!$K$3:$K$274,"")</f>
        <v>S</v>
      </c>
      <c r="B146" s="2">
        <v>16</v>
      </c>
      <c r="C146" s="2">
        <v>2307</v>
      </c>
      <c r="D146" s="2">
        <v>4373</v>
      </c>
      <c r="E146" s="2">
        <v>106</v>
      </c>
      <c r="F146" s="32">
        <f t="shared" si="13"/>
        <v>2.4239652412531445</v>
      </c>
      <c r="G146" s="3">
        <f t="shared" si="12"/>
        <v>3250.6281497480204</v>
      </c>
      <c r="H146" s="3">
        <f t="shared" si="12"/>
        <v>78.79409647228222</v>
      </c>
      <c r="J146" s="7"/>
    </row>
    <row r="147" spans="1:14" ht="15.75" x14ac:dyDescent="0.25">
      <c r="A147" s="28" t="str">
        <f>_xlfn.XLOOKUP(P!C147,'Banco de Dados'!$B$3:$B$274,'Banco de Dados'!$K$3:$K$274,"")</f>
        <v>Cl</v>
      </c>
      <c r="B147" s="2">
        <v>17</v>
      </c>
      <c r="C147" s="2">
        <v>2622</v>
      </c>
      <c r="D147" s="2">
        <v>8287</v>
      </c>
      <c r="E147" s="2">
        <v>161</v>
      </c>
      <c r="F147" s="32">
        <f t="shared" si="13"/>
        <v>1.942801979003258</v>
      </c>
      <c r="G147" s="3">
        <f t="shared" si="12"/>
        <v>6160.0629949604036</v>
      </c>
      <c r="H147" s="3">
        <f t="shared" si="12"/>
        <v>119.67782577393808</v>
      </c>
      <c r="K147" s="165" t="s">
        <v>67</v>
      </c>
      <c r="L147" s="166"/>
      <c r="M147" s="167"/>
      <c r="N147"/>
    </row>
    <row r="148" spans="1:14" x14ac:dyDescent="0.25">
      <c r="A148" s="28" t="str">
        <f>_xlfn.XLOOKUP(P!C148,'Banco de Dados'!$B$3:$B$274,'Banco de Dados'!$K$3:$K$274,"")</f>
        <v>Ar</v>
      </c>
      <c r="B148" s="2">
        <v>18</v>
      </c>
      <c r="C148" s="2">
        <v>2957</v>
      </c>
      <c r="D148" s="2">
        <v>5556</v>
      </c>
      <c r="E148" s="2">
        <v>193</v>
      </c>
      <c r="F148" s="32">
        <f t="shared" si="13"/>
        <v>3.4737221022318217</v>
      </c>
      <c r="G148" s="3">
        <f t="shared" si="12"/>
        <v>4130</v>
      </c>
      <c r="H148" s="3">
        <f t="shared" si="12"/>
        <v>143.46472282217422</v>
      </c>
      <c r="J148" s="7"/>
      <c r="K148" s="104" t="s">
        <v>240</v>
      </c>
      <c r="L148" s="39"/>
      <c r="M148" s="106" t="s">
        <v>209</v>
      </c>
    </row>
    <row r="149" spans="1:14" x14ac:dyDescent="0.25">
      <c r="A149" s="28" t="str">
        <f>_xlfn.XLOOKUP(P!C149,'Banco de Dados'!$B$3:$B$274,'Banco de Dados'!$K$3:$K$274,"")</f>
        <v>K</v>
      </c>
      <c r="B149" s="2">
        <v>19</v>
      </c>
      <c r="C149" s="2">
        <v>3313</v>
      </c>
      <c r="D149" s="2">
        <v>63702</v>
      </c>
      <c r="E149" s="2">
        <v>282</v>
      </c>
      <c r="F149" s="32">
        <f t="shared" si="13"/>
        <v>0.44268625788829236</v>
      </c>
      <c r="G149" s="3">
        <f t="shared" si="12"/>
        <v>47352.278617710588</v>
      </c>
      <c r="H149" s="3">
        <f t="shared" si="12"/>
        <v>209.62203023758099</v>
      </c>
      <c r="J149" s="58" t="s">
        <v>38</v>
      </c>
      <c r="K149" s="59">
        <f>$L$9</f>
        <v>50450</v>
      </c>
      <c r="L149" s="60"/>
      <c r="M149" s="61">
        <f>$M$11</f>
        <v>427317</v>
      </c>
      <c r="N149" s="60"/>
    </row>
    <row r="150" spans="1:14" x14ac:dyDescent="0.25">
      <c r="A150" s="28" t="str">
        <f>_xlfn.XLOOKUP(P!C150,'Banco de Dados'!$B$3:$B$274,'Banco de Dados'!$K$3:$K$274,"")</f>
        <v>Ca</v>
      </c>
      <c r="B150" s="2">
        <v>20</v>
      </c>
      <c r="C150" s="2">
        <v>3691</v>
      </c>
      <c r="D150" s="2">
        <v>20379</v>
      </c>
      <c r="E150" s="2">
        <v>188</v>
      </c>
      <c r="F150" s="32">
        <f t="shared" si="13"/>
        <v>0.92251827862014824</v>
      </c>
      <c r="G150" s="3">
        <f t="shared" si="12"/>
        <v>15148.536717062636</v>
      </c>
      <c r="H150" s="3">
        <f t="shared" si="12"/>
        <v>139.74802015838733</v>
      </c>
      <c r="J150" s="2"/>
      <c r="K150" s="18"/>
      <c r="L150" s="2" t="s">
        <v>70</v>
      </c>
      <c r="M150" s="19"/>
    </row>
    <row r="151" spans="1:14" x14ac:dyDescent="0.25">
      <c r="A151" s="28" t="str">
        <f>_xlfn.XLOOKUP(P!C151,'Banco de Dados'!$B$3:$B$274,'Banco de Dados'!$K$3:$K$274,"")</f>
        <v>Ti</v>
      </c>
      <c r="B151" s="2">
        <v>22</v>
      </c>
      <c r="C151" s="2">
        <v>4509</v>
      </c>
      <c r="D151" s="2">
        <v>13100</v>
      </c>
      <c r="E151" s="2">
        <v>160</v>
      </c>
      <c r="F151" s="32">
        <f t="shared" si="13"/>
        <v>1.2213740458015268</v>
      </c>
      <c r="G151" s="3">
        <f t="shared" si="12"/>
        <v>9737.760979121671</v>
      </c>
      <c r="H151" s="3">
        <f t="shared" si="12"/>
        <v>118.93448524118071</v>
      </c>
      <c r="J151" s="58" t="s">
        <v>69</v>
      </c>
      <c r="K151" s="62" t="s">
        <v>71</v>
      </c>
      <c r="L151" s="63"/>
      <c r="M151" s="64">
        <f>K145</f>
        <v>15148.536717062636</v>
      </c>
      <c r="N151" s="60"/>
    </row>
    <row r="152" spans="1:14" x14ac:dyDescent="0.25">
      <c r="A152" s="28" t="str">
        <f>_xlfn.XLOOKUP(P!C152,'Banco de Dados'!$B$3:$B$274,'Banco de Dados'!$K$3:$K$274,"")</f>
        <v>Cr</v>
      </c>
      <c r="B152" s="2">
        <v>24</v>
      </c>
      <c r="C152" s="2">
        <v>5412</v>
      </c>
      <c r="D152" s="2">
        <v>4120</v>
      </c>
      <c r="E152" s="2">
        <v>142</v>
      </c>
      <c r="F152" s="32">
        <f t="shared" si="13"/>
        <v>3.4466019417475726</v>
      </c>
      <c r="G152" s="3">
        <f t="shared" si="12"/>
        <v>3062.5629949604031</v>
      </c>
      <c r="H152" s="3">
        <f t="shared" si="12"/>
        <v>105.55435565154788</v>
      </c>
      <c r="J152" s="7"/>
    </row>
    <row r="153" spans="1:14" ht="15.75" x14ac:dyDescent="0.25">
      <c r="A153" s="28" t="str">
        <f>_xlfn.XLOOKUP(P!C153,'Banco de Dados'!$B$3:$B$274,'Banco de Dados'!$K$3:$K$274,"")</f>
        <v>Mn</v>
      </c>
      <c r="B153" s="2">
        <v>25</v>
      </c>
      <c r="C153" s="2">
        <v>5895</v>
      </c>
      <c r="D153" s="2">
        <v>4802</v>
      </c>
      <c r="E153" s="2">
        <v>157</v>
      </c>
      <c r="F153" s="32">
        <f t="shared" si="13"/>
        <v>3.2694710537276137</v>
      </c>
      <c r="G153" s="3">
        <f t="shared" si="12"/>
        <v>3569.5212383009361</v>
      </c>
      <c r="H153" s="3">
        <f t="shared" si="12"/>
        <v>116.70446364290856</v>
      </c>
      <c r="J153" s="7"/>
      <c r="K153" s="165" t="s">
        <v>218</v>
      </c>
      <c r="L153" s="166"/>
      <c r="M153" s="167"/>
    </row>
    <row r="154" spans="1:14" x14ac:dyDescent="0.25">
      <c r="A154" s="28" t="str">
        <f>_xlfn.XLOOKUP(P!C154,'Banco de Dados'!$B$3:$B$274,'Banco de Dados'!$K$3:$K$274,"")</f>
        <v>Fe</v>
      </c>
      <c r="B154" s="2">
        <v>26</v>
      </c>
      <c r="C154" s="2">
        <v>6399</v>
      </c>
      <c r="D154" s="2">
        <v>215285</v>
      </c>
      <c r="E154" s="2">
        <v>467</v>
      </c>
      <c r="F154" s="32">
        <f t="shared" si="13"/>
        <v>0.21692175488306198</v>
      </c>
      <c r="G154" s="3">
        <f t="shared" si="12"/>
        <v>160030.06659467242</v>
      </c>
      <c r="H154" s="3">
        <f t="shared" si="12"/>
        <v>347.14002879769617</v>
      </c>
      <c r="J154" s="7"/>
      <c r="K154" s="104" t="s">
        <v>236</v>
      </c>
      <c r="L154" s="108">
        <f>K145</f>
        <v>15148.536717062636</v>
      </c>
      <c r="M154" s="109">
        <f>M145</f>
        <v>139.74802015838733</v>
      </c>
    </row>
    <row r="155" spans="1:14" x14ac:dyDescent="0.25">
      <c r="A155" s="28" t="str">
        <f>_xlfn.XLOOKUP(P!C155,'Banco de Dados'!$B$3:$B$274,'Banco de Dados'!$K$3:$K$274,"")</f>
        <v>Ni</v>
      </c>
      <c r="B155" s="2">
        <v>28</v>
      </c>
      <c r="C155" s="2">
        <v>7472</v>
      </c>
      <c r="D155" s="2">
        <v>1739</v>
      </c>
      <c r="E155" s="2">
        <v>225</v>
      </c>
      <c r="F155" s="32">
        <f t="shared" si="13"/>
        <v>12.938470385278896</v>
      </c>
      <c r="G155" s="3">
        <f t="shared" si="12"/>
        <v>1292.6691864650829</v>
      </c>
      <c r="H155" s="3">
        <f t="shared" si="12"/>
        <v>167.25161987041037</v>
      </c>
      <c r="J155" s="7"/>
      <c r="K155" s="104" t="s">
        <v>237</v>
      </c>
      <c r="L155" s="105">
        <f>$L$9</f>
        <v>50450</v>
      </c>
      <c r="M155" s="106">
        <f>$L$10</f>
        <v>550</v>
      </c>
    </row>
    <row r="156" spans="1:14" x14ac:dyDescent="0.25">
      <c r="A156" s="28" t="str">
        <f>_xlfn.XLOOKUP(P!C156,'Banco de Dados'!$B$3:$B$274,'Banco de Dados'!$K$3:$K$274,"")</f>
        <v>Zn</v>
      </c>
      <c r="B156" s="2">
        <v>30</v>
      </c>
      <c r="C156" s="2">
        <v>8631</v>
      </c>
      <c r="D156" s="2">
        <v>867</v>
      </c>
      <c r="E156" s="2">
        <v>225</v>
      </c>
      <c r="F156" s="32">
        <f t="shared" si="13"/>
        <v>25.951557093425606</v>
      </c>
      <c r="G156" s="3">
        <f t="shared" si="12"/>
        <v>644.47624190064801</v>
      </c>
      <c r="H156" s="3">
        <f t="shared" si="12"/>
        <v>167.25161987041037</v>
      </c>
      <c r="J156" s="7"/>
      <c r="K156" s="104" t="s">
        <v>238</v>
      </c>
      <c r="L156" s="105">
        <f>$M$11</f>
        <v>427317</v>
      </c>
      <c r="M156" s="106">
        <f>$M$12</f>
        <v>637</v>
      </c>
    </row>
    <row r="157" spans="1:14" x14ac:dyDescent="0.25">
      <c r="A157" s="28" t="str">
        <f>_xlfn.XLOOKUP(P!C157,'Banco de Dados'!$B$3:$B$274,'Banco de Dados'!$K$3:$K$274,"")</f>
        <v>Rh</v>
      </c>
      <c r="B157" s="2">
        <v>45</v>
      </c>
      <c r="C157" s="2">
        <v>20167</v>
      </c>
      <c r="D157" s="2">
        <v>1533</v>
      </c>
      <c r="E157" s="2">
        <v>126</v>
      </c>
      <c r="F157" s="32">
        <f t="shared" si="13"/>
        <v>8.2191780821917817</v>
      </c>
      <c r="G157" s="3">
        <f t="shared" si="12"/>
        <v>1139.5410367170628</v>
      </c>
      <c r="H157" s="3">
        <f t="shared" si="12"/>
        <v>93.660907127429809</v>
      </c>
      <c r="J157" s="7"/>
      <c r="K157" s="69" t="s">
        <v>217</v>
      </c>
      <c r="L157" s="110">
        <f>SQRT(((M154/L154)^2)+((M155/L155)^2)+((M156/L156)^2))</f>
        <v>1.4358872793150679E-2</v>
      </c>
      <c r="M157" s="71" t="str">
        <f>M166</f>
        <v>mg/kg</v>
      </c>
    </row>
    <row r="158" spans="1:14" x14ac:dyDescent="0.25">
      <c r="A158" s="28" t="str">
        <f>_xlfn.XLOOKUP(P!C158,'Banco de Dados'!$B$3:$B$274,'Banco de Dados'!$K$3:$K$274,"")</f>
        <v>Rh</v>
      </c>
      <c r="B158" s="2">
        <v>45</v>
      </c>
      <c r="C158" s="2">
        <v>2696</v>
      </c>
      <c r="D158" s="2">
        <v>16888</v>
      </c>
      <c r="E158" s="2">
        <v>146</v>
      </c>
      <c r="F158" s="32">
        <f t="shared" si="13"/>
        <v>0.86451918522027471</v>
      </c>
      <c r="G158" s="3">
        <f t="shared" si="12"/>
        <v>12553.534917206624</v>
      </c>
      <c r="H158" s="3">
        <f t="shared" si="12"/>
        <v>108.5277177825774</v>
      </c>
      <c r="J158" s="7"/>
    </row>
    <row r="159" spans="1:14" x14ac:dyDescent="0.25">
      <c r="A159" s="28" t="str">
        <f>_xlfn.XLOOKUP(P!C159,'Banco de Dados'!$B$3:$B$274,'Banco de Dados'!$K$3:$K$274,"")</f>
        <v/>
      </c>
      <c r="B159" s="2">
        <v>0</v>
      </c>
      <c r="C159" s="2">
        <v>0</v>
      </c>
      <c r="D159" s="2">
        <v>0</v>
      </c>
      <c r="E159" s="2">
        <v>0</v>
      </c>
      <c r="F159" s="32" t="e">
        <f t="shared" si="13"/>
        <v>#DIV/0!</v>
      </c>
      <c r="G159" s="3">
        <f t="shared" si="12"/>
        <v>0</v>
      </c>
      <c r="H159" s="3">
        <f t="shared" si="12"/>
        <v>0</v>
      </c>
      <c r="J159" s="7"/>
    </row>
    <row r="160" spans="1:14" x14ac:dyDescent="0.25">
      <c r="A160" s="28" t="str">
        <f>_xlfn.XLOOKUP(P!C160,'Banco de Dados'!$B$3:$B$274,'Banco de Dados'!$K$3:$K$274,"")</f>
        <v/>
      </c>
      <c r="B160" s="2">
        <v>0</v>
      </c>
      <c r="C160" s="2">
        <v>0</v>
      </c>
      <c r="D160" s="2">
        <v>0</v>
      </c>
      <c r="E160" s="2">
        <v>0</v>
      </c>
      <c r="F160" s="32" t="e">
        <f t="shared" si="13"/>
        <v>#DIV/0!</v>
      </c>
      <c r="G160" s="3">
        <f t="shared" si="12"/>
        <v>0</v>
      </c>
      <c r="H160" s="3">
        <f t="shared" si="12"/>
        <v>0</v>
      </c>
      <c r="J160" s="7"/>
    </row>
    <row r="161" spans="1:14" x14ac:dyDescent="0.25">
      <c r="A161" s="28" t="str">
        <f>_xlfn.XLOOKUP(P!C161,'Banco de Dados'!$B$3:$B$274,'Banco de Dados'!$K$3:$K$274,"")</f>
        <v/>
      </c>
      <c r="B161" s="2">
        <v>0</v>
      </c>
      <c r="C161" s="2">
        <v>0</v>
      </c>
      <c r="D161" s="2">
        <v>0</v>
      </c>
      <c r="E161" s="2">
        <v>0</v>
      </c>
      <c r="F161" s="32" t="e">
        <f t="shared" si="13"/>
        <v>#DIV/0!</v>
      </c>
      <c r="G161" s="3">
        <f t="shared" si="12"/>
        <v>0</v>
      </c>
      <c r="H161" s="3">
        <f t="shared" si="12"/>
        <v>0</v>
      </c>
      <c r="J161" s="7"/>
    </row>
    <row r="162" spans="1:14" x14ac:dyDescent="0.25">
      <c r="A162" s="28" t="str">
        <f>_xlfn.XLOOKUP(P!C162,'Banco de Dados'!$B$3:$B$274,'Banco de Dados'!$K$3:$K$274,"")</f>
        <v/>
      </c>
      <c r="B162" s="2">
        <v>0</v>
      </c>
      <c r="C162" s="2">
        <v>0</v>
      </c>
      <c r="D162" s="2">
        <v>0</v>
      </c>
      <c r="E162" s="2">
        <v>0</v>
      </c>
      <c r="F162" s="32" t="e">
        <f t="shared" si="13"/>
        <v>#DIV/0!</v>
      </c>
      <c r="G162" s="3">
        <f t="shared" si="12"/>
        <v>0</v>
      </c>
      <c r="H162" s="3">
        <f t="shared" si="12"/>
        <v>0</v>
      </c>
      <c r="J162" s="7"/>
    </row>
    <row r="163" spans="1:14" x14ac:dyDescent="0.25">
      <c r="A163" s="28" t="str">
        <f>_xlfn.XLOOKUP(P!C163,'Banco de Dados'!$B$3:$B$274,'Banco de Dados'!$K$3:$K$274,"")</f>
        <v/>
      </c>
      <c r="B163" s="2">
        <v>0</v>
      </c>
      <c r="C163" s="2">
        <v>0</v>
      </c>
      <c r="D163" s="2">
        <v>0</v>
      </c>
      <c r="E163" s="2">
        <v>0</v>
      </c>
      <c r="F163" s="32" t="e">
        <f t="shared" si="13"/>
        <v>#DIV/0!</v>
      </c>
      <c r="G163" s="3">
        <f t="shared" si="12"/>
        <v>0</v>
      </c>
      <c r="H163" s="3">
        <f t="shared" si="12"/>
        <v>0</v>
      </c>
      <c r="J163" s="7"/>
    </row>
    <row r="164" spans="1:14" x14ac:dyDescent="0.25">
      <c r="A164" s="28" t="str">
        <f>_xlfn.XLOOKUP(P!C164,'Banco de Dados'!$B$3:$B$274,'Banco de Dados'!$K$3:$K$274,"")</f>
        <v/>
      </c>
      <c r="B164" s="2">
        <v>0</v>
      </c>
      <c r="C164" s="2">
        <v>0</v>
      </c>
      <c r="D164" s="2">
        <v>0</v>
      </c>
      <c r="E164" s="17">
        <v>0</v>
      </c>
      <c r="F164" s="32" t="e">
        <f t="shared" si="13"/>
        <v>#DIV/0!</v>
      </c>
      <c r="G164" s="3">
        <f t="shared" si="12"/>
        <v>0</v>
      </c>
      <c r="H164" s="3">
        <f t="shared" si="12"/>
        <v>0</v>
      </c>
      <c r="J164" s="7"/>
    </row>
    <row r="165" spans="1:14" ht="15.75" x14ac:dyDescent="0.25">
      <c r="A165" s="28" t="str">
        <f>_xlfn.XLOOKUP(P!C165,'Banco de Dados'!$B$3:$B$274,'Banco de Dados'!$K$3:$K$274,"")</f>
        <v/>
      </c>
      <c r="B165" s="2">
        <v>0</v>
      </c>
      <c r="C165" s="2">
        <v>0</v>
      </c>
      <c r="D165" s="2">
        <v>0</v>
      </c>
      <c r="E165" s="2">
        <v>0</v>
      </c>
      <c r="F165" s="32" t="e">
        <f t="shared" si="13"/>
        <v>#DIV/0!</v>
      </c>
      <c r="G165" s="3">
        <f t="shared" si="12"/>
        <v>0</v>
      </c>
      <c r="H165" s="3">
        <f t="shared" si="12"/>
        <v>0</v>
      </c>
      <c r="J165" s="7"/>
      <c r="K165" s="101" t="s">
        <v>216</v>
      </c>
      <c r="L165" s="102" t="str">
        <f>K143</f>
        <v>af</v>
      </c>
      <c r="M165" s="103" t="str">
        <f>M143</f>
        <v>Cálcio</v>
      </c>
    </row>
    <row r="166" spans="1:14" x14ac:dyDescent="0.25">
      <c r="A166" s="28" t="str">
        <f>_xlfn.XLOOKUP(P!C166,'Banco de Dados'!$B$3:$B$274,'Banco de Dados'!$K$3:$K$274,"")</f>
        <v/>
      </c>
      <c r="B166" s="2">
        <v>0</v>
      </c>
      <c r="C166" s="2">
        <v>0</v>
      </c>
      <c r="D166" s="2">
        <v>0</v>
      </c>
      <c r="E166" s="2">
        <v>0</v>
      </c>
      <c r="F166" s="32" t="e">
        <f t="shared" si="13"/>
        <v>#DIV/0!</v>
      </c>
      <c r="G166" s="3">
        <f t="shared" si="12"/>
        <v>0</v>
      </c>
      <c r="H166" s="3">
        <f t="shared" si="12"/>
        <v>0</v>
      </c>
      <c r="J166" s="7"/>
      <c r="K166" s="68" t="s">
        <v>68</v>
      </c>
      <c r="L166" s="29">
        <f>(K149*M151)/M149</f>
        <v>1788.470099190554</v>
      </c>
      <c r="M166" s="66" t="str">
        <f>$M$9</f>
        <v>mg/kg</v>
      </c>
    </row>
    <row r="167" spans="1:14" x14ac:dyDescent="0.25">
      <c r="A167" s="28" t="str">
        <f>_xlfn.XLOOKUP(P!C167,'Banco de Dados'!$B$3:$B$274,'Banco de Dados'!$K$3:$K$274,"")</f>
        <v/>
      </c>
      <c r="B167" s="2">
        <v>0</v>
      </c>
      <c r="C167" s="2">
        <v>0</v>
      </c>
      <c r="D167" s="2">
        <v>0</v>
      </c>
      <c r="E167" s="2">
        <v>0</v>
      </c>
      <c r="F167" s="32" t="e">
        <f t="shared" si="13"/>
        <v>#DIV/0!</v>
      </c>
      <c r="G167" s="3">
        <f t="shared" si="12"/>
        <v>0</v>
      </c>
      <c r="H167" s="3">
        <f t="shared" si="12"/>
        <v>0</v>
      </c>
      <c r="J167" s="7"/>
      <c r="K167" s="111" t="s">
        <v>246</v>
      </c>
      <c r="L167" s="126">
        <f>SQRT(((M154/L154)^2)+((M155/L155)^2)+((M156/L156)^2))</f>
        <v>1.4358872793150679E-2</v>
      </c>
      <c r="M167" s="66"/>
    </row>
    <row r="168" spans="1:14" x14ac:dyDescent="0.25">
      <c r="A168" s="28" t="str">
        <f>_xlfn.XLOOKUP(P!C168,'Banco de Dados'!$B$3:$B$274,'Banco de Dados'!$K$3:$K$274,"")</f>
        <v/>
      </c>
      <c r="B168" s="2">
        <v>0</v>
      </c>
      <c r="C168" s="2">
        <v>0</v>
      </c>
      <c r="D168" s="2">
        <v>0</v>
      </c>
      <c r="E168" s="2">
        <v>0</v>
      </c>
      <c r="F168" s="32" t="e">
        <f t="shared" si="13"/>
        <v>#DIV/0!</v>
      </c>
      <c r="G168" s="3">
        <f t="shared" si="12"/>
        <v>0</v>
      </c>
      <c r="H168" s="3">
        <f t="shared" si="12"/>
        <v>0</v>
      </c>
      <c r="J168" s="7"/>
      <c r="K168" s="69" t="s">
        <v>247</v>
      </c>
      <c r="L168" s="127">
        <f>L167*L166</f>
        <v>25.680414648630741</v>
      </c>
      <c r="M168" s="71" t="str">
        <f>$M$9</f>
        <v>mg/kg</v>
      </c>
    </row>
    <row r="169" spans="1:14" x14ac:dyDescent="0.25">
      <c r="A169" s="28" t="str">
        <f>_xlfn.XLOOKUP(P!C169,'Banco de Dados'!$B$3:$B$274,'Banco de Dados'!$K$3:$K$274,"")</f>
        <v/>
      </c>
      <c r="B169" s="2">
        <v>0</v>
      </c>
      <c r="C169" s="2">
        <v>0</v>
      </c>
      <c r="D169" s="2">
        <v>0</v>
      </c>
      <c r="E169" s="2">
        <v>0</v>
      </c>
      <c r="F169" s="32" t="e">
        <f t="shared" si="13"/>
        <v>#DIV/0!</v>
      </c>
      <c r="G169" s="3">
        <f t="shared" si="12"/>
        <v>0</v>
      </c>
      <c r="H169" s="3">
        <f t="shared" si="12"/>
        <v>0</v>
      </c>
      <c r="J169" s="7"/>
      <c r="K169" s="123"/>
      <c r="L169" s="124"/>
    </row>
    <row r="170" spans="1:14" x14ac:dyDescent="0.25">
      <c r="A170" s="28" t="str">
        <f>_xlfn.XLOOKUP(P!C170,'Banco de Dados'!$B$3:$B$274,'Banco de Dados'!$K$3:$K$274,"")</f>
        <v/>
      </c>
      <c r="B170" s="2">
        <v>0</v>
      </c>
      <c r="C170" s="2">
        <v>0</v>
      </c>
      <c r="D170" s="2">
        <v>0</v>
      </c>
      <c r="E170" s="2">
        <v>0</v>
      </c>
      <c r="F170" s="32" t="e">
        <f t="shared" si="13"/>
        <v>#DIV/0!</v>
      </c>
      <c r="G170" s="3">
        <f t="shared" si="12"/>
        <v>0</v>
      </c>
      <c r="H170" s="3">
        <f t="shared" si="12"/>
        <v>0</v>
      </c>
      <c r="J170" s="7"/>
    </row>
    <row r="171" spans="1:14" x14ac:dyDescent="0.25">
      <c r="A171" s="28" t="str">
        <f>_xlfn.XLOOKUP(P!C171,'Banco de Dados'!$B$3:$B$274,'Banco de Dados'!$K$3:$K$274,"")</f>
        <v/>
      </c>
      <c r="B171" s="2">
        <v>0</v>
      </c>
      <c r="C171" s="2">
        <v>0</v>
      </c>
      <c r="D171" s="2">
        <v>0</v>
      </c>
      <c r="E171" s="2">
        <v>0</v>
      </c>
      <c r="F171" s="32" t="e">
        <f t="shared" si="13"/>
        <v>#DIV/0!</v>
      </c>
      <c r="G171" s="3">
        <f t="shared" si="12"/>
        <v>0</v>
      </c>
      <c r="H171" s="3">
        <f t="shared" si="12"/>
        <v>0</v>
      </c>
      <c r="J171" s="7"/>
    </row>
    <row r="172" spans="1:14" x14ac:dyDescent="0.25">
      <c r="A172" s="28" t="str">
        <f>_xlfn.XLOOKUP(P!C172,'Banco de Dados'!$B$3:$B$274,'Banco de Dados'!$K$3:$K$274,"")</f>
        <v/>
      </c>
      <c r="B172" s="2">
        <v>0</v>
      </c>
      <c r="C172" s="2">
        <v>0</v>
      </c>
      <c r="D172" s="2">
        <v>0</v>
      </c>
      <c r="E172" s="2">
        <v>0</v>
      </c>
      <c r="F172" s="32" t="e">
        <f t="shared" si="13"/>
        <v>#DIV/0!</v>
      </c>
      <c r="G172" s="3">
        <f t="shared" ref="G172:H174" si="14">D172*$E$142</f>
        <v>0</v>
      </c>
      <c r="H172" s="3">
        <f t="shared" si="14"/>
        <v>0</v>
      </c>
      <c r="J172" s="7"/>
    </row>
    <row r="173" spans="1:14" x14ac:dyDescent="0.25">
      <c r="A173" s="28" t="str">
        <f>_xlfn.XLOOKUP(P!C173,'Banco de Dados'!$B$3:$B$274,'Banco de Dados'!$K$3:$K$274,"")</f>
        <v/>
      </c>
      <c r="B173" s="2">
        <v>0</v>
      </c>
      <c r="C173" s="2">
        <v>0</v>
      </c>
      <c r="D173" s="2">
        <v>0</v>
      </c>
      <c r="E173" s="2">
        <v>0</v>
      </c>
      <c r="F173" s="32" t="e">
        <f t="shared" si="13"/>
        <v>#DIV/0!</v>
      </c>
      <c r="G173" s="3">
        <f t="shared" si="14"/>
        <v>0</v>
      </c>
      <c r="H173" s="3">
        <f t="shared" si="14"/>
        <v>0</v>
      </c>
      <c r="J173" s="7"/>
    </row>
    <row r="174" spans="1:14" x14ac:dyDescent="0.25">
      <c r="A174" s="28" t="str">
        <f>_xlfn.XLOOKUP(P!C174,'Banco de Dados'!$B$3:$B$274,'Banco de Dados'!$K$3:$K$274,"")</f>
        <v/>
      </c>
      <c r="B174" s="2">
        <v>0</v>
      </c>
      <c r="C174" s="2">
        <v>0</v>
      </c>
      <c r="D174" s="2">
        <v>0</v>
      </c>
      <c r="E174" s="2">
        <v>0</v>
      </c>
      <c r="F174" s="32" t="e">
        <f t="shared" si="13"/>
        <v>#DIV/0!</v>
      </c>
      <c r="G174" s="3">
        <f t="shared" si="14"/>
        <v>0</v>
      </c>
      <c r="H174" s="3">
        <f t="shared" si="14"/>
        <v>0</v>
      </c>
      <c r="J174" s="7"/>
    </row>
    <row r="175" spans="1:14" x14ac:dyDescent="0.25">
      <c r="A175" s="21"/>
      <c r="B175" s="21"/>
      <c r="C175" s="21"/>
      <c r="D175" s="21"/>
      <c r="E175" s="21"/>
      <c r="F175" s="77"/>
      <c r="G175" s="22"/>
      <c r="H175" s="22"/>
      <c r="J175" s="21"/>
      <c r="K175" s="21"/>
      <c r="L175" s="21"/>
      <c r="M175" s="21"/>
      <c r="N175" s="21"/>
    </row>
    <row r="176" spans="1:14" ht="15.75" x14ac:dyDescent="0.25">
      <c r="A176" s="36" t="str">
        <f>'Nome das Amostras'!A9</f>
        <v>ag</v>
      </c>
      <c r="B176" s="164" t="str">
        <f>VLOOKUP(A176,'Nome das Amostras'!$A$3:$D$28,2,FALSE)</f>
        <v>R6</v>
      </c>
      <c r="C176" s="164"/>
      <c r="D176" s="51" t="s">
        <v>65</v>
      </c>
      <c r="E176" s="52">
        <f>'Banco de Dados'!$O$13/'Banco de Dados'!AX13</f>
        <v>0.56894889103182256</v>
      </c>
      <c r="F176" s="74"/>
      <c r="G176" s="3"/>
      <c r="H176" s="3"/>
      <c r="J176" s="7"/>
    </row>
    <row r="177" spans="1:14" ht="15.75" x14ac:dyDescent="0.25">
      <c r="A177" s="107" t="s">
        <v>1</v>
      </c>
      <c r="B177" s="107" t="s">
        <v>0</v>
      </c>
      <c r="C177" s="107" t="s">
        <v>212</v>
      </c>
      <c r="D177" s="107" t="s">
        <v>209</v>
      </c>
      <c r="E177" s="107" t="s">
        <v>213</v>
      </c>
      <c r="F177" s="76" t="s">
        <v>219</v>
      </c>
      <c r="G177" s="54" t="s">
        <v>140</v>
      </c>
      <c r="H177" s="54" t="s">
        <v>66</v>
      </c>
      <c r="J177" s="7"/>
      <c r="K177" s="72" t="str">
        <f>A176</f>
        <v>ag</v>
      </c>
      <c r="L177" s="55" t="s">
        <v>215</v>
      </c>
      <c r="M177" s="41" t="str">
        <f>$A$1</f>
        <v>Cálcio</v>
      </c>
      <c r="N177" s="3"/>
    </row>
    <row r="178" spans="1:14" x14ac:dyDescent="0.25">
      <c r="A178" s="28" t="str">
        <f>_xlfn.XLOOKUP(P!C178,'Banco de Dados'!$B$3:$B$274,'Banco de Dados'!$K$3:$K$274,"")</f>
        <v>Si</v>
      </c>
      <c r="B178" s="2" cm="1">
        <f t="array" ref="B178:E208">Dados!AT5:AW35</f>
        <v>14</v>
      </c>
      <c r="C178" s="2">
        <v>1740</v>
      </c>
      <c r="D178" s="2">
        <v>4273</v>
      </c>
      <c r="E178" s="2">
        <v>70</v>
      </c>
      <c r="F178" s="32">
        <f>(E178*100)/D178</f>
        <v>1.6381933068102037</v>
      </c>
      <c r="G178" s="3">
        <f t="shared" ref="G178:H205" si="15">D178*$E$176</f>
        <v>2431.1186113789777</v>
      </c>
      <c r="H178" s="3">
        <f t="shared" si="15"/>
        <v>39.826422372227576</v>
      </c>
      <c r="J178" s="7"/>
      <c r="K178" s="5" t="s">
        <v>210</v>
      </c>
      <c r="L178" s="5"/>
      <c r="M178" s="5" t="s">
        <v>211</v>
      </c>
    </row>
    <row r="179" spans="1:14" x14ac:dyDescent="0.25">
      <c r="A179" s="28" t="str">
        <f>_xlfn.XLOOKUP(P!C179,'Banco de Dados'!$B$3:$B$274,'Banco de Dados'!$K$3:$K$274,"")</f>
        <v>P</v>
      </c>
      <c r="B179" s="2">
        <v>15</v>
      </c>
      <c r="C179" s="2">
        <v>2013</v>
      </c>
      <c r="D179" s="2">
        <v>476</v>
      </c>
      <c r="E179" s="2">
        <v>36</v>
      </c>
      <c r="F179" s="32">
        <f t="shared" ref="F179:F208" si="16">(E179*100)/D179</f>
        <v>7.5630252100840334</v>
      </c>
      <c r="G179" s="3">
        <f t="shared" si="15"/>
        <v>270.81967213114751</v>
      </c>
      <c r="H179" s="3">
        <f t="shared" si="15"/>
        <v>20.482160077145611</v>
      </c>
      <c r="J179" s="7"/>
      <c r="K179" s="6">
        <f>_xlfn.XLOOKUP($B$4,A178:A205,G178:G205,"")</f>
        <v>11480.250723240115</v>
      </c>
      <c r="L179" s="6"/>
      <c r="M179" s="6">
        <f>_xlfn.XLOOKUP($B$4,A178:A205,H178:H205,"")</f>
        <v>101.84185149469624</v>
      </c>
    </row>
    <row r="180" spans="1:14" x14ac:dyDescent="0.25">
      <c r="A180" s="28" t="str">
        <f>_xlfn.XLOOKUP(P!C180,'Banco de Dados'!$B$3:$B$274,'Banco de Dados'!$K$3:$K$274,"")</f>
        <v>S</v>
      </c>
      <c r="B180" s="2">
        <v>16</v>
      </c>
      <c r="C180" s="2">
        <v>2307</v>
      </c>
      <c r="D180" s="2">
        <v>2592</v>
      </c>
      <c r="E180" s="2">
        <v>72</v>
      </c>
      <c r="F180" s="32">
        <f t="shared" si="16"/>
        <v>2.7777777777777777</v>
      </c>
      <c r="G180" s="3">
        <f t="shared" si="15"/>
        <v>1474.715525554484</v>
      </c>
      <c r="H180" s="3">
        <f t="shared" si="15"/>
        <v>40.964320154291222</v>
      </c>
      <c r="J180" s="7"/>
    </row>
    <row r="181" spans="1:14" ht="15.75" x14ac:dyDescent="0.25">
      <c r="A181" s="28" t="str">
        <f>_xlfn.XLOOKUP(P!C181,'Banco de Dados'!$B$3:$B$274,'Banco de Dados'!$K$3:$K$274,"")</f>
        <v>Cl</v>
      </c>
      <c r="B181" s="2">
        <v>17</v>
      </c>
      <c r="C181" s="2">
        <v>2622</v>
      </c>
      <c r="D181" s="2">
        <v>9118</v>
      </c>
      <c r="E181" s="2">
        <v>127</v>
      </c>
      <c r="F181" s="32">
        <f t="shared" si="16"/>
        <v>1.3928493090590042</v>
      </c>
      <c r="G181" s="3">
        <f t="shared" si="15"/>
        <v>5187.6759884281582</v>
      </c>
      <c r="H181" s="3">
        <f t="shared" si="15"/>
        <v>72.256509161041464</v>
      </c>
      <c r="K181" s="165" t="s">
        <v>67</v>
      </c>
      <c r="L181" s="166"/>
      <c r="M181" s="167"/>
      <c r="N181"/>
    </row>
    <row r="182" spans="1:14" x14ac:dyDescent="0.25">
      <c r="A182" s="28" t="str">
        <f>_xlfn.XLOOKUP(P!C182,'Banco de Dados'!$B$3:$B$274,'Banco de Dados'!$K$3:$K$274,"")</f>
        <v>Ar</v>
      </c>
      <c r="B182" s="2">
        <v>18</v>
      </c>
      <c r="C182" s="2">
        <v>2957</v>
      </c>
      <c r="D182" s="2">
        <v>7259</v>
      </c>
      <c r="E182" s="2">
        <v>158</v>
      </c>
      <c r="F182" s="32">
        <f t="shared" si="16"/>
        <v>2.1766083482573357</v>
      </c>
      <c r="G182" s="3">
        <f t="shared" si="15"/>
        <v>4130</v>
      </c>
      <c r="H182" s="3">
        <f t="shared" si="15"/>
        <v>89.89392478302797</v>
      </c>
      <c r="J182" s="7"/>
      <c r="K182" s="104" t="s">
        <v>240</v>
      </c>
      <c r="L182" s="39"/>
      <c r="M182" s="106" t="s">
        <v>209</v>
      </c>
    </row>
    <row r="183" spans="1:14" x14ac:dyDescent="0.25">
      <c r="A183" s="28" t="str">
        <f>_xlfn.XLOOKUP(P!C183,'Banco de Dados'!$B$3:$B$274,'Banco de Dados'!$K$3:$K$274,"")</f>
        <v>K</v>
      </c>
      <c r="B183" s="2">
        <v>19</v>
      </c>
      <c r="C183" s="2">
        <v>3313</v>
      </c>
      <c r="D183" s="2">
        <v>61476</v>
      </c>
      <c r="E183" s="2">
        <v>263</v>
      </c>
      <c r="F183" s="32">
        <f t="shared" si="16"/>
        <v>0.42780922636476021</v>
      </c>
      <c r="G183" s="3">
        <f t="shared" si="15"/>
        <v>34976.702025072322</v>
      </c>
      <c r="H183" s="3">
        <f t="shared" si="15"/>
        <v>149.63355834136934</v>
      </c>
      <c r="J183" s="58" t="s">
        <v>38</v>
      </c>
      <c r="K183" s="59">
        <f>$L$9</f>
        <v>50450</v>
      </c>
      <c r="L183" s="60"/>
      <c r="M183" s="61">
        <f>$M$11</f>
        <v>427317</v>
      </c>
      <c r="N183" s="60"/>
    </row>
    <row r="184" spans="1:14" x14ac:dyDescent="0.25">
      <c r="A184" s="28" t="str">
        <f>_xlfn.XLOOKUP(P!C184,'Banco de Dados'!$B$3:$B$274,'Banco de Dados'!$K$3:$K$274,"")</f>
        <v>Ca</v>
      </c>
      <c r="B184" s="2">
        <v>20</v>
      </c>
      <c r="C184" s="2">
        <v>3691</v>
      </c>
      <c r="D184" s="2">
        <v>20178</v>
      </c>
      <c r="E184" s="2">
        <v>179</v>
      </c>
      <c r="F184" s="32">
        <f t="shared" si="16"/>
        <v>0.8871047675686391</v>
      </c>
      <c r="G184" s="3">
        <f t="shared" si="15"/>
        <v>11480.250723240115</v>
      </c>
      <c r="H184" s="3">
        <f t="shared" si="15"/>
        <v>101.84185149469624</v>
      </c>
      <c r="J184" s="2"/>
      <c r="K184" s="18"/>
      <c r="L184" s="2" t="s">
        <v>70</v>
      </c>
      <c r="M184" s="19"/>
    </row>
    <row r="185" spans="1:14" x14ac:dyDescent="0.25">
      <c r="A185" s="28" t="str">
        <f>_xlfn.XLOOKUP(P!C185,'Banco de Dados'!$B$3:$B$274,'Banco de Dados'!$K$3:$K$274,"")</f>
        <v>Ti</v>
      </c>
      <c r="B185" s="2">
        <v>22</v>
      </c>
      <c r="C185" s="2">
        <v>4509</v>
      </c>
      <c r="D185" s="2">
        <v>12309</v>
      </c>
      <c r="E185" s="2">
        <v>156</v>
      </c>
      <c r="F185" s="32">
        <f t="shared" si="16"/>
        <v>1.2673653424323665</v>
      </c>
      <c r="G185" s="3">
        <f t="shared" si="15"/>
        <v>7003.1918997107041</v>
      </c>
      <c r="H185" s="3">
        <f t="shared" si="15"/>
        <v>88.756027000964323</v>
      </c>
      <c r="J185" s="58" t="s">
        <v>69</v>
      </c>
      <c r="K185" s="62" t="s">
        <v>71</v>
      </c>
      <c r="L185" s="63"/>
      <c r="M185" s="64">
        <f>K179</f>
        <v>11480.250723240115</v>
      </c>
      <c r="N185" s="60"/>
    </row>
    <row r="186" spans="1:14" x14ac:dyDescent="0.25">
      <c r="A186" s="28" t="str">
        <f>_xlfn.XLOOKUP(P!C186,'Banco de Dados'!$B$3:$B$274,'Banco de Dados'!$K$3:$K$274,"")</f>
        <v>Cr</v>
      </c>
      <c r="B186" s="2">
        <v>24</v>
      </c>
      <c r="C186" s="2">
        <v>5412</v>
      </c>
      <c r="D186" s="2">
        <v>2957</v>
      </c>
      <c r="E186" s="2">
        <v>138</v>
      </c>
      <c r="F186" s="32">
        <f t="shared" si="16"/>
        <v>4.6668921203922897</v>
      </c>
      <c r="G186" s="3">
        <f t="shared" si="15"/>
        <v>1682.3818707810992</v>
      </c>
      <c r="H186" s="3">
        <f t="shared" si="15"/>
        <v>78.514946962391519</v>
      </c>
      <c r="J186" s="7"/>
    </row>
    <row r="187" spans="1:14" ht="15.75" x14ac:dyDescent="0.25">
      <c r="A187" s="28" t="str">
        <f>_xlfn.XLOOKUP(P!C187,'Banco de Dados'!$B$3:$B$274,'Banco de Dados'!$K$3:$K$274,"")</f>
        <v>Mn</v>
      </c>
      <c r="B187" s="2">
        <v>25</v>
      </c>
      <c r="C187" s="2">
        <v>5895</v>
      </c>
      <c r="D187" s="2">
        <v>5316</v>
      </c>
      <c r="E187" s="2">
        <v>160</v>
      </c>
      <c r="F187" s="32">
        <f t="shared" si="16"/>
        <v>3.0097817908201656</v>
      </c>
      <c r="G187" s="3">
        <f t="shared" si="15"/>
        <v>3024.5323047251686</v>
      </c>
      <c r="H187" s="3">
        <f t="shared" si="15"/>
        <v>91.031822565091602</v>
      </c>
      <c r="J187" s="7"/>
      <c r="K187" s="165" t="s">
        <v>218</v>
      </c>
      <c r="L187" s="166"/>
      <c r="M187" s="167"/>
    </row>
    <row r="188" spans="1:14" x14ac:dyDescent="0.25">
      <c r="A188" s="28" t="str">
        <f>_xlfn.XLOOKUP(P!C188,'Banco de Dados'!$B$3:$B$274,'Banco de Dados'!$K$3:$K$274,"")</f>
        <v>Fe</v>
      </c>
      <c r="B188" s="2">
        <v>26</v>
      </c>
      <c r="C188" s="2">
        <v>6399</v>
      </c>
      <c r="D188" s="2">
        <v>229224</v>
      </c>
      <c r="E188" s="2">
        <v>478</v>
      </c>
      <c r="F188" s="32">
        <f t="shared" si="16"/>
        <v>0.20852964785537292</v>
      </c>
      <c r="G188" s="3">
        <f t="shared" si="15"/>
        <v>130416.7405978785</v>
      </c>
      <c r="H188" s="3">
        <f t="shared" si="15"/>
        <v>271.95756991321116</v>
      </c>
      <c r="J188" s="7"/>
      <c r="K188" s="104" t="s">
        <v>236</v>
      </c>
      <c r="L188" s="108">
        <f>K179</f>
        <v>11480.250723240115</v>
      </c>
      <c r="M188" s="109">
        <f>M179</f>
        <v>101.84185149469624</v>
      </c>
    </row>
    <row r="189" spans="1:14" x14ac:dyDescent="0.25">
      <c r="A189" s="28" t="str">
        <f>_xlfn.XLOOKUP(P!C189,'Banco de Dados'!$B$3:$B$274,'Banco de Dados'!$K$3:$K$274,"")</f>
        <v>Ni</v>
      </c>
      <c r="B189" s="2">
        <v>28</v>
      </c>
      <c r="C189" s="2">
        <v>7472</v>
      </c>
      <c r="D189" s="2">
        <v>977</v>
      </c>
      <c r="E189" s="2">
        <v>240</v>
      </c>
      <c r="F189" s="32">
        <f t="shared" si="16"/>
        <v>24.564994882292734</v>
      </c>
      <c r="G189" s="3">
        <f t="shared" si="15"/>
        <v>555.86306653809061</v>
      </c>
      <c r="H189" s="3">
        <f t="shared" si="15"/>
        <v>136.5477338476374</v>
      </c>
      <c r="J189" s="7"/>
      <c r="K189" s="104" t="s">
        <v>237</v>
      </c>
      <c r="L189" s="105">
        <f>$L$9</f>
        <v>50450</v>
      </c>
      <c r="M189" s="106">
        <f>$L$10</f>
        <v>550</v>
      </c>
    </row>
    <row r="190" spans="1:14" x14ac:dyDescent="0.25">
      <c r="A190" s="28" t="str">
        <f>_xlfn.XLOOKUP(P!C190,'Banco de Dados'!$B$3:$B$274,'Banco de Dados'!$K$3:$K$274,"")</f>
        <v>Cu</v>
      </c>
      <c r="B190" s="2">
        <v>29</v>
      </c>
      <c r="C190" s="2">
        <v>8041</v>
      </c>
      <c r="D190" s="2">
        <v>908</v>
      </c>
      <c r="E190" s="2">
        <v>235</v>
      </c>
      <c r="F190" s="32">
        <f t="shared" si="16"/>
        <v>25.881057268722468</v>
      </c>
      <c r="G190" s="3">
        <f t="shared" si="15"/>
        <v>516.60559305689492</v>
      </c>
      <c r="H190" s="3">
        <f t="shared" si="15"/>
        <v>133.70298939247829</v>
      </c>
      <c r="J190" s="7"/>
      <c r="K190" s="104" t="s">
        <v>238</v>
      </c>
      <c r="L190" s="105">
        <f>$M$11</f>
        <v>427317</v>
      </c>
      <c r="M190" s="106">
        <f>$M$12</f>
        <v>637</v>
      </c>
    </row>
    <row r="191" spans="1:14" x14ac:dyDescent="0.25">
      <c r="A191" s="28" t="str">
        <f>_xlfn.XLOOKUP(P!C191,'Banco de Dados'!$B$3:$B$274,'Banco de Dados'!$K$3:$K$274,"")</f>
        <v>Zn</v>
      </c>
      <c r="B191" s="2">
        <v>30</v>
      </c>
      <c r="C191" s="2">
        <v>8631</v>
      </c>
      <c r="D191" s="2">
        <v>984</v>
      </c>
      <c r="E191" s="2">
        <v>243</v>
      </c>
      <c r="F191" s="32">
        <f t="shared" si="16"/>
        <v>24.695121951219512</v>
      </c>
      <c r="G191" s="3">
        <f t="shared" si="15"/>
        <v>559.84570877531337</v>
      </c>
      <c r="H191" s="3">
        <f t="shared" si="15"/>
        <v>138.25458052073287</v>
      </c>
      <c r="J191" s="7"/>
      <c r="K191" s="69" t="s">
        <v>217</v>
      </c>
      <c r="L191" s="110">
        <f>SQRT(((M188/L188)^2)+((M189/L189)^2)+((M190/L190)^2))</f>
        <v>1.41339561806083E-2</v>
      </c>
      <c r="M191" s="71" t="str">
        <f>M200</f>
        <v>mg/kg</v>
      </c>
    </row>
    <row r="192" spans="1:14" x14ac:dyDescent="0.25">
      <c r="A192" s="28" t="str">
        <f>_xlfn.XLOOKUP(P!C192,'Banco de Dados'!$B$3:$B$274,'Banco de Dados'!$K$3:$K$274,"")</f>
        <v>Rh</v>
      </c>
      <c r="B192" s="2">
        <v>45</v>
      </c>
      <c r="C192" s="2">
        <v>20167</v>
      </c>
      <c r="D192" s="2">
        <v>1547</v>
      </c>
      <c r="E192" s="2">
        <v>139</v>
      </c>
      <c r="F192" s="32">
        <f t="shared" si="16"/>
        <v>8.9851325145442793</v>
      </c>
      <c r="G192" s="3">
        <f t="shared" si="15"/>
        <v>880.1639344262295</v>
      </c>
      <c r="H192" s="3">
        <f t="shared" si="15"/>
        <v>79.083895853423329</v>
      </c>
      <c r="J192" s="7"/>
    </row>
    <row r="193" spans="1:13" x14ac:dyDescent="0.25">
      <c r="A193" s="28" t="str">
        <f>_xlfn.XLOOKUP(P!C193,'Banco de Dados'!$B$3:$B$274,'Banco de Dados'!$K$3:$K$274,"")</f>
        <v>Rh</v>
      </c>
      <c r="B193" s="2">
        <v>45</v>
      </c>
      <c r="C193" s="2">
        <v>2696</v>
      </c>
      <c r="D193" s="2">
        <v>15937</v>
      </c>
      <c r="E193" s="2">
        <v>116</v>
      </c>
      <c r="F193" s="32">
        <f t="shared" si="16"/>
        <v>0.72786597226579652</v>
      </c>
      <c r="G193" s="3">
        <f t="shared" si="15"/>
        <v>9067.338476374156</v>
      </c>
      <c r="H193" s="3">
        <f t="shared" si="15"/>
        <v>65.998071359691423</v>
      </c>
      <c r="J193" s="7"/>
    </row>
    <row r="194" spans="1:13" x14ac:dyDescent="0.25">
      <c r="A194" s="28" t="str">
        <f>_xlfn.XLOOKUP(P!C194,'Banco de Dados'!$B$3:$B$274,'Banco de Dados'!$K$3:$K$274,"")</f>
        <v/>
      </c>
      <c r="B194" s="2">
        <v>0</v>
      </c>
      <c r="C194" s="2">
        <v>0</v>
      </c>
      <c r="D194" s="2">
        <v>0</v>
      </c>
      <c r="E194" s="2">
        <v>0</v>
      </c>
      <c r="F194" s="32" t="e">
        <f t="shared" si="16"/>
        <v>#DIV/0!</v>
      </c>
      <c r="G194" s="3">
        <f t="shared" si="15"/>
        <v>0</v>
      </c>
      <c r="H194" s="3">
        <f t="shared" si="15"/>
        <v>0</v>
      </c>
      <c r="J194" s="7"/>
    </row>
    <row r="195" spans="1:13" x14ac:dyDescent="0.25">
      <c r="A195" s="28" t="str">
        <f>_xlfn.XLOOKUP(P!C195,'Banco de Dados'!$B$3:$B$274,'Banco de Dados'!$K$3:$K$274,"")</f>
        <v/>
      </c>
      <c r="B195" s="2">
        <v>0</v>
      </c>
      <c r="C195" s="2">
        <v>0</v>
      </c>
      <c r="D195" s="2">
        <v>0</v>
      </c>
      <c r="E195" s="2">
        <v>0</v>
      </c>
      <c r="F195" s="32" t="e">
        <f t="shared" si="16"/>
        <v>#DIV/0!</v>
      </c>
      <c r="G195" s="3">
        <f t="shared" si="15"/>
        <v>0</v>
      </c>
      <c r="H195" s="3">
        <f t="shared" si="15"/>
        <v>0</v>
      </c>
      <c r="J195" s="7"/>
    </row>
    <row r="196" spans="1:13" x14ac:dyDescent="0.25">
      <c r="A196" s="28" t="str">
        <f>_xlfn.XLOOKUP(P!C196,'Banco de Dados'!$B$3:$B$274,'Banco de Dados'!$K$3:$K$274,"")</f>
        <v/>
      </c>
      <c r="B196" s="2">
        <v>0</v>
      </c>
      <c r="C196" s="2">
        <v>0</v>
      </c>
      <c r="D196" s="2">
        <v>0</v>
      </c>
      <c r="E196" s="2">
        <v>0</v>
      </c>
      <c r="F196" s="32" t="e">
        <f t="shared" si="16"/>
        <v>#DIV/0!</v>
      </c>
      <c r="G196" s="3">
        <f t="shared" si="15"/>
        <v>0</v>
      </c>
      <c r="H196" s="3">
        <f t="shared" si="15"/>
        <v>0</v>
      </c>
      <c r="J196" s="7"/>
    </row>
    <row r="197" spans="1:13" x14ac:dyDescent="0.25">
      <c r="A197" s="28" t="str">
        <f>_xlfn.XLOOKUP(P!C197,'Banco de Dados'!$B$3:$B$274,'Banco de Dados'!$K$3:$K$274,"")</f>
        <v/>
      </c>
      <c r="B197" s="2">
        <v>0</v>
      </c>
      <c r="C197" s="2">
        <v>0</v>
      </c>
      <c r="D197" s="2">
        <v>0</v>
      </c>
      <c r="E197" s="2">
        <v>0</v>
      </c>
      <c r="F197" s="32" t="e">
        <f t="shared" si="16"/>
        <v>#DIV/0!</v>
      </c>
      <c r="G197" s="3">
        <f t="shared" si="15"/>
        <v>0</v>
      </c>
      <c r="H197" s="3">
        <f t="shared" si="15"/>
        <v>0</v>
      </c>
      <c r="J197" s="7"/>
    </row>
    <row r="198" spans="1:13" x14ac:dyDescent="0.25">
      <c r="A198" s="28" t="str">
        <f>_xlfn.XLOOKUP(P!C198,'Banco de Dados'!$B$3:$B$274,'Banco de Dados'!$K$3:$K$274,"")</f>
        <v/>
      </c>
      <c r="B198" s="2">
        <v>0</v>
      </c>
      <c r="C198" s="2">
        <v>0</v>
      </c>
      <c r="D198" s="2">
        <v>0</v>
      </c>
      <c r="E198" s="17">
        <v>0</v>
      </c>
      <c r="F198" s="32" t="e">
        <f t="shared" si="16"/>
        <v>#DIV/0!</v>
      </c>
      <c r="G198" s="3">
        <f t="shared" si="15"/>
        <v>0</v>
      </c>
      <c r="H198" s="3">
        <f t="shared" si="15"/>
        <v>0</v>
      </c>
      <c r="J198" s="7"/>
    </row>
    <row r="199" spans="1:13" ht="15.75" x14ac:dyDescent="0.25">
      <c r="A199" s="28" t="str">
        <f>_xlfn.XLOOKUP(P!C199,'Banco de Dados'!$B$3:$B$274,'Banco de Dados'!$K$3:$K$274,"")</f>
        <v/>
      </c>
      <c r="B199" s="2">
        <v>0</v>
      </c>
      <c r="C199" s="2">
        <v>0</v>
      </c>
      <c r="D199" s="2">
        <v>0</v>
      </c>
      <c r="E199" s="2">
        <v>0</v>
      </c>
      <c r="F199" s="32" t="e">
        <f t="shared" si="16"/>
        <v>#DIV/0!</v>
      </c>
      <c r="G199" s="3">
        <f t="shared" si="15"/>
        <v>0</v>
      </c>
      <c r="H199" s="3">
        <f t="shared" si="15"/>
        <v>0</v>
      </c>
      <c r="J199" s="7"/>
      <c r="K199" s="101" t="s">
        <v>216</v>
      </c>
      <c r="L199" s="102" t="str">
        <f>K177</f>
        <v>ag</v>
      </c>
      <c r="M199" s="103" t="str">
        <f>M177</f>
        <v>Cálcio</v>
      </c>
    </row>
    <row r="200" spans="1:13" x14ac:dyDescent="0.25">
      <c r="A200" s="28" t="str">
        <f>_xlfn.XLOOKUP(P!C200,'Banco de Dados'!$B$3:$B$274,'Banco de Dados'!$K$3:$K$274,"")</f>
        <v/>
      </c>
      <c r="B200" s="2">
        <v>0</v>
      </c>
      <c r="C200" s="2">
        <v>0</v>
      </c>
      <c r="D200" s="2">
        <v>0</v>
      </c>
      <c r="E200" s="2">
        <v>0</v>
      </c>
      <c r="F200" s="32" t="e">
        <f t="shared" si="16"/>
        <v>#DIV/0!</v>
      </c>
      <c r="G200" s="3">
        <f t="shared" si="15"/>
        <v>0</v>
      </c>
      <c r="H200" s="3">
        <f t="shared" si="15"/>
        <v>0</v>
      </c>
      <c r="J200" s="7"/>
      <c r="K200" s="68" t="s">
        <v>68</v>
      </c>
      <c r="L200" s="29">
        <f>(K183*M185)/M183</f>
        <v>1355.3840567715861</v>
      </c>
      <c r="M200" s="66" t="str">
        <f>$M$9</f>
        <v>mg/kg</v>
      </c>
    </row>
    <row r="201" spans="1:13" x14ac:dyDescent="0.25">
      <c r="A201" s="28" t="str">
        <f>_xlfn.XLOOKUP(P!C201,'Banco de Dados'!$B$3:$B$274,'Banco de Dados'!$K$3:$K$274,"")</f>
        <v/>
      </c>
      <c r="B201" s="2">
        <v>0</v>
      </c>
      <c r="C201" s="2">
        <v>0</v>
      </c>
      <c r="D201" s="2">
        <v>0</v>
      </c>
      <c r="E201" s="2">
        <v>0</v>
      </c>
      <c r="F201" s="32" t="e">
        <f t="shared" si="16"/>
        <v>#DIV/0!</v>
      </c>
      <c r="G201" s="3">
        <f t="shared" si="15"/>
        <v>0</v>
      </c>
      <c r="H201" s="3">
        <f t="shared" si="15"/>
        <v>0</v>
      </c>
      <c r="J201" s="7"/>
      <c r="K201" s="111" t="s">
        <v>246</v>
      </c>
      <c r="L201" s="126">
        <f>SQRT(((M188/L188)^2)+((M189/L189)^2)+((M190/L190)^2))</f>
        <v>1.41339561806083E-2</v>
      </c>
      <c r="M201" s="66"/>
    </row>
    <row r="202" spans="1:13" x14ac:dyDescent="0.25">
      <c r="A202" s="28" t="str">
        <f>_xlfn.XLOOKUP(P!C202,'Banco de Dados'!$B$3:$B$274,'Banco de Dados'!$K$3:$K$274,"")</f>
        <v/>
      </c>
      <c r="B202" s="2">
        <v>0</v>
      </c>
      <c r="C202" s="2">
        <v>0</v>
      </c>
      <c r="D202" s="2">
        <v>0</v>
      </c>
      <c r="E202" s="2">
        <v>0</v>
      </c>
      <c r="F202" s="32" t="e">
        <f t="shared" si="16"/>
        <v>#DIV/0!</v>
      </c>
      <c r="G202" s="3">
        <f t="shared" si="15"/>
        <v>0</v>
      </c>
      <c r="H202" s="3">
        <f t="shared" si="15"/>
        <v>0</v>
      </c>
      <c r="J202" s="7"/>
      <c r="K202" s="69" t="s">
        <v>247</v>
      </c>
      <c r="L202" s="127">
        <f>L201*L200</f>
        <v>19.15693886630471</v>
      </c>
      <c r="M202" s="71" t="str">
        <f>$M$9</f>
        <v>mg/kg</v>
      </c>
    </row>
    <row r="203" spans="1:13" x14ac:dyDescent="0.25">
      <c r="A203" s="28" t="str">
        <f>_xlfn.XLOOKUP(P!C203,'Banco de Dados'!$B$3:$B$274,'Banco de Dados'!$K$3:$K$274,"")</f>
        <v/>
      </c>
      <c r="B203" s="2">
        <v>0</v>
      </c>
      <c r="C203" s="2">
        <v>0</v>
      </c>
      <c r="D203" s="2">
        <v>0</v>
      </c>
      <c r="E203" s="2">
        <v>0</v>
      </c>
      <c r="F203" s="32" t="e">
        <f t="shared" si="16"/>
        <v>#DIV/0!</v>
      </c>
      <c r="G203" s="3">
        <f t="shared" si="15"/>
        <v>0</v>
      </c>
      <c r="H203" s="3">
        <f t="shared" si="15"/>
        <v>0</v>
      </c>
      <c r="J203" s="7"/>
      <c r="K203" s="123"/>
      <c r="L203" s="124"/>
    </row>
    <row r="204" spans="1:13" x14ac:dyDescent="0.25">
      <c r="A204" s="28" t="str">
        <f>_xlfn.XLOOKUP(P!C204,'Banco de Dados'!$B$3:$B$274,'Banco de Dados'!$K$3:$K$274,"")</f>
        <v/>
      </c>
      <c r="B204" s="2">
        <v>0</v>
      </c>
      <c r="C204" s="2">
        <v>0</v>
      </c>
      <c r="D204" s="2">
        <v>0</v>
      </c>
      <c r="E204" s="2">
        <v>0</v>
      </c>
      <c r="F204" s="32" t="e">
        <f t="shared" si="16"/>
        <v>#DIV/0!</v>
      </c>
      <c r="G204" s="3">
        <f t="shared" si="15"/>
        <v>0</v>
      </c>
      <c r="H204" s="3">
        <f t="shared" si="15"/>
        <v>0</v>
      </c>
      <c r="J204" s="7"/>
    </row>
    <row r="205" spans="1:13" x14ac:dyDescent="0.25">
      <c r="A205" s="28" t="str">
        <f>_xlfn.XLOOKUP(P!C205,'Banco de Dados'!$B$3:$B$274,'Banco de Dados'!$K$3:$K$274,"")</f>
        <v/>
      </c>
      <c r="B205" s="2">
        <v>0</v>
      </c>
      <c r="C205" s="2">
        <v>0</v>
      </c>
      <c r="D205" s="2">
        <v>0</v>
      </c>
      <c r="E205" s="2">
        <v>0</v>
      </c>
      <c r="F205" s="32" t="e">
        <f t="shared" si="16"/>
        <v>#DIV/0!</v>
      </c>
      <c r="G205" s="3">
        <f t="shared" si="15"/>
        <v>0</v>
      </c>
      <c r="H205" s="3">
        <f t="shared" si="15"/>
        <v>0</v>
      </c>
      <c r="J205" s="7"/>
    </row>
    <row r="206" spans="1:13" x14ac:dyDescent="0.25">
      <c r="A206" s="28" t="str">
        <f>_xlfn.XLOOKUP(P!C206,'Banco de Dados'!$B$3:$B$274,'Banco de Dados'!$K$3:$K$274,"")</f>
        <v/>
      </c>
      <c r="B206" s="2">
        <v>0</v>
      </c>
      <c r="C206" s="2">
        <v>0</v>
      </c>
      <c r="D206" s="2">
        <v>0</v>
      </c>
      <c r="E206" s="2">
        <v>0</v>
      </c>
      <c r="F206" s="32" t="e">
        <f t="shared" si="16"/>
        <v>#DIV/0!</v>
      </c>
      <c r="G206" s="3">
        <f t="shared" ref="G206:H208" si="17">D206*$E$176</f>
        <v>0</v>
      </c>
      <c r="H206" s="3">
        <f t="shared" si="17"/>
        <v>0</v>
      </c>
      <c r="J206" s="7"/>
    </row>
    <row r="207" spans="1:13" x14ac:dyDescent="0.25">
      <c r="A207" s="28" t="str">
        <f>_xlfn.XLOOKUP(P!C207,'Banco de Dados'!$B$3:$B$274,'Banco de Dados'!$K$3:$K$274,"")</f>
        <v/>
      </c>
      <c r="B207" s="2">
        <v>0</v>
      </c>
      <c r="C207" s="2">
        <v>0</v>
      </c>
      <c r="D207" s="2">
        <v>0</v>
      </c>
      <c r="E207" s="2">
        <v>0</v>
      </c>
      <c r="F207" s="32" t="e">
        <f t="shared" si="16"/>
        <v>#DIV/0!</v>
      </c>
      <c r="G207" s="3">
        <f t="shared" si="17"/>
        <v>0</v>
      </c>
      <c r="H207" s="3">
        <f t="shared" si="17"/>
        <v>0</v>
      </c>
      <c r="J207" s="7"/>
    </row>
    <row r="208" spans="1:13" x14ac:dyDescent="0.25">
      <c r="A208" s="28" t="str">
        <f>_xlfn.XLOOKUP(P!C208,'Banco de Dados'!$B$3:$B$274,'Banco de Dados'!$K$3:$K$274,"")</f>
        <v/>
      </c>
      <c r="B208" s="2">
        <v>0</v>
      </c>
      <c r="C208" s="2">
        <v>0</v>
      </c>
      <c r="D208" s="2">
        <v>0</v>
      </c>
      <c r="E208" s="2">
        <v>0</v>
      </c>
      <c r="F208" s="32" t="e">
        <f t="shared" si="16"/>
        <v>#DIV/0!</v>
      </c>
      <c r="G208" s="3">
        <f t="shared" si="17"/>
        <v>0</v>
      </c>
      <c r="H208" s="3">
        <f t="shared" si="17"/>
        <v>0</v>
      </c>
      <c r="J208" s="7"/>
    </row>
    <row r="209" spans="1:14" x14ac:dyDescent="0.25">
      <c r="A209" s="21"/>
      <c r="B209" s="21"/>
      <c r="C209" s="21"/>
      <c r="D209" s="21"/>
      <c r="E209" s="21"/>
      <c r="F209" s="77"/>
      <c r="G209" s="21"/>
      <c r="H209" s="21"/>
      <c r="J209" s="21"/>
      <c r="K209" s="21"/>
      <c r="L209" s="21"/>
      <c r="M209" s="21"/>
      <c r="N209" s="21"/>
    </row>
    <row r="210" spans="1:14" ht="15.75" x14ac:dyDescent="0.25">
      <c r="A210" s="36" t="str">
        <f>'Nome das Amostras'!A10</f>
        <v>ah</v>
      </c>
      <c r="B210" s="164" t="str">
        <f>VLOOKUP(A210,'Nome das Amostras'!$A$3:$D$28,2,FALSE)</f>
        <v>R7</v>
      </c>
      <c r="C210" s="164"/>
      <c r="D210" s="51" t="s">
        <v>65</v>
      </c>
      <c r="E210" s="52">
        <f>'Banco de Dados'!$O$13/'Banco de Dados'!BE13</f>
        <v>0.70986593331041592</v>
      </c>
      <c r="F210" s="74"/>
      <c r="G210" s="3"/>
      <c r="H210" s="3"/>
      <c r="J210" s="7"/>
    </row>
    <row r="211" spans="1:14" ht="15.75" x14ac:dyDescent="0.25">
      <c r="A211" s="107" t="s">
        <v>1</v>
      </c>
      <c r="B211" s="107" t="s">
        <v>0</v>
      </c>
      <c r="C211" s="107" t="s">
        <v>212</v>
      </c>
      <c r="D211" s="107" t="s">
        <v>209</v>
      </c>
      <c r="E211" s="107" t="s">
        <v>213</v>
      </c>
      <c r="F211" s="76" t="s">
        <v>219</v>
      </c>
      <c r="G211" s="54" t="s">
        <v>140</v>
      </c>
      <c r="H211" s="54" t="s">
        <v>66</v>
      </c>
      <c r="J211" s="7"/>
      <c r="K211" s="72" t="str">
        <f>A210</f>
        <v>ah</v>
      </c>
      <c r="L211" s="55" t="s">
        <v>215</v>
      </c>
      <c r="M211" s="41" t="str">
        <f>$A$1</f>
        <v>Cálcio</v>
      </c>
      <c r="N211" s="3"/>
    </row>
    <row r="212" spans="1:14" x14ac:dyDescent="0.25">
      <c r="A212" s="28" t="str">
        <f>_xlfn.XLOOKUP(P!C212,'Banco de Dados'!$B$3:$B$274,'Banco de Dados'!$K$3:$K$274,"")</f>
        <v>Si</v>
      </c>
      <c r="B212" s="2" cm="1">
        <f t="array" ref="B212:E242">Dados!BA5:BD35</f>
        <v>14</v>
      </c>
      <c r="C212" s="2">
        <v>1740</v>
      </c>
      <c r="D212" s="2">
        <v>3929</v>
      </c>
      <c r="E212" s="2">
        <v>86</v>
      </c>
      <c r="F212" s="32">
        <f>(E212*100)/D212</f>
        <v>2.1888521252227031</v>
      </c>
      <c r="G212" s="3">
        <f t="shared" ref="G212:H239" si="18">D212*$E$210</f>
        <v>2789.0632519766241</v>
      </c>
      <c r="H212" s="3">
        <f t="shared" si="18"/>
        <v>61.048470264695766</v>
      </c>
      <c r="J212" s="7"/>
      <c r="K212" s="5" t="s">
        <v>210</v>
      </c>
      <c r="L212" s="5"/>
      <c r="M212" s="5" t="s">
        <v>211</v>
      </c>
    </row>
    <row r="213" spans="1:14" x14ac:dyDescent="0.25">
      <c r="A213" s="28" t="str">
        <f>_xlfn.XLOOKUP(P!C213,'Banco de Dados'!$B$3:$B$274,'Banco de Dados'!$K$3:$K$274,"")</f>
        <v>P</v>
      </c>
      <c r="B213" s="2">
        <v>15</v>
      </c>
      <c r="C213" s="2">
        <v>2013</v>
      </c>
      <c r="D213" s="2">
        <v>981</v>
      </c>
      <c r="E213" s="2">
        <v>77</v>
      </c>
      <c r="F213" s="32">
        <f t="shared" ref="F213:F242" si="19">(E213*100)/D213</f>
        <v>7.8491335372069315</v>
      </c>
      <c r="G213" s="3">
        <f t="shared" si="18"/>
        <v>696.37848057751796</v>
      </c>
      <c r="H213" s="3">
        <f t="shared" si="18"/>
        <v>54.659676864902025</v>
      </c>
      <c r="J213" s="7"/>
      <c r="K213" s="6">
        <f>_xlfn.XLOOKUP($B$4,A212:A239,G212:G239,"")</f>
        <v>14593.423856995531</v>
      </c>
      <c r="L213" s="6"/>
      <c r="M213" s="6">
        <f>_xlfn.XLOOKUP($B$4,A212:A239,H212:H239,"")</f>
        <v>133.45479546235819</v>
      </c>
    </row>
    <row r="214" spans="1:14" x14ac:dyDescent="0.25">
      <c r="A214" s="28" t="str">
        <f>_xlfn.XLOOKUP(P!C214,'Banco de Dados'!$B$3:$B$274,'Banco de Dados'!$K$3:$K$274,"")</f>
        <v>S</v>
      </c>
      <c r="B214" s="2">
        <v>16</v>
      </c>
      <c r="C214" s="2">
        <v>2307</v>
      </c>
      <c r="D214" s="2">
        <v>4039</v>
      </c>
      <c r="E214" s="2">
        <v>105</v>
      </c>
      <c r="F214" s="32">
        <f t="shared" si="19"/>
        <v>2.5996533795493932</v>
      </c>
      <c r="G214" s="3">
        <f t="shared" si="18"/>
        <v>2867.1485046407697</v>
      </c>
      <c r="H214" s="3">
        <f t="shared" si="18"/>
        <v>74.535922997593673</v>
      </c>
      <c r="J214" s="7"/>
    </row>
    <row r="215" spans="1:14" ht="15.75" x14ac:dyDescent="0.25">
      <c r="A215" s="28" t="str">
        <f>_xlfn.XLOOKUP(P!C215,'Banco de Dados'!$B$3:$B$274,'Banco de Dados'!$K$3:$K$274,"")</f>
        <v>Cl</v>
      </c>
      <c r="B215" s="2">
        <v>17</v>
      </c>
      <c r="C215" s="2">
        <v>2622</v>
      </c>
      <c r="D215" s="2">
        <v>12017</v>
      </c>
      <c r="E215" s="2">
        <v>179</v>
      </c>
      <c r="F215" s="32">
        <f t="shared" si="19"/>
        <v>1.4895564616792876</v>
      </c>
      <c r="G215" s="3">
        <f t="shared" si="18"/>
        <v>8530.4589205912689</v>
      </c>
      <c r="H215" s="3">
        <f t="shared" si="18"/>
        <v>127.06600206256445</v>
      </c>
      <c r="K215" s="165" t="s">
        <v>67</v>
      </c>
      <c r="L215" s="166"/>
      <c r="M215" s="167"/>
      <c r="N215"/>
    </row>
    <row r="216" spans="1:14" x14ac:dyDescent="0.25">
      <c r="A216" s="28" t="str">
        <f>_xlfn.XLOOKUP(P!C216,'Banco de Dados'!$B$3:$B$274,'Banco de Dados'!$K$3:$K$274,"")</f>
        <v>Ar</v>
      </c>
      <c r="B216" s="2">
        <v>18</v>
      </c>
      <c r="C216" s="2">
        <v>2957</v>
      </c>
      <c r="D216" s="2">
        <v>5818</v>
      </c>
      <c r="E216" s="2">
        <v>195</v>
      </c>
      <c r="F216" s="32">
        <f t="shared" si="19"/>
        <v>3.3516672396012375</v>
      </c>
      <c r="G216" s="3">
        <f t="shared" si="18"/>
        <v>4130</v>
      </c>
      <c r="H216" s="3">
        <f t="shared" si="18"/>
        <v>138.42385699553111</v>
      </c>
      <c r="J216" s="7"/>
      <c r="K216" s="104" t="s">
        <v>240</v>
      </c>
      <c r="L216" s="39"/>
      <c r="M216" s="106" t="s">
        <v>209</v>
      </c>
    </row>
    <row r="217" spans="1:14" x14ac:dyDescent="0.25">
      <c r="A217" s="28" t="str">
        <f>_xlfn.XLOOKUP(P!C217,'Banco de Dados'!$B$3:$B$274,'Banco de Dados'!$K$3:$K$274,"")</f>
        <v>K</v>
      </c>
      <c r="B217" s="2">
        <v>19</v>
      </c>
      <c r="C217" s="2">
        <v>3313</v>
      </c>
      <c r="D217" s="2">
        <v>53117</v>
      </c>
      <c r="E217" s="2">
        <v>266</v>
      </c>
      <c r="F217" s="32">
        <f t="shared" si="19"/>
        <v>0.50078129412429162</v>
      </c>
      <c r="G217" s="3">
        <f t="shared" si="18"/>
        <v>37705.948779649363</v>
      </c>
      <c r="H217" s="3">
        <f t="shared" si="18"/>
        <v>188.82433826057064</v>
      </c>
      <c r="J217" s="58" t="s">
        <v>38</v>
      </c>
      <c r="K217" s="59">
        <f>$L$9</f>
        <v>50450</v>
      </c>
      <c r="L217" s="60"/>
      <c r="M217" s="61">
        <f>$M$11</f>
        <v>427317</v>
      </c>
      <c r="N217" s="60"/>
    </row>
    <row r="218" spans="1:14" x14ac:dyDescent="0.25">
      <c r="A218" s="28" t="str">
        <f>_xlfn.XLOOKUP(P!C218,'Banco de Dados'!$B$3:$B$274,'Banco de Dados'!$K$3:$K$274,"")</f>
        <v>Ca</v>
      </c>
      <c r="B218" s="2">
        <v>20</v>
      </c>
      <c r="C218" s="2">
        <v>3691</v>
      </c>
      <c r="D218" s="2">
        <v>20558</v>
      </c>
      <c r="E218" s="2">
        <v>188</v>
      </c>
      <c r="F218" s="32">
        <f t="shared" si="19"/>
        <v>0.91448584492654927</v>
      </c>
      <c r="G218" s="3">
        <f t="shared" si="18"/>
        <v>14593.423856995531</v>
      </c>
      <c r="H218" s="3">
        <f t="shared" si="18"/>
        <v>133.45479546235819</v>
      </c>
      <c r="J218" s="2"/>
      <c r="K218" s="18"/>
      <c r="L218" s="2" t="s">
        <v>70</v>
      </c>
      <c r="M218" s="19"/>
    </row>
    <row r="219" spans="1:14" x14ac:dyDescent="0.25">
      <c r="A219" s="28" t="str">
        <f>_xlfn.XLOOKUP(P!C219,'Banco de Dados'!$B$3:$B$274,'Banco de Dados'!$K$3:$K$274,"")</f>
        <v>Ti</v>
      </c>
      <c r="B219" s="2">
        <v>22</v>
      </c>
      <c r="C219" s="2">
        <v>4509</v>
      </c>
      <c r="D219" s="2">
        <v>12661</v>
      </c>
      <c r="E219" s="2">
        <v>161</v>
      </c>
      <c r="F219" s="32">
        <f t="shared" si="19"/>
        <v>1.2716215148882395</v>
      </c>
      <c r="G219" s="3">
        <f t="shared" si="18"/>
        <v>8987.6125816431759</v>
      </c>
      <c r="H219" s="3">
        <f t="shared" si="18"/>
        <v>114.28841526297697</v>
      </c>
      <c r="J219" s="58" t="s">
        <v>69</v>
      </c>
      <c r="K219" s="62" t="s">
        <v>71</v>
      </c>
      <c r="L219" s="63"/>
      <c r="M219" s="64">
        <f>K213</f>
        <v>14593.423856995531</v>
      </c>
      <c r="N219" s="60"/>
    </row>
    <row r="220" spans="1:14" x14ac:dyDescent="0.25">
      <c r="A220" s="28" t="str">
        <f>_xlfn.XLOOKUP(P!C220,'Banco de Dados'!$B$3:$B$274,'Banco de Dados'!$K$3:$K$274,"")</f>
        <v>Cr</v>
      </c>
      <c r="B220" s="2">
        <v>24</v>
      </c>
      <c r="C220" s="2">
        <v>5412</v>
      </c>
      <c r="D220" s="2">
        <v>3744</v>
      </c>
      <c r="E220" s="2">
        <v>146</v>
      </c>
      <c r="F220" s="32">
        <f t="shared" si="19"/>
        <v>3.8995726495726495</v>
      </c>
      <c r="G220" s="3">
        <f t="shared" si="18"/>
        <v>2657.7380543141971</v>
      </c>
      <c r="H220" s="3">
        <f t="shared" si="18"/>
        <v>103.64042626332072</v>
      </c>
      <c r="J220" s="7"/>
    </row>
    <row r="221" spans="1:14" ht="15.75" x14ac:dyDescent="0.25">
      <c r="A221" s="28" t="str">
        <f>_xlfn.XLOOKUP(P!C221,'Banco de Dados'!$B$3:$B$274,'Banco de Dados'!$K$3:$K$274,"")</f>
        <v>Mn</v>
      </c>
      <c r="B221" s="2">
        <v>25</v>
      </c>
      <c r="C221" s="2">
        <v>5895</v>
      </c>
      <c r="D221" s="2">
        <v>6323</v>
      </c>
      <c r="E221" s="2">
        <v>168</v>
      </c>
      <c r="F221" s="32">
        <f t="shared" si="19"/>
        <v>2.6569666297643524</v>
      </c>
      <c r="G221" s="3">
        <f t="shared" si="18"/>
        <v>4488.4822963217603</v>
      </c>
      <c r="H221" s="3">
        <f t="shared" si="18"/>
        <v>119.25747679614987</v>
      </c>
      <c r="J221" s="7"/>
      <c r="K221" s="165" t="s">
        <v>218</v>
      </c>
      <c r="L221" s="166"/>
      <c r="M221" s="167"/>
    </row>
    <row r="222" spans="1:14" x14ac:dyDescent="0.25">
      <c r="A222" s="28" t="str">
        <f>_xlfn.XLOOKUP(P!C222,'Banco de Dados'!$B$3:$B$274,'Banco de Dados'!$K$3:$K$274,"")</f>
        <v>Fe</v>
      </c>
      <c r="B222" s="2">
        <v>26</v>
      </c>
      <c r="C222" s="2">
        <v>6399</v>
      </c>
      <c r="D222" s="2">
        <v>196988</v>
      </c>
      <c r="E222" s="2">
        <v>454</v>
      </c>
      <c r="F222" s="32">
        <f t="shared" si="19"/>
        <v>0.23047089162791642</v>
      </c>
      <c r="G222" s="3">
        <f t="shared" si="18"/>
        <v>139835.07047095223</v>
      </c>
      <c r="H222" s="3">
        <f t="shared" si="18"/>
        <v>322.2791337229288</v>
      </c>
      <c r="J222" s="7"/>
      <c r="K222" s="104" t="s">
        <v>236</v>
      </c>
      <c r="L222" s="108">
        <f>K213</f>
        <v>14593.423856995531</v>
      </c>
      <c r="M222" s="109">
        <f>M213</f>
        <v>133.45479546235819</v>
      </c>
    </row>
    <row r="223" spans="1:14" x14ac:dyDescent="0.25">
      <c r="A223" s="28" t="str">
        <f>_xlfn.XLOOKUP(P!C223,'Banco de Dados'!$B$3:$B$274,'Banco de Dados'!$K$3:$K$274,"")</f>
        <v>Ni</v>
      </c>
      <c r="B223" s="2">
        <v>28</v>
      </c>
      <c r="C223" s="2">
        <v>7472</v>
      </c>
      <c r="D223" s="2">
        <v>1594</v>
      </c>
      <c r="E223" s="2">
        <v>243</v>
      </c>
      <c r="F223" s="32">
        <f t="shared" si="19"/>
        <v>15.244667503136762</v>
      </c>
      <c r="G223" s="3">
        <f t="shared" si="18"/>
        <v>1131.5262976968029</v>
      </c>
      <c r="H223" s="3">
        <f t="shared" si="18"/>
        <v>172.49742179443106</v>
      </c>
      <c r="J223" s="7"/>
      <c r="K223" s="104" t="s">
        <v>237</v>
      </c>
      <c r="L223" s="105">
        <f>$L$9</f>
        <v>50450</v>
      </c>
      <c r="M223" s="106">
        <f>$L$10</f>
        <v>550</v>
      </c>
    </row>
    <row r="224" spans="1:14" x14ac:dyDescent="0.25">
      <c r="A224" s="28" t="str">
        <f>_xlfn.XLOOKUP(P!C224,'Banco de Dados'!$B$3:$B$274,'Banco de Dados'!$K$3:$K$274,"")</f>
        <v>Cu</v>
      </c>
      <c r="B224" s="2">
        <v>29</v>
      </c>
      <c r="C224" s="2">
        <v>8041</v>
      </c>
      <c r="D224" s="2">
        <v>711</v>
      </c>
      <c r="E224" s="2">
        <v>251</v>
      </c>
      <c r="F224" s="32">
        <f t="shared" si="19"/>
        <v>35.30239099859353</v>
      </c>
      <c r="G224" s="3">
        <f t="shared" si="18"/>
        <v>504.71467858370573</v>
      </c>
      <c r="H224" s="3">
        <f t="shared" si="18"/>
        <v>178.17634926091441</v>
      </c>
      <c r="J224" s="7"/>
      <c r="K224" s="104" t="s">
        <v>238</v>
      </c>
      <c r="L224" s="105">
        <f>$M$11</f>
        <v>427317</v>
      </c>
      <c r="M224" s="106">
        <f>$M$12</f>
        <v>637</v>
      </c>
    </row>
    <row r="225" spans="1:13" x14ac:dyDescent="0.25">
      <c r="A225" s="28" t="str">
        <f>_xlfn.XLOOKUP(P!C225,'Banco de Dados'!$B$3:$B$274,'Banco de Dados'!$K$3:$K$274,"")</f>
        <v>Zn</v>
      </c>
      <c r="B225" s="2">
        <v>30</v>
      </c>
      <c r="C225" s="2">
        <v>8631</v>
      </c>
      <c r="D225" s="2">
        <v>1543</v>
      </c>
      <c r="E225" s="2">
        <v>248</v>
      </c>
      <c r="F225" s="32">
        <f t="shared" si="19"/>
        <v>16.072585871678548</v>
      </c>
      <c r="G225" s="3">
        <f t="shared" si="18"/>
        <v>1095.3231350979718</v>
      </c>
      <c r="H225" s="3">
        <f t="shared" si="18"/>
        <v>176.04675146098316</v>
      </c>
      <c r="J225" s="7"/>
      <c r="K225" s="69" t="s">
        <v>217</v>
      </c>
      <c r="L225" s="110">
        <f>SQRT(((M222/L222)^2)+((M223/L223)^2)+((M224/L224)^2))</f>
        <v>1.4307399012684211E-2</v>
      </c>
      <c r="M225" s="71" t="str">
        <f>M234</f>
        <v>mg/kg</v>
      </c>
    </row>
    <row r="226" spans="1:13" x14ac:dyDescent="0.25">
      <c r="A226" s="28" t="str">
        <f>_xlfn.XLOOKUP(P!C226,'Banco de Dados'!$B$3:$B$274,'Banco de Dados'!$K$3:$K$274,"")</f>
        <v>As</v>
      </c>
      <c r="B226" s="2">
        <v>33</v>
      </c>
      <c r="C226" s="2">
        <v>10532</v>
      </c>
      <c r="D226" s="2">
        <v>1815</v>
      </c>
      <c r="E226" s="2">
        <v>244</v>
      </c>
      <c r="F226" s="32">
        <f t="shared" si="19"/>
        <v>13.443526170798899</v>
      </c>
      <c r="G226" s="3">
        <f t="shared" si="18"/>
        <v>1288.4066689584049</v>
      </c>
      <c r="H226" s="3">
        <f t="shared" si="18"/>
        <v>173.20728772774149</v>
      </c>
      <c r="J226" s="7"/>
    </row>
    <row r="227" spans="1:13" x14ac:dyDescent="0.25">
      <c r="A227" s="28" t="str">
        <f>_xlfn.XLOOKUP(P!C227,'Banco de Dados'!$B$3:$B$274,'Banco de Dados'!$K$3:$K$274,"")</f>
        <v>Rh</v>
      </c>
      <c r="B227" s="2">
        <v>45</v>
      </c>
      <c r="C227" s="2">
        <v>20167</v>
      </c>
      <c r="D227" s="2">
        <v>1939</v>
      </c>
      <c r="E227" s="2">
        <v>138</v>
      </c>
      <c r="F227" s="32">
        <f t="shared" si="19"/>
        <v>7.1170706549767919</v>
      </c>
      <c r="G227" s="3">
        <f t="shared" si="18"/>
        <v>1376.4300446888965</v>
      </c>
      <c r="H227" s="3">
        <f t="shared" si="18"/>
        <v>97.961498796837404</v>
      </c>
      <c r="J227" s="7"/>
    </row>
    <row r="228" spans="1:13" x14ac:dyDescent="0.25">
      <c r="A228" s="28" t="str">
        <f>_xlfn.XLOOKUP(P!C228,'Banco de Dados'!$B$3:$B$274,'Banco de Dados'!$K$3:$K$274,"")</f>
        <v>Rh</v>
      </c>
      <c r="B228" s="2">
        <v>45</v>
      </c>
      <c r="C228" s="2">
        <v>2696</v>
      </c>
      <c r="D228" s="2">
        <v>17608</v>
      </c>
      <c r="E228" s="2">
        <v>147</v>
      </c>
      <c r="F228" s="32">
        <f t="shared" si="19"/>
        <v>0.83484779645615625</v>
      </c>
      <c r="G228" s="3">
        <f t="shared" si="18"/>
        <v>12499.319353729803</v>
      </c>
      <c r="H228" s="3">
        <f t="shared" si="18"/>
        <v>104.35029219663114</v>
      </c>
      <c r="J228" s="7"/>
    </row>
    <row r="229" spans="1:13" x14ac:dyDescent="0.25">
      <c r="A229" s="28" t="str">
        <f>_xlfn.XLOOKUP(P!C229,'Banco de Dados'!$B$3:$B$274,'Banco de Dados'!$K$3:$K$274,"")</f>
        <v/>
      </c>
      <c r="B229" s="2">
        <v>0</v>
      </c>
      <c r="C229" s="2">
        <v>0</v>
      </c>
      <c r="D229" s="2">
        <v>0</v>
      </c>
      <c r="E229" s="2">
        <v>0</v>
      </c>
      <c r="F229" s="32" t="e">
        <f t="shared" si="19"/>
        <v>#DIV/0!</v>
      </c>
      <c r="G229" s="3">
        <f t="shared" si="18"/>
        <v>0</v>
      </c>
      <c r="H229" s="3">
        <f t="shared" si="18"/>
        <v>0</v>
      </c>
      <c r="J229" s="7"/>
    </row>
    <row r="230" spans="1:13" x14ac:dyDescent="0.25">
      <c r="A230" s="28" t="str">
        <f>_xlfn.XLOOKUP(P!C230,'Banco de Dados'!$B$3:$B$274,'Banco de Dados'!$K$3:$K$274,"")</f>
        <v/>
      </c>
      <c r="B230" s="2">
        <v>0</v>
      </c>
      <c r="C230" s="2">
        <v>0</v>
      </c>
      <c r="D230" s="2">
        <v>0</v>
      </c>
      <c r="E230" s="2">
        <v>0</v>
      </c>
      <c r="F230" s="32" t="e">
        <f t="shared" si="19"/>
        <v>#DIV/0!</v>
      </c>
      <c r="G230" s="3">
        <f t="shared" si="18"/>
        <v>0</v>
      </c>
      <c r="H230" s="3">
        <f t="shared" si="18"/>
        <v>0</v>
      </c>
      <c r="J230" s="7"/>
    </row>
    <row r="231" spans="1:13" x14ac:dyDescent="0.25">
      <c r="A231" s="28" t="str">
        <f>_xlfn.XLOOKUP(P!C231,'Banco de Dados'!$B$3:$B$274,'Banco de Dados'!$K$3:$K$274,"")</f>
        <v/>
      </c>
      <c r="B231" s="2">
        <v>0</v>
      </c>
      <c r="C231" s="2">
        <v>0</v>
      </c>
      <c r="D231" s="2">
        <v>0</v>
      </c>
      <c r="E231" s="2">
        <v>0</v>
      </c>
      <c r="F231" s="32" t="e">
        <f t="shared" si="19"/>
        <v>#DIV/0!</v>
      </c>
      <c r="G231" s="3">
        <f t="shared" si="18"/>
        <v>0</v>
      </c>
      <c r="H231" s="3">
        <f t="shared" si="18"/>
        <v>0</v>
      </c>
      <c r="J231" s="7"/>
    </row>
    <row r="232" spans="1:13" x14ac:dyDescent="0.25">
      <c r="A232" s="28" t="str">
        <f>_xlfn.XLOOKUP(P!C232,'Banco de Dados'!$B$3:$B$274,'Banco de Dados'!$K$3:$K$274,"")</f>
        <v/>
      </c>
      <c r="B232" s="2">
        <v>0</v>
      </c>
      <c r="C232" s="2">
        <v>0</v>
      </c>
      <c r="D232" s="2">
        <v>0</v>
      </c>
      <c r="E232" s="17">
        <v>0</v>
      </c>
      <c r="F232" s="32" t="e">
        <f t="shared" si="19"/>
        <v>#DIV/0!</v>
      </c>
      <c r="G232" s="3">
        <f t="shared" si="18"/>
        <v>0</v>
      </c>
      <c r="H232" s="3">
        <f t="shared" si="18"/>
        <v>0</v>
      </c>
      <c r="J232" s="7"/>
    </row>
    <row r="233" spans="1:13" ht="15.75" x14ac:dyDescent="0.25">
      <c r="A233" s="28" t="str">
        <f>_xlfn.XLOOKUP(P!C233,'Banco de Dados'!$B$3:$B$274,'Banco de Dados'!$K$3:$K$274,"")</f>
        <v/>
      </c>
      <c r="B233" s="2">
        <v>0</v>
      </c>
      <c r="C233" s="2">
        <v>0</v>
      </c>
      <c r="D233" s="2">
        <v>0</v>
      </c>
      <c r="E233" s="2">
        <v>0</v>
      </c>
      <c r="F233" s="32" t="e">
        <f t="shared" si="19"/>
        <v>#DIV/0!</v>
      </c>
      <c r="G233" s="3">
        <f t="shared" si="18"/>
        <v>0</v>
      </c>
      <c r="H233" s="3">
        <f t="shared" si="18"/>
        <v>0</v>
      </c>
      <c r="J233" s="7"/>
      <c r="K233" s="101" t="s">
        <v>216</v>
      </c>
      <c r="L233" s="102" t="str">
        <f>K211</f>
        <v>ah</v>
      </c>
      <c r="M233" s="103" t="str">
        <f>M211</f>
        <v>Cálcio</v>
      </c>
    </row>
    <row r="234" spans="1:13" x14ac:dyDescent="0.25">
      <c r="A234" s="28" t="str">
        <f>_xlfn.XLOOKUP(P!C234,'Banco de Dados'!$B$3:$B$274,'Banco de Dados'!$K$3:$K$274,"")</f>
        <v/>
      </c>
      <c r="B234" s="2">
        <v>0</v>
      </c>
      <c r="C234" s="2">
        <v>0</v>
      </c>
      <c r="D234" s="2">
        <v>0</v>
      </c>
      <c r="E234" s="2">
        <v>0</v>
      </c>
      <c r="F234" s="32" t="e">
        <f t="shared" si="19"/>
        <v>#DIV/0!</v>
      </c>
      <c r="G234" s="3">
        <f t="shared" si="18"/>
        <v>0</v>
      </c>
      <c r="H234" s="3">
        <f t="shared" si="18"/>
        <v>0</v>
      </c>
      <c r="J234" s="7"/>
      <c r="K234" s="68" t="s">
        <v>68</v>
      </c>
      <c r="L234" s="29">
        <f>(K217*M219)/M217</f>
        <v>1722.9322343492643</v>
      </c>
      <c r="M234" s="66" t="str">
        <f>$M$9</f>
        <v>mg/kg</v>
      </c>
    </row>
    <row r="235" spans="1:13" x14ac:dyDescent="0.25">
      <c r="A235" s="28" t="str">
        <f>_xlfn.XLOOKUP(P!C235,'Banco de Dados'!$B$3:$B$274,'Banco de Dados'!$K$3:$K$274,"")</f>
        <v/>
      </c>
      <c r="B235" s="2">
        <v>0</v>
      </c>
      <c r="C235" s="2">
        <v>0</v>
      </c>
      <c r="D235" s="2">
        <v>0</v>
      </c>
      <c r="E235" s="2">
        <v>0</v>
      </c>
      <c r="F235" s="32" t="e">
        <f t="shared" si="19"/>
        <v>#DIV/0!</v>
      </c>
      <c r="G235" s="3">
        <f t="shared" si="18"/>
        <v>0</v>
      </c>
      <c r="H235" s="3">
        <f t="shared" si="18"/>
        <v>0</v>
      </c>
      <c r="J235" s="7"/>
      <c r="K235" s="111" t="s">
        <v>246</v>
      </c>
      <c r="L235" s="126">
        <f>SQRT(((M222/L222)^2)+((M223/L223)^2)+((M224/L224)^2))</f>
        <v>1.4307399012684211E-2</v>
      </c>
      <c r="M235" s="66"/>
    </row>
    <row r="236" spans="1:13" x14ac:dyDescent="0.25">
      <c r="A236" s="28" t="str">
        <f>_xlfn.XLOOKUP(P!C236,'Banco de Dados'!$B$3:$B$274,'Banco de Dados'!$K$3:$K$274,"")</f>
        <v/>
      </c>
      <c r="B236" s="2">
        <v>0</v>
      </c>
      <c r="C236" s="2">
        <v>0</v>
      </c>
      <c r="D236" s="2">
        <v>0</v>
      </c>
      <c r="E236" s="2">
        <v>0</v>
      </c>
      <c r="F236" s="32" t="e">
        <f t="shared" si="19"/>
        <v>#DIV/0!</v>
      </c>
      <c r="G236" s="3">
        <f t="shared" si="18"/>
        <v>0</v>
      </c>
      <c r="H236" s="3">
        <f t="shared" si="18"/>
        <v>0</v>
      </c>
      <c r="J236" s="7"/>
      <c r="K236" s="69" t="s">
        <v>247</v>
      </c>
      <c r="L236" s="127">
        <f>L235*L234</f>
        <v>24.650678948650466</v>
      </c>
      <c r="M236" s="71" t="str">
        <f>$M$9</f>
        <v>mg/kg</v>
      </c>
    </row>
    <row r="237" spans="1:13" x14ac:dyDescent="0.25">
      <c r="A237" s="28" t="str">
        <f>_xlfn.XLOOKUP(P!C237,'Banco de Dados'!$B$3:$B$274,'Banco de Dados'!$K$3:$K$274,"")</f>
        <v/>
      </c>
      <c r="B237" s="2">
        <v>0</v>
      </c>
      <c r="C237" s="2">
        <v>0</v>
      </c>
      <c r="D237" s="2">
        <v>0</v>
      </c>
      <c r="E237" s="2">
        <v>0</v>
      </c>
      <c r="F237" s="32" t="e">
        <f t="shared" si="19"/>
        <v>#DIV/0!</v>
      </c>
      <c r="G237" s="3">
        <f t="shared" si="18"/>
        <v>0</v>
      </c>
      <c r="H237" s="3">
        <f t="shared" si="18"/>
        <v>0</v>
      </c>
      <c r="J237" s="7"/>
      <c r="K237" s="123"/>
      <c r="L237" s="124"/>
    </row>
    <row r="238" spans="1:13" x14ac:dyDescent="0.25">
      <c r="A238" s="28" t="str">
        <f>_xlfn.XLOOKUP(P!C238,'Banco de Dados'!$B$3:$B$274,'Banco de Dados'!$K$3:$K$274,"")</f>
        <v/>
      </c>
      <c r="B238" s="2">
        <v>0</v>
      </c>
      <c r="C238" s="2">
        <v>0</v>
      </c>
      <c r="D238" s="2">
        <v>0</v>
      </c>
      <c r="E238" s="2">
        <v>0</v>
      </c>
      <c r="F238" s="32" t="e">
        <f t="shared" si="19"/>
        <v>#DIV/0!</v>
      </c>
      <c r="G238" s="3">
        <f t="shared" si="18"/>
        <v>0</v>
      </c>
      <c r="H238" s="3">
        <f t="shared" si="18"/>
        <v>0</v>
      </c>
      <c r="J238" s="7"/>
    </row>
    <row r="239" spans="1:13" x14ac:dyDescent="0.25">
      <c r="A239" s="28" t="str">
        <f>_xlfn.XLOOKUP(P!C239,'Banco de Dados'!$B$3:$B$274,'Banco de Dados'!$K$3:$K$274,"")</f>
        <v/>
      </c>
      <c r="B239" s="2">
        <v>0</v>
      </c>
      <c r="C239" s="2">
        <v>0</v>
      </c>
      <c r="D239" s="2">
        <v>0</v>
      </c>
      <c r="E239" s="2">
        <v>0</v>
      </c>
      <c r="F239" s="32" t="e">
        <f t="shared" si="19"/>
        <v>#DIV/0!</v>
      </c>
      <c r="G239" s="3">
        <f t="shared" si="18"/>
        <v>0</v>
      </c>
      <c r="H239" s="3">
        <f t="shared" si="18"/>
        <v>0</v>
      </c>
      <c r="J239" s="7"/>
    </row>
    <row r="240" spans="1:13" x14ac:dyDescent="0.25">
      <c r="A240" s="28" t="str">
        <f>_xlfn.XLOOKUP(P!C240,'Banco de Dados'!$B$3:$B$274,'Banco de Dados'!$K$3:$K$274,"")</f>
        <v/>
      </c>
      <c r="B240" s="2">
        <v>0</v>
      </c>
      <c r="C240" s="2">
        <v>0</v>
      </c>
      <c r="D240" s="2">
        <v>0</v>
      </c>
      <c r="E240" s="2">
        <v>0</v>
      </c>
      <c r="F240" s="32" t="e">
        <f t="shared" si="19"/>
        <v>#DIV/0!</v>
      </c>
      <c r="G240" s="3">
        <f t="shared" ref="G240:H242" si="20">D240*$E$210</f>
        <v>0</v>
      </c>
      <c r="H240" s="3">
        <f t="shared" si="20"/>
        <v>0</v>
      </c>
      <c r="J240" s="7"/>
    </row>
    <row r="241" spans="1:14" x14ac:dyDescent="0.25">
      <c r="A241" s="28" t="str">
        <f>_xlfn.XLOOKUP(P!C241,'Banco de Dados'!$B$3:$B$274,'Banco de Dados'!$K$3:$K$274,"")</f>
        <v/>
      </c>
      <c r="B241" s="2">
        <v>0</v>
      </c>
      <c r="C241" s="2">
        <v>0</v>
      </c>
      <c r="D241" s="2">
        <v>0</v>
      </c>
      <c r="E241" s="2">
        <v>0</v>
      </c>
      <c r="F241" s="32" t="e">
        <f t="shared" si="19"/>
        <v>#DIV/0!</v>
      </c>
      <c r="G241" s="3">
        <f t="shared" si="20"/>
        <v>0</v>
      </c>
      <c r="H241" s="3">
        <f t="shared" si="20"/>
        <v>0</v>
      </c>
      <c r="J241" s="7"/>
    </row>
    <row r="242" spans="1:14" x14ac:dyDescent="0.25">
      <c r="A242" s="28" t="str">
        <f>_xlfn.XLOOKUP(P!C242,'Banco de Dados'!$B$3:$B$274,'Banco de Dados'!$K$3:$K$274,"")</f>
        <v/>
      </c>
      <c r="B242" s="2">
        <v>0</v>
      </c>
      <c r="C242" s="2">
        <v>0</v>
      </c>
      <c r="D242" s="2">
        <v>0</v>
      </c>
      <c r="E242" s="2">
        <v>0</v>
      </c>
      <c r="F242" s="32" t="e">
        <f t="shared" si="19"/>
        <v>#DIV/0!</v>
      </c>
      <c r="G242" s="3">
        <f t="shared" si="20"/>
        <v>0</v>
      </c>
      <c r="H242" s="3">
        <f t="shared" si="20"/>
        <v>0</v>
      </c>
      <c r="J242" s="7"/>
    </row>
    <row r="243" spans="1:14" x14ac:dyDescent="0.25">
      <c r="A243" s="21"/>
      <c r="B243" s="21"/>
      <c r="C243" s="21"/>
      <c r="D243" s="21"/>
      <c r="E243" s="21"/>
      <c r="F243" s="77"/>
      <c r="G243" s="21"/>
      <c r="H243" s="21"/>
      <c r="J243" s="21"/>
      <c r="K243" s="21"/>
      <c r="L243" s="21"/>
      <c r="M243" s="21"/>
      <c r="N243" s="21"/>
    </row>
    <row r="244" spans="1:14" ht="15.75" x14ac:dyDescent="0.25">
      <c r="A244" s="36" t="str">
        <f>'Nome das Amostras'!A11</f>
        <v>ai</v>
      </c>
      <c r="B244" s="164" t="str">
        <f>VLOOKUP(A244,'Nome das Amostras'!$A$3:$D$28,2,FALSE)</f>
        <v>R8</v>
      </c>
      <c r="C244" s="164"/>
      <c r="D244" s="51" t="s">
        <v>65</v>
      </c>
      <c r="E244" s="52">
        <f>'Banco de Dados'!$O$13/'Banco de Dados'!BL13</f>
        <v>0.65774804905239692</v>
      </c>
      <c r="F244" s="74"/>
      <c r="G244" s="3"/>
      <c r="H244" s="3"/>
      <c r="J244" s="7"/>
    </row>
    <row r="245" spans="1:14" ht="15.75" x14ac:dyDescent="0.25">
      <c r="A245" s="107" t="s">
        <v>1</v>
      </c>
      <c r="B245" s="107" t="s">
        <v>0</v>
      </c>
      <c r="C245" s="107" t="s">
        <v>212</v>
      </c>
      <c r="D245" s="107" t="s">
        <v>209</v>
      </c>
      <c r="E245" s="107" t="s">
        <v>213</v>
      </c>
      <c r="F245" s="76" t="s">
        <v>219</v>
      </c>
      <c r="G245" s="54" t="s">
        <v>140</v>
      </c>
      <c r="H245" s="54" t="s">
        <v>66</v>
      </c>
      <c r="J245" s="7"/>
      <c r="K245" s="72" t="str">
        <f>A244</f>
        <v>ai</v>
      </c>
      <c r="L245" s="55" t="s">
        <v>215</v>
      </c>
      <c r="M245" s="41" t="str">
        <f>$A$1</f>
        <v>Cálcio</v>
      </c>
      <c r="N245" s="3"/>
    </row>
    <row r="246" spans="1:14" x14ac:dyDescent="0.25">
      <c r="A246" s="28" t="str">
        <f>_xlfn.XLOOKUP(P!C246,'Banco de Dados'!$B$3:$B$274,'Banco de Dados'!$K$3:$K$274,"")</f>
        <v>Si</v>
      </c>
      <c r="B246" s="2" cm="1">
        <f t="array" ref="B246:E276">Dados!BH5:BK35</f>
        <v>14</v>
      </c>
      <c r="C246" s="2">
        <v>1740</v>
      </c>
      <c r="D246" s="2">
        <v>5428</v>
      </c>
      <c r="E246" s="2">
        <v>100</v>
      </c>
      <c r="F246" s="32">
        <f>(E246*100)/D246</f>
        <v>1.8422991893883567</v>
      </c>
      <c r="G246" s="3">
        <f t="shared" ref="G246:H273" si="21">D246*$E$244</f>
        <v>3570.2564102564106</v>
      </c>
      <c r="H246" s="3">
        <f t="shared" si="21"/>
        <v>65.774804905239691</v>
      </c>
      <c r="J246" s="7"/>
      <c r="K246" s="5" t="s">
        <v>210</v>
      </c>
      <c r="L246" s="5"/>
      <c r="M246" s="5" t="s">
        <v>211</v>
      </c>
    </row>
    <row r="247" spans="1:14" x14ac:dyDescent="0.25">
      <c r="A247" s="28" t="str">
        <f>_xlfn.XLOOKUP(P!C247,'Banco de Dados'!$B$3:$B$274,'Banco de Dados'!$K$3:$K$274,"")</f>
        <v>P</v>
      </c>
      <c r="B247" s="2">
        <v>15</v>
      </c>
      <c r="C247" s="2">
        <v>2013</v>
      </c>
      <c r="D247" s="2">
        <v>731</v>
      </c>
      <c r="E247" s="2">
        <v>76</v>
      </c>
      <c r="F247" s="32">
        <f t="shared" ref="F247:F276" si="22">(E247*100)/D247</f>
        <v>10.39671682626539</v>
      </c>
      <c r="G247" s="3">
        <f t="shared" si="21"/>
        <v>480.81382385730217</v>
      </c>
      <c r="H247" s="3">
        <f t="shared" si="21"/>
        <v>49.988851727982166</v>
      </c>
      <c r="J247" s="7"/>
      <c r="K247" s="6">
        <f>_xlfn.XLOOKUP($B$4,A246:A273,G246:G273,"")</f>
        <v>10755.496098104795</v>
      </c>
      <c r="L247" s="6"/>
      <c r="M247" s="6">
        <f>_xlfn.XLOOKUP($B$4,A246:A273,H246:H273,"")</f>
        <v>113.79041248606467</v>
      </c>
    </row>
    <row r="248" spans="1:14" x14ac:dyDescent="0.25">
      <c r="A248" s="28" t="str">
        <f>_xlfn.XLOOKUP(P!C248,'Banco de Dados'!$B$3:$B$274,'Banco de Dados'!$K$3:$K$274,"")</f>
        <v>S</v>
      </c>
      <c r="B248" s="2">
        <v>16</v>
      </c>
      <c r="C248" s="2">
        <v>2307</v>
      </c>
      <c r="D248" s="2">
        <v>3350</v>
      </c>
      <c r="E248" s="2">
        <v>101</v>
      </c>
      <c r="F248" s="32">
        <f t="shared" si="22"/>
        <v>3.0149253731343282</v>
      </c>
      <c r="G248" s="3">
        <f t="shared" si="21"/>
        <v>2203.4559643255297</v>
      </c>
      <c r="H248" s="3">
        <f t="shared" si="21"/>
        <v>66.432552954292092</v>
      </c>
      <c r="J248" s="7"/>
    </row>
    <row r="249" spans="1:14" ht="15.75" x14ac:dyDescent="0.25">
      <c r="A249" s="28" t="str">
        <f>_xlfn.XLOOKUP(P!C249,'Banco de Dados'!$B$3:$B$274,'Banco de Dados'!$K$3:$K$274,"")</f>
        <v>Cl</v>
      </c>
      <c r="B249" s="2">
        <v>17</v>
      </c>
      <c r="C249" s="2">
        <v>2622</v>
      </c>
      <c r="D249" s="2">
        <v>9250</v>
      </c>
      <c r="E249" s="2">
        <v>166</v>
      </c>
      <c r="F249" s="32">
        <f t="shared" si="22"/>
        <v>1.7945945945945947</v>
      </c>
      <c r="G249" s="3">
        <f t="shared" si="21"/>
        <v>6084.1694537346712</v>
      </c>
      <c r="H249" s="3">
        <f t="shared" si="21"/>
        <v>109.18617614269789</v>
      </c>
      <c r="K249" s="165" t="s">
        <v>67</v>
      </c>
      <c r="L249" s="166"/>
      <c r="M249" s="167"/>
      <c r="N249"/>
    </row>
    <row r="250" spans="1:14" x14ac:dyDescent="0.25">
      <c r="A250" s="28" t="str">
        <f>_xlfn.XLOOKUP(P!C250,'Banco de Dados'!$B$3:$B$274,'Banco de Dados'!$K$3:$K$274,"")</f>
        <v>Ar</v>
      </c>
      <c r="B250" s="2">
        <v>18</v>
      </c>
      <c r="C250" s="2">
        <v>2957</v>
      </c>
      <c r="D250" s="2">
        <v>6279</v>
      </c>
      <c r="E250" s="2">
        <v>192</v>
      </c>
      <c r="F250" s="32">
        <f t="shared" si="22"/>
        <v>3.0578117534639273</v>
      </c>
      <c r="G250" s="3">
        <f t="shared" si="21"/>
        <v>4130</v>
      </c>
      <c r="H250" s="3">
        <f t="shared" si="21"/>
        <v>126.2876254180602</v>
      </c>
      <c r="J250" s="7"/>
      <c r="K250" s="104" t="s">
        <v>240</v>
      </c>
      <c r="L250" s="39"/>
      <c r="M250" s="106" t="s">
        <v>209</v>
      </c>
    </row>
    <row r="251" spans="1:14" x14ac:dyDescent="0.25">
      <c r="A251" s="28" t="str">
        <f>_xlfn.XLOOKUP(P!C251,'Banco de Dados'!$B$3:$B$274,'Banco de Dados'!$K$3:$K$274,"")</f>
        <v>K</v>
      </c>
      <c r="B251" s="2">
        <v>19</v>
      </c>
      <c r="C251" s="2">
        <v>3313</v>
      </c>
      <c r="D251" s="2">
        <v>48230</v>
      </c>
      <c r="E251" s="2">
        <v>255</v>
      </c>
      <c r="F251" s="32">
        <f t="shared" si="22"/>
        <v>0.52871656645241549</v>
      </c>
      <c r="G251" s="3">
        <f t="shared" si="21"/>
        <v>31723.188405797104</v>
      </c>
      <c r="H251" s="3">
        <f t="shared" si="21"/>
        <v>167.72575250836121</v>
      </c>
      <c r="J251" s="58" t="s">
        <v>38</v>
      </c>
      <c r="K251" s="59">
        <f>$L$9</f>
        <v>50450</v>
      </c>
      <c r="L251" s="60"/>
      <c r="M251" s="61">
        <f>$M$11</f>
        <v>427317</v>
      </c>
      <c r="N251" s="60"/>
    </row>
    <row r="252" spans="1:14" x14ac:dyDescent="0.25">
      <c r="A252" s="28" t="str">
        <f>_xlfn.XLOOKUP(P!C252,'Banco de Dados'!$B$3:$B$274,'Banco de Dados'!$K$3:$K$274,"")</f>
        <v>Ca</v>
      </c>
      <c r="B252" s="2">
        <v>20</v>
      </c>
      <c r="C252" s="2">
        <v>3691</v>
      </c>
      <c r="D252" s="2">
        <v>16352</v>
      </c>
      <c r="E252" s="2">
        <v>173</v>
      </c>
      <c r="F252" s="32">
        <f t="shared" si="22"/>
        <v>1.0579745596868884</v>
      </c>
      <c r="G252" s="3">
        <f t="shared" si="21"/>
        <v>10755.496098104795</v>
      </c>
      <c r="H252" s="3">
        <f t="shared" si="21"/>
        <v>113.79041248606467</v>
      </c>
      <c r="J252" s="2"/>
      <c r="K252" s="18"/>
      <c r="L252" s="2" t="s">
        <v>70</v>
      </c>
      <c r="M252" s="19"/>
    </row>
    <row r="253" spans="1:14" x14ac:dyDescent="0.25">
      <c r="A253" s="28" t="str">
        <f>_xlfn.XLOOKUP(P!C253,'Banco de Dados'!$B$3:$B$274,'Banco de Dados'!$K$3:$K$274,"")</f>
        <v>Ti</v>
      </c>
      <c r="B253" s="2">
        <v>22</v>
      </c>
      <c r="C253" s="2">
        <v>4509</v>
      </c>
      <c r="D253" s="2">
        <v>13878</v>
      </c>
      <c r="E253" s="2">
        <v>162</v>
      </c>
      <c r="F253" s="32">
        <f t="shared" si="22"/>
        <v>1.1673151750972763</v>
      </c>
      <c r="G253" s="3">
        <f t="shared" si="21"/>
        <v>9128.2274247491641</v>
      </c>
      <c r="H253" s="3">
        <f t="shared" si="21"/>
        <v>106.5551839464883</v>
      </c>
      <c r="J253" s="58" t="s">
        <v>69</v>
      </c>
      <c r="K253" s="62" t="s">
        <v>71</v>
      </c>
      <c r="L253" s="63"/>
      <c r="M253" s="64">
        <f>K247</f>
        <v>10755.496098104795</v>
      </c>
      <c r="N253" s="60"/>
    </row>
    <row r="254" spans="1:14" x14ac:dyDescent="0.25">
      <c r="A254" s="28" t="str">
        <f>_xlfn.XLOOKUP(P!C254,'Banco de Dados'!$B$3:$B$274,'Banco de Dados'!$K$3:$K$274,"")</f>
        <v>Cr</v>
      </c>
      <c r="B254" s="2">
        <v>24</v>
      </c>
      <c r="C254" s="2">
        <v>5412</v>
      </c>
      <c r="D254" s="2">
        <v>4464</v>
      </c>
      <c r="E254" s="2">
        <v>147</v>
      </c>
      <c r="F254" s="32">
        <f t="shared" si="22"/>
        <v>3.293010752688172</v>
      </c>
      <c r="G254" s="3">
        <f t="shared" si="21"/>
        <v>2936.1872909699</v>
      </c>
      <c r="H254" s="3">
        <f t="shared" si="21"/>
        <v>96.688963210702354</v>
      </c>
      <c r="J254" s="7"/>
    </row>
    <row r="255" spans="1:14" ht="15.75" x14ac:dyDescent="0.25">
      <c r="A255" s="28" t="str">
        <f>_xlfn.XLOOKUP(P!C255,'Banco de Dados'!$B$3:$B$274,'Banco de Dados'!$K$3:$K$274,"")</f>
        <v>Mn</v>
      </c>
      <c r="B255" s="2">
        <v>25</v>
      </c>
      <c r="C255" s="2">
        <v>5895</v>
      </c>
      <c r="D255" s="2">
        <v>5466</v>
      </c>
      <c r="E255" s="2">
        <v>165</v>
      </c>
      <c r="F255" s="32">
        <f t="shared" si="22"/>
        <v>3.0186608122941823</v>
      </c>
      <c r="G255" s="3">
        <f t="shared" si="21"/>
        <v>3595.2508361204013</v>
      </c>
      <c r="H255" s="3">
        <f t="shared" si="21"/>
        <v>108.52842809364549</v>
      </c>
      <c r="J255" s="7"/>
      <c r="K255" s="165" t="s">
        <v>218</v>
      </c>
      <c r="L255" s="166"/>
      <c r="M255" s="167"/>
    </row>
    <row r="256" spans="1:14" x14ac:dyDescent="0.25">
      <c r="A256" s="28" t="str">
        <f>_xlfn.XLOOKUP(P!C256,'Banco de Dados'!$B$3:$B$274,'Banco de Dados'!$K$3:$K$274,"")</f>
        <v>Fe</v>
      </c>
      <c r="B256" s="2">
        <v>26</v>
      </c>
      <c r="C256" s="2">
        <v>6399</v>
      </c>
      <c r="D256" s="2">
        <v>229435</v>
      </c>
      <c r="E256" s="2">
        <v>484</v>
      </c>
      <c r="F256" s="32">
        <f t="shared" si="22"/>
        <v>0.21095299322248132</v>
      </c>
      <c r="G256" s="3">
        <f t="shared" si="21"/>
        <v>150910.42363433668</v>
      </c>
      <c r="H256" s="3">
        <f t="shared" si="21"/>
        <v>318.35005574136011</v>
      </c>
      <c r="J256" s="7"/>
      <c r="K256" s="104" t="s">
        <v>236</v>
      </c>
      <c r="L256" s="108">
        <f>K247</f>
        <v>10755.496098104795</v>
      </c>
      <c r="M256" s="109">
        <f>M247</f>
        <v>113.79041248606467</v>
      </c>
    </row>
    <row r="257" spans="1:13" x14ac:dyDescent="0.25">
      <c r="A257" s="28" t="str">
        <f>_xlfn.XLOOKUP(P!C257,'Banco de Dados'!$B$3:$B$274,'Banco de Dados'!$K$3:$K$274,"")</f>
        <v>Ni</v>
      </c>
      <c r="B257" s="2">
        <v>28</v>
      </c>
      <c r="C257" s="2">
        <v>7472</v>
      </c>
      <c r="D257" s="2">
        <v>2164</v>
      </c>
      <c r="E257" s="2">
        <v>249</v>
      </c>
      <c r="F257" s="32">
        <f t="shared" si="22"/>
        <v>11.506469500924215</v>
      </c>
      <c r="G257" s="3">
        <f t="shared" si="21"/>
        <v>1423.3667781493868</v>
      </c>
      <c r="H257" s="3">
        <f t="shared" si="21"/>
        <v>163.77926421404683</v>
      </c>
      <c r="J257" s="7"/>
      <c r="K257" s="104" t="s">
        <v>237</v>
      </c>
      <c r="L257" s="105">
        <f>$L$9</f>
        <v>50450</v>
      </c>
      <c r="M257" s="106">
        <f>$L$10</f>
        <v>550</v>
      </c>
    </row>
    <row r="258" spans="1:13" x14ac:dyDescent="0.25">
      <c r="A258" s="28" t="str">
        <f>_xlfn.XLOOKUP(P!C258,'Banco de Dados'!$B$3:$B$274,'Banco de Dados'!$K$3:$K$274,"")</f>
        <v>Cu</v>
      </c>
      <c r="B258" s="2">
        <v>29</v>
      </c>
      <c r="C258" s="2">
        <v>8041</v>
      </c>
      <c r="D258" s="2">
        <v>803</v>
      </c>
      <c r="E258" s="2">
        <v>257</v>
      </c>
      <c r="F258" s="32">
        <f t="shared" si="22"/>
        <v>32.004981320049815</v>
      </c>
      <c r="G258" s="3">
        <f t="shared" si="21"/>
        <v>528.1716833890747</v>
      </c>
      <c r="H258" s="3">
        <f t="shared" si="21"/>
        <v>169.04124860646601</v>
      </c>
      <c r="J258" s="7"/>
      <c r="K258" s="104" t="s">
        <v>238</v>
      </c>
      <c r="L258" s="105">
        <f>$M$11</f>
        <v>427317</v>
      </c>
      <c r="M258" s="106">
        <f>$M$12</f>
        <v>637</v>
      </c>
    </row>
    <row r="259" spans="1:13" x14ac:dyDescent="0.25">
      <c r="A259" s="28" t="str">
        <f>_xlfn.XLOOKUP(P!C259,'Banco de Dados'!$B$3:$B$274,'Banco de Dados'!$K$3:$K$274,"")</f>
        <v>Zn</v>
      </c>
      <c r="B259" s="2">
        <v>30</v>
      </c>
      <c r="C259" s="2">
        <v>8631</v>
      </c>
      <c r="D259" s="2">
        <v>1379</v>
      </c>
      <c r="E259" s="2">
        <v>257</v>
      </c>
      <c r="F259" s="32">
        <f t="shared" si="22"/>
        <v>18.636693255982596</v>
      </c>
      <c r="G259" s="3">
        <f t="shared" si="21"/>
        <v>907.03455964325531</v>
      </c>
      <c r="H259" s="3">
        <f t="shared" si="21"/>
        <v>169.04124860646601</v>
      </c>
      <c r="J259" s="7"/>
      <c r="K259" s="69" t="s">
        <v>217</v>
      </c>
      <c r="L259" s="110">
        <f>SQRT(((M256/L256)^2)+((M257/L257)^2)+((M258/L258)^2))</f>
        <v>1.5264476648268068E-2</v>
      </c>
      <c r="M259" s="71" t="str">
        <f>M268</f>
        <v>mg/kg</v>
      </c>
    </row>
    <row r="260" spans="1:13" x14ac:dyDescent="0.25">
      <c r="A260" s="28" t="str">
        <f>_xlfn.XLOOKUP(P!C260,'Banco de Dados'!$B$3:$B$274,'Banco de Dados'!$K$3:$K$274,"")</f>
        <v>Rh</v>
      </c>
      <c r="B260" s="2">
        <v>45</v>
      </c>
      <c r="C260" s="2">
        <v>20167</v>
      </c>
      <c r="D260" s="2">
        <v>1943</v>
      </c>
      <c r="E260" s="2">
        <v>156</v>
      </c>
      <c r="F260" s="32">
        <f t="shared" si="22"/>
        <v>8.0288214101904281</v>
      </c>
      <c r="G260" s="3">
        <f t="shared" si="21"/>
        <v>1278.0044593088073</v>
      </c>
      <c r="H260" s="3">
        <f t="shared" si="21"/>
        <v>102.60869565217392</v>
      </c>
      <c r="J260" s="7"/>
    </row>
    <row r="261" spans="1:13" x14ac:dyDescent="0.25">
      <c r="A261" s="28" t="str">
        <f>_xlfn.XLOOKUP(P!C261,'Banco de Dados'!$B$3:$B$274,'Banco de Dados'!$K$3:$K$274,"")</f>
        <v>Rh</v>
      </c>
      <c r="B261" s="2">
        <v>45</v>
      </c>
      <c r="C261" s="2">
        <v>2696</v>
      </c>
      <c r="D261" s="2">
        <v>16941</v>
      </c>
      <c r="E261" s="2">
        <v>142</v>
      </c>
      <c r="F261" s="32">
        <f t="shared" si="22"/>
        <v>0.8382031757275249</v>
      </c>
      <c r="G261" s="3">
        <f t="shared" si="21"/>
        <v>11142.909698996657</v>
      </c>
      <c r="H261" s="3">
        <f t="shared" si="21"/>
        <v>93.400222965440364</v>
      </c>
      <c r="J261" s="7"/>
    </row>
    <row r="262" spans="1:13" x14ac:dyDescent="0.25">
      <c r="A262" s="28" t="str">
        <f>_xlfn.XLOOKUP(P!C262,'Banco de Dados'!$B$3:$B$274,'Banco de Dados'!$K$3:$K$274,"")</f>
        <v/>
      </c>
      <c r="B262" s="2">
        <v>0</v>
      </c>
      <c r="C262" s="2">
        <v>0</v>
      </c>
      <c r="D262" s="2">
        <v>0</v>
      </c>
      <c r="E262" s="2">
        <v>0</v>
      </c>
      <c r="F262" s="32" t="e">
        <f t="shared" si="22"/>
        <v>#DIV/0!</v>
      </c>
      <c r="G262" s="3">
        <f t="shared" si="21"/>
        <v>0</v>
      </c>
      <c r="H262" s="3">
        <f t="shared" si="21"/>
        <v>0</v>
      </c>
      <c r="J262" s="7"/>
    </row>
    <row r="263" spans="1:13" x14ac:dyDescent="0.25">
      <c r="A263" s="28" t="str">
        <f>_xlfn.XLOOKUP(P!C263,'Banco de Dados'!$B$3:$B$274,'Banco de Dados'!$K$3:$K$274,"")</f>
        <v/>
      </c>
      <c r="B263" s="2">
        <v>0</v>
      </c>
      <c r="C263" s="2">
        <v>0</v>
      </c>
      <c r="D263" s="2">
        <v>0</v>
      </c>
      <c r="E263" s="2">
        <v>0</v>
      </c>
      <c r="F263" s="32" t="e">
        <f t="shared" si="22"/>
        <v>#DIV/0!</v>
      </c>
      <c r="G263" s="3">
        <f t="shared" si="21"/>
        <v>0</v>
      </c>
      <c r="H263" s="3">
        <f t="shared" si="21"/>
        <v>0</v>
      </c>
      <c r="J263" s="7"/>
    </row>
    <row r="264" spans="1:13" x14ac:dyDescent="0.25">
      <c r="A264" s="28" t="str">
        <f>_xlfn.XLOOKUP(P!C264,'Banco de Dados'!$B$3:$B$274,'Banco de Dados'!$K$3:$K$274,"")</f>
        <v/>
      </c>
      <c r="B264" s="2">
        <v>0</v>
      </c>
      <c r="C264" s="2">
        <v>0</v>
      </c>
      <c r="D264" s="2">
        <v>0</v>
      </c>
      <c r="E264" s="2">
        <v>0</v>
      </c>
      <c r="F264" s="32" t="e">
        <f t="shared" si="22"/>
        <v>#DIV/0!</v>
      </c>
      <c r="G264" s="3">
        <f t="shared" si="21"/>
        <v>0</v>
      </c>
      <c r="H264" s="3">
        <f t="shared" si="21"/>
        <v>0</v>
      </c>
      <c r="J264" s="7"/>
    </row>
    <row r="265" spans="1:13" x14ac:dyDescent="0.25">
      <c r="A265" s="28" t="str">
        <f>_xlfn.XLOOKUP(P!C265,'Banco de Dados'!$B$3:$B$274,'Banco de Dados'!$K$3:$K$274,"")</f>
        <v/>
      </c>
      <c r="B265" s="2">
        <v>0</v>
      </c>
      <c r="C265" s="2">
        <v>0</v>
      </c>
      <c r="D265" s="2">
        <v>0</v>
      </c>
      <c r="E265" s="2">
        <v>0</v>
      </c>
      <c r="F265" s="32" t="e">
        <f t="shared" si="22"/>
        <v>#DIV/0!</v>
      </c>
      <c r="G265" s="3">
        <f t="shared" si="21"/>
        <v>0</v>
      </c>
      <c r="H265" s="3">
        <f t="shared" si="21"/>
        <v>0</v>
      </c>
      <c r="J265" s="7"/>
    </row>
    <row r="266" spans="1:13" x14ac:dyDescent="0.25">
      <c r="A266" s="28" t="str">
        <f>_xlfn.XLOOKUP(P!C266,'Banco de Dados'!$B$3:$B$274,'Banco de Dados'!$K$3:$K$274,"")</f>
        <v/>
      </c>
      <c r="B266" s="2">
        <v>0</v>
      </c>
      <c r="C266" s="2">
        <v>0</v>
      </c>
      <c r="D266" s="2">
        <v>0</v>
      </c>
      <c r="E266" s="17">
        <v>0</v>
      </c>
      <c r="F266" s="32" t="e">
        <f t="shared" si="22"/>
        <v>#DIV/0!</v>
      </c>
      <c r="G266" s="3">
        <f t="shared" si="21"/>
        <v>0</v>
      </c>
      <c r="H266" s="3">
        <f t="shared" si="21"/>
        <v>0</v>
      </c>
      <c r="J266" s="7"/>
    </row>
    <row r="267" spans="1:13" ht="15.75" x14ac:dyDescent="0.25">
      <c r="A267" s="28" t="str">
        <f>_xlfn.XLOOKUP(P!C267,'Banco de Dados'!$B$3:$B$274,'Banco de Dados'!$K$3:$K$274,"")</f>
        <v/>
      </c>
      <c r="B267" s="2">
        <v>0</v>
      </c>
      <c r="C267" s="2">
        <v>0</v>
      </c>
      <c r="D267" s="2">
        <v>0</v>
      </c>
      <c r="E267" s="2">
        <v>0</v>
      </c>
      <c r="F267" s="32" t="e">
        <f t="shared" si="22"/>
        <v>#DIV/0!</v>
      </c>
      <c r="G267" s="3">
        <f t="shared" si="21"/>
        <v>0</v>
      </c>
      <c r="H267" s="3">
        <f t="shared" si="21"/>
        <v>0</v>
      </c>
      <c r="J267" s="7"/>
      <c r="K267" s="101" t="s">
        <v>216</v>
      </c>
      <c r="L267" s="102" t="str">
        <f>K245</f>
        <v>ai</v>
      </c>
      <c r="M267" s="103" t="str">
        <f>M245</f>
        <v>Cálcio</v>
      </c>
    </row>
    <row r="268" spans="1:13" x14ac:dyDescent="0.25">
      <c r="A268" s="28" t="str">
        <f>_xlfn.XLOOKUP(P!C268,'Banco de Dados'!$B$3:$B$274,'Banco de Dados'!$K$3:$K$274,"")</f>
        <v/>
      </c>
      <c r="B268" s="2">
        <v>0</v>
      </c>
      <c r="C268" s="2">
        <v>0</v>
      </c>
      <c r="D268" s="2">
        <v>0</v>
      </c>
      <c r="E268" s="2">
        <v>0</v>
      </c>
      <c r="F268" s="32" t="e">
        <f t="shared" si="22"/>
        <v>#DIV/0!</v>
      </c>
      <c r="G268" s="3">
        <f t="shared" si="21"/>
        <v>0</v>
      </c>
      <c r="H268" s="3">
        <f t="shared" si="21"/>
        <v>0</v>
      </c>
      <c r="J268" s="7"/>
      <c r="K268" s="68" t="s">
        <v>68</v>
      </c>
      <c r="L268" s="29">
        <f>(K251*M253)/M251</f>
        <v>1269.8179060261746</v>
      </c>
      <c r="M268" s="66" t="str">
        <f>$M$9</f>
        <v>mg/kg</v>
      </c>
    </row>
    <row r="269" spans="1:13" x14ac:dyDescent="0.25">
      <c r="A269" s="28" t="str">
        <f>_xlfn.XLOOKUP(P!C269,'Banco de Dados'!$B$3:$B$274,'Banco de Dados'!$K$3:$K$274,"")</f>
        <v/>
      </c>
      <c r="B269" s="2">
        <v>0</v>
      </c>
      <c r="C269" s="2">
        <v>0</v>
      </c>
      <c r="D269" s="2">
        <v>0</v>
      </c>
      <c r="E269" s="2">
        <v>0</v>
      </c>
      <c r="F269" s="32" t="e">
        <f t="shared" si="22"/>
        <v>#DIV/0!</v>
      </c>
      <c r="G269" s="3">
        <f t="shared" si="21"/>
        <v>0</v>
      </c>
      <c r="H269" s="3">
        <f t="shared" si="21"/>
        <v>0</v>
      </c>
      <c r="J269" s="7"/>
      <c r="K269" s="111" t="s">
        <v>246</v>
      </c>
      <c r="L269" s="126">
        <f>SQRT(((M256/L256)^2)+((M257/L257)^2)+((M258/L258)^2))</f>
        <v>1.5264476648268068E-2</v>
      </c>
      <c r="M269" s="66"/>
    </row>
    <row r="270" spans="1:13" x14ac:dyDescent="0.25">
      <c r="A270" s="28" t="str">
        <f>_xlfn.XLOOKUP(P!C270,'Banco de Dados'!$B$3:$B$274,'Banco de Dados'!$K$3:$K$274,"")</f>
        <v/>
      </c>
      <c r="B270" s="2">
        <v>0</v>
      </c>
      <c r="C270" s="2">
        <v>0</v>
      </c>
      <c r="D270" s="2">
        <v>0</v>
      </c>
      <c r="E270" s="2">
        <v>0</v>
      </c>
      <c r="F270" s="32" t="e">
        <f t="shared" si="22"/>
        <v>#DIV/0!</v>
      </c>
      <c r="G270" s="3">
        <f t="shared" si="21"/>
        <v>0</v>
      </c>
      <c r="H270" s="3">
        <f t="shared" si="21"/>
        <v>0</v>
      </c>
      <c r="J270" s="7"/>
      <c r="K270" s="69" t="s">
        <v>247</v>
      </c>
      <c r="L270" s="127">
        <f>L269*L268</f>
        <v>19.383105774089199</v>
      </c>
      <c r="M270" s="71" t="str">
        <f>$M$9</f>
        <v>mg/kg</v>
      </c>
    </row>
    <row r="271" spans="1:13" x14ac:dyDescent="0.25">
      <c r="A271" s="28" t="str">
        <f>_xlfn.XLOOKUP(P!C271,'Banco de Dados'!$B$3:$B$274,'Banco de Dados'!$K$3:$K$274,"")</f>
        <v/>
      </c>
      <c r="B271" s="2">
        <v>0</v>
      </c>
      <c r="C271" s="2">
        <v>0</v>
      </c>
      <c r="D271" s="2">
        <v>0</v>
      </c>
      <c r="E271" s="2">
        <v>0</v>
      </c>
      <c r="F271" s="32" t="e">
        <f t="shared" si="22"/>
        <v>#DIV/0!</v>
      </c>
      <c r="G271" s="3">
        <f t="shared" si="21"/>
        <v>0</v>
      </c>
      <c r="H271" s="3">
        <f t="shared" si="21"/>
        <v>0</v>
      </c>
      <c r="J271" s="7"/>
      <c r="K271" s="123"/>
      <c r="L271" s="124"/>
    </row>
    <row r="272" spans="1:13" x14ac:dyDescent="0.25">
      <c r="A272" s="28" t="str">
        <f>_xlfn.XLOOKUP(P!C272,'Banco de Dados'!$B$3:$B$274,'Banco de Dados'!$K$3:$K$274,"")</f>
        <v/>
      </c>
      <c r="B272" s="2">
        <v>0</v>
      </c>
      <c r="C272" s="2">
        <v>0</v>
      </c>
      <c r="D272" s="2">
        <v>0</v>
      </c>
      <c r="E272" s="2">
        <v>0</v>
      </c>
      <c r="F272" s="32" t="e">
        <f t="shared" si="22"/>
        <v>#DIV/0!</v>
      </c>
      <c r="G272" s="3">
        <f t="shared" si="21"/>
        <v>0</v>
      </c>
      <c r="H272" s="3">
        <f t="shared" si="21"/>
        <v>0</v>
      </c>
      <c r="J272" s="7"/>
    </row>
    <row r="273" spans="1:14" x14ac:dyDescent="0.25">
      <c r="A273" s="28" t="str">
        <f>_xlfn.XLOOKUP(P!C273,'Banco de Dados'!$B$3:$B$274,'Banco de Dados'!$K$3:$K$274,"")</f>
        <v/>
      </c>
      <c r="B273" s="2">
        <v>0</v>
      </c>
      <c r="C273" s="2">
        <v>0</v>
      </c>
      <c r="D273" s="2">
        <v>0</v>
      </c>
      <c r="E273" s="2">
        <v>0</v>
      </c>
      <c r="F273" s="32" t="e">
        <f t="shared" si="22"/>
        <v>#DIV/0!</v>
      </c>
      <c r="G273" s="3">
        <f t="shared" si="21"/>
        <v>0</v>
      </c>
      <c r="H273" s="3">
        <f t="shared" si="21"/>
        <v>0</v>
      </c>
      <c r="J273" s="7"/>
    </row>
    <row r="274" spans="1:14" x14ac:dyDescent="0.25">
      <c r="A274" s="28" t="str">
        <f>_xlfn.XLOOKUP(P!C274,'Banco de Dados'!$B$3:$B$274,'Banco de Dados'!$K$3:$K$274,"")</f>
        <v/>
      </c>
      <c r="B274" s="2">
        <v>0</v>
      </c>
      <c r="C274" s="2">
        <v>0</v>
      </c>
      <c r="D274" s="2">
        <v>0</v>
      </c>
      <c r="E274" s="2">
        <v>0</v>
      </c>
      <c r="F274" s="32" t="e">
        <f t="shared" si="22"/>
        <v>#DIV/0!</v>
      </c>
      <c r="G274" s="3">
        <f t="shared" ref="G274:H276" si="23">D274*$E$244</f>
        <v>0</v>
      </c>
      <c r="H274" s="3">
        <f t="shared" si="23"/>
        <v>0</v>
      </c>
      <c r="J274" s="7"/>
    </row>
    <row r="275" spans="1:14" x14ac:dyDescent="0.25">
      <c r="A275" s="28" t="str">
        <f>_xlfn.XLOOKUP(P!C275,'Banco de Dados'!$B$3:$B$274,'Banco de Dados'!$K$3:$K$274,"")</f>
        <v/>
      </c>
      <c r="B275" s="2">
        <v>0</v>
      </c>
      <c r="C275" s="2">
        <v>0</v>
      </c>
      <c r="D275" s="2">
        <v>0</v>
      </c>
      <c r="E275" s="2">
        <v>0</v>
      </c>
      <c r="F275" s="32" t="e">
        <f t="shared" si="22"/>
        <v>#DIV/0!</v>
      </c>
      <c r="G275" s="3">
        <f t="shared" si="23"/>
        <v>0</v>
      </c>
      <c r="H275" s="3">
        <f t="shared" si="23"/>
        <v>0</v>
      </c>
      <c r="J275" s="7"/>
    </row>
    <row r="276" spans="1:14" x14ac:dyDescent="0.25">
      <c r="A276" s="28" t="str">
        <f>_xlfn.XLOOKUP(P!C276,'Banco de Dados'!$B$3:$B$274,'Banco de Dados'!$K$3:$K$274,"")</f>
        <v/>
      </c>
      <c r="B276" s="2">
        <v>0</v>
      </c>
      <c r="C276" s="2">
        <v>0</v>
      </c>
      <c r="D276" s="2">
        <v>0</v>
      </c>
      <c r="E276" s="2">
        <v>0</v>
      </c>
      <c r="F276" s="32" t="e">
        <f t="shared" si="22"/>
        <v>#DIV/0!</v>
      </c>
      <c r="G276" s="3">
        <f t="shared" si="23"/>
        <v>0</v>
      </c>
      <c r="H276" s="3">
        <f t="shared" si="23"/>
        <v>0</v>
      </c>
      <c r="J276" s="7"/>
    </row>
    <row r="277" spans="1:14" x14ac:dyDescent="0.25">
      <c r="A277" s="21"/>
      <c r="B277" s="21"/>
      <c r="C277" s="21"/>
      <c r="D277" s="21"/>
      <c r="E277" s="21"/>
      <c r="F277" s="77"/>
      <c r="G277" s="21"/>
      <c r="H277" s="21"/>
      <c r="J277" s="21"/>
      <c r="K277" s="21"/>
      <c r="L277" s="21"/>
      <c r="M277" s="21"/>
      <c r="N277" s="21"/>
    </row>
    <row r="278" spans="1:14" ht="15.75" x14ac:dyDescent="0.25">
      <c r="A278" s="36" t="str">
        <f>'Nome das Amostras'!A12</f>
        <v>aj</v>
      </c>
      <c r="B278" s="164" t="str">
        <f>VLOOKUP(A278,'Nome das Amostras'!$A$3:$D$28,2,FALSE)</f>
        <v>R9</v>
      </c>
      <c r="C278" s="164"/>
      <c r="D278" s="51" t="s">
        <v>65</v>
      </c>
      <c r="E278" s="53">
        <f>'Banco de Dados'!$O$13/'Banco de Dados'!BS13</f>
        <v>0.74387608069164268</v>
      </c>
      <c r="F278" s="74"/>
      <c r="G278" s="3"/>
      <c r="H278" s="3"/>
      <c r="J278" s="7"/>
    </row>
    <row r="279" spans="1:14" ht="15.75" x14ac:dyDescent="0.25">
      <c r="A279" s="107" t="s">
        <v>1</v>
      </c>
      <c r="B279" s="107" t="s">
        <v>0</v>
      </c>
      <c r="C279" s="107" t="s">
        <v>212</v>
      </c>
      <c r="D279" s="107" t="s">
        <v>209</v>
      </c>
      <c r="E279" s="107" t="s">
        <v>213</v>
      </c>
      <c r="F279" s="76" t="s">
        <v>219</v>
      </c>
      <c r="G279" s="54" t="s">
        <v>140</v>
      </c>
      <c r="H279" s="54" t="s">
        <v>66</v>
      </c>
      <c r="J279" s="7"/>
      <c r="K279" s="72" t="str">
        <f>A278</f>
        <v>aj</v>
      </c>
      <c r="L279" s="55" t="s">
        <v>215</v>
      </c>
      <c r="M279" s="41" t="str">
        <f>$A$1</f>
        <v>Cálcio</v>
      </c>
      <c r="N279" s="3"/>
    </row>
    <row r="280" spans="1:14" x14ac:dyDescent="0.25">
      <c r="A280" s="28" t="str">
        <f>_xlfn.XLOOKUP(P!C280,'Banco de Dados'!$B$3:$B$274,'Banco de Dados'!$K$3:$K$274,"")</f>
        <v>Si</v>
      </c>
      <c r="B280" s="2" cm="1">
        <f t="array" ref="B280:E310">Dados!BO5:BR35</f>
        <v>14</v>
      </c>
      <c r="C280" s="2">
        <v>1740</v>
      </c>
      <c r="D280" s="2">
        <v>7268</v>
      </c>
      <c r="E280" s="2">
        <v>113</v>
      </c>
      <c r="F280" s="32">
        <f>(E280*100)/D280</f>
        <v>1.5547605943863512</v>
      </c>
      <c r="G280" s="3">
        <f t="shared" ref="G280:H307" si="24">D280*$E$278</f>
        <v>5406.4913544668589</v>
      </c>
      <c r="H280" s="3">
        <f t="shared" si="24"/>
        <v>84.057997118155626</v>
      </c>
      <c r="J280" s="7"/>
      <c r="K280" s="5" t="s">
        <v>210</v>
      </c>
      <c r="L280" s="5"/>
      <c r="M280" s="5" t="s">
        <v>211</v>
      </c>
    </row>
    <row r="281" spans="1:14" x14ac:dyDescent="0.25">
      <c r="A281" s="28" t="str">
        <f>_xlfn.XLOOKUP(P!C281,'Banco de Dados'!$B$3:$B$274,'Banco de Dados'!$K$3:$K$274,"")</f>
        <v>P</v>
      </c>
      <c r="B281" s="2">
        <v>15</v>
      </c>
      <c r="C281" s="2">
        <v>2013</v>
      </c>
      <c r="D281" s="2">
        <v>1144</v>
      </c>
      <c r="E281" s="2">
        <v>83</v>
      </c>
      <c r="F281" s="32">
        <f t="shared" ref="F281:F310" si="25">(E281*100)/D281</f>
        <v>7.255244755244755</v>
      </c>
      <c r="G281" s="3">
        <f t="shared" si="24"/>
        <v>850.99423631123921</v>
      </c>
      <c r="H281" s="3">
        <f t="shared" si="24"/>
        <v>61.741714697406344</v>
      </c>
      <c r="J281" s="7"/>
      <c r="K281" s="6">
        <f>_xlfn.XLOOKUP($B$4,A280:A307,G280:G307,"")</f>
        <v>13063.95172910663</v>
      </c>
      <c r="L281" s="6"/>
      <c r="M281" s="6">
        <f>_xlfn.XLOOKUP($B$4,A280:A307,H280:H307,"")</f>
        <v>133.15381844380403</v>
      </c>
    </row>
    <row r="282" spans="1:14" x14ac:dyDescent="0.25">
      <c r="A282" s="28" t="str">
        <f>_xlfn.XLOOKUP(P!C282,'Banco de Dados'!$B$3:$B$274,'Banco de Dados'!$K$3:$K$274,"")</f>
        <v>S</v>
      </c>
      <c r="B282" s="2">
        <v>16</v>
      </c>
      <c r="C282" s="2">
        <v>2307</v>
      </c>
      <c r="D282" s="2">
        <v>4134</v>
      </c>
      <c r="E282" s="2">
        <v>108</v>
      </c>
      <c r="F282" s="32">
        <f t="shared" si="25"/>
        <v>2.6124818577648767</v>
      </c>
      <c r="G282" s="3">
        <f t="shared" si="24"/>
        <v>3075.1837175792507</v>
      </c>
      <c r="H282" s="3">
        <f t="shared" si="24"/>
        <v>80.338616714697409</v>
      </c>
      <c r="J282" s="7"/>
    </row>
    <row r="283" spans="1:14" ht="15.75" x14ac:dyDescent="0.25">
      <c r="A283" s="28" t="str">
        <f>_xlfn.XLOOKUP(P!C283,'Banco de Dados'!$B$3:$B$274,'Banco de Dados'!$K$3:$K$274,"")</f>
        <v>Cl</v>
      </c>
      <c r="B283" s="2">
        <v>17</v>
      </c>
      <c r="C283" s="2">
        <v>2622</v>
      </c>
      <c r="D283" s="2">
        <v>12390</v>
      </c>
      <c r="E283" s="2">
        <v>180</v>
      </c>
      <c r="F283" s="32">
        <f t="shared" si="25"/>
        <v>1.4527845036319613</v>
      </c>
      <c r="G283" s="3">
        <f t="shared" si="24"/>
        <v>9216.6246397694522</v>
      </c>
      <c r="H283" s="3">
        <f t="shared" si="24"/>
        <v>133.89769452449568</v>
      </c>
      <c r="K283" s="165" t="s">
        <v>67</v>
      </c>
      <c r="L283" s="166"/>
      <c r="M283" s="167"/>
      <c r="N283"/>
    </row>
    <row r="284" spans="1:14" x14ac:dyDescent="0.25">
      <c r="A284" s="28" t="str">
        <f>_xlfn.XLOOKUP(P!C284,'Banco de Dados'!$B$3:$B$274,'Banco de Dados'!$K$3:$K$274,"")</f>
        <v>Ar</v>
      </c>
      <c r="B284" s="2">
        <v>18</v>
      </c>
      <c r="C284" s="2">
        <v>2957</v>
      </c>
      <c r="D284" s="2">
        <v>5552</v>
      </c>
      <c r="E284" s="2">
        <v>194</v>
      </c>
      <c r="F284" s="32">
        <f t="shared" si="25"/>
        <v>3.494236311239193</v>
      </c>
      <c r="G284" s="3">
        <f t="shared" si="24"/>
        <v>4130</v>
      </c>
      <c r="H284" s="3">
        <f t="shared" si="24"/>
        <v>144.31195965417868</v>
      </c>
      <c r="J284" s="7"/>
      <c r="K284" s="104" t="s">
        <v>240</v>
      </c>
      <c r="L284" s="39"/>
      <c r="M284" s="106" t="s">
        <v>209</v>
      </c>
    </row>
    <row r="285" spans="1:14" x14ac:dyDescent="0.25">
      <c r="A285" s="28" t="str">
        <f>_xlfn.XLOOKUP(P!C285,'Banco de Dados'!$B$3:$B$274,'Banco de Dados'!$K$3:$K$274,"")</f>
        <v>K</v>
      </c>
      <c r="B285" s="2">
        <v>19</v>
      </c>
      <c r="C285" s="2">
        <v>3313</v>
      </c>
      <c r="D285" s="2">
        <v>76728</v>
      </c>
      <c r="E285" s="2">
        <v>302</v>
      </c>
      <c r="F285" s="32">
        <f t="shared" si="25"/>
        <v>0.39359816494630384</v>
      </c>
      <c r="G285" s="3">
        <f t="shared" si="24"/>
        <v>57076.12391930836</v>
      </c>
      <c r="H285" s="3">
        <f t="shared" si="24"/>
        <v>224.6505763688761</v>
      </c>
      <c r="J285" s="58" t="s">
        <v>38</v>
      </c>
      <c r="K285" s="59">
        <f>$L$9</f>
        <v>50450</v>
      </c>
      <c r="L285" s="60"/>
      <c r="M285" s="61">
        <f>$M$11</f>
        <v>427317</v>
      </c>
      <c r="N285" s="60"/>
    </row>
    <row r="286" spans="1:14" x14ac:dyDescent="0.25">
      <c r="A286" s="28" t="str">
        <f>_xlfn.XLOOKUP(P!C286,'Banco de Dados'!$B$3:$B$274,'Banco de Dados'!$K$3:$K$274,"")</f>
        <v>Ca</v>
      </c>
      <c r="B286" s="2">
        <v>20</v>
      </c>
      <c r="C286" s="2">
        <v>3691</v>
      </c>
      <c r="D286" s="2">
        <v>17562</v>
      </c>
      <c r="E286" s="2">
        <v>179</v>
      </c>
      <c r="F286" s="32">
        <f t="shared" si="25"/>
        <v>1.0192460995330828</v>
      </c>
      <c r="G286" s="3">
        <f t="shared" si="24"/>
        <v>13063.95172910663</v>
      </c>
      <c r="H286" s="3">
        <f t="shared" si="24"/>
        <v>133.15381844380403</v>
      </c>
      <c r="J286" s="2"/>
      <c r="K286" s="18"/>
      <c r="L286" s="2" t="s">
        <v>70</v>
      </c>
      <c r="M286" s="19"/>
    </row>
    <row r="287" spans="1:14" x14ac:dyDescent="0.25">
      <c r="A287" s="28" t="str">
        <f>_xlfn.XLOOKUP(P!C287,'Banco de Dados'!$B$3:$B$274,'Banco de Dados'!$K$3:$K$274,"")</f>
        <v>Ti</v>
      </c>
      <c r="B287" s="2">
        <v>22</v>
      </c>
      <c r="C287" s="2">
        <v>4509</v>
      </c>
      <c r="D287" s="2">
        <v>14440</v>
      </c>
      <c r="E287" s="2">
        <v>162</v>
      </c>
      <c r="F287" s="32">
        <f t="shared" si="25"/>
        <v>1.1218836565096952</v>
      </c>
      <c r="G287" s="3">
        <f t="shared" si="24"/>
        <v>10741.57060518732</v>
      </c>
      <c r="H287" s="3">
        <f t="shared" si="24"/>
        <v>120.50792507204612</v>
      </c>
      <c r="J287" s="58" t="s">
        <v>69</v>
      </c>
      <c r="K287" s="62" t="s">
        <v>71</v>
      </c>
      <c r="L287" s="63"/>
      <c r="M287" s="64">
        <f>K281</f>
        <v>13063.95172910663</v>
      </c>
      <c r="N287" s="60"/>
    </row>
    <row r="288" spans="1:14" x14ac:dyDescent="0.25">
      <c r="A288" s="28" t="str">
        <f>_xlfn.XLOOKUP(P!C288,'Banco de Dados'!$B$3:$B$274,'Banco de Dados'!$K$3:$K$274,"")</f>
        <v>Cr</v>
      </c>
      <c r="B288" s="2">
        <v>24</v>
      </c>
      <c r="C288" s="2">
        <v>5412</v>
      </c>
      <c r="D288" s="2">
        <v>4493</v>
      </c>
      <c r="E288" s="2">
        <v>144</v>
      </c>
      <c r="F288" s="32">
        <f t="shared" si="25"/>
        <v>3.2049855330514134</v>
      </c>
      <c r="G288" s="3">
        <f t="shared" si="24"/>
        <v>3342.2352305475506</v>
      </c>
      <c r="H288" s="3">
        <f t="shared" si="24"/>
        <v>107.11815561959655</v>
      </c>
      <c r="J288" s="7"/>
    </row>
    <row r="289" spans="1:13" ht="15.75" x14ac:dyDescent="0.25">
      <c r="A289" s="28" t="str">
        <f>_xlfn.XLOOKUP(P!C289,'Banco de Dados'!$B$3:$B$274,'Banco de Dados'!$K$3:$K$274,"")</f>
        <v>Mn</v>
      </c>
      <c r="B289" s="2">
        <v>25</v>
      </c>
      <c r="C289" s="2">
        <v>5895</v>
      </c>
      <c r="D289" s="2">
        <v>6239</v>
      </c>
      <c r="E289" s="2">
        <v>163</v>
      </c>
      <c r="F289" s="32">
        <f t="shared" si="25"/>
        <v>2.6125981727841001</v>
      </c>
      <c r="G289" s="3">
        <f t="shared" si="24"/>
        <v>4641.0428674351588</v>
      </c>
      <c r="H289" s="3">
        <f t="shared" si="24"/>
        <v>121.25180115273776</v>
      </c>
      <c r="J289" s="7"/>
      <c r="K289" s="165" t="s">
        <v>218</v>
      </c>
      <c r="L289" s="166"/>
      <c r="M289" s="167"/>
    </row>
    <row r="290" spans="1:13" x14ac:dyDescent="0.25">
      <c r="A290" s="28" t="str">
        <f>_xlfn.XLOOKUP(P!C290,'Banco de Dados'!$B$3:$B$274,'Banco de Dados'!$K$3:$K$274,"")</f>
        <v>Fe</v>
      </c>
      <c r="B290" s="2">
        <v>26</v>
      </c>
      <c r="C290" s="2">
        <v>6399</v>
      </c>
      <c r="D290" s="2">
        <v>301647</v>
      </c>
      <c r="E290" s="2">
        <v>543</v>
      </c>
      <c r="F290" s="32">
        <f t="shared" si="25"/>
        <v>0.1800117355717113</v>
      </c>
      <c r="G290" s="3">
        <f t="shared" si="24"/>
        <v>224387.98811239193</v>
      </c>
      <c r="H290" s="3">
        <f t="shared" si="24"/>
        <v>403.92471181556198</v>
      </c>
      <c r="J290" s="7"/>
      <c r="K290" s="104" t="s">
        <v>236</v>
      </c>
      <c r="L290" s="108">
        <f>K281</f>
        <v>13063.95172910663</v>
      </c>
      <c r="M290" s="109">
        <f>M281</f>
        <v>133.15381844380403</v>
      </c>
    </row>
    <row r="291" spans="1:13" x14ac:dyDescent="0.25">
      <c r="A291" s="28" t="str">
        <f>_xlfn.XLOOKUP(P!C291,'Banco de Dados'!$B$3:$B$274,'Banco de Dados'!$K$3:$K$274,"")</f>
        <v>Ni</v>
      </c>
      <c r="B291" s="2">
        <v>28</v>
      </c>
      <c r="C291" s="2">
        <v>7472</v>
      </c>
      <c r="D291" s="2">
        <v>2181</v>
      </c>
      <c r="E291" s="2">
        <v>233</v>
      </c>
      <c r="F291" s="32">
        <f t="shared" si="25"/>
        <v>10.68317285648785</v>
      </c>
      <c r="G291" s="3">
        <f t="shared" si="24"/>
        <v>1622.3937319884726</v>
      </c>
      <c r="H291" s="3">
        <f t="shared" si="24"/>
        <v>173.32312680115274</v>
      </c>
      <c r="J291" s="7"/>
      <c r="K291" s="104" t="s">
        <v>237</v>
      </c>
      <c r="L291" s="105">
        <f>$L$9</f>
        <v>50450</v>
      </c>
      <c r="M291" s="106">
        <f>$L$10</f>
        <v>550</v>
      </c>
    </row>
    <row r="292" spans="1:13" x14ac:dyDescent="0.25">
      <c r="A292" s="28" t="str">
        <f>_xlfn.XLOOKUP(P!C292,'Banco de Dados'!$B$3:$B$274,'Banco de Dados'!$K$3:$K$274,"")</f>
        <v>Cu</v>
      </c>
      <c r="B292" s="2">
        <v>29</v>
      </c>
      <c r="C292" s="2">
        <v>8041</v>
      </c>
      <c r="D292" s="2">
        <v>1803</v>
      </c>
      <c r="E292" s="2">
        <v>239</v>
      </c>
      <c r="F292" s="32">
        <f t="shared" si="25"/>
        <v>13.255684969495286</v>
      </c>
      <c r="G292" s="3">
        <f t="shared" si="24"/>
        <v>1341.2085734870318</v>
      </c>
      <c r="H292" s="3">
        <f t="shared" si="24"/>
        <v>177.78638328530261</v>
      </c>
      <c r="J292" s="7"/>
      <c r="K292" s="104" t="s">
        <v>238</v>
      </c>
      <c r="L292" s="105">
        <f>$M$11</f>
        <v>427317</v>
      </c>
      <c r="M292" s="106">
        <f>$M$12</f>
        <v>637</v>
      </c>
    </row>
    <row r="293" spans="1:13" x14ac:dyDescent="0.25">
      <c r="A293" s="28" t="str">
        <f>_xlfn.XLOOKUP(P!C293,'Banco de Dados'!$B$3:$B$274,'Banco de Dados'!$K$3:$K$274,"")</f>
        <v>Zn</v>
      </c>
      <c r="B293" s="2">
        <v>30</v>
      </c>
      <c r="C293" s="2">
        <v>8631</v>
      </c>
      <c r="D293" s="2">
        <v>1511</v>
      </c>
      <c r="E293" s="2">
        <v>239</v>
      </c>
      <c r="F293" s="32">
        <f t="shared" si="25"/>
        <v>15.817339510258106</v>
      </c>
      <c r="G293" s="3">
        <f t="shared" si="24"/>
        <v>1123.9967579250722</v>
      </c>
      <c r="H293" s="3">
        <f t="shared" si="24"/>
        <v>177.78638328530261</v>
      </c>
      <c r="J293" s="7"/>
      <c r="K293" s="69" t="s">
        <v>217</v>
      </c>
      <c r="L293" s="110">
        <f>SQRT(((M290/L290)^2)+((M291/L291)^2)+((M292/L292)^2))</f>
        <v>1.49986496589658E-2</v>
      </c>
      <c r="M293" s="71" t="str">
        <f>M302</f>
        <v>mg/kg</v>
      </c>
    </row>
    <row r="294" spans="1:13" x14ac:dyDescent="0.25">
      <c r="A294" s="28" t="str">
        <f>_xlfn.XLOOKUP(P!C294,'Banco de Dados'!$B$3:$B$274,'Banco de Dados'!$K$3:$K$274,"")</f>
        <v>Rh</v>
      </c>
      <c r="B294" s="2">
        <v>45</v>
      </c>
      <c r="C294" s="2">
        <v>20167</v>
      </c>
      <c r="D294" s="2">
        <v>2177</v>
      </c>
      <c r="E294" s="2">
        <v>138</v>
      </c>
      <c r="F294" s="32">
        <f t="shared" si="25"/>
        <v>6.3389986219568213</v>
      </c>
      <c r="G294" s="3">
        <f t="shared" si="24"/>
        <v>1619.4182276657061</v>
      </c>
      <c r="H294" s="3">
        <f t="shared" si="24"/>
        <v>102.65489913544668</v>
      </c>
      <c r="J294" s="7"/>
    </row>
    <row r="295" spans="1:13" x14ac:dyDescent="0.25">
      <c r="A295" s="28" t="str">
        <f>_xlfn.XLOOKUP(P!C295,'Banco de Dados'!$B$3:$B$274,'Banco de Dados'!$K$3:$K$274,"")</f>
        <v>Rh</v>
      </c>
      <c r="B295" s="2">
        <v>45</v>
      </c>
      <c r="C295" s="2">
        <v>2696</v>
      </c>
      <c r="D295" s="2">
        <v>16137</v>
      </c>
      <c r="E295" s="2">
        <v>150</v>
      </c>
      <c r="F295" s="32">
        <f t="shared" si="25"/>
        <v>0.92954080684142038</v>
      </c>
      <c r="G295" s="3">
        <f t="shared" si="24"/>
        <v>12003.928314121038</v>
      </c>
      <c r="H295" s="3">
        <f t="shared" si="24"/>
        <v>111.5814121037464</v>
      </c>
      <c r="J295" s="7"/>
    </row>
    <row r="296" spans="1:13" x14ac:dyDescent="0.25">
      <c r="A296" s="28" t="str">
        <f>_xlfn.XLOOKUP(P!C296,'Banco de Dados'!$B$3:$B$274,'Banco de Dados'!$K$3:$K$274,"")</f>
        <v/>
      </c>
      <c r="B296" s="2">
        <v>0</v>
      </c>
      <c r="C296" s="2">
        <v>0</v>
      </c>
      <c r="D296" s="2">
        <v>0</v>
      </c>
      <c r="E296" s="2">
        <v>0</v>
      </c>
      <c r="F296" s="32" t="e">
        <f t="shared" si="25"/>
        <v>#DIV/0!</v>
      </c>
      <c r="G296" s="3">
        <f t="shared" si="24"/>
        <v>0</v>
      </c>
      <c r="H296" s="3">
        <f t="shared" si="24"/>
        <v>0</v>
      </c>
      <c r="J296" s="7"/>
    </row>
    <row r="297" spans="1:13" x14ac:dyDescent="0.25">
      <c r="A297" s="28" t="str">
        <f>_xlfn.XLOOKUP(P!C297,'Banco de Dados'!$B$3:$B$274,'Banco de Dados'!$K$3:$K$274,"")</f>
        <v/>
      </c>
      <c r="B297" s="2">
        <v>0</v>
      </c>
      <c r="C297" s="2">
        <v>0</v>
      </c>
      <c r="D297" s="2">
        <v>0</v>
      </c>
      <c r="E297" s="2">
        <v>0</v>
      </c>
      <c r="F297" s="32" t="e">
        <f t="shared" si="25"/>
        <v>#DIV/0!</v>
      </c>
      <c r="G297" s="3">
        <f t="shared" si="24"/>
        <v>0</v>
      </c>
      <c r="H297" s="3">
        <f t="shared" si="24"/>
        <v>0</v>
      </c>
      <c r="J297" s="7"/>
    </row>
    <row r="298" spans="1:13" x14ac:dyDescent="0.25">
      <c r="A298" s="28" t="str">
        <f>_xlfn.XLOOKUP(P!C298,'Banco de Dados'!$B$3:$B$274,'Banco de Dados'!$K$3:$K$274,"")</f>
        <v/>
      </c>
      <c r="B298" s="2">
        <v>0</v>
      </c>
      <c r="C298" s="2">
        <v>0</v>
      </c>
      <c r="D298" s="2">
        <v>0</v>
      </c>
      <c r="E298" s="2">
        <v>0</v>
      </c>
      <c r="F298" s="32" t="e">
        <f t="shared" si="25"/>
        <v>#DIV/0!</v>
      </c>
      <c r="G298" s="3">
        <f t="shared" si="24"/>
        <v>0</v>
      </c>
      <c r="H298" s="3">
        <f t="shared" si="24"/>
        <v>0</v>
      </c>
      <c r="J298" s="7"/>
    </row>
    <row r="299" spans="1:13" x14ac:dyDescent="0.25">
      <c r="A299" s="28" t="str">
        <f>_xlfn.XLOOKUP(P!C299,'Banco de Dados'!$B$3:$B$274,'Banco de Dados'!$K$3:$K$274,"")</f>
        <v/>
      </c>
      <c r="B299" s="2">
        <v>0</v>
      </c>
      <c r="C299" s="2">
        <v>0</v>
      </c>
      <c r="D299" s="2">
        <v>0</v>
      </c>
      <c r="E299" s="2">
        <v>0</v>
      </c>
      <c r="F299" s="32" t="e">
        <f t="shared" si="25"/>
        <v>#DIV/0!</v>
      </c>
      <c r="G299" s="3">
        <f t="shared" si="24"/>
        <v>0</v>
      </c>
      <c r="H299" s="3">
        <f t="shared" si="24"/>
        <v>0</v>
      </c>
      <c r="J299" s="7"/>
    </row>
    <row r="300" spans="1:13" x14ac:dyDescent="0.25">
      <c r="A300" s="28" t="str">
        <f>_xlfn.XLOOKUP(P!C300,'Banco de Dados'!$B$3:$B$274,'Banco de Dados'!$K$3:$K$274,"")</f>
        <v/>
      </c>
      <c r="B300" s="2">
        <v>0</v>
      </c>
      <c r="C300" s="2">
        <v>0</v>
      </c>
      <c r="D300" s="2">
        <v>0</v>
      </c>
      <c r="E300" s="17">
        <v>0</v>
      </c>
      <c r="F300" s="32" t="e">
        <f t="shared" si="25"/>
        <v>#DIV/0!</v>
      </c>
      <c r="G300" s="3">
        <f t="shared" si="24"/>
        <v>0</v>
      </c>
      <c r="H300" s="3">
        <f t="shared" si="24"/>
        <v>0</v>
      </c>
      <c r="J300" s="7"/>
    </row>
    <row r="301" spans="1:13" ht="15.75" x14ac:dyDescent="0.25">
      <c r="A301" s="28" t="str">
        <f>_xlfn.XLOOKUP(P!C301,'Banco de Dados'!$B$3:$B$274,'Banco de Dados'!$K$3:$K$274,"")</f>
        <v/>
      </c>
      <c r="B301" s="2">
        <v>0</v>
      </c>
      <c r="C301" s="2">
        <v>0</v>
      </c>
      <c r="D301" s="2">
        <v>0</v>
      </c>
      <c r="E301" s="2">
        <v>0</v>
      </c>
      <c r="F301" s="32" t="e">
        <f t="shared" si="25"/>
        <v>#DIV/0!</v>
      </c>
      <c r="G301" s="3">
        <f t="shared" si="24"/>
        <v>0</v>
      </c>
      <c r="H301" s="3">
        <f t="shared" si="24"/>
        <v>0</v>
      </c>
      <c r="J301" s="7"/>
      <c r="K301" s="101" t="s">
        <v>216</v>
      </c>
      <c r="L301" s="102" t="str">
        <f>K279</f>
        <v>aj</v>
      </c>
      <c r="M301" s="103" t="str">
        <f>M279</f>
        <v>Cálcio</v>
      </c>
    </row>
    <row r="302" spans="1:13" x14ac:dyDescent="0.25">
      <c r="A302" s="28" t="str">
        <f>_xlfn.XLOOKUP(P!C302,'Banco de Dados'!$B$3:$B$274,'Banco de Dados'!$K$3:$K$274,"")</f>
        <v/>
      </c>
      <c r="B302" s="2">
        <v>0</v>
      </c>
      <c r="C302" s="2">
        <v>0</v>
      </c>
      <c r="D302" s="2">
        <v>0</v>
      </c>
      <c r="E302" s="2">
        <v>0</v>
      </c>
      <c r="F302" s="32" t="e">
        <f t="shared" si="25"/>
        <v>#DIV/0!</v>
      </c>
      <c r="G302" s="3">
        <f t="shared" si="24"/>
        <v>0</v>
      </c>
      <c r="H302" s="3">
        <f t="shared" si="24"/>
        <v>0</v>
      </c>
      <c r="J302" s="7"/>
      <c r="K302" s="68" t="s">
        <v>68</v>
      </c>
      <c r="L302" s="29">
        <f>(K285*M287)/M285</f>
        <v>1542.3593368235513</v>
      </c>
      <c r="M302" s="66" t="str">
        <f>$M$9</f>
        <v>mg/kg</v>
      </c>
    </row>
    <row r="303" spans="1:13" x14ac:dyDescent="0.25">
      <c r="A303" s="28" t="str">
        <f>_xlfn.XLOOKUP(P!C303,'Banco de Dados'!$B$3:$B$274,'Banco de Dados'!$K$3:$K$274,"")</f>
        <v/>
      </c>
      <c r="B303" s="2">
        <v>0</v>
      </c>
      <c r="C303" s="2">
        <v>0</v>
      </c>
      <c r="D303" s="2">
        <v>0</v>
      </c>
      <c r="E303" s="2">
        <v>0</v>
      </c>
      <c r="F303" s="32" t="e">
        <f t="shared" si="25"/>
        <v>#DIV/0!</v>
      </c>
      <c r="G303" s="3">
        <f t="shared" si="24"/>
        <v>0</v>
      </c>
      <c r="H303" s="3">
        <f t="shared" si="24"/>
        <v>0</v>
      </c>
      <c r="J303" s="7"/>
      <c r="K303" s="111" t="s">
        <v>246</v>
      </c>
      <c r="L303" s="126">
        <f>SQRT(((M290/L290)^2)+((M291/L291)^2)+((M292/L292)^2))</f>
        <v>1.49986496589658E-2</v>
      </c>
      <c r="M303" s="66"/>
    </row>
    <row r="304" spans="1:13" x14ac:dyDescent="0.25">
      <c r="A304" s="28" t="str">
        <f>_xlfn.XLOOKUP(P!C304,'Banco de Dados'!$B$3:$B$274,'Banco de Dados'!$K$3:$K$274,"")</f>
        <v/>
      </c>
      <c r="B304" s="2">
        <v>0</v>
      </c>
      <c r="C304" s="2">
        <v>0</v>
      </c>
      <c r="D304" s="2">
        <v>0</v>
      </c>
      <c r="E304" s="2">
        <v>0</v>
      </c>
      <c r="F304" s="32" t="e">
        <f t="shared" si="25"/>
        <v>#DIV/0!</v>
      </c>
      <c r="G304" s="3">
        <f t="shared" si="24"/>
        <v>0</v>
      </c>
      <c r="H304" s="3">
        <f t="shared" si="24"/>
        <v>0</v>
      </c>
      <c r="J304" s="7"/>
      <c r="K304" s="69" t="s">
        <v>247</v>
      </c>
      <c r="L304" s="127">
        <f>L303*L302</f>
        <v>23.133307341251275</v>
      </c>
      <c r="M304" s="71" t="str">
        <f>$M$9</f>
        <v>mg/kg</v>
      </c>
    </row>
    <row r="305" spans="1:14" x14ac:dyDescent="0.25">
      <c r="A305" s="28" t="str">
        <f>_xlfn.XLOOKUP(P!C305,'Banco de Dados'!$B$3:$B$274,'Banco de Dados'!$K$3:$K$274,"")</f>
        <v/>
      </c>
      <c r="B305" s="2">
        <v>0</v>
      </c>
      <c r="C305" s="2">
        <v>0</v>
      </c>
      <c r="D305" s="2">
        <v>0</v>
      </c>
      <c r="E305" s="2">
        <v>0</v>
      </c>
      <c r="F305" s="32" t="e">
        <f t="shared" si="25"/>
        <v>#DIV/0!</v>
      </c>
      <c r="G305" s="3">
        <f t="shared" si="24"/>
        <v>0</v>
      </c>
      <c r="H305" s="3">
        <f t="shared" si="24"/>
        <v>0</v>
      </c>
      <c r="J305" s="7"/>
      <c r="K305" s="123"/>
      <c r="L305" s="124"/>
    </row>
    <row r="306" spans="1:14" x14ac:dyDescent="0.25">
      <c r="A306" s="28" t="str">
        <f>_xlfn.XLOOKUP(P!C306,'Banco de Dados'!$B$3:$B$274,'Banco de Dados'!$K$3:$K$274,"")</f>
        <v/>
      </c>
      <c r="B306" s="2">
        <v>0</v>
      </c>
      <c r="C306" s="2">
        <v>0</v>
      </c>
      <c r="D306" s="2">
        <v>0</v>
      </c>
      <c r="E306" s="2">
        <v>0</v>
      </c>
      <c r="F306" s="32" t="e">
        <f t="shared" si="25"/>
        <v>#DIV/0!</v>
      </c>
      <c r="G306" s="3">
        <f t="shared" si="24"/>
        <v>0</v>
      </c>
      <c r="H306" s="3">
        <f t="shared" si="24"/>
        <v>0</v>
      </c>
      <c r="J306" s="7"/>
    </row>
    <row r="307" spans="1:14" x14ac:dyDescent="0.25">
      <c r="A307" s="28" t="str">
        <f>_xlfn.XLOOKUP(P!C307,'Banco de Dados'!$B$3:$B$274,'Banco de Dados'!$K$3:$K$274,"")</f>
        <v/>
      </c>
      <c r="B307" s="2">
        <v>0</v>
      </c>
      <c r="C307" s="2">
        <v>0</v>
      </c>
      <c r="D307" s="2">
        <v>0</v>
      </c>
      <c r="E307" s="2">
        <v>0</v>
      </c>
      <c r="F307" s="32" t="e">
        <f t="shared" si="25"/>
        <v>#DIV/0!</v>
      </c>
      <c r="G307" s="3">
        <f t="shared" si="24"/>
        <v>0</v>
      </c>
      <c r="H307" s="3">
        <f t="shared" si="24"/>
        <v>0</v>
      </c>
      <c r="J307" s="7"/>
    </row>
    <row r="308" spans="1:14" x14ac:dyDescent="0.25">
      <c r="A308" s="28" t="str">
        <f>_xlfn.XLOOKUP(P!C308,'Banco de Dados'!$B$3:$B$274,'Banco de Dados'!$K$3:$K$274,"")</f>
        <v/>
      </c>
      <c r="B308" s="2">
        <v>0</v>
      </c>
      <c r="C308" s="2">
        <v>0</v>
      </c>
      <c r="D308" s="2">
        <v>0</v>
      </c>
      <c r="E308" s="2">
        <v>0</v>
      </c>
      <c r="F308" s="32" t="e">
        <f t="shared" si="25"/>
        <v>#DIV/0!</v>
      </c>
      <c r="G308" s="3">
        <f t="shared" ref="G308:H310" si="26">D308*$E$278</f>
        <v>0</v>
      </c>
      <c r="H308" s="3">
        <f t="shared" si="26"/>
        <v>0</v>
      </c>
      <c r="J308" s="7"/>
    </row>
    <row r="309" spans="1:14" x14ac:dyDescent="0.25">
      <c r="A309" s="28" t="str">
        <f>_xlfn.XLOOKUP(P!C309,'Banco de Dados'!$B$3:$B$274,'Banco de Dados'!$K$3:$K$274,"")</f>
        <v/>
      </c>
      <c r="B309" s="2">
        <v>0</v>
      </c>
      <c r="C309" s="2">
        <v>0</v>
      </c>
      <c r="D309" s="2">
        <v>0</v>
      </c>
      <c r="E309" s="2">
        <v>0</v>
      </c>
      <c r="F309" s="32" t="e">
        <f t="shared" si="25"/>
        <v>#DIV/0!</v>
      </c>
      <c r="G309" s="3">
        <f t="shared" si="26"/>
        <v>0</v>
      </c>
      <c r="H309" s="3">
        <f t="shared" si="26"/>
        <v>0</v>
      </c>
      <c r="J309" s="7"/>
    </row>
    <row r="310" spans="1:14" x14ac:dyDescent="0.25">
      <c r="A310" s="28" t="str">
        <f>_xlfn.XLOOKUP(P!C310,'Banco de Dados'!$B$3:$B$274,'Banco de Dados'!$K$3:$K$274,"")</f>
        <v/>
      </c>
      <c r="B310" s="2">
        <v>0</v>
      </c>
      <c r="C310" s="2">
        <v>0</v>
      </c>
      <c r="D310" s="2">
        <v>0</v>
      </c>
      <c r="E310" s="2">
        <v>0</v>
      </c>
      <c r="F310" s="32" t="e">
        <f t="shared" si="25"/>
        <v>#DIV/0!</v>
      </c>
      <c r="G310" s="3">
        <f t="shared" si="26"/>
        <v>0</v>
      </c>
      <c r="H310" s="3">
        <f t="shared" si="26"/>
        <v>0</v>
      </c>
      <c r="J310" s="7"/>
    </row>
    <row r="311" spans="1:14" x14ac:dyDescent="0.25">
      <c r="A311" s="21"/>
      <c r="B311" s="21"/>
      <c r="C311" s="21"/>
      <c r="D311" s="21"/>
      <c r="E311" s="21"/>
      <c r="F311" s="77"/>
      <c r="G311" s="21"/>
      <c r="H311" s="21"/>
      <c r="J311" s="21"/>
      <c r="K311" s="21"/>
      <c r="L311" s="21"/>
      <c r="M311" s="21"/>
      <c r="N311" s="21"/>
    </row>
    <row r="312" spans="1:14" ht="15.75" x14ac:dyDescent="0.25">
      <c r="A312" s="36" t="str">
        <f>'Nome das Amostras'!A13</f>
        <v>ak</v>
      </c>
      <c r="B312" s="164" t="str">
        <f>VLOOKUP(A312,'Nome das Amostras'!$A$3:$D$28,2,FALSE)</f>
        <v>R10</v>
      </c>
      <c r="C312" s="164"/>
      <c r="D312" s="51" t="s">
        <v>65</v>
      </c>
      <c r="E312" s="52">
        <f>'Banco de Dados'!$O$13/'Banco de Dados'!BZ13</f>
        <v>0.806640625</v>
      </c>
      <c r="F312" s="74"/>
      <c r="G312" s="3"/>
      <c r="H312" s="3"/>
      <c r="J312" s="7"/>
    </row>
    <row r="313" spans="1:14" ht="15.75" x14ac:dyDescent="0.25">
      <c r="A313" s="107" t="s">
        <v>1</v>
      </c>
      <c r="B313" s="107" t="s">
        <v>0</v>
      </c>
      <c r="C313" s="107" t="s">
        <v>212</v>
      </c>
      <c r="D313" s="107" t="s">
        <v>209</v>
      </c>
      <c r="E313" s="107" t="s">
        <v>213</v>
      </c>
      <c r="F313" s="76" t="s">
        <v>219</v>
      </c>
      <c r="G313" s="54" t="s">
        <v>140</v>
      </c>
      <c r="H313" s="54" t="s">
        <v>66</v>
      </c>
      <c r="J313" s="7"/>
      <c r="K313" s="72" t="str">
        <f>A312</f>
        <v>ak</v>
      </c>
      <c r="L313" s="55" t="s">
        <v>215</v>
      </c>
      <c r="M313" s="41" t="str">
        <f>$A$1</f>
        <v>Cálcio</v>
      </c>
      <c r="N313" s="3"/>
    </row>
    <row r="314" spans="1:14" x14ac:dyDescent="0.25">
      <c r="A314" s="28" t="str">
        <f>_xlfn.XLOOKUP(P!C314,'Banco de Dados'!$B$3:$B$274,'Banco de Dados'!$K$3:$K$274,"")</f>
        <v>Si</v>
      </c>
      <c r="B314" s="2" cm="1">
        <f t="array" ref="B314:E344">Dados!BV5:BY35</f>
        <v>14</v>
      </c>
      <c r="C314" s="2">
        <v>1740</v>
      </c>
      <c r="D314" s="2">
        <v>5318</v>
      </c>
      <c r="E314" s="2">
        <v>97</v>
      </c>
      <c r="F314" s="32">
        <f>(E314*100)/D314</f>
        <v>1.8239939827002634</v>
      </c>
      <c r="G314" s="3">
        <f t="shared" ref="G314:H341" si="27">D314*$E$312</f>
        <v>4289.71484375</v>
      </c>
      <c r="H314" s="3">
        <f t="shared" si="27"/>
        <v>78.244140625</v>
      </c>
      <c r="J314" s="7"/>
      <c r="K314" s="5" t="s">
        <v>210</v>
      </c>
      <c r="L314" s="5"/>
      <c r="M314" s="5" t="s">
        <v>211</v>
      </c>
    </row>
    <row r="315" spans="1:14" x14ac:dyDescent="0.25">
      <c r="A315" s="28" t="str">
        <f>_xlfn.XLOOKUP(P!C315,'Banco de Dados'!$B$3:$B$274,'Banco de Dados'!$K$3:$K$274,"")</f>
        <v>P</v>
      </c>
      <c r="B315" s="2">
        <v>15</v>
      </c>
      <c r="C315" s="2">
        <v>2013</v>
      </c>
      <c r="D315" s="2">
        <v>1154</v>
      </c>
      <c r="E315" s="2">
        <v>80</v>
      </c>
      <c r="F315" s="32">
        <f t="shared" ref="F315:F344" si="28">(E315*100)/D315</f>
        <v>6.9324090121317159</v>
      </c>
      <c r="G315" s="3">
        <f t="shared" si="27"/>
        <v>930.86328125</v>
      </c>
      <c r="H315" s="3">
        <f t="shared" si="27"/>
        <v>64.53125</v>
      </c>
      <c r="J315" s="7"/>
      <c r="K315" s="6">
        <f>_xlfn.XLOOKUP($B$4,A314:A341,G314:G341,"")</f>
        <v>19450.525390625</v>
      </c>
      <c r="L315" s="6"/>
      <c r="M315" s="6">
        <f>_xlfn.XLOOKUP($B$4,A314:A341,H314:H341,"")</f>
        <v>159.71484375</v>
      </c>
    </row>
    <row r="316" spans="1:14" x14ac:dyDescent="0.25">
      <c r="A316" s="28" t="str">
        <f>_xlfn.XLOOKUP(P!C316,'Banco de Dados'!$B$3:$B$274,'Banco de Dados'!$K$3:$K$274,"")</f>
        <v>S</v>
      </c>
      <c r="B316" s="2">
        <v>16</v>
      </c>
      <c r="C316" s="2">
        <v>2307</v>
      </c>
      <c r="D316" s="2">
        <v>4221</v>
      </c>
      <c r="E316" s="2">
        <v>106</v>
      </c>
      <c r="F316" s="32">
        <f t="shared" si="28"/>
        <v>2.5112532575219144</v>
      </c>
      <c r="G316" s="3">
        <f t="shared" si="27"/>
        <v>3404.830078125</v>
      </c>
      <c r="H316" s="3">
        <f t="shared" si="27"/>
        <v>85.50390625</v>
      </c>
      <c r="J316" s="7"/>
    </row>
    <row r="317" spans="1:14" ht="15.75" x14ac:dyDescent="0.25">
      <c r="A317" s="28" t="str">
        <f>_xlfn.XLOOKUP(P!C317,'Banco de Dados'!$B$3:$B$274,'Banco de Dados'!$K$3:$K$274,"")</f>
        <v>Cl</v>
      </c>
      <c r="B317" s="2">
        <v>17</v>
      </c>
      <c r="C317" s="2">
        <v>2622</v>
      </c>
      <c r="D317" s="2">
        <v>8981</v>
      </c>
      <c r="E317" s="2">
        <v>165</v>
      </c>
      <c r="F317" s="32">
        <f t="shared" si="28"/>
        <v>1.8372118917715177</v>
      </c>
      <c r="G317" s="3">
        <f t="shared" si="27"/>
        <v>7244.439453125</v>
      </c>
      <c r="H317" s="3">
        <f t="shared" si="27"/>
        <v>133.095703125</v>
      </c>
      <c r="K317" s="165" t="s">
        <v>67</v>
      </c>
      <c r="L317" s="166"/>
      <c r="M317" s="167"/>
      <c r="N317"/>
    </row>
    <row r="318" spans="1:14" x14ac:dyDescent="0.25">
      <c r="A318" s="28" t="str">
        <f>_xlfn.XLOOKUP(P!C318,'Banco de Dados'!$B$3:$B$274,'Banco de Dados'!$K$3:$K$274,"")</f>
        <v>Ar</v>
      </c>
      <c r="B318" s="2">
        <v>18</v>
      </c>
      <c r="C318" s="2">
        <v>2957</v>
      </c>
      <c r="D318" s="2">
        <v>5120</v>
      </c>
      <c r="E318" s="2">
        <v>192</v>
      </c>
      <c r="F318" s="32">
        <f t="shared" si="28"/>
        <v>3.75</v>
      </c>
      <c r="G318" s="3">
        <f t="shared" si="27"/>
        <v>4130</v>
      </c>
      <c r="H318" s="3">
        <f t="shared" si="27"/>
        <v>154.875</v>
      </c>
      <c r="J318" s="7"/>
      <c r="K318" s="104" t="s">
        <v>240</v>
      </c>
      <c r="L318" s="39"/>
      <c r="M318" s="106" t="s">
        <v>209</v>
      </c>
    </row>
    <row r="319" spans="1:14" x14ac:dyDescent="0.25">
      <c r="A319" s="28" t="str">
        <f>_xlfn.XLOOKUP(P!C319,'Banco de Dados'!$B$3:$B$274,'Banco de Dados'!$K$3:$K$274,"")</f>
        <v>K</v>
      </c>
      <c r="B319" s="2">
        <v>19</v>
      </c>
      <c r="C319" s="2">
        <v>3313</v>
      </c>
      <c r="D319" s="2">
        <v>57180</v>
      </c>
      <c r="E319" s="2">
        <v>273</v>
      </c>
      <c r="F319" s="32">
        <f t="shared" si="28"/>
        <v>0.47743966421825812</v>
      </c>
      <c r="G319" s="3">
        <f t="shared" si="27"/>
        <v>46123.7109375</v>
      </c>
      <c r="H319" s="3">
        <f t="shared" si="27"/>
        <v>220.212890625</v>
      </c>
      <c r="J319" s="58" t="s">
        <v>38</v>
      </c>
      <c r="K319" s="59">
        <f>$L$9</f>
        <v>50450</v>
      </c>
      <c r="L319" s="60"/>
      <c r="M319" s="61">
        <f>$M$11</f>
        <v>427317</v>
      </c>
      <c r="N319" s="60"/>
    </row>
    <row r="320" spans="1:14" x14ac:dyDescent="0.25">
      <c r="A320" s="28" t="str">
        <f>_xlfn.XLOOKUP(P!C320,'Banco de Dados'!$B$3:$B$274,'Banco de Dados'!$K$3:$K$274,"")</f>
        <v>Ca</v>
      </c>
      <c r="B320" s="2">
        <v>20</v>
      </c>
      <c r="C320" s="2">
        <v>3691</v>
      </c>
      <c r="D320" s="2">
        <v>24113</v>
      </c>
      <c r="E320" s="2">
        <v>198</v>
      </c>
      <c r="F320" s="32">
        <f t="shared" si="28"/>
        <v>0.82113382822543857</v>
      </c>
      <c r="G320" s="3">
        <f t="shared" si="27"/>
        <v>19450.525390625</v>
      </c>
      <c r="H320" s="3">
        <f t="shared" si="27"/>
        <v>159.71484375</v>
      </c>
      <c r="J320" s="2"/>
      <c r="K320" s="18"/>
      <c r="L320" s="2" t="s">
        <v>70</v>
      </c>
      <c r="M320" s="19"/>
    </row>
    <row r="321" spans="1:14" x14ac:dyDescent="0.25">
      <c r="A321" s="28" t="str">
        <f>_xlfn.XLOOKUP(P!C321,'Banco de Dados'!$B$3:$B$274,'Banco de Dados'!$K$3:$K$274,"")</f>
        <v>Ti</v>
      </c>
      <c r="B321" s="2">
        <v>22</v>
      </c>
      <c r="C321" s="2">
        <v>4509</v>
      </c>
      <c r="D321" s="2">
        <v>13847</v>
      </c>
      <c r="E321" s="2">
        <v>163</v>
      </c>
      <c r="F321" s="32">
        <f t="shared" si="28"/>
        <v>1.1771502852603453</v>
      </c>
      <c r="G321" s="3">
        <f t="shared" si="27"/>
        <v>11169.552734375</v>
      </c>
      <c r="H321" s="3">
        <f t="shared" si="27"/>
        <v>131.482421875</v>
      </c>
      <c r="J321" s="58" t="s">
        <v>69</v>
      </c>
      <c r="K321" s="62" t="s">
        <v>71</v>
      </c>
      <c r="L321" s="63"/>
      <c r="M321" s="64">
        <f>K315</f>
        <v>19450.525390625</v>
      </c>
      <c r="N321" s="60"/>
    </row>
    <row r="322" spans="1:14" x14ac:dyDescent="0.25">
      <c r="A322" s="28" t="str">
        <f>_xlfn.XLOOKUP(P!C322,'Banco de Dados'!$B$3:$B$274,'Banco de Dados'!$K$3:$K$274,"")</f>
        <v>Cr</v>
      </c>
      <c r="B322" s="2">
        <v>24</v>
      </c>
      <c r="C322" s="2">
        <v>5412</v>
      </c>
      <c r="D322" s="2">
        <v>5099</v>
      </c>
      <c r="E322" s="2">
        <v>152</v>
      </c>
      <c r="F322" s="32">
        <f t="shared" si="28"/>
        <v>2.980976662090606</v>
      </c>
      <c r="G322" s="3">
        <f t="shared" si="27"/>
        <v>4113.060546875</v>
      </c>
      <c r="H322" s="3">
        <f t="shared" si="27"/>
        <v>122.609375</v>
      </c>
      <c r="J322" s="7"/>
    </row>
    <row r="323" spans="1:14" ht="15.75" x14ac:dyDescent="0.25">
      <c r="A323" s="28" t="str">
        <f>_xlfn.XLOOKUP(P!C323,'Banco de Dados'!$B$3:$B$274,'Banco de Dados'!$K$3:$K$274,"")</f>
        <v>Mn</v>
      </c>
      <c r="B323" s="2">
        <v>25</v>
      </c>
      <c r="C323" s="2">
        <v>5895</v>
      </c>
      <c r="D323" s="2">
        <v>4912</v>
      </c>
      <c r="E323" s="2">
        <v>165</v>
      </c>
      <c r="F323" s="32">
        <f t="shared" si="28"/>
        <v>3.3591205211726383</v>
      </c>
      <c r="G323" s="3">
        <f t="shared" si="27"/>
        <v>3962.21875</v>
      </c>
      <c r="H323" s="3">
        <f t="shared" si="27"/>
        <v>133.095703125</v>
      </c>
      <c r="J323" s="7"/>
      <c r="K323" s="165" t="s">
        <v>218</v>
      </c>
      <c r="L323" s="166"/>
      <c r="M323" s="167"/>
    </row>
    <row r="324" spans="1:14" x14ac:dyDescent="0.25">
      <c r="A324" s="28" t="str">
        <f>_xlfn.XLOOKUP(P!C324,'Banco de Dados'!$B$3:$B$274,'Banco de Dados'!$K$3:$K$274,"")</f>
        <v>Fe</v>
      </c>
      <c r="B324" s="2">
        <v>26</v>
      </c>
      <c r="C324" s="2">
        <v>6399</v>
      </c>
      <c r="D324" s="2">
        <v>282641</v>
      </c>
      <c r="E324" s="2">
        <v>530</v>
      </c>
      <c r="F324" s="32">
        <f t="shared" si="28"/>
        <v>0.18751702689984823</v>
      </c>
      <c r="G324" s="3">
        <f t="shared" si="27"/>
        <v>227989.712890625</v>
      </c>
      <c r="H324" s="3">
        <f t="shared" si="27"/>
        <v>427.51953125</v>
      </c>
      <c r="J324" s="7"/>
      <c r="K324" s="104" t="s">
        <v>236</v>
      </c>
      <c r="L324" s="108">
        <f>K315</f>
        <v>19450.525390625</v>
      </c>
      <c r="M324" s="109">
        <f>M315</f>
        <v>159.71484375</v>
      </c>
    </row>
    <row r="325" spans="1:14" x14ac:dyDescent="0.25">
      <c r="A325" s="28" t="str">
        <f>_xlfn.XLOOKUP(P!C325,'Banco de Dados'!$B$3:$B$274,'Banco de Dados'!$K$3:$K$274,"")</f>
        <v>Ni</v>
      </c>
      <c r="B325" s="2">
        <v>28</v>
      </c>
      <c r="C325" s="2">
        <v>7472</v>
      </c>
      <c r="D325" s="2">
        <v>2304</v>
      </c>
      <c r="E325" s="2">
        <v>245</v>
      </c>
      <c r="F325" s="32">
        <f t="shared" si="28"/>
        <v>10.633680555555555</v>
      </c>
      <c r="G325" s="3">
        <f t="shared" si="27"/>
        <v>1858.5</v>
      </c>
      <c r="H325" s="3">
        <f t="shared" si="27"/>
        <v>197.626953125</v>
      </c>
      <c r="J325" s="7"/>
      <c r="K325" s="104" t="s">
        <v>237</v>
      </c>
      <c r="L325" s="105">
        <f>$L$9</f>
        <v>50450</v>
      </c>
      <c r="M325" s="106">
        <f>$L$10</f>
        <v>550</v>
      </c>
    </row>
    <row r="326" spans="1:14" x14ac:dyDescent="0.25">
      <c r="A326" s="28" t="str">
        <f>_xlfn.XLOOKUP(P!C326,'Banco de Dados'!$B$3:$B$274,'Banco de Dados'!$K$3:$K$274,"")</f>
        <v>Cu</v>
      </c>
      <c r="B326" s="2">
        <v>29</v>
      </c>
      <c r="C326" s="2">
        <v>8041</v>
      </c>
      <c r="D326" s="2">
        <v>738</v>
      </c>
      <c r="E326" s="2">
        <v>250</v>
      </c>
      <c r="F326" s="32">
        <f t="shared" si="28"/>
        <v>33.875338753387531</v>
      </c>
      <c r="G326" s="3">
        <f t="shared" si="27"/>
        <v>595.30078125</v>
      </c>
      <c r="H326" s="3">
        <f t="shared" si="27"/>
        <v>201.66015625</v>
      </c>
      <c r="J326" s="7"/>
      <c r="K326" s="104" t="s">
        <v>238</v>
      </c>
      <c r="L326" s="105">
        <f>$M$11</f>
        <v>427317</v>
      </c>
      <c r="M326" s="106">
        <f>$M$12</f>
        <v>637</v>
      </c>
    </row>
    <row r="327" spans="1:14" x14ac:dyDescent="0.25">
      <c r="A327" s="28" t="str">
        <f>_xlfn.XLOOKUP(P!C327,'Banco de Dados'!$B$3:$B$274,'Banco de Dados'!$K$3:$K$274,"")</f>
        <v>Zn</v>
      </c>
      <c r="B327" s="2">
        <v>30</v>
      </c>
      <c r="C327" s="2">
        <v>8631</v>
      </c>
      <c r="D327" s="2">
        <v>1119</v>
      </c>
      <c r="E327" s="2">
        <v>247</v>
      </c>
      <c r="F327" s="32">
        <f t="shared" si="28"/>
        <v>22.073279714030384</v>
      </c>
      <c r="G327" s="3">
        <f t="shared" si="27"/>
        <v>902.630859375</v>
      </c>
      <c r="H327" s="3">
        <f t="shared" si="27"/>
        <v>199.240234375</v>
      </c>
      <c r="J327" s="7"/>
      <c r="K327" s="69" t="s">
        <v>217</v>
      </c>
      <c r="L327" s="110">
        <f>SQRT(((M324/L324)^2)+((M325/L325)^2)+((M326/L326)^2))</f>
        <v>1.3729504974203222E-2</v>
      </c>
      <c r="M327" s="71" t="str">
        <f>M336</f>
        <v>mg/kg</v>
      </c>
    </row>
    <row r="328" spans="1:14" x14ac:dyDescent="0.25">
      <c r="A328" s="28" t="str">
        <f>_xlfn.XLOOKUP(P!C328,'Banco de Dados'!$B$3:$B$274,'Banco de Dados'!$K$3:$K$274,"")</f>
        <v>Rh</v>
      </c>
      <c r="B328" s="2">
        <v>45</v>
      </c>
      <c r="C328" s="2">
        <v>20167</v>
      </c>
      <c r="D328" s="2">
        <v>1752</v>
      </c>
      <c r="E328" s="2">
        <v>141</v>
      </c>
      <c r="F328" s="32">
        <f t="shared" si="28"/>
        <v>8.0479452054794525</v>
      </c>
      <c r="G328" s="3">
        <f t="shared" si="27"/>
        <v>1413.234375</v>
      </c>
      <c r="H328" s="3">
        <f t="shared" si="27"/>
        <v>113.736328125</v>
      </c>
      <c r="J328" s="7"/>
    </row>
    <row r="329" spans="1:14" x14ac:dyDescent="0.25">
      <c r="A329" s="28" t="str">
        <f>_xlfn.XLOOKUP(P!C329,'Banco de Dados'!$B$3:$B$274,'Banco de Dados'!$K$3:$K$274,"")</f>
        <v>Rh</v>
      </c>
      <c r="B329" s="2">
        <v>45</v>
      </c>
      <c r="C329" s="2">
        <v>2696</v>
      </c>
      <c r="D329" s="2">
        <v>17472</v>
      </c>
      <c r="E329" s="2">
        <v>144</v>
      </c>
      <c r="F329" s="32">
        <f t="shared" si="28"/>
        <v>0.82417582417582413</v>
      </c>
      <c r="G329" s="3">
        <f t="shared" si="27"/>
        <v>14093.625</v>
      </c>
      <c r="H329" s="3">
        <f t="shared" si="27"/>
        <v>116.15625</v>
      </c>
      <c r="J329" s="7"/>
    </row>
    <row r="330" spans="1:14" x14ac:dyDescent="0.25">
      <c r="A330" s="28" t="str">
        <f>_xlfn.XLOOKUP(P!C330,'Banco de Dados'!$B$3:$B$274,'Banco de Dados'!$K$3:$K$274,"")</f>
        <v/>
      </c>
      <c r="B330" s="2">
        <v>0</v>
      </c>
      <c r="C330" s="2">
        <v>0</v>
      </c>
      <c r="D330" s="2">
        <v>0</v>
      </c>
      <c r="E330" s="2">
        <v>0</v>
      </c>
      <c r="F330" s="32" t="e">
        <f t="shared" si="28"/>
        <v>#DIV/0!</v>
      </c>
      <c r="G330" s="3">
        <f t="shared" si="27"/>
        <v>0</v>
      </c>
      <c r="H330" s="3">
        <f t="shared" si="27"/>
        <v>0</v>
      </c>
      <c r="J330" s="7"/>
    </row>
    <row r="331" spans="1:14" x14ac:dyDescent="0.25">
      <c r="A331" s="28" t="str">
        <f>_xlfn.XLOOKUP(P!C331,'Banco de Dados'!$B$3:$B$274,'Banco de Dados'!$K$3:$K$274,"")</f>
        <v/>
      </c>
      <c r="B331" s="2">
        <v>0</v>
      </c>
      <c r="C331" s="2">
        <v>0</v>
      </c>
      <c r="D331" s="2">
        <v>0</v>
      </c>
      <c r="E331" s="2">
        <v>0</v>
      </c>
      <c r="F331" s="32" t="e">
        <f t="shared" si="28"/>
        <v>#DIV/0!</v>
      </c>
      <c r="G331" s="3">
        <f t="shared" si="27"/>
        <v>0</v>
      </c>
      <c r="H331" s="3">
        <f t="shared" si="27"/>
        <v>0</v>
      </c>
      <c r="J331" s="7"/>
    </row>
    <row r="332" spans="1:14" x14ac:dyDescent="0.25">
      <c r="A332" s="28" t="str">
        <f>_xlfn.XLOOKUP(P!C332,'Banco de Dados'!$B$3:$B$274,'Banco de Dados'!$K$3:$K$274,"")</f>
        <v/>
      </c>
      <c r="B332" s="2">
        <v>0</v>
      </c>
      <c r="C332" s="2">
        <v>0</v>
      </c>
      <c r="D332" s="2">
        <v>0</v>
      </c>
      <c r="E332" s="2">
        <v>0</v>
      </c>
      <c r="F332" s="32" t="e">
        <f t="shared" si="28"/>
        <v>#DIV/0!</v>
      </c>
      <c r="G332" s="3">
        <f t="shared" si="27"/>
        <v>0</v>
      </c>
      <c r="H332" s="3">
        <f t="shared" si="27"/>
        <v>0</v>
      </c>
      <c r="J332" s="7"/>
    </row>
    <row r="333" spans="1:14" x14ac:dyDescent="0.25">
      <c r="A333" s="28" t="str">
        <f>_xlfn.XLOOKUP(P!C333,'Banco de Dados'!$B$3:$B$274,'Banco de Dados'!$K$3:$K$274,"")</f>
        <v/>
      </c>
      <c r="B333" s="2">
        <v>0</v>
      </c>
      <c r="C333" s="2">
        <v>0</v>
      </c>
      <c r="D333" s="2">
        <v>0</v>
      </c>
      <c r="E333" s="2">
        <v>0</v>
      </c>
      <c r="F333" s="32" t="e">
        <f t="shared" si="28"/>
        <v>#DIV/0!</v>
      </c>
      <c r="G333" s="3">
        <f t="shared" si="27"/>
        <v>0</v>
      </c>
      <c r="H333" s="3">
        <f t="shared" si="27"/>
        <v>0</v>
      </c>
      <c r="J333" s="7"/>
    </row>
    <row r="334" spans="1:14" x14ac:dyDescent="0.25">
      <c r="A334" s="28" t="str">
        <f>_xlfn.XLOOKUP(P!C334,'Banco de Dados'!$B$3:$B$274,'Banco de Dados'!$K$3:$K$274,"")</f>
        <v/>
      </c>
      <c r="B334" s="2">
        <v>0</v>
      </c>
      <c r="C334" s="2">
        <v>0</v>
      </c>
      <c r="D334" s="2">
        <v>0</v>
      </c>
      <c r="E334" s="17">
        <v>0</v>
      </c>
      <c r="F334" s="32" t="e">
        <f t="shared" si="28"/>
        <v>#DIV/0!</v>
      </c>
      <c r="G334" s="3">
        <f t="shared" si="27"/>
        <v>0</v>
      </c>
      <c r="H334" s="3">
        <f t="shared" si="27"/>
        <v>0</v>
      </c>
      <c r="J334" s="7"/>
    </row>
    <row r="335" spans="1:14" ht="15.75" x14ac:dyDescent="0.25">
      <c r="A335" s="28" t="str">
        <f>_xlfn.XLOOKUP(P!C335,'Banco de Dados'!$B$3:$B$274,'Banco de Dados'!$K$3:$K$274,"")</f>
        <v/>
      </c>
      <c r="B335" s="2">
        <v>0</v>
      </c>
      <c r="C335" s="2">
        <v>0</v>
      </c>
      <c r="D335" s="2">
        <v>0</v>
      </c>
      <c r="E335" s="2">
        <v>0</v>
      </c>
      <c r="F335" s="32" t="e">
        <f t="shared" si="28"/>
        <v>#DIV/0!</v>
      </c>
      <c r="G335" s="3">
        <f t="shared" si="27"/>
        <v>0</v>
      </c>
      <c r="H335" s="3">
        <f t="shared" si="27"/>
        <v>0</v>
      </c>
      <c r="J335" s="7"/>
      <c r="K335" s="101" t="s">
        <v>216</v>
      </c>
      <c r="L335" s="102" t="str">
        <f>K313</f>
        <v>ak</v>
      </c>
      <c r="M335" s="103" t="str">
        <f>M313</f>
        <v>Cálcio</v>
      </c>
    </row>
    <row r="336" spans="1:14" x14ac:dyDescent="0.25">
      <c r="A336" s="28" t="str">
        <f>_xlfn.XLOOKUP(P!C336,'Banco de Dados'!$B$3:$B$274,'Banco de Dados'!$K$3:$K$274,"")</f>
        <v/>
      </c>
      <c r="B336" s="2">
        <v>0</v>
      </c>
      <c r="C336" s="2">
        <v>0</v>
      </c>
      <c r="D336" s="2">
        <v>0</v>
      </c>
      <c r="E336" s="2">
        <v>0</v>
      </c>
      <c r="F336" s="32" t="e">
        <f t="shared" si="28"/>
        <v>#DIV/0!</v>
      </c>
      <c r="G336" s="3">
        <f t="shared" si="27"/>
        <v>0</v>
      </c>
      <c r="H336" s="3">
        <f t="shared" si="27"/>
        <v>0</v>
      </c>
      <c r="J336" s="7"/>
      <c r="K336" s="68" t="s">
        <v>68</v>
      </c>
      <c r="L336" s="29">
        <f>(K319*M321)/M319</f>
        <v>2296.3724961961057</v>
      </c>
      <c r="M336" s="66" t="str">
        <f>$M$9</f>
        <v>mg/kg</v>
      </c>
    </row>
    <row r="337" spans="1:14" x14ac:dyDescent="0.25">
      <c r="A337" s="28" t="str">
        <f>_xlfn.XLOOKUP(P!C337,'Banco de Dados'!$B$3:$B$274,'Banco de Dados'!$K$3:$K$274,"")</f>
        <v/>
      </c>
      <c r="B337" s="2">
        <v>0</v>
      </c>
      <c r="C337" s="2">
        <v>0</v>
      </c>
      <c r="D337" s="2">
        <v>0</v>
      </c>
      <c r="E337" s="2">
        <v>0</v>
      </c>
      <c r="F337" s="32" t="e">
        <f t="shared" si="28"/>
        <v>#DIV/0!</v>
      </c>
      <c r="G337" s="3">
        <f t="shared" si="27"/>
        <v>0</v>
      </c>
      <c r="H337" s="3">
        <f t="shared" si="27"/>
        <v>0</v>
      </c>
      <c r="J337" s="7"/>
      <c r="K337" s="111" t="s">
        <v>246</v>
      </c>
      <c r="L337" s="126">
        <f>SQRT(((M324/L324)^2)+((M325/L325)^2)+((M326/L326)^2))</f>
        <v>1.3729504974203222E-2</v>
      </c>
      <c r="M337" s="66"/>
    </row>
    <row r="338" spans="1:14" x14ac:dyDescent="0.25">
      <c r="A338" s="28" t="str">
        <f>_xlfn.XLOOKUP(P!C338,'Banco de Dados'!$B$3:$B$274,'Banco de Dados'!$K$3:$K$274,"")</f>
        <v/>
      </c>
      <c r="B338" s="2">
        <v>0</v>
      </c>
      <c r="C338" s="2">
        <v>0</v>
      </c>
      <c r="D338" s="2">
        <v>0</v>
      </c>
      <c r="E338" s="2">
        <v>0</v>
      </c>
      <c r="F338" s="32" t="e">
        <f t="shared" si="28"/>
        <v>#DIV/0!</v>
      </c>
      <c r="G338" s="3">
        <f t="shared" si="27"/>
        <v>0</v>
      </c>
      <c r="H338" s="3">
        <f t="shared" si="27"/>
        <v>0</v>
      </c>
      <c r="J338" s="7"/>
      <c r="K338" s="69" t="s">
        <v>247</v>
      </c>
      <c r="L338" s="127">
        <f>L337*L336</f>
        <v>31.528057609147901</v>
      </c>
      <c r="M338" s="71" t="str">
        <f>$M$9</f>
        <v>mg/kg</v>
      </c>
    </row>
    <row r="339" spans="1:14" x14ac:dyDescent="0.25">
      <c r="A339" s="28" t="str">
        <f>_xlfn.XLOOKUP(P!C339,'Banco de Dados'!$B$3:$B$274,'Banco de Dados'!$K$3:$K$274,"")</f>
        <v/>
      </c>
      <c r="B339" s="2">
        <v>0</v>
      </c>
      <c r="C339" s="2">
        <v>0</v>
      </c>
      <c r="D339" s="2">
        <v>0</v>
      </c>
      <c r="E339" s="2">
        <v>0</v>
      </c>
      <c r="F339" s="32" t="e">
        <f t="shared" si="28"/>
        <v>#DIV/0!</v>
      </c>
      <c r="G339" s="3">
        <f t="shared" si="27"/>
        <v>0</v>
      </c>
      <c r="H339" s="3">
        <f t="shared" si="27"/>
        <v>0</v>
      </c>
      <c r="J339" s="7"/>
      <c r="K339" s="123"/>
      <c r="L339" s="124"/>
    </row>
    <row r="340" spans="1:14" x14ac:dyDescent="0.25">
      <c r="A340" s="28" t="str">
        <f>_xlfn.XLOOKUP(P!C340,'Banco de Dados'!$B$3:$B$274,'Banco de Dados'!$K$3:$K$274,"")</f>
        <v/>
      </c>
      <c r="B340" s="2">
        <v>0</v>
      </c>
      <c r="C340" s="2">
        <v>0</v>
      </c>
      <c r="D340" s="2">
        <v>0</v>
      </c>
      <c r="E340" s="2">
        <v>0</v>
      </c>
      <c r="F340" s="32" t="e">
        <f t="shared" si="28"/>
        <v>#DIV/0!</v>
      </c>
      <c r="G340" s="3">
        <f t="shared" si="27"/>
        <v>0</v>
      </c>
      <c r="H340" s="3">
        <f t="shared" si="27"/>
        <v>0</v>
      </c>
      <c r="J340" s="7"/>
    </row>
    <row r="341" spans="1:14" x14ac:dyDescent="0.25">
      <c r="A341" s="28" t="str">
        <f>_xlfn.XLOOKUP(P!C341,'Banco de Dados'!$B$3:$B$274,'Banco de Dados'!$K$3:$K$274,"")</f>
        <v/>
      </c>
      <c r="B341" s="2">
        <v>0</v>
      </c>
      <c r="C341" s="2">
        <v>0</v>
      </c>
      <c r="D341" s="2">
        <v>0</v>
      </c>
      <c r="E341" s="2">
        <v>0</v>
      </c>
      <c r="F341" s="32" t="e">
        <f t="shared" si="28"/>
        <v>#DIV/0!</v>
      </c>
      <c r="G341" s="3">
        <f t="shared" si="27"/>
        <v>0</v>
      </c>
      <c r="H341" s="3">
        <f t="shared" si="27"/>
        <v>0</v>
      </c>
      <c r="J341" s="7"/>
    </row>
    <row r="342" spans="1:14" x14ac:dyDescent="0.25">
      <c r="A342" s="28" t="str">
        <f>_xlfn.XLOOKUP(P!C342,'Banco de Dados'!$B$3:$B$274,'Banco de Dados'!$K$3:$K$274,"")</f>
        <v/>
      </c>
      <c r="B342" s="2">
        <v>0</v>
      </c>
      <c r="C342" s="2">
        <v>0</v>
      </c>
      <c r="D342" s="2">
        <v>0</v>
      </c>
      <c r="E342" s="2">
        <v>0</v>
      </c>
      <c r="F342" s="32" t="e">
        <f t="shared" si="28"/>
        <v>#DIV/0!</v>
      </c>
      <c r="G342" s="3">
        <f t="shared" ref="G342:H344" si="29">D342*$E$312</f>
        <v>0</v>
      </c>
      <c r="H342" s="3">
        <f t="shared" si="29"/>
        <v>0</v>
      </c>
      <c r="J342" s="7"/>
    </row>
    <row r="343" spans="1:14" x14ac:dyDescent="0.25">
      <c r="A343" s="28" t="str">
        <f>_xlfn.XLOOKUP(P!C343,'Banco de Dados'!$B$3:$B$274,'Banco de Dados'!$K$3:$K$274,"")</f>
        <v/>
      </c>
      <c r="B343" s="2">
        <v>0</v>
      </c>
      <c r="C343" s="2">
        <v>0</v>
      </c>
      <c r="D343" s="2">
        <v>0</v>
      </c>
      <c r="E343" s="2">
        <v>0</v>
      </c>
      <c r="F343" s="32" t="e">
        <f t="shared" si="28"/>
        <v>#DIV/0!</v>
      </c>
      <c r="G343" s="3">
        <f t="shared" si="29"/>
        <v>0</v>
      </c>
      <c r="H343" s="3">
        <f t="shared" si="29"/>
        <v>0</v>
      </c>
      <c r="J343" s="7"/>
    </row>
    <row r="344" spans="1:14" x14ac:dyDescent="0.25">
      <c r="A344" s="28" t="str">
        <f>_xlfn.XLOOKUP(P!C344,'Banco de Dados'!$B$3:$B$274,'Banco de Dados'!$K$3:$K$274,"")</f>
        <v/>
      </c>
      <c r="B344" s="2">
        <v>0</v>
      </c>
      <c r="C344" s="2">
        <v>0</v>
      </c>
      <c r="D344" s="2">
        <v>0</v>
      </c>
      <c r="E344" s="2">
        <v>0</v>
      </c>
      <c r="F344" s="32" t="e">
        <f t="shared" si="28"/>
        <v>#DIV/0!</v>
      </c>
      <c r="G344" s="3">
        <f t="shared" si="29"/>
        <v>0</v>
      </c>
      <c r="H344" s="3">
        <f t="shared" si="29"/>
        <v>0</v>
      </c>
      <c r="J344" s="7"/>
    </row>
    <row r="345" spans="1:14" x14ac:dyDescent="0.25">
      <c r="A345" s="21"/>
      <c r="B345" s="21"/>
      <c r="C345" s="21"/>
      <c r="D345" s="21"/>
      <c r="E345" s="21"/>
      <c r="F345" s="77"/>
      <c r="G345" s="21"/>
      <c r="H345" s="21"/>
      <c r="J345" s="21"/>
      <c r="K345" s="21"/>
      <c r="L345" s="21"/>
      <c r="M345" s="21"/>
      <c r="N345" s="21"/>
    </row>
    <row r="346" spans="1:14" ht="15.75" x14ac:dyDescent="0.25">
      <c r="A346" s="36" t="str">
        <f>'Nome das Amostras'!A14</f>
        <v>al</v>
      </c>
      <c r="B346" s="164" t="str">
        <f>VLOOKUP(A346,'Nome das Amostras'!$A$3:$D$28,2,FALSE)</f>
        <v>R11</v>
      </c>
      <c r="C346" s="164"/>
      <c r="D346" s="51" t="s">
        <v>65</v>
      </c>
      <c r="E346" s="53">
        <f>'Banco de Dados'!$O$13/'Banco de Dados'!CG13</f>
        <v>0.75309992706053974</v>
      </c>
      <c r="F346" s="74"/>
      <c r="G346" s="3"/>
      <c r="H346" s="3"/>
      <c r="J346" s="7"/>
    </row>
    <row r="347" spans="1:14" ht="15.75" x14ac:dyDescent="0.25">
      <c r="A347" s="107" t="s">
        <v>1</v>
      </c>
      <c r="B347" s="107" t="s">
        <v>0</v>
      </c>
      <c r="C347" s="107" t="s">
        <v>212</v>
      </c>
      <c r="D347" s="107" t="s">
        <v>209</v>
      </c>
      <c r="E347" s="107" t="s">
        <v>213</v>
      </c>
      <c r="F347" s="76" t="s">
        <v>219</v>
      </c>
      <c r="G347" s="54" t="s">
        <v>140</v>
      </c>
      <c r="H347" s="54" t="s">
        <v>66</v>
      </c>
      <c r="J347" s="7"/>
      <c r="K347" s="72" t="str">
        <f>A346</f>
        <v>al</v>
      </c>
      <c r="L347" s="55" t="s">
        <v>215</v>
      </c>
      <c r="M347" s="41" t="str">
        <f>$A$1</f>
        <v>Cálcio</v>
      </c>
      <c r="N347" s="3"/>
    </row>
    <row r="348" spans="1:14" x14ac:dyDescent="0.25">
      <c r="A348" s="28" t="str">
        <f>_xlfn.XLOOKUP(P!C348,'Banco de Dados'!$B$3:$B$274,'Banco de Dados'!$K$3:$K$274,"")</f>
        <v>Si</v>
      </c>
      <c r="B348" s="2" cm="1">
        <f t="array" ref="B348:E378">Dados!CC5:CF35</f>
        <v>14</v>
      </c>
      <c r="C348" s="2">
        <v>1740</v>
      </c>
      <c r="D348" s="2">
        <v>11218</v>
      </c>
      <c r="E348" s="2">
        <v>130</v>
      </c>
      <c r="F348" s="32">
        <f>(E348*100)/D348</f>
        <v>1.1588518452487073</v>
      </c>
      <c r="G348" s="3">
        <f t="shared" ref="G348:H375" si="30">D348*$E$346</f>
        <v>8448.2749817651347</v>
      </c>
      <c r="H348" s="3">
        <f t="shared" si="30"/>
        <v>97.902990517870165</v>
      </c>
      <c r="J348" s="7"/>
      <c r="K348" s="5" t="s">
        <v>210</v>
      </c>
      <c r="L348" s="5"/>
      <c r="M348" s="5" t="s">
        <v>211</v>
      </c>
    </row>
    <row r="349" spans="1:14" x14ac:dyDescent="0.25">
      <c r="A349" s="28" t="str">
        <f>_xlfn.XLOOKUP(P!C349,'Banco de Dados'!$B$3:$B$274,'Banco de Dados'!$K$3:$K$274,"")</f>
        <v>P</v>
      </c>
      <c r="B349" s="2">
        <v>15</v>
      </c>
      <c r="C349" s="2">
        <v>2013</v>
      </c>
      <c r="D349" s="2">
        <v>1186</v>
      </c>
      <c r="E349" s="2">
        <v>81</v>
      </c>
      <c r="F349" s="32">
        <f t="shared" ref="F349:F378" si="31">(E349*100)/D349</f>
        <v>6.8296795952782459</v>
      </c>
      <c r="G349" s="3">
        <f t="shared" si="30"/>
        <v>893.17651349380014</v>
      </c>
      <c r="H349" s="3">
        <f t="shared" si="30"/>
        <v>61.001094091903717</v>
      </c>
      <c r="J349" s="7"/>
      <c r="K349" s="6">
        <f>_xlfn.XLOOKUP($B$4,A348:A375,G348:G375,"")</f>
        <v>14961.836250911743</v>
      </c>
      <c r="L349" s="6"/>
      <c r="M349" s="6">
        <f>_xlfn.XLOOKUP($B$4,A348:A375,H348:H375,"")</f>
        <v>137.81728665207876</v>
      </c>
    </row>
    <row r="350" spans="1:14" x14ac:dyDescent="0.25">
      <c r="A350" s="28" t="str">
        <f>_xlfn.XLOOKUP(P!C350,'Banco de Dados'!$B$3:$B$274,'Banco de Dados'!$K$3:$K$274,"")</f>
        <v>S</v>
      </c>
      <c r="B350" s="2">
        <v>16</v>
      </c>
      <c r="C350" s="2">
        <v>2307</v>
      </c>
      <c r="D350" s="2">
        <v>2535</v>
      </c>
      <c r="E350" s="2">
        <v>95</v>
      </c>
      <c r="F350" s="32">
        <f t="shared" si="31"/>
        <v>3.747534516765286</v>
      </c>
      <c r="G350" s="3">
        <f t="shared" si="30"/>
        <v>1909.1083150984682</v>
      </c>
      <c r="H350" s="3">
        <f t="shared" si="30"/>
        <v>71.544493070751273</v>
      </c>
      <c r="J350" s="7"/>
    </row>
    <row r="351" spans="1:14" ht="15.75" x14ac:dyDescent="0.25">
      <c r="A351" s="28" t="str">
        <f>_xlfn.XLOOKUP(P!C351,'Banco de Dados'!$B$3:$B$274,'Banco de Dados'!$K$3:$K$274,"")</f>
        <v>Cl</v>
      </c>
      <c r="B351" s="2">
        <v>17</v>
      </c>
      <c r="C351" s="2">
        <v>2622</v>
      </c>
      <c r="D351" s="2">
        <v>6433</v>
      </c>
      <c r="E351" s="2">
        <v>150</v>
      </c>
      <c r="F351" s="32">
        <f t="shared" si="31"/>
        <v>2.3317270324887298</v>
      </c>
      <c r="G351" s="3">
        <f t="shared" si="30"/>
        <v>4844.6918307804517</v>
      </c>
      <c r="H351" s="3">
        <f t="shared" si="30"/>
        <v>112.96498905908096</v>
      </c>
      <c r="K351" s="165" t="s">
        <v>67</v>
      </c>
      <c r="L351" s="166"/>
      <c r="M351" s="167"/>
      <c r="N351"/>
    </row>
    <row r="352" spans="1:14" x14ac:dyDescent="0.25">
      <c r="A352" s="28" t="str">
        <f>_xlfn.XLOOKUP(P!C352,'Banco de Dados'!$B$3:$B$274,'Banco de Dados'!$K$3:$K$274,"")</f>
        <v>Ar</v>
      </c>
      <c r="B352" s="2">
        <v>18</v>
      </c>
      <c r="C352" s="2">
        <v>2957</v>
      </c>
      <c r="D352" s="2">
        <v>5484</v>
      </c>
      <c r="E352" s="2">
        <v>190</v>
      </c>
      <c r="F352" s="32">
        <f t="shared" si="31"/>
        <v>3.4646243617797228</v>
      </c>
      <c r="G352" s="3">
        <f t="shared" si="30"/>
        <v>4130</v>
      </c>
      <c r="H352" s="3">
        <f t="shared" si="30"/>
        <v>143.08898614150255</v>
      </c>
      <c r="J352" s="7"/>
      <c r="K352" s="104" t="s">
        <v>240</v>
      </c>
      <c r="L352" s="39"/>
      <c r="M352" s="106" t="s">
        <v>209</v>
      </c>
    </row>
    <row r="353" spans="1:14" x14ac:dyDescent="0.25">
      <c r="A353" s="28" t="str">
        <f>_xlfn.XLOOKUP(P!C353,'Banco de Dados'!$B$3:$B$274,'Banco de Dados'!$K$3:$K$274,"")</f>
        <v>K</v>
      </c>
      <c r="B353" s="2">
        <v>19</v>
      </c>
      <c r="C353" s="2">
        <v>3313</v>
      </c>
      <c r="D353" s="2">
        <v>44743</v>
      </c>
      <c r="E353" s="2">
        <v>248</v>
      </c>
      <c r="F353" s="32">
        <f t="shared" si="31"/>
        <v>0.55427664662628795</v>
      </c>
      <c r="G353" s="3">
        <f t="shared" si="30"/>
        <v>33695.950036469731</v>
      </c>
      <c r="H353" s="3">
        <f t="shared" si="30"/>
        <v>186.76878191101386</v>
      </c>
      <c r="J353" s="58" t="s">
        <v>38</v>
      </c>
      <c r="K353" s="59">
        <f>$L$9</f>
        <v>50450</v>
      </c>
      <c r="L353" s="60"/>
      <c r="M353" s="61">
        <f>$M$11</f>
        <v>427317</v>
      </c>
      <c r="N353" s="60"/>
    </row>
    <row r="354" spans="1:14" x14ac:dyDescent="0.25">
      <c r="A354" s="28" t="str">
        <f>_xlfn.XLOOKUP(P!C354,'Banco de Dados'!$B$3:$B$274,'Banco de Dados'!$K$3:$K$274,"")</f>
        <v>Ca</v>
      </c>
      <c r="B354" s="2">
        <v>20</v>
      </c>
      <c r="C354" s="2">
        <v>3691</v>
      </c>
      <c r="D354" s="2">
        <v>19867</v>
      </c>
      <c r="E354" s="2">
        <v>183</v>
      </c>
      <c r="F354" s="32">
        <f t="shared" si="31"/>
        <v>0.92112548447173703</v>
      </c>
      <c r="G354" s="3">
        <f t="shared" si="30"/>
        <v>14961.836250911743</v>
      </c>
      <c r="H354" s="3">
        <f t="shared" si="30"/>
        <v>137.81728665207876</v>
      </c>
      <c r="J354" s="2"/>
      <c r="K354" s="18"/>
      <c r="L354" s="2" t="s">
        <v>70</v>
      </c>
      <c r="M354" s="19"/>
    </row>
    <row r="355" spans="1:14" x14ac:dyDescent="0.25">
      <c r="A355" s="28" t="str">
        <f>_xlfn.XLOOKUP(P!C355,'Banco de Dados'!$B$3:$B$274,'Banco de Dados'!$K$3:$K$274,"")</f>
        <v>Ti</v>
      </c>
      <c r="B355" s="2">
        <v>22</v>
      </c>
      <c r="C355" s="2">
        <v>4509</v>
      </c>
      <c r="D355" s="2">
        <v>17882</v>
      </c>
      <c r="E355" s="2">
        <v>172</v>
      </c>
      <c r="F355" s="32">
        <f t="shared" si="31"/>
        <v>0.96186108936360581</v>
      </c>
      <c r="G355" s="3">
        <f t="shared" si="30"/>
        <v>13466.932895696571</v>
      </c>
      <c r="H355" s="3">
        <f t="shared" si="30"/>
        <v>129.53318745441283</v>
      </c>
      <c r="J355" s="58" t="s">
        <v>69</v>
      </c>
      <c r="K355" s="62" t="s">
        <v>71</v>
      </c>
      <c r="L355" s="63"/>
      <c r="M355" s="64">
        <f>K349</f>
        <v>14961.836250911743</v>
      </c>
      <c r="N355" s="60"/>
    </row>
    <row r="356" spans="1:14" x14ac:dyDescent="0.25">
      <c r="A356" s="28" t="str">
        <f>_xlfn.XLOOKUP(P!C356,'Banco de Dados'!$B$3:$B$274,'Banco de Dados'!$K$3:$K$274,"")</f>
        <v>Cr</v>
      </c>
      <c r="B356" s="2">
        <v>24</v>
      </c>
      <c r="C356" s="2">
        <v>5412</v>
      </c>
      <c r="D356" s="2">
        <v>6609</v>
      </c>
      <c r="E356" s="2">
        <v>155</v>
      </c>
      <c r="F356" s="32">
        <f t="shared" si="31"/>
        <v>2.3452867302163716</v>
      </c>
      <c r="G356" s="3">
        <f t="shared" si="30"/>
        <v>4977.2374179431072</v>
      </c>
      <c r="H356" s="3">
        <f t="shared" si="30"/>
        <v>116.73048869438367</v>
      </c>
      <c r="J356" s="7"/>
    </row>
    <row r="357" spans="1:14" ht="15.75" x14ac:dyDescent="0.25">
      <c r="A357" s="28" t="str">
        <f>_xlfn.XLOOKUP(P!C357,'Banco de Dados'!$B$3:$B$274,'Banco de Dados'!$K$3:$K$274,"")</f>
        <v>Mn</v>
      </c>
      <c r="B357" s="2">
        <v>25</v>
      </c>
      <c r="C357" s="2">
        <v>5895</v>
      </c>
      <c r="D357" s="2">
        <v>6042</v>
      </c>
      <c r="E357" s="2">
        <v>167</v>
      </c>
      <c r="F357" s="32">
        <f t="shared" si="31"/>
        <v>2.7639854352863291</v>
      </c>
      <c r="G357" s="3">
        <f t="shared" si="30"/>
        <v>4550.2297592997811</v>
      </c>
      <c r="H357" s="3">
        <f t="shared" si="30"/>
        <v>125.76768781911014</v>
      </c>
      <c r="J357" s="7"/>
      <c r="K357" s="165" t="s">
        <v>218</v>
      </c>
      <c r="L357" s="166"/>
      <c r="M357" s="167"/>
    </row>
    <row r="358" spans="1:14" x14ac:dyDescent="0.25">
      <c r="A358" s="28" t="str">
        <f>_xlfn.XLOOKUP(P!C358,'Banco de Dados'!$B$3:$B$274,'Banco de Dados'!$K$3:$K$274,"")</f>
        <v>Fe</v>
      </c>
      <c r="B358" s="2">
        <v>26</v>
      </c>
      <c r="C358" s="2">
        <v>6399</v>
      </c>
      <c r="D358" s="2">
        <v>351045</v>
      </c>
      <c r="E358" s="2">
        <v>583</v>
      </c>
      <c r="F358" s="32">
        <f t="shared" si="31"/>
        <v>0.16607557435656398</v>
      </c>
      <c r="G358" s="3">
        <f t="shared" si="30"/>
        <v>264371.96389496716</v>
      </c>
      <c r="H358" s="3">
        <f t="shared" si="30"/>
        <v>439.05725747629469</v>
      </c>
      <c r="J358" s="7"/>
      <c r="K358" s="104" t="s">
        <v>236</v>
      </c>
      <c r="L358" s="108">
        <f>K349</f>
        <v>14961.836250911743</v>
      </c>
      <c r="M358" s="109">
        <f>M349</f>
        <v>137.81728665207876</v>
      </c>
    </row>
    <row r="359" spans="1:14" x14ac:dyDescent="0.25">
      <c r="A359" s="28" t="str">
        <f>_xlfn.XLOOKUP(P!C359,'Banco de Dados'!$B$3:$B$274,'Banco de Dados'!$K$3:$K$274,"")</f>
        <v>Ni</v>
      </c>
      <c r="B359" s="2">
        <v>28</v>
      </c>
      <c r="C359" s="2">
        <v>7472</v>
      </c>
      <c r="D359" s="2">
        <v>3042</v>
      </c>
      <c r="E359" s="2">
        <v>240</v>
      </c>
      <c r="F359" s="32">
        <f t="shared" si="31"/>
        <v>7.8895463510848129</v>
      </c>
      <c r="G359" s="3">
        <f t="shared" si="30"/>
        <v>2290.9299781181617</v>
      </c>
      <c r="H359" s="3">
        <f t="shared" si="30"/>
        <v>180.74398249452955</v>
      </c>
      <c r="J359" s="7"/>
      <c r="K359" s="104" t="s">
        <v>237</v>
      </c>
      <c r="L359" s="105">
        <f>$L$9</f>
        <v>50450</v>
      </c>
      <c r="M359" s="106">
        <f>$L$10</f>
        <v>550</v>
      </c>
    </row>
    <row r="360" spans="1:14" x14ac:dyDescent="0.25">
      <c r="A360" s="28" t="str">
        <f>_xlfn.XLOOKUP(P!C360,'Banco de Dados'!$B$3:$B$274,'Banco de Dados'!$K$3:$K$274,"")</f>
        <v>Cu</v>
      </c>
      <c r="B360" s="2">
        <v>29</v>
      </c>
      <c r="C360" s="2">
        <v>8041</v>
      </c>
      <c r="D360" s="2">
        <v>668</v>
      </c>
      <c r="E360" s="2">
        <v>242</v>
      </c>
      <c r="F360" s="32">
        <f t="shared" si="31"/>
        <v>36.227544910179638</v>
      </c>
      <c r="G360" s="3">
        <f t="shared" si="30"/>
        <v>503.07075127644055</v>
      </c>
      <c r="H360" s="3">
        <f t="shared" si="30"/>
        <v>182.25018234865061</v>
      </c>
      <c r="J360" s="7"/>
      <c r="K360" s="104" t="s">
        <v>238</v>
      </c>
      <c r="L360" s="105">
        <f>$M$11</f>
        <v>427317</v>
      </c>
      <c r="M360" s="106">
        <f>$M$12</f>
        <v>637</v>
      </c>
    </row>
    <row r="361" spans="1:14" x14ac:dyDescent="0.25">
      <c r="A361" s="28" t="str">
        <f>_xlfn.XLOOKUP(P!C361,'Banco de Dados'!$B$3:$B$274,'Banco de Dados'!$K$3:$K$274,"")</f>
        <v>Zn</v>
      </c>
      <c r="B361" s="2">
        <v>30</v>
      </c>
      <c r="C361" s="2">
        <v>8631</v>
      </c>
      <c r="D361" s="2">
        <v>1510</v>
      </c>
      <c r="E361" s="2">
        <v>244</v>
      </c>
      <c r="F361" s="32">
        <f t="shared" si="31"/>
        <v>16.158940397350992</v>
      </c>
      <c r="G361" s="3">
        <f t="shared" si="30"/>
        <v>1137.1808898614149</v>
      </c>
      <c r="H361" s="3">
        <f t="shared" si="30"/>
        <v>183.7563822027717</v>
      </c>
      <c r="J361" s="7"/>
      <c r="K361" s="69" t="s">
        <v>217</v>
      </c>
      <c r="L361" s="110">
        <f>SQRT(((M358/L358)^2)+((M359/L359)^2)+((M360/L360)^2))</f>
        <v>1.4349928441124152E-2</v>
      </c>
      <c r="M361" s="71" t="str">
        <f>M370</f>
        <v>mg/kg</v>
      </c>
    </row>
    <row r="362" spans="1:14" x14ac:dyDescent="0.25">
      <c r="A362" s="28" t="str">
        <f>_xlfn.XLOOKUP(P!C362,'Banco de Dados'!$B$3:$B$274,'Banco de Dados'!$K$3:$K$274,"")</f>
        <v>Zr</v>
      </c>
      <c r="B362" s="2">
        <v>40</v>
      </c>
      <c r="C362" s="2">
        <v>15746</v>
      </c>
      <c r="D362" s="2">
        <v>1010</v>
      </c>
      <c r="E362" s="2">
        <v>181</v>
      </c>
      <c r="F362" s="32">
        <f t="shared" si="31"/>
        <v>17.920792079207921</v>
      </c>
      <c r="G362" s="3">
        <f t="shared" si="30"/>
        <v>760.63092633114513</v>
      </c>
      <c r="H362" s="3">
        <f t="shared" si="30"/>
        <v>136.3110867979577</v>
      </c>
      <c r="J362" s="7"/>
    </row>
    <row r="363" spans="1:14" x14ac:dyDescent="0.25">
      <c r="A363" s="28" t="str">
        <f>_xlfn.XLOOKUP(P!C363,'Banco de Dados'!$B$3:$B$274,'Banco de Dados'!$K$3:$K$274,"")</f>
        <v>Rh</v>
      </c>
      <c r="B363" s="2">
        <v>45</v>
      </c>
      <c r="C363" s="2">
        <v>20167</v>
      </c>
      <c r="D363" s="2">
        <v>2002</v>
      </c>
      <c r="E363" s="2">
        <v>144</v>
      </c>
      <c r="F363" s="32">
        <f t="shared" si="31"/>
        <v>7.1928071928071926</v>
      </c>
      <c r="G363" s="3">
        <f t="shared" si="30"/>
        <v>1507.7060539752006</v>
      </c>
      <c r="H363" s="3">
        <f t="shared" si="30"/>
        <v>108.44638949671773</v>
      </c>
      <c r="J363" s="7"/>
    </row>
    <row r="364" spans="1:14" x14ac:dyDescent="0.25">
      <c r="A364" s="28" t="str">
        <f>_xlfn.XLOOKUP(P!C364,'Banco de Dados'!$B$3:$B$274,'Banco de Dados'!$K$3:$K$274,"")</f>
        <v>Rh</v>
      </c>
      <c r="B364" s="2">
        <v>45</v>
      </c>
      <c r="C364" s="2">
        <v>2696</v>
      </c>
      <c r="D364" s="2">
        <v>16940</v>
      </c>
      <c r="E364" s="2">
        <v>142</v>
      </c>
      <c r="F364" s="32">
        <f t="shared" si="31"/>
        <v>0.83825265643447466</v>
      </c>
      <c r="G364" s="3">
        <f t="shared" si="30"/>
        <v>12757.512764405543</v>
      </c>
      <c r="H364" s="3">
        <f t="shared" si="30"/>
        <v>106.94018964259665</v>
      </c>
      <c r="J364" s="7"/>
    </row>
    <row r="365" spans="1:14" x14ac:dyDescent="0.25">
      <c r="A365" s="28" t="str">
        <f>_xlfn.XLOOKUP(P!C365,'Banco de Dados'!$B$3:$B$274,'Banco de Dados'!$K$3:$K$274,"")</f>
        <v/>
      </c>
      <c r="B365" s="2">
        <v>0</v>
      </c>
      <c r="C365" s="2">
        <v>0</v>
      </c>
      <c r="D365" s="2">
        <v>0</v>
      </c>
      <c r="E365" s="2">
        <v>0</v>
      </c>
      <c r="F365" s="32" t="e">
        <f t="shared" si="31"/>
        <v>#DIV/0!</v>
      </c>
      <c r="G365" s="3">
        <f t="shared" si="30"/>
        <v>0</v>
      </c>
      <c r="H365" s="3">
        <f t="shared" si="30"/>
        <v>0</v>
      </c>
      <c r="J365" s="7"/>
    </row>
    <row r="366" spans="1:14" x14ac:dyDescent="0.25">
      <c r="A366" s="28" t="str">
        <f>_xlfn.XLOOKUP(P!C366,'Banco de Dados'!$B$3:$B$274,'Banco de Dados'!$K$3:$K$274,"")</f>
        <v/>
      </c>
      <c r="B366" s="2">
        <v>0</v>
      </c>
      <c r="C366" s="2">
        <v>0</v>
      </c>
      <c r="D366" s="2">
        <v>0</v>
      </c>
      <c r="E366" s="2">
        <v>0</v>
      </c>
      <c r="F366" s="32" t="e">
        <f t="shared" si="31"/>
        <v>#DIV/0!</v>
      </c>
      <c r="G366" s="3">
        <f t="shared" si="30"/>
        <v>0</v>
      </c>
      <c r="H366" s="3">
        <f t="shared" si="30"/>
        <v>0</v>
      </c>
      <c r="J366" s="7"/>
    </row>
    <row r="367" spans="1:14" x14ac:dyDescent="0.25">
      <c r="A367" s="28" t="str">
        <f>_xlfn.XLOOKUP(P!C367,'Banco de Dados'!$B$3:$B$274,'Banco de Dados'!$K$3:$K$274,"")</f>
        <v/>
      </c>
      <c r="B367" s="2">
        <v>0</v>
      </c>
      <c r="C367" s="2">
        <v>0</v>
      </c>
      <c r="D367" s="2">
        <v>0</v>
      </c>
      <c r="E367" s="2">
        <v>0</v>
      </c>
      <c r="F367" s="32" t="e">
        <f t="shared" si="31"/>
        <v>#DIV/0!</v>
      </c>
      <c r="G367" s="3">
        <f t="shared" si="30"/>
        <v>0</v>
      </c>
      <c r="H367" s="3">
        <f t="shared" si="30"/>
        <v>0</v>
      </c>
      <c r="J367" s="7"/>
    </row>
    <row r="368" spans="1:14" x14ac:dyDescent="0.25">
      <c r="A368" s="28" t="str">
        <f>_xlfn.XLOOKUP(P!C368,'Banco de Dados'!$B$3:$B$274,'Banco de Dados'!$K$3:$K$274,"")</f>
        <v/>
      </c>
      <c r="B368" s="2">
        <v>0</v>
      </c>
      <c r="C368" s="2">
        <v>0</v>
      </c>
      <c r="D368" s="2">
        <v>0</v>
      </c>
      <c r="E368" s="17">
        <v>0</v>
      </c>
      <c r="F368" s="32" t="e">
        <f t="shared" si="31"/>
        <v>#DIV/0!</v>
      </c>
      <c r="G368" s="3">
        <f t="shared" si="30"/>
        <v>0</v>
      </c>
      <c r="H368" s="3">
        <f t="shared" si="30"/>
        <v>0</v>
      </c>
      <c r="J368" s="7"/>
    </row>
    <row r="369" spans="1:14" ht="15.75" x14ac:dyDescent="0.25">
      <c r="A369" s="28" t="str">
        <f>_xlfn.XLOOKUP(P!C369,'Banco de Dados'!$B$3:$B$274,'Banco de Dados'!$K$3:$K$274,"")</f>
        <v/>
      </c>
      <c r="B369" s="2">
        <v>0</v>
      </c>
      <c r="C369" s="2">
        <v>0</v>
      </c>
      <c r="D369" s="2">
        <v>0</v>
      </c>
      <c r="E369" s="2">
        <v>0</v>
      </c>
      <c r="F369" s="32" t="e">
        <f t="shared" si="31"/>
        <v>#DIV/0!</v>
      </c>
      <c r="G369" s="3">
        <f t="shared" si="30"/>
        <v>0</v>
      </c>
      <c r="H369" s="3">
        <f t="shared" si="30"/>
        <v>0</v>
      </c>
      <c r="J369" s="7"/>
      <c r="K369" s="101" t="s">
        <v>216</v>
      </c>
      <c r="L369" s="102" t="str">
        <f>K347</f>
        <v>al</v>
      </c>
      <c r="M369" s="103" t="str">
        <f>M347</f>
        <v>Cálcio</v>
      </c>
    </row>
    <row r="370" spans="1:14" x14ac:dyDescent="0.25">
      <c r="A370" s="28" t="str">
        <f>_xlfn.XLOOKUP(P!C370,'Banco de Dados'!$B$3:$B$274,'Banco de Dados'!$K$3:$K$274,"")</f>
        <v/>
      </c>
      <c r="B370" s="2">
        <v>0</v>
      </c>
      <c r="C370" s="2">
        <v>0</v>
      </c>
      <c r="D370" s="2">
        <v>0</v>
      </c>
      <c r="E370" s="2">
        <v>0</v>
      </c>
      <c r="F370" s="32" t="e">
        <f t="shared" si="31"/>
        <v>#DIV/0!</v>
      </c>
      <c r="G370" s="3">
        <f t="shared" si="30"/>
        <v>0</v>
      </c>
      <c r="H370" s="3">
        <f t="shared" si="30"/>
        <v>0</v>
      </c>
      <c r="J370" s="7"/>
      <c r="K370" s="68" t="s">
        <v>68</v>
      </c>
      <c r="L370" s="29">
        <f>(K353*M355)/M353</f>
        <v>1766.4278249133488</v>
      </c>
      <c r="M370" s="66" t="str">
        <f>$M$9</f>
        <v>mg/kg</v>
      </c>
    </row>
    <row r="371" spans="1:14" x14ac:dyDescent="0.25">
      <c r="A371" s="28" t="str">
        <f>_xlfn.XLOOKUP(P!C371,'Banco de Dados'!$B$3:$B$274,'Banco de Dados'!$K$3:$K$274,"")</f>
        <v/>
      </c>
      <c r="B371" s="2">
        <v>0</v>
      </c>
      <c r="C371" s="2">
        <v>0</v>
      </c>
      <c r="D371" s="2">
        <v>0</v>
      </c>
      <c r="E371" s="2">
        <v>0</v>
      </c>
      <c r="F371" s="32" t="e">
        <f t="shared" si="31"/>
        <v>#DIV/0!</v>
      </c>
      <c r="G371" s="3">
        <f t="shared" si="30"/>
        <v>0</v>
      </c>
      <c r="H371" s="3">
        <f t="shared" si="30"/>
        <v>0</v>
      </c>
      <c r="J371" s="7"/>
      <c r="K371" s="111" t="s">
        <v>246</v>
      </c>
      <c r="L371" s="126">
        <f>SQRT(((M358/L358)^2)+((M359/L359)^2)+((M360/L360)^2))</f>
        <v>1.4349928441124152E-2</v>
      </c>
      <c r="M371" s="66"/>
    </row>
    <row r="372" spans="1:14" x14ac:dyDescent="0.25">
      <c r="A372" s="28" t="str">
        <f>_xlfn.XLOOKUP(P!C372,'Banco de Dados'!$B$3:$B$274,'Banco de Dados'!$K$3:$K$274,"")</f>
        <v/>
      </c>
      <c r="B372" s="2">
        <v>0</v>
      </c>
      <c r="C372" s="2">
        <v>0</v>
      </c>
      <c r="D372" s="2">
        <v>0</v>
      </c>
      <c r="E372" s="2">
        <v>0</v>
      </c>
      <c r="F372" s="32" t="e">
        <f t="shared" si="31"/>
        <v>#DIV/0!</v>
      </c>
      <c r="G372" s="3">
        <f t="shared" si="30"/>
        <v>0</v>
      </c>
      <c r="H372" s="3">
        <f t="shared" si="30"/>
        <v>0</v>
      </c>
      <c r="J372" s="7"/>
      <c r="K372" s="69" t="s">
        <v>247</v>
      </c>
      <c r="L372" s="127">
        <f>L371*L370</f>
        <v>25.348112883917139</v>
      </c>
      <c r="M372" s="71" t="str">
        <f>$M$9</f>
        <v>mg/kg</v>
      </c>
    </row>
    <row r="373" spans="1:14" x14ac:dyDescent="0.25">
      <c r="A373" s="28" t="str">
        <f>_xlfn.XLOOKUP(P!C373,'Banco de Dados'!$B$3:$B$274,'Banco de Dados'!$K$3:$K$274,"")</f>
        <v/>
      </c>
      <c r="B373" s="2">
        <v>0</v>
      </c>
      <c r="C373" s="2">
        <v>0</v>
      </c>
      <c r="D373" s="2">
        <v>0</v>
      </c>
      <c r="E373" s="2">
        <v>0</v>
      </c>
      <c r="F373" s="32" t="e">
        <f t="shared" si="31"/>
        <v>#DIV/0!</v>
      </c>
      <c r="G373" s="3">
        <f t="shared" si="30"/>
        <v>0</v>
      </c>
      <c r="H373" s="3">
        <f t="shared" si="30"/>
        <v>0</v>
      </c>
      <c r="J373" s="7"/>
      <c r="K373" s="123"/>
      <c r="L373" s="124"/>
    </row>
    <row r="374" spans="1:14" x14ac:dyDescent="0.25">
      <c r="A374" s="28" t="str">
        <f>_xlfn.XLOOKUP(P!C374,'Banco de Dados'!$B$3:$B$274,'Banco de Dados'!$K$3:$K$274,"")</f>
        <v/>
      </c>
      <c r="B374" s="2">
        <v>0</v>
      </c>
      <c r="C374" s="2">
        <v>0</v>
      </c>
      <c r="D374" s="2">
        <v>0</v>
      </c>
      <c r="E374" s="2">
        <v>0</v>
      </c>
      <c r="F374" s="32" t="e">
        <f t="shared" si="31"/>
        <v>#DIV/0!</v>
      </c>
      <c r="G374" s="3">
        <f t="shared" si="30"/>
        <v>0</v>
      </c>
      <c r="H374" s="3">
        <f t="shared" si="30"/>
        <v>0</v>
      </c>
      <c r="J374" s="7"/>
    </row>
    <row r="375" spans="1:14" x14ac:dyDescent="0.25">
      <c r="A375" s="28" t="str">
        <f>_xlfn.XLOOKUP(P!C375,'Banco de Dados'!$B$3:$B$274,'Banco de Dados'!$K$3:$K$274,"")</f>
        <v/>
      </c>
      <c r="B375" s="2">
        <v>0</v>
      </c>
      <c r="C375" s="2">
        <v>0</v>
      </c>
      <c r="D375" s="2">
        <v>0</v>
      </c>
      <c r="E375" s="2">
        <v>0</v>
      </c>
      <c r="F375" s="32" t="e">
        <f t="shared" si="31"/>
        <v>#DIV/0!</v>
      </c>
      <c r="G375" s="3">
        <f t="shared" si="30"/>
        <v>0</v>
      </c>
      <c r="H375" s="3">
        <f t="shared" si="30"/>
        <v>0</v>
      </c>
      <c r="J375" s="7"/>
    </row>
    <row r="376" spans="1:14" x14ac:dyDescent="0.25">
      <c r="A376" s="28" t="str">
        <f>_xlfn.XLOOKUP(P!C376,'Banco de Dados'!$B$3:$B$274,'Banco de Dados'!$K$3:$K$274,"")</f>
        <v/>
      </c>
      <c r="B376" s="2">
        <v>0</v>
      </c>
      <c r="C376" s="2">
        <v>0</v>
      </c>
      <c r="D376" s="2">
        <v>0</v>
      </c>
      <c r="E376" s="2">
        <v>0</v>
      </c>
      <c r="F376" s="32" t="e">
        <f t="shared" si="31"/>
        <v>#DIV/0!</v>
      </c>
      <c r="G376" s="3">
        <f t="shared" ref="G376:H378" si="32">D376*$E$346</f>
        <v>0</v>
      </c>
      <c r="H376" s="3">
        <f t="shared" si="32"/>
        <v>0</v>
      </c>
      <c r="J376" s="7"/>
    </row>
    <row r="377" spans="1:14" x14ac:dyDescent="0.25">
      <c r="A377" s="28" t="str">
        <f>_xlfn.XLOOKUP(P!C377,'Banco de Dados'!$B$3:$B$274,'Banco de Dados'!$K$3:$K$274,"")</f>
        <v/>
      </c>
      <c r="B377" s="2">
        <v>0</v>
      </c>
      <c r="C377" s="2">
        <v>0</v>
      </c>
      <c r="D377" s="2">
        <v>0</v>
      </c>
      <c r="E377" s="2">
        <v>0</v>
      </c>
      <c r="F377" s="32" t="e">
        <f t="shared" si="31"/>
        <v>#DIV/0!</v>
      </c>
      <c r="G377" s="3">
        <f t="shared" si="32"/>
        <v>0</v>
      </c>
      <c r="H377" s="3">
        <f t="shared" si="32"/>
        <v>0</v>
      </c>
      <c r="J377" s="7"/>
    </row>
    <row r="378" spans="1:14" x14ac:dyDescent="0.25">
      <c r="A378" s="28" t="str">
        <f>_xlfn.XLOOKUP(P!C378,'Banco de Dados'!$B$3:$B$274,'Banco de Dados'!$K$3:$K$274,"")</f>
        <v/>
      </c>
      <c r="B378" s="2">
        <v>0</v>
      </c>
      <c r="C378" s="2">
        <v>0</v>
      </c>
      <c r="D378" s="2">
        <v>0</v>
      </c>
      <c r="E378" s="2">
        <v>0</v>
      </c>
      <c r="F378" s="32" t="e">
        <f t="shared" si="31"/>
        <v>#DIV/0!</v>
      </c>
      <c r="G378" s="3">
        <f t="shared" si="32"/>
        <v>0</v>
      </c>
      <c r="H378" s="3">
        <f t="shared" si="32"/>
        <v>0</v>
      </c>
      <c r="J378" s="7"/>
    </row>
    <row r="379" spans="1:14" x14ac:dyDescent="0.25">
      <c r="A379" s="21"/>
      <c r="B379" s="21"/>
      <c r="C379" s="21"/>
      <c r="D379" s="21"/>
      <c r="E379" s="21"/>
      <c r="F379" s="77"/>
      <c r="G379" s="21"/>
      <c r="H379" s="21"/>
      <c r="J379" s="21"/>
      <c r="K379" s="21"/>
      <c r="L379" s="21"/>
      <c r="M379" s="21"/>
      <c r="N379" s="21"/>
    </row>
    <row r="380" spans="1:14" ht="15.75" x14ac:dyDescent="0.25">
      <c r="A380" s="36">
        <f>'Nome das Amostras'!A15</f>
        <v>0</v>
      </c>
      <c r="B380" s="164" t="e">
        <f>VLOOKUP(A380,'Nome das Amostras'!$A$3:$D$28,2,FALSE)</f>
        <v>#N/A</v>
      </c>
      <c r="C380" s="164"/>
      <c r="D380" s="51" t="s">
        <v>65</v>
      </c>
      <c r="E380" s="53" t="e">
        <f>'Banco de Dados'!$O$13/'Banco de Dados'!CN13</f>
        <v>#VALUE!</v>
      </c>
      <c r="F380" s="74"/>
      <c r="G380" s="3"/>
      <c r="H380" s="3"/>
      <c r="J380" s="7"/>
    </row>
    <row r="381" spans="1:14" ht="15.75" x14ac:dyDescent="0.25">
      <c r="A381" s="107" t="s">
        <v>1</v>
      </c>
      <c r="B381" s="107" t="s">
        <v>0</v>
      </c>
      <c r="C381" s="107" t="s">
        <v>212</v>
      </c>
      <c r="D381" s="107" t="s">
        <v>209</v>
      </c>
      <c r="E381" s="107" t="s">
        <v>213</v>
      </c>
      <c r="F381" s="76" t="s">
        <v>219</v>
      </c>
      <c r="G381" s="54" t="s">
        <v>140</v>
      </c>
      <c r="H381" s="54" t="s">
        <v>66</v>
      </c>
      <c r="J381" s="7"/>
      <c r="K381" s="72">
        <f>A380</f>
        <v>0</v>
      </c>
      <c r="L381" s="55" t="s">
        <v>215</v>
      </c>
      <c r="M381" s="41" t="str">
        <f>$A$1</f>
        <v>Cálcio</v>
      </c>
      <c r="N381" s="3"/>
    </row>
    <row r="382" spans="1:14" x14ac:dyDescent="0.25">
      <c r="A382" s="28" t="str">
        <f>_xlfn.XLOOKUP(P!C382,'Banco de Dados'!$B$3:$B$274,'Banco de Dados'!$K$3:$K$274,"")</f>
        <v/>
      </c>
      <c r="B382" s="2" cm="1">
        <f t="array" ref="B382:E412">Dados!CJ5:CM35</f>
        <v>0</v>
      </c>
      <c r="C382" s="2">
        <v>0</v>
      </c>
      <c r="D382" s="2">
        <v>0</v>
      </c>
      <c r="E382" s="2">
        <v>0</v>
      </c>
      <c r="F382" s="32" t="e">
        <f>(E382*100)/D382</f>
        <v>#DIV/0!</v>
      </c>
      <c r="G382" s="3" t="e">
        <f t="shared" ref="G382:H409" si="33">D382*$E$380</f>
        <v>#VALUE!</v>
      </c>
      <c r="H382" s="3" t="e">
        <f t="shared" si="33"/>
        <v>#VALUE!</v>
      </c>
      <c r="J382" s="7"/>
      <c r="K382" s="5" t="s">
        <v>210</v>
      </c>
      <c r="L382" s="5"/>
      <c r="M382" s="5" t="s">
        <v>211</v>
      </c>
    </row>
    <row r="383" spans="1:14" x14ac:dyDescent="0.25">
      <c r="A383" s="28" t="str">
        <f>_xlfn.XLOOKUP(P!C383,'Banco de Dados'!$B$3:$B$274,'Banco de Dados'!$K$3:$K$274,"")</f>
        <v/>
      </c>
      <c r="B383" s="2">
        <v>0</v>
      </c>
      <c r="C383" s="2">
        <v>0</v>
      </c>
      <c r="D383" s="2">
        <v>0</v>
      </c>
      <c r="E383" s="2">
        <v>0</v>
      </c>
      <c r="F383" s="32" t="e">
        <f t="shared" ref="F383:F412" si="34">(E383*100)/D383</f>
        <v>#DIV/0!</v>
      </c>
      <c r="G383" s="3" t="e">
        <f t="shared" si="33"/>
        <v>#VALUE!</v>
      </c>
      <c r="H383" s="3" t="e">
        <f t="shared" si="33"/>
        <v>#VALUE!</v>
      </c>
      <c r="J383" s="7"/>
      <c r="K383" s="6" t="str">
        <f>_xlfn.XLOOKUP($B$4,A382:A409,G382:G409,"")</f>
        <v/>
      </c>
      <c r="L383" s="6"/>
      <c r="M383" s="6" t="str">
        <f>_xlfn.XLOOKUP($B$4,A382:A409,H382:H409,"")</f>
        <v/>
      </c>
    </row>
    <row r="384" spans="1:14" x14ac:dyDescent="0.25">
      <c r="A384" s="28" t="str">
        <f>_xlfn.XLOOKUP(P!C384,'Banco de Dados'!$B$3:$B$274,'Banco de Dados'!$K$3:$K$274,"")</f>
        <v/>
      </c>
      <c r="B384" s="2">
        <v>0</v>
      </c>
      <c r="C384" s="2">
        <v>0</v>
      </c>
      <c r="D384" s="2">
        <v>0</v>
      </c>
      <c r="E384" s="2">
        <v>0</v>
      </c>
      <c r="F384" s="32" t="e">
        <f t="shared" si="34"/>
        <v>#DIV/0!</v>
      </c>
      <c r="G384" s="3" t="e">
        <f t="shared" si="33"/>
        <v>#VALUE!</v>
      </c>
      <c r="H384" s="3" t="e">
        <f t="shared" si="33"/>
        <v>#VALUE!</v>
      </c>
      <c r="J384" s="7"/>
    </row>
    <row r="385" spans="1:14" ht="15.75" x14ac:dyDescent="0.25">
      <c r="A385" s="28" t="str">
        <f>_xlfn.XLOOKUP(P!C385,'Banco de Dados'!$B$3:$B$274,'Banco de Dados'!$K$3:$K$274,"")</f>
        <v/>
      </c>
      <c r="B385" s="2">
        <v>0</v>
      </c>
      <c r="C385" s="2">
        <v>0</v>
      </c>
      <c r="D385" s="2">
        <v>0</v>
      </c>
      <c r="E385" s="2">
        <v>0</v>
      </c>
      <c r="F385" s="32" t="e">
        <f t="shared" si="34"/>
        <v>#DIV/0!</v>
      </c>
      <c r="G385" s="3" t="e">
        <f t="shared" si="33"/>
        <v>#VALUE!</v>
      </c>
      <c r="H385" s="3" t="e">
        <f t="shared" si="33"/>
        <v>#VALUE!</v>
      </c>
      <c r="K385" s="165" t="s">
        <v>67</v>
      </c>
      <c r="L385" s="166"/>
      <c r="M385" s="167"/>
      <c r="N385"/>
    </row>
    <row r="386" spans="1:14" x14ac:dyDescent="0.25">
      <c r="A386" s="28" t="str">
        <f>_xlfn.XLOOKUP(P!C386,'Banco de Dados'!$B$3:$B$274,'Banco de Dados'!$K$3:$K$274,"")</f>
        <v/>
      </c>
      <c r="B386" s="2">
        <v>0</v>
      </c>
      <c r="C386" s="2">
        <v>0</v>
      </c>
      <c r="D386" s="2">
        <v>0</v>
      </c>
      <c r="E386" s="2">
        <v>0</v>
      </c>
      <c r="F386" s="32" t="e">
        <f t="shared" si="34"/>
        <v>#DIV/0!</v>
      </c>
      <c r="G386" s="3" t="e">
        <f t="shared" si="33"/>
        <v>#VALUE!</v>
      </c>
      <c r="H386" s="3" t="e">
        <f t="shared" si="33"/>
        <v>#VALUE!</v>
      </c>
      <c r="J386" s="7"/>
      <c r="K386" s="104" t="s">
        <v>240</v>
      </c>
      <c r="L386" s="39"/>
      <c r="M386" s="106" t="s">
        <v>209</v>
      </c>
    </row>
    <row r="387" spans="1:14" x14ac:dyDescent="0.25">
      <c r="A387" s="28" t="str">
        <f>_xlfn.XLOOKUP(P!C387,'Banco de Dados'!$B$3:$B$274,'Banco de Dados'!$K$3:$K$274,"")</f>
        <v/>
      </c>
      <c r="B387" s="2">
        <v>0</v>
      </c>
      <c r="C387" s="2">
        <v>0</v>
      </c>
      <c r="D387" s="2">
        <v>0</v>
      </c>
      <c r="E387" s="2">
        <v>0</v>
      </c>
      <c r="F387" s="32" t="e">
        <f t="shared" si="34"/>
        <v>#DIV/0!</v>
      </c>
      <c r="G387" s="3" t="e">
        <f t="shared" si="33"/>
        <v>#VALUE!</v>
      </c>
      <c r="H387" s="3" t="e">
        <f t="shared" si="33"/>
        <v>#VALUE!</v>
      </c>
      <c r="J387" s="58" t="s">
        <v>38</v>
      </c>
      <c r="K387" s="59">
        <f>$L$9</f>
        <v>50450</v>
      </c>
      <c r="L387" s="60"/>
      <c r="M387" s="61">
        <f>$M$11</f>
        <v>427317</v>
      </c>
      <c r="N387" s="60"/>
    </row>
    <row r="388" spans="1:14" x14ac:dyDescent="0.25">
      <c r="A388" s="28" t="str">
        <f>_xlfn.XLOOKUP(P!C388,'Banco de Dados'!$B$3:$B$274,'Banco de Dados'!$K$3:$K$274,"")</f>
        <v/>
      </c>
      <c r="B388" s="2">
        <v>0</v>
      </c>
      <c r="C388" s="2">
        <v>0</v>
      </c>
      <c r="D388" s="2">
        <v>0</v>
      </c>
      <c r="E388" s="2">
        <v>0</v>
      </c>
      <c r="F388" s="32" t="e">
        <f t="shared" si="34"/>
        <v>#DIV/0!</v>
      </c>
      <c r="G388" s="3" t="e">
        <f t="shared" si="33"/>
        <v>#VALUE!</v>
      </c>
      <c r="H388" s="3" t="e">
        <f t="shared" si="33"/>
        <v>#VALUE!</v>
      </c>
      <c r="J388" s="2"/>
      <c r="K388" s="18"/>
      <c r="L388" s="2" t="s">
        <v>70</v>
      </c>
      <c r="M388" s="19"/>
    </row>
    <row r="389" spans="1:14" x14ac:dyDescent="0.25">
      <c r="A389" s="28" t="str">
        <f>_xlfn.XLOOKUP(P!C389,'Banco de Dados'!$B$3:$B$274,'Banco de Dados'!$K$3:$K$274,"")</f>
        <v/>
      </c>
      <c r="B389" s="2">
        <v>0</v>
      </c>
      <c r="C389" s="2">
        <v>0</v>
      </c>
      <c r="D389" s="2">
        <v>0</v>
      </c>
      <c r="E389" s="2">
        <v>0</v>
      </c>
      <c r="F389" s="32" t="e">
        <f t="shared" si="34"/>
        <v>#DIV/0!</v>
      </c>
      <c r="G389" s="3" t="e">
        <f t="shared" si="33"/>
        <v>#VALUE!</v>
      </c>
      <c r="H389" s="3" t="e">
        <f t="shared" si="33"/>
        <v>#VALUE!</v>
      </c>
      <c r="J389" s="58" t="s">
        <v>69</v>
      </c>
      <c r="K389" s="62" t="s">
        <v>71</v>
      </c>
      <c r="L389" s="63"/>
      <c r="M389" s="64" t="str">
        <f>K383</f>
        <v/>
      </c>
      <c r="N389" s="60"/>
    </row>
    <row r="390" spans="1:14" x14ac:dyDescent="0.25">
      <c r="A390" s="28" t="str">
        <f>_xlfn.XLOOKUP(P!C390,'Banco de Dados'!$B$3:$B$274,'Banco de Dados'!$K$3:$K$274,"")</f>
        <v/>
      </c>
      <c r="B390" s="2">
        <v>0</v>
      </c>
      <c r="C390" s="2">
        <v>0</v>
      </c>
      <c r="D390" s="2">
        <v>0</v>
      </c>
      <c r="E390" s="2">
        <v>0</v>
      </c>
      <c r="F390" s="32" t="e">
        <f t="shared" si="34"/>
        <v>#DIV/0!</v>
      </c>
      <c r="G390" s="3" t="e">
        <f t="shared" si="33"/>
        <v>#VALUE!</v>
      </c>
      <c r="H390" s="3" t="e">
        <f t="shared" si="33"/>
        <v>#VALUE!</v>
      </c>
      <c r="J390" s="7"/>
    </row>
    <row r="391" spans="1:14" ht="15.75" x14ac:dyDescent="0.25">
      <c r="A391" s="28" t="str">
        <f>_xlfn.XLOOKUP(P!C391,'Banco de Dados'!$B$3:$B$274,'Banco de Dados'!$K$3:$K$274,"")</f>
        <v/>
      </c>
      <c r="B391" s="2">
        <v>0</v>
      </c>
      <c r="C391" s="2">
        <v>0</v>
      </c>
      <c r="D391" s="2">
        <v>0</v>
      </c>
      <c r="E391" s="2">
        <v>0</v>
      </c>
      <c r="F391" s="32" t="e">
        <f t="shared" si="34"/>
        <v>#DIV/0!</v>
      </c>
      <c r="G391" s="3" t="e">
        <f t="shared" si="33"/>
        <v>#VALUE!</v>
      </c>
      <c r="H391" s="3" t="e">
        <f t="shared" si="33"/>
        <v>#VALUE!</v>
      </c>
      <c r="J391" s="7"/>
      <c r="K391" s="165" t="s">
        <v>218</v>
      </c>
      <c r="L391" s="166"/>
      <c r="M391" s="167"/>
    </row>
    <row r="392" spans="1:14" x14ac:dyDescent="0.25">
      <c r="A392" s="28" t="str">
        <f>_xlfn.XLOOKUP(P!C392,'Banco de Dados'!$B$3:$B$274,'Banco de Dados'!$K$3:$K$274,"")</f>
        <v/>
      </c>
      <c r="B392" s="2">
        <v>0</v>
      </c>
      <c r="C392" s="2">
        <v>0</v>
      </c>
      <c r="D392" s="2">
        <v>0</v>
      </c>
      <c r="E392" s="2">
        <v>0</v>
      </c>
      <c r="F392" s="32" t="e">
        <f t="shared" si="34"/>
        <v>#DIV/0!</v>
      </c>
      <c r="G392" s="3" t="e">
        <f t="shared" si="33"/>
        <v>#VALUE!</v>
      </c>
      <c r="H392" s="3" t="e">
        <f t="shared" si="33"/>
        <v>#VALUE!</v>
      </c>
      <c r="J392" s="7"/>
      <c r="K392" s="104" t="s">
        <v>236</v>
      </c>
      <c r="L392" s="108" t="str">
        <f>K383</f>
        <v/>
      </c>
      <c r="M392" s="109" t="str">
        <f>M383</f>
        <v/>
      </c>
    </row>
    <row r="393" spans="1:14" x14ac:dyDescent="0.25">
      <c r="A393" s="28" t="str">
        <f>_xlfn.XLOOKUP(P!C393,'Banco de Dados'!$B$3:$B$274,'Banco de Dados'!$K$3:$K$274,"")</f>
        <v/>
      </c>
      <c r="B393" s="2">
        <v>0</v>
      </c>
      <c r="C393" s="2">
        <v>0</v>
      </c>
      <c r="D393" s="2">
        <v>0</v>
      </c>
      <c r="E393" s="2">
        <v>0</v>
      </c>
      <c r="F393" s="32" t="e">
        <f t="shared" si="34"/>
        <v>#DIV/0!</v>
      </c>
      <c r="G393" s="3" t="e">
        <f t="shared" si="33"/>
        <v>#VALUE!</v>
      </c>
      <c r="H393" s="3" t="e">
        <f t="shared" si="33"/>
        <v>#VALUE!</v>
      </c>
      <c r="J393" s="7"/>
      <c r="K393" s="104" t="s">
        <v>237</v>
      </c>
      <c r="L393" s="105">
        <f>$L$9</f>
        <v>50450</v>
      </c>
      <c r="M393" s="106">
        <f>$L$10</f>
        <v>550</v>
      </c>
    </row>
    <row r="394" spans="1:14" x14ac:dyDescent="0.25">
      <c r="A394" s="28" t="str">
        <f>_xlfn.XLOOKUP(P!C394,'Banco de Dados'!$B$3:$B$274,'Banco de Dados'!$K$3:$K$274,"")</f>
        <v/>
      </c>
      <c r="B394" s="2">
        <v>0</v>
      </c>
      <c r="C394" s="2">
        <v>0</v>
      </c>
      <c r="D394" s="2">
        <v>0</v>
      </c>
      <c r="E394" s="2">
        <v>0</v>
      </c>
      <c r="F394" s="32" t="e">
        <f t="shared" si="34"/>
        <v>#DIV/0!</v>
      </c>
      <c r="G394" s="3" t="e">
        <f t="shared" si="33"/>
        <v>#VALUE!</v>
      </c>
      <c r="H394" s="3" t="e">
        <f t="shared" si="33"/>
        <v>#VALUE!</v>
      </c>
      <c r="J394" s="7"/>
      <c r="K394" s="104" t="s">
        <v>238</v>
      </c>
      <c r="L394" s="105">
        <f>$M$11</f>
        <v>427317</v>
      </c>
      <c r="M394" s="106">
        <f>$M$12</f>
        <v>637</v>
      </c>
    </row>
    <row r="395" spans="1:14" x14ac:dyDescent="0.25">
      <c r="A395" s="28" t="str">
        <f>_xlfn.XLOOKUP(P!C395,'Banco de Dados'!$B$3:$B$274,'Banco de Dados'!$K$3:$K$274,"")</f>
        <v/>
      </c>
      <c r="B395" s="2">
        <v>0</v>
      </c>
      <c r="C395" s="2">
        <v>0</v>
      </c>
      <c r="D395" s="2">
        <v>0</v>
      </c>
      <c r="E395" s="2">
        <v>0</v>
      </c>
      <c r="F395" s="32" t="e">
        <f t="shared" si="34"/>
        <v>#DIV/0!</v>
      </c>
      <c r="G395" s="3" t="e">
        <f t="shared" si="33"/>
        <v>#VALUE!</v>
      </c>
      <c r="H395" s="3" t="e">
        <f t="shared" si="33"/>
        <v>#VALUE!</v>
      </c>
      <c r="J395" s="7"/>
      <c r="K395" s="69" t="s">
        <v>217</v>
      </c>
      <c r="L395" s="110" t="e">
        <f>SQRT(((M392/L392)^2)+((M393/L393)^2)+((M394/L394)^2))</f>
        <v>#VALUE!</v>
      </c>
      <c r="M395" s="71" t="str">
        <f>M404</f>
        <v>mg/kg</v>
      </c>
    </row>
    <row r="396" spans="1:14" x14ac:dyDescent="0.25">
      <c r="A396" s="28" t="str">
        <f>_xlfn.XLOOKUP(P!C396,'Banco de Dados'!$B$3:$B$274,'Banco de Dados'!$K$3:$K$274,"")</f>
        <v/>
      </c>
      <c r="B396" s="2">
        <v>0</v>
      </c>
      <c r="C396" s="2">
        <v>0</v>
      </c>
      <c r="D396" s="2">
        <v>0</v>
      </c>
      <c r="E396" s="2">
        <v>0</v>
      </c>
      <c r="F396" s="32" t="e">
        <f t="shared" si="34"/>
        <v>#DIV/0!</v>
      </c>
      <c r="G396" s="3" t="e">
        <f t="shared" si="33"/>
        <v>#VALUE!</v>
      </c>
      <c r="H396" s="3" t="e">
        <f t="shared" si="33"/>
        <v>#VALUE!</v>
      </c>
      <c r="J396" s="7"/>
    </row>
    <row r="397" spans="1:14" x14ac:dyDescent="0.25">
      <c r="A397" s="28" t="str">
        <f>_xlfn.XLOOKUP(P!C397,'Banco de Dados'!$B$3:$B$274,'Banco de Dados'!$K$3:$K$274,"")</f>
        <v/>
      </c>
      <c r="B397" s="2">
        <v>0</v>
      </c>
      <c r="C397" s="2">
        <v>0</v>
      </c>
      <c r="D397" s="2">
        <v>0</v>
      </c>
      <c r="E397" s="2">
        <v>0</v>
      </c>
      <c r="F397" s="32" t="e">
        <f t="shared" si="34"/>
        <v>#DIV/0!</v>
      </c>
      <c r="G397" s="3" t="e">
        <f t="shared" si="33"/>
        <v>#VALUE!</v>
      </c>
      <c r="H397" s="3" t="e">
        <f t="shared" si="33"/>
        <v>#VALUE!</v>
      </c>
      <c r="J397" s="7"/>
    </row>
    <row r="398" spans="1:14" x14ac:dyDescent="0.25">
      <c r="A398" s="28" t="str">
        <f>_xlfn.XLOOKUP(P!C398,'Banco de Dados'!$B$3:$B$274,'Banco de Dados'!$K$3:$K$274,"")</f>
        <v/>
      </c>
      <c r="B398" s="2">
        <v>0</v>
      </c>
      <c r="C398" s="2">
        <v>0</v>
      </c>
      <c r="D398" s="2">
        <v>0</v>
      </c>
      <c r="E398" s="2">
        <v>0</v>
      </c>
      <c r="F398" s="32" t="e">
        <f t="shared" si="34"/>
        <v>#DIV/0!</v>
      </c>
      <c r="G398" s="3" t="e">
        <f t="shared" si="33"/>
        <v>#VALUE!</v>
      </c>
      <c r="H398" s="3" t="e">
        <f t="shared" si="33"/>
        <v>#VALUE!</v>
      </c>
      <c r="J398" s="7"/>
    </row>
    <row r="399" spans="1:14" x14ac:dyDescent="0.25">
      <c r="A399" s="28" t="str">
        <f>_xlfn.XLOOKUP(P!C399,'Banco de Dados'!$B$3:$B$274,'Banco de Dados'!$K$3:$K$274,"")</f>
        <v/>
      </c>
      <c r="B399" s="2">
        <v>0</v>
      </c>
      <c r="C399" s="2">
        <v>0</v>
      </c>
      <c r="D399" s="2">
        <v>0</v>
      </c>
      <c r="E399" s="2">
        <v>0</v>
      </c>
      <c r="F399" s="32" t="e">
        <f t="shared" si="34"/>
        <v>#DIV/0!</v>
      </c>
      <c r="G399" s="3" t="e">
        <f t="shared" si="33"/>
        <v>#VALUE!</v>
      </c>
      <c r="H399" s="3" t="e">
        <f t="shared" si="33"/>
        <v>#VALUE!</v>
      </c>
      <c r="J399" s="7"/>
    </row>
    <row r="400" spans="1:14" x14ac:dyDescent="0.25">
      <c r="A400" s="28" t="str">
        <f>_xlfn.XLOOKUP(P!C400,'Banco de Dados'!$B$3:$B$274,'Banco de Dados'!$K$3:$K$274,"")</f>
        <v/>
      </c>
      <c r="B400" s="2">
        <v>0</v>
      </c>
      <c r="C400" s="2">
        <v>0</v>
      </c>
      <c r="D400" s="2">
        <v>0</v>
      </c>
      <c r="E400" s="2">
        <v>0</v>
      </c>
      <c r="F400" s="32" t="e">
        <f t="shared" si="34"/>
        <v>#DIV/0!</v>
      </c>
      <c r="G400" s="3" t="e">
        <f t="shared" si="33"/>
        <v>#VALUE!</v>
      </c>
      <c r="H400" s="3" t="e">
        <f t="shared" si="33"/>
        <v>#VALUE!</v>
      </c>
      <c r="J400" s="7"/>
    </row>
    <row r="401" spans="1:14" x14ac:dyDescent="0.25">
      <c r="A401" s="28" t="str">
        <f>_xlfn.XLOOKUP(P!C401,'Banco de Dados'!$B$3:$B$274,'Banco de Dados'!$K$3:$K$274,"")</f>
        <v/>
      </c>
      <c r="B401" s="2">
        <v>0</v>
      </c>
      <c r="C401" s="2">
        <v>0</v>
      </c>
      <c r="D401" s="2">
        <v>0</v>
      </c>
      <c r="E401" s="2">
        <v>0</v>
      </c>
      <c r="F401" s="32" t="e">
        <f t="shared" si="34"/>
        <v>#DIV/0!</v>
      </c>
      <c r="G401" s="3" t="e">
        <f t="shared" si="33"/>
        <v>#VALUE!</v>
      </c>
      <c r="H401" s="3" t="e">
        <f t="shared" si="33"/>
        <v>#VALUE!</v>
      </c>
      <c r="J401" s="7"/>
    </row>
    <row r="402" spans="1:14" x14ac:dyDescent="0.25">
      <c r="A402" s="28" t="str">
        <f>_xlfn.XLOOKUP(P!C402,'Banco de Dados'!$B$3:$B$274,'Banco de Dados'!$K$3:$K$274,"")</f>
        <v/>
      </c>
      <c r="B402" s="2">
        <v>0</v>
      </c>
      <c r="C402" s="2">
        <v>0</v>
      </c>
      <c r="D402" s="2">
        <v>0</v>
      </c>
      <c r="E402" s="17">
        <v>0</v>
      </c>
      <c r="F402" s="32" t="e">
        <f t="shared" si="34"/>
        <v>#DIV/0!</v>
      </c>
      <c r="G402" s="3" t="e">
        <f t="shared" si="33"/>
        <v>#VALUE!</v>
      </c>
      <c r="H402" s="3" t="e">
        <f t="shared" si="33"/>
        <v>#VALUE!</v>
      </c>
      <c r="J402" s="7"/>
    </row>
    <row r="403" spans="1:14" ht="15.75" x14ac:dyDescent="0.25">
      <c r="A403" s="28" t="str">
        <f>_xlfn.XLOOKUP(P!C403,'Banco de Dados'!$B$3:$B$274,'Banco de Dados'!$K$3:$K$274,"")</f>
        <v/>
      </c>
      <c r="B403" s="2">
        <v>0</v>
      </c>
      <c r="C403" s="2">
        <v>0</v>
      </c>
      <c r="D403" s="2">
        <v>0</v>
      </c>
      <c r="E403" s="2">
        <v>0</v>
      </c>
      <c r="F403" s="32" t="e">
        <f t="shared" si="34"/>
        <v>#DIV/0!</v>
      </c>
      <c r="G403" s="3" t="e">
        <f t="shared" si="33"/>
        <v>#VALUE!</v>
      </c>
      <c r="H403" s="3" t="e">
        <f t="shared" si="33"/>
        <v>#VALUE!</v>
      </c>
      <c r="J403" s="7"/>
      <c r="K403" s="101" t="s">
        <v>216</v>
      </c>
      <c r="L403" s="102">
        <f>K381</f>
        <v>0</v>
      </c>
      <c r="M403" s="103" t="str">
        <f>M381</f>
        <v>Cálcio</v>
      </c>
    </row>
    <row r="404" spans="1:14" x14ac:dyDescent="0.25">
      <c r="A404" s="28" t="str">
        <f>_xlfn.XLOOKUP(P!C404,'Banco de Dados'!$B$3:$B$274,'Banco de Dados'!$K$3:$K$274,"")</f>
        <v/>
      </c>
      <c r="B404" s="2">
        <v>0</v>
      </c>
      <c r="C404" s="2">
        <v>0</v>
      </c>
      <c r="D404" s="2">
        <v>0</v>
      </c>
      <c r="E404" s="2">
        <v>0</v>
      </c>
      <c r="F404" s="32" t="e">
        <f t="shared" si="34"/>
        <v>#DIV/0!</v>
      </c>
      <c r="G404" s="3" t="e">
        <f t="shared" si="33"/>
        <v>#VALUE!</v>
      </c>
      <c r="H404" s="3" t="e">
        <f t="shared" si="33"/>
        <v>#VALUE!</v>
      </c>
      <c r="J404" s="7"/>
      <c r="K404" s="68" t="s">
        <v>68</v>
      </c>
      <c r="L404" s="29" t="e">
        <f>(K387*M389)/M387</f>
        <v>#VALUE!</v>
      </c>
      <c r="M404" s="66" t="str">
        <f>$M$9</f>
        <v>mg/kg</v>
      </c>
    </row>
    <row r="405" spans="1:14" x14ac:dyDescent="0.25">
      <c r="A405" s="28" t="str">
        <f>_xlfn.XLOOKUP(P!C405,'Banco de Dados'!$B$3:$B$274,'Banco de Dados'!$K$3:$K$274,"")</f>
        <v/>
      </c>
      <c r="B405" s="2">
        <v>0</v>
      </c>
      <c r="C405" s="2">
        <v>0</v>
      </c>
      <c r="D405" s="2">
        <v>0</v>
      </c>
      <c r="E405" s="2">
        <v>0</v>
      </c>
      <c r="F405" s="32" t="e">
        <f t="shared" si="34"/>
        <v>#DIV/0!</v>
      </c>
      <c r="G405" s="3" t="e">
        <f t="shared" si="33"/>
        <v>#VALUE!</v>
      </c>
      <c r="H405" s="3" t="e">
        <f t="shared" si="33"/>
        <v>#VALUE!</v>
      </c>
      <c r="J405" s="7"/>
      <c r="K405" s="111" t="s">
        <v>246</v>
      </c>
      <c r="L405" s="126" t="e">
        <f>SQRT(((M392/L392)^2)+((M393/L393)^2)+((M394/L394)^2))</f>
        <v>#VALUE!</v>
      </c>
      <c r="M405" s="66"/>
    </row>
    <row r="406" spans="1:14" x14ac:dyDescent="0.25">
      <c r="A406" s="28" t="str">
        <f>_xlfn.XLOOKUP(P!C406,'Banco de Dados'!$B$3:$B$274,'Banco de Dados'!$K$3:$K$274,"")</f>
        <v/>
      </c>
      <c r="B406" s="2">
        <v>0</v>
      </c>
      <c r="C406" s="2">
        <v>0</v>
      </c>
      <c r="D406" s="2">
        <v>0</v>
      </c>
      <c r="E406" s="2">
        <v>0</v>
      </c>
      <c r="F406" s="32" t="e">
        <f t="shared" si="34"/>
        <v>#DIV/0!</v>
      </c>
      <c r="G406" s="3" t="e">
        <f t="shared" si="33"/>
        <v>#VALUE!</v>
      </c>
      <c r="H406" s="3" t="e">
        <f t="shared" si="33"/>
        <v>#VALUE!</v>
      </c>
      <c r="J406" s="7"/>
      <c r="K406" s="69" t="s">
        <v>247</v>
      </c>
      <c r="L406" s="127" t="e">
        <f>L405*L404</f>
        <v>#VALUE!</v>
      </c>
      <c r="M406" s="71" t="str">
        <f>$M$9</f>
        <v>mg/kg</v>
      </c>
    </row>
    <row r="407" spans="1:14" x14ac:dyDescent="0.25">
      <c r="A407" s="28" t="str">
        <f>_xlfn.XLOOKUP(P!C407,'Banco de Dados'!$B$3:$B$274,'Banco de Dados'!$K$3:$K$274,"")</f>
        <v/>
      </c>
      <c r="B407" s="2">
        <v>0</v>
      </c>
      <c r="C407" s="2">
        <v>0</v>
      </c>
      <c r="D407" s="2">
        <v>0</v>
      </c>
      <c r="E407" s="2">
        <v>0</v>
      </c>
      <c r="F407" s="32" t="e">
        <f t="shared" si="34"/>
        <v>#DIV/0!</v>
      </c>
      <c r="G407" s="3" t="e">
        <f t="shared" si="33"/>
        <v>#VALUE!</v>
      </c>
      <c r="H407" s="3" t="e">
        <f t="shared" si="33"/>
        <v>#VALUE!</v>
      </c>
      <c r="J407" s="7"/>
      <c r="K407" s="123"/>
      <c r="L407" s="124"/>
    </row>
    <row r="408" spans="1:14" x14ac:dyDescent="0.25">
      <c r="A408" s="28" t="str">
        <f>_xlfn.XLOOKUP(P!C408,'Banco de Dados'!$B$3:$B$274,'Banco de Dados'!$K$3:$K$274,"")</f>
        <v/>
      </c>
      <c r="B408" s="2">
        <v>0</v>
      </c>
      <c r="C408" s="2">
        <v>0</v>
      </c>
      <c r="D408" s="2">
        <v>0</v>
      </c>
      <c r="E408" s="2">
        <v>0</v>
      </c>
      <c r="F408" s="32" t="e">
        <f t="shared" si="34"/>
        <v>#DIV/0!</v>
      </c>
      <c r="G408" s="3" t="e">
        <f t="shared" si="33"/>
        <v>#VALUE!</v>
      </c>
      <c r="H408" s="3" t="e">
        <f t="shared" si="33"/>
        <v>#VALUE!</v>
      </c>
      <c r="J408" s="7"/>
    </row>
    <row r="409" spans="1:14" x14ac:dyDescent="0.25">
      <c r="A409" s="28" t="str">
        <f>_xlfn.XLOOKUP(P!C409,'Banco de Dados'!$B$3:$B$274,'Banco de Dados'!$K$3:$K$274,"")</f>
        <v/>
      </c>
      <c r="B409" s="2">
        <v>0</v>
      </c>
      <c r="C409" s="2">
        <v>0</v>
      </c>
      <c r="D409" s="2">
        <v>0</v>
      </c>
      <c r="E409" s="2">
        <v>0</v>
      </c>
      <c r="F409" s="32" t="e">
        <f t="shared" si="34"/>
        <v>#DIV/0!</v>
      </c>
      <c r="G409" s="3" t="e">
        <f t="shared" si="33"/>
        <v>#VALUE!</v>
      </c>
      <c r="H409" s="3" t="e">
        <f t="shared" si="33"/>
        <v>#VALUE!</v>
      </c>
      <c r="J409" s="7"/>
    </row>
    <row r="410" spans="1:14" x14ac:dyDescent="0.25">
      <c r="A410" s="28" t="str">
        <f>_xlfn.XLOOKUP(P!C410,'Banco de Dados'!$B$3:$B$274,'Banco de Dados'!$K$3:$K$274,"")</f>
        <v/>
      </c>
      <c r="B410" s="2">
        <v>0</v>
      </c>
      <c r="C410" s="2">
        <v>0</v>
      </c>
      <c r="D410" s="2">
        <v>0</v>
      </c>
      <c r="E410" s="2">
        <v>0</v>
      </c>
      <c r="F410" s="32" t="e">
        <f t="shared" si="34"/>
        <v>#DIV/0!</v>
      </c>
      <c r="G410" s="3" t="e">
        <f t="shared" ref="G410:H412" si="35">D410*$E$380</f>
        <v>#VALUE!</v>
      </c>
      <c r="H410" s="3" t="e">
        <f t="shared" si="35"/>
        <v>#VALUE!</v>
      </c>
      <c r="J410" s="7"/>
    </row>
    <row r="411" spans="1:14" x14ac:dyDescent="0.25">
      <c r="A411" s="28" t="str">
        <f>_xlfn.XLOOKUP(P!C411,'Banco de Dados'!$B$3:$B$274,'Banco de Dados'!$K$3:$K$274,"")</f>
        <v/>
      </c>
      <c r="B411" s="2">
        <v>0</v>
      </c>
      <c r="C411" s="2">
        <v>0</v>
      </c>
      <c r="D411" s="2">
        <v>0</v>
      </c>
      <c r="E411" s="2">
        <v>0</v>
      </c>
      <c r="F411" s="32" t="e">
        <f t="shared" si="34"/>
        <v>#DIV/0!</v>
      </c>
      <c r="G411" s="3" t="e">
        <f t="shared" si="35"/>
        <v>#VALUE!</v>
      </c>
      <c r="H411" s="3" t="e">
        <f t="shared" si="35"/>
        <v>#VALUE!</v>
      </c>
      <c r="J411" s="7"/>
    </row>
    <row r="412" spans="1:14" x14ac:dyDescent="0.25">
      <c r="A412" s="28" t="str">
        <f>_xlfn.XLOOKUP(P!C412,'Banco de Dados'!$B$3:$B$274,'Banco de Dados'!$K$3:$K$274,"")</f>
        <v/>
      </c>
      <c r="B412" s="2">
        <v>0</v>
      </c>
      <c r="C412" s="2">
        <v>0</v>
      </c>
      <c r="D412" s="2">
        <v>0</v>
      </c>
      <c r="E412" s="2">
        <v>0</v>
      </c>
      <c r="F412" s="32" t="e">
        <f t="shared" si="34"/>
        <v>#DIV/0!</v>
      </c>
      <c r="G412" s="3" t="e">
        <f t="shared" si="35"/>
        <v>#VALUE!</v>
      </c>
      <c r="H412" s="3" t="e">
        <f t="shared" si="35"/>
        <v>#VALUE!</v>
      </c>
      <c r="J412" s="7"/>
    </row>
    <row r="413" spans="1:14" x14ac:dyDescent="0.25">
      <c r="A413" s="21"/>
      <c r="B413" s="21"/>
      <c r="C413" s="21"/>
      <c r="D413" s="21"/>
      <c r="E413" s="21"/>
      <c r="F413" s="77"/>
      <c r="G413" s="21"/>
      <c r="H413" s="21"/>
      <c r="J413" s="21"/>
      <c r="K413" s="21"/>
      <c r="L413" s="21"/>
      <c r="M413" s="21"/>
      <c r="N413" s="21"/>
    </row>
    <row r="414" spans="1:14" ht="15.75" x14ac:dyDescent="0.25">
      <c r="A414" s="36">
        <f>'Nome das Amostras'!A16</f>
        <v>0</v>
      </c>
      <c r="B414" s="164" t="e">
        <f>VLOOKUP(A414,'Nome das Amostras'!$A$3:$D$28,2,FALSE)</f>
        <v>#N/A</v>
      </c>
      <c r="C414" s="164"/>
      <c r="D414" s="51" t="s">
        <v>65</v>
      </c>
      <c r="E414" s="52" t="e">
        <f>'Banco de Dados'!$O$13/'Banco de Dados'!CU13</f>
        <v>#VALUE!</v>
      </c>
      <c r="F414" s="74"/>
      <c r="G414" s="3"/>
      <c r="H414" s="3"/>
      <c r="J414" s="7"/>
    </row>
    <row r="415" spans="1:14" ht="15.75" x14ac:dyDescent="0.25">
      <c r="A415" s="107" t="s">
        <v>1</v>
      </c>
      <c r="B415" s="107" t="s">
        <v>0</v>
      </c>
      <c r="C415" s="107" t="s">
        <v>212</v>
      </c>
      <c r="D415" s="107" t="s">
        <v>209</v>
      </c>
      <c r="E415" s="107" t="s">
        <v>213</v>
      </c>
      <c r="F415" s="76" t="s">
        <v>219</v>
      </c>
      <c r="G415" s="54" t="s">
        <v>140</v>
      </c>
      <c r="H415" s="54" t="s">
        <v>66</v>
      </c>
      <c r="J415" s="7"/>
      <c r="K415" s="100">
        <f>A414</f>
        <v>0</v>
      </c>
      <c r="L415" s="55" t="s">
        <v>215</v>
      </c>
      <c r="M415" s="41" t="str">
        <f>$A$1</f>
        <v>Cálcio</v>
      </c>
      <c r="N415" s="3"/>
    </row>
    <row r="416" spans="1:14" x14ac:dyDescent="0.25">
      <c r="A416" s="28" t="str">
        <f>_xlfn.XLOOKUP(P!C416,'Banco de Dados'!$B$3:$B$274,'Banco de Dados'!$K$3:$K$274,"")</f>
        <v/>
      </c>
      <c r="B416" s="2" cm="1">
        <f t="array" ref="B416:E446">Dados!CQ5:CT35</f>
        <v>0</v>
      </c>
      <c r="C416" s="2">
        <v>0</v>
      </c>
      <c r="D416" s="2">
        <v>0</v>
      </c>
      <c r="E416" s="2">
        <v>0</v>
      </c>
      <c r="F416" s="32" t="e">
        <f>(E416*100)/D416</f>
        <v>#DIV/0!</v>
      </c>
      <c r="G416" s="3" t="e">
        <f t="shared" ref="G416:H443" si="36">D416*$E$414</f>
        <v>#VALUE!</v>
      </c>
      <c r="H416" s="3" t="e">
        <f t="shared" si="36"/>
        <v>#VALUE!</v>
      </c>
      <c r="J416" s="7"/>
      <c r="K416" s="5" t="s">
        <v>210</v>
      </c>
      <c r="L416" s="5"/>
      <c r="M416" s="5" t="s">
        <v>211</v>
      </c>
    </row>
    <row r="417" spans="1:14" x14ac:dyDescent="0.25">
      <c r="A417" s="28" t="str">
        <f>_xlfn.XLOOKUP(P!C417,'Banco de Dados'!$B$3:$B$274,'Banco de Dados'!$K$3:$K$274,"")</f>
        <v/>
      </c>
      <c r="B417" s="2">
        <v>0</v>
      </c>
      <c r="C417" s="2">
        <v>0</v>
      </c>
      <c r="D417" s="2">
        <v>0</v>
      </c>
      <c r="E417" s="2">
        <v>0</v>
      </c>
      <c r="F417" s="32" t="e">
        <f t="shared" ref="F417:F446" si="37">(E417*100)/D417</f>
        <v>#DIV/0!</v>
      </c>
      <c r="G417" s="3" t="e">
        <f t="shared" si="36"/>
        <v>#VALUE!</v>
      </c>
      <c r="H417" s="3" t="e">
        <f t="shared" si="36"/>
        <v>#VALUE!</v>
      </c>
      <c r="J417" s="7"/>
      <c r="K417" s="6" t="str">
        <f>_xlfn.XLOOKUP($B$4,A416:A443,G416:G443,"")</f>
        <v/>
      </c>
      <c r="L417" s="6"/>
      <c r="M417" s="6" t="str">
        <f>_xlfn.XLOOKUP($B$4,A416:A443,H416:H443,"")</f>
        <v/>
      </c>
    </row>
    <row r="418" spans="1:14" x14ac:dyDescent="0.25">
      <c r="A418" s="28" t="str">
        <f>_xlfn.XLOOKUP(P!C418,'Banco de Dados'!$B$3:$B$274,'Banco de Dados'!$K$3:$K$274,"")</f>
        <v/>
      </c>
      <c r="B418" s="2">
        <v>0</v>
      </c>
      <c r="C418" s="2">
        <v>0</v>
      </c>
      <c r="D418" s="2">
        <v>0</v>
      </c>
      <c r="E418" s="2">
        <v>0</v>
      </c>
      <c r="F418" s="32" t="e">
        <f t="shared" si="37"/>
        <v>#DIV/0!</v>
      </c>
      <c r="G418" s="3" t="e">
        <f t="shared" si="36"/>
        <v>#VALUE!</v>
      </c>
      <c r="H418" s="3" t="e">
        <f t="shared" si="36"/>
        <v>#VALUE!</v>
      </c>
      <c r="J418" s="7"/>
    </row>
    <row r="419" spans="1:14" ht="15.75" x14ac:dyDescent="0.25">
      <c r="A419" s="28" t="str">
        <f>_xlfn.XLOOKUP(P!C419,'Banco de Dados'!$B$3:$B$274,'Banco de Dados'!$K$3:$K$274,"")</f>
        <v/>
      </c>
      <c r="B419" s="2">
        <v>0</v>
      </c>
      <c r="C419" s="2">
        <v>0</v>
      </c>
      <c r="D419" s="2">
        <v>0</v>
      </c>
      <c r="E419" s="2">
        <v>0</v>
      </c>
      <c r="F419" s="32" t="e">
        <f t="shared" si="37"/>
        <v>#DIV/0!</v>
      </c>
      <c r="G419" s="3" t="e">
        <f t="shared" si="36"/>
        <v>#VALUE!</v>
      </c>
      <c r="H419" s="3" t="e">
        <f t="shared" si="36"/>
        <v>#VALUE!</v>
      </c>
      <c r="K419" s="165" t="s">
        <v>67</v>
      </c>
      <c r="L419" s="166"/>
      <c r="M419" s="167"/>
      <c r="N419"/>
    </row>
    <row r="420" spans="1:14" x14ac:dyDescent="0.25">
      <c r="A420" s="28" t="str">
        <f>_xlfn.XLOOKUP(P!C420,'Banco de Dados'!$B$3:$B$274,'Banco de Dados'!$K$3:$K$274,"")</f>
        <v/>
      </c>
      <c r="B420" s="2">
        <v>0</v>
      </c>
      <c r="C420" s="2">
        <v>0</v>
      </c>
      <c r="D420" s="2">
        <v>0</v>
      </c>
      <c r="E420" s="2">
        <v>0</v>
      </c>
      <c r="F420" s="32" t="e">
        <f t="shared" si="37"/>
        <v>#DIV/0!</v>
      </c>
      <c r="G420" s="3" t="e">
        <f t="shared" si="36"/>
        <v>#VALUE!</v>
      </c>
      <c r="H420" s="3" t="e">
        <f t="shared" si="36"/>
        <v>#VALUE!</v>
      </c>
      <c r="J420" s="7"/>
      <c r="K420" s="104" t="s">
        <v>240</v>
      </c>
      <c r="L420" s="39"/>
      <c r="M420" s="106" t="s">
        <v>209</v>
      </c>
    </row>
    <row r="421" spans="1:14" x14ac:dyDescent="0.25">
      <c r="A421" s="28" t="str">
        <f>_xlfn.XLOOKUP(P!C421,'Banco de Dados'!$B$3:$B$274,'Banco de Dados'!$K$3:$K$274,"")</f>
        <v/>
      </c>
      <c r="B421" s="2">
        <v>0</v>
      </c>
      <c r="C421" s="2">
        <v>0</v>
      </c>
      <c r="D421" s="2">
        <v>0</v>
      </c>
      <c r="E421" s="2">
        <v>0</v>
      </c>
      <c r="F421" s="32" t="e">
        <f t="shared" si="37"/>
        <v>#DIV/0!</v>
      </c>
      <c r="G421" s="3" t="e">
        <f t="shared" si="36"/>
        <v>#VALUE!</v>
      </c>
      <c r="H421" s="3" t="e">
        <f t="shared" si="36"/>
        <v>#VALUE!</v>
      </c>
      <c r="J421" s="58" t="s">
        <v>38</v>
      </c>
      <c r="K421" s="59">
        <f>$L$9</f>
        <v>50450</v>
      </c>
      <c r="L421" s="60"/>
      <c r="M421" s="61">
        <f>$M$11</f>
        <v>427317</v>
      </c>
      <c r="N421" s="60"/>
    </row>
    <row r="422" spans="1:14" x14ac:dyDescent="0.25">
      <c r="A422" s="28" t="str">
        <f>_xlfn.XLOOKUP(P!C422,'Banco de Dados'!$B$3:$B$274,'Banco de Dados'!$K$3:$K$274,"")</f>
        <v/>
      </c>
      <c r="B422" s="2">
        <v>0</v>
      </c>
      <c r="C422" s="2">
        <v>0</v>
      </c>
      <c r="D422" s="2">
        <v>0</v>
      </c>
      <c r="E422" s="2">
        <v>0</v>
      </c>
      <c r="F422" s="32" t="e">
        <f t="shared" si="37"/>
        <v>#DIV/0!</v>
      </c>
      <c r="G422" s="3" t="e">
        <f t="shared" si="36"/>
        <v>#VALUE!</v>
      </c>
      <c r="H422" s="3" t="e">
        <f t="shared" si="36"/>
        <v>#VALUE!</v>
      </c>
      <c r="J422" s="2"/>
      <c r="K422" s="18"/>
      <c r="L422" s="2" t="s">
        <v>70</v>
      </c>
      <c r="M422" s="19"/>
    </row>
    <row r="423" spans="1:14" x14ac:dyDescent="0.25">
      <c r="A423" s="28" t="str">
        <f>_xlfn.XLOOKUP(P!C423,'Banco de Dados'!$B$3:$B$274,'Banco de Dados'!$K$3:$K$274,"")</f>
        <v/>
      </c>
      <c r="B423" s="2">
        <v>0</v>
      </c>
      <c r="C423" s="2">
        <v>0</v>
      </c>
      <c r="D423" s="2">
        <v>0</v>
      </c>
      <c r="E423" s="2">
        <v>0</v>
      </c>
      <c r="F423" s="32" t="e">
        <f t="shared" si="37"/>
        <v>#DIV/0!</v>
      </c>
      <c r="G423" s="3" t="e">
        <f t="shared" si="36"/>
        <v>#VALUE!</v>
      </c>
      <c r="H423" s="3" t="e">
        <f t="shared" si="36"/>
        <v>#VALUE!</v>
      </c>
      <c r="J423" s="58" t="s">
        <v>69</v>
      </c>
      <c r="K423" s="62" t="s">
        <v>71</v>
      </c>
      <c r="L423" s="63"/>
      <c r="M423" s="64" t="str">
        <f>K417</f>
        <v/>
      </c>
      <c r="N423" s="60"/>
    </row>
    <row r="424" spans="1:14" x14ac:dyDescent="0.25">
      <c r="A424" s="28" t="str">
        <f>_xlfn.XLOOKUP(P!C424,'Banco de Dados'!$B$3:$B$274,'Banco de Dados'!$K$3:$K$274,"")</f>
        <v/>
      </c>
      <c r="B424" s="2">
        <v>0</v>
      </c>
      <c r="C424" s="2">
        <v>0</v>
      </c>
      <c r="D424" s="2">
        <v>0</v>
      </c>
      <c r="E424" s="2">
        <v>0</v>
      </c>
      <c r="F424" s="32" t="e">
        <f t="shared" si="37"/>
        <v>#DIV/0!</v>
      </c>
      <c r="G424" s="3" t="e">
        <f t="shared" si="36"/>
        <v>#VALUE!</v>
      </c>
      <c r="H424" s="3" t="e">
        <f t="shared" si="36"/>
        <v>#VALUE!</v>
      </c>
      <c r="J424" s="7"/>
    </row>
    <row r="425" spans="1:14" ht="15.75" x14ac:dyDescent="0.25">
      <c r="A425" s="28" t="str">
        <f>_xlfn.XLOOKUP(P!C425,'Banco de Dados'!$B$3:$B$274,'Banco de Dados'!$K$3:$K$274,"")</f>
        <v/>
      </c>
      <c r="B425" s="2">
        <v>0</v>
      </c>
      <c r="C425" s="2">
        <v>0</v>
      </c>
      <c r="D425" s="2">
        <v>0</v>
      </c>
      <c r="E425" s="2">
        <v>0</v>
      </c>
      <c r="F425" s="32" t="e">
        <f t="shared" si="37"/>
        <v>#DIV/0!</v>
      </c>
      <c r="G425" s="3" t="e">
        <f t="shared" si="36"/>
        <v>#VALUE!</v>
      </c>
      <c r="H425" s="3" t="e">
        <f t="shared" si="36"/>
        <v>#VALUE!</v>
      </c>
      <c r="J425" s="7"/>
      <c r="K425" s="165" t="s">
        <v>218</v>
      </c>
      <c r="L425" s="166"/>
      <c r="M425" s="167"/>
    </row>
    <row r="426" spans="1:14" x14ac:dyDescent="0.25">
      <c r="A426" s="28" t="str">
        <f>_xlfn.XLOOKUP(P!C426,'Banco de Dados'!$B$3:$B$274,'Banco de Dados'!$K$3:$K$274,"")</f>
        <v/>
      </c>
      <c r="B426" s="2">
        <v>0</v>
      </c>
      <c r="C426" s="2">
        <v>0</v>
      </c>
      <c r="D426" s="2">
        <v>0</v>
      </c>
      <c r="E426" s="2">
        <v>0</v>
      </c>
      <c r="F426" s="32" t="e">
        <f t="shared" si="37"/>
        <v>#DIV/0!</v>
      </c>
      <c r="G426" s="3" t="e">
        <f t="shared" si="36"/>
        <v>#VALUE!</v>
      </c>
      <c r="H426" s="3" t="e">
        <f t="shared" si="36"/>
        <v>#VALUE!</v>
      </c>
      <c r="J426" s="7"/>
      <c r="K426" s="104" t="s">
        <v>236</v>
      </c>
      <c r="L426" s="108" t="str">
        <f>K417</f>
        <v/>
      </c>
      <c r="M426" s="109" t="str">
        <f>M417</f>
        <v/>
      </c>
    </row>
    <row r="427" spans="1:14" x14ac:dyDescent="0.25">
      <c r="A427" s="28" t="str">
        <f>_xlfn.XLOOKUP(P!C427,'Banco de Dados'!$B$3:$B$274,'Banco de Dados'!$K$3:$K$274,"")</f>
        <v/>
      </c>
      <c r="B427" s="2">
        <v>0</v>
      </c>
      <c r="C427" s="2">
        <v>0</v>
      </c>
      <c r="D427" s="2">
        <v>0</v>
      </c>
      <c r="E427" s="2">
        <v>0</v>
      </c>
      <c r="F427" s="32" t="e">
        <f t="shared" si="37"/>
        <v>#DIV/0!</v>
      </c>
      <c r="G427" s="3" t="e">
        <f t="shared" si="36"/>
        <v>#VALUE!</v>
      </c>
      <c r="H427" s="3" t="e">
        <f t="shared" si="36"/>
        <v>#VALUE!</v>
      </c>
      <c r="J427" s="7"/>
      <c r="K427" s="104" t="s">
        <v>237</v>
      </c>
      <c r="L427" s="105">
        <f>$L$9</f>
        <v>50450</v>
      </c>
      <c r="M427" s="106">
        <f>$L$10</f>
        <v>550</v>
      </c>
    </row>
    <row r="428" spans="1:14" x14ac:dyDescent="0.25">
      <c r="A428" s="28" t="str">
        <f>_xlfn.XLOOKUP(P!C428,'Banco de Dados'!$B$3:$B$274,'Banco de Dados'!$K$3:$K$274,"")</f>
        <v/>
      </c>
      <c r="B428" s="2">
        <v>0</v>
      </c>
      <c r="C428" s="2">
        <v>0</v>
      </c>
      <c r="D428" s="2">
        <v>0</v>
      </c>
      <c r="E428" s="2">
        <v>0</v>
      </c>
      <c r="F428" s="32" t="e">
        <f t="shared" si="37"/>
        <v>#DIV/0!</v>
      </c>
      <c r="G428" s="3" t="e">
        <f t="shared" si="36"/>
        <v>#VALUE!</v>
      </c>
      <c r="H428" s="3" t="e">
        <f t="shared" si="36"/>
        <v>#VALUE!</v>
      </c>
      <c r="J428" s="7"/>
      <c r="K428" s="104" t="s">
        <v>238</v>
      </c>
      <c r="L428" s="105">
        <f>$M$11</f>
        <v>427317</v>
      </c>
      <c r="M428" s="106">
        <f>$M$12</f>
        <v>637</v>
      </c>
    </row>
    <row r="429" spans="1:14" x14ac:dyDescent="0.25">
      <c r="A429" s="28" t="str">
        <f>_xlfn.XLOOKUP(P!C429,'Banco de Dados'!$B$3:$B$274,'Banco de Dados'!$K$3:$K$274,"")</f>
        <v/>
      </c>
      <c r="B429" s="2">
        <v>0</v>
      </c>
      <c r="C429" s="2">
        <v>0</v>
      </c>
      <c r="D429" s="2">
        <v>0</v>
      </c>
      <c r="E429" s="2">
        <v>0</v>
      </c>
      <c r="F429" s="32" t="e">
        <f t="shared" si="37"/>
        <v>#DIV/0!</v>
      </c>
      <c r="G429" s="3" t="e">
        <f t="shared" si="36"/>
        <v>#VALUE!</v>
      </c>
      <c r="H429" s="3" t="e">
        <f t="shared" si="36"/>
        <v>#VALUE!</v>
      </c>
      <c r="J429" s="7"/>
      <c r="K429" s="69" t="s">
        <v>217</v>
      </c>
      <c r="L429" s="110" t="e">
        <f>SQRT(((M426/L426)^2)+((M427/L427)^2)+((M428/L428)^2))</f>
        <v>#VALUE!</v>
      </c>
      <c r="M429" s="71" t="str">
        <f>M438</f>
        <v>mg/kg</v>
      </c>
    </row>
    <row r="430" spans="1:14" x14ac:dyDescent="0.25">
      <c r="A430" s="28" t="str">
        <f>_xlfn.XLOOKUP(P!C430,'Banco de Dados'!$B$3:$B$274,'Banco de Dados'!$K$3:$K$274,"")</f>
        <v/>
      </c>
      <c r="B430" s="2">
        <v>0</v>
      </c>
      <c r="C430" s="2">
        <v>0</v>
      </c>
      <c r="D430" s="2">
        <v>0</v>
      </c>
      <c r="E430" s="2">
        <v>0</v>
      </c>
      <c r="F430" s="32" t="e">
        <f t="shared" si="37"/>
        <v>#DIV/0!</v>
      </c>
      <c r="G430" s="3" t="e">
        <f t="shared" si="36"/>
        <v>#VALUE!</v>
      </c>
      <c r="H430" s="3" t="e">
        <f t="shared" si="36"/>
        <v>#VALUE!</v>
      </c>
      <c r="J430" s="7"/>
    </row>
    <row r="431" spans="1:14" x14ac:dyDescent="0.25">
      <c r="A431" s="28" t="str">
        <f>_xlfn.XLOOKUP(P!C431,'Banco de Dados'!$B$3:$B$274,'Banco de Dados'!$K$3:$K$274,"")</f>
        <v/>
      </c>
      <c r="B431" s="2">
        <v>0</v>
      </c>
      <c r="C431" s="2">
        <v>0</v>
      </c>
      <c r="D431" s="2">
        <v>0</v>
      </c>
      <c r="E431" s="2">
        <v>0</v>
      </c>
      <c r="F431" s="32" t="e">
        <f t="shared" si="37"/>
        <v>#DIV/0!</v>
      </c>
      <c r="G431" s="3" t="e">
        <f t="shared" si="36"/>
        <v>#VALUE!</v>
      </c>
      <c r="H431" s="3" t="e">
        <f t="shared" si="36"/>
        <v>#VALUE!</v>
      </c>
      <c r="J431" s="7"/>
    </row>
    <row r="432" spans="1:14" x14ac:dyDescent="0.25">
      <c r="A432" s="28" t="str">
        <f>_xlfn.XLOOKUP(P!C432,'Banco de Dados'!$B$3:$B$274,'Banco de Dados'!$K$3:$K$274,"")</f>
        <v/>
      </c>
      <c r="B432" s="2">
        <v>0</v>
      </c>
      <c r="C432" s="2">
        <v>0</v>
      </c>
      <c r="D432" s="2">
        <v>0</v>
      </c>
      <c r="E432" s="2">
        <v>0</v>
      </c>
      <c r="F432" s="32" t="e">
        <f t="shared" si="37"/>
        <v>#DIV/0!</v>
      </c>
      <c r="G432" s="3" t="e">
        <f t="shared" si="36"/>
        <v>#VALUE!</v>
      </c>
      <c r="H432" s="3" t="e">
        <f t="shared" si="36"/>
        <v>#VALUE!</v>
      </c>
      <c r="J432" s="7"/>
    </row>
    <row r="433" spans="1:14" x14ac:dyDescent="0.25">
      <c r="A433" s="28" t="str">
        <f>_xlfn.XLOOKUP(P!C433,'Banco de Dados'!$B$3:$B$274,'Banco de Dados'!$K$3:$K$274,"")</f>
        <v/>
      </c>
      <c r="B433" s="2">
        <v>0</v>
      </c>
      <c r="C433" s="2">
        <v>0</v>
      </c>
      <c r="D433" s="2">
        <v>0</v>
      </c>
      <c r="E433" s="2">
        <v>0</v>
      </c>
      <c r="F433" s="32" t="e">
        <f t="shared" si="37"/>
        <v>#DIV/0!</v>
      </c>
      <c r="G433" s="3" t="e">
        <f t="shared" si="36"/>
        <v>#VALUE!</v>
      </c>
      <c r="H433" s="3" t="e">
        <f t="shared" si="36"/>
        <v>#VALUE!</v>
      </c>
      <c r="J433" s="7"/>
    </row>
    <row r="434" spans="1:14" x14ac:dyDescent="0.25">
      <c r="A434" s="28" t="str">
        <f>_xlfn.XLOOKUP(P!C434,'Banco de Dados'!$B$3:$B$274,'Banco de Dados'!$K$3:$K$274,"")</f>
        <v/>
      </c>
      <c r="B434" s="2">
        <v>0</v>
      </c>
      <c r="C434" s="2">
        <v>0</v>
      </c>
      <c r="D434" s="2">
        <v>0</v>
      </c>
      <c r="E434" s="2">
        <v>0</v>
      </c>
      <c r="F434" s="32" t="e">
        <f t="shared" si="37"/>
        <v>#DIV/0!</v>
      </c>
      <c r="G434" s="3" t="e">
        <f t="shared" si="36"/>
        <v>#VALUE!</v>
      </c>
      <c r="H434" s="3" t="e">
        <f t="shared" si="36"/>
        <v>#VALUE!</v>
      </c>
      <c r="J434" s="7"/>
    </row>
    <row r="435" spans="1:14" x14ac:dyDescent="0.25">
      <c r="A435" s="28" t="str">
        <f>_xlfn.XLOOKUP(P!C435,'Banco de Dados'!$B$3:$B$274,'Banco de Dados'!$K$3:$K$274,"")</f>
        <v/>
      </c>
      <c r="B435" s="2">
        <v>0</v>
      </c>
      <c r="C435" s="2">
        <v>0</v>
      </c>
      <c r="D435" s="2">
        <v>0</v>
      </c>
      <c r="E435" s="2">
        <v>0</v>
      </c>
      <c r="F435" s="32" t="e">
        <f t="shared" si="37"/>
        <v>#DIV/0!</v>
      </c>
      <c r="G435" s="3" t="e">
        <f t="shared" si="36"/>
        <v>#VALUE!</v>
      </c>
      <c r="H435" s="3" t="e">
        <f t="shared" si="36"/>
        <v>#VALUE!</v>
      </c>
      <c r="J435" s="7"/>
    </row>
    <row r="436" spans="1:14" x14ac:dyDescent="0.25">
      <c r="A436" s="28" t="str">
        <f>_xlfn.XLOOKUP(P!C436,'Banco de Dados'!$B$3:$B$274,'Banco de Dados'!$K$3:$K$274,"")</f>
        <v/>
      </c>
      <c r="B436" s="2">
        <v>0</v>
      </c>
      <c r="C436" s="2">
        <v>0</v>
      </c>
      <c r="D436" s="2">
        <v>0</v>
      </c>
      <c r="E436" s="17">
        <v>0</v>
      </c>
      <c r="F436" s="32" t="e">
        <f t="shared" si="37"/>
        <v>#DIV/0!</v>
      </c>
      <c r="G436" s="3" t="e">
        <f t="shared" si="36"/>
        <v>#VALUE!</v>
      </c>
      <c r="H436" s="3" t="e">
        <f t="shared" si="36"/>
        <v>#VALUE!</v>
      </c>
      <c r="J436" s="7"/>
    </row>
    <row r="437" spans="1:14" ht="15.75" x14ac:dyDescent="0.25">
      <c r="A437" s="28" t="str">
        <f>_xlfn.XLOOKUP(P!C437,'Banco de Dados'!$B$3:$B$274,'Banco de Dados'!$K$3:$K$274,"")</f>
        <v/>
      </c>
      <c r="B437" s="2">
        <v>0</v>
      </c>
      <c r="C437" s="2">
        <v>0</v>
      </c>
      <c r="D437" s="2">
        <v>0</v>
      </c>
      <c r="E437" s="2">
        <v>0</v>
      </c>
      <c r="F437" s="32" t="e">
        <f t="shared" si="37"/>
        <v>#DIV/0!</v>
      </c>
      <c r="G437" s="3" t="e">
        <f t="shared" si="36"/>
        <v>#VALUE!</v>
      </c>
      <c r="H437" s="3" t="e">
        <f t="shared" si="36"/>
        <v>#VALUE!</v>
      </c>
      <c r="J437" s="7"/>
      <c r="K437" s="101" t="s">
        <v>216</v>
      </c>
      <c r="L437" s="102">
        <f>K415</f>
        <v>0</v>
      </c>
      <c r="M437" s="103" t="str">
        <f>M415</f>
        <v>Cálcio</v>
      </c>
    </row>
    <row r="438" spans="1:14" x14ac:dyDescent="0.25">
      <c r="A438" s="28" t="str">
        <f>_xlfn.XLOOKUP(P!C438,'Banco de Dados'!$B$3:$B$274,'Banco de Dados'!$K$3:$K$274,"")</f>
        <v/>
      </c>
      <c r="B438" s="2">
        <v>0</v>
      </c>
      <c r="C438" s="2">
        <v>0</v>
      </c>
      <c r="D438" s="2">
        <v>0</v>
      </c>
      <c r="E438" s="2">
        <v>0</v>
      </c>
      <c r="F438" s="32" t="e">
        <f t="shared" si="37"/>
        <v>#DIV/0!</v>
      </c>
      <c r="G438" s="3" t="e">
        <f t="shared" si="36"/>
        <v>#VALUE!</v>
      </c>
      <c r="H438" s="3" t="e">
        <f t="shared" si="36"/>
        <v>#VALUE!</v>
      </c>
      <c r="J438" s="7"/>
      <c r="K438" s="68" t="s">
        <v>68</v>
      </c>
      <c r="L438" s="29" t="e">
        <f>(K421*M423)/M421</f>
        <v>#VALUE!</v>
      </c>
      <c r="M438" s="66" t="str">
        <f>$M$9</f>
        <v>mg/kg</v>
      </c>
    </row>
    <row r="439" spans="1:14" x14ac:dyDescent="0.25">
      <c r="A439" s="28" t="str">
        <f>_xlfn.XLOOKUP(P!C439,'Banco de Dados'!$B$3:$B$274,'Banco de Dados'!$K$3:$K$274,"")</f>
        <v/>
      </c>
      <c r="B439" s="2">
        <v>0</v>
      </c>
      <c r="C439" s="2">
        <v>0</v>
      </c>
      <c r="D439" s="2">
        <v>0</v>
      </c>
      <c r="E439" s="2">
        <v>0</v>
      </c>
      <c r="F439" s="32" t="e">
        <f t="shared" si="37"/>
        <v>#DIV/0!</v>
      </c>
      <c r="G439" s="3" t="e">
        <f t="shared" si="36"/>
        <v>#VALUE!</v>
      </c>
      <c r="H439" s="3" t="e">
        <f t="shared" si="36"/>
        <v>#VALUE!</v>
      </c>
      <c r="J439" s="7"/>
      <c r="K439" s="111" t="s">
        <v>246</v>
      </c>
      <c r="L439" s="126" t="e">
        <f>SQRT(((M426/L426)^2)+((M427/L427)^2)+((M428/L428)^2))</f>
        <v>#VALUE!</v>
      </c>
      <c r="M439" s="66"/>
    </row>
    <row r="440" spans="1:14" x14ac:dyDescent="0.25">
      <c r="A440" s="28" t="str">
        <f>_xlfn.XLOOKUP(P!C440,'Banco de Dados'!$B$3:$B$274,'Banco de Dados'!$K$3:$K$274,"")</f>
        <v/>
      </c>
      <c r="B440" s="2">
        <v>0</v>
      </c>
      <c r="C440" s="2">
        <v>0</v>
      </c>
      <c r="D440" s="2">
        <v>0</v>
      </c>
      <c r="E440" s="2">
        <v>0</v>
      </c>
      <c r="F440" s="32" t="e">
        <f t="shared" si="37"/>
        <v>#DIV/0!</v>
      </c>
      <c r="G440" s="3" t="e">
        <f t="shared" si="36"/>
        <v>#VALUE!</v>
      </c>
      <c r="H440" s="3" t="e">
        <f t="shared" si="36"/>
        <v>#VALUE!</v>
      </c>
      <c r="J440" s="7"/>
      <c r="K440" s="69" t="s">
        <v>247</v>
      </c>
      <c r="L440" s="127" t="e">
        <f>L439*L438</f>
        <v>#VALUE!</v>
      </c>
      <c r="M440" s="71" t="str">
        <f>$M$9</f>
        <v>mg/kg</v>
      </c>
    </row>
    <row r="441" spans="1:14" x14ac:dyDescent="0.25">
      <c r="A441" s="28" t="str">
        <f>_xlfn.XLOOKUP(P!C441,'Banco de Dados'!$B$3:$B$274,'Banco de Dados'!$K$3:$K$274,"")</f>
        <v/>
      </c>
      <c r="B441" s="2">
        <v>0</v>
      </c>
      <c r="C441" s="2">
        <v>0</v>
      </c>
      <c r="D441" s="2">
        <v>0</v>
      </c>
      <c r="E441" s="2">
        <v>0</v>
      </c>
      <c r="F441" s="32" t="e">
        <f t="shared" si="37"/>
        <v>#DIV/0!</v>
      </c>
      <c r="G441" s="3" t="e">
        <f t="shared" si="36"/>
        <v>#VALUE!</v>
      </c>
      <c r="H441" s="3" t="e">
        <f t="shared" si="36"/>
        <v>#VALUE!</v>
      </c>
      <c r="J441" s="7"/>
      <c r="K441" s="123"/>
      <c r="L441" s="124"/>
    </row>
    <row r="442" spans="1:14" x14ac:dyDescent="0.25">
      <c r="A442" s="28" t="str">
        <f>_xlfn.XLOOKUP(P!C442,'Banco de Dados'!$B$3:$B$274,'Banco de Dados'!$K$3:$K$274,"")</f>
        <v/>
      </c>
      <c r="B442" s="2">
        <v>0</v>
      </c>
      <c r="C442" s="2">
        <v>0</v>
      </c>
      <c r="D442" s="2">
        <v>0</v>
      </c>
      <c r="E442" s="2">
        <v>0</v>
      </c>
      <c r="F442" s="32" t="e">
        <f t="shared" si="37"/>
        <v>#DIV/0!</v>
      </c>
      <c r="G442" s="3" t="e">
        <f t="shared" si="36"/>
        <v>#VALUE!</v>
      </c>
      <c r="H442" s="3" t="e">
        <f t="shared" si="36"/>
        <v>#VALUE!</v>
      </c>
      <c r="J442" s="7"/>
    </row>
    <row r="443" spans="1:14" x14ac:dyDescent="0.25">
      <c r="A443" s="28" t="str">
        <f>_xlfn.XLOOKUP(P!C443,'Banco de Dados'!$B$3:$B$274,'Banco de Dados'!$K$3:$K$274,"")</f>
        <v/>
      </c>
      <c r="B443" s="2">
        <v>0</v>
      </c>
      <c r="C443" s="2">
        <v>0</v>
      </c>
      <c r="D443" s="2">
        <v>0</v>
      </c>
      <c r="E443" s="2">
        <v>0</v>
      </c>
      <c r="F443" s="32" t="e">
        <f t="shared" si="37"/>
        <v>#DIV/0!</v>
      </c>
      <c r="G443" s="3" t="e">
        <f t="shared" si="36"/>
        <v>#VALUE!</v>
      </c>
      <c r="H443" s="3" t="e">
        <f t="shared" si="36"/>
        <v>#VALUE!</v>
      </c>
      <c r="J443" s="7"/>
    </row>
    <row r="444" spans="1:14" x14ac:dyDescent="0.25">
      <c r="A444" s="28" t="str">
        <f>_xlfn.XLOOKUP(P!C444,'Banco de Dados'!$B$3:$B$274,'Banco de Dados'!$K$3:$K$274,"")</f>
        <v/>
      </c>
      <c r="B444" s="2">
        <v>0</v>
      </c>
      <c r="C444" s="2">
        <v>0</v>
      </c>
      <c r="D444" s="2">
        <v>0</v>
      </c>
      <c r="E444" s="2">
        <v>0</v>
      </c>
      <c r="F444" s="32" t="e">
        <f t="shared" si="37"/>
        <v>#DIV/0!</v>
      </c>
      <c r="G444" s="3" t="e">
        <f t="shared" ref="G444:H446" si="38">D444*$E$414</f>
        <v>#VALUE!</v>
      </c>
      <c r="H444" s="3" t="e">
        <f t="shared" si="38"/>
        <v>#VALUE!</v>
      </c>
      <c r="J444" s="7"/>
    </row>
    <row r="445" spans="1:14" x14ac:dyDescent="0.25">
      <c r="A445" s="28" t="str">
        <f>_xlfn.XLOOKUP(P!C445,'Banco de Dados'!$B$3:$B$274,'Banco de Dados'!$K$3:$K$274,"")</f>
        <v/>
      </c>
      <c r="B445" s="2">
        <v>0</v>
      </c>
      <c r="C445" s="2">
        <v>0</v>
      </c>
      <c r="D445" s="2">
        <v>0</v>
      </c>
      <c r="E445" s="2">
        <v>0</v>
      </c>
      <c r="F445" s="32" t="e">
        <f t="shared" si="37"/>
        <v>#DIV/0!</v>
      </c>
      <c r="G445" s="3" t="e">
        <f t="shared" si="38"/>
        <v>#VALUE!</v>
      </c>
      <c r="H445" s="3" t="e">
        <f t="shared" si="38"/>
        <v>#VALUE!</v>
      </c>
      <c r="J445" s="7"/>
    </row>
    <row r="446" spans="1:14" x14ac:dyDescent="0.25">
      <c r="A446" s="28" t="str">
        <f>_xlfn.XLOOKUP(P!C446,'Banco de Dados'!$B$3:$B$274,'Banco de Dados'!$K$3:$K$274,"")</f>
        <v/>
      </c>
      <c r="B446" s="2">
        <v>0</v>
      </c>
      <c r="C446" s="2">
        <v>0</v>
      </c>
      <c r="D446" s="2">
        <v>0</v>
      </c>
      <c r="E446" s="2">
        <v>0</v>
      </c>
      <c r="F446" s="32" t="e">
        <f t="shared" si="37"/>
        <v>#DIV/0!</v>
      </c>
      <c r="G446" s="3" t="e">
        <f t="shared" si="38"/>
        <v>#VALUE!</v>
      </c>
      <c r="H446" s="3" t="e">
        <f t="shared" si="38"/>
        <v>#VALUE!</v>
      </c>
      <c r="J446" s="7"/>
    </row>
    <row r="447" spans="1:14" x14ac:dyDescent="0.25">
      <c r="A447" s="21"/>
      <c r="B447" s="21"/>
      <c r="C447" s="21"/>
      <c r="D447" s="21"/>
      <c r="E447" s="21"/>
      <c r="F447" s="77"/>
      <c r="G447" s="21"/>
      <c r="H447" s="21"/>
      <c r="J447" s="21"/>
      <c r="K447" s="21"/>
      <c r="L447" s="21"/>
      <c r="M447" s="21"/>
      <c r="N447" s="21"/>
    </row>
    <row r="448" spans="1:14" ht="15.75" x14ac:dyDescent="0.25">
      <c r="A448" s="36">
        <f>'Nome das Amostras'!A17</f>
        <v>0</v>
      </c>
      <c r="B448" s="164" t="e">
        <f>VLOOKUP(A448,'Nome das Amostras'!$A$3:$D$28,2,FALSE)</f>
        <v>#N/A</v>
      </c>
      <c r="C448" s="164"/>
      <c r="D448" s="51" t="s">
        <v>65</v>
      </c>
      <c r="E448" s="52" t="e">
        <f>'Banco de Dados'!$O$13/'Banco de Dados'!DB13</f>
        <v>#VALUE!</v>
      </c>
      <c r="F448" s="74"/>
      <c r="G448" s="3"/>
      <c r="H448" s="3"/>
      <c r="J448" s="7"/>
    </row>
    <row r="449" spans="1:14" ht="15.75" x14ac:dyDescent="0.25">
      <c r="A449" s="107" t="s">
        <v>1</v>
      </c>
      <c r="B449" s="107" t="s">
        <v>0</v>
      </c>
      <c r="C449" s="107" t="s">
        <v>212</v>
      </c>
      <c r="D449" s="107" t="s">
        <v>209</v>
      </c>
      <c r="E449" s="107" t="s">
        <v>213</v>
      </c>
      <c r="F449" s="76" t="s">
        <v>219</v>
      </c>
      <c r="G449" s="54" t="s">
        <v>140</v>
      </c>
      <c r="H449" s="54" t="s">
        <v>66</v>
      </c>
      <c r="J449" s="7"/>
      <c r="K449" s="72">
        <f>A448</f>
        <v>0</v>
      </c>
      <c r="L449" s="55" t="s">
        <v>215</v>
      </c>
      <c r="M449" s="41" t="str">
        <f>$A$1</f>
        <v>Cálcio</v>
      </c>
      <c r="N449" s="3"/>
    </row>
    <row r="450" spans="1:14" x14ac:dyDescent="0.25">
      <c r="A450" s="28" t="str">
        <f>_xlfn.XLOOKUP(P!C450,'Banco de Dados'!$B$3:$B$274,'Banco de Dados'!$K$3:$K$274,"")</f>
        <v/>
      </c>
      <c r="B450" s="2" cm="1">
        <f t="array" ref="B450:E480">Dados!CX5:DA35</f>
        <v>0</v>
      </c>
      <c r="C450" s="2">
        <v>0</v>
      </c>
      <c r="D450" s="2">
        <v>0</v>
      </c>
      <c r="E450" s="2">
        <v>0</v>
      </c>
      <c r="F450" s="32" t="e">
        <f>(E450*100)/D450</f>
        <v>#DIV/0!</v>
      </c>
      <c r="G450" s="3" t="e">
        <f t="shared" ref="G450:H477" si="39">D450*$E$448</f>
        <v>#VALUE!</v>
      </c>
      <c r="H450" s="3" t="e">
        <f t="shared" si="39"/>
        <v>#VALUE!</v>
      </c>
      <c r="J450" s="7"/>
      <c r="K450" s="5" t="s">
        <v>210</v>
      </c>
      <c r="L450" s="5"/>
      <c r="M450" s="5" t="s">
        <v>211</v>
      </c>
    </row>
    <row r="451" spans="1:14" x14ac:dyDescent="0.25">
      <c r="A451" s="28" t="str">
        <f>_xlfn.XLOOKUP(P!C451,'Banco de Dados'!$B$3:$B$274,'Banco de Dados'!$K$3:$K$274,"")</f>
        <v/>
      </c>
      <c r="B451" s="2">
        <v>0</v>
      </c>
      <c r="C451" s="2">
        <v>0</v>
      </c>
      <c r="D451" s="2">
        <v>0</v>
      </c>
      <c r="E451" s="2">
        <v>0</v>
      </c>
      <c r="F451" s="32" t="e">
        <f t="shared" ref="F451:F480" si="40">(E451*100)/D451</f>
        <v>#DIV/0!</v>
      </c>
      <c r="G451" s="3" t="e">
        <f t="shared" si="39"/>
        <v>#VALUE!</v>
      </c>
      <c r="H451" s="3" t="e">
        <f t="shared" si="39"/>
        <v>#VALUE!</v>
      </c>
      <c r="J451" s="7"/>
      <c r="K451" s="6" t="str">
        <f>_xlfn.XLOOKUP($B$4,A450:A477,G450:G477,"")</f>
        <v/>
      </c>
      <c r="L451" s="6"/>
      <c r="M451" s="6" t="str">
        <f>_xlfn.XLOOKUP($B$4,A450:A477,H450:H477,"")</f>
        <v/>
      </c>
    </row>
    <row r="452" spans="1:14" x14ac:dyDescent="0.25">
      <c r="A452" s="28" t="str">
        <f>_xlfn.XLOOKUP(P!C452,'Banco de Dados'!$B$3:$B$274,'Banco de Dados'!$K$3:$K$274,"")</f>
        <v/>
      </c>
      <c r="B452" s="2">
        <v>0</v>
      </c>
      <c r="C452" s="2">
        <v>0</v>
      </c>
      <c r="D452" s="2">
        <v>0</v>
      </c>
      <c r="E452" s="2">
        <v>0</v>
      </c>
      <c r="F452" s="32" t="e">
        <f t="shared" si="40"/>
        <v>#DIV/0!</v>
      </c>
      <c r="G452" s="3" t="e">
        <f t="shared" si="39"/>
        <v>#VALUE!</v>
      </c>
      <c r="H452" s="3" t="e">
        <f t="shared" si="39"/>
        <v>#VALUE!</v>
      </c>
      <c r="J452" s="7"/>
    </row>
    <row r="453" spans="1:14" ht="15.75" x14ac:dyDescent="0.25">
      <c r="A453" s="28" t="str">
        <f>_xlfn.XLOOKUP(P!C453,'Banco de Dados'!$B$3:$B$274,'Banco de Dados'!$K$3:$K$274,"")</f>
        <v/>
      </c>
      <c r="B453" s="2">
        <v>0</v>
      </c>
      <c r="C453" s="2">
        <v>0</v>
      </c>
      <c r="D453" s="2">
        <v>0</v>
      </c>
      <c r="E453" s="2">
        <v>0</v>
      </c>
      <c r="F453" s="32" t="e">
        <f t="shared" si="40"/>
        <v>#DIV/0!</v>
      </c>
      <c r="G453" s="3" t="e">
        <f t="shared" si="39"/>
        <v>#VALUE!</v>
      </c>
      <c r="H453" s="3" t="e">
        <f t="shared" si="39"/>
        <v>#VALUE!</v>
      </c>
      <c r="K453" s="165" t="s">
        <v>67</v>
      </c>
      <c r="L453" s="166"/>
      <c r="M453" s="167"/>
      <c r="N453"/>
    </row>
    <row r="454" spans="1:14" x14ac:dyDescent="0.25">
      <c r="A454" s="28" t="str">
        <f>_xlfn.XLOOKUP(P!C454,'Banco de Dados'!$B$3:$B$274,'Banco de Dados'!$K$3:$K$274,"")</f>
        <v/>
      </c>
      <c r="B454" s="2">
        <v>0</v>
      </c>
      <c r="C454" s="2">
        <v>0</v>
      </c>
      <c r="D454" s="2">
        <v>0</v>
      </c>
      <c r="E454" s="2">
        <v>0</v>
      </c>
      <c r="F454" s="32" t="e">
        <f t="shared" si="40"/>
        <v>#DIV/0!</v>
      </c>
      <c r="G454" s="3" t="e">
        <f t="shared" si="39"/>
        <v>#VALUE!</v>
      </c>
      <c r="H454" s="3" t="e">
        <f t="shared" si="39"/>
        <v>#VALUE!</v>
      </c>
      <c r="J454" s="7"/>
      <c r="K454" s="104" t="s">
        <v>240</v>
      </c>
      <c r="L454" s="39"/>
      <c r="M454" s="106" t="s">
        <v>209</v>
      </c>
    </row>
    <row r="455" spans="1:14" x14ac:dyDescent="0.25">
      <c r="A455" s="28" t="str">
        <f>_xlfn.XLOOKUP(P!C455,'Banco de Dados'!$B$3:$B$274,'Banco de Dados'!$K$3:$K$274,"")</f>
        <v/>
      </c>
      <c r="B455" s="2">
        <v>0</v>
      </c>
      <c r="C455" s="2">
        <v>0</v>
      </c>
      <c r="D455" s="2">
        <v>0</v>
      </c>
      <c r="E455" s="2">
        <v>0</v>
      </c>
      <c r="F455" s="32" t="e">
        <f t="shared" si="40"/>
        <v>#DIV/0!</v>
      </c>
      <c r="G455" s="3" t="e">
        <f t="shared" si="39"/>
        <v>#VALUE!</v>
      </c>
      <c r="H455" s="3" t="e">
        <f t="shared" si="39"/>
        <v>#VALUE!</v>
      </c>
      <c r="J455" s="58" t="s">
        <v>38</v>
      </c>
      <c r="K455" s="59">
        <f>$L$9</f>
        <v>50450</v>
      </c>
      <c r="L455" s="60"/>
      <c r="M455" s="61">
        <f>$M$11</f>
        <v>427317</v>
      </c>
      <c r="N455" s="60"/>
    </row>
    <row r="456" spans="1:14" x14ac:dyDescent="0.25">
      <c r="A456" s="28" t="str">
        <f>_xlfn.XLOOKUP(P!C456,'Banco de Dados'!$B$3:$B$274,'Banco de Dados'!$K$3:$K$274,"")</f>
        <v/>
      </c>
      <c r="B456" s="2">
        <v>0</v>
      </c>
      <c r="C456" s="2">
        <v>0</v>
      </c>
      <c r="D456" s="2">
        <v>0</v>
      </c>
      <c r="E456" s="2">
        <v>0</v>
      </c>
      <c r="F456" s="32" t="e">
        <f t="shared" si="40"/>
        <v>#DIV/0!</v>
      </c>
      <c r="G456" s="3" t="e">
        <f t="shared" si="39"/>
        <v>#VALUE!</v>
      </c>
      <c r="H456" s="3" t="e">
        <f t="shared" si="39"/>
        <v>#VALUE!</v>
      </c>
      <c r="J456" s="2"/>
      <c r="K456" s="18"/>
      <c r="L456" s="2" t="s">
        <v>70</v>
      </c>
      <c r="M456" s="19"/>
    </row>
    <row r="457" spans="1:14" x14ac:dyDescent="0.25">
      <c r="A457" s="28" t="str">
        <f>_xlfn.XLOOKUP(P!C457,'Banco de Dados'!$B$3:$B$274,'Banco de Dados'!$K$3:$K$274,"")</f>
        <v/>
      </c>
      <c r="B457" s="2">
        <v>0</v>
      </c>
      <c r="C457" s="2">
        <v>0</v>
      </c>
      <c r="D457" s="2">
        <v>0</v>
      </c>
      <c r="E457" s="2">
        <v>0</v>
      </c>
      <c r="F457" s="32" t="e">
        <f t="shared" si="40"/>
        <v>#DIV/0!</v>
      </c>
      <c r="G457" s="3" t="e">
        <f t="shared" si="39"/>
        <v>#VALUE!</v>
      </c>
      <c r="H457" s="3" t="e">
        <f t="shared" si="39"/>
        <v>#VALUE!</v>
      </c>
      <c r="J457" s="58" t="s">
        <v>69</v>
      </c>
      <c r="K457" s="62" t="s">
        <v>71</v>
      </c>
      <c r="L457" s="63"/>
      <c r="M457" s="64" t="str">
        <f>K451</f>
        <v/>
      </c>
      <c r="N457" s="60"/>
    </row>
    <row r="458" spans="1:14" x14ac:dyDescent="0.25">
      <c r="A458" s="28" t="str">
        <f>_xlfn.XLOOKUP(P!C458,'Banco de Dados'!$B$3:$B$274,'Banco de Dados'!$K$3:$K$274,"")</f>
        <v/>
      </c>
      <c r="B458" s="2">
        <v>0</v>
      </c>
      <c r="C458" s="2">
        <v>0</v>
      </c>
      <c r="D458" s="2">
        <v>0</v>
      </c>
      <c r="E458" s="2">
        <v>0</v>
      </c>
      <c r="F458" s="32" t="e">
        <f t="shared" si="40"/>
        <v>#DIV/0!</v>
      </c>
      <c r="G458" s="3" t="e">
        <f t="shared" si="39"/>
        <v>#VALUE!</v>
      </c>
      <c r="H458" s="3" t="e">
        <f t="shared" si="39"/>
        <v>#VALUE!</v>
      </c>
      <c r="J458" s="7"/>
    </row>
    <row r="459" spans="1:14" ht="15.75" x14ac:dyDescent="0.25">
      <c r="A459" s="28" t="str">
        <f>_xlfn.XLOOKUP(P!C459,'Banco de Dados'!$B$3:$B$274,'Banco de Dados'!$K$3:$K$274,"")</f>
        <v/>
      </c>
      <c r="B459" s="2">
        <v>0</v>
      </c>
      <c r="C459" s="2">
        <v>0</v>
      </c>
      <c r="D459" s="2">
        <v>0</v>
      </c>
      <c r="E459" s="2">
        <v>0</v>
      </c>
      <c r="F459" s="32" t="e">
        <f t="shared" si="40"/>
        <v>#DIV/0!</v>
      </c>
      <c r="G459" s="3" t="e">
        <f t="shared" si="39"/>
        <v>#VALUE!</v>
      </c>
      <c r="H459" s="3" t="e">
        <f t="shared" si="39"/>
        <v>#VALUE!</v>
      </c>
      <c r="J459" s="7"/>
      <c r="K459" s="165" t="s">
        <v>218</v>
      </c>
      <c r="L459" s="166"/>
      <c r="M459" s="167"/>
    </row>
    <row r="460" spans="1:14" x14ac:dyDescent="0.25">
      <c r="A460" s="28" t="str">
        <f>_xlfn.XLOOKUP(P!C460,'Banco de Dados'!$B$3:$B$274,'Banco de Dados'!$K$3:$K$274,"")</f>
        <v/>
      </c>
      <c r="B460" s="2">
        <v>0</v>
      </c>
      <c r="C460" s="2">
        <v>0</v>
      </c>
      <c r="D460" s="2">
        <v>0</v>
      </c>
      <c r="E460" s="2">
        <v>0</v>
      </c>
      <c r="F460" s="32" t="e">
        <f t="shared" si="40"/>
        <v>#DIV/0!</v>
      </c>
      <c r="G460" s="3" t="e">
        <f t="shared" si="39"/>
        <v>#VALUE!</v>
      </c>
      <c r="H460" s="3" t="e">
        <f t="shared" si="39"/>
        <v>#VALUE!</v>
      </c>
      <c r="J460" s="7"/>
      <c r="K460" s="104" t="s">
        <v>236</v>
      </c>
      <c r="L460" s="108" t="str">
        <f>K451</f>
        <v/>
      </c>
      <c r="M460" s="109" t="str">
        <f>M451</f>
        <v/>
      </c>
    </row>
    <row r="461" spans="1:14" x14ac:dyDescent="0.25">
      <c r="A461" s="28" t="str">
        <f>_xlfn.XLOOKUP(P!C461,'Banco de Dados'!$B$3:$B$274,'Banco de Dados'!$K$3:$K$274,"")</f>
        <v/>
      </c>
      <c r="B461" s="2">
        <v>0</v>
      </c>
      <c r="C461" s="2">
        <v>0</v>
      </c>
      <c r="D461" s="2">
        <v>0</v>
      </c>
      <c r="E461" s="2">
        <v>0</v>
      </c>
      <c r="F461" s="32" t="e">
        <f t="shared" si="40"/>
        <v>#DIV/0!</v>
      </c>
      <c r="G461" s="3" t="e">
        <f t="shared" si="39"/>
        <v>#VALUE!</v>
      </c>
      <c r="H461" s="3" t="e">
        <f t="shared" si="39"/>
        <v>#VALUE!</v>
      </c>
      <c r="J461" s="7"/>
      <c r="K461" s="104" t="s">
        <v>237</v>
      </c>
      <c r="L461" s="105">
        <f>$L$9</f>
        <v>50450</v>
      </c>
      <c r="M461" s="106">
        <f>$L$10</f>
        <v>550</v>
      </c>
    </row>
    <row r="462" spans="1:14" x14ac:dyDescent="0.25">
      <c r="A462" s="28" t="str">
        <f>_xlfn.XLOOKUP(P!C462,'Banco de Dados'!$B$3:$B$274,'Banco de Dados'!$K$3:$K$274,"")</f>
        <v/>
      </c>
      <c r="B462" s="2">
        <v>0</v>
      </c>
      <c r="C462" s="2">
        <v>0</v>
      </c>
      <c r="D462" s="2">
        <v>0</v>
      </c>
      <c r="E462" s="2">
        <v>0</v>
      </c>
      <c r="F462" s="32" t="e">
        <f t="shared" si="40"/>
        <v>#DIV/0!</v>
      </c>
      <c r="G462" s="3" t="e">
        <f t="shared" si="39"/>
        <v>#VALUE!</v>
      </c>
      <c r="H462" s="3" t="e">
        <f t="shared" si="39"/>
        <v>#VALUE!</v>
      </c>
      <c r="J462" s="7"/>
      <c r="K462" s="104" t="s">
        <v>238</v>
      </c>
      <c r="L462" s="105">
        <f>$M$11</f>
        <v>427317</v>
      </c>
      <c r="M462" s="106">
        <f>$M$12</f>
        <v>637</v>
      </c>
    </row>
    <row r="463" spans="1:14" x14ac:dyDescent="0.25">
      <c r="A463" s="28" t="str">
        <f>_xlfn.XLOOKUP(P!C463,'Banco de Dados'!$B$3:$B$274,'Banco de Dados'!$K$3:$K$274,"")</f>
        <v/>
      </c>
      <c r="B463" s="2">
        <v>0</v>
      </c>
      <c r="C463" s="2">
        <v>0</v>
      </c>
      <c r="D463" s="2">
        <v>0</v>
      </c>
      <c r="E463" s="2">
        <v>0</v>
      </c>
      <c r="F463" s="32" t="e">
        <f t="shared" si="40"/>
        <v>#DIV/0!</v>
      </c>
      <c r="G463" s="3" t="e">
        <f t="shared" si="39"/>
        <v>#VALUE!</v>
      </c>
      <c r="H463" s="3" t="e">
        <f t="shared" si="39"/>
        <v>#VALUE!</v>
      </c>
      <c r="J463" s="7"/>
      <c r="K463" s="69" t="s">
        <v>217</v>
      </c>
      <c r="L463" s="110" t="e">
        <f>SQRT(((M460/L460)^2)+((M461/L461)^2)+((M462/L462)^2))</f>
        <v>#VALUE!</v>
      </c>
      <c r="M463" s="71" t="str">
        <f>M472</f>
        <v>mg/kg</v>
      </c>
    </row>
    <row r="464" spans="1:14" x14ac:dyDescent="0.25">
      <c r="A464" s="28" t="str">
        <f>_xlfn.XLOOKUP(P!C464,'Banco de Dados'!$B$3:$B$274,'Banco de Dados'!$K$3:$K$274,"")</f>
        <v/>
      </c>
      <c r="B464" s="2">
        <v>0</v>
      </c>
      <c r="C464" s="2">
        <v>0</v>
      </c>
      <c r="D464" s="2">
        <v>0</v>
      </c>
      <c r="E464" s="2">
        <v>0</v>
      </c>
      <c r="F464" s="32" t="e">
        <f t="shared" si="40"/>
        <v>#DIV/0!</v>
      </c>
      <c r="G464" s="3" t="e">
        <f t="shared" si="39"/>
        <v>#VALUE!</v>
      </c>
      <c r="H464" s="3" t="e">
        <f t="shared" si="39"/>
        <v>#VALUE!</v>
      </c>
      <c r="J464" s="7"/>
    </row>
    <row r="465" spans="1:13" x14ac:dyDescent="0.25">
      <c r="A465" s="28" t="str">
        <f>_xlfn.XLOOKUP(P!C465,'Banco de Dados'!$B$3:$B$274,'Banco de Dados'!$K$3:$K$274,"")</f>
        <v/>
      </c>
      <c r="B465" s="2">
        <v>0</v>
      </c>
      <c r="C465" s="2">
        <v>0</v>
      </c>
      <c r="D465" s="2">
        <v>0</v>
      </c>
      <c r="E465" s="2">
        <v>0</v>
      </c>
      <c r="F465" s="32" t="e">
        <f t="shared" si="40"/>
        <v>#DIV/0!</v>
      </c>
      <c r="G465" s="3" t="e">
        <f t="shared" si="39"/>
        <v>#VALUE!</v>
      </c>
      <c r="H465" s="3" t="e">
        <f t="shared" si="39"/>
        <v>#VALUE!</v>
      </c>
      <c r="J465" s="7"/>
    </row>
    <row r="466" spans="1:13" x14ac:dyDescent="0.25">
      <c r="A466" s="28" t="str">
        <f>_xlfn.XLOOKUP(P!C466,'Banco de Dados'!$B$3:$B$274,'Banco de Dados'!$K$3:$K$274,"")</f>
        <v/>
      </c>
      <c r="B466" s="2">
        <v>0</v>
      </c>
      <c r="C466" s="2">
        <v>0</v>
      </c>
      <c r="D466" s="2">
        <v>0</v>
      </c>
      <c r="E466" s="2">
        <v>0</v>
      </c>
      <c r="F466" s="32" t="e">
        <f t="shared" si="40"/>
        <v>#DIV/0!</v>
      </c>
      <c r="G466" s="3" t="e">
        <f t="shared" si="39"/>
        <v>#VALUE!</v>
      </c>
      <c r="H466" s="3" t="e">
        <f t="shared" si="39"/>
        <v>#VALUE!</v>
      </c>
      <c r="J466" s="7"/>
    </row>
    <row r="467" spans="1:13" x14ac:dyDescent="0.25">
      <c r="A467" s="28" t="str">
        <f>_xlfn.XLOOKUP(P!C467,'Banco de Dados'!$B$3:$B$274,'Banco de Dados'!$K$3:$K$274,"")</f>
        <v/>
      </c>
      <c r="B467" s="2">
        <v>0</v>
      </c>
      <c r="C467" s="2">
        <v>0</v>
      </c>
      <c r="D467" s="2">
        <v>0</v>
      </c>
      <c r="E467" s="2">
        <v>0</v>
      </c>
      <c r="F467" s="32" t="e">
        <f t="shared" si="40"/>
        <v>#DIV/0!</v>
      </c>
      <c r="G467" s="3" t="e">
        <f t="shared" si="39"/>
        <v>#VALUE!</v>
      </c>
      <c r="H467" s="3" t="e">
        <f t="shared" si="39"/>
        <v>#VALUE!</v>
      </c>
      <c r="J467" s="7"/>
    </row>
    <row r="468" spans="1:13" x14ac:dyDescent="0.25">
      <c r="A468" s="28" t="str">
        <f>_xlfn.XLOOKUP(P!C468,'Banco de Dados'!$B$3:$B$274,'Banco de Dados'!$K$3:$K$274,"")</f>
        <v/>
      </c>
      <c r="B468" s="2">
        <v>0</v>
      </c>
      <c r="C468" s="2">
        <v>0</v>
      </c>
      <c r="D468" s="2">
        <v>0</v>
      </c>
      <c r="E468" s="2">
        <v>0</v>
      </c>
      <c r="F468" s="32" t="e">
        <f t="shared" si="40"/>
        <v>#DIV/0!</v>
      </c>
      <c r="G468" s="3" t="e">
        <f t="shared" si="39"/>
        <v>#VALUE!</v>
      </c>
      <c r="H468" s="3" t="e">
        <f t="shared" si="39"/>
        <v>#VALUE!</v>
      </c>
      <c r="J468" s="7"/>
    </row>
    <row r="469" spans="1:13" x14ac:dyDescent="0.25">
      <c r="A469" s="28" t="str">
        <f>_xlfn.XLOOKUP(P!C469,'Banco de Dados'!$B$3:$B$274,'Banco de Dados'!$K$3:$K$274,"")</f>
        <v/>
      </c>
      <c r="B469" s="2">
        <v>0</v>
      </c>
      <c r="C469" s="2">
        <v>0</v>
      </c>
      <c r="D469" s="2">
        <v>0</v>
      </c>
      <c r="E469" s="2">
        <v>0</v>
      </c>
      <c r="F469" s="32" t="e">
        <f t="shared" si="40"/>
        <v>#DIV/0!</v>
      </c>
      <c r="G469" s="3" t="e">
        <f t="shared" si="39"/>
        <v>#VALUE!</v>
      </c>
      <c r="H469" s="3" t="e">
        <f t="shared" si="39"/>
        <v>#VALUE!</v>
      </c>
      <c r="J469" s="7"/>
    </row>
    <row r="470" spans="1:13" x14ac:dyDescent="0.25">
      <c r="A470" s="28" t="str">
        <f>_xlfn.XLOOKUP(P!C470,'Banco de Dados'!$B$3:$B$274,'Banco de Dados'!$K$3:$K$274,"")</f>
        <v/>
      </c>
      <c r="B470" s="2">
        <v>0</v>
      </c>
      <c r="C470" s="2">
        <v>0</v>
      </c>
      <c r="D470" s="2">
        <v>0</v>
      </c>
      <c r="E470" s="17">
        <v>0</v>
      </c>
      <c r="F470" s="32" t="e">
        <f t="shared" si="40"/>
        <v>#DIV/0!</v>
      </c>
      <c r="G470" s="3" t="e">
        <f t="shared" si="39"/>
        <v>#VALUE!</v>
      </c>
      <c r="H470" s="3" t="e">
        <f t="shared" si="39"/>
        <v>#VALUE!</v>
      </c>
      <c r="J470" s="7"/>
    </row>
    <row r="471" spans="1:13" ht="15.75" x14ac:dyDescent="0.25">
      <c r="A471" s="28" t="str">
        <f>_xlfn.XLOOKUP(P!C471,'Banco de Dados'!$B$3:$B$274,'Banco de Dados'!$K$3:$K$274,"")</f>
        <v/>
      </c>
      <c r="B471" s="2">
        <v>0</v>
      </c>
      <c r="C471" s="2">
        <v>0</v>
      </c>
      <c r="D471" s="2">
        <v>0</v>
      </c>
      <c r="E471" s="2">
        <v>0</v>
      </c>
      <c r="F471" s="32" t="e">
        <f t="shared" si="40"/>
        <v>#DIV/0!</v>
      </c>
      <c r="G471" s="3" t="e">
        <f t="shared" si="39"/>
        <v>#VALUE!</v>
      </c>
      <c r="H471" s="3" t="e">
        <f t="shared" si="39"/>
        <v>#VALUE!</v>
      </c>
      <c r="J471" s="7"/>
      <c r="K471" s="101" t="s">
        <v>216</v>
      </c>
      <c r="L471" s="102">
        <f>K449</f>
        <v>0</v>
      </c>
      <c r="M471" s="103" t="str">
        <f>M449</f>
        <v>Cálcio</v>
      </c>
    </row>
    <row r="472" spans="1:13" x14ac:dyDescent="0.25">
      <c r="A472" s="28" t="str">
        <f>_xlfn.XLOOKUP(P!C472,'Banco de Dados'!$B$3:$B$274,'Banco de Dados'!$K$3:$K$274,"")</f>
        <v/>
      </c>
      <c r="B472" s="2">
        <v>0</v>
      </c>
      <c r="C472" s="2">
        <v>0</v>
      </c>
      <c r="D472" s="2">
        <v>0</v>
      </c>
      <c r="E472" s="2">
        <v>0</v>
      </c>
      <c r="F472" s="32" t="e">
        <f t="shared" si="40"/>
        <v>#DIV/0!</v>
      </c>
      <c r="G472" s="3" t="e">
        <f t="shared" si="39"/>
        <v>#VALUE!</v>
      </c>
      <c r="H472" s="3" t="e">
        <f t="shared" si="39"/>
        <v>#VALUE!</v>
      </c>
      <c r="J472" s="7"/>
      <c r="K472" s="68" t="s">
        <v>68</v>
      </c>
      <c r="L472" s="29" t="e">
        <f>(K455*M457)/M455</f>
        <v>#VALUE!</v>
      </c>
      <c r="M472" s="66" t="str">
        <f>$M$9</f>
        <v>mg/kg</v>
      </c>
    </row>
    <row r="473" spans="1:13" x14ac:dyDescent="0.25">
      <c r="A473" s="28" t="str">
        <f>_xlfn.XLOOKUP(P!C473,'Banco de Dados'!$B$3:$B$274,'Banco de Dados'!$K$3:$K$274,"")</f>
        <v/>
      </c>
      <c r="B473" s="2">
        <v>0</v>
      </c>
      <c r="C473" s="2">
        <v>0</v>
      </c>
      <c r="D473" s="2">
        <v>0</v>
      </c>
      <c r="E473" s="2">
        <v>0</v>
      </c>
      <c r="F473" s="32" t="e">
        <f t="shared" si="40"/>
        <v>#DIV/0!</v>
      </c>
      <c r="G473" s="3" t="e">
        <f t="shared" si="39"/>
        <v>#VALUE!</v>
      </c>
      <c r="H473" s="3" t="e">
        <f t="shared" si="39"/>
        <v>#VALUE!</v>
      </c>
      <c r="J473" s="7"/>
      <c r="K473" s="111" t="s">
        <v>246</v>
      </c>
      <c r="L473" s="126" t="e">
        <f>SQRT(((M460/L460)^2)+((M461/L461)^2)+((M462/L462)^2))</f>
        <v>#VALUE!</v>
      </c>
      <c r="M473" s="66"/>
    </row>
    <row r="474" spans="1:13" x14ac:dyDescent="0.25">
      <c r="A474" s="28" t="str">
        <f>_xlfn.XLOOKUP(P!C474,'Banco de Dados'!$B$3:$B$274,'Banco de Dados'!$K$3:$K$274,"")</f>
        <v/>
      </c>
      <c r="B474" s="2">
        <v>0</v>
      </c>
      <c r="C474" s="2">
        <v>0</v>
      </c>
      <c r="D474" s="2">
        <v>0</v>
      </c>
      <c r="E474" s="2">
        <v>0</v>
      </c>
      <c r="F474" s="32" t="e">
        <f t="shared" si="40"/>
        <v>#DIV/0!</v>
      </c>
      <c r="G474" s="3" t="e">
        <f t="shared" si="39"/>
        <v>#VALUE!</v>
      </c>
      <c r="H474" s="3" t="e">
        <f t="shared" si="39"/>
        <v>#VALUE!</v>
      </c>
      <c r="J474" s="7"/>
      <c r="K474" s="69" t="s">
        <v>247</v>
      </c>
      <c r="L474" s="127" t="e">
        <f>L473*L472</f>
        <v>#VALUE!</v>
      </c>
      <c r="M474" s="71" t="str">
        <f>$M$9</f>
        <v>mg/kg</v>
      </c>
    </row>
    <row r="475" spans="1:13" x14ac:dyDescent="0.25">
      <c r="A475" s="28" t="str">
        <f>_xlfn.XLOOKUP(P!C475,'Banco de Dados'!$B$3:$B$274,'Banco de Dados'!$K$3:$K$274,"")</f>
        <v/>
      </c>
      <c r="B475" s="2">
        <v>0</v>
      </c>
      <c r="C475" s="2">
        <v>0</v>
      </c>
      <c r="D475" s="2">
        <v>0</v>
      </c>
      <c r="E475" s="2">
        <v>0</v>
      </c>
      <c r="F475" s="32" t="e">
        <f t="shared" si="40"/>
        <v>#DIV/0!</v>
      </c>
      <c r="G475" s="3" t="e">
        <f t="shared" si="39"/>
        <v>#VALUE!</v>
      </c>
      <c r="H475" s="3" t="e">
        <f t="shared" si="39"/>
        <v>#VALUE!</v>
      </c>
      <c r="J475" s="7"/>
      <c r="K475" s="123"/>
      <c r="L475" s="124"/>
    </row>
    <row r="476" spans="1:13" x14ac:dyDescent="0.25">
      <c r="A476" s="28" t="str">
        <f>_xlfn.XLOOKUP(P!C476,'Banco de Dados'!$B$3:$B$274,'Banco de Dados'!$K$3:$K$274,"")</f>
        <v/>
      </c>
      <c r="B476" s="2">
        <v>0</v>
      </c>
      <c r="C476" s="2">
        <v>0</v>
      </c>
      <c r="D476" s="2">
        <v>0</v>
      </c>
      <c r="E476" s="2">
        <v>0</v>
      </c>
      <c r="F476" s="32" t="e">
        <f t="shared" si="40"/>
        <v>#DIV/0!</v>
      </c>
      <c r="G476" s="3" t="e">
        <f t="shared" si="39"/>
        <v>#VALUE!</v>
      </c>
      <c r="H476" s="3" t="e">
        <f t="shared" si="39"/>
        <v>#VALUE!</v>
      </c>
      <c r="J476" s="7"/>
    </row>
    <row r="477" spans="1:13" x14ac:dyDescent="0.25">
      <c r="A477" s="28" t="str">
        <f>_xlfn.XLOOKUP(P!C477,'Banco de Dados'!$B$3:$B$274,'Banco de Dados'!$K$3:$K$274,"")</f>
        <v/>
      </c>
      <c r="B477" s="2">
        <v>0</v>
      </c>
      <c r="C477" s="2">
        <v>0</v>
      </c>
      <c r="D477" s="2">
        <v>0</v>
      </c>
      <c r="E477" s="2">
        <v>0</v>
      </c>
      <c r="F477" s="32" t="e">
        <f t="shared" si="40"/>
        <v>#DIV/0!</v>
      </c>
      <c r="G477" s="3" t="e">
        <f t="shared" si="39"/>
        <v>#VALUE!</v>
      </c>
      <c r="H477" s="3" t="e">
        <f t="shared" si="39"/>
        <v>#VALUE!</v>
      </c>
      <c r="J477" s="7"/>
    </row>
    <row r="478" spans="1:13" x14ac:dyDescent="0.25">
      <c r="A478" s="28" t="str">
        <f>_xlfn.XLOOKUP(P!C478,'Banco de Dados'!$B$3:$B$274,'Banco de Dados'!$K$3:$K$274,"")</f>
        <v/>
      </c>
      <c r="B478" s="2">
        <v>0</v>
      </c>
      <c r="C478" s="2">
        <v>0</v>
      </c>
      <c r="D478" s="2">
        <v>0</v>
      </c>
      <c r="E478" s="2">
        <v>0</v>
      </c>
      <c r="F478" s="32" t="e">
        <f t="shared" si="40"/>
        <v>#DIV/0!</v>
      </c>
      <c r="G478" s="3" t="e">
        <f t="shared" ref="G478:H480" si="41">D478*$E$448</f>
        <v>#VALUE!</v>
      </c>
      <c r="H478" s="3" t="e">
        <f t="shared" si="41"/>
        <v>#VALUE!</v>
      </c>
      <c r="J478" s="7"/>
    </row>
    <row r="479" spans="1:13" x14ac:dyDescent="0.25">
      <c r="A479" s="28" t="str">
        <f>_xlfn.XLOOKUP(P!C479,'Banco de Dados'!$B$3:$B$274,'Banco de Dados'!$K$3:$K$274,"")</f>
        <v/>
      </c>
      <c r="B479" s="2">
        <v>0</v>
      </c>
      <c r="C479" s="2">
        <v>0</v>
      </c>
      <c r="D479" s="2">
        <v>0</v>
      </c>
      <c r="E479" s="2">
        <v>0</v>
      </c>
      <c r="F479" s="32" t="e">
        <f t="shared" si="40"/>
        <v>#DIV/0!</v>
      </c>
      <c r="G479" s="3" t="e">
        <f t="shared" si="41"/>
        <v>#VALUE!</v>
      </c>
      <c r="H479" s="3" t="e">
        <f t="shared" si="41"/>
        <v>#VALUE!</v>
      </c>
      <c r="J479" s="7"/>
    </row>
    <row r="480" spans="1:13" x14ac:dyDescent="0.25">
      <c r="A480" s="28" t="str">
        <f>_xlfn.XLOOKUP(P!C480,'Banco de Dados'!$B$3:$B$274,'Banco de Dados'!$K$3:$K$274,"")</f>
        <v/>
      </c>
      <c r="B480" s="2">
        <v>0</v>
      </c>
      <c r="C480" s="2">
        <v>0</v>
      </c>
      <c r="D480" s="2">
        <v>0</v>
      </c>
      <c r="E480" s="2">
        <v>0</v>
      </c>
      <c r="F480" s="32" t="e">
        <f t="shared" si="40"/>
        <v>#DIV/0!</v>
      </c>
      <c r="G480" s="3" t="e">
        <f t="shared" si="41"/>
        <v>#VALUE!</v>
      </c>
      <c r="H480" s="3" t="e">
        <f t="shared" si="41"/>
        <v>#VALUE!</v>
      </c>
      <c r="J480" s="7"/>
    </row>
    <row r="481" spans="1:14" x14ac:dyDescent="0.25">
      <c r="A481" s="21"/>
      <c r="B481" s="21"/>
      <c r="C481" s="21"/>
      <c r="D481" s="21"/>
      <c r="E481" s="21"/>
      <c r="F481" s="77"/>
      <c r="G481" s="21"/>
      <c r="H481" s="21"/>
      <c r="J481" s="21"/>
      <c r="K481" s="21"/>
      <c r="L481" s="21"/>
      <c r="M481" s="21"/>
      <c r="N481" s="21"/>
    </row>
    <row r="482" spans="1:14" ht="15.75" x14ac:dyDescent="0.25">
      <c r="A482" s="36">
        <f>'Nome das Amostras'!A18</f>
        <v>0</v>
      </c>
      <c r="B482" s="164" t="e">
        <f>VLOOKUP(A482,'Nome das Amostras'!$A$3:$D$28,2,FALSE)</f>
        <v>#N/A</v>
      </c>
      <c r="C482" s="164"/>
      <c r="D482" s="51" t="s">
        <v>65</v>
      </c>
      <c r="E482" s="52" t="e">
        <f>'Banco de Dados'!$O$13/'Banco de Dados'!DI13</f>
        <v>#VALUE!</v>
      </c>
      <c r="F482" s="74"/>
      <c r="G482" s="3"/>
      <c r="H482" s="3"/>
      <c r="J482" s="7"/>
    </row>
    <row r="483" spans="1:14" ht="15.75" x14ac:dyDescent="0.25">
      <c r="A483" s="107" t="s">
        <v>1</v>
      </c>
      <c r="B483" s="107" t="s">
        <v>0</v>
      </c>
      <c r="C483" s="107" t="s">
        <v>212</v>
      </c>
      <c r="D483" s="107" t="s">
        <v>209</v>
      </c>
      <c r="E483" s="107" t="s">
        <v>213</v>
      </c>
      <c r="F483" s="76" t="s">
        <v>219</v>
      </c>
      <c r="G483" s="54" t="s">
        <v>140</v>
      </c>
      <c r="H483" s="54" t="s">
        <v>66</v>
      </c>
      <c r="J483" s="7"/>
      <c r="K483" s="72">
        <f>A482</f>
        <v>0</v>
      </c>
      <c r="L483" s="55" t="s">
        <v>215</v>
      </c>
      <c r="M483" s="41" t="str">
        <f>$A$1</f>
        <v>Cálcio</v>
      </c>
      <c r="N483" s="3"/>
    </row>
    <row r="484" spans="1:14" x14ac:dyDescent="0.25">
      <c r="A484" s="28" t="str">
        <f>_xlfn.XLOOKUP(P!C484,'Banco de Dados'!$B$3:$B$274,'Banco de Dados'!$K$3:$K$274,"")</f>
        <v/>
      </c>
      <c r="B484" s="2" cm="1">
        <f t="array" ref="B484:E514">Dados!DE5:DH35</f>
        <v>0</v>
      </c>
      <c r="C484" s="2">
        <v>0</v>
      </c>
      <c r="D484" s="2">
        <v>0</v>
      </c>
      <c r="E484" s="2">
        <v>0</v>
      </c>
      <c r="F484" s="32" t="e">
        <f>(E484*100)/D484</f>
        <v>#DIV/0!</v>
      </c>
      <c r="G484" s="3" t="e">
        <f t="shared" ref="G484:H511" si="42">D484*$E$482</f>
        <v>#VALUE!</v>
      </c>
      <c r="H484" s="3" t="e">
        <f t="shared" si="42"/>
        <v>#VALUE!</v>
      </c>
      <c r="J484" s="7"/>
      <c r="K484" s="5" t="s">
        <v>210</v>
      </c>
      <c r="L484" s="5"/>
      <c r="M484" s="5" t="s">
        <v>211</v>
      </c>
    </row>
    <row r="485" spans="1:14" x14ac:dyDescent="0.25">
      <c r="A485" s="28" t="str">
        <f>_xlfn.XLOOKUP(P!C485,'Banco de Dados'!$B$3:$B$274,'Banco de Dados'!$K$3:$K$274,"")</f>
        <v/>
      </c>
      <c r="B485" s="2">
        <v>0</v>
      </c>
      <c r="C485" s="2">
        <v>0</v>
      </c>
      <c r="D485" s="2">
        <v>0</v>
      </c>
      <c r="E485" s="2">
        <v>0</v>
      </c>
      <c r="F485" s="32" t="e">
        <f t="shared" ref="F485:F514" si="43">(E485*100)/D485</f>
        <v>#DIV/0!</v>
      </c>
      <c r="G485" s="3" t="e">
        <f t="shared" si="42"/>
        <v>#VALUE!</v>
      </c>
      <c r="H485" s="3" t="e">
        <f t="shared" si="42"/>
        <v>#VALUE!</v>
      </c>
      <c r="J485" s="7"/>
      <c r="K485" s="6" t="str">
        <f>_xlfn.XLOOKUP($B$4,A484:A511,G484:G511,"")</f>
        <v/>
      </c>
      <c r="L485" s="6"/>
      <c r="M485" s="6" t="str">
        <f>_xlfn.XLOOKUP($B$4,A484:A511,H484:H511,"")</f>
        <v/>
      </c>
    </row>
    <row r="486" spans="1:14" x14ac:dyDescent="0.25">
      <c r="A486" s="28" t="str">
        <f>_xlfn.XLOOKUP(P!C486,'Banco de Dados'!$B$3:$B$274,'Banco de Dados'!$K$3:$K$274,"")</f>
        <v/>
      </c>
      <c r="B486" s="2">
        <v>0</v>
      </c>
      <c r="C486" s="2">
        <v>0</v>
      </c>
      <c r="D486" s="2">
        <v>0</v>
      </c>
      <c r="E486" s="2">
        <v>0</v>
      </c>
      <c r="F486" s="32" t="e">
        <f t="shared" si="43"/>
        <v>#DIV/0!</v>
      </c>
      <c r="G486" s="3" t="e">
        <f t="shared" si="42"/>
        <v>#VALUE!</v>
      </c>
      <c r="H486" s="3" t="e">
        <f t="shared" si="42"/>
        <v>#VALUE!</v>
      </c>
      <c r="J486" s="7"/>
    </row>
    <row r="487" spans="1:14" ht="15.75" x14ac:dyDescent="0.25">
      <c r="A487" s="28" t="str">
        <f>_xlfn.XLOOKUP(P!C487,'Banco de Dados'!$B$3:$B$274,'Banco de Dados'!$K$3:$K$274,"")</f>
        <v/>
      </c>
      <c r="B487" s="2">
        <v>0</v>
      </c>
      <c r="C487" s="2">
        <v>0</v>
      </c>
      <c r="D487" s="2">
        <v>0</v>
      </c>
      <c r="E487" s="2">
        <v>0</v>
      </c>
      <c r="F487" s="32" t="e">
        <f t="shared" si="43"/>
        <v>#DIV/0!</v>
      </c>
      <c r="G487" s="3" t="e">
        <f t="shared" si="42"/>
        <v>#VALUE!</v>
      </c>
      <c r="H487" s="3" t="e">
        <f t="shared" si="42"/>
        <v>#VALUE!</v>
      </c>
      <c r="K487" s="165" t="s">
        <v>67</v>
      </c>
      <c r="L487" s="166"/>
      <c r="M487" s="167"/>
      <c r="N487"/>
    </row>
    <row r="488" spans="1:14" x14ac:dyDescent="0.25">
      <c r="A488" s="28" t="str">
        <f>_xlfn.XLOOKUP(P!C488,'Banco de Dados'!$B$3:$B$274,'Banco de Dados'!$K$3:$K$274,"")</f>
        <v/>
      </c>
      <c r="B488" s="2">
        <v>0</v>
      </c>
      <c r="C488" s="2">
        <v>0</v>
      </c>
      <c r="D488" s="2">
        <v>0</v>
      </c>
      <c r="E488" s="2">
        <v>0</v>
      </c>
      <c r="F488" s="32" t="e">
        <f t="shared" si="43"/>
        <v>#DIV/0!</v>
      </c>
      <c r="G488" s="3" t="e">
        <f t="shared" si="42"/>
        <v>#VALUE!</v>
      </c>
      <c r="H488" s="3" t="e">
        <f t="shared" si="42"/>
        <v>#VALUE!</v>
      </c>
      <c r="J488" s="7"/>
      <c r="K488" s="104" t="s">
        <v>240</v>
      </c>
      <c r="L488" s="39"/>
      <c r="M488" s="106" t="s">
        <v>209</v>
      </c>
    </row>
    <row r="489" spans="1:14" x14ac:dyDescent="0.25">
      <c r="A489" s="28" t="str">
        <f>_xlfn.XLOOKUP(P!C489,'Banco de Dados'!$B$3:$B$274,'Banco de Dados'!$K$3:$K$274,"")</f>
        <v/>
      </c>
      <c r="B489" s="2">
        <v>0</v>
      </c>
      <c r="C489" s="2">
        <v>0</v>
      </c>
      <c r="D489" s="2">
        <v>0</v>
      </c>
      <c r="E489" s="2">
        <v>0</v>
      </c>
      <c r="F489" s="32" t="e">
        <f t="shared" si="43"/>
        <v>#DIV/0!</v>
      </c>
      <c r="G489" s="3" t="e">
        <f t="shared" si="42"/>
        <v>#VALUE!</v>
      </c>
      <c r="H489" s="3" t="e">
        <f t="shared" si="42"/>
        <v>#VALUE!</v>
      </c>
      <c r="J489" s="58" t="s">
        <v>38</v>
      </c>
      <c r="K489" s="59">
        <f>$L$9</f>
        <v>50450</v>
      </c>
      <c r="L489" s="60"/>
      <c r="M489" s="61">
        <f>$M$11</f>
        <v>427317</v>
      </c>
      <c r="N489" s="60"/>
    </row>
    <row r="490" spans="1:14" x14ac:dyDescent="0.25">
      <c r="A490" s="28" t="str">
        <f>_xlfn.XLOOKUP(P!C490,'Banco de Dados'!$B$3:$B$274,'Banco de Dados'!$K$3:$K$274,"")</f>
        <v/>
      </c>
      <c r="B490" s="2">
        <v>0</v>
      </c>
      <c r="C490" s="2">
        <v>0</v>
      </c>
      <c r="D490" s="2">
        <v>0</v>
      </c>
      <c r="E490" s="2">
        <v>0</v>
      </c>
      <c r="F490" s="32" t="e">
        <f t="shared" si="43"/>
        <v>#DIV/0!</v>
      </c>
      <c r="G490" s="3" t="e">
        <f t="shared" si="42"/>
        <v>#VALUE!</v>
      </c>
      <c r="H490" s="3" t="e">
        <f t="shared" si="42"/>
        <v>#VALUE!</v>
      </c>
      <c r="J490" s="2"/>
      <c r="K490" s="18"/>
      <c r="L490" s="2" t="s">
        <v>70</v>
      </c>
      <c r="M490" s="19"/>
    </row>
    <row r="491" spans="1:14" x14ac:dyDescent="0.25">
      <c r="A491" s="28" t="str">
        <f>_xlfn.XLOOKUP(P!C491,'Banco de Dados'!$B$3:$B$274,'Banco de Dados'!$K$3:$K$274,"")</f>
        <v/>
      </c>
      <c r="B491" s="2">
        <v>0</v>
      </c>
      <c r="C491" s="2">
        <v>0</v>
      </c>
      <c r="D491" s="2">
        <v>0</v>
      </c>
      <c r="E491" s="2">
        <v>0</v>
      </c>
      <c r="F491" s="32" t="e">
        <f t="shared" si="43"/>
        <v>#DIV/0!</v>
      </c>
      <c r="G491" s="3" t="e">
        <f t="shared" si="42"/>
        <v>#VALUE!</v>
      </c>
      <c r="H491" s="3" t="e">
        <f t="shared" si="42"/>
        <v>#VALUE!</v>
      </c>
      <c r="J491" s="58" t="s">
        <v>69</v>
      </c>
      <c r="K491" s="62" t="s">
        <v>71</v>
      </c>
      <c r="L491" s="63"/>
      <c r="M491" s="64" t="str">
        <f>K485</f>
        <v/>
      </c>
      <c r="N491" s="60"/>
    </row>
    <row r="492" spans="1:14" x14ac:dyDescent="0.25">
      <c r="A492" s="28" t="str">
        <f>_xlfn.XLOOKUP(P!C492,'Banco de Dados'!$B$3:$B$274,'Banco de Dados'!$K$3:$K$274,"")</f>
        <v/>
      </c>
      <c r="B492" s="2">
        <v>0</v>
      </c>
      <c r="C492" s="2">
        <v>0</v>
      </c>
      <c r="D492" s="2">
        <v>0</v>
      </c>
      <c r="E492" s="2">
        <v>0</v>
      </c>
      <c r="F492" s="32" t="e">
        <f t="shared" si="43"/>
        <v>#DIV/0!</v>
      </c>
      <c r="G492" s="3" t="e">
        <f t="shared" si="42"/>
        <v>#VALUE!</v>
      </c>
      <c r="H492" s="3" t="e">
        <f t="shared" si="42"/>
        <v>#VALUE!</v>
      </c>
      <c r="J492" s="7"/>
    </row>
    <row r="493" spans="1:14" ht="15.75" x14ac:dyDescent="0.25">
      <c r="A493" s="28" t="str">
        <f>_xlfn.XLOOKUP(P!C493,'Banco de Dados'!$B$3:$B$274,'Banco de Dados'!$K$3:$K$274,"")</f>
        <v/>
      </c>
      <c r="B493" s="2">
        <v>0</v>
      </c>
      <c r="C493" s="2">
        <v>0</v>
      </c>
      <c r="D493" s="2">
        <v>0</v>
      </c>
      <c r="E493" s="2">
        <v>0</v>
      </c>
      <c r="F493" s="32" t="e">
        <f t="shared" si="43"/>
        <v>#DIV/0!</v>
      </c>
      <c r="G493" s="3" t="e">
        <f t="shared" si="42"/>
        <v>#VALUE!</v>
      </c>
      <c r="H493" s="3" t="e">
        <f t="shared" si="42"/>
        <v>#VALUE!</v>
      </c>
      <c r="J493" s="7"/>
      <c r="K493" s="165" t="s">
        <v>218</v>
      </c>
      <c r="L493" s="166"/>
      <c r="M493" s="167"/>
    </row>
    <row r="494" spans="1:14" x14ac:dyDescent="0.25">
      <c r="A494" s="28" t="str">
        <f>_xlfn.XLOOKUP(P!C494,'Banco de Dados'!$B$3:$B$274,'Banco de Dados'!$K$3:$K$274,"")</f>
        <v/>
      </c>
      <c r="B494" s="2">
        <v>0</v>
      </c>
      <c r="C494" s="2">
        <v>0</v>
      </c>
      <c r="D494" s="2">
        <v>0</v>
      </c>
      <c r="E494" s="2">
        <v>0</v>
      </c>
      <c r="F494" s="32" t="e">
        <f t="shared" si="43"/>
        <v>#DIV/0!</v>
      </c>
      <c r="G494" s="3" t="e">
        <f t="shared" si="42"/>
        <v>#VALUE!</v>
      </c>
      <c r="H494" s="3" t="e">
        <f t="shared" si="42"/>
        <v>#VALUE!</v>
      </c>
      <c r="J494" s="7"/>
      <c r="K494" s="104" t="s">
        <v>236</v>
      </c>
      <c r="L494" s="108" t="str">
        <f>K485</f>
        <v/>
      </c>
      <c r="M494" s="109" t="str">
        <f>M485</f>
        <v/>
      </c>
    </row>
    <row r="495" spans="1:14" x14ac:dyDescent="0.25">
      <c r="A495" s="28" t="str">
        <f>_xlfn.XLOOKUP(P!C495,'Banco de Dados'!$B$3:$B$274,'Banco de Dados'!$K$3:$K$274,"")</f>
        <v/>
      </c>
      <c r="B495" s="2">
        <v>0</v>
      </c>
      <c r="C495" s="2">
        <v>0</v>
      </c>
      <c r="D495" s="2">
        <v>0</v>
      </c>
      <c r="E495" s="2">
        <v>0</v>
      </c>
      <c r="F495" s="32" t="e">
        <f t="shared" si="43"/>
        <v>#DIV/0!</v>
      </c>
      <c r="G495" s="3" t="e">
        <f t="shared" si="42"/>
        <v>#VALUE!</v>
      </c>
      <c r="H495" s="3" t="e">
        <f t="shared" si="42"/>
        <v>#VALUE!</v>
      </c>
      <c r="J495" s="7"/>
      <c r="K495" s="104" t="s">
        <v>237</v>
      </c>
      <c r="L495" s="105">
        <f>$L$9</f>
        <v>50450</v>
      </c>
      <c r="M495" s="106">
        <f>$L$10</f>
        <v>550</v>
      </c>
    </row>
    <row r="496" spans="1:14" x14ac:dyDescent="0.25">
      <c r="A496" s="28" t="str">
        <f>_xlfn.XLOOKUP(P!C496,'Banco de Dados'!$B$3:$B$274,'Banco de Dados'!$K$3:$K$274,"")</f>
        <v/>
      </c>
      <c r="B496" s="2">
        <v>0</v>
      </c>
      <c r="C496" s="2">
        <v>0</v>
      </c>
      <c r="D496" s="2">
        <v>0</v>
      </c>
      <c r="E496" s="2">
        <v>0</v>
      </c>
      <c r="F496" s="32" t="e">
        <f t="shared" si="43"/>
        <v>#DIV/0!</v>
      </c>
      <c r="G496" s="3" t="e">
        <f t="shared" si="42"/>
        <v>#VALUE!</v>
      </c>
      <c r="H496" s="3" t="e">
        <f t="shared" si="42"/>
        <v>#VALUE!</v>
      </c>
      <c r="J496" s="7"/>
      <c r="K496" s="104" t="s">
        <v>238</v>
      </c>
      <c r="L496" s="105">
        <f>$M$11</f>
        <v>427317</v>
      </c>
      <c r="M496" s="106">
        <f>$M$12</f>
        <v>637</v>
      </c>
    </row>
    <row r="497" spans="1:13" x14ac:dyDescent="0.25">
      <c r="A497" s="28" t="str">
        <f>_xlfn.XLOOKUP(P!C497,'Banco de Dados'!$B$3:$B$274,'Banco de Dados'!$K$3:$K$274,"")</f>
        <v/>
      </c>
      <c r="B497" s="2">
        <v>0</v>
      </c>
      <c r="C497" s="2">
        <v>0</v>
      </c>
      <c r="D497" s="2">
        <v>0</v>
      </c>
      <c r="E497" s="2">
        <v>0</v>
      </c>
      <c r="F497" s="32" t="e">
        <f t="shared" si="43"/>
        <v>#DIV/0!</v>
      </c>
      <c r="G497" s="3" t="e">
        <f t="shared" si="42"/>
        <v>#VALUE!</v>
      </c>
      <c r="H497" s="3" t="e">
        <f t="shared" si="42"/>
        <v>#VALUE!</v>
      </c>
      <c r="J497" s="7"/>
      <c r="K497" s="69" t="s">
        <v>217</v>
      </c>
      <c r="L497" s="110" t="e">
        <f>SQRT(((M494/L494)^2)+((M495/L495)^2)+((M496/L496)^2))</f>
        <v>#VALUE!</v>
      </c>
      <c r="M497" s="71" t="str">
        <f>M506</f>
        <v>mg/kg</v>
      </c>
    </row>
    <row r="498" spans="1:13" x14ac:dyDescent="0.25">
      <c r="A498" s="28" t="str">
        <f>_xlfn.XLOOKUP(P!C498,'Banco de Dados'!$B$3:$B$274,'Banco de Dados'!$K$3:$K$274,"")</f>
        <v/>
      </c>
      <c r="B498" s="2">
        <v>0</v>
      </c>
      <c r="C498" s="2">
        <v>0</v>
      </c>
      <c r="D498" s="2">
        <v>0</v>
      </c>
      <c r="E498" s="2">
        <v>0</v>
      </c>
      <c r="F498" s="32" t="e">
        <f t="shared" si="43"/>
        <v>#DIV/0!</v>
      </c>
      <c r="G498" s="3" t="e">
        <f t="shared" si="42"/>
        <v>#VALUE!</v>
      </c>
      <c r="H498" s="3" t="e">
        <f t="shared" si="42"/>
        <v>#VALUE!</v>
      </c>
      <c r="J498" s="7"/>
    </row>
    <row r="499" spans="1:13" x14ac:dyDescent="0.25">
      <c r="A499" s="28" t="str">
        <f>_xlfn.XLOOKUP(P!C499,'Banco de Dados'!$B$3:$B$274,'Banco de Dados'!$K$3:$K$274,"")</f>
        <v/>
      </c>
      <c r="B499" s="2">
        <v>0</v>
      </c>
      <c r="C499" s="2">
        <v>0</v>
      </c>
      <c r="D499" s="2">
        <v>0</v>
      </c>
      <c r="E499" s="2">
        <v>0</v>
      </c>
      <c r="F499" s="32" t="e">
        <f t="shared" si="43"/>
        <v>#DIV/0!</v>
      </c>
      <c r="G499" s="3" t="e">
        <f t="shared" si="42"/>
        <v>#VALUE!</v>
      </c>
      <c r="H499" s="3" t="e">
        <f t="shared" si="42"/>
        <v>#VALUE!</v>
      </c>
      <c r="J499" s="7"/>
    </row>
    <row r="500" spans="1:13" x14ac:dyDescent="0.25">
      <c r="A500" s="28" t="str">
        <f>_xlfn.XLOOKUP(P!C500,'Banco de Dados'!$B$3:$B$274,'Banco de Dados'!$K$3:$K$274,"")</f>
        <v/>
      </c>
      <c r="B500" s="2">
        <v>0</v>
      </c>
      <c r="C500" s="2">
        <v>0</v>
      </c>
      <c r="D500" s="2">
        <v>0</v>
      </c>
      <c r="E500" s="2">
        <v>0</v>
      </c>
      <c r="F500" s="32" t="e">
        <f t="shared" si="43"/>
        <v>#DIV/0!</v>
      </c>
      <c r="G500" s="3" t="e">
        <f t="shared" si="42"/>
        <v>#VALUE!</v>
      </c>
      <c r="H500" s="3" t="e">
        <f t="shared" si="42"/>
        <v>#VALUE!</v>
      </c>
      <c r="J500" s="7"/>
    </row>
    <row r="501" spans="1:13" x14ac:dyDescent="0.25">
      <c r="A501" s="28" t="str">
        <f>_xlfn.XLOOKUP(P!C501,'Banco de Dados'!$B$3:$B$274,'Banco de Dados'!$K$3:$K$274,"")</f>
        <v/>
      </c>
      <c r="B501" s="2">
        <v>0</v>
      </c>
      <c r="C501" s="2">
        <v>0</v>
      </c>
      <c r="D501" s="2">
        <v>0</v>
      </c>
      <c r="E501" s="2">
        <v>0</v>
      </c>
      <c r="F501" s="32" t="e">
        <f t="shared" si="43"/>
        <v>#DIV/0!</v>
      </c>
      <c r="G501" s="3" t="e">
        <f t="shared" si="42"/>
        <v>#VALUE!</v>
      </c>
      <c r="H501" s="3" t="e">
        <f t="shared" si="42"/>
        <v>#VALUE!</v>
      </c>
      <c r="J501" s="7"/>
    </row>
    <row r="502" spans="1:13" x14ac:dyDescent="0.25">
      <c r="A502" s="28" t="str">
        <f>_xlfn.XLOOKUP(P!C502,'Banco de Dados'!$B$3:$B$274,'Banco de Dados'!$K$3:$K$274,"")</f>
        <v/>
      </c>
      <c r="B502" s="2">
        <v>0</v>
      </c>
      <c r="C502" s="2">
        <v>0</v>
      </c>
      <c r="D502" s="2">
        <v>0</v>
      </c>
      <c r="E502" s="2">
        <v>0</v>
      </c>
      <c r="F502" s="32" t="e">
        <f t="shared" si="43"/>
        <v>#DIV/0!</v>
      </c>
      <c r="G502" s="3" t="e">
        <f t="shared" si="42"/>
        <v>#VALUE!</v>
      </c>
      <c r="H502" s="3" t="e">
        <f t="shared" si="42"/>
        <v>#VALUE!</v>
      </c>
      <c r="J502" s="7"/>
    </row>
    <row r="503" spans="1:13" x14ac:dyDescent="0.25">
      <c r="A503" s="28" t="str">
        <f>_xlfn.XLOOKUP(P!C503,'Banco de Dados'!$B$3:$B$274,'Banco de Dados'!$K$3:$K$274,"")</f>
        <v/>
      </c>
      <c r="B503" s="2">
        <v>0</v>
      </c>
      <c r="C503" s="2">
        <v>0</v>
      </c>
      <c r="D503" s="2">
        <v>0</v>
      </c>
      <c r="E503" s="2">
        <v>0</v>
      </c>
      <c r="F503" s="32" t="e">
        <f t="shared" si="43"/>
        <v>#DIV/0!</v>
      </c>
      <c r="G503" s="3" t="e">
        <f t="shared" si="42"/>
        <v>#VALUE!</v>
      </c>
      <c r="H503" s="3" t="e">
        <f t="shared" si="42"/>
        <v>#VALUE!</v>
      </c>
      <c r="J503" s="7"/>
    </row>
    <row r="504" spans="1:13" x14ac:dyDescent="0.25">
      <c r="A504" s="28" t="str">
        <f>_xlfn.XLOOKUP(P!C504,'Banco de Dados'!$B$3:$B$274,'Banco de Dados'!$K$3:$K$274,"")</f>
        <v/>
      </c>
      <c r="B504" s="2">
        <v>0</v>
      </c>
      <c r="C504" s="2">
        <v>0</v>
      </c>
      <c r="D504" s="2">
        <v>0</v>
      </c>
      <c r="E504" s="17">
        <v>0</v>
      </c>
      <c r="F504" s="32" t="e">
        <f t="shared" si="43"/>
        <v>#DIV/0!</v>
      </c>
      <c r="G504" s="3" t="e">
        <f t="shared" si="42"/>
        <v>#VALUE!</v>
      </c>
      <c r="H504" s="3" t="e">
        <f t="shared" si="42"/>
        <v>#VALUE!</v>
      </c>
      <c r="J504" s="7"/>
    </row>
    <row r="505" spans="1:13" ht="15.75" x14ac:dyDescent="0.25">
      <c r="A505" s="28" t="str">
        <f>_xlfn.XLOOKUP(P!C505,'Banco de Dados'!$B$3:$B$274,'Banco de Dados'!$K$3:$K$274,"")</f>
        <v/>
      </c>
      <c r="B505" s="2">
        <v>0</v>
      </c>
      <c r="C505" s="2">
        <v>0</v>
      </c>
      <c r="D505" s="2">
        <v>0</v>
      </c>
      <c r="E505" s="2">
        <v>0</v>
      </c>
      <c r="F505" s="32" t="e">
        <f t="shared" si="43"/>
        <v>#DIV/0!</v>
      </c>
      <c r="G505" s="3" t="e">
        <f t="shared" si="42"/>
        <v>#VALUE!</v>
      </c>
      <c r="H505" s="3" t="e">
        <f t="shared" si="42"/>
        <v>#VALUE!</v>
      </c>
      <c r="J505" s="7"/>
      <c r="K505" s="101" t="s">
        <v>216</v>
      </c>
      <c r="L505" s="102">
        <f>K483</f>
        <v>0</v>
      </c>
      <c r="M505" s="103" t="str">
        <f>M483</f>
        <v>Cálcio</v>
      </c>
    </row>
    <row r="506" spans="1:13" x14ac:dyDescent="0.25">
      <c r="A506" s="28" t="str">
        <f>_xlfn.XLOOKUP(P!C506,'Banco de Dados'!$B$3:$B$274,'Banco de Dados'!$K$3:$K$274,"")</f>
        <v/>
      </c>
      <c r="B506" s="2">
        <v>0</v>
      </c>
      <c r="C506" s="2">
        <v>0</v>
      </c>
      <c r="D506" s="2">
        <v>0</v>
      </c>
      <c r="E506" s="2">
        <v>0</v>
      </c>
      <c r="F506" s="32" t="e">
        <f t="shared" si="43"/>
        <v>#DIV/0!</v>
      </c>
      <c r="G506" s="3" t="e">
        <f t="shared" si="42"/>
        <v>#VALUE!</v>
      </c>
      <c r="H506" s="3" t="e">
        <f t="shared" si="42"/>
        <v>#VALUE!</v>
      </c>
      <c r="J506" s="7"/>
      <c r="K506" s="68" t="s">
        <v>68</v>
      </c>
      <c r="L506" s="29" t="e">
        <f>(K489*M491)/M489</f>
        <v>#VALUE!</v>
      </c>
      <c r="M506" s="66" t="str">
        <f>$M$9</f>
        <v>mg/kg</v>
      </c>
    </row>
    <row r="507" spans="1:13" x14ac:dyDescent="0.25">
      <c r="A507" s="28" t="str">
        <f>_xlfn.XLOOKUP(P!C507,'Banco de Dados'!$B$3:$B$274,'Banco de Dados'!$K$3:$K$274,"")</f>
        <v/>
      </c>
      <c r="B507" s="2">
        <v>0</v>
      </c>
      <c r="C507" s="2">
        <v>0</v>
      </c>
      <c r="D507" s="2">
        <v>0</v>
      </c>
      <c r="E507" s="2">
        <v>0</v>
      </c>
      <c r="F507" s="32" t="e">
        <f t="shared" si="43"/>
        <v>#DIV/0!</v>
      </c>
      <c r="G507" s="3" t="e">
        <f t="shared" si="42"/>
        <v>#VALUE!</v>
      </c>
      <c r="H507" s="3" t="e">
        <f t="shared" si="42"/>
        <v>#VALUE!</v>
      </c>
      <c r="J507" s="7"/>
      <c r="K507" s="111" t="s">
        <v>246</v>
      </c>
      <c r="L507" s="126" t="e">
        <f>SQRT(((M494/L494)^2)+((M495/L495)^2)+((M496/L496)^2))</f>
        <v>#VALUE!</v>
      </c>
      <c r="M507" s="66"/>
    </row>
    <row r="508" spans="1:13" x14ac:dyDescent="0.25">
      <c r="A508" s="28" t="str">
        <f>_xlfn.XLOOKUP(P!C508,'Banco de Dados'!$B$3:$B$274,'Banco de Dados'!$K$3:$K$274,"")</f>
        <v/>
      </c>
      <c r="B508" s="2">
        <v>0</v>
      </c>
      <c r="C508" s="2">
        <v>0</v>
      </c>
      <c r="D508" s="2">
        <v>0</v>
      </c>
      <c r="E508" s="2">
        <v>0</v>
      </c>
      <c r="F508" s="32" t="e">
        <f t="shared" si="43"/>
        <v>#DIV/0!</v>
      </c>
      <c r="G508" s="3" t="e">
        <f t="shared" si="42"/>
        <v>#VALUE!</v>
      </c>
      <c r="H508" s="3" t="e">
        <f t="shared" si="42"/>
        <v>#VALUE!</v>
      </c>
      <c r="J508" s="7"/>
      <c r="K508" s="69" t="s">
        <v>247</v>
      </c>
      <c r="L508" s="127" t="e">
        <f>L507*L506</f>
        <v>#VALUE!</v>
      </c>
      <c r="M508" s="71" t="str">
        <f>$M$9</f>
        <v>mg/kg</v>
      </c>
    </row>
    <row r="509" spans="1:13" x14ac:dyDescent="0.25">
      <c r="A509" s="28" t="str">
        <f>_xlfn.XLOOKUP(P!C509,'Banco de Dados'!$B$3:$B$274,'Banco de Dados'!$K$3:$K$274,"")</f>
        <v/>
      </c>
      <c r="B509" s="2">
        <v>0</v>
      </c>
      <c r="C509" s="2">
        <v>0</v>
      </c>
      <c r="D509" s="2">
        <v>0</v>
      </c>
      <c r="E509" s="2">
        <v>0</v>
      </c>
      <c r="F509" s="32" t="e">
        <f t="shared" si="43"/>
        <v>#DIV/0!</v>
      </c>
      <c r="G509" s="3" t="e">
        <f t="shared" si="42"/>
        <v>#VALUE!</v>
      </c>
      <c r="H509" s="3" t="e">
        <f t="shared" si="42"/>
        <v>#VALUE!</v>
      </c>
      <c r="J509" s="7"/>
      <c r="K509" s="123"/>
      <c r="L509" s="124"/>
    </row>
    <row r="510" spans="1:13" x14ac:dyDescent="0.25">
      <c r="A510" s="28" t="str">
        <f>_xlfn.XLOOKUP(P!C510,'Banco de Dados'!$B$3:$B$274,'Banco de Dados'!$K$3:$K$274,"")</f>
        <v/>
      </c>
      <c r="B510" s="2">
        <v>0</v>
      </c>
      <c r="C510" s="2">
        <v>0</v>
      </c>
      <c r="D510" s="2">
        <v>0</v>
      </c>
      <c r="E510" s="2">
        <v>0</v>
      </c>
      <c r="F510" s="32" t="e">
        <f t="shared" si="43"/>
        <v>#DIV/0!</v>
      </c>
      <c r="G510" s="3" t="e">
        <f t="shared" si="42"/>
        <v>#VALUE!</v>
      </c>
      <c r="H510" s="3" t="e">
        <f t="shared" si="42"/>
        <v>#VALUE!</v>
      </c>
      <c r="J510" s="7"/>
    </row>
    <row r="511" spans="1:13" x14ac:dyDescent="0.25">
      <c r="A511" s="28" t="str">
        <f>_xlfn.XLOOKUP(P!C511,'Banco de Dados'!$B$3:$B$274,'Banco de Dados'!$K$3:$K$274,"")</f>
        <v/>
      </c>
      <c r="B511" s="2">
        <v>0</v>
      </c>
      <c r="C511" s="2">
        <v>0</v>
      </c>
      <c r="D511" s="2">
        <v>0</v>
      </c>
      <c r="E511" s="2">
        <v>0</v>
      </c>
      <c r="F511" s="32" t="e">
        <f t="shared" si="43"/>
        <v>#DIV/0!</v>
      </c>
      <c r="G511" s="3" t="e">
        <f t="shared" si="42"/>
        <v>#VALUE!</v>
      </c>
      <c r="H511" s="3" t="e">
        <f t="shared" si="42"/>
        <v>#VALUE!</v>
      </c>
      <c r="J511" s="7"/>
    </row>
    <row r="512" spans="1:13" x14ac:dyDescent="0.25">
      <c r="A512" s="28" t="str">
        <f>_xlfn.XLOOKUP(P!C512,'Banco de Dados'!$B$3:$B$274,'Banco de Dados'!$K$3:$K$274,"")</f>
        <v/>
      </c>
      <c r="B512" s="2">
        <v>0</v>
      </c>
      <c r="C512" s="2">
        <v>0</v>
      </c>
      <c r="D512" s="2">
        <v>0</v>
      </c>
      <c r="E512" s="2">
        <v>0</v>
      </c>
      <c r="F512" s="32" t="e">
        <f t="shared" si="43"/>
        <v>#DIV/0!</v>
      </c>
      <c r="G512" s="3" t="e">
        <f t="shared" ref="G512:H514" si="44">D512*$E$482</f>
        <v>#VALUE!</v>
      </c>
      <c r="H512" s="3" t="e">
        <f t="shared" si="44"/>
        <v>#VALUE!</v>
      </c>
      <c r="J512" s="7"/>
    </row>
    <row r="513" spans="1:14" x14ac:dyDescent="0.25">
      <c r="A513" s="28" t="str">
        <f>_xlfn.XLOOKUP(P!C513,'Banco de Dados'!$B$3:$B$274,'Banco de Dados'!$K$3:$K$274,"")</f>
        <v/>
      </c>
      <c r="B513" s="2">
        <v>0</v>
      </c>
      <c r="C513" s="2">
        <v>0</v>
      </c>
      <c r="D513" s="2">
        <v>0</v>
      </c>
      <c r="E513" s="2">
        <v>0</v>
      </c>
      <c r="F513" s="32" t="e">
        <f t="shared" si="43"/>
        <v>#DIV/0!</v>
      </c>
      <c r="G513" s="3" t="e">
        <f t="shared" si="44"/>
        <v>#VALUE!</v>
      </c>
      <c r="H513" s="3" t="e">
        <f t="shared" si="44"/>
        <v>#VALUE!</v>
      </c>
      <c r="J513" s="7"/>
    </row>
    <row r="514" spans="1:14" x14ac:dyDescent="0.25">
      <c r="A514" s="28" t="str">
        <f>_xlfn.XLOOKUP(P!C514,'Banco de Dados'!$B$3:$B$274,'Banco de Dados'!$K$3:$K$274,"")</f>
        <v/>
      </c>
      <c r="B514" s="2">
        <v>0</v>
      </c>
      <c r="C514" s="2">
        <v>0</v>
      </c>
      <c r="D514" s="2">
        <v>0</v>
      </c>
      <c r="E514" s="2">
        <v>0</v>
      </c>
      <c r="F514" s="32" t="e">
        <f t="shared" si="43"/>
        <v>#DIV/0!</v>
      </c>
      <c r="G514" s="3" t="e">
        <f t="shared" si="44"/>
        <v>#VALUE!</v>
      </c>
      <c r="H514" s="3" t="e">
        <f t="shared" si="44"/>
        <v>#VALUE!</v>
      </c>
      <c r="J514" s="7"/>
    </row>
    <row r="515" spans="1:14" x14ac:dyDescent="0.25">
      <c r="A515" s="21"/>
      <c r="B515" s="21"/>
      <c r="C515" s="21"/>
      <c r="D515" s="21"/>
      <c r="E515" s="21"/>
      <c r="F515" s="77"/>
      <c r="G515" s="21"/>
      <c r="H515" s="21"/>
      <c r="J515" s="21"/>
      <c r="K515" s="21"/>
      <c r="L515" s="21"/>
      <c r="M515" s="21"/>
      <c r="N515" s="21"/>
    </row>
    <row r="516" spans="1:14" ht="15.75" x14ac:dyDescent="0.25">
      <c r="A516" s="36">
        <f>'Nome das Amostras'!A19</f>
        <v>0</v>
      </c>
      <c r="B516" s="164" t="e">
        <f>VLOOKUP(A516,'Nome das Amostras'!$A$3:$D$28,2,FALSE)</f>
        <v>#N/A</v>
      </c>
      <c r="C516" s="164"/>
      <c r="D516" s="51" t="s">
        <v>65</v>
      </c>
      <c r="E516" s="52" t="e">
        <f>'Banco de Dados'!$O$13/'Banco de Dados'!DP13</f>
        <v>#VALUE!</v>
      </c>
      <c r="F516" s="74"/>
      <c r="G516" s="3"/>
      <c r="H516" s="3"/>
      <c r="J516" s="7"/>
    </row>
    <row r="517" spans="1:14" ht="15.75" x14ac:dyDescent="0.25">
      <c r="A517" s="107" t="s">
        <v>1</v>
      </c>
      <c r="B517" s="107" t="s">
        <v>0</v>
      </c>
      <c r="C517" s="107" t="s">
        <v>212</v>
      </c>
      <c r="D517" s="107" t="s">
        <v>209</v>
      </c>
      <c r="E517" s="107" t="s">
        <v>213</v>
      </c>
      <c r="F517" s="76" t="s">
        <v>219</v>
      </c>
      <c r="G517" s="54" t="s">
        <v>140</v>
      </c>
      <c r="H517" s="54" t="s">
        <v>66</v>
      </c>
      <c r="J517" s="7"/>
      <c r="K517" s="72">
        <f>A516</f>
        <v>0</v>
      </c>
      <c r="L517" s="55" t="s">
        <v>215</v>
      </c>
      <c r="M517" s="41" t="str">
        <f>$A$1</f>
        <v>Cálcio</v>
      </c>
      <c r="N517" s="3"/>
    </row>
    <row r="518" spans="1:14" x14ac:dyDescent="0.25">
      <c r="A518" s="28" t="str">
        <f>_xlfn.XLOOKUP(P!C518,'Banco de Dados'!$B$3:$B$274,'Banco de Dados'!$K$3:$K$274,"")</f>
        <v/>
      </c>
      <c r="B518" s="2" cm="1">
        <f t="array" ref="B518:E548">Dados!DL5:DO35</f>
        <v>0</v>
      </c>
      <c r="C518" s="2">
        <v>0</v>
      </c>
      <c r="D518" s="2">
        <v>0</v>
      </c>
      <c r="E518" s="2">
        <v>0</v>
      </c>
      <c r="F518" s="32" t="e">
        <f>(E518*100)/D518</f>
        <v>#DIV/0!</v>
      </c>
      <c r="G518" s="3" t="e">
        <f t="shared" ref="G518:H545" si="45">D518*$E$516</f>
        <v>#VALUE!</v>
      </c>
      <c r="H518" s="3" t="e">
        <f t="shared" si="45"/>
        <v>#VALUE!</v>
      </c>
      <c r="J518" s="7"/>
      <c r="K518" s="5" t="s">
        <v>210</v>
      </c>
      <c r="L518" s="5"/>
      <c r="M518" s="5" t="s">
        <v>211</v>
      </c>
    </row>
    <row r="519" spans="1:14" x14ac:dyDescent="0.25">
      <c r="A519" s="28" t="str">
        <f>_xlfn.XLOOKUP(P!C519,'Banco de Dados'!$B$3:$B$274,'Banco de Dados'!$K$3:$K$274,"")</f>
        <v/>
      </c>
      <c r="B519" s="2">
        <v>0</v>
      </c>
      <c r="C519" s="2">
        <v>0</v>
      </c>
      <c r="D519" s="2">
        <v>0</v>
      </c>
      <c r="E519" s="2">
        <v>0</v>
      </c>
      <c r="F519" s="32" t="e">
        <f t="shared" ref="F519:F548" si="46">(E519*100)/D519</f>
        <v>#DIV/0!</v>
      </c>
      <c r="G519" s="3" t="e">
        <f t="shared" si="45"/>
        <v>#VALUE!</v>
      </c>
      <c r="H519" s="3" t="e">
        <f t="shared" si="45"/>
        <v>#VALUE!</v>
      </c>
      <c r="J519" s="7"/>
      <c r="K519" s="6" t="str">
        <f>_xlfn.XLOOKUP($B$4,A518:A545,G518:G545,"")</f>
        <v/>
      </c>
      <c r="L519" s="6"/>
      <c r="M519" s="6" t="str">
        <f>_xlfn.XLOOKUP($B$4,A518:A545,H518:H545,"")</f>
        <v/>
      </c>
    </row>
    <row r="520" spans="1:14" x14ac:dyDescent="0.25">
      <c r="A520" s="28" t="str">
        <f>_xlfn.XLOOKUP(P!C520,'Banco de Dados'!$B$3:$B$274,'Banco de Dados'!$K$3:$K$274,"")</f>
        <v/>
      </c>
      <c r="B520" s="2">
        <v>0</v>
      </c>
      <c r="C520" s="2">
        <v>0</v>
      </c>
      <c r="D520" s="2">
        <v>0</v>
      </c>
      <c r="E520" s="2">
        <v>0</v>
      </c>
      <c r="F520" s="32" t="e">
        <f t="shared" si="46"/>
        <v>#DIV/0!</v>
      </c>
      <c r="G520" s="3" t="e">
        <f t="shared" si="45"/>
        <v>#VALUE!</v>
      </c>
      <c r="H520" s="3" t="e">
        <f t="shared" si="45"/>
        <v>#VALUE!</v>
      </c>
      <c r="J520" s="7"/>
    </row>
    <row r="521" spans="1:14" ht="15.75" x14ac:dyDescent="0.25">
      <c r="A521" s="28" t="str">
        <f>_xlfn.XLOOKUP(P!C521,'Banco de Dados'!$B$3:$B$274,'Banco de Dados'!$K$3:$K$274,"")</f>
        <v/>
      </c>
      <c r="B521" s="2">
        <v>0</v>
      </c>
      <c r="C521" s="2">
        <v>0</v>
      </c>
      <c r="D521" s="2">
        <v>0</v>
      </c>
      <c r="E521" s="2">
        <v>0</v>
      </c>
      <c r="F521" s="32" t="e">
        <f t="shared" si="46"/>
        <v>#DIV/0!</v>
      </c>
      <c r="G521" s="3" t="e">
        <f t="shared" si="45"/>
        <v>#VALUE!</v>
      </c>
      <c r="H521" s="3" t="e">
        <f t="shared" si="45"/>
        <v>#VALUE!</v>
      </c>
      <c r="K521" s="165" t="s">
        <v>67</v>
      </c>
      <c r="L521" s="166"/>
      <c r="M521" s="167"/>
      <c r="N521"/>
    </row>
    <row r="522" spans="1:14" x14ac:dyDescent="0.25">
      <c r="A522" s="28" t="str">
        <f>_xlfn.XLOOKUP(P!C522,'Banco de Dados'!$B$3:$B$274,'Banco de Dados'!$K$3:$K$274,"")</f>
        <v/>
      </c>
      <c r="B522" s="2">
        <v>0</v>
      </c>
      <c r="C522" s="2">
        <v>0</v>
      </c>
      <c r="D522" s="2">
        <v>0</v>
      </c>
      <c r="E522" s="2">
        <v>0</v>
      </c>
      <c r="F522" s="32" t="e">
        <f t="shared" si="46"/>
        <v>#DIV/0!</v>
      </c>
      <c r="G522" s="3" t="e">
        <f t="shared" si="45"/>
        <v>#VALUE!</v>
      </c>
      <c r="H522" s="3" t="e">
        <f t="shared" si="45"/>
        <v>#VALUE!</v>
      </c>
      <c r="J522" s="7"/>
      <c r="K522" s="104" t="s">
        <v>240</v>
      </c>
      <c r="L522" s="39"/>
      <c r="M522" s="106" t="s">
        <v>209</v>
      </c>
    </row>
    <row r="523" spans="1:14" x14ac:dyDescent="0.25">
      <c r="A523" s="28" t="str">
        <f>_xlfn.XLOOKUP(P!C523,'Banco de Dados'!$B$3:$B$274,'Banco de Dados'!$K$3:$K$274,"")</f>
        <v/>
      </c>
      <c r="B523" s="2">
        <v>0</v>
      </c>
      <c r="C523" s="2">
        <v>0</v>
      </c>
      <c r="D523" s="2">
        <v>0</v>
      </c>
      <c r="E523" s="2">
        <v>0</v>
      </c>
      <c r="F523" s="32" t="e">
        <f t="shared" si="46"/>
        <v>#DIV/0!</v>
      </c>
      <c r="G523" s="3" t="e">
        <f t="shared" si="45"/>
        <v>#VALUE!</v>
      </c>
      <c r="H523" s="3" t="e">
        <f t="shared" si="45"/>
        <v>#VALUE!</v>
      </c>
      <c r="J523" s="58" t="s">
        <v>38</v>
      </c>
      <c r="K523" s="59">
        <f>$L$9</f>
        <v>50450</v>
      </c>
      <c r="L523" s="60"/>
      <c r="M523" s="61">
        <f>$M$11</f>
        <v>427317</v>
      </c>
      <c r="N523" s="60"/>
    </row>
    <row r="524" spans="1:14" x14ac:dyDescent="0.25">
      <c r="A524" s="28" t="str">
        <f>_xlfn.XLOOKUP(P!C524,'Banco de Dados'!$B$3:$B$274,'Banco de Dados'!$K$3:$K$274,"")</f>
        <v/>
      </c>
      <c r="B524" s="2">
        <v>0</v>
      </c>
      <c r="C524" s="2">
        <v>0</v>
      </c>
      <c r="D524" s="2">
        <v>0</v>
      </c>
      <c r="E524" s="2">
        <v>0</v>
      </c>
      <c r="F524" s="32" t="e">
        <f t="shared" si="46"/>
        <v>#DIV/0!</v>
      </c>
      <c r="G524" s="3" t="e">
        <f t="shared" si="45"/>
        <v>#VALUE!</v>
      </c>
      <c r="H524" s="3" t="e">
        <f t="shared" si="45"/>
        <v>#VALUE!</v>
      </c>
      <c r="J524" s="2"/>
      <c r="K524" s="18"/>
      <c r="L524" s="2" t="s">
        <v>70</v>
      </c>
      <c r="M524" s="19"/>
    </row>
    <row r="525" spans="1:14" x14ac:dyDescent="0.25">
      <c r="A525" s="28" t="str">
        <f>_xlfn.XLOOKUP(P!C525,'Banco de Dados'!$B$3:$B$274,'Banco de Dados'!$K$3:$K$274,"")</f>
        <v/>
      </c>
      <c r="B525" s="2">
        <v>0</v>
      </c>
      <c r="C525" s="2">
        <v>0</v>
      </c>
      <c r="D525" s="2">
        <v>0</v>
      </c>
      <c r="E525" s="2">
        <v>0</v>
      </c>
      <c r="F525" s="32" t="e">
        <f t="shared" si="46"/>
        <v>#DIV/0!</v>
      </c>
      <c r="G525" s="3" t="e">
        <f t="shared" si="45"/>
        <v>#VALUE!</v>
      </c>
      <c r="H525" s="3" t="e">
        <f t="shared" si="45"/>
        <v>#VALUE!</v>
      </c>
      <c r="J525" s="58" t="s">
        <v>69</v>
      </c>
      <c r="K525" s="62" t="s">
        <v>71</v>
      </c>
      <c r="L525" s="63"/>
      <c r="M525" s="64" t="str">
        <f>K519</f>
        <v/>
      </c>
      <c r="N525" s="60"/>
    </row>
    <row r="526" spans="1:14" x14ac:dyDescent="0.25">
      <c r="A526" s="28" t="str">
        <f>_xlfn.XLOOKUP(P!C526,'Banco de Dados'!$B$3:$B$274,'Banco de Dados'!$K$3:$K$274,"")</f>
        <v/>
      </c>
      <c r="B526" s="2">
        <v>0</v>
      </c>
      <c r="C526" s="2">
        <v>0</v>
      </c>
      <c r="D526" s="2">
        <v>0</v>
      </c>
      <c r="E526" s="2">
        <v>0</v>
      </c>
      <c r="F526" s="32" t="e">
        <f t="shared" si="46"/>
        <v>#DIV/0!</v>
      </c>
      <c r="G526" s="3" t="e">
        <f t="shared" si="45"/>
        <v>#VALUE!</v>
      </c>
      <c r="H526" s="3" t="e">
        <f t="shared" si="45"/>
        <v>#VALUE!</v>
      </c>
      <c r="J526" s="7"/>
    </row>
    <row r="527" spans="1:14" ht="15.75" x14ac:dyDescent="0.25">
      <c r="A527" s="28" t="str">
        <f>_xlfn.XLOOKUP(P!C527,'Banco de Dados'!$B$3:$B$274,'Banco de Dados'!$K$3:$K$274,"")</f>
        <v/>
      </c>
      <c r="B527" s="2">
        <v>0</v>
      </c>
      <c r="C527" s="2">
        <v>0</v>
      </c>
      <c r="D527" s="2">
        <v>0</v>
      </c>
      <c r="E527" s="2">
        <v>0</v>
      </c>
      <c r="F527" s="32" t="e">
        <f t="shared" si="46"/>
        <v>#DIV/0!</v>
      </c>
      <c r="G527" s="3" t="e">
        <f t="shared" si="45"/>
        <v>#VALUE!</v>
      </c>
      <c r="H527" s="3" t="e">
        <f t="shared" si="45"/>
        <v>#VALUE!</v>
      </c>
      <c r="J527" s="7"/>
      <c r="K527" s="165" t="s">
        <v>218</v>
      </c>
      <c r="L527" s="166"/>
      <c r="M527" s="167"/>
    </row>
    <row r="528" spans="1:14" x14ac:dyDescent="0.25">
      <c r="A528" s="28" t="str">
        <f>_xlfn.XLOOKUP(P!C528,'Banco de Dados'!$B$3:$B$274,'Banco de Dados'!$K$3:$K$274,"")</f>
        <v/>
      </c>
      <c r="B528" s="2">
        <v>0</v>
      </c>
      <c r="C528" s="2">
        <v>0</v>
      </c>
      <c r="D528" s="2">
        <v>0</v>
      </c>
      <c r="E528" s="2">
        <v>0</v>
      </c>
      <c r="F528" s="32" t="e">
        <f t="shared" si="46"/>
        <v>#DIV/0!</v>
      </c>
      <c r="G528" s="3" t="e">
        <f t="shared" si="45"/>
        <v>#VALUE!</v>
      </c>
      <c r="H528" s="3" t="e">
        <f t="shared" si="45"/>
        <v>#VALUE!</v>
      </c>
      <c r="J528" s="7"/>
      <c r="K528" s="104" t="s">
        <v>236</v>
      </c>
      <c r="L528" s="108" t="str">
        <f>K519</f>
        <v/>
      </c>
      <c r="M528" s="109" t="str">
        <f>M519</f>
        <v/>
      </c>
    </row>
    <row r="529" spans="1:13" x14ac:dyDescent="0.25">
      <c r="A529" s="28" t="str">
        <f>_xlfn.XLOOKUP(P!C529,'Banco de Dados'!$B$3:$B$274,'Banco de Dados'!$K$3:$K$274,"")</f>
        <v/>
      </c>
      <c r="B529" s="2">
        <v>0</v>
      </c>
      <c r="C529" s="2">
        <v>0</v>
      </c>
      <c r="D529" s="2">
        <v>0</v>
      </c>
      <c r="E529" s="2">
        <v>0</v>
      </c>
      <c r="F529" s="32" t="e">
        <f t="shared" si="46"/>
        <v>#DIV/0!</v>
      </c>
      <c r="G529" s="3" t="e">
        <f t="shared" si="45"/>
        <v>#VALUE!</v>
      </c>
      <c r="H529" s="3" t="e">
        <f t="shared" si="45"/>
        <v>#VALUE!</v>
      </c>
      <c r="J529" s="7"/>
      <c r="K529" s="104" t="s">
        <v>237</v>
      </c>
      <c r="L529" s="105">
        <f>$L$9</f>
        <v>50450</v>
      </c>
      <c r="M529" s="106">
        <f>$L$10</f>
        <v>550</v>
      </c>
    </row>
    <row r="530" spans="1:13" x14ac:dyDescent="0.25">
      <c r="A530" s="28" t="str">
        <f>_xlfn.XLOOKUP(P!C530,'Banco de Dados'!$B$3:$B$274,'Banco de Dados'!$K$3:$K$274,"")</f>
        <v/>
      </c>
      <c r="B530" s="2">
        <v>0</v>
      </c>
      <c r="C530" s="2">
        <v>0</v>
      </c>
      <c r="D530" s="2">
        <v>0</v>
      </c>
      <c r="E530" s="2">
        <v>0</v>
      </c>
      <c r="F530" s="32" t="e">
        <f t="shared" si="46"/>
        <v>#DIV/0!</v>
      </c>
      <c r="G530" s="3" t="e">
        <f t="shared" si="45"/>
        <v>#VALUE!</v>
      </c>
      <c r="H530" s="3" t="e">
        <f t="shared" si="45"/>
        <v>#VALUE!</v>
      </c>
      <c r="J530" s="7"/>
      <c r="K530" s="104" t="s">
        <v>238</v>
      </c>
      <c r="L530" s="105">
        <f>$M$11</f>
        <v>427317</v>
      </c>
      <c r="M530" s="106">
        <f>$M$12</f>
        <v>637</v>
      </c>
    </row>
    <row r="531" spans="1:13" x14ac:dyDescent="0.25">
      <c r="A531" s="28" t="str">
        <f>_xlfn.XLOOKUP(P!C531,'Banco de Dados'!$B$3:$B$274,'Banco de Dados'!$K$3:$K$274,"")</f>
        <v/>
      </c>
      <c r="B531" s="2">
        <v>0</v>
      </c>
      <c r="C531" s="2">
        <v>0</v>
      </c>
      <c r="D531" s="2">
        <v>0</v>
      </c>
      <c r="E531" s="2">
        <v>0</v>
      </c>
      <c r="F531" s="32" t="e">
        <f t="shared" si="46"/>
        <v>#DIV/0!</v>
      </c>
      <c r="G531" s="3" t="e">
        <f t="shared" si="45"/>
        <v>#VALUE!</v>
      </c>
      <c r="H531" s="3" t="e">
        <f t="shared" si="45"/>
        <v>#VALUE!</v>
      </c>
      <c r="J531" s="7"/>
      <c r="K531" s="69" t="s">
        <v>217</v>
      </c>
      <c r="L531" s="110" t="e">
        <f>SQRT(((M528/L528)^2)+((M529/L529)^2)+((M530/L530)^2))</f>
        <v>#VALUE!</v>
      </c>
      <c r="M531" s="71" t="str">
        <f>M540</f>
        <v>mg/kg</v>
      </c>
    </row>
    <row r="532" spans="1:13" x14ac:dyDescent="0.25">
      <c r="A532" s="28" t="str">
        <f>_xlfn.XLOOKUP(P!C532,'Banco de Dados'!$B$3:$B$274,'Banco de Dados'!$K$3:$K$274,"")</f>
        <v/>
      </c>
      <c r="B532" s="2">
        <v>0</v>
      </c>
      <c r="C532" s="2">
        <v>0</v>
      </c>
      <c r="D532" s="2">
        <v>0</v>
      </c>
      <c r="E532" s="2">
        <v>0</v>
      </c>
      <c r="F532" s="32" t="e">
        <f t="shared" si="46"/>
        <v>#DIV/0!</v>
      </c>
      <c r="G532" s="3" t="e">
        <f t="shared" si="45"/>
        <v>#VALUE!</v>
      </c>
      <c r="H532" s="3" t="e">
        <f t="shared" si="45"/>
        <v>#VALUE!</v>
      </c>
      <c r="J532" s="7"/>
    </row>
    <row r="533" spans="1:13" x14ac:dyDescent="0.25">
      <c r="A533" s="28" t="str">
        <f>_xlfn.XLOOKUP(P!C533,'Banco de Dados'!$B$3:$B$274,'Banco de Dados'!$K$3:$K$274,"")</f>
        <v/>
      </c>
      <c r="B533" s="2">
        <v>0</v>
      </c>
      <c r="C533" s="2">
        <v>0</v>
      </c>
      <c r="D533" s="2">
        <v>0</v>
      </c>
      <c r="E533" s="2">
        <v>0</v>
      </c>
      <c r="F533" s="32" t="e">
        <f t="shared" si="46"/>
        <v>#DIV/0!</v>
      </c>
      <c r="G533" s="3" t="e">
        <f t="shared" si="45"/>
        <v>#VALUE!</v>
      </c>
      <c r="H533" s="3" t="e">
        <f t="shared" si="45"/>
        <v>#VALUE!</v>
      </c>
      <c r="J533" s="7"/>
    </row>
    <row r="534" spans="1:13" x14ac:dyDescent="0.25">
      <c r="A534" s="28" t="str">
        <f>_xlfn.XLOOKUP(P!C534,'Banco de Dados'!$B$3:$B$274,'Banco de Dados'!$K$3:$K$274,"")</f>
        <v/>
      </c>
      <c r="B534" s="2">
        <v>0</v>
      </c>
      <c r="C534" s="2">
        <v>0</v>
      </c>
      <c r="D534" s="2">
        <v>0</v>
      </c>
      <c r="E534" s="2">
        <v>0</v>
      </c>
      <c r="F534" s="32" t="e">
        <f t="shared" si="46"/>
        <v>#DIV/0!</v>
      </c>
      <c r="G534" s="3" t="e">
        <f t="shared" si="45"/>
        <v>#VALUE!</v>
      </c>
      <c r="H534" s="3" t="e">
        <f t="shared" si="45"/>
        <v>#VALUE!</v>
      </c>
      <c r="J534" s="7"/>
    </row>
    <row r="535" spans="1:13" x14ac:dyDescent="0.25">
      <c r="A535" s="28" t="str">
        <f>_xlfn.XLOOKUP(P!C535,'Banco de Dados'!$B$3:$B$274,'Banco de Dados'!$K$3:$K$274,"")</f>
        <v/>
      </c>
      <c r="B535" s="2">
        <v>0</v>
      </c>
      <c r="C535" s="2">
        <v>0</v>
      </c>
      <c r="D535" s="2">
        <v>0</v>
      </c>
      <c r="E535" s="2">
        <v>0</v>
      </c>
      <c r="F535" s="32" t="e">
        <f t="shared" si="46"/>
        <v>#DIV/0!</v>
      </c>
      <c r="G535" s="3" t="e">
        <f t="shared" si="45"/>
        <v>#VALUE!</v>
      </c>
      <c r="H535" s="3" t="e">
        <f t="shared" si="45"/>
        <v>#VALUE!</v>
      </c>
      <c r="J535" s="7"/>
    </row>
    <row r="536" spans="1:13" x14ac:dyDescent="0.25">
      <c r="A536" s="28" t="str">
        <f>_xlfn.XLOOKUP(P!C536,'Banco de Dados'!$B$3:$B$274,'Banco de Dados'!$K$3:$K$274,"")</f>
        <v/>
      </c>
      <c r="B536" s="2">
        <v>0</v>
      </c>
      <c r="C536" s="2">
        <v>0</v>
      </c>
      <c r="D536" s="2">
        <v>0</v>
      </c>
      <c r="E536" s="2">
        <v>0</v>
      </c>
      <c r="F536" s="32" t="e">
        <f t="shared" si="46"/>
        <v>#DIV/0!</v>
      </c>
      <c r="G536" s="3" t="e">
        <f t="shared" si="45"/>
        <v>#VALUE!</v>
      </c>
      <c r="H536" s="3" t="e">
        <f t="shared" si="45"/>
        <v>#VALUE!</v>
      </c>
      <c r="J536" s="7"/>
    </row>
    <row r="537" spans="1:13" x14ac:dyDescent="0.25">
      <c r="A537" s="28" t="str">
        <f>_xlfn.XLOOKUP(P!C537,'Banco de Dados'!$B$3:$B$274,'Banco de Dados'!$K$3:$K$274,"")</f>
        <v/>
      </c>
      <c r="B537" s="2">
        <v>0</v>
      </c>
      <c r="C537" s="2">
        <v>0</v>
      </c>
      <c r="D537" s="2">
        <v>0</v>
      </c>
      <c r="E537" s="2">
        <v>0</v>
      </c>
      <c r="F537" s="32" t="e">
        <f t="shared" si="46"/>
        <v>#DIV/0!</v>
      </c>
      <c r="G537" s="3" t="e">
        <f t="shared" si="45"/>
        <v>#VALUE!</v>
      </c>
      <c r="H537" s="3" t="e">
        <f t="shared" si="45"/>
        <v>#VALUE!</v>
      </c>
      <c r="J537" s="7"/>
    </row>
    <row r="538" spans="1:13" x14ac:dyDescent="0.25">
      <c r="A538" s="28" t="str">
        <f>_xlfn.XLOOKUP(P!C538,'Banco de Dados'!$B$3:$B$274,'Banco de Dados'!$K$3:$K$274,"")</f>
        <v/>
      </c>
      <c r="B538" s="2">
        <v>0</v>
      </c>
      <c r="C538" s="2">
        <v>0</v>
      </c>
      <c r="D538" s="2">
        <v>0</v>
      </c>
      <c r="E538" s="17">
        <v>0</v>
      </c>
      <c r="F538" s="32" t="e">
        <f t="shared" si="46"/>
        <v>#DIV/0!</v>
      </c>
      <c r="G538" s="3" t="e">
        <f t="shared" si="45"/>
        <v>#VALUE!</v>
      </c>
      <c r="H538" s="3" t="e">
        <f t="shared" si="45"/>
        <v>#VALUE!</v>
      </c>
      <c r="J538" s="7"/>
    </row>
    <row r="539" spans="1:13" ht="15.75" x14ac:dyDescent="0.25">
      <c r="A539" s="28" t="str">
        <f>_xlfn.XLOOKUP(P!C539,'Banco de Dados'!$B$3:$B$274,'Banco de Dados'!$K$3:$K$274,"")</f>
        <v/>
      </c>
      <c r="B539" s="2">
        <v>0</v>
      </c>
      <c r="C539" s="2">
        <v>0</v>
      </c>
      <c r="D539" s="2">
        <v>0</v>
      </c>
      <c r="E539" s="2">
        <v>0</v>
      </c>
      <c r="F539" s="32" t="e">
        <f t="shared" si="46"/>
        <v>#DIV/0!</v>
      </c>
      <c r="G539" s="3" t="e">
        <f t="shared" si="45"/>
        <v>#VALUE!</v>
      </c>
      <c r="H539" s="3" t="e">
        <f t="shared" si="45"/>
        <v>#VALUE!</v>
      </c>
      <c r="J539" s="7"/>
      <c r="K539" s="101" t="s">
        <v>216</v>
      </c>
      <c r="L539" s="102">
        <f>K517</f>
        <v>0</v>
      </c>
      <c r="M539" s="103" t="str">
        <f>M517</f>
        <v>Cálcio</v>
      </c>
    </row>
    <row r="540" spans="1:13" x14ac:dyDescent="0.25">
      <c r="A540" s="28" t="str">
        <f>_xlfn.XLOOKUP(P!C540,'Banco de Dados'!$B$3:$B$274,'Banco de Dados'!$K$3:$K$274,"")</f>
        <v/>
      </c>
      <c r="B540" s="2">
        <v>0</v>
      </c>
      <c r="C540" s="2">
        <v>0</v>
      </c>
      <c r="D540" s="2">
        <v>0</v>
      </c>
      <c r="E540" s="2">
        <v>0</v>
      </c>
      <c r="F540" s="32" t="e">
        <f t="shared" si="46"/>
        <v>#DIV/0!</v>
      </c>
      <c r="G540" s="3" t="e">
        <f t="shared" si="45"/>
        <v>#VALUE!</v>
      </c>
      <c r="H540" s="3" t="e">
        <f t="shared" si="45"/>
        <v>#VALUE!</v>
      </c>
      <c r="J540" s="7"/>
      <c r="K540" s="68" t="s">
        <v>68</v>
      </c>
      <c r="L540" s="29" t="e">
        <f>(K523*M525)/M523</f>
        <v>#VALUE!</v>
      </c>
      <c r="M540" s="66" t="str">
        <f>$M$9</f>
        <v>mg/kg</v>
      </c>
    </row>
    <row r="541" spans="1:13" x14ac:dyDescent="0.25">
      <c r="A541" s="28" t="str">
        <f>_xlfn.XLOOKUP(P!C541,'Banco de Dados'!$B$3:$B$274,'Banco de Dados'!$K$3:$K$274,"")</f>
        <v/>
      </c>
      <c r="B541" s="2">
        <v>0</v>
      </c>
      <c r="C541" s="2">
        <v>0</v>
      </c>
      <c r="D541" s="2">
        <v>0</v>
      </c>
      <c r="E541" s="2">
        <v>0</v>
      </c>
      <c r="F541" s="32" t="e">
        <f t="shared" si="46"/>
        <v>#DIV/0!</v>
      </c>
      <c r="G541" s="3" t="e">
        <f t="shared" si="45"/>
        <v>#VALUE!</v>
      </c>
      <c r="H541" s="3" t="e">
        <f t="shared" si="45"/>
        <v>#VALUE!</v>
      </c>
      <c r="J541" s="7"/>
      <c r="K541" s="111" t="s">
        <v>246</v>
      </c>
      <c r="L541" s="126" t="e">
        <f>SQRT(((M528/L528)^2)+((M529/L529)^2)+((M530/L530)^2))</f>
        <v>#VALUE!</v>
      </c>
      <c r="M541" s="66"/>
    </row>
    <row r="542" spans="1:13" x14ac:dyDescent="0.25">
      <c r="A542" s="28" t="str">
        <f>_xlfn.XLOOKUP(P!C542,'Banco de Dados'!$B$3:$B$274,'Banco de Dados'!$K$3:$K$274,"")</f>
        <v/>
      </c>
      <c r="B542" s="2">
        <v>0</v>
      </c>
      <c r="C542" s="2">
        <v>0</v>
      </c>
      <c r="D542" s="2">
        <v>0</v>
      </c>
      <c r="E542" s="2">
        <v>0</v>
      </c>
      <c r="F542" s="32" t="e">
        <f t="shared" si="46"/>
        <v>#DIV/0!</v>
      </c>
      <c r="G542" s="3" t="e">
        <f t="shared" si="45"/>
        <v>#VALUE!</v>
      </c>
      <c r="H542" s="3" t="e">
        <f t="shared" si="45"/>
        <v>#VALUE!</v>
      </c>
      <c r="J542" s="7"/>
      <c r="K542" s="69" t="s">
        <v>247</v>
      </c>
      <c r="L542" s="127" t="e">
        <f>L541*L540</f>
        <v>#VALUE!</v>
      </c>
      <c r="M542" s="71" t="str">
        <f>$M$9</f>
        <v>mg/kg</v>
      </c>
    </row>
    <row r="543" spans="1:13" x14ac:dyDescent="0.25">
      <c r="A543" s="28" t="str">
        <f>_xlfn.XLOOKUP(P!C543,'Banco de Dados'!$B$3:$B$274,'Banco de Dados'!$K$3:$K$274,"")</f>
        <v/>
      </c>
      <c r="B543" s="2">
        <v>0</v>
      </c>
      <c r="C543" s="2">
        <v>0</v>
      </c>
      <c r="D543" s="2">
        <v>0</v>
      </c>
      <c r="E543" s="2">
        <v>0</v>
      </c>
      <c r="F543" s="32" t="e">
        <f t="shared" si="46"/>
        <v>#DIV/0!</v>
      </c>
      <c r="G543" s="3" t="e">
        <f t="shared" si="45"/>
        <v>#VALUE!</v>
      </c>
      <c r="H543" s="3" t="e">
        <f t="shared" si="45"/>
        <v>#VALUE!</v>
      </c>
      <c r="J543" s="7"/>
      <c r="K543" s="123"/>
      <c r="L543" s="124"/>
    </row>
    <row r="544" spans="1:13" x14ac:dyDescent="0.25">
      <c r="A544" s="28" t="str">
        <f>_xlfn.XLOOKUP(P!C544,'Banco de Dados'!$B$3:$B$274,'Banco de Dados'!$K$3:$K$274,"")</f>
        <v/>
      </c>
      <c r="B544" s="2">
        <v>0</v>
      </c>
      <c r="C544" s="2">
        <v>0</v>
      </c>
      <c r="D544" s="2">
        <v>0</v>
      </c>
      <c r="E544" s="2">
        <v>0</v>
      </c>
      <c r="F544" s="32" t="e">
        <f t="shared" si="46"/>
        <v>#DIV/0!</v>
      </c>
      <c r="G544" s="3" t="e">
        <f t="shared" si="45"/>
        <v>#VALUE!</v>
      </c>
      <c r="H544" s="3" t="e">
        <f t="shared" si="45"/>
        <v>#VALUE!</v>
      </c>
      <c r="J544" s="7"/>
    </row>
    <row r="545" spans="1:14" x14ac:dyDescent="0.25">
      <c r="A545" s="28" t="str">
        <f>_xlfn.XLOOKUP(P!C545,'Banco de Dados'!$B$3:$B$274,'Banco de Dados'!$K$3:$K$274,"")</f>
        <v/>
      </c>
      <c r="B545" s="2">
        <v>0</v>
      </c>
      <c r="C545" s="2">
        <v>0</v>
      </c>
      <c r="D545" s="2">
        <v>0</v>
      </c>
      <c r="E545" s="2">
        <v>0</v>
      </c>
      <c r="F545" s="32" t="e">
        <f t="shared" si="46"/>
        <v>#DIV/0!</v>
      </c>
      <c r="G545" s="3" t="e">
        <f t="shared" si="45"/>
        <v>#VALUE!</v>
      </c>
      <c r="H545" s="3" t="e">
        <f t="shared" si="45"/>
        <v>#VALUE!</v>
      </c>
      <c r="J545" s="7"/>
    </row>
    <row r="546" spans="1:14" x14ac:dyDescent="0.25">
      <c r="A546" s="28" t="str">
        <f>_xlfn.XLOOKUP(P!C546,'Banco de Dados'!$B$3:$B$274,'Banco de Dados'!$K$3:$K$274,"")</f>
        <v/>
      </c>
      <c r="B546" s="2">
        <v>0</v>
      </c>
      <c r="C546" s="2">
        <v>0</v>
      </c>
      <c r="D546" s="2">
        <v>0</v>
      </c>
      <c r="E546" s="2">
        <v>0</v>
      </c>
      <c r="F546" s="32" t="e">
        <f t="shared" si="46"/>
        <v>#DIV/0!</v>
      </c>
      <c r="G546" s="3" t="e">
        <f t="shared" ref="G546:H548" si="47">D546*$E$516</f>
        <v>#VALUE!</v>
      </c>
      <c r="H546" s="3" t="e">
        <f t="shared" si="47"/>
        <v>#VALUE!</v>
      </c>
      <c r="J546" s="7"/>
    </row>
    <row r="547" spans="1:14" x14ac:dyDescent="0.25">
      <c r="A547" s="28" t="str">
        <f>_xlfn.XLOOKUP(P!C547,'Banco de Dados'!$B$3:$B$274,'Banco de Dados'!$K$3:$K$274,"")</f>
        <v/>
      </c>
      <c r="B547" s="2">
        <v>0</v>
      </c>
      <c r="C547" s="2">
        <v>0</v>
      </c>
      <c r="D547" s="2">
        <v>0</v>
      </c>
      <c r="E547" s="2">
        <v>0</v>
      </c>
      <c r="F547" s="32" t="e">
        <f t="shared" si="46"/>
        <v>#DIV/0!</v>
      </c>
      <c r="G547" s="3" t="e">
        <f t="shared" si="47"/>
        <v>#VALUE!</v>
      </c>
      <c r="H547" s="3" t="e">
        <f t="shared" si="47"/>
        <v>#VALUE!</v>
      </c>
      <c r="J547" s="7"/>
    </row>
    <row r="548" spans="1:14" x14ac:dyDescent="0.25">
      <c r="A548" s="28" t="str">
        <f>_xlfn.XLOOKUP(P!C548,'Banco de Dados'!$B$3:$B$274,'Banco de Dados'!$K$3:$K$274,"")</f>
        <v/>
      </c>
      <c r="B548" s="2">
        <v>0</v>
      </c>
      <c r="C548" s="2">
        <v>0</v>
      </c>
      <c r="D548" s="2">
        <v>0</v>
      </c>
      <c r="E548" s="2">
        <v>0</v>
      </c>
      <c r="F548" s="32" t="e">
        <f t="shared" si="46"/>
        <v>#DIV/0!</v>
      </c>
      <c r="G548" s="3" t="e">
        <f t="shared" si="47"/>
        <v>#VALUE!</v>
      </c>
      <c r="H548" s="3" t="e">
        <f t="shared" si="47"/>
        <v>#VALUE!</v>
      </c>
      <c r="J548" s="7"/>
    </row>
    <row r="549" spans="1:14" x14ac:dyDescent="0.25">
      <c r="A549" s="21"/>
      <c r="B549" s="21"/>
      <c r="C549" s="21"/>
      <c r="D549" s="21"/>
      <c r="E549" s="21"/>
      <c r="F549" s="77"/>
      <c r="G549" s="21"/>
      <c r="H549" s="21"/>
      <c r="J549" s="21"/>
      <c r="K549" s="21"/>
      <c r="L549" s="21"/>
      <c r="M549" s="21"/>
      <c r="N549" s="21"/>
    </row>
    <row r="550" spans="1:14" ht="15.75" x14ac:dyDescent="0.25">
      <c r="A550" s="36">
        <f>'Nome das Amostras'!A20</f>
        <v>0</v>
      </c>
      <c r="B550" s="164" t="e">
        <f>VLOOKUP(A550,'Nome das Amostras'!$A$3:$D$28,2,FALSE)</f>
        <v>#N/A</v>
      </c>
      <c r="C550" s="164"/>
      <c r="D550" s="51" t="s">
        <v>65</v>
      </c>
      <c r="E550" s="52" t="e">
        <f>'Banco de Dados'!$O$13/'Banco de Dados'!DW13</f>
        <v>#VALUE!</v>
      </c>
      <c r="F550" s="74"/>
      <c r="G550" s="3"/>
      <c r="H550" s="3"/>
      <c r="J550" s="7"/>
    </row>
    <row r="551" spans="1:14" ht="15.75" x14ac:dyDescent="0.25">
      <c r="A551" s="107" t="s">
        <v>1</v>
      </c>
      <c r="B551" s="107" t="s">
        <v>0</v>
      </c>
      <c r="C551" s="107" t="s">
        <v>212</v>
      </c>
      <c r="D551" s="107" t="s">
        <v>209</v>
      </c>
      <c r="E551" s="107" t="s">
        <v>213</v>
      </c>
      <c r="F551" s="76" t="s">
        <v>219</v>
      </c>
      <c r="G551" s="54" t="s">
        <v>140</v>
      </c>
      <c r="H551" s="54" t="s">
        <v>66</v>
      </c>
      <c r="J551" s="7"/>
      <c r="K551" s="72">
        <f>A550</f>
        <v>0</v>
      </c>
      <c r="L551" s="55" t="s">
        <v>215</v>
      </c>
      <c r="M551" s="41" t="str">
        <f>$A$1</f>
        <v>Cálcio</v>
      </c>
      <c r="N551" s="3"/>
    </row>
    <row r="552" spans="1:14" x14ac:dyDescent="0.25">
      <c r="A552" s="28" t="str">
        <f>_xlfn.XLOOKUP(P!C552,'Banco de Dados'!$B$3:$B$274,'Banco de Dados'!$K$3:$K$274,"")</f>
        <v/>
      </c>
      <c r="B552" s="2" cm="1">
        <f t="array" ref="B552:E582">Dados!DS5:DV35</f>
        <v>0</v>
      </c>
      <c r="C552" s="2">
        <v>0</v>
      </c>
      <c r="D552" s="2">
        <v>0</v>
      </c>
      <c r="E552" s="2">
        <v>0</v>
      </c>
      <c r="F552" s="32" t="e">
        <f>(E552*100)/D552</f>
        <v>#DIV/0!</v>
      </c>
      <c r="G552" s="3" t="e">
        <f t="shared" ref="G552:H579" si="48">D552*$E$550</f>
        <v>#VALUE!</v>
      </c>
      <c r="H552" s="3" t="e">
        <f t="shared" si="48"/>
        <v>#VALUE!</v>
      </c>
      <c r="J552" s="7"/>
      <c r="K552" s="5" t="s">
        <v>210</v>
      </c>
      <c r="L552" s="5"/>
      <c r="M552" s="5" t="s">
        <v>211</v>
      </c>
    </row>
    <row r="553" spans="1:14" x14ac:dyDescent="0.25">
      <c r="A553" s="28" t="str">
        <f>_xlfn.XLOOKUP(P!C553,'Banco de Dados'!$B$3:$B$274,'Banco de Dados'!$K$3:$K$274,"")</f>
        <v/>
      </c>
      <c r="B553" s="2">
        <v>0</v>
      </c>
      <c r="C553" s="2">
        <v>0</v>
      </c>
      <c r="D553" s="2">
        <v>0</v>
      </c>
      <c r="E553" s="2">
        <v>0</v>
      </c>
      <c r="F553" s="32" t="e">
        <f t="shared" ref="F553:F582" si="49">(E553*100)/D553</f>
        <v>#DIV/0!</v>
      </c>
      <c r="G553" s="3" t="e">
        <f t="shared" si="48"/>
        <v>#VALUE!</v>
      </c>
      <c r="H553" s="3" t="e">
        <f t="shared" si="48"/>
        <v>#VALUE!</v>
      </c>
      <c r="J553" s="7"/>
      <c r="K553" s="6" t="str">
        <f>_xlfn.XLOOKUP($B$4,A552:A579,G552:G579,"")</f>
        <v/>
      </c>
      <c r="L553" s="6"/>
      <c r="M553" s="6" t="str">
        <f>_xlfn.XLOOKUP($B$4,A552:A579,H552:H579,"")</f>
        <v/>
      </c>
    </row>
    <row r="554" spans="1:14" x14ac:dyDescent="0.25">
      <c r="A554" s="28" t="str">
        <f>_xlfn.XLOOKUP(P!C554,'Banco de Dados'!$B$3:$B$274,'Banco de Dados'!$K$3:$K$274,"")</f>
        <v/>
      </c>
      <c r="B554" s="2">
        <v>0</v>
      </c>
      <c r="C554" s="2">
        <v>0</v>
      </c>
      <c r="D554" s="2">
        <v>0</v>
      </c>
      <c r="E554" s="2">
        <v>0</v>
      </c>
      <c r="F554" s="32" t="e">
        <f t="shared" si="49"/>
        <v>#DIV/0!</v>
      </c>
      <c r="G554" s="3" t="e">
        <f t="shared" si="48"/>
        <v>#VALUE!</v>
      </c>
      <c r="H554" s="3" t="e">
        <f t="shared" si="48"/>
        <v>#VALUE!</v>
      </c>
      <c r="J554" s="7"/>
    </row>
    <row r="555" spans="1:14" ht="15.75" x14ac:dyDescent="0.25">
      <c r="A555" s="28" t="str">
        <f>_xlfn.XLOOKUP(P!C555,'Banco de Dados'!$B$3:$B$274,'Banco de Dados'!$K$3:$K$274,"")</f>
        <v/>
      </c>
      <c r="B555" s="2">
        <v>0</v>
      </c>
      <c r="C555" s="2">
        <v>0</v>
      </c>
      <c r="D555" s="2">
        <v>0</v>
      </c>
      <c r="E555" s="2">
        <v>0</v>
      </c>
      <c r="F555" s="32" t="e">
        <f t="shared" si="49"/>
        <v>#DIV/0!</v>
      </c>
      <c r="G555" s="3" t="e">
        <f t="shared" si="48"/>
        <v>#VALUE!</v>
      </c>
      <c r="H555" s="3" t="e">
        <f t="shared" si="48"/>
        <v>#VALUE!</v>
      </c>
      <c r="K555" s="165" t="s">
        <v>67</v>
      </c>
      <c r="L555" s="166"/>
      <c r="M555" s="167"/>
      <c r="N555"/>
    </row>
    <row r="556" spans="1:14" x14ac:dyDescent="0.25">
      <c r="A556" s="28" t="str">
        <f>_xlfn.XLOOKUP(P!C556,'Banco de Dados'!$B$3:$B$274,'Banco de Dados'!$K$3:$K$274,"")</f>
        <v/>
      </c>
      <c r="B556" s="2">
        <v>0</v>
      </c>
      <c r="C556" s="2">
        <v>0</v>
      </c>
      <c r="D556" s="2">
        <v>0</v>
      </c>
      <c r="E556" s="2">
        <v>0</v>
      </c>
      <c r="F556" s="32" t="e">
        <f t="shared" si="49"/>
        <v>#DIV/0!</v>
      </c>
      <c r="G556" s="3" t="e">
        <f t="shared" si="48"/>
        <v>#VALUE!</v>
      </c>
      <c r="H556" s="3" t="e">
        <f t="shared" si="48"/>
        <v>#VALUE!</v>
      </c>
      <c r="J556" s="7"/>
      <c r="K556" s="104" t="s">
        <v>240</v>
      </c>
      <c r="L556" s="39"/>
      <c r="M556" s="106" t="s">
        <v>209</v>
      </c>
    </row>
    <row r="557" spans="1:14" x14ac:dyDescent="0.25">
      <c r="A557" s="28" t="str">
        <f>_xlfn.XLOOKUP(P!C557,'Banco de Dados'!$B$3:$B$274,'Banco de Dados'!$K$3:$K$274,"")</f>
        <v/>
      </c>
      <c r="B557" s="2">
        <v>0</v>
      </c>
      <c r="C557" s="2">
        <v>0</v>
      </c>
      <c r="D557" s="2">
        <v>0</v>
      </c>
      <c r="E557" s="2">
        <v>0</v>
      </c>
      <c r="F557" s="32" t="e">
        <f t="shared" si="49"/>
        <v>#DIV/0!</v>
      </c>
      <c r="G557" s="3" t="e">
        <f t="shared" si="48"/>
        <v>#VALUE!</v>
      </c>
      <c r="H557" s="3" t="e">
        <f t="shared" si="48"/>
        <v>#VALUE!</v>
      </c>
      <c r="J557" s="58" t="s">
        <v>38</v>
      </c>
      <c r="K557" s="59">
        <f>$L$9</f>
        <v>50450</v>
      </c>
      <c r="L557" s="60"/>
      <c r="M557" s="61">
        <f>$M$11</f>
        <v>427317</v>
      </c>
      <c r="N557" s="60"/>
    </row>
    <row r="558" spans="1:14" x14ac:dyDescent="0.25">
      <c r="A558" s="28" t="str">
        <f>_xlfn.XLOOKUP(P!C558,'Banco de Dados'!$B$3:$B$274,'Banco de Dados'!$K$3:$K$274,"")</f>
        <v/>
      </c>
      <c r="B558" s="2">
        <v>0</v>
      </c>
      <c r="C558" s="2">
        <v>0</v>
      </c>
      <c r="D558" s="2">
        <v>0</v>
      </c>
      <c r="E558" s="2">
        <v>0</v>
      </c>
      <c r="F558" s="32" t="e">
        <f t="shared" si="49"/>
        <v>#DIV/0!</v>
      </c>
      <c r="G558" s="3" t="e">
        <f t="shared" si="48"/>
        <v>#VALUE!</v>
      </c>
      <c r="H558" s="3" t="e">
        <f t="shared" si="48"/>
        <v>#VALUE!</v>
      </c>
      <c r="J558" s="2"/>
      <c r="K558" s="18"/>
      <c r="L558" s="2" t="s">
        <v>70</v>
      </c>
      <c r="M558" s="19"/>
    </row>
    <row r="559" spans="1:14" x14ac:dyDescent="0.25">
      <c r="A559" s="28" t="str">
        <f>_xlfn.XLOOKUP(P!C559,'Banco de Dados'!$B$3:$B$274,'Banco de Dados'!$K$3:$K$274,"")</f>
        <v/>
      </c>
      <c r="B559" s="2">
        <v>0</v>
      </c>
      <c r="C559" s="2">
        <v>0</v>
      </c>
      <c r="D559" s="2">
        <v>0</v>
      </c>
      <c r="E559" s="2">
        <v>0</v>
      </c>
      <c r="F559" s="32" t="e">
        <f t="shared" si="49"/>
        <v>#DIV/0!</v>
      </c>
      <c r="G559" s="3" t="e">
        <f t="shared" si="48"/>
        <v>#VALUE!</v>
      </c>
      <c r="H559" s="3" t="e">
        <f t="shared" si="48"/>
        <v>#VALUE!</v>
      </c>
      <c r="J559" s="58" t="s">
        <v>69</v>
      </c>
      <c r="K559" s="62" t="s">
        <v>71</v>
      </c>
      <c r="L559" s="63"/>
      <c r="M559" s="64" t="str">
        <f>K553</f>
        <v/>
      </c>
      <c r="N559" s="60"/>
    </row>
    <row r="560" spans="1:14" x14ac:dyDescent="0.25">
      <c r="A560" s="28" t="str">
        <f>_xlfn.XLOOKUP(P!C560,'Banco de Dados'!$B$3:$B$274,'Banco de Dados'!$K$3:$K$274,"")</f>
        <v/>
      </c>
      <c r="B560" s="2">
        <v>0</v>
      </c>
      <c r="C560" s="2">
        <v>0</v>
      </c>
      <c r="D560" s="2">
        <v>0</v>
      </c>
      <c r="E560" s="2">
        <v>0</v>
      </c>
      <c r="F560" s="32" t="e">
        <f t="shared" si="49"/>
        <v>#DIV/0!</v>
      </c>
      <c r="G560" s="3" t="e">
        <f t="shared" si="48"/>
        <v>#VALUE!</v>
      </c>
      <c r="H560" s="3" t="e">
        <f t="shared" si="48"/>
        <v>#VALUE!</v>
      </c>
      <c r="J560" s="7"/>
    </row>
    <row r="561" spans="1:13" ht="15.75" x14ac:dyDescent="0.25">
      <c r="A561" s="28" t="str">
        <f>_xlfn.XLOOKUP(P!C561,'Banco de Dados'!$B$3:$B$274,'Banco de Dados'!$K$3:$K$274,"")</f>
        <v/>
      </c>
      <c r="B561" s="2">
        <v>0</v>
      </c>
      <c r="C561" s="2">
        <v>0</v>
      </c>
      <c r="D561" s="2">
        <v>0</v>
      </c>
      <c r="E561" s="2">
        <v>0</v>
      </c>
      <c r="F561" s="32" t="e">
        <f t="shared" si="49"/>
        <v>#DIV/0!</v>
      </c>
      <c r="G561" s="3" t="e">
        <f t="shared" si="48"/>
        <v>#VALUE!</v>
      </c>
      <c r="H561" s="3" t="e">
        <f t="shared" si="48"/>
        <v>#VALUE!</v>
      </c>
      <c r="J561" s="7"/>
      <c r="K561" s="165" t="s">
        <v>218</v>
      </c>
      <c r="L561" s="166"/>
      <c r="M561" s="167"/>
    </row>
    <row r="562" spans="1:13" x14ac:dyDescent="0.25">
      <c r="A562" s="28" t="str">
        <f>_xlfn.XLOOKUP(P!C562,'Banco de Dados'!$B$3:$B$274,'Banco de Dados'!$K$3:$K$274,"")</f>
        <v/>
      </c>
      <c r="B562" s="2">
        <v>0</v>
      </c>
      <c r="C562" s="2">
        <v>0</v>
      </c>
      <c r="D562" s="2">
        <v>0</v>
      </c>
      <c r="E562" s="2">
        <v>0</v>
      </c>
      <c r="F562" s="32" t="e">
        <f t="shared" si="49"/>
        <v>#DIV/0!</v>
      </c>
      <c r="G562" s="3" t="e">
        <f t="shared" si="48"/>
        <v>#VALUE!</v>
      </c>
      <c r="H562" s="3" t="e">
        <f t="shared" si="48"/>
        <v>#VALUE!</v>
      </c>
      <c r="J562" s="7"/>
      <c r="K562" s="104" t="s">
        <v>236</v>
      </c>
      <c r="L562" s="108" t="str">
        <f>K553</f>
        <v/>
      </c>
      <c r="M562" s="109" t="str">
        <f>M553</f>
        <v/>
      </c>
    </row>
    <row r="563" spans="1:13" x14ac:dyDescent="0.25">
      <c r="A563" s="28" t="str">
        <f>_xlfn.XLOOKUP(P!C563,'Banco de Dados'!$B$3:$B$274,'Banco de Dados'!$K$3:$K$274,"")</f>
        <v/>
      </c>
      <c r="B563" s="2">
        <v>0</v>
      </c>
      <c r="C563" s="2">
        <v>0</v>
      </c>
      <c r="D563" s="2">
        <v>0</v>
      </c>
      <c r="E563" s="2">
        <v>0</v>
      </c>
      <c r="F563" s="32" t="e">
        <f t="shared" si="49"/>
        <v>#DIV/0!</v>
      </c>
      <c r="G563" s="3" t="e">
        <f t="shared" si="48"/>
        <v>#VALUE!</v>
      </c>
      <c r="H563" s="3" t="e">
        <f t="shared" si="48"/>
        <v>#VALUE!</v>
      </c>
      <c r="J563" s="7"/>
      <c r="K563" s="104" t="s">
        <v>237</v>
      </c>
      <c r="L563" s="105">
        <f>$L$9</f>
        <v>50450</v>
      </c>
      <c r="M563" s="106">
        <f>$L$10</f>
        <v>550</v>
      </c>
    </row>
    <row r="564" spans="1:13" x14ac:dyDescent="0.25">
      <c r="A564" s="28" t="str">
        <f>_xlfn.XLOOKUP(P!C564,'Banco de Dados'!$B$3:$B$274,'Banco de Dados'!$K$3:$K$274,"")</f>
        <v/>
      </c>
      <c r="B564" s="2">
        <v>0</v>
      </c>
      <c r="C564" s="2">
        <v>0</v>
      </c>
      <c r="D564" s="2">
        <v>0</v>
      </c>
      <c r="E564" s="2">
        <v>0</v>
      </c>
      <c r="F564" s="32" t="e">
        <f t="shared" si="49"/>
        <v>#DIV/0!</v>
      </c>
      <c r="G564" s="3" t="e">
        <f t="shared" si="48"/>
        <v>#VALUE!</v>
      </c>
      <c r="H564" s="3" t="e">
        <f t="shared" si="48"/>
        <v>#VALUE!</v>
      </c>
      <c r="J564" s="7"/>
      <c r="K564" s="104" t="s">
        <v>238</v>
      </c>
      <c r="L564" s="105">
        <f>$M$11</f>
        <v>427317</v>
      </c>
      <c r="M564" s="106">
        <f>$M$12</f>
        <v>637</v>
      </c>
    </row>
    <row r="565" spans="1:13" x14ac:dyDescent="0.25">
      <c r="A565" s="28" t="str">
        <f>_xlfn.XLOOKUP(P!C565,'Banco de Dados'!$B$3:$B$274,'Banco de Dados'!$K$3:$K$274,"")</f>
        <v/>
      </c>
      <c r="B565" s="2">
        <v>0</v>
      </c>
      <c r="C565" s="2">
        <v>0</v>
      </c>
      <c r="D565" s="2">
        <v>0</v>
      </c>
      <c r="E565" s="2">
        <v>0</v>
      </c>
      <c r="F565" s="32" t="e">
        <f t="shared" si="49"/>
        <v>#DIV/0!</v>
      </c>
      <c r="G565" s="3" t="e">
        <f t="shared" si="48"/>
        <v>#VALUE!</v>
      </c>
      <c r="H565" s="3" t="e">
        <f t="shared" si="48"/>
        <v>#VALUE!</v>
      </c>
      <c r="J565" s="7"/>
      <c r="K565" s="69" t="s">
        <v>217</v>
      </c>
      <c r="L565" s="110" t="e">
        <f>SQRT(((M562/L562)^2)+((M563/L563)^2)+((M564/L564)^2))</f>
        <v>#VALUE!</v>
      </c>
      <c r="M565" s="71" t="str">
        <f>M574</f>
        <v>mg/kg</v>
      </c>
    </row>
    <row r="566" spans="1:13" x14ac:dyDescent="0.25">
      <c r="A566" s="28" t="str">
        <f>_xlfn.XLOOKUP(P!C566,'Banco de Dados'!$B$3:$B$274,'Banco de Dados'!$K$3:$K$274,"")</f>
        <v/>
      </c>
      <c r="B566" s="2">
        <v>0</v>
      </c>
      <c r="C566" s="2">
        <v>0</v>
      </c>
      <c r="D566" s="2">
        <v>0</v>
      </c>
      <c r="E566" s="2">
        <v>0</v>
      </c>
      <c r="F566" s="32" t="e">
        <f t="shared" si="49"/>
        <v>#DIV/0!</v>
      </c>
      <c r="G566" s="3" t="e">
        <f t="shared" si="48"/>
        <v>#VALUE!</v>
      </c>
      <c r="H566" s="3" t="e">
        <f t="shared" si="48"/>
        <v>#VALUE!</v>
      </c>
      <c r="J566" s="7"/>
    </row>
    <row r="567" spans="1:13" x14ac:dyDescent="0.25">
      <c r="A567" s="28" t="str">
        <f>_xlfn.XLOOKUP(P!C567,'Banco de Dados'!$B$3:$B$274,'Banco de Dados'!$K$3:$K$274,"")</f>
        <v/>
      </c>
      <c r="B567" s="2">
        <v>0</v>
      </c>
      <c r="C567" s="2">
        <v>0</v>
      </c>
      <c r="D567" s="2">
        <v>0</v>
      </c>
      <c r="E567" s="2">
        <v>0</v>
      </c>
      <c r="F567" s="32" t="e">
        <f t="shared" si="49"/>
        <v>#DIV/0!</v>
      </c>
      <c r="G567" s="3" t="e">
        <f t="shared" si="48"/>
        <v>#VALUE!</v>
      </c>
      <c r="H567" s="3" t="e">
        <f t="shared" si="48"/>
        <v>#VALUE!</v>
      </c>
      <c r="J567" s="7"/>
    </row>
    <row r="568" spans="1:13" x14ac:dyDescent="0.25">
      <c r="A568" s="28" t="str">
        <f>_xlfn.XLOOKUP(P!C568,'Banco de Dados'!$B$3:$B$274,'Banco de Dados'!$K$3:$K$274,"")</f>
        <v/>
      </c>
      <c r="B568" s="2">
        <v>0</v>
      </c>
      <c r="C568" s="2">
        <v>0</v>
      </c>
      <c r="D568" s="2">
        <v>0</v>
      </c>
      <c r="E568" s="2">
        <v>0</v>
      </c>
      <c r="F568" s="32" t="e">
        <f t="shared" si="49"/>
        <v>#DIV/0!</v>
      </c>
      <c r="G568" s="3" t="e">
        <f t="shared" si="48"/>
        <v>#VALUE!</v>
      </c>
      <c r="H568" s="3" t="e">
        <f t="shared" si="48"/>
        <v>#VALUE!</v>
      </c>
      <c r="J568" s="7"/>
    </row>
    <row r="569" spans="1:13" x14ac:dyDescent="0.25">
      <c r="A569" s="28" t="str">
        <f>_xlfn.XLOOKUP(P!C569,'Banco de Dados'!$B$3:$B$274,'Banco de Dados'!$K$3:$K$274,"")</f>
        <v/>
      </c>
      <c r="B569" s="2">
        <v>0</v>
      </c>
      <c r="C569" s="2">
        <v>0</v>
      </c>
      <c r="D569" s="2">
        <v>0</v>
      </c>
      <c r="E569" s="2">
        <v>0</v>
      </c>
      <c r="F569" s="32" t="e">
        <f t="shared" si="49"/>
        <v>#DIV/0!</v>
      </c>
      <c r="G569" s="3" t="e">
        <f t="shared" si="48"/>
        <v>#VALUE!</v>
      </c>
      <c r="H569" s="3" t="e">
        <f t="shared" si="48"/>
        <v>#VALUE!</v>
      </c>
      <c r="J569" s="7"/>
    </row>
    <row r="570" spans="1:13" x14ac:dyDescent="0.25">
      <c r="A570" s="28" t="str">
        <f>_xlfn.XLOOKUP(P!C570,'Banco de Dados'!$B$3:$B$274,'Banco de Dados'!$K$3:$K$274,"")</f>
        <v/>
      </c>
      <c r="B570" s="2">
        <v>0</v>
      </c>
      <c r="C570" s="2">
        <v>0</v>
      </c>
      <c r="D570" s="2">
        <v>0</v>
      </c>
      <c r="E570" s="2">
        <v>0</v>
      </c>
      <c r="F570" s="32" t="e">
        <f t="shared" si="49"/>
        <v>#DIV/0!</v>
      </c>
      <c r="G570" s="3" t="e">
        <f t="shared" si="48"/>
        <v>#VALUE!</v>
      </c>
      <c r="H570" s="3" t="e">
        <f t="shared" si="48"/>
        <v>#VALUE!</v>
      </c>
      <c r="J570" s="7"/>
    </row>
    <row r="571" spans="1:13" x14ac:dyDescent="0.25">
      <c r="A571" s="28" t="str">
        <f>_xlfn.XLOOKUP(P!C571,'Banco de Dados'!$B$3:$B$274,'Banco de Dados'!$K$3:$K$274,"")</f>
        <v/>
      </c>
      <c r="B571" s="2">
        <v>0</v>
      </c>
      <c r="C571" s="2">
        <v>0</v>
      </c>
      <c r="D571" s="2">
        <v>0</v>
      </c>
      <c r="E571" s="2">
        <v>0</v>
      </c>
      <c r="F571" s="32" t="e">
        <f t="shared" si="49"/>
        <v>#DIV/0!</v>
      </c>
      <c r="G571" s="3" t="e">
        <f t="shared" si="48"/>
        <v>#VALUE!</v>
      </c>
      <c r="H571" s="3" t="e">
        <f t="shared" si="48"/>
        <v>#VALUE!</v>
      </c>
      <c r="J571" s="7"/>
    </row>
    <row r="572" spans="1:13" x14ac:dyDescent="0.25">
      <c r="A572" s="28" t="str">
        <f>_xlfn.XLOOKUP(P!C572,'Banco de Dados'!$B$3:$B$274,'Banco de Dados'!$K$3:$K$274,"")</f>
        <v/>
      </c>
      <c r="B572" s="2">
        <v>0</v>
      </c>
      <c r="C572" s="2">
        <v>0</v>
      </c>
      <c r="D572" s="2">
        <v>0</v>
      </c>
      <c r="E572" s="17">
        <v>0</v>
      </c>
      <c r="F572" s="32" t="e">
        <f t="shared" si="49"/>
        <v>#DIV/0!</v>
      </c>
      <c r="G572" s="3" t="e">
        <f t="shared" si="48"/>
        <v>#VALUE!</v>
      </c>
      <c r="H572" s="3" t="e">
        <f t="shared" si="48"/>
        <v>#VALUE!</v>
      </c>
      <c r="J572" s="7"/>
    </row>
    <row r="573" spans="1:13" ht="15.75" x14ac:dyDescent="0.25">
      <c r="A573" s="28" t="str">
        <f>_xlfn.XLOOKUP(P!C573,'Banco de Dados'!$B$3:$B$274,'Banco de Dados'!$K$3:$K$274,"")</f>
        <v/>
      </c>
      <c r="B573" s="2">
        <v>0</v>
      </c>
      <c r="C573" s="2">
        <v>0</v>
      </c>
      <c r="D573" s="2">
        <v>0</v>
      </c>
      <c r="E573" s="2">
        <v>0</v>
      </c>
      <c r="F573" s="32" t="e">
        <f t="shared" si="49"/>
        <v>#DIV/0!</v>
      </c>
      <c r="G573" s="3" t="e">
        <f t="shared" si="48"/>
        <v>#VALUE!</v>
      </c>
      <c r="H573" s="3" t="e">
        <f t="shared" si="48"/>
        <v>#VALUE!</v>
      </c>
      <c r="J573" s="7"/>
      <c r="K573" s="101" t="s">
        <v>216</v>
      </c>
      <c r="L573" s="102">
        <f>K551</f>
        <v>0</v>
      </c>
      <c r="M573" s="103" t="str">
        <f>M551</f>
        <v>Cálcio</v>
      </c>
    </row>
    <row r="574" spans="1:13" x14ac:dyDescent="0.25">
      <c r="A574" s="28" t="str">
        <f>_xlfn.XLOOKUP(P!C574,'Banco de Dados'!$B$3:$B$274,'Banco de Dados'!$K$3:$K$274,"")</f>
        <v/>
      </c>
      <c r="B574" s="2">
        <v>0</v>
      </c>
      <c r="C574" s="2">
        <v>0</v>
      </c>
      <c r="D574" s="2">
        <v>0</v>
      </c>
      <c r="E574" s="2">
        <v>0</v>
      </c>
      <c r="F574" s="32" t="e">
        <f t="shared" si="49"/>
        <v>#DIV/0!</v>
      </c>
      <c r="G574" s="3" t="e">
        <f t="shared" si="48"/>
        <v>#VALUE!</v>
      </c>
      <c r="H574" s="3" t="e">
        <f t="shared" si="48"/>
        <v>#VALUE!</v>
      </c>
      <c r="J574" s="7"/>
      <c r="K574" s="68" t="s">
        <v>68</v>
      </c>
      <c r="L574" s="29" t="e">
        <f>(K557*M559)/M557</f>
        <v>#VALUE!</v>
      </c>
      <c r="M574" s="66" t="str">
        <f>$M$9</f>
        <v>mg/kg</v>
      </c>
    </row>
    <row r="575" spans="1:13" x14ac:dyDescent="0.25">
      <c r="A575" s="28" t="str">
        <f>_xlfn.XLOOKUP(P!C575,'Banco de Dados'!$B$3:$B$274,'Banco de Dados'!$K$3:$K$274,"")</f>
        <v/>
      </c>
      <c r="B575" s="2">
        <v>0</v>
      </c>
      <c r="C575" s="2">
        <v>0</v>
      </c>
      <c r="D575" s="2">
        <v>0</v>
      </c>
      <c r="E575" s="2">
        <v>0</v>
      </c>
      <c r="F575" s="32" t="e">
        <f t="shared" si="49"/>
        <v>#DIV/0!</v>
      </c>
      <c r="G575" s="3" t="e">
        <f t="shared" si="48"/>
        <v>#VALUE!</v>
      </c>
      <c r="H575" s="3" t="e">
        <f t="shared" si="48"/>
        <v>#VALUE!</v>
      </c>
      <c r="J575" s="7"/>
      <c r="K575" s="111" t="s">
        <v>246</v>
      </c>
      <c r="L575" s="126" t="e">
        <f>SQRT(((M562/L562)^2)+((M563/L563)^2)+((M564/L564)^2))</f>
        <v>#VALUE!</v>
      </c>
      <c r="M575" s="66"/>
    </row>
    <row r="576" spans="1:13" x14ac:dyDescent="0.25">
      <c r="A576" s="28" t="str">
        <f>_xlfn.XLOOKUP(P!C576,'Banco de Dados'!$B$3:$B$274,'Banco de Dados'!$K$3:$K$274,"")</f>
        <v/>
      </c>
      <c r="B576" s="2">
        <v>0</v>
      </c>
      <c r="C576" s="2">
        <v>0</v>
      </c>
      <c r="D576" s="2">
        <v>0</v>
      </c>
      <c r="E576" s="2">
        <v>0</v>
      </c>
      <c r="F576" s="32" t="e">
        <f t="shared" si="49"/>
        <v>#DIV/0!</v>
      </c>
      <c r="G576" s="3" t="e">
        <f t="shared" si="48"/>
        <v>#VALUE!</v>
      </c>
      <c r="H576" s="3" t="e">
        <f t="shared" si="48"/>
        <v>#VALUE!</v>
      </c>
      <c r="J576" s="7"/>
      <c r="K576" s="69" t="s">
        <v>247</v>
      </c>
      <c r="L576" s="127" t="e">
        <f>L575*L574</f>
        <v>#VALUE!</v>
      </c>
      <c r="M576" s="71" t="str">
        <f>$M$9</f>
        <v>mg/kg</v>
      </c>
    </row>
    <row r="577" spans="1:14" x14ac:dyDescent="0.25">
      <c r="A577" s="28" t="str">
        <f>_xlfn.XLOOKUP(P!C577,'Banco de Dados'!$B$3:$B$274,'Banco de Dados'!$K$3:$K$274,"")</f>
        <v/>
      </c>
      <c r="B577" s="2">
        <v>0</v>
      </c>
      <c r="C577" s="2">
        <v>0</v>
      </c>
      <c r="D577" s="2">
        <v>0</v>
      </c>
      <c r="E577" s="2">
        <v>0</v>
      </c>
      <c r="F577" s="32" t="e">
        <f t="shared" si="49"/>
        <v>#DIV/0!</v>
      </c>
      <c r="G577" s="3" t="e">
        <f t="shared" si="48"/>
        <v>#VALUE!</v>
      </c>
      <c r="H577" s="3" t="e">
        <f t="shared" si="48"/>
        <v>#VALUE!</v>
      </c>
      <c r="J577" s="7"/>
      <c r="K577" s="123"/>
      <c r="L577" s="124"/>
    </row>
    <row r="578" spans="1:14" x14ac:dyDescent="0.25">
      <c r="A578" s="28" t="str">
        <f>_xlfn.XLOOKUP(P!C578,'Banco de Dados'!$B$3:$B$274,'Banco de Dados'!$K$3:$K$274,"")</f>
        <v/>
      </c>
      <c r="B578" s="2">
        <v>0</v>
      </c>
      <c r="C578" s="2">
        <v>0</v>
      </c>
      <c r="D578" s="2">
        <v>0</v>
      </c>
      <c r="E578" s="2">
        <v>0</v>
      </c>
      <c r="F578" s="32" t="e">
        <f t="shared" si="49"/>
        <v>#DIV/0!</v>
      </c>
      <c r="G578" s="3" t="e">
        <f t="shared" si="48"/>
        <v>#VALUE!</v>
      </c>
      <c r="H578" s="3" t="e">
        <f t="shared" si="48"/>
        <v>#VALUE!</v>
      </c>
      <c r="J578" s="7"/>
    </row>
    <row r="579" spans="1:14" x14ac:dyDescent="0.25">
      <c r="A579" s="28" t="str">
        <f>_xlfn.XLOOKUP(P!C579,'Banco de Dados'!$B$3:$B$274,'Banco de Dados'!$K$3:$K$274,"")</f>
        <v/>
      </c>
      <c r="B579" s="2">
        <v>0</v>
      </c>
      <c r="C579" s="2">
        <v>0</v>
      </c>
      <c r="D579" s="2">
        <v>0</v>
      </c>
      <c r="E579" s="2">
        <v>0</v>
      </c>
      <c r="F579" s="32" t="e">
        <f t="shared" si="49"/>
        <v>#DIV/0!</v>
      </c>
      <c r="G579" s="3" t="e">
        <f t="shared" si="48"/>
        <v>#VALUE!</v>
      </c>
      <c r="H579" s="3" t="e">
        <f t="shared" si="48"/>
        <v>#VALUE!</v>
      </c>
      <c r="J579" s="7"/>
    </row>
    <row r="580" spans="1:14" x14ac:dyDescent="0.25">
      <c r="A580" s="28" t="str">
        <f>_xlfn.XLOOKUP(P!C580,'Banco de Dados'!$B$3:$B$274,'Banco de Dados'!$K$3:$K$274,"")</f>
        <v/>
      </c>
      <c r="B580" s="2">
        <v>0</v>
      </c>
      <c r="C580" s="2">
        <v>0</v>
      </c>
      <c r="D580" s="2">
        <v>0</v>
      </c>
      <c r="E580" s="2">
        <v>0</v>
      </c>
      <c r="F580" s="32" t="e">
        <f t="shared" si="49"/>
        <v>#DIV/0!</v>
      </c>
      <c r="G580" s="3" t="e">
        <f t="shared" ref="G580:H582" si="50">D580*$E$550</f>
        <v>#VALUE!</v>
      </c>
      <c r="H580" s="3" t="e">
        <f t="shared" si="50"/>
        <v>#VALUE!</v>
      </c>
      <c r="J580" s="7"/>
    </row>
    <row r="581" spans="1:14" x14ac:dyDescent="0.25">
      <c r="A581" s="28" t="str">
        <f>_xlfn.XLOOKUP(P!C581,'Banco de Dados'!$B$3:$B$274,'Banco de Dados'!$K$3:$K$274,"")</f>
        <v/>
      </c>
      <c r="B581" s="2">
        <v>0</v>
      </c>
      <c r="C581" s="2">
        <v>0</v>
      </c>
      <c r="D581" s="2">
        <v>0</v>
      </c>
      <c r="E581" s="2">
        <v>0</v>
      </c>
      <c r="F581" s="32" t="e">
        <f t="shared" si="49"/>
        <v>#DIV/0!</v>
      </c>
      <c r="G581" s="3" t="e">
        <f t="shared" si="50"/>
        <v>#VALUE!</v>
      </c>
      <c r="H581" s="3" t="e">
        <f t="shared" si="50"/>
        <v>#VALUE!</v>
      </c>
      <c r="J581" s="7"/>
    </row>
    <row r="582" spans="1:14" x14ac:dyDescent="0.25">
      <c r="A582" s="28" t="str">
        <f>_xlfn.XLOOKUP(P!C582,'Banco de Dados'!$B$3:$B$274,'Banco de Dados'!$K$3:$K$274,"")</f>
        <v/>
      </c>
      <c r="B582" s="2">
        <v>0</v>
      </c>
      <c r="C582" s="2">
        <v>0</v>
      </c>
      <c r="D582" s="2">
        <v>0</v>
      </c>
      <c r="E582" s="2">
        <v>0</v>
      </c>
      <c r="F582" s="32" t="e">
        <f t="shared" si="49"/>
        <v>#DIV/0!</v>
      </c>
      <c r="G582" s="3" t="e">
        <f t="shared" si="50"/>
        <v>#VALUE!</v>
      </c>
      <c r="H582" s="3" t="e">
        <f t="shared" si="50"/>
        <v>#VALUE!</v>
      </c>
      <c r="J582" s="7"/>
    </row>
    <row r="583" spans="1:14" x14ac:dyDescent="0.25">
      <c r="A583" s="21"/>
      <c r="B583" s="21"/>
      <c r="C583" s="21"/>
      <c r="D583" s="21"/>
      <c r="E583" s="21"/>
      <c r="F583" s="77"/>
      <c r="G583" s="21"/>
      <c r="H583" s="21"/>
      <c r="J583" s="21"/>
      <c r="K583" s="21"/>
      <c r="L583" s="21"/>
      <c r="M583" s="21"/>
      <c r="N583" s="21"/>
    </row>
    <row r="584" spans="1:14" ht="15.75" x14ac:dyDescent="0.25">
      <c r="A584" s="36">
        <f>'Nome das Amostras'!A21</f>
        <v>0</v>
      </c>
      <c r="B584" s="164" t="e">
        <f>VLOOKUP(A584,'Nome das Amostras'!$A$3:$D$28,2,FALSE)</f>
        <v>#N/A</v>
      </c>
      <c r="C584" s="164"/>
      <c r="D584" s="51" t="s">
        <v>65</v>
      </c>
      <c r="E584" s="52" t="e">
        <f>'Banco de Dados'!$O$13/'Banco de Dados'!ED13</f>
        <v>#VALUE!</v>
      </c>
      <c r="F584" s="74"/>
      <c r="G584" s="3"/>
      <c r="H584" s="3"/>
      <c r="J584" s="7"/>
    </row>
    <row r="585" spans="1:14" ht="15.75" x14ac:dyDescent="0.25">
      <c r="A585" s="107" t="s">
        <v>1</v>
      </c>
      <c r="B585" s="107" t="s">
        <v>0</v>
      </c>
      <c r="C585" s="107" t="s">
        <v>212</v>
      </c>
      <c r="D585" s="107" t="s">
        <v>209</v>
      </c>
      <c r="E585" s="107" t="s">
        <v>213</v>
      </c>
      <c r="F585" s="76" t="s">
        <v>219</v>
      </c>
      <c r="G585" s="54" t="s">
        <v>140</v>
      </c>
      <c r="H585" s="54" t="s">
        <v>66</v>
      </c>
      <c r="J585" s="7"/>
      <c r="K585" s="72">
        <f>A584</f>
        <v>0</v>
      </c>
      <c r="L585" s="55" t="s">
        <v>215</v>
      </c>
      <c r="M585" s="41" t="str">
        <f>$A$1</f>
        <v>Cálcio</v>
      </c>
      <c r="N585" s="3"/>
    </row>
    <row r="586" spans="1:14" x14ac:dyDescent="0.25">
      <c r="A586" s="28" t="str">
        <f>_xlfn.XLOOKUP(P!C586,'Banco de Dados'!$B$3:$B$274,'Banco de Dados'!$K$3:$K$274,"")</f>
        <v/>
      </c>
      <c r="B586" s="2" cm="1">
        <f t="array" ref="B586:E616">Dados!DZ5:EC35</f>
        <v>0</v>
      </c>
      <c r="C586" s="2">
        <v>0</v>
      </c>
      <c r="D586" s="2">
        <v>0</v>
      </c>
      <c r="E586" s="2">
        <v>0</v>
      </c>
      <c r="F586" s="32" t="e">
        <f>(E586*100)/D586</f>
        <v>#DIV/0!</v>
      </c>
      <c r="G586" s="3" t="e">
        <f t="shared" ref="G586:H613" si="51">D586*$E$584</f>
        <v>#VALUE!</v>
      </c>
      <c r="H586" s="3" t="e">
        <f t="shared" si="51"/>
        <v>#VALUE!</v>
      </c>
      <c r="J586" s="7"/>
      <c r="K586" s="5" t="s">
        <v>210</v>
      </c>
      <c r="L586" s="5"/>
      <c r="M586" s="5" t="s">
        <v>211</v>
      </c>
    </row>
    <row r="587" spans="1:14" x14ac:dyDescent="0.25">
      <c r="A587" s="28" t="str">
        <f>_xlfn.XLOOKUP(P!C587,'Banco de Dados'!$B$3:$B$274,'Banco de Dados'!$K$3:$K$274,"")</f>
        <v/>
      </c>
      <c r="B587" s="2">
        <v>0</v>
      </c>
      <c r="C587" s="2">
        <v>0</v>
      </c>
      <c r="D587" s="2">
        <v>0</v>
      </c>
      <c r="E587" s="2">
        <v>0</v>
      </c>
      <c r="F587" s="32" t="e">
        <f t="shared" ref="F587:F616" si="52">(E587*100)/D587</f>
        <v>#DIV/0!</v>
      </c>
      <c r="G587" s="3" t="e">
        <f t="shared" si="51"/>
        <v>#VALUE!</v>
      </c>
      <c r="H587" s="3" t="e">
        <f t="shared" si="51"/>
        <v>#VALUE!</v>
      </c>
      <c r="J587" s="7"/>
      <c r="K587" s="6" t="str">
        <f>_xlfn.XLOOKUP($B$4,A586:A613,G586:G613,"")</f>
        <v/>
      </c>
      <c r="L587" s="6"/>
      <c r="M587" s="6" t="str">
        <f>_xlfn.XLOOKUP($B$4,A586:A613,H586:H613,"")</f>
        <v/>
      </c>
    </row>
    <row r="588" spans="1:14" x14ac:dyDescent="0.25">
      <c r="A588" s="28" t="str">
        <f>_xlfn.XLOOKUP(P!C588,'Banco de Dados'!$B$3:$B$274,'Banco de Dados'!$K$3:$K$274,"")</f>
        <v/>
      </c>
      <c r="B588" s="2">
        <v>0</v>
      </c>
      <c r="C588" s="2">
        <v>0</v>
      </c>
      <c r="D588" s="2">
        <v>0</v>
      </c>
      <c r="E588" s="2">
        <v>0</v>
      </c>
      <c r="F588" s="32" t="e">
        <f t="shared" si="52"/>
        <v>#DIV/0!</v>
      </c>
      <c r="G588" s="3" t="e">
        <f t="shared" si="51"/>
        <v>#VALUE!</v>
      </c>
      <c r="H588" s="3" t="e">
        <f t="shared" si="51"/>
        <v>#VALUE!</v>
      </c>
      <c r="J588" s="7"/>
    </row>
    <row r="589" spans="1:14" ht="15.75" x14ac:dyDescent="0.25">
      <c r="A589" s="28" t="str">
        <f>_xlfn.XLOOKUP(P!C589,'Banco de Dados'!$B$3:$B$274,'Banco de Dados'!$K$3:$K$274,"")</f>
        <v/>
      </c>
      <c r="B589" s="2">
        <v>0</v>
      </c>
      <c r="C589" s="2">
        <v>0</v>
      </c>
      <c r="D589" s="2">
        <v>0</v>
      </c>
      <c r="E589" s="2">
        <v>0</v>
      </c>
      <c r="F589" s="32" t="e">
        <f t="shared" si="52"/>
        <v>#DIV/0!</v>
      </c>
      <c r="G589" s="3" t="e">
        <f t="shared" si="51"/>
        <v>#VALUE!</v>
      </c>
      <c r="H589" s="3" t="e">
        <f t="shared" si="51"/>
        <v>#VALUE!</v>
      </c>
      <c r="K589" s="165" t="s">
        <v>67</v>
      </c>
      <c r="L589" s="166"/>
      <c r="M589" s="167"/>
      <c r="N589"/>
    </row>
    <row r="590" spans="1:14" x14ac:dyDescent="0.25">
      <c r="A590" s="28" t="str">
        <f>_xlfn.XLOOKUP(P!C590,'Banco de Dados'!$B$3:$B$274,'Banco de Dados'!$K$3:$K$274,"")</f>
        <v/>
      </c>
      <c r="B590" s="2">
        <v>0</v>
      </c>
      <c r="C590" s="2">
        <v>0</v>
      </c>
      <c r="D590" s="2">
        <v>0</v>
      </c>
      <c r="E590" s="2">
        <v>0</v>
      </c>
      <c r="F590" s="32" t="e">
        <f t="shared" si="52"/>
        <v>#DIV/0!</v>
      </c>
      <c r="G590" s="3" t="e">
        <f t="shared" si="51"/>
        <v>#VALUE!</v>
      </c>
      <c r="H590" s="3" t="e">
        <f t="shared" si="51"/>
        <v>#VALUE!</v>
      </c>
      <c r="J590" s="7"/>
      <c r="K590" s="104" t="s">
        <v>240</v>
      </c>
      <c r="L590" s="39"/>
      <c r="M590" s="106" t="s">
        <v>209</v>
      </c>
    </row>
    <row r="591" spans="1:14" x14ac:dyDescent="0.25">
      <c r="A591" s="28" t="str">
        <f>_xlfn.XLOOKUP(P!C591,'Banco de Dados'!$B$3:$B$274,'Banco de Dados'!$K$3:$K$274,"")</f>
        <v/>
      </c>
      <c r="B591" s="2">
        <v>0</v>
      </c>
      <c r="C591" s="2">
        <v>0</v>
      </c>
      <c r="D591" s="2">
        <v>0</v>
      </c>
      <c r="E591" s="2">
        <v>0</v>
      </c>
      <c r="F591" s="32" t="e">
        <f t="shared" si="52"/>
        <v>#DIV/0!</v>
      </c>
      <c r="G591" s="3" t="e">
        <f t="shared" si="51"/>
        <v>#VALUE!</v>
      </c>
      <c r="H591" s="3" t="e">
        <f t="shared" si="51"/>
        <v>#VALUE!</v>
      </c>
      <c r="J591" s="58" t="s">
        <v>38</v>
      </c>
      <c r="K591" s="59">
        <f>$L$9</f>
        <v>50450</v>
      </c>
      <c r="L591" s="60"/>
      <c r="M591" s="61">
        <f>$M$11</f>
        <v>427317</v>
      </c>
      <c r="N591" s="60"/>
    </row>
    <row r="592" spans="1:14" x14ac:dyDescent="0.25">
      <c r="A592" s="28" t="str">
        <f>_xlfn.XLOOKUP(P!C592,'Banco de Dados'!$B$3:$B$274,'Banco de Dados'!$K$3:$K$274,"")</f>
        <v/>
      </c>
      <c r="B592" s="2">
        <v>0</v>
      </c>
      <c r="C592" s="2">
        <v>0</v>
      </c>
      <c r="D592" s="2">
        <v>0</v>
      </c>
      <c r="E592" s="2">
        <v>0</v>
      </c>
      <c r="F592" s="32" t="e">
        <f t="shared" si="52"/>
        <v>#DIV/0!</v>
      </c>
      <c r="G592" s="3" t="e">
        <f t="shared" si="51"/>
        <v>#VALUE!</v>
      </c>
      <c r="H592" s="3" t="e">
        <f t="shared" si="51"/>
        <v>#VALUE!</v>
      </c>
      <c r="J592" s="2"/>
      <c r="K592" s="18"/>
      <c r="L592" s="2" t="s">
        <v>70</v>
      </c>
      <c r="M592" s="19"/>
    </row>
    <row r="593" spans="1:14" x14ac:dyDescent="0.25">
      <c r="A593" s="28" t="str">
        <f>_xlfn.XLOOKUP(P!C593,'Banco de Dados'!$B$3:$B$274,'Banco de Dados'!$K$3:$K$274,"")</f>
        <v/>
      </c>
      <c r="B593" s="2">
        <v>0</v>
      </c>
      <c r="C593" s="2">
        <v>0</v>
      </c>
      <c r="D593" s="2">
        <v>0</v>
      </c>
      <c r="E593" s="2">
        <v>0</v>
      </c>
      <c r="F593" s="32" t="e">
        <f t="shared" si="52"/>
        <v>#DIV/0!</v>
      </c>
      <c r="G593" s="3" t="e">
        <f t="shared" si="51"/>
        <v>#VALUE!</v>
      </c>
      <c r="H593" s="3" t="e">
        <f t="shared" si="51"/>
        <v>#VALUE!</v>
      </c>
      <c r="J593" s="58" t="s">
        <v>69</v>
      </c>
      <c r="K593" s="62" t="s">
        <v>71</v>
      </c>
      <c r="L593" s="63"/>
      <c r="M593" s="64" t="str">
        <f>K587</f>
        <v/>
      </c>
      <c r="N593" s="60"/>
    </row>
    <row r="594" spans="1:14" x14ac:dyDescent="0.25">
      <c r="A594" s="28" t="str">
        <f>_xlfn.XLOOKUP(P!C594,'Banco de Dados'!$B$3:$B$274,'Banco de Dados'!$K$3:$K$274,"")</f>
        <v/>
      </c>
      <c r="B594" s="2">
        <v>0</v>
      </c>
      <c r="C594" s="2">
        <v>0</v>
      </c>
      <c r="D594" s="2">
        <v>0</v>
      </c>
      <c r="E594" s="2">
        <v>0</v>
      </c>
      <c r="F594" s="32" t="e">
        <f t="shared" si="52"/>
        <v>#DIV/0!</v>
      </c>
      <c r="G594" s="3" t="e">
        <f t="shared" si="51"/>
        <v>#VALUE!</v>
      </c>
      <c r="H594" s="3" t="e">
        <f t="shared" si="51"/>
        <v>#VALUE!</v>
      </c>
      <c r="J594" s="7"/>
    </row>
    <row r="595" spans="1:14" ht="15.75" x14ac:dyDescent="0.25">
      <c r="A595" s="28" t="str">
        <f>_xlfn.XLOOKUP(P!C595,'Banco de Dados'!$B$3:$B$274,'Banco de Dados'!$K$3:$K$274,"")</f>
        <v/>
      </c>
      <c r="B595" s="2">
        <v>0</v>
      </c>
      <c r="C595" s="2">
        <v>0</v>
      </c>
      <c r="D595" s="2">
        <v>0</v>
      </c>
      <c r="E595" s="2">
        <v>0</v>
      </c>
      <c r="F595" s="32" t="e">
        <f t="shared" si="52"/>
        <v>#DIV/0!</v>
      </c>
      <c r="G595" s="3" t="e">
        <f t="shared" si="51"/>
        <v>#VALUE!</v>
      </c>
      <c r="H595" s="3" t="e">
        <f t="shared" si="51"/>
        <v>#VALUE!</v>
      </c>
      <c r="J595" s="7"/>
      <c r="K595" s="165" t="s">
        <v>218</v>
      </c>
      <c r="L595" s="166"/>
      <c r="M595" s="167"/>
    </row>
    <row r="596" spans="1:14" x14ac:dyDescent="0.25">
      <c r="A596" s="28" t="str">
        <f>_xlfn.XLOOKUP(P!C596,'Banco de Dados'!$B$3:$B$274,'Banco de Dados'!$K$3:$K$274,"")</f>
        <v/>
      </c>
      <c r="B596" s="2">
        <v>0</v>
      </c>
      <c r="C596" s="2">
        <v>0</v>
      </c>
      <c r="D596" s="2">
        <v>0</v>
      </c>
      <c r="E596" s="2">
        <v>0</v>
      </c>
      <c r="F596" s="32" t="e">
        <f t="shared" si="52"/>
        <v>#DIV/0!</v>
      </c>
      <c r="G596" s="3" t="e">
        <f t="shared" si="51"/>
        <v>#VALUE!</v>
      </c>
      <c r="H596" s="3" t="e">
        <f t="shared" si="51"/>
        <v>#VALUE!</v>
      </c>
      <c r="J596" s="7"/>
      <c r="K596" s="104" t="s">
        <v>236</v>
      </c>
      <c r="L596" s="108" t="str">
        <f>K587</f>
        <v/>
      </c>
      <c r="M596" s="109" t="str">
        <f>M587</f>
        <v/>
      </c>
    </row>
    <row r="597" spans="1:14" x14ac:dyDescent="0.25">
      <c r="A597" s="28" t="str">
        <f>_xlfn.XLOOKUP(P!C597,'Banco de Dados'!$B$3:$B$274,'Banco de Dados'!$K$3:$K$274,"")</f>
        <v/>
      </c>
      <c r="B597" s="2">
        <v>0</v>
      </c>
      <c r="C597" s="2">
        <v>0</v>
      </c>
      <c r="D597" s="2">
        <v>0</v>
      </c>
      <c r="E597" s="2">
        <v>0</v>
      </c>
      <c r="F597" s="32" t="e">
        <f t="shared" si="52"/>
        <v>#DIV/0!</v>
      </c>
      <c r="G597" s="3" t="e">
        <f t="shared" si="51"/>
        <v>#VALUE!</v>
      </c>
      <c r="H597" s="3" t="e">
        <f t="shared" si="51"/>
        <v>#VALUE!</v>
      </c>
      <c r="J597" s="7"/>
      <c r="K597" s="104" t="s">
        <v>237</v>
      </c>
      <c r="L597" s="105">
        <f>$L$9</f>
        <v>50450</v>
      </c>
      <c r="M597" s="106">
        <f>$L$10</f>
        <v>550</v>
      </c>
    </row>
    <row r="598" spans="1:14" x14ac:dyDescent="0.25">
      <c r="A598" s="28" t="str">
        <f>_xlfn.XLOOKUP(P!C598,'Banco de Dados'!$B$3:$B$274,'Banco de Dados'!$K$3:$K$274,"")</f>
        <v/>
      </c>
      <c r="B598" s="2">
        <v>0</v>
      </c>
      <c r="C598" s="2">
        <v>0</v>
      </c>
      <c r="D598" s="2">
        <v>0</v>
      </c>
      <c r="E598" s="2">
        <v>0</v>
      </c>
      <c r="F598" s="32" t="e">
        <f t="shared" si="52"/>
        <v>#DIV/0!</v>
      </c>
      <c r="G598" s="3" t="e">
        <f t="shared" si="51"/>
        <v>#VALUE!</v>
      </c>
      <c r="H598" s="3" t="e">
        <f t="shared" si="51"/>
        <v>#VALUE!</v>
      </c>
      <c r="J598" s="7"/>
      <c r="K598" s="104" t="s">
        <v>238</v>
      </c>
      <c r="L598" s="105">
        <f>$M$11</f>
        <v>427317</v>
      </c>
      <c r="M598" s="106">
        <f>$M$12</f>
        <v>637</v>
      </c>
    </row>
    <row r="599" spans="1:14" x14ac:dyDescent="0.25">
      <c r="A599" s="28" t="str">
        <f>_xlfn.XLOOKUP(P!C599,'Banco de Dados'!$B$3:$B$274,'Banco de Dados'!$K$3:$K$274,"")</f>
        <v/>
      </c>
      <c r="B599" s="2">
        <v>0</v>
      </c>
      <c r="C599" s="2">
        <v>0</v>
      </c>
      <c r="D599" s="2">
        <v>0</v>
      </c>
      <c r="E599" s="2">
        <v>0</v>
      </c>
      <c r="F599" s="32" t="e">
        <f t="shared" si="52"/>
        <v>#DIV/0!</v>
      </c>
      <c r="G599" s="3" t="e">
        <f t="shared" si="51"/>
        <v>#VALUE!</v>
      </c>
      <c r="H599" s="3" t="e">
        <f t="shared" si="51"/>
        <v>#VALUE!</v>
      </c>
      <c r="J599" s="7"/>
      <c r="K599" s="69" t="s">
        <v>217</v>
      </c>
      <c r="L599" s="110" t="e">
        <f>SQRT(((M596/L596)^2)+((M597/L597)^2)+((M598/L598)^2))</f>
        <v>#VALUE!</v>
      </c>
      <c r="M599" s="71" t="str">
        <f>M608</f>
        <v>mg/kg</v>
      </c>
    </row>
    <row r="600" spans="1:14" x14ac:dyDescent="0.25">
      <c r="A600" s="28" t="str">
        <f>_xlfn.XLOOKUP(P!C600,'Banco de Dados'!$B$3:$B$274,'Banco de Dados'!$K$3:$K$274,"")</f>
        <v/>
      </c>
      <c r="B600" s="2">
        <v>0</v>
      </c>
      <c r="C600" s="2">
        <v>0</v>
      </c>
      <c r="D600" s="2">
        <v>0</v>
      </c>
      <c r="E600" s="2">
        <v>0</v>
      </c>
      <c r="F600" s="32" t="e">
        <f t="shared" si="52"/>
        <v>#DIV/0!</v>
      </c>
      <c r="G600" s="3" t="e">
        <f t="shared" si="51"/>
        <v>#VALUE!</v>
      </c>
      <c r="H600" s="3" t="e">
        <f t="shared" si="51"/>
        <v>#VALUE!</v>
      </c>
      <c r="J600" s="7"/>
    </row>
    <row r="601" spans="1:14" x14ac:dyDescent="0.25">
      <c r="A601" s="28" t="str">
        <f>_xlfn.XLOOKUP(P!C601,'Banco de Dados'!$B$3:$B$274,'Banco de Dados'!$K$3:$K$274,"")</f>
        <v/>
      </c>
      <c r="B601" s="2">
        <v>0</v>
      </c>
      <c r="C601" s="2">
        <v>0</v>
      </c>
      <c r="D601" s="2">
        <v>0</v>
      </c>
      <c r="E601" s="2">
        <v>0</v>
      </c>
      <c r="F601" s="32" t="e">
        <f t="shared" si="52"/>
        <v>#DIV/0!</v>
      </c>
      <c r="G601" s="3" t="e">
        <f t="shared" si="51"/>
        <v>#VALUE!</v>
      </c>
      <c r="H601" s="3" t="e">
        <f t="shared" si="51"/>
        <v>#VALUE!</v>
      </c>
      <c r="J601" s="7"/>
    </row>
    <row r="602" spans="1:14" x14ac:dyDescent="0.25">
      <c r="A602" s="28" t="str">
        <f>_xlfn.XLOOKUP(P!C602,'Banco de Dados'!$B$3:$B$274,'Banco de Dados'!$K$3:$K$274,"")</f>
        <v/>
      </c>
      <c r="B602" s="2">
        <v>0</v>
      </c>
      <c r="C602" s="2">
        <v>0</v>
      </c>
      <c r="D602" s="2">
        <v>0</v>
      </c>
      <c r="E602" s="2">
        <v>0</v>
      </c>
      <c r="F602" s="32" t="e">
        <f t="shared" si="52"/>
        <v>#DIV/0!</v>
      </c>
      <c r="G602" s="3" t="e">
        <f t="shared" si="51"/>
        <v>#VALUE!</v>
      </c>
      <c r="H602" s="3" t="e">
        <f t="shared" si="51"/>
        <v>#VALUE!</v>
      </c>
      <c r="J602" s="7"/>
    </row>
    <row r="603" spans="1:14" x14ac:dyDescent="0.25">
      <c r="A603" s="28" t="str">
        <f>_xlfn.XLOOKUP(P!C603,'Banco de Dados'!$B$3:$B$274,'Banco de Dados'!$K$3:$K$274,"")</f>
        <v/>
      </c>
      <c r="B603" s="2">
        <v>0</v>
      </c>
      <c r="C603" s="2">
        <v>0</v>
      </c>
      <c r="D603" s="2">
        <v>0</v>
      </c>
      <c r="E603" s="2">
        <v>0</v>
      </c>
      <c r="F603" s="32" t="e">
        <f t="shared" si="52"/>
        <v>#DIV/0!</v>
      </c>
      <c r="G603" s="3" t="e">
        <f t="shared" si="51"/>
        <v>#VALUE!</v>
      </c>
      <c r="H603" s="3" t="e">
        <f t="shared" si="51"/>
        <v>#VALUE!</v>
      </c>
      <c r="J603" s="7"/>
    </row>
    <row r="604" spans="1:14" x14ac:dyDescent="0.25">
      <c r="A604" s="28" t="str">
        <f>_xlfn.XLOOKUP(P!C604,'Banco de Dados'!$B$3:$B$274,'Banco de Dados'!$K$3:$K$274,"")</f>
        <v/>
      </c>
      <c r="B604" s="2">
        <v>0</v>
      </c>
      <c r="C604" s="2">
        <v>0</v>
      </c>
      <c r="D604" s="2">
        <v>0</v>
      </c>
      <c r="E604" s="2">
        <v>0</v>
      </c>
      <c r="F604" s="32" t="e">
        <f t="shared" si="52"/>
        <v>#DIV/0!</v>
      </c>
      <c r="G604" s="3" t="e">
        <f t="shared" si="51"/>
        <v>#VALUE!</v>
      </c>
      <c r="H604" s="3" t="e">
        <f t="shared" si="51"/>
        <v>#VALUE!</v>
      </c>
      <c r="J604" s="7"/>
    </row>
    <row r="605" spans="1:14" x14ac:dyDescent="0.25">
      <c r="A605" s="28" t="str">
        <f>_xlfn.XLOOKUP(P!C605,'Banco de Dados'!$B$3:$B$274,'Banco de Dados'!$K$3:$K$274,"")</f>
        <v/>
      </c>
      <c r="B605" s="2">
        <v>0</v>
      </c>
      <c r="C605" s="2">
        <v>0</v>
      </c>
      <c r="D605" s="2">
        <v>0</v>
      </c>
      <c r="E605" s="2">
        <v>0</v>
      </c>
      <c r="F605" s="32" t="e">
        <f t="shared" si="52"/>
        <v>#DIV/0!</v>
      </c>
      <c r="G605" s="3" t="e">
        <f t="shared" si="51"/>
        <v>#VALUE!</v>
      </c>
      <c r="H605" s="3" t="e">
        <f t="shared" si="51"/>
        <v>#VALUE!</v>
      </c>
      <c r="J605" s="7"/>
    </row>
    <row r="606" spans="1:14" x14ac:dyDescent="0.25">
      <c r="A606" s="28" t="str">
        <f>_xlfn.XLOOKUP(P!C606,'Banco de Dados'!$B$3:$B$274,'Banco de Dados'!$K$3:$K$274,"")</f>
        <v/>
      </c>
      <c r="B606" s="2">
        <v>0</v>
      </c>
      <c r="C606" s="2">
        <v>0</v>
      </c>
      <c r="D606" s="2">
        <v>0</v>
      </c>
      <c r="E606" s="17">
        <v>0</v>
      </c>
      <c r="F606" s="32" t="e">
        <f t="shared" si="52"/>
        <v>#DIV/0!</v>
      </c>
      <c r="G606" s="3" t="e">
        <f t="shared" si="51"/>
        <v>#VALUE!</v>
      </c>
      <c r="H606" s="3" t="e">
        <f t="shared" si="51"/>
        <v>#VALUE!</v>
      </c>
      <c r="J606" s="7"/>
    </row>
    <row r="607" spans="1:14" ht="15.75" x14ac:dyDescent="0.25">
      <c r="A607" s="28" t="str">
        <f>_xlfn.XLOOKUP(P!C607,'Banco de Dados'!$B$3:$B$274,'Banco de Dados'!$K$3:$K$274,"")</f>
        <v/>
      </c>
      <c r="B607" s="2">
        <v>0</v>
      </c>
      <c r="C607" s="2">
        <v>0</v>
      </c>
      <c r="D607" s="2">
        <v>0</v>
      </c>
      <c r="E607" s="2">
        <v>0</v>
      </c>
      <c r="F607" s="32" t="e">
        <f t="shared" si="52"/>
        <v>#DIV/0!</v>
      </c>
      <c r="G607" s="3" t="e">
        <f t="shared" si="51"/>
        <v>#VALUE!</v>
      </c>
      <c r="H607" s="3" t="e">
        <f t="shared" si="51"/>
        <v>#VALUE!</v>
      </c>
      <c r="J607" s="7"/>
      <c r="K607" s="101" t="s">
        <v>216</v>
      </c>
      <c r="L607" s="102">
        <f>K585</f>
        <v>0</v>
      </c>
      <c r="M607" s="103" t="str">
        <f>M585</f>
        <v>Cálcio</v>
      </c>
    </row>
    <row r="608" spans="1:14" x14ac:dyDescent="0.25">
      <c r="A608" s="28" t="str">
        <f>_xlfn.XLOOKUP(P!C608,'Banco de Dados'!$B$3:$B$274,'Banco de Dados'!$K$3:$K$274,"")</f>
        <v/>
      </c>
      <c r="B608" s="2">
        <v>0</v>
      </c>
      <c r="C608" s="2">
        <v>0</v>
      </c>
      <c r="D608" s="2">
        <v>0</v>
      </c>
      <c r="E608" s="2">
        <v>0</v>
      </c>
      <c r="F608" s="32" t="e">
        <f t="shared" si="52"/>
        <v>#DIV/0!</v>
      </c>
      <c r="G608" s="3" t="e">
        <f t="shared" si="51"/>
        <v>#VALUE!</v>
      </c>
      <c r="H608" s="3" t="e">
        <f t="shared" si="51"/>
        <v>#VALUE!</v>
      </c>
      <c r="J608" s="7"/>
      <c r="K608" s="68" t="s">
        <v>68</v>
      </c>
      <c r="L608" s="29" t="e">
        <f>(K591*M593)/M591</f>
        <v>#VALUE!</v>
      </c>
      <c r="M608" s="66" t="str">
        <f>$M$9</f>
        <v>mg/kg</v>
      </c>
    </row>
    <row r="609" spans="1:14" x14ac:dyDescent="0.25">
      <c r="A609" s="28" t="str">
        <f>_xlfn.XLOOKUP(P!C609,'Banco de Dados'!$B$3:$B$274,'Banco de Dados'!$K$3:$K$274,"")</f>
        <v/>
      </c>
      <c r="B609" s="2">
        <v>0</v>
      </c>
      <c r="C609" s="2">
        <v>0</v>
      </c>
      <c r="D609" s="2">
        <v>0</v>
      </c>
      <c r="E609" s="2">
        <v>0</v>
      </c>
      <c r="F609" s="32" t="e">
        <f t="shared" si="52"/>
        <v>#DIV/0!</v>
      </c>
      <c r="G609" s="3" t="e">
        <f t="shared" si="51"/>
        <v>#VALUE!</v>
      </c>
      <c r="H609" s="3" t="e">
        <f t="shared" si="51"/>
        <v>#VALUE!</v>
      </c>
      <c r="J609" s="7"/>
      <c r="K609" s="111" t="s">
        <v>246</v>
      </c>
      <c r="L609" s="126" t="e">
        <f>SQRT(((M596/L596)^2)+((M597/L597)^2)+((M598/L598)^2))</f>
        <v>#VALUE!</v>
      </c>
      <c r="M609" s="66"/>
    </row>
    <row r="610" spans="1:14" x14ac:dyDescent="0.25">
      <c r="A610" s="28" t="str">
        <f>_xlfn.XLOOKUP(P!C610,'Banco de Dados'!$B$3:$B$274,'Banco de Dados'!$K$3:$K$274,"")</f>
        <v/>
      </c>
      <c r="B610" s="2">
        <v>0</v>
      </c>
      <c r="C610" s="2">
        <v>0</v>
      </c>
      <c r="D610" s="2">
        <v>0</v>
      </c>
      <c r="E610" s="2">
        <v>0</v>
      </c>
      <c r="F610" s="32" t="e">
        <f t="shared" si="52"/>
        <v>#DIV/0!</v>
      </c>
      <c r="G610" s="3" t="e">
        <f t="shared" si="51"/>
        <v>#VALUE!</v>
      </c>
      <c r="H610" s="3" t="e">
        <f t="shared" si="51"/>
        <v>#VALUE!</v>
      </c>
      <c r="J610" s="7"/>
      <c r="K610" s="69" t="s">
        <v>247</v>
      </c>
      <c r="L610" s="127" t="e">
        <f>L609*L608</f>
        <v>#VALUE!</v>
      </c>
      <c r="M610" s="71" t="str">
        <f>$M$9</f>
        <v>mg/kg</v>
      </c>
    </row>
    <row r="611" spans="1:14" x14ac:dyDescent="0.25">
      <c r="A611" s="28" t="str">
        <f>_xlfn.XLOOKUP(P!C611,'Banco de Dados'!$B$3:$B$274,'Banco de Dados'!$K$3:$K$274,"")</f>
        <v/>
      </c>
      <c r="B611" s="2">
        <v>0</v>
      </c>
      <c r="C611" s="2">
        <v>0</v>
      </c>
      <c r="D611" s="2">
        <v>0</v>
      </c>
      <c r="E611" s="2">
        <v>0</v>
      </c>
      <c r="F611" s="32" t="e">
        <f t="shared" si="52"/>
        <v>#DIV/0!</v>
      </c>
      <c r="G611" s="3" t="e">
        <f t="shared" si="51"/>
        <v>#VALUE!</v>
      </c>
      <c r="H611" s="3" t="e">
        <f t="shared" si="51"/>
        <v>#VALUE!</v>
      </c>
      <c r="J611" s="7"/>
      <c r="K611" s="123"/>
      <c r="L611" s="124"/>
    </row>
    <row r="612" spans="1:14" x14ac:dyDescent="0.25">
      <c r="A612" s="28" t="str">
        <f>_xlfn.XLOOKUP(P!C612,'Banco de Dados'!$B$3:$B$274,'Banco de Dados'!$K$3:$K$274,"")</f>
        <v/>
      </c>
      <c r="B612" s="2">
        <v>0</v>
      </c>
      <c r="C612" s="2">
        <v>0</v>
      </c>
      <c r="D612" s="2">
        <v>0</v>
      </c>
      <c r="E612" s="2">
        <v>0</v>
      </c>
      <c r="F612" s="32" t="e">
        <f t="shared" si="52"/>
        <v>#DIV/0!</v>
      </c>
      <c r="G612" s="3" t="e">
        <f t="shared" si="51"/>
        <v>#VALUE!</v>
      </c>
      <c r="H612" s="3" t="e">
        <f t="shared" si="51"/>
        <v>#VALUE!</v>
      </c>
      <c r="J612" s="7"/>
    </row>
    <row r="613" spans="1:14" x14ac:dyDescent="0.25">
      <c r="A613" s="28" t="str">
        <f>_xlfn.XLOOKUP(P!C613,'Banco de Dados'!$B$3:$B$274,'Banco de Dados'!$K$3:$K$274,"")</f>
        <v/>
      </c>
      <c r="B613" s="2">
        <v>0</v>
      </c>
      <c r="C613" s="2">
        <v>0</v>
      </c>
      <c r="D613" s="2">
        <v>0</v>
      </c>
      <c r="E613" s="2">
        <v>0</v>
      </c>
      <c r="F613" s="32" t="e">
        <f t="shared" si="52"/>
        <v>#DIV/0!</v>
      </c>
      <c r="G613" s="3" t="e">
        <f t="shared" si="51"/>
        <v>#VALUE!</v>
      </c>
      <c r="H613" s="3" t="e">
        <f t="shared" si="51"/>
        <v>#VALUE!</v>
      </c>
      <c r="J613" s="7"/>
    </row>
    <row r="614" spans="1:14" x14ac:dyDescent="0.25">
      <c r="A614" s="28" t="str">
        <f>_xlfn.XLOOKUP(P!C614,'Banco de Dados'!$B$3:$B$274,'Banco de Dados'!$K$3:$K$274,"")</f>
        <v/>
      </c>
      <c r="B614" s="2">
        <v>0</v>
      </c>
      <c r="C614" s="2">
        <v>0</v>
      </c>
      <c r="D614" s="2">
        <v>0</v>
      </c>
      <c r="E614" s="2">
        <v>0</v>
      </c>
      <c r="F614" s="32" t="e">
        <f t="shared" si="52"/>
        <v>#DIV/0!</v>
      </c>
      <c r="G614" s="3" t="e">
        <f t="shared" ref="G614:H616" si="53">D614*$E$584</f>
        <v>#VALUE!</v>
      </c>
      <c r="H614" s="3" t="e">
        <f t="shared" si="53"/>
        <v>#VALUE!</v>
      </c>
      <c r="J614" s="7"/>
    </row>
    <row r="615" spans="1:14" x14ac:dyDescent="0.25">
      <c r="A615" s="28" t="str">
        <f>_xlfn.XLOOKUP(P!C615,'Banco de Dados'!$B$3:$B$274,'Banco de Dados'!$K$3:$K$274,"")</f>
        <v/>
      </c>
      <c r="B615" s="2">
        <v>0</v>
      </c>
      <c r="C615" s="2">
        <v>0</v>
      </c>
      <c r="D615" s="2">
        <v>0</v>
      </c>
      <c r="E615" s="2">
        <v>0</v>
      </c>
      <c r="F615" s="32" t="e">
        <f t="shared" si="52"/>
        <v>#DIV/0!</v>
      </c>
      <c r="G615" s="3" t="e">
        <f t="shared" si="53"/>
        <v>#VALUE!</v>
      </c>
      <c r="H615" s="3" t="e">
        <f t="shared" si="53"/>
        <v>#VALUE!</v>
      </c>
      <c r="J615" s="7"/>
    </row>
    <row r="616" spans="1:14" x14ac:dyDescent="0.25">
      <c r="A616" s="28" t="str">
        <f>_xlfn.XLOOKUP(P!C616,'Banco de Dados'!$B$3:$B$274,'Banco de Dados'!$K$3:$K$274,"")</f>
        <v/>
      </c>
      <c r="B616" s="2">
        <v>0</v>
      </c>
      <c r="C616" s="2">
        <v>0</v>
      </c>
      <c r="D616" s="2">
        <v>0</v>
      </c>
      <c r="E616" s="2">
        <v>0</v>
      </c>
      <c r="F616" s="32" t="e">
        <f t="shared" si="52"/>
        <v>#DIV/0!</v>
      </c>
      <c r="G616" s="3" t="e">
        <f t="shared" si="53"/>
        <v>#VALUE!</v>
      </c>
      <c r="H616" s="3" t="e">
        <f t="shared" si="53"/>
        <v>#VALUE!</v>
      </c>
      <c r="J616" s="7"/>
    </row>
    <row r="617" spans="1:14" x14ac:dyDescent="0.25">
      <c r="A617" s="21"/>
      <c r="B617" s="21"/>
      <c r="C617" s="21"/>
      <c r="D617" s="21"/>
      <c r="E617" s="21"/>
      <c r="F617" s="77"/>
      <c r="G617" s="21"/>
      <c r="H617" s="21"/>
      <c r="J617" s="21"/>
      <c r="K617" s="21"/>
      <c r="L617" s="21"/>
      <c r="M617" s="21"/>
      <c r="N617" s="21"/>
    </row>
    <row r="618" spans="1:14" ht="15.75" x14ac:dyDescent="0.25">
      <c r="A618" s="36">
        <f>'Nome das Amostras'!A22</f>
        <v>0</v>
      </c>
      <c r="B618" s="164" t="e">
        <f>VLOOKUP(A618,'Nome das Amostras'!$A$3:$D$28,2,FALSE)</f>
        <v>#N/A</v>
      </c>
      <c r="C618" s="164"/>
      <c r="D618" s="51" t="s">
        <v>65</v>
      </c>
      <c r="E618" s="52" t="e">
        <f>'Banco de Dados'!$O$13/'Banco de Dados'!EK13</f>
        <v>#VALUE!</v>
      </c>
      <c r="F618" s="74"/>
      <c r="G618" s="3"/>
      <c r="H618" s="3"/>
      <c r="J618" s="7"/>
    </row>
    <row r="619" spans="1:14" ht="15.75" x14ac:dyDescent="0.25">
      <c r="A619" s="107" t="s">
        <v>1</v>
      </c>
      <c r="B619" s="107" t="s">
        <v>0</v>
      </c>
      <c r="C619" s="107" t="s">
        <v>212</v>
      </c>
      <c r="D619" s="107" t="s">
        <v>209</v>
      </c>
      <c r="E619" s="107" t="s">
        <v>213</v>
      </c>
      <c r="F619" s="76" t="s">
        <v>219</v>
      </c>
      <c r="G619" s="54" t="s">
        <v>140</v>
      </c>
      <c r="H619" s="54" t="s">
        <v>66</v>
      </c>
      <c r="J619" s="7"/>
      <c r="K619" s="72">
        <f>A618</f>
        <v>0</v>
      </c>
      <c r="L619" s="55" t="s">
        <v>215</v>
      </c>
      <c r="M619" s="41" t="str">
        <f>$A$1</f>
        <v>Cálcio</v>
      </c>
      <c r="N619" s="3"/>
    </row>
    <row r="620" spans="1:14" x14ac:dyDescent="0.25">
      <c r="A620" s="28" t="str">
        <f>_xlfn.XLOOKUP(P!C620,'Banco de Dados'!$B$3:$B$274,'Banco de Dados'!$K$3:$K$274,"")</f>
        <v/>
      </c>
      <c r="B620" s="2" cm="1">
        <f t="array" ref="B620:E650">Dados!EG5:EJ35</f>
        <v>0</v>
      </c>
      <c r="C620" s="2">
        <v>0</v>
      </c>
      <c r="D620" s="2">
        <v>0</v>
      </c>
      <c r="E620" s="2">
        <v>0</v>
      </c>
      <c r="F620" s="32" t="e">
        <f>(E620*100)/D620</f>
        <v>#DIV/0!</v>
      </c>
      <c r="G620" s="3" t="e">
        <f t="shared" ref="G620:H647" si="54">D620*$E$618</f>
        <v>#VALUE!</v>
      </c>
      <c r="H620" s="3" t="e">
        <f t="shared" si="54"/>
        <v>#VALUE!</v>
      </c>
      <c r="J620" s="7"/>
      <c r="K620" s="5" t="s">
        <v>210</v>
      </c>
      <c r="L620" s="5"/>
      <c r="M620" s="5" t="s">
        <v>211</v>
      </c>
    </row>
    <row r="621" spans="1:14" x14ac:dyDescent="0.25">
      <c r="A621" s="28" t="str">
        <f>_xlfn.XLOOKUP(P!C621,'Banco de Dados'!$B$3:$B$274,'Banco de Dados'!$K$3:$K$274,"")</f>
        <v/>
      </c>
      <c r="B621" s="2">
        <v>0</v>
      </c>
      <c r="C621" s="2">
        <v>0</v>
      </c>
      <c r="D621" s="2">
        <v>0</v>
      </c>
      <c r="E621" s="2">
        <v>0</v>
      </c>
      <c r="F621" s="32" t="e">
        <f t="shared" ref="F621:F650" si="55">(E621*100)/D621</f>
        <v>#DIV/0!</v>
      </c>
      <c r="G621" s="3" t="e">
        <f t="shared" si="54"/>
        <v>#VALUE!</v>
      </c>
      <c r="H621" s="3" t="e">
        <f t="shared" si="54"/>
        <v>#VALUE!</v>
      </c>
      <c r="J621" s="7"/>
      <c r="K621" s="6" t="str">
        <f>_xlfn.XLOOKUP($B$4,A620:A647,G620:G647,"")</f>
        <v/>
      </c>
      <c r="L621" s="6"/>
      <c r="M621" s="6" t="str">
        <f>_xlfn.XLOOKUP($B$4,A620:A647,H620:H647,"")</f>
        <v/>
      </c>
    </row>
    <row r="622" spans="1:14" x14ac:dyDescent="0.25">
      <c r="A622" s="28" t="str">
        <f>_xlfn.XLOOKUP(P!C622,'Banco de Dados'!$B$3:$B$274,'Banco de Dados'!$K$3:$K$274,"")</f>
        <v/>
      </c>
      <c r="B622" s="2">
        <v>0</v>
      </c>
      <c r="C622" s="2">
        <v>0</v>
      </c>
      <c r="D622" s="2">
        <v>0</v>
      </c>
      <c r="E622" s="2">
        <v>0</v>
      </c>
      <c r="F622" s="32" t="e">
        <f t="shared" si="55"/>
        <v>#DIV/0!</v>
      </c>
      <c r="G622" s="3" t="e">
        <f t="shared" si="54"/>
        <v>#VALUE!</v>
      </c>
      <c r="H622" s="3" t="e">
        <f t="shared" si="54"/>
        <v>#VALUE!</v>
      </c>
      <c r="J622" s="7"/>
    </row>
    <row r="623" spans="1:14" ht="15.75" x14ac:dyDescent="0.25">
      <c r="A623" s="28" t="str">
        <f>_xlfn.XLOOKUP(P!C623,'Banco de Dados'!$B$3:$B$274,'Banco de Dados'!$K$3:$K$274,"")</f>
        <v/>
      </c>
      <c r="B623" s="2">
        <v>0</v>
      </c>
      <c r="C623" s="2">
        <v>0</v>
      </c>
      <c r="D623" s="2">
        <v>0</v>
      </c>
      <c r="E623" s="2">
        <v>0</v>
      </c>
      <c r="F623" s="32" t="e">
        <f t="shared" si="55"/>
        <v>#DIV/0!</v>
      </c>
      <c r="G623" s="3" t="e">
        <f t="shared" si="54"/>
        <v>#VALUE!</v>
      </c>
      <c r="H623" s="3" t="e">
        <f t="shared" si="54"/>
        <v>#VALUE!</v>
      </c>
      <c r="K623" s="165" t="s">
        <v>67</v>
      </c>
      <c r="L623" s="166"/>
      <c r="M623" s="167"/>
      <c r="N623"/>
    </row>
    <row r="624" spans="1:14" x14ac:dyDescent="0.25">
      <c r="A624" s="28" t="str">
        <f>_xlfn.XLOOKUP(P!C624,'Banco de Dados'!$B$3:$B$274,'Banco de Dados'!$K$3:$K$274,"")</f>
        <v/>
      </c>
      <c r="B624" s="2">
        <v>0</v>
      </c>
      <c r="C624" s="2">
        <v>0</v>
      </c>
      <c r="D624" s="2">
        <v>0</v>
      </c>
      <c r="E624" s="2">
        <v>0</v>
      </c>
      <c r="F624" s="32" t="e">
        <f t="shared" si="55"/>
        <v>#DIV/0!</v>
      </c>
      <c r="G624" s="3" t="e">
        <f t="shared" si="54"/>
        <v>#VALUE!</v>
      </c>
      <c r="H624" s="3" t="e">
        <f t="shared" si="54"/>
        <v>#VALUE!</v>
      </c>
      <c r="J624" s="7"/>
      <c r="K624" s="104" t="s">
        <v>240</v>
      </c>
      <c r="L624" s="39"/>
      <c r="M624" s="106" t="s">
        <v>209</v>
      </c>
    </row>
    <row r="625" spans="1:14" x14ac:dyDescent="0.25">
      <c r="A625" s="28" t="str">
        <f>_xlfn.XLOOKUP(P!C625,'Banco de Dados'!$B$3:$B$274,'Banco de Dados'!$K$3:$K$274,"")</f>
        <v/>
      </c>
      <c r="B625" s="2">
        <v>0</v>
      </c>
      <c r="C625" s="2">
        <v>0</v>
      </c>
      <c r="D625" s="2">
        <v>0</v>
      </c>
      <c r="E625" s="2">
        <v>0</v>
      </c>
      <c r="F625" s="32" t="e">
        <f t="shared" si="55"/>
        <v>#DIV/0!</v>
      </c>
      <c r="G625" s="3" t="e">
        <f t="shared" si="54"/>
        <v>#VALUE!</v>
      </c>
      <c r="H625" s="3" t="e">
        <f t="shared" si="54"/>
        <v>#VALUE!</v>
      </c>
      <c r="J625" s="58" t="s">
        <v>38</v>
      </c>
      <c r="K625" s="59">
        <f>$L$9</f>
        <v>50450</v>
      </c>
      <c r="L625" s="60"/>
      <c r="M625" s="61">
        <f>$M$11</f>
        <v>427317</v>
      </c>
      <c r="N625" s="60"/>
    </row>
    <row r="626" spans="1:14" x14ac:dyDescent="0.25">
      <c r="A626" s="28" t="str">
        <f>_xlfn.XLOOKUP(P!C626,'Banco de Dados'!$B$3:$B$274,'Banco de Dados'!$K$3:$K$274,"")</f>
        <v/>
      </c>
      <c r="B626" s="2">
        <v>0</v>
      </c>
      <c r="C626" s="2">
        <v>0</v>
      </c>
      <c r="D626" s="2">
        <v>0</v>
      </c>
      <c r="E626" s="2">
        <v>0</v>
      </c>
      <c r="F626" s="32" t="e">
        <f t="shared" si="55"/>
        <v>#DIV/0!</v>
      </c>
      <c r="G626" s="3" t="e">
        <f t="shared" si="54"/>
        <v>#VALUE!</v>
      </c>
      <c r="H626" s="3" t="e">
        <f t="shared" si="54"/>
        <v>#VALUE!</v>
      </c>
      <c r="J626" s="2"/>
      <c r="K626" s="18"/>
      <c r="L626" s="2" t="s">
        <v>70</v>
      </c>
      <c r="M626" s="19"/>
    </row>
    <row r="627" spans="1:14" x14ac:dyDescent="0.25">
      <c r="A627" s="28" t="str">
        <f>_xlfn.XLOOKUP(P!C627,'Banco de Dados'!$B$3:$B$274,'Banco de Dados'!$K$3:$K$274,"")</f>
        <v/>
      </c>
      <c r="B627" s="2">
        <v>0</v>
      </c>
      <c r="C627" s="2">
        <v>0</v>
      </c>
      <c r="D627" s="2">
        <v>0</v>
      </c>
      <c r="E627" s="2">
        <v>0</v>
      </c>
      <c r="F627" s="32" t="e">
        <f t="shared" si="55"/>
        <v>#DIV/0!</v>
      </c>
      <c r="G627" s="3" t="e">
        <f t="shared" si="54"/>
        <v>#VALUE!</v>
      </c>
      <c r="H627" s="3" t="e">
        <f t="shared" si="54"/>
        <v>#VALUE!</v>
      </c>
      <c r="J627" s="58" t="s">
        <v>69</v>
      </c>
      <c r="K627" s="62" t="s">
        <v>71</v>
      </c>
      <c r="L627" s="63"/>
      <c r="M627" s="64" t="str">
        <f>K621</f>
        <v/>
      </c>
      <c r="N627" s="60"/>
    </row>
    <row r="628" spans="1:14" x14ac:dyDescent="0.25">
      <c r="A628" s="28" t="str">
        <f>_xlfn.XLOOKUP(P!C628,'Banco de Dados'!$B$3:$B$274,'Banco de Dados'!$K$3:$K$274,"")</f>
        <v/>
      </c>
      <c r="B628" s="2">
        <v>0</v>
      </c>
      <c r="C628" s="2">
        <v>0</v>
      </c>
      <c r="D628" s="2">
        <v>0</v>
      </c>
      <c r="E628" s="2">
        <v>0</v>
      </c>
      <c r="F628" s="32" t="e">
        <f t="shared" si="55"/>
        <v>#DIV/0!</v>
      </c>
      <c r="G628" s="3" t="e">
        <f t="shared" si="54"/>
        <v>#VALUE!</v>
      </c>
      <c r="H628" s="3" t="e">
        <f t="shared" si="54"/>
        <v>#VALUE!</v>
      </c>
      <c r="J628" s="7"/>
    </row>
    <row r="629" spans="1:14" ht="15.75" x14ac:dyDescent="0.25">
      <c r="A629" s="28" t="str">
        <f>_xlfn.XLOOKUP(P!C629,'Banco de Dados'!$B$3:$B$274,'Banco de Dados'!$K$3:$K$274,"")</f>
        <v/>
      </c>
      <c r="B629" s="2">
        <v>0</v>
      </c>
      <c r="C629" s="2">
        <v>0</v>
      </c>
      <c r="D629" s="2">
        <v>0</v>
      </c>
      <c r="E629" s="2">
        <v>0</v>
      </c>
      <c r="F629" s="32" t="e">
        <f t="shared" si="55"/>
        <v>#DIV/0!</v>
      </c>
      <c r="G629" s="3" t="e">
        <f t="shared" si="54"/>
        <v>#VALUE!</v>
      </c>
      <c r="H629" s="3" t="e">
        <f t="shared" si="54"/>
        <v>#VALUE!</v>
      </c>
      <c r="J629" s="7"/>
      <c r="K629" s="165" t="s">
        <v>218</v>
      </c>
      <c r="L629" s="166"/>
      <c r="M629" s="167"/>
    </row>
    <row r="630" spans="1:14" x14ac:dyDescent="0.25">
      <c r="A630" s="28" t="str">
        <f>_xlfn.XLOOKUP(P!C630,'Banco de Dados'!$B$3:$B$274,'Banco de Dados'!$K$3:$K$274,"")</f>
        <v/>
      </c>
      <c r="B630" s="2">
        <v>0</v>
      </c>
      <c r="C630" s="2">
        <v>0</v>
      </c>
      <c r="D630" s="2">
        <v>0</v>
      </c>
      <c r="E630" s="2">
        <v>0</v>
      </c>
      <c r="F630" s="32" t="e">
        <f t="shared" si="55"/>
        <v>#DIV/0!</v>
      </c>
      <c r="G630" s="3" t="e">
        <f t="shared" si="54"/>
        <v>#VALUE!</v>
      </c>
      <c r="H630" s="3" t="e">
        <f t="shared" si="54"/>
        <v>#VALUE!</v>
      </c>
      <c r="J630" s="7"/>
      <c r="K630" s="104" t="s">
        <v>236</v>
      </c>
      <c r="L630" s="108" t="str">
        <f>K621</f>
        <v/>
      </c>
      <c r="M630" s="109" t="str">
        <f>M621</f>
        <v/>
      </c>
    </row>
    <row r="631" spans="1:14" x14ac:dyDescent="0.25">
      <c r="A631" s="28" t="str">
        <f>_xlfn.XLOOKUP(P!C631,'Banco de Dados'!$B$3:$B$274,'Banco de Dados'!$K$3:$K$274,"")</f>
        <v/>
      </c>
      <c r="B631" s="2">
        <v>0</v>
      </c>
      <c r="C631" s="2">
        <v>0</v>
      </c>
      <c r="D631" s="2">
        <v>0</v>
      </c>
      <c r="E631" s="2">
        <v>0</v>
      </c>
      <c r="F631" s="32" t="e">
        <f t="shared" si="55"/>
        <v>#DIV/0!</v>
      </c>
      <c r="G631" s="3" t="e">
        <f t="shared" si="54"/>
        <v>#VALUE!</v>
      </c>
      <c r="H631" s="3" t="e">
        <f t="shared" si="54"/>
        <v>#VALUE!</v>
      </c>
      <c r="J631" s="7"/>
      <c r="K631" s="104" t="s">
        <v>237</v>
      </c>
      <c r="L631" s="105">
        <f>$L$9</f>
        <v>50450</v>
      </c>
      <c r="M631" s="106">
        <f>$L$10</f>
        <v>550</v>
      </c>
    </row>
    <row r="632" spans="1:14" x14ac:dyDescent="0.25">
      <c r="A632" s="28" t="str">
        <f>_xlfn.XLOOKUP(P!C632,'Banco de Dados'!$B$3:$B$274,'Banco de Dados'!$K$3:$K$274,"")</f>
        <v/>
      </c>
      <c r="B632" s="2">
        <v>0</v>
      </c>
      <c r="C632" s="2">
        <v>0</v>
      </c>
      <c r="D632" s="2">
        <v>0</v>
      </c>
      <c r="E632" s="2">
        <v>0</v>
      </c>
      <c r="F632" s="32" t="e">
        <f t="shared" si="55"/>
        <v>#DIV/0!</v>
      </c>
      <c r="G632" s="3" t="e">
        <f t="shared" si="54"/>
        <v>#VALUE!</v>
      </c>
      <c r="H632" s="3" t="e">
        <f t="shared" si="54"/>
        <v>#VALUE!</v>
      </c>
      <c r="J632" s="7"/>
      <c r="K632" s="104" t="s">
        <v>238</v>
      </c>
      <c r="L632" s="105">
        <f>$M$11</f>
        <v>427317</v>
      </c>
      <c r="M632" s="106">
        <f>$M$12</f>
        <v>637</v>
      </c>
    </row>
    <row r="633" spans="1:14" x14ac:dyDescent="0.25">
      <c r="A633" s="28" t="str">
        <f>_xlfn.XLOOKUP(P!C633,'Banco de Dados'!$B$3:$B$274,'Banco de Dados'!$K$3:$K$274,"")</f>
        <v/>
      </c>
      <c r="B633" s="2">
        <v>0</v>
      </c>
      <c r="C633" s="2">
        <v>0</v>
      </c>
      <c r="D633" s="2">
        <v>0</v>
      </c>
      <c r="E633" s="2">
        <v>0</v>
      </c>
      <c r="F633" s="32" t="e">
        <f t="shared" si="55"/>
        <v>#DIV/0!</v>
      </c>
      <c r="G633" s="3" t="e">
        <f t="shared" si="54"/>
        <v>#VALUE!</v>
      </c>
      <c r="H633" s="3" t="e">
        <f t="shared" si="54"/>
        <v>#VALUE!</v>
      </c>
      <c r="J633" s="7"/>
      <c r="K633" s="69" t="s">
        <v>217</v>
      </c>
      <c r="L633" s="110" t="e">
        <f>SQRT(((M630/L630)^2)+((M631/L631)^2)+((M632/L632)^2))</f>
        <v>#VALUE!</v>
      </c>
      <c r="M633" s="71" t="str">
        <f>M642</f>
        <v>mg/kg</v>
      </c>
    </row>
    <row r="634" spans="1:14" x14ac:dyDescent="0.25">
      <c r="A634" s="28" t="str">
        <f>_xlfn.XLOOKUP(P!C634,'Banco de Dados'!$B$3:$B$274,'Banco de Dados'!$K$3:$K$274,"")</f>
        <v/>
      </c>
      <c r="B634" s="2">
        <v>0</v>
      </c>
      <c r="C634" s="2">
        <v>0</v>
      </c>
      <c r="D634" s="2">
        <v>0</v>
      </c>
      <c r="E634" s="2">
        <v>0</v>
      </c>
      <c r="F634" s="32" t="e">
        <f t="shared" si="55"/>
        <v>#DIV/0!</v>
      </c>
      <c r="G634" s="3" t="e">
        <f t="shared" si="54"/>
        <v>#VALUE!</v>
      </c>
      <c r="H634" s="3" t="e">
        <f t="shared" si="54"/>
        <v>#VALUE!</v>
      </c>
      <c r="J634" s="7"/>
    </row>
    <row r="635" spans="1:14" x14ac:dyDescent="0.25">
      <c r="A635" s="28" t="str">
        <f>_xlfn.XLOOKUP(P!C635,'Banco de Dados'!$B$3:$B$274,'Banco de Dados'!$K$3:$K$274,"")</f>
        <v/>
      </c>
      <c r="B635" s="2">
        <v>0</v>
      </c>
      <c r="C635" s="2">
        <v>0</v>
      </c>
      <c r="D635" s="2">
        <v>0</v>
      </c>
      <c r="E635" s="2">
        <v>0</v>
      </c>
      <c r="F635" s="32" t="e">
        <f t="shared" si="55"/>
        <v>#DIV/0!</v>
      </c>
      <c r="G635" s="3" t="e">
        <f t="shared" si="54"/>
        <v>#VALUE!</v>
      </c>
      <c r="H635" s="3" t="e">
        <f t="shared" si="54"/>
        <v>#VALUE!</v>
      </c>
      <c r="J635" s="7"/>
    </row>
    <row r="636" spans="1:14" x14ac:dyDescent="0.25">
      <c r="A636" s="28" t="str">
        <f>_xlfn.XLOOKUP(P!C636,'Banco de Dados'!$B$3:$B$274,'Banco de Dados'!$K$3:$K$274,"")</f>
        <v/>
      </c>
      <c r="B636" s="2">
        <v>0</v>
      </c>
      <c r="C636" s="2">
        <v>0</v>
      </c>
      <c r="D636" s="2">
        <v>0</v>
      </c>
      <c r="E636" s="2">
        <v>0</v>
      </c>
      <c r="F636" s="32" t="e">
        <f t="shared" si="55"/>
        <v>#DIV/0!</v>
      </c>
      <c r="G636" s="3" t="e">
        <f t="shared" si="54"/>
        <v>#VALUE!</v>
      </c>
      <c r="H636" s="3" t="e">
        <f t="shared" si="54"/>
        <v>#VALUE!</v>
      </c>
      <c r="J636" s="7"/>
    </row>
    <row r="637" spans="1:14" x14ac:dyDescent="0.25">
      <c r="A637" s="28" t="str">
        <f>_xlfn.XLOOKUP(P!C637,'Banco de Dados'!$B$3:$B$274,'Banco de Dados'!$K$3:$K$274,"")</f>
        <v/>
      </c>
      <c r="B637" s="2">
        <v>0</v>
      </c>
      <c r="C637" s="2">
        <v>0</v>
      </c>
      <c r="D637" s="2">
        <v>0</v>
      </c>
      <c r="E637" s="2">
        <v>0</v>
      </c>
      <c r="F637" s="32" t="e">
        <f t="shared" si="55"/>
        <v>#DIV/0!</v>
      </c>
      <c r="G637" s="3" t="e">
        <f t="shared" si="54"/>
        <v>#VALUE!</v>
      </c>
      <c r="H637" s="3" t="e">
        <f t="shared" si="54"/>
        <v>#VALUE!</v>
      </c>
      <c r="J637" s="7"/>
    </row>
    <row r="638" spans="1:14" x14ac:dyDescent="0.25">
      <c r="A638" s="28" t="str">
        <f>_xlfn.XLOOKUP(P!C638,'Banco de Dados'!$B$3:$B$274,'Banco de Dados'!$K$3:$K$274,"")</f>
        <v/>
      </c>
      <c r="B638" s="2">
        <v>0</v>
      </c>
      <c r="C638" s="2">
        <v>0</v>
      </c>
      <c r="D638" s="2">
        <v>0</v>
      </c>
      <c r="E638" s="2">
        <v>0</v>
      </c>
      <c r="F638" s="32" t="e">
        <f t="shared" si="55"/>
        <v>#DIV/0!</v>
      </c>
      <c r="G638" s="3" t="e">
        <f t="shared" si="54"/>
        <v>#VALUE!</v>
      </c>
      <c r="H638" s="3" t="e">
        <f t="shared" si="54"/>
        <v>#VALUE!</v>
      </c>
      <c r="J638" s="7"/>
    </row>
    <row r="639" spans="1:14" x14ac:dyDescent="0.25">
      <c r="A639" s="28" t="str">
        <f>_xlfn.XLOOKUP(P!C639,'Banco de Dados'!$B$3:$B$274,'Banco de Dados'!$K$3:$K$274,"")</f>
        <v/>
      </c>
      <c r="B639" s="2">
        <v>0</v>
      </c>
      <c r="C639" s="2">
        <v>0</v>
      </c>
      <c r="D639" s="2">
        <v>0</v>
      </c>
      <c r="E639" s="2">
        <v>0</v>
      </c>
      <c r="F639" s="32" t="e">
        <f t="shared" si="55"/>
        <v>#DIV/0!</v>
      </c>
      <c r="G639" s="3" t="e">
        <f t="shared" si="54"/>
        <v>#VALUE!</v>
      </c>
      <c r="H639" s="3" t="e">
        <f t="shared" si="54"/>
        <v>#VALUE!</v>
      </c>
      <c r="J639" s="7"/>
    </row>
    <row r="640" spans="1:14" x14ac:dyDescent="0.25">
      <c r="A640" s="28" t="str">
        <f>_xlfn.XLOOKUP(P!C640,'Banco de Dados'!$B$3:$B$274,'Banco de Dados'!$K$3:$K$274,"")</f>
        <v/>
      </c>
      <c r="B640" s="2">
        <v>0</v>
      </c>
      <c r="C640" s="2">
        <v>0</v>
      </c>
      <c r="D640" s="2">
        <v>0</v>
      </c>
      <c r="E640" s="17">
        <v>0</v>
      </c>
      <c r="F640" s="32" t="e">
        <f t="shared" si="55"/>
        <v>#DIV/0!</v>
      </c>
      <c r="G640" s="3" t="e">
        <f t="shared" si="54"/>
        <v>#VALUE!</v>
      </c>
      <c r="H640" s="3" t="e">
        <f t="shared" si="54"/>
        <v>#VALUE!</v>
      </c>
      <c r="J640" s="7"/>
    </row>
    <row r="641" spans="1:14" ht="15.75" x14ac:dyDescent="0.25">
      <c r="A641" s="28" t="str">
        <f>_xlfn.XLOOKUP(P!C641,'Banco de Dados'!$B$3:$B$274,'Banco de Dados'!$K$3:$K$274,"")</f>
        <v/>
      </c>
      <c r="B641" s="2">
        <v>0</v>
      </c>
      <c r="C641" s="2">
        <v>0</v>
      </c>
      <c r="D641" s="2">
        <v>0</v>
      </c>
      <c r="E641" s="2">
        <v>0</v>
      </c>
      <c r="F641" s="32" t="e">
        <f t="shared" si="55"/>
        <v>#DIV/0!</v>
      </c>
      <c r="G641" s="3" t="e">
        <f t="shared" si="54"/>
        <v>#VALUE!</v>
      </c>
      <c r="H641" s="3" t="e">
        <f t="shared" si="54"/>
        <v>#VALUE!</v>
      </c>
      <c r="J641" s="7"/>
      <c r="K641" s="101" t="s">
        <v>216</v>
      </c>
      <c r="L641" s="102">
        <f>K619</f>
        <v>0</v>
      </c>
      <c r="M641" s="103" t="str">
        <f>M619</f>
        <v>Cálcio</v>
      </c>
    </row>
    <row r="642" spans="1:14" x14ac:dyDescent="0.25">
      <c r="A642" s="28" t="str">
        <f>_xlfn.XLOOKUP(P!C642,'Banco de Dados'!$B$3:$B$274,'Banco de Dados'!$K$3:$K$274,"")</f>
        <v/>
      </c>
      <c r="B642" s="2">
        <v>0</v>
      </c>
      <c r="C642" s="2">
        <v>0</v>
      </c>
      <c r="D642" s="2">
        <v>0</v>
      </c>
      <c r="E642" s="2">
        <v>0</v>
      </c>
      <c r="F642" s="32" t="e">
        <f t="shared" si="55"/>
        <v>#DIV/0!</v>
      </c>
      <c r="G642" s="3" t="e">
        <f t="shared" si="54"/>
        <v>#VALUE!</v>
      </c>
      <c r="H642" s="3" t="e">
        <f t="shared" si="54"/>
        <v>#VALUE!</v>
      </c>
      <c r="J642" s="7"/>
      <c r="K642" s="68" t="s">
        <v>68</v>
      </c>
      <c r="L642" s="29" t="e">
        <f>(K625*M627)/M625</f>
        <v>#VALUE!</v>
      </c>
      <c r="M642" s="66" t="str">
        <f>$M$9</f>
        <v>mg/kg</v>
      </c>
    </row>
    <row r="643" spans="1:14" x14ac:dyDescent="0.25">
      <c r="A643" s="28" t="str">
        <f>_xlfn.XLOOKUP(P!C643,'Banco de Dados'!$B$3:$B$274,'Banco de Dados'!$K$3:$K$274,"")</f>
        <v/>
      </c>
      <c r="B643" s="2">
        <v>0</v>
      </c>
      <c r="C643" s="2">
        <v>0</v>
      </c>
      <c r="D643" s="2">
        <v>0</v>
      </c>
      <c r="E643" s="2">
        <v>0</v>
      </c>
      <c r="F643" s="32" t="e">
        <f t="shared" si="55"/>
        <v>#DIV/0!</v>
      </c>
      <c r="G643" s="3" t="e">
        <f t="shared" si="54"/>
        <v>#VALUE!</v>
      </c>
      <c r="H643" s="3" t="e">
        <f t="shared" si="54"/>
        <v>#VALUE!</v>
      </c>
      <c r="J643" s="7"/>
      <c r="K643" s="111" t="s">
        <v>246</v>
      </c>
      <c r="L643" s="126" t="e">
        <f>SQRT(((M630/L630)^2)+((M631/L631)^2)+((M632/L632)^2))</f>
        <v>#VALUE!</v>
      </c>
      <c r="M643" s="66"/>
    </row>
    <row r="644" spans="1:14" x14ac:dyDescent="0.25">
      <c r="A644" s="28" t="str">
        <f>_xlfn.XLOOKUP(P!C644,'Banco de Dados'!$B$3:$B$274,'Banco de Dados'!$K$3:$K$274,"")</f>
        <v/>
      </c>
      <c r="B644" s="2">
        <v>0</v>
      </c>
      <c r="C644" s="2">
        <v>0</v>
      </c>
      <c r="D644" s="2">
        <v>0</v>
      </c>
      <c r="E644" s="2">
        <v>0</v>
      </c>
      <c r="F644" s="32" t="e">
        <f t="shared" si="55"/>
        <v>#DIV/0!</v>
      </c>
      <c r="G644" s="3" t="e">
        <f t="shared" si="54"/>
        <v>#VALUE!</v>
      </c>
      <c r="H644" s="3" t="e">
        <f t="shared" si="54"/>
        <v>#VALUE!</v>
      </c>
      <c r="J644" s="7"/>
      <c r="K644" s="69" t="s">
        <v>247</v>
      </c>
      <c r="L644" s="127" t="e">
        <f>L643*L642</f>
        <v>#VALUE!</v>
      </c>
      <c r="M644" s="71" t="str">
        <f>$M$9</f>
        <v>mg/kg</v>
      </c>
    </row>
    <row r="645" spans="1:14" x14ac:dyDescent="0.25">
      <c r="A645" s="28" t="str">
        <f>_xlfn.XLOOKUP(P!C645,'Banco de Dados'!$B$3:$B$274,'Banco de Dados'!$K$3:$K$274,"")</f>
        <v/>
      </c>
      <c r="B645" s="2">
        <v>0</v>
      </c>
      <c r="C645" s="2">
        <v>0</v>
      </c>
      <c r="D645" s="2">
        <v>0</v>
      </c>
      <c r="E645" s="2">
        <v>0</v>
      </c>
      <c r="F645" s="32" t="e">
        <f t="shared" si="55"/>
        <v>#DIV/0!</v>
      </c>
      <c r="G645" s="3" t="e">
        <f t="shared" si="54"/>
        <v>#VALUE!</v>
      </c>
      <c r="H645" s="3" t="e">
        <f t="shared" si="54"/>
        <v>#VALUE!</v>
      </c>
      <c r="J645" s="7"/>
      <c r="K645" s="123"/>
      <c r="L645" s="124"/>
    </row>
    <row r="646" spans="1:14" x14ac:dyDescent="0.25">
      <c r="A646" s="28" t="str">
        <f>_xlfn.XLOOKUP(P!C646,'Banco de Dados'!$B$3:$B$274,'Banco de Dados'!$K$3:$K$274,"")</f>
        <v/>
      </c>
      <c r="B646" s="2">
        <v>0</v>
      </c>
      <c r="C646" s="2">
        <v>0</v>
      </c>
      <c r="D646" s="2">
        <v>0</v>
      </c>
      <c r="E646" s="2">
        <v>0</v>
      </c>
      <c r="F646" s="32" t="e">
        <f t="shared" si="55"/>
        <v>#DIV/0!</v>
      </c>
      <c r="G646" s="3" t="e">
        <f t="shared" si="54"/>
        <v>#VALUE!</v>
      </c>
      <c r="H646" s="3" t="e">
        <f t="shared" si="54"/>
        <v>#VALUE!</v>
      </c>
      <c r="J646" s="7"/>
    </row>
    <row r="647" spans="1:14" x14ac:dyDescent="0.25">
      <c r="A647" s="28" t="str">
        <f>_xlfn.XLOOKUP(P!C647,'Banco de Dados'!$B$3:$B$274,'Banco de Dados'!$K$3:$K$274,"")</f>
        <v/>
      </c>
      <c r="B647" s="2">
        <v>0</v>
      </c>
      <c r="C647" s="2">
        <v>0</v>
      </c>
      <c r="D647" s="2">
        <v>0</v>
      </c>
      <c r="E647" s="2">
        <v>0</v>
      </c>
      <c r="F647" s="32" t="e">
        <f t="shared" si="55"/>
        <v>#DIV/0!</v>
      </c>
      <c r="G647" s="3" t="e">
        <f t="shared" si="54"/>
        <v>#VALUE!</v>
      </c>
      <c r="H647" s="3" t="e">
        <f t="shared" si="54"/>
        <v>#VALUE!</v>
      </c>
      <c r="J647" s="7"/>
    </row>
    <row r="648" spans="1:14" x14ac:dyDescent="0.25">
      <c r="A648" s="28" t="str">
        <f>_xlfn.XLOOKUP(P!C648,'Banco de Dados'!$B$3:$B$274,'Banco de Dados'!$K$3:$K$274,"")</f>
        <v/>
      </c>
      <c r="B648" s="2">
        <v>0</v>
      </c>
      <c r="C648" s="2">
        <v>0</v>
      </c>
      <c r="D648" s="2">
        <v>0</v>
      </c>
      <c r="E648" s="2">
        <v>0</v>
      </c>
      <c r="F648" s="32" t="e">
        <f t="shared" si="55"/>
        <v>#DIV/0!</v>
      </c>
      <c r="G648" s="3" t="e">
        <f t="shared" ref="G648:H650" si="56">D648*$E$618</f>
        <v>#VALUE!</v>
      </c>
      <c r="H648" s="3" t="e">
        <f t="shared" si="56"/>
        <v>#VALUE!</v>
      </c>
      <c r="J648" s="7"/>
    </row>
    <row r="649" spans="1:14" x14ac:dyDescent="0.25">
      <c r="A649" s="28" t="str">
        <f>_xlfn.XLOOKUP(P!C649,'Banco de Dados'!$B$3:$B$274,'Banco de Dados'!$K$3:$K$274,"")</f>
        <v/>
      </c>
      <c r="B649" s="2">
        <v>0</v>
      </c>
      <c r="C649" s="2">
        <v>0</v>
      </c>
      <c r="D649" s="2">
        <v>0</v>
      </c>
      <c r="E649" s="2">
        <v>0</v>
      </c>
      <c r="F649" s="32" t="e">
        <f t="shared" si="55"/>
        <v>#DIV/0!</v>
      </c>
      <c r="G649" s="3" t="e">
        <f t="shared" si="56"/>
        <v>#VALUE!</v>
      </c>
      <c r="H649" s="3" t="e">
        <f t="shared" si="56"/>
        <v>#VALUE!</v>
      </c>
      <c r="J649" s="7"/>
    </row>
    <row r="650" spans="1:14" x14ac:dyDescent="0.25">
      <c r="A650" s="28" t="str">
        <f>_xlfn.XLOOKUP(P!C650,'Banco de Dados'!$B$3:$B$274,'Banco de Dados'!$K$3:$K$274,"")</f>
        <v/>
      </c>
      <c r="B650" s="2">
        <v>0</v>
      </c>
      <c r="C650" s="2">
        <v>0</v>
      </c>
      <c r="D650" s="2">
        <v>0</v>
      </c>
      <c r="E650" s="2">
        <v>0</v>
      </c>
      <c r="F650" s="32" t="e">
        <f t="shared" si="55"/>
        <v>#DIV/0!</v>
      </c>
      <c r="G650" s="3" t="e">
        <f t="shared" si="56"/>
        <v>#VALUE!</v>
      </c>
      <c r="H650" s="3" t="e">
        <f t="shared" si="56"/>
        <v>#VALUE!</v>
      </c>
      <c r="J650" s="7"/>
    </row>
    <row r="651" spans="1:14" x14ac:dyDescent="0.25">
      <c r="A651" s="21"/>
      <c r="B651" s="21"/>
      <c r="C651" s="21"/>
      <c r="D651" s="21"/>
      <c r="E651" s="21"/>
      <c r="F651" s="77"/>
      <c r="G651" s="21"/>
      <c r="H651" s="21"/>
      <c r="J651" s="21"/>
      <c r="K651" s="21"/>
      <c r="L651" s="21"/>
      <c r="M651" s="21"/>
      <c r="N651" s="21"/>
    </row>
    <row r="652" spans="1:14" ht="15.75" x14ac:dyDescent="0.25">
      <c r="A652" s="36">
        <f>'Nome das Amostras'!A23</f>
        <v>0</v>
      </c>
      <c r="B652" s="164" t="e">
        <f>VLOOKUP(A652,'Nome das Amostras'!$A$3:$D$28,2,FALSE)</f>
        <v>#N/A</v>
      </c>
      <c r="C652" s="164"/>
      <c r="D652" s="51" t="s">
        <v>65</v>
      </c>
      <c r="E652" s="52" t="e">
        <f>'Banco de Dados'!$O$13/'Banco de Dados'!ER13</f>
        <v>#VALUE!</v>
      </c>
      <c r="F652" s="74"/>
      <c r="G652" s="3"/>
      <c r="H652" s="3"/>
      <c r="J652" s="7"/>
    </row>
    <row r="653" spans="1:14" ht="15.75" x14ac:dyDescent="0.25">
      <c r="A653" s="107" t="s">
        <v>1</v>
      </c>
      <c r="B653" s="107" t="s">
        <v>0</v>
      </c>
      <c r="C653" s="107" t="s">
        <v>212</v>
      </c>
      <c r="D653" s="107" t="s">
        <v>209</v>
      </c>
      <c r="E653" s="107" t="s">
        <v>213</v>
      </c>
      <c r="F653" s="76" t="s">
        <v>219</v>
      </c>
      <c r="G653" s="54" t="s">
        <v>140</v>
      </c>
      <c r="H653" s="54" t="s">
        <v>66</v>
      </c>
      <c r="J653" s="7"/>
      <c r="K653" s="72">
        <f>A652</f>
        <v>0</v>
      </c>
      <c r="L653" s="55" t="s">
        <v>215</v>
      </c>
      <c r="M653" s="41" t="str">
        <f>$A$1</f>
        <v>Cálcio</v>
      </c>
      <c r="N653" s="3"/>
    </row>
    <row r="654" spans="1:14" x14ac:dyDescent="0.25">
      <c r="A654" s="28" t="str">
        <f>_xlfn.XLOOKUP(P!C654,'Banco de Dados'!$B$3:$B$274,'Banco de Dados'!$K$3:$K$274,"")</f>
        <v/>
      </c>
      <c r="B654" s="2" cm="1">
        <f t="array" ref="B654:E684">Dados!EN5:EQ35</f>
        <v>0</v>
      </c>
      <c r="C654" s="2">
        <v>0</v>
      </c>
      <c r="D654" s="2">
        <v>0</v>
      </c>
      <c r="E654" s="2">
        <v>0</v>
      </c>
      <c r="F654" s="32" t="e">
        <f>(E654*100)/D654</f>
        <v>#DIV/0!</v>
      </c>
      <c r="G654" s="3" t="e">
        <f t="shared" ref="G654:H681" si="57">D654*$E$652</f>
        <v>#VALUE!</v>
      </c>
      <c r="H654" s="3" t="e">
        <f t="shared" si="57"/>
        <v>#VALUE!</v>
      </c>
      <c r="J654" s="7"/>
      <c r="K654" s="5" t="s">
        <v>210</v>
      </c>
      <c r="L654" s="5"/>
      <c r="M654" s="5" t="s">
        <v>211</v>
      </c>
    </row>
    <row r="655" spans="1:14" x14ac:dyDescent="0.25">
      <c r="A655" s="28" t="str">
        <f>_xlfn.XLOOKUP(P!C655,'Banco de Dados'!$B$3:$B$274,'Banco de Dados'!$K$3:$K$274,"")</f>
        <v/>
      </c>
      <c r="B655" s="2">
        <v>0</v>
      </c>
      <c r="C655" s="2">
        <v>0</v>
      </c>
      <c r="D655" s="2">
        <v>0</v>
      </c>
      <c r="E655" s="2">
        <v>0</v>
      </c>
      <c r="F655" s="32" t="e">
        <f t="shared" ref="F655:F684" si="58">(E655*100)/D655</f>
        <v>#DIV/0!</v>
      </c>
      <c r="G655" s="3" t="e">
        <f t="shared" si="57"/>
        <v>#VALUE!</v>
      </c>
      <c r="H655" s="3" t="e">
        <f t="shared" si="57"/>
        <v>#VALUE!</v>
      </c>
      <c r="J655" s="7"/>
      <c r="K655" s="6" t="str">
        <f>_xlfn.XLOOKUP($B$4,A654:A681,G654:G681,"")</f>
        <v/>
      </c>
      <c r="L655" s="6"/>
      <c r="M655" s="6" t="str">
        <f>_xlfn.XLOOKUP($B$4,A654:A681,H654:H681,"")</f>
        <v/>
      </c>
    </row>
    <row r="656" spans="1:14" x14ac:dyDescent="0.25">
      <c r="A656" s="28" t="str">
        <f>_xlfn.XLOOKUP(P!C656,'Banco de Dados'!$B$3:$B$274,'Banco de Dados'!$K$3:$K$274,"")</f>
        <v/>
      </c>
      <c r="B656" s="2">
        <v>0</v>
      </c>
      <c r="C656" s="2">
        <v>0</v>
      </c>
      <c r="D656" s="2">
        <v>0</v>
      </c>
      <c r="E656" s="2">
        <v>0</v>
      </c>
      <c r="F656" s="32" t="e">
        <f t="shared" si="58"/>
        <v>#DIV/0!</v>
      </c>
      <c r="G656" s="3" t="e">
        <f t="shared" si="57"/>
        <v>#VALUE!</v>
      </c>
      <c r="H656" s="3" t="e">
        <f t="shared" si="57"/>
        <v>#VALUE!</v>
      </c>
      <c r="J656" s="7"/>
    </row>
    <row r="657" spans="1:14" ht="15.75" x14ac:dyDescent="0.25">
      <c r="A657" s="28" t="str">
        <f>_xlfn.XLOOKUP(P!C657,'Banco de Dados'!$B$3:$B$274,'Banco de Dados'!$K$3:$K$274,"")</f>
        <v/>
      </c>
      <c r="B657" s="2">
        <v>0</v>
      </c>
      <c r="C657" s="2">
        <v>0</v>
      </c>
      <c r="D657" s="2">
        <v>0</v>
      </c>
      <c r="E657" s="2">
        <v>0</v>
      </c>
      <c r="F657" s="32" t="e">
        <f t="shared" si="58"/>
        <v>#DIV/0!</v>
      </c>
      <c r="G657" s="3" t="e">
        <f t="shared" si="57"/>
        <v>#VALUE!</v>
      </c>
      <c r="H657" s="3" t="e">
        <f t="shared" si="57"/>
        <v>#VALUE!</v>
      </c>
      <c r="K657" s="165" t="s">
        <v>67</v>
      </c>
      <c r="L657" s="166"/>
      <c r="M657" s="167"/>
      <c r="N657"/>
    </row>
    <row r="658" spans="1:14" x14ac:dyDescent="0.25">
      <c r="A658" s="28" t="str">
        <f>_xlfn.XLOOKUP(P!C658,'Banco de Dados'!$B$3:$B$274,'Banco de Dados'!$K$3:$K$274,"")</f>
        <v/>
      </c>
      <c r="B658" s="2">
        <v>0</v>
      </c>
      <c r="C658" s="2">
        <v>0</v>
      </c>
      <c r="D658" s="2">
        <v>0</v>
      </c>
      <c r="E658" s="2">
        <v>0</v>
      </c>
      <c r="F658" s="32" t="e">
        <f t="shared" si="58"/>
        <v>#DIV/0!</v>
      </c>
      <c r="G658" s="3" t="e">
        <f t="shared" si="57"/>
        <v>#VALUE!</v>
      </c>
      <c r="H658" s="3" t="e">
        <f t="shared" si="57"/>
        <v>#VALUE!</v>
      </c>
      <c r="J658" s="7"/>
      <c r="K658" s="104" t="s">
        <v>240</v>
      </c>
      <c r="L658" s="39"/>
      <c r="M658" s="106" t="s">
        <v>209</v>
      </c>
    </row>
    <row r="659" spans="1:14" x14ac:dyDescent="0.25">
      <c r="A659" s="28" t="str">
        <f>_xlfn.XLOOKUP(P!C659,'Banco de Dados'!$B$3:$B$274,'Banco de Dados'!$K$3:$K$274,"")</f>
        <v/>
      </c>
      <c r="B659" s="2">
        <v>0</v>
      </c>
      <c r="C659" s="2">
        <v>0</v>
      </c>
      <c r="D659" s="2">
        <v>0</v>
      </c>
      <c r="E659" s="2">
        <v>0</v>
      </c>
      <c r="F659" s="32" t="e">
        <f t="shared" si="58"/>
        <v>#DIV/0!</v>
      </c>
      <c r="G659" s="3" t="e">
        <f t="shared" si="57"/>
        <v>#VALUE!</v>
      </c>
      <c r="H659" s="3" t="e">
        <f t="shared" si="57"/>
        <v>#VALUE!</v>
      </c>
      <c r="J659" s="58" t="s">
        <v>38</v>
      </c>
      <c r="K659" s="59">
        <f>$L$9</f>
        <v>50450</v>
      </c>
      <c r="L659" s="60"/>
      <c r="M659" s="61">
        <f>$M$11</f>
        <v>427317</v>
      </c>
      <c r="N659" s="60"/>
    </row>
    <row r="660" spans="1:14" x14ac:dyDescent="0.25">
      <c r="A660" s="28" t="str">
        <f>_xlfn.XLOOKUP(P!C660,'Banco de Dados'!$B$3:$B$274,'Banco de Dados'!$K$3:$K$274,"")</f>
        <v/>
      </c>
      <c r="B660" s="2">
        <v>0</v>
      </c>
      <c r="C660" s="2">
        <v>0</v>
      </c>
      <c r="D660" s="2">
        <v>0</v>
      </c>
      <c r="E660" s="2">
        <v>0</v>
      </c>
      <c r="F660" s="32" t="e">
        <f t="shared" si="58"/>
        <v>#DIV/0!</v>
      </c>
      <c r="G660" s="3" t="e">
        <f t="shared" si="57"/>
        <v>#VALUE!</v>
      </c>
      <c r="H660" s="3" t="e">
        <f t="shared" si="57"/>
        <v>#VALUE!</v>
      </c>
      <c r="J660" s="2"/>
      <c r="K660" s="18"/>
      <c r="L660" s="2" t="s">
        <v>70</v>
      </c>
      <c r="M660" s="19"/>
    </row>
    <row r="661" spans="1:14" x14ac:dyDescent="0.25">
      <c r="A661" s="28" t="str">
        <f>_xlfn.XLOOKUP(P!C661,'Banco de Dados'!$B$3:$B$274,'Banco de Dados'!$K$3:$K$274,"")</f>
        <v/>
      </c>
      <c r="B661" s="2">
        <v>0</v>
      </c>
      <c r="C661" s="2">
        <v>0</v>
      </c>
      <c r="D661" s="2">
        <v>0</v>
      </c>
      <c r="E661" s="2">
        <v>0</v>
      </c>
      <c r="F661" s="32" t="e">
        <f t="shared" si="58"/>
        <v>#DIV/0!</v>
      </c>
      <c r="G661" s="3" t="e">
        <f t="shared" si="57"/>
        <v>#VALUE!</v>
      </c>
      <c r="H661" s="3" t="e">
        <f t="shared" si="57"/>
        <v>#VALUE!</v>
      </c>
      <c r="J661" s="58" t="s">
        <v>69</v>
      </c>
      <c r="K661" s="62" t="s">
        <v>71</v>
      </c>
      <c r="L661" s="63"/>
      <c r="M661" s="64" t="str">
        <f>K655</f>
        <v/>
      </c>
      <c r="N661" s="60"/>
    </row>
    <row r="662" spans="1:14" x14ac:dyDescent="0.25">
      <c r="A662" s="28" t="str">
        <f>_xlfn.XLOOKUP(P!C662,'Banco de Dados'!$B$3:$B$274,'Banco de Dados'!$K$3:$K$274,"")</f>
        <v/>
      </c>
      <c r="B662" s="2">
        <v>0</v>
      </c>
      <c r="C662" s="2">
        <v>0</v>
      </c>
      <c r="D662" s="2">
        <v>0</v>
      </c>
      <c r="E662" s="2">
        <v>0</v>
      </c>
      <c r="F662" s="32" t="e">
        <f t="shared" si="58"/>
        <v>#DIV/0!</v>
      </c>
      <c r="G662" s="3" t="e">
        <f t="shared" si="57"/>
        <v>#VALUE!</v>
      </c>
      <c r="H662" s="3" t="e">
        <f t="shared" si="57"/>
        <v>#VALUE!</v>
      </c>
      <c r="J662" s="7"/>
    </row>
    <row r="663" spans="1:14" ht="15.75" x14ac:dyDescent="0.25">
      <c r="A663" s="28" t="str">
        <f>_xlfn.XLOOKUP(P!C663,'Banco de Dados'!$B$3:$B$274,'Banco de Dados'!$K$3:$K$274,"")</f>
        <v/>
      </c>
      <c r="B663" s="2">
        <v>0</v>
      </c>
      <c r="C663" s="2">
        <v>0</v>
      </c>
      <c r="D663" s="2">
        <v>0</v>
      </c>
      <c r="E663" s="2">
        <v>0</v>
      </c>
      <c r="F663" s="32" t="e">
        <f t="shared" si="58"/>
        <v>#DIV/0!</v>
      </c>
      <c r="G663" s="3" t="e">
        <f t="shared" si="57"/>
        <v>#VALUE!</v>
      </c>
      <c r="H663" s="3" t="e">
        <f t="shared" si="57"/>
        <v>#VALUE!</v>
      </c>
      <c r="J663" s="7"/>
      <c r="K663" s="165" t="s">
        <v>218</v>
      </c>
      <c r="L663" s="166"/>
      <c r="M663" s="167"/>
    </row>
    <row r="664" spans="1:14" x14ac:dyDescent="0.25">
      <c r="A664" s="28" t="str">
        <f>_xlfn.XLOOKUP(P!C664,'Banco de Dados'!$B$3:$B$274,'Banco de Dados'!$K$3:$K$274,"")</f>
        <v/>
      </c>
      <c r="B664" s="2">
        <v>0</v>
      </c>
      <c r="C664" s="2">
        <v>0</v>
      </c>
      <c r="D664" s="2">
        <v>0</v>
      </c>
      <c r="E664" s="2">
        <v>0</v>
      </c>
      <c r="F664" s="32" t="e">
        <f t="shared" si="58"/>
        <v>#DIV/0!</v>
      </c>
      <c r="G664" s="3" t="e">
        <f t="shared" si="57"/>
        <v>#VALUE!</v>
      </c>
      <c r="H664" s="3" t="e">
        <f t="shared" si="57"/>
        <v>#VALUE!</v>
      </c>
      <c r="J664" s="7"/>
      <c r="K664" s="104" t="s">
        <v>236</v>
      </c>
      <c r="L664" s="108" t="str">
        <f>K655</f>
        <v/>
      </c>
      <c r="M664" s="109" t="str">
        <f>M655</f>
        <v/>
      </c>
    </row>
    <row r="665" spans="1:14" x14ac:dyDescent="0.25">
      <c r="A665" s="28" t="str">
        <f>_xlfn.XLOOKUP(P!C665,'Banco de Dados'!$B$3:$B$274,'Banco de Dados'!$K$3:$K$274,"")</f>
        <v/>
      </c>
      <c r="B665" s="2">
        <v>0</v>
      </c>
      <c r="C665" s="2">
        <v>0</v>
      </c>
      <c r="D665" s="2">
        <v>0</v>
      </c>
      <c r="E665" s="2">
        <v>0</v>
      </c>
      <c r="F665" s="32" t="e">
        <f t="shared" si="58"/>
        <v>#DIV/0!</v>
      </c>
      <c r="G665" s="3" t="e">
        <f t="shared" si="57"/>
        <v>#VALUE!</v>
      </c>
      <c r="H665" s="3" t="e">
        <f t="shared" si="57"/>
        <v>#VALUE!</v>
      </c>
      <c r="J665" s="7"/>
      <c r="K665" s="104" t="s">
        <v>237</v>
      </c>
      <c r="L665" s="105">
        <f>$L$9</f>
        <v>50450</v>
      </c>
      <c r="M665" s="106">
        <f>$L$10</f>
        <v>550</v>
      </c>
    </row>
    <row r="666" spans="1:14" x14ac:dyDescent="0.25">
      <c r="A666" s="28" t="str">
        <f>_xlfn.XLOOKUP(P!C666,'Banco de Dados'!$B$3:$B$274,'Banco de Dados'!$K$3:$K$274,"")</f>
        <v/>
      </c>
      <c r="B666" s="2">
        <v>0</v>
      </c>
      <c r="C666" s="2">
        <v>0</v>
      </c>
      <c r="D666" s="2">
        <v>0</v>
      </c>
      <c r="E666" s="2">
        <v>0</v>
      </c>
      <c r="F666" s="32" t="e">
        <f t="shared" si="58"/>
        <v>#DIV/0!</v>
      </c>
      <c r="G666" s="3" t="e">
        <f t="shared" si="57"/>
        <v>#VALUE!</v>
      </c>
      <c r="H666" s="3" t="e">
        <f t="shared" si="57"/>
        <v>#VALUE!</v>
      </c>
      <c r="J666" s="7"/>
      <c r="K666" s="104" t="s">
        <v>238</v>
      </c>
      <c r="L666" s="105">
        <f>$M$11</f>
        <v>427317</v>
      </c>
      <c r="M666" s="106">
        <f>$M$12</f>
        <v>637</v>
      </c>
    </row>
    <row r="667" spans="1:14" x14ac:dyDescent="0.25">
      <c r="A667" s="28" t="str">
        <f>_xlfn.XLOOKUP(P!C667,'Banco de Dados'!$B$3:$B$274,'Banco de Dados'!$K$3:$K$274,"")</f>
        <v/>
      </c>
      <c r="B667" s="2">
        <v>0</v>
      </c>
      <c r="C667" s="2">
        <v>0</v>
      </c>
      <c r="D667" s="2">
        <v>0</v>
      </c>
      <c r="E667" s="2">
        <v>0</v>
      </c>
      <c r="F667" s="32" t="e">
        <f t="shared" si="58"/>
        <v>#DIV/0!</v>
      </c>
      <c r="G667" s="3" t="e">
        <f t="shared" si="57"/>
        <v>#VALUE!</v>
      </c>
      <c r="H667" s="3" t="e">
        <f t="shared" si="57"/>
        <v>#VALUE!</v>
      </c>
      <c r="J667" s="7"/>
      <c r="K667" s="69" t="s">
        <v>217</v>
      </c>
      <c r="L667" s="110" t="e">
        <f>SQRT(((M664/L664)^2)+((M665/L665)^2)+((M666/L666)^2))</f>
        <v>#VALUE!</v>
      </c>
      <c r="M667" s="71" t="str">
        <f>M676</f>
        <v>mg/kg</v>
      </c>
    </row>
    <row r="668" spans="1:14" x14ac:dyDescent="0.25">
      <c r="A668" s="28" t="str">
        <f>_xlfn.XLOOKUP(P!C668,'Banco de Dados'!$B$3:$B$274,'Banco de Dados'!$K$3:$K$274,"")</f>
        <v/>
      </c>
      <c r="B668" s="2">
        <v>0</v>
      </c>
      <c r="C668" s="2">
        <v>0</v>
      </c>
      <c r="D668" s="2">
        <v>0</v>
      </c>
      <c r="E668" s="2">
        <v>0</v>
      </c>
      <c r="F668" s="32" t="e">
        <f t="shared" si="58"/>
        <v>#DIV/0!</v>
      </c>
      <c r="G668" s="3" t="e">
        <f t="shared" si="57"/>
        <v>#VALUE!</v>
      </c>
      <c r="H668" s="3" t="e">
        <f t="shared" si="57"/>
        <v>#VALUE!</v>
      </c>
      <c r="J668" s="7"/>
    </row>
    <row r="669" spans="1:14" x14ac:dyDescent="0.25">
      <c r="A669" s="28" t="str">
        <f>_xlfn.XLOOKUP(P!C669,'Banco de Dados'!$B$3:$B$274,'Banco de Dados'!$K$3:$K$274,"")</f>
        <v/>
      </c>
      <c r="B669" s="2">
        <v>0</v>
      </c>
      <c r="C669" s="2">
        <v>0</v>
      </c>
      <c r="D669" s="2">
        <v>0</v>
      </c>
      <c r="E669" s="2">
        <v>0</v>
      </c>
      <c r="F669" s="32" t="e">
        <f t="shared" si="58"/>
        <v>#DIV/0!</v>
      </c>
      <c r="G669" s="3" t="e">
        <f t="shared" si="57"/>
        <v>#VALUE!</v>
      </c>
      <c r="H669" s="3" t="e">
        <f t="shared" si="57"/>
        <v>#VALUE!</v>
      </c>
      <c r="J669" s="7"/>
    </row>
    <row r="670" spans="1:14" x14ac:dyDescent="0.25">
      <c r="A670" s="28" t="str">
        <f>_xlfn.XLOOKUP(P!C670,'Banco de Dados'!$B$3:$B$274,'Banco de Dados'!$K$3:$K$274,"")</f>
        <v/>
      </c>
      <c r="B670" s="2">
        <v>0</v>
      </c>
      <c r="C670" s="2">
        <v>0</v>
      </c>
      <c r="D670" s="2">
        <v>0</v>
      </c>
      <c r="E670" s="2">
        <v>0</v>
      </c>
      <c r="F670" s="32" t="e">
        <f t="shared" si="58"/>
        <v>#DIV/0!</v>
      </c>
      <c r="G670" s="3" t="e">
        <f t="shared" si="57"/>
        <v>#VALUE!</v>
      </c>
      <c r="H670" s="3" t="e">
        <f t="shared" si="57"/>
        <v>#VALUE!</v>
      </c>
      <c r="J670" s="7"/>
    </row>
    <row r="671" spans="1:14" x14ac:dyDescent="0.25">
      <c r="A671" s="28" t="str">
        <f>_xlfn.XLOOKUP(P!C671,'Banco de Dados'!$B$3:$B$274,'Banco de Dados'!$K$3:$K$274,"")</f>
        <v/>
      </c>
      <c r="B671" s="2">
        <v>0</v>
      </c>
      <c r="C671" s="2">
        <v>0</v>
      </c>
      <c r="D671" s="2">
        <v>0</v>
      </c>
      <c r="E671" s="2">
        <v>0</v>
      </c>
      <c r="F671" s="32" t="e">
        <f t="shared" si="58"/>
        <v>#DIV/0!</v>
      </c>
      <c r="G671" s="3" t="e">
        <f t="shared" si="57"/>
        <v>#VALUE!</v>
      </c>
      <c r="H671" s="3" t="e">
        <f t="shared" si="57"/>
        <v>#VALUE!</v>
      </c>
      <c r="J671" s="7"/>
    </row>
    <row r="672" spans="1:14" x14ac:dyDescent="0.25">
      <c r="A672" s="28" t="str">
        <f>_xlfn.XLOOKUP(P!C672,'Banco de Dados'!$B$3:$B$274,'Banco de Dados'!$K$3:$K$274,"")</f>
        <v/>
      </c>
      <c r="B672" s="2">
        <v>0</v>
      </c>
      <c r="C672" s="2">
        <v>0</v>
      </c>
      <c r="D672" s="2">
        <v>0</v>
      </c>
      <c r="E672" s="2">
        <v>0</v>
      </c>
      <c r="F672" s="32" t="e">
        <f t="shared" si="58"/>
        <v>#DIV/0!</v>
      </c>
      <c r="G672" s="3" t="e">
        <f t="shared" si="57"/>
        <v>#VALUE!</v>
      </c>
      <c r="H672" s="3" t="e">
        <f t="shared" si="57"/>
        <v>#VALUE!</v>
      </c>
      <c r="J672" s="7"/>
    </row>
    <row r="673" spans="1:14" x14ac:dyDescent="0.25">
      <c r="A673" s="28" t="str">
        <f>_xlfn.XLOOKUP(P!C673,'Banco de Dados'!$B$3:$B$274,'Banco de Dados'!$K$3:$K$274,"")</f>
        <v/>
      </c>
      <c r="B673" s="2">
        <v>0</v>
      </c>
      <c r="C673" s="2">
        <v>0</v>
      </c>
      <c r="D673" s="2">
        <v>0</v>
      </c>
      <c r="E673" s="2">
        <v>0</v>
      </c>
      <c r="F673" s="32" t="e">
        <f t="shared" si="58"/>
        <v>#DIV/0!</v>
      </c>
      <c r="G673" s="3" t="e">
        <f t="shared" si="57"/>
        <v>#VALUE!</v>
      </c>
      <c r="H673" s="3" t="e">
        <f t="shared" si="57"/>
        <v>#VALUE!</v>
      </c>
      <c r="J673" s="7"/>
    </row>
    <row r="674" spans="1:14" x14ac:dyDescent="0.25">
      <c r="A674" s="28" t="str">
        <f>_xlfn.XLOOKUP(P!C674,'Banco de Dados'!$B$3:$B$274,'Banco de Dados'!$K$3:$K$274,"")</f>
        <v/>
      </c>
      <c r="B674" s="2">
        <v>0</v>
      </c>
      <c r="C674" s="2">
        <v>0</v>
      </c>
      <c r="D674" s="2">
        <v>0</v>
      </c>
      <c r="E674" s="17">
        <v>0</v>
      </c>
      <c r="F674" s="32" t="e">
        <f t="shared" si="58"/>
        <v>#DIV/0!</v>
      </c>
      <c r="G674" s="3" t="e">
        <f t="shared" si="57"/>
        <v>#VALUE!</v>
      </c>
      <c r="H674" s="3" t="e">
        <f t="shared" si="57"/>
        <v>#VALUE!</v>
      </c>
      <c r="J674" s="7"/>
    </row>
    <row r="675" spans="1:14" ht="15.75" x14ac:dyDescent="0.25">
      <c r="A675" s="28" t="str">
        <f>_xlfn.XLOOKUP(P!C675,'Banco de Dados'!$B$3:$B$274,'Banco de Dados'!$K$3:$K$274,"")</f>
        <v/>
      </c>
      <c r="B675" s="2">
        <v>0</v>
      </c>
      <c r="C675" s="2">
        <v>0</v>
      </c>
      <c r="D675" s="2">
        <v>0</v>
      </c>
      <c r="E675" s="2">
        <v>0</v>
      </c>
      <c r="F675" s="32" t="e">
        <f t="shared" si="58"/>
        <v>#DIV/0!</v>
      </c>
      <c r="G675" s="3" t="e">
        <f t="shared" si="57"/>
        <v>#VALUE!</v>
      </c>
      <c r="H675" s="3" t="e">
        <f t="shared" si="57"/>
        <v>#VALUE!</v>
      </c>
      <c r="J675" s="7"/>
      <c r="K675" s="101" t="s">
        <v>216</v>
      </c>
      <c r="L675" s="102">
        <f>K653</f>
        <v>0</v>
      </c>
      <c r="M675" s="103" t="str">
        <f>M653</f>
        <v>Cálcio</v>
      </c>
    </row>
    <row r="676" spans="1:14" x14ac:dyDescent="0.25">
      <c r="A676" s="28" t="str">
        <f>_xlfn.XLOOKUP(P!C676,'Banco de Dados'!$B$3:$B$274,'Banco de Dados'!$K$3:$K$274,"")</f>
        <v/>
      </c>
      <c r="B676" s="2">
        <v>0</v>
      </c>
      <c r="C676" s="2">
        <v>0</v>
      </c>
      <c r="D676" s="2">
        <v>0</v>
      </c>
      <c r="E676" s="2">
        <v>0</v>
      </c>
      <c r="F676" s="32" t="e">
        <f t="shared" si="58"/>
        <v>#DIV/0!</v>
      </c>
      <c r="G676" s="3" t="e">
        <f t="shared" si="57"/>
        <v>#VALUE!</v>
      </c>
      <c r="H676" s="3" t="e">
        <f t="shared" si="57"/>
        <v>#VALUE!</v>
      </c>
      <c r="J676" s="7"/>
      <c r="K676" s="68" t="s">
        <v>68</v>
      </c>
      <c r="L676" s="29" t="e">
        <f>(K659*M661)/M659</f>
        <v>#VALUE!</v>
      </c>
      <c r="M676" s="66" t="str">
        <f>$M$9</f>
        <v>mg/kg</v>
      </c>
    </row>
    <row r="677" spans="1:14" x14ac:dyDescent="0.25">
      <c r="A677" s="28" t="str">
        <f>_xlfn.XLOOKUP(P!C677,'Banco de Dados'!$B$3:$B$274,'Banco de Dados'!$K$3:$K$274,"")</f>
        <v/>
      </c>
      <c r="B677" s="2">
        <v>0</v>
      </c>
      <c r="C677" s="2">
        <v>0</v>
      </c>
      <c r="D677" s="2">
        <v>0</v>
      </c>
      <c r="E677" s="2">
        <v>0</v>
      </c>
      <c r="F677" s="32" t="e">
        <f t="shared" si="58"/>
        <v>#DIV/0!</v>
      </c>
      <c r="G677" s="3" t="e">
        <f t="shared" si="57"/>
        <v>#VALUE!</v>
      </c>
      <c r="H677" s="3" t="e">
        <f t="shared" si="57"/>
        <v>#VALUE!</v>
      </c>
      <c r="J677" s="7"/>
      <c r="K677" s="111" t="s">
        <v>246</v>
      </c>
      <c r="L677" s="126" t="e">
        <f>SQRT(((M664/L664)^2)+((M665/L665)^2)+((M666/L666)^2))</f>
        <v>#VALUE!</v>
      </c>
      <c r="M677" s="66"/>
    </row>
    <row r="678" spans="1:14" x14ac:dyDescent="0.25">
      <c r="A678" s="28" t="str">
        <f>_xlfn.XLOOKUP(P!C678,'Banco de Dados'!$B$3:$B$274,'Banco de Dados'!$K$3:$K$274,"")</f>
        <v/>
      </c>
      <c r="B678" s="2">
        <v>0</v>
      </c>
      <c r="C678" s="2">
        <v>0</v>
      </c>
      <c r="D678" s="2">
        <v>0</v>
      </c>
      <c r="E678" s="2">
        <v>0</v>
      </c>
      <c r="F678" s="32" t="e">
        <f t="shared" si="58"/>
        <v>#DIV/0!</v>
      </c>
      <c r="G678" s="3" t="e">
        <f t="shared" si="57"/>
        <v>#VALUE!</v>
      </c>
      <c r="H678" s="3" t="e">
        <f t="shared" si="57"/>
        <v>#VALUE!</v>
      </c>
      <c r="J678" s="7"/>
      <c r="K678" s="69" t="s">
        <v>247</v>
      </c>
      <c r="L678" s="127" t="e">
        <f>L677*L676</f>
        <v>#VALUE!</v>
      </c>
      <c r="M678" s="71" t="str">
        <f>$M$9</f>
        <v>mg/kg</v>
      </c>
    </row>
    <row r="679" spans="1:14" x14ac:dyDescent="0.25">
      <c r="A679" s="28" t="str">
        <f>_xlfn.XLOOKUP(P!C679,'Banco de Dados'!$B$3:$B$274,'Banco de Dados'!$K$3:$K$274,"")</f>
        <v/>
      </c>
      <c r="B679" s="2">
        <v>0</v>
      </c>
      <c r="C679" s="2">
        <v>0</v>
      </c>
      <c r="D679" s="2">
        <v>0</v>
      </c>
      <c r="E679" s="2">
        <v>0</v>
      </c>
      <c r="F679" s="32" t="e">
        <f t="shared" si="58"/>
        <v>#DIV/0!</v>
      </c>
      <c r="G679" s="3" t="e">
        <f t="shared" si="57"/>
        <v>#VALUE!</v>
      </c>
      <c r="H679" s="3" t="e">
        <f t="shared" si="57"/>
        <v>#VALUE!</v>
      </c>
      <c r="J679" s="7"/>
      <c r="K679" s="123"/>
      <c r="L679" s="124"/>
    </row>
    <row r="680" spans="1:14" x14ac:dyDescent="0.25">
      <c r="A680" s="28" t="str">
        <f>_xlfn.XLOOKUP(P!C680,'Banco de Dados'!$B$3:$B$274,'Banco de Dados'!$K$3:$K$274,"")</f>
        <v/>
      </c>
      <c r="B680" s="2">
        <v>0</v>
      </c>
      <c r="C680" s="2">
        <v>0</v>
      </c>
      <c r="D680" s="2">
        <v>0</v>
      </c>
      <c r="E680" s="2">
        <v>0</v>
      </c>
      <c r="F680" s="32" t="e">
        <f t="shared" si="58"/>
        <v>#DIV/0!</v>
      </c>
      <c r="G680" s="3" t="e">
        <f t="shared" si="57"/>
        <v>#VALUE!</v>
      </c>
      <c r="H680" s="3" t="e">
        <f t="shared" si="57"/>
        <v>#VALUE!</v>
      </c>
      <c r="J680" s="7"/>
    </row>
    <row r="681" spans="1:14" x14ac:dyDescent="0.25">
      <c r="A681" s="28" t="str">
        <f>_xlfn.XLOOKUP(P!C681,'Banco de Dados'!$B$3:$B$274,'Banco de Dados'!$K$3:$K$274,"")</f>
        <v/>
      </c>
      <c r="B681" s="2">
        <v>0</v>
      </c>
      <c r="C681" s="2">
        <v>0</v>
      </c>
      <c r="D681" s="2">
        <v>0</v>
      </c>
      <c r="E681" s="2">
        <v>0</v>
      </c>
      <c r="F681" s="32" t="e">
        <f t="shared" si="58"/>
        <v>#DIV/0!</v>
      </c>
      <c r="G681" s="3" t="e">
        <f t="shared" si="57"/>
        <v>#VALUE!</v>
      </c>
      <c r="H681" s="3" t="e">
        <f t="shared" si="57"/>
        <v>#VALUE!</v>
      </c>
      <c r="J681" s="7"/>
    </row>
    <row r="682" spans="1:14" x14ac:dyDescent="0.25">
      <c r="A682" s="28" t="str">
        <f>_xlfn.XLOOKUP(P!C682,'Banco de Dados'!$B$3:$B$274,'Banco de Dados'!$K$3:$K$274,"")</f>
        <v/>
      </c>
      <c r="B682" s="2">
        <v>0</v>
      </c>
      <c r="C682" s="2">
        <v>0</v>
      </c>
      <c r="D682" s="2">
        <v>0</v>
      </c>
      <c r="E682" s="2">
        <v>0</v>
      </c>
      <c r="F682" s="32" t="e">
        <f t="shared" si="58"/>
        <v>#DIV/0!</v>
      </c>
      <c r="G682" s="3" t="e">
        <f t="shared" ref="G682:H684" si="59">D682*$E$652</f>
        <v>#VALUE!</v>
      </c>
      <c r="H682" s="3" t="e">
        <f t="shared" si="59"/>
        <v>#VALUE!</v>
      </c>
      <c r="J682" s="7"/>
    </row>
    <row r="683" spans="1:14" x14ac:dyDescent="0.25">
      <c r="A683" s="28" t="str">
        <f>_xlfn.XLOOKUP(P!C683,'Banco de Dados'!$B$3:$B$274,'Banco de Dados'!$K$3:$K$274,"")</f>
        <v/>
      </c>
      <c r="B683" s="2">
        <v>0</v>
      </c>
      <c r="C683" s="2">
        <v>0</v>
      </c>
      <c r="D683" s="2">
        <v>0</v>
      </c>
      <c r="E683" s="2">
        <v>0</v>
      </c>
      <c r="F683" s="32" t="e">
        <f t="shared" si="58"/>
        <v>#DIV/0!</v>
      </c>
      <c r="G683" s="3" t="e">
        <f t="shared" si="59"/>
        <v>#VALUE!</v>
      </c>
      <c r="H683" s="3" t="e">
        <f t="shared" si="59"/>
        <v>#VALUE!</v>
      </c>
      <c r="J683" s="7"/>
    </row>
    <row r="684" spans="1:14" x14ac:dyDescent="0.25">
      <c r="A684" s="28" t="str">
        <f>_xlfn.XLOOKUP(P!C684,'Banco de Dados'!$B$3:$B$274,'Banco de Dados'!$K$3:$K$274,"")</f>
        <v/>
      </c>
      <c r="B684" s="2">
        <v>0</v>
      </c>
      <c r="C684" s="2">
        <v>0</v>
      </c>
      <c r="D684" s="2">
        <v>0</v>
      </c>
      <c r="E684" s="2">
        <v>0</v>
      </c>
      <c r="F684" s="32" t="e">
        <f t="shared" si="58"/>
        <v>#DIV/0!</v>
      </c>
      <c r="G684" s="3" t="e">
        <f t="shared" si="59"/>
        <v>#VALUE!</v>
      </c>
      <c r="H684" s="3" t="e">
        <f t="shared" si="59"/>
        <v>#VALUE!</v>
      </c>
      <c r="J684" s="7"/>
    </row>
    <row r="685" spans="1:14" x14ac:dyDescent="0.25">
      <c r="A685" s="21"/>
      <c r="B685" s="21"/>
      <c r="C685" s="21"/>
      <c r="D685" s="21"/>
      <c r="E685" s="21"/>
      <c r="F685" s="77"/>
      <c r="G685" s="21"/>
      <c r="H685" s="21"/>
      <c r="J685" s="21"/>
      <c r="K685" s="21"/>
      <c r="L685" s="21"/>
      <c r="M685" s="21"/>
      <c r="N685" s="21"/>
    </row>
    <row r="686" spans="1:14" ht="15.75" x14ac:dyDescent="0.25">
      <c r="A686" s="36">
        <f>'Nome das Amostras'!A24</f>
        <v>0</v>
      </c>
      <c r="B686" s="164" t="e">
        <f>VLOOKUP(A686,'Nome das Amostras'!$A$3:$D$28,2,FALSE)</f>
        <v>#N/A</v>
      </c>
      <c r="C686" s="164"/>
      <c r="D686" s="51" t="s">
        <v>65</v>
      </c>
      <c r="E686" s="52" t="e">
        <f>'Banco de Dados'!$O$13/'Banco de Dados'!EY13</f>
        <v>#VALUE!</v>
      </c>
      <c r="F686" s="74"/>
      <c r="G686" s="3"/>
      <c r="H686" s="3"/>
      <c r="J686" s="7"/>
    </row>
    <row r="687" spans="1:14" ht="15.75" x14ac:dyDescent="0.25">
      <c r="A687" s="107" t="s">
        <v>1</v>
      </c>
      <c r="B687" s="107" t="s">
        <v>0</v>
      </c>
      <c r="C687" s="107" t="s">
        <v>212</v>
      </c>
      <c r="D687" s="107" t="s">
        <v>209</v>
      </c>
      <c r="E687" s="107" t="s">
        <v>213</v>
      </c>
      <c r="F687" s="76" t="s">
        <v>219</v>
      </c>
      <c r="G687" s="54" t="s">
        <v>140</v>
      </c>
      <c r="H687" s="54" t="s">
        <v>66</v>
      </c>
      <c r="J687" s="7"/>
      <c r="K687" s="72">
        <f>A686</f>
        <v>0</v>
      </c>
      <c r="L687" s="55" t="s">
        <v>215</v>
      </c>
      <c r="M687" s="41" t="str">
        <f>$A$1</f>
        <v>Cálcio</v>
      </c>
      <c r="N687" s="3"/>
    </row>
    <row r="688" spans="1:14" x14ac:dyDescent="0.25">
      <c r="A688" s="28" t="str">
        <f>_xlfn.XLOOKUP(P!C688,'Banco de Dados'!$B$3:$B$274,'Banco de Dados'!$K$3:$K$274,"")</f>
        <v/>
      </c>
      <c r="B688" s="2" cm="1">
        <f t="array" ref="B688:E718">Dados!EU5:EX35</f>
        <v>0</v>
      </c>
      <c r="C688" s="2">
        <v>0</v>
      </c>
      <c r="D688" s="2">
        <v>0</v>
      </c>
      <c r="E688" s="2">
        <v>0</v>
      </c>
      <c r="F688" s="32" t="e">
        <f>(E688*100)/D688</f>
        <v>#DIV/0!</v>
      </c>
      <c r="G688" s="3" t="e">
        <f t="shared" ref="G688:H715" si="60">D688*$E$686</f>
        <v>#VALUE!</v>
      </c>
      <c r="H688" s="3" t="e">
        <f t="shared" si="60"/>
        <v>#VALUE!</v>
      </c>
      <c r="J688" s="7"/>
      <c r="K688" s="5" t="s">
        <v>210</v>
      </c>
      <c r="L688" s="5"/>
      <c r="M688" s="5" t="s">
        <v>211</v>
      </c>
    </row>
    <row r="689" spans="1:14" x14ac:dyDescent="0.25">
      <c r="A689" s="28" t="str">
        <f>_xlfn.XLOOKUP(P!C689,'Banco de Dados'!$B$3:$B$274,'Banco de Dados'!$K$3:$K$274,"")</f>
        <v/>
      </c>
      <c r="B689" s="2">
        <v>0</v>
      </c>
      <c r="C689" s="2">
        <v>0</v>
      </c>
      <c r="D689" s="2">
        <v>0</v>
      </c>
      <c r="E689" s="2">
        <v>0</v>
      </c>
      <c r="F689" s="32" t="e">
        <f t="shared" ref="F689:F718" si="61">(E689*100)/D689</f>
        <v>#DIV/0!</v>
      </c>
      <c r="G689" s="3" t="e">
        <f t="shared" si="60"/>
        <v>#VALUE!</v>
      </c>
      <c r="H689" s="3" t="e">
        <f t="shared" si="60"/>
        <v>#VALUE!</v>
      </c>
      <c r="J689" s="7"/>
      <c r="K689" s="6" t="str">
        <f>_xlfn.XLOOKUP($B$4,A688:A715,G688:G715,"")</f>
        <v/>
      </c>
      <c r="L689" s="6"/>
      <c r="M689" s="6" t="str">
        <f>_xlfn.XLOOKUP($B$4,A688:A715,H688:H715,"")</f>
        <v/>
      </c>
    </row>
    <row r="690" spans="1:14" x14ac:dyDescent="0.25">
      <c r="A690" s="28" t="str">
        <f>_xlfn.XLOOKUP(P!C690,'Banco de Dados'!$B$3:$B$274,'Banco de Dados'!$K$3:$K$274,"")</f>
        <v/>
      </c>
      <c r="B690" s="2">
        <v>0</v>
      </c>
      <c r="C690" s="2">
        <v>0</v>
      </c>
      <c r="D690" s="2">
        <v>0</v>
      </c>
      <c r="E690" s="2">
        <v>0</v>
      </c>
      <c r="F690" s="32" t="e">
        <f t="shared" si="61"/>
        <v>#DIV/0!</v>
      </c>
      <c r="G690" s="3" t="e">
        <f t="shared" si="60"/>
        <v>#VALUE!</v>
      </c>
      <c r="H690" s="3" t="e">
        <f t="shared" si="60"/>
        <v>#VALUE!</v>
      </c>
      <c r="J690" s="7"/>
    </row>
    <row r="691" spans="1:14" ht="15.75" x14ac:dyDescent="0.25">
      <c r="A691" s="28" t="str">
        <f>_xlfn.XLOOKUP(P!C691,'Banco de Dados'!$B$3:$B$274,'Banco de Dados'!$K$3:$K$274,"")</f>
        <v/>
      </c>
      <c r="B691" s="2">
        <v>0</v>
      </c>
      <c r="C691" s="2">
        <v>0</v>
      </c>
      <c r="D691" s="2">
        <v>0</v>
      </c>
      <c r="E691" s="2">
        <v>0</v>
      </c>
      <c r="F691" s="32" t="e">
        <f t="shared" si="61"/>
        <v>#DIV/0!</v>
      </c>
      <c r="G691" s="3" t="e">
        <f t="shared" si="60"/>
        <v>#VALUE!</v>
      </c>
      <c r="H691" s="3" t="e">
        <f t="shared" si="60"/>
        <v>#VALUE!</v>
      </c>
      <c r="K691" s="165" t="s">
        <v>67</v>
      </c>
      <c r="L691" s="166"/>
      <c r="M691" s="167"/>
      <c r="N691"/>
    </row>
    <row r="692" spans="1:14" x14ac:dyDescent="0.25">
      <c r="A692" s="28" t="str">
        <f>_xlfn.XLOOKUP(P!C692,'Banco de Dados'!$B$3:$B$274,'Banco de Dados'!$K$3:$K$274,"")</f>
        <v/>
      </c>
      <c r="B692" s="2">
        <v>0</v>
      </c>
      <c r="C692" s="2">
        <v>0</v>
      </c>
      <c r="D692" s="2">
        <v>0</v>
      </c>
      <c r="E692" s="2">
        <v>0</v>
      </c>
      <c r="F692" s="32" t="e">
        <f t="shared" si="61"/>
        <v>#DIV/0!</v>
      </c>
      <c r="G692" s="3" t="e">
        <f t="shared" si="60"/>
        <v>#VALUE!</v>
      </c>
      <c r="H692" s="3" t="e">
        <f t="shared" si="60"/>
        <v>#VALUE!</v>
      </c>
      <c r="J692" s="7"/>
      <c r="K692" s="104" t="s">
        <v>240</v>
      </c>
      <c r="L692" s="39"/>
      <c r="M692" s="106" t="s">
        <v>209</v>
      </c>
    </row>
    <row r="693" spans="1:14" x14ac:dyDescent="0.25">
      <c r="A693" s="28" t="str">
        <f>_xlfn.XLOOKUP(P!C693,'Banco de Dados'!$B$3:$B$274,'Banco de Dados'!$K$3:$K$274,"")</f>
        <v/>
      </c>
      <c r="B693" s="2">
        <v>0</v>
      </c>
      <c r="C693" s="2">
        <v>0</v>
      </c>
      <c r="D693" s="2">
        <v>0</v>
      </c>
      <c r="E693" s="2">
        <v>0</v>
      </c>
      <c r="F693" s="32" t="e">
        <f t="shared" si="61"/>
        <v>#DIV/0!</v>
      </c>
      <c r="G693" s="3" t="e">
        <f t="shared" si="60"/>
        <v>#VALUE!</v>
      </c>
      <c r="H693" s="3" t="e">
        <f t="shared" si="60"/>
        <v>#VALUE!</v>
      </c>
      <c r="J693" s="58" t="s">
        <v>38</v>
      </c>
      <c r="K693" s="59">
        <f>$L$9</f>
        <v>50450</v>
      </c>
      <c r="L693" s="60"/>
      <c r="M693" s="61">
        <f>$M$11</f>
        <v>427317</v>
      </c>
      <c r="N693" s="60"/>
    </row>
    <row r="694" spans="1:14" x14ac:dyDescent="0.25">
      <c r="A694" s="28" t="str">
        <f>_xlfn.XLOOKUP(P!C694,'Banco de Dados'!$B$3:$B$274,'Banco de Dados'!$K$3:$K$274,"")</f>
        <v/>
      </c>
      <c r="B694" s="2">
        <v>0</v>
      </c>
      <c r="C694" s="2">
        <v>0</v>
      </c>
      <c r="D694" s="2">
        <v>0</v>
      </c>
      <c r="E694" s="2">
        <v>0</v>
      </c>
      <c r="F694" s="32" t="e">
        <f t="shared" si="61"/>
        <v>#DIV/0!</v>
      </c>
      <c r="G694" s="3" t="e">
        <f t="shared" si="60"/>
        <v>#VALUE!</v>
      </c>
      <c r="H694" s="3" t="e">
        <f t="shared" si="60"/>
        <v>#VALUE!</v>
      </c>
      <c r="J694" s="2"/>
      <c r="K694" s="18"/>
      <c r="L694" s="2" t="s">
        <v>70</v>
      </c>
      <c r="M694" s="19"/>
    </row>
    <row r="695" spans="1:14" x14ac:dyDescent="0.25">
      <c r="A695" s="28" t="str">
        <f>_xlfn.XLOOKUP(P!C695,'Banco de Dados'!$B$3:$B$274,'Banco de Dados'!$K$3:$K$274,"")</f>
        <v/>
      </c>
      <c r="B695" s="2">
        <v>0</v>
      </c>
      <c r="C695" s="2">
        <v>0</v>
      </c>
      <c r="D695" s="2">
        <v>0</v>
      </c>
      <c r="E695" s="2">
        <v>0</v>
      </c>
      <c r="F695" s="32" t="e">
        <f t="shared" si="61"/>
        <v>#DIV/0!</v>
      </c>
      <c r="G695" s="3" t="e">
        <f t="shared" si="60"/>
        <v>#VALUE!</v>
      </c>
      <c r="H695" s="3" t="e">
        <f t="shared" si="60"/>
        <v>#VALUE!</v>
      </c>
      <c r="J695" s="58" t="s">
        <v>69</v>
      </c>
      <c r="K695" s="62" t="s">
        <v>71</v>
      </c>
      <c r="L695" s="63"/>
      <c r="M695" s="64" t="str">
        <f>K689</f>
        <v/>
      </c>
      <c r="N695" s="60"/>
    </row>
    <row r="696" spans="1:14" x14ac:dyDescent="0.25">
      <c r="A696" s="28" t="str">
        <f>_xlfn.XLOOKUP(P!C696,'Banco de Dados'!$B$3:$B$274,'Banco de Dados'!$K$3:$K$274,"")</f>
        <v/>
      </c>
      <c r="B696" s="2">
        <v>0</v>
      </c>
      <c r="C696" s="2">
        <v>0</v>
      </c>
      <c r="D696" s="2">
        <v>0</v>
      </c>
      <c r="E696" s="2">
        <v>0</v>
      </c>
      <c r="F696" s="32" t="e">
        <f t="shared" si="61"/>
        <v>#DIV/0!</v>
      </c>
      <c r="G696" s="3" t="e">
        <f t="shared" si="60"/>
        <v>#VALUE!</v>
      </c>
      <c r="H696" s="3" t="e">
        <f t="shared" si="60"/>
        <v>#VALUE!</v>
      </c>
      <c r="J696" s="7"/>
    </row>
    <row r="697" spans="1:14" ht="15.75" x14ac:dyDescent="0.25">
      <c r="A697" s="28" t="str">
        <f>_xlfn.XLOOKUP(P!C697,'Banco de Dados'!$B$3:$B$274,'Banco de Dados'!$K$3:$K$274,"")</f>
        <v/>
      </c>
      <c r="B697" s="2">
        <v>0</v>
      </c>
      <c r="C697" s="2">
        <v>0</v>
      </c>
      <c r="D697" s="2">
        <v>0</v>
      </c>
      <c r="E697" s="2">
        <v>0</v>
      </c>
      <c r="F697" s="32" t="e">
        <f t="shared" si="61"/>
        <v>#DIV/0!</v>
      </c>
      <c r="G697" s="3" t="e">
        <f t="shared" si="60"/>
        <v>#VALUE!</v>
      </c>
      <c r="H697" s="3" t="e">
        <f t="shared" si="60"/>
        <v>#VALUE!</v>
      </c>
      <c r="J697" s="7"/>
      <c r="K697" s="165" t="s">
        <v>218</v>
      </c>
      <c r="L697" s="166"/>
      <c r="M697" s="167"/>
    </row>
    <row r="698" spans="1:14" x14ac:dyDescent="0.25">
      <c r="A698" s="28" t="str">
        <f>_xlfn.XLOOKUP(P!C698,'Banco de Dados'!$B$3:$B$274,'Banco de Dados'!$K$3:$K$274,"")</f>
        <v/>
      </c>
      <c r="B698" s="2">
        <v>0</v>
      </c>
      <c r="C698" s="2">
        <v>0</v>
      </c>
      <c r="D698" s="2">
        <v>0</v>
      </c>
      <c r="E698" s="2">
        <v>0</v>
      </c>
      <c r="F698" s="32" t="e">
        <f t="shared" si="61"/>
        <v>#DIV/0!</v>
      </c>
      <c r="G698" s="3" t="e">
        <f t="shared" si="60"/>
        <v>#VALUE!</v>
      </c>
      <c r="H698" s="3" t="e">
        <f t="shared" si="60"/>
        <v>#VALUE!</v>
      </c>
      <c r="J698" s="7"/>
      <c r="K698" s="104" t="s">
        <v>236</v>
      </c>
      <c r="L698" s="108" t="str">
        <f>K689</f>
        <v/>
      </c>
      <c r="M698" s="109" t="str">
        <f>M689</f>
        <v/>
      </c>
    </row>
    <row r="699" spans="1:14" x14ac:dyDescent="0.25">
      <c r="A699" s="28" t="str">
        <f>_xlfn.XLOOKUP(P!C699,'Banco de Dados'!$B$3:$B$274,'Banco de Dados'!$K$3:$K$274,"")</f>
        <v/>
      </c>
      <c r="B699" s="2">
        <v>0</v>
      </c>
      <c r="C699" s="2">
        <v>0</v>
      </c>
      <c r="D699" s="2">
        <v>0</v>
      </c>
      <c r="E699" s="2">
        <v>0</v>
      </c>
      <c r="F699" s="32" t="e">
        <f t="shared" si="61"/>
        <v>#DIV/0!</v>
      </c>
      <c r="G699" s="3" t="e">
        <f t="shared" si="60"/>
        <v>#VALUE!</v>
      </c>
      <c r="H699" s="3" t="e">
        <f t="shared" si="60"/>
        <v>#VALUE!</v>
      </c>
      <c r="J699" s="7"/>
      <c r="K699" s="104" t="s">
        <v>237</v>
      </c>
      <c r="L699" s="105">
        <f>$L$9</f>
        <v>50450</v>
      </c>
      <c r="M699" s="106">
        <f>$L$10</f>
        <v>550</v>
      </c>
    </row>
    <row r="700" spans="1:14" x14ac:dyDescent="0.25">
      <c r="A700" s="28" t="str">
        <f>_xlfn.XLOOKUP(P!C700,'Banco de Dados'!$B$3:$B$274,'Banco de Dados'!$K$3:$K$274,"")</f>
        <v/>
      </c>
      <c r="B700" s="2">
        <v>0</v>
      </c>
      <c r="C700" s="2">
        <v>0</v>
      </c>
      <c r="D700" s="2">
        <v>0</v>
      </c>
      <c r="E700" s="2">
        <v>0</v>
      </c>
      <c r="F700" s="32" t="e">
        <f t="shared" si="61"/>
        <v>#DIV/0!</v>
      </c>
      <c r="G700" s="3" t="e">
        <f t="shared" si="60"/>
        <v>#VALUE!</v>
      </c>
      <c r="H700" s="3" t="e">
        <f t="shared" si="60"/>
        <v>#VALUE!</v>
      </c>
      <c r="J700" s="7"/>
      <c r="K700" s="104" t="s">
        <v>238</v>
      </c>
      <c r="L700" s="105">
        <f>$M$11</f>
        <v>427317</v>
      </c>
      <c r="M700" s="106">
        <f>$M$12</f>
        <v>637</v>
      </c>
    </row>
    <row r="701" spans="1:14" x14ac:dyDescent="0.25">
      <c r="A701" s="28" t="str">
        <f>_xlfn.XLOOKUP(P!C701,'Banco de Dados'!$B$3:$B$274,'Banco de Dados'!$K$3:$K$274,"")</f>
        <v/>
      </c>
      <c r="B701" s="2">
        <v>0</v>
      </c>
      <c r="C701" s="2">
        <v>0</v>
      </c>
      <c r="D701" s="2">
        <v>0</v>
      </c>
      <c r="E701" s="2">
        <v>0</v>
      </c>
      <c r="F701" s="32" t="e">
        <f t="shared" si="61"/>
        <v>#DIV/0!</v>
      </c>
      <c r="G701" s="3" t="e">
        <f t="shared" si="60"/>
        <v>#VALUE!</v>
      </c>
      <c r="H701" s="3" t="e">
        <f t="shared" si="60"/>
        <v>#VALUE!</v>
      </c>
      <c r="J701" s="7"/>
      <c r="K701" s="69" t="s">
        <v>217</v>
      </c>
      <c r="L701" s="110" t="e">
        <f>SQRT(((M698/L698)^2)+((M699/L699)^2)+((M700/L700)^2))</f>
        <v>#VALUE!</v>
      </c>
      <c r="M701" s="71" t="str">
        <f>M710</f>
        <v>mg/kg</v>
      </c>
    </row>
    <row r="702" spans="1:14" x14ac:dyDescent="0.25">
      <c r="A702" s="28" t="str">
        <f>_xlfn.XLOOKUP(P!C702,'Banco de Dados'!$B$3:$B$274,'Banco de Dados'!$K$3:$K$274,"")</f>
        <v/>
      </c>
      <c r="B702" s="2">
        <v>0</v>
      </c>
      <c r="C702" s="2">
        <v>0</v>
      </c>
      <c r="D702" s="2">
        <v>0</v>
      </c>
      <c r="E702" s="2">
        <v>0</v>
      </c>
      <c r="F702" s="32" t="e">
        <f t="shared" si="61"/>
        <v>#DIV/0!</v>
      </c>
      <c r="G702" s="3" t="e">
        <f t="shared" si="60"/>
        <v>#VALUE!</v>
      </c>
      <c r="H702" s="3" t="e">
        <f t="shared" si="60"/>
        <v>#VALUE!</v>
      </c>
      <c r="J702" s="7"/>
    </row>
    <row r="703" spans="1:14" x14ac:dyDescent="0.25">
      <c r="A703" s="28" t="str">
        <f>_xlfn.XLOOKUP(P!C703,'Banco de Dados'!$B$3:$B$274,'Banco de Dados'!$K$3:$K$274,"")</f>
        <v/>
      </c>
      <c r="B703" s="2">
        <v>0</v>
      </c>
      <c r="C703" s="2">
        <v>0</v>
      </c>
      <c r="D703" s="2">
        <v>0</v>
      </c>
      <c r="E703" s="2">
        <v>0</v>
      </c>
      <c r="F703" s="32" t="e">
        <f t="shared" si="61"/>
        <v>#DIV/0!</v>
      </c>
      <c r="G703" s="3" t="e">
        <f t="shared" si="60"/>
        <v>#VALUE!</v>
      </c>
      <c r="H703" s="3" t="e">
        <f t="shared" si="60"/>
        <v>#VALUE!</v>
      </c>
      <c r="J703" s="7"/>
    </row>
    <row r="704" spans="1:14" x14ac:dyDescent="0.25">
      <c r="A704" s="28" t="str">
        <f>_xlfn.XLOOKUP(P!C704,'Banco de Dados'!$B$3:$B$274,'Banco de Dados'!$K$3:$K$274,"")</f>
        <v/>
      </c>
      <c r="B704" s="2">
        <v>0</v>
      </c>
      <c r="C704" s="2">
        <v>0</v>
      </c>
      <c r="D704" s="2">
        <v>0</v>
      </c>
      <c r="E704" s="2">
        <v>0</v>
      </c>
      <c r="F704" s="32" t="e">
        <f t="shared" si="61"/>
        <v>#DIV/0!</v>
      </c>
      <c r="G704" s="3" t="e">
        <f t="shared" si="60"/>
        <v>#VALUE!</v>
      </c>
      <c r="H704" s="3" t="e">
        <f t="shared" si="60"/>
        <v>#VALUE!</v>
      </c>
      <c r="J704" s="7"/>
    </row>
    <row r="705" spans="1:14" x14ac:dyDescent="0.25">
      <c r="A705" s="28" t="str">
        <f>_xlfn.XLOOKUP(P!C705,'Banco de Dados'!$B$3:$B$274,'Banco de Dados'!$K$3:$K$274,"")</f>
        <v/>
      </c>
      <c r="B705" s="2">
        <v>0</v>
      </c>
      <c r="C705" s="2">
        <v>0</v>
      </c>
      <c r="D705" s="2">
        <v>0</v>
      </c>
      <c r="E705" s="2">
        <v>0</v>
      </c>
      <c r="F705" s="32" t="e">
        <f t="shared" si="61"/>
        <v>#DIV/0!</v>
      </c>
      <c r="G705" s="3" t="e">
        <f t="shared" si="60"/>
        <v>#VALUE!</v>
      </c>
      <c r="H705" s="3" t="e">
        <f t="shared" si="60"/>
        <v>#VALUE!</v>
      </c>
      <c r="J705" s="7"/>
    </row>
    <row r="706" spans="1:14" x14ac:dyDescent="0.25">
      <c r="A706" s="28" t="str">
        <f>_xlfn.XLOOKUP(P!C706,'Banco de Dados'!$B$3:$B$274,'Banco de Dados'!$K$3:$K$274,"")</f>
        <v/>
      </c>
      <c r="B706" s="2">
        <v>0</v>
      </c>
      <c r="C706" s="2">
        <v>0</v>
      </c>
      <c r="D706" s="2">
        <v>0</v>
      </c>
      <c r="E706" s="2">
        <v>0</v>
      </c>
      <c r="F706" s="32" t="e">
        <f t="shared" si="61"/>
        <v>#DIV/0!</v>
      </c>
      <c r="G706" s="3" t="e">
        <f t="shared" si="60"/>
        <v>#VALUE!</v>
      </c>
      <c r="H706" s="3" t="e">
        <f t="shared" si="60"/>
        <v>#VALUE!</v>
      </c>
      <c r="J706" s="7"/>
    </row>
    <row r="707" spans="1:14" x14ac:dyDescent="0.25">
      <c r="A707" s="28" t="str">
        <f>_xlfn.XLOOKUP(P!C707,'Banco de Dados'!$B$3:$B$274,'Banco de Dados'!$K$3:$K$274,"")</f>
        <v/>
      </c>
      <c r="B707" s="2">
        <v>0</v>
      </c>
      <c r="C707" s="2">
        <v>0</v>
      </c>
      <c r="D707" s="2">
        <v>0</v>
      </c>
      <c r="E707" s="2">
        <v>0</v>
      </c>
      <c r="F707" s="32" t="e">
        <f t="shared" si="61"/>
        <v>#DIV/0!</v>
      </c>
      <c r="G707" s="3" t="e">
        <f t="shared" si="60"/>
        <v>#VALUE!</v>
      </c>
      <c r="H707" s="3" t="e">
        <f t="shared" si="60"/>
        <v>#VALUE!</v>
      </c>
      <c r="J707" s="7"/>
    </row>
    <row r="708" spans="1:14" x14ac:dyDescent="0.25">
      <c r="A708" s="28" t="str">
        <f>_xlfn.XLOOKUP(P!C708,'Banco de Dados'!$B$3:$B$274,'Banco de Dados'!$K$3:$K$274,"")</f>
        <v/>
      </c>
      <c r="B708" s="2">
        <v>0</v>
      </c>
      <c r="C708" s="2">
        <v>0</v>
      </c>
      <c r="D708" s="2">
        <v>0</v>
      </c>
      <c r="E708" s="17">
        <v>0</v>
      </c>
      <c r="F708" s="32" t="e">
        <f t="shared" si="61"/>
        <v>#DIV/0!</v>
      </c>
      <c r="G708" s="3" t="e">
        <f t="shared" si="60"/>
        <v>#VALUE!</v>
      </c>
      <c r="H708" s="3" t="e">
        <f t="shared" si="60"/>
        <v>#VALUE!</v>
      </c>
      <c r="J708" s="7"/>
    </row>
    <row r="709" spans="1:14" ht="15.75" x14ac:dyDescent="0.25">
      <c r="A709" s="28" t="str">
        <f>_xlfn.XLOOKUP(P!C709,'Banco de Dados'!$B$3:$B$274,'Banco de Dados'!$K$3:$K$274,"")</f>
        <v/>
      </c>
      <c r="B709" s="2">
        <v>0</v>
      </c>
      <c r="C709" s="2">
        <v>0</v>
      </c>
      <c r="D709" s="2">
        <v>0</v>
      </c>
      <c r="E709" s="2">
        <v>0</v>
      </c>
      <c r="F709" s="32" t="e">
        <f t="shared" si="61"/>
        <v>#DIV/0!</v>
      </c>
      <c r="G709" s="3" t="e">
        <f t="shared" si="60"/>
        <v>#VALUE!</v>
      </c>
      <c r="H709" s="3" t="e">
        <f t="shared" si="60"/>
        <v>#VALUE!</v>
      </c>
      <c r="J709" s="7"/>
      <c r="K709" s="101" t="s">
        <v>216</v>
      </c>
      <c r="L709" s="102">
        <f>K687</f>
        <v>0</v>
      </c>
      <c r="M709" s="103" t="str">
        <f>M687</f>
        <v>Cálcio</v>
      </c>
    </row>
    <row r="710" spans="1:14" x14ac:dyDescent="0.25">
      <c r="A710" s="28" t="str">
        <f>_xlfn.XLOOKUP(P!C710,'Banco de Dados'!$B$3:$B$274,'Banco de Dados'!$K$3:$K$274,"")</f>
        <v/>
      </c>
      <c r="B710" s="2">
        <v>0</v>
      </c>
      <c r="C710" s="2">
        <v>0</v>
      </c>
      <c r="D710" s="2">
        <v>0</v>
      </c>
      <c r="E710" s="2">
        <v>0</v>
      </c>
      <c r="F710" s="32" t="e">
        <f t="shared" si="61"/>
        <v>#DIV/0!</v>
      </c>
      <c r="G710" s="3" t="e">
        <f t="shared" si="60"/>
        <v>#VALUE!</v>
      </c>
      <c r="H710" s="3" t="e">
        <f t="shared" si="60"/>
        <v>#VALUE!</v>
      </c>
      <c r="J710" s="7"/>
      <c r="K710" s="68" t="s">
        <v>68</v>
      </c>
      <c r="L710" s="29" t="e">
        <f>(K693*M695)/M693</f>
        <v>#VALUE!</v>
      </c>
      <c r="M710" s="66" t="str">
        <f>$M$9</f>
        <v>mg/kg</v>
      </c>
    </row>
    <row r="711" spans="1:14" x14ac:dyDescent="0.25">
      <c r="A711" s="28" t="str">
        <f>_xlfn.XLOOKUP(P!C711,'Banco de Dados'!$B$3:$B$274,'Banco de Dados'!$K$3:$K$274,"")</f>
        <v/>
      </c>
      <c r="B711" s="2">
        <v>0</v>
      </c>
      <c r="C711" s="2">
        <v>0</v>
      </c>
      <c r="D711" s="2">
        <v>0</v>
      </c>
      <c r="E711" s="2">
        <v>0</v>
      </c>
      <c r="F711" s="32" t="e">
        <f t="shared" si="61"/>
        <v>#DIV/0!</v>
      </c>
      <c r="G711" s="3" t="e">
        <f t="shared" si="60"/>
        <v>#VALUE!</v>
      </c>
      <c r="H711" s="3" t="e">
        <f t="shared" si="60"/>
        <v>#VALUE!</v>
      </c>
      <c r="J711" s="7"/>
      <c r="K711" s="111" t="s">
        <v>246</v>
      </c>
      <c r="L711" s="126" t="e">
        <f>SQRT(((M698/L698)^2)+((M699/L699)^2)+((M700/L700)^2))</f>
        <v>#VALUE!</v>
      </c>
      <c r="M711" s="66"/>
    </row>
    <row r="712" spans="1:14" x14ac:dyDescent="0.25">
      <c r="A712" s="28" t="str">
        <f>_xlfn.XLOOKUP(P!C712,'Banco de Dados'!$B$3:$B$274,'Banco de Dados'!$K$3:$K$274,"")</f>
        <v/>
      </c>
      <c r="B712" s="2">
        <v>0</v>
      </c>
      <c r="C712" s="2">
        <v>0</v>
      </c>
      <c r="D712" s="2">
        <v>0</v>
      </c>
      <c r="E712" s="2">
        <v>0</v>
      </c>
      <c r="F712" s="32" t="e">
        <f t="shared" si="61"/>
        <v>#DIV/0!</v>
      </c>
      <c r="G712" s="3" t="e">
        <f t="shared" si="60"/>
        <v>#VALUE!</v>
      </c>
      <c r="H712" s="3" t="e">
        <f t="shared" si="60"/>
        <v>#VALUE!</v>
      </c>
      <c r="J712" s="7"/>
      <c r="K712" s="69" t="s">
        <v>247</v>
      </c>
      <c r="L712" s="127" t="e">
        <f>L711*L710</f>
        <v>#VALUE!</v>
      </c>
      <c r="M712" s="71" t="str">
        <f>$M$9</f>
        <v>mg/kg</v>
      </c>
    </row>
    <row r="713" spans="1:14" x14ac:dyDescent="0.25">
      <c r="A713" s="28" t="str">
        <f>_xlfn.XLOOKUP(P!C713,'Banco de Dados'!$B$3:$B$274,'Banco de Dados'!$K$3:$K$274,"")</f>
        <v/>
      </c>
      <c r="B713" s="2">
        <v>0</v>
      </c>
      <c r="C713" s="2">
        <v>0</v>
      </c>
      <c r="D713" s="2">
        <v>0</v>
      </c>
      <c r="E713" s="2">
        <v>0</v>
      </c>
      <c r="F713" s="32" t="e">
        <f t="shared" si="61"/>
        <v>#DIV/0!</v>
      </c>
      <c r="G713" s="3" t="e">
        <f t="shared" si="60"/>
        <v>#VALUE!</v>
      </c>
      <c r="H713" s="3" t="e">
        <f t="shared" si="60"/>
        <v>#VALUE!</v>
      </c>
      <c r="J713" s="7"/>
      <c r="K713" s="123"/>
      <c r="L713" s="124"/>
    </row>
    <row r="714" spans="1:14" x14ac:dyDescent="0.25">
      <c r="A714" s="28" t="str">
        <f>_xlfn.XLOOKUP(P!C714,'Banco de Dados'!$B$3:$B$274,'Banco de Dados'!$K$3:$K$274,"")</f>
        <v/>
      </c>
      <c r="B714" s="2">
        <v>0</v>
      </c>
      <c r="C714" s="2">
        <v>0</v>
      </c>
      <c r="D714" s="2">
        <v>0</v>
      </c>
      <c r="E714" s="2">
        <v>0</v>
      </c>
      <c r="F714" s="32" t="e">
        <f t="shared" si="61"/>
        <v>#DIV/0!</v>
      </c>
      <c r="G714" s="3" t="e">
        <f t="shared" si="60"/>
        <v>#VALUE!</v>
      </c>
      <c r="H714" s="3" t="e">
        <f t="shared" si="60"/>
        <v>#VALUE!</v>
      </c>
      <c r="J714" s="7"/>
    </row>
    <row r="715" spans="1:14" x14ac:dyDescent="0.25">
      <c r="A715" s="28" t="str">
        <f>_xlfn.XLOOKUP(P!C715,'Banco de Dados'!$B$3:$B$274,'Banco de Dados'!$K$3:$K$274,"")</f>
        <v/>
      </c>
      <c r="B715" s="2">
        <v>0</v>
      </c>
      <c r="C715" s="2">
        <v>0</v>
      </c>
      <c r="D715" s="2">
        <v>0</v>
      </c>
      <c r="E715" s="2">
        <v>0</v>
      </c>
      <c r="F715" s="32" t="e">
        <f t="shared" si="61"/>
        <v>#DIV/0!</v>
      </c>
      <c r="G715" s="3" t="e">
        <f t="shared" si="60"/>
        <v>#VALUE!</v>
      </c>
      <c r="H715" s="3" t="e">
        <f t="shared" si="60"/>
        <v>#VALUE!</v>
      </c>
      <c r="J715" s="7"/>
    </row>
    <row r="716" spans="1:14" x14ac:dyDescent="0.25">
      <c r="A716" s="28" t="str">
        <f>_xlfn.XLOOKUP(P!C716,'Banco de Dados'!$B$3:$B$274,'Banco de Dados'!$K$3:$K$274,"")</f>
        <v/>
      </c>
      <c r="B716" s="2">
        <v>0</v>
      </c>
      <c r="C716" s="2">
        <v>0</v>
      </c>
      <c r="D716" s="2">
        <v>0</v>
      </c>
      <c r="E716" s="2">
        <v>0</v>
      </c>
      <c r="F716" s="32" t="e">
        <f t="shared" si="61"/>
        <v>#DIV/0!</v>
      </c>
      <c r="G716" s="3" t="e">
        <f t="shared" ref="G716:H718" si="62">D716*$E$686</f>
        <v>#VALUE!</v>
      </c>
      <c r="H716" s="3" t="e">
        <f t="shared" si="62"/>
        <v>#VALUE!</v>
      </c>
      <c r="J716" s="7"/>
    </row>
    <row r="717" spans="1:14" x14ac:dyDescent="0.25">
      <c r="A717" s="28" t="str">
        <f>_xlfn.XLOOKUP(P!C717,'Banco de Dados'!$B$3:$B$274,'Banco de Dados'!$K$3:$K$274,"")</f>
        <v/>
      </c>
      <c r="B717" s="2">
        <v>0</v>
      </c>
      <c r="C717" s="2">
        <v>0</v>
      </c>
      <c r="D717" s="2">
        <v>0</v>
      </c>
      <c r="E717" s="2">
        <v>0</v>
      </c>
      <c r="F717" s="32" t="e">
        <f t="shared" si="61"/>
        <v>#DIV/0!</v>
      </c>
      <c r="G717" s="3" t="e">
        <f t="shared" si="62"/>
        <v>#VALUE!</v>
      </c>
      <c r="H717" s="3" t="e">
        <f t="shared" si="62"/>
        <v>#VALUE!</v>
      </c>
      <c r="J717" s="7"/>
    </row>
    <row r="718" spans="1:14" x14ac:dyDescent="0.25">
      <c r="A718" s="28" t="str">
        <f>_xlfn.XLOOKUP(P!C718,'Banco de Dados'!$B$3:$B$274,'Banco de Dados'!$K$3:$K$274,"")</f>
        <v/>
      </c>
      <c r="B718" s="2">
        <v>0</v>
      </c>
      <c r="C718" s="2">
        <v>0</v>
      </c>
      <c r="D718" s="2">
        <v>0</v>
      </c>
      <c r="E718" s="2">
        <v>0</v>
      </c>
      <c r="F718" s="32" t="e">
        <f t="shared" si="61"/>
        <v>#DIV/0!</v>
      </c>
      <c r="G718" s="3" t="e">
        <f t="shared" si="62"/>
        <v>#VALUE!</v>
      </c>
      <c r="H718" s="3" t="e">
        <f t="shared" si="62"/>
        <v>#VALUE!</v>
      </c>
      <c r="J718" s="7"/>
    </row>
    <row r="719" spans="1:14" x14ac:dyDescent="0.25">
      <c r="A719" s="21"/>
      <c r="B719" s="21"/>
      <c r="C719" s="21"/>
      <c r="D719" s="21"/>
      <c r="E719" s="21"/>
      <c r="F719" s="77"/>
      <c r="G719" s="21"/>
      <c r="H719" s="21"/>
      <c r="J719" s="21"/>
      <c r="K719" s="21"/>
      <c r="L719" s="21"/>
      <c r="M719" s="21"/>
      <c r="N719" s="21"/>
    </row>
    <row r="720" spans="1:14" ht="15.75" x14ac:dyDescent="0.25">
      <c r="A720" s="36">
        <f>'Nome das Amostras'!A25</f>
        <v>0</v>
      </c>
      <c r="B720" s="164" t="e">
        <f>VLOOKUP(A720,'Nome das Amostras'!$A$3:$D$28,2,FALSE)</f>
        <v>#N/A</v>
      </c>
      <c r="C720" s="164"/>
      <c r="D720" s="51" t="s">
        <v>65</v>
      </c>
      <c r="E720" s="52" t="e">
        <f>'Banco de Dados'!$O$13/'Banco de Dados'!FF13</f>
        <v>#VALUE!</v>
      </c>
      <c r="F720" s="74"/>
      <c r="G720" s="3"/>
      <c r="H720" s="3"/>
      <c r="J720" s="7"/>
    </row>
    <row r="721" spans="1:14" ht="15.75" x14ac:dyDescent="0.25">
      <c r="A721" s="107" t="s">
        <v>1</v>
      </c>
      <c r="B721" s="107" t="s">
        <v>0</v>
      </c>
      <c r="C721" s="107" t="s">
        <v>212</v>
      </c>
      <c r="D721" s="107" t="s">
        <v>209</v>
      </c>
      <c r="E721" s="107" t="s">
        <v>213</v>
      </c>
      <c r="F721" s="76" t="s">
        <v>219</v>
      </c>
      <c r="G721" s="54" t="s">
        <v>140</v>
      </c>
      <c r="H721" s="54" t="s">
        <v>66</v>
      </c>
      <c r="J721" s="7"/>
      <c r="K721" s="72">
        <f>A720</f>
        <v>0</v>
      </c>
      <c r="L721" s="55" t="s">
        <v>215</v>
      </c>
      <c r="M721" s="41" t="str">
        <f>$A$1</f>
        <v>Cálcio</v>
      </c>
      <c r="N721" s="3"/>
    </row>
    <row r="722" spans="1:14" x14ac:dyDescent="0.25">
      <c r="A722" s="28" t="str">
        <f>_xlfn.XLOOKUP(P!C722,'Banco de Dados'!$B$3:$B$274,'Banco de Dados'!$K$3:$K$274,"")</f>
        <v/>
      </c>
      <c r="B722" s="2" cm="1">
        <f t="array" ref="B722:E752">Dados!FB5:FE35</f>
        <v>0</v>
      </c>
      <c r="C722" s="2">
        <v>0</v>
      </c>
      <c r="D722" s="2">
        <v>0</v>
      </c>
      <c r="E722" s="2">
        <v>0</v>
      </c>
      <c r="F722" s="32" t="e">
        <f>(E722*100)/D722</f>
        <v>#DIV/0!</v>
      </c>
      <c r="G722" s="3" t="e">
        <f t="shared" ref="G722:H749" si="63">D722*$E$720</f>
        <v>#VALUE!</v>
      </c>
      <c r="H722" s="3" t="e">
        <f t="shared" si="63"/>
        <v>#VALUE!</v>
      </c>
      <c r="J722" s="7"/>
      <c r="K722" s="5" t="s">
        <v>210</v>
      </c>
      <c r="L722" s="5"/>
      <c r="M722" s="5" t="s">
        <v>211</v>
      </c>
    </row>
    <row r="723" spans="1:14" x14ac:dyDescent="0.25">
      <c r="A723" s="28" t="str">
        <f>_xlfn.XLOOKUP(P!C723,'Banco de Dados'!$B$3:$B$274,'Banco de Dados'!$K$3:$K$274,"")</f>
        <v/>
      </c>
      <c r="B723" s="2">
        <v>0</v>
      </c>
      <c r="C723" s="2">
        <v>0</v>
      </c>
      <c r="D723" s="2">
        <v>0</v>
      </c>
      <c r="E723" s="2">
        <v>0</v>
      </c>
      <c r="F723" s="32" t="e">
        <f t="shared" ref="F723:F752" si="64">(E723*100)/D723</f>
        <v>#DIV/0!</v>
      </c>
      <c r="G723" s="3" t="e">
        <f t="shared" si="63"/>
        <v>#VALUE!</v>
      </c>
      <c r="H723" s="3" t="e">
        <f t="shared" si="63"/>
        <v>#VALUE!</v>
      </c>
      <c r="J723" s="7"/>
      <c r="K723" s="6" t="str">
        <f>_xlfn.XLOOKUP($B$4,A722:A749,G722:G749,"")</f>
        <v/>
      </c>
      <c r="L723" s="6"/>
      <c r="M723" s="6" t="str">
        <f>_xlfn.XLOOKUP($B$4,A722:A749,H722:H749,"")</f>
        <v/>
      </c>
    </row>
    <row r="724" spans="1:14" x14ac:dyDescent="0.25">
      <c r="A724" s="28" t="str">
        <f>_xlfn.XLOOKUP(P!C724,'Banco de Dados'!$B$3:$B$274,'Banco de Dados'!$K$3:$K$274,"")</f>
        <v/>
      </c>
      <c r="B724" s="2">
        <v>0</v>
      </c>
      <c r="C724" s="2">
        <v>0</v>
      </c>
      <c r="D724" s="2">
        <v>0</v>
      </c>
      <c r="E724" s="2">
        <v>0</v>
      </c>
      <c r="F724" s="32" t="e">
        <f t="shared" si="64"/>
        <v>#DIV/0!</v>
      </c>
      <c r="G724" s="3" t="e">
        <f t="shared" si="63"/>
        <v>#VALUE!</v>
      </c>
      <c r="H724" s="3" t="e">
        <f t="shared" si="63"/>
        <v>#VALUE!</v>
      </c>
      <c r="J724" s="7"/>
    </row>
    <row r="725" spans="1:14" ht="15.75" x14ac:dyDescent="0.25">
      <c r="A725" s="28" t="str">
        <f>_xlfn.XLOOKUP(P!C725,'Banco de Dados'!$B$3:$B$274,'Banco de Dados'!$K$3:$K$274,"")</f>
        <v/>
      </c>
      <c r="B725" s="2">
        <v>0</v>
      </c>
      <c r="C725" s="2">
        <v>0</v>
      </c>
      <c r="D725" s="2">
        <v>0</v>
      </c>
      <c r="E725" s="2">
        <v>0</v>
      </c>
      <c r="F725" s="32" t="e">
        <f t="shared" si="64"/>
        <v>#DIV/0!</v>
      </c>
      <c r="G725" s="3" t="e">
        <f t="shared" si="63"/>
        <v>#VALUE!</v>
      </c>
      <c r="H725" s="3" t="e">
        <f t="shared" si="63"/>
        <v>#VALUE!</v>
      </c>
      <c r="K725" s="165" t="s">
        <v>67</v>
      </c>
      <c r="L725" s="166"/>
      <c r="M725" s="167"/>
      <c r="N725"/>
    </row>
    <row r="726" spans="1:14" x14ac:dyDescent="0.25">
      <c r="A726" s="28" t="str">
        <f>_xlfn.XLOOKUP(P!C726,'Banco de Dados'!$B$3:$B$274,'Banco de Dados'!$K$3:$K$274,"")</f>
        <v/>
      </c>
      <c r="B726" s="2">
        <v>0</v>
      </c>
      <c r="C726" s="2">
        <v>0</v>
      </c>
      <c r="D726" s="2">
        <v>0</v>
      </c>
      <c r="E726" s="2">
        <v>0</v>
      </c>
      <c r="F726" s="32" t="e">
        <f t="shared" si="64"/>
        <v>#DIV/0!</v>
      </c>
      <c r="G726" s="3" t="e">
        <f t="shared" si="63"/>
        <v>#VALUE!</v>
      </c>
      <c r="H726" s="3" t="e">
        <f t="shared" si="63"/>
        <v>#VALUE!</v>
      </c>
      <c r="J726" s="7"/>
      <c r="K726" s="104" t="s">
        <v>240</v>
      </c>
      <c r="L726" s="39"/>
      <c r="M726" s="106" t="s">
        <v>209</v>
      </c>
    </row>
    <row r="727" spans="1:14" x14ac:dyDescent="0.25">
      <c r="A727" s="28" t="str">
        <f>_xlfn.XLOOKUP(P!C727,'Banco de Dados'!$B$3:$B$274,'Banco de Dados'!$K$3:$K$274,"")</f>
        <v/>
      </c>
      <c r="B727" s="2">
        <v>0</v>
      </c>
      <c r="C727" s="2">
        <v>0</v>
      </c>
      <c r="D727" s="2">
        <v>0</v>
      </c>
      <c r="E727" s="2">
        <v>0</v>
      </c>
      <c r="F727" s="32" t="e">
        <f t="shared" si="64"/>
        <v>#DIV/0!</v>
      </c>
      <c r="G727" s="3" t="e">
        <f t="shared" si="63"/>
        <v>#VALUE!</v>
      </c>
      <c r="H727" s="3" t="e">
        <f t="shared" si="63"/>
        <v>#VALUE!</v>
      </c>
      <c r="J727" s="58" t="s">
        <v>38</v>
      </c>
      <c r="K727" s="59">
        <f>$L$9</f>
        <v>50450</v>
      </c>
      <c r="L727" s="60"/>
      <c r="M727" s="61">
        <f>$M$11</f>
        <v>427317</v>
      </c>
      <c r="N727" s="60"/>
    </row>
    <row r="728" spans="1:14" x14ac:dyDescent="0.25">
      <c r="A728" s="28" t="str">
        <f>_xlfn.XLOOKUP(P!C728,'Banco de Dados'!$B$3:$B$274,'Banco de Dados'!$K$3:$K$274,"")</f>
        <v/>
      </c>
      <c r="B728" s="2">
        <v>0</v>
      </c>
      <c r="C728" s="2">
        <v>0</v>
      </c>
      <c r="D728" s="2">
        <v>0</v>
      </c>
      <c r="E728" s="2">
        <v>0</v>
      </c>
      <c r="F728" s="32" t="e">
        <f t="shared" si="64"/>
        <v>#DIV/0!</v>
      </c>
      <c r="G728" s="3" t="e">
        <f t="shared" si="63"/>
        <v>#VALUE!</v>
      </c>
      <c r="H728" s="3" t="e">
        <f t="shared" si="63"/>
        <v>#VALUE!</v>
      </c>
      <c r="J728" s="2"/>
      <c r="K728" s="18"/>
      <c r="L728" s="2" t="s">
        <v>70</v>
      </c>
      <c r="M728" s="19"/>
    </row>
    <row r="729" spans="1:14" x14ac:dyDescent="0.25">
      <c r="A729" s="28" t="str">
        <f>_xlfn.XLOOKUP(P!C729,'Banco de Dados'!$B$3:$B$274,'Banco de Dados'!$K$3:$K$274,"")</f>
        <v/>
      </c>
      <c r="B729" s="2">
        <v>0</v>
      </c>
      <c r="C729" s="2">
        <v>0</v>
      </c>
      <c r="D729" s="2">
        <v>0</v>
      </c>
      <c r="E729" s="2">
        <v>0</v>
      </c>
      <c r="F729" s="32" t="e">
        <f t="shared" si="64"/>
        <v>#DIV/0!</v>
      </c>
      <c r="G729" s="3" t="e">
        <f t="shared" si="63"/>
        <v>#VALUE!</v>
      </c>
      <c r="H729" s="3" t="e">
        <f t="shared" si="63"/>
        <v>#VALUE!</v>
      </c>
      <c r="J729" s="58" t="s">
        <v>69</v>
      </c>
      <c r="K729" s="62" t="s">
        <v>71</v>
      </c>
      <c r="L729" s="63"/>
      <c r="M729" s="64" t="str">
        <f>K723</f>
        <v/>
      </c>
      <c r="N729" s="60"/>
    </row>
    <row r="730" spans="1:14" x14ac:dyDescent="0.25">
      <c r="A730" s="28" t="str">
        <f>_xlfn.XLOOKUP(P!C730,'Banco de Dados'!$B$3:$B$274,'Banco de Dados'!$K$3:$K$274,"")</f>
        <v/>
      </c>
      <c r="B730" s="2">
        <v>0</v>
      </c>
      <c r="C730" s="2">
        <v>0</v>
      </c>
      <c r="D730" s="2">
        <v>0</v>
      </c>
      <c r="E730" s="2">
        <v>0</v>
      </c>
      <c r="F730" s="32" t="e">
        <f t="shared" si="64"/>
        <v>#DIV/0!</v>
      </c>
      <c r="G730" s="3" t="e">
        <f t="shared" si="63"/>
        <v>#VALUE!</v>
      </c>
      <c r="H730" s="3" t="e">
        <f t="shared" si="63"/>
        <v>#VALUE!</v>
      </c>
      <c r="J730" s="7"/>
    </row>
    <row r="731" spans="1:14" ht="15.75" x14ac:dyDescent="0.25">
      <c r="A731" s="28" t="str">
        <f>_xlfn.XLOOKUP(P!C731,'Banco de Dados'!$B$3:$B$274,'Banco de Dados'!$K$3:$K$274,"")</f>
        <v/>
      </c>
      <c r="B731" s="2">
        <v>0</v>
      </c>
      <c r="C731" s="2">
        <v>0</v>
      </c>
      <c r="D731" s="2">
        <v>0</v>
      </c>
      <c r="E731" s="2">
        <v>0</v>
      </c>
      <c r="F731" s="32" t="e">
        <f t="shared" si="64"/>
        <v>#DIV/0!</v>
      </c>
      <c r="G731" s="3" t="e">
        <f t="shared" si="63"/>
        <v>#VALUE!</v>
      </c>
      <c r="H731" s="3" t="e">
        <f t="shared" si="63"/>
        <v>#VALUE!</v>
      </c>
      <c r="J731" s="7"/>
      <c r="K731" s="165" t="s">
        <v>218</v>
      </c>
      <c r="L731" s="166"/>
      <c r="M731" s="167"/>
    </row>
    <row r="732" spans="1:14" x14ac:dyDescent="0.25">
      <c r="A732" s="28" t="str">
        <f>_xlfn.XLOOKUP(P!C732,'Banco de Dados'!$B$3:$B$274,'Banco de Dados'!$K$3:$K$274,"")</f>
        <v/>
      </c>
      <c r="B732" s="2">
        <v>0</v>
      </c>
      <c r="C732" s="2">
        <v>0</v>
      </c>
      <c r="D732" s="2">
        <v>0</v>
      </c>
      <c r="E732" s="2">
        <v>0</v>
      </c>
      <c r="F732" s="32" t="e">
        <f t="shared" si="64"/>
        <v>#DIV/0!</v>
      </c>
      <c r="G732" s="3" t="e">
        <f t="shared" si="63"/>
        <v>#VALUE!</v>
      </c>
      <c r="H732" s="3" t="e">
        <f t="shared" si="63"/>
        <v>#VALUE!</v>
      </c>
      <c r="J732" s="7"/>
      <c r="K732" s="104" t="s">
        <v>236</v>
      </c>
      <c r="L732" s="108" t="str">
        <f>K723</f>
        <v/>
      </c>
      <c r="M732" s="109" t="str">
        <f>M723</f>
        <v/>
      </c>
    </row>
    <row r="733" spans="1:14" x14ac:dyDescent="0.25">
      <c r="A733" s="28" t="str">
        <f>_xlfn.XLOOKUP(P!C733,'Banco de Dados'!$B$3:$B$274,'Banco de Dados'!$K$3:$K$274,"")</f>
        <v/>
      </c>
      <c r="B733" s="2">
        <v>0</v>
      </c>
      <c r="C733" s="2">
        <v>0</v>
      </c>
      <c r="D733" s="2">
        <v>0</v>
      </c>
      <c r="E733" s="2">
        <v>0</v>
      </c>
      <c r="F733" s="32" t="e">
        <f t="shared" si="64"/>
        <v>#DIV/0!</v>
      </c>
      <c r="G733" s="3" t="e">
        <f t="shared" si="63"/>
        <v>#VALUE!</v>
      </c>
      <c r="H733" s="3" t="e">
        <f t="shared" si="63"/>
        <v>#VALUE!</v>
      </c>
      <c r="J733" s="7"/>
      <c r="K733" s="104" t="s">
        <v>237</v>
      </c>
      <c r="L733" s="105">
        <f>$L$9</f>
        <v>50450</v>
      </c>
      <c r="M733" s="106">
        <f>$L$10</f>
        <v>550</v>
      </c>
    </row>
    <row r="734" spans="1:14" x14ac:dyDescent="0.25">
      <c r="A734" s="28" t="str">
        <f>_xlfn.XLOOKUP(P!C734,'Banco de Dados'!$B$3:$B$274,'Banco de Dados'!$K$3:$K$274,"")</f>
        <v/>
      </c>
      <c r="B734" s="2">
        <v>0</v>
      </c>
      <c r="C734" s="2">
        <v>0</v>
      </c>
      <c r="D734" s="2">
        <v>0</v>
      </c>
      <c r="E734" s="2">
        <v>0</v>
      </c>
      <c r="F734" s="32" t="e">
        <f t="shared" si="64"/>
        <v>#DIV/0!</v>
      </c>
      <c r="G734" s="3" t="e">
        <f t="shared" si="63"/>
        <v>#VALUE!</v>
      </c>
      <c r="H734" s="3" t="e">
        <f t="shared" si="63"/>
        <v>#VALUE!</v>
      </c>
      <c r="J734" s="7"/>
      <c r="K734" s="104" t="s">
        <v>238</v>
      </c>
      <c r="L734" s="105">
        <f>$M$11</f>
        <v>427317</v>
      </c>
      <c r="M734" s="106">
        <f>$M$12</f>
        <v>637</v>
      </c>
    </row>
    <row r="735" spans="1:14" x14ac:dyDescent="0.25">
      <c r="A735" s="28" t="str">
        <f>_xlfn.XLOOKUP(P!C735,'Banco de Dados'!$B$3:$B$274,'Banco de Dados'!$K$3:$K$274,"")</f>
        <v/>
      </c>
      <c r="B735" s="2">
        <v>0</v>
      </c>
      <c r="C735" s="2">
        <v>0</v>
      </c>
      <c r="D735" s="2">
        <v>0</v>
      </c>
      <c r="E735" s="2">
        <v>0</v>
      </c>
      <c r="F735" s="32" t="e">
        <f t="shared" si="64"/>
        <v>#DIV/0!</v>
      </c>
      <c r="G735" s="3" t="e">
        <f t="shared" si="63"/>
        <v>#VALUE!</v>
      </c>
      <c r="H735" s="3" t="e">
        <f t="shared" si="63"/>
        <v>#VALUE!</v>
      </c>
      <c r="J735" s="7"/>
      <c r="K735" s="69" t="s">
        <v>217</v>
      </c>
      <c r="L735" s="110" t="e">
        <f>SQRT(((M732/L732)^2)+((M733/L733)^2)+((M734/L734)^2))</f>
        <v>#VALUE!</v>
      </c>
      <c r="M735" s="71" t="str">
        <f>M744</f>
        <v>mg/kg</v>
      </c>
    </row>
    <row r="736" spans="1:14" x14ac:dyDescent="0.25">
      <c r="A736" s="28" t="str">
        <f>_xlfn.XLOOKUP(P!C736,'Banco de Dados'!$B$3:$B$274,'Banco de Dados'!$K$3:$K$274,"")</f>
        <v/>
      </c>
      <c r="B736" s="2">
        <v>0</v>
      </c>
      <c r="C736" s="2">
        <v>0</v>
      </c>
      <c r="D736" s="2">
        <v>0</v>
      </c>
      <c r="E736" s="2">
        <v>0</v>
      </c>
      <c r="F736" s="32" t="e">
        <f t="shared" si="64"/>
        <v>#DIV/0!</v>
      </c>
      <c r="G736" s="3" t="e">
        <f t="shared" si="63"/>
        <v>#VALUE!</v>
      </c>
      <c r="H736" s="3" t="e">
        <f t="shared" si="63"/>
        <v>#VALUE!</v>
      </c>
      <c r="J736" s="7"/>
    </row>
    <row r="737" spans="1:13" x14ac:dyDescent="0.25">
      <c r="A737" s="28" t="str">
        <f>_xlfn.XLOOKUP(P!C737,'Banco de Dados'!$B$3:$B$274,'Banco de Dados'!$K$3:$K$274,"")</f>
        <v/>
      </c>
      <c r="B737" s="2">
        <v>0</v>
      </c>
      <c r="C737" s="2">
        <v>0</v>
      </c>
      <c r="D737" s="2">
        <v>0</v>
      </c>
      <c r="E737" s="2">
        <v>0</v>
      </c>
      <c r="F737" s="32" t="e">
        <f t="shared" si="64"/>
        <v>#DIV/0!</v>
      </c>
      <c r="G737" s="3" t="e">
        <f t="shared" si="63"/>
        <v>#VALUE!</v>
      </c>
      <c r="H737" s="3" t="e">
        <f t="shared" si="63"/>
        <v>#VALUE!</v>
      </c>
      <c r="J737" s="7"/>
    </row>
    <row r="738" spans="1:13" x14ac:dyDescent="0.25">
      <c r="A738" s="28" t="str">
        <f>_xlfn.XLOOKUP(P!C738,'Banco de Dados'!$B$3:$B$274,'Banco de Dados'!$K$3:$K$274,"")</f>
        <v/>
      </c>
      <c r="B738" s="2">
        <v>0</v>
      </c>
      <c r="C738" s="2">
        <v>0</v>
      </c>
      <c r="D738" s="2">
        <v>0</v>
      </c>
      <c r="E738" s="2">
        <v>0</v>
      </c>
      <c r="F738" s="32" t="e">
        <f t="shared" si="64"/>
        <v>#DIV/0!</v>
      </c>
      <c r="G738" s="3" t="e">
        <f t="shared" si="63"/>
        <v>#VALUE!</v>
      </c>
      <c r="H738" s="3" t="e">
        <f t="shared" si="63"/>
        <v>#VALUE!</v>
      </c>
      <c r="J738" s="7"/>
    </row>
    <row r="739" spans="1:13" x14ac:dyDescent="0.25">
      <c r="A739" s="28" t="str">
        <f>_xlfn.XLOOKUP(P!C739,'Banco de Dados'!$B$3:$B$274,'Banco de Dados'!$K$3:$K$274,"")</f>
        <v/>
      </c>
      <c r="B739" s="2">
        <v>0</v>
      </c>
      <c r="C739" s="2">
        <v>0</v>
      </c>
      <c r="D739" s="2">
        <v>0</v>
      </c>
      <c r="E739" s="2">
        <v>0</v>
      </c>
      <c r="F739" s="32" t="e">
        <f t="shared" si="64"/>
        <v>#DIV/0!</v>
      </c>
      <c r="G739" s="3" t="e">
        <f t="shared" si="63"/>
        <v>#VALUE!</v>
      </c>
      <c r="H739" s="3" t="e">
        <f t="shared" si="63"/>
        <v>#VALUE!</v>
      </c>
      <c r="J739" s="7"/>
    </row>
    <row r="740" spans="1:13" x14ac:dyDescent="0.25">
      <c r="A740" s="28" t="str">
        <f>_xlfn.XLOOKUP(P!C740,'Banco de Dados'!$B$3:$B$274,'Banco de Dados'!$K$3:$K$274,"")</f>
        <v/>
      </c>
      <c r="B740" s="2">
        <v>0</v>
      </c>
      <c r="C740" s="2">
        <v>0</v>
      </c>
      <c r="D740" s="2">
        <v>0</v>
      </c>
      <c r="E740" s="2">
        <v>0</v>
      </c>
      <c r="F740" s="32" t="e">
        <f t="shared" si="64"/>
        <v>#DIV/0!</v>
      </c>
      <c r="G740" s="3" t="e">
        <f t="shared" si="63"/>
        <v>#VALUE!</v>
      </c>
      <c r="H740" s="3" t="e">
        <f t="shared" si="63"/>
        <v>#VALUE!</v>
      </c>
      <c r="J740" s="7"/>
    </row>
    <row r="741" spans="1:13" x14ac:dyDescent="0.25">
      <c r="A741" s="28" t="str">
        <f>_xlfn.XLOOKUP(P!C741,'Banco de Dados'!$B$3:$B$274,'Banco de Dados'!$K$3:$K$274,"")</f>
        <v/>
      </c>
      <c r="B741" s="2">
        <v>0</v>
      </c>
      <c r="C741" s="2">
        <v>0</v>
      </c>
      <c r="D741" s="2">
        <v>0</v>
      </c>
      <c r="E741" s="2">
        <v>0</v>
      </c>
      <c r="F741" s="32" t="e">
        <f t="shared" si="64"/>
        <v>#DIV/0!</v>
      </c>
      <c r="G741" s="3" t="e">
        <f t="shared" si="63"/>
        <v>#VALUE!</v>
      </c>
      <c r="H741" s="3" t="e">
        <f t="shared" si="63"/>
        <v>#VALUE!</v>
      </c>
      <c r="J741" s="7"/>
    </row>
    <row r="742" spans="1:13" x14ac:dyDescent="0.25">
      <c r="A742" s="28" t="str">
        <f>_xlfn.XLOOKUP(P!C742,'Banco de Dados'!$B$3:$B$274,'Banco de Dados'!$K$3:$K$274,"")</f>
        <v/>
      </c>
      <c r="B742" s="2">
        <v>0</v>
      </c>
      <c r="C742" s="2">
        <v>0</v>
      </c>
      <c r="D742" s="2">
        <v>0</v>
      </c>
      <c r="E742" s="17">
        <v>0</v>
      </c>
      <c r="F742" s="32" t="e">
        <f t="shared" si="64"/>
        <v>#DIV/0!</v>
      </c>
      <c r="G742" s="3" t="e">
        <f t="shared" si="63"/>
        <v>#VALUE!</v>
      </c>
      <c r="H742" s="3" t="e">
        <f t="shared" si="63"/>
        <v>#VALUE!</v>
      </c>
      <c r="J742" s="7"/>
    </row>
    <row r="743" spans="1:13" ht="15.75" x14ac:dyDescent="0.25">
      <c r="A743" s="28" t="str">
        <f>_xlfn.XLOOKUP(P!C743,'Banco de Dados'!$B$3:$B$274,'Banco de Dados'!$K$3:$K$274,"")</f>
        <v/>
      </c>
      <c r="B743" s="2">
        <v>0</v>
      </c>
      <c r="C743" s="2">
        <v>0</v>
      </c>
      <c r="D743" s="2">
        <v>0</v>
      </c>
      <c r="E743" s="2">
        <v>0</v>
      </c>
      <c r="F743" s="32" t="e">
        <f t="shared" si="64"/>
        <v>#DIV/0!</v>
      </c>
      <c r="G743" s="3" t="e">
        <f t="shared" si="63"/>
        <v>#VALUE!</v>
      </c>
      <c r="H743" s="3" t="e">
        <f t="shared" si="63"/>
        <v>#VALUE!</v>
      </c>
      <c r="J743" s="7"/>
      <c r="K743" s="101" t="s">
        <v>216</v>
      </c>
      <c r="L743" s="102">
        <f>K721</f>
        <v>0</v>
      </c>
      <c r="M743" s="103" t="str">
        <f>M721</f>
        <v>Cálcio</v>
      </c>
    </row>
    <row r="744" spans="1:13" x14ac:dyDescent="0.25">
      <c r="A744" s="28" t="str">
        <f>_xlfn.XLOOKUP(P!C744,'Banco de Dados'!$B$3:$B$274,'Banco de Dados'!$K$3:$K$274,"")</f>
        <v/>
      </c>
      <c r="B744" s="2">
        <v>0</v>
      </c>
      <c r="C744" s="2">
        <v>0</v>
      </c>
      <c r="D744" s="2">
        <v>0</v>
      </c>
      <c r="E744" s="2">
        <v>0</v>
      </c>
      <c r="F744" s="32" t="e">
        <f t="shared" si="64"/>
        <v>#DIV/0!</v>
      </c>
      <c r="G744" s="3" t="e">
        <f t="shared" si="63"/>
        <v>#VALUE!</v>
      </c>
      <c r="H744" s="3" t="e">
        <f t="shared" si="63"/>
        <v>#VALUE!</v>
      </c>
      <c r="J744" s="7"/>
      <c r="K744" s="68" t="s">
        <v>68</v>
      </c>
      <c r="L744" s="29" t="e">
        <f>(K727*M729)/M727</f>
        <v>#VALUE!</v>
      </c>
      <c r="M744" s="66" t="str">
        <f>$M$9</f>
        <v>mg/kg</v>
      </c>
    </row>
    <row r="745" spans="1:13" x14ac:dyDescent="0.25">
      <c r="A745" s="28" t="str">
        <f>_xlfn.XLOOKUP(P!C745,'Banco de Dados'!$B$3:$B$274,'Banco de Dados'!$K$3:$K$274,"")</f>
        <v/>
      </c>
      <c r="B745" s="2">
        <v>0</v>
      </c>
      <c r="C745" s="2">
        <v>0</v>
      </c>
      <c r="D745" s="2">
        <v>0</v>
      </c>
      <c r="E745" s="2">
        <v>0</v>
      </c>
      <c r="F745" s="32" t="e">
        <f t="shared" si="64"/>
        <v>#DIV/0!</v>
      </c>
      <c r="G745" s="3" t="e">
        <f t="shared" si="63"/>
        <v>#VALUE!</v>
      </c>
      <c r="H745" s="3" t="e">
        <f t="shared" si="63"/>
        <v>#VALUE!</v>
      </c>
      <c r="J745" s="7"/>
      <c r="K745" s="111" t="s">
        <v>246</v>
      </c>
      <c r="L745" s="126" t="e">
        <f>SQRT(((M732/L732)^2)+((M733/L733)^2)+((M734/L734)^2))</f>
        <v>#VALUE!</v>
      </c>
      <c r="M745" s="66"/>
    </row>
    <row r="746" spans="1:13" x14ac:dyDescent="0.25">
      <c r="A746" s="28" t="str">
        <f>_xlfn.XLOOKUP(P!C746,'Banco de Dados'!$B$3:$B$274,'Banco de Dados'!$K$3:$K$274,"")</f>
        <v/>
      </c>
      <c r="B746" s="2">
        <v>0</v>
      </c>
      <c r="C746" s="2">
        <v>0</v>
      </c>
      <c r="D746" s="2">
        <v>0</v>
      </c>
      <c r="E746" s="2">
        <v>0</v>
      </c>
      <c r="F746" s="32" t="e">
        <f t="shared" si="64"/>
        <v>#DIV/0!</v>
      </c>
      <c r="G746" s="3" t="e">
        <f t="shared" si="63"/>
        <v>#VALUE!</v>
      </c>
      <c r="H746" s="3" t="e">
        <f t="shared" si="63"/>
        <v>#VALUE!</v>
      </c>
      <c r="J746" s="7"/>
      <c r="K746" s="69" t="s">
        <v>247</v>
      </c>
      <c r="L746" s="127" t="e">
        <f>L745*L744</f>
        <v>#VALUE!</v>
      </c>
      <c r="M746" s="71" t="str">
        <f>$M$9</f>
        <v>mg/kg</v>
      </c>
    </row>
    <row r="747" spans="1:13" x14ac:dyDescent="0.25">
      <c r="A747" s="28" t="str">
        <f>_xlfn.XLOOKUP(P!C747,'Banco de Dados'!$B$3:$B$274,'Banco de Dados'!$K$3:$K$274,"")</f>
        <v/>
      </c>
      <c r="B747" s="2">
        <v>0</v>
      </c>
      <c r="C747" s="2">
        <v>0</v>
      </c>
      <c r="D747" s="2">
        <v>0</v>
      </c>
      <c r="E747" s="2">
        <v>0</v>
      </c>
      <c r="F747" s="32" t="e">
        <f t="shared" si="64"/>
        <v>#DIV/0!</v>
      </c>
      <c r="G747" s="3" t="e">
        <f t="shared" si="63"/>
        <v>#VALUE!</v>
      </c>
      <c r="H747" s="3" t="e">
        <f t="shared" si="63"/>
        <v>#VALUE!</v>
      </c>
      <c r="J747" s="7"/>
      <c r="K747" s="123"/>
      <c r="L747" s="124"/>
    </row>
    <row r="748" spans="1:13" x14ac:dyDescent="0.25">
      <c r="A748" s="28" t="str">
        <f>_xlfn.XLOOKUP(P!C748,'Banco de Dados'!$B$3:$B$274,'Banco de Dados'!$K$3:$K$274,"")</f>
        <v/>
      </c>
      <c r="B748" s="2">
        <v>0</v>
      </c>
      <c r="C748" s="2">
        <v>0</v>
      </c>
      <c r="D748" s="2">
        <v>0</v>
      </c>
      <c r="E748" s="2">
        <v>0</v>
      </c>
      <c r="F748" s="32" t="e">
        <f t="shared" si="64"/>
        <v>#DIV/0!</v>
      </c>
      <c r="G748" s="3" t="e">
        <f t="shared" si="63"/>
        <v>#VALUE!</v>
      </c>
      <c r="H748" s="3" t="e">
        <f t="shared" si="63"/>
        <v>#VALUE!</v>
      </c>
      <c r="J748" s="7"/>
    </row>
    <row r="749" spans="1:13" x14ac:dyDescent="0.25">
      <c r="A749" s="28" t="str">
        <f>_xlfn.XLOOKUP(P!C749,'Banco de Dados'!$B$3:$B$274,'Banco de Dados'!$K$3:$K$274,"")</f>
        <v/>
      </c>
      <c r="B749" s="2">
        <v>0</v>
      </c>
      <c r="C749" s="2">
        <v>0</v>
      </c>
      <c r="D749" s="2">
        <v>0</v>
      </c>
      <c r="E749" s="2">
        <v>0</v>
      </c>
      <c r="F749" s="32" t="e">
        <f t="shared" si="64"/>
        <v>#DIV/0!</v>
      </c>
      <c r="G749" s="3" t="e">
        <f t="shared" si="63"/>
        <v>#VALUE!</v>
      </c>
      <c r="H749" s="3" t="e">
        <f t="shared" si="63"/>
        <v>#VALUE!</v>
      </c>
      <c r="J749" s="7"/>
    </row>
    <row r="750" spans="1:13" x14ac:dyDescent="0.25">
      <c r="A750" s="28" t="str">
        <f>_xlfn.XLOOKUP(P!C750,'Banco de Dados'!$B$3:$B$274,'Banco de Dados'!$K$3:$K$274,"")</f>
        <v/>
      </c>
      <c r="B750" s="2">
        <v>0</v>
      </c>
      <c r="C750" s="2">
        <v>0</v>
      </c>
      <c r="D750" s="2">
        <v>0</v>
      </c>
      <c r="E750" s="2">
        <v>0</v>
      </c>
      <c r="F750" s="32" t="e">
        <f t="shared" si="64"/>
        <v>#DIV/0!</v>
      </c>
      <c r="G750" s="3" t="e">
        <f t="shared" ref="G750:H752" si="65">D750*$E$720</f>
        <v>#VALUE!</v>
      </c>
      <c r="H750" s="3" t="e">
        <f t="shared" si="65"/>
        <v>#VALUE!</v>
      </c>
      <c r="J750" s="7"/>
    </row>
    <row r="751" spans="1:13" x14ac:dyDescent="0.25">
      <c r="A751" s="28" t="str">
        <f>_xlfn.XLOOKUP(P!C751,'Banco de Dados'!$B$3:$B$274,'Banco de Dados'!$K$3:$K$274,"")</f>
        <v/>
      </c>
      <c r="B751" s="2">
        <v>0</v>
      </c>
      <c r="C751" s="2">
        <v>0</v>
      </c>
      <c r="D751" s="2">
        <v>0</v>
      </c>
      <c r="E751" s="2">
        <v>0</v>
      </c>
      <c r="F751" s="32" t="e">
        <f t="shared" si="64"/>
        <v>#DIV/0!</v>
      </c>
      <c r="G751" s="3" t="e">
        <f t="shared" si="65"/>
        <v>#VALUE!</v>
      </c>
      <c r="H751" s="3" t="e">
        <f t="shared" si="65"/>
        <v>#VALUE!</v>
      </c>
      <c r="J751" s="7"/>
    </row>
    <row r="752" spans="1:13" x14ac:dyDescent="0.25">
      <c r="A752" s="28" t="str">
        <f>_xlfn.XLOOKUP(P!C752,'Banco de Dados'!$B$3:$B$274,'Banco de Dados'!$K$3:$K$274,"")</f>
        <v/>
      </c>
      <c r="B752" s="2">
        <v>0</v>
      </c>
      <c r="C752" s="2">
        <v>0</v>
      </c>
      <c r="D752" s="2">
        <v>0</v>
      </c>
      <c r="E752" s="2">
        <v>0</v>
      </c>
      <c r="F752" s="32" t="e">
        <f t="shared" si="64"/>
        <v>#DIV/0!</v>
      </c>
      <c r="G752" s="3" t="e">
        <f t="shared" si="65"/>
        <v>#VALUE!</v>
      </c>
      <c r="H752" s="3" t="e">
        <f t="shared" si="65"/>
        <v>#VALUE!</v>
      </c>
      <c r="J752" s="7"/>
    </row>
    <row r="753" spans="1:14" x14ac:dyDescent="0.25">
      <c r="A753" s="21"/>
      <c r="B753" s="21"/>
      <c r="C753" s="21"/>
      <c r="D753" s="21"/>
      <c r="E753" s="21"/>
      <c r="F753" s="77"/>
      <c r="G753" s="21"/>
      <c r="H753" s="21"/>
      <c r="J753" s="21"/>
      <c r="K753" s="21"/>
      <c r="L753" s="21"/>
      <c r="M753" s="21"/>
      <c r="N753" s="21"/>
    </row>
    <row r="754" spans="1:14" ht="15.75" x14ac:dyDescent="0.25">
      <c r="A754" s="36">
        <f>'Nome das Amostras'!A26</f>
        <v>0</v>
      </c>
      <c r="B754" s="164" t="e">
        <f>VLOOKUP(A754,'Nome das Amostras'!$A$3:$D$28,2,FALSE)</f>
        <v>#N/A</v>
      </c>
      <c r="C754" s="164"/>
      <c r="D754" s="51" t="s">
        <v>65</v>
      </c>
      <c r="E754" s="52" t="e">
        <f>'Banco de Dados'!$O$13/'Banco de Dados'!FM13</f>
        <v>#VALUE!</v>
      </c>
      <c r="F754" s="74"/>
      <c r="G754" s="3"/>
      <c r="H754" s="3"/>
      <c r="J754" s="7"/>
    </row>
    <row r="755" spans="1:14" ht="15.75" x14ac:dyDescent="0.25">
      <c r="A755" s="107" t="s">
        <v>1</v>
      </c>
      <c r="B755" s="107" t="s">
        <v>0</v>
      </c>
      <c r="C755" s="107" t="s">
        <v>212</v>
      </c>
      <c r="D755" s="107" t="s">
        <v>209</v>
      </c>
      <c r="E755" s="107" t="s">
        <v>213</v>
      </c>
      <c r="F755" s="76" t="s">
        <v>219</v>
      </c>
      <c r="G755" s="54" t="s">
        <v>140</v>
      </c>
      <c r="H755" s="54" t="s">
        <v>66</v>
      </c>
      <c r="J755" s="7"/>
      <c r="K755" s="72">
        <f>A754</f>
        <v>0</v>
      </c>
      <c r="L755" s="55" t="s">
        <v>215</v>
      </c>
      <c r="M755" s="41" t="str">
        <f>$A$1</f>
        <v>Cálcio</v>
      </c>
      <c r="N755" s="3"/>
    </row>
    <row r="756" spans="1:14" x14ac:dyDescent="0.25">
      <c r="A756" s="28" t="str">
        <f>_xlfn.XLOOKUP(P!C756,'Banco de Dados'!$B$3:$B$274,'Banco de Dados'!$K$3:$K$274,"")</f>
        <v/>
      </c>
      <c r="B756" s="2" cm="1">
        <f t="array" ref="B756:E786">Dados!FI5:FL35</f>
        <v>0</v>
      </c>
      <c r="C756" s="2">
        <v>0</v>
      </c>
      <c r="D756" s="2">
        <v>0</v>
      </c>
      <c r="E756" s="2">
        <v>0</v>
      </c>
      <c r="F756" s="32" t="e">
        <f>(E756*100)/D756</f>
        <v>#DIV/0!</v>
      </c>
      <c r="G756" s="3" t="e">
        <f t="shared" ref="G756:H783" si="66">D756*$E$754</f>
        <v>#VALUE!</v>
      </c>
      <c r="H756" s="3" t="e">
        <f t="shared" si="66"/>
        <v>#VALUE!</v>
      </c>
      <c r="J756" s="7"/>
      <c r="K756" s="5" t="s">
        <v>210</v>
      </c>
      <c r="L756" s="5"/>
      <c r="M756" s="5" t="s">
        <v>211</v>
      </c>
    </row>
    <row r="757" spans="1:14" x14ac:dyDescent="0.25">
      <c r="A757" s="28" t="str">
        <f>_xlfn.XLOOKUP(P!C757,'Banco de Dados'!$B$3:$B$274,'Banco de Dados'!$K$3:$K$274,"")</f>
        <v/>
      </c>
      <c r="B757" s="2">
        <v>0</v>
      </c>
      <c r="C757" s="2">
        <v>0</v>
      </c>
      <c r="D757" s="2">
        <v>0</v>
      </c>
      <c r="E757" s="2">
        <v>0</v>
      </c>
      <c r="F757" s="32" t="e">
        <f t="shared" ref="F757:F786" si="67">(E757*100)/D757</f>
        <v>#DIV/0!</v>
      </c>
      <c r="G757" s="3" t="e">
        <f t="shared" si="66"/>
        <v>#VALUE!</v>
      </c>
      <c r="H757" s="3" t="e">
        <f t="shared" si="66"/>
        <v>#VALUE!</v>
      </c>
      <c r="J757" s="7"/>
      <c r="K757" s="6" t="str">
        <f>_xlfn.XLOOKUP($B$4,A756:A783,G756:G783,"")</f>
        <v/>
      </c>
      <c r="L757" s="6"/>
      <c r="M757" s="6" t="str">
        <f>_xlfn.XLOOKUP($B$4,A756:A783,H756:H783,"")</f>
        <v/>
      </c>
    </row>
    <row r="758" spans="1:14" x14ac:dyDescent="0.25">
      <c r="A758" s="28" t="str">
        <f>_xlfn.XLOOKUP(P!C758,'Banco de Dados'!$B$3:$B$274,'Banco de Dados'!$K$3:$K$274,"")</f>
        <v/>
      </c>
      <c r="B758" s="2">
        <v>0</v>
      </c>
      <c r="C758" s="2">
        <v>0</v>
      </c>
      <c r="D758" s="2">
        <v>0</v>
      </c>
      <c r="E758" s="2">
        <v>0</v>
      </c>
      <c r="F758" s="32" t="e">
        <f t="shared" si="67"/>
        <v>#DIV/0!</v>
      </c>
      <c r="G758" s="3" t="e">
        <f t="shared" si="66"/>
        <v>#VALUE!</v>
      </c>
      <c r="H758" s="3" t="e">
        <f t="shared" si="66"/>
        <v>#VALUE!</v>
      </c>
      <c r="J758" s="7"/>
    </row>
    <row r="759" spans="1:14" ht="15.75" x14ac:dyDescent="0.25">
      <c r="A759" s="28" t="str">
        <f>_xlfn.XLOOKUP(P!C759,'Banco de Dados'!$B$3:$B$274,'Banco de Dados'!$K$3:$K$274,"")</f>
        <v/>
      </c>
      <c r="B759" s="2">
        <v>0</v>
      </c>
      <c r="C759" s="2">
        <v>0</v>
      </c>
      <c r="D759" s="2">
        <v>0</v>
      </c>
      <c r="E759" s="2">
        <v>0</v>
      </c>
      <c r="F759" s="32" t="e">
        <f t="shared" si="67"/>
        <v>#DIV/0!</v>
      </c>
      <c r="G759" s="3" t="e">
        <f t="shared" si="66"/>
        <v>#VALUE!</v>
      </c>
      <c r="H759" s="3" t="e">
        <f t="shared" si="66"/>
        <v>#VALUE!</v>
      </c>
      <c r="K759" s="165" t="s">
        <v>67</v>
      </c>
      <c r="L759" s="166"/>
      <c r="M759" s="167"/>
      <c r="N759"/>
    </row>
    <row r="760" spans="1:14" x14ac:dyDescent="0.25">
      <c r="A760" s="28" t="str">
        <f>_xlfn.XLOOKUP(P!C760,'Banco de Dados'!$B$3:$B$274,'Banco de Dados'!$K$3:$K$274,"")</f>
        <v/>
      </c>
      <c r="B760" s="2">
        <v>0</v>
      </c>
      <c r="C760" s="2">
        <v>0</v>
      </c>
      <c r="D760" s="2">
        <v>0</v>
      </c>
      <c r="E760" s="2">
        <v>0</v>
      </c>
      <c r="F760" s="32" t="e">
        <f t="shared" si="67"/>
        <v>#DIV/0!</v>
      </c>
      <c r="G760" s="3" t="e">
        <f t="shared" si="66"/>
        <v>#VALUE!</v>
      </c>
      <c r="H760" s="3" t="e">
        <f t="shared" si="66"/>
        <v>#VALUE!</v>
      </c>
      <c r="J760" s="7"/>
      <c r="K760" s="104" t="s">
        <v>240</v>
      </c>
      <c r="L760" s="39"/>
      <c r="M760" s="106" t="s">
        <v>209</v>
      </c>
    </row>
    <row r="761" spans="1:14" x14ac:dyDescent="0.25">
      <c r="A761" s="28" t="str">
        <f>_xlfn.XLOOKUP(P!C761,'Banco de Dados'!$B$3:$B$274,'Banco de Dados'!$K$3:$K$274,"")</f>
        <v/>
      </c>
      <c r="B761" s="2">
        <v>0</v>
      </c>
      <c r="C761" s="2">
        <v>0</v>
      </c>
      <c r="D761" s="2">
        <v>0</v>
      </c>
      <c r="E761" s="2">
        <v>0</v>
      </c>
      <c r="F761" s="32" t="e">
        <f t="shared" si="67"/>
        <v>#DIV/0!</v>
      </c>
      <c r="G761" s="3" t="e">
        <f t="shared" si="66"/>
        <v>#VALUE!</v>
      </c>
      <c r="H761" s="3" t="e">
        <f t="shared" si="66"/>
        <v>#VALUE!</v>
      </c>
      <c r="J761" s="58" t="s">
        <v>38</v>
      </c>
      <c r="K761" s="59">
        <f>$L$9</f>
        <v>50450</v>
      </c>
      <c r="L761" s="60"/>
      <c r="M761" s="61">
        <f>$M$11</f>
        <v>427317</v>
      </c>
      <c r="N761" s="60"/>
    </row>
    <row r="762" spans="1:14" x14ac:dyDescent="0.25">
      <c r="A762" s="28" t="str">
        <f>_xlfn.XLOOKUP(P!C762,'Banco de Dados'!$B$3:$B$274,'Banco de Dados'!$K$3:$K$274,"")</f>
        <v/>
      </c>
      <c r="B762" s="2">
        <v>0</v>
      </c>
      <c r="C762" s="2">
        <v>0</v>
      </c>
      <c r="D762" s="2">
        <v>0</v>
      </c>
      <c r="E762" s="2">
        <v>0</v>
      </c>
      <c r="F762" s="32" t="e">
        <f t="shared" si="67"/>
        <v>#DIV/0!</v>
      </c>
      <c r="G762" s="3" t="e">
        <f t="shared" si="66"/>
        <v>#VALUE!</v>
      </c>
      <c r="H762" s="3" t="e">
        <f t="shared" si="66"/>
        <v>#VALUE!</v>
      </c>
      <c r="J762" s="2"/>
      <c r="K762" s="18"/>
      <c r="L762" s="2" t="s">
        <v>70</v>
      </c>
      <c r="M762" s="19"/>
    </row>
    <row r="763" spans="1:14" x14ac:dyDescent="0.25">
      <c r="A763" s="28" t="str">
        <f>_xlfn.XLOOKUP(P!C763,'Banco de Dados'!$B$3:$B$274,'Banco de Dados'!$K$3:$K$274,"")</f>
        <v/>
      </c>
      <c r="B763" s="2">
        <v>0</v>
      </c>
      <c r="C763" s="2">
        <v>0</v>
      </c>
      <c r="D763" s="2">
        <v>0</v>
      </c>
      <c r="E763" s="2">
        <v>0</v>
      </c>
      <c r="F763" s="32" t="e">
        <f t="shared" si="67"/>
        <v>#DIV/0!</v>
      </c>
      <c r="G763" s="3" t="e">
        <f t="shared" si="66"/>
        <v>#VALUE!</v>
      </c>
      <c r="H763" s="3" t="e">
        <f t="shared" si="66"/>
        <v>#VALUE!</v>
      </c>
      <c r="J763" s="58" t="s">
        <v>69</v>
      </c>
      <c r="K763" s="62" t="s">
        <v>71</v>
      </c>
      <c r="L763" s="63"/>
      <c r="M763" s="64" t="str">
        <f>K757</f>
        <v/>
      </c>
      <c r="N763" s="60"/>
    </row>
    <row r="764" spans="1:14" x14ac:dyDescent="0.25">
      <c r="A764" s="28" t="str">
        <f>_xlfn.XLOOKUP(P!C764,'Banco de Dados'!$B$3:$B$274,'Banco de Dados'!$K$3:$K$274,"")</f>
        <v/>
      </c>
      <c r="B764" s="2">
        <v>0</v>
      </c>
      <c r="C764" s="2">
        <v>0</v>
      </c>
      <c r="D764" s="2">
        <v>0</v>
      </c>
      <c r="E764" s="2">
        <v>0</v>
      </c>
      <c r="F764" s="32" t="e">
        <f t="shared" si="67"/>
        <v>#DIV/0!</v>
      </c>
      <c r="G764" s="3" t="e">
        <f t="shared" si="66"/>
        <v>#VALUE!</v>
      </c>
      <c r="H764" s="3" t="e">
        <f t="shared" si="66"/>
        <v>#VALUE!</v>
      </c>
      <c r="J764" s="7"/>
    </row>
    <row r="765" spans="1:14" ht="15.75" x14ac:dyDescent="0.25">
      <c r="A765" s="28" t="str">
        <f>_xlfn.XLOOKUP(P!C765,'Banco de Dados'!$B$3:$B$274,'Banco de Dados'!$K$3:$K$274,"")</f>
        <v/>
      </c>
      <c r="B765" s="2">
        <v>0</v>
      </c>
      <c r="C765" s="2">
        <v>0</v>
      </c>
      <c r="D765" s="2">
        <v>0</v>
      </c>
      <c r="E765" s="2">
        <v>0</v>
      </c>
      <c r="F765" s="32" t="e">
        <f t="shared" si="67"/>
        <v>#DIV/0!</v>
      </c>
      <c r="G765" s="3" t="e">
        <f t="shared" si="66"/>
        <v>#VALUE!</v>
      </c>
      <c r="H765" s="3" t="e">
        <f t="shared" si="66"/>
        <v>#VALUE!</v>
      </c>
      <c r="J765" s="7"/>
      <c r="K765" s="165" t="s">
        <v>218</v>
      </c>
      <c r="L765" s="166"/>
      <c r="M765" s="167"/>
    </row>
    <row r="766" spans="1:14" x14ac:dyDescent="0.25">
      <c r="A766" s="28" t="str">
        <f>_xlfn.XLOOKUP(P!C766,'Banco de Dados'!$B$3:$B$274,'Banco de Dados'!$K$3:$K$274,"")</f>
        <v/>
      </c>
      <c r="B766" s="2">
        <v>0</v>
      </c>
      <c r="C766" s="2">
        <v>0</v>
      </c>
      <c r="D766" s="2">
        <v>0</v>
      </c>
      <c r="E766" s="2">
        <v>0</v>
      </c>
      <c r="F766" s="32" t="e">
        <f t="shared" si="67"/>
        <v>#DIV/0!</v>
      </c>
      <c r="G766" s="3" t="e">
        <f t="shared" si="66"/>
        <v>#VALUE!</v>
      </c>
      <c r="H766" s="3" t="e">
        <f t="shared" si="66"/>
        <v>#VALUE!</v>
      </c>
      <c r="J766" s="7"/>
      <c r="K766" s="104" t="s">
        <v>236</v>
      </c>
      <c r="L766" s="108" t="str">
        <f>K757</f>
        <v/>
      </c>
      <c r="M766" s="109" t="str">
        <f>M757</f>
        <v/>
      </c>
    </row>
    <row r="767" spans="1:14" x14ac:dyDescent="0.25">
      <c r="A767" s="28" t="str">
        <f>_xlfn.XLOOKUP(P!C767,'Banco de Dados'!$B$3:$B$274,'Banco de Dados'!$K$3:$K$274,"")</f>
        <v/>
      </c>
      <c r="B767" s="2">
        <v>0</v>
      </c>
      <c r="C767" s="2">
        <v>0</v>
      </c>
      <c r="D767" s="2">
        <v>0</v>
      </c>
      <c r="E767" s="2">
        <v>0</v>
      </c>
      <c r="F767" s="32" t="e">
        <f t="shared" si="67"/>
        <v>#DIV/0!</v>
      </c>
      <c r="G767" s="3" t="e">
        <f t="shared" si="66"/>
        <v>#VALUE!</v>
      </c>
      <c r="H767" s="3" t="e">
        <f t="shared" si="66"/>
        <v>#VALUE!</v>
      </c>
      <c r="J767" s="7"/>
      <c r="K767" s="104" t="s">
        <v>237</v>
      </c>
      <c r="L767" s="105">
        <f>$L$9</f>
        <v>50450</v>
      </c>
      <c r="M767" s="106">
        <f>$L$10</f>
        <v>550</v>
      </c>
    </row>
    <row r="768" spans="1:14" x14ac:dyDescent="0.25">
      <c r="A768" s="28" t="str">
        <f>_xlfn.XLOOKUP(P!C768,'Banco de Dados'!$B$3:$B$274,'Banco de Dados'!$K$3:$K$274,"")</f>
        <v/>
      </c>
      <c r="B768" s="2">
        <v>0</v>
      </c>
      <c r="C768" s="2">
        <v>0</v>
      </c>
      <c r="D768" s="2">
        <v>0</v>
      </c>
      <c r="E768" s="2">
        <v>0</v>
      </c>
      <c r="F768" s="32" t="e">
        <f t="shared" si="67"/>
        <v>#DIV/0!</v>
      </c>
      <c r="G768" s="3" t="e">
        <f t="shared" si="66"/>
        <v>#VALUE!</v>
      </c>
      <c r="H768" s="3" t="e">
        <f t="shared" si="66"/>
        <v>#VALUE!</v>
      </c>
      <c r="J768" s="7"/>
      <c r="K768" s="104" t="s">
        <v>238</v>
      </c>
      <c r="L768" s="105">
        <f>$M$11</f>
        <v>427317</v>
      </c>
      <c r="M768" s="106">
        <f>$M$12</f>
        <v>637</v>
      </c>
    </row>
    <row r="769" spans="1:13" x14ac:dyDescent="0.25">
      <c r="A769" s="28" t="str">
        <f>_xlfn.XLOOKUP(P!C769,'Banco de Dados'!$B$3:$B$274,'Banco de Dados'!$K$3:$K$274,"")</f>
        <v/>
      </c>
      <c r="B769" s="2">
        <v>0</v>
      </c>
      <c r="C769" s="2">
        <v>0</v>
      </c>
      <c r="D769" s="2">
        <v>0</v>
      </c>
      <c r="E769" s="2">
        <v>0</v>
      </c>
      <c r="F769" s="32" t="e">
        <f t="shared" si="67"/>
        <v>#DIV/0!</v>
      </c>
      <c r="G769" s="3" t="e">
        <f t="shared" si="66"/>
        <v>#VALUE!</v>
      </c>
      <c r="H769" s="3" t="e">
        <f t="shared" si="66"/>
        <v>#VALUE!</v>
      </c>
      <c r="J769" s="7"/>
      <c r="K769" s="69" t="s">
        <v>217</v>
      </c>
      <c r="L769" s="110" t="e">
        <f>SQRT(((M766/L766)^2)+((M767/L767)^2)+((M768/L768)^2))</f>
        <v>#VALUE!</v>
      </c>
      <c r="M769" s="71" t="str">
        <f>M778</f>
        <v>mg/kg</v>
      </c>
    </row>
    <row r="770" spans="1:13" x14ac:dyDescent="0.25">
      <c r="A770" s="28" t="str">
        <f>_xlfn.XLOOKUP(P!C770,'Banco de Dados'!$B$3:$B$274,'Banco de Dados'!$K$3:$K$274,"")</f>
        <v/>
      </c>
      <c r="B770" s="2">
        <v>0</v>
      </c>
      <c r="C770" s="2">
        <v>0</v>
      </c>
      <c r="D770" s="2">
        <v>0</v>
      </c>
      <c r="E770" s="2">
        <v>0</v>
      </c>
      <c r="F770" s="32" t="e">
        <f t="shared" si="67"/>
        <v>#DIV/0!</v>
      </c>
      <c r="G770" s="3" t="e">
        <f t="shared" si="66"/>
        <v>#VALUE!</v>
      </c>
      <c r="H770" s="3" t="e">
        <f t="shared" si="66"/>
        <v>#VALUE!</v>
      </c>
      <c r="J770" s="7"/>
    </row>
    <row r="771" spans="1:13" x14ac:dyDescent="0.25">
      <c r="A771" s="28" t="str">
        <f>_xlfn.XLOOKUP(P!C771,'Banco de Dados'!$B$3:$B$274,'Banco de Dados'!$K$3:$K$274,"")</f>
        <v/>
      </c>
      <c r="B771" s="2">
        <v>0</v>
      </c>
      <c r="C771" s="2">
        <v>0</v>
      </c>
      <c r="D771" s="2">
        <v>0</v>
      </c>
      <c r="E771" s="2">
        <v>0</v>
      </c>
      <c r="F771" s="32" t="e">
        <f t="shared" si="67"/>
        <v>#DIV/0!</v>
      </c>
      <c r="G771" s="3" t="e">
        <f t="shared" si="66"/>
        <v>#VALUE!</v>
      </c>
      <c r="H771" s="3" t="e">
        <f t="shared" si="66"/>
        <v>#VALUE!</v>
      </c>
      <c r="J771" s="7"/>
    </row>
    <row r="772" spans="1:13" x14ac:dyDescent="0.25">
      <c r="A772" s="28" t="str">
        <f>_xlfn.XLOOKUP(P!C772,'Banco de Dados'!$B$3:$B$274,'Banco de Dados'!$K$3:$K$274,"")</f>
        <v/>
      </c>
      <c r="B772" s="2">
        <v>0</v>
      </c>
      <c r="C772" s="2">
        <v>0</v>
      </c>
      <c r="D772" s="2">
        <v>0</v>
      </c>
      <c r="E772" s="2">
        <v>0</v>
      </c>
      <c r="F772" s="32" t="e">
        <f t="shared" si="67"/>
        <v>#DIV/0!</v>
      </c>
      <c r="G772" s="3" t="e">
        <f t="shared" si="66"/>
        <v>#VALUE!</v>
      </c>
      <c r="H772" s="3" t="e">
        <f t="shared" si="66"/>
        <v>#VALUE!</v>
      </c>
      <c r="J772" s="7"/>
    </row>
    <row r="773" spans="1:13" x14ac:dyDescent="0.25">
      <c r="A773" s="28" t="str">
        <f>_xlfn.XLOOKUP(P!C773,'Banco de Dados'!$B$3:$B$274,'Banco de Dados'!$K$3:$K$274,"")</f>
        <v/>
      </c>
      <c r="B773" s="2">
        <v>0</v>
      </c>
      <c r="C773" s="2">
        <v>0</v>
      </c>
      <c r="D773" s="2">
        <v>0</v>
      </c>
      <c r="E773" s="2">
        <v>0</v>
      </c>
      <c r="F773" s="32" t="e">
        <f t="shared" si="67"/>
        <v>#DIV/0!</v>
      </c>
      <c r="G773" s="3" t="e">
        <f t="shared" si="66"/>
        <v>#VALUE!</v>
      </c>
      <c r="H773" s="3" t="e">
        <f t="shared" si="66"/>
        <v>#VALUE!</v>
      </c>
      <c r="J773" s="7"/>
    </row>
    <row r="774" spans="1:13" x14ac:dyDescent="0.25">
      <c r="A774" s="28" t="str">
        <f>_xlfn.XLOOKUP(P!C774,'Banco de Dados'!$B$3:$B$274,'Banco de Dados'!$K$3:$K$274,"")</f>
        <v/>
      </c>
      <c r="B774" s="2">
        <v>0</v>
      </c>
      <c r="C774" s="2">
        <v>0</v>
      </c>
      <c r="D774" s="2">
        <v>0</v>
      </c>
      <c r="E774" s="2">
        <v>0</v>
      </c>
      <c r="F774" s="32" t="e">
        <f t="shared" si="67"/>
        <v>#DIV/0!</v>
      </c>
      <c r="G774" s="3" t="e">
        <f t="shared" si="66"/>
        <v>#VALUE!</v>
      </c>
      <c r="H774" s="3" t="e">
        <f t="shared" si="66"/>
        <v>#VALUE!</v>
      </c>
      <c r="J774" s="7"/>
    </row>
    <row r="775" spans="1:13" x14ac:dyDescent="0.25">
      <c r="A775" s="28" t="str">
        <f>_xlfn.XLOOKUP(P!C775,'Banco de Dados'!$B$3:$B$274,'Banco de Dados'!$K$3:$K$274,"")</f>
        <v/>
      </c>
      <c r="B775" s="2">
        <v>0</v>
      </c>
      <c r="C775" s="2">
        <v>0</v>
      </c>
      <c r="D775" s="2">
        <v>0</v>
      </c>
      <c r="E775" s="2">
        <v>0</v>
      </c>
      <c r="F775" s="32" t="e">
        <f t="shared" si="67"/>
        <v>#DIV/0!</v>
      </c>
      <c r="G775" s="3" t="e">
        <f t="shared" si="66"/>
        <v>#VALUE!</v>
      </c>
      <c r="H775" s="3" t="e">
        <f t="shared" si="66"/>
        <v>#VALUE!</v>
      </c>
      <c r="J775" s="7"/>
    </row>
    <row r="776" spans="1:13" x14ac:dyDescent="0.25">
      <c r="A776" s="28" t="str">
        <f>_xlfn.XLOOKUP(P!C776,'Banco de Dados'!$B$3:$B$274,'Banco de Dados'!$K$3:$K$274,"")</f>
        <v/>
      </c>
      <c r="B776" s="2">
        <v>0</v>
      </c>
      <c r="C776" s="2">
        <v>0</v>
      </c>
      <c r="D776" s="2">
        <v>0</v>
      </c>
      <c r="E776" s="17">
        <v>0</v>
      </c>
      <c r="F776" s="32" t="e">
        <f t="shared" si="67"/>
        <v>#DIV/0!</v>
      </c>
      <c r="G776" s="3" t="e">
        <f t="shared" si="66"/>
        <v>#VALUE!</v>
      </c>
      <c r="H776" s="3" t="e">
        <f t="shared" si="66"/>
        <v>#VALUE!</v>
      </c>
      <c r="J776" s="7"/>
    </row>
    <row r="777" spans="1:13" ht="15.75" x14ac:dyDescent="0.25">
      <c r="A777" s="28" t="str">
        <f>_xlfn.XLOOKUP(P!C777,'Banco de Dados'!$B$3:$B$274,'Banco de Dados'!$K$3:$K$274,"")</f>
        <v/>
      </c>
      <c r="B777" s="2">
        <v>0</v>
      </c>
      <c r="C777" s="2">
        <v>0</v>
      </c>
      <c r="D777" s="2">
        <v>0</v>
      </c>
      <c r="E777" s="2">
        <v>0</v>
      </c>
      <c r="F777" s="32" t="e">
        <f t="shared" si="67"/>
        <v>#DIV/0!</v>
      </c>
      <c r="G777" s="3" t="e">
        <f t="shared" si="66"/>
        <v>#VALUE!</v>
      </c>
      <c r="H777" s="3" t="e">
        <f t="shared" si="66"/>
        <v>#VALUE!</v>
      </c>
      <c r="J777" s="7"/>
      <c r="K777" s="101" t="s">
        <v>216</v>
      </c>
      <c r="L777" s="102">
        <f>K755</f>
        <v>0</v>
      </c>
      <c r="M777" s="103" t="str">
        <f>M755</f>
        <v>Cálcio</v>
      </c>
    </row>
    <row r="778" spans="1:13" x14ac:dyDescent="0.25">
      <c r="A778" s="28" t="str">
        <f>_xlfn.XLOOKUP(P!C778,'Banco de Dados'!$B$3:$B$274,'Banco de Dados'!$K$3:$K$274,"")</f>
        <v/>
      </c>
      <c r="B778" s="2">
        <v>0</v>
      </c>
      <c r="C778" s="2">
        <v>0</v>
      </c>
      <c r="D778" s="2">
        <v>0</v>
      </c>
      <c r="E778" s="2">
        <v>0</v>
      </c>
      <c r="F778" s="32" t="e">
        <f t="shared" si="67"/>
        <v>#DIV/0!</v>
      </c>
      <c r="G778" s="3" t="e">
        <f t="shared" si="66"/>
        <v>#VALUE!</v>
      </c>
      <c r="H778" s="3" t="e">
        <f t="shared" si="66"/>
        <v>#VALUE!</v>
      </c>
      <c r="J778" s="7"/>
      <c r="K778" s="68" t="s">
        <v>68</v>
      </c>
      <c r="L778" s="29" t="e">
        <f>(K761*M763)/M761</f>
        <v>#VALUE!</v>
      </c>
      <c r="M778" s="66" t="str">
        <f>$M$9</f>
        <v>mg/kg</v>
      </c>
    </row>
    <row r="779" spans="1:13" x14ac:dyDescent="0.25">
      <c r="A779" s="28" t="str">
        <f>_xlfn.XLOOKUP(P!C779,'Banco de Dados'!$B$3:$B$274,'Banco de Dados'!$K$3:$K$274,"")</f>
        <v/>
      </c>
      <c r="B779" s="2">
        <v>0</v>
      </c>
      <c r="C779" s="2">
        <v>0</v>
      </c>
      <c r="D779" s="2">
        <v>0</v>
      </c>
      <c r="E779" s="2">
        <v>0</v>
      </c>
      <c r="F779" s="32" t="e">
        <f t="shared" si="67"/>
        <v>#DIV/0!</v>
      </c>
      <c r="G779" s="3" t="e">
        <f t="shared" si="66"/>
        <v>#VALUE!</v>
      </c>
      <c r="H779" s="3" t="e">
        <f t="shared" si="66"/>
        <v>#VALUE!</v>
      </c>
      <c r="J779" s="7"/>
      <c r="K779" s="111" t="s">
        <v>246</v>
      </c>
      <c r="L779" s="126" t="e">
        <f>SQRT(((M766/L766)^2)+((M767/L767)^2)+((M768/L768)^2))</f>
        <v>#VALUE!</v>
      </c>
      <c r="M779" s="66"/>
    </row>
    <row r="780" spans="1:13" x14ac:dyDescent="0.25">
      <c r="A780" s="28" t="str">
        <f>_xlfn.XLOOKUP(P!C780,'Banco de Dados'!$B$3:$B$274,'Banco de Dados'!$K$3:$K$274,"")</f>
        <v/>
      </c>
      <c r="B780" s="2">
        <v>0</v>
      </c>
      <c r="C780" s="2">
        <v>0</v>
      </c>
      <c r="D780" s="2">
        <v>0</v>
      </c>
      <c r="E780" s="2">
        <v>0</v>
      </c>
      <c r="F780" s="32" t="e">
        <f t="shared" si="67"/>
        <v>#DIV/0!</v>
      </c>
      <c r="G780" s="3" t="e">
        <f t="shared" si="66"/>
        <v>#VALUE!</v>
      </c>
      <c r="H780" s="3" t="e">
        <f t="shared" si="66"/>
        <v>#VALUE!</v>
      </c>
      <c r="J780" s="7"/>
      <c r="K780" s="69" t="s">
        <v>247</v>
      </c>
      <c r="L780" s="127" t="e">
        <f>L779*L778</f>
        <v>#VALUE!</v>
      </c>
      <c r="M780" s="71" t="str">
        <f>$M$9</f>
        <v>mg/kg</v>
      </c>
    </row>
    <row r="781" spans="1:13" x14ac:dyDescent="0.25">
      <c r="A781" s="28" t="str">
        <f>_xlfn.XLOOKUP(P!C781,'Banco de Dados'!$B$3:$B$274,'Banco de Dados'!$K$3:$K$274,"")</f>
        <v/>
      </c>
      <c r="B781" s="2">
        <v>0</v>
      </c>
      <c r="C781" s="2">
        <v>0</v>
      </c>
      <c r="D781" s="2">
        <v>0</v>
      </c>
      <c r="E781" s="2">
        <v>0</v>
      </c>
      <c r="F781" s="32" t="e">
        <f t="shared" si="67"/>
        <v>#DIV/0!</v>
      </c>
      <c r="G781" s="3" t="e">
        <f t="shared" si="66"/>
        <v>#VALUE!</v>
      </c>
      <c r="H781" s="3" t="e">
        <f t="shared" si="66"/>
        <v>#VALUE!</v>
      </c>
      <c r="J781" s="7"/>
      <c r="K781" s="123"/>
      <c r="L781" s="124"/>
    </row>
    <row r="782" spans="1:13" x14ac:dyDescent="0.25">
      <c r="A782" s="28" t="str">
        <f>_xlfn.XLOOKUP(P!C782,'Banco de Dados'!$B$3:$B$274,'Banco de Dados'!$K$3:$K$274,"")</f>
        <v/>
      </c>
      <c r="B782" s="2">
        <v>0</v>
      </c>
      <c r="C782" s="2">
        <v>0</v>
      </c>
      <c r="D782" s="2">
        <v>0</v>
      </c>
      <c r="E782" s="2">
        <v>0</v>
      </c>
      <c r="F782" s="32" t="e">
        <f t="shared" si="67"/>
        <v>#DIV/0!</v>
      </c>
      <c r="G782" s="3" t="e">
        <f t="shared" si="66"/>
        <v>#VALUE!</v>
      </c>
      <c r="H782" s="3" t="e">
        <f t="shared" si="66"/>
        <v>#VALUE!</v>
      </c>
      <c r="J782" s="7"/>
    </row>
    <row r="783" spans="1:13" x14ac:dyDescent="0.25">
      <c r="A783" s="28" t="str">
        <f>_xlfn.XLOOKUP(P!C783,'Banco de Dados'!$B$3:$B$274,'Banco de Dados'!$K$3:$K$274,"")</f>
        <v/>
      </c>
      <c r="B783" s="2">
        <v>0</v>
      </c>
      <c r="C783" s="2">
        <v>0</v>
      </c>
      <c r="D783" s="2">
        <v>0</v>
      </c>
      <c r="E783" s="2">
        <v>0</v>
      </c>
      <c r="F783" s="32" t="e">
        <f t="shared" si="67"/>
        <v>#DIV/0!</v>
      </c>
      <c r="G783" s="3" t="e">
        <f t="shared" si="66"/>
        <v>#VALUE!</v>
      </c>
      <c r="H783" s="3" t="e">
        <f t="shared" si="66"/>
        <v>#VALUE!</v>
      </c>
      <c r="J783" s="7"/>
    </row>
    <row r="784" spans="1:13" x14ac:dyDescent="0.25">
      <c r="A784" s="28" t="str">
        <f>_xlfn.XLOOKUP(P!C784,'Banco de Dados'!$B$3:$B$274,'Banco de Dados'!$K$3:$K$274,"")</f>
        <v/>
      </c>
      <c r="B784" s="2">
        <v>0</v>
      </c>
      <c r="C784" s="2">
        <v>0</v>
      </c>
      <c r="D784" s="2">
        <v>0</v>
      </c>
      <c r="E784" s="2">
        <v>0</v>
      </c>
      <c r="F784" s="32" t="e">
        <f t="shared" si="67"/>
        <v>#DIV/0!</v>
      </c>
      <c r="G784" s="3" t="e">
        <f t="shared" ref="G784:H786" si="68">D784*$E$754</f>
        <v>#VALUE!</v>
      </c>
      <c r="H784" s="3" t="e">
        <f t="shared" si="68"/>
        <v>#VALUE!</v>
      </c>
      <c r="J784" s="7"/>
    </row>
    <row r="785" spans="1:14" x14ac:dyDescent="0.25">
      <c r="A785" s="28" t="str">
        <f>_xlfn.XLOOKUP(P!C785,'Banco de Dados'!$B$3:$B$274,'Banco de Dados'!$K$3:$K$274,"")</f>
        <v/>
      </c>
      <c r="B785" s="2">
        <v>0</v>
      </c>
      <c r="C785" s="2">
        <v>0</v>
      </c>
      <c r="D785" s="2">
        <v>0</v>
      </c>
      <c r="E785" s="2">
        <v>0</v>
      </c>
      <c r="F785" s="32" t="e">
        <f t="shared" si="67"/>
        <v>#DIV/0!</v>
      </c>
      <c r="G785" s="3" t="e">
        <f t="shared" si="68"/>
        <v>#VALUE!</v>
      </c>
      <c r="H785" s="3" t="e">
        <f t="shared" si="68"/>
        <v>#VALUE!</v>
      </c>
      <c r="J785" s="7"/>
    </row>
    <row r="786" spans="1:14" x14ac:dyDescent="0.25">
      <c r="A786" s="28" t="str">
        <f>_xlfn.XLOOKUP(P!C786,'Banco de Dados'!$B$3:$B$274,'Banco de Dados'!$K$3:$K$274,"")</f>
        <v/>
      </c>
      <c r="B786" s="2">
        <v>0</v>
      </c>
      <c r="C786" s="2">
        <v>0</v>
      </c>
      <c r="D786" s="2">
        <v>0</v>
      </c>
      <c r="E786" s="2">
        <v>0</v>
      </c>
      <c r="F786" s="32" t="e">
        <f t="shared" si="67"/>
        <v>#DIV/0!</v>
      </c>
      <c r="G786" s="3" t="e">
        <f t="shared" si="68"/>
        <v>#VALUE!</v>
      </c>
      <c r="H786" s="3" t="e">
        <f t="shared" si="68"/>
        <v>#VALUE!</v>
      </c>
      <c r="J786" s="7"/>
    </row>
    <row r="787" spans="1:14" x14ac:dyDescent="0.25">
      <c r="A787" s="21"/>
      <c r="B787" s="21"/>
      <c r="C787" s="21"/>
      <c r="D787" s="21"/>
      <c r="E787" s="21"/>
      <c r="F787" s="77"/>
      <c r="G787" s="21"/>
      <c r="H787" s="21"/>
      <c r="J787" s="21"/>
      <c r="K787" s="21"/>
      <c r="L787" s="21"/>
      <c r="M787" s="21"/>
      <c r="N787" s="21"/>
    </row>
    <row r="788" spans="1:14" ht="15.75" x14ac:dyDescent="0.25">
      <c r="A788" s="36">
        <f>'Nome das Amostras'!A27</f>
        <v>0</v>
      </c>
      <c r="B788" s="164" t="e">
        <f>VLOOKUP(A788,'Nome das Amostras'!$A$3:$D$28,2,FALSE)</f>
        <v>#N/A</v>
      </c>
      <c r="C788" s="164"/>
      <c r="D788" s="51" t="s">
        <v>65</v>
      </c>
      <c r="E788" s="52" t="e">
        <f>'Banco de Dados'!$O$13/'Banco de Dados'!FT13</f>
        <v>#VALUE!</v>
      </c>
      <c r="F788" s="74"/>
      <c r="G788" s="3"/>
      <c r="H788" s="3"/>
      <c r="J788" s="7"/>
    </row>
    <row r="789" spans="1:14" ht="15.75" x14ac:dyDescent="0.25">
      <c r="A789" s="107" t="s">
        <v>1</v>
      </c>
      <c r="B789" s="107" t="s">
        <v>0</v>
      </c>
      <c r="C789" s="107" t="s">
        <v>212</v>
      </c>
      <c r="D789" s="107" t="s">
        <v>209</v>
      </c>
      <c r="E789" s="107" t="s">
        <v>213</v>
      </c>
      <c r="F789" s="76" t="s">
        <v>219</v>
      </c>
      <c r="G789" s="54" t="s">
        <v>140</v>
      </c>
      <c r="H789" s="54" t="s">
        <v>66</v>
      </c>
      <c r="J789" s="7"/>
      <c r="K789" s="72">
        <f>A788</f>
        <v>0</v>
      </c>
      <c r="L789" s="55" t="s">
        <v>215</v>
      </c>
      <c r="M789" s="41" t="str">
        <f>$A$1</f>
        <v>Cálcio</v>
      </c>
      <c r="N789" s="3"/>
    </row>
    <row r="790" spans="1:14" x14ac:dyDescent="0.25">
      <c r="A790" s="28" t="str">
        <f>_xlfn.XLOOKUP(P!C790,'Banco de Dados'!$B$3:$B$274,'Banco de Dados'!$K$3:$K$274,"")</f>
        <v/>
      </c>
      <c r="B790" s="2" cm="1">
        <f t="array" ref="B790:E820">Dados!FP5:FS35</f>
        <v>0</v>
      </c>
      <c r="C790" s="2">
        <v>0</v>
      </c>
      <c r="D790" s="2">
        <v>0</v>
      </c>
      <c r="E790" s="2">
        <v>0</v>
      </c>
      <c r="F790" s="32" t="e">
        <f>(E790*100)/D790</f>
        <v>#DIV/0!</v>
      </c>
      <c r="G790" s="3" t="e">
        <f t="shared" ref="G790:H817" si="69">D790*$E$788</f>
        <v>#VALUE!</v>
      </c>
      <c r="H790" s="3" t="e">
        <f t="shared" si="69"/>
        <v>#VALUE!</v>
      </c>
      <c r="J790" s="7"/>
      <c r="K790" s="5" t="s">
        <v>210</v>
      </c>
      <c r="L790" s="5"/>
      <c r="M790" s="5" t="s">
        <v>211</v>
      </c>
    </row>
    <row r="791" spans="1:14" x14ac:dyDescent="0.25">
      <c r="A791" s="28" t="str">
        <f>_xlfn.XLOOKUP(P!C791,'Banco de Dados'!$B$3:$B$274,'Banco de Dados'!$K$3:$K$274,"")</f>
        <v/>
      </c>
      <c r="B791" s="2">
        <v>0</v>
      </c>
      <c r="C791" s="2">
        <v>0</v>
      </c>
      <c r="D791" s="2">
        <v>0</v>
      </c>
      <c r="E791" s="2">
        <v>0</v>
      </c>
      <c r="F791" s="32" t="e">
        <f t="shared" ref="F791:F820" si="70">(E791*100)/D791</f>
        <v>#DIV/0!</v>
      </c>
      <c r="G791" s="3" t="e">
        <f t="shared" si="69"/>
        <v>#VALUE!</v>
      </c>
      <c r="H791" s="3" t="e">
        <f t="shared" si="69"/>
        <v>#VALUE!</v>
      </c>
      <c r="J791" s="7"/>
      <c r="K791" s="6" t="str">
        <f>_xlfn.XLOOKUP($B$4,A790:A817,G790:G817,"")</f>
        <v/>
      </c>
      <c r="L791" s="6"/>
      <c r="M791" s="6" t="str">
        <f>_xlfn.XLOOKUP($B$4,A790:A817,H790:H817,"")</f>
        <v/>
      </c>
    </row>
    <row r="792" spans="1:14" x14ac:dyDescent="0.25">
      <c r="A792" s="28" t="str">
        <f>_xlfn.XLOOKUP(P!C792,'Banco de Dados'!$B$3:$B$274,'Banco de Dados'!$K$3:$K$274,"")</f>
        <v/>
      </c>
      <c r="B792" s="2">
        <v>0</v>
      </c>
      <c r="C792" s="2">
        <v>0</v>
      </c>
      <c r="D792" s="2">
        <v>0</v>
      </c>
      <c r="E792" s="2">
        <v>0</v>
      </c>
      <c r="F792" s="32" t="e">
        <f t="shared" si="70"/>
        <v>#DIV/0!</v>
      </c>
      <c r="G792" s="3" t="e">
        <f t="shared" si="69"/>
        <v>#VALUE!</v>
      </c>
      <c r="H792" s="3" t="e">
        <f t="shared" si="69"/>
        <v>#VALUE!</v>
      </c>
      <c r="J792" s="7"/>
    </row>
    <row r="793" spans="1:14" ht="15.75" x14ac:dyDescent="0.25">
      <c r="A793" s="28" t="str">
        <f>_xlfn.XLOOKUP(P!C793,'Banco de Dados'!$B$3:$B$274,'Banco de Dados'!$K$3:$K$274,"")</f>
        <v/>
      </c>
      <c r="B793" s="2">
        <v>0</v>
      </c>
      <c r="C793" s="2">
        <v>0</v>
      </c>
      <c r="D793" s="2">
        <v>0</v>
      </c>
      <c r="E793" s="2">
        <v>0</v>
      </c>
      <c r="F793" s="32" t="e">
        <f t="shared" si="70"/>
        <v>#DIV/0!</v>
      </c>
      <c r="G793" s="3" t="e">
        <f t="shared" si="69"/>
        <v>#VALUE!</v>
      </c>
      <c r="H793" s="3" t="e">
        <f t="shared" si="69"/>
        <v>#VALUE!</v>
      </c>
      <c r="K793" s="165" t="s">
        <v>67</v>
      </c>
      <c r="L793" s="166"/>
      <c r="M793" s="167"/>
      <c r="N793"/>
    </row>
    <row r="794" spans="1:14" x14ac:dyDescent="0.25">
      <c r="A794" s="28" t="str">
        <f>_xlfn.XLOOKUP(P!C794,'Banco de Dados'!$B$3:$B$274,'Banco de Dados'!$K$3:$K$274,"")</f>
        <v/>
      </c>
      <c r="B794" s="2">
        <v>0</v>
      </c>
      <c r="C794" s="2">
        <v>0</v>
      </c>
      <c r="D794" s="2">
        <v>0</v>
      </c>
      <c r="E794" s="2">
        <v>0</v>
      </c>
      <c r="F794" s="32" t="e">
        <f t="shared" si="70"/>
        <v>#DIV/0!</v>
      </c>
      <c r="G794" s="3" t="e">
        <f t="shared" si="69"/>
        <v>#VALUE!</v>
      </c>
      <c r="H794" s="3" t="e">
        <f t="shared" si="69"/>
        <v>#VALUE!</v>
      </c>
      <c r="J794" s="7"/>
      <c r="K794" s="104" t="s">
        <v>240</v>
      </c>
      <c r="L794" s="39"/>
      <c r="M794" s="106" t="s">
        <v>209</v>
      </c>
    </row>
    <row r="795" spans="1:14" x14ac:dyDescent="0.25">
      <c r="A795" s="28" t="str">
        <f>_xlfn.XLOOKUP(P!C795,'Banco de Dados'!$B$3:$B$274,'Banco de Dados'!$K$3:$K$274,"")</f>
        <v/>
      </c>
      <c r="B795" s="2">
        <v>0</v>
      </c>
      <c r="C795" s="2">
        <v>0</v>
      </c>
      <c r="D795" s="2">
        <v>0</v>
      </c>
      <c r="E795" s="2">
        <v>0</v>
      </c>
      <c r="F795" s="32" t="e">
        <f t="shared" si="70"/>
        <v>#DIV/0!</v>
      </c>
      <c r="G795" s="3" t="e">
        <f t="shared" si="69"/>
        <v>#VALUE!</v>
      </c>
      <c r="H795" s="3" t="e">
        <f t="shared" si="69"/>
        <v>#VALUE!</v>
      </c>
      <c r="J795" s="58" t="s">
        <v>38</v>
      </c>
      <c r="K795" s="59">
        <f>$L$9</f>
        <v>50450</v>
      </c>
      <c r="L795" s="60"/>
      <c r="M795" s="61">
        <f>$M$11</f>
        <v>427317</v>
      </c>
      <c r="N795" s="60"/>
    </row>
    <row r="796" spans="1:14" x14ac:dyDescent="0.25">
      <c r="A796" s="28" t="str">
        <f>_xlfn.XLOOKUP(P!C796,'Banco de Dados'!$B$3:$B$274,'Banco de Dados'!$K$3:$K$274,"")</f>
        <v/>
      </c>
      <c r="B796" s="2">
        <v>0</v>
      </c>
      <c r="C796" s="2">
        <v>0</v>
      </c>
      <c r="D796" s="2">
        <v>0</v>
      </c>
      <c r="E796" s="2">
        <v>0</v>
      </c>
      <c r="F796" s="32" t="e">
        <f t="shared" si="70"/>
        <v>#DIV/0!</v>
      </c>
      <c r="G796" s="3" t="e">
        <f t="shared" si="69"/>
        <v>#VALUE!</v>
      </c>
      <c r="H796" s="3" t="e">
        <f t="shared" si="69"/>
        <v>#VALUE!</v>
      </c>
      <c r="J796" s="2"/>
      <c r="K796" s="18"/>
      <c r="L796" s="2" t="s">
        <v>70</v>
      </c>
      <c r="M796" s="19"/>
    </row>
    <row r="797" spans="1:14" x14ac:dyDescent="0.25">
      <c r="A797" s="28" t="str">
        <f>_xlfn.XLOOKUP(P!C797,'Banco de Dados'!$B$3:$B$274,'Banco de Dados'!$K$3:$K$274,"")</f>
        <v/>
      </c>
      <c r="B797" s="2">
        <v>0</v>
      </c>
      <c r="C797" s="2">
        <v>0</v>
      </c>
      <c r="D797" s="2">
        <v>0</v>
      </c>
      <c r="E797" s="2">
        <v>0</v>
      </c>
      <c r="F797" s="32" t="e">
        <f t="shared" si="70"/>
        <v>#DIV/0!</v>
      </c>
      <c r="G797" s="3" t="e">
        <f t="shared" si="69"/>
        <v>#VALUE!</v>
      </c>
      <c r="H797" s="3" t="e">
        <f t="shared" si="69"/>
        <v>#VALUE!</v>
      </c>
      <c r="J797" s="58" t="s">
        <v>69</v>
      </c>
      <c r="K797" s="62" t="s">
        <v>71</v>
      </c>
      <c r="L797" s="63"/>
      <c r="M797" s="64" t="str">
        <f>K791</f>
        <v/>
      </c>
      <c r="N797" s="60"/>
    </row>
    <row r="798" spans="1:14" x14ac:dyDescent="0.25">
      <c r="A798" s="28" t="str">
        <f>_xlfn.XLOOKUP(P!C798,'Banco de Dados'!$B$3:$B$274,'Banco de Dados'!$K$3:$K$274,"")</f>
        <v/>
      </c>
      <c r="B798" s="2">
        <v>0</v>
      </c>
      <c r="C798" s="2">
        <v>0</v>
      </c>
      <c r="D798" s="2">
        <v>0</v>
      </c>
      <c r="E798" s="2">
        <v>0</v>
      </c>
      <c r="F798" s="32" t="e">
        <f t="shared" si="70"/>
        <v>#DIV/0!</v>
      </c>
      <c r="G798" s="3" t="e">
        <f t="shared" si="69"/>
        <v>#VALUE!</v>
      </c>
      <c r="H798" s="3" t="e">
        <f t="shared" si="69"/>
        <v>#VALUE!</v>
      </c>
      <c r="J798" s="7"/>
    </row>
    <row r="799" spans="1:14" ht="15.75" x14ac:dyDescent="0.25">
      <c r="A799" s="28" t="str">
        <f>_xlfn.XLOOKUP(P!C799,'Banco de Dados'!$B$3:$B$274,'Banco de Dados'!$K$3:$K$274,"")</f>
        <v/>
      </c>
      <c r="B799" s="2">
        <v>0</v>
      </c>
      <c r="C799" s="2">
        <v>0</v>
      </c>
      <c r="D799" s="2">
        <v>0</v>
      </c>
      <c r="E799" s="2">
        <v>0</v>
      </c>
      <c r="F799" s="32" t="e">
        <f t="shared" si="70"/>
        <v>#DIV/0!</v>
      </c>
      <c r="G799" s="3" t="e">
        <f t="shared" si="69"/>
        <v>#VALUE!</v>
      </c>
      <c r="H799" s="3" t="e">
        <f t="shared" si="69"/>
        <v>#VALUE!</v>
      </c>
      <c r="J799" s="7"/>
      <c r="K799" s="165" t="s">
        <v>218</v>
      </c>
      <c r="L799" s="166"/>
      <c r="M799" s="167"/>
    </row>
    <row r="800" spans="1:14" x14ac:dyDescent="0.25">
      <c r="A800" s="28" t="str">
        <f>_xlfn.XLOOKUP(P!C800,'Banco de Dados'!$B$3:$B$274,'Banco de Dados'!$K$3:$K$274,"")</f>
        <v/>
      </c>
      <c r="B800" s="2">
        <v>0</v>
      </c>
      <c r="C800" s="2">
        <v>0</v>
      </c>
      <c r="D800" s="2">
        <v>0</v>
      </c>
      <c r="E800" s="2">
        <v>0</v>
      </c>
      <c r="F800" s="32" t="e">
        <f t="shared" si="70"/>
        <v>#DIV/0!</v>
      </c>
      <c r="G800" s="3" t="e">
        <f t="shared" si="69"/>
        <v>#VALUE!</v>
      </c>
      <c r="H800" s="3" t="e">
        <f t="shared" si="69"/>
        <v>#VALUE!</v>
      </c>
      <c r="J800" s="7"/>
      <c r="K800" s="104" t="s">
        <v>236</v>
      </c>
      <c r="L800" s="108" t="str">
        <f>K791</f>
        <v/>
      </c>
      <c r="M800" s="109" t="str">
        <f>M791</f>
        <v/>
      </c>
    </row>
    <row r="801" spans="1:13" x14ac:dyDescent="0.25">
      <c r="A801" s="28" t="str">
        <f>_xlfn.XLOOKUP(P!C801,'Banco de Dados'!$B$3:$B$274,'Banco de Dados'!$K$3:$K$274,"")</f>
        <v/>
      </c>
      <c r="B801" s="2">
        <v>0</v>
      </c>
      <c r="C801" s="2">
        <v>0</v>
      </c>
      <c r="D801" s="2">
        <v>0</v>
      </c>
      <c r="E801" s="2">
        <v>0</v>
      </c>
      <c r="F801" s="32" t="e">
        <f t="shared" si="70"/>
        <v>#DIV/0!</v>
      </c>
      <c r="G801" s="3" t="e">
        <f t="shared" si="69"/>
        <v>#VALUE!</v>
      </c>
      <c r="H801" s="3" t="e">
        <f t="shared" si="69"/>
        <v>#VALUE!</v>
      </c>
      <c r="J801" s="7"/>
      <c r="K801" s="104" t="s">
        <v>237</v>
      </c>
      <c r="L801" s="105">
        <f>$L$9</f>
        <v>50450</v>
      </c>
      <c r="M801" s="106">
        <f>$L$10</f>
        <v>550</v>
      </c>
    </row>
    <row r="802" spans="1:13" x14ac:dyDescent="0.25">
      <c r="A802" s="28" t="str">
        <f>_xlfn.XLOOKUP(P!C802,'Banco de Dados'!$B$3:$B$274,'Banco de Dados'!$K$3:$K$274,"")</f>
        <v/>
      </c>
      <c r="B802" s="2">
        <v>0</v>
      </c>
      <c r="C802" s="2">
        <v>0</v>
      </c>
      <c r="D802" s="2">
        <v>0</v>
      </c>
      <c r="E802" s="2">
        <v>0</v>
      </c>
      <c r="F802" s="32" t="e">
        <f t="shared" si="70"/>
        <v>#DIV/0!</v>
      </c>
      <c r="G802" s="3" t="e">
        <f t="shared" si="69"/>
        <v>#VALUE!</v>
      </c>
      <c r="H802" s="3" t="e">
        <f t="shared" si="69"/>
        <v>#VALUE!</v>
      </c>
      <c r="J802" s="7"/>
      <c r="K802" s="104" t="s">
        <v>238</v>
      </c>
      <c r="L802" s="105">
        <f>$M$11</f>
        <v>427317</v>
      </c>
      <c r="M802" s="106">
        <f>$M$12</f>
        <v>637</v>
      </c>
    </row>
    <row r="803" spans="1:13" x14ac:dyDescent="0.25">
      <c r="A803" s="28" t="str">
        <f>_xlfn.XLOOKUP(P!C803,'Banco de Dados'!$B$3:$B$274,'Banco de Dados'!$K$3:$K$274,"")</f>
        <v/>
      </c>
      <c r="B803" s="2">
        <v>0</v>
      </c>
      <c r="C803" s="2">
        <v>0</v>
      </c>
      <c r="D803" s="2">
        <v>0</v>
      </c>
      <c r="E803" s="2">
        <v>0</v>
      </c>
      <c r="F803" s="32" t="e">
        <f t="shared" si="70"/>
        <v>#DIV/0!</v>
      </c>
      <c r="G803" s="3" t="e">
        <f t="shared" si="69"/>
        <v>#VALUE!</v>
      </c>
      <c r="H803" s="3" t="e">
        <f t="shared" si="69"/>
        <v>#VALUE!</v>
      </c>
      <c r="J803" s="7"/>
      <c r="K803" s="69" t="s">
        <v>217</v>
      </c>
      <c r="L803" s="110" t="e">
        <f>SQRT(((M800/L800)^2)+((M801/L801)^2)+((M802/L802)^2))</f>
        <v>#VALUE!</v>
      </c>
      <c r="M803" s="71" t="str">
        <f>M812</f>
        <v>mg/kg</v>
      </c>
    </row>
    <row r="804" spans="1:13" x14ac:dyDescent="0.25">
      <c r="A804" s="28" t="str">
        <f>_xlfn.XLOOKUP(P!C804,'Banco de Dados'!$B$3:$B$274,'Banco de Dados'!$K$3:$K$274,"")</f>
        <v/>
      </c>
      <c r="B804" s="2">
        <v>0</v>
      </c>
      <c r="C804" s="2">
        <v>0</v>
      </c>
      <c r="D804" s="2">
        <v>0</v>
      </c>
      <c r="E804" s="2">
        <v>0</v>
      </c>
      <c r="F804" s="32" t="e">
        <f t="shared" si="70"/>
        <v>#DIV/0!</v>
      </c>
      <c r="G804" s="3" t="e">
        <f t="shared" si="69"/>
        <v>#VALUE!</v>
      </c>
      <c r="H804" s="3" t="e">
        <f t="shared" si="69"/>
        <v>#VALUE!</v>
      </c>
      <c r="J804" s="7"/>
    </row>
    <row r="805" spans="1:13" x14ac:dyDescent="0.25">
      <c r="A805" s="28" t="str">
        <f>_xlfn.XLOOKUP(P!C805,'Banco de Dados'!$B$3:$B$274,'Banco de Dados'!$K$3:$K$274,"")</f>
        <v/>
      </c>
      <c r="B805" s="2">
        <v>0</v>
      </c>
      <c r="C805" s="2">
        <v>0</v>
      </c>
      <c r="D805" s="2">
        <v>0</v>
      </c>
      <c r="E805" s="2">
        <v>0</v>
      </c>
      <c r="F805" s="32" t="e">
        <f t="shared" si="70"/>
        <v>#DIV/0!</v>
      </c>
      <c r="G805" s="3" t="e">
        <f t="shared" si="69"/>
        <v>#VALUE!</v>
      </c>
      <c r="H805" s="3" t="e">
        <f t="shared" si="69"/>
        <v>#VALUE!</v>
      </c>
      <c r="J805" s="7"/>
    </row>
    <row r="806" spans="1:13" x14ac:dyDescent="0.25">
      <c r="A806" s="28" t="str">
        <f>_xlfn.XLOOKUP(P!C806,'Banco de Dados'!$B$3:$B$274,'Banco de Dados'!$K$3:$K$274,"")</f>
        <v/>
      </c>
      <c r="B806" s="2">
        <v>0</v>
      </c>
      <c r="C806" s="2">
        <v>0</v>
      </c>
      <c r="D806" s="2">
        <v>0</v>
      </c>
      <c r="E806" s="2">
        <v>0</v>
      </c>
      <c r="F806" s="32" t="e">
        <f t="shared" si="70"/>
        <v>#DIV/0!</v>
      </c>
      <c r="G806" s="3" t="e">
        <f t="shared" si="69"/>
        <v>#VALUE!</v>
      </c>
      <c r="H806" s="3" t="e">
        <f t="shared" si="69"/>
        <v>#VALUE!</v>
      </c>
      <c r="J806" s="7"/>
    </row>
    <row r="807" spans="1:13" x14ac:dyDescent="0.25">
      <c r="A807" s="28" t="str">
        <f>_xlfn.XLOOKUP(P!C807,'Banco de Dados'!$B$3:$B$274,'Banco de Dados'!$K$3:$K$274,"")</f>
        <v/>
      </c>
      <c r="B807" s="2">
        <v>0</v>
      </c>
      <c r="C807" s="2">
        <v>0</v>
      </c>
      <c r="D807" s="2">
        <v>0</v>
      </c>
      <c r="E807" s="2">
        <v>0</v>
      </c>
      <c r="F807" s="32" t="e">
        <f t="shared" si="70"/>
        <v>#DIV/0!</v>
      </c>
      <c r="G807" s="3" t="e">
        <f t="shared" si="69"/>
        <v>#VALUE!</v>
      </c>
      <c r="H807" s="3" t="e">
        <f t="shared" si="69"/>
        <v>#VALUE!</v>
      </c>
      <c r="J807" s="7"/>
    </row>
    <row r="808" spans="1:13" x14ac:dyDescent="0.25">
      <c r="A808" s="28" t="str">
        <f>_xlfn.XLOOKUP(P!C808,'Banco de Dados'!$B$3:$B$274,'Banco de Dados'!$K$3:$K$274,"")</f>
        <v/>
      </c>
      <c r="B808" s="2">
        <v>0</v>
      </c>
      <c r="C808" s="2">
        <v>0</v>
      </c>
      <c r="D808" s="2">
        <v>0</v>
      </c>
      <c r="E808" s="2">
        <v>0</v>
      </c>
      <c r="F808" s="32" t="e">
        <f t="shared" si="70"/>
        <v>#DIV/0!</v>
      </c>
      <c r="G808" s="3" t="e">
        <f t="shared" si="69"/>
        <v>#VALUE!</v>
      </c>
      <c r="H808" s="3" t="e">
        <f t="shared" si="69"/>
        <v>#VALUE!</v>
      </c>
      <c r="J808" s="7"/>
    </row>
    <row r="809" spans="1:13" x14ac:dyDescent="0.25">
      <c r="A809" s="28" t="str">
        <f>_xlfn.XLOOKUP(P!C809,'Banco de Dados'!$B$3:$B$274,'Banco de Dados'!$K$3:$K$274,"")</f>
        <v/>
      </c>
      <c r="B809" s="2">
        <v>0</v>
      </c>
      <c r="C809" s="2">
        <v>0</v>
      </c>
      <c r="D809" s="2">
        <v>0</v>
      </c>
      <c r="E809" s="2">
        <v>0</v>
      </c>
      <c r="F809" s="32" t="e">
        <f t="shared" si="70"/>
        <v>#DIV/0!</v>
      </c>
      <c r="G809" s="3" t="e">
        <f t="shared" si="69"/>
        <v>#VALUE!</v>
      </c>
      <c r="H809" s="3" t="e">
        <f t="shared" si="69"/>
        <v>#VALUE!</v>
      </c>
      <c r="J809" s="7"/>
    </row>
    <row r="810" spans="1:13" x14ac:dyDescent="0.25">
      <c r="A810" s="28" t="str">
        <f>_xlfn.XLOOKUP(P!C810,'Banco de Dados'!$B$3:$B$274,'Banco de Dados'!$K$3:$K$274,"")</f>
        <v/>
      </c>
      <c r="B810" s="2">
        <v>0</v>
      </c>
      <c r="C810" s="2">
        <v>0</v>
      </c>
      <c r="D810" s="2">
        <v>0</v>
      </c>
      <c r="E810" s="17">
        <v>0</v>
      </c>
      <c r="F810" s="32" t="e">
        <f t="shared" si="70"/>
        <v>#DIV/0!</v>
      </c>
      <c r="G810" s="3" t="e">
        <f t="shared" si="69"/>
        <v>#VALUE!</v>
      </c>
      <c r="H810" s="3" t="e">
        <f t="shared" si="69"/>
        <v>#VALUE!</v>
      </c>
      <c r="J810" s="7"/>
    </row>
    <row r="811" spans="1:13" ht="15.75" x14ac:dyDescent="0.25">
      <c r="A811" s="28" t="str">
        <f>_xlfn.XLOOKUP(P!C811,'Banco de Dados'!$B$3:$B$274,'Banco de Dados'!$K$3:$K$274,"")</f>
        <v/>
      </c>
      <c r="B811" s="2">
        <v>0</v>
      </c>
      <c r="C811" s="2">
        <v>0</v>
      </c>
      <c r="D811" s="2">
        <v>0</v>
      </c>
      <c r="E811" s="2">
        <v>0</v>
      </c>
      <c r="F811" s="32" t="e">
        <f t="shared" si="70"/>
        <v>#DIV/0!</v>
      </c>
      <c r="G811" s="3" t="e">
        <f t="shared" si="69"/>
        <v>#VALUE!</v>
      </c>
      <c r="H811" s="3" t="e">
        <f t="shared" si="69"/>
        <v>#VALUE!</v>
      </c>
      <c r="J811" s="7"/>
      <c r="K811" s="101" t="s">
        <v>216</v>
      </c>
      <c r="L811" s="102">
        <f>K789</f>
        <v>0</v>
      </c>
      <c r="M811" s="103" t="str">
        <f>M789</f>
        <v>Cálcio</v>
      </c>
    </row>
    <row r="812" spans="1:13" x14ac:dyDescent="0.25">
      <c r="A812" s="28" t="str">
        <f>_xlfn.XLOOKUP(P!C812,'Banco de Dados'!$B$3:$B$274,'Banco de Dados'!$K$3:$K$274,"")</f>
        <v/>
      </c>
      <c r="B812" s="2">
        <v>0</v>
      </c>
      <c r="C812" s="2">
        <v>0</v>
      </c>
      <c r="D812" s="2">
        <v>0</v>
      </c>
      <c r="E812" s="2">
        <v>0</v>
      </c>
      <c r="F812" s="32" t="e">
        <f t="shared" si="70"/>
        <v>#DIV/0!</v>
      </c>
      <c r="G812" s="3" t="e">
        <f t="shared" si="69"/>
        <v>#VALUE!</v>
      </c>
      <c r="H812" s="3" t="e">
        <f t="shared" si="69"/>
        <v>#VALUE!</v>
      </c>
      <c r="J812" s="7"/>
      <c r="K812" s="68" t="s">
        <v>68</v>
      </c>
      <c r="L812" s="29" t="e">
        <f>(K795*M797)/M795</f>
        <v>#VALUE!</v>
      </c>
      <c r="M812" s="66" t="str">
        <f>$M$9</f>
        <v>mg/kg</v>
      </c>
    </row>
    <row r="813" spans="1:13" x14ac:dyDescent="0.25">
      <c r="A813" s="28" t="str">
        <f>_xlfn.XLOOKUP(P!C813,'Banco de Dados'!$B$3:$B$274,'Banco de Dados'!$K$3:$K$274,"")</f>
        <v/>
      </c>
      <c r="B813" s="2">
        <v>0</v>
      </c>
      <c r="C813" s="2">
        <v>0</v>
      </c>
      <c r="D813" s="2">
        <v>0</v>
      </c>
      <c r="E813" s="2">
        <v>0</v>
      </c>
      <c r="F813" s="32" t="e">
        <f t="shared" si="70"/>
        <v>#DIV/0!</v>
      </c>
      <c r="G813" s="3" t="e">
        <f t="shared" si="69"/>
        <v>#VALUE!</v>
      </c>
      <c r="H813" s="3" t="e">
        <f t="shared" si="69"/>
        <v>#VALUE!</v>
      </c>
      <c r="J813" s="7"/>
      <c r="K813" s="111" t="s">
        <v>246</v>
      </c>
      <c r="L813" s="126" t="e">
        <f>SQRT(((M800/L800)^2)+((M801/L801)^2)+((M802/L802)^2))</f>
        <v>#VALUE!</v>
      </c>
      <c r="M813" s="66"/>
    </row>
    <row r="814" spans="1:13" x14ac:dyDescent="0.25">
      <c r="A814" s="28" t="str">
        <f>_xlfn.XLOOKUP(P!C814,'Banco de Dados'!$B$3:$B$274,'Banco de Dados'!$K$3:$K$274,"")</f>
        <v/>
      </c>
      <c r="B814" s="2">
        <v>0</v>
      </c>
      <c r="C814" s="2">
        <v>0</v>
      </c>
      <c r="D814" s="2">
        <v>0</v>
      </c>
      <c r="E814" s="2">
        <v>0</v>
      </c>
      <c r="F814" s="32" t="e">
        <f t="shared" si="70"/>
        <v>#DIV/0!</v>
      </c>
      <c r="G814" s="3" t="e">
        <f t="shared" si="69"/>
        <v>#VALUE!</v>
      </c>
      <c r="H814" s="3" t="e">
        <f t="shared" si="69"/>
        <v>#VALUE!</v>
      </c>
      <c r="J814" s="7"/>
      <c r="K814" s="69" t="s">
        <v>247</v>
      </c>
      <c r="L814" s="127" t="e">
        <f>L813*L812</f>
        <v>#VALUE!</v>
      </c>
      <c r="M814" s="71" t="str">
        <f>$M$9</f>
        <v>mg/kg</v>
      </c>
    </row>
    <row r="815" spans="1:13" x14ac:dyDescent="0.25">
      <c r="A815" s="28" t="str">
        <f>_xlfn.XLOOKUP(P!C815,'Banco de Dados'!$B$3:$B$274,'Banco de Dados'!$K$3:$K$274,"")</f>
        <v/>
      </c>
      <c r="B815" s="2">
        <v>0</v>
      </c>
      <c r="C815" s="2">
        <v>0</v>
      </c>
      <c r="D815" s="2">
        <v>0</v>
      </c>
      <c r="E815" s="2">
        <v>0</v>
      </c>
      <c r="F815" s="32" t="e">
        <f t="shared" si="70"/>
        <v>#DIV/0!</v>
      </c>
      <c r="G815" s="3" t="e">
        <f t="shared" si="69"/>
        <v>#VALUE!</v>
      </c>
      <c r="H815" s="3" t="e">
        <f t="shared" si="69"/>
        <v>#VALUE!</v>
      </c>
      <c r="J815" s="7"/>
      <c r="K815" s="123"/>
      <c r="L815" s="124"/>
    </row>
    <row r="816" spans="1:13" x14ac:dyDescent="0.25">
      <c r="A816" s="28" t="str">
        <f>_xlfn.XLOOKUP(P!C816,'Banco de Dados'!$B$3:$B$274,'Banco de Dados'!$K$3:$K$274,"")</f>
        <v/>
      </c>
      <c r="B816" s="2">
        <v>0</v>
      </c>
      <c r="C816" s="2">
        <v>0</v>
      </c>
      <c r="D816" s="2">
        <v>0</v>
      </c>
      <c r="E816" s="2">
        <v>0</v>
      </c>
      <c r="F816" s="32" t="e">
        <f t="shared" si="70"/>
        <v>#DIV/0!</v>
      </c>
      <c r="G816" s="3" t="e">
        <f t="shared" si="69"/>
        <v>#VALUE!</v>
      </c>
      <c r="H816" s="3" t="e">
        <f t="shared" si="69"/>
        <v>#VALUE!</v>
      </c>
      <c r="J816" s="7"/>
    </row>
    <row r="817" spans="1:14" x14ac:dyDescent="0.25">
      <c r="A817" s="28" t="str">
        <f>_xlfn.XLOOKUP(P!C817,'Banco de Dados'!$B$3:$B$274,'Banco de Dados'!$K$3:$K$274,"")</f>
        <v/>
      </c>
      <c r="B817" s="2">
        <v>0</v>
      </c>
      <c r="C817" s="2">
        <v>0</v>
      </c>
      <c r="D817" s="2">
        <v>0</v>
      </c>
      <c r="E817" s="2">
        <v>0</v>
      </c>
      <c r="F817" s="32" t="e">
        <f t="shared" si="70"/>
        <v>#DIV/0!</v>
      </c>
      <c r="G817" s="3" t="e">
        <f t="shared" si="69"/>
        <v>#VALUE!</v>
      </c>
      <c r="H817" s="3" t="e">
        <f t="shared" si="69"/>
        <v>#VALUE!</v>
      </c>
      <c r="J817" s="7"/>
    </row>
    <row r="818" spans="1:14" x14ac:dyDescent="0.25">
      <c r="A818" s="28" t="str">
        <f>_xlfn.XLOOKUP(P!C818,'Banco de Dados'!$B$3:$B$274,'Banco de Dados'!$K$3:$K$274,"")</f>
        <v/>
      </c>
      <c r="B818" s="2">
        <v>0</v>
      </c>
      <c r="C818" s="2">
        <v>0</v>
      </c>
      <c r="D818" s="2">
        <v>0</v>
      </c>
      <c r="E818" s="2">
        <v>0</v>
      </c>
      <c r="F818" s="32" t="e">
        <f t="shared" si="70"/>
        <v>#DIV/0!</v>
      </c>
      <c r="G818" s="3" t="e">
        <f t="shared" ref="G818:H820" si="71">D818*$E$788</f>
        <v>#VALUE!</v>
      </c>
      <c r="H818" s="3" t="e">
        <f t="shared" si="71"/>
        <v>#VALUE!</v>
      </c>
      <c r="J818" s="7"/>
    </row>
    <row r="819" spans="1:14" x14ac:dyDescent="0.25">
      <c r="A819" s="28" t="str">
        <f>_xlfn.XLOOKUP(P!C819,'Banco de Dados'!$B$3:$B$274,'Banco de Dados'!$K$3:$K$274,"")</f>
        <v/>
      </c>
      <c r="B819" s="2">
        <v>0</v>
      </c>
      <c r="C819" s="2">
        <v>0</v>
      </c>
      <c r="D819" s="2">
        <v>0</v>
      </c>
      <c r="E819" s="2">
        <v>0</v>
      </c>
      <c r="F819" s="32" t="e">
        <f t="shared" si="70"/>
        <v>#DIV/0!</v>
      </c>
      <c r="G819" s="3" t="e">
        <f t="shared" si="71"/>
        <v>#VALUE!</v>
      </c>
      <c r="H819" s="3" t="e">
        <f t="shared" si="71"/>
        <v>#VALUE!</v>
      </c>
      <c r="J819" s="7"/>
    </row>
    <row r="820" spans="1:14" x14ac:dyDescent="0.25">
      <c r="A820" s="28" t="str">
        <f>_xlfn.XLOOKUP(P!C820,'Banco de Dados'!$B$3:$B$274,'Banco de Dados'!$K$3:$K$274,"")</f>
        <v/>
      </c>
      <c r="B820" s="2">
        <v>0</v>
      </c>
      <c r="C820" s="2">
        <v>0</v>
      </c>
      <c r="D820" s="2">
        <v>0</v>
      </c>
      <c r="E820" s="2">
        <v>0</v>
      </c>
      <c r="F820" s="32" t="e">
        <f t="shared" si="70"/>
        <v>#DIV/0!</v>
      </c>
      <c r="G820" s="3" t="e">
        <f t="shared" si="71"/>
        <v>#VALUE!</v>
      </c>
      <c r="H820" s="3" t="e">
        <f t="shared" si="71"/>
        <v>#VALUE!</v>
      </c>
      <c r="J820" s="7"/>
    </row>
    <row r="821" spans="1:14" x14ac:dyDescent="0.25">
      <c r="A821" s="21"/>
      <c r="B821" s="21"/>
      <c r="C821" s="21"/>
      <c r="D821" s="21"/>
      <c r="E821" s="21"/>
      <c r="F821" s="77"/>
      <c r="G821" s="21"/>
      <c r="H821" s="21"/>
      <c r="J821" s="21"/>
      <c r="K821" s="21"/>
      <c r="L821" s="21"/>
      <c r="M821" s="21"/>
      <c r="N821" s="21"/>
    </row>
    <row r="822" spans="1:14" ht="15.75" x14ac:dyDescent="0.25">
      <c r="A822" s="36">
        <f>'Nome das Amostras'!A28</f>
        <v>0</v>
      </c>
      <c r="B822" s="164" t="e">
        <f>VLOOKUP(A822,'Nome das Amostras'!$A$3:$D$28,2,FALSE)</f>
        <v>#N/A</v>
      </c>
      <c r="C822" s="164"/>
      <c r="D822" s="51" t="s">
        <v>65</v>
      </c>
      <c r="E822" s="52" t="e">
        <f>'Banco de Dados'!$O$13/'Banco de Dados'!GA13</f>
        <v>#VALUE!</v>
      </c>
      <c r="F822" s="74"/>
      <c r="G822" s="3"/>
      <c r="H822" s="3"/>
      <c r="J822" s="7"/>
    </row>
    <row r="823" spans="1:14" ht="15.75" x14ac:dyDescent="0.25">
      <c r="A823" s="107" t="s">
        <v>1</v>
      </c>
      <c r="B823" s="107" t="s">
        <v>0</v>
      </c>
      <c r="C823" s="107" t="s">
        <v>212</v>
      </c>
      <c r="D823" s="107" t="s">
        <v>209</v>
      </c>
      <c r="E823" s="107" t="s">
        <v>213</v>
      </c>
      <c r="F823" s="76" t="s">
        <v>219</v>
      </c>
      <c r="G823" s="54" t="s">
        <v>140</v>
      </c>
      <c r="H823" s="54" t="s">
        <v>66</v>
      </c>
      <c r="J823" s="7"/>
      <c r="K823" s="72">
        <f>A822</f>
        <v>0</v>
      </c>
      <c r="L823" s="55" t="s">
        <v>215</v>
      </c>
      <c r="M823" s="41" t="str">
        <f>$A$1</f>
        <v>Cálcio</v>
      </c>
      <c r="N823" s="3"/>
    </row>
    <row r="824" spans="1:14" x14ac:dyDescent="0.25">
      <c r="A824" s="28" t="str">
        <f>_xlfn.XLOOKUP(P!C824,'Banco de Dados'!$B$3:$B$274,'Banco de Dados'!$K$3:$K$274,"")</f>
        <v/>
      </c>
      <c r="B824" s="2" cm="1">
        <f t="array" ref="B824:E854">Dados!FW5:FZ35</f>
        <v>0</v>
      </c>
      <c r="C824" s="2">
        <v>0</v>
      </c>
      <c r="D824" s="2">
        <v>0</v>
      </c>
      <c r="E824" s="2">
        <v>0</v>
      </c>
      <c r="F824" s="32" t="e">
        <f>(E824*100)/D824</f>
        <v>#DIV/0!</v>
      </c>
      <c r="G824" s="3" t="e">
        <f t="shared" ref="G824:H851" si="72">D824*$E$822</f>
        <v>#VALUE!</v>
      </c>
      <c r="H824" s="3" t="e">
        <f t="shared" si="72"/>
        <v>#VALUE!</v>
      </c>
      <c r="J824" s="7"/>
      <c r="K824" s="5" t="s">
        <v>210</v>
      </c>
      <c r="L824" s="5"/>
      <c r="M824" s="5" t="s">
        <v>211</v>
      </c>
    </row>
    <row r="825" spans="1:14" x14ac:dyDescent="0.25">
      <c r="A825" s="28" t="str">
        <f>_xlfn.XLOOKUP(P!C825,'Banco de Dados'!$B$3:$B$274,'Banco de Dados'!$K$3:$K$274,"")</f>
        <v/>
      </c>
      <c r="B825" s="2">
        <v>0</v>
      </c>
      <c r="C825" s="2">
        <v>0</v>
      </c>
      <c r="D825" s="2">
        <v>0</v>
      </c>
      <c r="E825" s="2">
        <v>0</v>
      </c>
      <c r="F825" s="32" t="e">
        <f t="shared" ref="F825:F854" si="73">(E825*100)/D825</f>
        <v>#DIV/0!</v>
      </c>
      <c r="G825" s="3" t="e">
        <f t="shared" si="72"/>
        <v>#VALUE!</v>
      </c>
      <c r="H825" s="3" t="e">
        <f t="shared" si="72"/>
        <v>#VALUE!</v>
      </c>
      <c r="J825" s="7"/>
      <c r="K825" s="6" t="str">
        <f>_xlfn.XLOOKUP($B$4,A824:A851,G824:G851,"")</f>
        <v/>
      </c>
      <c r="L825" s="6"/>
      <c r="M825" s="6" t="str">
        <f>_xlfn.XLOOKUP($B$4,A824:A851,H824:H851,"")</f>
        <v/>
      </c>
    </row>
    <row r="826" spans="1:14" x14ac:dyDescent="0.25">
      <c r="A826" s="28" t="str">
        <f>_xlfn.XLOOKUP(P!C826,'Banco de Dados'!$B$3:$B$274,'Banco de Dados'!$K$3:$K$274,"")</f>
        <v/>
      </c>
      <c r="B826" s="2">
        <v>0</v>
      </c>
      <c r="C826" s="2">
        <v>0</v>
      </c>
      <c r="D826" s="2">
        <v>0</v>
      </c>
      <c r="E826" s="2">
        <v>0</v>
      </c>
      <c r="F826" s="32" t="e">
        <f t="shared" si="73"/>
        <v>#DIV/0!</v>
      </c>
      <c r="G826" s="3" t="e">
        <f t="shared" si="72"/>
        <v>#VALUE!</v>
      </c>
      <c r="H826" s="3" t="e">
        <f t="shared" si="72"/>
        <v>#VALUE!</v>
      </c>
      <c r="J826" s="7"/>
    </row>
    <row r="827" spans="1:14" ht="15.75" x14ac:dyDescent="0.25">
      <c r="A827" s="28" t="str">
        <f>_xlfn.XLOOKUP(P!C827,'Banco de Dados'!$B$3:$B$274,'Banco de Dados'!$K$3:$K$274,"")</f>
        <v/>
      </c>
      <c r="B827" s="2">
        <v>0</v>
      </c>
      <c r="C827" s="2">
        <v>0</v>
      </c>
      <c r="D827" s="2">
        <v>0</v>
      </c>
      <c r="E827" s="2">
        <v>0</v>
      </c>
      <c r="F827" s="32" t="e">
        <f t="shared" si="73"/>
        <v>#DIV/0!</v>
      </c>
      <c r="G827" s="3" t="e">
        <f t="shared" si="72"/>
        <v>#VALUE!</v>
      </c>
      <c r="H827" s="3" t="e">
        <f t="shared" si="72"/>
        <v>#VALUE!</v>
      </c>
      <c r="K827" s="165" t="s">
        <v>67</v>
      </c>
      <c r="L827" s="166"/>
      <c r="M827" s="167"/>
      <c r="N827"/>
    </row>
    <row r="828" spans="1:14" x14ac:dyDescent="0.25">
      <c r="A828" s="28" t="str">
        <f>_xlfn.XLOOKUP(P!C828,'Banco de Dados'!$B$3:$B$274,'Banco de Dados'!$K$3:$K$274,"")</f>
        <v/>
      </c>
      <c r="B828" s="2">
        <v>0</v>
      </c>
      <c r="C828" s="2">
        <v>0</v>
      </c>
      <c r="D828" s="2">
        <v>0</v>
      </c>
      <c r="E828" s="2">
        <v>0</v>
      </c>
      <c r="F828" s="32" t="e">
        <f t="shared" si="73"/>
        <v>#DIV/0!</v>
      </c>
      <c r="G828" s="3" t="e">
        <f t="shared" si="72"/>
        <v>#VALUE!</v>
      </c>
      <c r="H828" s="3" t="e">
        <f t="shared" si="72"/>
        <v>#VALUE!</v>
      </c>
      <c r="J828" s="7"/>
      <c r="K828" s="104" t="s">
        <v>240</v>
      </c>
      <c r="L828" s="39"/>
      <c r="M828" s="106" t="s">
        <v>209</v>
      </c>
    </row>
    <row r="829" spans="1:14" x14ac:dyDescent="0.25">
      <c r="A829" s="28" t="str">
        <f>_xlfn.XLOOKUP(P!C829,'Banco de Dados'!$B$3:$B$274,'Banco de Dados'!$K$3:$K$274,"")</f>
        <v/>
      </c>
      <c r="B829" s="2">
        <v>0</v>
      </c>
      <c r="C829" s="2">
        <v>0</v>
      </c>
      <c r="D829" s="2">
        <v>0</v>
      </c>
      <c r="E829" s="2">
        <v>0</v>
      </c>
      <c r="F829" s="32" t="e">
        <f t="shared" si="73"/>
        <v>#DIV/0!</v>
      </c>
      <c r="G829" s="3" t="e">
        <f t="shared" si="72"/>
        <v>#VALUE!</v>
      </c>
      <c r="H829" s="3" t="e">
        <f t="shared" si="72"/>
        <v>#VALUE!</v>
      </c>
      <c r="J829" s="58" t="s">
        <v>38</v>
      </c>
      <c r="K829" s="59">
        <f>$L$9</f>
        <v>50450</v>
      </c>
      <c r="L829" s="60"/>
      <c r="M829" s="61">
        <f>$M$11</f>
        <v>427317</v>
      </c>
      <c r="N829" s="60"/>
    </row>
    <row r="830" spans="1:14" x14ac:dyDescent="0.25">
      <c r="A830" s="28" t="str">
        <f>_xlfn.XLOOKUP(P!C830,'Banco de Dados'!$B$3:$B$274,'Banco de Dados'!$K$3:$K$274,"")</f>
        <v/>
      </c>
      <c r="B830" s="2">
        <v>0</v>
      </c>
      <c r="C830" s="2">
        <v>0</v>
      </c>
      <c r="D830" s="2">
        <v>0</v>
      </c>
      <c r="E830" s="2">
        <v>0</v>
      </c>
      <c r="F830" s="32" t="e">
        <f t="shared" si="73"/>
        <v>#DIV/0!</v>
      </c>
      <c r="G830" s="3" t="e">
        <f t="shared" si="72"/>
        <v>#VALUE!</v>
      </c>
      <c r="H830" s="3" t="e">
        <f t="shared" si="72"/>
        <v>#VALUE!</v>
      </c>
      <c r="J830" s="2"/>
      <c r="K830" s="18"/>
      <c r="L830" s="2" t="s">
        <v>70</v>
      </c>
      <c r="M830" s="19"/>
    </row>
    <row r="831" spans="1:14" x14ac:dyDescent="0.25">
      <c r="A831" s="28" t="str">
        <f>_xlfn.XLOOKUP(P!C831,'Banco de Dados'!$B$3:$B$274,'Banco de Dados'!$K$3:$K$274,"")</f>
        <v/>
      </c>
      <c r="B831" s="2">
        <v>0</v>
      </c>
      <c r="C831" s="2">
        <v>0</v>
      </c>
      <c r="D831" s="2">
        <v>0</v>
      </c>
      <c r="E831" s="2">
        <v>0</v>
      </c>
      <c r="F831" s="32" t="e">
        <f t="shared" si="73"/>
        <v>#DIV/0!</v>
      </c>
      <c r="G831" s="3" t="e">
        <f t="shared" si="72"/>
        <v>#VALUE!</v>
      </c>
      <c r="H831" s="3" t="e">
        <f t="shared" si="72"/>
        <v>#VALUE!</v>
      </c>
      <c r="J831" s="58" t="s">
        <v>69</v>
      </c>
      <c r="K831" s="62" t="s">
        <v>71</v>
      </c>
      <c r="L831" s="63"/>
      <c r="M831" s="64" t="str">
        <f>K825</f>
        <v/>
      </c>
      <c r="N831" s="60"/>
    </row>
    <row r="832" spans="1:14" x14ac:dyDescent="0.25">
      <c r="A832" s="28" t="str">
        <f>_xlfn.XLOOKUP(P!C832,'Banco de Dados'!$B$3:$B$274,'Banco de Dados'!$K$3:$K$274,"")</f>
        <v/>
      </c>
      <c r="B832" s="2">
        <v>0</v>
      </c>
      <c r="C832" s="2">
        <v>0</v>
      </c>
      <c r="D832" s="2">
        <v>0</v>
      </c>
      <c r="E832" s="2">
        <v>0</v>
      </c>
      <c r="F832" s="32" t="e">
        <f t="shared" si="73"/>
        <v>#DIV/0!</v>
      </c>
      <c r="G832" s="3" t="e">
        <f t="shared" si="72"/>
        <v>#VALUE!</v>
      </c>
      <c r="H832" s="3" t="e">
        <f t="shared" si="72"/>
        <v>#VALUE!</v>
      </c>
      <c r="J832" s="7"/>
    </row>
    <row r="833" spans="1:13" ht="15.75" x14ac:dyDescent="0.25">
      <c r="A833" s="28" t="str">
        <f>_xlfn.XLOOKUP(P!C833,'Banco de Dados'!$B$3:$B$274,'Banco de Dados'!$K$3:$K$274,"")</f>
        <v/>
      </c>
      <c r="B833" s="2">
        <v>0</v>
      </c>
      <c r="C833" s="2">
        <v>0</v>
      </c>
      <c r="D833" s="2">
        <v>0</v>
      </c>
      <c r="E833" s="2">
        <v>0</v>
      </c>
      <c r="F833" s="32" t="e">
        <f t="shared" si="73"/>
        <v>#DIV/0!</v>
      </c>
      <c r="G833" s="3" t="e">
        <f t="shared" si="72"/>
        <v>#VALUE!</v>
      </c>
      <c r="H833" s="3" t="e">
        <f t="shared" si="72"/>
        <v>#VALUE!</v>
      </c>
      <c r="J833" s="7"/>
      <c r="K833" s="165" t="s">
        <v>218</v>
      </c>
      <c r="L833" s="166"/>
      <c r="M833" s="167"/>
    </row>
    <row r="834" spans="1:13" x14ac:dyDescent="0.25">
      <c r="A834" s="28" t="str">
        <f>_xlfn.XLOOKUP(P!C834,'Banco de Dados'!$B$3:$B$274,'Banco de Dados'!$K$3:$K$274,"")</f>
        <v/>
      </c>
      <c r="B834" s="2">
        <v>0</v>
      </c>
      <c r="C834" s="2">
        <v>0</v>
      </c>
      <c r="D834" s="2">
        <v>0</v>
      </c>
      <c r="E834" s="2">
        <v>0</v>
      </c>
      <c r="F834" s="32" t="e">
        <f t="shared" si="73"/>
        <v>#DIV/0!</v>
      </c>
      <c r="G834" s="3" t="e">
        <f t="shared" si="72"/>
        <v>#VALUE!</v>
      </c>
      <c r="H834" s="3" t="e">
        <f t="shared" si="72"/>
        <v>#VALUE!</v>
      </c>
      <c r="J834" s="7"/>
      <c r="K834" s="104" t="s">
        <v>236</v>
      </c>
      <c r="L834" s="108" t="str">
        <f>K825</f>
        <v/>
      </c>
      <c r="M834" s="109" t="str">
        <f>M825</f>
        <v/>
      </c>
    </row>
    <row r="835" spans="1:13" x14ac:dyDescent="0.25">
      <c r="A835" s="28" t="str">
        <f>_xlfn.XLOOKUP(P!C835,'Banco de Dados'!$B$3:$B$274,'Banco de Dados'!$K$3:$K$274,"")</f>
        <v/>
      </c>
      <c r="B835" s="2">
        <v>0</v>
      </c>
      <c r="C835" s="2">
        <v>0</v>
      </c>
      <c r="D835" s="2">
        <v>0</v>
      </c>
      <c r="E835" s="2">
        <v>0</v>
      </c>
      <c r="F835" s="32" t="e">
        <f t="shared" si="73"/>
        <v>#DIV/0!</v>
      </c>
      <c r="G835" s="3" t="e">
        <f t="shared" si="72"/>
        <v>#VALUE!</v>
      </c>
      <c r="H835" s="3" t="e">
        <f t="shared" si="72"/>
        <v>#VALUE!</v>
      </c>
      <c r="J835" s="7"/>
      <c r="K835" s="104" t="s">
        <v>237</v>
      </c>
      <c r="L835" s="105">
        <f>$L$9</f>
        <v>50450</v>
      </c>
      <c r="M835" s="106">
        <f>$L$10</f>
        <v>550</v>
      </c>
    </row>
    <row r="836" spans="1:13" x14ac:dyDescent="0.25">
      <c r="A836" s="28" t="str">
        <f>_xlfn.XLOOKUP(P!C836,'Banco de Dados'!$B$3:$B$274,'Banco de Dados'!$K$3:$K$274,"")</f>
        <v/>
      </c>
      <c r="B836" s="2">
        <v>0</v>
      </c>
      <c r="C836" s="2">
        <v>0</v>
      </c>
      <c r="D836" s="2">
        <v>0</v>
      </c>
      <c r="E836" s="2">
        <v>0</v>
      </c>
      <c r="F836" s="32" t="e">
        <f t="shared" si="73"/>
        <v>#DIV/0!</v>
      </c>
      <c r="G836" s="3" t="e">
        <f t="shared" si="72"/>
        <v>#VALUE!</v>
      </c>
      <c r="H836" s="3" t="e">
        <f t="shared" si="72"/>
        <v>#VALUE!</v>
      </c>
      <c r="J836" s="7"/>
      <c r="K836" s="104" t="s">
        <v>238</v>
      </c>
      <c r="L836" s="105">
        <f>$M$11</f>
        <v>427317</v>
      </c>
      <c r="M836" s="106">
        <f>$M$12</f>
        <v>637</v>
      </c>
    </row>
    <row r="837" spans="1:13" x14ac:dyDescent="0.25">
      <c r="A837" s="28" t="str">
        <f>_xlfn.XLOOKUP(P!C837,'Banco de Dados'!$B$3:$B$274,'Banco de Dados'!$K$3:$K$274,"")</f>
        <v/>
      </c>
      <c r="B837" s="2">
        <v>0</v>
      </c>
      <c r="C837" s="2">
        <v>0</v>
      </c>
      <c r="D837" s="2">
        <v>0</v>
      </c>
      <c r="E837" s="2">
        <v>0</v>
      </c>
      <c r="F837" s="32" t="e">
        <f t="shared" si="73"/>
        <v>#DIV/0!</v>
      </c>
      <c r="G837" s="3" t="e">
        <f t="shared" si="72"/>
        <v>#VALUE!</v>
      </c>
      <c r="H837" s="3" t="e">
        <f t="shared" si="72"/>
        <v>#VALUE!</v>
      </c>
      <c r="J837" s="7"/>
      <c r="K837" s="69" t="s">
        <v>217</v>
      </c>
      <c r="L837" s="110" t="e">
        <f>SQRT(((M834/L834)^2)+((M835/L835)^2)+((M836/L836)^2))</f>
        <v>#VALUE!</v>
      </c>
      <c r="M837" s="71" t="str">
        <f>M846</f>
        <v>mg/kg</v>
      </c>
    </row>
    <row r="838" spans="1:13" x14ac:dyDescent="0.25">
      <c r="A838" s="28" t="str">
        <f>_xlfn.XLOOKUP(P!C838,'Banco de Dados'!$B$3:$B$274,'Banco de Dados'!$K$3:$K$274,"")</f>
        <v/>
      </c>
      <c r="B838" s="2">
        <v>0</v>
      </c>
      <c r="C838" s="2">
        <v>0</v>
      </c>
      <c r="D838" s="2">
        <v>0</v>
      </c>
      <c r="E838" s="2">
        <v>0</v>
      </c>
      <c r="F838" s="32" t="e">
        <f t="shared" si="73"/>
        <v>#DIV/0!</v>
      </c>
      <c r="G838" s="3" t="e">
        <f t="shared" si="72"/>
        <v>#VALUE!</v>
      </c>
      <c r="H838" s="3" t="e">
        <f t="shared" si="72"/>
        <v>#VALUE!</v>
      </c>
      <c r="J838" s="7"/>
    </row>
    <row r="839" spans="1:13" x14ac:dyDescent="0.25">
      <c r="A839" s="28" t="str">
        <f>_xlfn.XLOOKUP(P!C839,'Banco de Dados'!$B$3:$B$274,'Banco de Dados'!$K$3:$K$274,"")</f>
        <v/>
      </c>
      <c r="B839" s="2">
        <v>0</v>
      </c>
      <c r="C839" s="2">
        <v>0</v>
      </c>
      <c r="D839" s="2">
        <v>0</v>
      </c>
      <c r="E839" s="2">
        <v>0</v>
      </c>
      <c r="F839" s="32" t="e">
        <f t="shared" si="73"/>
        <v>#DIV/0!</v>
      </c>
      <c r="G839" s="3" t="e">
        <f t="shared" si="72"/>
        <v>#VALUE!</v>
      </c>
      <c r="H839" s="3" t="e">
        <f t="shared" si="72"/>
        <v>#VALUE!</v>
      </c>
      <c r="J839" s="7"/>
    </row>
    <row r="840" spans="1:13" x14ac:dyDescent="0.25">
      <c r="A840" s="28" t="str">
        <f>_xlfn.XLOOKUP(P!C840,'Banco de Dados'!$B$3:$B$274,'Banco de Dados'!$K$3:$K$274,"")</f>
        <v/>
      </c>
      <c r="B840" s="2">
        <v>0</v>
      </c>
      <c r="C840" s="2">
        <v>0</v>
      </c>
      <c r="D840" s="2">
        <v>0</v>
      </c>
      <c r="E840" s="2">
        <v>0</v>
      </c>
      <c r="F840" s="32" t="e">
        <f t="shared" si="73"/>
        <v>#DIV/0!</v>
      </c>
      <c r="G840" s="3" t="e">
        <f t="shared" si="72"/>
        <v>#VALUE!</v>
      </c>
      <c r="H840" s="3" t="e">
        <f t="shared" si="72"/>
        <v>#VALUE!</v>
      </c>
      <c r="J840" s="7"/>
    </row>
    <row r="841" spans="1:13" x14ac:dyDescent="0.25">
      <c r="A841" s="28" t="str">
        <f>_xlfn.XLOOKUP(P!C841,'Banco de Dados'!$B$3:$B$274,'Banco de Dados'!$K$3:$K$274,"")</f>
        <v/>
      </c>
      <c r="B841" s="2">
        <v>0</v>
      </c>
      <c r="C841" s="2">
        <v>0</v>
      </c>
      <c r="D841" s="2">
        <v>0</v>
      </c>
      <c r="E841" s="2">
        <v>0</v>
      </c>
      <c r="F841" s="32" t="e">
        <f t="shared" si="73"/>
        <v>#DIV/0!</v>
      </c>
      <c r="G841" s="3" t="e">
        <f t="shared" si="72"/>
        <v>#VALUE!</v>
      </c>
      <c r="H841" s="3" t="e">
        <f t="shared" si="72"/>
        <v>#VALUE!</v>
      </c>
      <c r="J841" s="7"/>
    </row>
    <row r="842" spans="1:13" x14ac:dyDescent="0.25">
      <c r="A842" s="28" t="str">
        <f>_xlfn.XLOOKUP(P!C842,'Banco de Dados'!$B$3:$B$274,'Banco de Dados'!$K$3:$K$274,"")</f>
        <v/>
      </c>
      <c r="B842" s="2">
        <v>0</v>
      </c>
      <c r="C842" s="2">
        <v>0</v>
      </c>
      <c r="D842" s="2">
        <v>0</v>
      </c>
      <c r="E842" s="2">
        <v>0</v>
      </c>
      <c r="F842" s="32" t="e">
        <f t="shared" si="73"/>
        <v>#DIV/0!</v>
      </c>
      <c r="G842" s="3" t="e">
        <f t="shared" si="72"/>
        <v>#VALUE!</v>
      </c>
      <c r="H842" s="3" t="e">
        <f t="shared" si="72"/>
        <v>#VALUE!</v>
      </c>
      <c r="J842" s="7"/>
    </row>
    <row r="843" spans="1:13" x14ac:dyDescent="0.25">
      <c r="A843" s="28" t="str">
        <f>_xlfn.XLOOKUP(P!C843,'Banco de Dados'!$B$3:$B$274,'Banco de Dados'!$K$3:$K$274,"")</f>
        <v/>
      </c>
      <c r="B843" s="2">
        <v>0</v>
      </c>
      <c r="C843" s="2">
        <v>0</v>
      </c>
      <c r="D843" s="2">
        <v>0</v>
      </c>
      <c r="E843" s="2">
        <v>0</v>
      </c>
      <c r="F843" s="32" t="e">
        <f t="shared" si="73"/>
        <v>#DIV/0!</v>
      </c>
      <c r="G843" s="3" t="e">
        <f t="shared" si="72"/>
        <v>#VALUE!</v>
      </c>
      <c r="H843" s="3" t="e">
        <f t="shared" si="72"/>
        <v>#VALUE!</v>
      </c>
      <c r="J843" s="7"/>
    </row>
    <row r="844" spans="1:13" x14ac:dyDescent="0.25">
      <c r="A844" s="28" t="str">
        <f>_xlfn.XLOOKUP(P!C844,'Banco de Dados'!$B$3:$B$274,'Banco de Dados'!$K$3:$K$274,"")</f>
        <v/>
      </c>
      <c r="B844" s="2">
        <v>0</v>
      </c>
      <c r="C844" s="2">
        <v>0</v>
      </c>
      <c r="D844" s="2">
        <v>0</v>
      </c>
      <c r="E844" s="17">
        <v>0</v>
      </c>
      <c r="F844" s="32" t="e">
        <f t="shared" si="73"/>
        <v>#DIV/0!</v>
      </c>
      <c r="G844" s="3" t="e">
        <f t="shared" si="72"/>
        <v>#VALUE!</v>
      </c>
      <c r="H844" s="3" t="e">
        <f t="shared" si="72"/>
        <v>#VALUE!</v>
      </c>
      <c r="J844" s="7"/>
    </row>
    <row r="845" spans="1:13" ht="15.75" x14ac:dyDescent="0.25">
      <c r="A845" s="28" t="str">
        <f>_xlfn.XLOOKUP(P!C845,'Banco de Dados'!$B$3:$B$274,'Banco de Dados'!$K$3:$K$274,"")</f>
        <v/>
      </c>
      <c r="B845" s="2">
        <v>0</v>
      </c>
      <c r="C845" s="2">
        <v>0</v>
      </c>
      <c r="D845" s="2">
        <v>0</v>
      </c>
      <c r="E845" s="2">
        <v>0</v>
      </c>
      <c r="F845" s="32" t="e">
        <f t="shared" si="73"/>
        <v>#DIV/0!</v>
      </c>
      <c r="G845" s="3" t="e">
        <f t="shared" si="72"/>
        <v>#VALUE!</v>
      </c>
      <c r="H845" s="3" t="e">
        <f t="shared" si="72"/>
        <v>#VALUE!</v>
      </c>
      <c r="J845" s="7"/>
      <c r="K845" s="101" t="s">
        <v>216</v>
      </c>
      <c r="L845" s="102">
        <f>K823</f>
        <v>0</v>
      </c>
      <c r="M845" s="103" t="str">
        <f>M823</f>
        <v>Cálcio</v>
      </c>
    </row>
    <row r="846" spans="1:13" x14ac:dyDescent="0.25">
      <c r="A846" s="28" t="str">
        <f>_xlfn.XLOOKUP(P!C846,'Banco de Dados'!$B$3:$B$274,'Banco de Dados'!$K$3:$K$274,"")</f>
        <v/>
      </c>
      <c r="B846" s="2">
        <v>0</v>
      </c>
      <c r="C846" s="2">
        <v>0</v>
      </c>
      <c r="D846" s="2">
        <v>0</v>
      </c>
      <c r="E846" s="2">
        <v>0</v>
      </c>
      <c r="F846" s="32" t="e">
        <f t="shared" si="73"/>
        <v>#DIV/0!</v>
      </c>
      <c r="G846" s="3" t="e">
        <f t="shared" si="72"/>
        <v>#VALUE!</v>
      </c>
      <c r="H846" s="3" t="e">
        <f t="shared" si="72"/>
        <v>#VALUE!</v>
      </c>
      <c r="J846" s="7"/>
      <c r="K846" s="68" t="s">
        <v>68</v>
      </c>
      <c r="L846" s="29" t="e">
        <f>(K829*M831)/M829</f>
        <v>#VALUE!</v>
      </c>
      <c r="M846" s="66" t="str">
        <f>$M$9</f>
        <v>mg/kg</v>
      </c>
    </row>
    <row r="847" spans="1:13" x14ac:dyDescent="0.25">
      <c r="A847" s="28" t="str">
        <f>_xlfn.XLOOKUP(P!C847,'Banco de Dados'!$B$3:$B$274,'Banco de Dados'!$K$3:$K$274,"")</f>
        <v/>
      </c>
      <c r="B847" s="2">
        <v>0</v>
      </c>
      <c r="C847" s="2">
        <v>0</v>
      </c>
      <c r="D847" s="2">
        <v>0</v>
      </c>
      <c r="E847" s="2">
        <v>0</v>
      </c>
      <c r="F847" s="32" t="e">
        <f t="shared" si="73"/>
        <v>#DIV/0!</v>
      </c>
      <c r="G847" s="3" t="e">
        <f t="shared" si="72"/>
        <v>#VALUE!</v>
      </c>
      <c r="H847" s="3" t="e">
        <f t="shared" si="72"/>
        <v>#VALUE!</v>
      </c>
      <c r="J847" s="7"/>
      <c r="K847" s="111" t="s">
        <v>246</v>
      </c>
      <c r="L847" s="126" t="e">
        <f>SQRT(((M834/L834)^2)+((M835/L835)^2)+((M836/L836)^2))</f>
        <v>#VALUE!</v>
      </c>
      <c r="M847" s="66"/>
    </row>
    <row r="848" spans="1:13" x14ac:dyDescent="0.25">
      <c r="A848" s="28" t="str">
        <f>_xlfn.XLOOKUP(P!C848,'Banco de Dados'!$B$3:$B$274,'Banco de Dados'!$K$3:$K$274,"")</f>
        <v/>
      </c>
      <c r="B848" s="2">
        <v>0</v>
      </c>
      <c r="C848" s="2">
        <v>0</v>
      </c>
      <c r="D848" s="2">
        <v>0</v>
      </c>
      <c r="E848" s="2">
        <v>0</v>
      </c>
      <c r="F848" s="32" t="e">
        <f t="shared" si="73"/>
        <v>#DIV/0!</v>
      </c>
      <c r="G848" s="3" t="e">
        <f t="shared" si="72"/>
        <v>#VALUE!</v>
      </c>
      <c r="H848" s="3" t="e">
        <f t="shared" si="72"/>
        <v>#VALUE!</v>
      </c>
      <c r="J848" s="7"/>
      <c r="K848" s="69" t="s">
        <v>247</v>
      </c>
      <c r="L848" s="127" t="e">
        <f>L847*L846</f>
        <v>#VALUE!</v>
      </c>
      <c r="M848" s="71" t="str">
        <f>$M$9</f>
        <v>mg/kg</v>
      </c>
    </row>
    <row r="849" spans="1:14" x14ac:dyDescent="0.25">
      <c r="A849" s="28" t="str">
        <f>_xlfn.XLOOKUP(P!C849,'Banco de Dados'!$B$3:$B$274,'Banco de Dados'!$K$3:$K$274,"")</f>
        <v/>
      </c>
      <c r="B849" s="2">
        <v>0</v>
      </c>
      <c r="C849" s="2">
        <v>0</v>
      </c>
      <c r="D849" s="2">
        <v>0</v>
      </c>
      <c r="E849" s="2">
        <v>0</v>
      </c>
      <c r="F849" s="32" t="e">
        <f t="shared" si="73"/>
        <v>#DIV/0!</v>
      </c>
      <c r="G849" s="3" t="e">
        <f t="shared" si="72"/>
        <v>#VALUE!</v>
      </c>
      <c r="H849" s="3" t="e">
        <f t="shared" si="72"/>
        <v>#VALUE!</v>
      </c>
      <c r="J849" s="7"/>
      <c r="K849" s="123"/>
      <c r="L849" s="124"/>
    </row>
    <row r="850" spans="1:14" x14ac:dyDescent="0.25">
      <c r="A850" s="28" t="str">
        <f>_xlfn.XLOOKUP(P!C850,'Banco de Dados'!$B$3:$B$274,'Banco de Dados'!$K$3:$K$274,"")</f>
        <v/>
      </c>
      <c r="B850" s="2">
        <v>0</v>
      </c>
      <c r="C850" s="2">
        <v>0</v>
      </c>
      <c r="D850" s="2">
        <v>0</v>
      </c>
      <c r="E850" s="2">
        <v>0</v>
      </c>
      <c r="F850" s="32" t="e">
        <f t="shared" si="73"/>
        <v>#DIV/0!</v>
      </c>
      <c r="G850" s="3" t="e">
        <f t="shared" si="72"/>
        <v>#VALUE!</v>
      </c>
      <c r="H850" s="3" t="e">
        <f t="shared" si="72"/>
        <v>#VALUE!</v>
      </c>
      <c r="J850" s="7"/>
    </row>
    <row r="851" spans="1:14" x14ac:dyDescent="0.25">
      <c r="A851" s="28" t="str">
        <f>_xlfn.XLOOKUP(P!C851,'Banco de Dados'!$B$3:$B$274,'Banco de Dados'!$K$3:$K$274,"")</f>
        <v/>
      </c>
      <c r="B851" s="2">
        <v>0</v>
      </c>
      <c r="C851" s="2">
        <v>0</v>
      </c>
      <c r="D851" s="2">
        <v>0</v>
      </c>
      <c r="E851" s="2">
        <v>0</v>
      </c>
      <c r="F851" s="32" t="e">
        <f t="shared" si="73"/>
        <v>#DIV/0!</v>
      </c>
      <c r="G851" s="3" t="e">
        <f t="shared" si="72"/>
        <v>#VALUE!</v>
      </c>
      <c r="H851" s="3" t="e">
        <f t="shared" si="72"/>
        <v>#VALUE!</v>
      </c>
      <c r="J851" s="7"/>
    </row>
    <row r="852" spans="1:14" x14ac:dyDescent="0.25">
      <c r="A852" s="28" t="str">
        <f>_xlfn.XLOOKUP(P!C852,'Banco de Dados'!$B$3:$B$274,'Banco de Dados'!$K$3:$K$274,"")</f>
        <v/>
      </c>
      <c r="B852" s="2">
        <v>0</v>
      </c>
      <c r="C852" s="2">
        <v>0</v>
      </c>
      <c r="D852" s="2">
        <v>0</v>
      </c>
      <c r="E852" s="2">
        <v>0</v>
      </c>
      <c r="F852" s="32" t="e">
        <f t="shared" si="73"/>
        <v>#DIV/0!</v>
      </c>
      <c r="G852" s="3" t="e">
        <f t="shared" ref="G852:H854" si="74">D852*$E$822</f>
        <v>#VALUE!</v>
      </c>
      <c r="H852" s="3" t="e">
        <f t="shared" si="74"/>
        <v>#VALUE!</v>
      </c>
      <c r="J852" s="7"/>
    </row>
    <row r="853" spans="1:14" x14ac:dyDescent="0.25">
      <c r="A853" s="28" t="str">
        <f>_xlfn.XLOOKUP(P!C853,'Banco de Dados'!$B$3:$B$274,'Banco de Dados'!$K$3:$K$274,"")</f>
        <v/>
      </c>
      <c r="B853" s="2">
        <v>0</v>
      </c>
      <c r="C853" s="2">
        <v>0</v>
      </c>
      <c r="D853" s="2">
        <v>0</v>
      </c>
      <c r="E853" s="2">
        <v>0</v>
      </c>
      <c r="F853" s="32" t="e">
        <f t="shared" si="73"/>
        <v>#DIV/0!</v>
      </c>
      <c r="G853" s="3" t="e">
        <f t="shared" si="74"/>
        <v>#VALUE!</v>
      </c>
      <c r="H853" s="3" t="e">
        <f t="shared" si="74"/>
        <v>#VALUE!</v>
      </c>
      <c r="J853" s="7"/>
    </row>
    <row r="854" spans="1:14" x14ac:dyDescent="0.25">
      <c r="A854" s="28" t="str">
        <f>_xlfn.XLOOKUP(P!C854,'Banco de Dados'!$B$3:$B$274,'Banco de Dados'!$K$3:$K$274,"")</f>
        <v/>
      </c>
      <c r="B854" s="2">
        <v>0</v>
      </c>
      <c r="C854" s="2">
        <v>0</v>
      </c>
      <c r="D854" s="2">
        <v>0</v>
      </c>
      <c r="E854" s="2">
        <v>0</v>
      </c>
      <c r="F854" s="32" t="e">
        <f t="shared" si="73"/>
        <v>#DIV/0!</v>
      </c>
      <c r="G854" s="3" t="e">
        <f t="shared" si="74"/>
        <v>#VALUE!</v>
      </c>
      <c r="H854" s="3" t="e">
        <f t="shared" si="74"/>
        <v>#VALUE!</v>
      </c>
      <c r="J854" s="7"/>
    </row>
    <row r="855" spans="1:14" x14ac:dyDescent="0.25">
      <c r="A855" s="21"/>
      <c r="B855" s="21"/>
      <c r="C855" s="21"/>
      <c r="D855" s="21"/>
      <c r="E855" s="21"/>
      <c r="F855" s="77"/>
      <c r="G855" s="21"/>
      <c r="H855" s="21"/>
      <c r="J855" s="21"/>
      <c r="K855" s="21"/>
      <c r="L855" s="21"/>
      <c r="M855" s="21"/>
      <c r="N855" s="21"/>
    </row>
  </sheetData>
  <mergeCells count="90">
    <mergeCell ref="K6:M6"/>
    <mergeCell ref="P6:S6"/>
    <mergeCell ref="V6:X6"/>
    <mergeCell ref="A1:F3"/>
    <mergeCell ref="J2:N4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{0828B3BA-7471-4B95-B825-EC399117008C}</x14:id>
        </ext>
      </extLst>
    </cfRule>
  </conditionalFormatting>
  <dataValidations count="1">
    <dataValidation type="list" allowBlank="1" showInputMessage="1" showErrorMessage="1" sqref="M9" xr:uid="{C77F837B-6EA8-452D-A468-A8B069A2B280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28B3BA-7471-4B95-B825-EC39911700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6CB6630-BD8A-419B-A931-6B4D2768B7DB}">
          <x14:formula1>
            <xm:f>Padrões!$B$5:$B$23</xm:f>
          </x14:formula1>
          <xm:sqref>M8</xm:sqref>
        </x14:dataValidation>
        <x14:dataValidation type="list" allowBlank="1" showInputMessage="1" showErrorMessage="1" xr:uid="{10A8E900-2730-4D2B-ACAC-321DE55C0848}">
          <x14:formula1>
            <xm:f>'Banco de Dados'!$C$296:$C$377</xm:f>
          </x14:formula1>
          <xm:sqref>B4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8A053-1833-4A66-A998-4BA0D21E0F07}">
  <dimension ref="A1:AL855"/>
  <sheetViews>
    <sheetView topLeftCell="M1" workbookViewId="0">
      <selection activeCell="X8" sqref="X8"/>
    </sheetView>
  </sheetViews>
  <sheetFormatPr defaultColWidth="9.140625" defaultRowHeight="15" x14ac:dyDescent="0.25"/>
  <cols>
    <col min="1" max="1" width="11.28515625" style="2" bestFit="1" customWidth="1"/>
    <col min="2" max="2" width="9.140625" style="2"/>
    <col min="3" max="3" width="12.42578125" style="2" bestFit="1" customWidth="1"/>
    <col min="4" max="4" width="10" style="2" bestFit="1" customWidth="1"/>
    <col min="5" max="5" width="9.140625" style="2"/>
    <col min="6" max="6" width="9.140625" style="32"/>
    <col min="7" max="7" width="12.140625" style="2" bestFit="1" customWidth="1"/>
    <col min="8" max="8" width="10.7109375" style="2" bestFit="1" customWidth="1"/>
    <col min="9" max="9" width="1.5703125" style="67" customWidth="1"/>
    <col min="10" max="10" width="13.140625" bestFit="1" customWidth="1"/>
    <col min="11" max="11" width="20.7109375" style="2" bestFit="1" customWidth="1"/>
    <col min="12" max="12" width="13.140625" style="2" bestFit="1" customWidth="1"/>
    <col min="13" max="13" width="18.5703125" style="2" bestFit="1" customWidth="1"/>
    <col min="14" max="14" width="9.140625" style="2"/>
    <col min="15" max="15" width="1.7109375" style="67" customWidth="1"/>
    <col min="16" max="16" width="10.140625" style="7" customWidth="1"/>
    <col min="17" max="17" width="13.140625" style="2" bestFit="1" customWidth="1"/>
    <col min="18" max="18" width="2" style="2" bestFit="1" customWidth="1"/>
    <col min="19" max="19" width="11.140625" style="2" customWidth="1"/>
    <col min="20" max="20" width="13.7109375" style="2" bestFit="1" customWidth="1"/>
    <col min="21" max="21" width="2.42578125" style="67" customWidth="1"/>
    <col min="22" max="23" width="9.140625" style="7"/>
    <col min="24" max="24" width="13.140625" bestFit="1" customWidth="1"/>
    <col min="25" max="25" width="12" bestFit="1" customWidth="1"/>
    <col min="31" max="31" width="2.42578125" style="67" customWidth="1"/>
    <col min="34" max="37" width="9.140625" hidden="1" customWidth="1"/>
  </cols>
  <sheetData>
    <row r="1" spans="1:38" ht="15" customHeight="1" thickBot="1" x14ac:dyDescent="0.3">
      <c r="A1" s="185" t="str">
        <f>_xlfn.XLOOKUP(B4,'Banco de Dados'!C284:C377,'Banco de Dados'!B284:B377,"")</f>
        <v>Cromo</v>
      </c>
      <c r="B1" s="186"/>
      <c r="C1" s="186"/>
      <c r="D1" s="186"/>
      <c r="E1" s="186"/>
      <c r="F1" s="186"/>
      <c r="I1"/>
      <c r="J1" s="85" t="s">
        <v>228</v>
      </c>
      <c r="L1" s="14"/>
      <c r="M1" s="14"/>
      <c r="N1" s="14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185"/>
      <c r="B2" s="186"/>
      <c r="C2" s="186"/>
      <c r="D2" s="186"/>
      <c r="E2" s="186"/>
      <c r="F2" s="186"/>
      <c r="I2"/>
      <c r="J2" s="187" t="s">
        <v>235</v>
      </c>
      <c r="K2" s="188"/>
      <c r="L2" s="188"/>
      <c r="M2" s="188"/>
      <c r="N2" s="189"/>
      <c r="O2"/>
      <c r="P2" s="14"/>
      <c r="Q2" s="14"/>
      <c r="R2" s="14"/>
      <c r="S2" s="14"/>
      <c r="T2" s="14"/>
      <c r="U2"/>
      <c r="V2" s="14"/>
      <c r="W2" s="14"/>
      <c r="X2" s="14"/>
      <c r="Y2" s="14"/>
      <c r="Z2" s="14"/>
      <c r="AA2" s="14"/>
      <c r="AB2" s="14"/>
      <c r="AC2" s="14"/>
      <c r="AE2"/>
      <c r="AG2" s="168"/>
      <c r="AH2" s="168"/>
      <c r="AI2" s="168"/>
      <c r="AJ2" s="168"/>
      <c r="AK2" s="168"/>
      <c r="AL2" s="168"/>
    </row>
    <row r="3" spans="1:38" ht="30" customHeight="1" x14ac:dyDescent="0.25">
      <c r="A3" s="185"/>
      <c r="B3" s="186"/>
      <c r="C3" s="186"/>
      <c r="D3" s="186"/>
      <c r="E3" s="186"/>
      <c r="F3" s="186"/>
      <c r="I3"/>
      <c r="J3" s="190"/>
      <c r="K3" s="191"/>
      <c r="L3" s="191"/>
      <c r="M3" s="191"/>
      <c r="N3" s="192"/>
      <c r="O3"/>
      <c r="U3"/>
      <c r="X3" s="2"/>
      <c r="Y3" s="7"/>
      <c r="Z3" s="7"/>
      <c r="AA3" s="2"/>
      <c r="AB3" s="7"/>
      <c r="AC3" s="7"/>
      <c r="AD3" s="2"/>
      <c r="AE3"/>
      <c r="AF3" s="7"/>
      <c r="AG3" s="2"/>
      <c r="AH3" s="7"/>
      <c r="AI3" s="7"/>
      <c r="AJ3" s="2"/>
      <c r="AK3" s="7"/>
      <c r="AL3" s="7"/>
    </row>
    <row r="4" spans="1:38" ht="16.5" thickBot="1" x14ac:dyDescent="0.3">
      <c r="A4" s="91" t="s">
        <v>64</v>
      </c>
      <c r="B4" s="169" t="s">
        <v>13</v>
      </c>
      <c r="C4" s="170"/>
      <c r="D4" s="170"/>
      <c r="E4" s="170"/>
      <c r="F4" s="170"/>
      <c r="I4"/>
      <c r="J4" s="193"/>
      <c r="K4" s="194"/>
      <c r="L4" s="194"/>
      <c r="M4" s="194"/>
      <c r="N4" s="195"/>
      <c r="O4"/>
      <c r="U4"/>
      <c r="X4" s="2"/>
      <c r="Y4" s="7"/>
      <c r="Z4" s="7"/>
      <c r="AA4" s="2"/>
      <c r="AB4" s="7"/>
      <c r="AC4" s="7"/>
      <c r="AD4" s="2"/>
      <c r="AE4"/>
      <c r="AF4" s="7"/>
      <c r="AG4" s="2"/>
      <c r="AH4" s="7"/>
      <c r="AI4" s="7"/>
      <c r="AJ4" s="2"/>
      <c r="AK4" s="7"/>
      <c r="AL4" s="7"/>
    </row>
    <row r="5" spans="1:38" ht="8.4499999999999993" customHeight="1" x14ac:dyDescent="0.25">
      <c r="A5" s="43"/>
      <c r="B5" s="43"/>
      <c r="C5" s="43"/>
      <c r="D5" s="43"/>
      <c r="E5" s="43"/>
      <c r="F5" s="75"/>
      <c r="G5" s="43"/>
      <c r="H5" s="43"/>
      <c r="J5" s="43"/>
      <c r="K5" s="43"/>
      <c r="L5" s="43"/>
      <c r="M5" s="43"/>
      <c r="N5" s="43"/>
      <c r="P5" s="43"/>
      <c r="Q5" s="43"/>
      <c r="R5" s="43"/>
      <c r="S5" s="43"/>
      <c r="T5" s="43"/>
      <c r="V5" s="43"/>
      <c r="W5" s="43"/>
      <c r="X5" s="44"/>
      <c r="Y5" s="43"/>
      <c r="Z5" s="43"/>
      <c r="AA5" s="43"/>
      <c r="AB5" s="43"/>
      <c r="AC5" s="43"/>
      <c r="AD5" s="43"/>
      <c r="AF5" s="7" t="s">
        <v>208</v>
      </c>
      <c r="AG5" s="2"/>
      <c r="AH5" s="7"/>
      <c r="AI5" s="7"/>
      <c r="AJ5" s="2"/>
      <c r="AK5" s="7"/>
      <c r="AL5" s="7"/>
    </row>
    <row r="6" spans="1:38" ht="19.149999999999999" customHeight="1" x14ac:dyDescent="0.3">
      <c r="A6" s="36" t="str">
        <f>'Nome das Amostras'!A4</f>
        <v>ab</v>
      </c>
      <c r="B6" s="164" t="str">
        <f>VLOOKUP(A6,'Nome das Amostras'!$A$3:$D$28,2,FALSE)</f>
        <v>Pd</v>
      </c>
      <c r="C6" s="164"/>
      <c r="D6" s="37" t="s">
        <v>65</v>
      </c>
      <c r="E6" s="38">
        <f>'Banco de Dados'!$O$13/'Banco de Dados'!O13</f>
        <v>1</v>
      </c>
      <c r="F6" s="73"/>
      <c r="J6" s="14"/>
      <c r="K6" s="179" t="s">
        <v>214</v>
      </c>
      <c r="L6" s="179"/>
      <c r="M6" s="179"/>
      <c r="P6" s="180" t="s">
        <v>262</v>
      </c>
      <c r="Q6" s="181"/>
      <c r="R6" s="181"/>
      <c r="S6" s="181"/>
      <c r="T6" s="152" t="str">
        <f>M9</f>
        <v>mg/kg</v>
      </c>
      <c r="V6" s="182" t="s">
        <v>248</v>
      </c>
      <c r="W6" s="183"/>
      <c r="X6" s="184"/>
      <c r="Y6" s="129" t="str">
        <f>B4</f>
        <v>Cr</v>
      </c>
      <c r="Z6" s="14"/>
      <c r="AA6" s="14"/>
      <c r="AB6" s="14"/>
      <c r="AC6" s="14"/>
      <c r="AD6" s="14"/>
      <c r="AF6" s="7"/>
      <c r="AG6" s="2"/>
      <c r="AH6" s="7" t="s">
        <v>142</v>
      </c>
      <c r="AI6" s="7"/>
      <c r="AJ6" s="2"/>
      <c r="AK6" s="7"/>
      <c r="AL6" s="7"/>
    </row>
    <row r="7" spans="1:38" ht="15.75" x14ac:dyDescent="0.25">
      <c r="A7" s="107" t="s">
        <v>1</v>
      </c>
      <c r="B7" s="107" t="s">
        <v>0</v>
      </c>
      <c r="C7" s="107" t="s">
        <v>212</v>
      </c>
      <c r="D7" s="107" t="s">
        <v>209</v>
      </c>
      <c r="E7" s="107" t="s">
        <v>213</v>
      </c>
      <c r="F7" s="76" t="s">
        <v>219</v>
      </c>
      <c r="J7" s="7"/>
      <c r="K7" s="171" t="s">
        <v>144</v>
      </c>
      <c r="L7" s="172"/>
      <c r="M7" s="5" t="str">
        <f>$B$4</f>
        <v>Cr</v>
      </c>
      <c r="P7" s="117" t="s">
        <v>243</v>
      </c>
      <c r="Q7" s="118" t="s">
        <v>68</v>
      </c>
      <c r="R7" s="122" t="s">
        <v>241</v>
      </c>
      <c r="S7" s="118" t="s">
        <v>143</v>
      </c>
      <c r="T7" s="117" t="s">
        <v>242</v>
      </c>
      <c r="V7" s="173" t="s">
        <v>249</v>
      </c>
      <c r="W7" s="174"/>
      <c r="X7" s="29">
        <v>6674</v>
      </c>
      <c r="Y7" s="66" t="s">
        <v>250</v>
      </c>
      <c r="Z7" s="7"/>
      <c r="AA7" s="2"/>
      <c r="AB7" s="7"/>
      <c r="AC7" s="7"/>
      <c r="AD7" s="2"/>
      <c r="AF7" s="7"/>
      <c r="AG7" s="2"/>
      <c r="AH7" s="7" t="s">
        <v>152</v>
      </c>
      <c r="AI7" s="7">
        <v>34</v>
      </c>
      <c r="AJ7" s="2">
        <f>31</f>
        <v>31</v>
      </c>
      <c r="AK7" s="7">
        <v>33</v>
      </c>
      <c r="AL7" s="7"/>
    </row>
    <row r="8" spans="1:38" ht="15.75" x14ac:dyDescent="0.25">
      <c r="A8" s="28" t="str">
        <f>_xlfn.XLOOKUP(P!C8,'Banco de Dados'!$B$3:$B$274,'Banco de Dados'!$K$3:$K$274,"")</f>
        <v>P</v>
      </c>
      <c r="B8" s="2">
        <f>_xlfn.XLOOKUP(P!C8,'Banco de Dados'!$B$3:$B$274,'Banco de Dados'!$L$3:$L$274,"")</f>
        <v>15</v>
      </c>
      <c r="C8" s="1" cm="1">
        <f t="array" ref="C8:C38">Dados!L5:L35</f>
        <v>2013</v>
      </c>
      <c r="D8" s="2">
        <f>_xlfn.XLOOKUP(P!C8,'Banco de Dados'!$B$3:$B$274,'Banco de Dados'!O$3:O$274,"")</f>
        <v>968</v>
      </c>
      <c r="E8" s="2">
        <f>_xlfn.XLOOKUP(P!C8,'Banco de Dados'!$B$3:$B$274,'Banco de Dados'!P$3:P$274,"")</f>
        <v>104</v>
      </c>
      <c r="F8" s="32">
        <f>(E8*100)/D8</f>
        <v>10.743801652892563</v>
      </c>
      <c r="G8" s="3"/>
      <c r="H8" s="3"/>
      <c r="J8" s="7"/>
      <c r="K8" s="171" t="s">
        <v>145</v>
      </c>
      <c r="L8" s="172"/>
      <c r="M8" s="90" t="s">
        <v>153</v>
      </c>
      <c r="P8" s="112" t="str" cm="1">
        <f t="array" ref="P8:P32">'Nome das Amostras'!A4:A28</f>
        <v>ab</v>
      </c>
      <c r="Q8" s="17" cm="1">
        <f t="array" aca="1" ref="Q8" ca="1">INDIRECT("L"&amp;AJ7)</f>
        <v>1.9880000000000002</v>
      </c>
      <c r="R8" s="160" t="s">
        <v>241</v>
      </c>
      <c r="S8" s="17" cm="1">
        <f t="array" aca="1" ref="S8" ca="1">INDIRECT("L"&amp;AK7)</f>
        <v>0.26610454425334712</v>
      </c>
      <c r="T8" s="114" t="str" cm="1">
        <f t="array" ref="T8:T32">'Nome das Amostras'!B4:B28</f>
        <v>Pd</v>
      </c>
      <c r="V8" s="175" t="s">
        <v>251</v>
      </c>
      <c r="W8" s="176"/>
      <c r="X8" s="29">
        <f>3*SQRT(X7)</f>
        <v>245.08365918600123</v>
      </c>
      <c r="Y8" s="66" t="s">
        <v>250</v>
      </c>
      <c r="Z8" s="7"/>
      <c r="AA8" s="2"/>
      <c r="AB8" s="7"/>
      <c r="AC8" s="7"/>
      <c r="AD8" s="2"/>
      <c r="AF8" s="7"/>
      <c r="AG8" s="2"/>
      <c r="AH8" s="7"/>
      <c r="AI8" s="7">
        <v>34</v>
      </c>
      <c r="AJ8" s="2">
        <v>64</v>
      </c>
      <c r="AK8" s="7">
        <v>66</v>
      </c>
      <c r="AL8" s="7"/>
    </row>
    <row r="9" spans="1:38" ht="15.75" x14ac:dyDescent="0.25">
      <c r="A9" s="28" t="str">
        <f>_xlfn.XLOOKUP(P!C9,'Banco de Dados'!$B$3:$B$274,'Banco de Dados'!$K$3:$K$274,"")</f>
        <v>S</v>
      </c>
      <c r="B9" s="2">
        <f>_xlfn.XLOOKUP(P!C9,'Banco de Dados'!$B$3:$B$274,'Banco de Dados'!$L$3:$L$274,"")</f>
        <v>16</v>
      </c>
      <c r="C9" s="1">
        <v>2307</v>
      </c>
      <c r="D9" s="2">
        <f>_xlfn.XLOOKUP(P!C9,'Banco de Dados'!$B$3:$B$274,'Banco de Dados'!O$3:O$274,"")</f>
        <v>19589</v>
      </c>
      <c r="E9" s="2">
        <f>_xlfn.XLOOKUP(P!C9,'Banco de Dados'!$B$3:$B$274,'Banco de Dados'!P$3:P$274,"")</f>
        <v>183</v>
      </c>
      <c r="F9" s="32">
        <f t="shared" ref="F9:F38" si="0">(E9*100)/D9</f>
        <v>0.93419776405125321</v>
      </c>
      <c r="G9" s="3"/>
      <c r="H9" s="3"/>
      <c r="J9" s="7"/>
      <c r="K9" s="100" t="s">
        <v>244</v>
      </c>
      <c r="L9" s="5">
        <f>IF(M9="mg/kg",VLOOKUP($M$7,Padrões!E4:AQ87,_xlfn.XLOOKUP($M$8,Padrões!B5:B23,Padrões!C5:C23,""),FALSE),VLOOKUP($M$7,Padrões!E4:AQ87,_xlfn.XLOOKUP($M$8,Padrões!B5:B23,Padrões!C5:C23,""),FALSE)/1000)</f>
        <v>1.988</v>
      </c>
      <c r="M9" s="128" t="s">
        <v>142</v>
      </c>
      <c r="P9" s="112" t="str">
        <v>ac</v>
      </c>
      <c r="Q9" s="17" cm="1">
        <f t="array" aca="1" ref="Q9" ca="1">INDIRECT("L"&amp;AJ8)</f>
        <v>3.0872881287639635</v>
      </c>
      <c r="R9" s="160" t="s">
        <v>241</v>
      </c>
      <c r="S9" s="17" cm="1">
        <f t="array" aca="1" ref="S9" ca="1">INDIRECT("L"&amp;AK8)</f>
        <v>0.33083822900538368</v>
      </c>
      <c r="T9" s="114" t="str">
        <v>R2</v>
      </c>
      <c r="V9" s="177" t="s">
        <v>252</v>
      </c>
      <c r="W9" s="178"/>
      <c r="X9" s="130">
        <f>(X8*L9)/M11</f>
        <v>0.387610433143811</v>
      </c>
      <c r="Y9" s="71" t="str">
        <f>$M$9</f>
        <v>mg/kg</v>
      </c>
      <c r="Z9" s="7"/>
      <c r="AA9" s="2"/>
      <c r="AB9" s="7"/>
      <c r="AC9" s="7"/>
      <c r="AD9" s="2"/>
      <c r="AF9" s="7"/>
      <c r="AG9" s="2"/>
      <c r="AH9" s="7"/>
      <c r="AI9" s="7"/>
      <c r="AJ9" s="2">
        <v>98</v>
      </c>
      <c r="AK9" s="7">
        <v>100</v>
      </c>
      <c r="AL9" s="7"/>
    </row>
    <row r="10" spans="1:38" ht="15.75" x14ac:dyDescent="0.25">
      <c r="A10" s="28" t="str">
        <f>_xlfn.XLOOKUP(P!C10,'Banco de Dados'!$B$3:$B$274,'Banco de Dados'!$K$3:$K$274,"")</f>
        <v>Cl</v>
      </c>
      <c r="B10" s="2">
        <f>_xlfn.XLOOKUP(P!C10,'Banco de Dados'!$B$3:$B$274,'Banco de Dados'!$L$3:$L$274,"")</f>
        <v>17</v>
      </c>
      <c r="C10" s="1">
        <v>2622</v>
      </c>
      <c r="D10" s="2">
        <f>_xlfn.XLOOKUP(P!C10,'Banco de Dados'!$B$3:$B$274,'Banco de Dados'!O$3:O$274,"")</f>
        <v>29684</v>
      </c>
      <c r="E10" s="2">
        <f>_xlfn.XLOOKUP(P!C10,'Banco de Dados'!$B$3:$B$274,'Banco de Dados'!P$3:P$274,"")</f>
        <v>255</v>
      </c>
      <c r="F10" s="32">
        <f t="shared" si="0"/>
        <v>0.85904864573507611</v>
      </c>
      <c r="G10" s="3"/>
      <c r="H10" s="3"/>
      <c r="J10" s="7"/>
      <c r="K10" s="100" t="s">
        <v>245</v>
      </c>
      <c r="L10" s="5">
        <f>IF(M9="mg/kg",VLOOKUP($M$7,Padrões!E4:AQ87,_xlfn.XLOOKUP($M$8,Padrões!B5:B23,Padrões!D5:D23,""),FALSE),VLOOKUP($M$7,Padrões!E4:AQ87,_xlfn.XLOOKUP($M$8,Padrões!B5:B23,Padrões!D5:D23,""),FALSE)/1000)</f>
        <v>3.4000000000000002E-2</v>
      </c>
      <c r="M10" s="5" t="str">
        <f>M9</f>
        <v>mg/kg</v>
      </c>
      <c r="P10" s="112" t="str">
        <v>ad</v>
      </c>
      <c r="Q10" s="17" cm="1">
        <f t="array" aca="1" ref="Q10" ca="1">INDIRECT("L"&amp;AJ9)</f>
        <v>4.7831266319320376</v>
      </c>
      <c r="R10" s="160" t="s">
        <v>241</v>
      </c>
      <c r="S10" s="17" cm="1">
        <f t="array" aca="1" ref="S10" ca="1">INDIRECT("L"&amp;AK9)</f>
        <v>0.48033810472875432</v>
      </c>
      <c r="T10" s="114" t="str">
        <v>R3</v>
      </c>
      <c r="W10" s="30"/>
      <c r="X10" s="32"/>
      <c r="Y10" s="2"/>
      <c r="Z10" s="7"/>
      <c r="AA10" s="2"/>
      <c r="AB10" s="7"/>
      <c r="AC10" s="7"/>
      <c r="AD10" s="2"/>
      <c r="AF10" s="7"/>
      <c r="AG10" s="2"/>
      <c r="AH10" s="7"/>
      <c r="AI10" s="7"/>
      <c r="AJ10" s="2">
        <f>AJ9+$AI$7</f>
        <v>132</v>
      </c>
      <c r="AK10" s="7">
        <f>AK9+$AI$7</f>
        <v>134</v>
      </c>
      <c r="AL10" s="7"/>
    </row>
    <row r="11" spans="1:38" ht="15.75" x14ac:dyDescent="0.25">
      <c r="A11" s="28" t="str">
        <f>_xlfn.XLOOKUP(P!C11,'Banco de Dados'!$B$3:$B$274,'Banco de Dados'!$K$3:$K$274,"")</f>
        <v>Ar</v>
      </c>
      <c r="B11" s="2">
        <f>_xlfn.XLOOKUP(P!C11,'Banco de Dados'!$B$3:$B$274,'Banco de Dados'!$L$3:$L$274,"")</f>
        <v>18</v>
      </c>
      <c r="C11" s="1">
        <v>2957</v>
      </c>
      <c r="D11" s="2">
        <f>_xlfn.XLOOKUP(P!C11,'Banco de Dados'!$B$3:$B$274,'Banco de Dados'!O$3:O$274,"")</f>
        <v>4130</v>
      </c>
      <c r="E11" s="2">
        <f>_xlfn.XLOOKUP(P!C11,'Banco de Dados'!$B$3:$B$274,'Banco de Dados'!P$3:P$274,"")</f>
        <v>229</v>
      </c>
      <c r="F11" s="32">
        <f t="shared" si="0"/>
        <v>5.5447941888619852</v>
      </c>
      <c r="G11" s="3"/>
      <c r="H11" s="3"/>
      <c r="J11" s="7"/>
      <c r="K11" s="171" t="s">
        <v>209</v>
      </c>
      <c r="L11" s="172"/>
      <c r="M11" s="5">
        <f>_xlfn.XLOOKUP($M$7,A8:A35,D8:D35,"")</f>
        <v>1257</v>
      </c>
      <c r="P11" s="112" t="str">
        <v>ae</v>
      </c>
      <c r="Q11" s="17" cm="1">
        <f t="array" aca="1" ref="Q11" ca="1">INDIRECT("L"&amp;AJ10)</f>
        <v>1.6928261678687491</v>
      </c>
      <c r="R11" s="160" t="s">
        <v>241</v>
      </c>
      <c r="S11" s="17" cm="1">
        <f t="array" aca="1" ref="S11" ca="1">INDIRECT("L"&amp;AK10)</f>
        <v>0.21422193514192175</v>
      </c>
      <c r="T11" s="121" t="str">
        <v>R4</v>
      </c>
      <c r="W11" s="30"/>
      <c r="X11" s="17"/>
      <c r="Y11" s="2"/>
      <c r="Z11" s="7"/>
      <c r="AA11" s="2"/>
      <c r="AB11" s="7"/>
      <c r="AC11" s="7"/>
      <c r="AD11" s="2"/>
      <c r="AF11" s="7"/>
      <c r="AG11" s="2"/>
      <c r="AH11" s="7"/>
      <c r="AI11" s="7"/>
      <c r="AJ11" s="2">
        <f t="shared" ref="AJ11:AK26" si="1">AJ10+$AI$7</f>
        <v>166</v>
      </c>
      <c r="AK11" s="7">
        <f t="shared" si="1"/>
        <v>168</v>
      </c>
      <c r="AL11" s="7"/>
    </row>
    <row r="12" spans="1:38" ht="15.75" x14ac:dyDescent="0.25">
      <c r="A12" s="28" t="str">
        <f>_xlfn.XLOOKUP(P!C12,'Banco de Dados'!$B$3:$B$274,'Banco de Dados'!$K$3:$K$274,"")</f>
        <v>K</v>
      </c>
      <c r="B12" s="2">
        <f>_xlfn.XLOOKUP(P!C12,'Banco de Dados'!$B$3:$B$274,'Banco de Dados'!$L$3:$L$274,"")</f>
        <v>19</v>
      </c>
      <c r="C12" s="1">
        <v>3313</v>
      </c>
      <c r="D12" s="2">
        <f>_xlfn.XLOOKUP(P!C12,'Banco de Dados'!$B$3:$B$274,'Banco de Dados'!O$3:O$274,"")</f>
        <v>169151</v>
      </c>
      <c r="E12" s="2">
        <f>_xlfn.XLOOKUP(P!C12,'Banco de Dados'!$B$3:$B$274,'Banco de Dados'!P$3:P$274,"")</f>
        <v>441</v>
      </c>
      <c r="F12" s="32">
        <f t="shared" si="0"/>
        <v>0.26071380009577244</v>
      </c>
      <c r="G12" s="3"/>
      <c r="H12" s="3"/>
      <c r="J12" s="7"/>
      <c r="K12" s="171" t="s">
        <v>213</v>
      </c>
      <c r="L12" s="172"/>
      <c r="M12" s="5">
        <f>_xlfn.XLOOKUP($M$7,A8:A35,E8:E35,"")</f>
        <v>118</v>
      </c>
      <c r="P12" s="112" t="str">
        <v>af</v>
      </c>
      <c r="Q12" s="17" cm="1">
        <f t="array" aca="1" ref="Q12" ca="1">INDIRECT("L"&amp;AJ11)</f>
        <v>4.8435761606851884</v>
      </c>
      <c r="R12" s="160" t="s">
        <v>241</v>
      </c>
      <c r="S12" s="17" cm="1">
        <f t="array" aca="1" ref="S12" ca="1">INDIRECT("L"&amp;AK11)</f>
        <v>0.49139723430458998</v>
      </c>
      <c r="T12" s="121" t="str">
        <v>R5</v>
      </c>
      <c r="W12" s="30"/>
      <c r="X12" s="17"/>
      <c r="Y12" s="2"/>
      <c r="Z12" s="7"/>
      <c r="AA12" s="2"/>
      <c r="AB12" s="7"/>
      <c r="AC12" s="7"/>
      <c r="AD12" s="2"/>
      <c r="AF12" s="7"/>
      <c r="AG12" s="2"/>
      <c r="AH12" s="7"/>
      <c r="AI12" s="7"/>
      <c r="AJ12" s="2">
        <f t="shared" si="1"/>
        <v>200</v>
      </c>
      <c r="AK12" s="7">
        <f t="shared" si="1"/>
        <v>202</v>
      </c>
      <c r="AL12" s="7"/>
    </row>
    <row r="13" spans="1:38" x14ac:dyDescent="0.25">
      <c r="A13" s="28" t="str">
        <f>_xlfn.XLOOKUP(P!C13,'Banco de Dados'!$B$3:$B$274,'Banco de Dados'!$K$3:$K$274,"")</f>
        <v>Ca</v>
      </c>
      <c r="B13" s="2">
        <f>_xlfn.XLOOKUP(P!C13,'Banco de Dados'!$B$3:$B$274,'Banco de Dados'!$L$3:$L$274,"")</f>
        <v>20</v>
      </c>
      <c r="C13" s="1">
        <v>3691</v>
      </c>
      <c r="D13" s="2">
        <f>_xlfn.XLOOKUP(P!C13,'Banco de Dados'!$B$3:$B$274,'Banco de Dados'!O$3:O$274,"")</f>
        <v>427317</v>
      </c>
      <c r="E13" s="2">
        <f>_xlfn.XLOOKUP(P!C13,'Banco de Dados'!$B$3:$B$274,'Banco de Dados'!P$3:P$274,"")</f>
        <v>637</v>
      </c>
      <c r="F13" s="32">
        <f t="shared" si="0"/>
        <v>0.14906966022882309</v>
      </c>
      <c r="G13" s="3"/>
      <c r="H13" s="3"/>
      <c r="J13" s="67"/>
      <c r="K13" s="94"/>
      <c r="L13" s="94"/>
      <c r="M13" s="94"/>
      <c r="N13" s="94"/>
      <c r="P13" s="112" t="str">
        <v>ag</v>
      </c>
      <c r="Q13" s="17" cm="1">
        <f t="array" aca="1" ref="Q13" ca="1">INDIRECT("L"&amp;AJ12)</f>
        <v>2.6607598720070209</v>
      </c>
      <c r="R13" s="160" t="s">
        <v>241</v>
      </c>
      <c r="S13" s="17" cm="1">
        <f t="array" aca="1" ref="S13" ca="1">INDIRECT("L"&amp;AK12)</f>
        <v>0.28262822068447313</v>
      </c>
      <c r="T13" s="121" t="str">
        <v>R6</v>
      </c>
      <c r="W13" s="30"/>
      <c r="X13" s="32"/>
      <c r="Y13" s="2"/>
      <c r="Z13" s="7"/>
      <c r="AA13" s="2"/>
      <c r="AB13" s="7"/>
      <c r="AC13" s="7"/>
      <c r="AD13" s="2"/>
      <c r="AF13" s="7"/>
      <c r="AG13" s="2"/>
      <c r="AH13" s="7"/>
      <c r="AI13" s="7"/>
      <c r="AJ13" s="2">
        <f t="shared" si="1"/>
        <v>234</v>
      </c>
      <c r="AK13" s="7">
        <f t="shared" si="1"/>
        <v>236</v>
      </c>
      <c r="AL13" s="7"/>
    </row>
    <row r="14" spans="1:38" ht="15.75" x14ac:dyDescent="0.25">
      <c r="A14" s="28" t="str">
        <f>_xlfn.XLOOKUP(P!C14,'Banco de Dados'!$B$3:$B$274,'Banco de Dados'!$K$3:$K$274,"")</f>
        <v>Ti</v>
      </c>
      <c r="B14" s="2">
        <f>_xlfn.XLOOKUP(P!C14,'Banco de Dados'!$B$3:$B$274,'Banco de Dados'!$L$3:$L$274,"")</f>
        <v>22</v>
      </c>
      <c r="C14" s="1">
        <v>4509</v>
      </c>
      <c r="D14" s="2">
        <f>_xlfn.XLOOKUP(P!C14,'Banco de Dados'!$B$3:$B$274,'Banco de Dados'!O$3:O$274,"")</f>
        <v>4625</v>
      </c>
      <c r="E14" s="2">
        <f>_xlfn.XLOOKUP(P!C14,'Banco de Dados'!$B$3:$B$274,'Banco de Dados'!P$3:P$274,"")</f>
        <v>122</v>
      </c>
      <c r="F14" s="32">
        <f t="shared" si="0"/>
        <v>2.637837837837838</v>
      </c>
      <c r="G14" s="3"/>
      <c r="H14" s="3"/>
      <c r="J14" s="7"/>
      <c r="K14" s="72" t="str">
        <f>A6</f>
        <v>ab</v>
      </c>
      <c r="L14" s="55" t="s">
        <v>215</v>
      </c>
      <c r="M14" s="41" t="str">
        <f>A1</f>
        <v>Cromo</v>
      </c>
      <c r="P14" s="112" t="str">
        <v>ah</v>
      </c>
      <c r="Q14" s="17" cm="1">
        <f t="array" aca="1" ref="Q14" ca="1">INDIRECT("L"&amp;AJ13)</f>
        <v>4.2033279649774249</v>
      </c>
      <c r="R14" s="160" t="s">
        <v>241</v>
      </c>
      <c r="S14" s="17" cm="1">
        <f t="array" aca="1" ref="S14" ca="1">INDIRECT("L"&amp;AK13)</f>
        <v>0.43328036538486331</v>
      </c>
      <c r="T14" s="121" t="str">
        <v>R7</v>
      </c>
      <c r="W14" s="30"/>
      <c r="X14" s="33"/>
      <c r="Z14" s="7"/>
      <c r="AA14" s="2"/>
      <c r="AB14" s="7"/>
      <c r="AC14" s="7"/>
      <c r="AD14" s="2"/>
      <c r="AF14" s="7"/>
      <c r="AG14" s="2"/>
      <c r="AH14" s="7"/>
      <c r="AI14" s="7"/>
      <c r="AJ14" s="2">
        <f t="shared" si="1"/>
        <v>268</v>
      </c>
      <c r="AK14" s="7">
        <f t="shared" si="1"/>
        <v>270</v>
      </c>
      <c r="AL14" s="7"/>
    </row>
    <row r="15" spans="1:38" x14ac:dyDescent="0.25">
      <c r="A15" s="28" t="str">
        <f>_xlfn.XLOOKUP(P!C15,'Banco de Dados'!$B$3:$B$274,'Banco de Dados'!$K$3:$K$274,"")</f>
        <v>Cr</v>
      </c>
      <c r="B15" s="2">
        <f>_xlfn.XLOOKUP(P!C15,'Banco de Dados'!$B$3:$B$274,'Banco de Dados'!$L$3:$L$274,"")</f>
        <v>24</v>
      </c>
      <c r="C15" s="1">
        <v>5412</v>
      </c>
      <c r="D15" s="2">
        <f>_xlfn.XLOOKUP(P!C15,'Banco de Dados'!$B$3:$B$274,'Banco de Dados'!O$3:O$274,"")</f>
        <v>1257</v>
      </c>
      <c r="E15" s="2">
        <f>_xlfn.XLOOKUP(P!C15,'Banco de Dados'!$B$3:$B$274,'Banco de Dados'!P$3:P$274,"")</f>
        <v>118</v>
      </c>
      <c r="F15" s="32">
        <f t="shared" si="0"/>
        <v>9.387430389817025</v>
      </c>
      <c r="G15" s="3"/>
      <c r="H15" s="3"/>
      <c r="J15" s="7"/>
      <c r="K15" s="20" t="s">
        <v>210</v>
      </c>
      <c r="L15" s="57"/>
      <c r="M15" s="34" t="s">
        <v>211</v>
      </c>
      <c r="P15" s="112" t="str">
        <v>ai</v>
      </c>
      <c r="Q15" s="17" cm="1">
        <f t="array" aca="1" ref="Q15" ca="1">INDIRECT("L"&amp;AJ14)</f>
        <v>4.6437075055275745</v>
      </c>
      <c r="R15" s="160" t="s">
        <v>241</v>
      </c>
      <c r="S15" s="17" cm="1">
        <f t="array" aca="1" ref="S15" ca="1">INDIRECT("L"&amp;AK14)</f>
        <v>0.46874487031710887</v>
      </c>
      <c r="T15" s="121" t="str">
        <v>R8</v>
      </c>
      <c r="W15" s="30"/>
      <c r="X15" s="32"/>
      <c r="Y15" s="3"/>
      <c r="Z15" s="7"/>
      <c r="AA15" s="2"/>
      <c r="AB15" s="7"/>
      <c r="AC15" s="7"/>
      <c r="AD15" s="2"/>
      <c r="AF15" s="7"/>
      <c r="AG15" s="2"/>
      <c r="AH15" s="7"/>
      <c r="AI15" s="7"/>
      <c r="AJ15" s="2">
        <f t="shared" si="1"/>
        <v>302</v>
      </c>
      <c r="AK15" s="7">
        <f t="shared" si="1"/>
        <v>304</v>
      </c>
      <c r="AL15" s="7"/>
    </row>
    <row r="16" spans="1:38" x14ac:dyDescent="0.25">
      <c r="A16" s="28" t="str">
        <f>_xlfn.XLOOKUP(P!C16,'Banco de Dados'!$B$3:$B$274,'Banco de Dados'!$K$3:$K$274,"")</f>
        <v>Mn</v>
      </c>
      <c r="B16" s="2">
        <f>_xlfn.XLOOKUP(P!C16,'Banco de Dados'!$B$3:$B$274,'Banco de Dados'!$L$3:$L$274,"")</f>
        <v>25</v>
      </c>
      <c r="C16" s="1">
        <v>5895</v>
      </c>
      <c r="D16" s="2">
        <f>_xlfn.XLOOKUP(P!C16,'Banco de Dados'!$B$3:$B$274,'Banco de Dados'!O$3:O$274,"")</f>
        <v>6728</v>
      </c>
      <c r="E16" s="2">
        <f>_xlfn.XLOOKUP(P!C16,'Banco de Dados'!$B$3:$B$274,'Banco de Dados'!P$3:P$274,"")</f>
        <v>153</v>
      </c>
      <c r="F16" s="32">
        <f t="shared" si="0"/>
        <v>2.2740784780023779</v>
      </c>
      <c r="G16" s="3"/>
      <c r="H16" s="3"/>
      <c r="J16" s="7"/>
      <c r="K16" s="49">
        <f>_xlfn.XLOOKUP($B$4,A8:A35,D8:D35,"-")</f>
        <v>1257</v>
      </c>
      <c r="L16" s="56"/>
      <c r="M16" s="42">
        <f>_xlfn.XLOOKUP($B$4,A8:A35,E8:E35,"-")</f>
        <v>118</v>
      </c>
      <c r="P16" s="112" t="str">
        <v>aj</v>
      </c>
      <c r="Q16" s="17" cm="1">
        <f t="array" aca="1" ref="Q16" ca="1">INDIRECT("L"&amp;AJ15)</f>
        <v>5.2858899270712252</v>
      </c>
      <c r="R16" s="160" t="s">
        <v>241</v>
      </c>
      <c r="S16" s="17" cm="1">
        <f t="array" aca="1" ref="S16" ca="1">INDIRECT("L"&amp;AK15)</f>
        <v>0.53206828086589253</v>
      </c>
      <c r="T16" s="121" t="str">
        <v>R9</v>
      </c>
      <c r="W16" s="30"/>
      <c r="X16" s="32"/>
      <c r="Y16" s="2"/>
      <c r="Z16" s="7"/>
      <c r="AA16" s="2"/>
      <c r="AB16" s="7"/>
      <c r="AC16" s="7"/>
      <c r="AD16" s="2"/>
      <c r="AF16" s="7"/>
      <c r="AG16" s="2"/>
      <c r="AH16" s="7"/>
      <c r="AI16" s="7"/>
      <c r="AJ16" s="2">
        <f t="shared" si="1"/>
        <v>336</v>
      </c>
      <c r="AK16" s="7">
        <f t="shared" si="1"/>
        <v>338</v>
      </c>
      <c r="AL16" s="7"/>
    </row>
    <row r="17" spans="1:38" x14ac:dyDescent="0.25">
      <c r="A17" s="28" t="str">
        <f>_xlfn.XLOOKUP(P!C17,'Banco de Dados'!$B$3:$B$274,'Banco de Dados'!$K$3:$K$274,"")</f>
        <v>Fe</v>
      </c>
      <c r="B17" s="2">
        <f>_xlfn.XLOOKUP(P!C17,'Banco de Dados'!$B$3:$B$274,'Banco de Dados'!$L$3:$L$274,"")</f>
        <v>26</v>
      </c>
      <c r="C17" s="1">
        <v>6399</v>
      </c>
      <c r="D17" s="2">
        <f>_xlfn.XLOOKUP(P!C17,'Banco de Dados'!$B$3:$B$274,'Banco de Dados'!O$3:O$274,"")</f>
        <v>17564</v>
      </c>
      <c r="E17" s="2">
        <f>_xlfn.XLOOKUP(P!C17,'Banco de Dados'!$B$3:$B$274,'Banco de Dados'!P$3:P$274,"")</f>
        <v>189</v>
      </c>
      <c r="F17" s="32">
        <f t="shared" si="0"/>
        <v>1.076064677749943</v>
      </c>
      <c r="G17" s="3"/>
      <c r="H17" s="3"/>
      <c r="J17" s="7"/>
      <c r="P17" s="112" t="str">
        <v>ak</v>
      </c>
      <c r="Q17" s="17" cm="1">
        <f t="array" aca="1" ref="Q17" ca="1">INDIRECT("L"&amp;AJ16)</f>
        <v>6.5049835856702467</v>
      </c>
      <c r="R17" s="160" t="s">
        <v>241</v>
      </c>
      <c r="S17" s="17" cm="1">
        <f t="array" aca="1" ref="S17" ca="1">INDIRECT("L"&amp;AK16)</f>
        <v>0.6502871263815474</v>
      </c>
      <c r="T17" s="121" t="str">
        <v>R10</v>
      </c>
      <c r="W17" s="30"/>
      <c r="X17" s="32"/>
      <c r="Y17" s="2"/>
      <c r="Z17" s="7"/>
      <c r="AA17" s="2"/>
      <c r="AB17" s="7"/>
      <c r="AC17" s="7"/>
      <c r="AD17" s="2"/>
      <c r="AF17" s="7"/>
      <c r="AG17" s="2"/>
      <c r="AH17" s="7"/>
      <c r="AI17" s="7"/>
      <c r="AJ17" s="2">
        <f t="shared" si="1"/>
        <v>370</v>
      </c>
      <c r="AK17" s="7">
        <f t="shared" si="1"/>
        <v>372</v>
      </c>
      <c r="AL17" s="7"/>
    </row>
    <row r="18" spans="1:38" ht="15.75" x14ac:dyDescent="0.25">
      <c r="A18" s="28" t="str">
        <f>_xlfn.XLOOKUP(P!C18,'Banco de Dados'!$B$3:$B$274,'Banco de Dados'!$K$3:$K$274,"")</f>
        <v>Ni</v>
      </c>
      <c r="B18" s="2">
        <f>_xlfn.XLOOKUP(P!C18,'Banco de Dados'!$B$3:$B$274,'Banco de Dados'!$L$3:$L$274,"")</f>
        <v>28</v>
      </c>
      <c r="C18" s="1">
        <v>7472</v>
      </c>
      <c r="D18" s="2">
        <f>_xlfn.XLOOKUP(P!C18,'Banco de Dados'!$B$3:$B$274,'Banco de Dados'!O$3:O$274,"")</f>
        <v>1329</v>
      </c>
      <c r="E18" s="2">
        <f>_xlfn.XLOOKUP(P!C18,'Banco de Dados'!$B$3:$B$274,'Banco de Dados'!P$3:P$274,"")</f>
        <v>231</v>
      </c>
      <c r="F18" s="32">
        <f t="shared" si="0"/>
        <v>17.381489841986458</v>
      </c>
      <c r="G18" s="3"/>
      <c r="H18" s="3"/>
      <c r="J18" s="7"/>
      <c r="K18" s="165" t="s">
        <v>67</v>
      </c>
      <c r="L18" s="166"/>
      <c r="M18" s="167"/>
      <c r="P18" s="112" t="str">
        <v>al</v>
      </c>
      <c r="Q18" s="17" cm="1">
        <f t="array" aca="1" ref="Q18" ca="1">INDIRECT("L"&amp;AJ17)</f>
        <v>7.8717167755536179</v>
      </c>
      <c r="R18" s="160" t="s">
        <v>241</v>
      </c>
      <c r="S18" s="17" cm="1">
        <f t="array" aca="1" ref="S18" ca="1">INDIRECT("L"&amp;AK17)</f>
        <v>0.77347063567931162</v>
      </c>
      <c r="T18" s="121" t="str">
        <v>R11</v>
      </c>
      <c r="W18" s="30"/>
      <c r="X18" s="32"/>
      <c r="Y18" s="2"/>
      <c r="Z18" s="7"/>
      <c r="AA18" s="2"/>
      <c r="AB18" s="7"/>
      <c r="AC18" s="7"/>
      <c r="AD18" s="2"/>
      <c r="AF18" s="7"/>
      <c r="AG18" s="2"/>
      <c r="AH18" s="7"/>
      <c r="AI18" s="7"/>
      <c r="AJ18" s="2">
        <f t="shared" si="1"/>
        <v>404</v>
      </c>
      <c r="AK18" s="7">
        <f t="shared" si="1"/>
        <v>406</v>
      </c>
      <c r="AL18" s="7"/>
    </row>
    <row r="19" spans="1:38" x14ac:dyDescent="0.25">
      <c r="A19" s="28" t="str">
        <f>_xlfn.XLOOKUP(P!C19,'Banco de Dados'!$B$3:$B$274,'Banco de Dados'!$K$3:$K$274,"")</f>
        <v>Cu</v>
      </c>
      <c r="B19" s="2">
        <f>_xlfn.XLOOKUP(P!C19,'Banco de Dados'!$B$3:$B$274,'Banco de Dados'!$L$3:$L$274,"")</f>
        <v>29</v>
      </c>
      <c r="C19" s="1">
        <v>8041</v>
      </c>
      <c r="D19" s="2">
        <f>_xlfn.XLOOKUP(P!C19,'Banco de Dados'!$B$3:$B$274,'Banco de Dados'!O$3:O$274,"")</f>
        <v>520</v>
      </c>
      <c r="E19" s="2">
        <f>_xlfn.XLOOKUP(P!C19,'Banco de Dados'!$B$3:$B$274,'Banco de Dados'!P$3:P$274,"")</f>
        <v>245</v>
      </c>
      <c r="F19" s="32">
        <f t="shared" si="0"/>
        <v>47.115384615384613</v>
      </c>
      <c r="G19" s="3"/>
      <c r="H19" s="3"/>
      <c r="J19" s="7"/>
      <c r="K19" s="104" t="s">
        <v>240</v>
      </c>
      <c r="L19" s="39"/>
      <c r="M19" s="106" t="s">
        <v>209</v>
      </c>
      <c r="P19" s="112">
        <v>0</v>
      </c>
      <c r="Q19" s="30" t="e" cm="1">
        <f t="array" aca="1" ref="Q19" ca="1">INDIRECT("L"&amp;AJ18)</f>
        <v>#VALUE!</v>
      </c>
      <c r="R19" s="151" t="s">
        <v>241</v>
      </c>
      <c r="S19" s="30" t="e" cm="1">
        <f t="array" aca="1" ref="S19" ca="1">INDIRECT("L"&amp;AK18)</f>
        <v>#VALUE!</v>
      </c>
      <c r="T19" s="121">
        <v>0</v>
      </c>
      <c r="X19" s="2"/>
      <c r="Y19" s="2"/>
      <c r="Z19" s="7"/>
      <c r="AA19" s="2"/>
      <c r="AB19" s="7"/>
      <c r="AC19" s="7"/>
      <c r="AD19" s="2"/>
      <c r="AF19" s="7"/>
      <c r="AG19" s="2"/>
      <c r="AH19" s="7"/>
      <c r="AI19" s="7"/>
      <c r="AJ19" s="2">
        <f t="shared" si="1"/>
        <v>438</v>
      </c>
      <c r="AK19" s="7">
        <f t="shared" si="1"/>
        <v>440</v>
      </c>
      <c r="AL19" s="7"/>
    </row>
    <row r="20" spans="1:38" x14ac:dyDescent="0.25">
      <c r="A20" s="28" t="str">
        <f>_xlfn.XLOOKUP(P!C20,'Banco de Dados'!$B$3:$B$274,'Banco de Dados'!$K$3:$K$274,"")</f>
        <v>Zn</v>
      </c>
      <c r="B20" s="2">
        <f>_xlfn.XLOOKUP(P!C20,'Banco de Dados'!$B$3:$B$274,'Banco de Dados'!$L$3:$L$274,"")</f>
        <v>30</v>
      </c>
      <c r="C20" s="1">
        <v>8631</v>
      </c>
      <c r="D20" s="2">
        <f>_xlfn.XLOOKUP(P!C20,'Banco de Dados'!$B$3:$B$274,'Banco de Dados'!O$3:O$274,"")</f>
        <v>1363</v>
      </c>
      <c r="E20" s="2">
        <f>_xlfn.XLOOKUP(P!C20,'Banco de Dados'!$B$3:$B$274,'Banco de Dados'!P$3:P$274,"")</f>
        <v>248</v>
      </c>
      <c r="F20" s="32">
        <f t="shared" si="0"/>
        <v>18.195157740278798</v>
      </c>
      <c r="G20" s="3"/>
      <c r="H20" s="3"/>
      <c r="J20" s="58" t="s">
        <v>38</v>
      </c>
      <c r="K20" s="59">
        <f>$L$9</f>
        <v>1.988</v>
      </c>
      <c r="L20" s="60"/>
      <c r="M20" s="61">
        <f>$M$11</f>
        <v>1257</v>
      </c>
      <c r="N20" s="60"/>
      <c r="P20" s="112">
        <v>0</v>
      </c>
      <c r="Q20" s="30" t="e" cm="1">
        <f t="array" aca="1" ref="Q20" ca="1">INDIRECT("L"&amp;AJ19)</f>
        <v>#VALUE!</v>
      </c>
      <c r="R20" s="151" t="s">
        <v>241</v>
      </c>
      <c r="S20" s="30" t="e" cm="1">
        <f t="array" aca="1" ref="S20" ca="1">INDIRECT("L"&amp;AK19)</f>
        <v>#VALUE!</v>
      </c>
      <c r="T20" s="115">
        <v>0</v>
      </c>
      <c r="X20" s="2"/>
      <c r="Y20" s="2"/>
      <c r="Z20" s="7"/>
      <c r="AA20" s="2"/>
      <c r="AB20" s="7"/>
      <c r="AC20" s="7"/>
      <c r="AD20" s="2"/>
      <c r="AF20" s="7"/>
      <c r="AG20" s="2"/>
      <c r="AH20" s="7"/>
      <c r="AI20" s="7"/>
      <c r="AJ20" s="2">
        <f t="shared" si="1"/>
        <v>472</v>
      </c>
      <c r="AK20" s="7">
        <f t="shared" si="1"/>
        <v>474</v>
      </c>
      <c r="AL20" s="7"/>
    </row>
    <row r="21" spans="1:38" x14ac:dyDescent="0.25">
      <c r="A21" s="28" t="str">
        <f>_xlfn.XLOOKUP(P!C21,'Banco de Dados'!$B$3:$B$274,'Banco de Dados'!$K$3:$K$274,"")</f>
        <v>Br</v>
      </c>
      <c r="B21" s="2">
        <f>_xlfn.XLOOKUP(P!C21,'Banco de Dados'!$B$3:$B$274,'Banco de Dados'!$L$3:$L$274,"")</f>
        <v>35</v>
      </c>
      <c r="C21" s="1">
        <v>11908</v>
      </c>
      <c r="D21" s="2">
        <f>_xlfn.XLOOKUP(P!C21,'Banco de Dados'!$B$3:$B$274,'Banco de Dados'!O$3:O$274,"")</f>
        <v>38434</v>
      </c>
      <c r="E21" s="2">
        <f>_xlfn.XLOOKUP(P!C21,'Banco de Dados'!$B$3:$B$274,'Banco de Dados'!P$3:P$274,"")</f>
        <v>312</v>
      </c>
      <c r="F21" s="32">
        <f t="shared" si="0"/>
        <v>0.81178123536452096</v>
      </c>
      <c r="G21" s="3"/>
      <c r="H21" s="3"/>
      <c r="J21" s="2"/>
      <c r="K21" s="18"/>
      <c r="L21" s="2" t="s">
        <v>70</v>
      </c>
      <c r="M21" s="19"/>
      <c r="P21" s="112">
        <v>0</v>
      </c>
      <c r="Q21" s="30" t="e" cm="1">
        <f t="array" aca="1" ref="Q21" ca="1">INDIRECT("L"&amp;AJ20)</f>
        <v>#VALUE!</v>
      </c>
      <c r="R21" s="151" t="s">
        <v>241</v>
      </c>
      <c r="S21" s="30" t="e" cm="1">
        <f t="array" aca="1" ref="S21" ca="1">INDIRECT("L"&amp;AK20)</f>
        <v>#VALUE!</v>
      </c>
      <c r="T21" s="115">
        <v>0</v>
      </c>
      <c r="X21" s="2"/>
      <c r="Y21" s="7"/>
      <c r="Z21" s="7"/>
      <c r="AA21" s="2"/>
      <c r="AB21" s="7"/>
      <c r="AC21" s="7"/>
      <c r="AD21" s="2"/>
      <c r="AF21" s="7"/>
      <c r="AG21" s="2"/>
      <c r="AH21" s="7"/>
      <c r="AI21" s="7"/>
      <c r="AJ21" s="2">
        <f t="shared" si="1"/>
        <v>506</v>
      </c>
      <c r="AK21" s="7">
        <f t="shared" si="1"/>
        <v>508</v>
      </c>
      <c r="AL21" s="7"/>
    </row>
    <row r="22" spans="1:38" x14ac:dyDescent="0.25">
      <c r="A22" s="28" t="str">
        <f>_xlfn.XLOOKUP(P!C22,'Banco de Dados'!$B$3:$B$274,'Banco de Dados'!$K$3:$K$274,"")</f>
        <v>Sr</v>
      </c>
      <c r="B22" s="2">
        <f>_xlfn.XLOOKUP(P!C22,'Banco de Dados'!$B$3:$B$274,'Banco de Dados'!$L$3:$L$274,"")</f>
        <v>38</v>
      </c>
      <c r="C22" s="1">
        <v>14142</v>
      </c>
      <c r="D22" s="2">
        <f>_xlfn.XLOOKUP(P!C22,'Banco de Dados'!$B$3:$B$274,'Banco de Dados'!O$3:O$274,"")</f>
        <v>1873</v>
      </c>
      <c r="E22" s="2">
        <f>_xlfn.XLOOKUP(P!C22,'Banco de Dados'!$B$3:$B$274,'Banco de Dados'!P$3:P$274,"")</f>
        <v>219</v>
      </c>
      <c r="F22" s="32">
        <f t="shared" si="0"/>
        <v>11.692471970101442</v>
      </c>
      <c r="G22" s="3"/>
      <c r="H22" s="3"/>
      <c r="J22" s="58" t="s">
        <v>69</v>
      </c>
      <c r="K22" s="62" t="s">
        <v>71</v>
      </c>
      <c r="L22" s="63"/>
      <c r="M22" s="64">
        <f>K16</f>
        <v>1257</v>
      </c>
      <c r="N22" s="60"/>
      <c r="P22" s="112">
        <v>0</v>
      </c>
      <c r="Q22" s="30" t="e" cm="1">
        <f t="array" aca="1" ref="Q22" ca="1">INDIRECT("L"&amp;AJ21)</f>
        <v>#VALUE!</v>
      </c>
      <c r="R22" s="151" t="s">
        <v>241</v>
      </c>
      <c r="S22" s="30" t="e" cm="1">
        <f t="array" aca="1" ref="S22" ca="1">INDIRECT("L"&amp;AK21)</f>
        <v>#VALUE!</v>
      </c>
      <c r="T22" s="115">
        <v>0</v>
      </c>
      <c r="X22" s="2"/>
      <c r="Y22" s="7"/>
      <c r="Z22" s="7"/>
      <c r="AA22" s="2"/>
      <c r="AB22" s="7"/>
      <c r="AC22" s="7"/>
      <c r="AD22" s="2"/>
      <c r="AF22" s="7"/>
      <c r="AG22" s="2"/>
      <c r="AH22" s="7"/>
      <c r="AI22" s="7"/>
      <c r="AJ22" s="2">
        <f t="shared" si="1"/>
        <v>540</v>
      </c>
      <c r="AK22" s="7">
        <f t="shared" si="1"/>
        <v>542</v>
      </c>
      <c r="AL22" s="7"/>
    </row>
    <row r="23" spans="1:38" x14ac:dyDescent="0.25">
      <c r="A23" s="28" t="str">
        <f>_xlfn.XLOOKUP(P!C23,'Banco de Dados'!$B$3:$B$274,'Banco de Dados'!$K$3:$K$274,"")</f>
        <v>Rh</v>
      </c>
      <c r="B23" s="2">
        <f>_xlfn.XLOOKUP(P!C23,'Banco de Dados'!$B$3:$B$274,'Banco de Dados'!$L$3:$L$274,"")</f>
        <v>45</v>
      </c>
      <c r="C23" s="1">
        <v>20167</v>
      </c>
      <c r="D23" s="2">
        <f>_xlfn.XLOOKUP(P!C23,'Banco de Dados'!$B$3:$B$274,'Banco de Dados'!O$3:O$274,"")</f>
        <v>2210</v>
      </c>
      <c r="E23" s="2">
        <f>_xlfn.XLOOKUP(P!C23,'Banco de Dados'!$B$3:$B$274,'Banco de Dados'!P$3:P$274,"")</f>
        <v>152</v>
      </c>
      <c r="F23" s="32">
        <f t="shared" si="0"/>
        <v>6.877828054298643</v>
      </c>
      <c r="G23" s="3"/>
      <c r="H23" s="3"/>
      <c r="J23" s="7"/>
      <c r="P23" s="112">
        <v>0</v>
      </c>
      <c r="Q23" s="30" t="e" cm="1">
        <f t="array" aca="1" ref="Q23" ca="1">INDIRECT("L"&amp;AJ22)</f>
        <v>#VALUE!</v>
      </c>
      <c r="R23" s="151" t="s">
        <v>241</v>
      </c>
      <c r="S23" s="30" t="e" cm="1">
        <f t="array" aca="1" ref="S23" ca="1">INDIRECT("L"&amp;AK22)</f>
        <v>#VALUE!</v>
      </c>
      <c r="T23" s="115">
        <v>0</v>
      </c>
      <c r="W23" s="30"/>
      <c r="X23" s="2"/>
      <c r="Y23" s="7"/>
      <c r="Z23" s="7"/>
      <c r="AA23" s="2"/>
      <c r="AB23" s="7"/>
      <c r="AC23" s="7"/>
      <c r="AD23" s="2"/>
      <c r="AF23" s="7"/>
      <c r="AG23" s="2"/>
      <c r="AH23" s="7"/>
      <c r="AI23" s="7"/>
      <c r="AJ23" s="2">
        <f t="shared" si="1"/>
        <v>574</v>
      </c>
      <c r="AK23" s="7">
        <f t="shared" si="1"/>
        <v>576</v>
      </c>
      <c r="AL23" s="7"/>
    </row>
    <row r="24" spans="1:38" ht="15.75" x14ac:dyDescent="0.25">
      <c r="A24" s="28" t="str">
        <f>_xlfn.XLOOKUP(P!C24,'Banco de Dados'!$B$3:$B$274,'Banco de Dados'!$K$3:$K$274,"")</f>
        <v>Rh</v>
      </c>
      <c r="B24" s="2">
        <f>_xlfn.XLOOKUP(P!C24,'Banco de Dados'!$B$3:$B$274,'Banco de Dados'!$L$3:$L$274,"")</f>
        <v>45</v>
      </c>
      <c r="C24" s="1">
        <v>2696</v>
      </c>
      <c r="D24" s="2">
        <f>_xlfn.XLOOKUP(P!C24,'Banco de Dados'!$B$3:$B$274,'Banco de Dados'!O$3:O$274,"")</f>
        <v>16370</v>
      </c>
      <c r="E24" s="2">
        <f>_xlfn.XLOOKUP(P!C24,'Banco de Dados'!$B$3:$B$274,'Banco de Dados'!P$3:P$274,"")</f>
        <v>184</v>
      </c>
      <c r="F24" s="32">
        <f t="shared" si="0"/>
        <v>1.1240073304825902</v>
      </c>
      <c r="J24" s="7"/>
      <c r="K24" s="165" t="s">
        <v>218</v>
      </c>
      <c r="L24" s="166"/>
      <c r="M24" s="167"/>
      <c r="P24" s="112">
        <v>0</v>
      </c>
      <c r="Q24" s="30" t="e" cm="1">
        <f t="array" aca="1" ref="Q24" ca="1">INDIRECT("L"&amp;AJ23)</f>
        <v>#VALUE!</v>
      </c>
      <c r="R24" s="151" t="s">
        <v>241</v>
      </c>
      <c r="S24" s="30" t="e" cm="1">
        <f t="array" aca="1" ref="S24" ca="1">INDIRECT("L"&amp;AK23)</f>
        <v>#VALUE!</v>
      </c>
      <c r="T24" s="115">
        <v>0</v>
      </c>
      <c r="W24" s="30"/>
      <c r="X24" s="2"/>
      <c r="Y24" s="7"/>
      <c r="Z24" s="7"/>
      <c r="AA24" s="2"/>
      <c r="AB24" s="7"/>
      <c r="AC24" s="7"/>
      <c r="AD24" s="2"/>
      <c r="AF24" s="7"/>
      <c r="AG24" s="2"/>
      <c r="AH24" s="7"/>
      <c r="AI24" s="7"/>
      <c r="AJ24" s="2">
        <f t="shared" si="1"/>
        <v>608</v>
      </c>
      <c r="AK24" s="7">
        <f t="shared" si="1"/>
        <v>610</v>
      </c>
      <c r="AL24" s="7"/>
    </row>
    <row r="25" spans="1:38" x14ac:dyDescent="0.25">
      <c r="A25" s="28" t="str">
        <f>_xlfn.XLOOKUP(P!C25,'Banco de Dados'!$B$3:$B$274,'Banco de Dados'!$K$3:$K$274,"")</f>
        <v/>
      </c>
      <c r="B25" s="2" t="str">
        <f>_xlfn.XLOOKUP(P!C25,'Banco de Dados'!$B$3:$B$274,'Banco de Dados'!$L$3:$L$274,"")</f>
        <v/>
      </c>
      <c r="C25" s="2">
        <v>0</v>
      </c>
      <c r="D25" s="2" t="str">
        <f>_xlfn.XLOOKUP(P!C25,'Banco de Dados'!$B$3:$B$274,'Banco de Dados'!O$3:O$274,"")</f>
        <v/>
      </c>
      <c r="E25" s="2" t="str">
        <f>_xlfn.XLOOKUP(P!C25,'Banco de Dados'!$B$3:$B$274,'Banco de Dados'!P$3:P$274,"")</f>
        <v/>
      </c>
      <c r="F25" s="32" t="e">
        <f t="shared" si="0"/>
        <v>#VALUE!</v>
      </c>
      <c r="J25" s="7"/>
      <c r="K25" s="104" t="s">
        <v>236</v>
      </c>
      <c r="L25" s="108">
        <f>K16</f>
        <v>1257</v>
      </c>
      <c r="M25" s="109">
        <f>M16</f>
        <v>118</v>
      </c>
      <c r="P25" s="112">
        <v>0</v>
      </c>
      <c r="Q25" s="30" t="e" cm="1">
        <f t="array" aca="1" ref="Q25" ca="1">INDIRECT("L"&amp;AJ24)</f>
        <v>#VALUE!</v>
      </c>
      <c r="R25" s="151" t="s">
        <v>241</v>
      </c>
      <c r="S25" s="30" t="e" cm="1">
        <f t="array" aca="1" ref="S25" ca="1">INDIRECT("L"&amp;AK24)</f>
        <v>#VALUE!</v>
      </c>
      <c r="T25" s="115">
        <v>0</v>
      </c>
      <c r="W25" s="30"/>
      <c r="X25" s="2"/>
      <c r="Y25" s="7"/>
      <c r="Z25" s="7"/>
      <c r="AA25" s="2"/>
      <c r="AB25" s="7"/>
      <c r="AC25" s="7"/>
      <c r="AD25" s="2"/>
      <c r="AF25" s="7"/>
      <c r="AG25" s="2"/>
      <c r="AH25" s="7"/>
      <c r="AI25" s="7"/>
      <c r="AJ25" s="2">
        <f t="shared" si="1"/>
        <v>642</v>
      </c>
      <c r="AK25" s="7">
        <f t="shared" si="1"/>
        <v>644</v>
      </c>
      <c r="AL25" s="7"/>
    </row>
    <row r="26" spans="1:38" x14ac:dyDescent="0.25">
      <c r="A26" s="28" t="str">
        <f>_xlfn.XLOOKUP(P!C26,'Banco de Dados'!$B$3:$B$274,'Banco de Dados'!$K$3:$K$274,"")</f>
        <v/>
      </c>
      <c r="B26" s="2" t="str">
        <f>_xlfn.XLOOKUP(P!C26,'Banco de Dados'!$B$3:$B$274,'Banco de Dados'!$L$3:$L$274,"")</f>
        <v/>
      </c>
      <c r="C26" s="2">
        <v>0</v>
      </c>
      <c r="D26" s="2" t="str">
        <f>_xlfn.XLOOKUP(P!C26,'Banco de Dados'!$B$3:$B$274,'Banco de Dados'!O$3:O$274,"")</f>
        <v/>
      </c>
      <c r="E26" s="2" t="str">
        <f>_xlfn.XLOOKUP(P!C26,'Banco de Dados'!$B$3:$B$274,'Banco de Dados'!P$3:P$274,"")</f>
        <v/>
      </c>
      <c r="F26" s="32" t="e">
        <f t="shared" si="0"/>
        <v>#VALUE!</v>
      </c>
      <c r="K26" s="104" t="s">
        <v>237</v>
      </c>
      <c r="L26" s="105">
        <f>$L$9</f>
        <v>1.988</v>
      </c>
      <c r="M26" s="106">
        <f>$L$10</f>
        <v>3.4000000000000002E-2</v>
      </c>
      <c r="P26" s="112">
        <v>0</v>
      </c>
      <c r="Q26" s="30" t="e" cm="1">
        <f t="array" aca="1" ref="Q26" ca="1">INDIRECT("L"&amp;AJ25)</f>
        <v>#VALUE!</v>
      </c>
      <c r="R26" s="151" t="s">
        <v>241</v>
      </c>
      <c r="S26" s="30" t="e" cm="1">
        <f t="array" aca="1" ref="S26" ca="1">INDIRECT("L"&amp;AK25)</f>
        <v>#VALUE!</v>
      </c>
      <c r="T26" s="115">
        <v>0</v>
      </c>
      <c r="W26" s="30"/>
      <c r="X26" s="2"/>
      <c r="Y26" s="7"/>
      <c r="Z26" s="7"/>
      <c r="AA26" s="2"/>
      <c r="AB26" s="7"/>
      <c r="AC26" s="7"/>
      <c r="AD26" s="2"/>
      <c r="AF26" s="7"/>
      <c r="AG26" s="2"/>
      <c r="AH26" s="7"/>
      <c r="AI26" s="7"/>
      <c r="AJ26" s="2">
        <f t="shared" si="1"/>
        <v>676</v>
      </c>
      <c r="AK26" s="7">
        <f t="shared" si="1"/>
        <v>678</v>
      </c>
      <c r="AL26" s="7"/>
    </row>
    <row r="27" spans="1:38" x14ac:dyDescent="0.25">
      <c r="A27" s="28" t="str">
        <f>_xlfn.XLOOKUP(P!C27,'Banco de Dados'!$B$3:$B$274,'Banco de Dados'!$K$3:$K$274,"")</f>
        <v/>
      </c>
      <c r="B27" s="2" t="str">
        <f>_xlfn.XLOOKUP(P!C27,'Banco de Dados'!$B$3:$B$274,'Banco de Dados'!$L$3:$L$274,"")</f>
        <v/>
      </c>
      <c r="C27" s="2">
        <v>0</v>
      </c>
      <c r="D27" s="2" t="str">
        <f>_xlfn.XLOOKUP(P!C27,'Banco de Dados'!$B$3:$B$274,'Banco de Dados'!O$3:O$274,"")</f>
        <v/>
      </c>
      <c r="E27" s="2" t="str">
        <f>_xlfn.XLOOKUP(P!C27,'Banco de Dados'!$B$3:$B$274,'Banco de Dados'!P$3:P$274,"")</f>
        <v/>
      </c>
      <c r="F27" s="32" t="e">
        <f t="shared" si="0"/>
        <v>#VALUE!</v>
      </c>
      <c r="K27" s="104" t="s">
        <v>238</v>
      </c>
      <c r="L27" s="105">
        <f>$M$11</f>
        <v>1257</v>
      </c>
      <c r="M27" s="106">
        <f>$M$12</f>
        <v>118</v>
      </c>
      <c r="P27" s="112">
        <v>0</v>
      </c>
      <c r="Q27" s="30" t="e" cm="1">
        <f t="array" aca="1" ref="Q27" ca="1">INDIRECT("L"&amp;AJ26)</f>
        <v>#VALUE!</v>
      </c>
      <c r="R27" s="151" t="s">
        <v>241</v>
      </c>
      <c r="S27" s="30" t="e" cm="1">
        <f t="array" aca="1" ref="S27" ca="1">INDIRECT("L"&amp;AK26)</f>
        <v>#VALUE!</v>
      </c>
      <c r="T27" s="115">
        <v>0</v>
      </c>
      <c r="W27" s="30"/>
      <c r="X27" s="2"/>
      <c r="Y27" s="7"/>
      <c r="Z27" s="7"/>
      <c r="AA27" s="2"/>
      <c r="AB27" s="7"/>
      <c r="AC27" s="7"/>
      <c r="AD27" s="2"/>
      <c r="AF27" s="7"/>
      <c r="AG27" s="2"/>
      <c r="AH27" s="7"/>
      <c r="AI27" s="7"/>
      <c r="AJ27" s="2">
        <f t="shared" ref="AJ27:AK32" si="2">AJ26+$AI$7</f>
        <v>710</v>
      </c>
      <c r="AK27" s="7">
        <f t="shared" si="2"/>
        <v>712</v>
      </c>
      <c r="AL27" s="7"/>
    </row>
    <row r="28" spans="1:38" x14ac:dyDescent="0.25">
      <c r="A28" s="28" t="str">
        <f>_xlfn.XLOOKUP(P!C28,'Banco de Dados'!$B$3:$B$274,'Banco de Dados'!$K$3:$K$274,"")</f>
        <v/>
      </c>
      <c r="B28" s="2" t="str">
        <f>_xlfn.XLOOKUP(P!C28,'Banco de Dados'!$B$3:$B$274,'Banco de Dados'!$L$3:$L$274,"")</f>
        <v/>
      </c>
      <c r="C28" s="2">
        <v>0</v>
      </c>
      <c r="D28" s="2" t="str">
        <f>_xlfn.XLOOKUP(P!C28,'Banco de Dados'!$B$3:$B$274,'Banco de Dados'!O$3:O$274,"")</f>
        <v/>
      </c>
      <c r="E28" s="2" t="str">
        <f>_xlfn.XLOOKUP(P!C28,'Banco de Dados'!$B$3:$B$274,'Banco de Dados'!P$3:P$274,"")</f>
        <v/>
      </c>
      <c r="F28" s="32" t="e">
        <f t="shared" si="0"/>
        <v>#VALUE!</v>
      </c>
      <c r="K28" s="69" t="s">
        <v>217</v>
      </c>
      <c r="L28" s="110">
        <f>SQRT(((M25/L25)^2)+((M26/L26)^2)+((M27/L27)^2))</f>
        <v>0.13385540455399753</v>
      </c>
      <c r="M28" s="71" t="str">
        <f>M31</f>
        <v>mg/kg</v>
      </c>
      <c r="P28" s="112">
        <v>0</v>
      </c>
      <c r="Q28" s="30" t="e" cm="1">
        <f t="array" aca="1" ref="Q28" ca="1">INDIRECT("L"&amp;AJ27)</f>
        <v>#VALUE!</v>
      </c>
      <c r="R28" s="151" t="s">
        <v>241</v>
      </c>
      <c r="S28" s="30" t="e" cm="1">
        <f t="array" aca="1" ref="S28" ca="1">INDIRECT("L"&amp;AK27)</f>
        <v>#VALUE!</v>
      </c>
      <c r="T28" s="115">
        <v>0</v>
      </c>
      <c r="W28" s="30"/>
      <c r="X28" s="2"/>
      <c r="Y28" s="7"/>
      <c r="Z28" s="7"/>
      <c r="AA28" s="2"/>
      <c r="AB28" s="7"/>
      <c r="AC28" s="7"/>
      <c r="AD28" s="2"/>
      <c r="AF28" s="7"/>
      <c r="AG28" s="2"/>
      <c r="AH28" s="7"/>
      <c r="AI28" s="7"/>
      <c r="AJ28" s="2">
        <f t="shared" si="2"/>
        <v>744</v>
      </c>
      <c r="AK28" s="7">
        <f t="shared" si="2"/>
        <v>746</v>
      </c>
      <c r="AL28" s="7"/>
    </row>
    <row r="29" spans="1:38" x14ac:dyDescent="0.25">
      <c r="A29" s="28" t="str">
        <f>_xlfn.XLOOKUP(P!C29,'Banco de Dados'!$B$3:$B$274,'Banco de Dados'!$K$3:$K$274,"")</f>
        <v/>
      </c>
      <c r="B29" s="2" t="str">
        <f>_xlfn.XLOOKUP(P!C29,'Banco de Dados'!$B$3:$B$274,'Banco de Dados'!$L$3:$L$274,"")</f>
        <v/>
      </c>
      <c r="C29" s="2">
        <v>0</v>
      </c>
      <c r="D29" s="2" t="str">
        <f>_xlfn.XLOOKUP(P!C29,'Banco de Dados'!$B$3:$B$274,'Banco de Dados'!O$3:O$274,"")</f>
        <v/>
      </c>
      <c r="E29" s="2" t="str">
        <f>_xlfn.XLOOKUP(P!C29,'Banco de Dados'!$B$3:$B$274,'Banco de Dados'!P$3:P$274,"")</f>
        <v/>
      </c>
      <c r="F29" s="32" t="e">
        <f t="shared" si="0"/>
        <v>#VALUE!</v>
      </c>
      <c r="P29" s="112">
        <v>0</v>
      </c>
      <c r="Q29" s="30" t="e" cm="1">
        <f t="array" aca="1" ref="Q29" ca="1">INDIRECT("L"&amp;AJ28)</f>
        <v>#VALUE!</v>
      </c>
      <c r="R29" s="151" t="s">
        <v>241</v>
      </c>
      <c r="S29" s="30" t="e" cm="1">
        <f t="array" aca="1" ref="S29" ca="1">INDIRECT("L"&amp;AK28)</f>
        <v>#VALUE!</v>
      </c>
      <c r="T29" s="115">
        <v>0</v>
      </c>
      <c r="W29" s="30"/>
      <c r="X29" s="2"/>
      <c r="Y29" s="7"/>
      <c r="Z29" s="7"/>
      <c r="AA29" s="2"/>
      <c r="AB29" s="7"/>
      <c r="AC29" s="7"/>
      <c r="AD29" s="2"/>
      <c r="AF29" s="7"/>
      <c r="AG29" s="2"/>
      <c r="AH29" s="7"/>
      <c r="AI29" s="7"/>
      <c r="AJ29" s="2">
        <f t="shared" si="2"/>
        <v>778</v>
      </c>
      <c r="AK29" s="7">
        <f t="shared" si="2"/>
        <v>780</v>
      </c>
      <c r="AL29" s="7"/>
    </row>
    <row r="30" spans="1:38" ht="15.75" x14ac:dyDescent="0.25">
      <c r="A30" s="28" t="str">
        <f>_xlfn.XLOOKUP(P!C30,'Banco de Dados'!$B$3:$B$274,'Banco de Dados'!$K$3:$K$274,"")</f>
        <v/>
      </c>
      <c r="B30" s="2" t="str">
        <f>_xlfn.XLOOKUP(P!C30,'Banco de Dados'!$B$3:$B$274,'Banco de Dados'!$L$3:$L$274,"")</f>
        <v/>
      </c>
      <c r="C30" s="2">
        <v>0</v>
      </c>
      <c r="D30" s="2" t="str">
        <f>_xlfn.XLOOKUP(P!C30,'Banco de Dados'!$B$3:$B$274,'Banco de Dados'!O$3:O$274,"")</f>
        <v/>
      </c>
      <c r="E30" s="2" t="str">
        <f>_xlfn.XLOOKUP(P!C30,'Banco de Dados'!$B$3:$B$274,'Banco de Dados'!P$3:P$274,"")</f>
        <v/>
      </c>
      <c r="F30" s="32" t="e">
        <f t="shared" si="0"/>
        <v>#VALUE!</v>
      </c>
      <c r="K30" s="101" t="s">
        <v>216</v>
      </c>
      <c r="L30" s="102" t="str">
        <f>A6</f>
        <v>ab</v>
      </c>
      <c r="M30" s="103" t="str">
        <f>$M$7</f>
        <v>Cr</v>
      </c>
      <c r="P30" s="112">
        <v>0</v>
      </c>
      <c r="Q30" s="30" t="e" cm="1">
        <f t="array" aca="1" ref="Q30" ca="1">INDIRECT("L"&amp;AJ29)</f>
        <v>#VALUE!</v>
      </c>
      <c r="R30" s="151" t="s">
        <v>241</v>
      </c>
      <c r="S30" s="30" t="e" cm="1">
        <f t="array" aca="1" ref="S30" ca="1">INDIRECT("L"&amp;AK29)</f>
        <v>#VALUE!</v>
      </c>
      <c r="T30" s="115">
        <v>0</v>
      </c>
      <c r="W30" s="30"/>
      <c r="X30" s="2"/>
      <c r="Y30" s="7"/>
      <c r="Z30" s="7"/>
      <c r="AA30" s="2"/>
      <c r="AB30" s="7"/>
      <c r="AC30" s="7"/>
      <c r="AD30" s="2"/>
      <c r="AF30" s="7"/>
      <c r="AG30" s="2"/>
      <c r="AH30" s="7"/>
      <c r="AI30" s="7"/>
      <c r="AJ30" s="2">
        <f t="shared" si="2"/>
        <v>812</v>
      </c>
      <c r="AK30" s="7">
        <f t="shared" si="2"/>
        <v>814</v>
      </c>
      <c r="AL30" s="7"/>
    </row>
    <row r="31" spans="1:38" x14ac:dyDescent="0.25">
      <c r="A31" s="28" t="str">
        <f>_xlfn.XLOOKUP(P!C31,'Banco de Dados'!$B$3:$B$274,'Banco de Dados'!$K$3:$K$274,"")</f>
        <v/>
      </c>
      <c r="B31" s="2" t="str">
        <f>_xlfn.XLOOKUP(P!C31,'Banco de Dados'!$B$3:$B$274,'Banco de Dados'!$L$3:$L$274,"")</f>
        <v/>
      </c>
      <c r="C31" s="2">
        <v>0</v>
      </c>
      <c r="D31" s="2" t="str">
        <f>_xlfn.XLOOKUP(P!C31,'Banco de Dados'!$B$3:$B$274,'Banco de Dados'!O$3:O$274,"")</f>
        <v/>
      </c>
      <c r="E31" s="2" t="str">
        <f>_xlfn.XLOOKUP(P!C31,'Banco de Dados'!$B$3:$B$274,'Banco de Dados'!P$3:P$274,"")</f>
        <v/>
      </c>
      <c r="F31" s="32" t="e">
        <f t="shared" si="0"/>
        <v>#VALUE!</v>
      </c>
      <c r="J31" s="7"/>
      <c r="K31" s="68" t="s">
        <v>68</v>
      </c>
      <c r="L31" s="27">
        <f>(K20*M22)/M20</f>
        <v>1.9880000000000002</v>
      </c>
      <c r="M31" s="66" t="str">
        <f>$M$9</f>
        <v>mg/kg</v>
      </c>
      <c r="P31" s="112">
        <v>0</v>
      </c>
      <c r="Q31" s="30" t="e" cm="1">
        <f t="array" aca="1" ref="Q31" ca="1">INDIRECT("L"&amp;AJ30)</f>
        <v>#VALUE!</v>
      </c>
      <c r="R31" s="151" t="s">
        <v>241</v>
      </c>
      <c r="S31" s="30" t="e" cm="1">
        <f t="array" aca="1" ref="S31" ca="1">INDIRECT("L"&amp;AK30)</f>
        <v>#VALUE!</v>
      </c>
      <c r="T31" s="115">
        <v>0</v>
      </c>
      <c r="W31" s="30"/>
      <c r="X31" s="2"/>
      <c r="Y31" s="7"/>
      <c r="Z31" s="7"/>
      <c r="AA31" s="2"/>
      <c r="AB31" s="7"/>
      <c r="AC31" s="7"/>
      <c r="AD31" s="2"/>
      <c r="AF31" s="7"/>
      <c r="AG31" s="2"/>
      <c r="AH31" s="7"/>
      <c r="AI31" s="7"/>
      <c r="AJ31" s="2">
        <f t="shared" si="2"/>
        <v>846</v>
      </c>
      <c r="AK31" s="7">
        <f t="shared" si="2"/>
        <v>848</v>
      </c>
      <c r="AL31" s="7"/>
    </row>
    <row r="32" spans="1:38" x14ac:dyDescent="0.25">
      <c r="A32" s="28" t="str">
        <f>_xlfn.XLOOKUP(P!C32,'Banco de Dados'!$B$3:$B$274,'Banco de Dados'!$K$3:$K$274,"")</f>
        <v/>
      </c>
      <c r="B32" s="2" t="str">
        <f>_xlfn.XLOOKUP(P!C32,'Banco de Dados'!$B$3:$B$274,'Banco de Dados'!$L$3:$L$274,"")</f>
        <v/>
      </c>
      <c r="C32" s="2">
        <v>0</v>
      </c>
      <c r="D32" s="2" t="str">
        <f>_xlfn.XLOOKUP(P!C32,'Banco de Dados'!$B$3:$B$274,'Banco de Dados'!O$3:O$274,"")</f>
        <v/>
      </c>
      <c r="E32" s="2" t="str">
        <f>_xlfn.XLOOKUP(P!C32,'Banco de Dados'!$B$3:$B$274,'Banco de Dados'!P$3:P$274,"")</f>
        <v/>
      </c>
      <c r="F32" s="32" t="e">
        <f t="shared" si="0"/>
        <v>#VALUE!</v>
      </c>
      <c r="J32" s="7"/>
      <c r="K32" s="111" t="s">
        <v>246</v>
      </c>
      <c r="L32" s="125">
        <f>SQRT(((M25/L25)^2)+((M26/L26)^2)+((M27/L27)^2))</f>
        <v>0.13385540455399753</v>
      </c>
      <c r="M32" s="66"/>
      <c r="N32"/>
      <c r="P32" s="113">
        <v>0</v>
      </c>
      <c r="Q32" s="119" t="e" cm="1">
        <f t="array" aca="1" ref="Q32" ca="1">INDIRECT("L"&amp;AJ31)</f>
        <v>#VALUE!</v>
      </c>
      <c r="R32" s="120" t="s">
        <v>241</v>
      </c>
      <c r="S32" s="119" t="e" cm="1">
        <f t="array" aca="1" ref="S32" ca="1">INDIRECT("L"&amp;AK31)</f>
        <v>#VALUE!</v>
      </c>
      <c r="T32" s="116">
        <v>0</v>
      </c>
      <c r="X32" s="2"/>
      <c r="Y32" s="7"/>
      <c r="Z32" s="7"/>
      <c r="AA32" s="2"/>
      <c r="AB32" s="7"/>
      <c r="AC32" s="7"/>
      <c r="AD32" s="2"/>
      <c r="AF32" s="7"/>
      <c r="AG32" s="2"/>
      <c r="AH32" s="7"/>
      <c r="AI32" s="7"/>
      <c r="AJ32" s="2">
        <f t="shared" si="2"/>
        <v>880</v>
      </c>
      <c r="AK32" s="7">
        <f t="shared" si="2"/>
        <v>882</v>
      </c>
      <c r="AL32" s="7"/>
    </row>
    <row r="33" spans="1:38" x14ac:dyDescent="0.25">
      <c r="A33" s="28" t="str">
        <f>_xlfn.XLOOKUP(P!C33,'Banco de Dados'!$B$3:$B$274,'Banco de Dados'!$K$3:$K$274,"")</f>
        <v/>
      </c>
      <c r="B33" s="2" t="str">
        <f>_xlfn.XLOOKUP(P!C33,'Banco de Dados'!$B$3:$B$274,'Banco de Dados'!$L$3:$L$274,"")</f>
        <v/>
      </c>
      <c r="C33" s="2">
        <v>0</v>
      </c>
      <c r="D33" s="2" t="str">
        <f>_xlfn.XLOOKUP(P!C33,'Banco de Dados'!$B$3:$B$274,'Banco de Dados'!O$3:O$274,"")</f>
        <v/>
      </c>
      <c r="E33" s="2" t="str">
        <f>_xlfn.XLOOKUP(P!C33,'Banco de Dados'!$B$3:$B$274,'Banco de Dados'!P$3:P$274,"")</f>
        <v/>
      </c>
      <c r="F33" s="32" t="e">
        <f t="shared" si="0"/>
        <v>#VALUE!</v>
      </c>
      <c r="G33" s="3"/>
      <c r="H33" s="3"/>
      <c r="J33" s="7"/>
      <c r="K33" s="69" t="s">
        <v>247</v>
      </c>
      <c r="L33" s="70">
        <f>L32*L31</f>
        <v>0.26610454425334712</v>
      </c>
      <c r="M33" s="71" t="str">
        <f>$M$9</f>
        <v>mg/kg</v>
      </c>
      <c r="N33"/>
      <c r="X33" s="2"/>
      <c r="Y33" s="7"/>
      <c r="Z33" s="7"/>
      <c r="AA33" s="2"/>
      <c r="AB33" s="7"/>
      <c r="AC33" s="7"/>
      <c r="AD33" s="2"/>
      <c r="AF33" s="7"/>
      <c r="AG33" s="2"/>
      <c r="AH33" s="7"/>
      <c r="AI33" s="7"/>
      <c r="AJ33" s="2"/>
      <c r="AK33" s="7"/>
      <c r="AL33" s="7"/>
    </row>
    <row r="34" spans="1:38" x14ac:dyDescent="0.25">
      <c r="A34" s="28" t="str">
        <f>_xlfn.XLOOKUP(P!C34,'Banco de Dados'!$B$3:$B$274,'Banco de Dados'!$K$3:$K$274,"")</f>
        <v/>
      </c>
      <c r="B34" s="2" t="str">
        <f>_xlfn.XLOOKUP(P!C34,'Banco de Dados'!$B$3:$B$274,'Banco de Dados'!$L$3:$L$274,"")</f>
        <v/>
      </c>
      <c r="C34" s="2">
        <v>0</v>
      </c>
      <c r="D34" s="2" t="str">
        <f>_xlfn.XLOOKUP(P!C34,'Banco de Dados'!$B$3:$B$274,'Banco de Dados'!O$3:O$274,"")</f>
        <v/>
      </c>
      <c r="E34" s="2" t="str">
        <f>_xlfn.XLOOKUP(P!C34,'Banco de Dados'!$B$3:$B$274,'Banco de Dados'!P$3:P$274,"")</f>
        <v/>
      </c>
      <c r="F34" s="32" t="e">
        <f t="shared" si="0"/>
        <v>#VALUE!</v>
      </c>
      <c r="G34" s="3"/>
      <c r="H34" s="3"/>
      <c r="J34" s="7"/>
      <c r="K34" s="123"/>
      <c r="L34" s="124"/>
      <c r="N34"/>
      <c r="X34" s="2"/>
      <c r="Y34" s="7"/>
      <c r="Z34" s="7"/>
      <c r="AA34" s="2"/>
      <c r="AB34" s="7"/>
      <c r="AC34" s="7"/>
      <c r="AD34" s="2"/>
      <c r="AF34" s="7"/>
      <c r="AG34" s="2"/>
      <c r="AH34" s="7"/>
      <c r="AI34" s="7"/>
      <c r="AJ34" s="2"/>
      <c r="AK34" s="7"/>
      <c r="AL34" s="7"/>
    </row>
    <row r="35" spans="1:38" x14ac:dyDescent="0.25">
      <c r="A35" s="28" t="str">
        <f>_xlfn.XLOOKUP(P!C35,'Banco de Dados'!$B$3:$B$274,'Banco de Dados'!$K$3:$K$274,"")</f>
        <v/>
      </c>
      <c r="B35" s="2" t="str">
        <f>_xlfn.XLOOKUP(P!C35,'Banco de Dados'!$B$3:$B$274,'Banco de Dados'!$L$3:$L$274,"")</f>
        <v/>
      </c>
      <c r="C35" s="2">
        <v>0</v>
      </c>
      <c r="D35" s="2" t="str">
        <f>_xlfn.XLOOKUP(P!C35,'Banco de Dados'!$B$3:$B$274,'Banco de Dados'!O$3:O$274,"")</f>
        <v/>
      </c>
      <c r="E35" s="2" t="str">
        <f>_xlfn.XLOOKUP(P!C35,'Banco de Dados'!$B$3:$B$274,'Banco de Dados'!P$3:P$274,"")</f>
        <v/>
      </c>
      <c r="F35" s="32" t="e">
        <f t="shared" si="0"/>
        <v>#VALUE!</v>
      </c>
      <c r="G35" s="3"/>
      <c r="H35" s="3"/>
      <c r="J35" s="7"/>
      <c r="L35"/>
      <c r="M35"/>
      <c r="X35" s="2"/>
      <c r="Y35" s="7"/>
      <c r="Z35" s="7"/>
      <c r="AA35" s="2"/>
      <c r="AB35" s="7"/>
      <c r="AC35" s="7"/>
      <c r="AD35" s="2"/>
      <c r="AF35" s="7"/>
      <c r="AG35" s="2"/>
      <c r="AH35" s="7"/>
      <c r="AI35" s="7"/>
      <c r="AJ35" s="2"/>
      <c r="AK35" s="7"/>
      <c r="AL35" s="7"/>
    </row>
    <row r="36" spans="1:38" x14ac:dyDescent="0.25">
      <c r="A36" s="28" t="str">
        <f>_xlfn.XLOOKUP(P!C36,'Banco de Dados'!$B$3:$B$274,'Banco de Dados'!$K$3:$K$274,"")</f>
        <v/>
      </c>
      <c r="B36" s="2" t="str">
        <f>_xlfn.XLOOKUP(P!C36,'Banco de Dados'!$B$3:$B$274,'Banco de Dados'!$L$3:$L$274,"")</f>
        <v/>
      </c>
      <c r="C36" s="2">
        <v>0</v>
      </c>
      <c r="D36" s="2" t="str">
        <f>_xlfn.XLOOKUP(P!C36,'Banco de Dados'!$B$3:$B$274,'Banco de Dados'!O$3:O$274,"")</f>
        <v/>
      </c>
      <c r="E36" s="2" t="str">
        <f>_xlfn.XLOOKUP(P!C36,'Banco de Dados'!$B$3:$B$274,'Banco de Dados'!P$3:P$274,"")</f>
        <v/>
      </c>
      <c r="F36" s="32" t="e">
        <f t="shared" si="0"/>
        <v>#VALUE!</v>
      </c>
      <c r="G36" s="3"/>
      <c r="H36" s="3"/>
      <c r="J36" s="7"/>
      <c r="L36"/>
      <c r="M36"/>
      <c r="X36" s="2"/>
      <c r="Y36" s="7"/>
      <c r="Z36" s="7"/>
      <c r="AA36" s="2"/>
      <c r="AB36" s="7"/>
      <c r="AC36" s="7"/>
      <c r="AD36" s="2"/>
      <c r="AF36" s="7"/>
      <c r="AG36" s="2"/>
      <c r="AH36" s="7"/>
      <c r="AI36" s="7"/>
      <c r="AJ36" s="2"/>
      <c r="AK36" s="7"/>
      <c r="AL36" s="7"/>
    </row>
    <row r="37" spans="1:38" x14ac:dyDescent="0.25">
      <c r="A37" s="28" t="str">
        <f>_xlfn.XLOOKUP(P!C37,'Banco de Dados'!$B$3:$B$274,'Banco de Dados'!$K$3:$K$274,"")</f>
        <v/>
      </c>
      <c r="B37" s="2" t="str">
        <f>_xlfn.XLOOKUP(P!C37,'Banco de Dados'!$B$3:$B$274,'Banco de Dados'!$L$3:$L$274,"")</f>
        <v/>
      </c>
      <c r="C37" s="2">
        <v>0</v>
      </c>
      <c r="D37" s="2" t="str">
        <f>_xlfn.XLOOKUP(P!C37,'Banco de Dados'!$B$3:$B$274,'Banco de Dados'!O$3:O$274,"")</f>
        <v/>
      </c>
      <c r="E37" s="2" t="str">
        <f>_xlfn.XLOOKUP(P!C37,'Banco de Dados'!$B$3:$B$274,'Banco de Dados'!P$3:P$274,"")</f>
        <v/>
      </c>
      <c r="F37" s="32" t="e">
        <f t="shared" si="0"/>
        <v>#VALUE!</v>
      </c>
      <c r="G37" s="3"/>
      <c r="H37" s="3"/>
      <c r="J37" s="7"/>
      <c r="L37"/>
      <c r="M37"/>
      <c r="X37" s="2"/>
      <c r="Y37" s="7"/>
      <c r="Z37" s="7"/>
      <c r="AA37" s="2"/>
      <c r="AB37" s="7"/>
      <c r="AC37" s="7"/>
      <c r="AD37" s="2"/>
      <c r="AF37" s="7"/>
      <c r="AG37" s="2"/>
      <c r="AH37" s="7"/>
      <c r="AI37" s="7"/>
      <c r="AJ37" s="2"/>
      <c r="AK37" s="7"/>
      <c r="AL37" s="7"/>
    </row>
    <row r="38" spans="1:38" x14ac:dyDescent="0.25">
      <c r="A38" s="28" t="str">
        <f>_xlfn.XLOOKUP(P!C38,'Banco de Dados'!$B$3:$B$274,'Banco de Dados'!$K$3:$K$274,"")</f>
        <v/>
      </c>
      <c r="B38" s="2" t="str">
        <f>_xlfn.XLOOKUP(P!C38,'Banco de Dados'!$B$3:$B$274,'Banco de Dados'!$L$3:$L$274,"")</f>
        <v/>
      </c>
      <c r="C38" s="2">
        <v>0</v>
      </c>
      <c r="D38" s="2" t="str">
        <f>_xlfn.XLOOKUP(P!C38,'Banco de Dados'!$B$3:$B$274,'Banco de Dados'!O$3:O$274,"")</f>
        <v/>
      </c>
      <c r="E38" s="2" t="str">
        <f>_xlfn.XLOOKUP(P!C38,'Banco de Dados'!$B$3:$B$274,'Banco de Dados'!P$3:P$274,"")</f>
        <v/>
      </c>
      <c r="F38" s="32" t="e">
        <f t="shared" si="0"/>
        <v>#VALUE!</v>
      </c>
      <c r="G38" s="3"/>
      <c r="H38" s="3"/>
      <c r="J38" s="7"/>
      <c r="L38"/>
      <c r="M38"/>
      <c r="X38" s="2"/>
      <c r="Y38" s="7"/>
      <c r="Z38" s="7"/>
      <c r="AA38" s="2"/>
      <c r="AB38" s="7"/>
      <c r="AC38" s="7"/>
      <c r="AD38" s="2"/>
      <c r="AF38" s="7"/>
      <c r="AG38" s="2"/>
      <c r="AH38" s="7"/>
      <c r="AI38" s="7"/>
      <c r="AJ38" s="2"/>
      <c r="AK38" s="7"/>
      <c r="AL38" s="7"/>
    </row>
    <row r="39" spans="1:38" ht="7.15" customHeight="1" x14ac:dyDescent="0.25">
      <c r="A39" s="43"/>
      <c r="B39" s="43"/>
      <c r="C39" s="43"/>
      <c r="D39" s="43"/>
      <c r="E39" s="43"/>
      <c r="F39" s="75"/>
      <c r="G39" s="45"/>
      <c r="H39" s="45"/>
      <c r="J39" s="43"/>
      <c r="K39" s="43"/>
      <c r="L39" s="43"/>
      <c r="M39" s="43"/>
      <c r="N39" s="43"/>
      <c r="P39" s="43"/>
      <c r="Q39" s="43"/>
      <c r="R39" s="43"/>
      <c r="S39" s="43"/>
      <c r="T39" s="43"/>
      <c r="U39" s="43"/>
      <c r="X39" s="2"/>
      <c r="Y39" s="7"/>
      <c r="Z39" s="7"/>
      <c r="AA39" s="2"/>
      <c r="AB39" s="7"/>
      <c r="AC39" s="7"/>
      <c r="AD39" s="2"/>
      <c r="AE39" s="43"/>
      <c r="AF39" s="7"/>
      <c r="AG39" s="2"/>
      <c r="AH39" s="7"/>
      <c r="AI39" s="7"/>
      <c r="AJ39" s="2"/>
      <c r="AK39" s="7"/>
      <c r="AL39" s="7"/>
    </row>
    <row r="40" spans="1:38" ht="15.75" x14ac:dyDescent="0.25">
      <c r="A40" s="36" t="str">
        <f>'Nome das Amostras'!A5</f>
        <v>ac</v>
      </c>
      <c r="B40" s="164" t="str">
        <f>VLOOKUP(A40,'Nome das Amostras'!$A$3:$D$28,2,FALSE)</f>
        <v>R2</v>
      </c>
      <c r="C40" s="164"/>
      <c r="D40" s="51" t="s">
        <v>65</v>
      </c>
      <c r="E40" s="52">
        <f>'Banco de Dados'!$O$13/'Banco de Dados'!V13</f>
        <v>0.69493521790341584</v>
      </c>
      <c r="F40" s="74"/>
      <c r="G40" s="3"/>
      <c r="H40" s="3"/>
      <c r="J40" s="7"/>
      <c r="X40" s="2"/>
      <c r="Y40" s="7"/>
      <c r="Z40" s="7"/>
      <c r="AA40" s="2"/>
      <c r="AB40" s="7"/>
      <c r="AC40" s="7"/>
      <c r="AD40" s="2"/>
      <c r="AF40" s="7"/>
      <c r="AG40" s="2"/>
      <c r="AH40" s="7"/>
      <c r="AI40" s="7"/>
      <c r="AJ40" s="2"/>
      <c r="AK40" s="7"/>
      <c r="AL40" s="7"/>
    </row>
    <row r="41" spans="1:38" ht="15.75" x14ac:dyDescent="0.25">
      <c r="A41" s="107" t="s">
        <v>1</v>
      </c>
      <c r="B41" s="107" t="s">
        <v>0</v>
      </c>
      <c r="C41" s="107" t="s">
        <v>212</v>
      </c>
      <c r="D41" s="107" t="s">
        <v>209</v>
      </c>
      <c r="E41" s="107" t="s">
        <v>213</v>
      </c>
      <c r="F41" s="76" t="s">
        <v>219</v>
      </c>
      <c r="G41" s="54" t="s">
        <v>140</v>
      </c>
      <c r="H41" s="54" t="s">
        <v>66</v>
      </c>
      <c r="J41" s="7"/>
      <c r="K41" s="72" t="str">
        <f>A40</f>
        <v>ac</v>
      </c>
      <c r="L41" s="55" t="s">
        <v>215</v>
      </c>
      <c r="M41" s="41" t="str">
        <f>$A$1</f>
        <v>Cromo</v>
      </c>
      <c r="N41" s="3"/>
      <c r="X41" s="2"/>
      <c r="Y41" s="7"/>
      <c r="Z41" s="7"/>
      <c r="AA41" s="2"/>
      <c r="AB41" s="7"/>
      <c r="AC41" s="7"/>
      <c r="AD41" s="2"/>
      <c r="AF41" s="7"/>
      <c r="AG41" s="2"/>
      <c r="AH41" s="7"/>
      <c r="AI41" s="7"/>
      <c r="AJ41" s="2"/>
      <c r="AK41" s="7"/>
      <c r="AL41" s="7"/>
    </row>
    <row r="42" spans="1:38" x14ac:dyDescent="0.25">
      <c r="A42" s="28" t="str">
        <f>_xlfn.XLOOKUP(P!C42,'Banco de Dados'!$B$3:$B$274,'Banco de Dados'!$K$3:$K$274,"")</f>
        <v>Si</v>
      </c>
      <c r="B42" s="2" cm="1">
        <f t="array" ref="B42:E72">Dados!R5:U35</f>
        <v>14</v>
      </c>
      <c r="C42" s="2">
        <v>1740</v>
      </c>
      <c r="D42" s="2">
        <v>4158</v>
      </c>
      <c r="E42" s="2">
        <v>86</v>
      </c>
      <c r="F42" s="32">
        <f>(E42*100)/D42</f>
        <v>2.0683020683020681</v>
      </c>
      <c r="G42" s="3">
        <f t="shared" ref="G42:H69" si="3">D42*$E$40</f>
        <v>2889.5406360424031</v>
      </c>
      <c r="H42" s="3">
        <f t="shared" si="3"/>
        <v>59.764428739693763</v>
      </c>
      <c r="J42" s="7"/>
      <c r="K42" s="5" t="s">
        <v>210</v>
      </c>
      <c r="L42" s="5"/>
      <c r="M42" s="5" t="s">
        <v>211</v>
      </c>
      <c r="X42" s="2"/>
      <c r="Y42" s="7"/>
      <c r="Z42" s="7"/>
      <c r="AA42" s="2"/>
      <c r="AB42" s="7"/>
      <c r="AC42" s="7"/>
      <c r="AD42" s="2"/>
      <c r="AF42" s="7"/>
      <c r="AG42" s="2"/>
      <c r="AH42" s="7"/>
      <c r="AI42" s="7"/>
      <c r="AJ42" s="2"/>
      <c r="AK42" s="7"/>
      <c r="AL42" s="7"/>
    </row>
    <row r="43" spans="1:38" x14ac:dyDescent="0.25">
      <c r="A43" s="28" t="str">
        <f>_xlfn.XLOOKUP(P!C43,'Banco de Dados'!$B$3:$B$274,'Banco de Dados'!$K$3:$K$274,"")</f>
        <v>P</v>
      </c>
      <c r="B43" s="2">
        <v>15</v>
      </c>
      <c r="C43" s="2">
        <v>2013</v>
      </c>
      <c r="D43" s="2">
        <v>831</v>
      </c>
      <c r="E43" s="2">
        <v>71</v>
      </c>
      <c r="F43" s="32">
        <f t="shared" ref="F43:F72" si="4">(E43*100)/D43</f>
        <v>8.5439229843561968</v>
      </c>
      <c r="G43" s="3">
        <f t="shared" si="3"/>
        <v>577.49116607773851</v>
      </c>
      <c r="H43" s="3">
        <f t="shared" si="3"/>
        <v>49.340400471142523</v>
      </c>
      <c r="J43" s="7"/>
      <c r="K43" s="6">
        <f>_xlfn.XLOOKUP($B$4,A42:A69,G42:G69,"")</f>
        <v>1952.0730270906952</v>
      </c>
      <c r="L43" s="6"/>
      <c r="M43" s="6">
        <f>_xlfn.XLOOKUP($B$4,A42:A69,H42:H69,"")</f>
        <v>95.206124852767971</v>
      </c>
      <c r="X43" s="2"/>
      <c r="Y43" s="7"/>
      <c r="Z43" s="7"/>
      <c r="AA43" s="2"/>
      <c r="AB43" s="7"/>
      <c r="AC43" s="7"/>
      <c r="AD43" s="2"/>
      <c r="AF43" s="7"/>
      <c r="AG43" s="2"/>
      <c r="AH43" s="7"/>
      <c r="AI43" s="7"/>
      <c r="AJ43" s="2"/>
      <c r="AK43" s="7"/>
      <c r="AL43" s="7"/>
    </row>
    <row r="44" spans="1:38" x14ac:dyDescent="0.25">
      <c r="A44" s="28" t="str">
        <f>_xlfn.XLOOKUP(P!C44,'Banco de Dados'!$B$3:$B$274,'Banco de Dados'!$K$3:$K$274,"")</f>
        <v>S</v>
      </c>
      <c r="B44" s="2">
        <v>16</v>
      </c>
      <c r="C44" s="2">
        <v>2307</v>
      </c>
      <c r="D44" s="2">
        <v>3751</v>
      </c>
      <c r="E44" s="2">
        <v>99</v>
      </c>
      <c r="F44" s="32">
        <f t="shared" si="4"/>
        <v>2.6392961876832843</v>
      </c>
      <c r="G44" s="3">
        <f t="shared" si="3"/>
        <v>2606.7020023557129</v>
      </c>
      <c r="H44" s="3">
        <f t="shared" si="3"/>
        <v>68.798586572438168</v>
      </c>
      <c r="J44" s="7"/>
      <c r="X44" s="2"/>
      <c r="Y44" s="7"/>
      <c r="Z44" s="7"/>
      <c r="AA44" s="2"/>
      <c r="AB44" s="7"/>
      <c r="AC44" s="7"/>
      <c r="AD44" s="2"/>
      <c r="AF44" s="7"/>
      <c r="AG44" s="2"/>
      <c r="AH44" s="7"/>
      <c r="AI44" s="7"/>
      <c r="AJ44" s="2"/>
      <c r="AK44" s="7"/>
      <c r="AL44" s="7"/>
    </row>
    <row r="45" spans="1:38" ht="15.75" x14ac:dyDescent="0.25">
      <c r="A45" s="28" t="str">
        <f>_xlfn.XLOOKUP(P!C45,'Banco de Dados'!$B$3:$B$274,'Banco de Dados'!$K$3:$K$274,"")</f>
        <v>Cl</v>
      </c>
      <c r="B45" s="2">
        <v>17</v>
      </c>
      <c r="C45" s="2">
        <v>2622</v>
      </c>
      <c r="D45" s="2">
        <v>8237</v>
      </c>
      <c r="E45" s="2">
        <v>160</v>
      </c>
      <c r="F45" s="32">
        <f t="shared" si="4"/>
        <v>1.9424547772247178</v>
      </c>
      <c r="G45" s="3">
        <f t="shared" si="3"/>
        <v>5724.1813898704359</v>
      </c>
      <c r="H45" s="3">
        <f t="shared" si="3"/>
        <v>111.18963486454653</v>
      </c>
      <c r="K45" s="165" t="s">
        <v>67</v>
      </c>
      <c r="L45" s="166"/>
      <c r="M45" s="167"/>
      <c r="N45"/>
      <c r="X45" s="2"/>
      <c r="Y45" s="7"/>
      <c r="Z45" s="7"/>
      <c r="AA45" s="2"/>
      <c r="AB45" s="7"/>
      <c r="AC45" s="7"/>
      <c r="AD45" s="2"/>
      <c r="AF45" s="7"/>
      <c r="AG45" s="2"/>
      <c r="AH45" s="7"/>
      <c r="AI45" s="7"/>
      <c r="AJ45" s="2"/>
      <c r="AK45" s="7"/>
      <c r="AL45" s="7"/>
    </row>
    <row r="46" spans="1:38" x14ac:dyDescent="0.25">
      <c r="A46" s="28" t="str">
        <f>_xlfn.XLOOKUP(P!C46,'Banco de Dados'!$B$3:$B$274,'Banco de Dados'!$K$3:$K$274,"")</f>
        <v>Ar</v>
      </c>
      <c r="B46" s="2">
        <v>18</v>
      </c>
      <c r="C46" s="2">
        <v>2957</v>
      </c>
      <c r="D46" s="2">
        <v>5943</v>
      </c>
      <c r="E46" s="2">
        <v>190</v>
      </c>
      <c r="F46" s="32">
        <f t="shared" si="4"/>
        <v>3.1970385327275785</v>
      </c>
      <c r="G46" s="3">
        <f t="shared" si="3"/>
        <v>4130</v>
      </c>
      <c r="H46" s="3">
        <f t="shared" si="3"/>
        <v>132.037691401649</v>
      </c>
      <c r="J46" s="7"/>
      <c r="K46" s="104" t="s">
        <v>240</v>
      </c>
      <c r="L46" s="39"/>
      <c r="M46" s="106" t="s">
        <v>209</v>
      </c>
      <c r="X46" s="2"/>
      <c r="Y46" s="7"/>
      <c r="Z46" s="7"/>
      <c r="AA46" s="2"/>
      <c r="AB46" s="7"/>
      <c r="AC46" s="7"/>
      <c r="AD46" s="2"/>
      <c r="AF46" s="7"/>
      <c r="AG46" s="2"/>
      <c r="AH46" s="7"/>
      <c r="AI46" s="7"/>
      <c r="AJ46" s="2"/>
      <c r="AK46" s="7"/>
      <c r="AL46" s="7"/>
    </row>
    <row r="47" spans="1:38" x14ac:dyDescent="0.25">
      <c r="A47" s="28" t="str">
        <f>_xlfn.XLOOKUP(P!C47,'Banco de Dados'!$B$3:$B$274,'Banco de Dados'!$K$3:$K$274,"")</f>
        <v>K</v>
      </c>
      <c r="B47" s="2">
        <v>19</v>
      </c>
      <c r="C47" s="2">
        <v>3313</v>
      </c>
      <c r="D47" s="2">
        <v>43735</v>
      </c>
      <c r="E47" s="2">
        <v>246</v>
      </c>
      <c r="F47" s="32">
        <f t="shared" si="4"/>
        <v>0.56247856407911279</v>
      </c>
      <c r="G47" s="3">
        <f t="shared" si="3"/>
        <v>30392.991755005893</v>
      </c>
      <c r="H47" s="3">
        <f t="shared" si="3"/>
        <v>170.9540636042403</v>
      </c>
      <c r="J47" s="58" t="s">
        <v>38</v>
      </c>
      <c r="K47" s="59">
        <f>$L$9</f>
        <v>1.988</v>
      </c>
      <c r="L47" s="60"/>
      <c r="M47" s="61">
        <f>$M$11</f>
        <v>1257</v>
      </c>
      <c r="N47" s="60"/>
      <c r="X47" s="2"/>
      <c r="Y47" s="7"/>
      <c r="Z47" s="7"/>
      <c r="AA47" s="2"/>
      <c r="AB47" s="7"/>
      <c r="AC47" s="7"/>
      <c r="AD47" s="2"/>
      <c r="AF47" s="7"/>
      <c r="AG47" s="2"/>
      <c r="AH47" s="7"/>
      <c r="AI47" s="7"/>
      <c r="AJ47" s="2"/>
      <c r="AK47" s="7"/>
      <c r="AL47" s="7"/>
    </row>
    <row r="48" spans="1:38" x14ac:dyDescent="0.25">
      <c r="A48" s="28" t="str">
        <f>_xlfn.XLOOKUP(P!C48,'Banco de Dados'!$B$3:$B$274,'Banco de Dados'!$K$3:$K$274,"")</f>
        <v>Ca</v>
      </c>
      <c r="B48" s="2">
        <v>20</v>
      </c>
      <c r="C48" s="2">
        <v>3691</v>
      </c>
      <c r="D48" s="2">
        <v>16457</v>
      </c>
      <c r="E48" s="2">
        <v>173</v>
      </c>
      <c r="F48" s="32">
        <f t="shared" si="4"/>
        <v>1.0512244029896092</v>
      </c>
      <c r="G48" s="3">
        <f t="shared" si="3"/>
        <v>11436.548881036515</v>
      </c>
      <c r="H48" s="3">
        <f t="shared" si="3"/>
        <v>120.22379269729095</v>
      </c>
      <c r="J48" s="2"/>
      <c r="K48" s="18"/>
      <c r="L48" s="2" t="s">
        <v>70</v>
      </c>
      <c r="M48" s="19"/>
      <c r="X48" s="2"/>
      <c r="Y48" s="7"/>
      <c r="Z48" s="7"/>
      <c r="AA48" s="2"/>
      <c r="AB48" s="7"/>
      <c r="AC48" s="7"/>
      <c r="AD48" s="2"/>
      <c r="AF48" s="7"/>
      <c r="AG48" s="2"/>
      <c r="AH48" s="7"/>
      <c r="AI48" s="7"/>
      <c r="AJ48" s="2"/>
      <c r="AK48" s="7"/>
      <c r="AL48" s="7"/>
    </row>
    <row r="49" spans="1:38" x14ac:dyDescent="0.25">
      <c r="A49" s="28" t="str">
        <f>_xlfn.XLOOKUP(P!C49,'Banco de Dados'!$B$3:$B$274,'Banco de Dados'!$K$3:$K$274,"")</f>
        <v>Ti</v>
      </c>
      <c r="B49" s="2">
        <v>22</v>
      </c>
      <c r="C49" s="2">
        <v>4509</v>
      </c>
      <c r="D49" s="2">
        <v>14874</v>
      </c>
      <c r="E49" s="2">
        <v>165</v>
      </c>
      <c r="F49" s="32">
        <f t="shared" si="4"/>
        <v>1.1093182734973779</v>
      </c>
      <c r="G49" s="3">
        <f t="shared" si="3"/>
        <v>10336.466431095407</v>
      </c>
      <c r="H49" s="3">
        <f t="shared" si="3"/>
        <v>114.66431095406361</v>
      </c>
      <c r="J49" s="58" t="s">
        <v>69</v>
      </c>
      <c r="K49" s="62" t="s">
        <v>71</v>
      </c>
      <c r="L49" s="63"/>
      <c r="M49" s="64">
        <f>K43</f>
        <v>1952.0730270906952</v>
      </c>
      <c r="N49" s="60"/>
      <c r="X49" s="2"/>
      <c r="Y49" s="7"/>
      <c r="Z49" s="7"/>
      <c r="AA49" s="2"/>
      <c r="AB49" s="7"/>
      <c r="AC49" s="7"/>
      <c r="AD49" s="2"/>
      <c r="AF49" s="7"/>
      <c r="AG49" s="2"/>
      <c r="AH49" s="7"/>
      <c r="AI49" s="7"/>
      <c r="AJ49" s="2"/>
      <c r="AK49" s="7"/>
      <c r="AL49" s="7"/>
    </row>
    <row r="50" spans="1:38" x14ac:dyDescent="0.25">
      <c r="A50" s="28" t="str">
        <f>_xlfn.XLOOKUP(P!C50,'Banco de Dados'!$B$3:$B$274,'Banco de Dados'!$K$3:$K$274,"")</f>
        <v>Cr</v>
      </c>
      <c r="B50" s="2">
        <v>24</v>
      </c>
      <c r="C50" s="2">
        <v>5412</v>
      </c>
      <c r="D50" s="2">
        <v>2809</v>
      </c>
      <c r="E50" s="2">
        <v>137</v>
      </c>
      <c r="F50" s="32">
        <f t="shared" si="4"/>
        <v>4.8771804912780352</v>
      </c>
      <c r="G50" s="3">
        <f t="shared" si="3"/>
        <v>1952.0730270906952</v>
      </c>
      <c r="H50" s="3">
        <f t="shared" si="3"/>
        <v>95.206124852767971</v>
      </c>
      <c r="J50" s="7"/>
      <c r="X50" s="2"/>
      <c r="Y50" s="7"/>
      <c r="Z50" s="7"/>
      <c r="AA50" s="2"/>
      <c r="AB50" s="7"/>
      <c r="AC50" s="7"/>
      <c r="AD50" s="2"/>
      <c r="AF50" s="7"/>
      <c r="AG50" s="2"/>
      <c r="AH50" s="7"/>
      <c r="AI50" s="7"/>
      <c r="AJ50" s="2"/>
      <c r="AK50" s="7"/>
      <c r="AL50" s="7"/>
    </row>
    <row r="51" spans="1:38" ht="15.75" x14ac:dyDescent="0.25">
      <c r="A51" s="28" t="str">
        <f>_xlfn.XLOOKUP(P!C51,'Banco de Dados'!$B$3:$B$274,'Banco de Dados'!$K$3:$K$274,"")</f>
        <v>Mn</v>
      </c>
      <c r="B51" s="2">
        <v>25</v>
      </c>
      <c r="C51" s="2">
        <v>5895</v>
      </c>
      <c r="D51" s="2">
        <v>3233</v>
      </c>
      <c r="E51" s="2">
        <v>151</v>
      </c>
      <c r="F51" s="32">
        <f t="shared" si="4"/>
        <v>4.6705845963501389</v>
      </c>
      <c r="G51" s="3">
        <f t="shared" si="3"/>
        <v>2246.7255594817434</v>
      </c>
      <c r="H51" s="3">
        <f t="shared" si="3"/>
        <v>104.93521790341579</v>
      </c>
      <c r="J51" s="7"/>
      <c r="K51" s="165" t="s">
        <v>218</v>
      </c>
      <c r="L51" s="166"/>
      <c r="M51" s="167"/>
      <c r="X51" s="2"/>
      <c r="Y51" s="7"/>
      <c r="Z51" s="7"/>
      <c r="AA51" s="2"/>
      <c r="AB51" s="7"/>
      <c r="AC51" s="7"/>
      <c r="AD51" s="2"/>
      <c r="AF51" s="7"/>
      <c r="AG51" s="2"/>
      <c r="AH51" s="7"/>
      <c r="AI51" s="7"/>
      <c r="AJ51" s="2"/>
      <c r="AK51" s="7"/>
      <c r="AL51" s="7"/>
    </row>
    <row r="52" spans="1:38" x14ac:dyDescent="0.25">
      <c r="A52" s="28" t="str">
        <f>_xlfn.XLOOKUP(P!C52,'Banco de Dados'!$B$3:$B$274,'Banco de Dados'!$K$3:$K$274,"")</f>
        <v>Fe</v>
      </c>
      <c r="B52" s="2">
        <v>26</v>
      </c>
      <c r="C52" s="2">
        <v>6399</v>
      </c>
      <c r="D52" s="2">
        <v>156134</v>
      </c>
      <c r="E52" s="2">
        <v>407</v>
      </c>
      <c r="F52" s="32">
        <f t="shared" si="4"/>
        <v>0.2606735240242356</v>
      </c>
      <c r="G52" s="3">
        <f t="shared" si="3"/>
        <v>108503.01531213193</v>
      </c>
      <c r="H52" s="3">
        <f t="shared" si="3"/>
        <v>282.83863368669023</v>
      </c>
      <c r="J52" s="7"/>
      <c r="K52" s="104" t="s">
        <v>236</v>
      </c>
      <c r="L52" s="108">
        <f>K43</f>
        <v>1952.0730270906952</v>
      </c>
      <c r="M52" s="109">
        <f>M43</f>
        <v>95.206124852767971</v>
      </c>
      <c r="X52" s="2"/>
      <c r="Y52" s="7"/>
      <c r="Z52" s="7"/>
      <c r="AA52" s="2"/>
      <c r="AB52" s="7"/>
      <c r="AC52" s="7"/>
      <c r="AD52" s="2"/>
      <c r="AF52" s="7"/>
      <c r="AG52" s="2"/>
      <c r="AH52" s="7"/>
      <c r="AI52" s="7"/>
      <c r="AJ52" s="2"/>
      <c r="AK52" s="7"/>
      <c r="AL52" s="7"/>
    </row>
    <row r="53" spans="1:38" x14ac:dyDescent="0.25">
      <c r="A53" s="28" t="str">
        <f>_xlfn.XLOOKUP(P!C53,'Banco de Dados'!$B$3:$B$274,'Banco de Dados'!$K$3:$K$274,"")</f>
        <v>Ni</v>
      </c>
      <c r="B53" s="2">
        <v>28</v>
      </c>
      <c r="C53" s="2">
        <v>7472</v>
      </c>
      <c r="D53" s="2">
        <v>1151</v>
      </c>
      <c r="E53" s="2">
        <v>225</v>
      </c>
      <c r="F53" s="32">
        <f t="shared" si="4"/>
        <v>19.548218940052127</v>
      </c>
      <c r="G53" s="3">
        <f t="shared" si="3"/>
        <v>799.87043580683167</v>
      </c>
      <c r="H53" s="3">
        <f t="shared" si="3"/>
        <v>156.36042402826857</v>
      </c>
      <c r="J53" s="7"/>
      <c r="K53" s="104" t="s">
        <v>237</v>
      </c>
      <c r="L53" s="105">
        <f>$L$9</f>
        <v>1.988</v>
      </c>
      <c r="M53" s="106">
        <f>$L$10</f>
        <v>3.4000000000000002E-2</v>
      </c>
      <c r="X53" s="2"/>
      <c r="Y53" s="7"/>
      <c r="Z53" s="7"/>
      <c r="AA53" s="2"/>
      <c r="AB53" s="7"/>
      <c r="AC53" s="7"/>
      <c r="AD53" s="2"/>
      <c r="AF53" s="7"/>
      <c r="AG53" s="2"/>
      <c r="AH53" s="7"/>
      <c r="AI53" s="7"/>
      <c r="AJ53" s="2"/>
      <c r="AK53" s="7"/>
      <c r="AL53" s="7"/>
    </row>
    <row r="54" spans="1:38" x14ac:dyDescent="0.25">
      <c r="A54" s="28" t="str">
        <f>_xlfn.XLOOKUP(P!C54,'Banco de Dados'!$B$3:$B$274,'Banco de Dados'!$K$3:$K$274,"")</f>
        <v>Cu</v>
      </c>
      <c r="B54" s="2">
        <v>29</v>
      </c>
      <c r="C54" s="2">
        <v>8041</v>
      </c>
      <c r="D54" s="2">
        <v>646</v>
      </c>
      <c r="E54" s="2">
        <v>230</v>
      </c>
      <c r="F54" s="32">
        <f t="shared" si="4"/>
        <v>35.60371517027864</v>
      </c>
      <c r="G54" s="3">
        <f t="shared" si="3"/>
        <v>448.92815076560663</v>
      </c>
      <c r="H54" s="3">
        <f t="shared" si="3"/>
        <v>159.83510011778563</v>
      </c>
      <c r="J54" s="7"/>
      <c r="K54" s="104" t="s">
        <v>238</v>
      </c>
      <c r="L54" s="105">
        <f>$M$11</f>
        <v>1257</v>
      </c>
      <c r="M54" s="106">
        <f>$M$12</f>
        <v>118</v>
      </c>
      <c r="X54" s="2"/>
      <c r="Y54" s="7"/>
      <c r="Z54" s="7"/>
      <c r="AA54" s="2"/>
      <c r="AB54" s="7"/>
      <c r="AC54" s="7"/>
      <c r="AD54" s="2"/>
      <c r="AF54" s="7"/>
      <c r="AG54" s="2"/>
      <c r="AH54" s="7"/>
      <c r="AI54" s="7"/>
      <c r="AJ54" s="2"/>
      <c r="AK54" s="7"/>
      <c r="AL54" s="7"/>
    </row>
    <row r="55" spans="1:38" x14ac:dyDescent="0.25">
      <c r="A55" s="28" t="str">
        <f>_xlfn.XLOOKUP(P!C55,'Banco de Dados'!$B$3:$B$274,'Banco de Dados'!$K$3:$K$274,"")</f>
        <v>Zn</v>
      </c>
      <c r="B55" s="2">
        <v>30</v>
      </c>
      <c r="C55" s="2">
        <v>8631</v>
      </c>
      <c r="D55" s="2">
        <v>1093</v>
      </c>
      <c r="E55" s="2">
        <v>226</v>
      </c>
      <c r="F55" s="32">
        <f t="shared" si="4"/>
        <v>20.677035681610246</v>
      </c>
      <c r="G55" s="3">
        <f t="shared" si="3"/>
        <v>759.56419316843346</v>
      </c>
      <c r="H55" s="3">
        <f t="shared" si="3"/>
        <v>157.05535924617197</v>
      </c>
      <c r="J55" s="7"/>
      <c r="K55" s="69" t="s">
        <v>217</v>
      </c>
      <c r="L55" s="110">
        <f>SQRT(((M52/L52)^2)+((M53/L53)^2)+((M54/L54)^2))</f>
        <v>0.1071614359291561</v>
      </c>
      <c r="M55" s="71" t="str">
        <f>M64</f>
        <v>mg/kg</v>
      </c>
      <c r="X55" s="2"/>
      <c r="Y55" s="7"/>
      <c r="Z55" s="7"/>
      <c r="AA55" s="2"/>
      <c r="AB55" s="7"/>
      <c r="AC55" s="7"/>
      <c r="AD55" s="2"/>
      <c r="AF55" s="7"/>
      <c r="AG55" s="2"/>
      <c r="AH55" s="7"/>
      <c r="AI55" s="7"/>
      <c r="AJ55" s="2"/>
      <c r="AK55" s="7"/>
      <c r="AL55" s="7"/>
    </row>
    <row r="56" spans="1:38" x14ac:dyDescent="0.25">
      <c r="A56" s="28" t="str">
        <f>_xlfn.XLOOKUP(P!C56,'Banco de Dados'!$B$3:$B$274,'Banco de Dados'!$K$3:$K$274,"")</f>
        <v>Rh</v>
      </c>
      <c r="B56" s="2">
        <v>45</v>
      </c>
      <c r="C56" s="2">
        <v>20167</v>
      </c>
      <c r="D56" s="2">
        <v>1391</v>
      </c>
      <c r="E56" s="2">
        <v>125</v>
      </c>
      <c r="F56" s="32">
        <f t="shared" si="4"/>
        <v>8.9863407620416957</v>
      </c>
      <c r="G56" s="3">
        <f t="shared" si="3"/>
        <v>966.65488810365139</v>
      </c>
      <c r="H56" s="3">
        <f t="shared" si="3"/>
        <v>86.866902237926979</v>
      </c>
      <c r="J56" s="7"/>
      <c r="X56" s="2"/>
      <c r="Y56" s="7"/>
      <c r="Z56" s="7"/>
      <c r="AA56" s="2"/>
      <c r="AB56" s="7"/>
      <c r="AC56" s="7"/>
      <c r="AD56" s="2"/>
      <c r="AF56" s="7"/>
      <c r="AG56" s="2"/>
      <c r="AH56" s="7"/>
      <c r="AI56" s="7"/>
      <c r="AJ56" s="2"/>
      <c r="AK56" s="7"/>
      <c r="AL56" s="7"/>
    </row>
    <row r="57" spans="1:38" x14ac:dyDescent="0.25">
      <c r="A57" s="28" t="str">
        <f>_xlfn.XLOOKUP(P!C57,'Banco de Dados'!$B$3:$B$274,'Banco de Dados'!$K$3:$K$274,"")</f>
        <v>Rh</v>
      </c>
      <c r="B57" s="2">
        <v>45</v>
      </c>
      <c r="C57" s="2">
        <v>2696</v>
      </c>
      <c r="D57" s="2">
        <v>17638</v>
      </c>
      <c r="E57" s="2">
        <v>140</v>
      </c>
      <c r="F57" s="32">
        <f t="shared" si="4"/>
        <v>0.79374078693729444</v>
      </c>
      <c r="G57" s="3">
        <f t="shared" si="3"/>
        <v>12257.267373380448</v>
      </c>
      <c r="H57" s="3">
        <f t="shared" si="3"/>
        <v>97.290930506478219</v>
      </c>
      <c r="J57" s="7"/>
      <c r="X57" s="2"/>
      <c r="Y57" s="7"/>
      <c r="Z57" s="7"/>
      <c r="AA57" s="2"/>
      <c r="AB57" s="7"/>
      <c r="AC57" s="7"/>
      <c r="AD57" s="2"/>
      <c r="AF57" s="7"/>
      <c r="AG57" s="2"/>
      <c r="AH57" s="7"/>
      <c r="AI57" s="7"/>
      <c r="AJ57" s="2"/>
      <c r="AK57" s="7"/>
      <c r="AL57" s="7"/>
    </row>
    <row r="58" spans="1:38" x14ac:dyDescent="0.25">
      <c r="A58" s="28" t="str">
        <f>_xlfn.XLOOKUP(P!C58,'Banco de Dados'!$B$3:$B$274,'Banco de Dados'!$K$3:$K$274,"")</f>
        <v/>
      </c>
      <c r="B58" s="2">
        <v>0</v>
      </c>
      <c r="C58" s="2">
        <v>0</v>
      </c>
      <c r="D58" s="2">
        <v>0</v>
      </c>
      <c r="E58" s="2">
        <v>0</v>
      </c>
      <c r="F58" s="32" t="e">
        <f t="shared" si="4"/>
        <v>#DIV/0!</v>
      </c>
      <c r="G58" s="3">
        <f t="shared" si="3"/>
        <v>0</v>
      </c>
      <c r="H58" s="3">
        <f t="shared" si="3"/>
        <v>0</v>
      </c>
      <c r="J58" s="7"/>
      <c r="X58" s="2"/>
      <c r="Y58" s="7"/>
      <c r="Z58" s="7"/>
      <c r="AA58" s="2"/>
      <c r="AB58" s="7"/>
      <c r="AC58" s="7"/>
      <c r="AD58" s="2"/>
      <c r="AF58" s="7"/>
      <c r="AG58" s="2"/>
      <c r="AH58" s="7"/>
      <c r="AI58" s="7"/>
      <c r="AJ58" s="2"/>
      <c r="AK58" s="7"/>
      <c r="AL58" s="7"/>
    </row>
    <row r="59" spans="1:38" x14ac:dyDescent="0.25">
      <c r="A59" s="28" t="str">
        <f>_xlfn.XLOOKUP(P!C59,'Banco de Dados'!$B$3:$B$274,'Banco de Dados'!$K$3:$K$274,"")</f>
        <v/>
      </c>
      <c r="B59" s="2">
        <v>0</v>
      </c>
      <c r="C59" s="2">
        <v>0</v>
      </c>
      <c r="D59" s="2">
        <v>0</v>
      </c>
      <c r="E59" s="2">
        <v>0</v>
      </c>
      <c r="F59" s="32" t="e">
        <f t="shared" si="4"/>
        <v>#DIV/0!</v>
      </c>
      <c r="G59" s="3">
        <f t="shared" si="3"/>
        <v>0</v>
      </c>
      <c r="H59" s="3">
        <f t="shared" si="3"/>
        <v>0</v>
      </c>
      <c r="J59" s="7"/>
      <c r="X59" s="2"/>
      <c r="Y59" s="7"/>
      <c r="Z59" s="7"/>
      <c r="AA59" s="2"/>
      <c r="AB59" s="7"/>
      <c r="AC59" s="7"/>
      <c r="AD59" s="2"/>
      <c r="AF59" s="7"/>
      <c r="AG59" s="2"/>
      <c r="AH59" s="7"/>
      <c r="AI59" s="7"/>
      <c r="AJ59" s="2"/>
      <c r="AK59" s="7"/>
      <c r="AL59" s="7"/>
    </row>
    <row r="60" spans="1:38" x14ac:dyDescent="0.25">
      <c r="A60" s="28" t="str">
        <f>_xlfn.XLOOKUP(P!C60,'Banco de Dados'!$B$3:$B$274,'Banco de Dados'!$K$3:$K$274,"")</f>
        <v/>
      </c>
      <c r="B60" s="2">
        <v>0</v>
      </c>
      <c r="C60" s="2">
        <v>0</v>
      </c>
      <c r="D60" s="2">
        <v>0</v>
      </c>
      <c r="E60" s="2">
        <v>0</v>
      </c>
      <c r="F60" s="32" t="e">
        <f t="shared" si="4"/>
        <v>#DIV/0!</v>
      </c>
      <c r="G60" s="3">
        <f t="shared" si="3"/>
        <v>0</v>
      </c>
      <c r="H60" s="3">
        <f t="shared" si="3"/>
        <v>0</v>
      </c>
      <c r="J60" s="7"/>
      <c r="X60" s="2"/>
      <c r="Y60" s="7"/>
      <c r="Z60" s="7"/>
      <c r="AA60" s="2"/>
      <c r="AB60" s="7"/>
      <c r="AC60" s="7"/>
      <c r="AD60" s="2"/>
      <c r="AF60" s="7"/>
      <c r="AG60" s="2"/>
      <c r="AH60" s="7"/>
      <c r="AI60" s="7"/>
      <c r="AJ60" s="2"/>
      <c r="AK60" s="7"/>
      <c r="AL60" s="7"/>
    </row>
    <row r="61" spans="1:38" x14ac:dyDescent="0.25">
      <c r="A61" s="28" t="str">
        <f>_xlfn.XLOOKUP(P!C61,'Banco de Dados'!$B$3:$B$274,'Banco de Dados'!$K$3:$K$274,"")</f>
        <v/>
      </c>
      <c r="B61" s="2">
        <v>0</v>
      </c>
      <c r="C61" s="2">
        <v>0</v>
      </c>
      <c r="D61" s="2">
        <v>0</v>
      </c>
      <c r="E61" s="2">
        <v>0</v>
      </c>
      <c r="F61" s="32" t="e">
        <f t="shared" si="4"/>
        <v>#DIV/0!</v>
      </c>
      <c r="G61" s="3">
        <f t="shared" si="3"/>
        <v>0</v>
      </c>
      <c r="H61" s="3">
        <f t="shared" si="3"/>
        <v>0</v>
      </c>
      <c r="J61" s="7"/>
      <c r="X61" s="2"/>
      <c r="Y61" s="7"/>
      <c r="Z61" s="7"/>
      <c r="AA61" s="2"/>
      <c r="AB61" s="7"/>
      <c r="AC61" s="7"/>
      <c r="AD61" s="2"/>
      <c r="AF61" s="7"/>
      <c r="AG61" s="2"/>
      <c r="AH61" s="7"/>
      <c r="AI61" s="7"/>
      <c r="AJ61" s="2"/>
      <c r="AK61" s="7"/>
      <c r="AL61" s="7"/>
    </row>
    <row r="62" spans="1:38" x14ac:dyDescent="0.25">
      <c r="A62" s="28" t="str">
        <f>_xlfn.XLOOKUP(P!C62,'Banco de Dados'!$B$3:$B$274,'Banco de Dados'!$K$3:$K$274,"")</f>
        <v/>
      </c>
      <c r="B62" s="2">
        <v>0</v>
      </c>
      <c r="C62" s="2">
        <v>0</v>
      </c>
      <c r="D62" s="2">
        <v>0</v>
      </c>
      <c r="E62" s="2">
        <v>0</v>
      </c>
      <c r="F62" s="32" t="e">
        <f t="shared" si="4"/>
        <v>#DIV/0!</v>
      </c>
      <c r="G62" s="3">
        <f t="shared" si="3"/>
        <v>0</v>
      </c>
      <c r="H62" s="3">
        <f t="shared" si="3"/>
        <v>0</v>
      </c>
      <c r="J62" s="7"/>
      <c r="X62" s="2"/>
      <c r="Y62" s="7"/>
      <c r="Z62" s="7"/>
      <c r="AA62" s="2"/>
      <c r="AB62" s="7"/>
      <c r="AC62" s="7"/>
      <c r="AD62" s="2"/>
      <c r="AF62" s="7"/>
      <c r="AG62" s="2"/>
      <c r="AH62" s="7"/>
      <c r="AI62" s="7"/>
      <c r="AJ62" s="2"/>
      <c r="AK62" s="7"/>
      <c r="AL62" s="7"/>
    </row>
    <row r="63" spans="1:38" ht="15.75" x14ac:dyDescent="0.25">
      <c r="A63" s="28" t="str">
        <f>_xlfn.XLOOKUP(P!C63,'Banco de Dados'!$B$3:$B$274,'Banco de Dados'!$K$3:$K$274,"")</f>
        <v/>
      </c>
      <c r="B63" s="2">
        <v>0</v>
      </c>
      <c r="C63" s="2">
        <v>0</v>
      </c>
      <c r="D63" s="2">
        <v>0</v>
      </c>
      <c r="E63" s="17">
        <v>0</v>
      </c>
      <c r="F63" s="32" t="e">
        <f t="shared" si="4"/>
        <v>#DIV/0!</v>
      </c>
      <c r="G63" s="3">
        <f t="shared" si="3"/>
        <v>0</v>
      </c>
      <c r="H63" s="3">
        <f t="shared" si="3"/>
        <v>0</v>
      </c>
      <c r="J63" s="7"/>
      <c r="K63" s="101" t="s">
        <v>216</v>
      </c>
      <c r="L63" s="102" t="str">
        <f>K41</f>
        <v>ac</v>
      </c>
      <c r="M63" s="103" t="str">
        <f>M41</f>
        <v>Cromo</v>
      </c>
      <c r="X63" s="2"/>
      <c r="Y63" s="7"/>
      <c r="Z63" s="7"/>
      <c r="AA63" s="2"/>
      <c r="AB63" s="7"/>
      <c r="AC63" s="7"/>
      <c r="AD63" s="2"/>
      <c r="AF63" s="7"/>
      <c r="AG63" s="2"/>
      <c r="AH63" s="7"/>
      <c r="AI63" s="7"/>
      <c r="AJ63" s="2"/>
      <c r="AK63" s="7"/>
      <c r="AL63" s="7"/>
    </row>
    <row r="64" spans="1:38" x14ac:dyDescent="0.25">
      <c r="A64" s="28" t="str">
        <f>_xlfn.XLOOKUP(P!C64,'Banco de Dados'!$B$3:$B$274,'Banco de Dados'!$K$3:$K$274,"")</f>
        <v/>
      </c>
      <c r="B64" s="2">
        <v>0</v>
      </c>
      <c r="C64" s="2">
        <v>0</v>
      </c>
      <c r="D64" s="2">
        <v>0</v>
      </c>
      <c r="E64" s="2">
        <v>0</v>
      </c>
      <c r="F64" s="32" t="e">
        <f t="shared" si="4"/>
        <v>#DIV/0!</v>
      </c>
      <c r="G64" s="3">
        <f t="shared" si="3"/>
        <v>0</v>
      </c>
      <c r="H64" s="3">
        <f t="shared" si="3"/>
        <v>0</v>
      </c>
      <c r="J64" s="7"/>
      <c r="K64" s="68" t="s">
        <v>68</v>
      </c>
      <c r="L64" s="29">
        <f>(K47*M49)/M47</f>
        <v>3.0872881287639635</v>
      </c>
      <c r="M64" s="66" t="str">
        <f>$M$9</f>
        <v>mg/kg</v>
      </c>
      <c r="X64" s="2"/>
      <c r="Y64" s="7"/>
      <c r="Z64" s="7"/>
      <c r="AA64" s="2"/>
      <c r="AB64" s="7"/>
      <c r="AC64" s="7"/>
      <c r="AD64" s="2"/>
      <c r="AF64" s="7"/>
      <c r="AG64" s="2"/>
      <c r="AH64" s="7"/>
      <c r="AI64" s="7"/>
      <c r="AJ64" s="2"/>
      <c r="AK64" s="7"/>
      <c r="AL64" s="7"/>
    </row>
    <row r="65" spans="1:38" x14ac:dyDescent="0.25">
      <c r="A65" s="28" t="str">
        <f>_xlfn.XLOOKUP(P!C65,'Banco de Dados'!$B$3:$B$274,'Banco de Dados'!$K$3:$K$274,"")</f>
        <v/>
      </c>
      <c r="B65" s="2">
        <v>0</v>
      </c>
      <c r="C65" s="2">
        <v>0</v>
      </c>
      <c r="D65" s="2">
        <v>0</v>
      </c>
      <c r="E65" s="2">
        <v>0</v>
      </c>
      <c r="F65" s="32" t="e">
        <f t="shared" si="4"/>
        <v>#DIV/0!</v>
      </c>
      <c r="G65" s="3">
        <f t="shared" si="3"/>
        <v>0</v>
      </c>
      <c r="H65" s="3">
        <f t="shared" si="3"/>
        <v>0</v>
      </c>
      <c r="J65" s="7"/>
      <c r="K65" s="111" t="s">
        <v>246</v>
      </c>
      <c r="L65" s="126">
        <f>SQRT(((M52/L52)^2)+((M53/L53)^2)+((M54/L54)^2))</f>
        <v>0.1071614359291561</v>
      </c>
      <c r="M65" s="66"/>
      <c r="X65" s="2"/>
      <c r="Y65" s="7"/>
      <c r="Z65" s="7"/>
      <c r="AA65" s="2"/>
      <c r="AB65" s="7"/>
      <c r="AC65" s="7"/>
      <c r="AD65" s="2"/>
      <c r="AF65" s="7"/>
      <c r="AG65" s="2"/>
      <c r="AH65" s="7"/>
      <c r="AI65" s="7"/>
      <c r="AJ65" s="2"/>
      <c r="AK65" s="7"/>
      <c r="AL65" s="7"/>
    </row>
    <row r="66" spans="1:38" x14ac:dyDescent="0.25">
      <c r="A66" s="28" t="str">
        <f>_xlfn.XLOOKUP(P!C66,'Banco de Dados'!$B$3:$B$274,'Banco de Dados'!$K$3:$K$274,"")</f>
        <v/>
      </c>
      <c r="B66" s="2">
        <v>0</v>
      </c>
      <c r="C66" s="2">
        <v>0</v>
      </c>
      <c r="D66" s="2">
        <v>0</v>
      </c>
      <c r="E66" s="2">
        <v>0</v>
      </c>
      <c r="F66" s="32" t="e">
        <f t="shared" si="4"/>
        <v>#DIV/0!</v>
      </c>
      <c r="G66" s="3">
        <f t="shared" si="3"/>
        <v>0</v>
      </c>
      <c r="H66" s="3">
        <f t="shared" si="3"/>
        <v>0</v>
      </c>
      <c r="J66" s="7"/>
      <c r="K66" s="69" t="s">
        <v>247</v>
      </c>
      <c r="L66" s="127">
        <f>L65*L64</f>
        <v>0.33083822900538368</v>
      </c>
      <c r="M66" s="71" t="str">
        <f>$M$9</f>
        <v>mg/kg</v>
      </c>
      <c r="X66" s="2"/>
      <c r="Y66" s="7"/>
      <c r="Z66" s="7"/>
      <c r="AA66" s="2"/>
      <c r="AB66" s="7"/>
      <c r="AC66" s="7"/>
      <c r="AD66" s="2"/>
      <c r="AF66" s="7"/>
      <c r="AG66" s="2"/>
      <c r="AH66" s="7"/>
      <c r="AI66" s="7"/>
      <c r="AJ66" s="2"/>
      <c r="AK66" s="7"/>
      <c r="AL66" s="7"/>
    </row>
    <row r="67" spans="1:38" x14ac:dyDescent="0.25">
      <c r="A67" s="28" t="str">
        <f>_xlfn.XLOOKUP(P!C67,'Banco de Dados'!$B$3:$B$274,'Banco de Dados'!$K$3:$K$274,"")</f>
        <v/>
      </c>
      <c r="B67" s="2">
        <v>0</v>
      </c>
      <c r="C67" s="2">
        <v>0</v>
      </c>
      <c r="D67" s="2">
        <v>0</v>
      </c>
      <c r="E67" s="2">
        <v>0</v>
      </c>
      <c r="F67" s="32" t="e">
        <f t="shared" si="4"/>
        <v>#DIV/0!</v>
      </c>
      <c r="G67" s="3">
        <f t="shared" si="3"/>
        <v>0</v>
      </c>
      <c r="H67" s="3">
        <f t="shared" si="3"/>
        <v>0</v>
      </c>
      <c r="J67" s="7"/>
      <c r="K67" s="123"/>
      <c r="L67" s="124"/>
      <c r="X67" s="2"/>
      <c r="Y67" s="7"/>
      <c r="Z67" s="7"/>
      <c r="AA67" s="2"/>
      <c r="AB67" s="7"/>
      <c r="AC67" s="7"/>
      <c r="AD67" s="2"/>
      <c r="AF67" s="7"/>
      <c r="AG67" s="2"/>
      <c r="AH67" s="7"/>
      <c r="AI67" s="7"/>
      <c r="AJ67" s="2"/>
      <c r="AK67" s="7"/>
      <c r="AL67" s="7"/>
    </row>
    <row r="68" spans="1:38" x14ac:dyDescent="0.25">
      <c r="A68" s="28" t="str">
        <f>_xlfn.XLOOKUP(P!C68,'Banco de Dados'!$B$3:$B$274,'Banco de Dados'!$K$3:$K$274,"")</f>
        <v/>
      </c>
      <c r="B68" s="2">
        <v>0</v>
      </c>
      <c r="C68" s="2">
        <v>0</v>
      </c>
      <c r="D68" s="2">
        <v>0</v>
      </c>
      <c r="E68" s="2">
        <v>0</v>
      </c>
      <c r="F68" s="32" t="e">
        <f t="shared" si="4"/>
        <v>#DIV/0!</v>
      </c>
      <c r="G68" s="3">
        <f t="shared" si="3"/>
        <v>0</v>
      </c>
      <c r="H68" s="3">
        <f t="shared" si="3"/>
        <v>0</v>
      </c>
      <c r="J68" s="7"/>
      <c r="X68" s="2"/>
      <c r="Y68" s="7"/>
      <c r="Z68" s="7"/>
      <c r="AA68" s="2"/>
      <c r="AB68" s="7"/>
      <c r="AC68" s="7"/>
      <c r="AD68" s="2"/>
      <c r="AF68" s="7"/>
      <c r="AG68" s="2"/>
      <c r="AH68" s="7"/>
      <c r="AI68" s="7"/>
      <c r="AJ68" s="2"/>
      <c r="AK68" s="7"/>
      <c r="AL68" s="7"/>
    </row>
    <row r="69" spans="1:38" x14ac:dyDescent="0.25">
      <c r="A69" s="28" t="str">
        <f>_xlfn.XLOOKUP(P!C69,'Banco de Dados'!$B$3:$B$274,'Banco de Dados'!$K$3:$K$274,"")</f>
        <v/>
      </c>
      <c r="B69" s="2">
        <v>0</v>
      </c>
      <c r="C69" s="2">
        <v>0</v>
      </c>
      <c r="D69" s="2">
        <v>0</v>
      </c>
      <c r="E69" s="2">
        <v>0</v>
      </c>
      <c r="F69" s="32" t="e">
        <f t="shared" si="4"/>
        <v>#DIV/0!</v>
      </c>
      <c r="G69" s="3">
        <f t="shared" si="3"/>
        <v>0</v>
      </c>
      <c r="H69" s="3">
        <f t="shared" si="3"/>
        <v>0</v>
      </c>
      <c r="J69" s="7"/>
      <c r="X69" s="2"/>
      <c r="Y69" s="7"/>
      <c r="Z69" s="7"/>
      <c r="AA69" s="2"/>
      <c r="AB69" s="7"/>
      <c r="AC69" s="7"/>
      <c r="AD69" s="2"/>
      <c r="AF69" s="7"/>
      <c r="AG69" s="2"/>
      <c r="AH69" s="7"/>
      <c r="AI69" s="7"/>
      <c r="AJ69" s="2"/>
      <c r="AK69" s="7"/>
      <c r="AL69" s="7"/>
    </row>
    <row r="70" spans="1:38" x14ac:dyDescent="0.25">
      <c r="A70" s="28" t="str">
        <f>_xlfn.XLOOKUP(P!C70,'Banco de Dados'!$B$3:$B$274,'Banco de Dados'!$K$3:$K$274,"")</f>
        <v/>
      </c>
      <c r="B70" s="2">
        <v>0</v>
      </c>
      <c r="C70" s="2">
        <v>0</v>
      </c>
      <c r="D70" s="2">
        <v>0</v>
      </c>
      <c r="E70" s="2">
        <v>0</v>
      </c>
      <c r="F70" s="32" t="e">
        <f t="shared" si="4"/>
        <v>#DIV/0!</v>
      </c>
      <c r="G70" s="3">
        <f t="shared" ref="G70:H72" si="5">D70*$E$40</f>
        <v>0</v>
      </c>
      <c r="H70" s="3">
        <f t="shared" si="5"/>
        <v>0</v>
      </c>
      <c r="J70" s="7"/>
      <c r="X70" s="2"/>
      <c r="Y70" s="7"/>
      <c r="Z70" s="7"/>
      <c r="AA70" s="2"/>
      <c r="AB70" s="7"/>
      <c r="AC70" s="7"/>
      <c r="AD70" s="2"/>
      <c r="AF70" s="7"/>
      <c r="AG70" s="2"/>
      <c r="AH70" s="7"/>
      <c r="AI70" s="7"/>
      <c r="AJ70" s="2"/>
      <c r="AK70" s="7"/>
      <c r="AL70" s="7"/>
    </row>
    <row r="71" spans="1:38" x14ac:dyDescent="0.25">
      <c r="A71" s="28" t="str">
        <f>_xlfn.XLOOKUP(P!C71,'Banco de Dados'!$B$3:$B$274,'Banco de Dados'!$K$3:$K$274,"")</f>
        <v/>
      </c>
      <c r="B71" s="2">
        <v>0</v>
      </c>
      <c r="C71" s="2">
        <v>0</v>
      </c>
      <c r="D71" s="2">
        <v>0</v>
      </c>
      <c r="E71" s="2">
        <v>0</v>
      </c>
      <c r="F71" s="32" t="e">
        <f t="shared" si="4"/>
        <v>#DIV/0!</v>
      </c>
      <c r="G71" s="3">
        <f t="shared" si="5"/>
        <v>0</v>
      </c>
      <c r="H71" s="3">
        <f t="shared" si="5"/>
        <v>0</v>
      </c>
      <c r="J71" s="7"/>
      <c r="X71" s="2"/>
      <c r="Y71" s="7"/>
      <c r="Z71" s="7"/>
      <c r="AA71" s="2"/>
      <c r="AB71" s="7"/>
      <c r="AC71" s="7"/>
      <c r="AD71" s="2"/>
      <c r="AF71" s="7"/>
      <c r="AG71" s="2"/>
      <c r="AH71" s="7"/>
      <c r="AI71" s="7"/>
      <c r="AJ71" s="2"/>
      <c r="AK71" s="7"/>
      <c r="AL71" s="7"/>
    </row>
    <row r="72" spans="1:38" x14ac:dyDescent="0.25">
      <c r="A72" s="28" t="str">
        <f>_xlfn.XLOOKUP(P!C72,'Banco de Dados'!$B$3:$B$274,'Banco de Dados'!$K$3:$K$274,"")</f>
        <v/>
      </c>
      <c r="B72" s="2">
        <v>0</v>
      </c>
      <c r="C72" s="2">
        <v>0</v>
      </c>
      <c r="D72" s="2">
        <v>0</v>
      </c>
      <c r="E72" s="2">
        <v>0</v>
      </c>
      <c r="F72" s="32" t="e">
        <f t="shared" si="4"/>
        <v>#DIV/0!</v>
      </c>
      <c r="G72" s="3">
        <f t="shared" si="5"/>
        <v>0</v>
      </c>
      <c r="H72" s="3">
        <f t="shared" si="5"/>
        <v>0</v>
      </c>
      <c r="J72" s="7"/>
      <c r="X72" s="2"/>
      <c r="Y72" s="7"/>
      <c r="Z72" s="7"/>
      <c r="AA72" s="2"/>
      <c r="AB72" s="7"/>
      <c r="AC72" s="7"/>
      <c r="AD72" s="2"/>
      <c r="AF72" s="7"/>
      <c r="AG72" s="2"/>
      <c r="AH72" s="7"/>
      <c r="AI72" s="7"/>
      <c r="AJ72" s="2"/>
      <c r="AK72" s="7"/>
      <c r="AL72" s="7"/>
    </row>
    <row r="73" spans="1:38" x14ac:dyDescent="0.25">
      <c r="A73" s="21"/>
      <c r="B73" s="21"/>
      <c r="C73" s="21"/>
      <c r="D73" s="21"/>
      <c r="E73" s="21"/>
      <c r="F73" s="77"/>
      <c r="G73" s="22"/>
      <c r="H73" s="22"/>
      <c r="J73" s="21"/>
      <c r="K73" s="21"/>
      <c r="L73" s="21"/>
      <c r="M73" s="21"/>
      <c r="N73" s="21"/>
      <c r="X73" s="2"/>
      <c r="Y73" s="7"/>
      <c r="Z73" s="7"/>
      <c r="AA73" s="2"/>
      <c r="AB73" s="7"/>
      <c r="AC73" s="7"/>
      <c r="AD73" s="2"/>
      <c r="AF73" s="7"/>
      <c r="AG73" s="2"/>
      <c r="AH73" s="7"/>
      <c r="AI73" s="7"/>
      <c r="AJ73" s="2"/>
      <c r="AK73" s="7"/>
      <c r="AL73" s="7"/>
    </row>
    <row r="74" spans="1:38" ht="15.75" x14ac:dyDescent="0.25">
      <c r="A74" s="36" t="str">
        <f>'Nome das Amostras'!A6</f>
        <v>ad</v>
      </c>
      <c r="B74" s="164" t="str">
        <f>VLOOKUP(A74,'Nome das Amostras'!$A$3:$D$28,2,FALSE)</f>
        <v>R3</v>
      </c>
      <c r="C74" s="164"/>
      <c r="D74" s="51" t="s">
        <v>65</v>
      </c>
      <c r="E74" s="52">
        <f>'Banco de Dados'!$O$13/'Banco de Dados'!AC13</f>
        <v>0.66207117665918569</v>
      </c>
      <c r="F74" s="74"/>
      <c r="G74" s="3"/>
      <c r="H74" s="3"/>
      <c r="J74" s="7"/>
      <c r="X74" s="2"/>
      <c r="Y74" s="7"/>
      <c r="Z74" s="7"/>
      <c r="AA74" s="2"/>
      <c r="AB74" s="7"/>
      <c r="AC74" s="7"/>
      <c r="AD74" s="2"/>
      <c r="AF74" s="7"/>
      <c r="AG74" s="2"/>
      <c r="AH74" s="7"/>
      <c r="AI74" s="7"/>
      <c r="AJ74" s="2"/>
      <c r="AK74" s="7"/>
      <c r="AL74" s="7"/>
    </row>
    <row r="75" spans="1:38" ht="15.75" x14ac:dyDescent="0.25">
      <c r="A75" s="107" t="s">
        <v>1</v>
      </c>
      <c r="B75" s="107" t="s">
        <v>0</v>
      </c>
      <c r="C75" s="107" t="s">
        <v>212</v>
      </c>
      <c r="D75" s="107" t="s">
        <v>209</v>
      </c>
      <c r="E75" s="107" t="s">
        <v>213</v>
      </c>
      <c r="F75" s="76" t="s">
        <v>219</v>
      </c>
      <c r="G75" s="54" t="s">
        <v>140</v>
      </c>
      <c r="H75" s="54" t="s">
        <v>66</v>
      </c>
      <c r="J75" s="7"/>
      <c r="K75" s="72" t="str">
        <f>A74</f>
        <v>ad</v>
      </c>
      <c r="L75" s="55" t="s">
        <v>215</v>
      </c>
      <c r="M75" s="41" t="str">
        <f>$A$1</f>
        <v>Cromo</v>
      </c>
      <c r="N75" s="3"/>
      <c r="X75" s="2"/>
      <c r="Y75" s="7"/>
      <c r="Z75" s="7"/>
      <c r="AA75" s="2"/>
      <c r="AB75" s="7"/>
      <c r="AC75" s="7"/>
      <c r="AD75" s="2"/>
      <c r="AF75" s="7"/>
      <c r="AG75" s="2"/>
      <c r="AH75" s="7"/>
      <c r="AI75" s="7"/>
      <c r="AJ75" s="2"/>
      <c r="AK75" s="7"/>
      <c r="AL75" s="7"/>
    </row>
    <row r="76" spans="1:38" x14ac:dyDescent="0.25">
      <c r="A76" s="28" t="str">
        <f>_xlfn.XLOOKUP(P!C76,'Banco de Dados'!$B$3:$B$274,'Banco de Dados'!$K$3:$K$274,"")</f>
        <v>Si</v>
      </c>
      <c r="B76" s="2" cm="1">
        <f t="array" ref="B76:E106">Dados!Y5:AB35</f>
        <v>14</v>
      </c>
      <c r="C76" s="2">
        <v>1740</v>
      </c>
      <c r="D76" s="2">
        <v>3391</v>
      </c>
      <c r="E76" s="2">
        <v>79</v>
      </c>
      <c r="F76" s="32">
        <f>(E76*100)/D76</f>
        <v>2.3296962547920965</v>
      </c>
      <c r="G76" s="3">
        <f t="shared" ref="G76:H103" si="6">$E$74*D76</f>
        <v>2245.0833600512988</v>
      </c>
      <c r="H76" s="3">
        <f t="shared" si="6"/>
        <v>52.303622956075671</v>
      </c>
      <c r="J76" s="7"/>
      <c r="K76" s="5" t="s">
        <v>210</v>
      </c>
      <c r="L76" s="5"/>
      <c r="M76" s="5" t="s">
        <v>211</v>
      </c>
      <c r="X76" s="2"/>
      <c r="Y76" s="7"/>
      <c r="Z76" s="7"/>
      <c r="AA76" s="2"/>
      <c r="AB76" s="7"/>
      <c r="AC76" s="7"/>
      <c r="AD76" s="2"/>
      <c r="AF76" s="7"/>
      <c r="AG76" s="2"/>
      <c r="AH76" s="7"/>
      <c r="AI76" s="7"/>
      <c r="AJ76" s="2"/>
      <c r="AK76" s="7"/>
      <c r="AL76" s="7"/>
    </row>
    <row r="77" spans="1:38" x14ac:dyDescent="0.25">
      <c r="A77" s="28" t="str">
        <f>_xlfn.XLOOKUP(P!C77,'Banco de Dados'!$B$3:$B$274,'Banco de Dados'!$K$3:$K$274,"")</f>
        <v>P</v>
      </c>
      <c r="B77" s="2">
        <v>15</v>
      </c>
      <c r="C77" s="2">
        <v>2013</v>
      </c>
      <c r="D77" s="2">
        <v>630</v>
      </c>
      <c r="E77" s="2">
        <v>71</v>
      </c>
      <c r="F77" s="32">
        <f t="shared" ref="F77:F106" si="7">(E77*100)/D77</f>
        <v>11.269841269841271</v>
      </c>
      <c r="G77" s="3">
        <f t="shared" si="6"/>
        <v>417.10484129528697</v>
      </c>
      <c r="H77" s="3">
        <f t="shared" si="6"/>
        <v>47.007053542802183</v>
      </c>
      <c r="J77" s="7"/>
      <c r="K77" s="6">
        <f>_xlfn.XLOOKUP($B$4,A76:A103,G76:G103,"")</f>
        <v>3024.3411349791604</v>
      </c>
      <c r="L77" s="6"/>
      <c r="M77" s="6">
        <f>_xlfn.XLOOKUP($B$4,A76:A103,H76:H103,"")</f>
        <v>94.676178262263548</v>
      </c>
      <c r="X77" s="2"/>
      <c r="Y77" s="7"/>
      <c r="Z77" s="7"/>
      <c r="AA77" s="2"/>
      <c r="AB77" s="7"/>
      <c r="AC77" s="7"/>
      <c r="AD77" s="2"/>
      <c r="AF77" s="7"/>
      <c r="AG77" s="2"/>
      <c r="AH77" s="7"/>
      <c r="AI77" s="7"/>
      <c r="AJ77" s="2"/>
      <c r="AK77" s="7"/>
      <c r="AL77" s="7"/>
    </row>
    <row r="78" spans="1:38" x14ac:dyDescent="0.25">
      <c r="A78" s="28" t="str">
        <f>_xlfn.XLOOKUP(P!C78,'Banco de Dados'!$B$3:$B$274,'Banco de Dados'!$K$3:$K$274,"")</f>
        <v>S</v>
      </c>
      <c r="B78" s="2">
        <v>16</v>
      </c>
      <c r="C78" s="2">
        <v>2307</v>
      </c>
      <c r="D78" s="2">
        <v>3279</v>
      </c>
      <c r="E78" s="2">
        <v>99</v>
      </c>
      <c r="F78" s="32">
        <f t="shared" si="7"/>
        <v>3.019213174748399</v>
      </c>
      <c r="G78" s="3">
        <f t="shared" si="6"/>
        <v>2170.9313882654696</v>
      </c>
      <c r="H78" s="3">
        <f t="shared" si="6"/>
        <v>65.545046489259377</v>
      </c>
      <c r="J78" s="7"/>
      <c r="X78" s="2"/>
      <c r="Y78" s="7"/>
      <c r="Z78" s="7"/>
      <c r="AA78" s="2"/>
      <c r="AB78" s="7"/>
      <c r="AC78" s="7"/>
      <c r="AD78" s="2"/>
      <c r="AF78" s="7"/>
      <c r="AG78" s="2"/>
      <c r="AH78" s="7"/>
      <c r="AI78" s="7"/>
      <c r="AJ78" s="2"/>
      <c r="AK78" s="7"/>
      <c r="AL78" s="7"/>
    </row>
    <row r="79" spans="1:38" ht="15.75" x14ac:dyDescent="0.25">
      <c r="A79" s="28" t="str">
        <f>_xlfn.XLOOKUP(P!C79,'Banco de Dados'!$B$3:$B$274,'Banco de Dados'!$K$3:$K$274,"")</f>
        <v>Cl</v>
      </c>
      <c r="B79" s="2">
        <v>17</v>
      </c>
      <c r="C79" s="2">
        <v>2622</v>
      </c>
      <c r="D79" s="2">
        <v>11608</v>
      </c>
      <c r="E79" s="2">
        <v>176</v>
      </c>
      <c r="F79" s="32">
        <f t="shared" si="7"/>
        <v>1.516195727084769</v>
      </c>
      <c r="G79" s="3">
        <f t="shared" si="6"/>
        <v>7685.3222186598277</v>
      </c>
      <c r="H79" s="3">
        <f t="shared" si="6"/>
        <v>116.52452709201668</v>
      </c>
      <c r="K79" s="165" t="s">
        <v>67</v>
      </c>
      <c r="L79" s="166"/>
      <c r="M79" s="167"/>
      <c r="N79"/>
      <c r="X79" s="2"/>
      <c r="Y79" s="7"/>
      <c r="Z79" s="7"/>
      <c r="AA79" s="2"/>
      <c r="AB79" s="7"/>
      <c r="AC79" s="7"/>
      <c r="AD79" s="2"/>
      <c r="AF79" s="7"/>
      <c r="AG79" s="2"/>
      <c r="AH79" s="7"/>
      <c r="AI79" s="7"/>
      <c r="AJ79" s="2"/>
      <c r="AK79" s="7"/>
      <c r="AL79" s="7"/>
    </row>
    <row r="80" spans="1:38" x14ac:dyDescent="0.25">
      <c r="A80" s="28" t="str">
        <f>_xlfn.XLOOKUP(P!C80,'Banco de Dados'!$B$3:$B$274,'Banco de Dados'!$K$3:$K$274,"")</f>
        <v>Ar</v>
      </c>
      <c r="B80" s="2">
        <v>18</v>
      </c>
      <c r="C80" s="2">
        <v>2957</v>
      </c>
      <c r="D80" s="2">
        <v>6238</v>
      </c>
      <c r="E80" s="2">
        <v>192</v>
      </c>
      <c r="F80" s="32">
        <f t="shared" si="7"/>
        <v>3.0779095864058994</v>
      </c>
      <c r="G80" s="3">
        <f t="shared" si="6"/>
        <v>4130</v>
      </c>
      <c r="H80" s="3">
        <f t="shared" si="6"/>
        <v>127.11766591856366</v>
      </c>
      <c r="J80" s="7"/>
      <c r="K80" s="104" t="s">
        <v>240</v>
      </c>
      <c r="L80" s="39"/>
      <c r="M80" s="106" t="s">
        <v>209</v>
      </c>
      <c r="X80" s="2"/>
      <c r="Y80" s="7"/>
      <c r="Z80" s="7"/>
      <c r="AA80" s="2"/>
      <c r="AB80" s="7"/>
      <c r="AC80" s="7"/>
      <c r="AD80" s="2"/>
      <c r="AF80" s="7"/>
      <c r="AG80" s="2"/>
      <c r="AH80" s="7"/>
      <c r="AI80" s="7"/>
      <c r="AJ80" s="2"/>
      <c r="AK80" s="7"/>
      <c r="AL80" s="7"/>
    </row>
    <row r="81" spans="1:38" x14ac:dyDescent="0.25">
      <c r="A81" s="28" t="str">
        <f>_xlfn.XLOOKUP(P!C81,'Banco de Dados'!$B$3:$B$274,'Banco de Dados'!$K$3:$K$274,"")</f>
        <v>K</v>
      </c>
      <c r="B81" s="2">
        <v>19</v>
      </c>
      <c r="C81" s="2">
        <v>3313</v>
      </c>
      <c r="D81" s="2">
        <v>37860</v>
      </c>
      <c r="E81" s="2">
        <v>236</v>
      </c>
      <c r="F81" s="32">
        <f t="shared" si="7"/>
        <v>0.62334918119387217</v>
      </c>
      <c r="G81" s="3">
        <f t="shared" si="6"/>
        <v>25066.014748316771</v>
      </c>
      <c r="H81" s="3">
        <f t="shared" si="6"/>
        <v>156.24879769156783</v>
      </c>
      <c r="J81" s="58" t="s">
        <v>38</v>
      </c>
      <c r="K81" s="59">
        <f>$L$9</f>
        <v>1.988</v>
      </c>
      <c r="L81" s="60"/>
      <c r="M81" s="61">
        <f>$M$11</f>
        <v>1257</v>
      </c>
      <c r="N81" s="60"/>
      <c r="X81" s="2"/>
      <c r="Y81" s="7"/>
      <c r="Z81" s="7"/>
      <c r="AA81" s="2"/>
      <c r="AB81" s="7"/>
      <c r="AC81" s="7"/>
      <c r="AD81" s="2"/>
      <c r="AF81" s="7"/>
      <c r="AG81" s="2"/>
      <c r="AH81" s="7"/>
      <c r="AI81" s="7"/>
      <c r="AJ81" s="2"/>
      <c r="AK81" s="7"/>
      <c r="AL81" s="7"/>
    </row>
    <row r="82" spans="1:38" x14ac:dyDescent="0.25">
      <c r="A82" s="28" t="str">
        <f>_xlfn.XLOOKUP(P!C82,'Banco de Dados'!$B$3:$B$274,'Banco de Dados'!$K$3:$K$274,"")</f>
        <v>Ca</v>
      </c>
      <c r="B82" s="2">
        <v>20</v>
      </c>
      <c r="C82" s="2">
        <v>3691</v>
      </c>
      <c r="D82" s="2">
        <v>18873</v>
      </c>
      <c r="E82" s="2">
        <v>180</v>
      </c>
      <c r="F82" s="32">
        <f t="shared" si="7"/>
        <v>0.9537434430138293</v>
      </c>
      <c r="G82" s="3">
        <f t="shared" si="6"/>
        <v>12495.269317088812</v>
      </c>
      <c r="H82" s="3">
        <f t="shared" si="6"/>
        <v>119.17281179865343</v>
      </c>
      <c r="J82" s="2"/>
      <c r="K82" s="18"/>
      <c r="L82" s="2" t="s">
        <v>70</v>
      </c>
      <c r="M82" s="19"/>
      <c r="X82" s="2"/>
      <c r="Y82" s="7"/>
      <c r="Z82" s="7"/>
      <c r="AA82" s="2"/>
      <c r="AB82" s="7"/>
      <c r="AC82" s="7"/>
      <c r="AD82" s="2"/>
      <c r="AF82" s="7"/>
      <c r="AG82" s="2"/>
      <c r="AH82" s="7"/>
      <c r="AI82" s="7"/>
      <c r="AJ82" s="2"/>
      <c r="AK82" s="7"/>
      <c r="AL82" s="7"/>
    </row>
    <row r="83" spans="1:38" x14ac:dyDescent="0.25">
      <c r="A83" s="28" t="str">
        <f>_xlfn.XLOOKUP(P!C83,'Banco de Dados'!$B$3:$B$274,'Banco de Dados'!$K$3:$K$274,"")</f>
        <v>Ti</v>
      </c>
      <c r="B83" s="2">
        <v>22</v>
      </c>
      <c r="C83" s="2">
        <v>4509</v>
      </c>
      <c r="D83" s="2">
        <v>8976</v>
      </c>
      <c r="E83" s="2">
        <v>146</v>
      </c>
      <c r="F83" s="32">
        <f t="shared" si="7"/>
        <v>1.6265597147950088</v>
      </c>
      <c r="G83" s="3">
        <f t="shared" si="6"/>
        <v>5942.7508816928512</v>
      </c>
      <c r="H83" s="3">
        <f t="shared" si="6"/>
        <v>96.66239179224111</v>
      </c>
      <c r="J83" s="58" t="s">
        <v>69</v>
      </c>
      <c r="K83" s="62" t="s">
        <v>71</v>
      </c>
      <c r="L83" s="63"/>
      <c r="M83" s="64">
        <f>K77</f>
        <v>3024.3411349791604</v>
      </c>
      <c r="N83" s="60"/>
      <c r="X83" s="2"/>
      <c r="Y83" s="7"/>
      <c r="Z83" s="7"/>
      <c r="AA83" s="2"/>
      <c r="AB83" s="7"/>
      <c r="AC83" s="7"/>
      <c r="AD83" s="2"/>
      <c r="AF83" s="7"/>
      <c r="AG83" s="2"/>
      <c r="AH83" s="7"/>
      <c r="AI83" s="7"/>
      <c r="AJ83" s="2"/>
      <c r="AK83" s="7"/>
      <c r="AL83" s="7"/>
    </row>
    <row r="84" spans="1:38" x14ac:dyDescent="0.25">
      <c r="A84" s="28" t="str">
        <f>_xlfn.XLOOKUP(P!C84,'Banco de Dados'!$B$3:$B$274,'Banco de Dados'!$K$3:$K$274,"")</f>
        <v>Cr</v>
      </c>
      <c r="B84" s="2">
        <v>24</v>
      </c>
      <c r="C84" s="2">
        <v>5412</v>
      </c>
      <c r="D84" s="2">
        <v>4568</v>
      </c>
      <c r="E84" s="2">
        <v>143</v>
      </c>
      <c r="F84" s="32">
        <f t="shared" si="7"/>
        <v>3.1304728546409808</v>
      </c>
      <c r="G84" s="3">
        <f t="shared" si="6"/>
        <v>3024.3411349791604</v>
      </c>
      <c r="H84" s="3">
        <f t="shared" si="6"/>
        <v>94.676178262263548</v>
      </c>
      <c r="J84" s="7"/>
      <c r="X84" s="2"/>
      <c r="Y84" s="7"/>
      <c r="Z84" s="7"/>
      <c r="AA84" s="2"/>
      <c r="AB84" s="7"/>
      <c r="AC84" s="7"/>
      <c r="AD84" s="2"/>
      <c r="AF84" s="7"/>
      <c r="AG84" s="2"/>
      <c r="AH84" s="7"/>
      <c r="AI84" s="7"/>
      <c r="AJ84" s="2"/>
      <c r="AK84" s="7"/>
      <c r="AL84" s="7"/>
    </row>
    <row r="85" spans="1:38" ht="15.75" x14ac:dyDescent="0.25">
      <c r="A85" s="28" t="str">
        <f>_xlfn.XLOOKUP(P!C85,'Banco de Dados'!$B$3:$B$274,'Banco de Dados'!$K$3:$K$274,"")</f>
        <v>Mn</v>
      </c>
      <c r="B85" s="2">
        <v>25</v>
      </c>
      <c r="C85" s="2">
        <v>5895</v>
      </c>
      <c r="D85" s="2">
        <v>3721</v>
      </c>
      <c r="E85" s="2">
        <v>152</v>
      </c>
      <c r="F85" s="32">
        <f t="shared" si="7"/>
        <v>4.0849234076861061</v>
      </c>
      <c r="G85" s="3">
        <f t="shared" si="6"/>
        <v>2463.5668483488298</v>
      </c>
      <c r="H85" s="3">
        <f t="shared" si="6"/>
        <v>100.63481885219622</v>
      </c>
      <c r="J85" s="7"/>
      <c r="K85" s="165" t="s">
        <v>218</v>
      </c>
      <c r="L85" s="166"/>
      <c r="M85" s="167"/>
      <c r="X85" s="2"/>
      <c r="Y85" s="7"/>
      <c r="Z85" s="7"/>
      <c r="AA85" s="2"/>
      <c r="AB85" s="7"/>
      <c r="AC85" s="7"/>
      <c r="AD85" s="2"/>
      <c r="AF85" s="7"/>
      <c r="AG85" s="2"/>
      <c r="AH85" s="7"/>
      <c r="AI85" s="7"/>
      <c r="AJ85" s="2"/>
      <c r="AK85" s="7"/>
      <c r="AL85" s="7"/>
    </row>
    <row r="86" spans="1:38" x14ac:dyDescent="0.25">
      <c r="A86" s="28" t="str">
        <f>_xlfn.XLOOKUP(P!C86,'Banco de Dados'!$B$3:$B$274,'Banco de Dados'!$K$3:$K$274,"")</f>
        <v>Fe</v>
      </c>
      <c r="B86" s="2">
        <v>26</v>
      </c>
      <c r="C86" s="2">
        <v>6399</v>
      </c>
      <c r="D86" s="2">
        <v>142422</v>
      </c>
      <c r="E86" s="2">
        <v>391</v>
      </c>
      <c r="F86" s="32">
        <f t="shared" si="7"/>
        <v>0.27453623737905658</v>
      </c>
      <c r="G86" s="3">
        <f t="shared" si="6"/>
        <v>94293.501122154543</v>
      </c>
      <c r="H86" s="3">
        <f t="shared" si="6"/>
        <v>258.86983007374158</v>
      </c>
      <c r="J86" s="7"/>
      <c r="K86" s="104" t="s">
        <v>236</v>
      </c>
      <c r="L86" s="108">
        <f>K77</f>
        <v>3024.3411349791604</v>
      </c>
      <c r="M86" s="109">
        <f>M77</f>
        <v>94.676178262263548</v>
      </c>
      <c r="X86" s="2"/>
      <c r="Y86" s="7"/>
      <c r="Z86" s="7"/>
      <c r="AA86" s="2"/>
      <c r="AB86" s="7"/>
      <c r="AC86" s="7"/>
      <c r="AD86" s="2"/>
      <c r="AF86" s="7"/>
      <c r="AG86" s="2"/>
      <c r="AH86" s="7"/>
      <c r="AI86" s="7"/>
      <c r="AJ86" s="2"/>
      <c r="AK86" s="7"/>
      <c r="AL86" s="7"/>
    </row>
    <row r="87" spans="1:38" x14ac:dyDescent="0.25">
      <c r="A87" s="28" t="str">
        <f>_xlfn.XLOOKUP(P!C87,'Banco de Dados'!$B$3:$B$274,'Banco de Dados'!$K$3:$K$274,"")</f>
        <v>Ni</v>
      </c>
      <c r="B87" s="2">
        <v>28</v>
      </c>
      <c r="C87" s="2">
        <v>7472</v>
      </c>
      <c r="D87" s="2">
        <v>1694</v>
      </c>
      <c r="E87" s="2">
        <v>224</v>
      </c>
      <c r="F87" s="32">
        <f t="shared" si="7"/>
        <v>13.223140495867769</v>
      </c>
      <c r="G87" s="3">
        <f t="shared" si="6"/>
        <v>1121.5485732606605</v>
      </c>
      <c r="H87" s="3">
        <f t="shared" si="6"/>
        <v>148.30394357165758</v>
      </c>
      <c r="J87" s="7"/>
      <c r="K87" s="104" t="s">
        <v>237</v>
      </c>
      <c r="L87" s="105">
        <f>$L$9</f>
        <v>1.988</v>
      </c>
      <c r="M87" s="106">
        <f>$L$10</f>
        <v>3.4000000000000002E-2</v>
      </c>
      <c r="X87" s="2"/>
      <c r="Y87" s="7"/>
      <c r="Z87" s="7"/>
      <c r="AA87" s="2"/>
      <c r="AB87" s="7"/>
      <c r="AC87" s="7"/>
      <c r="AD87" s="2"/>
      <c r="AF87" s="7"/>
      <c r="AG87" s="2"/>
      <c r="AH87" s="7"/>
      <c r="AI87" s="7"/>
      <c r="AJ87" s="2"/>
      <c r="AK87" s="7"/>
      <c r="AL87" s="7"/>
    </row>
    <row r="88" spans="1:38" x14ac:dyDescent="0.25">
      <c r="A88" s="28" t="str">
        <f>_xlfn.XLOOKUP(P!C88,'Banco de Dados'!$B$3:$B$274,'Banco de Dados'!$K$3:$K$274,"")</f>
        <v>Zn</v>
      </c>
      <c r="B88" s="2">
        <v>30</v>
      </c>
      <c r="C88" s="2">
        <v>8631</v>
      </c>
      <c r="D88" s="2">
        <v>2596</v>
      </c>
      <c r="E88" s="2">
        <v>226</v>
      </c>
      <c r="F88" s="32">
        <f t="shared" si="7"/>
        <v>8.7057010785824342</v>
      </c>
      <c r="G88" s="3">
        <f t="shared" si="6"/>
        <v>1718.7367746072462</v>
      </c>
      <c r="H88" s="3">
        <f t="shared" si="6"/>
        <v>149.62808592497598</v>
      </c>
      <c r="J88" s="7"/>
      <c r="K88" s="104" t="s">
        <v>238</v>
      </c>
      <c r="L88" s="105">
        <f>$M$11</f>
        <v>1257</v>
      </c>
      <c r="M88" s="106">
        <f>$M$12</f>
        <v>118</v>
      </c>
      <c r="X88" s="2"/>
      <c r="Y88" s="7"/>
      <c r="Z88" s="7"/>
      <c r="AA88" s="2"/>
      <c r="AB88" s="7"/>
      <c r="AC88" s="7"/>
      <c r="AD88" s="2"/>
      <c r="AF88" s="7"/>
      <c r="AG88" s="2"/>
      <c r="AH88" s="7"/>
      <c r="AI88" s="7"/>
      <c r="AJ88" s="2"/>
      <c r="AK88" s="7"/>
      <c r="AL88" s="7"/>
    </row>
    <row r="89" spans="1:38" x14ac:dyDescent="0.25">
      <c r="A89" s="28" t="str">
        <f>_xlfn.XLOOKUP(P!C89,'Banco de Dados'!$B$3:$B$274,'Banco de Dados'!$K$3:$K$274,"")</f>
        <v>Rh</v>
      </c>
      <c r="B89" s="2">
        <v>45</v>
      </c>
      <c r="C89" s="2">
        <v>20167</v>
      </c>
      <c r="D89" s="2">
        <v>1353</v>
      </c>
      <c r="E89" s="2">
        <v>123</v>
      </c>
      <c r="F89" s="32">
        <f t="shared" si="7"/>
        <v>9.0909090909090917</v>
      </c>
      <c r="G89" s="3">
        <f t="shared" si="6"/>
        <v>895.78230201987822</v>
      </c>
      <c r="H89" s="3">
        <f t="shared" si="6"/>
        <v>81.434754729079842</v>
      </c>
      <c r="J89" s="7"/>
      <c r="K89" s="69" t="s">
        <v>217</v>
      </c>
      <c r="L89" s="110">
        <f>SQRT(((M86/L86)^2)+((M87/L87)^2)+((M88/L88)^2))</f>
        <v>0.10042345555353453</v>
      </c>
      <c r="M89" s="71" t="str">
        <f>M98</f>
        <v>mg/kg</v>
      </c>
      <c r="X89" s="2"/>
      <c r="Y89" s="7"/>
      <c r="Z89" s="7"/>
      <c r="AA89" s="2"/>
      <c r="AB89" s="7"/>
      <c r="AC89" s="7"/>
      <c r="AD89" s="2"/>
      <c r="AF89" s="7"/>
      <c r="AG89" s="2"/>
      <c r="AH89" s="7"/>
      <c r="AI89" s="7"/>
      <c r="AJ89" s="2"/>
      <c r="AK89" s="7"/>
      <c r="AL89" s="7"/>
    </row>
    <row r="90" spans="1:38" x14ac:dyDescent="0.25">
      <c r="A90" s="28" t="str">
        <f>_xlfn.XLOOKUP(P!C90,'Banco de Dados'!$B$3:$B$274,'Banco de Dados'!$K$3:$K$274,"")</f>
        <v>Rh</v>
      </c>
      <c r="B90" s="2">
        <v>45</v>
      </c>
      <c r="C90" s="2">
        <v>2696</v>
      </c>
      <c r="D90" s="2">
        <v>17503</v>
      </c>
      <c r="E90" s="2">
        <v>144</v>
      </c>
      <c r="F90" s="32">
        <f t="shared" si="7"/>
        <v>0.82271610581043253</v>
      </c>
      <c r="G90" s="3">
        <f t="shared" si="6"/>
        <v>11588.231805065727</v>
      </c>
      <c r="H90" s="3">
        <f t="shared" si="6"/>
        <v>95.338249438922745</v>
      </c>
      <c r="J90" s="7"/>
      <c r="X90" s="2"/>
      <c r="Y90" s="7"/>
      <c r="Z90" s="7"/>
      <c r="AA90" s="2"/>
      <c r="AB90" s="7"/>
      <c r="AC90" s="7"/>
      <c r="AD90" s="2"/>
      <c r="AF90" s="7"/>
      <c r="AG90" s="2"/>
      <c r="AH90" s="7"/>
      <c r="AI90" s="7"/>
      <c r="AJ90" s="2"/>
      <c r="AK90" s="7"/>
      <c r="AL90" s="7"/>
    </row>
    <row r="91" spans="1:38" x14ac:dyDescent="0.25">
      <c r="A91" s="28" t="str">
        <f>_xlfn.XLOOKUP(P!C91,'Banco de Dados'!$B$3:$B$274,'Banco de Dados'!$K$3:$K$274,"")</f>
        <v/>
      </c>
      <c r="B91" s="2">
        <v>0</v>
      </c>
      <c r="C91" s="2">
        <v>0</v>
      </c>
      <c r="D91" s="2">
        <v>0</v>
      </c>
      <c r="E91" s="2">
        <v>0</v>
      </c>
      <c r="F91" s="32" t="e">
        <f t="shared" si="7"/>
        <v>#DIV/0!</v>
      </c>
      <c r="G91" s="3">
        <f t="shared" si="6"/>
        <v>0</v>
      </c>
      <c r="H91" s="3">
        <f t="shared" si="6"/>
        <v>0</v>
      </c>
      <c r="J91" s="7"/>
      <c r="X91" s="2"/>
      <c r="Y91" s="7"/>
      <c r="Z91" s="7"/>
      <c r="AA91" s="2"/>
      <c r="AB91" s="7"/>
      <c r="AC91" s="7"/>
      <c r="AD91" s="2"/>
      <c r="AF91" s="7"/>
      <c r="AG91" s="2"/>
      <c r="AH91" s="7"/>
      <c r="AI91" s="7"/>
      <c r="AJ91" s="2"/>
      <c r="AK91" s="7"/>
      <c r="AL91" s="7"/>
    </row>
    <row r="92" spans="1:38" x14ac:dyDescent="0.25">
      <c r="A92" s="28" t="str">
        <f>_xlfn.XLOOKUP(P!C92,'Banco de Dados'!$B$3:$B$274,'Banco de Dados'!$K$3:$K$274,"")</f>
        <v/>
      </c>
      <c r="B92" s="2">
        <v>0</v>
      </c>
      <c r="C92" s="2">
        <v>0</v>
      </c>
      <c r="D92" s="2">
        <v>0</v>
      </c>
      <c r="E92" s="2">
        <v>0</v>
      </c>
      <c r="F92" s="32" t="e">
        <f t="shared" si="7"/>
        <v>#DIV/0!</v>
      </c>
      <c r="G92" s="3">
        <f t="shared" si="6"/>
        <v>0</v>
      </c>
      <c r="H92" s="3">
        <f t="shared" si="6"/>
        <v>0</v>
      </c>
      <c r="J92" s="7"/>
    </row>
    <row r="93" spans="1:38" x14ac:dyDescent="0.25">
      <c r="A93" s="28" t="str">
        <f>_xlfn.XLOOKUP(P!C93,'Banco de Dados'!$B$3:$B$274,'Banco de Dados'!$K$3:$K$274,"")</f>
        <v/>
      </c>
      <c r="B93" s="2">
        <v>0</v>
      </c>
      <c r="C93" s="2">
        <v>0</v>
      </c>
      <c r="D93" s="2">
        <v>0</v>
      </c>
      <c r="E93" s="2">
        <v>0</v>
      </c>
      <c r="F93" s="32" t="e">
        <f t="shared" si="7"/>
        <v>#DIV/0!</v>
      </c>
      <c r="G93" s="3">
        <f t="shared" si="6"/>
        <v>0</v>
      </c>
      <c r="H93" s="3">
        <f t="shared" si="6"/>
        <v>0</v>
      </c>
      <c r="J93" s="7"/>
    </row>
    <row r="94" spans="1:38" x14ac:dyDescent="0.25">
      <c r="A94" s="28" t="str">
        <f>_xlfn.XLOOKUP(P!C94,'Banco de Dados'!$B$3:$B$274,'Banco de Dados'!$K$3:$K$274,"")</f>
        <v/>
      </c>
      <c r="B94" s="2">
        <v>0</v>
      </c>
      <c r="C94" s="2">
        <v>0</v>
      </c>
      <c r="D94" s="2">
        <v>0</v>
      </c>
      <c r="E94" s="2">
        <v>0</v>
      </c>
      <c r="F94" s="32" t="e">
        <f t="shared" si="7"/>
        <v>#DIV/0!</v>
      </c>
      <c r="G94" s="3">
        <f t="shared" si="6"/>
        <v>0</v>
      </c>
      <c r="H94" s="3">
        <f t="shared" si="6"/>
        <v>0</v>
      </c>
      <c r="J94" s="7"/>
    </row>
    <row r="95" spans="1:38" x14ac:dyDescent="0.25">
      <c r="A95" s="28" t="str">
        <f>_xlfn.XLOOKUP(P!C95,'Banco de Dados'!$B$3:$B$274,'Banco de Dados'!$K$3:$K$274,"")</f>
        <v/>
      </c>
      <c r="B95" s="2">
        <v>0</v>
      </c>
      <c r="C95" s="2">
        <v>0</v>
      </c>
      <c r="D95" s="2">
        <v>0</v>
      </c>
      <c r="E95" s="2">
        <v>0</v>
      </c>
      <c r="F95" s="32" t="e">
        <f t="shared" si="7"/>
        <v>#DIV/0!</v>
      </c>
      <c r="G95" s="3">
        <f t="shared" si="6"/>
        <v>0</v>
      </c>
      <c r="H95" s="3">
        <f t="shared" si="6"/>
        <v>0</v>
      </c>
      <c r="J95" s="7"/>
    </row>
    <row r="96" spans="1:38" x14ac:dyDescent="0.25">
      <c r="A96" s="28" t="str">
        <f>_xlfn.XLOOKUP(P!C96,'Banco de Dados'!$B$3:$B$274,'Banco de Dados'!$K$3:$K$274,"")</f>
        <v/>
      </c>
      <c r="B96" s="2">
        <v>0</v>
      </c>
      <c r="C96" s="2">
        <v>0</v>
      </c>
      <c r="D96" s="2">
        <v>0</v>
      </c>
      <c r="E96" s="17">
        <v>0</v>
      </c>
      <c r="F96" s="32" t="e">
        <f t="shared" si="7"/>
        <v>#DIV/0!</v>
      </c>
      <c r="G96" s="3">
        <f t="shared" si="6"/>
        <v>0</v>
      </c>
      <c r="H96" s="3">
        <f t="shared" si="6"/>
        <v>0</v>
      </c>
      <c r="J96" s="7"/>
    </row>
    <row r="97" spans="1:14" ht="15.75" x14ac:dyDescent="0.25">
      <c r="A97" s="28" t="str">
        <f>_xlfn.XLOOKUP(P!C97,'Banco de Dados'!$B$3:$B$274,'Banco de Dados'!$K$3:$K$274,"")</f>
        <v/>
      </c>
      <c r="B97" s="2">
        <v>0</v>
      </c>
      <c r="C97" s="2">
        <v>0</v>
      </c>
      <c r="D97" s="2">
        <v>0</v>
      </c>
      <c r="E97" s="2">
        <v>0</v>
      </c>
      <c r="F97" s="32" t="e">
        <f t="shared" si="7"/>
        <v>#DIV/0!</v>
      </c>
      <c r="G97" s="3">
        <f t="shared" si="6"/>
        <v>0</v>
      </c>
      <c r="H97" s="3">
        <f t="shared" si="6"/>
        <v>0</v>
      </c>
      <c r="J97" s="7"/>
      <c r="K97" s="101" t="s">
        <v>216</v>
      </c>
      <c r="L97" s="102" t="str">
        <f>K75</f>
        <v>ad</v>
      </c>
      <c r="M97" s="103" t="str">
        <f>M75</f>
        <v>Cromo</v>
      </c>
    </row>
    <row r="98" spans="1:14" x14ac:dyDescent="0.25">
      <c r="A98" s="28" t="str">
        <f>_xlfn.XLOOKUP(P!C98,'Banco de Dados'!$B$3:$B$274,'Banco de Dados'!$K$3:$K$274,"")</f>
        <v/>
      </c>
      <c r="B98" s="2">
        <v>0</v>
      </c>
      <c r="C98" s="2">
        <v>0</v>
      </c>
      <c r="D98" s="2">
        <v>0</v>
      </c>
      <c r="E98" s="2">
        <v>0</v>
      </c>
      <c r="F98" s="32" t="e">
        <f t="shared" si="7"/>
        <v>#DIV/0!</v>
      </c>
      <c r="G98" s="3">
        <f t="shared" si="6"/>
        <v>0</v>
      </c>
      <c r="H98" s="3">
        <f t="shared" si="6"/>
        <v>0</v>
      </c>
      <c r="J98" s="7"/>
      <c r="K98" s="68" t="s">
        <v>68</v>
      </c>
      <c r="L98" s="29">
        <f>(K81*M83)/M81</f>
        <v>4.7831266319320376</v>
      </c>
      <c r="M98" s="66" t="str">
        <f>$M$9</f>
        <v>mg/kg</v>
      </c>
    </row>
    <row r="99" spans="1:14" x14ac:dyDescent="0.25">
      <c r="A99" s="28" t="str">
        <f>_xlfn.XLOOKUP(P!C99,'Banco de Dados'!$B$3:$B$274,'Banco de Dados'!$K$3:$K$274,"")</f>
        <v/>
      </c>
      <c r="B99" s="2">
        <v>0</v>
      </c>
      <c r="C99" s="2">
        <v>0</v>
      </c>
      <c r="D99" s="2">
        <v>0</v>
      </c>
      <c r="E99" s="2">
        <v>0</v>
      </c>
      <c r="F99" s="32" t="e">
        <f t="shared" si="7"/>
        <v>#DIV/0!</v>
      </c>
      <c r="G99" s="3">
        <f t="shared" si="6"/>
        <v>0</v>
      </c>
      <c r="H99" s="3">
        <f t="shared" si="6"/>
        <v>0</v>
      </c>
      <c r="J99" s="7"/>
      <c r="K99" s="111" t="s">
        <v>246</v>
      </c>
      <c r="L99" s="126">
        <f>SQRT(((M86/L86)^2)+((M87/L87)^2)+((M88/L88)^2))</f>
        <v>0.10042345555353453</v>
      </c>
      <c r="M99" s="66"/>
    </row>
    <row r="100" spans="1:14" x14ac:dyDescent="0.25">
      <c r="A100" s="28" t="str">
        <f>_xlfn.XLOOKUP(P!C100,'Banco de Dados'!$B$3:$B$274,'Banco de Dados'!$K$3:$K$274,"")</f>
        <v/>
      </c>
      <c r="B100" s="2">
        <v>0</v>
      </c>
      <c r="C100" s="2">
        <v>0</v>
      </c>
      <c r="D100" s="2">
        <v>0</v>
      </c>
      <c r="E100" s="2">
        <v>0</v>
      </c>
      <c r="F100" s="32" t="e">
        <f t="shared" si="7"/>
        <v>#DIV/0!</v>
      </c>
      <c r="G100" s="3">
        <f t="shared" si="6"/>
        <v>0</v>
      </c>
      <c r="H100" s="3">
        <f t="shared" si="6"/>
        <v>0</v>
      </c>
      <c r="J100" s="7"/>
      <c r="K100" s="69" t="s">
        <v>247</v>
      </c>
      <c r="L100" s="127">
        <f>L99*L98</f>
        <v>0.48033810472875432</v>
      </c>
      <c r="M100" s="71" t="str">
        <f>$M$9</f>
        <v>mg/kg</v>
      </c>
    </row>
    <row r="101" spans="1:14" x14ac:dyDescent="0.25">
      <c r="A101" s="28" t="str">
        <f>_xlfn.XLOOKUP(P!C101,'Banco de Dados'!$B$3:$B$274,'Banco de Dados'!$K$3:$K$274,"")</f>
        <v/>
      </c>
      <c r="B101" s="2">
        <v>0</v>
      </c>
      <c r="C101" s="2">
        <v>0</v>
      </c>
      <c r="D101" s="2">
        <v>0</v>
      </c>
      <c r="E101" s="2">
        <v>0</v>
      </c>
      <c r="F101" s="32" t="e">
        <f t="shared" si="7"/>
        <v>#DIV/0!</v>
      </c>
      <c r="G101" s="3">
        <f t="shared" si="6"/>
        <v>0</v>
      </c>
      <c r="H101" s="3">
        <f t="shared" si="6"/>
        <v>0</v>
      </c>
      <c r="J101" s="7"/>
      <c r="K101" s="123"/>
      <c r="L101" s="124"/>
    </row>
    <row r="102" spans="1:14" x14ac:dyDescent="0.25">
      <c r="A102" s="28" t="str">
        <f>_xlfn.XLOOKUP(P!C102,'Banco de Dados'!$B$3:$B$274,'Banco de Dados'!$K$3:$K$274,"")</f>
        <v/>
      </c>
      <c r="B102" s="2">
        <v>0</v>
      </c>
      <c r="C102" s="2">
        <v>0</v>
      </c>
      <c r="D102" s="2">
        <v>0</v>
      </c>
      <c r="E102" s="2">
        <v>0</v>
      </c>
      <c r="F102" s="32" t="e">
        <f t="shared" si="7"/>
        <v>#DIV/0!</v>
      </c>
      <c r="G102" s="3">
        <f t="shared" si="6"/>
        <v>0</v>
      </c>
      <c r="H102" s="3">
        <f t="shared" si="6"/>
        <v>0</v>
      </c>
      <c r="J102" s="7"/>
    </row>
    <row r="103" spans="1:14" x14ac:dyDescent="0.25">
      <c r="A103" s="28" t="str">
        <f>_xlfn.XLOOKUP(P!C103,'Banco de Dados'!$B$3:$B$274,'Banco de Dados'!$K$3:$K$274,"")</f>
        <v/>
      </c>
      <c r="B103" s="2">
        <v>0</v>
      </c>
      <c r="C103" s="2">
        <v>0</v>
      </c>
      <c r="D103" s="2">
        <v>0</v>
      </c>
      <c r="E103" s="2">
        <v>0</v>
      </c>
      <c r="F103" s="32" t="e">
        <f t="shared" si="7"/>
        <v>#DIV/0!</v>
      </c>
      <c r="G103" s="3">
        <f t="shared" si="6"/>
        <v>0</v>
      </c>
      <c r="H103" s="3">
        <f t="shared" si="6"/>
        <v>0</v>
      </c>
      <c r="J103" s="7"/>
    </row>
    <row r="104" spans="1:14" x14ac:dyDescent="0.25">
      <c r="A104" s="28" t="str">
        <f>_xlfn.XLOOKUP(P!C104,'Banco de Dados'!$B$3:$B$274,'Banco de Dados'!$K$3:$K$274,"")</f>
        <v/>
      </c>
      <c r="B104" s="2">
        <v>0</v>
      </c>
      <c r="C104" s="2">
        <v>0</v>
      </c>
      <c r="D104" s="2">
        <v>0</v>
      </c>
      <c r="E104" s="2">
        <v>0</v>
      </c>
      <c r="F104" s="32" t="e">
        <f t="shared" si="7"/>
        <v>#DIV/0!</v>
      </c>
      <c r="G104" s="3">
        <f t="shared" ref="G104:H106" si="8">$E$74*D104</f>
        <v>0</v>
      </c>
      <c r="H104" s="3">
        <f t="shared" si="8"/>
        <v>0</v>
      </c>
      <c r="J104" s="7"/>
    </row>
    <row r="105" spans="1:14" x14ac:dyDescent="0.25">
      <c r="A105" s="28" t="str">
        <f>_xlfn.XLOOKUP(P!C105,'Banco de Dados'!$B$3:$B$274,'Banco de Dados'!$K$3:$K$274,"")</f>
        <v/>
      </c>
      <c r="B105" s="2">
        <v>0</v>
      </c>
      <c r="C105" s="2">
        <v>0</v>
      </c>
      <c r="D105" s="2">
        <v>0</v>
      </c>
      <c r="E105" s="2">
        <v>0</v>
      </c>
      <c r="F105" s="32" t="e">
        <f t="shared" si="7"/>
        <v>#DIV/0!</v>
      </c>
      <c r="G105" s="3">
        <f t="shared" si="8"/>
        <v>0</v>
      </c>
      <c r="H105" s="3">
        <f t="shared" si="8"/>
        <v>0</v>
      </c>
      <c r="J105" s="7"/>
    </row>
    <row r="106" spans="1:14" x14ac:dyDescent="0.25">
      <c r="A106" s="28" t="str">
        <f>_xlfn.XLOOKUP(P!C106,'Banco de Dados'!$B$3:$B$274,'Banco de Dados'!$K$3:$K$274,"")</f>
        <v/>
      </c>
      <c r="B106" s="2">
        <v>0</v>
      </c>
      <c r="C106" s="2">
        <v>0</v>
      </c>
      <c r="D106" s="2">
        <v>0</v>
      </c>
      <c r="E106" s="2">
        <v>0</v>
      </c>
      <c r="F106" s="32" t="e">
        <f t="shared" si="7"/>
        <v>#DIV/0!</v>
      </c>
      <c r="G106" s="3">
        <f t="shared" si="8"/>
        <v>0</v>
      </c>
      <c r="H106" s="3">
        <f t="shared" si="8"/>
        <v>0</v>
      </c>
      <c r="J106" s="7"/>
    </row>
    <row r="107" spans="1:14" x14ac:dyDescent="0.25">
      <c r="A107" s="21"/>
      <c r="B107" s="21"/>
      <c r="C107" s="21"/>
      <c r="D107" s="21"/>
      <c r="E107" s="21"/>
      <c r="F107" s="77"/>
      <c r="G107" s="22"/>
      <c r="H107" s="22"/>
      <c r="J107" s="21"/>
      <c r="K107" s="21"/>
      <c r="L107" s="21"/>
      <c r="M107" s="21"/>
      <c r="N107" s="21"/>
    </row>
    <row r="108" spans="1:14" ht="15.75" x14ac:dyDescent="0.25">
      <c r="A108" s="36" t="str">
        <f>'Nome das Amostras'!A7</f>
        <v>ae</v>
      </c>
      <c r="B108" s="164" t="str">
        <f>VLOOKUP(A108,'Nome das Amostras'!$A$3:$D$28,2,FALSE)</f>
        <v>R4</v>
      </c>
      <c r="C108" s="164"/>
      <c r="D108" s="51" t="s">
        <v>65</v>
      </c>
      <c r="E108" s="52">
        <f>'Banco de Dados'!$O$13/'Banco de Dados'!AJ13</f>
        <v>0.6791646110837033</v>
      </c>
      <c r="F108" s="74"/>
      <c r="G108" s="3"/>
      <c r="H108" s="3"/>
      <c r="J108" s="7"/>
    </row>
    <row r="109" spans="1:14" ht="15.75" x14ac:dyDescent="0.25">
      <c r="A109" s="107" t="s">
        <v>1</v>
      </c>
      <c r="B109" s="107" t="s">
        <v>0</v>
      </c>
      <c r="C109" s="107" t="s">
        <v>212</v>
      </c>
      <c r="D109" s="107" t="s">
        <v>209</v>
      </c>
      <c r="E109" s="107" t="s">
        <v>213</v>
      </c>
      <c r="F109" s="76" t="s">
        <v>219</v>
      </c>
      <c r="G109" s="54" t="s">
        <v>140</v>
      </c>
      <c r="H109" s="54" t="s">
        <v>66</v>
      </c>
      <c r="J109" s="7"/>
      <c r="K109" s="72" t="str">
        <f>A108</f>
        <v>ae</v>
      </c>
      <c r="L109" s="55" t="s">
        <v>215</v>
      </c>
      <c r="M109" s="41" t="str">
        <f>$A$1</f>
        <v>Cromo</v>
      </c>
      <c r="N109" s="3"/>
    </row>
    <row r="110" spans="1:14" x14ac:dyDescent="0.25">
      <c r="A110" s="28" t="str">
        <f>_xlfn.XLOOKUP(P!C110,'Banco de Dados'!$B$3:$B$274,'Banco de Dados'!$K$3:$K$274,"")</f>
        <v>Si</v>
      </c>
      <c r="B110" s="2" cm="1">
        <f t="array" ref="B110:E140">Dados!AF5:AI35</f>
        <v>14</v>
      </c>
      <c r="C110" s="2">
        <v>1740</v>
      </c>
      <c r="D110" s="2">
        <v>4643</v>
      </c>
      <c r="E110" s="2">
        <v>90</v>
      </c>
      <c r="F110" s="32">
        <f>(E110*100)/D110</f>
        <v>1.9384018953262976</v>
      </c>
      <c r="G110" s="3">
        <f t="shared" ref="G110:H137" si="9">$E$108*D110</f>
        <v>3153.3612892616343</v>
      </c>
      <c r="H110" s="3">
        <f t="shared" si="9"/>
        <v>61.124814997533299</v>
      </c>
      <c r="J110" s="7"/>
      <c r="K110" s="5" t="s">
        <v>210</v>
      </c>
      <c r="L110" s="5"/>
      <c r="M110" s="5" t="s">
        <v>211</v>
      </c>
    </row>
    <row r="111" spans="1:14" x14ac:dyDescent="0.25">
      <c r="A111" s="28" t="str">
        <f>_xlfn.XLOOKUP(P!C111,'Banco de Dados'!$B$3:$B$274,'Banco de Dados'!$K$3:$K$274,"")</f>
        <v>P</v>
      </c>
      <c r="B111" s="2">
        <v>15</v>
      </c>
      <c r="C111" s="2">
        <v>2013</v>
      </c>
      <c r="D111" s="2">
        <v>767</v>
      </c>
      <c r="E111" s="2">
        <v>72</v>
      </c>
      <c r="F111" s="32">
        <f t="shared" ref="F111:F140" si="10">(E111*100)/D111</f>
        <v>9.3872229465449806</v>
      </c>
      <c r="G111" s="3">
        <f t="shared" si="9"/>
        <v>520.91925670120042</v>
      </c>
      <c r="H111" s="3">
        <f t="shared" si="9"/>
        <v>48.899851998026634</v>
      </c>
      <c r="J111" s="7"/>
      <c r="K111" s="6">
        <f>_xlfn.XLOOKUP($B$4,A110:A137,G110:G137,"")</f>
        <v>1070.3634270679163</v>
      </c>
      <c r="L111" s="6"/>
      <c r="M111" s="6">
        <f>_xlfn.XLOOKUP($B$4,A110:A137,H110:H137,"")</f>
        <v>88.970564051965127</v>
      </c>
    </row>
    <row r="112" spans="1:14" x14ac:dyDescent="0.25">
      <c r="A112" s="28" t="str">
        <f>_xlfn.XLOOKUP(P!C112,'Banco de Dados'!$B$3:$B$274,'Banco de Dados'!$K$3:$K$274,"")</f>
        <v>S</v>
      </c>
      <c r="B112" s="2">
        <v>16</v>
      </c>
      <c r="C112" s="2">
        <v>2307</v>
      </c>
      <c r="D112" s="2">
        <v>2989</v>
      </c>
      <c r="E112" s="2">
        <v>96</v>
      </c>
      <c r="F112" s="32">
        <f t="shared" si="10"/>
        <v>3.2117765138842422</v>
      </c>
      <c r="G112" s="3">
        <f t="shared" si="9"/>
        <v>2030.0230225291891</v>
      </c>
      <c r="H112" s="3">
        <f t="shared" si="9"/>
        <v>65.199802664035516</v>
      </c>
      <c r="J112" s="7"/>
    </row>
    <row r="113" spans="1:14" ht="15.75" x14ac:dyDescent="0.25">
      <c r="A113" s="28" t="str">
        <f>_xlfn.XLOOKUP(P!C113,'Banco de Dados'!$B$3:$B$274,'Banco de Dados'!$K$3:$K$274,"")</f>
        <v>Cl</v>
      </c>
      <c r="B113" s="2">
        <v>17</v>
      </c>
      <c r="C113" s="2">
        <v>2622</v>
      </c>
      <c r="D113" s="2">
        <v>9237</v>
      </c>
      <c r="E113" s="2">
        <v>164</v>
      </c>
      <c r="F113" s="32">
        <f t="shared" si="10"/>
        <v>1.775468225614377</v>
      </c>
      <c r="G113" s="3">
        <f t="shared" si="9"/>
        <v>6273.4435125801674</v>
      </c>
      <c r="H113" s="3">
        <f t="shared" si="9"/>
        <v>111.38299621772734</v>
      </c>
      <c r="K113" s="165" t="s">
        <v>67</v>
      </c>
      <c r="L113" s="166"/>
      <c r="M113" s="167"/>
      <c r="N113"/>
    </row>
    <row r="114" spans="1:14" x14ac:dyDescent="0.25">
      <c r="A114" s="28" t="str">
        <f>_xlfn.XLOOKUP(P!C114,'Banco de Dados'!$B$3:$B$274,'Banco de Dados'!$K$3:$K$274,"")</f>
        <v>Ar</v>
      </c>
      <c r="B114" s="2">
        <v>18</v>
      </c>
      <c r="C114" s="2">
        <v>2957</v>
      </c>
      <c r="D114" s="2">
        <v>6081</v>
      </c>
      <c r="E114" s="2">
        <v>191</v>
      </c>
      <c r="F114" s="32">
        <f t="shared" si="10"/>
        <v>3.140930767965795</v>
      </c>
      <c r="G114" s="3">
        <f t="shared" si="9"/>
        <v>4130</v>
      </c>
      <c r="H114" s="3">
        <f t="shared" si="9"/>
        <v>129.72044071698733</v>
      </c>
      <c r="J114" s="7"/>
      <c r="K114" s="104" t="s">
        <v>240</v>
      </c>
      <c r="L114" s="39"/>
      <c r="M114" s="106" t="s">
        <v>209</v>
      </c>
    </row>
    <row r="115" spans="1:14" x14ac:dyDescent="0.25">
      <c r="A115" s="28" t="str">
        <f>_xlfn.XLOOKUP(P!C115,'Banco de Dados'!$B$3:$B$274,'Banco de Dados'!$K$3:$K$274,"")</f>
        <v>K</v>
      </c>
      <c r="B115" s="2">
        <v>19</v>
      </c>
      <c r="C115" s="2">
        <v>3313</v>
      </c>
      <c r="D115" s="2">
        <v>52986</v>
      </c>
      <c r="E115" s="2">
        <v>263</v>
      </c>
      <c r="F115" s="32">
        <f t="shared" si="10"/>
        <v>0.49635752840372926</v>
      </c>
      <c r="G115" s="3">
        <f t="shared" si="9"/>
        <v>35986.216082881103</v>
      </c>
      <c r="H115" s="3">
        <f t="shared" si="9"/>
        <v>178.62029271501396</v>
      </c>
      <c r="J115" s="58" t="s">
        <v>38</v>
      </c>
      <c r="K115" s="59">
        <f>$L$9</f>
        <v>1.988</v>
      </c>
      <c r="L115" s="60"/>
      <c r="M115" s="61">
        <f>$M$11</f>
        <v>1257</v>
      </c>
      <c r="N115" s="60"/>
    </row>
    <row r="116" spans="1:14" x14ac:dyDescent="0.25">
      <c r="A116" s="28" t="str">
        <f>_xlfn.XLOOKUP(P!C116,'Banco de Dados'!$B$3:$B$274,'Banco de Dados'!$K$3:$K$274,"")</f>
        <v>Ca</v>
      </c>
      <c r="B116" s="2">
        <v>20</v>
      </c>
      <c r="C116" s="2">
        <v>3691</v>
      </c>
      <c r="D116" s="2">
        <v>17823</v>
      </c>
      <c r="E116" s="2">
        <v>178</v>
      </c>
      <c r="F116" s="32">
        <f t="shared" si="10"/>
        <v>0.99870953262638162</v>
      </c>
      <c r="G116" s="3">
        <f t="shared" si="9"/>
        <v>12104.750863344843</v>
      </c>
      <c r="H116" s="3">
        <f t="shared" si="9"/>
        <v>120.89130077289919</v>
      </c>
      <c r="J116" s="2"/>
      <c r="K116" s="18"/>
      <c r="L116" s="2" t="s">
        <v>70</v>
      </c>
      <c r="M116" s="19"/>
    </row>
    <row r="117" spans="1:14" x14ac:dyDescent="0.25">
      <c r="A117" s="28" t="str">
        <f>_xlfn.XLOOKUP(P!C117,'Banco de Dados'!$B$3:$B$274,'Banco de Dados'!$K$3:$K$274,"")</f>
        <v>Ti</v>
      </c>
      <c r="B117" s="2">
        <v>22</v>
      </c>
      <c r="C117" s="2">
        <v>4509</v>
      </c>
      <c r="D117" s="2">
        <v>11180</v>
      </c>
      <c r="E117" s="2">
        <v>156</v>
      </c>
      <c r="F117" s="32">
        <f t="shared" si="10"/>
        <v>1.3953488372093024</v>
      </c>
      <c r="G117" s="3">
        <f t="shared" si="9"/>
        <v>7593.060351915803</v>
      </c>
      <c r="H117" s="3">
        <f t="shared" si="9"/>
        <v>105.94967932905772</v>
      </c>
      <c r="J117" s="58" t="s">
        <v>69</v>
      </c>
      <c r="K117" s="62" t="s">
        <v>71</v>
      </c>
      <c r="L117" s="63"/>
      <c r="M117" s="64">
        <f>K111</f>
        <v>1070.3634270679163</v>
      </c>
      <c r="N117" s="60"/>
    </row>
    <row r="118" spans="1:14" x14ac:dyDescent="0.25">
      <c r="A118" s="28" t="str">
        <f>_xlfn.XLOOKUP(P!C118,'Banco de Dados'!$B$3:$B$274,'Banco de Dados'!$K$3:$K$274,"")</f>
        <v>Cr</v>
      </c>
      <c r="B118" s="2">
        <v>24</v>
      </c>
      <c r="C118" s="2">
        <v>5412</v>
      </c>
      <c r="D118" s="2">
        <v>1576</v>
      </c>
      <c r="E118" s="2">
        <v>131</v>
      </c>
      <c r="F118" s="32">
        <f t="shared" si="10"/>
        <v>8.3121827411167519</v>
      </c>
      <c r="G118" s="3">
        <f t="shared" si="9"/>
        <v>1070.3634270679163</v>
      </c>
      <c r="H118" s="3">
        <f t="shared" si="9"/>
        <v>88.970564051965127</v>
      </c>
      <c r="J118" s="7"/>
    </row>
    <row r="119" spans="1:14" ht="15.75" x14ac:dyDescent="0.25">
      <c r="A119" s="28" t="str">
        <f>_xlfn.XLOOKUP(P!C119,'Banco de Dados'!$B$3:$B$274,'Banco de Dados'!$K$3:$K$274,"")</f>
        <v>Mn</v>
      </c>
      <c r="B119" s="2">
        <v>25</v>
      </c>
      <c r="C119" s="2">
        <v>5895</v>
      </c>
      <c r="D119" s="2">
        <v>3199</v>
      </c>
      <c r="E119" s="2">
        <v>149</v>
      </c>
      <c r="F119" s="32">
        <f t="shared" si="10"/>
        <v>4.6577055329790555</v>
      </c>
      <c r="G119" s="3">
        <f t="shared" si="9"/>
        <v>2172.6475908567668</v>
      </c>
      <c r="H119" s="3">
        <f t="shared" si="9"/>
        <v>101.19552705147179</v>
      </c>
      <c r="J119" s="7"/>
      <c r="K119" s="165" t="s">
        <v>218</v>
      </c>
      <c r="L119" s="166"/>
      <c r="M119" s="167"/>
    </row>
    <row r="120" spans="1:14" x14ac:dyDescent="0.25">
      <c r="A120" s="28" t="str">
        <f>_xlfn.XLOOKUP(P!C120,'Banco de Dados'!$B$3:$B$274,'Banco de Dados'!$K$3:$K$274,"")</f>
        <v>Fe</v>
      </c>
      <c r="B120" s="2">
        <v>26</v>
      </c>
      <c r="C120" s="2">
        <v>6399</v>
      </c>
      <c r="D120" s="2">
        <v>119664</v>
      </c>
      <c r="E120" s="2">
        <v>365</v>
      </c>
      <c r="F120" s="32">
        <f t="shared" si="10"/>
        <v>0.30502072469581493</v>
      </c>
      <c r="G120" s="3">
        <f t="shared" si="9"/>
        <v>81271.554020720272</v>
      </c>
      <c r="H120" s="3">
        <f t="shared" si="9"/>
        <v>247.8950830455517</v>
      </c>
      <c r="J120" s="7"/>
      <c r="K120" s="104" t="s">
        <v>236</v>
      </c>
      <c r="L120" s="108">
        <f>K111</f>
        <v>1070.3634270679163</v>
      </c>
      <c r="M120" s="109">
        <f>M111</f>
        <v>88.970564051965127</v>
      </c>
    </row>
    <row r="121" spans="1:14" x14ac:dyDescent="0.25">
      <c r="A121" s="28" t="str">
        <f>_xlfn.XLOOKUP(P!C121,'Banco de Dados'!$B$3:$B$274,'Banco de Dados'!$K$3:$K$274,"")</f>
        <v>Ni</v>
      </c>
      <c r="B121" s="2">
        <v>28</v>
      </c>
      <c r="C121" s="2">
        <v>7472</v>
      </c>
      <c r="D121" s="2">
        <v>802</v>
      </c>
      <c r="E121" s="2">
        <v>229</v>
      </c>
      <c r="F121" s="32">
        <f t="shared" si="10"/>
        <v>28.553615960099751</v>
      </c>
      <c r="G121" s="3">
        <f t="shared" si="9"/>
        <v>544.69001808913004</v>
      </c>
      <c r="H121" s="3">
        <f t="shared" si="9"/>
        <v>155.52869593816806</v>
      </c>
      <c r="J121" s="7"/>
      <c r="K121" s="104" t="s">
        <v>237</v>
      </c>
      <c r="L121" s="105">
        <f>$L$9</f>
        <v>1.988</v>
      </c>
      <c r="M121" s="106">
        <f>$L$10</f>
        <v>3.4000000000000002E-2</v>
      </c>
    </row>
    <row r="122" spans="1:14" x14ac:dyDescent="0.25">
      <c r="A122" s="28" t="str">
        <f>_xlfn.XLOOKUP(P!C122,'Banco de Dados'!$B$3:$B$274,'Banco de Dados'!$K$3:$K$274,"")</f>
        <v>Zn</v>
      </c>
      <c r="B122" s="2">
        <v>30</v>
      </c>
      <c r="C122" s="2">
        <v>8631</v>
      </c>
      <c r="D122" s="2">
        <v>960</v>
      </c>
      <c r="E122" s="2">
        <v>235</v>
      </c>
      <c r="F122" s="32">
        <f t="shared" si="10"/>
        <v>24.479166666666668</v>
      </c>
      <c r="G122" s="3">
        <f t="shared" si="9"/>
        <v>651.99802664035519</v>
      </c>
      <c r="H122" s="3">
        <f t="shared" si="9"/>
        <v>159.60368360467027</v>
      </c>
      <c r="J122" s="7"/>
      <c r="K122" s="104" t="s">
        <v>238</v>
      </c>
      <c r="L122" s="105">
        <f>$M$11</f>
        <v>1257</v>
      </c>
      <c r="M122" s="106">
        <f>$M$12</f>
        <v>118</v>
      </c>
    </row>
    <row r="123" spans="1:14" x14ac:dyDescent="0.25">
      <c r="A123" s="28" t="str">
        <f>_xlfn.XLOOKUP(P!C123,'Banco de Dados'!$B$3:$B$274,'Banco de Dados'!$K$3:$K$274,"")</f>
        <v>Zr</v>
      </c>
      <c r="B123" s="2">
        <v>40</v>
      </c>
      <c r="C123" s="2">
        <v>15746</v>
      </c>
      <c r="D123" s="2">
        <v>1921</v>
      </c>
      <c r="E123" s="2">
        <v>175</v>
      </c>
      <c r="F123" s="32">
        <f t="shared" si="10"/>
        <v>9.1098386257157724</v>
      </c>
      <c r="G123" s="3">
        <f t="shared" si="9"/>
        <v>1304.6752178917941</v>
      </c>
      <c r="H123" s="3">
        <f t="shared" si="9"/>
        <v>118.85380693964808</v>
      </c>
      <c r="J123" s="7"/>
      <c r="K123" s="69" t="s">
        <v>217</v>
      </c>
      <c r="L123" s="110">
        <f>SQRT(((M120/L120)^2)+((M121/L121)^2)+((M122/L122)^2))</f>
        <v>0.12654691852479158</v>
      </c>
      <c r="M123" s="71" t="str">
        <f>M132</f>
        <v>mg/kg</v>
      </c>
    </row>
    <row r="124" spans="1:14" x14ac:dyDescent="0.25">
      <c r="A124" s="28" t="str">
        <f>_xlfn.XLOOKUP(P!C124,'Banco de Dados'!$B$3:$B$274,'Banco de Dados'!$K$3:$K$274,"")</f>
        <v>Rh</v>
      </c>
      <c r="B124" s="2">
        <v>45</v>
      </c>
      <c r="C124" s="2">
        <v>20167</v>
      </c>
      <c r="D124" s="2">
        <v>1567</v>
      </c>
      <c r="E124" s="2">
        <v>132</v>
      </c>
      <c r="F124" s="32">
        <f t="shared" si="10"/>
        <v>8.4237396298659863</v>
      </c>
      <c r="G124" s="3">
        <f t="shared" si="9"/>
        <v>1064.2509455681632</v>
      </c>
      <c r="H124" s="3">
        <f t="shared" si="9"/>
        <v>89.649728663048833</v>
      </c>
      <c r="J124" s="7"/>
    </row>
    <row r="125" spans="1:14" x14ac:dyDescent="0.25">
      <c r="A125" s="28" t="str">
        <f>_xlfn.XLOOKUP(P!C125,'Banco de Dados'!$B$3:$B$274,'Banco de Dados'!$K$3:$K$274,"")</f>
        <v>Rh</v>
      </c>
      <c r="B125" s="2">
        <v>45</v>
      </c>
      <c r="C125" s="2">
        <v>2696</v>
      </c>
      <c r="D125" s="2">
        <v>16881</v>
      </c>
      <c r="E125" s="2">
        <v>140</v>
      </c>
      <c r="F125" s="32">
        <f t="shared" si="10"/>
        <v>0.82933475505005627</v>
      </c>
      <c r="G125" s="3">
        <f t="shared" si="9"/>
        <v>11464.977799703995</v>
      </c>
      <c r="H125" s="3">
        <f t="shared" si="9"/>
        <v>95.083045551718456</v>
      </c>
      <c r="J125" s="7"/>
    </row>
    <row r="126" spans="1:14" x14ac:dyDescent="0.25">
      <c r="A126" s="28" t="str">
        <f>_xlfn.XLOOKUP(P!C126,'Banco de Dados'!$B$3:$B$274,'Banco de Dados'!$K$3:$K$274,"")</f>
        <v/>
      </c>
      <c r="B126" s="2">
        <v>0</v>
      </c>
      <c r="C126" s="2">
        <v>0</v>
      </c>
      <c r="D126" s="2">
        <v>0</v>
      </c>
      <c r="E126" s="2">
        <v>0</v>
      </c>
      <c r="F126" s="32" t="e">
        <f t="shared" si="10"/>
        <v>#DIV/0!</v>
      </c>
      <c r="G126" s="3">
        <f t="shared" si="9"/>
        <v>0</v>
      </c>
      <c r="H126" s="3">
        <f t="shared" si="9"/>
        <v>0</v>
      </c>
      <c r="J126" s="7"/>
    </row>
    <row r="127" spans="1:14" x14ac:dyDescent="0.25">
      <c r="A127" s="28" t="str">
        <f>_xlfn.XLOOKUP(P!C127,'Banco de Dados'!$B$3:$B$274,'Banco de Dados'!$K$3:$K$274,"")</f>
        <v/>
      </c>
      <c r="B127" s="2">
        <v>0</v>
      </c>
      <c r="C127" s="2">
        <v>0</v>
      </c>
      <c r="D127" s="2">
        <v>0</v>
      </c>
      <c r="E127" s="2">
        <v>0</v>
      </c>
      <c r="F127" s="32" t="e">
        <f t="shared" si="10"/>
        <v>#DIV/0!</v>
      </c>
      <c r="G127" s="3">
        <f t="shared" si="9"/>
        <v>0</v>
      </c>
      <c r="H127" s="3">
        <f t="shared" si="9"/>
        <v>0</v>
      </c>
      <c r="J127" s="7"/>
    </row>
    <row r="128" spans="1:14" x14ac:dyDescent="0.25">
      <c r="A128" s="28" t="str">
        <f>_xlfn.XLOOKUP(P!C128,'Banco de Dados'!$B$3:$B$274,'Banco de Dados'!$K$3:$K$274,"")</f>
        <v/>
      </c>
      <c r="B128" s="2">
        <v>0</v>
      </c>
      <c r="C128" s="2">
        <v>0</v>
      </c>
      <c r="D128" s="2">
        <v>0</v>
      </c>
      <c r="E128" s="2">
        <v>0</v>
      </c>
      <c r="F128" s="32" t="e">
        <f t="shared" si="10"/>
        <v>#DIV/0!</v>
      </c>
      <c r="G128" s="3">
        <f t="shared" si="9"/>
        <v>0</v>
      </c>
      <c r="H128" s="3">
        <f t="shared" si="9"/>
        <v>0</v>
      </c>
      <c r="J128" s="7"/>
    </row>
    <row r="129" spans="1:14" x14ac:dyDescent="0.25">
      <c r="A129" s="28" t="str">
        <f>_xlfn.XLOOKUP(P!C129,'Banco de Dados'!$B$3:$B$274,'Banco de Dados'!$K$3:$K$274,"")</f>
        <v/>
      </c>
      <c r="B129" s="2">
        <v>0</v>
      </c>
      <c r="C129" s="2">
        <v>0</v>
      </c>
      <c r="D129" s="2">
        <v>0</v>
      </c>
      <c r="E129" s="2">
        <v>0</v>
      </c>
      <c r="F129" s="32" t="e">
        <f t="shared" si="10"/>
        <v>#DIV/0!</v>
      </c>
      <c r="G129" s="3">
        <f t="shared" si="9"/>
        <v>0</v>
      </c>
      <c r="H129" s="3">
        <f t="shared" si="9"/>
        <v>0</v>
      </c>
      <c r="J129" s="7"/>
    </row>
    <row r="130" spans="1:14" x14ac:dyDescent="0.25">
      <c r="A130" s="28" t="str">
        <f>_xlfn.XLOOKUP(P!C130,'Banco de Dados'!$B$3:$B$274,'Banco de Dados'!$K$3:$K$274,"")</f>
        <v/>
      </c>
      <c r="B130" s="2">
        <v>0</v>
      </c>
      <c r="C130" s="2">
        <v>0</v>
      </c>
      <c r="D130" s="2">
        <v>0</v>
      </c>
      <c r="E130" s="17">
        <v>0</v>
      </c>
      <c r="F130" s="32" t="e">
        <f t="shared" si="10"/>
        <v>#DIV/0!</v>
      </c>
      <c r="G130" s="3">
        <f t="shared" si="9"/>
        <v>0</v>
      </c>
      <c r="H130" s="3">
        <f t="shared" si="9"/>
        <v>0</v>
      </c>
      <c r="J130" s="7"/>
    </row>
    <row r="131" spans="1:14" ht="15.75" x14ac:dyDescent="0.25">
      <c r="A131" s="28" t="str">
        <f>_xlfn.XLOOKUP(P!C131,'Banco de Dados'!$B$3:$B$274,'Banco de Dados'!$K$3:$K$274,"")</f>
        <v/>
      </c>
      <c r="B131" s="2">
        <v>0</v>
      </c>
      <c r="C131" s="2">
        <v>0</v>
      </c>
      <c r="D131" s="2">
        <v>0</v>
      </c>
      <c r="E131" s="2">
        <v>0</v>
      </c>
      <c r="F131" s="32" t="e">
        <f t="shared" si="10"/>
        <v>#DIV/0!</v>
      </c>
      <c r="G131" s="3">
        <f t="shared" si="9"/>
        <v>0</v>
      </c>
      <c r="H131" s="3">
        <f t="shared" si="9"/>
        <v>0</v>
      </c>
      <c r="J131" s="7"/>
      <c r="K131" s="101" t="s">
        <v>216</v>
      </c>
      <c r="L131" s="102" t="str">
        <f>K109</f>
        <v>ae</v>
      </c>
      <c r="M131" s="103" t="str">
        <f>M109</f>
        <v>Cromo</v>
      </c>
    </row>
    <row r="132" spans="1:14" x14ac:dyDescent="0.25">
      <c r="A132" s="28" t="str">
        <f>_xlfn.XLOOKUP(P!C132,'Banco de Dados'!$B$3:$B$274,'Banco de Dados'!$K$3:$K$274,"")</f>
        <v/>
      </c>
      <c r="B132" s="2">
        <v>0</v>
      </c>
      <c r="C132" s="2">
        <v>0</v>
      </c>
      <c r="D132" s="2">
        <v>0</v>
      </c>
      <c r="E132" s="2">
        <v>0</v>
      </c>
      <c r="F132" s="32" t="e">
        <f t="shared" si="10"/>
        <v>#DIV/0!</v>
      </c>
      <c r="G132" s="3">
        <f t="shared" si="9"/>
        <v>0</v>
      </c>
      <c r="H132" s="3">
        <f t="shared" si="9"/>
        <v>0</v>
      </c>
      <c r="J132" s="7"/>
      <c r="K132" s="68" t="s">
        <v>68</v>
      </c>
      <c r="L132" s="29">
        <f>(K115*M117)/M115</f>
        <v>1.6928261678687491</v>
      </c>
      <c r="M132" s="66" t="str">
        <f>$M$9</f>
        <v>mg/kg</v>
      </c>
    </row>
    <row r="133" spans="1:14" x14ac:dyDescent="0.25">
      <c r="A133" s="28" t="str">
        <f>_xlfn.XLOOKUP(P!C133,'Banco de Dados'!$B$3:$B$274,'Banco de Dados'!$K$3:$K$274,"")</f>
        <v/>
      </c>
      <c r="B133" s="2">
        <v>0</v>
      </c>
      <c r="C133" s="2">
        <v>0</v>
      </c>
      <c r="D133" s="2">
        <v>0</v>
      </c>
      <c r="E133" s="2">
        <v>0</v>
      </c>
      <c r="F133" s="32" t="e">
        <f t="shared" si="10"/>
        <v>#DIV/0!</v>
      </c>
      <c r="G133" s="3">
        <f t="shared" si="9"/>
        <v>0</v>
      </c>
      <c r="H133" s="3">
        <f t="shared" si="9"/>
        <v>0</v>
      </c>
      <c r="J133" s="7"/>
      <c r="K133" s="111" t="s">
        <v>246</v>
      </c>
      <c r="L133" s="126">
        <f>SQRT(((M120/L120)^2)+((M121/L121)^2)+((M122/L122)^2))</f>
        <v>0.12654691852479158</v>
      </c>
      <c r="M133" s="66"/>
    </row>
    <row r="134" spans="1:14" x14ac:dyDescent="0.25">
      <c r="A134" s="28" t="str">
        <f>_xlfn.XLOOKUP(P!C134,'Banco de Dados'!$B$3:$B$274,'Banco de Dados'!$K$3:$K$274,"")</f>
        <v/>
      </c>
      <c r="B134" s="2">
        <v>0</v>
      </c>
      <c r="C134" s="2">
        <v>0</v>
      </c>
      <c r="D134" s="2">
        <v>0</v>
      </c>
      <c r="E134" s="2">
        <v>0</v>
      </c>
      <c r="F134" s="32" t="e">
        <f t="shared" si="10"/>
        <v>#DIV/0!</v>
      </c>
      <c r="G134" s="3">
        <f t="shared" si="9"/>
        <v>0</v>
      </c>
      <c r="H134" s="3">
        <f t="shared" si="9"/>
        <v>0</v>
      </c>
      <c r="J134" s="7"/>
      <c r="K134" s="69" t="s">
        <v>247</v>
      </c>
      <c r="L134" s="127">
        <f>L133*L132</f>
        <v>0.21422193514192175</v>
      </c>
      <c r="M134" s="71" t="str">
        <f>$M$9</f>
        <v>mg/kg</v>
      </c>
    </row>
    <row r="135" spans="1:14" x14ac:dyDescent="0.25">
      <c r="A135" s="28" t="str">
        <f>_xlfn.XLOOKUP(P!C135,'Banco de Dados'!$B$3:$B$274,'Banco de Dados'!$K$3:$K$274,"")</f>
        <v/>
      </c>
      <c r="B135" s="2">
        <v>0</v>
      </c>
      <c r="C135" s="2">
        <v>0</v>
      </c>
      <c r="D135" s="2">
        <v>0</v>
      </c>
      <c r="E135" s="2">
        <v>0</v>
      </c>
      <c r="F135" s="32" t="e">
        <f t="shared" si="10"/>
        <v>#DIV/0!</v>
      </c>
      <c r="G135" s="3">
        <f t="shared" si="9"/>
        <v>0</v>
      </c>
      <c r="H135" s="3">
        <f t="shared" si="9"/>
        <v>0</v>
      </c>
      <c r="J135" s="7"/>
      <c r="K135" s="123"/>
      <c r="L135" s="124"/>
    </row>
    <row r="136" spans="1:14" x14ac:dyDescent="0.25">
      <c r="A136" s="28" t="str">
        <f>_xlfn.XLOOKUP(P!C136,'Banco de Dados'!$B$3:$B$274,'Banco de Dados'!$K$3:$K$274,"")</f>
        <v/>
      </c>
      <c r="B136" s="2">
        <v>0</v>
      </c>
      <c r="C136" s="2">
        <v>0</v>
      </c>
      <c r="D136" s="2">
        <v>0</v>
      </c>
      <c r="E136" s="2">
        <v>0</v>
      </c>
      <c r="F136" s="32" t="e">
        <f t="shared" si="10"/>
        <v>#DIV/0!</v>
      </c>
      <c r="G136" s="3">
        <f t="shared" si="9"/>
        <v>0</v>
      </c>
      <c r="H136" s="3">
        <f t="shared" si="9"/>
        <v>0</v>
      </c>
      <c r="J136" s="7"/>
    </row>
    <row r="137" spans="1:14" x14ac:dyDescent="0.25">
      <c r="A137" s="28" t="str">
        <f>_xlfn.XLOOKUP(P!C137,'Banco de Dados'!$B$3:$B$274,'Banco de Dados'!$K$3:$K$274,"")</f>
        <v/>
      </c>
      <c r="B137" s="2">
        <v>0</v>
      </c>
      <c r="C137" s="2">
        <v>0</v>
      </c>
      <c r="D137" s="2">
        <v>0</v>
      </c>
      <c r="E137" s="2">
        <v>0</v>
      </c>
      <c r="F137" s="32" t="e">
        <f t="shared" si="10"/>
        <v>#DIV/0!</v>
      </c>
      <c r="G137" s="3">
        <f t="shared" si="9"/>
        <v>0</v>
      </c>
      <c r="H137" s="3">
        <f t="shared" si="9"/>
        <v>0</v>
      </c>
      <c r="J137" s="7"/>
    </row>
    <row r="138" spans="1:14" x14ac:dyDescent="0.25">
      <c r="A138" s="28" t="str">
        <f>_xlfn.XLOOKUP(P!C138,'Banco de Dados'!$B$3:$B$274,'Banco de Dados'!$K$3:$K$274,"")</f>
        <v/>
      </c>
      <c r="B138" s="2">
        <v>0</v>
      </c>
      <c r="C138" s="2">
        <v>0</v>
      </c>
      <c r="D138" s="2">
        <v>0</v>
      </c>
      <c r="E138" s="2">
        <v>0</v>
      </c>
      <c r="F138" s="32" t="e">
        <f t="shared" si="10"/>
        <v>#DIV/0!</v>
      </c>
      <c r="G138" s="3">
        <f t="shared" ref="G138:H140" si="11">$E$108*D138</f>
        <v>0</v>
      </c>
      <c r="H138" s="3">
        <f t="shared" si="11"/>
        <v>0</v>
      </c>
      <c r="J138" s="7"/>
    </row>
    <row r="139" spans="1:14" x14ac:dyDescent="0.25">
      <c r="A139" s="28" t="str">
        <f>_xlfn.XLOOKUP(P!C139,'Banco de Dados'!$B$3:$B$274,'Banco de Dados'!$K$3:$K$274,"")</f>
        <v/>
      </c>
      <c r="B139" s="2">
        <v>0</v>
      </c>
      <c r="C139" s="2">
        <v>0</v>
      </c>
      <c r="D139" s="2">
        <v>0</v>
      </c>
      <c r="E139" s="2">
        <v>0</v>
      </c>
      <c r="F139" s="32" t="e">
        <f t="shared" si="10"/>
        <v>#DIV/0!</v>
      </c>
      <c r="G139" s="3">
        <f t="shared" si="11"/>
        <v>0</v>
      </c>
      <c r="H139" s="3">
        <f t="shared" si="11"/>
        <v>0</v>
      </c>
      <c r="J139" s="7"/>
    </row>
    <row r="140" spans="1:14" x14ac:dyDescent="0.25">
      <c r="A140" s="28" t="str">
        <f>_xlfn.XLOOKUP(P!C140,'Banco de Dados'!$B$3:$B$274,'Banco de Dados'!$K$3:$K$274,"")</f>
        <v/>
      </c>
      <c r="B140" s="2">
        <v>0</v>
      </c>
      <c r="C140" s="2">
        <v>0</v>
      </c>
      <c r="D140" s="2">
        <v>0</v>
      </c>
      <c r="E140" s="2">
        <v>0</v>
      </c>
      <c r="F140" s="32" t="e">
        <f t="shared" si="10"/>
        <v>#DIV/0!</v>
      </c>
      <c r="G140" s="3">
        <f t="shared" si="11"/>
        <v>0</v>
      </c>
      <c r="H140" s="3">
        <f t="shared" si="11"/>
        <v>0</v>
      </c>
      <c r="J140" s="7"/>
    </row>
    <row r="141" spans="1:14" x14ac:dyDescent="0.25">
      <c r="A141" s="21"/>
      <c r="B141" s="21"/>
      <c r="C141" s="21"/>
      <c r="D141" s="21"/>
      <c r="E141" s="21"/>
      <c r="F141" s="77"/>
      <c r="G141" s="22"/>
      <c r="H141" s="22"/>
      <c r="J141" s="21"/>
      <c r="K141" s="21"/>
      <c r="L141" s="21"/>
      <c r="M141" s="21"/>
      <c r="N141" s="21"/>
    </row>
    <row r="142" spans="1:14" ht="15.75" x14ac:dyDescent="0.25">
      <c r="A142" s="36" t="str">
        <f>'Nome das Amostras'!A8</f>
        <v>af</v>
      </c>
      <c r="B142" s="164" t="str">
        <f>VLOOKUP(A142,'Nome das Amostras'!$A$3:$D$28,2,FALSE)</f>
        <v>R5</v>
      </c>
      <c r="C142" s="164"/>
      <c r="D142" s="51" t="s">
        <v>65</v>
      </c>
      <c r="E142" s="52">
        <f>'Banco de Dados'!$O$13/'Banco de Dados'!AQ13</f>
        <v>0.74334053275737944</v>
      </c>
      <c r="F142" s="74"/>
      <c r="G142" s="3"/>
      <c r="H142" s="3"/>
      <c r="J142" s="7"/>
    </row>
    <row r="143" spans="1:14" ht="15.75" x14ac:dyDescent="0.25">
      <c r="A143" s="107" t="s">
        <v>1</v>
      </c>
      <c r="B143" s="107" t="s">
        <v>0</v>
      </c>
      <c r="C143" s="107" t="s">
        <v>212</v>
      </c>
      <c r="D143" s="107" t="s">
        <v>209</v>
      </c>
      <c r="E143" s="107" t="s">
        <v>213</v>
      </c>
      <c r="F143" s="76" t="s">
        <v>219</v>
      </c>
      <c r="G143" s="54" t="s">
        <v>140</v>
      </c>
      <c r="H143" s="54" t="s">
        <v>66</v>
      </c>
      <c r="J143" s="7"/>
      <c r="K143" s="72" t="str">
        <f>A142</f>
        <v>af</v>
      </c>
      <c r="L143" s="55" t="s">
        <v>215</v>
      </c>
      <c r="M143" s="41" t="str">
        <f>$A$1</f>
        <v>Cromo</v>
      </c>
      <c r="N143" s="3"/>
    </row>
    <row r="144" spans="1:14" x14ac:dyDescent="0.25">
      <c r="A144" s="28" t="str">
        <f>_xlfn.XLOOKUP(P!C144,'Banco de Dados'!$B$3:$B$274,'Banco de Dados'!$K$3:$K$274,"")</f>
        <v>Si</v>
      </c>
      <c r="B144" s="2" cm="1">
        <f t="array" ref="B144:E174">Dados!AM5:AP35</f>
        <v>14</v>
      </c>
      <c r="C144" s="2">
        <v>1740</v>
      </c>
      <c r="D144" s="2">
        <v>6800</v>
      </c>
      <c r="E144" s="2">
        <v>107</v>
      </c>
      <c r="F144" s="32">
        <f>(E144*100)/D144</f>
        <v>1.5735294117647058</v>
      </c>
      <c r="G144" s="3">
        <f t="shared" ref="G144:H171" si="12">D144*$E$142</f>
        <v>5054.71562275018</v>
      </c>
      <c r="H144" s="3">
        <f t="shared" si="12"/>
        <v>79.537437005039607</v>
      </c>
      <c r="J144" s="7"/>
      <c r="K144" s="5" t="s">
        <v>210</v>
      </c>
      <c r="L144" s="5"/>
      <c r="M144" s="5" t="s">
        <v>211</v>
      </c>
    </row>
    <row r="145" spans="1:14" x14ac:dyDescent="0.25">
      <c r="A145" s="28" t="str">
        <f>_xlfn.XLOOKUP(P!C145,'Banco de Dados'!$B$3:$B$274,'Banco de Dados'!$K$3:$K$274,"")</f>
        <v>P</v>
      </c>
      <c r="B145" s="2">
        <v>15</v>
      </c>
      <c r="C145" s="2">
        <v>2013</v>
      </c>
      <c r="D145" s="2">
        <v>602</v>
      </c>
      <c r="E145" s="2">
        <v>74</v>
      </c>
      <c r="F145" s="32">
        <f t="shared" ref="F145:F174" si="13">(E145*100)/D145</f>
        <v>12.29235880398671</v>
      </c>
      <c r="G145" s="3">
        <f t="shared" si="12"/>
        <v>447.49100071994241</v>
      </c>
      <c r="H145" s="3">
        <f t="shared" si="12"/>
        <v>55.007199424046078</v>
      </c>
      <c r="J145" s="7"/>
      <c r="K145" s="6">
        <f>_xlfn.XLOOKUP($B$4,A144:A171,G144:G171,"")</f>
        <v>3062.5629949604031</v>
      </c>
      <c r="L145" s="6"/>
      <c r="M145" s="6">
        <f>_xlfn.XLOOKUP($B$4,A144:A171,H144:H171,"")</f>
        <v>105.55435565154788</v>
      </c>
    </row>
    <row r="146" spans="1:14" x14ac:dyDescent="0.25">
      <c r="A146" s="28" t="str">
        <f>_xlfn.XLOOKUP(P!C146,'Banco de Dados'!$B$3:$B$274,'Banco de Dados'!$K$3:$K$274,"")</f>
        <v>S</v>
      </c>
      <c r="B146" s="2">
        <v>16</v>
      </c>
      <c r="C146" s="2">
        <v>2307</v>
      </c>
      <c r="D146" s="2">
        <v>4373</v>
      </c>
      <c r="E146" s="2">
        <v>106</v>
      </c>
      <c r="F146" s="32">
        <f t="shared" si="13"/>
        <v>2.4239652412531445</v>
      </c>
      <c r="G146" s="3">
        <f t="shared" si="12"/>
        <v>3250.6281497480204</v>
      </c>
      <c r="H146" s="3">
        <f t="shared" si="12"/>
        <v>78.79409647228222</v>
      </c>
      <c r="J146" s="7"/>
    </row>
    <row r="147" spans="1:14" ht="15.75" x14ac:dyDescent="0.25">
      <c r="A147" s="28" t="str">
        <f>_xlfn.XLOOKUP(P!C147,'Banco de Dados'!$B$3:$B$274,'Banco de Dados'!$K$3:$K$274,"")</f>
        <v>Cl</v>
      </c>
      <c r="B147" s="2">
        <v>17</v>
      </c>
      <c r="C147" s="2">
        <v>2622</v>
      </c>
      <c r="D147" s="2">
        <v>8287</v>
      </c>
      <c r="E147" s="2">
        <v>161</v>
      </c>
      <c r="F147" s="32">
        <f t="shared" si="13"/>
        <v>1.942801979003258</v>
      </c>
      <c r="G147" s="3">
        <f t="shared" si="12"/>
        <v>6160.0629949604036</v>
      </c>
      <c r="H147" s="3">
        <f t="shared" si="12"/>
        <v>119.67782577393808</v>
      </c>
      <c r="K147" s="165" t="s">
        <v>67</v>
      </c>
      <c r="L147" s="166"/>
      <c r="M147" s="167"/>
      <c r="N147"/>
    </row>
    <row r="148" spans="1:14" x14ac:dyDescent="0.25">
      <c r="A148" s="28" t="str">
        <f>_xlfn.XLOOKUP(P!C148,'Banco de Dados'!$B$3:$B$274,'Banco de Dados'!$K$3:$K$274,"")</f>
        <v>Ar</v>
      </c>
      <c r="B148" s="2">
        <v>18</v>
      </c>
      <c r="C148" s="2">
        <v>2957</v>
      </c>
      <c r="D148" s="2">
        <v>5556</v>
      </c>
      <c r="E148" s="2">
        <v>193</v>
      </c>
      <c r="F148" s="32">
        <f t="shared" si="13"/>
        <v>3.4737221022318217</v>
      </c>
      <c r="G148" s="3">
        <f t="shared" si="12"/>
        <v>4130</v>
      </c>
      <c r="H148" s="3">
        <f t="shared" si="12"/>
        <v>143.46472282217422</v>
      </c>
      <c r="J148" s="7"/>
      <c r="K148" s="104" t="s">
        <v>240</v>
      </c>
      <c r="L148" s="39"/>
      <c r="M148" s="106" t="s">
        <v>209</v>
      </c>
    </row>
    <row r="149" spans="1:14" x14ac:dyDescent="0.25">
      <c r="A149" s="28" t="str">
        <f>_xlfn.XLOOKUP(P!C149,'Banco de Dados'!$B$3:$B$274,'Banco de Dados'!$K$3:$K$274,"")</f>
        <v>K</v>
      </c>
      <c r="B149" s="2">
        <v>19</v>
      </c>
      <c r="C149" s="2">
        <v>3313</v>
      </c>
      <c r="D149" s="2">
        <v>63702</v>
      </c>
      <c r="E149" s="2">
        <v>282</v>
      </c>
      <c r="F149" s="32">
        <f t="shared" si="13"/>
        <v>0.44268625788829236</v>
      </c>
      <c r="G149" s="3">
        <f t="shared" si="12"/>
        <v>47352.278617710588</v>
      </c>
      <c r="H149" s="3">
        <f t="shared" si="12"/>
        <v>209.62203023758099</v>
      </c>
      <c r="J149" s="58" t="s">
        <v>38</v>
      </c>
      <c r="K149" s="59">
        <f>$L$9</f>
        <v>1.988</v>
      </c>
      <c r="L149" s="60"/>
      <c r="M149" s="61">
        <f>$M$11</f>
        <v>1257</v>
      </c>
      <c r="N149" s="60"/>
    </row>
    <row r="150" spans="1:14" x14ac:dyDescent="0.25">
      <c r="A150" s="28" t="str">
        <f>_xlfn.XLOOKUP(P!C150,'Banco de Dados'!$B$3:$B$274,'Banco de Dados'!$K$3:$K$274,"")</f>
        <v>Ca</v>
      </c>
      <c r="B150" s="2">
        <v>20</v>
      </c>
      <c r="C150" s="2">
        <v>3691</v>
      </c>
      <c r="D150" s="2">
        <v>20379</v>
      </c>
      <c r="E150" s="2">
        <v>188</v>
      </c>
      <c r="F150" s="32">
        <f t="shared" si="13"/>
        <v>0.92251827862014824</v>
      </c>
      <c r="G150" s="3">
        <f t="shared" si="12"/>
        <v>15148.536717062636</v>
      </c>
      <c r="H150" s="3">
        <f t="shared" si="12"/>
        <v>139.74802015838733</v>
      </c>
      <c r="J150" s="2"/>
      <c r="K150" s="18"/>
      <c r="L150" s="2" t="s">
        <v>70</v>
      </c>
      <c r="M150" s="19"/>
    </row>
    <row r="151" spans="1:14" x14ac:dyDescent="0.25">
      <c r="A151" s="28" t="str">
        <f>_xlfn.XLOOKUP(P!C151,'Banco de Dados'!$B$3:$B$274,'Banco de Dados'!$K$3:$K$274,"")</f>
        <v>Ti</v>
      </c>
      <c r="B151" s="2">
        <v>22</v>
      </c>
      <c r="C151" s="2">
        <v>4509</v>
      </c>
      <c r="D151" s="2">
        <v>13100</v>
      </c>
      <c r="E151" s="2">
        <v>160</v>
      </c>
      <c r="F151" s="32">
        <f t="shared" si="13"/>
        <v>1.2213740458015268</v>
      </c>
      <c r="G151" s="3">
        <f t="shared" si="12"/>
        <v>9737.760979121671</v>
      </c>
      <c r="H151" s="3">
        <f t="shared" si="12"/>
        <v>118.93448524118071</v>
      </c>
      <c r="J151" s="58" t="s">
        <v>69</v>
      </c>
      <c r="K151" s="62" t="s">
        <v>71</v>
      </c>
      <c r="L151" s="63"/>
      <c r="M151" s="64">
        <f>K145</f>
        <v>3062.5629949604031</v>
      </c>
      <c r="N151" s="60"/>
    </row>
    <row r="152" spans="1:14" x14ac:dyDescent="0.25">
      <c r="A152" s="28" t="str">
        <f>_xlfn.XLOOKUP(P!C152,'Banco de Dados'!$B$3:$B$274,'Banco de Dados'!$K$3:$K$274,"")</f>
        <v>Cr</v>
      </c>
      <c r="B152" s="2">
        <v>24</v>
      </c>
      <c r="C152" s="2">
        <v>5412</v>
      </c>
      <c r="D152" s="2">
        <v>4120</v>
      </c>
      <c r="E152" s="2">
        <v>142</v>
      </c>
      <c r="F152" s="32">
        <f t="shared" si="13"/>
        <v>3.4466019417475726</v>
      </c>
      <c r="G152" s="3">
        <f t="shared" si="12"/>
        <v>3062.5629949604031</v>
      </c>
      <c r="H152" s="3">
        <f t="shared" si="12"/>
        <v>105.55435565154788</v>
      </c>
      <c r="J152" s="7"/>
    </row>
    <row r="153" spans="1:14" ht="15.75" x14ac:dyDescent="0.25">
      <c r="A153" s="28" t="str">
        <f>_xlfn.XLOOKUP(P!C153,'Banco de Dados'!$B$3:$B$274,'Banco de Dados'!$K$3:$K$274,"")</f>
        <v>Mn</v>
      </c>
      <c r="B153" s="2">
        <v>25</v>
      </c>
      <c r="C153" s="2">
        <v>5895</v>
      </c>
      <c r="D153" s="2">
        <v>4802</v>
      </c>
      <c r="E153" s="2">
        <v>157</v>
      </c>
      <c r="F153" s="32">
        <f t="shared" si="13"/>
        <v>3.2694710537276137</v>
      </c>
      <c r="G153" s="3">
        <f t="shared" si="12"/>
        <v>3569.5212383009361</v>
      </c>
      <c r="H153" s="3">
        <f t="shared" si="12"/>
        <v>116.70446364290856</v>
      </c>
      <c r="J153" s="7"/>
      <c r="K153" s="165" t="s">
        <v>218</v>
      </c>
      <c r="L153" s="166"/>
      <c r="M153" s="167"/>
    </row>
    <row r="154" spans="1:14" x14ac:dyDescent="0.25">
      <c r="A154" s="28" t="str">
        <f>_xlfn.XLOOKUP(P!C154,'Banco de Dados'!$B$3:$B$274,'Banco de Dados'!$K$3:$K$274,"")</f>
        <v>Fe</v>
      </c>
      <c r="B154" s="2">
        <v>26</v>
      </c>
      <c r="C154" s="2">
        <v>6399</v>
      </c>
      <c r="D154" s="2">
        <v>215285</v>
      </c>
      <c r="E154" s="2">
        <v>467</v>
      </c>
      <c r="F154" s="32">
        <f t="shared" si="13"/>
        <v>0.21692175488306198</v>
      </c>
      <c r="G154" s="3">
        <f t="shared" si="12"/>
        <v>160030.06659467242</v>
      </c>
      <c r="H154" s="3">
        <f t="shared" si="12"/>
        <v>347.14002879769617</v>
      </c>
      <c r="J154" s="7"/>
      <c r="K154" s="104" t="s">
        <v>236</v>
      </c>
      <c r="L154" s="108">
        <f>K145</f>
        <v>3062.5629949604031</v>
      </c>
      <c r="M154" s="109">
        <f>M145</f>
        <v>105.55435565154788</v>
      </c>
    </row>
    <row r="155" spans="1:14" x14ac:dyDescent="0.25">
      <c r="A155" s="28" t="str">
        <f>_xlfn.XLOOKUP(P!C155,'Banco de Dados'!$B$3:$B$274,'Banco de Dados'!$K$3:$K$274,"")</f>
        <v>Ni</v>
      </c>
      <c r="B155" s="2">
        <v>28</v>
      </c>
      <c r="C155" s="2">
        <v>7472</v>
      </c>
      <c r="D155" s="2">
        <v>1739</v>
      </c>
      <c r="E155" s="2">
        <v>225</v>
      </c>
      <c r="F155" s="32">
        <f t="shared" si="13"/>
        <v>12.938470385278896</v>
      </c>
      <c r="G155" s="3">
        <f t="shared" si="12"/>
        <v>1292.6691864650829</v>
      </c>
      <c r="H155" s="3">
        <f t="shared" si="12"/>
        <v>167.25161987041037</v>
      </c>
      <c r="J155" s="7"/>
      <c r="K155" s="104" t="s">
        <v>237</v>
      </c>
      <c r="L155" s="105">
        <f>$L$9</f>
        <v>1.988</v>
      </c>
      <c r="M155" s="106">
        <f>$L$10</f>
        <v>3.4000000000000002E-2</v>
      </c>
    </row>
    <row r="156" spans="1:14" x14ac:dyDescent="0.25">
      <c r="A156" s="28" t="str">
        <f>_xlfn.XLOOKUP(P!C156,'Banco de Dados'!$B$3:$B$274,'Banco de Dados'!$K$3:$K$274,"")</f>
        <v>Zn</v>
      </c>
      <c r="B156" s="2">
        <v>30</v>
      </c>
      <c r="C156" s="2">
        <v>8631</v>
      </c>
      <c r="D156" s="2">
        <v>867</v>
      </c>
      <c r="E156" s="2">
        <v>225</v>
      </c>
      <c r="F156" s="32">
        <f t="shared" si="13"/>
        <v>25.951557093425606</v>
      </c>
      <c r="G156" s="3">
        <f t="shared" si="12"/>
        <v>644.47624190064801</v>
      </c>
      <c r="H156" s="3">
        <f t="shared" si="12"/>
        <v>167.25161987041037</v>
      </c>
      <c r="J156" s="7"/>
      <c r="K156" s="104" t="s">
        <v>238</v>
      </c>
      <c r="L156" s="105">
        <f>$M$11</f>
        <v>1257</v>
      </c>
      <c r="M156" s="106">
        <f>$M$12</f>
        <v>118</v>
      </c>
    </row>
    <row r="157" spans="1:14" x14ac:dyDescent="0.25">
      <c r="A157" s="28" t="str">
        <f>_xlfn.XLOOKUP(P!C157,'Banco de Dados'!$B$3:$B$274,'Banco de Dados'!$K$3:$K$274,"")</f>
        <v>Rh</v>
      </c>
      <c r="B157" s="2">
        <v>45</v>
      </c>
      <c r="C157" s="2">
        <v>20167</v>
      </c>
      <c r="D157" s="2">
        <v>1533</v>
      </c>
      <c r="E157" s="2">
        <v>126</v>
      </c>
      <c r="F157" s="32">
        <f t="shared" si="13"/>
        <v>8.2191780821917817</v>
      </c>
      <c r="G157" s="3">
        <f t="shared" si="12"/>
        <v>1139.5410367170628</v>
      </c>
      <c r="H157" s="3">
        <f t="shared" si="12"/>
        <v>93.660907127429809</v>
      </c>
      <c r="J157" s="7"/>
      <c r="K157" s="69" t="s">
        <v>217</v>
      </c>
      <c r="L157" s="110">
        <f>SQRT(((M154/L154)^2)+((M155/L155)^2)+((M156/L156)^2))</f>
        <v>0.1014533927004619</v>
      </c>
      <c r="M157" s="71" t="str">
        <f>M166</f>
        <v>mg/kg</v>
      </c>
    </row>
    <row r="158" spans="1:14" x14ac:dyDescent="0.25">
      <c r="A158" s="28" t="str">
        <f>_xlfn.XLOOKUP(P!C158,'Banco de Dados'!$B$3:$B$274,'Banco de Dados'!$K$3:$K$274,"")</f>
        <v>Rh</v>
      </c>
      <c r="B158" s="2">
        <v>45</v>
      </c>
      <c r="C158" s="2">
        <v>2696</v>
      </c>
      <c r="D158" s="2">
        <v>16888</v>
      </c>
      <c r="E158" s="2">
        <v>146</v>
      </c>
      <c r="F158" s="32">
        <f t="shared" si="13"/>
        <v>0.86451918522027471</v>
      </c>
      <c r="G158" s="3">
        <f t="shared" si="12"/>
        <v>12553.534917206624</v>
      </c>
      <c r="H158" s="3">
        <f t="shared" si="12"/>
        <v>108.5277177825774</v>
      </c>
      <c r="J158" s="7"/>
    </row>
    <row r="159" spans="1:14" x14ac:dyDescent="0.25">
      <c r="A159" s="28" t="str">
        <f>_xlfn.XLOOKUP(P!C159,'Banco de Dados'!$B$3:$B$274,'Banco de Dados'!$K$3:$K$274,"")</f>
        <v/>
      </c>
      <c r="B159" s="2">
        <v>0</v>
      </c>
      <c r="C159" s="2">
        <v>0</v>
      </c>
      <c r="D159" s="2">
        <v>0</v>
      </c>
      <c r="E159" s="2">
        <v>0</v>
      </c>
      <c r="F159" s="32" t="e">
        <f t="shared" si="13"/>
        <v>#DIV/0!</v>
      </c>
      <c r="G159" s="3">
        <f t="shared" si="12"/>
        <v>0</v>
      </c>
      <c r="H159" s="3">
        <f t="shared" si="12"/>
        <v>0</v>
      </c>
      <c r="J159" s="7"/>
    </row>
    <row r="160" spans="1:14" x14ac:dyDescent="0.25">
      <c r="A160" s="28" t="str">
        <f>_xlfn.XLOOKUP(P!C160,'Banco de Dados'!$B$3:$B$274,'Banco de Dados'!$K$3:$K$274,"")</f>
        <v/>
      </c>
      <c r="B160" s="2">
        <v>0</v>
      </c>
      <c r="C160" s="2">
        <v>0</v>
      </c>
      <c r="D160" s="2">
        <v>0</v>
      </c>
      <c r="E160" s="2">
        <v>0</v>
      </c>
      <c r="F160" s="32" t="e">
        <f t="shared" si="13"/>
        <v>#DIV/0!</v>
      </c>
      <c r="G160" s="3">
        <f t="shared" si="12"/>
        <v>0</v>
      </c>
      <c r="H160" s="3">
        <f t="shared" si="12"/>
        <v>0</v>
      </c>
      <c r="J160" s="7"/>
    </row>
    <row r="161" spans="1:14" x14ac:dyDescent="0.25">
      <c r="A161" s="28" t="str">
        <f>_xlfn.XLOOKUP(P!C161,'Banco de Dados'!$B$3:$B$274,'Banco de Dados'!$K$3:$K$274,"")</f>
        <v/>
      </c>
      <c r="B161" s="2">
        <v>0</v>
      </c>
      <c r="C161" s="2">
        <v>0</v>
      </c>
      <c r="D161" s="2">
        <v>0</v>
      </c>
      <c r="E161" s="2">
        <v>0</v>
      </c>
      <c r="F161" s="32" t="e">
        <f t="shared" si="13"/>
        <v>#DIV/0!</v>
      </c>
      <c r="G161" s="3">
        <f t="shared" si="12"/>
        <v>0</v>
      </c>
      <c r="H161" s="3">
        <f t="shared" si="12"/>
        <v>0</v>
      </c>
      <c r="J161" s="7"/>
    </row>
    <row r="162" spans="1:14" x14ac:dyDescent="0.25">
      <c r="A162" s="28" t="str">
        <f>_xlfn.XLOOKUP(P!C162,'Banco de Dados'!$B$3:$B$274,'Banco de Dados'!$K$3:$K$274,"")</f>
        <v/>
      </c>
      <c r="B162" s="2">
        <v>0</v>
      </c>
      <c r="C162" s="2">
        <v>0</v>
      </c>
      <c r="D162" s="2">
        <v>0</v>
      </c>
      <c r="E162" s="2">
        <v>0</v>
      </c>
      <c r="F162" s="32" t="e">
        <f t="shared" si="13"/>
        <v>#DIV/0!</v>
      </c>
      <c r="G162" s="3">
        <f t="shared" si="12"/>
        <v>0</v>
      </c>
      <c r="H162" s="3">
        <f t="shared" si="12"/>
        <v>0</v>
      </c>
      <c r="J162" s="7"/>
    </row>
    <row r="163" spans="1:14" x14ac:dyDescent="0.25">
      <c r="A163" s="28" t="str">
        <f>_xlfn.XLOOKUP(P!C163,'Banco de Dados'!$B$3:$B$274,'Banco de Dados'!$K$3:$K$274,"")</f>
        <v/>
      </c>
      <c r="B163" s="2">
        <v>0</v>
      </c>
      <c r="C163" s="2">
        <v>0</v>
      </c>
      <c r="D163" s="2">
        <v>0</v>
      </c>
      <c r="E163" s="2">
        <v>0</v>
      </c>
      <c r="F163" s="32" t="e">
        <f t="shared" si="13"/>
        <v>#DIV/0!</v>
      </c>
      <c r="G163" s="3">
        <f t="shared" si="12"/>
        <v>0</v>
      </c>
      <c r="H163" s="3">
        <f t="shared" si="12"/>
        <v>0</v>
      </c>
      <c r="J163" s="7"/>
    </row>
    <row r="164" spans="1:14" x14ac:dyDescent="0.25">
      <c r="A164" s="28" t="str">
        <f>_xlfn.XLOOKUP(P!C164,'Banco de Dados'!$B$3:$B$274,'Banco de Dados'!$K$3:$K$274,"")</f>
        <v/>
      </c>
      <c r="B164" s="2">
        <v>0</v>
      </c>
      <c r="C164" s="2">
        <v>0</v>
      </c>
      <c r="D164" s="2">
        <v>0</v>
      </c>
      <c r="E164" s="17">
        <v>0</v>
      </c>
      <c r="F164" s="32" t="e">
        <f t="shared" si="13"/>
        <v>#DIV/0!</v>
      </c>
      <c r="G164" s="3">
        <f t="shared" si="12"/>
        <v>0</v>
      </c>
      <c r="H164" s="3">
        <f t="shared" si="12"/>
        <v>0</v>
      </c>
      <c r="J164" s="7"/>
    </row>
    <row r="165" spans="1:14" ht="15.75" x14ac:dyDescent="0.25">
      <c r="A165" s="28" t="str">
        <f>_xlfn.XLOOKUP(P!C165,'Banco de Dados'!$B$3:$B$274,'Banco de Dados'!$K$3:$K$274,"")</f>
        <v/>
      </c>
      <c r="B165" s="2">
        <v>0</v>
      </c>
      <c r="C165" s="2">
        <v>0</v>
      </c>
      <c r="D165" s="2">
        <v>0</v>
      </c>
      <c r="E165" s="2">
        <v>0</v>
      </c>
      <c r="F165" s="32" t="e">
        <f t="shared" si="13"/>
        <v>#DIV/0!</v>
      </c>
      <c r="G165" s="3">
        <f t="shared" si="12"/>
        <v>0</v>
      </c>
      <c r="H165" s="3">
        <f t="shared" si="12"/>
        <v>0</v>
      </c>
      <c r="J165" s="7"/>
      <c r="K165" s="101" t="s">
        <v>216</v>
      </c>
      <c r="L165" s="102" t="str">
        <f>K143</f>
        <v>af</v>
      </c>
      <c r="M165" s="103" t="str">
        <f>M143</f>
        <v>Cromo</v>
      </c>
    </row>
    <row r="166" spans="1:14" x14ac:dyDescent="0.25">
      <c r="A166" s="28" t="str">
        <f>_xlfn.XLOOKUP(P!C166,'Banco de Dados'!$B$3:$B$274,'Banco de Dados'!$K$3:$K$274,"")</f>
        <v/>
      </c>
      <c r="B166" s="2">
        <v>0</v>
      </c>
      <c r="C166" s="2">
        <v>0</v>
      </c>
      <c r="D166" s="2">
        <v>0</v>
      </c>
      <c r="E166" s="2">
        <v>0</v>
      </c>
      <c r="F166" s="32" t="e">
        <f t="shared" si="13"/>
        <v>#DIV/0!</v>
      </c>
      <c r="G166" s="3">
        <f t="shared" si="12"/>
        <v>0</v>
      </c>
      <c r="H166" s="3">
        <f t="shared" si="12"/>
        <v>0</v>
      </c>
      <c r="J166" s="7"/>
      <c r="K166" s="68" t="s">
        <v>68</v>
      </c>
      <c r="L166" s="29">
        <f>(K149*M151)/M149</f>
        <v>4.8435761606851884</v>
      </c>
      <c r="M166" s="66" t="str">
        <f>$M$9</f>
        <v>mg/kg</v>
      </c>
    </row>
    <row r="167" spans="1:14" x14ac:dyDescent="0.25">
      <c r="A167" s="28" t="str">
        <f>_xlfn.XLOOKUP(P!C167,'Banco de Dados'!$B$3:$B$274,'Banco de Dados'!$K$3:$K$274,"")</f>
        <v/>
      </c>
      <c r="B167" s="2">
        <v>0</v>
      </c>
      <c r="C167" s="2">
        <v>0</v>
      </c>
      <c r="D167" s="2">
        <v>0</v>
      </c>
      <c r="E167" s="2">
        <v>0</v>
      </c>
      <c r="F167" s="32" t="e">
        <f t="shared" si="13"/>
        <v>#DIV/0!</v>
      </c>
      <c r="G167" s="3">
        <f t="shared" si="12"/>
        <v>0</v>
      </c>
      <c r="H167" s="3">
        <f t="shared" si="12"/>
        <v>0</v>
      </c>
      <c r="J167" s="7"/>
      <c r="K167" s="111" t="s">
        <v>246</v>
      </c>
      <c r="L167" s="126">
        <f>SQRT(((M154/L154)^2)+((M155/L155)^2)+((M156/L156)^2))</f>
        <v>0.1014533927004619</v>
      </c>
      <c r="M167" s="66"/>
    </row>
    <row r="168" spans="1:14" x14ac:dyDescent="0.25">
      <c r="A168" s="28" t="str">
        <f>_xlfn.XLOOKUP(P!C168,'Banco de Dados'!$B$3:$B$274,'Banco de Dados'!$K$3:$K$274,"")</f>
        <v/>
      </c>
      <c r="B168" s="2">
        <v>0</v>
      </c>
      <c r="C168" s="2">
        <v>0</v>
      </c>
      <c r="D168" s="2">
        <v>0</v>
      </c>
      <c r="E168" s="2">
        <v>0</v>
      </c>
      <c r="F168" s="32" t="e">
        <f t="shared" si="13"/>
        <v>#DIV/0!</v>
      </c>
      <c r="G168" s="3">
        <f t="shared" si="12"/>
        <v>0</v>
      </c>
      <c r="H168" s="3">
        <f t="shared" si="12"/>
        <v>0</v>
      </c>
      <c r="J168" s="7"/>
      <c r="K168" s="69" t="s">
        <v>247</v>
      </c>
      <c r="L168" s="127">
        <f>L167*L166</f>
        <v>0.49139723430458998</v>
      </c>
      <c r="M168" s="71" t="str">
        <f>$M$9</f>
        <v>mg/kg</v>
      </c>
    </row>
    <row r="169" spans="1:14" x14ac:dyDescent="0.25">
      <c r="A169" s="28" t="str">
        <f>_xlfn.XLOOKUP(P!C169,'Banco de Dados'!$B$3:$B$274,'Banco de Dados'!$K$3:$K$274,"")</f>
        <v/>
      </c>
      <c r="B169" s="2">
        <v>0</v>
      </c>
      <c r="C169" s="2">
        <v>0</v>
      </c>
      <c r="D169" s="2">
        <v>0</v>
      </c>
      <c r="E169" s="2">
        <v>0</v>
      </c>
      <c r="F169" s="32" t="e">
        <f t="shared" si="13"/>
        <v>#DIV/0!</v>
      </c>
      <c r="G169" s="3">
        <f t="shared" si="12"/>
        <v>0</v>
      </c>
      <c r="H169" s="3">
        <f t="shared" si="12"/>
        <v>0</v>
      </c>
      <c r="J169" s="7"/>
      <c r="K169" s="123"/>
      <c r="L169" s="124"/>
    </row>
    <row r="170" spans="1:14" x14ac:dyDescent="0.25">
      <c r="A170" s="28" t="str">
        <f>_xlfn.XLOOKUP(P!C170,'Banco de Dados'!$B$3:$B$274,'Banco de Dados'!$K$3:$K$274,"")</f>
        <v/>
      </c>
      <c r="B170" s="2">
        <v>0</v>
      </c>
      <c r="C170" s="2">
        <v>0</v>
      </c>
      <c r="D170" s="2">
        <v>0</v>
      </c>
      <c r="E170" s="2">
        <v>0</v>
      </c>
      <c r="F170" s="32" t="e">
        <f t="shared" si="13"/>
        <v>#DIV/0!</v>
      </c>
      <c r="G170" s="3">
        <f t="shared" si="12"/>
        <v>0</v>
      </c>
      <c r="H170" s="3">
        <f t="shared" si="12"/>
        <v>0</v>
      </c>
      <c r="J170" s="7"/>
    </row>
    <row r="171" spans="1:14" x14ac:dyDescent="0.25">
      <c r="A171" s="28" t="str">
        <f>_xlfn.XLOOKUP(P!C171,'Banco de Dados'!$B$3:$B$274,'Banco de Dados'!$K$3:$K$274,"")</f>
        <v/>
      </c>
      <c r="B171" s="2">
        <v>0</v>
      </c>
      <c r="C171" s="2">
        <v>0</v>
      </c>
      <c r="D171" s="2">
        <v>0</v>
      </c>
      <c r="E171" s="2">
        <v>0</v>
      </c>
      <c r="F171" s="32" t="e">
        <f t="shared" si="13"/>
        <v>#DIV/0!</v>
      </c>
      <c r="G171" s="3">
        <f t="shared" si="12"/>
        <v>0</v>
      </c>
      <c r="H171" s="3">
        <f t="shared" si="12"/>
        <v>0</v>
      </c>
      <c r="J171" s="7"/>
    </row>
    <row r="172" spans="1:14" x14ac:dyDescent="0.25">
      <c r="A172" s="28" t="str">
        <f>_xlfn.XLOOKUP(P!C172,'Banco de Dados'!$B$3:$B$274,'Banco de Dados'!$K$3:$K$274,"")</f>
        <v/>
      </c>
      <c r="B172" s="2">
        <v>0</v>
      </c>
      <c r="C172" s="2">
        <v>0</v>
      </c>
      <c r="D172" s="2">
        <v>0</v>
      </c>
      <c r="E172" s="2">
        <v>0</v>
      </c>
      <c r="F172" s="32" t="e">
        <f t="shared" si="13"/>
        <v>#DIV/0!</v>
      </c>
      <c r="G172" s="3">
        <f t="shared" ref="G172:H174" si="14">D172*$E$142</f>
        <v>0</v>
      </c>
      <c r="H172" s="3">
        <f t="shared" si="14"/>
        <v>0</v>
      </c>
      <c r="J172" s="7"/>
    </row>
    <row r="173" spans="1:14" x14ac:dyDescent="0.25">
      <c r="A173" s="28" t="str">
        <f>_xlfn.XLOOKUP(P!C173,'Banco de Dados'!$B$3:$B$274,'Banco de Dados'!$K$3:$K$274,"")</f>
        <v/>
      </c>
      <c r="B173" s="2">
        <v>0</v>
      </c>
      <c r="C173" s="2">
        <v>0</v>
      </c>
      <c r="D173" s="2">
        <v>0</v>
      </c>
      <c r="E173" s="2">
        <v>0</v>
      </c>
      <c r="F173" s="32" t="e">
        <f t="shared" si="13"/>
        <v>#DIV/0!</v>
      </c>
      <c r="G173" s="3">
        <f t="shared" si="14"/>
        <v>0</v>
      </c>
      <c r="H173" s="3">
        <f t="shared" si="14"/>
        <v>0</v>
      </c>
      <c r="J173" s="7"/>
    </row>
    <row r="174" spans="1:14" x14ac:dyDescent="0.25">
      <c r="A174" s="28" t="str">
        <f>_xlfn.XLOOKUP(P!C174,'Banco de Dados'!$B$3:$B$274,'Banco de Dados'!$K$3:$K$274,"")</f>
        <v/>
      </c>
      <c r="B174" s="2">
        <v>0</v>
      </c>
      <c r="C174" s="2">
        <v>0</v>
      </c>
      <c r="D174" s="2">
        <v>0</v>
      </c>
      <c r="E174" s="2">
        <v>0</v>
      </c>
      <c r="F174" s="32" t="e">
        <f t="shared" si="13"/>
        <v>#DIV/0!</v>
      </c>
      <c r="G174" s="3">
        <f t="shared" si="14"/>
        <v>0</v>
      </c>
      <c r="H174" s="3">
        <f t="shared" si="14"/>
        <v>0</v>
      </c>
      <c r="J174" s="7"/>
    </row>
    <row r="175" spans="1:14" x14ac:dyDescent="0.25">
      <c r="A175" s="21"/>
      <c r="B175" s="21"/>
      <c r="C175" s="21"/>
      <c r="D175" s="21"/>
      <c r="E175" s="21"/>
      <c r="F175" s="77"/>
      <c r="G175" s="22"/>
      <c r="H175" s="22"/>
      <c r="J175" s="21"/>
      <c r="K175" s="21"/>
      <c r="L175" s="21"/>
      <c r="M175" s="21"/>
      <c r="N175" s="21"/>
    </row>
    <row r="176" spans="1:14" ht="15.75" x14ac:dyDescent="0.25">
      <c r="A176" s="36" t="str">
        <f>'Nome das Amostras'!A9</f>
        <v>ag</v>
      </c>
      <c r="B176" s="164" t="str">
        <f>VLOOKUP(A176,'Nome das Amostras'!$A$3:$D$28,2,FALSE)</f>
        <v>R6</v>
      </c>
      <c r="C176" s="164"/>
      <c r="D176" s="51" t="s">
        <v>65</v>
      </c>
      <c r="E176" s="52">
        <f>'Banco de Dados'!$O$13/'Banco de Dados'!AX13</f>
        <v>0.56894889103182256</v>
      </c>
      <c r="F176" s="74"/>
      <c r="G176" s="3"/>
      <c r="H176" s="3"/>
      <c r="J176" s="7"/>
    </row>
    <row r="177" spans="1:14" ht="15.75" x14ac:dyDescent="0.25">
      <c r="A177" s="107" t="s">
        <v>1</v>
      </c>
      <c r="B177" s="107" t="s">
        <v>0</v>
      </c>
      <c r="C177" s="107" t="s">
        <v>212</v>
      </c>
      <c r="D177" s="107" t="s">
        <v>209</v>
      </c>
      <c r="E177" s="107" t="s">
        <v>213</v>
      </c>
      <c r="F177" s="76" t="s">
        <v>219</v>
      </c>
      <c r="G177" s="54" t="s">
        <v>140</v>
      </c>
      <c r="H177" s="54" t="s">
        <v>66</v>
      </c>
      <c r="J177" s="7"/>
      <c r="K177" s="72" t="str">
        <f>A176</f>
        <v>ag</v>
      </c>
      <c r="L177" s="55" t="s">
        <v>215</v>
      </c>
      <c r="M177" s="41" t="str">
        <f>$A$1</f>
        <v>Cromo</v>
      </c>
      <c r="N177" s="3"/>
    </row>
    <row r="178" spans="1:14" x14ac:dyDescent="0.25">
      <c r="A178" s="28" t="str">
        <f>_xlfn.XLOOKUP(P!C178,'Banco de Dados'!$B$3:$B$274,'Banco de Dados'!$K$3:$K$274,"")</f>
        <v>Si</v>
      </c>
      <c r="B178" s="2" cm="1">
        <f t="array" ref="B178:E208">Dados!AT5:AW35</f>
        <v>14</v>
      </c>
      <c r="C178" s="2">
        <v>1740</v>
      </c>
      <c r="D178" s="2">
        <v>4273</v>
      </c>
      <c r="E178" s="2">
        <v>70</v>
      </c>
      <c r="F178" s="32">
        <f>(E178*100)/D178</f>
        <v>1.6381933068102037</v>
      </c>
      <c r="G178" s="3">
        <f t="shared" ref="G178:H205" si="15">D178*$E$176</f>
        <v>2431.1186113789777</v>
      </c>
      <c r="H178" s="3">
        <f t="shared" si="15"/>
        <v>39.826422372227576</v>
      </c>
      <c r="J178" s="7"/>
      <c r="K178" s="5" t="s">
        <v>210</v>
      </c>
      <c r="L178" s="5"/>
      <c r="M178" s="5" t="s">
        <v>211</v>
      </c>
    </row>
    <row r="179" spans="1:14" x14ac:dyDescent="0.25">
      <c r="A179" s="28" t="str">
        <f>_xlfn.XLOOKUP(P!C179,'Banco de Dados'!$B$3:$B$274,'Banco de Dados'!$K$3:$K$274,"")</f>
        <v>P</v>
      </c>
      <c r="B179" s="2">
        <v>15</v>
      </c>
      <c r="C179" s="2">
        <v>2013</v>
      </c>
      <c r="D179" s="2">
        <v>476</v>
      </c>
      <c r="E179" s="2">
        <v>36</v>
      </c>
      <c r="F179" s="32">
        <f t="shared" ref="F179:F208" si="16">(E179*100)/D179</f>
        <v>7.5630252100840334</v>
      </c>
      <c r="G179" s="3">
        <f t="shared" si="15"/>
        <v>270.81967213114751</v>
      </c>
      <c r="H179" s="3">
        <f t="shared" si="15"/>
        <v>20.482160077145611</v>
      </c>
      <c r="J179" s="7"/>
      <c r="K179" s="6">
        <f>_xlfn.XLOOKUP($B$4,A178:A205,G178:G205,"")</f>
        <v>1682.3818707810992</v>
      </c>
      <c r="L179" s="6"/>
      <c r="M179" s="6">
        <f>_xlfn.XLOOKUP($B$4,A178:A205,H178:H205,"")</f>
        <v>78.514946962391519</v>
      </c>
    </row>
    <row r="180" spans="1:14" x14ac:dyDescent="0.25">
      <c r="A180" s="28" t="str">
        <f>_xlfn.XLOOKUP(P!C180,'Banco de Dados'!$B$3:$B$274,'Banco de Dados'!$K$3:$K$274,"")</f>
        <v>S</v>
      </c>
      <c r="B180" s="2">
        <v>16</v>
      </c>
      <c r="C180" s="2">
        <v>2307</v>
      </c>
      <c r="D180" s="2">
        <v>2592</v>
      </c>
      <c r="E180" s="2">
        <v>72</v>
      </c>
      <c r="F180" s="32">
        <f t="shared" si="16"/>
        <v>2.7777777777777777</v>
      </c>
      <c r="G180" s="3">
        <f t="shared" si="15"/>
        <v>1474.715525554484</v>
      </c>
      <c r="H180" s="3">
        <f t="shared" si="15"/>
        <v>40.964320154291222</v>
      </c>
      <c r="J180" s="7"/>
    </row>
    <row r="181" spans="1:14" ht="15.75" x14ac:dyDescent="0.25">
      <c r="A181" s="28" t="str">
        <f>_xlfn.XLOOKUP(P!C181,'Banco de Dados'!$B$3:$B$274,'Banco de Dados'!$K$3:$K$274,"")</f>
        <v>Cl</v>
      </c>
      <c r="B181" s="2">
        <v>17</v>
      </c>
      <c r="C181" s="2">
        <v>2622</v>
      </c>
      <c r="D181" s="2">
        <v>9118</v>
      </c>
      <c r="E181" s="2">
        <v>127</v>
      </c>
      <c r="F181" s="32">
        <f t="shared" si="16"/>
        <v>1.3928493090590042</v>
      </c>
      <c r="G181" s="3">
        <f t="shared" si="15"/>
        <v>5187.6759884281582</v>
      </c>
      <c r="H181" s="3">
        <f t="shared" si="15"/>
        <v>72.256509161041464</v>
      </c>
      <c r="K181" s="165" t="s">
        <v>67</v>
      </c>
      <c r="L181" s="166"/>
      <c r="M181" s="167"/>
      <c r="N181"/>
    </row>
    <row r="182" spans="1:14" x14ac:dyDescent="0.25">
      <c r="A182" s="28" t="str">
        <f>_xlfn.XLOOKUP(P!C182,'Banco de Dados'!$B$3:$B$274,'Banco de Dados'!$K$3:$K$274,"")</f>
        <v>Ar</v>
      </c>
      <c r="B182" s="2">
        <v>18</v>
      </c>
      <c r="C182" s="2">
        <v>2957</v>
      </c>
      <c r="D182" s="2">
        <v>7259</v>
      </c>
      <c r="E182" s="2">
        <v>158</v>
      </c>
      <c r="F182" s="32">
        <f t="shared" si="16"/>
        <v>2.1766083482573357</v>
      </c>
      <c r="G182" s="3">
        <f t="shared" si="15"/>
        <v>4130</v>
      </c>
      <c r="H182" s="3">
        <f t="shared" si="15"/>
        <v>89.89392478302797</v>
      </c>
      <c r="J182" s="7"/>
      <c r="K182" s="104" t="s">
        <v>240</v>
      </c>
      <c r="L182" s="39"/>
      <c r="M182" s="106" t="s">
        <v>209</v>
      </c>
    </row>
    <row r="183" spans="1:14" x14ac:dyDescent="0.25">
      <c r="A183" s="28" t="str">
        <f>_xlfn.XLOOKUP(P!C183,'Banco de Dados'!$B$3:$B$274,'Banco de Dados'!$K$3:$K$274,"")</f>
        <v>K</v>
      </c>
      <c r="B183" s="2">
        <v>19</v>
      </c>
      <c r="C183" s="2">
        <v>3313</v>
      </c>
      <c r="D183" s="2">
        <v>61476</v>
      </c>
      <c r="E183" s="2">
        <v>263</v>
      </c>
      <c r="F183" s="32">
        <f t="shared" si="16"/>
        <v>0.42780922636476021</v>
      </c>
      <c r="G183" s="3">
        <f t="shared" si="15"/>
        <v>34976.702025072322</v>
      </c>
      <c r="H183" s="3">
        <f t="shared" si="15"/>
        <v>149.63355834136934</v>
      </c>
      <c r="J183" s="58" t="s">
        <v>38</v>
      </c>
      <c r="K183" s="59">
        <f>$L$9</f>
        <v>1.988</v>
      </c>
      <c r="L183" s="60"/>
      <c r="M183" s="61">
        <f>$M$11</f>
        <v>1257</v>
      </c>
      <c r="N183" s="60"/>
    </row>
    <row r="184" spans="1:14" x14ac:dyDescent="0.25">
      <c r="A184" s="28" t="str">
        <f>_xlfn.XLOOKUP(P!C184,'Banco de Dados'!$B$3:$B$274,'Banco de Dados'!$K$3:$K$274,"")</f>
        <v>Ca</v>
      </c>
      <c r="B184" s="2">
        <v>20</v>
      </c>
      <c r="C184" s="2">
        <v>3691</v>
      </c>
      <c r="D184" s="2">
        <v>20178</v>
      </c>
      <c r="E184" s="2">
        <v>179</v>
      </c>
      <c r="F184" s="32">
        <f t="shared" si="16"/>
        <v>0.8871047675686391</v>
      </c>
      <c r="G184" s="3">
        <f t="shared" si="15"/>
        <v>11480.250723240115</v>
      </c>
      <c r="H184" s="3">
        <f t="shared" si="15"/>
        <v>101.84185149469624</v>
      </c>
      <c r="J184" s="2"/>
      <c r="K184" s="18"/>
      <c r="L184" s="2" t="s">
        <v>70</v>
      </c>
      <c r="M184" s="19"/>
    </row>
    <row r="185" spans="1:14" x14ac:dyDescent="0.25">
      <c r="A185" s="28" t="str">
        <f>_xlfn.XLOOKUP(P!C185,'Banco de Dados'!$B$3:$B$274,'Banco de Dados'!$K$3:$K$274,"")</f>
        <v>Ti</v>
      </c>
      <c r="B185" s="2">
        <v>22</v>
      </c>
      <c r="C185" s="2">
        <v>4509</v>
      </c>
      <c r="D185" s="2">
        <v>12309</v>
      </c>
      <c r="E185" s="2">
        <v>156</v>
      </c>
      <c r="F185" s="32">
        <f t="shared" si="16"/>
        <v>1.2673653424323665</v>
      </c>
      <c r="G185" s="3">
        <f t="shared" si="15"/>
        <v>7003.1918997107041</v>
      </c>
      <c r="H185" s="3">
        <f t="shared" si="15"/>
        <v>88.756027000964323</v>
      </c>
      <c r="J185" s="58" t="s">
        <v>69</v>
      </c>
      <c r="K185" s="62" t="s">
        <v>71</v>
      </c>
      <c r="L185" s="63"/>
      <c r="M185" s="64">
        <f>K179</f>
        <v>1682.3818707810992</v>
      </c>
      <c r="N185" s="60"/>
    </row>
    <row r="186" spans="1:14" x14ac:dyDescent="0.25">
      <c r="A186" s="28" t="str">
        <f>_xlfn.XLOOKUP(P!C186,'Banco de Dados'!$B$3:$B$274,'Banco de Dados'!$K$3:$K$274,"")</f>
        <v>Cr</v>
      </c>
      <c r="B186" s="2">
        <v>24</v>
      </c>
      <c r="C186" s="2">
        <v>5412</v>
      </c>
      <c r="D186" s="2">
        <v>2957</v>
      </c>
      <c r="E186" s="2">
        <v>138</v>
      </c>
      <c r="F186" s="32">
        <f t="shared" si="16"/>
        <v>4.6668921203922897</v>
      </c>
      <c r="G186" s="3">
        <f t="shared" si="15"/>
        <v>1682.3818707810992</v>
      </c>
      <c r="H186" s="3">
        <f t="shared" si="15"/>
        <v>78.514946962391519</v>
      </c>
      <c r="J186" s="7"/>
    </row>
    <row r="187" spans="1:14" ht="15.75" x14ac:dyDescent="0.25">
      <c r="A187" s="28" t="str">
        <f>_xlfn.XLOOKUP(P!C187,'Banco de Dados'!$B$3:$B$274,'Banco de Dados'!$K$3:$K$274,"")</f>
        <v>Mn</v>
      </c>
      <c r="B187" s="2">
        <v>25</v>
      </c>
      <c r="C187" s="2">
        <v>5895</v>
      </c>
      <c r="D187" s="2">
        <v>5316</v>
      </c>
      <c r="E187" s="2">
        <v>160</v>
      </c>
      <c r="F187" s="32">
        <f t="shared" si="16"/>
        <v>3.0097817908201656</v>
      </c>
      <c r="G187" s="3">
        <f t="shared" si="15"/>
        <v>3024.5323047251686</v>
      </c>
      <c r="H187" s="3">
        <f t="shared" si="15"/>
        <v>91.031822565091602</v>
      </c>
      <c r="J187" s="7"/>
      <c r="K187" s="165" t="s">
        <v>218</v>
      </c>
      <c r="L187" s="166"/>
      <c r="M187" s="167"/>
    </row>
    <row r="188" spans="1:14" x14ac:dyDescent="0.25">
      <c r="A188" s="28" t="str">
        <f>_xlfn.XLOOKUP(P!C188,'Banco de Dados'!$B$3:$B$274,'Banco de Dados'!$K$3:$K$274,"")</f>
        <v>Fe</v>
      </c>
      <c r="B188" s="2">
        <v>26</v>
      </c>
      <c r="C188" s="2">
        <v>6399</v>
      </c>
      <c r="D188" s="2">
        <v>229224</v>
      </c>
      <c r="E188" s="2">
        <v>478</v>
      </c>
      <c r="F188" s="32">
        <f t="shared" si="16"/>
        <v>0.20852964785537292</v>
      </c>
      <c r="G188" s="3">
        <f t="shared" si="15"/>
        <v>130416.7405978785</v>
      </c>
      <c r="H188" s="3">
        <f t="shared" si="15"/>
        <v>271.95756991321116</v>
      </c>
      <c r="J188" s="7"/>
      <c r="K188" s="104" t="s">
        <v>236</v>
      </c>
      <c r="L188" s="108">
        <f>K179</f>
        <v>1682.3818707810992</v>
      </c>
      <c r="M188" s="109">
        <f>M179</f>
        <v>78.514946962391519</v>
      </c>
    </row>
    <row r="189" spans="1:14" x14ac:dyDescent="0.25">
      <c r="A189" s="28" t="str">
        <f>_xlfn.XLOOKUP(P!C189,'Banco de Dados'!$B$3:$B$274,'Banco de Dados'!$K$3:$K$274,"")</f>
        <v>Ni</v>
      </c>
      <c r="B189" s="2">
        <v>28</v>
      </c>
      <c r="C189" s="2">
        <v>7472</v>
      </c>
      <c r="D189" s="2">
        <v>977</v>
      </c>
      <c r="E189" s="2">
        <v>240</v>
      </c>
      <c r="F189" s="32">
        <f t="shared" si="16"/>
        <v>24.564994882292734</v>
      </c>
      <c r="G189" s="3">
        <f t="shared" si="15"/>
        <v>555.86306653809061</v>
      </c>
      <c r="H189" s="3">
        <f t="shared" si="15"/>
        <v>136.5477338476374</v>
      </c>
      <c r="J189" s="7"/>
      <c r="K189" s="104" t="s">
        <v>237</v>
      </c>
      <c r="L189" s="105">
        <f>$L$9</f>
        <v>1.988</v>
      </c>
      <c r="M189" s="106">
        <f>$L$10</f>
        <v>3.4000000000000002E-2</v>
      </c>
    </row>
    <row r="190" spans="1:14" x14ac:dyDescent="0.25">
      <c r="A190" s="28" t="str">
        <f>_xlfn.XLOOKUP(P!C190,'Banco de Dados'!$B$3:$B$274,'Banco de Dados'!$K$3:$K$274,"")</f>
        <v>Cu</v>
      </c>
      <c r="B190" s="2">
        <v>29</v>
      </c>
      <c r="C190" s="2">
        <v>8041</v>
      </c>
      <c r="D190" s="2">
        <v>908</v>
      </c>
      <c r="E190" s="2">
        <v>235</v>
      </c>
      <c r="F190" s="32">
        <f t="shared" si="16"/>
        <v>25.881057268722468</v>
      </c>
      <c r="G190" s="3">
        <f t="shared" si="15"/>
        <v>516.60559305689492</v>
      </c>
      <c r="H190" s="3">
        <f t="shared" si="15"/>
        <v>133.70298939247829</v>
      </c>
      <c r="J190" s="7"/>
      <c r="K190" s="104" t="s">
        <v>238</v>
      </c>
      <c r="L190" s="105">
        <f>$M$11</f>
        <v>1257</v>
      </c>
      <c r="M190" s="106">
        <f>$M$12</f>
        <v>118</v>
      </c>
    </row>
    <row r="191" spans="1:14" x14ac:dyDescent="0.25">
      <c r="A191" s="28" t="str">
        <f>_xlfn.XLOOKUP(P!C191,'Banco de Dados'!$B$3:$B$274,'Banco de Dados'!$K$3:$K$274,"")</f>
        <v>Zn</v>
      </c>
      <c r="B191" s="2">
        <v>30</v>
      </c>
      <c r="C191" s="2">
        <v>8631</v>
      </c>
      <c r="D191" s="2">
        <v>984</v>
      </c>
      <c r="E191" s="2">
        <v>243</v>
      </c>
      <c r="F191" s="32">
        <f t="shared" si="16"/>
        <v>24.695121951219512</v>
      </c>
      <c r="G191" s="3">
        <f t="shared" si="15"/>
        <v>559.84570877531337</v>
      </c>
      <c r="H191" s="3">
        <f t="shared" si="15"/>
        <v>138.25458052073287</v>
      </c>
      <c r="J191" s="7"/>
      <c r="K191" s="69" t="s">
        <v>217</v>
      </c>
      <c r="L191" s="110">
        <f>SQRT(((M188/L188)^2)+((M189/L189)^2)+((M190/L190)^2))</f>
        <v>0.10622086707557177</v>
      </c>
      <c r="M191" s="71" t="str">
        <f>M200</f>
        <v>mg/kg</v>
      </c>
    </row>
    <row r="192" spans="1:14" x14ac:dyDescent="0.25">
      <c r="A192" s="28" t="str">
        <f>_xlfn.XLOOKUP(P!C192,'Banco de Dados'!$B$3:$B$274,'Banco de Dados'!$K$3:$K$274,"")</f>
        <v>Rh</v>
      </c>
      <c r="B192" s="2">
        <v>45</v>
      </c>
      <c r="C192" s="2">
        <v>20167</v>
      </c>
      <c r="D192" s="2">
        <v>1547</v>
      </c>
      <c r="E192" s="2">
        <v>139</v>
      </c>
      <c r="F192" s="32">
        <f t="shared" si="16"/>
        <v>8.9851325145442793</v>
      </c>
      <c r="G192" s="3">
        <f t="shared" si="15"/>
        <v>880.1639344262295</v>
      </c>
      <c r="H192" s="3">
        <f t="shared" si="15"/>
        <v>79.083895853423329</v>
      </c>
      <c r="J192" s="7"/>
    </row>
    <row r="193" spans="1:13" x14ac:dyDescent="0.25">
      <c r="A193" s="28" t="str">
        <f>_xlfn.XLOOKUP(P!C193,'Banco de Dados'!$B$3:$B$274,'Banco de Dados'!$K$3:$K$274,"")</f>
        <v>Rh</v>
      </c>
      <c r="B193" s="2">
        <v>45</v>
      </c>
      <c r="C193" s="2">
        <v>2696</v>
      </c>
      <c r="D193" s="2">
        <v>15937</v>
      </c>
      <c r="E193" s="2">
        <v>116</v>
      </c>
      <c r="F193" s="32">
        <f t="shared" si="16"/>
        <v>0.72786597226579652</v>
      </c>
      <c r="G193" s="3">
        <f t="shared" si="15"/>
        <v>9067.338476374156</v>
      </c>
      <c r="H193" s="3">
        <f t="shared" si="15"/>
        <v>65.998071359691423</v>
      </c>
      <c r="J193" s="7"/>
    </row>
    <row r="194" spans="1:13" x14ac:dyDescent="0.25">
      <c r="A194" s="28" t="str">
        <f>_xlfn.XLOOKUP(P!C194,'Banco de Dados'!$B$3:$B$274,'Banco de Dados'!$K$3:$K$274,"")</f>
        <v/>
      </c>
      <c r="B194" s="2">
        <v>0</v>
      </c>
      <c r="C194" s="2">
        <v>0</v>
      </c>
      <c r="D194" s="2">
        <v>0</v>
      </c>
      <c r="E194" s="2">
        <v>0</v>
      </c>
      <c r="F194" s="32" t="e">
        <f t="shared" si="16"/>
        <v>#DIV/0!</v>
      </c>
      <c r="G194" s="3">
        <f t="shared" si="15"/>
        <v>0</v>
      </c>
      <c r="H194" s="3">
        <f t="shared" si="15"/>
        <v>0</v>
      </c>
      <c r="J194" s="7"/>
    </row>
    <row r="195" spans="1:13" x14ac:dyDescent="0.25">
      <c r="A195" s="28" t="str">
        <f>_xlfn.XLOOKUP(P!C195,'Banco de Dados'!$B$3:$B$274,'Banco de Dados'!$K$3:$K$274,"")</f>
        <v/>
      </c>
      <c r="B195" s="2">
        <v>0</v>
      </c>
      <c r="C195" s="2">
        <v>0</v>
      </c>
      <c r="D195" s="2">
        <v>0</v>
      </c>
      <c r="E195" s="2">
        <v>0</v>
      </c>
      <c r="F195" s="32" t="e">
        <f t="shared" si="16"/>
        <v>#DIV/0!</v>
      </c>
      <c r="G195" s="3">
        <f t="shared" si="15"/>
        <v>0</v>
      </c>
      <c r="H195" s="3">
        <f t="shared" si="15"/>
        <v>0</v>
      </c>
      <c r="J195" s="7"/>
    </row>
    <row r="196" spans="1:13" x14ac:dyDescent="0.25">
      <c r="A196" s="28" t="str">
        <f>_xlfn.XLOOKUP(P!C196,'Banco de Dados'!$B$3:$B$274,'Banco de Dados'!$K$3:$K$274,"")</f>
        <v/>
      </c>
      <c r="B196" s="2">
        <v>0</v>
      </c>
      <c r="C196" s="2">
        <v>0</v>
      </c>
      <c r="D196" s="2">
        <v>0</v>
      </c>
      <c r="E196" s="2">
        <v>0</v>
      </c>
      <c r="F196" s="32" t="e">
        <f t="shared" si="16"/>
        <v>#DIV/0!</v>
      </c>
      <c r="G196" s="3">
        <f t="shared" si="15"/>
        <v>0</v>
      </c>
      <c r="H196" s="3">
        <f t="shared" si="15"/>
        <v>0</v>
      </c>
      <c r="J196" s="7"/>
    </row>
    <row r="197" spans="1:13" x14ac:dyDescent="0.25">
      <c r="A197" s="28" t="str">
        <f>_xlfn.XLOOKUP(P!C197,'Banco de Dados'!$B$3:$B$274,'Banco de Dados'!$K$3:$K$274,"")</f>
        <v/>
      </c>
      <c r="B197" s="2">
        <v>0</v>
      </c>
      <c r="C197" s="2">
        <v>0</v>
      </c>
      <c r="D197" s="2">
        <v>0</v>
      </c>
      <c r="E197" s="2">
        <v>0</v>
      </c>
      <c r="F197" s="32" t="e">
        <f t="shared" si="16"/>
        <v>#DIV/0!</v>
      </c>
      <c r="G197" s="3">
        <f t="shared" si="15"/>
        <v>0</v>
      </c>
      <c r="H197" s="3">
        <f t="shared" si="15"/>
        <v>0</v>
      </c>
      <c r="J197" s="7"/>
    </row>
    <row r="198" spans="1:13" x14ac:dyDescent="0.25">
      <c r="A198" s="28" t="str">
        <f>_xlfn.XLOOKUP(P!C198,'Banco de Dados'!$B$3:$B$274,'Banco de Dados'!$K$3:$K$274,"")</f>
        <v/>
      </c>
      <c r="B198" s="2">
        <v>0</v>
      </c>
      <c r="C198" s="2">
        <v>0</v>
      </c>
      <c r="D198" s="2">
        <v>0</v>
      </c>
      <c r="E198" s="17">
        <v>0</v>
      </c>
      <c r="F198" s="32" t="e">
        <f t="shared" si="16"/>
        <v>#DIV/0!</v>
      </c>
      <c r="G198" s="3">
        <f t="shared" si="15"/>
        <v>0</v>
      </c>
      <c r="H198" s="3">
        <f t="shared" si="15"/>
        <v>0</v>
      </c>
      <c r="J198" s="7"/>
    </row>
    <row r="199" spans="1:13" ht="15.75" x14ac:dyDescent="0.25">
      <c r="A199" s="28" t="str">
        <f>_xlfn.XLOOKUP(P!C199,'Banco de Dados'!$B$3:$B$274,'Banco de Dados'!$K$3:$K$274,"")</f>
        <v/>
      </c>
      <c r="B199" s="2">
        <v>0</v>
      </c>
      <c r="C199" s="2">
        <v>0</v>
      </c>
      <c r="D199" s="2">
        <v>0</v>
      </c>
      <c r="E199" s="2">
        <v>0</v>
      </c>
      <c r="F199" s="32" t="e">
        <f t="shared" si="16"/>
        <v>#DIV/0!</v>
      </c>
      <c r="G199" s="3">
        <f t="shared" si="15"/>
        <v>0</v>
      </c>
      <c r="H199" s="3">
        <f t="shared" si="15"/>
        <v>0</v>
      </c>
      <c r="J199" s="7"/>
      <c r="K199" s="101" t="s">
        <v>216</v>
      </c>
      <c r="L199" s="102" t="str">
        <f>K177</f>
        <v>ag</v>
      </c>
      <c r="M199" s="103" t="str">
        <f>M177</f>
        <v>Cromo</v>
      </c>
    </row>
    <row r="200" spans="1:13" x14ac:dyDescent="0.25">
      <c r="A200" s="28" t="str">
        <f>_xlfn.XLOOKUP(P!C200,'Banco de Dados'!$B$3:$B$274,'Banco de Dados'!$K$3:$K$274,"")</f>
        <v/>
      </c>
      <c r="B200" s="2">
        <v>0</v>
      </c>
      <c r="C200" s="2">
        <v>0</v>
      </c>
      <c r="D200" s="2">
        <v>0</v>
      </c>
      <c r="E200" s="2">
        <v>0</v>
      </c>
      <c r="F200" s="32" t="e">
        <f t="shared" si="16"/>
        <v>#DIV/0!</v>
      </c>
      <c r="G200" s="3">
        <f t="shared" si="15"/>
        <v>0</v>
      </c>
      <c r="H200" s="3">
        <f t="shared" si="15"/>
        <v>0</v>
      </c>
      <c r="J200" s="7"/>
      <c r="K200" s="68" t="s">
        <v>68</v>
      </c>
      <c r="L200" s="29">
        <f>(K183*M185)/M183</f>
        <v>2.6607598720070209</v>
      </c>
      <c r="M200" s="66" t="str">
        <f>$M$9</f>
        <v>mg/kg</v>
      </c>
    </row>
    <row r="201" spans="1:13" x14ac:dyDescent="0.25">
      <c r="A201" s="28" t="str">
        <f>_xlfn.XLOOKUP(P!C201,'Banco de Dados'!$B$3:$B$274,'Banco de Dados'!$K$3:$K$274,"")</f>
        <v/>
      </c>
      <c r="B201" s="2">
        <v>0</v>
      </c>
      <c r="C201" s="2">
        <v>0</v>
      </c>
      <c r="D201" s="2">
        <v>0</v>
      </c>
      <c r="E201" s="2">
        <v>0</v>
      </c>
      <c r="F201" s="32" t="e">
        <f t="shared" si="16"/>
        <v>#DIV/0!</v>
      </c>
      <c r="G201" s="3">
        <f t="shared" si="15"/>
        <v>0</v>
      </c>
      <c r="H201" s="3">
        <f t="shared" si="15"/>
        <v>0</v>
      </c>
      <c r="J201" s="7"/>
      <c r="K201" s="111" t="s">
        <v>246</v>
      </c>
      <c r="L201" s="126">
        <f>SQRT(((M188/L188)^2)+((M189/L189)^2)+((M190/L190)^2))</f>
        <v>0.10622086707557177</v>
      </c>
      <c r="M201" s="66"/>
    </row>
    <row r="202" spans="1:13" x14ac:dyDescent="0.25">
      <c r="A202" s="28" t="str">
        <f>_xlfn.XLOOKUP(P!C202,'Banco de Dados'!$B$3:$B$274,'Banco de Dados'!$K$3:$K$274,"")</f>
        <v/>
      </c>
      <c r="B202" s="2">
        <v>0</v>
      </c>
      <c r="C202" s="2">
        <v>0</v>
      </c>
      <c r="D202" s="2">
        <v>0</v>
      </c>
      <c r="E202" s="2">
        <v>0</v>
      </c>
      <c r="F202" s="32" t="e">
        <f t="shared" si="16"/>
        <v>#DIV/0!</v>
      </c>
      <c r="G202" s="3">
        <f t="shared" si="15"/>
        <v>0</v>
      </c>
      <c r="H202" s="3">
        <f t="shared" si="15"/>
        <v>0</v>
      </c>
      <c r="J202" s="7"/>
      <c r="K202" s="69" t="s">
        <v>247</v>
      </c>
      <c r="L202" s="127">
        <f>L201*L200</f>
        <v>0.28262822068447313</v>
      </c>
      <c r="M202" s="71" t="str">
        <f>$M$9</f>
        <v>mg/kg</v>
      </c>
    </row>
    <row r="203" spans="1:13" x14ac:dyDescent="0.25">
      <c r="A203" s="28" t="str">
        <f>_xlfn.XLOOKUP(P!C203,'Banco de Dados'!$B$3:$B$274,'Banco de Dados'!$K$3:$K$274,"")</f>
        <v/>
      </c>
      <c r="B203" s="2">
        <v>0</v>
      </c>
      <c r="C203" s="2">
        <v>0</v>
      </c>
      <c r="D203" s="2">
        <v>0</v>
      </c>
      <c r="E203" s="2">
        <v>0</v>
      </c>
      <c r="F203" s="32" t="e">
        <f t="shared" si="16"/>
        <v>#DIV/0!</v>
      </c>
      <c r="G203" s="3">
        <f t="shared" si="15"/>
        <v>0</v>
      </c>
      <c r="H203" s="3">
        <f t="shared" si="15"/>
        <v>0</v>
      </c>
      <c r="J203" s="7"/>
      <c r="K203" s="123"/>
      <c r="L203" s="124"/>
    </row>
    <row r="204" spans="1:13" x14ac:dyDescent="0.25">
      <c r="A204" s="28" t="str">
        <f>_xlfn.XLOOKUP(P!C204,'Banco de Dados'!$B$3:$B$274,'Banco de Dados'!$K$3:$K$274,"")</f>
        <v/>
      </c>
      <c r="B204" s="2">
        <v>0</v>
      </c>
      <c r="C204" s="2">
        <v>0</v>
      </c>
      <c r="D204" s="2">
        <v>0</v>
      </c>
      <c r="E204" s="2">
        <v>0</v>
      </c>
      <c r="F204" s="32" t="e">
        <f t="shared" si="16"/>
        <v>#DIV/0!</v>
      </c>
      <c r="G204" s="3">
        <f t="shared" si="15"/>
        <v>0</v>
      </c>
      <c r="H204" s="3">
        <f t="shared" si="15"/>
        <v>0</v>
      </c>
      <c r="J204" s="7"/>
    </row>
    <row r="205" spans="1:13" x14ac:dyDescent="0.25">
      <c r="A205" s="28" t="str">
        <f>_xlfn.XLOOKUP(P!C205,'Banco de Dados'!$B$3:$B$274,'Banco de Dados'!$K$3:$K$274,"")</f>
        <v/>
      </c>
      <c r="B205" s="2">
        <v>0</v>
      </c>
      <c r="C205" s="2">
        <v>0</v>
      </c>
      <c r="D205" s="2">
        <v>0</v>
      </c>
      <c r="E205" s="2">
        <v>0</v>
      </c>
      <c r="F205" s="32" t="e">
        <f t="shared" si="16"/>
        <v>#DIV/0!</v>
      </c>
      <c r="G205" s="3">
        <f t="shared" si="15"/>
        <v>0</v>
      </c>
      <c r="H205" s="3">
        <f t="shared" si="15"/>
        <v>0</v>
      </c>
      <c r="J205" s="7"/>
    </row>
    <row r="206" spans="1:13" x14ac:dyDescent="0.25">
      <c r="A206" s="28" t="str">
        <f>_xlfn.XLOOKUP(P!C206,'Banco de Dados'!$B$3:$B$274,'Banco de Dados'!$K$3:$K$274,"")</f>
        <v/>
      </c>
      <c r="B206" s="2">
        <v>0</v>
      </c>
      <c r="C206" s="2">
        <v>0</v>
      </c>
      <c r="D206" s="2">
        <v>0</v>
      </c>
      <c r="E206" s="2">
        <v>0</v>
      </c>
      <c r="F206" s="32" t="e">
        <f t="shared" si="16"/>
        <v>#DIV/0!</v>
      </c>
      <c r="G206" s="3">
        <f t="shared" ref="G206:H208" si="17">D206*$E$176</f>
        <v>0</v>
      </c>
      <c r="H206" s="3">
        <f t="shared" si="17"/>
        <v>0</v>
      </c>
      <c r="J206" s="7"/>
    </row>
    <row r="207" spans="1:13" x14ac:dyDescent="0.25">
      <c r="A207" s="28" t="str">
        <f>_xlfn.XLOOKUP(P!C207,'Banco de Dados'!$B$3:$B$274,'Banco de Dados'!$K$3:$K$274,"")</f>
        <v/>
      </c>
      <c r="B207" s="2">
        <v>0</v>
      </c>
      <c r="C207" s="2">
        <v>0</v>
      </c>
      <c r="D207" s="2">
        <v>0</v>
      </c>
      <c r="E207" s="2">
        <v>0</v>
      </c>
      <c r="F207" s="32" t="e">
        <f t="shared" si="16"/>
        <v>#DIV/0!</v>
      </c>
      <c r="G207" s="3">
        <f t="shared" si="17"/>
        <v>0</v>
      </c>
      <c r="H207" s="3">
        <f t="shared" si="17"/>
        <v>0</v>
      </c>
      <c r="J207" s="7"/>
    </row>
    <row r="208" spans="1:13" x14ac:dyDescent="0.25">
      <c r="A208" s="28" t="str">
        <f>_xlfn.XLOOKUP(P!C208,'Banco de Dados'!$B$3:$B$274,'Banco de Dados'!$K$3:$K$274,"")</f>
        <v/>
      </c>
      <c r="B208" s="2">
        <v>0</v>
      </c>
      <c r="C208" s="2">
        <v>0</v>
      </c>
      <c r="D208" s="2">
        <v>0</v>
      </c>
      <c r="E208" s="2">
        <v>0</v>
      </c>
      <c r="F208" s="32" t="e">
        <f t="shared" si="16"/>
        <v>#DIV/0!</v>
      </c>
      <c r="G208" s="3">
        <f t="shared" si="17"/>
        <v>0</v>
      </c>
      <c r="H208" s="3">
        <f t="shared" si="17"/>
        <v>0</v>
      </c>
      <c r="J208" s="7"/>
    </row>
    <row r="209" spans="1:14" x14ac:dyDescent="0.25">
      <c r="A209" s="21"/>
      <c r="B209" s="21"/>
      <c r="C209" s="21"/>
      <c r="D209" s="21"/>
      <c r="E209" s="21"/>
      <c r="F209" s="77"/>
      <c r="G209" s="21"/>
      <c r="H209" s="21"/>
      <c r="J209" s="21"/>
      <c r="K209" s="21"/>
      <c r="L209" s="21"/>
      <c r="M209" s="21"/>
      <c r="N209" s="21"/>
    </row>
    <row r="210" spans="1:14" ht="15.75" x14ac:dyDescent="0.25">
      <c r="A210" s="36" t="str">
        <f>'Nome das Amostras'!A10</f>
        <v>ah</v>
      </c>
      <c r="B210" s="164" t="str">
        <f>VLOOKUP(A210,'Nome das Amostras'!$A$3:$D$28,2,FALSE)</f>
        <v>R7</v>
      </c>
      <c r="C210" s="164"/>
      <c r="D210" s="51" t="s">
        <v>65</v>
      </c>
      <c r="E210" s="52">
        <f>'Banco de Dados'!$O$13/'Banco de Dados'!BE13</f>
        <v>0.70986593331041592</v>
      </c>
      <c r="F210" s="74"/>
      <c r="G210" s="3"/>
      <c r="H210" s="3"/>
      <c r="J210" s="7"/>
    </row>
    <row r="211" spans="1:14" ht="15.75" x14ac:dyDescent="0.25">
      <c r="A211" s="107" t="s">
        <v>1</v>
      </c>
      <c r="B211" s="107" t="s">
        <v>0</v>
      </c>
      <c r="C211" s="107" t="s">
        <v>212</v>
      </c>
      <c r="D211" s="107" t="s">
        <v>209</v>
      </c>
      <c r="E211" s="107" t="s">
        <v>213</v>
      </c>
      <c r="F211" s="76" t="s">
        <v>219</v>
      </c>
      <c r="G211" s="54" t="s">
        <v>140</v>
      </c>
      <c r="H211" s="54" t="s">
        <v>66</v>
      </c>
      <c r="J211" s="7"/>
      <c r="K211" s="72" t="str">
        <f>A210</f>
        <v>ah</v>
      </c>
      <c r="L211" s="55" t="s">
        <v>215</v>
      </c>
      <c r="M211" s="41" t="str">
        <f>$A$1</f>
        <v>Cromo</v>
      </c>
      <c r="N211" s="3"/>
    </row>
    <row r="212" spans="1:14" x14ac:dyDescent="0.25">
      <c r="A212" s="28" t="str">
        <f>_xlfn.XLOOKUP(P!C212,'Banco de Dados'!$B$3:$B$274,'Banco de Dados'!$K$3:$K$274,"")</f>
        <v>Si</v>
      </c>
      <c r="B212" s="2" cm="1">
        <f t="array" ref="B212:E242">Dados!BA5:BD35</f>
        <v>14</v>
      </c>
      <c r="C212" s="2">
        <v>1740</v>
      </c>
      <c r="D212" s="2">
        <v>3929</v>
      </c>
      <c r="E212" s="2">
        <v>86</v>
      </c>
      <c r="F212" s="32">
        <f>(E212*100)/D212</f>
        <v>2.1888521252227031</v>
      </c>
      <c r="G212" s="3">
        <f t="shared" ref="G212:H239" si="18">D212*$E$210</f>
        <v>2789.0632519766241</v>
      </c>
      <c r="H212" s="3">
        <f t="shared" si="18"/>
        <v>61.048470264695766</v>
      </c>
      <c r="J212" s="7"/>
      <c r="K212" s="5" t="s">
        <v>210</v>
      </c>
      <c r="L212" s="5"/>
      <c r="M212" s="5" t="s">
        <v>211</v>
      </c>
    </row>
    <row r="213" spans="1:14" x14ac:dyDescent="0.25">
      <c r="A213" s="28" t="str">
        <f>_xlfn.XLOOKUP(P!C213,'Banco de Dados'!$B$3:$B$274,'Banco de Dados'!$K$3:$K$274,"")</f>
        <v>P</v>
      </c>
      <c r="B213" s="2">
        <v>15</v>
      </c>
      <c r="C213" s="2">
        <v>2013</v>
      </c>
      <c r="D213" s="2">
        <v>981</v>
      </c>
      <c r="E213" s="2">
        <v>77</v>
      </c>
      <c r="F213" s="32">
        <f t="shared" ref="F213:F242" si="19">(E213*100)/D213</f>
        <v>7.8491335372069315</v>
      </c>
      <c r="G213" s="3">
        <f t="shared" si="18"/>
        <v>696.37848057751796</v>
      </c>
      <c r="H213" s="3">
        <f t="shared" si="18"/>
        <v>54.659676864902025</v>
      </c>
      <c r="J213" s="7"/>
      <c r="K213" s="6">
        <f>_xlfn.XLOOKUP($B$4,A212:A239,G212:G239,"")</f>
        <v>2657.7380543141971</v>
      </c>
      <c r="L213" s="6"/>
      <c r="M213" s="6">
        <f>_xlfn.XLOOKUP($B$4,A212:A239,H212:H239,"")</f>
        <v>103.64042626332072</v>
      </c>
    </row>
    <row r="214" spans="1:14" x14ac:dyDescent="0.25">
      <c r="A214" s="28" t="str">
        <f>_xlfn.XLOOKUP(P!C214,'Banco de Dados'!$B$3:$B$274,'Banco de Dados'!$K$3:$K$274,"")</f>
        <v>S</v>
      </c>
      <c r="B214" s="2">
        <v>16</v>
      </c>
      <c r="C214" s="2">
        <v>2307</v>
      </c>
      <c r="D214" s="2">
        <v>4039</v>
      </c>
      <c r="E214" s="2">
        <v>105</v>
      </c>
      <c r="F214" s="32">
        <f t="shared" si="19"/>
        <v>2.5996533795493932</v>
      </c>
      <c r="G214" s="3">
        <f t="shared" si="18"/>
        <v>2867.1485046407697</v>
      </c>
      <c r="H214" s="3">
        <f t="shared" si="18"/>
        <v>74.535922997593673</v>
      </c>
      <c r="J214" s="7"/>
    </row>
    <row r="215" spans="1:14" ht="15.75" x14ac:dyDescent="0.25">
      <c r="A215" s="28" t="str">
        <f>_xlfn.XLOOKUP(P!C215,'Banco de Dados'!$B$3:$B$274,'Banco de Dados'!$K$3:$K$274,"")</f>
        <v>Cl</v>
      </c>
      <c r="B215" s="2">
        <v>17</v>
      </c>
      <c r="C215" s="2">
        <v>2622</v>
      </c>
      <c r="D215" s="2">
        <v>12017</v>
      </c>
      <c r="E215" s="2">
        <v>179</v>
      </c>
      <c r="F215" s="32">
        <f t="shared" si="19"/>
        <v>1.4895564616792876</v>
      </c>
      <c r="G215" s="3">
        <f t="shared" si="18"/>
        <v>8530.4589205912689</v>
      </c>
      <c r="H215" s="3">
        <f t="shared" si="18"/>
        <v>127.06600206256445</v>
      </c>
      <c r="K215" s="165" t="s">
        <v>67</v>
      </c>
      <c r="L215" s="166"/>
      <c r="M215" s="167"/>
      <c r="N215"/>
    </row>
    <row r="216" spans="1:14" x14ac:dyDescent="0.25">
      <c r="A216" s="28" t="str">
        <f>_xlfn.XLOOKUP(P!C216,'Banco de Dados'!$B$3:$B$274,'Banco de Dados'!$K$3:$K$274,"")</f>
        <v>Ar</v>
      </c>
      <c r="B216" s="2">
        <v>18</v>
      </c>
      <c r="C216" s="2">
        <v>2957</v>
      </c>
      <c r="D216" s="2">
        <v>5818</v>
      </c>
      <c r="E216" s="2">
        <v>195</v>
      </c>
      <c r="F216" s="32">
        <f t="shared" si="19"/>
        <v>3.3516672396012375</v>
      </c>
      <c r="G216" s="3">
        <f t="shared" si="18"/>
        <v>4130</v>
      </c>
      <c r="H216" s="3">
        <f t="shared" si="18"/>
        <v>138.42385699553111</v>
      </c>
      <c r="J216" s="7"/>
      <c r="K216" s="104" t="s">
        <v>240</v>
      </c>
      <c r="L216" s="39"/>
      <c r="M216" s="106" t="s">
        <v>209</v>
      </c>
    </row>
    <row r="217" spans="1:14" x14ac:dyDescent="0.25">
      <c r="A217" s="28" t="str">
        <f>_xlfn.XLOOKUP(P!C217,'Banco de Dados'!$B$3:$B$274,'Banco de Dados'!$K$3:$K$274,"")</f>
        <v>K</v>
      </c>
      <c r="B217" s="2">
        <v>19</v>
      </c>
      <c r="C217" s="2">
        <v>3313</v>
      </c>
      <c r="D217" s="2">
        <v>53117</v>
      </c>
      <c r="E217" s="2">
        <v>266</v>
      </c>
      <c r="F217" s="32">
        <f t="shared" si="19"/>
        <v>0.50078129412429162</v>
      </c>
      <c r="G217" s="3">
        <f t="shared" si="18"/>
        <v>37705.948779649363</v>
      </c>
      <c r="H217" s="3">
        <f t="shared" si="18"/>
        <v>188.82433826057064</v>
      </c>
      <c r="J217" s="58" t="s">
        <v>38</v>
      </c>
      <c r="K217" s="59">
        <f>$L$9</f>
        <v>1.988</v>
      </c>
      <c r="L217" s="60"/>
      <c r="M217" s="61">
        <f>$M$11</f>
        <v>1257</v>
      </c>
      <c r="N217" s="60"/>
    </row>
    <row r="218" spans="1:14" x14ac:dyDescent="0.25">
      <c r="A218" s="28" t="str">
        <f>_xlfn.XLOOKUP(P!C218,'Banco de Dados'!$B$3:$B$274,'Banco de Dados'!$K$3:$K$274,"")</f>
        <v>Ca</v>
      </c>
      <c r="B218" s="2">
        <v>20</v>
      </c>
      <c r="C218" s="2">
        <v>3691</v>
      </c>
      <c r="D218" s="2">
        <v>20558</v>
      </c>
      <c r="E218" s="2">
        <v>188</v>
      </c>
      <c r="F218" s="32">
        <f t="shared" si="19"/>
        <v>0.91448584492654927</v>
      </c>
      <c r="G218" s="3">
        <f t="shared" si="18"/>
        <v>14593.423856995531</v>
      </c>
      <c r="H218" s="3">
        <f t="shared" si="18"/>
        <v>133.45479546235819</v>
      </c>
      <c r="J218" s="2"/>
      <c r="K218" s="18"/>
      <c r="L218" s="2" t="s">
        <v>70</v>
      </c>
      <c r="M218" s="19"/>
    </row>
    <row r="219" spans="1:14" x14ac:dyDescent="0.25">
      <c r="A219" s="28" t="str">
        <f>_xlfn.XLOOKUP(P!C219,'Banco de Dados'!$B$3:$B$274,'Banco de Dados'!$K$3:$K$274,"")</f>
        <v>Ti</v>
      </c>
      <c r="B219" s="2">
        <v>22</v>
      </c>
      <c r="C219" s="2">
        <v>4509</v>
      </c>
      <c r="D219" s="2">
        <v>12661</v>
      </c>
      <c r="E219" s="2">
        <v>161</v>
      </c>
      <c r="F219" s="32">
        <f t="shared" si="19"/>
        <v>1.2716215148882395</v>
      </c>
      <c r="G219" s="3">
        <f t="shared" si="18"/>
        <v>8987.6125816431759</v>
      </c>
      <c r="H219" s="3">
        <f t="shared" si="18"/>
        <v>114.28841526297697</v>
      </c>
      <c r="J219" s="58" t="s">
        <v>69</v>
      </c>
      <c r="K219" s="62" t="s">
        <v>71</v>
      </c>
      <c r="L219" s="63"/>
      <c r="M219" s="64">
        <f>K213</f>
        <v>2657.7380543141971</v>
      </c>
      <c r="N219" s="60"/>
    </row>
    <row r="220" spans="1:14" x14ac:dyDescent="0.25">
      <c r="A220" s="28" t="str">
        <f>_xlfn.XLOOKUP(P!C220,'Banco de Dados'!$B$3:$B$274,'Banco de Dados'!$K$3:$K$274,"")</f>
        <v>Cr</v>
      </c>
      <c r="B220" s="2">
        <v>24</v>
      </c>
      <c r="C220" s="2">
        <v>5412</v>
      </c>
      <c r="D220" s="2">
        <v>3744</v>
      </c>
      <c r="E220" s="2">
        <v>146</v>
      </c>
      <c r="F220" s="32">
        <f t="shared" si="19"/>
        <v>3.8995726495726495</v>
      </c>
      <c r="G220" s="3">
        <f t="shared" si="18"/>
        <v>2657.7380543141971</v>
      </c>
      <c r="H220" s="3">
        <f t="shared" si="18"/>
        <v>103.64042626332072</v>
      </c>
      <c r="J220" s="7"/>
    </row>
    <row r="221" spans="1:14" ht="15.75" x14ac:dyDescent="0.25">
      <c r="A221" s="28" t="str">
        <f>_xlfn.XLOOKUP(P!C221,'Banco de Dados'!$B$3:$B$274,'Banco de Dados'!$K$3:$K$274,"")</f>
        <v>Mn</v>
      </c>
      <c r="B221" s="2">
        <v>25</v>
      </c>
      <c r="C221" s="2">
        <v>5895</v>
      </c>
      <c r="D221" s="2">
        <v>6323</v>
      </c>
      <c r="E221" s="2">
        <v>168</v>
      </c>
      <c r="F221" s="32">
        <f t="shared" si="19"/>
        <v>2.6569666297643524</v>
      </c>
      <c r="G221" s="3">
        <f t="shared" si="18"/>
        <v>4488.4822963217603</v>
      </c>
      <c r="H221" s="3">
        <f t="shared" si="18"/>
        <v>119.25747679614987</v>
      </c>
      <c r="J221" s="7"/>
      <c r="K221" s="165" t="s">
        <v>218</v>
      </c>
      <c r="L221" s="166"/>
      <c r="M221" s="167"/>
    </row>
    <row r="222" spans="1:14" x14ac:dyDescent="0.25">
      <c r="A222" s="28" t="str">
        <f>_xlfn.XLOOKUP(P!C222,'Banco de Dados'!$B$3:$B$274,'Banco de Dados'!$K$3:$K$274,"")</f>
        <v>Fe</v>
      </c>
      <c r="B222" s="2">
        <v>26</v>
      </c>
      <c r="C222" s="2">
        <v>6399</v>
      </c>
      <c r="D222" s="2">
        <v>196988</v>
      </c>
      <c r="E222" s="2">
        <v>454</v>
      </c>
      <c r="F222" s="32">
        <f t="shared" si="19"/>
        <v>0.23047089162791642</v>
      </c>
      <c r="G222" s="3">
        <f t="shared" si="18"/>
        <v>139835.07047095223</v>
      </c>
      <c r="H222" s="3">
        <f t="shared" si="18"/>
        <v>322.2791337229288</v>
      </c>
      <c r="J222" s="7"/>
      <c r="K222" s="104" t="s">
        <v>236</v>
      </c>
      <c r="L222" s="108">
        <f>K213</f>
        <v>2657.7380543141971</v>
      </c>
      <c r="M222" s="109">
        <f>M213</f>
        <v>103.64042626332072</v>
      </c>
    </row>
    <row r="223" spans="1:14" x14ac:dyDescent="0.25">
      <c r="A223" s="28" t="str">
        <f>_xlfn.XLOOKUP(P!C223,'Banco de Dados'!$B$3:$B$274,'Banco de Dados'!$K$3:$K$274,"")</f>
        <v>Ni</v>
      </c>
      <c r="B223" s="2">
        <v>28</v>
      </c>
      <c r="C223" s="2">
        <v>7472</v>
      </c>
      <c r="D223" s="2">
        <v>1594</v>
      </c>
      <c r="E223" s="2">
        <v>243</v>
      </c>
      <c r="F223" s="32">
        <f t="shared" si="19"/>
        <v>15.244667503136762</v>
      </c>
      <c r="G223" s="3">
        <f t="shared" si="18"/>
        <v>1131.5262976968029</v>
      </c>
      <c r="H223" s="3">
        <f t="shared" si="18"/>
        <v>172.49742179443106</v>
      </c>
      <c r="J223" s="7"/>
      <c r="K223" s="104" t="s">
        <v>237</v>
      </c>
      <c r="L223" s="105">
        <f>$L$9</f>
        <v>1.988</v>
      </c>
      <c r="M223" s="106">
        <f>$L$10</f>
        <v>3.4000000000000002E-2</v>
      </c>
    </row>
    <row r="224" spans="1:14" x14ac:dyDescent="0.25">
      <c r="A224" s="28" t="str">
        <f>_xlfn.XLOOKUP(P!C224,'Banco de Dados'!$B$3:$B$274,'Banco de Dados'!$K$3:$K$274,"")</f>
        <v>Cu</v>
      </c>
      <c r="B224" s="2">
        <v>29</v>
      </c>
      <c r="C224" s="2">
        <v>8041</v>
      </c>
      <c r="D224" s="2">
        <v>711</v>
      </c>
      <c r="E224" s="2">
        <v>251</v>
      </c>
      <c r="F224" s="32">
        <f t="shared" si="19"/>
        <v>35.30239099859353</v>
      </c>
      <c r="G224" s="3">
        <f t="shared" si="18"/>
        <v>504.71467858370573</v>
      </c>
      <c r="H224" s="3">
        <f t="shared" si="18"/>
        <v>178.17634926091441</v>
      </c>
      <c r="J224" s="7"/>
      <c r="K224" s="104" t="s">
        <v>238</v>
      </c>
      <c r="L224" s="105">
        <f>$M$11</f>
        <v>1257</v>
      </c>
      <c r="M224" s="106">
        <f>$M$12</f>
        <v>118</v>
      </c>
    </row>
    <row r="225" spans="1:13" x14ac:dyDescent="0.25">
      <c r="A225" s="28" t="str">
        <f>_xlfn.XLOOKUP(P!C225,'Banco de Dados'!$B$3:$B$274,'Banco de Dados'!$K$3:$K$274,"")</f>
        <v>Zn</v>
      </c>
      <c r="B225" s="2">
        <v>30</v>
      </c>
      <c r="C225" s="2">
        <v>8631</v>
      </c>
      <c r="D225" s="2">
        <v>1543</v>
      </c>
      <c r="E225" s="2">
        <v>248</v>
      </c>
      <c r="F225" s="32">
        <f t="shared" si="19"/>
        <v>16.072585871678548</v>
      </c>
      <c r="G225" s="3">
        <f t="shared" si="18"/>
        <v>1095.3231350979718</v>
      </c>
      <c r="H225" s="3">
        <f t="shared" si="18"/>
        <v>176.04675146098316</v>
      </c>
      <c r="J225" s="7"/>
      <c r="K225" s="69" t="s">
        <v>217</v>
      </c>
      <c r="L225" s="110">
        <f>SQRT(((M222/L222)^2)+((M223/L223)^2)+((M224/L224)^2))</f>
        <v>0.1030803137406839</v>
      </c>
      <c r="M225" s="71" t="str">
        <f>M234</f>
        <v>mg/kg</v>
      </c>
    </row>
    <row r="226" spans="1:13" x14ac:dyDescent="0.25">
      <c r="A226" s="28" t="str">
        <f>_xlfn.XLOOKUP(P!C226,'Banco de Dados'!$B$3:$B$274,'Banco de Dados'!$K$3:$K$274,"")</f>
        <v>As</v>
      </c>
      <c r="B226" s="2">
        <v>33</v>
      </c>
      <c r="C226" s="2">
        <v>10532</v>
      </c>
      <c r="D226" s="2">
        <v>1815</v>
      </c>
      <c r="E226" s="2">
        <v>244</v>
      </c>
      <c r="F226" s="32">
        <f t="shared" si="19"/>
        <v>13.443526170798899</v>
      </c>
      <c r="G226" s="3">
        <f t="shared" si="18"/>
        <v>1288.4066689584049</v>
      </c>
      <c r="H226" s="3">
        <f t="shared" si="18"/>
        <v>173.20728772774149</v>
      </c>
      <c r="J226" s="7"/>
    </row>
    <row r="227" spans="1:13" x14ac:dyDescent="0.25">
      <c r="A227" s="28" t="str">
        <f>_xlfn.XLOOKUP(P!C227,'Banco de Dados'!$B$3:$B$274,'Banco de Dados'!$K$3:$K$274,"")</f>
        <v>Rh</v>
      </c>
      <c r="B227" s="2">
        <v>45</v>
      </c>
      <c r="C227" s="2">
        <v>20167</v>
      </c>
      <c r="D227" s="2">
        <v>1939</v>
      </c>
      <c r="E227" s="2">
        <v>138</v>
      </c>
      <c r="F227" s="32">
        <f t="shared" si="19"/>
        <v>7.1170706549767919</v>
      </c>
      <c r="G227" s="3">
        <f t="shared" si="18"/>
        <v>1376.4300446888965</v>
      </c>
      <c r="H227" s="3">
        <f t="shared" si="18"/>
        <v>97.961498796837404</v>
      </c>
      <c r="J227" s="7"/>
    </row>
    <row r="228" spans="1:13" x14ac:dyDescent="0.25">
      <c r="A228" s="28" t="str">
        <f>_xlfn.XLOOKUP(P!C228,'Banco de Dados'!$B$3:$B$274,'Banco de Dados'!$K$3:$K$274,"")</f>
        <v>Rh</v>
      </c>
      <c r="B228" s="2">
        <v>45</v>
      </c>
      <c r="C228" s="2">
        <v>2696</v>
      </c>
      <c r="D228" s="2">
        <v>17608</v>
      </c>
      <c r="E228" s="2">
        <v>147</v>
      </c>
      <c r="F228" s="32">
        <f t="shared" si="19"/>
        <v>0.83484779645615625</v>
      </c>
      <c r="G228" s="3">
        <f t="shared" si="18"/>
        <v>12499.319353729803</v>
      </c>
      <c r="H228" s="3">
        <f t="shared" si="18"/>
        <v>104.35029219663114</v>
      </c>
      <c r="J228" s="7"/>
    </row>
    <row r="229" spans="1:13" x14ac:dyDescent="0.25">
      <c r="A229" s="28" t="str">
        <f>_xlfn.XLOOKUP(P!C229,'Banco de Dados'!$B$3:$B$274,'Banco de Dados'!$K$3:$K$274,"")</f>
        <v/>
      </c>
      <c r="B229" s="2">
        <v>0</v>
      </c>
      <c r="C229" s="2">
        <v>0</v>
      </c>
      <c r="D229" s="2">
        <v>0</v>
      </c>
      <c r="E229" s="2">
        <v>0</v>
      </c>
      <c r="F229" s="32" t="e">
        <f t="shared" si="19"/>
        <v>#DIV/0!</v>
      </c>
      <c r="G229" s="3">
        <f t="shared" si="18"/>
        <v>0</v>
      </c>
      <c r="H229" s="3">
        <f t="shared" si="18"/>
        <v>0</v>
      </c>
      <c r="J229" s="7"/>
    </row>
    <row r="230" spans="1:13" x14ac:dyDescent="0.25">
      <c r="A230" s="28" t="str">
        <f>_xlfn.XLOOKUP(P!C230,'Banco de Dados'!$B$3:$B$274,'Banco de Dados'!$K$3:$K$274,"")</f>
        <v/>
      </c>
      <c r="B230" s="2">
        <v>0</v>
      </c>
      <c r="C230" s="2">
        <v>0</v>
      </c>
      <c r="D230" s="2">
        <v>0</v>
      </c>
      <c r="E230" s="2">
        <v>0</v>
      </c>
      <c r="F230" s="32" t="e">
        <f t="shared" si="19"/>
        <v>#DIV/0!</v>
      </c>
      <c r="G230" s="3">
        <f t="shared" si="18"/>
        <v>0</v>
      </c>
      <c r="H230" s="3">
        <f t="shared" si="18"/>
        <v>0</v>
      </c>
      <c r="J230" s="7"/>
    </row>
    <row r="231" spans="1:13" x14ac:dyDescent="0.25">
      <c r="A231" s="28" t="str">
        <f>_xlfn.XLOOKUP(P!C231,'Banco de Dados'!$B$3:$B$274,'Banco de Dados'!$K$3:$K$274,"")</f>
        <v/>
      </c>
      <c r="B231" s="2">
        <v>0</v>
      </c>
      <c r="C231" s="2">
        <v>0</v>
      </c>
      <c r="D231" s="2">
        <v>0</v>
      </c>
      <c r="E231" s="2">
        <v>0</v>
      </c>
      <c r="F231" s="32" t="e">
        <f t="shared" si="19"/>
        <v>#DIV/0!</v>
      </c>
      <c r="G231" s="3">
        <f t="shared" si="18"/>
        <v>0</v>
      </c>
      <c r="H231" s="3">
        <f t="shared" si="18"/>
        <v>0</v>
      </c>
      <c r="J231" s="7"/>
    </row>
    <row r="232" spans="1:13" x14ac:dyDescent="0.25">
      <c r="A232" s="28" t="str">
        <f>_xlfn.XLOOKUP(P!C232,'Banco de Dados'!$B$3:$B$274,'Banco de Dados'!$K$3:$K$274,"")</f>
        <v/>
      </c>
      <c r="B232" s="2">
        <v>0</v>
      </c>
      <c r="C232" s="2">
        <v>0</v>
      </c>
      <c r="D232" s="2">
        <v>0</v>
      </c>
      <c r="E232" s="17">
        <v>0</v>
      </c>
      <c r="F232" s="32" t="e">
        <f t="shared" si="19"/>
        <v>#DIV/0!</v>
      </c>
      <c r="G232" s="3">
        <f t="shared" si="18"/>
        <v>0</v>
      </c>
      <c r="H232" s="3">
        <f t="shared" si="18"/>
        <v>0</v>
      </c>
      <c r="J232" s="7"/>
    </row>
    <row r="233" spans="1:13" ht="15.75" x14ac:dyDescent="0.25">
      <c r="A233" s="28" t="str">
        <f>_xlfn.XLOOKUP(P!C233,'Banco de Dados'!$B$3:$B$274,'Banco de Dados'!$K$3:$K$274,"")</f>
        <v/>
      </c>
      <c r="B233" s="2">
        <v>0</v>
      </c>
      <c r="C233" s="2">
        <v>0</v>
      </c>
      <c r="D233" s="2">
        <v>0</v>
      </c>
      <c r="E233" s="2">
        <v>0</v>
      </c>
      <c r="F233" s="32" t="e">
        <f t="shared" si="19"/>
        <v>#DIV/0!</v>
      </c>
      <c r="G233" s="3">
        <f t="shared" si="18"/>
        <v>0</v>
      </c>
      <c r="H233" s="3">
        <f t="shared" si="18"/>
        <v>0</v>
      </c>
      <c r="J233" s="7"/>
      <c r="K233" s="101" t="s">
        <v>216</v>
      </c>
      <c r="L233" s="102" t="str">
        <f>K211</f>
        <v>ah</v>
      </c>
      <c r="M233" s="103" t="str">
        <f>M211</f>
        <v>Cromo</v>
      </c>
    </row>
    <row r="234" spans="1:13" x14ac:dyDescent="0.25">
      <c r="A234" s="28" t="str">
        <f>_xlfn.XLOOKUP(P!C234,'Banco de Dados'!$B$3:$B$274,'Banco de Dados'!$K$3:$K$274,"")</f>
        <v/>
      </c>
      <c r="B234" s="2">
        <v>0</v>
      </c>
      <c r="C234" s="2">
        <v>0</v>
      </c>
      <c r="D234" s="2">
        <v>0</v>
      </c>
      <c r="E234" s="2">
        <v>0</v>
      </c>
      <c r="F234" s="32" t="e">
        <f t="shared" si="19"/>
        <v>#DIV/0!</v>
      </c>
      <c r="G234" s="3">
        <f t="shared" si="18"/>
        <v>0</v>
      </c>
      <c r="H234" s="3">
        <f t="shared" si="18"/>
        <v>0</v>
      </c>
      <c r="J234" s="7"/>
      <c r="K234" s="68" t="s">
        <v>68</v>
      </c>
      <c r="L234" s="29">
        <f>(K217*M219)/M217</f>
        <v>4.2033279649774249</v>
      </c>
      <c r="M234" s="66" t="str">
        <f>$M$9</f>
        <v>mg/kg</v>
      </c>
    </row>
    <row r="235" spans="1:13" x14ac:dyDescent="0.25">
      <c r="A235" s="28" t="str">
        <f>_xlfn.XLOOKUP(P!C235,'Banco de Dados'!$B$3:$B$274,'Banco de Dados'!$K$3:$K$274,"")</f>
        <v/>
      </c>
      <c r="B235" s="2">
        <v>0</v>
      </c>
      <c r="C235" s="2">
        <v>0</v>
      </c>
      <c r="D235" s="2">
        <v>0</v>
      </c>
      <c r="E235" s="2">
        <v>0</v>
      </c>
      <c r="F235" s="32" t="e">
        <f t="shared" si="19"/>
        <v>#DIV/0!</v>
      </c>
      <c r="G235" s="3">
        <f t="shared" si="18"/>
        <v>0</v>
      </c>
      <c r="H235" s="3">
        <f t="shared" si="18"/>
        <v>0</v>
      </c>
      <c r="J235" s="7"/>
      <c r="K235" s="111" t="s">
        <v>246</v>
      </c>
      <c r="L235" s="126">
        <f>SQRT(((M222/L222)^2)+((M223/L223)^2)+((M224/L224)^2))</f>
        <v>0.1030803137406839</v>
      </c>
      <c r="M235" s="66"/>
    </row>
    <row r="236" spans="1:13" x14ac:dyDescent="0.25">
      <c r="A236" s="28" t="str">
        <f>_xlfn.XLOOKUP(P!C236,'Banco de Dados'!$B$3:$B$274,'Banco de Dados'!$K$3:$K$274,"")</f>
        <v/>
      </c>
      <c r="B236" s="2">
        <v>0</v>
      </c>
      <c r="C236" s="2">
        <v>0</v>
      </c>
      <c r="D236" s="2">
        <v>0</v>
      </c>
      <c r="E236" s="2">
        <v>0</v>
      </c>
      <c r="F236" s="32" t="e">
        <f t="shared" si="19"/>
        <v>#DIV/0!</v>
      </c>
      <c r="G236" s="3">
        <f t="shared" si="18"/>
        <v>0</v>
      </c>
      <c r="H236" s="3">
        <f t="shared" si="18"/>
        <v>0</v>
      </c>
      <c r="J236" s="7"/>
      <c r="K236" s="69" t="s">
        <v>247</v>
      </c>
      <c r="L236" s="127">
        <f>L235*L234</f>
        <v>0.43328036538486331</v>
      </c>
      <c r="M236" s="71" t="str">
        <f>$M$9</f>
        <v>mg/kg</v>
      </c>
    </row>
    <row r="237" spans="1:13" x14ac:dyDescent="0.25">
      <c r="A237" s="28" t="str">
        <f>_xlfn.XLOOKUP(P!C237,'Banco de Dados'!$B$3:$B$274,'Banco de Dados'!$K$3:$K$274,"")</f>
        <v/>
      </c>
      <c r="B237" s="2">
        <v>0</v>
      </c>
      <c r="C237" s="2">
        <v>0</v>
      </c>
      <c r="D237" s="2">
        <v>0</v>
      </c>
      <c r="E237" s="2">
        <v>0</v>
      </c>
      <c r="F237" s="32" t="e">
        <f t="shared" si="19"/>
        <v>#DIV/0!</v>
      </c>
      <c r="G237" s="3">
        <f t="shared" si="18"/>
        <v>0</v>
      </c>
      <c r="H237" s="3">
        <f t="shared" si="18"/>
        <v>0</v>
      </c>
      <c r="J237" s="7"/>
      <c r="K237" s="123"/>
      <c r="L237" s="124"/>
    </row>
    <row r="238" spans="1:13" x14ac:dyDescent="0.25">
      <c r="A238" s="28" t="str">
        <f>_xlfn.XLOOKUP(P!C238,'Banco de Dados'!$B$3:$B$274,'Banco de Dados'!$K$3:$K$274,"")</f>
        <v/>
      </c>
      <c r="B238" s="2">
        <v>0</v>
      </c>
      <c r="C238" s="2">
        <v>0</v>
      </c>
      <c r="D238" s="2">
        <v>0</v>
      </c>
      <c r="E238" s="2">
        <v>0</v>
      </c>
      <c r="F238" s="32" t="e">
        <f t="shared" si="19"/>
        <v>#DIV/0!</v>
      </c>
      <c r="G238" s="3">
        <f t="shared" si="18"/>
        <v>0</v>
      </c>
      <c r="H238" s="3">
        <f t="shared" si="18"/>
        <v>0</v>
      </c>
      <c r="J238" s="7"/>
    </row>
    <row r="239" spans="1:13" x14ac:dyDescent="0.25">
      <c r="A239" s="28" t="str">
        <f>_xlfn.XLOOKUP(P!C239,'Banco de Dados'!$B$3:$B$274,'Banco de Dados'!$K$3:$K$274,"")</f>
        <v/>
      </c>
      <c r="B239" s="2">
        <v>0</v>
      </c>
      <c r="C239" s="2">
        <v>0</v>
      </c>
      <c r="D239" s="2">
        <v>0</v>
      </c>
      <c r="E239" s="2">
        <v>0</v>
      </c>
      <c r="F239" s="32" t="e">
        <f t="shared" si="19"/>
        <v>#DIV/0!</v>
      </c>
      <c r="G239" s="3">
        <f t="shared" si="18"/>
        <v>0</v>
      </c>
      <c r="H239" s="3">
        <f t="shared" si="18"/>
        <v>0</v>
      </c>
      <c r="J239" s="7"/>
    </row>
    <row r="240" spans="1:13" x14ac:dyDescent="0.25">
      <c r="A240" s="28" t="str">
        <f>_xlfn.XLOOKUP(P!C240,'Banco de Dados'!$B$3:$B$274,'Banco de Dados'!$K$3:$K$274,"")</f>
        <v/>
      </c>
      <c r="B240" s="2">
        <v>0</v>
      </c>
      <c r="C240" s="2">
        <v>0</v>
      </c>
      <c r="D240" s="2">
        <v>0</v>
      </c>
      <c r="E240" s="2">
        <v>0</v>
      </c>
      <c r="F240" s="32" t="e">
        <f t="shared" si="19"/>
        <v>#DIV/0!</v>
      </c>
      <c r="G240" s="3">
        <f t="shared" ref="G240:H242" si="20">D240*$E$210</f>
        <v>0</v>
      </c>
      <c r="H240" s="3">
        <f t="shared" si="20"/>
        <v>0</v>
      </c>
      <c r="J240" s="7"/>
    </row>
    <row r="241" spans="1:14" x14ac:dyDescent="0.25">
      <c r="A241" s="28" t="str">
        <f>_xlfn.XLOOKUP(P!C241,'Banco de Dados'!$B$3:$B$274,'Banco de Dados'!$K$3:$K$274,"")</f>
        <v/>
      </c>
      <c r="B241" s="2">
        <v>0</v>
      </c>
      <c r="C241" s="2">
        <v>0</v>
      </c>
      <c r="D241" s="2">
        <v>0</v>
      </c>
      <c r="E241" s="2">
        <v>0</v>
      </c>
      <c r="F241" s="32" t="e">
        <f t="shared" si="19"/>
        <v>#DIV/0!</v>
      </c>
      <c r="G241" s="3">
        <f t="shared" si="20"/>
        <v>0</v>
      </c>
      <c r="H241" s="3">
        <f t="shared" si="20"/>
        <v>0</v>
      </c>
      <c r="J241" s="7"/>
    </row>
    <row r="242" spans="1:14" x14ac:dyDescent="0.25">
      <c r="A242" s="28" t="str">
        <f>_xlfn.XLOOKUP(P!C242,'Banco de Dados'!$B$3:$B$274,'Banco de Dados'!$K$3:$K$274,"")</f>
        <v/>
      </c>
      <c r="B242" s="2">
        <v>0</v>
      </c>
      <c r="C242" s="2">
        <v>0</v>
      </c>
      <c r="D242" s="2">
        <v>0</v>
      </c>
      <c r="E242" s="2">
        <v>0</v>
      </c>
      <c r="F242" s="32" t="e">
        <f t="shared" si="19"/>
        <v>#DIV/0!</v>
      </c>
      <c r="G242" s="3">
        <f t="shared" si="20"/>
        <v>0</v>
      </c>
      <c r="H242" s="3">
        <f t="shared" si="20"/>
        <v>0</v>
      </c>
      <c r="J242" s="7"/>
    </row>
    <row r="243" spans="1:14" x14ac:dyDescent="0.25">
      <c r="A243" s="21"/>
      <c r="B243" s="21"/>
      <c r="C243" s="21"/>
      <c r="D243" s="21"/>
      <c r="E243" s="21"/>
      <c r="F243" s="77"/>
      <c r="G243" s="21"/>
      <c r="H243" s="21"/>
      <c r="J243" s="21"/>
      <c r="K243" s="21"/>
      <c r="L243" s="21"/>
      <c r="M243" s="21"/>
      <c r="N243" s="21"/>
    </row>
    <row r="244" spans="1:14" ht="15.75" x14ac:dyDescent="0.25">
      <c r="A244" s="36" t="str">
        <f>'Nome das Amostras'!A11</f>
        <v>ai</v>
      </c>
      <c r="B244" s="164" t="str">
        <f>VLOOKUP(A244,'Nome das Amostras'!$A$3:$D$28,2,FALSE)</f>
        <v>R8</v>
      </c>
      <c r="C244" s="164"/>
      <c r="D244" s="51" t="s">
        <v>65</v>
      </c>
      <c r="E244" s="52">
        <f>'Banco de Dados'!$O$13/'Banco de Dados'!BL13</f>
        <v>0.65774804905239692</v>
      </c>
      <c r="F244" s="74"/>
      <c r="G244" s="3"/>
      <c r="H244" s="3"/>
      <c r="J244" s="7"/>
    </row>
    <row r="245" spans="1:14" ht="15.75" x14ac:dyDescent="0.25">
      <c r="A245" s="107" t="s">
        <v>1</v>
      </c>
      <c r="B245" s="107" t="s">
        <v>0</v>
      </c>
      <c r="C245" s="107" t="s">
        <v>212</v>
      </c>
      <c r="D245" s="107" t="s">
        <v>209</v>
      </c>
      <c r="E245" s="107" t="s">
        <v>213</v>
      </c>
      <c r="F245" s="76" t="s">
        <v>219</v>
      </c>
      <c r="G245" s="54" t="s">
        <v>140</v>
      </c>
      <c r="H245" s="54" t="s">
        <v>66</v>
      </c>
      <c r="J245" s="7"/>
      <c r="K245" s="72" t="str">
        <f>A244</f>
        <v>ai</v>
      </c>
      <c r="L245" s="55" t="s">
        <v>215</v>
      </c>
      <c r="M245" s="41" t="str">
        <f>$A$1</f>
        <v>Cromo</v>
      </c>
      <c r="N245" s="3"/>
    </row>
    <row r="246" spans="1:14" x14ac:dyDescent="0.25">
      <c r="A246" s="28" t="str">
        <f>_xlfn.XLOOKUP(P!C246,'Banco de Dados'!$B$3:$B$274,'Banco de Dados'!$K$3:$K$274,"")</f>
        <v>Si</v>
      </c>
      <c r="B246" s="2" cm="1">
        <f t="array" ref="B246:E276">Dados!BH5:BK35</f>
        <v>14</v>
      </c>
      <c r="C246" s="2">
        <v>1740</v>
      </c>
      <c r="D246" s="2">
        <v>5428</v>
      </c>
      <c r="E246" s="2">
        <v>100</v>
      </c>
      <c r="F246" s="32">
        <f>(E246*100)/D246</f>
        <v>1.8422991893883567</v>
      </c>
      <c r="G246" s="3">
        <f t="shared" ref="G246:H273" si="21">D246*$E$244</f>
        <v>3570.2564102564106</v>
      </c>
      <c r="H246" s="3">
        <f t="shared" si="21"/>
        <v>65.774804905239691</v>
      </c>
      <c r="J246" s="7"/>
      <c r="K246" s="5" t="s">
        <v>210</v>
      </c>
      <c r="L246" s="5"/>
      <c r="M246" s="5" t="s">
        <v>211</v>
      </c>
    </row>
    <row r="247" spans="1:14" x14ac:dyDescent="0.25">
      <c r="A247" s="28" t="str">
        <f>_xlfn.XLOOKUP(P!C247,'Banco de Dados'!$B$3:$B$274,'Banco de Dados'!$K$3:$K$274,"")</f>
        <v>P</v>
      </c>
      <c r="B247" s="2">
        <v>15</v>
      </c>
      <c r="C247" s="2">
        <v>2013</v>
      </c>
      <c r="D247" s="2">
        <v>731</v>
      </c>
      <c r="E247" s="2">
        <v>76</v>
      </c>
      <c r="F247" s="32">
        <f t="shared" ref="F247:F276" si="22">(E247*100)/D247</f>
        <v>10.39671682626539</v>
      </c>
      <c r="G247" s="3">
        <f t="shared" si="21"/>
        <v>480.81382385730217</v>
      </c>
      <c r="H247" s="3">
        <f t="shared" si="21"/>
        <v>49.988851727982166</v>
      </c>
      <c r="J247" s="7"/>
      <c r="K247" s="6">
        <f>_xlfn.XLOOKUP($B$4,A246:A273,G246:G273,"")</f>
        <v>2936.1872909699</v>
      </c>
      <c r="L247" s="6"/>
      <c r="M247" s="6">
        <f>_xlfn.XLOOKUP($B$4,A246:A273,H246:H273,"")</f>
        <v>96.688963210702354</v>
      </c>
    </row>
    <row r="248" spans="1:14" x14ac:dyDescent="0.25">
      <c r="A248" s="28" t="str">
        <f>_xlfn.XLOOKUP(P!C248,'Banco de Dados'!$B$3:$B$274,'Banco de Dados'!$K$3:$K$274,"")</f>
        <v>S</v>
      </c>
      <c r="B248" s="2">
        <v>16</v>
      </c>
      <c r="C248" s="2">
        <v>2307</v>
      </c>
      <c r="D248" s="2">
        <v>3350</v>
      </c>
      <c r="E248" s="2">
        <v>101</v>
      </c>
      <c r="F248" s="32">
        <f t="shared" si="22"/>
        <v>3.0149253731343282</v>
      </c>
      <c r="G248" s="3">
        <f t="shared" si="21"/>
        <v>2203.4559643255297</v>
      </c>
      <c r="H248" s="3">
        <f t="shared" si="21"/>
        <v>66.432552954292092</v>
      </c>
      <c r="J248" s="7"/>
    </row>
    <row r="249" spans="1:14" ht="15.75" x14ac:dyDescent="0.25">
      <c r="A249" s="28" t="str">
        <f>_xlfn.XLOOKUP(P!C249,'Banco de Dados'!$B$3:$B$274,'Banco de Dados'!$K$3:$K$274,"")</f>
        <v>Cl</v>
      </c>
      <c r="B249" s="2">
        <v>17</v>
      </c>
      <c r="C249" s="2">
        <v>2622</v>
      </c>
      <c r="D249" s="2">
        <v>9250</v>
      </c>
      <c r="E249" s="2">
        <v>166</v>
      </c>
      <c r="F249" s="32">
        <f t="shared" si="22"/>
        <v>1.7945945945945947</v>
      </c>
      <c r="G249" s="3">
        <f t="shared" si="21"/>
        <v>6084.1694537346712</v>
      </c>
      <c r="H249" s="3">
        <f t="shared" si="21"/>
        <v>109.18617614269789</v>
      </c>
      <c r="K249" s="165" t="s">
        <v>67</v>
      </c>
      <c r="L249" s="166"/>
      <c r="M249" s="167"/>
      <c r="N249"/>
    </row>
    <row r="250" spans="1:14" x14ac:dyDescent="0.25">
      <c r="A250" s="28" t="str">
        <f>_xlfn.XLOOKUP(P!C250,'Banco de Dados'!$B$3:$B$274,'Banco de Dados'!$K$3:$K$274,"")</f>
        <v>Ar</v>
      </c>
      <c r="B250" s="2">
        <v>18</v>
      </c>
      <c r="C250" s="2">
        <v>2957</v>
      </c>
      <c r="D250" s="2">
        <v>6279</v>
      </c>
      <c r="E250" s="2">
        <v>192</v>
      </c>
      <c r="F250" s="32">
        <f t="shared" si="22"/>
        <v>3.0578117534639273</v>
      </c>
      <c r="G250" s="3">
        <f t="shared" si="21"/>
        <v>4130</v>
      </c>
      <c r="H250" s="3">
        <f t="shared" si="21"/>
        <v>126.2876254180602</v>
      </c>
      <c r="J250" s="7"/>
      <c r="K250" s="104" t="s">
        <v>240</v>
      </c>
      <c r="L250" s="39"/>
      <c r="M250" s="106" t="s">
        <v>209</v>
      </c>
    </row>
    <row r="251" spans="1:14" x14ac:dyDescent="0.25">
      <c r="A251" s="28" t="str">
        <f>_xlfn.XLOOKUP(P!C251,'Banco de Dados'!$B$3:$B$274,'Banco de Dados'!$K$3:$K$274,"")</f>
        <v>K</v>
      </c>
      <c r="B251" s="2">
        <v>19</v>
      </c>
      <c r="C251" s="2">
        <v>3313</v>
      </c>
      <c r="D251" s="2">
        <v>48230</v>
      </c>
      <c r="E251" s="2">
        <v>255</v>
      </c>
      <c r="F251" s="32">
        <f t="shared" si="22"/>
        <v>0.52871656645241549</v>
      </c>
      <c r="G251" s="3">
        <f t="shared" si="21"/>
        <v>31723.188405797104</v>
      </c>
      <c r="H251" s="3">
        <f t="shared" si="21"/>
        <v>167.72575250836121</v>
      </c>
      <c r="J251" s="58" t="s">
        <v>38</v>
      </c>
      <c r="K251" s="59">
        <f>$L$9</f>
        <v>1.988</v>
      </c>
      <c r="L251" s="60"/>
      <c r="M251" s="61">
        <f>$M$11</f>
        <v>1257</v>
      </c>
      <c r="N251" s="60"/>
    </row>
    <row r="252" spans="1:14" x14ac:dyDescent="0.25">
      <c r="A252" s="28" t="str">
        <f>_xlfn.XLOOKUP(P!C252,'Banco de Dados'!$B$3:$B$274,'Banco de Dados'!$K$3:$K$274,"")</f>
        <v>Ca</v>
      </c>
      <c r="B252" s="2">
        <v>20</v>
      </c>
      <c r="C252" s="2">
        <v>3691</v>
      </c>
      <c r="D252" s="2">
        <v>16352</v>
      </c>
      <c r="E252" s="2">
        <v>173</v>
      </c>
      <c r="F252" s="32">
        <f t="shared" si="22"/>
        <v>1.0579745596868884</v>
      </c>
      <c r="G252" s="3">
        <f t="shared" si="21"/>
        <v>10755.496098104795</v>
      </c>
      <c r="H252" s="3">
        <f t="shared" si="21"/>
        <v>113.79041248606467</v>
      </c>
      <c r="J252" s="2"/>
      <c r="K252" s="18"/>
      <c r="L252" s="2" t="s">
        <v>70</v>
      </c>
      <c r="M252" s="19"/>
    </row>
    <row r="253" spans="1:14" x14ac:dyDescent="0.25">
      <c r="A253" s="28" t="str">
        <f>_xlfn.XLOOKUP(P!C253,'Banco de Dados'!$B$3:$B$274,'Banco de Dados'!$K$3:$K$274,"")</f>
        <v>Ti</v>
      </c>
      <c r="B253" s="2">
        <v>22</v>
      </c>
      <c r="C253" s="2">
        <v>4509</v>
      </c>
      <c r="D253" s="2">
        <v>13878</v>
      </c>
      <c r="E253" s="2">
        <v>162</v>
      </c>
      <c r="F253" s="32">
        <f t="shared" si="22"/>
        <v>1.1673151750972763</v>
      </c>
      <c r="G253" s="3">
        <f t="shared" si="21"/>
        <v>9128.2274247491641</v>
      </c>
      <c r="H253" s="3">
        <f t="shared" si="21"/>
        <v>106.5551839464883</v>
      </c>
      <c r="J253" s="58" t="s">
        <v>69</v>
      </c>
      <c r="K253" s="62" t="s">
        <v>71</v>
      </c>
      <c r="L253" s="63"/>
      <c r="M253" s="64">
        <f>K247</f>
        <v>2936.1872909699</v>
      </c>
      <c r="N253" s="60"/>
    </row>
    <row r="254" spans="1:14" x14ac:dyDescent="0.25">
      <c r="A254" s="28" t="str">
        <f>_xlfn.XLOOKUP(P!C254,'Banco de Dados'!$B$3:$B$274,'Banco de Dados'!$K$3:$K$274,"")</f>
        <v>Cr</v>
      </c>
      <c r="B254" s="2">
        <v>24</v>
      </c>
      <c r="C254" s="2">
        <v>5412</v>
      </c>
      <c r="D254" s="2">
        <v>4464</v>
      </c>
      <c r="E254" s="2">
        <v>147</v>
      </c>
      <c r="F254" s="32">
        <f t="shared" si="22"/>
        <v>3.293010752688172</v>
      </c>
      <c r="G254" s="3">
        <f t="shared" si="21"/>
        <v>2936.1872909699</v>
      </c>
      <c r="H254" s="3">
        <f t="shared" si="21"/>
        <v>96.688963210702354</v>
      </c>
      <c r="J254" s="7"/>
    </row>
    <row r="255" spans="1:14" ht="15.75" x14ac:dyDescent="0.25">
      <c r="A255" s="28" t="str">
        <f>_xlfn.XLOOKUP(P!C255,'Banco de Dados'!$B$3:$B$274,'Banco de Dados'!$K$3:$K$274,"")</f>
        <v>Mn</v>
      </c>
      <c r="B255" s="2">
        <v>25</v>
      </c>
      <c r="C255" s="2">
        <v>5895</v>
      </c>
      <c r="D255" s="2">
        <v>5466</v>
      </c>
      <c r="E255" s="2">
        <v>165</v>
      </c>
      <c r="F255" s="32">
        <f t="shared" si="22"/>
        <v>3.0186608122941823</v>
      </c>
      <c r="G255" s="3">
        <f t="shared" si="21"/>
        <v>3595.2508361204013</v>
      </c>
      <c r="H255" s="3">
        <f t="shared" si="21"/>
        <v>108.52842809364549</v>
      </c>
      <c r="J255" s="7"/>
      <c r="K255" s="165" t="s">
        <v>218</v>
      </c>
      <c r="L255" s="166"/>
      <c r="M255" s="167"/>
    </row>
    <row r="256" spans="1:14" x14ac:dyDescent="0.25">
      <c r="A256" s="28" t="str">
        <f>_xlfn.XLOOKUP(P!C256,'Banco de Dados'!$B$3:$B$274,'Banco de Dados'!$K$3:$K$274,"")</f>
        <v>Fe</v>
      </c>
      <c r="B256" s="2">
        <v>26</v>
      </c>
      <c r="C256" s="2">
        <v>6399</v>
      </c>
      <c r="D256" s="2">
        <v>229435</v>
      </c>
      <c r="E256" s="2">
        <v>484</v>
      </c>
      <c r="F256" s="32">
        <f t="shared" si="22"/>
        <v>0.21095299322248132</v>
      </c>
      <c r="G256" s="3">
        <f t="shared" si="21"/>
        <v>150910.42363433668</v>
      </c>
      <c r="H256" s="3">
        <f t="shared" si="21"/>
        <v>318.35005574136011</v>
      </c>
      <c r="J256" s="7"/>
      <c r="K256" s="104" t="s">
        <v>236</v>
      </c>
      <c r="L256" s="108">
        <f>K247</f>
        <v>2936.1872909699</v>
      </c>
      <c r="M256" s="109">
        <f>M247</f>
        <v>96.688963210702354</v>
      </c>
    </row>
    <row r="257" spans="1:13" x14ac:dyDescent="0.25">
      <c r="A257" s="28" t="str">
        <f>_xlfn.XLOOKUP(P!C257,'Banco de Dados'!$B$3:$B$274,'Banco de Dados'!$K$3:$K$274,"")</f>
        <v>Ni</v>
      </c>
      <c r="B257" s="2">
        <v>28</v>
      </c>
      <c r="C257" s="2">
        <v>7472</v>
      </c>
      <c r="D257" s="2">
        <v>2164</v>
      </c>
      <c r="E257" s="2">
        <v>249</v>
      </c>
      <c r="F257" s="32">
        <f t="shared" si="22"/>
        <v>11.506469500924215</v>
      </c>
      <c r="G257" s="3">
        <f t="shared" si="21"/>
        <v>1423.3667781493868</v>
      </c>
      <c r="H257" s="3">
        <f t="shared" si="21"/>
        <v>163.77926421404683</v>
      </c>
      <c r="J257" s="7"/>
      <c r="K257" s="104" t="s">
        <v>237</v>
      </c>
      <c r="L257" s="105">
        <f>$L$9</f>
        <v>1.988</v>
      </c>
      <c r="M257" s="106">
        <f>$L$10</f>
        <v>3.4000000000000002E-2</v>
      </c>
    </row>
    <row r="258" spans="1:13" x14ac:dyDescent="0.25">
      <c r="A258" s="28" t="str">
        <f>_xlfn.XLOOKUP(P!C258,'Banco de Dados'!$B$3:$B$274,'Banco de Dados'!$K$3:$K$274,"")</f>
        <v>Cu</v>
      </c>
      <c r="B258" s="2">
        <v>29</v>
      </c>
      <c r="C258" s="2">
        <v>8041</v>
      </c>
      <c r="D258" s="2">
        <v>803</v>
      </c>
      <c r="E258" s="2">
        <v>257</v>
      </c>
      <c r="F258" s="32">
        <f t="shared" si="22"/>
        <v>32.004981320049815</v>
      </c>
      <c r="G258" s="3">
        <f t="shared" si="21"/>
        <v>528.1716833890747</v>
      </c>
      <c r="H258" s="3">
        <f t="shared" si="21"/>
        <v>169.04124860646601</v>
      </c>
      <c r="J258" s="7"/>
      <c r="K258" s="104" t="s">
        <v>238</v>
      </c>
      <c r="L258" s="105">
        <f>$M$11</f>
        <v>1257</v>
      </c>
      <c r="M258" s="106">
        <f>$M$12</f>
        <v>118</v>
      </c>
    </row>
    <row r="259" spans="1:13" x14ac:dyDescent="0.25">
      <c r="A259" s="28" t="str">
        <f>_xlfn.XLOOKUP(P!C259,'Banco de Dados'!$B$3:$B$274,'Banco de Dados'!$K$3:$K$274,"")</f>
        <v>Zn</v>
      </c>
      <c r="B259" s="2">
        <v>30</v>
      </c>
      <c r="C259" s="2">
        <v>8631</v>
      </c>
      <c r="D259" s="2">
        <v>1379</v>
      </c>
      <c r="E259" s="2">
        <v>257</v>
      </c>
      <c r="F259" s="32">
        <f t="shared" si="22"/>
        <v>18.636693255982596</v>
      </c>
      <c r="G259" s="3">
        <f t="shared" si="21"/>
        <v>907.03455964325531</v>
      </c>
      <c r="H259" s="3">
        <f t="shared" si="21"/>
        <v>169.04124860646601</v>
      </c>
      <c r="J259" s="7"/>
      <c r="K259" s="69" t="s">
        <v>217</v>
      </c>
      <c r="L259" s="110">
        <f>SQRT(((M256/L256)^2)+((M257/L257)^2)+((M258/L258)^2))</f>
        <v>0.1009419455810136</v>
      </c>
      <c r="M259" s="71" t="str">
        <f>M268</f>
        <v>mg/kg</v>
      </c>
    </row>
    <row r="260" spans="1:13" x14ac:dyDescent="0.25">
      <c r="A260" s="28" t="str">
        <f>_xlfn.XLOOKUP(P!C260,'Banco de Dados'!$B$3:$B$274,'Banco de Dados'!$K$3:$K$274,"")</f>
        <v>Rh</v>
      </c>
      <c r="B260" s="2">
        <v>45</v>
      </c>
      <c r="C260" s="2">
        <v>20167</v>
      </c>
      <c r="D260" s="2">
        <v>1943</v>
      </c>
      <c r="E260" s="2">
        <v>156</v>
      </c>
      <c r="F260" s="32">
        <f t="shared" si="22"/>
        <v>8.0288214101904281</v>
      </c>
      <c r="G260" s="3">
        <f t="shared" si="21"/>
        <v>1278.0044593088073</v>
      </c>
      <c r="H260" s="3">
        <f t="shared" si="21"/>
        <v>102.60869565217392</v>
      </c>
      <c r="J260" s="7"/>
    </row>
    <row r="261" spans="1:13" x14ac:dyDescent="0.25">
      <c r="A261" s="28" t="str">
        <f>_xlfn.XLOOKUP(P!C261,'Banco de Dados'!$B$3:$B$274,'Banco de Dados'!$K$3:$K$274,"")</f>
        <v>Rh</v>
      </c>
      <c r="B261" s="2">
        <v>45</v>
      </c>
      <c r="C261" s="2">
        <v>2696</v>
      </c>
      <c r="D261" s="2">
        <v>16941</v>
      </c>
      <c r="E261" s="2">
        <v>142</v>
      </c>
      <c r="F261" s="32">
        <f t="shared" si="22"/>
        <v>0.8382031757275249</v>
      </c>
      <c r="G261" s="3">
        <f t="shared" si="21"/>
        <v>11142.909698996657</v>
      </c>
      <c r="H261" s="3">
        <f t="shared" si="21"/>
        <v>93.400222965440364</v>
      </c>
      <c r="J261" s="7"/>
    </row>
    <row r="262" spans="1:13" x14ac:dyDescent="0.25">
      <c r="A262" s="28" t="str">
        <f>_xlfn.XLOOKUP(P!C262,'Banco de Dados'!$B$3:$B$274,'Banco de Dados'!$K$3:$K$274,"")</f>
        <v/>
      </c>
      <c r="B262" s="2">
        <v>0</v>
      </c>
      <c r="C262" s="2">
        <v>0</v>
      </c>
      <c r="D262" s="2">
        <v>0</v>
      </c>
      <c r="E262" s="2">
        <v>0</v>
      </c>
      <c r="F262" s="32" t="e">
        <f t="shared" si="22"/>
        <v>#DIV/0!</v>
      </c>
      <c r="G262" s="3">
        <f t="shared" si="21"/>
        <v>0</v>
      </c>
      <c r="H262" s="3">
        <f t="shared" si="21"/>
        <v>0</v>
      </c>
      <c r="J262" s="7"/>
    </row>
    <row r="263" spans="1:13" x14ac:dyDescent="0.25">
      <c r="A263" s="28" t="str">
        <f>_xlfn.XLOOKUP(P!C263,'Banco de Dados'!$B$3:$B$274,'Banco de Dados'!$K$3:$K$274,"")</f>
        <v/>
      </c>
      <c r="B263" s="2">
        <v>0</v>
      </c>
      <c r="C263" s="2">
        <v>0</v>
      </c>
      <c r="D263" s="2">
        <v>0</v>
      </c>
      <c r="E263" s="2">
        <v>0</v>
      </c>
      <c r="F263" s="32" t="e">
        <f t="shared" si="22"/>
        <v>#DIV/0!</v>
      </c>
      <c r="G263" s="3">
        <f t="shared" si="21"/>
        <v>0</v>
      </c>
      <c r="H263" s="3">
        <f t="shared" si="21"/>
        <v>0</v>
      </c>
      <c r="J263" s="7"/>
    </row>
    <row r="264" spans="1:13" x14ac:dyDescent="0.25">
      <c r="A264" s="28" t="str">
        <f>_xlfn.XLOOKUP(P!C264,'Banco de Dados'!$B$3:$B$274,'Banco de Dados'!$K$3:$K$274,"")</f>
        <v/>
      </c>
      <c r="B264" s="2">
        <v>0</v>
      </c>
      <c r="C264" s="2">
        <v>0</v>
      </c>
      <c r="D264" s="2">
        <v>0</v>
      </c>
      <c r="E264" s="2">
        <v>0</v>
      </c>
      <c r="F264" s="32" t="e">
        <f t="shared" si="22"/>
        <v>#DIV/0!</v>
      </c>
      <c r="G264" s="3">
        <f t="shared" si="21"/>
        <v>0</v>
      </c>
      <c r="H264" s="3">
        <f t="shared" si="21"/>
        <v>0</v>
      </c>
      <c r="J264" s="7"/>
    </row>
    <row r="265" spans="1:13" x14ac:dyDescent="0.25">
      <c r="A265" s="28" t="str">
        <f>_xlfn.XLOOKUP(P!C265,'Banco de Dados'!$B$3:$B$274,'Banco de Dados'!$K$3:$K$274,"")</f>
        <v/>
      </c>
      <c r="B265" s="2">
        <v>0</v>
      </c>
      <c r="C265" s="2">
        <v>0</v>
      </c>
      <c r="D265" s="2">
        <v>0</v>
      </c>
      <c r="E265" s="2">
        <v>0</v>
      </c>
      <c r="F265" s="32" t="e">
        <f t="shared" si="22"/>
        <v>#DIV/0!</v>
      </c>
      <c r="G265" s="3">
        <f t="shared" si="21"/>
        <v>0</v>
      </c>
      <c r="H265" s="3">
        <f t="shared" si="21"/>
        <v>0</v>
      </c>
      <c r="J265" s="7"/>
    </row>
    <row r="266" spans="1:13" x14ac:dyDescent="0.25">
      <c r="A266" s="28" t="str">
        <f>_xlfn.XLOOKUP(P!C266,'Banco de Dados'!$B$3:$B$274,'Banco de Dados'!$K$3:$K$274,"")</f>
        <v/>
      </c>
      <c r="B266" s="2">
        <v>0</v>
      </c>
      <c r="C266" s="2">
        <v>0</v>
      </c>
      <c r="D266" s="2">
        <v>0</v>
      </c>
      <c r="E266" s="17">
        <v>0</v>
      </c>
      <c r="F266" s="32" t="e">
        <f t="shared" si="22"/>
        <v>#DIV/0!</v>
      </c>
      <c r="G266" s="3">
        <f t="shared" si="21"/>
        <v>0</v>
      </c>
      <c r="H266" s="3">
        <f t="shared" si="21"/>
        <v>0</v>
      </c>
      <c r="J266" s="7"/>
    </row>
    <row r="267" spans="1:13" ht="15.75" x14ac:dyDescent="0.25">
      <c r="A267" s="28" t="str">
        <f>_xlfn.XLOOKUP(P!C267,'Banco de Dados'!$B$3:$B$274,'Banco de Dados'!$K$3:$K$274,"")</f>
        <v/>
      </c>
      <c r="B267" s="2">
        <v>0</v>
      </c>
      <c r="C267" s="2">
        <v>0</v>
      </c>
      <c r="D267" s="2">
        <v>0</v>
      </c>
      <c r="E267" s="2">
        <v>0</v>
      </c>
      <c r="F267" s="32" t="e">
        <f t="shared" si="22"/>
        <v>#DIV/0!</v>
      </c>
      <c r="G267" s="3">
        <f t="shared" si="21"/>
        <v>0</v>
      </c>
      <c r="H267" s="3">
        <f t="shared" si="21"/>
        <v>0</v>
      </c>
      <c r="J267" s="7"/>
      <c r="K267" s="101" t="s">
        <v>216</v>
      </c>
      <c r="L267" s="102" t="str">
        <f>K245</f>
        <v>ai</v>
      </c>
      <c r="M267" s="103" t="str">
        <f>M245</f>
        <v>Cromo</v>
      </c>
    </row>
    <row r="268" spans="1:13" x14ac:dyDescent="0.25">
      <c r="A268" s="28" t="str">
        <f>_xlfn.XLOOKUP(P!C268,'Banco de Dados'!$B$3:$B$274,'Banco de Dados'!$K$3:$K$274,"")</f>
        <v/>
      </c>
      <c r="B268" s="2">
        <v>0</v>
      </c>
      <c r="C268" s="2">
        <v>0</v>
      </c>
      <c r="D268" s="2">
        <v>0</v>
      </c>
      <c r="E268" s="2">
        <v>0</v>
      </c>
      <c r="F268" s="32" t="e">
        <f t="shared" si="22"/>
        <v>#DIV/0!</v>
      </c>
      <c r="G268" s="3">
        <f t="shared" si="21"/>
        <v>0</v>
      </c>
      <c r="H268" s="3">
        <f t="shared" si="21"/>
        <v>0</v>
      </c>
      <c r="J268" s="7"/>
      <c r="K268" s="68" t="s">
        <v>68</v>
      </c>
      <c r="L268" s="29">
        <f>(K251*M253)/M251</f>
        <v>4.6437075055275745</v>
      </c>
      <c r="M268" s="66" t="str">
        <f>$M$9</f>
        <v>mg/kg</v>
      </c>
    </row>
    <row r="269" spans="1:13" x14ac:dyDescent="0.25">
      <c r="A269" s="28" t="str">
        <f>_xlfn.XLOOKUP(P!C269,'Banco de Dados'!$B$3:$B$274,'Banco de Dados'!$K$3:$K$274,"")</f>
        <v/>
      </c>
      <c r="B269" s="2">
        <v>0</v>
      </c>
      <c r="C269" s="2">
        <v>0</v>
      </c>
      <c r="D269" s="2">
        <v>0</v>
      </c>
      <c r="E269" s="2">
        <v>0</v>
      </c>
      <c r="F269" s="32" t="e">
        <f t="shared" si="22"/>
        <v>#DIV/0!</v>
      </c>
      <c r="G269" s="3">
        <f t="shared" si="21"/>
        <v>0</v>
      </c>
      <c r="H269" s="3">
        <f t="shared" si="21"/>
        <v>0</v>
      </c>
      <c r="J269" s="7"/>
      <c r="K269" s="111" t="s">
        <v>246</v>
      </c>
      <c r="L269" s="126">
        <f>SQRT(((M256/L256)^2)+((M257/L257)^2)+((M258/L258)^2))</f>
        <v>0.1009419455810136</v>
      </c>
      <c r="M269" s="66"/>
    </row>
    <row r="270" spans="1:13" x14ac:dyDescent="0.25">
      <c r="A270" s="28" t="str">
        <f>_xlfn.XLOOKUP(P!C270,'Banco de Dados'!$B$3:$B$274,'Banco de Dados'!$K$3:$K$274,"")</f>
        <v/>
      </c>
      <c r="B270" s="2">
        <v>0</v>
      </c>
      <c r="C270" s="2">
        <v>0</v>
      </c>
      <c r="D270" s="2">
        <v>0</v>
      </c>
      <c r="E270" s="2">
        <v>0</v>
      </c>
      <c r="F270" s="32" t="e">
        <f t="shared" si="22"/>
        <v>#DIV/0!</v>
      </c>
      <c r="G270" s="3">
        <f t="shared" si="21"/>
        <v>0</v>
      </c>
      <c r="H270" s="3">
        <f t="shared" si="21"/>
        <v>0</v>
      </c>
      <c r="J270" s="7"/>
      <c r="K270" s="69" t="s">
        <v>247</v>
      </c>
      <c r="L270" s="127">
        <f>L269*L268</f>
        <v>0.46874487031710887</v>
      </c>
      <c r="M270" s="71" t="str">
        <f>$M$9</f>
        <v>mg/kg</v>
      </c>
    </row>
    <row r="271" spans="1:13" x14ac:dyDescent="0.25">
      <c r="A271" s="28" t="str">
        <f>_xlfn.XLOOKUP(P!C271,'Banco de Dados'!$B$3:$B$274,'Banco de Dados'!$K$3:$K$274,"")</f>
        <v/>
      </c>
      <c r="B271" s="2">
        <v>0</v>
      </c>
      <c r="C271" s="2">
        <v>0</v>
      </c>
      <c r="D271" s="2">
        <v>0</v>
      </c>
      <c r="E271" s="2">
        <v>0</v>
      </c>
      <c r="F271" s="32" t="e">
        <f t="shared" si="22"/>
        <v>#DIV/0!</v>
      </c>
      <c r="G271" s="3">
        <f t="shared" si="21"/>
        <v>0</v>
      </c>
      <c r="H271" s="3">
        <f t="shared" si="21"/>
        <v>0</v>
      </c>
      <c r="J271" s="7"/>
      <c r="K271" s="123"/>
      <c r="L271" s="124"/>
    </row>
    <row r="272" spans="1:13" x14ac:dyDescent="0.25">
      <c r="A272" s="28" t="str">
        <f>_xlfn.XLOOKUP(P!C272,'Banco de Dados'!$B$3:$B$274,'Banco de Dados'!$K$3:$K$274,"")</f>
        <v/>
      </c>
      <c r="B272" s="2">
        <v>0</v>
      </c>
      <c r="C272" s="2">
        <v>0</v>
      </c>
      <c r="D272" s="2">
        <v>0</v>
      </c>
      <c r="E272" s="2">
        <v>0</v>
      </c>
      <c r="F272" s="32" t="e">
        <f t="shared" si="22"/>
        <v>#DIV/0!</v>
      </c>
      <c r="G272" s="3">
        <f t="shared" si="21"/>
        <v>0</v>
      </c>
      <c r="H272" s="3">
        <f t="shared" si="21"/>
        <v>0</v>
      </c>
      <c r="J272" s="7"/>
    </row>
    <row r="273" spans="1:14" x14ac:dyDescent="0.25">
      <c r="A273" s="28" t="str">
        <f>_xlfn.XLOOKUP(P!C273,'Banco de Dados'!$B$3:$B$274,'Banco de Dados'!$K$3:$K$274,"")</f>
        <v/>
      </c>
      <c r="B273" s="2">
        <v>0</v>
      </c>
      <c r="C273" s="2">
        <v>0</v>
      </c>
      <c r="D273" s="2">
        <v>0</v>
      </c>
      <c r="E273" s="2">
        <v>0</v>
      </c>
      <c r="F273" s="32" t="e">
        <f t="shared" si="22"/>
        <v>#DIV/0!</v>
      </c>
      <c r="G273" s="3">
        <f t="shared" si="21"/>
        <v>0</v>
      </c>
      <c r="H273" s="3">
        <f t="shared" si="21"/>
        <v>0</v>
      </c>
      <c r="J273" s="7"/>
    </row>
    <row r="274" spans="1:14" x14ac:dyDescent="0.25">
      <c r="A274" s="28" t="str">
        <f>_xlfn.XLOOKUP(P!C274,'Banco de Dados'!$B$3:$B$274,'Banco de Dados'!$K$3:$K$274,"")</f>
        <v/>
      </c>
      <c r="B274" s="2">
        <v>0</v>
      </c>
      <c r="C274" s="2">
        <v>0</v>
      </c>
      <c r="D274" s="2">
        <v>0</v>
      </c>
      <c r="E274" s="2">
        <v>0</v>
      </c>
      <c r="F274" s="32" t="e">
        <f t="shared" si="22"/>
        <v>#DIV/0!</v>
      </c>
      <c r="G274" s="3">
        <f t="shared" ref="G274:H276" si="23">D274*$E$244</f>
        <v>0</v>
      </c>
      <c r="H274" s="3">
        <f t="shared" si="23"/>
        <v>0</v>
      </c>
      <c r="J274" s="7"/>
    </row>
    <row r="275" spans="1:14" x14ac:dyDescent="0.25">
      <c r="A275" s="28" t="str">
        <f>_xlfn.XLOOKUP(P!C275,'Banco de Dados'!$B$3:$B$274,'Banco de Dados'!$K$3:$K$274,"")</f>
        <v/>
      </c>
      <c r="B275" s="2">
        <v>0</v>
      </c>
      <c r="C275" s="2">
        <v>0</v>
      </c>
      <c r="D275" s="2">
        <v>0</v>
      </c>
      <c r="E275" s="2">
        <v>0</v>
      </c>
      <c r="F275" s="32" t="e">
        <f t="shared" si="22"/>
        <v>#DIV/0!</v>
      </c>
      <c r="G275" s="3">
        <f t="shared" si="23"/>
        <v>0</v>
      </c>
      <c r="H275" s="3">
        <f t="shared" si="23"/>
        <v>0</v>
      </c>
      <c r="J275" s="7"/>
    </row>
    <row r="276" spans="1:14" x14ac:dyDescent="0.25">
      <c r="A276" s="28" t="str">
        <f>_xlfn.XLOOKUP(P!C276,'Banco de Dados'!$B$3:$B$274,'Banco de Dados'!$K$3:$K$274,"")</f>
        <v/>
      </c>
      <c r="B276" s="2">
        <v>0</v>
      </c>
      <c r="C276" s="2">
        <v>0</v>
      </c>
      <c r="D276" s="2">
        <v>0</v>
      </c>
      <c r="E276" s="2">
        <v>0</v>
      </c>
      <c r="F276" s="32" t="e">
        <f t="shared" si="22"/>
        <v>#DIV/0!</v>
      </c>
      <c r="G276" s="3">
        <f t="shared" si="23"/>
        <v>0</v>
      </c>
      <c r="H276" s="3">
        <f t="shared" si="23"/>
        <v>0</v>
      </c>
      <c r="J276" s="7"/>
    </row>
    <row r="277" spans="1:14" x14ac:dyDescent="0.25">
      <c r="A277" s="21"/>
      <c r="B277" s="21"/>
      <c r="C277" s="21"/>
      <c r="D277" s="21"/>
      <c r="E277" s="21"/>
      <c r="F277" s="77"/>
      <c r="G277" s="21"/>
      <c r="H277" s="21"/>
      <c r="J277" s="21"/>
      <c r="K277" s="21"/>
      <c r="L277" s="21"/>
      <c r="M277" s="21"/>
      <c r="N277" s="21"/>
    </row>
    <row r="278" spans="1:14" ht="15.75" x14ac:dyDescent="0.25">
      <c r="A278" s="36" t="str">
        <f>'Nome das Amostras'!A12</f>
        <v>aj</v>
      </c>
      <c r="B278" s="164" t="str">
        <f>VLOOKUP(A278,'Nome das Amostras'!$A$3:$D$28,2,FALSE)</f>
        <v>R9</v>
      </c>
      <c r="C278" s="164"/>
      <c r="D278" s="51" t="s">
        <v>65</v>
      </c>
      <c r="E278" s="53">
        <f>'Banco de Dados'!$O$13/'Banco de Dados'!BS13</f>
        <v>0.74387608069164268</v>
      </c>
      <c r="F278" s="74"/>
      <c r="G278" s="3"/>
      <c r="H278" s="3"/>
      <c r="J278" s="7"/>
    </row>
    <row r="279" spans="1:14" ht="15.75" x14ac:dyDescent="0.25">
      <c r="A279" s="107" t="s">
        <v>1</v>
      </c>
      <c r="B279" s="107" t="s">
        <v>0</v>
      </c>
      <c r="C279" s="107" t="s">
        <v>212</v>
      </c>
      <c r="D279" s="107" t="s">
        <v>209</v>
      </c>
      <c r="E279" s="107" t="s">
        <v>213</v>
      </c>
      <c r="F279" s="76" t="s">
        <v>219</v>
      </c>
      <c r="G279" s="54" t="s">
        <v>140</v>
      </c>
      <c r="H279" s="54" t="s">
        <v>66</v>
      </c>
      <c r="J279" s="7"/>
      <c r="K279" s="72" t="str">
        <f>A278</f>
        <v>aj</v>
      </c>
      <c r="L279" s="55" t="s">
        <v>215</v>
      </c>
      <c r="M279" s="41" t="str">
        <f>$A$1</f>
        <v>Cromo</v>
      </c>
      <c r="N279" s="3"/>
    </row>
    <row r="280" spans="1:14" x14ac:dyDescent="0.25">
      <c r="A280" s="28" t="str">
        <f>_xlfn.XLOOKUP(P!C280,'Banco de Dados'!$B$3:$B$274,'Banco de Dados'!$K$3:$K$274,"")</f>
        <v>Si</v>
      </c>
      <c r="B280" s="2" cm="1">
        <f t="array" ref="B280:E310">Dados!BO5:BR35</f>
        <v>14</v>
      </c>
      <c r="C280" s="2">
        <v>1740</v>
      </c>
      <c r="D280" s="2">
        <v>7268</v>
      </c>
      <c r="E280" s="2">
        <v>113</v>
      </c>
      <c r="F280" s="32">
        <f>(E280*100)/D280</f>
        <v>1.5547605943863512</v>
      </c>
      <c r="G280" s="3">
        <f t="shared" ref="G280:H307" si="24">D280*$E$278</f>
        <v>5406.4913544668589</v>
      </c>
      <c r="H280" s="3">
        <f t="shared" si="24"/>
        <v>84.057997118155626</v>
      </c>
      <c r="J280" s="7"/>
      <c r="K280" s="5" t="s">
        <v>210</v>
      </c>
      <c r="L280" s="5"/>
      <c r="M280" s="5" t="s">
        <v>211</v>
      </c>
    </row>
    <row r="281" spans="1:14" x14ac:dyDescent="0.25">
      <c r="A281" s="28" t="str">
        <f>_xlfn.XLOOKUP(P!C281,'Banco de Dados'!$B$3:$B$274,'Banco de Dados'!$K$3:$K$274,"")</f>
        <v>P</v>
      </c>
      <c r="B281" s="2">
        <v>15</v>
      </c>
      <c r="C281" s="2">
        <v>2013</v>
      </c>
      <c r="D281" s="2">
        <v>1144</v>
      </c>
      <c r="E281" s="2">
        <v>83</v>
      </c>
      <c r="F281" s="32">
        <f t="shared" ref="F281:F310" si="25">(E281*100)/D281</f>
        <v>7.255244755244755</v>
      </c>
      <c r="G281" s="3">
        <f t="shared" si="24"/>
        <v>850.99423631123921</v>
      </c>
      <c r="H281" s="3">
        <f t="shared" si="24"/>
        <v>61.741714697406344</v>
      </c>
      <c r="J281" s="7"/>
      <c r="K281" s="6">
        <f>_xlfn.XLOOKUP($B$4,A280:A307,G280:G307,"")</f>
        <v>3342.2352305475506</v>
      </c>
      <c r="L281" s="6"/>
      <c r="M281" s="6">
        <f>_xlfn.XLOOKUP($B$4,A280:A307,H280:H307,"")</f>
        <v>107.11815561959655</v>
      </c>
    </row>
    <row r="282" spans="1:14" x14ac:dyDescent="0.25">
      <c r="A282" s="28" t="str">
        <f>_xlfn.XLOOKUP(P!C282,'Banco de Dados'!$B$3:$B$274,'Banco de Dados'!$K$3:$K$274,"")</f>
        <v>S</v>
      </c>
      <c r="B282" s="2">
        <v>16</v>
      </c>
      <c r="C282" s="2">
        <v>2307</v>
      </c>
      <c r="D282" s="2">
        <v>4134</v>
      </c>
      <c r="E282" s="2">
        <v>108</v>
      </c>
      <c r="F282" s="32">
        <f t="shared" si="25"/>
        <v>2.6124818577648767</v>
      </c>
      <c r="G282" s="3">
        <f t="shared" si="24"/>
        <v>3075.1837175792507</v>
      </c>
      <c r="H282" s="3">
        <f t="shared" si="24"/>
        <v>80.338616714697409</v>
      </c>
      <c r="J282" s="7"/>
    </row>
    <row r="283" spans="1:14" ht="15.75" x14ac:dyDescent="0.25">
      <c r="A283" s="28" t="str">
        <f>_xlfn.XLOOKUP(P!C283,'Banco de Dados'!$B$3:$B$274,'Banco de Dados'!$K$3:$K$274,"")</f>
        <v>Cl</v>
      </c>
      <c r="B283" s="2">
        <v>17</v>
      </c>
      <c r="C283" s="2">
        <v>2622</v>
      </c>
      <c r="D283" s="2">
        <v>12390</v>
      </c>
      <c r="E283" s="2">
        <v>180</v>
      </c>
      <c r="F283" s="32">
        <f t="shared" si="25"/>
        <v>1.4527845036319613</v>
      </c>
      <c r="G283" s="3">
        <f t="shared" si="24"/>
        <v>9216.6246397694522</v>
      </c>
      <c r="H283" s="3">
        <f t="shared" si="24"/>
        <v>133.89769452449568</v>
      </c>
      <c r="K283" s="165" t="s">
        <v>67</v>
      </c>
      <c r="L283" s="166"/>
      <c r="M283" s="167"/>
      <c r="N283"/>
    </row>
    <row r="284" spans="1:14" x14ac:dyDescent="0.25">
      <c r="A284" s="28" t="str">
        <f>_xlfn.XLOOKUP(P!C284,'Banco de Dados'!$B$3:$B$274,'Banco de Dados'!$K$3:$K$274,"")</f>
        <v>Ar</v>
      </c>
      <c r="B284" s="2">
        <v>18</v>
      </c>
      <c r="C284" s="2">
        <v>2957</v>
      </c>
      <c r="D284" s="2">
        <v>5552</v>
      </c>
      <c r="E284" s="2">
        <v>194</v>
      </c>
      <c r="F284" s="32">
        <f t="shared" si="25"/>
        <v>3.494236311239193</v>
      </c>
      <c r="G284" s="3">
        <f t="shared" si="24"/>
        <v>4130</v>
      </c>
      <c r="H284" s="3">
        <f t="shared" si="24"/>
        <v>144.31195965417868</v>
      </c>
      <c r="J284" s="7"/>
      <c r="K284" s="104" t="s">
        <v>240</v>
      </c>
      <c r="L284" s="39"/>
      <c r="M284" s="106" t="s">
        <v>209</v>
      </c>
    </row>
    <row r="285" spans="1:14" x14ac:dyDescent="0.25">
      <c r="A285" s="28" t="str">
        <f>_xlfn.XLOOKUP(P!C285,'Banco de Dados'!$B$3:$B$274,'Banco de Dados'!$K$3:$K$274,"")</f>
        <v>K</v>
      </c>
      <c r="B285" s="2">
        <v>19</v>
      </c>
      <c r="C285" s="2">
        <v>3313</v>
      </c>
      <c r="D285" s="2">
        <v>76728</v>
      </c>
      <c r="E285" s="2">
        <v>302</v>
      </c>
      <c r="F285" s="32">
        <f t="shared" si="25"/>
        <v>0.39359816494630384</v>
      </c>
      <c r="G285" s="3">
        <f t="shared" si="24"/>
        <v>57076.12391930836</v>
      </c>
      <c r="H285" s="3">
        <f t="shared" si="24"/>
        <v>224.6505763688761</v>
      </c>
      <c r="J285" s="58" t="s">
        <v>38</v>
      </c>
      <c r="K285" s="59">
        <f>$L$9</f>
        <v>1.988</v>
      </c>
      <c r="L285" s="60"/>
      <c r="M285" s="61">
        <f>$M$11</f>
        <v>1257</v>
      </c>
      <c r="N285" s="60"/>
    </row>
    <row r="286" spans="1:14" x14ac:dyDescent="0.25">
      <c r="A286" s="28" t="str">
        <f>_xlfn.XLOOKUP(P!C286,'Banco de Dados'!$B$3:$B$274,'Banco de Dados'!$K$3:$K$274,"")</f>
        <v>Ca</v>
      </c>
      <c r="B286" s="2">
        <v>20</v>
      </c>
      <c r="C286" s="2">
        <v>3691</v>
      </c>
      <c r="D286" s="2">
        <v>17562</v>
      </c>
      <c r="E286" s="2">
        <v>179</v>
      </c>
      <c r="F286" s="32">
        <f t="shared" si="25"/>
        <v>1.0192460995330828</v>
      </c>
      <c r="G286" s="3">
        <f t="shared" si="24"/>
        <v>13063.95172910663</v>
      </c>
      <c r="H286" s="3">
        <f t="shared" si="24"/>
        <v>133.15381844380403</v>
      </c>
      <c r="J286" s="2"/>
      <c r="K286" s="18"/>
      <c r="L286" s="2" t="s">
        <v>70</v>
      </c>
      <c r="M286" s="19"/>
    </row>
    <row r="287" spans="1:14" x14ac:dyDescent="0.25">
      <c r="A287" s="28" t="str">
        <f>_xlfn.XLOOKUP(P!C287,'Banco de Dados'!$B$3:$B$274,'Banco de Dados'!$K$3:$K$274,"")</f>
        <v>Ti</v>
      </c>
      <c r="B287" s="2">
        <v>22</v>
      </c>
      <c r="C287" s="2">
        <v>4509</v>
      </c>
      <c r="D287" s="2">
        <v>14440</v>
      </c>
      <c r="E287" s="2">
        <v>162</v>
      </c>
      <c r="F287" s="32">
        <f t="shared" si="25"/>
        <v>1.1218836565096952</v>
      </c>
      <c r="G287" s="3">
        <f t="shared" si="24"/>
        <v>10741.57060518732</v>
      </c>
      <c r="H287" s="3">
        <f t="shared" si="24"/>
        <v>120.50792507204612</v>
      </c>
      <c r="J287" s="58" t="s">
        <v>69</v>
      </c>
      <c r="K287" s="62" t="s">
        <v>71</v>
      </c>
      <c r="L287" s="63"/>
      <c r="M287" s="64">
        <f>K281</f>
        <v>3342.2352305475506</v>
      </c>
      <c r="N287" s="60"/>
    </row>
    <row r="288" spans="1:14" x14ac:dyDescent="0.25">
      <c r="A288" s="28" t="str">
        <f>_xlfn.XLOOKUP(P!C288,'Banco de Dados'!$B$3:$B$274,'Banco de Dados'!$K$3:$K$274,"")</f>
        <v>Cr</v>
      </c>
      <c r="B288" s="2">
        <v>24</v>
      </c>
      <c r="C288" s="2">
        <v>5412</v>
      </c>
      <c r="D288" s="2">
        <v>4493</v>
      </c>
      <c r="E288" s="2">
        <v>144</v>
      </c>
      <c r="F288" s="32">
        <f t="shared" si="25"/>
        <v>3.2049855330514134</v>
      </c>
      <c r="G288" s="3">
        <f t="shared" si="24"/>
        <v>3342.2352305475506</v>
      </c>
      <c r="H288" s="3">
        <f t="shared" si="24"/>
        <v>107.11815561959655</v>
      </c>
      <c r="J288" s="7"/>
    </row>
    <row r="289" spans="1:13" ht="15.75" x14ac:dyDescent="0.25">
      <c r="A289" s="28" t="str">
        <f>_xlfn.XLOOKUP(P!C289,'Banco de Dados'!$B$3:$B$274,'Banco de Dados'!$K$3:$K$274,"")</f>
        <v>Mn</v>
      </c>
      <c r="B289" s="2">
        <v>25</v>
      </c>
      <c r="C289" s="2">
        <v>5895</v>
      </c>
      <c r="D289" s="2">
        <v>6239</v>
      </c>
      <c r="E289" s="2">
        <v>163</v>
      </c>
      <c r="F289" s="32">
        <f t="shared" si="25"/>
        <v>2.6125981727841001</v>
      </c>
      <c r="G289" s="3">
        <f t="shared" si="24"/>
        <v>4641.0428674351588</v>
      </c>
      <c r="H289" s="3">
        <f t="shared" si="24"/>
        <v>121.25180115273776</v>
      </c>
      <c r="J289" s="7"/>
      <c r="K289" s="165" t="s">
        <v>218</v>
      </c>
      <c r="L289" s="166"/>
      <c r="M289" s="167"/>
    </row>
    <row r="290" spans="1:13" x14ac:dyDescent="0.25">
      <c r="A290" s="28" t="str">
        <f>_xlfn.XLOOKUP(P!C290,'Banco de Dados'!$B$3:$B$274,'Banco de Dados'!$K$3:$K$274,"")</f>
        <v>Fe</v>
      </c>
      <c r="B290" s="2">
        <v>26</v>
      </c>
      <c r="C290" s="2">
        <v>6399</v>
      </c>
      <c r="D290" s="2">
        <v>301647</v>
      </c>
      <c r="E290" s="2">
        <v>543</v>
      </c>
      <c r="F290" s="32">
        <f t="shared" si="25"/>
        <v>0.1800117355717113</v>
      </c>
      <c r="G290" s="3">
        <f t="shared" si="24"/>
        <v>224387.98811239193</v>
      </c>
      <c r="H290" s="3">
        <f t="shared" si="24"/>
        <v>403.92471181556198</v>
      </c>
      <c r="J290" s="7"/>
      <c r="K290" s="104" t="s">
        <v>236</v>
      </c>
      <c r="L290" s="108">
        <f>K281</f>
        <v>3342.2352305475506</v>
      </c>
      <c r="M290" s="109">
        <f>M281</f>
        <v>107.11815561959655</v>
      </c>
    </row>
    <row r="291" spans="1:13" x14ac:dyDescent="0.25">
      <c r="A291" s="28" t="str">
        <f>_xlfn.XLOOKUP(P!C291,'Banco de Dados'!$B$3:$B$274,'Banco de Dados'!$K$3:$K$274,"")</f>
        <v>Ni</v>
      </c>
      <c r="B291" s="2">
        <v>28</v>
      </c>
      <c r="C291" s="2">
        <v>7472</v>
      </c>
      <c r="D291" s="2">
        <v>2181</v>
      </c>
      <c r="E291" s="2">
        <v>233</v>
      </c>
      <c r="F291" s="32">
        <f t="shared" si="25"/>
        <v>10.68317285648785</v>
      </c>
      <c r="G291" s="3">
        <f t="shared" si="24"/>
        <v>1622.3937319884726</v>
      </c>
      <c r="H291" s="3">
        <f t="shared" si="24"/>
        <v>173.32312680115274</v>
      </c>
      <c r="J291" s="7"/>
      <c r="K291" s="104" t="s">
        <v>237</v>
      </c>
      <c r="L291" s="105">
        <f>$L$9</f>
        <v>1.988</v>
      </c>
      <c r="M291" s="106">
        <f>$L$10</f>
        <v>3.4000000000000002E-2</v>
      </c>
    </row>
    <row r="292" spans="1:13" x14ac:dyDescent="0.25">
      <c r="A292" s="28" t="str">
        <f>_xlfn.XLOOKUP(P!C292,'Banco de Dados'!$B$3:$B$274,'Banco de Dados'!$K$3:$K$274,"")</f>
        <v>Cu</v>
      </c>
      <c r="B292" s="2">
        <v>29</v>
      </c>
      <c r="C292" s="2">
        <v>8041</v>
      </c>
      <c r="D292" s="2">
        <v>1803</v>
      </c>
      <c r="E292" s="2">
        <v>239</v>
      </c>
      <c r="F292" s="32">
        <f t="shared" si="25"/>
        <v>13.255684969495286</v>
      </c>
      <c r="G292" s="3">
        <f t="shared" si="24"/>
        <v>1341.2085734870318</v>
      </c>
      <c r="H292" s="3">
        <f t="shared" si="24"/>
        <v>177.78638328530261</v>
      </c>
      <c r="J292" s="7"/>
      <c r="K292" s="104" t="s">
        <v>238</v>
      </c>
      <c r="L292" s="105">
        <f>$M$11</f>
        <v>1257</v>
      </c>
      <c r="M292" s="106">
        <f>$M$12</f>
        <v>118</v>
      </c>
    </row>
    <row r="293" spans="1:13" x14ac:dyDescent="0.25">
      <c r="A293" s="28" t="str">
        <f>_xlfn.XLOOKUP(P!C293,'Banco de Dados'!$B$3:$B$274,'Banco de Dados'!$K$3:$K$274,"")</f>
        <v>Zn</v>
      </c>
      <c r="B293" s="2">
        <v>30</v>
      </c>
      <c r="C293" s="2">
        <v>8631</v>
      </c>
      <c r="D293" s="2">
        <v>1511</v>
      </c>
      <c r="E293" s="2">
        <v>239</v>
      </c>
      <c r="F293" s="32">
        <f t="shared" si="25"/>
        <v>15.817339510258106</v>
      </c>
      <c r="G293" s="3">
        <f t="shared" si="24"/>
        <v>1123.9967579250722</v>
      </c>
      <c r="H293" s="3">
        <f t="shared" si="24"/>
        <v>177.78638328530261</v>
      </c>
      <c r="J293" s="7"/>
      <c r="K293" s="69" t="s">
        <v>217</v>
      </c>
      <c r="L293" s="110">
        <f>SQRT(((M290/L290)^2)+((M291/L291)^2)+((M292/L292)^2))</f>
        <v>0.10065822183336644</v>
      </c>
      <c r="M293" s="71" t="str">
        <f>M302</f>
        <v>mg/kg</v>
      </c>
    </row>
    <row r="294" spans="1:13" x14ac:dyDescent="0.25">
      <c r="A294" s="28" t="str">
        <f>_xlfn.XLOOKUP(P!C294,'Banco de Dados'!$B$3:$B$274,'Banco de Dados'!$K$3:$K$274,"")</f>
        <v>Rh</v>
      </c>
      <c r="B294" s="2">
        <v>45</v>
      </c>
      <c r="C294" s="2">
        <v>20167</v>
      </c>
      <c r="D294" s="2">
        <v>2177</v>
      </c>
      <c r="E294" s="2">
        <v>138</v>
      </c>
      <c r="F294" s="32">
        <f t="shared" si="25"/>
        <v>6.3389986219568213</v>
      </c>
      <c r="G294" s="3">
        <f t="shared" si="24"/>
        <v>1619.4182276657061</v>
      </c>
      <c r="H294" s="3">
        <f t="shared" si="24"/>
        <v>102.65489913544668</v>
      </c>
      <c r="J294" s="7"/>
    </row>
    <row r="295" spans="1:13" x14ac:dyDescent="0.25">
      <c r="A295" s="28" t="str">
        <f>_xlfn.XLOOKUP(P!C295,'Banco de Dados'!$B$3:$B$274,'Banco de Dados'!$K$3:$K$274,"")</f>
        <v>Rh</v>
      </c>
      <c r="B295" s="2">
        <v>45</v>
      </c>
      <c r="C295" s="2">
        <v>2696</v>
      </c>
      <c r="D295" s="2">
        <v>16137</v>
      </c>
      <c r="E295" s="2">
        <v>150</v>
      </c>
      <c r="F295" s="32">
        <f t="shared" si="25"/>
        <v>0.92954080684142038</v>
      </c>
      <c r="G295" s="3">
        <f t="shared" si="24"/>
        <v>12003.928314121038</v>
      </c>
      <c r="H295" s="3">
        <f t="shared" si="24"/>
        <v>111.5814121037464</v>
      </c>
      <c r="J295" s="7"/>
    </row>
    <row r="296" spans="1:13" x14ac:dyDescent="0.25">
      <c r="A296" s="28" t="str">
        <f>_xlfn.XLOOKUP(P!C296,'Banco de Dados'!$B$3:$B$274,'Banco de Dados'!$K$3:$K$274,"")</f>
        <v/>
      </c>
      <c r="B296" s="2">
        <v>0</v>
      </c>
      <c r="C296" s="2">
        <v>0</v>
      </c>
      <c r="D296" s="2">
        <v>0</v>
      </c>
      <c r="E296" s="2">
        <v>0</v>
      </c>
      <c r="F296" s="32" t="e">
        <f t="shared" si="25"/>
        <v>#DIV/0!</v>
      </c>
      <c r="G296" s="3">
        <f t="shared" si="24"/>
        <v>0</v>
      </c>
      <c r="H296" s="3">
        <f t="shared" si="24"/>
        <v>0</v>
      </c>
      <c r="J296" s="7"/>
    </row>
    <row r="297" spans="1:13" x14ac:dyDescent="0.25">
      <c r="A297" s="28" t="str">
        <f>_xlfn.XLOOKUP(P!C297,'Banco de Dados'!$B$3:$B$274,'Banco de Dados'!$K$3:$K$274,"")</f>
        <v/>
      </c>
      <c r="B297" s="2">
        <v>0</v>
      </c>
      <c r="C297" s="2">
        <v>0</v>
      </c>
      <c r="D297" s="2">
        <v>0</v>
      </c>
      <c r="E297" s="2">
        <v>0</v>
      </c>
      <c r="F297" s="32" t="e">
        <f t="shared" si="25"/>
        <v>#DIV/0!</v>
      </c>
      <c r="G297" s="3">
        <f t="shared" si="24"/>
        <v>0</v>
      </c>
      <c r="H297" s="3">
        <f t="shared" si="24"/>
        <v>0</v>
      </c>
      <c r="J297" s="7"/>
    </row>
    <row r="298" spans="1:13" x14ac:dyDescent="0.25">
      <c r="A298" s="28" t="str">
        <f>_xlfn.XLOOKUP(P!C298,'Banco de Dados'!$B$3:$B$274,'Banco de Dados'!$K$3:$K$274,"")</f>
        <v/>
      </c>
      <c r="B298" s="2">
        <v>0</v>
      </c>
      <c r="C298" s="2">
        <v>0</v>
      </c>
      <c r="D298" s="2">
        <v>0</v>
      </c>
      <c r="E298" s="2">
        <v>0</v>
      </c>
      <c r="F298" s="32" t="e">
        <f t="shared" si="25"/>
        <v>#DIV/0!</v>
      </c>
      <c r="G298" s="3">
        <f t="shared" si="24"/>
        <v>0</v>
      </c>
      <c r="H298" s="3">
        <f t="shared" si="24"/>
        <v>0</v>
      </c>
      <c r="J298" s="7"/>
    </row>
    <row r="299" spans="1:13" x14ac:dyDescent="0.25">
      <c r="A299" s="28" t="str">
        <f>_xlfn.XLOOKUP(P!C299,'Banco de Dados'!$B$3:$B$274,'Banco de Dados'!$K$3:$K$274,"")</f>
        <v/>
      </c>
      <c r="B299" s="2">
        <v>0</v>
      </c>
      <c r="C299" s="2">
        <v>0</v>
      </c>
      <c r="D299" s="2">
        <v>0</v>
      </c>
      <c r="E299" s="2">
        <v>0</v>
      </c>
      <c r="F299" s="32" t="e">
        <f t="shared" si="25"/>
        <v>#DIV/0!</v>
      </c>
      <c r="G299" s="3">
        <f t="shared" si="24"/>
        <v>0</v>
      </c>
      <c r="H299" s="3">
        <f t="shared" si="24"/>
        <v>0</v>
      </c>
      <c r="J299" s="7"/>
    </row>
    <row r="300" spans="1:13" x14ac:dyDescent="0.25">
      <c r="A300" s="28" t="str">
        <f>_xlfn.XLOOKUP(P!C300,'Banco de Dados'!$B$3:$B$274,'Banco de Dados'!$K$3:$K$274,"")</f>
        <v/>
      </c>
      <c r="B300" s="2">
        <v>0</v>
      </c>
      <c r="C300" s="2">
        <v>0</v>
      </c>
      <c r="D300" s="2">
        <v>0</v>
      </c>
      <c r="E300" s="17">
        <v>0</v>
      </c>
      <c r="F300" s="32" t="e">
        <f t="shared" si="25"/>
        <v>#DIV/0!</v>
      </c>
      <c r="G300" s="3">
        <f t="shared" si="24"/>
        <v>0</v>
      </c>
      <c r="H300" s="3">
        <f t="shared" si="24"/>
        <v>0</v>
      </c>
      <c r="J300" s="7"/>
    </row>
    <row r="301" spans="1:13" ht="15.75" x14ac:dyDescent="0.25">
      <c r="A301" s="28" t="str">
        <f>_xlfn.XLOOKUP(P!C301,'Banco de Dados'!$B$3:$B$274,'Banco de Dados'!$K$3:$K$274,"")</f>
        <v/>
      </c>
      <c r="B301" s="2">
        <v>0</v>
      </c>
      <c r="C301" s="2">
        <v>0</v>
      </c>
      <c r="D301" s="2">
        <v>0</v>
      </c>
      <c r="E301" s="2">
        <v>0</v>
      </c>
      <c r="F301" s="32" t="e">
        <f t="shared" si="25"/>
        <v>#DIV/0!</v>
      </c>
      <c r="G301" s="3">
        <f t="shared" si="24"/>
        <v>0</v>
      </c>
      <c r="H301" s="3">
        <f t="shared" si="24"/>
        <v>0</v>
      </c>
      <c r="J301" s="7"/>
      <c r="K301" s="101" t="s">
        <v>216</v>
      </c>
      <c r="L301" s="102" t="str">
        <f>K279</f>
        <v>aj</v>
      </c>
      <c r="M301" s="103" t="str">
        <f>M279</f>
        <v>Cromo</v>
      </c>
    </row>
    <row r="302" spans="1:13" x14ac:dyDescent="0.25">
      <c r="A302" s="28" t="str">
        <f>_xlfn.XLOOKUP(P!C302,'Banco de Dados'!$B$3:$B$274,'Banco de Dados'!$K$3:$K$274,"")</f>
        <v/>
      </c>
      <c r="B302" s="2">
        <v>0</v>
      </c>
      <c r="C302" s="2">
        <v>0</v>
      </c>
      <c r="D302" s="2">
        <v>0</v>
      </c>
      <c r="E302" s="2">
        <v>0</v>
      </c>
      <c r="F302" s="32" t="e">
        <f t="shared" si="25"/>
        <v>#DIV/0!</v>
      </c>
      <c r="G302" s="3">
        <f t="shared" si="24"/>
        <v>0</v>
      </c>
      <c r="H302" s="3">
        <f t="shared" si="24"/>
        <v>0</v>
      </c>
      <c r="J302" s="7"/>
      <c r="K302" s="68" t="s">
        <v>68</v>
      </c>
      <c r="L302" s="29">
        <f>(K285*M287)/M285</f>
        <v>5.2858899270712252</v>
      </c>
      <c r="M302" s="66" t="str">
        <f>$M$9</f>
        <v>mg/kg</v>
      </c>
    </row>
    <row r="303" spans="1:13" x14ac:dyDescent="0.25">
      <c r="A303" s="28" t="str">
        <f>_xlfn.XLOOKUP(P!C303,'Banco de Dados'!$B$3:$B$274,'Banco de Dados'!$K$3:$K$274,"")</f>
        <v/>
      </c>
      <c r="B303" s="2">
        <v>0</v>
      </c>
      <c r="C303" s="2">
        <v>0</v>
      </c>
      <c r="D303" s="2">
        <v>0</v>
      </c>
      <c r="E303" s="2">
        <v>0</v>
      </c>
      <c r="F303" s="32" t="e">
        <f t="shared" si="25"/>
        <v>#DIV/0!</v>
      </c>
      <c r="G303" s="3">
        <f t="shared" si="24"/>
        <v>0</v>
      </c>
      <c r="H303" s="3">
        <f t="shared" si="24"/>
        <v>0</v>
      </c>
      <c r="J303" s="7"/>
      <c r="K303" s="111" t="s">
        <v>246</v>
      </c>
      <c r="L303" s="126">
        <f>SQRT(((M290/L290)^2)+((M291/L291)^2)+((M292/L292)^2))</f>
        <v>0.10065822183336644</v>
      </c>
      <c r="M303" s="66"/>
    </row>
    <row r="304" spans="1:13" x14ac:dyDescent="0.25">
      <c r="A304" s="28" t="str">
        <f>_xlfn.XLOOKUP(P!C304,'Banco de Dados'!$B$3:$B$274,'Banco de Dados'!$K$3:$K$274,"")</f>
        <v/>
      </c>
      <c r="B304" s="2">
        <v>0</v>
      </c>
      <c r="C304" s="2">
        <v>0</v>
      </c>
      <c r="D304" s="2">
        <v>0</v>
      </c>
      <c r="E304" s="2">
        <v>0</v>
      </c>
      <c r="F304" s="32" t="e">
        <f t="shared" si="25"/>
        <v>#DIV/0!</v>
      </c>
      <c r="G304" s="3">
        <f t="shared" si="24"/>
        <v>0</v>
      </c>
      <c r="H304" s="3">
        <f t="shared" si="24"/>
        <v>0</v>
      </c>
      <c r="J304" s="7"/>
      <c r="K304" s="69" t="s">
        <v>247</v>
      </c>
      <c r="L304" s="127">
        <f>L303*L302</f>
        <v>0.53206828086589253</v>
      </c>
      <c r="M304" s="71" t="str">
        <f>$M$9</f>
        <v>mg/kg</v>
      </c>
    </row>
    <row r="305" spans="1:14" x14ac:dyDescent="0.25">
      <c r="A305" s="28" t="str">
        <f>_xlfn.XLOOKUP(P!C305,'Banco de Dados'!$B$3:$B$274,'Banco de Dados'!$K$3:$K$274,"")</f>
        <v/>
      </c>
      <c r="B305" s="2">
        <v>0</v>
      </c>
      <c r="C305" s="2">
        <v>0</v>
      </c>
      <c r="D305" s="2">
        <v>0</v>
      </c>
      <c r="E305" s="2">
        <v>0</v>
      </c>
      <c r="F305" s="32" t="e">
        <f t="shared" si="25"/>
        <v>#DIV/0!</v>
      </c>
      <c r="G305" s="3">
        <f t="shared" si="24"/>
        <v>0</v>
      </c>
      <c r="H305" s="3">
        <f t="shared" si="24"/>
        <v>0</v>
      </c>
      <c r="J305" s="7"/>
      <c r="K305" s="123"/>
      <c r="L305" s="124"/>
    </row>
    <row r="306" spans="1:14" x14ac:dyDescent="0.25">
      <c r="A306" s="28" t="str">
        <f>_xlfn.XLOOKUP(P!C306,'Banco de Dados'!$B$3:$B$274,'Banco de Dados'!$K$3:$K$274,"")</f>
        <v/>
      </c>
      <c r="B306" s="2">
        <v>0</v>
      </c>
      <c r="C306" s="2">
        <v>0</v>
      </c>
      <c r="D306" s="2">
        <v>0</v>
      </c>
      <c r="E306" s="2">
        <v>0</v>
      </c>
      <c r="F306" s="32" t="e">
        <f t="shared" si="25"/>
        <v>#DIV/0!</v>
      </c>
      <c r="G306" s="3">
        <f t="shared" si="24"/>
        <v>0</v>
      </c>
      <c r="H306" s="3">
        <f t="shared" si="24"/>
        <v>0</v>
      </c>
      <c r="J306" s="7"/>
    </row>
    <row r="307" spans="1:14" x14ac:dyDescent="0.25">
      <c r="A307" s="28" t="str">
        <f>_xlfn.XLOOKUP(P!C307,'Banco de Dados'!$B$3:$B$274,'Banco de Dados'!$K$3:$K$274,"")</f>
        <v/>
      </c>
      <c r="B307" s="2">
        <v>0</v>
      </c>
      <c r="C307" s="2">
        <v>0</v>
      </c>
      <c r="D307" s="2">
        <v>0</v>
      </c>
      <c r="E307" s="2">
        <v>0</v>
      </c>
      <c r="F307" s="32" t="e">
        <f t="shared" si="25"/>
        <v>#DIV/0!</v>
      </c>
      <c r="G307" s="3">
        <f t="shared" si="24"/>
        <v>0</v>
      </c>
      <c r="H307" s="3">
        <f t="shared" si="24"/>
        <v>0</v>
      </c>
      <c r="J307" s="7"/>
    </row>
    <row r="308" spans="1:14" x14ac:dyDescent="0.25">
      <c r="A308" s="28" t="str">
        <f>_xlfn.XLOOKUP(P!C308,'Banco de Dados'!$B$3:$B$274,'Banco de Dados'!$K$3:$K$274,"")</f>
        <v/>
      </c>
      <c r="B308" s="2">
        <v>0</v>
      </c>
      <c r="C308" s="2">
        <v>0</v>
      </c>
      <c r="D308" s="2">
        <v>0</v>
      </c>
      <c r="E308" s="2">
        <v>0</v>
      </c>
      <c r="F308" s="32" t="e">
        <f t="shared" si="25"/>
        <v>#DIV/0!</v>
      </c>
      <c r="G308" s="3">
        <f t="shared" ref="G308:H310" si="26">D308*$E$278</f>
        <v>0</v>
      </c>
      <c r="H308" s="3">
        <f t="shared" si="26"/>
        <v>0</v>
      </c>
      <c r="J308" s="7"/>
    </row>
    <row r="309" spans="1:14" x14ac:dyDescent="0.25">
      <c r="A309" s="28" t="str">
        <f>_xlfn.XLOOKUP(P!C309,'Banco de Dados'!$B$3:$B$274,'Banco de Dados'!$K$3:$K$274,"")</f>
        <v/>
      </c>
      <c r="B309" s="2">
        <v>0</v>
      </c>
      <c r="C309" s="2">
        <v>0</v>
      </c>
      <c r="D309" s="2">
        <v>0</v>
      </c>
      <c r="E309" s="2">
        <v>0</v>
      </c>
      <c r="F309" s="32" t="e">
        <f t="shared" si="25"/>
        <v>#DIV/0!</v>
      </c>
      <c r="G309" s="3">
        <f t="shared" si="26"/>
        <v>0</v>
      </c>
      <c r="H309" s="3">
        <f t="shared" si="26"/>
        <v>0</v>
      </c>
      <c r="J309" s="7"/>
    </row>
    <row r="310" spans="1:14" x14ac:dyDescent="0.25">
      <c r="A310" s="28" t="str">
        <f>_xlfn.XLOOKUP(P!C310,'Banco de Dados'!$B$3:$B$274,'Banco de Dados'!$K$3:$K$274,"")</f>
        <v/>
      </c>
      <c r="B310" s="2">
        <v>0</v>
      </c>
      <c r="C310" s="2">
        <v>0</v>
      </c>
      <c r="D310" s="2">
        <v>0</v>
      </c>
      <c r="E310" s="2">
        <v>0</v>
      </c>
      <c r="F310" s="32" t="e">
        <f t="shared" si="25"/>
        <v>#DIV/0!</v>
      </c>
      <c r="G310" s="3">
        <f t="shared" si="26"/>
        <v>0</v>
      </c>
      <c r="H310" s="3">
        <f t="shared" si="26"/>
        <v>0</v>
      </c>
      <c r="J310" s="7"/>
    </row>
    <row r="311" spans="1:14" x14ac:dyDescent="0.25">
      <c r="A311" s="21"/>
      <c r="B311" s="21"/>
      <c r="C311" s="21"/>
      <c r="D311" s="21"/>
      <c r="E311" s="21"/>
      <c r="F311" s="77"/>
      <c r="G311" s="21"/>
      <c r="H311" s="21"/>
      <c r="J311" s="21"/>
      <c r="K311" s="21"/>
      <c r="L311" s="21"/>
      <c r="M311" s="21"/>
      <c r="N311" s="21"/>
    </row>
    <row r="312" spans="1:14" ht="15.75" x14ac:dyDescent="0.25">
      <c r="A312" s="36" t="str">
        <f>'Nome das Amostras'!A13</f>
        <v>ak</v>
      </c>
      <c r="B312" s="164" t="str">
        <f>VLOOKUP(A312,'Nome das Amostras'!$A$3:$D$28,2,FALSE)</f>
        <v>R10</v>
      </c>
      <c r="C312" s="164"/>
      <c r="D312" s="51" t="s">
        <v>65</v>
      </c>
      <c r="E312" s="52">
        <f>'Banco de Dados'!$O$13/'Banco de Dados'!BZ13</f>
        <v>0.806640625</v>
      </c>
      <c r="F312" s="74"/>
      <c r="G312" s="3"/>
      <c r="H312" s="3"/>
      <c r="J312" s="7"/>
    </row>
    <row r="313" spans="1:14" ht="15.75" x14ac:dyDescent="0.25">
      <c r="A313" s="107" t="s">
        <v>1</v>
      </c>
      <c r="B313" s="107" t="s">
        <v>0</v>
      </c>
      <c r="C313" s="107" t="s">
        <v>212</v>
      </c>
      <c r="D313" s="107" t="s">
        <v>209</v>
      </c>
      <c r="E313" s="107" t="s">
        <v>213</v>
      </c>
      <c r="F313" s="76" t="s">
        <v>219</v>
      </c>
      <c r="G313" s="54" t="s">
        <v>140</v>
      </c>
      <c r="H313" s="54" t="s">
        <v>66</v>
      </c>
      <c r="J313" s="7"/>
      <c r="K313" s="72" t="str">
        <f>A312</f>
        <v>ak</v>
      </c>
      <c r="L313" s="55" t="s">
        <v>215</v>
      </c>
      <c r="M313" s="41" t="str">
        <f>$A$1</f>
        <v>Cromo</v>
      </c>
      <c r="N313" s="3"/>
    </row>
    <row r="314" spans="1:14" x14ac:dyDescent="0.25">
      <c r="A314" s="28" t="str">
        <f>_xlfn.XLOOKUP(P!C314,'Banco de Dados'!$B$3:$B$274,'Banco de Dados'!$K$3:$K$274,"")</f>
        <v>Si</v>
      </c>
      <c r="B314" s="2" cm="1">
        <f t="array" ref="B314:E344">Dados!BV5:BY35</f>
        <v>14</v>
      </c>
      <c r="C314" s="2">
        <v>1740</v>
      </c>
      <c r="D314" s="2">
        <v>5318</v>
      </c>
      <c r="E314" s="2">
        <v>97</v>
      </c>
      <c r="F314" s="32">
        <f>(E314*100)/D314</f>
        <v>1.8239939827002634</v>
      </c>
      <c r="G314" s="3">
        <f t="shared" ref="G314:H341" si="27">D314*$E$312</f>
        <v>4289.71484375</v>
      </c>
      <c r="H314" s="3">
        <f t="shared" si="27"/>
        <v>78.244140625</v>
      </c>
      <c r="J314" s="7"/>
      <c r="K314" s="5" t="s">
        <v>210</v>
      </c>
      <c r="L314" s="5"/>
      <c r="M314" s="5" t="s">
        <v>211</v>
      </c>
    </row>
    <row r="315" spans="1:14" x14ac:dyDescent="0.25">
      <c r="A315" s="28" t="str">
        <f>_xlfn.XLOOKUP(P!C315,'Banco de Dados'!$B$3:$B$274,'Banco de Dados'!$K$3:$K$274,"")</f>
        <v>P</v>
      </c>
      <c r="B315" s="2">
        <v>15</v>
      </c>
      <c r="C315" s="2">
        <v>2013</v>
      </c>
      <c r="D315" s="2">
        <v>1154</v>
      </c>
      <c r="E315" s="2">
        <v>80</v>
      </c>
      <c r="F315" s="32">
        <f t="shared" ref="F315:F344" si="28">(E315*100)/D315</f>
        <v>6.9324090121317159</v>
      </c>
      <c r="G315" s="3">
        <f t="shared" si="27"/>
        <v>930.86328125</v>
      </c>
      <c r="H315" s="3">
        <f t="shared" si="27"/>
        <v>64.53125</v>
      </c>
      <c r="J315" s="7"/>
      <c r="K315" s="6">
        <f>_xlfn.XLOOKUP($B$4,A314:A341,G314:G341,"")</f>
        <v>4113.060546875</v>
      </c>
      <c r="L315" s="6"/>
      <c r="M315" s="6">
        <f>_xlfn.XLOOKUP($B$4,A314:A341,H314:H341,"")</f>
        <v>122.609375</v>
      </c>
    </row>
    <row r="316" spans="1:14" x14ac:dyDescent="0.25">
      <c r="A316" s="28" t="str">
        <f>_xlfn.XLOOKUP(P!C316,'Banco de Dados'!$B$3:$B$274,'Banco de Dados'!$K$3:$K$274,"")</f>
        <v>S</v>
      </c>
      <c r="B316" s="2">
        <v>16</v>
      </c>
      <c r="C316" s="2">
        <v>2307</v>
      </c>
      <c r="D316" s="2">
        <v>4221</v>
      </c>
      <c r="E316" s="2">
        <v>106</v>
      </c>
      <c r="F316" s="32">
        <f t="shared" si="28"/>
        <v>2.5112532575219144</v>
      </c>
      <c r="G316" s="3">
        <f t="shared" si="27"/>
        <v>3404.830078125</v>
      </c>
      <c r="H316" s="3">
        <f t="shared" si="27"/>
        <v>85.50390625</v>
      </c>
      <c r="J316" s="7"/>
    </row>
    <row r="317" spans="1:14" ht="15.75" x14ac:dyDescent="0.25">
      <c r="A317" s="28" t="str">
        <f>_xlfn.XLOOKUP(P!C317,'Banco de Dados'!$B$3:$B$274,'Banco de Dados'!$K$3:$K$274,"")</f>
        <v>Cl</v>
      </c>
      <c r="B317" s="2">
        <v>17</v>
      </c>
      <c r="C317" s="2">
        <v>2622</v>
      </c>
      <c r="D317" s="2">
        <v>8981</v>
      </c>
      <c r="E317" s="2">
        <v>165</v>
      </c>
      <c r="F317" s="32">
        <f t="shared" si="28"/>
        <v>1.8372118917715177</v>
      </c>
      <c r="G317" s="3">
        <f t="shared" si="27"/>
        <v>7244.439453125</v>
      </c>
      <c r="H317" s="3">
        <f t="shared" si="27"/>
        <v>133.095703125</v>
      </c>
      <c r="K317" s="165" t="s">
        <v>67</v>
      </c>
      <c r="L317" s="166"/>
      <c r="M317" s="167"/>
      <c r="N317"/>
    </row>
    <row r="318" spans="1:14" x14ac:dyDescent="0.25">
      <c r="A318" s="28" t="str">
        <f>_xlfn.XLOOKUP(P!C318,'Banco de Dados'!$B$3:$B$274,'Banco de Dados'!$K$3:$K$274,"")</f>
        <v>Ar</v>
      </c>
      <c r="B318" s="2">
        <v>18</v>
      </c>
      <c r="C318" s="2">
        <v>2957</v>
      </c>
      <c r="D318" s="2">
        <v>5120</v>
      </c>
      <c r="E318" s="2">
        <v>192</v>
      </c>
      <c r="F318" s="32">
        <f t="shared" si="28"/>
        <v>3.75</v>
      </c>
      <c r="G318" s="3">
        <f t="shared" si="27"/>
        <v>4130</v>
      </c>
      <c r="H318" s="3">
        <f t="shared" si="27"/>
        <v>154.875</v>
      </c>
      <c r="J318" s="7"/>
      <c r="K318" s="104" t="s">
        <v>240</v>
      </c>
      <c r="L318" s="39"/>
      <c r="M318" s="106" t="s">
        <v>209</v>
      </c>
    </row>
    <row r="319" spans="1:14" x14ac:dyDescent="0.25">
      <c r="A319" s="28" t="str">
        <f>_xlfn.XLOOKUP(P!C319,'Banco de Dados'!$B$3:$B$274,'Banco de Dados'!$K$3:$K$274,"")</f>
        <v>K</v>
      </c>
      <c r="B319" s="2">
        <v>19</v>
      </c>
      <c r="C319" s="2">
        <v>3313</v>
      </c>
      <c r="D319" s="2">
        <v>57180</v>
      </c>
      <c r="E319" s="2">
        <v>273</v>
      </c>
      <c r="F319" s="32">
        <f t="shared" si="28"/>
        <v>0.47743966421825812</v>
      </c>
      <c r="G319" s="3">
        <f t="shared" si="27"/>
        <v>46123.7109375</v>
      </c>
      <c r="H319" s="3">
        <f t="shared" si="27"/>
        <v>220.212890625</v>
      </c>
      <c r="J319" s="58" t="s">
        <v>38</v>
      </c>
      <c r="K319" s="59">
        <f>$L$9</f>
        <v>1.988</v>
      </c>
      <c r="L319" s="60"/>
      <c r="M319" s="61">
        <f>$M$11</f>
        <v>1257</v>
      </c>
      <c r="N319" s="60"/>
    </row>
    <row r="320" spans="1:14" x14ac:dyDescent="0.25">
      <c r="A320" s="28" t="str">
        <f>_xlfn.XLOOKUP(P!C320,'Banco de Dados'!$B$3:$B$274,'Banco de Dados'!$K$3:$K$274,"")</f>
        <v>Ca</v>
      </c>
      <c r="B320" s="2">
        <v>20</v>
      </c>
      <c r="C320" s="2">
        <v>3691</v>
      </c>
      <c r="D320" s="2">
        <v>24113</v>
      </c>
      <c r="E320" s="2">
        <v>198</v>
      </c>
      <c r="F320" s="32">
        <f t="shared" si="28"/>
        <v>0.82113382822543857</v>
      </c>
      <c r="G320" s="3">
        <f t="shared" si="27"/>
        <v>19450.525390625</v>
      </c>
      <c r="H320" s="3">
        <f t="shared" si="27"/>
        <v>159.71484375</v>
      </c>
      <c r="J320" s="2"/>
      <c r="K320" s="18"/>
      <c r="L320" s="2" t="s">
        <v>70</v>
      </c>
      <c r="M320" s="19"/>
    </row>
    <row r="321" spans="1:14" x14ac:dyDescent="0.25">
      <c r="A321" s="28" t="str">
        <f>_xlfn.XLOOKUP(P!C321,'Banco de Dados'!$B$3:$B$274,'Banco de Dados'!$K$3:$K$274,"")</f>
        <v>Ti</v>
      </c>
      <c r="B321" s="2">
        <v>22</v>
      </c>
      <c r="C321" s="2">
        <v>4509</v>
      </c>
      <c r="D321" s="2">
        <v>13847</v>
      </c>
      <c r="E321" s="2">
        <v>163</v>
      </c>
      <c r="F321" s="32">
        <f t="shared" si="28"/>
        <v>1.1771502852603453</v>
      </c>
      <c r="G321" s="3">
        <f t="shared" si="27"/>
        <v>11169.552734375</v>
      </c>
      <c r="H321" s="3">
        <f t="shared" si="27"/>
        <v>131.482421875</v>
      </c>
      <c r="J321" s="58" t="s">
        <v>69</v>
      </c>
      <c r="K321" s="62" t="s">
        <v>71</v>
      </c>
      <c r="L321" s="63"/>
      <c r="M321" s="64">
        <f>K315</f>
        <v>4113.060546875</v>
      </c>
      <c r="N321" s="60"/>
    </row>
    <row r="322" spans="1:14" x14ac:dyDescent="0.25">
      <c r="A322" s="28" t="str">
        <f>_xlfn.XLOOKUP(P!C322,'Banco de Dados'!$B$3:$B$274,'Banco de Dados'!$K$3:$K$274,"")</f>
        <v>Cr</v>
      </c>
      <c r="B322" s="2">
        <v>24</v>
      </c>
      <c r="C322" s="2">
        <v>5412</v>
      </c>
      <c r="D322" s="2">
        <v>5099</v>
      </c>
      <c r="E322" s="2">
        <v>152</v>
      </c>
      <c r="F322" s="32">
        <f t="shared" si="28"/>
        <v>2.980976662090606</v>
      </c>
      <c r="G322" s="3">
        <f t="shared" si="27"/>
        <v>4113.060546875</v>
      </c>
      <c r="H322" s="3">
        <f t="shared" si="27"/>
        <v>122.609375</v>
      </c>
      <c r="J322" s="7"/>
    </row>
    <row r="323" spans="1:14" ht="15.75" x14ac:dyDescent="0.25">
      <c r="A323" s="28" t="str">
        <f>_xlfn.XLOOKUP(P!C323,'Banco de Dados'!$B$3:$B$274,'Banco de Dados'!$K$3:$K$274,"")</f>
        <v>Mn</v>
      </c>
      <c r="B323" s="2">
        <v>25</v>
      </c>
      <c r="C323" s="2">
        <v>5895</v>
      </c>
      <c r="D323" s="2">
        <v>4912</v>
      </c>
      <c r="E323" s="2">
        <v>165</v>
      </c>
      <c r="F323" s="32">
        <f t="shared" si="28"/>
        <v>3.3591205211726383</v>
      </c>
      <c r="G323" s="3">
        <f t="shared" si="27"/>
        <v>3962.21875</v>
      </c>
      <c r="H323" s="3">
        <f t="shared" si="27"/>
        <v>133.095703125</v>
      </c>
      <c r="J323" s="7"/>
      <c r="K323" s="165" t="s">
        <v>218</v>
      </c>
      <c r="L323" s="166"/>
      <c r="M323" s="167"/>
    </row>
    <row r="324" spans="1:14" x14ac:dyDescent="0.25">
      <c r="A324" s="28" t="str">
        <f>_xlfn.XLOOKUP(P!C324,'Banco de Dados'!$B$3:$B$274,'Banco de Dados'!$K$3:$K$274,"")</f>
        <v>Fe</v>
      </c>
      <c r="B324" s="2">
        <v>26</v>
      </c>
      <c r="C324" s="2">
        <v>6399</v>
      </c>
      <c r="D324" s="2">
        <v>282641</v>
      </c>
      <c r="E324" s="2">
        <v>530</v>
      </c>
      <c r="F324" s="32">
        <f t="shared" si="28"/>
        <v>0.18751702689984823</v>
      </c>
      <c r="G324" s="3">
        <f t="shared" si="27"/>
        <v>227989.712890625</v>
      </c>
      <c r="H324" s="3">
        <f t="shared" si="27"/>
        <v>427.51953125</v>
      </c>
      <c r="J324" s="7"/>
      <c r="K324" s="104" t="s">
        <v>236</v>
      </c>
      <c r="L324" s="108">
        <f>K315</f>
        <v>4113.060546875</v>
      </c>
      <c r="M324" s="109">
        <f>M315</f>
        <v>122.609375</v>
      </c>
    </row>
    <row r="325" spans="1:14" x14ac:dyDescent="0.25">
      <c r="A325" s="28" t="str">
        <f>_xlfn.XLOOKUP(P!C325,'Banco de Dados'!$B$3:$B$274,'Banco de Dados'!$K$3:$K$274,"")</f>
        <v>Ni</v>
      </c>
      <c r="B325" s="2">
        <v>28</v>
      </c>
      <c r="C325" s="2">
        <v>7472</v>
      </c>
      <c r="D325" s="2">
        <v>2304</v>
      </c>
      <c r="E325" s="2">
        <v>245</v>
      </c>
      <c r="F325" s="32">
        <f t="shared" si="28"/>
        <v>10.633680555555555</v>
      </c>
      <c r="G325" s="3">
        <f t="shared" si="27"/>
        <v>1858.5</v>
      </c>
      <c r="H325" s="3">
        <f t="shared" si="27"/>
        <v>197.626953125</v>
      </c>
      <c r="J325" s="7"/>
      <c r="K325" s="104" t="s">
        <v>237</v>
      </c>
      <c r="L325" s="105">
        <f>$L$9</f>
        <v>1.988</v>
      </c>
      <c r="M325" s="106">
        <f>$L$10</f>
        <v>3.4000000000000002E-2</v>
      </c>
    </row>
    <row r="326" spans="1:14" x14ac:dyDescent="0.25">
      <c r="A326" s="28" t="str">
        <f>_xlfn.XLOOKUP(P!C326,'Banco de Dados'!$B$3:$B$274,'Banco de Dados'!$K$3:$K$274,"")</f>
        <v>Cu</v>
      </c>
      <c r="B326" s="2">
        <v>29</v>
      </c>
      <c r="C326" s="2">
        <v>8041</v>
      </c>
      <c r="D326" s="2">
        <v>738</v>
      </c>
      <c r="E326" s="2">
        <v>250</v>
      </c>
      <c r="F326" s="32">
        <f t="shared" si="28"/>
        <v>33.875338753387531</v>
      </c>
      <c r="G326" s="3">
        <f t="shared" si="27"/>
        <v>595.30078125</v>
      </c>
      <c r="H326" s="3">
        <f t="shared" si="27"/>
        <v>201.66015625</v>
      </c>
      <c r="J326" s="7"/>
      <c r="K326" s="104" t="s">
        <v>238</v>
      </c>
      <c r="L326" s="105">
        <f>$M$11</f>
        <v>1257</v>
      </c>
      <c r="M326" s="106">
        <f>$M$12</f>
        <v>118</v>
      </c>
    </row>
    <row r="327" spans="1:14" x14ac:dyDescent="0.25">
      <c r="A327" s="28" t="str">
        <f>_xlfn.XLOOKUP(P!C327,'Banco de Dados'!$B$3:$B$274,'Banco de Dados'!$K$3:$K$274,"")</f>
        <v>Zn</v>
      </c>
      <c r="B327" s="2">
        <v>30</v>
      </c>
      <c r="C327" s="2">
        <v>8631</v>
      </c>
      <c r="D327" s="2">
        <v>1119</v>
      </c>
      <c r="E327" s="2">
        <v>247</v>
      </c>
      <c r="F327" s="32">
        <f t="shared" si="28"/>
        <v>22.073279714030384</v>
      </c>
      <c r="G327" s="3">
        <f t="shared" si="27"/>
        <v>902.630859375</v>
      </c>
      <c r="H327" s="3">
        <f t="shared" si="27"/>
        <v>199.240234375</v>
      </c>
      <c r="J327" s="7"/>
      <c r="K327" s="69" t="s">
        <v>217</v>
      </c>
      <c r="L327" s="110">
        <f>SQRT(((M324/L324)^2)+((M325/L325)^2)+((M326/L326)^2))</f>
        <v>9.9967527637434384E-2</v>
      </c>
      <c r="M327" s="71" t="str">
        <f>M336</f>
        <v>mg/kg</v>
      </c>
    </row>
    <row r="328" spans="1:14" x14ac:dyDescent="0.25">
      <c r="A328" s="28" t="str">
        <f>_xlfn.XLOOKUP(P!C328,'Banco de Dados'!$B$3:$B$274,'Banco de Dados'!$K$3:$K$274,"")</f>
        <v>Rh</v>
      </c>
      <c r="B328" s="2">
        <v>45</v>
      </c>
      <c r="C328" s="2">
        <v>20167</v>
      </c>
      <c r="D328" s="2">
        <v>1752</v>
      </c>
      <c r="E328" s="2">
        <v>141</v>
      </c>
      <c r="F328" s="32">
        <f t="shared" si="28"/>
        <v>8.0479452054794525</v>
      </c>
      <c r="G328" s="3">
        <f t="shared" si="27"/>
        <v>1413.234375</v>
      </c>
      <c r="H328" s="3">
        <f t="shared" si="27"/>
        <v>113.736328125</v>
      </c>
      <c r="J328" s="7"/>
    </row>
    <row r="329" spans="1:14" x14ac:dyDescent="0.25">
      <c r="A329" s="28" t="str">
        <f>_xlfn.XLOOKUP(P!C329,'Banco de Dados'!$B$3:$B$274,'Banco de Dados'!$K$3:$K$274,"")</f>
        <v>Rh</v>
      </c>
      <c r="B329" s="2">
        <v>45</v>
      </c>
      <c r="C329" s="2">
        <v>2696</v>
      </c>
      <c r="D329" s="2">
        <v>17472</v>
      </c>
      <c r="E329" s="2">
        <v>144</v>
      </c>
      <c r="F329" s="32">
        <f t="shared" si="28"/>
        <v>0.82417582417582413</v>
      </c>
      <c r="G329" s="3">
        <f t="shared" si="27"/>
        <v>14093.625</v>
      </c>
      <c r="H329" s="3">
        <f t="shared" si="27"/>
        <v>116.15625</v>
      </c>
      <c r="J329" s="7"/>
    </row>
    <row r="330" spans="1:14" x14ac:dyDescent="0.25">
      <c r="A330" s="28" t="str">
        <f>_xlfn.XLOOKUP(P!C330,'Banco de Dados'!$B$3:$B$274,'Banco de Dados'!$K$3:$K$274,"")</f>
        <v/>
      </c>
      <c r="B330" s="2">
        <v>0</v>
      </c>
      <c r="C330" s="2">
        <v>0</v>
      </c>
      <c r="D330" s="2">
        <v>0</v>
      </c>
      <c r="E330" s="2">
        <v>0</v>
      </c>
      <c r="F330" s="32" t="e">
        <f t="shared" si="28"/>
        <v>#DIV/0!</v>
      </c>
      <c r="G330" s="3">
        <f t="shared" si="27"/>
        <v>0</v>
      </c>
      <c r="H330" s="3">
        <f t="shared" si="27"/>
        <v>0</v>
      </c>
      <c r="J330" s="7"/>
    </row>
    <row r="331" spans="1:14" x14ac:dyDescent="0.25">
      <c r="A331" s="28" t="str">
        <f>_xlfn.XLOOKUP(P!C331,'Banco de Dados'!$B$3:$B$274,'Banco de Dados'!$K$3:$K$274,"")</f>
        <v/>
      </c>
      <c r="B331" s="2">
        <v>0</v>
      </c>
      <c r="C331" s="2">
        <v>0</v>
      </c>
      <c r="D331" s="2">
        <v>0</v>
      </c>
      <c r="E331" s="2">
        <v>0</v>
      </c>
      <c r="F331" s="32" t="e">
        <f t="shared" si="28"/>
        <v>#DIV/0!</v>
      </c>
      <c r="G331" s="3">
        <f t="shared" si="27"/>
        <v>0</v>
      </c>
      <c r="H331" s="3">
        <f t="shared" si="27"/>
        <v>0</v>
      </c>
      <c r="J331" s="7"/>
    </row>
    <row r="332" spans="1:14" x14ac:dyDescent="0.25">
      <c r="A332" s="28" t="str">
        <f>_xlfn.XLOOKUP(P!C332,'Banco de Dados'!$B$3:$B$274,'Banco de Dados'!$K$3:$K$274,"")</f>
        <v/>
      </c>
      <c r="B332" s="2">
        <v>0</v>
      </c>
      <c r="C332" s="2">
        <v>0</v>
      </c>
      <c r="D332" s="2">
        <v>0</v>
      </c>
      <c r="E332" s="2">
        <v>0</v>
      </c>
      <c r="F332" s="32" t="e">
        <f t="shared" si="28"/>
        <v>#DIV/0!</v>
      </c>
      <c r="G332" s="3">
        <f t="shared" si="27"/>
        <v>0</v>
      </c>
      <c r="H332" s="3">
        <f t="shared" si="27"/>
        <v>0</v>
      </c>
      <c r="J332" s="7"/>
    </row>
    <row r="333" spans="1:14" x14ac:dyDescent="0.25">
      <c r="A333" s="28" t="str">
        <f>_xlfn.XLOOKUP(P!C333,'Banco de Dados'!$B$3:$B$274,'Banco de Dados'!$K$3:$K$274,"")</f>
        <v/>
      </c>
      <c r="B333" s="2">
        <v>0</v>
      </c>
      <c r="C333" s="2">
        <v>0</v>
      </c>
      <c r="D333" s="2">
        <v>0</v>
      </c>
      <c r="E333" s="2">
        <v>0</v>
      </c>
      <c r="F333" s="32" t="e">
        <f t="shared" si="28"/>
        <v>#DIV/0!</v>
      </c>
      <c r="G333" s="3">
        <f t="shared" si="27"/>
        <v>0</v>
      </c>
      <c r="H333" s="3">
        <f t="shared" si="27"/>
        <v>0</v>
      </c>
      <c r="J333" s="7"/>
    </row>
    <row r="334" spans="1:14" x14ac:dyDescent="0.25">
      <c r="A334" s="28" t="str">
        <f>_xlfn.XLOOKUP(P!C334,'Banco de Dados'!$B$3:$B$274,'Banco de Dados'!$K$3:$K$274,"")</f>
        <v/>
      </c>
      <c r="B334" s="2">
        <v>0</v>
      </c>
      <c r="C334" s="2">
        <v>0</v>
      </c>
      <c r="D334" s="2">
        <v>0</v>
      </c>
      <c r="E334" s="17">
        <v>0</v>
      </c>
      <c r="F334" s="32" t="e">
        <f t="shared" si="28"/>
        <v>#DIV/0!</v>
      </c>
      <c r="G334" s="3">
        <f t="shared" si="27"/>
        <v>0</v>
      </c>
      <c r="H334" s="3">
        <f t="shared" si="27"/>
        <v>0</v>
      </c>
      <c r="J334" s="7"/>
    </row>
    <row r="335" spans="1:14" ht="15.75" x14ac:dyDescent="0.25">
      <c r="A335" s="28" t="str">
        <f>_xlfn.XLOOKUP(P!C335,'Banco de Dados'!$B$3:$B$274,'Banco de Dados'!$K$3:$K$274,"")</f>
        <v/>
      </c>
      <c r="B335" s="2">
        <v>0</v>
      </c>
      <c r="C335" s="2">
        <v>0</v>
      </c>
      <c r="D335" s="2">
        <v>0</v>
      </c>
      <c r="E335" s="2">
        <v>0</v>
      </c>
      <c r="F335" s="32" t="e">
        <f t="shared" si="28"/>
        <v>#DIV/0!</v>
      </c>
      <c r="G335" s="3">
        <f t="shared" si="27"/>
        <v>0</v>
      </c>
      <c r="H335" s="3">
        <f t="shared" si="27"/>
        <v>0</v>
      </c>
      <c r="J335" s="7"/>
      <c r="K335" s="101" t="s">
        <v>216</v>
      </c>
      <c r="L335" s="102" t="str">
        <f>K313</f>
        <v>ak</v>
      </c>
      <c r="M335" s="103" t="str">
        <f>M313</f>
        <v>Cromo</v>
      </c>
    </row>
    <row r="336" spans="1:14" x14ac:dyDescent="0.25">
      <c r="A336" s="28" t="str">
        <f>_xlfn.XLOOKUP(P!C336,'Banco de Dados'!$B$3:$B$274,'Banco de Dados'!$K$3:$K$274,"")</f>
        <v/>
      </c>
      <c r="B336" s="2">
        <v>0</v>
      </c>
      <c r="C336" s="2">
        <v>0</v>
      </c>
      <c r="D336" s="2">
        <v>0</v>
      </c>
      <c r="E336" s="2">
        <v>0</v>
      </c>
      <c r="F336" s="32" t="e">
        <f t="shared" si="28"/>
        <v>#DIV/0!</v>
      </c>
      <c r="G336" s="3">
        <f t="shared" si="27"/>
        <v>0</v>
      </c>
      <c r="H336" s="3">
        <f t="shared" si="27"/>
        <v>0</v>
      </c>
      <c r="J336" s="7"/>
      <c r="K336" s="68" t="s">
        <v>68</v>
      </c>
      <c r="L336" s="29">
        <f>(K319*M321)/M319</f>
        <v>6.5049835856702467</v>
      </c>
      <c r="M336" s="66" t="str">
        <f>$M$9</f>
        <v>mg/kg</v>
      </c>
    </row>
    <row r="337" spans="1:14" x14ac:dyDescent="0.25">
      <c r="A337" s="28" t="str">
        <f>_xlfn.XLOOKUP(P!C337,'Banco de Dados'!$B$3:$B$274,'Banco de Dados'!$K$3:$K$274,"")</f>
        <v/>
      </c>
      <c r="B337" s="2">
        <v>0</v>
      </c>
      <c r="C337" s="2">
        <v>0</v>
      </c>
      <c r="D337" s="2">
        <v>0</v>
      </c>
      <c r="E337" s="2">
        <v>0</v>
      </c>
      <c r="F337" s="32" t="e">
        <f t="shared" si="28"/>
        <v>#DIV/0!</v>
      </c>
      <c r="G337" s="3">
        <f t="shared" si="27"/>
        <v>0</v>
      </c>
      <c r="H337" s="3">
        <f t="shared" si="27"/>
        <v>0</v>
      </c>
      <c r="J337" s="7"/>
      <c r="K337" s="111" t="s">
        <v>246</v>
      </c>
      <c r="L337" s="126">
        <f>SQRT(((M324/L324)^2)+((M325/L325)^2)+((M326/L326)^2))</f>
        <v>9.9967527637434384E-2</v>
      </c>
      <c r="M337" s="66"/>
    </row>
    <row r="338" spans="1:14" x14ac:dyDescent="0.25">
      <c r="A338" s="28" t="str">
        <f>_xlfn.XLOOKUP(P!C338,'Banco de Dados'!$B$3:$B$274,'Banco de Dados'!$K$3:$K$274,"")</f>
        <v/>
      </c>
      <c r="B338" s="2">
        <v>0</v>
      </c>
      <c r="C338" s="2">
        <v>0</v>
      </c>
      <c r="D338" s="2">
        <v>0</v>
      </c>
      <c r="E338" s="2">
        <v>0</v>
      </c>
      <c r="F338" s="32" t="e">
        <f t="shared" si="28"/>
        <v>#DIV/0!</v>
      </c>
      <c r="G338" s="3">
        <f t="shared" si="27"/>
        <v>0</v>
      </c>
      <c r="H338" s="3">
        <f t="shared" si="27"/>
        <v>0</v>
      </c>
      <c r="J338" s="7"/>
      <c r="K338" s="69" t="s">
        <v>247</v>
      </c>
      <c r="L338" s="127">
        <f>L337*L336</f>
        <v>0.6502871263815474</v>
      </c>
      <c r="M338" s="71" t="str">
        <f>$M$9</f>
        <v>mg/kg</v>
      </c>
    </row>
    <row r="339" spans="1:14" x14ac:dyDescent="0.25">
      <c r="A339" s="28" t="str">
        <f>_xlfn.XLOOKUP(P!C339,'Banco de Dados'!$B$3:$B$274,'Banco de Dados'!$K$3:$K$274,"")</f>
        <v/>
      </c>
      <c r="B339" s="2">
        <v>0</v>
      </c>
      <c r="C339" s="2">
        <v>0</v>
      </c>
      <c r="D339" s="2">
        <v>0</v>
      </c>
      <c r="E339" s="2">
        <v>0</v>
      </c>
      <c r="F339" s="32" t="e">
        <f t="shared" si="28"/>
        <v>#DIV/0!</v>
      </c>
      <c r="G339" s="3">
        <f t="shared" si="27"/>
        <v>0</v>
      </c>
      <c r="H339" s="3">
        <f t="shared" si="27"/>
        <v>0</v>
      </c>
      <c r="J339" s="7"/>
      <c r="K339" s="123"/>
      <c r="L339" s="124"/>
    </row>
    <row r="340" spans="1:14" x14ac:dyDescent="0.25">
      <c r="A340" s="28" t="str">
        <f>_xlfn.XLOOKUP(P!C340,'Banco de Dados'!$B$3:$B$274,'Banco de Dados'!$K$3:$K$274,"")</f>
        <v/>
      </c>
      <c r="B340" s="2">
        <v>0</v>
      </c>
      <c r="C340" s="2">
        <v>0</v>
      </c>
      <c r="D340" s="2">
        <v>0</v>
      </c>
      <c r="E340" s="2">
        <v>0</v>
      </c>
      <c r="F340" s="32" t="e">
        <f t="shared" si="28"/>
        <v>#DIV/0!</v>
      </c>
      <c r="G340" s="3">
        <f t="shared" si="27"/>
        <v>0</v>
      </c>
      <c r="H340" s="3">
        <f t="shared" si="27"/>
        <v>0</v>
      </c>
      <c r="J340" s="7"/>
    </row>
    <row r="341" spans="1:14" x14ac:dyDescent="0.25">
      <c r="A341" s="28" t="str">
        <f>_xlfn.XLOOKUP(P!C341,'Banco de Dados'!$B$3:$B$274,'Banco de Dados'!$K$3:$K$274,"")</f>
        <v/>
      </c>
      <c r="B341" s="2">
        <v>0</v>
      </c>
      <c r="C341" s="2">
        <v>0</v>
      </c>
      <c r="D341" s="2">
        <v>0</v>
      </c>
      <c r="E341" s="2">
        <v>0</v>
      </c>
      <c r="F341" s="32" t="e">
        <f t="shared" si="28"/>
        <v>#DIV/0!</v>
      </c>
      <c r="G341" s="3">
        <f t="shared" si="27"/>
        <v>0</v>
      </c>
      <c r="H341" s="3">
        <f t="shared" si="27"/>
        <v>0</v>
      </c>
      <c r="J341" s="7"/>
    </row>
    <row r="342" spans="1:14" x14ac:dyDescent="0.25">
      <c r="A342" s="28" t="str">
        <f>_xlfn.XLOOKUP(P!C342,'Banco de Dados'!$B$3:$B$274,'Banco de Dados'!$K$3:$K$274,"")</f>
        <v/>
      </c>
      <c r="B342" s="2">
        <v>0</v>
      </c>
      <c r="C342" s="2">
        <v>0</v>
      </c>
      <c r="D342" s="2">
        <v>0</v>
      </c>
      <c r="E342" s="2">
        <v>0</v>
      </c>
      <c r="F342" s="32" t="e">
        <f t="shared" si="28"/>
        <v>#DIV/0!</v>
      </c>
      <c r="G342" s="3">
        <f t="shared" ref="G342:H344" si="29">D342*$E$312</f>
        <v>0</v>
      </c>
      <c r="H342" s="3">
        <f t="shared" si="29"/>
        <v>0</v>
      </c>
      <c r="J342" s="7"/>
    </row>
    <row r="343" spans="1:14" x14ac:dyDescent="0.25">
      <c r="A343" s="28" t="str">
        <f>_xlfn.XLOOKUP(P!C343,'Banco de Dados'!$B$3:$B$274,'Banco de Dados'!$K$3:$K$274,"")</f>
        <v/>
      </c>
      <c r="B343" s="2">
        <v>0</v>
      </c>
      <c r="C343" s="2">
        <v>0</v>
      </c>
      <c r="D343" s="2">
        <v>0</v>
      </c>
      <c r="E343" s="2">
        <v>0</v>
      </c>
      <c r="F343" s="32" t="e">
        <f t="shared" si="28"/>
        <v>#DIV/0!</v>
      </c>
      <c r="G343" s="3">
        <f t="shared" si="29"/>
        <v>0</v>
      </c>
      <c r="H343" s="3">
        <f t="shared" si="29"/>
        <v>0</v>
      </c>
      <c r="J343" s="7"/>
    </row>
    <row r="344" spans="1:14" x14ac:dyDescent="0.25">
      <c r="A344" s="28" t="str">
        <f>_xlfn.XLOOKUP(P!C344,'Banco de Dados'!$B$3:$B$274,'Banco de Dados'!$K$3:$K$274,"")</f>
        <v/>
      </c>
      <c r="B344" s="2">
        <v>0</v>
      </c>
      <c r="C344" s="2">
        <v>0</v>
      </c>
      <c r="D344" s="2">
        <v>0</v>
      </c>
      <c r="E344" s="2">
        <v>0</v>
      </c>
      <c r="F344" s="32" t="e">
        <f t="shared" si="28"/>
        <v>#DIV/0!</v>
      </c>
      <c r="G344" s="3">
        <f t="shared" si="29"/>
        <v>0</v>
      </c>
      <c r="H344" s="3">
        <f t="shared" si="29"/>
        <v>0</v>
      </c>
      <c r="J344" s="7"/>
    </row>
    <row r="345" spans="1:14" x14ac:dyDescent="0.25">
      <c r="A345" s="21"/>
      <c r="B345" s="21"/>
      <c r="C345" s="21"/>
      <c r="D345" s="21"/>
      <c r="E345" s="21"/>
      <c r="F345" s="77"/>
      <c r="G345" s="21"/>
      <c r="H345" s="21"/>
      <c r="J345" s="21"/>
      <c r="K345" s="21"/>
      <c r="L345" s="21"/>
      <c r="M345" s="21"/>
      <c r="N345" s="21"/>
    </row>
    <row r="346" spans="1:14" ht="15.75" x14ac:dyDescent="0.25">
      <c r="A346" s="36" t="str">
        <f>'Nome das Amostras'!A14</f>
        <v>al</v>
      </c>
      <c r="B346" s="164" t="str">
        <f>VLOOKUP(A346,'Nome das Amostras'!$A$3:$D$28,2,FALSE)</f>
        <v>R11</v>
      </c>
      <c r="C346" s="164"/>
      <c r="D346" s="51" t="s">
        <v>65</v>
      </c>
      <c r="E346" s="53">
        <f>'Banco de Dados'!$O$13/'Banco de Dados'!CG13</f>
        <v>0.75309992706053974</v>
      </c>
      <c r="F346" s="74"/>
      <c r="G346" s="3"/>
      <c r="H346" s="3"/>
      <c r="J346" s="7"/>
    </row>
    <row r="347" spans="1:14" ht="15.75" x14ac:dyDescent="0.25">
      <c r="A347" s="107" t="s">
        <v>1</v>
      </c>
      <c r="B347" s="107" t="s">
        <v>0</v>
      </c>
      <c r="C347" s="107" t="s">
        <v>212</v>
      </c>
      <c r="D347" s="107" t="s">
        <v>209</v>
      </c>
      <c r="E347" s="107" t="s">
        <v>213</v>
      </c>
      <c r="F347" s="76" t="s">
        <v>219</v>
      </c>
      <c r="G347" s="54" t="s">
        <v>140</v>
      </c>
      <c r="H347" s="54" t="s">
        <v>66</v>
      </c>
      <c r="J347" s="7"/>
      <c r="K347" s="72" t="str">
        <f>A346</f>
        <v>al</v>
      </c>
      <c r="L347" s="55" t="s">
        <v>215</v>
      </c>
      <c r="M347" s="41" t="str">
        <f>$A$1</f>
        <v>Cromo</v>
      </c>
      <c r="N347" s="3"/>
    </row>
    <row r="348" spans="1:14" x14ac:dyDescent="0.25">
      <c r="A348" s="28" t="str">
        <f>_xlfn.XLOOKUP(P!C348,'Banco de Dados'!$B$3:$B$274,'Banco de Dados'!$K$3:$K$274,"")</f>
        <v>Si</v>
      </c>
      <c r="B348" s="2" cm="1">
        <f t="array" ref="B348:E378">Dados!CC5:CF35</f>
        <v>14</v>
      </c>
      <c r="C348" s="2">
        <v>1740</v>
      </c>
      <c r="D348" s="2">
        <v>11218</v>
      </c>
      <c r="E348" s="2">
        <v>130</v>
      </c>
      <c r="F348" s="32">
        <f>(E348*100)/D348</f>
        <v>1.1588518452487073</v>
      </c>
      <c r="G348" s="3">
        <f t="shared" ref="G348:H375" si="30">D348*$E$346</f>
        <v>8448.2749817651347</v>
      </c>
      <c r="H348" s="3">
        <f t="shared" si="30"/>
        <v>97.902990517870165</v>
      </c>
      <c r="J348" s="7"/>
      <c r="K348" s="5" t="s">
        <v>210</v>
      </c>
      <c r="L348" s="5"/>
      <c r="M348" s="5" t="s">
        <v>211</v>
      </c>
    </row>
    <row r="349" spans="1:14" x14ac:dyDescent="0.25">
      <c r="A349" s="28" t="str">
        <f>_xlfn.XLOOKUP(P!C349,'Banco de Dados'!$B$3:$B$274,'Banco de Dados'!$K$3:$K$274,"")</f>
        <v>P</v>
      </c>
      <c r="B349" s="2">
        <v>15</v>
      </c>
      <c r="C349" s="2">
        <v>2013</v>
      </c>
      <c r="D349" s="2">
        <v>1186</v>
      </c>
      <c r="E349" s="2">
        <v>81</v>
      </c>
      <c r="F349" s="32">
        <f t="shared" ref="F349:F378" si="31">(E349*100)/D349</f>
        <v>6.8296795952782459</v>
      </c>
      <c r="G349" s="3">
        <f t="shared" si="30"/>
        <v>893.17651349380014</v>
      </c>
      <c r="H349" s="3">
        <f t="shared" si="30"/>
        <v>61.001094091903717</v>
      </c>
      <c r="J349" s="7"/>
      <c r="K349" s="6">
        <f>_xlfn.XLOOKUP($B$4,A348:A375,G348:G375,"")</f>
        <v>4977.2374179431072</v>
      </c>
      <c r="L349" s="6"/>
      <c r="M349" s="6">
        <f>_xlfn.XLOOKUP($B$4,A348:A375,H348:H375,"")</f>
        <v>116.73048869438367</v>
      </c>
    </row>
    <row r="350" spans="1:14" x14ac:dyDescent="0.25">
      <c r="A350" s="28" t="str">
        <f>_xlfn.XLOOKUP(P!C350,'Banco de Dados'!$B$3:$B$274,'Banco de Dados'!$K$3:$K$274,"")</f>
        <v>S</v>
      </c>
      <c r="B350" s="2">
        <v>16</v>
      </c>
      <c r="C350" s="2">
        <v>2307</v>
      </c>
      <c r="D350" s="2">
        <v>2535</v>
      </c>
      <c r="E350" s="2">
        <v>95</v>
      </c>
      <c r="F350" s="32">
        <f t="shared" si="31"/>
        <v>3.747534516765286</v>
      </c>
      <c r="G350" s="3">
        <f t="shared" si="30"/>
        <v>1909.1083150984682</v>
      </c>
      <c r="H350" s="3">
        <f t="shared" si="30"/>
        <v>71.544493070751273</v>
      </c>
      <c r="J350" s="7"/>
    </row>
    <row r="351" spans="1:14" ht="15.75" x14ac:dyDescent="0.25">
      <c r="A351" s="28" t="str">
        <f>_xlfn.XLOOKUP(P!C351,'Banco de Dados'!$B$3:$B$274,'Banco de Dados'!$K$3:$K$274,"")</f>
        <v>Cl</v>
      </c>
      <c r="B351" s="2">
        <v>17</v>
      </c>
      <c r="C351" s="2">
        <v>2622</v>
      </c>
      <c r="D351" s="2">
        <v>6433</v>
      </c>
      <c r="E351" s="2">
        <v>150</v>
      </c>
      <c r="F351" s="32">
        <f t="shared" si="31"/>
        <v>2.3317270324887298</v>
      </c>
      <c r="G351" s="3">
        <f t="shared" si="30"/>
        <v>4844.6918307804517</v>
      </c>
      <c r="H351" s="3">
        <f t="shared" si="30"/>
        <v>112.96498905908096</v>
      </c>
      <c r="K351" s="165" t="s">
        <v>67</v>
      </c>
      <c r="L351" s="166"/>
      <c r="M351" s="167"/>
      <c r="N351"/>
    </row>
    <row r="352" spans="1:14" x14ac:dyDescent="0.25">
      <c r="A352" s="28" t="str">
        <f>_xlfn.XLOOKUP(P!C352,'Banco de Dados'!$B$3:$B$274,'Banco de Dados'!$K$3:$K$274,"")</f>
        <v>Ar</v>
      </c>
      <c r="B352" s="2">
        <v>18</v>
      </c>
      <c r="C352" s="2">
        <v>2957</v>
      </c>
      <c r="D352" s="2">
        <v>5484</v>
      </c>
      <c r="E352" s="2">
        <v>190</v>
      </c>
      <c r="F352" s="32">
        <f t="shared" si="31"/>
        <v>3.4646243617797228</v>
      </c>
      <c r="G352" s="3">
        <f t="shared" si="30"/>
        <v>4130</v>
      </c>
      <c r="H352" s="3">
        <f t="shared" si="30"/>
        <v>143.08898614150255</v>
      </c>
      <c r="J352" s="7"/>
      <c r="K352" s="104" t="s">
        <v>240</v>
      </c>
      <c r="L352" s="39"/>
      <c r="M352" s="106" t="s">
        <v>209</v>
      </c>
    </row>
    <row r="353" spans="1:14" x14ac:dyDescent="0.25">
      <c r="A353" s="28" t="str">
        <f>_xlfn.XLOOKUP(P!C353,'Banco de Dados'!$B$3:$B$274,'Banco de Dados'!$K$3:$K$274,"")</f>
        <v>K</v>
      </c>
      <c r="B353" s="2">
        <v>19</v>
      </c>
      <c r="C353" s="2">
        <v>3313</v>
      </c>
      <c r="D353" s="2">
        <v>44743</v>
      </c>
      <c r="E353" s="2">
        <v>248</v>
      </c>
      <c r="F353" s="32">
        <f t="shared" si="31"/>
        <v>0.55427664662628795</v>
      </c>
      <c r="G353" s="3">
        <f t="shared" si="30"/>
        <v>33695.950036469731</v>
      </c>
      <c r="H353" s="3">
        <f t="shared" si="30"/>
        <v>186.76878191101386</v>
      </c>
      <c r="J353" s="58" t="s">
        <v>38</v>
      </c>
      <c r="K353" s="59">
        <f>$L$9</f>
        <v>1.988</v>
      </c>
      <c r="L353" s="60"/>
      <c r="M353" s="61">
        <f>$M$11</f>
        <v>1257</v>
      </c>
      <c r="N353" s="60"/>
    </row>
    <row r="354" spans="1:14" x14ac:dyDescent="0.25">
      <c r="A354" s="28" t="str">
        <f>_xlfn.XLOOKUP(P!C354,'Banco de Dados'!$B$3:$B$274,'Banco de Dados'!$K$3:$K$274,"")</f>
        <v>Ca</v>
      </c>
      <c r="B354" s="2">
        <v>20</v>
      </c>
      <c r="C354" s="2">
        <v>3691</v>
      </c>
      <c r="D354" s="2">
        <v>19867</v>
      </c>
      <c r="E354" s="2">
        <v>183</v>
      </c>
      <c r="F354" s="32">
        <f t="shared" si="31"/>
        <v>0.92112548447173703</v>
      </c>
      <c r="G354" s="3">
        <f t="shared" si="30"/>
        <v>14961.836250911743</v>
      </c>
      <c r="H354" s="3">
        <f t="shared" si="30"/>
        <v>137.81728665207876</v>
      </c>
      <c r="J354" s="2"/>
      <c r="K354" s="18"/>
      <c r="L354" s="2" t="s">
        <v>70</v>
      </c>
      <c r="M354" s="19"/>
    </row>
    <row r="355" spans="1:14" x14ac:dyDescent="0.25">
      <c r="A355" s="28" t="str">
        <f>_xlfn.XLOOKUP(P!C355,'Banco de Dados'!$B$3:$B$274,'Banco de Dados'!$K$3:$K$274,"")</f>
        <v>Ti</v>
      </c>
      <c r="B355" s="2">
        <v>22</v>
      </c>
      <c r="C355" s="2">
        <v>4509</v>
      </c>
      <c r="D355" s="2">
        <v>17882</v>
      </c>
      <c r="E355" s="2">
        <v>172</v>
      </c>
      <c r="F355" s="32">
        <f t="shared" si="31"/>
        <v>0.96186108936360581</v>
      </c>
      <c r="G355" s="3">
        <f t="shared" si="30"/>
        <v>13466.932895696571</v>
      </c>
      <c r="H355" s="3">
        <f t="shared" si="30"/>
        <v>129.53318745441283</v>
      </c>
      <c r="J355" s="58" t="s">
        <v>69</v>
      </c>
      <c r="K355" s="62" t="s">
        <v>71</v>
      </c>
      <c r="L355" s="63"/>
      <c r="M355" s="64">
        <f>K349</f>
        <v>4977.2374179431072</v>
      </c>
      <c r="N355" s="60"/>
    </row>
    <row r="356" spans="1:14" x14ac:dyDescent="0.25">
      <c r="A356" s="28" t="str">
        <f>_xlfn.XLOOKUP(P!C356,'Banco de Dados'!$B$3:$B$274,'Banco de Dados'!$K$3:$K$274,"")</f>
        <v>Cr</v>
      </c>
      <c r="B356" s="2">
        <v>24</v>
      </c>
      <c r="C356" s="2">
        <v>5412</v>
      </c>
      <c r="D356" s="2">
        <v>6609</v>
      </c>
      <c r="E356" s="2">
        <v>155</v>
      </c>
      <c r="F356" s="32">
        <f t="shared" si="31"/>
        <v>2.3452867302163716</v>
      </c>
      <c r="G356" s="3">
        <f t="shared" si="30"/>
        <v>4977.2374179431072</v>
      </c>
      <c r="H356" s="3">
        <f t="shared" si="30"/>
        <v>116.73048869438367</v>
      </c>
      <c r="J356" s="7"/>
    </row>
    <row r="357" spans="1:14" ht="15.75" x14ac:dyDescent="0.25">
      <c r="A357" s="28" t="str">
        <f>_xlfn.XLOOKUP(P!C357,'Banco de Dados'!$B$3:$B$274,'Banco de Dados'!$K$3:$K$274,"")</f>
        <v>Mn</v>
      </c>
      <c r="B357" s="2">
        <v>25</v>
      </c>
      <c r="C357" s="2">
        <v>5895</v>
      </c>
      <c r="D357" s="2">
        <v>6042</v>
      </c>
      <c r="E357" s="2">
        <v>167</v>
      </c>
      <c r="F357" s="32">
        <f t="shared" si="31"/>
        <v>2.7639854352863291</v>
      </c>
      <c r="G357" s="3">
        <f t="shared" si="30"/>
        <v>4550.2297592997811</v>
      </c>
      <c r="H357" s="3">
        <f t="shared" si="30"/>
        <v>125.76768781911014</v>
      </c>
      <c r="J357" s="7"/>
      <c r="K357" s="165" t="s">
        <v>218</v>
      </c>
      <c r="L357" s="166"/>
      <c r="M357" s="167"/>
    </row>
    <row r="358" spans="1:14" x14ac:dyDescent="0.25">
      <c r="A358" s="28" t="str">
        <f>_xlfn.XLOOKUP(P!C358,'Banco de Dados'!$B$3:$B$274,'Banco de Dados'!$K$3:$K$274,"")</f>
        <v>Fe</v>
      </c>
      <c r="B358" s="2">
        <v>26</v>
      </c>
      <c r="C358" s="2">
        <v>6399</v>
      </c>
      <c r="D358" s="2">
        <v>351045</v>
      </c>
      <c r="E358" s="2">
        <v>583</v>
      </c>
      <c r="F358" s="32">
        <f t="shared" si="31"/>
        <v>0.16607557435656398</v>
      </c>
      <c r="G358" s="3">
        <f t="shared" si="30"/>
        <v>264371.96389496716</v>
      </c>
      <c r="H358" s="3">
        <f t="shared" si="30"/>
        <v>439.05725747629469</v>
      </c>
      <c r="J358" s="7"/>
      <c r="K358" s="104" t="s">
        <v>236</v>
      </c>
      <c r="L358" s="108">
        <f>K349</f>
        <v>4977.2374179431072</v>
      </c>
      <c r="M358" s="109">
        <f>M349</f>
        <v>116.73048869438367</v>
      </c>
    </row>
    <row r="359" spans="1:14" x14ac:dyDescent="0.25">
      <c r="A359" s="28" t="str">
        <f>_xlfn.XLOOKUP(P!C359,'Banco de Dados'!$B$3:$B$274,'Banco de Dados'!$K$3:$K$274,"")</f>
        <v>Ni</v>
      </c>
      <c r="B359" s="2">
        <v>28</v>
      </c>
      <c r="C359" s="2">
        <v>7472</v>
      </c>
      <c r="D359" s="2">
        <v>3042</v>
      </c>
      <c r="E359" s="2">
        <v>240</v>
      </c>
      <c r="F359" s="32">
        <f t="shared" si="31"/>
        <v>7.8895463510848129</v>
      </c>
      <c r="G359" s="3">
        <f t="shared" si="30"/>
        <v>2290.9299781181617</v>
      </c>
      <c r="H359" s="3">
        <f t="shared" si="30"/>
        <v>180.74398249452955</v>
      </c>
      <c r="J359" s="7"/>
      <c r="K359" s="104" t="s">
        <v>237</v>
      </c>
      <c r="L359" s="105">
        <f>$L$9</f>
        <v>1.988</v>
      </c>
      <c r="M359" s="106">
        <f>$L$10</f>
        <v>3.4000000000000002E-2</v>
      </c>
    </row>
    <row r="360" spans="1:14" x14ac:dyDescent="0.25">
      <c r="A360" s="28" t="str">
        <f>_xlfn.XLOOKUP(P!C360,'Banco de Dados'!$B$3:$B$274,'Banco de Dados'!$K$3:$K$274,"")</f>
        <v>Cu</v>
      </c>
      <c r="B360" s="2">
        <v>29</v>
      </c>
      <c r="C360" s="2">
        <v>8041</v>
      </c>
      <c r="D360" s="2">
        <v>668</v>
      </c>
      <c r="E360" s="2">
        <v>242</v>
      </c>
      <c r="F360" s="32">
        <f t="shared" si="31"/>
        <v>36.227544910179638</v>
      </c>
      <c r="G360" s="3">
        <f t="shared" si="30"/>
        <v>503.07075127644055</v>
      </c>
      <c r="H360" s="3">
        <f t="shared" si="30"/>
        <v>182.25018234865061</v>
      </c>
      <c r="J360" s="7"/>
      <c r="K360" s="104" t="s">
        <v>238</v>
      </c>
      <c r="L360" s="105">
        <f>$M$11</f>
        <v>1257</v>
      </c>
      <c r="M360" s="106">
        <f>$M$12</f>
        <v>118</v>
      </c>
    </row>
    <row r="361" spans="1:14" x14ac:dyDescent="0.25">
      <c r="A361" s="28" t="str">
        <f>_xlfn.XLOOKUP(P!C361,'Banco de Dados'!$B$3:$B$274,'Banco de Dados'!$K$3:$K$274,"")</f>
        <v>Zn</v>
      </c>
      <c r="B361" s="2">
        <v>30</v>
      </c>
      <c r="C361" s="2">
        <v>8631</v>
      </c>
      <c r="D361" s="2">
        <v>1510</v>
      </c>
      <c r="E361" s="2">
        <v>244</v>
      </c>
      <c r="F361" s="32">
        <f t="shared" si="31"/>
        <v>16.158940397350992</v>
      </c>
      <c r="G361" s="3">
        <f t="shared" si="30"/>
        <v>1137.1808898614149</v>
      </c>
      <c r="H361" s="3">
        <f t="shared" si="30"/>
        <v>183.7563822027717</v>
      </c>
      <c r="J361" s="7"/>
      <c r="K361" s="69" t="s">
        <v>217</v>
      </c>
      <c r="L361" s="110">
        <f>SQRT(((M358/L358)^2)+((M359/L359)^2)+((M360/L360)^2))</f>
        <v>9.8259459496993065E-2</v>
      </c>
      <c r="M361" s="71" t="str">
        <f>M370</f>
        <v>mg/kg</v>
      </c>
    </row>
    <row r="362" spans="1:14" x14ac:dyDescent="0.25">
      <c r="A362" s="28" t="str">
        <f>_xlfn.XLOOKUP(P!C362,'Banco de Dados'!$B$3:$B$274,'Banco de Dados'!$K$3:$K$274,"")</f>
        <v>Zr</v>
      </c>
      <c r="B362" s="2">
        <v>40</v>
      </c>
      <c r="C362" s="2">
        <v>15746</v>
      </c>
      <c r="D362" s="2">
        <v>1010</v>
      </c>
      <c r="E362" s="2">
        <v>181</v>
      </c>
      <c r="F362" s="32">
        <f t="shared" si="31"/>
        <v>17.920792079207921</v>
      </c>
      <c r="G362" s="3">
        <f t="shared" si="30"/>
        <v>760.63092633114513</v>
      </c>
      <c r="H362" s="3">
        <f t="shared" si="30"/>
        <v>136.3110867979577</v>
      </c>
      <c r="J362" s="7"/>
    </row>
    <row r="363" spans="1:14" x14ac:dyDescent="0.25">
      <c r="A363" s="28" t="str">
        <f>_xlfn.XLOOKUP(P!C363,'Banco de Dados'!$B$3:$B$274,'Banco de Dados'!$K$3:$K$274,"")</f>
        <v>Rh</v>
      </c>
      <c r="B363" s="2">
        <v>45</v>
      </c>
      <c r="C363" s="2">
        <v>20167</v>
      </c>
      <c r="D363" s="2">
        <v>2002</v>
      </c>
      <c r="E363" s="2">
        <v>144</v>
      </c>
      <c r="F363" s="32">
        <f t="shared" si="31"/>
        <v>7.1928071928071926</v>
      </c>
      <c r="G363" s="3">
        <f t="shared" si="30"/>
        <v>1507.7060539752006</v>
      </c>
      <c r="H363" s="3">
        <f t="shared" si="30"/>
        <v>108.44638949671773</v>
      </c>
      <c r="J363" s="7"/>
    </row>
    <row r="364" spans="1:14" x14ac:dyDescent="0.25">
      <c r="A364" s="28" t="str">
        <f>_xlfn.XLOOKUP(P!C364,'Banco de Dados'!$B$3:$B$274,'Banco de Dados'!$K$3:$K$274,"")</f>
        <v>Rh</v>
      </c>
      <c r="B364" s="2">
        <v>45</v>
      </c>
      <c r="C364" s="2">
        <v>2696</v>
      </c>
      <c r="D364" s="2">
        <v>16940</v>
      </c>
      <c r="E364" s="2">
        <v>142</v>
      </c>
      <c r="F364" s="32">
        <f t="shared" si="31"/>
        <v>0.83825265643447466</v>
      </c>
      <c r="G364" s="3">
        <f t="shared" si="30"/>
        <v>12757.512764405543</v>
      </c>
      <c r="H364" s="3">
        <f t="shared" si="30"/>
        <v>106.94018964259665</v>
      </c>
      <c r="J364" s="7"/>
    </row>
    <row r="365" spans="1:14" x14ac:dyDescent="0.25">
      <c r="A365" s="28" t="str">
        <f>_xlfn.XLOOKUP(P!C365,'Banco de Dados'!$B$3:$B$274,'Banco de Dados'!$K$3:$K$274,"")</f>
        <v/>
      </c>
      <c r="B365" s="2">
        <v>0</v>
      </c>
      <c r="C365" s="2">
        <v>0</v>
      </c>
      <c r="D365" s="2">
        <v>0</v>
      </c>
      <c r="E365" s="2">
        <v>0</v>
      </c>
      <c r="F365" s="32" t="e">
        <f t="shared" si="31"/>
        <v>#DIV/0!</v>
      </c>
      <c r="G365" s="3">
        <f t="shared" si="30"/>
        <v>0</v>
      </c>
      <c r="H365" s="3">
        <f t="shared" si="30"/>
        <v>0</v>
      </c>
      <c r="J365" s="7"/>
    </row>
    <row r="366" spans="1:14" x14ac:dyDescent="0.25">
      <c r="A366" s="28" t="str">
        <f>_xlfn.XLOOKUP(P!C366,'Banco de Dados'!$B$3:$B$274,'Banco de Dados'!$K$3:$K$274,"")</f>
        <v/>
      </c>
      <c r="B366" s="2">
        <v>0</v>
      </c>
      <c r="C366" s="2">
        <v>0</v>
      </c>
      <c r="D366" s="2">
        <v>0</v>
      </c>
      <c r="E366" s="2">
        <v>0</v>
      </c>
      <c r="F366" s="32" t="e">
        <f t="shared" si="31"/>
        <v>#DIV/0!</v>
      </c>
      <c r="G366" s="3">
        <f t="shared" si="30"/>
        <v>0</v>
      </c>
      <c r="H366" s="3">
        <f t="shared" si="30"/>
        <v>0</v>
      </c>
      <c r="J366" s="7"/>
    </row>
    <row r="367" spans="1:14" x14ac:dyDescent="0.25">
      <c r="A367" s="28" t="str">
        <f>_xlfn.XLOOKUP(P!C367,'Banco de Dados'!$B$3:$B$274,'Banco de Dados'!$K$3:$K$274,"")</f>
        <v/>
      </c>
      <c r="B367" s="2">
        <v>0</v>
      </c>
      <c r="C367" s="2">
        <v>0</v>
      </c>
      <c r="D367" s="2">
        <v>0</v>
      </c>
      <c r="E367" s="2">
        <v>0</v>
      </c>
      <c r="F367" s="32" t="e">
        <f t="shared" si="31"/>
        <v>#DIV/0!</v>
      </c>
      <c r="G367" s="3">
        <f t="shared" si="30"/>
        <v>0</v>
      </c>
      <c r="H367" s="3">
        <f t="shared" si="30"/>
        <v>0</v>
      </c>
      <c r="J367" s="7"/>
    </row>
    <row r="368" spans="1:14" x14ac:dyDescent="0.25">
      <c r="A368" s="28" t="str">
        <f>_xlfn.XLOOKUP(P!C368,'Banco de Dados'!$B$3:$B$274,'Banco de Dados'!$K$3:$K$274,"")</f>
        <v/>
      </c>
      <c r="B368" s="2">
        <v>0</v>
      </c>
      <c r="C368" s="2">
        <v>0</v>
      </c>
      <c r="D368" s="2">
        <v>0</v>
      </c>
      <c r="E368" s="17">
        <v>0</v>
      </c>
      <c r="F368" s="32" t="e">
        <f t="shared" si="31"/>
        <v>#DIV/0!</v>
      </c>
      <c r="G368" s="3">
        <f t="shared" si="30"/>
        <v>0</v>
      </c>
      <c r="H368" s="3">
        <f t="shared" si="30"/>
        <v>0</v>
      </c>
      <c r="J368" s="7"/>
    </row>
    <row r="369" spans="1:14" ht="15.75" x14ac:dyDescent="0.25">
      <c r="A369" s="28" t="str">
        <f>_xlfn.XLOOKUP(P!C369,'Banco de Dados'!$B$3:$B$274,'Banco de Dados'!$K$3:$K$274,"")</f>
        <v/>
      </c>
      <c r="B369" s="2">
        <v>0</v>
      </c>
      <c r="C369" s="2">
        <v>0</v>
      </c>
      <c r="D369" s="2">
        <v>0</v>
      </c>
      <c r="E369" s="2">
        <v>0</v>
      </c>
      <c r="F369" s="32" t="e">
        <f t="shared" si="31"/>
        <v>#DIV/0!</v>
      </c>
      <c r="G369" s="3">
        <f t="shared" si="30"/>
        <v>0</v>
      </c>
      <c r="H369" s="3">
        <f t="shared" si="30"/>
        <v>0</v>
      </c>
      <c r="J369" s="7"/>
      <c r="K369" s="101" t="s">
        <v>216</v>
      </c>
      <c r="L369" s="102" t="str">
        <f>K347</f>
        <v>al</v>
      </c>
      <c r="M369" s="103" t="str">
        <f>M347</f>
        <v>Cromo</v>
      </c>
    </row>
    <row r="370" spans="1:14" x14ac:dyDescent="0.25">
      <c r="A370" s="28" t="str">
        <f>_xlfn.XLOOKUP(P!C370,'Banco de Dados'!$B$3:$B$274,'Banco de Dados'!$K$3:$K$274,"")</f>
        <v/>
      </c>
      <c r="B370" s="2">
        <v>0</v>
      </c>
      <c r="C370" s="2">
        <v>0</v>
      </c>
      <c r="D370" s="2">
        <v>0</v>
      </c>
      <c r="E370" s="2">
        <v>0</v>
      </c>
      <c r="F370" s="32" t="e">
        <f t="shared" si="31"/>
        <v>#DIV/0!</v>
      </c>
      <c r="G370" s="3">
        <f t="shared" si="30"/>
        <v>0</v>
      </c>
      <c r="H370" s="3">
        <f t="shared" si="30"/>
        <v>0</v>
      </c>
      <c r="J370" s="7"/>
      <c r="K370" s="68" t="s">
        <v>68</v>
      </c>
      <c r="L370" s="29">
        <f>(K353*M355)/M353</f>
        <v>7.8717167755536179</v>
      </c>
      <c r="M370" s="66" t="str">
        <f>$M$9</f>
        <v>mg/kg</v>
      </c>
    </row>
    <row r="371" spans="1:14" x14ac:dyDescent="0.25">
      <c r="A371" s="28" t="str">
        <f>_xlfn.XLOOKUP(P!C371,'Banco de Dados'!$B$3:$B$274,'Banco de Dados'!$K$3:$K$274,"")</f>
        <v/>
      </c>
      <c r="B371" s="2">
        <v>0</v>
      </c>
      <c r="C371" s="2">
        <v>0</v>
      </c>
      <c r="D371" s="2">
        <v>0</v>
      </c>
      <c r="E371" s="2">
        <v>0</v>
      </c>
      <c r="F371" s="32" t="e">
        <f t="shared" si="31"/>
        <v>#DIV/0!</v>
      </c>
      <c r="G371" s="3">
        <f t="shared" si="30"/>
        <v>0</v>
      </c>
      <c r="H371" s="3">
        <f t="shared" si="30"/>
        <v>0</v>
      </c>
      <c r="J371" s="7"/>
      <c r="K371" s="111" t="s">
        <v>246</v>
      </c>
      <c r="L371" s="126">
        <f>SQRT(((M358/L358)^2)+((M359/L359)^2)+((M360/L360)^2))</f>
        <v>9.8259459496993065E-2</v>
      </c>
      <c r="M371" s="66"/>
    </row>
    <row r="372" spans="1:14" x14ac:dyDescent="0.25">
      <c r="A372" s="28" t="str">
        <f>_xlfn.XLOOKUP(P!C372,'Banco de Dados'!$B$3:$B$274,'Banco de Dados'!$K$3:$K$274,"")</f>
        <v/>
      </c>
      <c r="B372" s="2">
        <v>0</v>
      </c>
      <c r="C372" s="2">
        <v>0</v>
      </c>
      <c r="D372" s="2">
        <v>0</v>
      </c>
      <c r="E372" s="2">
        <v>0</v>
      </c>
      <c r="F372" s="32" t="e">
        <f t="shared" si="31"/>
        <v>#DIV/0!</v>
      </c>
      <c r="G372" s="3">
        <f t="shared" si="30"/>
        <v>0</v>
      </c>
      <c r="H372" s="3">
        <f t="shared" si="30"/>
        <v>0</v>
      </c>
      <c r="J372" s="7"/>
      <c r="K372" s="69" t="s">
        <v>247</v>
      </c>
      <c r="L372" s="127">
        <f>L371*L370</f>
        <v>0.77347063567931162</v>
      </c>
      <c r="M372" s="71" t="str">
        <f>$M$9</f>
        <v>mg/kg</v>
      </c>
    </row>
    <row r="373" spans="1:14" x14ac:dyDescent="0.25">
      <c r="A373" s="28" t="str">
        <f>_xlfn.XLOOKUP(P!C373,'Banco de Dados'!$B$3:$B$274,'Banco de Dados'!$K$3:$K$274,"")</f>
        <v/>
      </c>
      <c r="B373" s="2">
        <v>0</v>
      </c>
      <c r="C373" s="2">
        <v>0</v>
      </c>
      <c r="D373" s="2">
        <v>0</v>
      </c>
      <c r="E373" s="2">
        <v>0</v>
      </c>
      <c r="F373" s="32" t="e">
        <f t="shared" si="31"/>
        <v>#DIV/0!</v>
      </c>
      <c r="G373" s="3">
        <f t="shared" si="30"/>
        <v>0</v>
      </c>
      <c r="H373" s="3">
        <f t="shared" si="30"/>
        <v>0</v>
      </c>
      <c r="J373" s="7"/>
      <c r="K373" s="123"/>
      <c r="L373" s="124"/>
    </row>
    <row r="374" spans="1:14" x14ac:dyDescent="0.25">
      <c r="A374" s="28" t="str">
        <f>_xlfn.XLOOKUP(P!C374,'Banco de Dados'!$B$3:$B$274,'Banco de Dados'!$K$3:$K$274,"")</f>
        <v/>
      </c>
      <c r="B374" s="2">
        <v>0</v>
      </c>
      <c r="C374" s="2">
        <v>0</v>
      </c>
      <c r="D374" s="2">
        <v>0</v>
      </c>
      <c r="E374" s="2">
        <v>0</v>
      </c>
      <c r="F374" s="32" t="e">
        <f t="shared" si="31"/>
        <v>#DIV/0!</v>
      </c>
      <c r="G374" s="3">
        <f t="shared" si="30"/>
        <v>0</v>
      </c>
      <c r="H374" s="3">
        <f t="shared" si="30"/>
        <v>0</v>
      </c>
      <c r="J374" s="7"/>
    </row>
    <row r="375" spans="1:14" x14ac:dyDescent="0.25">
      <c r="A375" s="28" t="str">
        <f>_xlfn.XLOOKUP(P!C375,'Banco de Dados'!$B$3:$B$274,'Banco de Dados'!$K$3:$K$274,"")</f>
        <v/>
      </c>
      <c r="B375" s="2">
        <v>0</v>
      </c>
      <c r="C375" s="2">
        <v>0</v>
      </c>
      <c r="D375" s="2">
        <v>0</v>
      </c>
      <c r="E375" s="2">
        <v>0</v>
      </c>
      <c r="F375" s="32" t="e">
        <f t="shared" si="31"/>
        <v>#DIV/0!</v>
      </c>
      <c r="G375" s="3">
        <f t="shared" si="30"/>
        <v>0</v>
      </c>
      <c r="H375" s="3">
        <f t="shared" si="30"/>
        <v>0</v>
      </c>
      <c r="J375" s="7"/>
    </row>
    <row r="376" spans="1:14" x14ac:dyDescent="0.25">
      <c r="A376" s="28" t="str">
        <f>_xlfn.XLOOKUP(P!C376,'Banco de Dados'!$B$3:$B$274,'Banco de Dados'!$K$3:$K$274,"")</f>
        <v/>
      </c>
      <c r="B376" s="2">
        <v>0</v>
      </c>
      <c r="C376" s="2">
        <v>0</v>
      </c>
      <c r="D376" s="2">
        <v>0</v>
      </c>
      <c r="E376" s="2">
        <v>0</v>
      </c>
      <c r="F376" s="32" t="e">
        <f t="shared" si="31"/>
        <v>#DIV/0!</v>
      </c>
      <c r="G376" s="3">
        <f t="shared" ref="G376:H378" si="32">D376*$E$346</f>
        <v>0</v>
      </c>
      <c r="H376" s="3">
        <f t="shared" si="32"/>
        <v>0</v>
      </c>
      <c r="J376" s="7"/>
    </row>
    <row r="377" spans="1:14" x14ac:dyDescent="0.25">
      <c r="A377" s="28" t="str">
        <f>_xlfn.XLOOKUP(P!C377,'Banco de Dados'!$B$3:$B$274,'Banco de Dados'!$K$3:$K$274,"")</f>
        <v/>
      </c>
      <c r="B377" s="2">
        <v>0</v>
      </c>
      <c r="C377" s="2">
        <v>0</v>
      </c>
      <c r="D377" s="2">
        <v>0</v>
      </c>
      <c r="E377" s="2">
        <v>0</v>
      </c>
      <c r="F377" s="32" t="e">
        <f t="shared" si="31"/>
        <v>#DIV/0!</v>
      </c>
      <c r="G377" s="3">
        <f t="shared" si="32"/>
        <v>0</v>
      </c>
      <c r="H377" s="3">
        <f t="shared" si="32"/>
        <v>0</v>
      </c>
      <c r="J377" s="7"/>
    </row>
    <row r="378" spans="1:14" x14ac:dyDescent="0.25">
      <c r="A378" s="28" t="str">
        <f>_xlfn.XLOOKUP(P!C378,'Banco de Dados'!$B$3:$B$274,'Banco de Dados'!$K$3:$K$274,"")</f>
        <v/>
      </c>
      <c r="B378" s="2">
        <v>0</v>
      </c>
      <c r="C378" s="2">
        <v>0</v>
      </c>
      <c r="D378" s="2">
        <v>0</v>
      </c>
      <c r="E378" s="2">
        <v>0</v>
      </c>
      <c r="F378" s="32" t="e">
        <f t="shared" si="31"/>
        <v>#DIV/0!</v>
      </c>
      <c r="G378" s="3">
        <f t="shared" si="32"/>
        <v>0</v>
      </c>
      <c r="H378" s="3">
        <f t="shared" si="32"/>
        <v>0</v>
      </c>
      <c r="J378" s="7"/>
    </row>
    <row r="379" spans="1:14" x14ac:dyDescent="0.25">
      <c r="A379" s="21"/>
      <c r="B379" s="21"/>
      <c r="C379" s="21"/>
      <c r="D379" s="21"/>
      <c r="E379" s="21"/>
      <c r="F379" s="77"/>
      <c r="G379" s="21"/>
      <c r="H379" s="21"/>
      <c r="J379" s="21"/>
      <c r="K379" s="21"/>
      <c r="L379" s="21"/>
      <c r="M379" s="21"/>
      <c r="N379" s="21"/>
    </row>
    <row r="380" spans="1:14" ht="15.75" x14ac:dyDescent="0.25">
      <c r="A380" s="36">
        <f>'Nome das Amostras'!A15</f>
        <v>0</v>
      </c>
      <c r="B380" s="164" t="e">
        <f>VLOOKUP(A380,'Nome das Amostras'!$A$3:$D$28,2,FALSE)</f>
        <v>#N/A</v>
      </c>
      <c r="C380" s="164"/>
      <c r="D380" s="51" t="s">
        <v>65</v>
      </c>
      <c r="E380" s="53" t="e">
        <f>'Banco de Dados'!$O$13/'Banco de Dados'!CN13</f>
        <v>#VALUE!</v>
      </c>
      <c r="F380" s="74"/>
      <c r="G380" s="3"/>
      <c r="H380" s="3"/>
      <c r="J380" s="7"/>
    </row>
    <row r="381" spans="1:14" ht="15.75" x14ac:dyDescent="0.25">
      <c r="A381" s="107" t="s">
        <v>1</v>
      </c>
      <c r="B381" s="107" t="s">
        <v>0</v>
      </c>
      <c r="C381" s="107" t="s">
        <v>212</v>
      </c>
      <c r="D381" s="107" t="s">
        <v>209</v>
      </c>
      <c r="E381" s="107" t="s">
        <v>213</v>
      </c>
      <c r="F381" s="76" t="s">
        <v>219</v>
      </c>
      <c r="G381" s="54" t="s">
        <v>140</v>
      </c>
      <c r="H381" s="54" t="s">
        <v>66</v>
      </c>
      <c r="J381" s="7"/>
      <c r="K381" s="72">
        <f>A380</f>
        <v>0</v>
      </c>
      <c r="L381" s="55" t="s">
        <v>215</v>
      </c>
      <c r="M381" s="41" t="str">
        <f>$A$1</f>
        <v>Cromo</v>
      </c>
      <c r="N381" s="3"/>
    </row>
    <row r="382" spans="1:14" x14ac:dyDescent="0.25">
      <c r="A382" s="28" t="str">
        <f>_xlfn.XLOOKUP(P!C382,'Banco de Dados'!$B$3:$B$274,'Banco de Dados'!$K$3:$K$274,"")</f>
        <v/>
      </c>
      <c r="B382" s="2" cm="1">
        <f t="array" ref="B382:E412">Dados!CJ5:CM35</f>
        <v>0</v>
      </c>
      <c r="C382" s="2">
        <v>0</v>
      </c>
      <c r="D382" s="2">
        <v>0</v>
      </c>
      <c r="E382" s="2">
        <v>0</v>
      </c>
      <c r="F382" s="32" t="e">
        <f>(E382*100)/D382</f>
        <v>#DIV/0!</v>
      </c>
      <c r="G382" s="3" t="e">
        <f t="shared" ref="G382:H409" si="33">D382*$E$380</f>
        <v>#VALUE!</v>
      </c>
      <c r="H382" s="3" t="e">
        <f t="shared" si="33"/>
        <v>#VALUE!</v>
      </c>
      <c r="J382" s="7"/>
      <c r="K382" s="5" t="s">
        <v>210</v>
      </c>
      <c r="L382" s="5"/>
      <c r="M382" s="5" t="s">
        <v>211</v>
      </c>
    </row>
    <row r="383" spans="1:14" x14ac:dyDescent="0.25">
      <c r="A383" s="28" t="str">
        <f>_xlfn.XLOOKUP(P!C383,'Banco de Dados'!$B$3:$B$274,'Banco de Dados'!$K$3:$K$274,"")</f>
        <v/>
      </c>
      <c r="B383" s="2">
        <v>0</v>
      </c>
      <c r="C383" s="2">
        <v>0</v>
      </c>
      <c r="D383" s="2">
        <v>0</v>
      </c>
      <c r="E383" s="2">
        <v>0</v>
      </c>
      <c r="F383" s="32" t="e">
        <f t="shared" ref="F383:F412" si="34">(E383*100)/D383</f>
        <v>#DIV/0!</v>
      </c>
      <c r="G383" s="3" t="e">
        <f t="shared" si="33"/>
        <v>#VALUE!</v>
      </c>
      <c r="H383" s="3" t="e">
        <f t="shared" si="33"/>
        <v>#VALUE!</v>
      </c>
      <c r="J383" s="7"/>
      <c r="K383" s="6" t="str">
        <f>_xlfn.XLOOKUP($B$4,A382:A409,G382:G409,"")</f>
        <v/>
      </c>
      <c r="L383" s="6"/>
      <c r="M383" s="6" t="str">
        <f>_xlfn.XLOOKUP($B$4,A382:A409,H382:H409,"")</f>
        <v/>
      </c>
    </row>
    <row r="384" spans="1:14" x14ac:dyDescent="0.25">
      <c r="A384" s="28" t="str">
        <f>_xlfn.XLOOKUP(P!C384,'Banco de Dados'!$B$3:$B$274,'Banco de Dados'!$K$3:$K$274,"")</f>
        <v/>
      </c>
      <c r="B384" s="2">
        <v>0</v>
      </c>
      <c r="C384" s="2">
        <v>0</v>
      </c>
      <c r="D384" s="2">
        <v>0</v>
      </c>
      <c r="E384" s="2">
        <v>0</v>
      </c>
      <c r="F384" s="32" t="e">
        <f t="shared" si="34"/>
        <v>#DIV/0!</v>
      </c>
      <c r="G384" s="3" t="e">
        <f t="shared" si="33"/>
        <v>#VALUE!</v>
      </c>
      <c r="H384" s="3" t="e">
        <f t="shared" si="33"/>
        <v>#VALUE!</v>
      </c>
      <c r="J384" s="7"/>
    </row>
    <row r="385" spans="1:14" ht="15.75" x14ac:dyDescent="0.25">
      <c r="A385" s="28" t="str">
        <f>_xlfn.XLOOKUP(P!C385,'Banco de Dados'!$B$3:$B$274,'Banco de Dados'!$K$3:$K$274,"")</f>
        <v/>
      </c>
      <c r="B385" s="2">
        <v>0</v>
      </c>
      <c r="C385" s="2">
        <v>0</v>
      </c>
      <c r="D385" s="2">
        <v>0</v>
      </c>
      <c r="E385" s="2">
        <v>0</v>
      </c>
      <c r="F385" s="32" t="e">
        <f t="shared" si="34"/>
        <v>#DIV/0!</v>
      </c>
      <c r="G385" s="3" t="e">
        <f t="shared" si="33"/>
        <v>#VALUE!</v>
      </c>
      <c r="H385" s="3" t="e">
        <f t="shared" si="33"/>
        <v>#VALUE!</v>
      </c>
      <c r="K385" s="165" t="s">
        <v>67</v>
      </c>
      <c r="L385" s="166"/>
      <c r="M385" s="167"/>
      <c r="N385"/>
    </row>
    <row r="386" spans="1:14" x14ac:dyDescent="0.25">
      <c r="A386" s="28" t="str">
        <f>_xlfn.XLOOKUP(P!C386,'Banco de Dados'!$B$3:$B$274,'Banco de Dados'!$K$3:$K$274,"")</f>
        <v/>
      </c>
      <c r="B386" s="2">
        <v>0</v>
      </c>
      <c r="C386" s="2">
        <v>0</v>
      </c>
      <c r="D386" s="2">
        <v>0</v>
      </c>
      <c r="E386" s="2">
        <v>0</v>
      </c>
      <c r="F386" s="32" t="e">
        <f t="shared" si="34"/>
        <v>#DIV/0!</v>
      </c>
      <c r="G386" s="3" t="e">
        <f t="shared" si="33"/>
        <v>#VALUE!</v>
      </c>
      <c r="H386" s="3" t="e">
        <f t="shared" si="33"/>
        <v>#VALUE!</v>
      </c>
      <c r="J386" s="7"/>
      <c r="K386" s="104" t="s">
        <v>240</v>
      </c>
      <c r="L386" s="39"/>
      <c r="M386" s="106" t="s">
        <v>209</v>
      </c>
    </row>
    <row r="387" spans="1:14" x14ac:dyDescent="0.25">
      <c r="A387" s="28" t="str">
        <f>_xlfn.XLOOKUP(P!C387,'Banco de Dados'!$B$3:$B$274,'Banco de Dados'!$K$3:$K$274,"")</f>
        <v/>
      </c>
      <c r="B387" s="2">
        <v>0</v>
      </c>
      <c r="C387" s="2">
        <v>0</v>
      </c>
      <c r="D387" s="2">
        <v>0</v>
      </c>
      <c r="E387" s="2">
        <v>0</v>
      </c>
      <c r="F387" s="32" t="e">
        <f t="shared" si="34"/>
        <v>#DIV/0!</v>
      </c>
      <c r="G387" s="3" t="e">
        <f t="shared" si="33"/>
        <v>#VALUE!</v>
      </c>
      <c r="H387" s="3" t="e">
        <f t="shared" si="33"/>
        <v>#VALUE!</v>
      </c>
      <c r="J387" s="58" t="s">
        <v>38</v>
      </c>
      <c r="K387" s="59">
        <f>$L$9</f>
        <v>1.988</v>
      </c>
      <c r="L387" s="60"/>
      <c r="M387" s="61">
        <f>$M$11</f>
        <v>1257</v>
      </c>
      <c r="N387" s="60"/>
    </row>
    <row r="388" spans="1:14" x14ac:dyDescent="0.25">
      <c r="A388" s="28" t="str">
        <f>_xlfn.XLOOKUP(P!C388,'Banco de Dados'!$B$3:$B$274,'Banco de Dados'!$K$3:$K$274,"")</f>
        <v/>
      </c>
      <c r="B388" s="2">
        <v>0</v>
      </c>
      <c r="C388" s="2">
        <v>0</v>
      </c>
      <c r="D388" s="2">
        <v>0</v>
      </c>
      <c r="E388" s="2">
        <v>0</v>
      </c>
      <c r="F388" s="32" t="e">
        <f t="shared" si="34"/>
        <v>#DIV/0!</v>
      </c>
      <c r="G388" s="3" t="e">
        <f t="shared" si="33"/>
        <v>#VALUE!</v>
      </c>
      <c r="H388" s="3" t="e">
        <f t="shared" si="33"/>
        <v>#VALUE!</v>
      </c>
      <c r="J388" s="2"/>
      <c r="K388" s="18"/>
      <c r="L388" s="2" t="s">
        <v>70</v>
      </c>
      <c r="M388" s="19"/>
    </row>
    <row r="389" spans="1:14" x14ac:dyDescent="0.25">
      <c r="A389" s="28" t="str">
        <f>_xlfn.XLOOKUP(P!C389,'Banco de Dados'!$B$3:$B$274,'Banco de Dados'!$K$3:$K$274,"")</f>
        <v/>
      </c>
      <c r="B389" s="2">
        <v>0</v>
      </c>
      <c r="C389" s="2">
        <v>0</v>
      </c>
      <c r="D389" s="2">
        <v>0</v>
      </c>
      <c r="E389" s="2">
        <v>0</v>
      </c>
      <c r="F389" s="32" t="e">
        <f t="shared" si="34"/>
        <v>#DIV/0!</v>
      </c>
      <c r="G389" s="3" t="e">
        <f t="shared" si="33"/>
        <v>#VALUE!</v>
      </c>
      <c r="H389" s="3" t="e">
        <f t="shared" si="33"/>
        <v>#VALUE!</v>
      </c>
      <c r="J389" s="58" t="s">
        <v>69</v>
      </c>
      <c r="K389" s="62" t="s">
        <v>71</v>
      </c>
      <c r="L389" s="63"/>
      <c r="M389" s="64" t="str">
        <f>K383</f>
        <v/>
      </c>
      <c r="N389" s="60"/>
    </row>
    <row r="390" spans="1:14" x14ac:dyDescent="0.25">
      <c r="A390" s="28" t="str">
        <f>_xlfn.XLOOKUP(P!C390,'Banco de Dados'!$B$3:$B$274,'Banco de Dados'!$K$3:$K$274,"")</f>
        <v/>
      </c>
      <c r="B390" s="2">
        <v>0</v>
      </c>
      <c r="C390" s="2">
        <v>0</v>
      </c>
      <c r="D390" s="2">
        <v>0</v>
      </c>
      <c r="E390" s="2">
        <v>0</v>
      </c>
      <c r="F390" s="32" t="e">
        <f t="shared" si="34"/>
        <v>#DIV/0!</v>
      </c>
      <c r="G390" s="3" t="e">
        <f t="shared" si="33"/>
        <v>#VALUE!</v>
      </c>
      <c r="H390" s="3" t="e">
        <f t="shared" si="33"/>
        <v>#VALUE!</v>
      </c>
      <c r="J390" s="7"/>
    </row>
    <row r="391" spans="1:14" ht="15.75" x14ac:dyDescent="0.25">
      <c r="A391" s="28" t="str">
        <f>_xlfn.XLOOKUP(P!C391,'Banco de Dados'!$B$3:$B$274,'Banco de Dados'!$K$3:$K$274,"")</f>
        <v/>
      </c>
      <c r="B391" s="2">
        <v>0</v>
      </c>
      <c r="C391" s="2">
        <v>0</v>
      </c>
      <c r="D391" s="2">
        <v>0</v>
      </c>
      <c r="E391" s="2">
        <v>0</v>
      </c>
      <c r="F391" s="32" t="e">
        <f t="shared" si="34"/>
        <v>#DIV/0!</v>
      </c>
      <c r="G391" s="3" t="e">
        <f t="shared" si="33"/>
        <v>#VALUE!</v>
      </c>
      <c r="H391" s="3" t="e">
        <f t="shared" si="33"/>
        <v>#VALUE!</v>
      </c>
      <c r="J391" s="7"/>
      <c r="K391" s="165" t="s">
        <v>218</v>
      </c>
      <c r="L391" s="166"/>
      <c r="M391" s="167"/>
    </row>
    <row r="392" spans="1:14" x14ac:dyDescent="0.25">
      <c r="A392" s="28" t="str">
        <f>_xlfn.XLOOKUP(P!C392,'Banco de Dados'!$B$3:$B$274,'Banco de Dados'!$K$3:$K$274,"")</f>
        <v/>
      </c>
      <c r="B392" s="2">
        <v>0</v>
      </c>
      <c r="C392" s="2">
        <v>0</v>
      </c>
      <c r="D392" s="2">
        <v>0</v>
      </c>
      <c r="E392" s="2">
        <v>0</v>
      </c>
      <c r="F392" s="32" t="e">
        <f t="shared" si="34"/>
        <v>#DIV/0!</v>
      </c>
      <c r="G392" s="3" t="e">
        <f t="shared" si="33"/>
        <v>#VALUE!</v>
      </c>
      <c r="H392" s="3" t="e">
        <f t="shared" si="33"/>
        <v>#VALUE!</v>
      </c>
      <c r="J392" s="7"/>
      <c r="K392" s="104" t="s">
        <v>236</v>
      </c>
      <c r="L392" s="108" t="str">
        <f>K383</f>
        <v/>
      </c>
      <c r="M392" s="109" t="str">
        <f>M383</f>
        <v/>
      </c>
    </row>
    <row r="393" spans="1:14" x14ac:dyDescent="0.25">
      <c r="A393" s="28" t="str">
        <f>_xlfn.XLOOKUP(P!C393,'Banco de Dados'!$B$3:$B$274,'Banco de Dados'!$K$3:$K$274,"")</f>
        <v/>
      </c>
      <c r="B393" s="2">
        <v>0</v>
      </c>
      <c r="C393" s="2">
        <v>0</v>
      </c>
      <c r="D393" s="2">
        <v>0</v>
      </c>
      <c r="E393" s="2">
        <v>0</v>
      </c>
      <c r="F393" s="32" t="e">
        <f t="shared" si="34"/>
        <v>#DIV/0!</v>
      </c>
      <c r="G393" s="3" t="e">
        <f t="shared" si="33"/>
        <v>#VALUE!</v>
      </c>
      <c r="H393" s="3" t="e">
        <f t="shared" si="33"/>
        <v>#VALUE!</v>
      </c>
      <c r="J393" s="7"/>
      <c r="K393" s="104" t="s">
        <v>237</v>
      </c>
      <c r="L393" s="105">
        <f>$L$9</f>
        <v>1.988</v>
      </c>
      <c r="M393" s="106">
        <f>$L$10</f>
        <v>3.4000000000000002E-2</v>
      </c>
    </row>
    <row r="394" spans="1:14" x14ac:dyDescent="0.25">
      <c r="A394" s="28" t="str">
        <f>_xlfn.XLOOKUP(P!C394,'Banco de Dados'!$B$3:$B$274,'Banco de Dados'!$K$3:$K$274,"")</f>
        <v/>
      </c>
      <c r="B394" s="2">
        <v>0</v>
      </c>
      <c r="C394" s="2">
        <v>0</v>
      </c>
      <c r="D394" s="2">
        <v>0</v>
      </c>
      <c r="E394" s="2">
        <v>0</v>
      </c>
      <c r="F394" s="32" t="e">
        <f t="shared" si="34"/>
        <v>#DIV/0!</v>
      </c>
      <c r="G394" s="3" t="e">
        <f t="shared" si="33"/>
        <v>#VALUE!</v>
      </c>
      <c r="H394" s="3" t="e">
        <f t="shared" si="33"/>
        <v>#VALUE!</v>
      </c>
      <c r="J394" s="7"/>
      <c r="K394" s="104" t="s">
        <v>238</v>
      </c>
      <c r="L394" s="105">
        <f>$M$11</f>
        <v>1257</v>
      </c>
      <c r="M394" s="106">
        <f>$M$12</f>
        <v>118</v>
      </c>
    </row>
    <row r="395" spans="1:14" x14ac:dyDescent="0.25">
      <c r="A395" s="28" t="str">
        <f>_xlfn.XLOOKUP(P!C395,'Banco de Dados'!$B$3:$B$274,'Banco de Dados'!$K$3:$K$274,"")</f>
        <v/>
      </c>
      <c r="B395" s="2">
        <v>0</v>
      </c>
      <c r="C395" s="2">
        <v>0</v>
      </c>
      <c r="D395" s="2">
        <v>0</v>
      </c>
      <c r="E395" s="2">
        <v>0</v>
      </c>
      <c r="F395" s="32" t="e">
        <f t="shared" si="34"/>
        <v>#DIV/0!</v>
      </c>
      <c r="G395" s="3" t="e">
        <f t="shared" si="33"/>
        <v>#VALUE!</v>
      </c>
      <c r="H395" s="3" t="e">
        <f t="shared" si="33"/>
        <v>#VALUE!</v>
      </c>
      <c r="J395" s="7"/>
      <c r="K395" s="69" t="s">
        <v>217</v>
      </c>
      <c r="L395" s="110" t="e">
        <f>SQRT(((M392/L392)^2)+((M393/L393)^2)+((M394/L394)^2))</f>
        <v>#VALUE!</v>
      </c>
      <c r="M395" s="71" t="str">
        <f>M404</f>
        <v>mg/kg</v>
      </c>
    </row>
    <row r="396" spans="1:14" x14ac:dyDescent="0.25">
      <c r="A396" s="28" t="str">
        <f>_xlfn.XLOOKUP(P!C396,'Banco de Dados'!$B$3:$B$274,'Banco de Dados'!$K$3:$K$274,"")</f>
        <v/>
      </c>
      <c r="B396" s="2">
        <v>0</v>
      </c>
      <c r="C396" s="2">
        <v>0</v>
      </c>
      <c r="D396" s="2">
        <v>0</v>
      </c>
      <c r="E396" s="2">
        <v>0</v>
      </c>
      <c r="F396" s="32" t="e">
        <f t="shared" si="34"/>
        <v>#DIV/0!</v>
      </c>
      <c r="G396" s="3" t="e">
        <f t="shared" si="33"/>
        <v>#VALUE!</v>
      </c>
      <c r="H396" s="3" t="e">
        <f t="shared" si="33"/>
        <v>#VALUE!</v>
      </c>
      <c r="J396" s="7"/>
    </row>
    <row r="397" spans="1:14" x14ac:dyDescent="0.25">
      <c r="A397" s="28" t="str">
        <f>_xlfn.XLOOKUP(P!C397,'Banco de Dados'!$B$3:$B$274,'Banco de Dados'!$K$3:$K$274,"")</f>
        <v/>
      </c>
      <c r="B397" s="2">
        <v>0</v>
      </c>
      <c r="C397" s="2">
        <v>0</v>
      </c>
      <c r="D397" s="2">
        <v>0</v>
      </c>
      <c r="E397" s="2">
        <v>0</v>
      </c>
      <c r="F397" s="32" t="e">
        <f t="shared" si="34"/>
        <v>#DIV/0!</v>
      </c>
      <c r="G397" s="3" t="e">
        <f t="shared" si="33"/>
        <v>#VALUE!</v>
      </c>
      <c r="H397" s="3" t="e">
        <f t="shared" si="33"/>
        <v>#VALUE!</v>
      </c>
      <c r="J397" s="7"/>
    </row>
    <row r="398" spans="1:14" x14ac:dyDescent="0.25">
      <c r="A398" s="28" t="str">
        <f>_xlfn.XLOOKUP(P!C398,'Banco de Dados'!$B$3:$B$274,'Banco de Dados'!$K$3:$K$274,"")</f>
        <v/>
      </c>
      <c r="B398" s="2">
        <v>0</v>
      </c>
      <c r="C398" s="2">
        <v>0</v>
      </c>
      <c r="D398" s="2">
        <v>0</v>
      </c>
      <c r="E398" s="2">
        <v>0</v>
      </c>
      <c r="F398" s="32" t="e">
        <f t="shared" si="34"/>
        <v>#DIV/0!</v>
      </c>
      <c r="G398" s="3" t="e">
        <f t="shared" si="33"/>
        <v>#VALUE!</v>
      </c>
      <c r="H398" s="3" t="e">
        <f t="shared" si="33"/>
        <v>#VALUE!</v>
      </c>
      <c r="J398" s="7"/>
    </row>
    <row r="399" spans="1:14" x14ac:dyDescent="0.25">
      <c r="A399" s="28" t="str">
        <f>_xlfn.XLOOKUP(P!C399,'Banco de Dados'!$B$3:$B$274,'Banco de Dados'!$K$3:$K$274,"")</f>
        <v/>
      </c>
      <c r="B399" s="2">
        <v>0</v>
      </c>
      <c r="C399" s="2">
        <v>0</v>
      </c>
      <c r="D399" s="2">
        <v>0</v>
      </c>
      <c r="E399" s="2">
        <v>0</v>
      </c>
      <c r="F399" s="32" t="e">
        <f t="shared" si="34"/>
        <v>#DIV/0!</v>
      </c>
      <c r="G399" s="3" t="e">
        <f t="shared" si="33"/>
        <v>#VALUE!</v>
      </c>
      <c r="H399" s="3" t="e">
        <f t="shared" si="33"/>
        <v>#VALUE!</v>
      </c>
      <c r="J399" s="7"/>
    </row>
    <row r="400" spans="1:14" x14ac:dyDescent="0.25">
      <c r="A400" s="28" t="str">
        <f>_xlfn.XLOOKUP(P!C400,'Banco de Dados'!$B$3:$B$274,'Banco de Dados'!$K$3:$K$274,"")</f>
        <v/>
      </c>
      <c r="B400" s="2">
        <v>0</v>
      </c>
      <c r="C400" s="2">
        <v>0</v>
      </c>
      <c r="D400" s="2">
        <v>0</v>
      </c>
      <c r="E400" s="2">
        <v>0</v>
      </c>
      <c r="F400" s="32" t="e">
        <f t="shared" si="34"/>
        <v>#DIV/0!</v>
      </c>
      <c r="G400" s="3" t="e">
        <f t="shared" si="33"/>
        <v>#VALUE!</v>
      </c>
      <c r="H400" s="3" t="e">
        <f t="shared" si="33"/>
        <v>#VALUE!</v>
      </c>
      <c r="J400" s="7"/>
    </row>
    <row r="401" spans="1:14" x14ac:dyDescent="0.25">
      <c r="A401" s="28" t="str">
        <f>_xlfn.XLOOKUP(P!C401,'Banco de Dados'!$B$3:$B$274,'Banco de Dados'!$K$3:$K$274,"")</f>
        <v/>
      </c>
      <c r="B401" s="2">
        <v>0</v>
      </c>
      <c r="C401" s="2">
        <v>0</v>
      </c>
      <c r="D401" s="2">
        <v>0</v>
      </c>
      <c r="E401" s="2">
        <v>0</v>
      </c>
      <c r="F401" s="32" t="e">
        <f t="shared" si="34"/>
        <v>#DIV/0!</v>
      </c>
      <c r="G401" s="3" t="e">
        <f t="shared" si="33"/>
        <v>#VALUE!</v>
      </c>
      <c r="H401" s="3" t="e">
        <f t="shared" si="33"/>
        <v>#VALUE!</v>
      </c>
      <c r="J401" s="7"/>
    </row>
    <row r="402" spans="1:14" x14ac:dyDescent="0.25">
      <c r="A402" s="28" t="str">
        <f>_xlfn.XLOOKUP(P!C402,'Banco de Dados'!$B$3:$B$274,'Banco de Dados'!$K$3:$K$274,"")</f>
        <v/>
      </c>
      <c r="B402" s="2">
        <v>0</v>
      </c>
      <c r="C402" s="2">
        <v>0</v>
      </c>
      <c r="D402" s="2">
        <v>0</v>
      </c>
      <c r="E402" s="17">
        <v>0</v>
      </c>
      <c r="F402" s="32" t="e">
        <f t="shared" si="34"/>
        <v>#DIV/0!</v>
      </c>
      <c r="G402" s="3" t="e">
        <f t="shared" si="33"/>
        <v>#VALUE!</v>
      </c>
      <c r="H402" s="3" t="e">
        <f t="shared" si="33"/>
        <v>#VALUE!</v>
      </c>
      <c r="J402" s="7"/>
    </row>
    <row r="403" spans="1:14" ht="15.75" x14ac:dyDescent="0.25">
      <c r="A403" s="28" t="str">
        <f>_xlfn.XLOOKUP(P!C403,'Banco de Dados'!$B$3:$B$274,'Banco de Dados'!$K$3:$K$274,"")</f>
        <v/>
      </c>
      <c r="B403" s="2">
        <v>0</v>
      </c>
      <c r="C403" s="2">
        <v>0</v>
      </c>
      <c r="D403" s="2">
        <v>0</v>
      </c>
      <c r="E403" s="2">
        <v>0</v>
      </c>
      <c r="F403" s="32" t="e">
        <f t="shared" si="34"/>
        <v>#DIV/0!</v>
      </c>
      <c r="G403" s="3" t="e">
        <f t="shared" si="33"/>
        <v>#VALUE!</v>
      </c>
      <c r="H403" s="3" t="e">
        <f t="shared" si="33"/>
        <v>#VALUE!</v>
      </c>
      <c r="J403" s="7"/>
      <c r="K403" s="101" t="s">
        <v>216</v>
      </c>
      <c r="L403" s="102">
        <f>K381</f>
        <v>0</v>
      </c>
      <c r="M403" s="103" t="str">
        <f>M381</f>
        <v>Cromo</v>
      </c>
    </row>
    <row r="404" spans="1:14" x14ac:dyDescent="0.25">
      <c r="A404" s="28" t="str">
        <f>_xlfn.XLOOKUP(P!C404,'Banco de Dados'!$B$3:$B$274,'Banco de Dados'!$K$3:$K$274,"")</f>
        <v/>
      </c>
      <c r="B404" s="2">
        <v>0</v>
      </c>
      <c r="C404" s="2">
        <v>0</v>
      </c>
      <c r="D404" s="2">
        <v>0</v>
      </c>
      <c r="E404" s="2">
        <v>0</v>
      </c>
      <c r="F404" s="32" t="e">
        <f t="shared" si="34"/>
        <v>#DIV/0!</v>
      </c>
      <c r="G404" s="3" t="e">
        <f t="shared" si="33"/>
        <v>#VALUE!</v>
      </c>
      <c r="H404" s="3" t="e">
        <f t="shared" si="33"/>
        <v>#VALUE!</v>
      </c>
      <c r="J404" s="7"/>
      <c r="K404" s="68" t="s">
        <v>68</v>
      </c>
      <c r="L404" s="29" t="e">
        <f>(K387*M389)/M387</f>
        <v>#VALUE!</v>
      </c>
      <c r="M404" s="66" t="str">
        <f>$M$9</f>
        <v>mg/kg</v>
      </c>
    </row>
    <row r="405" spans="1:14" x14ac:dyDescent="0.25">
      <c r="A405" s="28" t="str">
        <f>_xlfn.XLOOKUP(P!C405,'Banco de Dados'!$B$3:$B$274,'Banco de Dados'!$K$3:$K$274,"")</f>
        <v/>
      </c>
      <c r="B405" s="2">
        <v>0</v>
      </c>
      <c r="C405" s="2">
        <v>0</v>
      </c>
      <c r="D405" s="2">
        <v>0</v>
      </c>
      <c r="E405" s="2">
        <v>0</v>
      </c>
      <c r="F405" s="32" t="e">
        <f t="shared" si="34"/>
        <v>#DIV/0!</v>
      </c>
      <c r="G405" s="3" t="e">
        <f t="shared" si="33"/>
        <v>#VALUE!</v>
      </c>
      <c r="H405" s="3" t="e">
        <f t="shared" si="33"/>
        <v>#VALUE!</v>
      </c>
      <c r="J405" s="7"/>
      <c r="K405" s="111" t="s">
        <v>246</v>
      </c>
      <c r="L405" s="126" t="e">
        <f>SQRT(((M392/L392)^2)+((M393/L393)^2)+((M394/L394)^2))</f>
        <v>#VALUE!</v>
      </c>
      <c r="M405" s="66"/>
    </row>
    <row r="406" spans="1:14" x14ac:dyDescent="0.25">
      <c r="A406" s="28" t="str">
        <f>_xlfn.XLOOKUP(P!C406,'Banco de Dados'!$B$3:$B$274,'Banco de Dados'!$K$3:$K$274,"")</f>
        <v/>
      </c>
      <c r="B406" s="2">
        <v>0</v>
      </c>
      <c r="C406" s="2">
        <v>0</v>
      </c>
      <c r="D406" s="2">
        <v>0</v>
      </c>
      <c r="E406" s="2">
        <v>0</v>
      </c>
      <c r="F406" s="32" t="e">
        <f t="shared" si="34"/>
        <v>#DIV/0!</v>
      </c>
      <c r="G406" s="3" t="e">
        <f t="shared" si="33"/>
        <v>#VALUE!</v>
      </c>
      <c r="H406" s="3" t="e">
        <f t="shared" si="33"/>
        <v>#VALUE!</v>
      </c>
      <c r="J406" s="7"/>
      <c r="K406" s="69" t="s">
        <v>247</v>
      </c>
      <c r="L406" s="127" t="e">
        <f>L405*L404</f>
        <v>#VALUE!</v>
      </c>
      <c r="M406" s="71" t="str">
        <f>$M$9</f>
        <v>mg/kg</v>
      </c>
    </row>
    <row r="407" spans="1:14" x14ac:dyDescent="0.25">
      <c r="A407" s="28" t="str">
        <f>_xlfn.XLOOKUP(P!C407,'Banco de Dados'!$B$3:$B$274,'Banco de Dados'!$K$3:$K$274,"")</f>
        <v/>
      </c>
      <c r="B407" s="2">
        <v>0</v>
      </c>
      <c r="C407" s="2">
        <v>0</v>
      </c>
      <c r="D407" s="2">
        <v>0</v>
      </c>
      <c r="E407" s="2">
        <v>0</v>
      </c>
      <c r="F407" s="32" t="e">
        <f t="shared" si="34"/>
        <v>#DIV/0!</v>
      </c>
      <c r="G407" s="3" t="e">
        <f t="shared" si="33"/>
        <v>#VALUE!</v>
      </c>
      <c r="H407" s="3" t="e">
        <f t="shared" si="33"/>
        <v>#VALUE!</v>
      </c>
      <c r="J407" s="7"/>
      <c r="K407" s="123"/>
      <c r="L407" s="124"/>
    </row>
    <row r="408" spans="1:14" x14ac:dyDescent="0.25">
      <c r="A408" s="28" t="str">
        <f>_xlfn.XLOOKUP(P!C408,'Banco de Dados'!$B$3:$B$274,'Banco de Dados'!$K$3:$K$274,"")</f>
        <v/>
      </c>
      <c r="B408" s="2">
        <v>0</v>
      </c>
      <c r="C408" s="2">
        <v>0</v>
      </c>
      <c r="D408" s="2">
        <v>0</v>
      </c>
      <c r="E408" s="2">
        <v>0</v>
      </c>
      <c r="F408" s="32" t="e">
        <f t="shared" si="34"/>
        <v>#DIV/0!</v>
      </c>
      <c r="G408" s="3" t="e">
        <f t="shared" si="33"/>
        <v>#VALUE!</v>
      </c>
      <c r="H408" s="3" t="e">
        <f t="shared" si="33"/>
        <v>#VALUE!</v>
      </c>
      <c r="J408" s="7"/>
    </row>
    <row r="409" spans="1:14" x14ac:dyDescent="0.25">
      <c r="A409" s="28" t="str">
        <f>_xlfn.XLOOKUP(P!C409,'Banco de Dados'!$B$3:$B$274,'Banco de Dados'!$K$3:$K$274,"")</f>
        <v/>
      </c>
      <c r="B409" s="2">
        <v>0</v>
      </c>
      <c r="C409" s="2">
        <v>0</v>
      </c>
      <c r="D409" s="2">
        <v>0</v>
      </c>
      <c r="E409" s="2">
        <v>0</v>
      </c>
      <c r="F409" s="32" t="e">
        <f t="shared" si="34"/>
        <v>#DIV/0!</v>
      </c>
      <c r="G409" s="3" t="e">
        <f t="shared" si="33"/>
        <v>#VALUE!</v>
      </c>
      <c r="H409" s="3" t="e">
        <f t="shared" si="33"/>
        <v>#VALUE!</v>
      </c>
      <c r="J409" s="7"/>
    </row>
    <row r="410" spans="1:14" x14ac:dyDescent="0.25">
      <c r="A410" s="28" t="str">
        <f>_xlfn.XLOOKUP(P!C410,'Banco de Dados'!$B$3:$B$274,'Banco de Dados'!$K$3:$K$274,"")</f>
        <v/>
      </c>
      <c r="B410" s="2">
        <v>0</v>
      </c>
      <c r="C410" s="2">
        <v>0</v>
      </c>
      <c r="D410" s="2">
        <v>0</v>
      </c>
      <c r="E410" s="2">
        <v>0</v>
      </c>
      <c r="F410" s="32" t="e">
        <f t="shared" si="34"/>
        <v>#DIV/0!</v>
      </c>
      <c r="G410" s="3" t="e">
        <f t="shared" ref="G410:H412" si="35">D410*$E$380</f>
        <v>#VALUE!</v>
      </c>
      <c r="H410" s="3" t="e">
        <f t="shared" si="35"/>
        <v>#VALUE!</v>
      </c>
      <c r="J410" s="7"/>
    </row>
    <row r="411" spans="1:14" x14ac:dyDescent="0.25">
      <c r="A411" s="28" t="str">
        <f>_xlfn.XLOOKUP(P!C411,'Banco de Dados'!$B$3:$B$274,'Banco de Dados'!$K$3:$K$274,"")</f>
        <v/>
      </c>
      <c r="B411" s="2">
        <v>0</v>
      </c>
      <c r="C411" s="2">
        <v>0</v>
      </c>
      <c r="D411" s="2">
        <v>0</v>
      </c>
      <c r="E411" s="2">
        <v>0</v>
      </c>
      <c r="F411" s="32" t="e">
        <f t="shared" si="34"/>
        <v>#DIV/0!</v>
      </c>
      <c r="G411" s="3" t="e">
        <f t="shared" si="35"/>
        <v>#VALUE!</v>
      </c>
      <c r="H411" s="3" t="e">
        <f t="shared" si="35"/>
        <v>#VALUE!</v>
      </c>
      <c r="J411" s="7"/>
    </row>
    <row r="412" spans="1:14" x14ac:dyDescent="0.25">
      <c r="A412" s="28" t="str">
        <f>_xlfn.XLOOKUP(P!C412,'Banco de Dados'!$B$3:$B$274,'Banco de Dados'!$K$3:$K$274,"")</f>
        <v/>
      </c>
      <c r="B412" s="2">
        <v>0</v>
      </c>
      <c r="C412" s="2">
        <v>0</v>
      </c>
      <c r="D412" s="2">
        <v>0</v>
      </c>
      <c r="E412" s="2">
        <v>0</v>
      </c>
      <c r="F412" s="32" t="e">
        <f t="shared" si="34"/>
        <v>#DIV/0!</v>
      </c>
      <c r="G412" s="3" t="e">
        <f t="shared" si="35"/>
        <v>#VALUE!</v>
      </c>
      <c r="H412" s="3" t="e">
        <f t="shared" si="35"/>
        <v>#VALUE!</v>
      </c>
      <c r="J412" s="7"/>
    </row>
    <row r="413" spans="1:14" x14ac:dyDescent="0.25">
      <c r="A413" s="21"/>
      <c r="B413" s="21"/>
      <c r="C413" s="21"/>
      <c r="D413" s="21"/>
      <c r="E413" s="21"/>
      <c r="F413" s="77"/>
      <c r="G413" s="21"/>
      <c r="H413" s="21"/>
      <c r="J413" s="21"/>
      <c r="K413" s="21"/>
      <c r="L413" s="21"/>
      <c r="M413" s="21"/>
      <c r="N413" s="21"/>
    </row>
    <row r="414" spans="1:14" ht="15.75" x14ac:dyDescent="0.25">
      <c r="A414" s="36">
        <f>'Nome das Amostras'!A16</f>
        <v>0</v>
      </c>
      <c r="B414" s="164" t="e">
        <f>VLOOKUP(A414,'Nome das Amostras'!$A$3:$D$28,2,FALSE)</f>
        <v>#N/A</v>
      </c>
      <c r="C414" s="164"/>
      <c r="D414" s="51" t="s">
        <v>65</v>
      </c>
      <c r="E414" s="52" t="e">
        <f>'Banco de Dados'!$O$13/'Banco de Dados'!CU13</f>
        <v>#VALUE!</v>
      </c>
      <c r="F414" s="74"/>
      <c r="G414" s="3"/>
      <c r="H414" s="3"/>
      <c r="J414" s="7"/>
    </row>
    <row r="415" spans="1:14" ht="15.75" x14ac:dyDescent="0.25">
      <c r="A415" s="107" t="s">
        <v>1</v>
      </c>
      <c r="B415" s="107" t="s">
        <v>0</v>
      </c>
      <c r="C415" s="107" t="s">
        <v>212</v>
      </c>
      <c r="D415" s="107" t="s">
        <v>209</v>
      </c>
      <c r="E415" s="107" t="s">
        <v>213</v>
      </c>
      <c r="F415" s="76" t="s">
        <v>219</v>
      </c>
      <c r="G415" s="54" t="s">
        <v>140</v>
      </c>
      <c r="H415" s="54" t="s">
        <v>66</v>
      </c>
      <c r="J415" s="7"/>
      <c r="K415" s="100">
        <f>A414</f>
        <v>0</v>
      </c>
      <c r="L415" s="55" t="s">
        <v>215</v>
      </c>
      <c r="M415" s="41" t="str">
        <f>$A$1</f>
        <v>Cromo</v>
      </c>
      <c r="N415" s="3"/>
    </row>
    <row r="416" spans="1:14" x14ac:dyDescent="0.25">
      <c r="A416" s="28" t="str">
        <f>_xlfn.XLOOKUP(P!C416,'Banco de Dados'!$B$3:$B$274,'Banco de Dados'!$K$3:$K$274,"")</f>
        <v/>
      </c>
      <c r="B416" s="2" cm="1">
        <f t="array" ref="B416:E446">Dados!CQ5:CT35</f>
        <v>0</v>
      </c>
      <c r="C416" s="2">
        <v>0</v>
      </c>
      <c r="D416" s="2">
        <v>0</v>
      </c>
      <c r="E416" s="2">
        <v>0</v>
      </c>
      <c r="F416" s="32" t="e">
        <f>(E416*100)/D416</f>
        <v>#DIV/0!</v>
      </c>
      <c r="G416" s="3" t="e">
        <f t="shared" ref="G416:H443" si="36">D416*$E$414</f>
        <v>#VALUE!</v>
      </c>
      <c r="H416" s="3" t="e">
        <f t="shared" si="36"/>
        <v>#VALUE!</v>
      </c>
      <c r="J416" s="7"/>
      <c r="K416" s="5" t="s">
        <v>210</v>
      </c>
      <c r="L416" s="5"/>
      <c r="M416" s="5" t="s">
        <v>211</v>
      </c>
    </row>
    <row r="417" spans="1:14" x14ac:dyDescent="0.25">
      <c r="A417" s="28" t="str">
        <f>_xlfn.XLOOKUP(P!C417,'Banco de Dados'!$B$3:$B$274,'Banco de Dados'!$K$3:$K$274,"")</f>
        <v/>
      </c>
      <c r="B417" s="2">
        <v>0</v>
      </c>
      <c r="C417" s="2">
        <v>0</v>
      </c>
      <c r="D417" s="2">
        <v>0</v>
      </c>
      <c r="E417" s="2">
        <v>0</v>
      </c>
      <c r="F417" s="32" t="e">
        <f t="shared" ref="F417:F446" si="37">(E417*100)/D417</f>
        <v>#DIV/0!</v>
      </c>
      <c r="G417" s="3" t="e">
        <f t="shared" si="36"/>
        <v>#VALUE!</v>
      </c>
      <c r="H417" s="3" t="e">
        <f t="shared" si="36"/>
        <v>#VALUE!</v>
      </c>
      <c r="J417" s="7"/>
      <c r="K417" s="6" t="str">
        <f>_xlfn.XLOOKUP($B$4,A416:A443,G416:G443,"")</f>
        <v/>
      </c>
      <c r="L417" s="6"/>
      <c r="M417" s="6" t="str">
        <f>_xlfn.XLOOKUP($B$4,A416:A443,H416:H443,"")</f>
        <v/>
      </c>
    </row>
    <row r="418" spans="1:14" x14ac:dyDescent="0.25">
      <c r="A418" s="28" t="str">
        <f>_xlfn.XLOOKUP(P!C418,'Banco de Dados'!$B$3:$B$274,'Banco de Dados'!$K$3:$K$274,"")</f>
        <v/>
      </c>
      <c r="B418" s="2">
        <v>0</v>
      </c>
      <c r="C418" s="2">
        <v>0</v>
      </c>
      <c r="D418" s="2">
        <v>0</v>
      </c>
      <c r="E418" s="2">
        <v>0</v>
      </c>
      <c r="F418" s="32" t="e">
        <f t="shared" si="37"/>
        <v>#DIV/0!</v>
      </c>
      <c r="G418" s="3" t="e">
        <f t="shared" si="36"/>
        <v>#VALUE!</v>
      </c>
      <c r="H418" s="3" t="e">
        <f t="shared" si="36"/>
        <v>#VALUE!</v>
      </c>
      <c r="J418" s="7"/>
    </row>
    <row r="419" spans="1:14" ht="15.75" x14ac:dyDescent="0.25">
      <c r="A419" s="28" t="str">
        <f>_xlfn.XLOOKUP(P!C419,'Banco de Dados'!$B$3:$B$274,'Banco de Dados'!$K$3:$K$274,"")</f>
        <v/>
      </c>
      <c r="B419" s="2">
        <v>0</v>
      </c>
      <c r="C419" s="2">
        <v>0</v>
      </c>
      <c r="D419" s="2">
        <v>0</v>
      </c>
      <c r="E419" s="2">
        <v>0</v>
      </c>
      <c r="F419" s="32" t="e">
        <f t="shared" si="37"/>
        <v>#DIV/0!</v>
      </c>
      <c r="G419" s="3" t="e">
        <f t="shared" si="36"/>
        <v>#VALUE!</v>
      </c>
      <c r="H419" s="3" t="e">
        <f t="shared" si="36"/>
        <v>#VALUE!</v>
      </c>
      <c r="K419" s="165" t="s">
        <v>67</v>
      </c>
      <c r="L419" s="166"/>
      <c r="M419" s="167"/>
      <c r="N419"/>
    </row>
    <row r="420" spans="1:14" x14ac:dyDescent="0.25">
      <c r="A420" s="28" t="str">
        <f>_xlfn.XLOOKUP(P!C420,'Banco de Dados'!$B$3:$B$274,'Banco de Dados'!$K$3:$K$274,"")</f>
        <v/>
      </c>
      <c r="B420" s="2">
        <v>0</v>
      </c>
      <c r="C420" s="2">
        <v>0</v>
      </c>
      <c r="D420" s="2">
        <v>0</v>
      </c>
      <c r="E420" s="2">
        <v>0</v>
      </c>
      <c r="F420" s="32" t="e">
        <f t="shared" si="37"/>
        <v>#DIV/0!</v>
      </c>
      <c r="G420" s="3" t="e">
        <f t="shared" si="36"/>
        <v>#VALUE!</v>
      </c>
      <c r="H420" s="3" t="e">
        <f t="shared" si="36"/>
        <v>#VALUE!</v>
      </c>
      <c r="J420" s="7"/>
      <c r="K420" s="104" t="s">
        <v>240</v>
      </c>
      <c r="L420" s="39"/>
      <c r="M420" s="106" t="s">
        <v>209</v>
      </c>
    </row>
    <row r="421" spans="1:14" x14ac:dyDescent="0.25">
      <c r="A421" s="28" t="str">
        <f>_xlfn.XLOOKUP(P!C421,'Banco de Dados'!$B$3:$B$274,'Banco de Dados'!$K$3:$K$274,"")</f>
        <v/>
      </c>
      <c r="B421" s="2">
        <v>0</v>
      </c>
      <c r="C421" s="2">
        <v>0</v>
      </c>
      <c r="D421" s="2">
        <v>0</v>
      </c>
      <c r="E421" s="2">
        <v>0</v>
      </c>
      <c r="F421" s="32" t="e">
        <f t="shared" si="37"/>
        <v>#DIV/0!</v>
      </c>
      <c r="G421" s="3" t="e">
        <f t="shared" si="36"/>
        <v>#VALUE!</v>
      </c>
      <c r="H421" s="3" t="e">
        <f t="shared" si="36"/>
        <v>#VALUE!</v>
      </c>
      <c r="J421" s="58" t="s">
        <v>38</v>
      </c>
      <c r="K421" s="59">
        <f>$L$9</f>
        <v>1.988</v>
      </c>
      <c r="L421" s="60"/>
      <c r="M421" s="61">
        <f>$M$11</f>
        <v>1257</v>
      </c>
      <c r="N421" s="60"/>
    </row>
    <row r="422" spans="1:14" x14ac:dyDescent="0.25">
      <c r="A422" s="28" t="str">
        <f>_xlfn.XLOOKUP(P!C422,'Banco de Dados'!$B$3:$B$274,'Banco de Dados'!$K$3:$K$274,"")</f>
        <v/>
      </c>
      <c r="B422" s="2">
        <v>0</v>
      </c>
      <c r="C422" s="2">
        <v>0</v>
      </c>
      <c r="D422" s="2">
        <v>0</v>
      </c>
      <c r="E422" s="2">
        <v>0</v>
      </c>
      <c r="F422" s="32" t="e">
        <f t="shared" si="37"/>
        <v>#DIV/0!</v>
      </c>
      <c r="G422" s="3" t="e">
        <f t="shared" si="36"/>
        <v>#VALUE!</v>
      </c>
      <c r="H422" s="3" t="e">
        <f t="shared" si="36"/>
        <v>#VALUE!</v>
      </c>
      <c r="J422" s="2"/>
      <c r="K422" s="18"/>
      <c r="L422" s="2" t="s">
        <v>70</v>
      </c>
      <c r="M422" s="19"/>
    </row>
    <row r="423" spans="1:14" x14ac:dyDescent="0.25">
      <c r="A423" s="28" t="str">
        <f>_xlfn.XLOOKUP(P!C423,'Banco de Dados'!$B$3:$B$274,'Banco de Dados'!$K$3:$K$274,"")</f>
        <v/>
      </c>
      <c r="B423" s="2">
        <v>0</v>
      </c>
      <c r="C423" s="2">
        <v>0</v>
      </c>
      <c r="D423" s="2">
        <v>0</v>
      </c>
      <c r="E423" s="2">
        <v>0</v>
      </c>
      <c r="F423" s="32" t="e">
        <f t="shared" si="37"/>
        <v>#DIV/0!</v>
      </c>
      <c r="G423" s="3" t="e">
        <f t="shared" si="36"/>
        <v>#VALUE!</v>
      </c>
      <c r="H423" s="3" t="e">
        <f t="shared" si="36"/>
        <v>#VALUE!</v>
      </c>
      <c r="J423" s="58" t="s">
        <v>69</v>
      </c>
      <c r="K423" s="62" t="s">
        <v>71</v>
      </c>
      <c r="L423" s="63"/>
      <c r="M423" s="64" t="str">
        <f>K417</f>
        <v/>
      </c>
      <c r="N423" s="60"/>
    </row>
    <row r="424" spans="1:14" x14ac:dyDescent="0.25">
      <c r="A424" s="28" t="str">
        <f>_xlfn.XLOOKUP(P!C424,'Banco de Dados'!$B$3:$B$274,'Banco de Dados'!$K$3:$K$274,"")</f>
        <v/>
      </c>
      <c r="B424" s="2">
        <v>0</v>
      </c>
      <c r="C424" s="2">
        <v>0</v>
      </c>
      <c r="D424" s="2">
        <v>0</v>
      </c>
      <c r="E424" s="2">
        <v>0</v>
      </c>
      <c r="F424" s="32" t="e">
        <f t="shared" si="37"/>
        <v>#DIV/0!</v>
      </c>
      <c r="G424" s="3" t="e">
        <f t="shared" si="36"/>
        <v>#VALUE!</v>
      </c>
      <c r="H424" s="3" t="e">
        <f t="shared" si="36"/>
        <v>#VALUE!</v>
      </c>
      <c r="J424" s="7"/>
    </row>
    <row r="425" spans="1:14" ht="15.75" x14ac:dyDescent="0.25">
      <c r="A425" s="28" t="str">
        <f>_xlfn.XLOOKUP(P!C425,'Banco de Dados'!$B$3:$B$274,'Banco de Dados'!$K$3:$K$274,"")</f>
        <v/>
      </c>
      <c r="B425" s="2">
        <v>0</v>
      </c>
      <c r="C425" s="2">
        <v>0</v>
      </c>
      <c r="D425" s="2">
        <v>0</v>
      </c>
      <c r="E425" s="2">
        <v>0</v>
      </c>
      <c r="F425" s="32" t="e">
        <f t="shared" si="37"/>
        <v>#DIV/0!</v>
      </c>
      <c r="G425" s="3" t="e">
        <f t="shared" si="36"/>
        <v>#VALUE!</v>
      </c>
      <c r="H425" s="3" t="e">
        <f t="shared" si="36"/>
        <v>#VALUE!</v>
      </c>
      <c r="J425" s="7"/>
      <c r="K425" s="165" t="s">
        <v>218</v>
      </c>
      <c r="L425" s="166"/>
      <c r="M425" s="167"/>
    </row>
    <row r="426" spans="1:14" x14ac:dyDescent="0.25">
      <c r="A426" s="28" t="str">
        <f>_xlfn.XLOOKUP(P!C426,'Banco de Dados'!$B$3:$B$274,'Banco de Dados'!$K$3:$K$274,"")</f>
        <v/>
      </c>
      <c r="B426" s="2">
        <v>0</v>
      </c>
      <c r="C426" s="2">
        <v>0</v>
      </c>
      <c r="D426" s="2">
        <v>0</v>
      </c>
      <c r="E426" s="2">
        <v>0</v>
      </c>
      <c r="F426" s="32" t="e">
        <f t="shared" si="37"/>
        <v>#DIV/0!</v>
      </c>
      <c r="G426" s="3" t="e">
        <f t="shared" si="36"/>
        <v>#VALUE!</v>
      </c>
      <c r="H426" s="3" t="e">
        <f t="shared" si="36"/>
        <v>#VALUE!</v>
      </c>
      <c r="J426" s="7"/>
      <c r="K426" s="104" t="s">
        <v>236</v>
      </c>
      <c r="L426" s="108" t="str">
        <f>K417</f>
        <v/>
      </c>
      <c r="M426" s="109" t="str">
        <f>M417</f>
        <v/>
      </c>
    </row>
    <row r="427" spans="1:14" x14ac:dyDescent="0.25">
      <c r="A427" s="28" t="str">
        <f>_xlfn.XLOOKUP(P!C427,'Banco de Dados'!$B$3:$B$274,'Banco de Dados'!$K$3:$K$274,"")</f>
        <v/>
      </c>
      <c r="B427" s="2">
        <v>0</v>
      </c>
      <c r="C427" s="2">
        <v>0</v>
      </c>
      <c r="D427" s="2">
        <v>0</v>
      </c>
      <c r="E427" s="2">
        <v>0</v>
      </c>
      <c r="F427" s="32" t="e">
        <f t="shared" si="37"/>
        <v>#DIV/0!</v>
      </c>
      <c r="G427" s="3" t="e">
        <f t="shared" si="36"/>
        <v>#VALUE!</v>
      </c>
      <c r="H427" s="3" t="e">
        <f t="shared" si="36"/>
        <v>#VALUE!</v>
      </c>
      <c r="J427" s="7"/>
      <c r="K427" s="104" t="s">
        <v>237</v>
      </c>
      <c r="L427" s="105">
        <f>$L$9</f>
        <v>1.988</v>
      </c>
      <c r="M427" s="106">
        <f>$L$10</f>
        <v>3.4000000000000002E-2</v>
      </c>
    </row>
    <row r="428" spans="1:14" x14ac:dyDescent="0.25">
      <c r="A428" s="28" t="str">
        <f>_xlfn.XLOOKUP(P!C428,'Banco de Dados'!$B$3:$B$274,'Banco de Dados'!$K$3:$K$274,"")</f>
        <v/>
      </c>
      <c r="B428" s="2">
        <v>0</v>
      </c>
      <c r="C428" s="2">
        <v>0</v>
      </c>
      <c r="D428" s="2">
        <v>0</v>
      </c>
      <c r="E428" s="2">
        <v>0</v>
      </c>
      <c r="F428" s="32" t="e">
        <f t="shared" si="37"/>
        <v>#DIV/0!</v>
      </c>
      <c r="G428" s="3" t="e">
        <f t="shared" si="36"/>
        <v>#VALUE!</v>
      </c>
      <c r="H428" s="3" t="e">
        <f t="shared" si="36"/>
        <v>#VALUE!</v>
      </c>
      <c r="J428" s="7"/>
      <c r="K428" s="104" t="s">
        <v>238</v>
      </c>
      <c r="L428" s="105">
        <f>$M$11</f>
        <v>1257</v>
      </c>
      <c r="M428" s="106">
        <f>$M$12</f>
        <v>118</v>
      </c>
    </row>
    <row r="429" spans="1:14" x14ac:dyDescent="0.25">
      <c r="A429" s="28" t="str">
        <f>_xlfn.XLOOKUP(P!C429,'Banco de Dados'!$B$3:$B$274,'Banco de Dados'!$K$3:$K$274,"")</f>
        <v/>
      </c>
      <c r="B429" s="2">
        <v>0</v>
      </c>
      <c r="C429" s="2">
        <v>0</v>
      </c>
      <c r="D429" s="2">
        <v>0</v>
      </c>
      <c r="E429" s="2">
        <v>0</v>
      </c>
      <c r="F429" s="32" t="e">
        <f t="shared" si="37"/>
        <v>#DIV/0!</v>
      </c>
      <c r="G429" s="3" t="e">
        <f t="shared" si="36"/>
        <v>#VALUE!</v>
      </c>
      <c r="H429" s="3" t="e">
        <f t="shared" si="36"/>
        <v>#VALUE!</v>
      </c>
      <c r="J429" s="7"/>
      <c r="K429" s="69" t="s">
        <v>217</v>
      </c>
      <c r="L429" s="110" t="e">
        <f>SQRT(((M426/L426)^2)+((M427/L427)^2)+((M428/L428)^2))</f>
        <v>#VALUE!</v>
      </c>
      <c r="M429" s="71" t="str">
        <f>M438</f>
        <v>mg/kg</v>
      </c>
    </row>
    <row r="430" spans="1:14" x14ac:dyDescent="0.25">
      <c r="A430" s="28" t="str">
        <f>_xlfn.XLOOKUP(P!C430,'Banco de Dados'!$B$3:$B$274,'Banco de Dados'!$K$3:$K$274,"")</f>
        <v/>
      </c>
      <c r="B430" s="2">
        <v>0</v>
      </c>
      <c r="C430" s="2">
        <v>0</v>
      </c>
      <c r="D430" s="2">
        <v>0</v>
      </c>
      <c r="E430" s="2">
        <v>0</v>
      </c>
      <c r="F430" s="32" t="e">
        <f t="shared" si="37"/>
        <v>#DIV/0!</v>
      </c>
      <c r="G430" s="3" t="e">
        <f t="shared" si="36"/>
        <v>#VALUE!</v>
      </c>
      <c r="H430" s="3" t="e">
        <f t="shared" si="36"/>
        <v>#VALUE!</v>
      </c>
      <c r="J430" s="7"/>
    </row>
    <row r="431" spans="1:14" x14ac:dyDescent="0.25">
      <c r="A431" s="28" t="str">
        <f>_xlfn.XLOOKUP(P!C431,'Banco de Dados'!$B$3:$B$274,'Banco de Dados'!$K$3:$K$274,"")</f>
        <v/>
      </c>
      <c r="B431" s="2">
        <v>0</v>
      </c>
      <c r="C431" s="2">
        <v>0</v>
      </c>
      <c r="D431" s="2">
        <v>0</v>
      </c>
      <c r="E431" s="2">
        <v>0</v>
      </c>
      <c r="F431" s="32" t="e">
        <f t="shared" si="37"/>
        <v>#DIV/0!</v>
      </c>
      <c r="G431" s="3" t="e">
        <f t="shared" si="36"/>
        <v>#VALUE!</v>
      </c>
      <c r="H431" s="3" t="e">
        <f t="shared" si="36"/>
        <v>#VALUE!</v>
      </c>
      <c r="J431" s="7"/>
    </row>
    <row r="432" spans="1:14" x14ac:dyDescent="0.25">
      <c r="A432" s="28" t="str">
        <f>_xlfn.XLOOKUP(P!C432,'Banco de Dados'!$B$3:$B$274,'Banco de Dados'!$K$3:$K$274,"")</f>
        <v/>
      </c>
      <c r="B432" s="2">
        <v>0</v>
      </c>
      <c r="C432" s="2">
        <v>0</v>
      </c>
      <c r="D432" s="2">
        <v>0</v>
      </c>
      <c r="E432" s="2">
        <v>0</v>
      </c>
      <c r="F432" s="32" t="e">
        <f t="shared" si="37"/>
        <v>#DIV/0!</v>
      </c>
      <c r="G432" s="3" t="e">
        <f t="shared" si="36"/>
        <v>#VALUE!</v>
      </c>
      <c r="H432" s="3" t="e">
        <f t="shared" si="36"/>
        <v>#VALUE!</v>
      </c>
      <c r="J432" s="7"/>
    </row>
    <row r="433" spans="1:14" x14ac:dyDescent="0.25">
      <c r="A433" s="28" t="str">
        <f>_xlfn.XLOOKUP(P!C433,'Banco de Dados'!$B$3:$B$274,'Banco de Dados'!$K$3:$K$274,"")</f>
        <v/>
      </c>
      <c r="B433" s="2">
        <v>0</v>
      </c>
      <c r="C433" s="2">
        <v>0</v>
      </c>
      <c r="D433" s="2">
        <v>0</v>
      </c>
      <c r="E433" s="2">
        <v>0</v>
      </c>
      <c r="F433" s="32" t="e">
        <f t="shared" si="37"/>
        <v>#DIV/0!</v>
      </c>
      <c r="G433" s="3" t="e">
        <f t="shared" si="36"/>
        <v>#VALUE!</v>
      </c>
      <c r="H433" s="3" t="e">
        <f t="shared" si="36"/>
        <v>#VALUE!</v>
      </c>
      <c r="J433" s="7"/>
    </row>
    <row r="434" spans="1:14" x14ac:dyDescent="0.25">
      <c r="A434" s="28" t="str">
        <f>_xlfn.XLOOKUP(P!C434,'Banco de Dados'!$B$3:$B$274,'Banco de Dados'!$K$3:$K$274,"")</f>
        <v/>
      </c>
      <c r="B434" s="2">
        <v>0</v>
      </c>
      <c r="C434" s="2">
        <v>0</v>
      </c>
      <c r="D434" s="2">
        <v>0</v>
      </c>
      <c r="E434" s="2">
        <v>0</v>
      </c>
      <c r="F434" s="32" t="e">
        <f t="shared" si="37"/>
        <v>#DIV/0!</v>
      </c>
      <c r="G434" s="3" t="e">
        <f t="shared" si="36"/>
        <v>#VALUE!</v>
      </c>
      <c r="H434" s="3" t="e">
        <f t="shared" si="36"/>
        <v>#VALUE!</v>
      </c>
      <c r="J434" s="7"/>
    </row>
    <row r="435" spans="1:14" x14ac:dyDescent="0.25">
      <c r="A435" s="28" t="str">
        <f>_xlfn.XLOOKUP(P!C435,'Banco de Dados'!$B$3:$B$274,'Banco de Dados'!$K$3:$K$274,"")</f>
        <v/>
      </c>
      <c r="B435" s="2">
        <v>0</v>
      </c>
      <c r="C435" s="2">
        <v>0</v>
      </c>
      <c r="D435" s="2">
        <v>0</v>
      </c>
      <c r="E435" s="2">
        <v>0</v>
      </c>
      <c r="F435" s="32" t="e">
        <f t="shared" si="37"/>
        <v>#DIV/0!</v>
      </c>
      <c r="G435" s="3" t="e">
        <f t="shared" si="36"/>
        <v>#VALUE!</v>
      </c>
      <c r="H435" s="3" t="e">
        <f t="shared" si="36"/>
        <v>#VALUE!</v>
      </c>
      <c r="J435" s="7"/>
    </row>
    <row r="436" spans="1:14" x14ac:dyDescent="0.25">
      <c r="A436" s="28" t="str">
        <f>_xlfn.XLOOKUP(P!C436,'Banco de Dados'!$B$3:$B$274,'Banco de Dados'!$K$3:$K$274,"")</f>
        <v/>
      </c>
      <c r="B436" s="2">
        <v>0</v>
      </c>
      <c r="C436" s="2">
        <v>0</v>
      </c>
      <c r="D436" s="2">
        <v>0</v>
      </c>
      <c r="E436" s="17">
        <v>0</v>
      </c>
      <c r="F436" s="32" t="e">
        <f t="shared" si="37"/>
        <v>#DIV/0!</v>
      </c>
      <c r="G436" s="3" t="e">
        <f t="shared" si="36"/>
        <v>#VALUE!</v>
      </c>
      <c r="H436" s="3" t="e">
        <f t="shared" si="36"/>
        <v>#VALUE!</v>
      </c>
      <c r="J436" s="7"/>
    </row>
    <row r="437" spans="1:14" ht="15.75" x14ac:dyDescent="0.25">
      <c r="A437" s="28" t="str">
        <f>_xlfn.XLOOKUP(P!C437,'Banco de Dados'!$B$3:$B$274,'Banco de Dados'!$K$3:$K$274,"")</f>
        <v/>
      </c>
      <c r="B437" s="2">
        <v>0</v>
      </c>
      <c r="C437" s="2">
        <v>0</v>
      </c>
      <c r="D437" s="2">
        <v>0</v>
      </c>
      <c r="E437" s="2">
        <v>0</v>
      </c>
      <c r="F437" s="32" t="e">
        <f t="shared" si="37"/>
        <v>#DIV/0!</v>
      </c>
      <c r="G437" s="3" t="e">
        <f t="shared" si="36"/>
        <v>#VALUE!</v>
      </c>
      <c r="H437" s="3" t="e">
        <f t="shared" si="36"/>
        <v>#VALUE!</v>
      </c>
      <c r="J437" s="7"/>
      <c r="K437" s="101" t="s">
        <v>216</v>
      </c>
      <c r="L437" s="102">
        <f>K415</f>
        <v>0</v>
      </c>
      <c r="M437" s="103" t="str">
        <f>M415</f>
        <v>Cromo</v>
      </c>
    </row>
    <row r="438" spans="1:14" x14ac:dyDescent="0.25">
      <c r="A438" s="28" t="str">
        <f>_xlfn.XLOOKUP(P!C438,'Banco de Dados'!$B$3:$B$274,'Banco de Dados'!$K$3:$K$274,"")</f>
        <v/>
      </c>
      <c r="B438" s="2">
        <v>0</v>
      </c>
      <c r="C438" s="2">
        <v>0</v>
      </c>
      <c r="D438" s="2">
        <v>0</v>
      </c>
      <c r="E438" s="2">
        <v>0</v>
      </c>
      <c r="F438" s="32" t="e">
        <f t="shared" si="37"/>
        <v>#DIV/0!</v>
      </c>
      <c r="G438" s="3" t="e">
        <f t="shared" si="36"/>
        <v>#VALUE!</v>
      </c>
      <c r="H438" s="3" t="e">
        <f t="shared" si="36"/>
        <v>#VALUE!</v>
      </c>
      <c r="J438" s="7"/>
      <c r="K438" s="68" t="s">
        <v>68</v>
      </c>
      <c r="L438" s="29" t="e">
        <f>(K421*M423)/M421</f>
        <v>#VALUE!</v>
      </c>
      <c r="M438" s="66" t="str">
        <f>$M$9</f>
        <v>mg/kg</v>
      </c>
    </row>
    <row r="439" spans="1:14" x14ac:dyDescent="0.25">
      <c r="A439" s="28" t="str">
        <f>_xlfn.XLOOKUP(P!C439,'Banco de Dados'!$B$3:$B$274,'Banco de Dados'!$K$3:$K$274,"")</f>
        <v/>
      </c>
      <c r="B439" s="2">
        <v>0</v>
      </c>
      <c r="C439" s="2">
        <v>0</v>
      </c>
      <c r="D439" s="2">
        <v>0</v>
      </c>
      <c r="E439" s="2">
        <v>0</v>
      </c>
      <c r="F439" s="32" t="e">
        <f t="shared" si="37"/>
        <v>#DIV/0!</v>
      </c>
      <c r="G439" s="3" t="e">
        <f t="shared" si="36"/>
        <v>#VALUE!</v>
      </c>
      <c r="H439" s="3" t="e">
        <f t="shared" si="36"/>
        <v>#VALUE!</v>
      </c>
      <c r="J439" s="7"/>
      <c r="K439" s="111" t="s">
        <v>246</v>
      </c>
      <c r="L439" s="126" t="e">
        <f>SQRT(((M426/L426)^2)+((M427/L427)^2)+((M428/L428)^2))</f>
        <v>#VALUE!</v>
      </c>
      <c r="M439" s="66"/>
    </row>
    <row r="440" spans="1:14" x14ac:dyDescent="0.25">
      <c r="A440" s="28" t="str">
        <f>_xlfn.XLOOKUP(P!C440,'Banco de Dados'!$B$3:$B$274,'Banco de Dados'!$K$3:$K$274,"")</f>
        <v/>
      </c>
      <c r="B440" s="2">
        <v>0</v>
      </c>
      <c r="C440" s="2">
        <v>0</v>
      </c>
      <c r="D440" s="2">
        <v>0</v>
      </c>
      <c r="E440" s="2">
        <v>0</v>
      </c>
      <c r="F440" s="32" t="e">
        <f t="shared" si="37"/>
        <v>#DIV/0!</v>
      </c>
      <c r="G440" s="3" t="e">
        <f t="shared" si="36"/>
        <v>#VALUE!</v>
      </c>
      <c r="H440" s="3" t="e">
        <f t="shared" si="36"/>
        <v>#VALUE!</v>
      </c>
      <c r="J440" s="7"/>
      <c r="K440" s="69" t="s">
        <v>247</v>
      </c>
      <c r="L440" s="127" t="e">
        <f>L439*L438</f>
        <v>#VALUE!</v>
      </c>
      <c r="M440" s="71" t="str">
        <f>$M$9</f>
        <v>mg/kg</v>
      </c>
    </row>
    <row r="441" spans="1:14" x14ac:dyDescent="0.25">
      <c r="A441" s="28" t="str">
        <f>_xlfn.XLOOKUP(P!C441,'Banco de Dados'!$B$3:$B$274,'Banco de Dados'!$K$3:$K$274,"")</f>
        <v/>
      </c>
      <c r="B441" s="2">
        <v>0</v>
      </c>
      <c r="C441" s="2">
        <v>0</v>
      </c>
      <c r="D441" s="2">
        <v>0</v>
      </c>
      <c r="E441" s="2">
        <v>0</v>
      </c>
      <c r="F441" s="32" t="e">
        <f t="shared" si="37"/>
        <v>#DIV/0!</v>
      </c>
      <c r="G441" s="3" t="e">
        <f t="shared" si="36"/>
        <v>#VALUE!</v>
      </c>
      <c r="H441" s="3" t="e">
        <f t="shared" si="36"/>
        <v>#VALUE!</v>
      </c>
      <c r="J441" s="7"/>
      <c r="K441" s="123"/>
      <c r="L441" s="124"/>
    </row>
    <row r="442" spans="1:14" x14ac:dyDescent="0.25">
      <c r="A442" s="28" t="str">
        <f>_xlfn.XLOOKUP(P!C442,'Banco de Dados'!$B$3:$B$274,'Banco de Dados'!$K$3:$K$274,"")</f>
        <v/>
      </c>
      <c r="B442" s="2">
        <v>0</v>
      </c>
      <c r="C442" s="2">
        <v>0</v>
      </c>
      <c r="D442" s="2">
        <v>0</v>
      </c>
      <c r="E442" s="2">
        <v>0</v>
      </c>
      <c r="F442" s="32" t="e">
        <f t="shared" si="37"/>
        <v>#DIV/0!</v>
      </c>
      <c r="G442" s="3" t="e">
        <f t="shared" si="36"/>
        <v>#VALUE!</v>
      </c>
      <c r="H442" s="3" t="e">
        <f t="shared" si="36"/>
        <v>#VALUE!</v>
      </c>
      <c r="J442" s="7"/>
    </row>
    <row r="443" spans="1:14" x14ac:dyDescent="0.25">
      <c r="A443" s="28" t="str">
        <f>_xlfn.XLOOKUP(P!C443,'Banco de Dados'!$B$3:$B$274,'Banco de Dados'!$K$3:$K$274,"")</f>
        <v/>
      </c>
      <c r="B443" s="2">
        <v>0</v>
      </c>
      <c r="C443" s="2">
        <v>0</v>
      </c>
      <c r="D443" s="2">
        <v>0</v>
      </c>
      <c r="E443" s="2">
        <v>0</v>
      </c>
      <c r="F443" s="32" t="e">
        <f t="shared" si="37"/>
        <v>#DIV/0!</v>
      </c>
      <c r="G443" s="3" t="e">
        <f t="shared" si="36"/>
        <v>#VALUE!</v>
      </c>
      <c r="H443" s="3" t="e">
        <f t="shared" si="36"/>
        <v>#VALUE!</v>
      </c>
      <c r="J443" s="7"/>
    </row>
    <row r="444" spans="1:14" x14ac:dyDescent="0.25">
      <c r="A444" s="28" t="str">
        <f>_xlfn.XLOOKUP(P!C444,'Banco de Dados'!$B$3:$B$274,'Banco de Dados'!$K$3:$K$274,"")</f>
        <v/>
      </c>
      <c r="B444" s="2">
        <v>0</v>
      </c>
      <c r="C444" s="2">
        <v>0</v>
      </c>
      <c r="D444" s="2">
        <v>0</v>
      </c>
      <c r="E444" s="2">
        <v>0</v>
      </c>
      <c r="F444" s="32" t="e">
        <f t="shared" si="37"/>
        <v>#DIV/0!</v>
      </c>
      <c r="G444" s="3" t="e">
        <f t="shared" ref="G444:H446" si="38">D444*$E$414</f>
        <v>#VALUE!</v>
      </c>
      <c r="H444" s="3" t="e">
        <f t="shared" si="38"/>
        <v>#VALUE!</v>
      </c>
      <c r="J444" s="7"/>
    </row>
    <row r="445" spans="1:14" x14ac:dyDescent="0.25">
      <c r="A445" s="28" t="str">
        <f>_xlfn.XLOOKUP(P!C445,'Banco de Dados'!$B$3:$B$274,'Banco de Dados'!$K$3:$K$274,"")</f>
        <v/>
      </c>
      <c r="B445" s="2">
        <v>0</v>
      </c>
      <c r="C445" s="2">
        <v>0</v>
      </c>
      <c r="D445" s="2">
        <v>0</v>
      </c>
      <c r="E445" s="2">
        <v>0</v>
      </c>
      <c r="F445" s="32" t="e">
        <f t="shared" si="37"/>
        <v>#DIV/0!</v>
      </c>
      <c r="G445" s="3" t="e">
        <f t="shared" si="38"/>
        <v>#VALUE!</v>
      </c>
      <c r="H445" s="3" t="e">
        <f t="shared" si="38"/>
        <v>#VALUE!</v>
      </c>
      <c r="J445" s="7"/>
    </row>
    <row r="446" spans="1:14" x14ac:dyDescent="0.25">
      <c r="A446" s="28" t="str">
        <f>_xlfn.XLOOKUP(P!C446,'Banco de Dados'!$B$3:$B$274,'Banco de Dados'!$K$3:$K$274,"")</f>
        <v/>
      </c>
      <c r="B446" s="2">
        <v>0</v>
      </c>
      <c r="C446" s="2">
        <v>0</v>
      </c>
      <c r="D446" s="2">
        <v>0</v>
      </c>
      <c r="E446" s="2">
        <v>0</v>
      </c>
      <c r="F446" s="32" t="e">
        <f t="shared" si="37"/>
        <v>#DIV/0!</v>
      </c>
      <c r="G446" s="3" t="e">
        <f t="shared" si="38"/>
        <v>#VALUE!</v>
      </c>
      <c r="H446" s="3" t="e">
        <f t="shared" si="38"/>
        <v>#VALUE!</v>
      </c>
      <c r="J446" s="7"/>
    </row>
    <row r="447" spans="1:14" x14ac:dyDescent="0.25">
      <c r="A447" s="21"/>
      <c r="B447" s="21"/>
      <c r="C447" s="21"/>
      <c r="D447" s="21"/>
      <c r="E447" s="21"/>
      <c r="F447" s="77"/>
      <c r="G447" s="21"/>
      <c r="H447" s="21"/>
      <c r="J447" s="21"/>
      <c r="K447" s="21"/>
      <c r="L447" s="21"/>
      <c r="M447" s="21"/>
      <c r="N447" s="21"/>
    </row>
    <row r="448" spans="1:14" ht="15.75" x14ac:dyDescent="0.25">
      <c r="A448" s="36">
        <f>'Nome das Amostras'!A17</f>
        <v>0</v>
      </c>
      <c r="B448" s="164" t="e">
        <f>VLOOKUP(A448,'Nome das Amostras'!$A$3:$D$28,2,FALSE)</f>
        <v>#N/A</v>
      </c>
      <c r="C448" s="164"/>
      <c r="D448" s="51" t="s">
        <v>65</v>
      </c>
      <c r="E448" s="52" t="e">
        <f>'Banco de Dados'!$O$13/'Banco de Dados'!DB13</f>
        <v>#VALUE!</v>
      </c>
      <c r="F448" s="74"/>
      <c r="G448" s="3"/>
      <c r="H448" s="3"/>
      <c r="J448" s="7"/>
    </row>
    <row r="449" spans="1:14" ht="15.75" x14ac:dyDescent="0.25">
      <c r="A449" s="107" t="s">
        <v>1</v>
      </c>
      <c r="B449" s="107" t="s">
        <v>0</v>
      </c>
      <c r="C449" s="107" t="s">
        <v>212</v>
      </c>
      <c r="D449" s="107" t="s">
        <v>209</v>
      </c>
      <c r="E449" s="107" t="s">
        <v>213</v>
      </c>
      <c r="F449" s="76" t="s">
        <v>219</v>
      </c>
      <c r="G449" s="54" t="s">
        <v>140</v>
      </c>
      <c r="H449" s="54" t="s">
        <v>66</v>
      </c>
      <c r="J449" s="7"/>
      <c r="K449" s="72">
        <f>A448</f>
        <v>0</v>
      </c>
      <c r="L449" s="55" t="s">
        <v>215</v>
      </c>
      <c r="M449" s="41" t="str">
        <f>$A$1</f>
        <v>Cromo</v>
      </c>
      <c r="N449" s="3"/>
    </row>
    <row r="450" spans="1:14" x14ac:dyDescent="0.25">
      <c r="A450" s="28" t="str">
        <f>_xlfn.XLOOKUP(P!C450,'Banco de Dados'!$B$3:$B$274,'Banco de Dados'!$K$3:$K$274,"")</f>
        <v/>
      </c>
      <c r="B450" s="2" cm="1">
        <f t="array" ref="B450:E480">Dados!CX5:DA35</f>
        <v>0</v>
      </c>
      <c r="C450" s="2">
        <v>0</v>
      </c>
      <c r="D450" s="2">
        <v>0</v>
      </c>
      <c r="E450" s="2">
        <v>0</v>
      </c>
      <c r="F450" s="32" t="e">
        <f>(E450*100)/D450</f>
        <v>#DIV/0!</v>
      </c>
      <c r="G450" s="3" t="e">
        <f t="shared" ref="G450:H477" si="39">D450*$E$448</f>
        <v>#VALUE!</v>
      </c>
      <c r="H450" s="3" t="e">
        <f t="shared" si="39"/>
        <v>#VALUE!</v>
      </c>
      <c r="J450" s="7"/>
      <c r="K450" s="5" t="s">
        <v>210</v>
      </c>
      <c r="L450" s="5"/>
      <c r="M450" s="5" t="s">
        <v>211</v>
      </c>
    </row>
    <row r="451" spans="1:14" x14ac:dyDescent="0.25">
      <c r="A451" s="28" t="str">
        <f>_xlfn.XLOOKUP(P!C451,'Banco de Dados'!$B$3:$B$274,'Banco de Dados'!$K$3:$K$274,"")</f>
        <v/>
      </c>
      <c r="B451" s="2">
        <v>0</v>
      </c>
      <c r="C451" s="2">
        <v>0</v>
      </c>
      <c r="D451" s="2">
        <v>0</v>
      </c>
      <c r="E451" s="2">
        <v>0</v>
      </c>
      <c r="F451" s="32" t="e">
        <f t="shared" ref="F451:F480" si="40">(E451*100)/D451</f>
        <v>#DIV/0!</v>
      </c>
      <c r="G451" s="3" t="e">
        <f t="shared" si="39"/>
        <v>#VALUE!</v>
      </c>
      <c r="H451" s="3" t="e">
        <f t="shared" si="39"/>
        <v>#VALUE!</v>
      </c>
      <c r="J451" s="7"/>
      <c r="K451" s="6" t="str">
        <f>_xlfn.XLOOKUP($B$4,A450:A477,G450:G477,"")</f>
        <v/>
      </c>
      <c r="L451" s="6"/>
      <c r="M451" s="6" t="str">
        <f>_xlfn.XLOOKUP($B$4,A450:A477,H450:H477,"")</f>
        <v/>
      </c>
    </row>
    <row r="452" spans="1:14" x14ac:dyDescent="0.25">
      <c r="A452" s="28" t="str">
        <f>_xlfn.XLOOKUP(P!C452,'Banco de Dados'!$B$3:$B$274,'Banco de Dados'!$K$3:$K$274,"")</f>
        <v/>
      </c>
      <c r="B452" s="2">
        <v>0</v>
      </c>
      <c r="C452" s="2">
        <v>0</v>
      </c>
      <c r="D452" s="2">
        <v>0</v>
      </c>
      <c r="E452" s="2">
        <v>0</v>
      </c>
      <c r="F452" s="32" t="e">
        <f t="shared" si="40"/>
        <v>#DIV/0!</v>
      </c>
      <c r="G452" s="3" t="e">
        <f t="shared" si="39"/>
        <v>#VALUE!</v>
      </c>
      <c r="H452" s="3" t="e">
        <f t="shared" si="39"/>
        <v>#VALUE!</v>
      </c>
      <c r="J452" s="7"/>
    </row>
    <row r="453" spans="1:14" ht="15.75" x14ac:dyDescent="0.25">
      <c r="A453" s="28" t="str">
        <f>_xlfn.XLOOKUP(P!C453,'Banco de Dados'!$B$3:$B$274,'Banco de Dados'!$K$3:$K$274,"")</f>
        <v/>
      </c>
      <c r="B453" s="2">
        <v>0</v>
      </c>
      <c r="C453" s="2">
        <v>0</v>
      </c>
      <c r="D453" s="2">
        <v>0</v>
      </c>
      <c r="E453" s="2">
        <v>0</v>
      </c>
      <c r="F453" s="32" t="e">
        <f t="shared" si="40"/>
        <v>#DIV/0!</v>
      </c>
      <c r="G453" s="3" t="e">
        <f t="shared" si="39"/>
        <v>#VALUE!</v>
      </c>
      <c r="H453" s="3" t="e">
        <f t="shared" si="39"/>
        <v>#VALUE!</v>
      </c>
      <c r="K453" s="165" t="s">
        <v>67</v>
      </c>
      <c r="L453" s="166"/>
      <c r="M453" s="167"/>
      <c r="N453"/>
    </row>
    <row r="454" spans="1:14" x14ac:dyDescent="0.25">
      <c r="A454" s="28" t="str">
        <f>_xlfn.XLOOKUP(P!C454,'Banco de Dados'!$B$3:$B$274,'Banco de Dados'!$K$3:$K$274,"")</f>
        <v/>
      </c>
      <c r="B454" s="2">
        <v>0</v>
      </c>
      <c r="C454" s="2">
        <v>0</v>
      </c>
      <c r="D454" s="2">
        <v>0</v>
      </c>
      <c r="E454" s="2">
        <v>0</v>
      </c>
      <c r="F454" s="32" t="e">
        <f t="shared" si="40"/>
        <v>#DIV/0!</v>
      </c>
      <c r="G454" s="3" t="e">
        <f t="shared" si="39"/>
        <v>#VALUE!</v>
      </c>
      <c r="H454" s="3" t="e">
        <f t="shared" si="39"/>
        <v>#VALUE!</v>
      </c>
      <c r="J454" s="7"/>
      <c r="K454" s="104" t="s">
        <v>240</v>
      </c>
      <c r="L454" s="39"/>
      <c r="M454" s="106" t="s">
        <v>209</v>
      </c>
    </row>
    <row r="455" spans="1:14" x14ac:dyDescent="0.25">
      <c r="A455" s="28" t="str">
        <f>_xlfn.XLOOKUP(P!C455,'Banco de Dados'!$B$3:$B$274,'Banco de Dados'!$K$3:$K$274,"")</f>
        <v/>
      </c>
      <c r="B455" s="2">
        <v>0</v>
      </c>
      <c r="C455" s="2">
        <v>0</v>
      </c>
      <c r="D455" s="2">
        <v>0</v>
      </c>
      <c r="E455" s="2">
        <v>0</v>
      </c>
      <c r="F455" s="32" t="e">
        <f t="shared" si="40"/>
        <v>#DIV/0!</v>
      </c>
      <c r="G455" s="3" t="e">
        <f t="shared" si="39"/>
        <v>#VALUE!</v>
      </c>
      <c r="H455" s="3" t="e">
        <f t="shared" si="39"/>
        <v>#VALUE!</v>
      </c>
      <c r="J455" s="58" t="s">
        <v>38</v>
      </c>
      <c r="K455" s="59">
        <f>$L$9</f>
        <v>1.988</v>
      </c>
      <c r="L455" s="60"/>
      <c r="M455" s="61">
        <f>$M$11</f>
        <v>1257</v>
      </c>
      <c r="N455" s="60"/>
    </row>
    <row r="456" spans="1:14" x14ac:dyDescent="0.25">
      <c r="A456" s="28" t="str">
        <f>_xlfn.XLOOKUP(P!C456,'Banco de Dados'!$B$3:$B$274,'Banco de Dados'!$K$3:$K$274,"")</f>
        <v/>
      </c>
      <c r="B456" s="2">
        <v>0</v>
      </c>
      <c r="C456" s="2">
        <v>0</v>
      </c>
      <c r="D456" s="2">
        <v>0</v>
      </c>
      <c r="E456" s="2">
        <v>0</v>
      </c>
      <c r="F456" s="32" t="e">
        <f t="shared" si="40"/>
        <v>#DIV/0!</v>
      </c>
      <c r="G456" s="3" t="e">
        <f t="shared" si="39"/>
        <v>#VALUE!</v>
      </c>
      <c r="H456" s="3" t="e">
        <f t="shared" si="39"/>
        <v>#VALUE!</v>
      </c>
      <c r="J456" s="2"/>
      <c r="K456" s="18"/>
      <c r="L456" s="2" t="s">
        <v>70</v>
      </c>
      <c r="M456" s="19"/>
    </row>
    <row r="457" spans="1:14" x14ac:dyDescent="0.25">
      <c r="A457" s="28" t="str">
        <f>_xlfn.XLOOKUP(P!C457,'Banco de Dados'!$B$3:$B$274,'Banco de Dados'!$K$3:$K$274,"")</f>
        <v/>
      </c>
      <c r="B457" s="2">
        <v>0</v>
      </c>
      <c r="C457" s="2">
        <v>0</v>
      </c>
      <c r="D457" s="2">
        <v>0</v>
      </c>
      <c r="E457" s="2">
        <v>0</v>
      </c>
      <c r="F457" s="32" t="e">
        <f t="shared" si="40"/>
        <v>#DIV/0!</v>
      </c>
      <c r="G457" s="3" t="e">
        <f t="shared" si="39"/>
        <v>#VALUE!</v>
      </c>
      <c r="H457" s="3" t="e">
        <f t="shared" si="39"/>
        <v>#VALUE!</v>
      </c>
      <c r="J457" s="58" t="s">
        <v>69</v>
      </c>
      <c r="K457" s="62" t="s">
        <v>71</v>
      </c>
      <c r="L457" s="63"/>
      <c r="M457" s="64" t="str">
        <f>K451</f>
        <v/>
      </c>
      <c r="N457" s="60"/>
    </row>
    <row r="458" spans="1:14" x14ac:dyDescent="0.25">
      <c r="A458" s="28" t="str">
        <f>_xlfn.XLOOKUP(P!C458,'Banco de Dados'!$B$3:$B$274,'Banco de Dados'!$K$3:$K$274,"")</f>
        <v/>
      </c>
      <c r="B458" s="2">
        <v>0</v>
      </c>
      <c r="C458" s="2">
        <v>0</v>
      </c>
      <c r="D458" s="2">
        <v>0</v>
      </c>
      <c r="E458" s="2">
        <v>0</v>
      </c>
      <c r="F458" s="32" t="e">
        <f t="shared" si="40"/>
        <v>#DIV/0!</v>
      </c>
      <c r="G458" s="3" t="e">
        <f t="shared" si="39"/>
        <v>#VALUE!</v>
      </c>
      <c r="H458" s="3" t="e">
        <f t="shared" si="39"/>
        <v>#VALUE!</v>
      </c>
      <c r="J458" s="7"/>
    </row>
    <row r="459" spans="1:14" ht="15.75" x14ac:dyDescent="0.25">
      <c r="A459" s="28" t="str">
        <f>_xlfn.XLOOKUP(P!C459,'Banco de Dados'!$B$3:$B$274,'Banco de Dados'!$K$3:$K$274,"")</f>
        <v/>
      </c>
      <c r="B459" s="2">
        <v>0</v>
      </c>
      <c r="C459" s="2">
        <v>0</v>
      </c>
      <c r="D459" s="2">
        <v>0</v>
      </c>
      <c r="E459" s="2">
        <v>0</v>
      </c>
      <c r="F459" s="32" t="e">
        <f t="shared" si="40"/>
        <v>#DIV/0!</v>
      </c>
      <c r="G459" s="3" t="e">
        <f t="shared" si="39"/>
        <v>#VALUE!</v>
      </c>
      <c r="H459" s="3" t="e">
        <f t="shared" si="39"/>
        <v>#VALUE!</v>
      </c>
      <c r="J459" s="7"/>
      <c r="K459" s="165" t="s">
        <v>218</v>
      </c>
      <c r="L459" s="166"/>
      <c r="M459" s="167"/>
    </row>
    <row r="460" spans="1:14" x14ac:dyDescent="0.25">
      <c r="A460" s="28" t="str">
        <f>_xlfn.XLOOKUP(P!C460,'Banco de Dados'!$B$3:$B$274,'Banco de Dados'!$K$3:$K$274,"")</f>
        <v/>
      </c>
      <c r="B460" s="2">
        <v>0</v>
      </c>
      <c r="C460" s="2">
        <v>0</v>
      </c>
      <c r="D460" s="2">
        <v>0</v>
      </c>
      <c r="E460" s="2">
        <v>0</v>
      </c>
      <c r="F460" s="32" t="e">
        <f t="shared" si="40"/>
        <v>#DIV/0!</v>
      </c>
      <c r="G460" s="3" t="e">
        <f t="shared" si="39"/>
        <v>#VALUE!</v>
      </c>
      <c r="H460" s="3" t="e">
        <f t="shared" si="39"/>
        <v>#VALUE!</v>
      </c>
      <c r="J460" s="7"/>
      <c r="K460" s="104" t="s">
        <v>236</v>
      </c>
      <c r="L460" s="108" t="str">
        <f>K451</f>
        <v/>
      </c>
      <c r="M460" s="109" t="str">
        <f>M451</f>
        <v/>
      </c>
    </row>
    <row r="461" spans="1:14" x14ac:dyDescent="0.25">
      <c r="A461" s="28" t="str">
        <f>_xlfn.XLOOKUP(P!C461,'Banco de Dados'!$B$3:$B$274,'Banco de Dados'!$K$3:$K$274,"")</f>
        <v/>
      </c>
      <c r="B461" s="2">
        <v>0</v>
      </c>
      <c r="C461" s="2">
        <v>0</v>
      </c>
      <c r="D461" s="2">
        <v>0</v>
      </c>
      <c r="E461" s="2">
        <v>0</v>
      </c>
      <c r="F461" s="32" t="e">
        <f t="shared" si="40"/>
        <v>#DIV/0!</v>
      </c>
      <c r="G461" s="3" t="e">
        <f t="shared" si="39"/>
        <v>#VALUE!</v>
      </c>
      <c r="H461" s="3" t="e">
        <f t="shared" si="39"/>
        <v>#VALUE!</v>
      </c>
      <c r="J461" s="7"/>
      <c r="K461" s="104" t="s">
        <v>237</v>
      </c>
      <c r="L461" s="105">
        <f>$L$9</f>
        <v>1.988</v>
      </c>
      <c r="M461" s="106">
        <f>$L$10</f>
        <v>3.4000000000000002E-2</v>
      </c>
    </row>
    <row r="462" spans="1:14" x14ac:dyDescent="0.25">
      <c r="A462" s="28" t="str">
        <f>_xlfn.XLOOKUP(P!C462,'Banco de Dados'!$B$3:$B$274,'Banco de Dados'!$K$3:$K$274,"")</f>
        <v/>
      </c>
      <c r="B462" s="2">
        <v>0</v>
      </c>
      <c r="C462" s="2">
        <v>0</v>
      </c>
      <c r="D462" s="2">
        <v>0</v>
      </c>
      <c r="E462" s="2">
        <v>0</v>
      </c>
      <c r="F462" s="32" t="e">
        <f t="shared" si="40"/>
        <v>#DIV/0!</v>
      </c>
      <c r="G462" s="3" t="e">
        <f t="shared" si="39"/>
        <v>#VALUE!</v>
      </c>
      <c r="H462" s="3" t="e">
        <f t="shared" si="39"/>
        <v>#VALUE!</v>
      </c>
      <c r="J462" s="7"/>
      <c r="K462" s="104" t="s">
        <v>238</v>
      </c>
      <c r="L462" s="105">
        <f>$M$11</f>
        <v>1257</v>
      </c>
      <c r="M462" s="106">
        <f>$M$12</f>
        <v>118</v>
      </c>
    </row>
    <row r="463" spans="1:14" x14ac:dyDescent="0.25">
      <c r="A463" s="28" t="str">
        <f>_xlfn.XLOOKUP(P!C463,'Banco de Dados'!$B$3:$B$274,'Banco de Dados'!$K$3:$K$274,"")</f>
        <v/>
      </c>
      <c r="B463" s="2">
        <v>0</v>
      </c>
      <c r="C463" s="2">
        <v>0</v>
      </c>
      <c r="D463" s="2">
        <v>0</v>
      </c>
      <c r="E463" s="2">
        <v>0</v>
      </c>
      <c r="F463" s="32" t="e">
        <f t="shared" si="40"/>
        <v>#DIV/0!</v>
      </c>
      <c r="G463" s="3" t="e">
        <f t="shared" si="39"/>
        <v>#VALUE!</v>
      </c>
      <c r="H463" s="3" t="e">
        <f t="shared" si="39"/>
        <v>#VALUE!</v>
      </c>
      <c r="J463" s="7"/>
      <c r="K463" s="69" t="s">
        <v>217</v>
      </c>
      <c r="L463" s="110" t="e">
        <f>SQRT(((M460/L460)^2)+((M461/L461)^2)+((M462/L462)^2))</f>
        <v>#VALUE!</v>
      </c>
      <c r="M463" s="71" t="str">
        <f>M472</f>
        <v>mg/kg</v>
      </c>
    </row>
    <row r="464" spans="1:14" x14ac:dyDescent="0.25">
      <c r="A464" s="28" t="str">
        <f>_xlfn.XLOOKUP(P!C464,'Banco de Dados'!$B$3:$B$274,'Banco de Dados'!$K$3:$K$274,"")</f>
        <v/>
      </c>
      <c r="B464" s="2">
        <v>0</v>
      </c>
      <c r="C464" s="2">
        <v>0</v>
      </c>
      <c r="D464" s="2">
        <v>0</v>
      </c>
      <c r="E464" s="2">
        <v>0</v>
      </c>
      <c r="F464" s="32" t="e">
        <f t="shared" si="40"/>
        <v>#DIV/0!</v>
      </c>
      <c r="G464" s="3" t="e">
        <f t="shared" si="39"/>
        <v>#VALUE!</v>
      </c>
      <c r="H464" s="3" t="e">
        <f t="shared" si="39"/>
        <v>#VALUE!</v>
      </c>
      <c r="J464" s="7"/>
    </row>
    <row r="465" spans="1:13" x14ac:dyDescent="0.25">
      <c r="A465" s="28" t="str">
        <f>_xlfn.XLOOKUP(P!C465,'Banco de Dados'!$B$3:$B$274,'Banco de Dados'!$K$3:$K$274,"")</f>
        <v/>
      </c>
      <c r="B465" s="2">
        <v>0</v>
      </c>
      <c r="C465" s="2">
        <v>0</v>
      </c>
      <c r="D465" s="2">
        <v>0</v>
      </c>
      <c r="E465" s="2">
        <v>0</v>
      </c>
      <c r="F465" s="32" t="e">
        <f t="shared" si="40"/>
        <v>#DIV/0!</v>
      </c>
      <c r="G465" s="3" t="e">
        <f t="shared" si="39"/>
        <v>#VALUE!</v>
      </c>
      <c r="H465" s="3" t="e">
        <f t="shared" si="39"/>
        <v>#VALUE!</v>
      </c>
      <c r="J465" s="7"/>
    </row>
    <row r="466" spans="1:13" x14ac:dyDescent="0.25">
      <c r="A466" s="28" t="str">
        <f>_xlfn.XLOOKUP(P!C466,'Banco de Dados'!$B$3:$B$274,'Banco de Dados'!$K$3:$K$274,"")</f>
        <v/>
      </c>
      <c r="B466" s="2">
        <v>0</v>
      </c>
      <c r="C466" s="2">
        <v>0</v>
      </c>
      <c r="D466" s="2">
        <v>0</v>
      </c>
      <c r="E466" s="2">
        <v>0</v>
      </c>
      <c r="F466" s="32" t="e">
        <f t="shared" si="40"/>
        <v>#DIV/0!</v>
      </c>
      <c r="G466" s="3" t="e">
        <f t="shared" si="39"/>
        <v>#VALUE!</v>
      </c>
      <c r="H466" s="3" t="e">
        <f t="shared" si="39"/>
        <v>#VALUE!</v>
      </c>
      <c r="J466" s="7"/>
    </row>
    <row r="467" spans="1:13" x14ac:dyDescent="0.25">
      <c r="A467" s="28" t="str">
        <f>_xlfn.XLOOKUP(P!C467,'Banco de Dados'!$B$3:$B$274,'Banco de Dados'!$K$3:$K$274,"")</f>
        <v/>
      </c>
      <c r="B467" s="2">
        <v>0</v>
      </c>
      <c r="C467" s="2">
        <v>0</v>
      </c>
      <c r="D467" s="2">
        <v>0</v>
      </c>
      <c r="E467" s="2">
        <v>0</v>
      </c>
      <c r="F467" s="32" t="e">
        <f t="shared" si="40"/>
        <v>#DIV/0!</v>
      </c>
      <c r="G467" s="3" t="e">
        <f t="shared" si="39"/>
        <v>#VALUE!</v>
      </c>
      <c r="H467" s="3" t="e">
        <f t="shared" si="39"/>
        <v>#VALUE!</v>
      </c>
      <c r="J467" s="7"/>
    </row>
    <row r="468" spans="1:13" x14ac:dyDescent="0.25">
      <c r="A468" s="28" t="str">
        <f>_xlfn.XLOOKUP(P!C468,'Banco de Dados'!$B$3:$B$274,'Banco de Dados'!$K$3:$K$274,"")</f>
        <v/>
      </c>
      <c r="B468" s="2">
        <v>0</v>
      </c>
      <c r="C468" s="2">
        <v>0</v>
      </c>
      <c r="D468" s="2">
        <v>0</v>
      </c>
      <c r="E468" s="2">
        <v>0</v>
      </c>
      <c r="F468" s="32" t="e">
        <f t="shared" si="40"/>
        <v>#DIV/0!</v>
      </c>
      <c r="G468" s="3" t="e">
        <f t="shared" si="39"/>
        <v>#VALUE!</v>
      </c>
      <c r="H468" s="3" t="e">
        <f t="shared" si="39"/>
        <v>#VALUE!</v>
      </c>
      <c r="J468" s="7"/>
    </row>
    <row r="469" spans="1:13" x14ac:dyDescent="0.25">
      <c r="A469" s="28" t="str">
        <f>_xlfn.XLOOKUP(P!C469,'Banco de Dados'!$B$3:$B$274,'Banco de Dados'!$K$3:$K$274,"")</f>
        <v/>
      </c>
      <c r="B469" s="2">
        <v>0</v>
      </c>
      <c r="C469" s="2">
        <v>0</v>
      </c>
      <c r="D469" s="2">
        <v>0</v>
      </c>
      <c r="E469" s="2">
        <v>0</v>
      </c>
      <c r="F469" s="32" t="e">
        <f t="shared" si="40"/>
        <v>#DIV/0!</v>
      </c>
      <c r="G469" s="3" t="e">
        <f t="shared" si="39"/>
        <v>#VALUE!</v>
      </c>
      <c r="H469" s="3" t="e">
        <f t="shared" si="39"/>
        <v>#VALUE!</v>
      </c>
      <c r="J469" s="7"/>
    </row>
    <row r="470" spans="1:13" x14ac:dyDescent="0.25">
      <c r="A470" s="28" t="str">
        <f>_xlfn.XLOOKUP(P!C470,'Banco de Dados'!$B$3:$B$274,'Banco de Dados'!$K$3:$K$274,"")</f>
        <v/>
      </c>
      <c r="B470" s="2">
        <v>0</v>
      </c>
      <c r="C470" s="2">
        <v>0</v>
      </c>
      <c r="D470" s="2">
        <v>0</v>
      </c>
      <c r="E470" s="17">
        <v>0</v>
      </c>
      <c r="F470" s="32" t="e">
        <f t="shared" si="40"/>
        <v>#DIV/0!</v>
      </c>
      <c r="G470" s="3" t="e">
        <f t="shared" si="39"/>
        <v>#VALUE!</v>
      </c>
      <c r="H470" s="3" t="e">
        <f t="shared" si="39"/>
        <v>#VALUE!</v>
      </c>
      <c r="J470" s="7"/>
    </row>
    <row r="471" spans="1:13" ht="15.75" x14ac:dyDescent="0.25">
      <c r="A471" s="28" t="str">
        <f>_xlfn.XLOOKUP(P!C471,'Banco de Dados'!$B$3:$B$274,'Banco de Dados'!$K$3:$K$274,"")</f>
        <v/>
      </c>
      <c r="B471" s="2">
        <v>0</v>
      </c>
      <c r="C471" s="2">
        <v>0</v>
      </c>
      <c r="D471" s="2">
        <v>0</v>
      </c>
      <c r="E471" s="2">
        <v>0</v>
      </c>
      <c r="F471" s="32" t="e">
        <f t="shared" si="40"/>
        <v>#DIV/0!</v>
      </c>
      <c r="G471" s="3" t="e">
        <f t="shared" si="39"/>
        <v>#VALUE!</v>
      </c>
      <c r="H471" s="3" t="e">
        <f t="shared" si="39"/>
        <v>#VALUE!</v>
      </c>
      <c r="J471" s="7"/>
      <c r="K471" s="101" t="s">
        <v>216</v>
      </c>
      <c r="L471" s="102">
        <f>K449</f>
        <v>0</v>
      </c>
      <c r="M471" s="103" t="str">
        <f>M449</f>
        <v>Cromo</v>
      </c>
    </row>
    <row r="472" spans="1:13" x14ac:dyDescent="0.25">
      <c r="A472" s="28" t="str">
        <f>_xlfn.XLOOKUP(P!C472,'Banco de Dados'!$B$3:$B$274,'Banco de Dados'!$K$3:$K$274,"")</f>
        <v/>
      </c>
      <c r="B472" s="2">
        <v>0</v>
      </c>
      <c r="C472" s="2">
        <v>0</v>
      </c>
      <c r="D472" s="2">
        <v>0</v>
      </c>
      <c r="E472" s="2">
        <v>0</v>
      </c>
      <c r="F472" s="32" t="e">
        <f t="shared" si="40"/>
        <v>#DIV/0!</v>
      </c>
      <c r="G472" s="3" t="e">
        <f t="shared" si="39"/>
        <v>#VALUE!</v>
      </c>
      <c r="H472" s="3" t="e">
        <f t="shared" si="39"/>
        <v>#VALUE!</v>
      </c>
      <c r="J472" s="7"/>
      <c r="K472" s="68" t="s">
        <v>68</v>
      </c>
      <c r="L472" s="29" t="e">
        <f>(K455*M457)/M455</f>
        <v>#VALUE!</v>
      </c>
      <c r="M472" s="66" t="str">
        <f>$M$9</f>
        <v>mg/kg</v>
      </c>
    </row>
    <row r="473" spans="1:13" x14ac:dyDescent="0.25">
      <c r="A473" s="28" t="str">
        <f>_xlfn.XLOOKUP(P!C473,'Banco de Dados'!$B$3:$B$274,'Banco de Dados'!$K$3:$K$274,"")</f>
        <v/>
      </c>
      <c r="B473" s="2">
        <v>0</v>
      </c>
      <c r="C473" s="2">
        <v>0</v>
      </c>
      <c r="D473" s="2">
        <v>0</v>
      </c>
      <c r="E473" s="2">
        <v>0</v>
      </c>
      <c r="F473" s="32" t="e">
        <f t="shared" si="40"/>
        <v>#DIV/0!</v>
      </c>
      <c r="G473" s="3" t="e">
        <f t="shared" si="39"/>
        <v>#VALUE!</v>
      </c>
      <c r="H473" s="3" t="e">
        <f t="shared" si="39"/>
        <v>#VALUE!</v>
      </c>
      <c r="J473" s="7"/>
      <c r="K473" s="111" t="s">
        <v>246</v>
      </c>
      <c r="L473" s="126" t="e">
        <f>SQRT(((M460/L460)^2)+((M461/L461)^2)+((M462/L462)^2))</f>
        <v>#VALUE!</v>
      </c>
      <c r="M473" s="66"/>
    </row>
    <row r="474" spans="1:13" x14ac:dyDescent="0.25">
      <c r="A474" s="28" t="str">
        <f>_xlfn.XLOOKUP(P!C474,'Banco de Dados'!$B$3:$B$274,'Banco de Dados'!$K$3:$K$274,"")</f>
        <v/>
      </c>
      <c r="B474" s="2">
        <v>0</v>
      </c>
      <c r="C474" s="2">
        <v>0</v>
      </c>
      <c r="D474" s="2">
        <v>0</v>
      </c>
      <c r="E474" s="2">
        <v>0</v>
      </c>
      <c r="F474" s="32" t="e">
        <f t="shared" si="40"/>
        <v>#DIV/0!</v>
      </c>
      <c r="G474" s="3" t="e">
        <f t="shared" si="39"/>
        <v>#VALUE!</v>
      </c>
      <c r="H474" s="3" t="e">
        <f t="shared" si="39"/>
        <v>#VALUE!</v>
      </c>
      <c r="J474" s="7"/>
      <c r="K474" s="69" t="s">
        <v>247</v>
      </c>
      <c r="L474" s="127" t="e">
        <f>L473*L472</f>
        <v>#VALUE!</v>
      </c>
      <c r="M474" s="71" t="str">
        <f>$M$9</f>
        <v>mg/kg</v>
      </c>
    </row>
    <row r="475" spans="1:13" x14ac:dyDescent="0.25">
      <c r="A475" s="28" t="str">
        <f>_xlfn.XLOOKUP(P!C475,'Banco de Dados'!$B$3:$B$274,'Banco de Dados'!$K$3:$K$274,"")</f>
        <v/>
      </c>
      <c r="B475" s="2">
        <v>0</v>
      </c>
      <c r="C475" s="2">
        <v>0</v>
      </c>
      <c r="D475" s="2">
        <v>0</v>
      </c>
      <c r="E475" s="2">
        <v>0</v>
      </c>
      <c r="F475" s="32" t="e">
        <f t="shared" si="40"/>
        <v>#DIV/0!</v>
      </c>
      <c r="G475" s="3" t="e">
        <f t="shared" si="39"/>
        <v>#VALUE!</v>
      </c>
      <c r="H475" s="3" t="e">
        <f t="shared" si="39"/>
        <v>#VALUE!</v>
      </c>
      <c r="J475" s="7"/>
      <c r="K475" s="123"/>
      <c r="L475" s="124"/>
    </row>
    <row r="476" spans="1:13" x14ac:dyDescent="0.25">
      <c r="A476" s="28" t="str">
        <f>_xlfn.XLOOKUP(P!C476,'Banco de Dados'!$B$3:$B$274,'Banco de Dados'!$K$3:$K$274,"")</f>
        <v/>
      </c>
      <c r="B476" s="2">
        <v>0</v>
      </c>
      <c r="C476" s="2">
        <v>0</v>
      </c>
      <c r="D476" s="2">
        <v>0</v>
      </c>
      <c r="E476" s="2">
        <v>0</v>
      </c>
      <c r="F476" s="32" t="e">
        <f t="shared" si="40"/>
        <v>#DIV/0!</v>
      </c>
      <c r="G476" s="3" t="e">
        <f t="shared" si="39"/>
        <v>#VALUE!</v>
      </c>
      <c r="H476" s="3" t="e">
        <f t="shared" si="39"/>
        <v>#VALUE!</v>
      </c>
      <c r="J476" s="7"/>
    </row>
    <row r="477" spans="1:13" x14ac:dyDescent="0.25">
      <c r="A477" s="28" t="str">
        <f>_xlfn.XLOOKUP(P!C477,'Banco de Dados'!$B$3:$B$274,'Banco de Dados'!$K$3:$K$274,"")</f>
        <v/>
      </c>
      <c r="B477" s="2">
        <v>0</v>
      </c>
      <c r="C477" s="2">
        <v>0</v>
      </c>
      <c r="D477" s="2">
        <v>0</v>
      </c>
      <c r="E477" s="2">
        <v>0</v>
      </c>
      <c r="F477" s="32" t="e">
        <f t="shared" si="40"/>
        <v>#DIV/0!</v>
      </c>
      <c r="G477" s="3" t="e">
        <f t="shared" si="39"/>
        <v>#VALUE!</v>
      </c>
      <c r="H477" s="3" t="e">
        <f t="shared" si="39"/>
        <v>#VALUE!</v>
      </c>
      <c r="J477" s="7"/>
    </row>
    <row r="478" spans="1:13" x14ac:dyDescent="0.25">
      <c r="A478" s="28" t="str">
        <f>_xlfn.XLOOKUP(P!C478,'Banco de Dados'!$B$3:$B$274,'Banco de Dados'!$K$3:$K$274,"")</f>
        <v/>
      </c>
      <c r="B478" s="2">
        <v>0</v>
      </c>
      <c r="C478" s="2">
        <v>0</v>
      </c>
      <c r="D478" s="2">
        <v>0</v>
      </c>
      <c r="E478" s="2">
        <v>0</v>
      </c>
      <c r="F478" s="32" t="e">
        <f t="shared" si="40"/>
        <v>#DIV/0!</v>
      </c>
      <c r="G478" s="3" t="e">
        <f t="shared" ref="G478:H480" si="41">D478*$E$448</f>
        <v>#VALUE!</v>
      </c>
      <c r="H478" s="3" t="e">
        <f t="shared" si="41"/>
        <v>#VALUE!</v>
      </c>
      <c r="J478" s="7"/>
    </row>
    <row r="479" spans="1:13" x14ac:dyDescent="0.25">
      <c r="A479" s="28" t="str">
        <f>_xlfn.XLOOKUP(P!C479,'Banco de Dados'!$B$3:$B$274,'Banco de Dados'!$K$3:$K$274,"")</f>
        <v/>
      </c>
      <c r="B479" s="2">
        <v>0</v>
      </c>
      <c r="C479" s="2">
        <v>0</v>
      </c>
      <c r="D479" s="2">
        <v>0</v>
      </c>
      <c r="E479" s="2">
        <v>0</v>
      </c>
      <c r="F479" s="32" t="e">
        <f t="shared" si="40"/>
        <v>#DIV/0!</v>
      </c>
      <c r="G479" s="3" t="e">
        <f t="shared" si="41"/>
        <v>#VALUE!</v>
      </c>
      <c r="H479" s="3" t="e">
        <f t="shared" si="41"/>
        <v>#VALUE!</v>
      </c>
      <c r="J479" s="7"/>
    </row>
    <row r="480" spans="1:13" x14ac:dyDescent="0.25">
      <c r="A480" s="28" t="str">
        <f>_xlfn.XLOOKUP(P!C480,'Banco de Dados'!$B$3:$B$274,'Banco de Dados'!$K$3:$K$274,"")</f>
        <v/>
      </c>
      <c r="B480" s="2">
        <v>0</v>
      </c>
      <c r="C480" s="2">
        <v>0</v>
      </c>
      <c r="D480" s="2">
        <v>0</v>
      </c>
      <c r="E480" s="2">
        <v>0</v>
      </c>
      <c r="F480" s="32" t="e">
        <f t="shared" si="40"/>
        <v>#DIV/0!</v>
      </c>
      <c r="G480" s="3" t="e">
        <f t="shared" si="41"/>
        <v>#VALUE!</v>
      </c>
      <c r="H480" s="3" t="e">
        <f t="shared" si="41"/>
        <v>#VALUE!</v>
      </c>
      <c r="J480" s="7"/>
    </row>
    <row r="481" spans="1:14" x14ac:dyDescent="0.25">
      <c r="A481" s="21"/>
      <c r="B481" s="21"/>
      <c r="C481" s="21"/>
      <c r="D481" s="21"/>
      <c r="E481" s="21"/>
      <c r="F481" s="77"/>
      <c r="G481" s="21"/>
      <c r="H481" s="21"/>
      <c r="J481" s="21"/>
      <c r="K481" s="21"/>
      <c r="L481" s="21"/>
      <c r="M481" s="21"/>
      <c r="N481" s="21"/>
    </row>
    <row r="482" spans="1:14" ht="15.75" x14ac:dyDescent="0.25">
      <c r="A482" s="36">
        <f>'Nome das Amostras'!A18</f>
        <v>0</v>
      </c>
      <c r="B482" s="164" t="e">
        <f>VLOOKUP(A482,'Nome das Amostras'!$A$3:$D$28,2,FALSE)</f>
        <v>#N/A</v>
      </c>
      <c r="C482" s="164"/>
      <c r="D482" s="51" t="s">
        <v>65</v>
      </c>
      <c r="E482" s="52" t="e">
        <f>'Banco de Dados'!$O$13/'Banco de Dados'!DI13</f>
        <v>#VALUE!</v>
      </c>
      <c r="F482" s="74"/>
      <c r="G482" s="3"/>
      <c r="H482" s="3"/>
      <c r="J482" s="7"/>
    </row>
    <row r="483" spans="1:14" ht="15.75" x14ac:dyDescent="0.25">
      <c r="A483" s="107" t="s">
        <v>1</v>
      </c>
      <c r="B483" s="107" t="s">
        <v>0</v>
      </c>
      <c r="C483" s="107" t="s">
        <v>212</v>
      </c>
      <c r="D483" s="107" t="s">
        <v>209</v>
      </c>
      <c r="E483" s="107" t="s">
        <v>213</v>
      </c>
      <c r="F483" s="76" t="s">
        <v>219</v>
      </c>
      <c r="G483" s="54" t="s">
        <v>140</v>
      </c>
      <c r="H483" s="54" t="s">
        <v>66</v>
      </c>
      <c r="J483" s="7"/>
      <c r="K483" s="72">
        <f>A482</f>
        <v>0</v>
      </c>
      <c r="L483" s="55" t="s">
        <v>215</v>
      </c>
      <c r="M483" s="41" t="str">
        <f>$A$1</f>
        <v>Cromo</v>
      </c>
      <c r="N483" s="3"/>
    </row>
    <row r="484" spans="1:14" x14ac:dyDescent="0.25">
      <c r="A484" s="28" t="str">
        <f>_xlfn.XLOOKUP(P!C484,'Banco de Dados'!$B$3:$B$274,'Banco de Dados'!$K$3:$K$274,"")</f>
        <v/>
      </c>
      <c r="B484" s="2" cm="1">
        <f t="array" ref="B484:E514">Dados!DE5:DH35</f>
        <v>0</v>
      </c>
      <c r="C484" s="2">
        <v>0</v>
      </c>
      <c r="D484" s="2">
        <v>0</v>
      </c>
      <c r="E484" s="2">
        <v>0</v>
      </c>
      <c r="F484" s="32" t="e">
        <f>(E484*100)/D484</f>
        <v>#DIV/0!</v>
      </c>
      <c r="G484" s="3" t="e">
        <f t="shared" ref="G484:H511" si="42">D484*$E$482</f>
        <v>#VALUE!</v>
      </c>
      <c r="H484" s="3" t="e">
        <f t="shared" si="42"/>
        <v>#VALUE!</v>
      </c>
      <c r="J484" s="7"/>
      <c r="K484" s="5" t="s">
        <v>210</v>
      </c>
      <c r="L484" s="5"/>
      <c r="M484" s="5" t="s">
        <v>211</v>
      </c>
    </row>
    <row r="485" spans="1:14" x14ac:dyDescent="0.25">
      <c r="A485" s="28" t="str">
        <f>_xlfn.XLOOKUP(P!C485,'Banco de Dados'!$B$3:$B$274,'Banco de Dados'!$K$3:$K$274,"")</f>
        <v/>
      </c>
      <c r="B485" s="2">
        <v>0</v>
      </c>
      <c r="C485" s="2">
        <v>0</v>
      </c>
      <c r="D485" s="2">
        <v>0</v>
      </c>
      <c r="E485" s="2">
        <v>0</v>
      </c>
      <c r="F485" s="32" t="e">
        <f t="shared" ref="F485:F514" si="43">(E485*100)/D485</f>
        <v>#DIV/0!</v>
      </c>
      <c r="G485" s="3" t="e">
        <f t="shared" si="42"/>
        <v>#VALUE!</v>
      </c>
      <c r="H485" s="3" t="e">
        <f t="shared" si="42"/>
        <v>#VALUE!</v>
      </c>
      <c r="J485" s="7"/>
      <c r="K485" s="6" t="str">
        <f>_xlfn.XLOOKUP($B$4,A484:A511,G484:G511,"")</f>
        <v/>
      </c>
      <c r="L485" s="6"/>
      <c r="M485" s="6" t="str">
        <f>_xlfn.XLOOKUP($B$4,A484:A511,H484:H511,"")</f>
        <v/>
      </c>
    </row>
    <row r="486" spans="1:14" x14ac:dyDescent="0.25">
      <c r="A486" s="28" t="str">
        <f>_xlfn.XLOOKUP(P!C486,'Banco de Dados'!$B$3:$B$274,'Banco de Dados'!$K$3:$K$274,"")</f>
        <v/>
      </c>
      <c r="B486" s="2">
        <v>0</v>
      </c>
      <c r="C486" s="2">
        <v>0</v>
      </c>
      <c r="D486" s="2">
        <v>0</v>
      </c>
      <c r="E486" s="2">
        <v>0</v>
      </c>
      <c r="F486" s="32" t="e">
        <f t="shared" si="43"/>
        <v>#DIV/0!</v>
      </c>
      <c r="G486" s="3" t="e">
        <f t="shared" si="42"/>
        <v>#VALUE!</v>
      </c>
      <c r="H486" s="3" t="e">
        <f t="shared" si="42"/>
        <v>#VALUE!</v>
      </c>
      <c r="J486" s="7"/>
    </row>
    <row r="487" spans="1:14" ht="15.75" x14ac:dyDescent="0.25">
      <c r="A487" s="28" t="str">
        <f>_xlfn.XLOOKUP(P!C487,'Banco de Dados'!$B$3:$B$274,'Banco de Dados'!$K$3:$K$274,"")</f>
        <v/>
      </c>
      <c r="B487" s="2">
        <v>0</v>
      </c>
      <c r="C487" s="2">
        <v>0</v>
      </c>
      <c r="D487" s="2">
        <v>0</v>
      </c>
      <c r="E487" s="2">
        <v>0</v>
      </c>
      <c r="F487" s="32" t="e">
        <f t="shared" si="43"/>
        <v>#DIV/0!</v>
      </c>
      <c r="G487" s="3" t="e">
        <f t="shared" si="42"/>
        <v>#VALUE!</v>
      </c>
      <c r="H487" s="3" t="e">
        <f t="shared" si="42"/>
        <v>#VALUE!</v>
      </c>
      <c r="K487" s="165" t="s">
        <v>67</v>
      </c>
      <c r="L487" s="166"/>
      <c r="M487" s="167"/>
      <c r="N487"/>
    </row>
    <row r="488" spans="1:14" x14ac:dyDescent="0.25">
      <c r="A488" s="28" t="str">
        <f>_xlfn.XLOOKUP(P!C488,'Banco de Dados'!$B$3:$B$274,'Banco de Dados'!$K$3:$K$274,"")</f>
        <v/>
      </c>
      <c r="B488" s="2">
        <v>0</v>
      </c>
      <c r="C488" s="2">
        <v>0</v>
      </c>
      <c r="D488" s="2">
        <v>0</v>
      </c>
      <c r="E488" s="2">
        <v>0</v>
      </c>
      <c r="F488" s="32" t="e">
        <f t="shared" si="43"/>
        <v>#DIV/0!</v>
      </c>
      <c r="G488" s="3" t="e">
        <f t="shared" si="42"/>
        <v>#VALUE!</v>
      </c>
      <c r="H488" s="3" t="e">
        <f t="shared" si="42"/>
        <v>#VALUE!</v>
      </c>
      <c r="J488" s="7"/>
      <c r="K488" s="104" t="s">
        <v>240</v>
      </c>
      <c r="L488" s="39"/>
      <c r="M488" s="106" t="s">
        <v>209</v>
      </c>
    </row>
    <row r="489" spans="1:14" x14ac:dyDescent="0.25">
      <c r="A489" s="28" t="str">
        <f>_xlfn.XLOOKUP(P!C489,'Banco de Dados'!$B$3:$B$274,'Banco de Dados'!$K$3:$K$274,"")</f>
        <v/>
      </c>
      <c r="B489" s="2">
        <v>0</v>
      </c>
      <c r="C489" s="2">
        <v>0</v>
      </c>
      <c r="D489" s="2">
        <v>0</v>
      </c>
      <c r="E489" s="2">
        <v>0</v>
      </c>
      <c r="F489" s="32" t="e">
        <f t="shared" si="43"/>
        <v>#DIV/0!</v>
      </c>
      <c r="G489" s="3" t="e">
        <f t="shared" si="42"/>
        <v>#VALUE!</v>
      </c>
      <c r="H489" s="3" t="e">
        <f t="shared" si="42"/>
        <v>#VALUE!</v>
      </c>
      <c r="J489" s="58" t="s">
        <v>38</v>
      </c>
      <c r="K489" s="59">
        <f>$L$9</f>
        <v>1.988</v>
      </c>
      <c r="L489" s="60"/>
      <c r="M489" s="61">
        <f>$M$11</f>
        <v>1257</v>
      </c>
      <c r="N489" s="60"/>
    </row>
    <row r="490" spans="1:14" x14ac:dyDescent="0.25">
      <c r="A490" s="28" t="str">
        <f>_xlfn.XLOOKUP(P!C490,'Banco de Dados'!$B$3:$B$274,'Banco de Dados'!$K$3:$K$274,"")</f>
        <v/>
      </c>
      <c r="B490" s="2">
        <v>0</v>
      </c>
      <c r="C490" s="2">
        <v>0</v>
      </c>
      <c r="D490" s="2">
        <v>0</v>
      </c>
      <c r="E490" s="2">
        <v>0</v>
      </c>
      <c r="F490" s="32" t="e">
        <f t="shared" si="43"/>
        <v>#DIV/0!</v>
      </c>
      <c r="G490" s="3" t="e">
        <f t="shared" si="42"/>
        <v>#VALUE!</v>
      </c>
      <c r="H490" s="3" t="e">
        <f t="shared" si="42"/>
        <v>#VALUE!</v>
      </c>
      <c r="J490" s="2"/>
      <c r="K490" s="18"/>
      <c r="L490" s="2" t="s">
        <v>70</v>
      </c>
      <c r="M490" s="19"/>
    </row>
    <row r="491" spans="1:14" x14ac:dyDescent="0.25">
      <c r="A491" s="28" t="str">
        <f>_xlfn.XLOOKUP(P!C491,'Banco de Dados'!$B$3:$B$274,'Banco de Dados'!$K$3:$K$274,"")</f>
        <v/>
      </c>
      <c r="B491" s="2">
        <v>0</v>
      </c>
      <c r="C491" s="2">
        <v>0</v>
      </c>
      <c r="D491" s="2">
        <v>0</v>
      </c>
      <c r="E491" s="2">
        <v>0</v>
      </c>
      <c r="F491" s="32" t="e">
        <f t="shared" si="43"/>
        <v>#DIV/0!</v>
      </c>
      <c r="G491" s="3" t="e">
        <f t="shared" si="42"/>
        <v>#VALUE!</v>
      </c>
      <c r="H491" s="3" t="e">
        <f t="shared" si="42"/>
        <v>#VALUE!</v>
      </c>
      <c r="J491" s="58" t="s">
        <v>69</v>
      </c>
      <c r="K491" s="62" t="s">
        <v>71</v>
      </c>
      <c r="L491" s="63"/>
      <c r="M491" s="64" t="str">
        <f>K485</f>
        <v/>
      </c>
      <c r="N491" s="60"/>
    </row>
    <row r="492" spans="1:14" x14ac:dyDescent="0.25">
      <c r="A492" s="28" t="str">
        <f>_xlfn.XLOOKUP(P!C492,'Banco de Dados'!$B$3:$B$274,'Banco de Dados'!$K$3:$K$274,"")</f>
        <v/>
      </c>
      <c r="B492" s="2">
        <v>0</v>
      </c>
      <c r="C492" s="2">
        <v>0</v>
      </c>
      <c r="D492" s="2">
        <v>0</v>
      </c>
      <c r="E492" s="2">
        <v>0</v>
      </c>
      <c r="F492" s="32" t="e">
        <f t="shared" si="43"/>
        <v>#DIV/0!</v>
      </c>
      <c r="G492" s="3" t="e">
        <f t="shared" si="42"/>
        <v>#VALUE!</v>
      </c>
      <c r="H492" s="3" t="e">
        <f t="shared" si="42"/>
        <v>#VALUE!</v>
      </c>
      <c r="J492" s="7"/>
    </row>
    <row r="493" spans="1:14" ht="15.75" x14ac:dyDescent="0.25">
      <c r="A493" s="28" t="str">
        <f>_xlfn.XLOOKUP(P!C493,'Banco de Dados'!$B$3:$B$274,'Banco de Dados'!$K$3:$K$274,"")</f>
        <v/>
      </c>
      <c r="B493" s="2">
        <v>0</v>
      </c>
      <c r="C493" s="2">
        <v>0</v>
      </c>
      <c r="D493" s="2">
        <v>0</v>
      </c>
      <c r="E493" s="2">
        <v>0</v>
      </c>
      <c r="F493" s="32" t="e">
        <f t="shared" si="43"/>
        <v>#DIV/0!</v>
      </c>
      <c r="G493" s="3" t="e">
        <f t="shared" si="42"/>
        <v>#VALUE!</v>
      </c>
      <c r="H493" s="3" t="e">
        <f t="shared" si="42"/>
        <v>#VALUE!</v>
      </c>
      <c r="J493" s="7"/>
      <c r="K493" s="165" t="s">
        <v>218</v>
      </c>
      <c r="L493" s="166"/>
      <c r="M493" s="167"/>
    </row>
    <row r="494" spans="1:14" x14ac:dyDescent="0.25">
      <c r="A494" s="28" t="str">
        <f>_xlfn.XLOOKUP(P!C494,'Banco de Dados'!$B$3:$B$274,'Banco de Dados'!$K$3:$K$274,"")</f>
        <v/>
      </c>
      <c r="B494" s="2">
        <v>0</v>
      </c>
      <c r="C494" s="2">
        <v>0</v>
      </c>
      <c r="D494" s="2">
        <v>0</v>
      </c>
      <c r="E494" s="2">
        <v>0</v>
      </c>
      <c r="F494" s="32" t="e">
        <f t="shared" si="43"/>
        <v>#DIV/0!</v>
      </c>
      <c r="G494" s="3" t="e">
        <f t="shared" si="42"/>
        <v>#VALUE!</v>
      </c>
      <c r="H494" s="3" t="e">
        <f t="shared" si="42"/>
        <v>#VALUE!</v>
      </c>
      <c r="J494" s="7"/>
      <c r="K494" s="104" t="s">
        <v>236</v>
      </c>
      <c r="L494" s="108" t="str">
        <f>K485</f>
        <v/>
      </c>
      <c r="M494" s="109" t="str">
        <f>M485</f>
        <v/>
      </c>
    </row>
    <row r="495" spans="1:14" x14ac:dyDescent="0.25">
      <c r="A495" s="28" t="str">
        <f>_xlfn.XLOOKUP(P!C495,'Banco de Dados'!$B$3:$B$274,'Banco de Dados'!$K$3:$K$274,"")</f>
        <v/>
      </c>
      <c r="B495" s="2">
        <v>0</v>
      </c>
      <c r="C495" s="2">
        <v>0</v>
      </c>
      <c r="D495" s="2">
        <v>0</v>
      </c>
      <c r="E495" s="2">
        <v>0</v>
      </c>
      <c r="F495" s="32" t="e">
        <f t="shared" si="43"/>
        <v>#DIV/0!</v>
      </c>
      <c r="G495" s="3" t="e">
        <f t="shared" si="42"/>
        <v>#VALUE!</v>
      </c>
      <c r="H495" s="3" t="e">
        <f t="shared" si="42"/>
        <v>#VALUE!</v>
      </c>
      <c r="J495" s="7"/>
      <c r="K495" s="104" t="s">
        <v>237</v>
      </c>
      <c r="L495" s="105">
        <f>$L$9</f>
        <v>1.988</v>
      </c>
      <c r="M495" s="106">
        <f>$L$10</f>
        <v>3.4000000000000002E-2</v>
      </c>
    </row>
    <row r="496" spans="1:14" x14ac:dyDescent="0.25">
      <c r="A496" s="28" t="str">
        <f>_xlfn.XLOOKUP(P!C496,'Banco de Dados'!$B$3:$B$274,'Banco de Dados'!$K$3:$K$274,"")</f>
        <v/>
      </c>
      <c r="B496" s="2">
        <v>0</v>
      </c>
      <c r="C496" s="2">
        <v>0</v>
      </c>
      <c r="D496" s="2">
        <v>0</v>
      </c>
      <c r="E496" s="2">
        <v>0</v>
      </c>
      <c r="F496" s="32" t="e">
        <f t="shared" si="43"/>
        <v>#DIV/0!</v>
      </c>
      <c r="G496" s="3" t="e">
        <f t="shared" si="42"/>
        <v>#VALUE!</v>
      </c>
      <c r="H496" s="3" t="e">
        <f t="shared" si="42"/>
        <v>#VALUE!</v>
      </c>
      <c r="J496" s="7"/>
      <c r="K496" s="104" t="s">
        <v>238</v>
      </c>
      <c r="L496" s="105">
        <f>$M$11</f>
        <v>1257</v>
      </c>
      <c r="M496" s="106">
        <f>$M$12</f>
        <v>118</v>
      </c>
    </row>
    <row r="497" spans="1:13" x14ac:dyDescent="0.25">
      <c r="A497" s="28" t="str">
        <f>_xlfn.XLOOKUP(P!C497,'Banco de Dados'!$B$3:$B$274,'Banco de Dados'!$K$3:$K$274,"")</f>
        <v/>
      </c>
      <c r="B497" s="2">
        <v>0</v>
      </c>
      <c r="C497" s="2">
        <v>0</v>
      </c>
      <c r="D497" s="2">
        <v>0</v>
      </c>
      <c r="E497" s="2">
        <v>0</v>
      </c>
      <c r="F497" s="32" t="e">
        <f t="shared" si="43"/>
        <v>#DIV/0!</v>
      </c>
      <c r="G497" s="3" t="e">
        <f t="shared" si="42"/>
        <v>#VALUE!</v>
      </c>
      <c r="H497" s="3" t="e">
        <f t="shared" si="42"/>
        <v>#VALUE!</v>
      </c>
      <c r="J497" s="7"/>
      <c r="K497" s="69" t="s">
        <v>217</v>
      </c>
      <c r="L497" s="110" t="e">
        <f>SQRT(((M494/L494)^2)+((M495/L495)^2)+((M496/L496)^2))</f>
        <v>#VALUE!</v>
      </c>
      <c r="M497" s="71" t="str">
        <f>M506</f>
        <v>mg/kg</v>
      </c>
    </row>
    <row r="498" spans="1:13" x14ac:dyDescent="0.25">
      <c r="A498" s="28" t="str">
        <f>_xlfn.XLOOKUP(P!C498,'Banco de Dados'!$B$3:$B$274,'Banco de Dados'!$K$3:$K$274,"")</f>
        <v/>
      </c>
      <c r="B498" s="2">
        <v>0</v>
      </c>
      <c r="C498" s="2">
        <v>0</v>
      </c>
      <c r="D498" s="2">
        <v>0</v>
      </c>
      <c r="E498" s="2">
        <v>0</v>
      </c>
      <c r="F498" s="32" t="e">
        <f t="shared" si="43"/>
        <v>#DIV/0!</v>
      </c>
      <c r="G498" s="3" t="e">
        <f t="shared" si="42"/>
        <v>#VALUE!</v>
      </c>
      <c r="H498" s="3" t="e">
        <f t="shared" si="42"/>
        <v>#VALUE!</v>
      </c>
      <c r="J498" s="7"/>
    </row>
    <row r="499" spans="1:13" x14ac:dyDescent="0.25">
      <c r="A499" s="28" t="str">
        <f>_xlfn.XLOOKUP(P!C499,'Banco de Dados'!$B$3:$B$274,'Banco de Dados'!$K$3:$K$274,"")</f>
        <v/>
      </c>
      <c r="B499" s="2">
        <v>0</v>
      </c>
      <c r="C499" s="2">
        <v>0</v>
      </c>
      <c r="D499" s="2">
        <v>0</v>
      </c>
      <c r="E499" s="2">
        <v>0</v>
      </c>
      <c r="F499" s="32" t="e">
        <f t="shared" si="43"/>
        <v>#DIV/0!</v>
      </c>
      <c r="G499" s="3" t="e">
        <f t="shared" si="42"/>
        <v>#VALUE!</v>
      </c>
      <c r="H499" s="3" t="e">
        <f t="shared" si="42"/>
        <v>#VALUE!</v>
      </c>
      <c r="J499" s="7"/>
    </row>
    <row r="500" spans="1:13" x14ac:dyDescent="0.25">
      <c r="A500" s="28" t="str">
        <f>_xlfn.XLOOKUP(P!C500,'Banco de Dados'!$B$3:$B$274,'Banco de Dados'!$K$3:$K$274,"")</f>
        <v/>
      </c>
      <c r="B500" s="2">
        <v>0</v>
      </c>
      <c r="C500" s="2">
        <v>0</v>
      </c>
      <c r="D500" s="2">
        <v>0</v>
      </c>
      <c r="E500" s="2">
        <v>0</v>
      </c>
      <c r="F500" s="32" t="e">
        <f t="shared" si="43"/>
        <v>#DIV/0!</v>
      </c>
      <c r="G500" s="3" t="e">
        <f t="shared" si="42"/>
        <v>#VALUE!</v>
      </c>
      <c r="H500" s="3" t="e">
        <f t="shared" si="42"/>
        <v>#VALUE!</v>
      </c>
      <c r="J500" s="7"/>
    </row>
    <row r="501" spans="1:13" x14ac:dyDescent="0.25">
      <c r="A501" s="28" t="str">
        <f>_xlfn.XLOOKUP(P!C501,'Banco de Dados'!$B$3:$B$274,'Banco de Dados'!$K$3:$K$274,"")</f>
        <v/>
      </c>
      <c r="B501" s="2">
        <v>0</v>
      </c>
      <c r="C501" s="2">
        <v>0</v>
      </c>
      <c r="D501" s="2">
        <v>0</v>
      </c>
      <c r="E501" s="2">
        <v>0</v>
      </c>
      <c r="F501" s="32" t="e">
        <f t="shared" si="43"/>
        <v>#DIV/0!</v>
      </c>
      <c r="G501" s="3" t="e">
        <f t="shared" si="42"/>
        <v>#VALUE!</v>
      </c>
      <c r="H501" s="3" t="e">
        <f t="shared" si="42"/>
        <v>#VALUE!</v>
      </c>
      <c r="J501" s="7"/>
    </row>
    <row r="502" spans="1:13" x14ac:dyDescent="0.25">
      <c r="A502" s="28" t="str">
        <f>_xlfn.XLOOKUP(P!C502,'Banco de Dados'!$B$3:$B$274,'Banco de Dados'!$K$3:$K$274,"")</f>
        <v/>
      </c>
      <c r="B502" s="2">
        <v>0</v>
      </c>
      <c r="C502" s="2">
        <v>0</v>
      </c>
      <c r="D502" s="2">
        <v>0</v>
      </c>
      <c r="E502" s="2">
        <v>0</v>
      </c>
      <c r="F502" s="32" t="e">
        <f t="shared" si="43"/>
        <v>#DIV/0!</v>
      </c>
      <c r="G502" s="3" t="e">
        <f t="shared" si="42"/>
        <v>#VALUE!</v>
      </c>
      <c r="H502" s="3" t="e">
        <f t="shared" si="42"/>
        <v>#VALUE!</v>
      </c>
      <c r="J502" s="7"/>
    </row>
    <row r="503" spans="1:13" x14ac:dyDescent="0.25">
      <c r="A503" s="28" t="str">
        <f>_xlfn.XLOOKUP(P!C503,'Banco de Dados'!$B$3:$B$274,'Banco de Dados'!$K$3:$K$274,"")</f>
        <v/>
      </c>
      <c r="B503" s="2">
        <v>0</v>
      </c>
      <c r="C503" s="2">
        <v>0</v>
      </c>
      <c r="D503" s="2">
        <v>0</v>
      </c>
      <c r="E503" s="2">
        <v>0</v>
      </c>
      <c r="F503" s="32" t="e">
        <f t="shared" si="43"/>
        <v>#DIV/0!</v>
      </c>
      <c r="G503" s="3" t="e">
        <f t="shared" si="42"/>
        <v>#VALUE!</v>
      </c>
      <c r="H503" s="3" t="e">
        <f t="shared" si="42"/>
        <v>#VALUE!</v>
      </c>
      <c r="J503" s="7"/>
    </row>
    <row r="504" spans="1:13" x14ac:dyDescent="0.25">
      <c r="A504" s="28" t="str">
        <f>_xlfn.XLOOKUP(P!C504,'Banco de Dados'!$B$3:$B$274,'Banco de Dados'!$K$3:$K$274,"")</f>
        <v/>
      </c>
      <c r="B504" s="2">
        <v>0</v>
      </c>
      <c r="C504" s="2">
        <v>0</v>
      </c>
      <c r="D504" s="2">
        <v>0</v>
      </c>
      <c r="E504" s="17">
        <v>0</v>
      </c>
      <c r="F504" s="32" t="e">
        <f t="shared" si="43"/>
        <v>#DIV/0!</v>
      </c>
      <c r="G504" s="3" t="e">
        <f t="shared" si="42"/>
        <v>#VALUE!</v>
      </c>
      <c r="H504" s="3" t="e">
        <f t="shared" si="42"/>
        <v>#VALUE!</v>
      </c>
      <c r="J504" s="7"/>
    </row>
    <row r="505" spans="1:13" ht="15.75" x14ac:dyDescent="0.25">
      <c r="A505" s="28" t="str">
        <f>_xlfn.XLOOKUP(P!C505,'Banco de Dados'!$B$3:$B$274,'Banco de Dados'!$K$3:$K$274,"")</f>
        <v/>
      </c>
      <c r="B505" s="2">
        <v>0</v>
      </c>
      <c r="C505" s="2">
        <v>0</v>
      </c>
      <c r="D505" s="2">
        <v>0</v>
      </c>
      <c r="E505" s="2">
        <v>0</v>
      </c>
      <c r="F505" s="32" t="e">
        <f t="shared" si="43"/>
        <v>#DIV/0!</v>
      </c>
      <c r="G505" s="3" t="e">
        <f t="shared" si="42"/>
        <v>#VALUE!</v>
      </c>
      <c r="H505" s="3" t="e">
        <f t="shared" si="42"/>
        <v>#VALUE!</v>
      </c>
      <c r="J505" s="7"/>
      <c r="K505" s="101" t="s">
        <v>216</v>
      </c>
      <c r="L505" s="102">
        <f>K483</f>
        <v>0</v>
      </c>
      <c r="M505" s="103" t="str">
        <f>M483</f>
        <v>Cromo</v>
      </c>
    </row>
    <row r="506" spans="1:13" x14ac:dyDescent="0.25">
      <c r="A506" s="28" t="str">
        <f>_xlfn.XLOOKUP(P!C506,'Banco de Dados'!$B$3:$B$274,'Banco de Dados'!$K$3:$K$274,"")</f>
        <v/>
      </c>
      <c r="B506" s="2">
        <v>0</v>
      </c>
      <c r="C506" s="2">
        <v>0</v>
      </c>
      <c r="D506" s="2">
        <v>0</v>
      </c>
      <c r="E506" s="2">
        <v>0</v>
      </c>
      <c r="F506" s="32" t="e">
        <f t="shared" si="43"/>
        <v>#DIV/0!</v>
      </c>
      <c r="G506" s="3" t="e">
        <f t="shared" si="42"/>
        <v>#VALUE!</v>
      </c>
      <c r="H506" s="3" t="e">
        <f t="shared" si="42"/>
        <v>#VALUE!</v>
      </c>
      <c r="J506" s="7"/>
      <c r="K506" s="68" t="s">
        <v>68</v>
      </c>
      <c r="L506" s="29" t="e">
        <f>(K489*M491)/M489</f>
        <v>#VALUE!</v>
      </c>
      <c r="M506" s="66" t="str">
        <f>$M$9</f>
        <v>mg/kg</v>
      </c>
    </row>
    <row r="507" spans="1:13" x14ac:dyDescent="0.25">
      <c r="A507" s="28" t="str">
        <f>_xlfn.XLOOKUP(P!C507,'Banco de Dados'!$B$3:$B$274,'Banco de Dados'!$K$3:$K$274,"")</f>
        <v/>
      </c>
      <c r="B507" s="2">
        <v>0</v>
      </c>
      <c r="C507" s="2">
        <v>0</v>
      </c>
      <c r="D507" s="2">
        <v>0</v>
      </c>
      <c r="E507" s="2">
        <v>0</v>
      </c>
      <c r="F507" s="32" t="e">
        <f t="shared" si="43"/>
        <v>#DIV/0!</v>
      </c>
      <c r="G507" s="3" t="e">
        <f t="shared" si="42"/>
        <v>#VALUE!</v>
      </c>
      <c r="H507" s="3" t="e">
        <f t="shared" si="42"/>
        <v>#VALUE!</v>
      </c>
      <c r="J507" s="7"/>
      <c r="K507" s="111" t="s">
        <v>246</v>
      </c>
      <c r="L507" s="126" t="e">
        <f>SQRT(((M494/L494)^2)+((M495/L495)^2)+((M496/L496)^2))</f>
        <v>#VALUE!</v>
      </c>
      <c r="M507" s="66"/>
    </row>
    <row r="508" spans="1:13" x14ac:dyDescent="0.25">
      <c r="A508" s="28" t="str">
        <f>_xlfn.XLOOKUP(P!C508,'Banco de Dados'!$B$3:$B$274,'Banco de Dados'!$K$3:$K$274,"")</f>
        <v/>
      </c>
      <c r="B508" s="2">
        <v>0</v>
      </c>
      <c r="C508" s="2">
        <v>0</v>
      </c>
      <c r="D508" s="2">
        <v>0</v>
      </c>
      <c r="E508" s="2">
        <v>0</v>
      </c>
      <c r="F508" s="32" t="e">
        <f t="shared" si="43"/>
        <v>#DIV/0!</v>
      </c>
      <c r="G508" s="3" t="e">
        <f t="shared" si="42"/>
        <v>#VALUE!</v>
      </c>
      <c r="H508" s="3" t="e">
        <f t="shared" si="42"/>
        <v>#VALUE!</v>
      </c>
      <c r="J508" s="7"/>
      <c r="K508" s="69" t="s">
        <v>247</v>
      </c>
      <c r="L508" s="127" t="e">
        <f>L507*L506</f>
        <v>#VALUE!</v>
      </c>
      <c r="M508" s="71" t="str">
        <f>$M$9</f>
        <v>mg/kg</v>
      </c>
    </row>
    <row r="509" spans="1:13" x14ac:dyDescent="0.25">
      <c r="A509" s="28" t="str">
        <f>_xlfn.XLOOKUP(P!C509,'Banco de Dados'!$B$3:$B$274,'Banco de Dados'!$K$3:$K$274,"")</f>
        <v/>
      </c>
      <c r="B509" s="2">
        <v>0</v>
      </c>
      <c r="C509" s="2">
        <v>0</v>
      </c>
      <c r="D509" s="2">
        <v>0</v>
      </c>
      <c r="E509" s="2">
        <v>0</v>
      </c>
      <c r="F509" s="32" t="e">
        <f t="shared" si="43"/>
        <v>#DIV/0!</v>
      </c>
      <c r="G509" s="3" t="e">
        <f t="shared" si="42"/>
        <v>#VALUE!</v>
      </c>
      <c r="H509" s="3" t="e">
        <f t="shared" si="42"/>
        <v>#VALUE!</v>
      </c>
      <c r="J509" s="7"/>
      <c r="K509" s="123"/>
      <c r="L509" s="124"/>
    </row>
    <row r="510" spans="1:13" x14ac:dyDescent="0.25">
      <c r="A510" s="28" t="str">
        <f>_xlfn.XLOOKUP(P!C510,'Banco de Dados'!$B$3:$B$274,'Banco de Dados'!$K$3:$K$274,"")</f>
        <v/>
      </c>
      <c r="B510" s="2">
        <v>0</v>
      </c>
      <c r="C510" s="2">
        <v>0</v>
      </c>
      <c r="D510" s="2">
        <v>0</v>
      </c>
      <c r="E510" s="2">
        <v>0</v>
      </c>
      <c r="F510" s="32" t="e">
        <f t="shared" si="43"/>
        <v>#DIV/0!</v>
      </c>
      <c r="G510" s="3" t="e">
        <f t="shared" si="42"/>
        <v>#VALUE!</v>
      </c>
      <c r="H510" s="3" t="e">
        <f t="shared" si="42"/>
        <v>#VALUE!</v>
      </c>
      <c r="J510" s="7"/>
    </row>
    <row r="511" spans="1:13" x14ac:dyDescent="0.25">
      <c r="A511" s="28" t="str">
        <f>_xlfn.XLOOKUP(P!C511,'Banco de Dados'!$B$3:$B$274,'Banco de Dados'!$K$3:$K$274,"")</f>
        <v/>
      </c>
      <c r="B511" s="2">
        <v>0</v>
      </c>
      <c r="C511" s="2">
        <v>0</v>
      </c>
      <c r="D511" s="2">
        <v>0</v>
      </c>
      <c r="E511" s="2">
        <v>0</v>
      </c>
      <c r="F511" s="32" t="e">
        <f t="shared" si="43"/>
        <v>#DIV/0!</v>
      </c>
      <c r="G511" s="3" t="e">
        <f t="shared" si="42"/>
        <v>#VALUE!</v>
      </c>
      <c r="H511" s="3" t="e">
        <f t="shared" si="42"/>
        <v>#VALUE!</v>
      </c>
      <c r="J511" s="7"/>
    </row>
    <row r="512" spans="1:13" x14ac:dyDescent="0.25">
      <c r="A512" s="28" t="str">
        <f>_xlfn.XLOOKUP(P!C512,'Banco de Dados'!$B$3:$B$274,'Banco de Dados'!$K$3:$K$274,"")</f>
        <v/>
      </c>
      <c r="B512" s="2">
        <v>0</v>
      </c>
      <c r="C512" s="2">
        <v>0</v>
      </c>
      <c r="D512" s="2">
        <v>0</v>
      </c>
      <c r="E512" s="2">
        <v>0</v>
      </c>
      <c r="F512" s="32" t="e">
        <f t="shared" si="43"/>
        <v>#DIV/0!</v>
      </c>
      <c r="G512" s="3" t="e">
        <f t="shared" ref="G512:H514" si="44">D512*$E$482</f>
        <v>#VALUE!</v>
      </c>
      <c r="H512" s="3" t="e">
        <f t="shared" si="44"/>
        <v>#VALUE!</v>
      </c>
      <c r="J512" s="7"/>
    </row>
    <row r="513" spans="1:14" x14ac:dyDescent="0.25">
      <c r="A513" s="28" t="str">
        <f>_xlfn.XLOOKUP(P!C513,'Banco de Dados'!$B$3:$B$274,'Banco de Dados'!$K$3:$K$274,"")</f>
        <v/>
      </c>
      <c r="B513" s="2">
        <v>0</v>
      </c>
      <c r="C513" s="2">
        <v>0</v>
      </c>
      <c r="D513" s="2">
        <v>0</v>
      </c>
      <c r="E513" s="2">
        <v>0</v>
      </c>
      <c r="F513" s="32" t="e">
        <f t="shared" si="43"/>
        <v>#DIV/0!</v>
      </c>
      <c r="G513" s="3" t="e">
        <f t="shared" si="44"/>
        <v>#VALUE!</v>
      </c>
      <c r="H513" s="3" t="e">
        <f t="shared" si="44"/>
        <v>#VALUE!</v>
      </c>
      <c r="J513" s="7"/>
    </row>
    <row r="514" spans="1:14" x14ac:dyDescent="0.25">
      <c r="A514" s="28" t="str">
        <f>_xlfn.XLOOKUP(P!C514,'Banco de Dados'!$B$3:$B$274,'Banco de Dados'!$K$3:$K$274,"")</f>
        <v/>
      </c>
      <c r="B514" s="2">
        <v>0</v>
      </c>
      <c r="C514" s="2">
        <v>0</v>
      </c>
      <c r="D514" s="2">
        <v>0</v>
      </c>
      <c r="E514" s="2">
        <v>0</v>
      </c>
      <c r="F514" s="32" t="e">
        <f t="shared" si="43"/>
        <v>#DIV/0!</v>
      </c>
      <c r="G514" s="3" t="e">
        <f t="shared" si="44"/>
        <v>#VALUE!</v>
      </c>
      <c r="H514" s="3" t="e">
        <f t="shared" si="44"/>
        <v>#VALUE!</v>
      </c>
      <c r="J514" s="7"/>
    </row>
    <row r="515" spans="1:14" x14ac:dyDescent="0.25">
      <c r="A515" s="21"/>
      <c r="B515" s="21"/>
      <c r="C515" s="21"/>
      <c r="D515" s="21"/>
      <c r="E515" s="21"/>
      <c r="F515" s="77"/>
      <c r="G515" s="21"/>
      <c r="H515" s="21"/>
      <c r="J515" s="21"/>
      <c r="K515" s="21"/>
      <c r="L515" s="21"/>
      <c r="M515" s="21"/>
      <c r="N515" s="21"/>
    </row>
    <row r="516" spans="1:14" ht="15.75" x14ac:dyDescent="0.25">
      <c r="A516" s="36">
        <f>'Nome das Amostras'!A19</f>
        <v>0</v>
      </c>
      <c r="B516" s="164" t="e">
        <f>VLOOKUP(A516,'Nome das Amostras'!$A$3:$D$28,2,FALSE)</f>
        <v>#N/A</v>
      </c>
      <c r="C516" s="164"/>
      <c r="D516" s="51" t="s">
        <v>65</v>
      </c>
      <c r="E516" s="52" t="e">
        <f>'Banco de Dados'!$O$13/'Banco de Dados'!DP13</f>
        <v>#VALUE!</v>
      </c>
      <c r="F516" s="74"/>
      <c r="G516" s="3"/>
      <c r="H516" s="3"/>
      <c r="J516" s="7"/>
    </row>
    <row r="517" spans="1:14" ht="15.75" x14ac:dyDescent="0.25">
      <c r="A517" s="107" t="s">
        <v>1</v>
      </c>
      <c r="B517" s="107" t="s">
        <v>0</v>
      </c>
      <c r="C517" s="107" t="s">
        <v>212</v>
      </c>
      <c r="D517" s="107" t="s">
        <v>209</v>
      </c>
      <c r="E517" s="107" t="s">
        <v>213</v>
      </c>
      <c r="F517" s="76" t="s">
        <v>219</v>
      </c>
      <c r="G517" s="54" t="s">
        <v>140</v>
      </c>
      <c r="H517" s="54" t="s">
        <v>66</v>
      </c>
      <c r="J517" s="7"/>
      <c r="K517" s="72">
        <f>A516</f>
        <v>0</v>
      </c>
      <c r="L517" s="55" t="s">
        <v>215</v>
      </c>
      <c r="M517" s="41" t="str">
        <f>$A$1</f>
        <v>Cromo</v>
      </c>
      <c r="N517" s="3"/>
    </row>
    <row r="518" spans="1:14" x14ac:dyDescent="0.25">
      <c r="A518" s="28" t="str">
        <f>_xlfn.XLOOKUP(P!C518,'Banco de Dados'!$B$3:$B$274,'Banco de Dados'!$K$3:$K$274,"")</f>
        <v/>
      </c>
      <c r="B518" s="2" cm="1">
        <f t="array" ref="B518:E548">Dados!DL5:DO35</f>
        <v>0</v>
      </c>
      <c r="C518" s="2">
        <v>0</v>
      </c>
      <c r="D518" s="2">
        <v>0</v>
      </c>
      <c r="E518" s="2">
        <v>0</v>
      </c>
      <c r="F518" s="32" t="e">
        <f>(E518*100)/D518</f>
        <v>#DIV/0!</v>
      </c>
      <c r="G518" s="3" t="e">
        <f t="shared" ref="G518:H545" si="45">D518*$E$516</f>
        <v>#VALUE!</v>
      </c>
      <c r="H518" s="3" t="e">
        <f t="shared" si="45"/>
        <v>#VALUE!</v>
      </c>
      <c r="J518" s="7"/>
      <c r="K518" s="5" t="s">
        <v>210</v>
      </c>
      <c r="L518" s="5"/>
      <c r="M518" s="5" t="s">
        <v>211</v>
      </c>
    </row>
    <row r="519" spans="1:14" x14ac:dyDescent="0.25">
      <c r="A519" s="28" t="str">
        <f>_xlfn.XLOOKUP(P!C519,'Banco de Dados'!$B$3:$B$274,'Banco de Dados'!$K$3:$K$274,"")</f>
        <v/>
      </c>
      <c r="B519" s="2">
        <v>0</v>
      </c>
      <c r="C519" s="2">
        <v>0</v>
      </c>
      <c r="D519" s="2">
        <v>0</v>
      </c>
      <c r="E519" s="2">
        <v>0</v>
      </c>
      <c r="F519" s="32" t="e">
        <f t="shared" ref="F519:F548" si="46">(E519*100)/D519</f>
        <v>#DIV/0!</v>
      </c>
      <c r="G519" s="3" t="e">
        <f t="shared" si="45"/>
        <v>#VALUE!</v>
      </c>
      <c r="H519" s="3" t="e">
        <f t="shared" si="45"/>
        <v>#VALUE!</v>
      </c>
      <c r="J519" s="7"/>
      <c r="K519" s="6" t="str">
        <f>_xlfn.XLOOKUP($B$4,A518:A545,G518:G545,"")</f>
        <v/>
      </c>
      <c r="L519" s="6"/>
      <c r="M519" s="6" t="str">
        <f>_xlfn.XLOOKUP($B$4,A518:A545,H518:H545,"")</f>
        <v/>
      </c>
    </row>
    <row r="520" spans="1:14" x14ac:dyDescent="0.25">
      <c r="A520" s="28" t="str">
        <f>_xlfn.XLOOKUP(P!C520,'Banco de Dados'!$B$3:$B$274,'Banco de Dados'!$K$3:$K$274,"")</f>
        <v/>
      </c>
      <c r="B520" s="2">
        <v>0</v>
      </c>
      <c r="C520" s="2">
        <v>0</v>
      </c>
      <c r="D520" s="2">
        <v>0</v>
      </c>
      <c r="E520" s="2">
        <v>0</v>
      </c>
      <c r="F520" s="32" t="e">
        <f t="shared" si="46"/>
        <v>#DIV/0!</v>
      </c>
      <c r="G520" s="3" t="e">
        <f t="shared" si="45"/>
        <v>#VALUE!</v>
      </c>
      <c r="H520" s="3" t="e">
        <f t="shared" si="45"/>
        <v>#VALUE!</v>
      </c>
      <c r="J520" s="7"/>
    </row>
    <row r="521" spans="1:14" ht="15.75" x14ac:dyDescent="0.25">
      <c r="A521" s="28" t="str">
        <f>_xlfn.XLOOKUP(P!C521,'Banco de Dados'!$B$3:$B$274,'Banco de Dados'!$K$3:$K$274,"")</f>
        <v/>
      </c>
      <c r="B521" s="2">
        <v>0</v>
      </c>
      <c r="C521" s="2">
        <v>0</v>
      </c>
      <c r="D521" s="2">
        <v>0</v>
      </c>
      <c r="E521" s="2">
        <v>0</v>
      </c>
      <c r="F521" s="32" t="e">
        <f t="shared" si="46"/>
        <v>#DIV/0!</v>
      </c>
      <c r="G521" s="3" t="e">
        <f t="shared" si="45"/>
        <v>#VALUE!</v>
      </c>
      <c r="H521" s="3" t="e">
        <f t="shared" si="45"/>
        <v>#VALUE!</v>
      </c>
      <c r="K521" s="165" t="s">
        <v>67</v>
      </c>
      <c r="L521" s="166"/>
      <c r="M521" s="167"/>
      <c r="N521"/>
    </row>
    <row r="522" spans="1:14" x14ac:dyDescent="0.25">
      <c r="A522" s="28" t="str">
        <f>_xlfn.XLOOKUP(P!C522,'Banco de Dados'!$B$3:$B$274,'Banco de Dados'!$K$3:$K$274,"")</f>
        <v/>
      </c>
      <c r="B522" s="2">
        <v>0</v>
      </c>
      <c r="C522" s="2">
        <v>0</v>
      </c>
      <c r="D522" s="2">
        <v>0</v>
      </c>
      <c r="E522" s="2">
        <v>0</v>
      </c>
      <c r="F522" s="32" t="e">
        <f t="shared" si="46"/>
        <v>#DIV/0!</v>
      </c>
      <c r="G522" s="3" t="e">
        <f t="shared" si="45"/>
        <v>#VALUE!</v>
      </c>
      <c r="H522" s="3" t="e">
        <f t="shared" si="45"/>
        <v>#VALUE!</v>
      </c>
      <c r="J522" s="7"/>
      <c r="K522" s="104" t="s">
        <v>240</v>
      </c>
      <c r="L522" s="39"/>
      <c r="M522" s="106" t="s">
        <v>209</v>
      </c>
    </row>
    <row r="523" spans="1:14" x14ac:dyDescent="0.25">
      <c r="A523" s="28" t="str">
        <f>_xlfn.XLOOKUP(P!C523,'Banco de Dados'!$B$3:$B$274,'Banco de Dados'!$K$3:$K$274,"")</f>
        <v/>
      </c>
      <c r="B523" s="2">
        <v>0</v>
      </c>
      <c r="C523" s="2">
        <v>0</v>
      </c>
      <c r="D523" s="2">
        <v>0</v>
      </c>
      <c r="E523" s="2">
        <v>0</v>
      </c>
      <c r="F523" s="32" t="e">
        <f t="shared" si="46"/>
        <v>#DIV/0!</v>
      </c>
      <c r="G523" s="3" t="e">
        <f t="shared" si="45"/>
        <v>#VALUE!</v>
      </c>
      <c r="H523" s="3" t="e">
        <f t="shared" si="45"/>
        <v>#VALUE!</v>
      </c>
      <c r="J523" s="58" t="s">
        <v>38</v>
      </c>
      <c r="K523" s="59">
        <f>$L$9</f>
        <v>1.988</v>
      </c>
      <c r="L523" s="60"/>
      <c r="M523" s="61">
        <f>$M$11</f>
        <v>1257</v>
      </c>
      <c r="N523" s="60"/>
    </row>
    <row r="524" spans="1:14" x14ac:dyDescent="0.25">
      <c r="A524" s="28" t="str">
        <f>_xlfn.XLOOKUP(P!C524,'Banco de Dados'!$B$3:$B$274,'Banco de Dados'!$K$3:$K$274,"")</f>
        <v/>
      </c>
      <c r="B524" s="2">
        <v>0</v>
      </c>
      <c r="C524" s="2">
        <v>0</v>
      </c>
      <c r="D524" s="2">
        <v>0</v>
      </c>
      <c r="E524" s="2">
        <v>0</v>
      </c>
      <c r="F524" s="32" t="e">
        <f t="shared" si="46"/>
        <v>#DIV/0!</v>
      </c>
      <c r="G524" s="3" t="e">
        <f t="shared" si="45"/>
        <v>#VALUE!</v>
      </c>
      <c r="H524" s="3" t="e">
        <f t="shared" si="45"/>
        <v>#VALUE!</v>
      </c>
      <c r="J524" s="2"/>
      <c r="K524" s="18"/>
      <c r="L524" s="2" t="s">
        <v>70</v>
      </c>
      <c r="M524" s="19"/>
    </row>
    <row r="525" spans="1:14" x14ac:dyDescent="0.25">
      <c r="A525" s="28" t="str">
        <f>_xlfn.XLOOKUP(P!C525,'Banco de Dados'!$B$3:$B$274,'Banco de Dados'!$K$3:$K$274,"")</f>
        <v/>
      </c>
      <c r="B525" s="2">
        <v>0</v>
      </c>
      <c r="C525" s="2">
        <v>0</v>
      </c>
      <c r="D525" s="2">
        <v>0</v>
      </c>
      <c r="E525" s="2">
        <v>0</v>
      </c>
      <c r="F525" s="32" t="e">
        <f t="shared" si="46"/>
        <v>#DIV/0!</v>
      </c>
      <c r="G525" s="3" t="e">
        <f t="shared" si="45"/>
        <v>#VALUE!</v>
      </c>
      <c r="H525" s="3" t="e">
        <f t="shared" si="45"/>
        <v>#VALUE!</v>
      </c>
      <c r="J525" s="58" t="s">
        <v>69</v>
      </c>
      <c r="K525" s="62" t="s">
        <v>71</v>
      </c>
      <c r="L525" s="63"/>
      <c r="M525" s="64" t="str">
        <f>K519</f>
        <v/>
      </c>
      <c r="N525" s="60"/>
    </row>
    <row r="526" spans="1:14" x14ac:dyDescent="0.25">
      <c r="A526" s="28" t="str">
        <f>_xlfn.XLOOKUP(P!C526,'Banco de Dados'!$B$3:$B$274,'Banco de Dados'!$K$3:$K$274,"")</f>
        <v/>
      </c>
      <c r="B526" s="2">
        <v>0</v>
      </c>
      <c r="C526" s="2">
        <v>0</v>
      </c>
      <c r="D526" s="2">
        <v>0</v>
      </c>
      <c r="E526" s="2">
        <v>0</v>
      </c>
      <c r="F526" s="32" t="e">
        <f t="shared" si="46"/>
        <v>#DIV/0!</v>
      </c>
      <c r="G526" s="3" t="e">
        <f t="shared" si="45"/>
        <v>#VALUE!</v>
      </c>
      <c r="H526" s="3" t="e">
        <f t="shared" si="45"/>
        <v>#VALUE!</v>
      </c>
      <c r="J526" s="7"/>
    </row>
    <row r="527" spans="1:14" ht="15.75" x14ac:dyDescent="0.25">
      <c r="A527" s="28" t="str">
        <f>_xlfn.XLOOKUP(P!C527,'Banco de Dados'!$B$3:$B$274,'Banco de Dados'!$K$3:$K$274,"")</f>
        <v/>
      </c>
      <c r="B527" s="2">
        <v>0</v>
      </c>
      <c r="C527" s="2">
        <v>0</v>
      </c>
      <c r="D527" s="2">
        <v>0</v>
      </c>
      <c r="E527" s="2">
        <v>0</v>
      </c>
      <c r="F527" s="32" t="e">
        <f t="shared" si="46"/>
        <v>#DIV/0!</v>
      </c>
      <c r="G527" s="3" t="e">
        <f t="shared" si="45"/>
        <v>#VALUE!</v>
      </c>
      <c r="H527" s="3" t="e">
        <f t="shared" si="45"/>
        <v>#VALUE!</v>
      </c>
      <c r="J527" s="7"/>
      <c r="K527" s="165" t="s">
        <v>218</v>
      </c>
      <c r="L527" s="166"/>
      <c r="M527" s="167"/>
    </row>
    <row r="528" spans="1:14" x14ac:dyDescent="0.25">
      <c r="A528" s="28" t="str">
        <f>_xlfn.XLOOKUP(P!C528,'Banco de Dados'!$B$3:$B$274,'Banco de Dados'!$K$3:$K$274,"")</f>
        <v/>
      </c>
      <c r="B528" s="2">
        <v>0</v>
      </c>
      <c r="C528" s="2">
        <v>0</v>
      </c>
      <c r="D528" s="2">
        <v>0</v>
      </c>
      <c r="E528" s="2">
        <v>0</v>
      </c>
      <c r="F528" s="32" t="e">
        <f t="shared" si="46"/>
        <v>#DIV/0!</v>
      </c>
      <c r="G528" s="3" t="e">
        <f t="shared" si="45"/>
        <v>#VALUE!</v>
      </c>
      <c r="H528" s="3" t="e">
        <f t="shared" si="45"/>
        <v>#VALUE!</v>
      </c>
      <c r="J528" s="7"/>
      <c r="K528" s="104" t="s">
        <v>236</v>
      </c>
      <c r="L528" s="108" t="str">
        <f>K519</f>
        <v/>
      </c>
      <c r="M528" s="109" t="str">
        <f>M519</f>
        <v/>
      </c>
    </row>
    <row r="529" spans="1:13" x14ac:dyDescent="0.25">
      <c r="A529" s="28" t="str">
        <f>_xlfn.XLOOKUP(P!C529,'Banco de Dados'!$B$3:$B$274,'Banco de Dados'!$K$3:$K$274,"")</f>
        <v/>
      </c>
      <c r="B529" s="2">
        <v>0</v>
      </c>
      <c r="C529" s="2">
        <v>0</v>
      </c>
      <c r="D529" s="2">
        <v>0</v>
      </c>
      <c r="E529" s="2">
        <v>0</v>
      </c>
      <c r="F529" s="32" t="e">
        <f t="shared" si="46"/>
        <v>#DIV/0!</v>
      </c>
      <c r="G529" s="3" t="e">
        <f t="shared" si="45"/>
        <v>#VALUE!</v>
      </c>
      <c r="H529" s="3" t="e">
        <f t="shared" si="45"/>
        <v>#VALUE!</v>
      </c>
      <c r="J529" s="7"/>
      <c r="K529" s="104" t="s">
        <v>237</v>
      </c>
      <c r="L529" s="105">
        <f>$L$9</f>
        <v>1.988</v>
      </c>
      <c r="M529" s="106">
        <f>$L$10</f>
        <v>3.4000000000000002E-2</v>
      </c>
    </row>
    <row r="530" spans="1:13" x14ac:dyDescent="0.25">
      <c r="A530" s="28" t="str">
        <f>_xlfn.XLOOKUP(P!C530,'Banco de Dados'!$B$3:$B$274,'Banco de Dados'!$K$3:$K$274,"")</f>
        <v/>
      </c>
      <c r="B530" s="2">
        <v>0</v>
      </c>
      <c r="C530" s="2">
        <v>0</v>
      </c>
      <c r="D530" s="2">
        <v>0</v>
      </c>
      <c r="E530" s="2">
        <v>0</v>
      </c>
      <c r="F530" s="32" t="e">
        <f t="shared" si="46"/>
        <v>#DIV/0!</v>
      </c>
      <c r="G530" s="3" t="e">
        <f t="shared" si="45"/>
        <v>#VALUE!</v>
      </c>
      <c r="H530" s="3" t="e">
        <f t="shared" si="45"/>
        <v>#VALUE!</v>
      </c>
      <c r="J530" s="7"/>
      <c r="K530" s="104" t="s">
        <v>238</v>
      </c>
      <c r="L530" s="105">
        <f>$M$11</f>
        <v>1257</v>
      </c>
      <c r="M530" s="106">
        <f>$M$12</f>
        <v>118</v>
      </c>
    </row>
    <row r="531" spans="1:13" x14ac:dyDescent="0.25">
      <c r="A531" s="28" t="str">
        <f>_xlfn.XLOOKUP(P!C531,'Banco de Dados'!$B$3:$B$274,'Banco de Dados'!$K$3:$K$274,"")</f>
        <v/>
      </c>
      <c r="B531" s="2">
        <v>0</v>
      </c>
      <c r="C531" s="2">
        <v>0</v>
      </c>
      <c r="D531" s="2">
        <v>0</v>
      </c>
      <c r="E531" s="2">
        <v>0</v>
      </c>
      <c r="F531" s="32" t="e">
        <f t="shared" si="46"/>
        <v>#DIV/0!</v>
      </c>
      <c r="G531" s="3" t="e">
        <f t="shared" si="45"/>
        <v>#VALUE!</v>
      </c>
      <c r="H531" s="3" t="e">
        <f t="shared" si="45"/>
        <v>#VALUE!</v>
      </c>
      <c r="J531" s="7"/>
      <c r="K531" s="69" t="s">
        <v>217</v>
      </c>
      <c r="L531" s="110" t="e">
        <f>SQRT(((M528/L528)^2)+((M529/L529)^2)+((M530/L530)^2))</f>
        <v>#VALUE!</v>
      </c>
      <c r="M531" s="71" t="str">
        <f>M540</f>
        <v>mg/kg</v>
      </c>
    </row>
    <row r="532" spans="1:13" x14ac:dyDescent="0.25">
      <c r="A532" s="28" t="str">
        <f>_xlfn.XLOOKUP(P!C532,'Banco de Dados'!$B$3:$B$274,'Banco de Dados'!$K$3:$K$274,"")</f>
        <v/>
      </c>
      <c r="B532" s="2">
        <v>0</v>
      </c>
      <c r="C532" s="2">
        <v>0</v>
      </c>
      <c r="D532" s="2">
        <v>0</v>
      </c>
      <c r="E532" s="2">
        <v>0</v>
      </c>
      <c r="F532" s="32" t="e">
        <f t="shared" si="46"/>
        <v>#DIV/0!</v>
      </c>
      <c r="G532" s="3" t="e">
        <f t="shared" si="45"/>
        <v>#VALUE!</v>
      </c>
      <c r="H532" s="3" t="e">
        <f t="shared" si="45"/>
        <v>#VALUE!</v>
      </c>
      <c r="J532" s="7"/>
    </row>
    <row r="533" spans="1:13" x14ac:dyDescent="0.25">
      <c r="A533" s="28" t="str">
        <f>_xlfn.XLOOKUP(P!C533,'Banco de Dados'!$B$3:$B$274,'Banco de Dados'!$K$3:$K$274,"")</f>
        <v/>
      </c>
      <c r="B533" s="2">
        <v>0</v>
      </c>
      <c r="C533" s="2">
        <v>0</v>
      </c>
      <c r="D533" s="2">
        <v>0</v>
      </c>
      <c r="E533" s="2">
        <v>0</v>
      </c>
      <c r="F533" s="32" t="e">
        <f t="shared" si="46"/>
        <v>#DIV/0!</v>
      </c>
      <c r="G533" s="3" t="e">
        <f t="shared" si="45"/>
        <v>#VALUE!</v>
      </c>
      <c r="H533" s="3" t="e">
        <f t="shared" si="45"/>
        <v>#VALUE!</v>
      </c>
      <c r="J533" s="7"/>
    </row>
    <row r="534" spans="1:13" x14ac:dyDescent="0.25">
      <c r="A534" s="28" t="str">
        <f>_xlfn.XLOOKUP(P!C534,'Banco de Dados'!$B$3:$B$274,'Banco de Dados'!$K$3:$K$274,"")</f>
        <v/>
      </c>
      <c r="B534" s="2">
        <v>0</v>
      </c>
      <c r="C534" s="2">
        <v>0</v>
      </c>
      <c r="D534" s="2">
        <v>0</v>
      </c>
      <c r="E534" s="2">
        <v>0</v>
      </c>
      <c r="F534" s="32" t="e">
        <f t="shared" si="46"/>
        <v>#DIV/0!</v>
      </c>
      <c r="G534" s="3" t="e">
        <f t="shared" si="45"/>
        <v>#VALUE!</v>
      </c>
      <c r="H534" s="3" t="e">
        <f t="shared" si="45"/>
        <v>#VALUE!</v>
      </c>
      <c r="J534" s="7"/>
    </row>
    <row r="535" spans="1:13" x14ac:dyDescent="0.25">
      <c r="A535" s="28" t="str">
        <f>_xlfn.XLOOKUP(P!C535,'Banco de Dados'!$B$3:$B$274,'Banco de Dados'!$K$3:$K$274,"")</f>
        <v/>
      </c>
      <c r="B535" s="2">
        <v>0</v>
      </c>
      <c r="C535" s="2">
        <v>0</v>
      </c>
      <c r="D535" s="2">
        <v>0</v>
      </c>
      <c r="E535" s="2">
        <v>0</v>
      </c>
      <c r="F535" s="32" t="e">
        <f t="shared" si="46"/>
        <v>#DIV/0!</v>
      </c>
      <c r="G535" s="3" t="e">
        <f t="shared" si="45"/>
        <v>#VALUE!</v>
      </c>
      <c r="H535" s="3" t="e">
        <f t="shared" si="45"/>
        <v>#VALUE!</v>
      </c>
      <c r="J535" s="7"/>
    </row>
    <row r="536" spans="1:13" x14ac:dyDescent="0.25">
      <c r="A536" s="28" t="str">
        <f>_xlfn.XLOOKUP(P!C536,'Banco de Dados'!$B$3:$B$274,'Banco de Dados'!$K$3:$K$274,"")</f>
        <v/>
      </c>
      <c r="B536" s="2">
        <v>0</v>
      </c>
      <c r="C536" s="2">
        <v>0</v>
      </c>
      <c r="D536" s="2">
        <v>0</v>
      </c>
      <c r="E536" s="2">
        <v>0</v>
      </c>
      <c r="F536" s="32" t="e">
        <f t="shared" si="46"/>
        <v>#DIV/0!</v>
      </c>
      <c r="G536" s="3" t="e">
        <f t="shared" si="45"/>
        <v>#VALUE!</v>
      </c>
      <c r="H536" s="3" t="e">
        <f t="shared" si="45"/>
        <v>#VALUE!</v>
      </c>
      <c r="J536" s="7"/>
    </row>
    <row r="537" spans="1:13" x14ac:dyDescent="0.25">
      <c r="A537" s="28" t="str">
        <f>_xlfn.XLOOKUP(P!C537,'Banco de Dados'!$B$3:$B$274,'Banco de Dados'!$K$3:$K$274,"")</f>
        <v/>
      </c>
      <c r="B537" s="2">
        <v>0</v>
      </c>
      <c r="C537" s="2">
        <v>0</v>
      </c>
      <c r="D537" s="2">
        <v>0</v>
      </c>
      <c r="E537" s="2">
        <v>0</v>
      </c>
      <c r="F537" s="32" t="e">
        <f t="shared" si="46"/>
        <v>#DIV/0!</v>
      </c>
      <c r="G537" s="3" t="e">
        <f t="shared" si="45"/>
        <v>#VALUE!</v>
      </c>
      <c r="H537" s="3" t="e">
        <f t="shared" si="45"/>
        <v>#VALUE!</v>
      </c>
      <c r="J537" s="7"/>
    </row>
    <row r="538" spans="1:13" x14ac:dyDescent="0.25">
      <c r="A538" s="28" t="str">
        <f>_xlfn.XLOOKUP(P!C538,'Banco de Dados'!$B$3:$B$274,'Banco de Dados'!$K$3:$K$274,"")</f>
        <v/>
      </c>
      <c r="B538" s="2">
        <v>0</v>
      </c>
      <c r="C538" s="2">
        <v>0</v>
      </c>
      <c r="D538" s="2">
        <v>0</v>
      </c>
      <c r="E538" s="17">
        <v>0</v>
      </c>
      <c r="F538" s="32" t="e">
        <f t="shared" si="46"/>
        <v>#DIV/0!</v>
      </c>
      <c r="G538" s="3" t="e">
        <f t="shared" si="45"/>
        <v>#VALUE!</v>
      </c>
      <c r="H538" s="3" t="e">
        <f t="shared" si="45"/>
        <v>#VALUE!</v>
      </c>
      <c r="J538" s="7"/>
    </row>
    <row r="539" spans="1:13" ht="15.75" x14ac:dyDescent="0.25">
      <c r="A539" s="28" t="str">
        <f>_xlfn.XLOOKUP(P!C539,'Banco de Dados'!$B$3:$B$274,'Banco de Dados'!$K$3:$K$274,"")</f>
        <v/>
      </c>
      <c r="B539" s="2">
        <v>0</v>
      </c>
      <c r="C539" s="2">
        <v>0</v>
      </c>
      <c r="D539" s="2">
        <v>0</v>
      </c>
      <c r="E539" s="2">
        <v>0</v>
      </c>
      <c r="F539" s="32" t="e">
        <f t="shared" si="46"/>
        <v>#DIV/0!</v>
      </c>
      <c r="G539" s="3" t="e">
        <f t="shared" si="45"/>
        <v>#VALUE!</v>
      </c>
      <c r="H539" s="3" t="e">
        <f t="shared" si="45"/>
        <v>#VALUE!</v>
      </c>
      <c r="J539" s="7"/>
      <c r="K539" s="101" t="s">
        <v>216</v>
      </c>
      <c r="L539" s="102">
        <f>K517</f>
        <v>0</v>
      </c>
      <c r="M539" s="103" t="str">
        <f>M517</f>
        <v>Cromo</v>
      </c>
    </row>
    <row r="540" spans="1:13" x14ac:dyDescent="0.25">
      <c r="A540" s="28" t="str">
        <f>_xlfn.XLOOKUP(P!C540,'Banco de Dados'!$B$3:$B$274,'Banco de Dados'!$K$3:$K$274,"")</f>
        <v/>
      </c>
      <c r="B540" s="2">
        <v>0</v>
      </c>
      <c r="C540" s="2">
        <v>0</v>
      </c>
      <c r="D540" s="2">
        <v>0</v>
      </c>
      <c r="E540" s="2">
        <v>0</v>
      </c>
      <c r="F540" s="32" t="e">
        <f t="shared" si="46"/>
        <v>#DIV/0!</v>
      </c>
      <c r="G540" s="3" t="e">
        <f t="shared" si="45"/>
        <v>#VALUE!</v>
      </c>
      <c r="H540" s="3" t="e">
        <f t="shared" si="45"/>
        <v>#VALUE!</v>
      </c>
      <c r="J540" s="7"/>
      <c r="K540" s="68" t="s">
        <v>68</v>
      </c>
      <c r="L540" s="29" t="e">
        <f>(K523*M525)/M523</f>
        <v>#VALUE!</v>
      </c>
      <c r="M540" s="66" t="str">
        <f>$M$9</f>
        <v>mg/kg</v>
      </c>
    </row>
    <row r="541" spans="1:13" x14ac:dyDescent="0.25">
      <c r="A541" s="28" t="str">
        <f>_xlfn.XLOOKUP(P!C541,'Banco de Dados'!$B$3:$B$274,'Banco de Dados'!$K$3:$K$274,"")</f>
        <v/>
      </c>
      <c r="B541" s="2">
        <v>0</v>
      </c>
      <c r="C541" s="2">
        <v>0</v>
      </c>
      <c r="D541" s="2">
        <v>0</v>
      </c>
      <c r="E541" s="2">
        <v>0</v>
      </c>
      <c r="F541" s="32" t="e">
        <f t="shared" si="46"/>
        <v>#DIV/0!</v>
      </c>
      <c r="G541" s="3" t="e">
        <f t="shared" si="45"/>
        <v>#VALUE!</v>
      </c>
      <c r="H541" s="3" t="e">
        <f t="shared" si="45"/>
        <v>#VALUE!</v>
      </c>
      <c r="J541" s="7"/>
      <c r="K541" s="111" t="s">
        <v>246</v>
      </c>
      <c r="L541" s="126" t="e">
        <f>SQRT(((M528/L528)^2)+((M529/L529)^2)+((M530/L530)^2))</f>
        <v>#VALUE!</v>
      </c>
      <c r="M541" s="66"/>
    </row>
    <row r="542" spans="1:13" x14ac:dyDescent="0.25">
      <c r="A542" s="28" t="str">
        <f>_xlfn.XLOOKUP(P!C542,'Banco de Dados'!$B$3:$B$274,'Banco de Dados'!$K$3:$K$274,"")</f>
        <v/>
      </c>
      <c r="B542" s="2">
        <v>0</v>
      </c>
      <c r="C542" s="2">
        <v>0</v>
      </c>
      <c r="D542" s="2">
        <v>0</v>
      </c>
      <c r="E542" s="2">
        <v>0</v>
      </c>
      <c r="F542" s="32" t="e">
        <f t="shared" si="46"/>
        <v>#DIV/0!</v>
      </c>
      <c r="G542" s="3" t="e">
        <f t="shared" si="45"/>
        <v>#VALUE!</v>
      </c>
      <c r="H542" s="3" t="e">
        <f t="shared" si="45"/>
        <v>#VALUE!</v>
      </c>
      <c r="J542" s="7"/>
      <c r="K542" s="69" t="s">
        <v>247</v>
      </c>
      <c r="L542" s="127" t="e">
        <f>L541*L540</f>
        <v>#VALUE!</v>
      </c>
      <c r="M542" s="71" t="str">
        <f>$M$9</f>
        <v>mg/kg</v>
      </c>
    </row>
    <row r="543" spans="1:13" x14ac:dyDescent="0.25">
      <c r="A543" s="28" t="str">
        <f>_xlfn.XLOOKUP(P!C543,'Banco de Dados'!$B$3:$B$274,'Banco de Dados'!$K$3:$K$274,"")</f>
        <v/>
      </c>
      <c r="B543" s="2">
        <v>0</v>
      </c>
      <c r="C543" s="2">
        <v>0</v>
      </c>
      <c r="D543" s="2">
        <v>0</v>
      </c>
      <c r="E543" s="2">
        <v>0</v>
      </c>
      <c r="F543" s="32" t="e">
        <f t="shared" si="46"/>
        <v>#DIV/0!</v>
      </c>
      <c r="G543" s="3" t="e">
        <f t="shared" si="45"/>
        <v>#VALUE!</v>
      </c>
      <c r="H543" s="3" t="e">
        <f t="shared" si="45"/>
        <v>#VALUE!</v>
      </c>
      <c r="J543" s="7"/>
      <c r="K543" s="123"/>
      <c r="L543" s="124"/>
    </row>
    <row r="544" spans="1:13" x14ac:dyDescent="0.25">
      <c r="A544" s="28" t="str">
        <f>_xlfn.XLOOKUP(P!C544,'Banco de Dados'!$B$3:$B$274,'Banco de Dados'!$K$3:$K$274,"")</f>
        <v/>
      </c>
      <c r="B544" s="2">
        <v>0</v>
      </c>
      <c r="C544" s="2">
        <v>0</v>
      </c>
      <c r="D544" s="2">
        <v>0</v>
      </c>
      <c r="E544" s="2">
        <v>0</v>
      </c>
      <c r="F544" s="32" t="e">
        <f t="shared" si="46"/>
        <v>#DIV/0!</v>
      </c>
      <c r="G544" s="3" t="e">
        <f t="shared" si="45"/>
        <v>#VALUE!</v>
      </c>
      <c r="H544" s="3" t="e">
        <f t="shared" si="45"/>
        <v>#VALUE!</v>
      </c>
      <c r="J544" s="7"/>
    </row>
    <row r="545" spans="1:14" x14ac:dyDescent="0.25">
      <c r="A545" s="28" t="str">
        <f>_xlfn.XLOOKUP(P!C545,'Banco de Dados'!$B$3:$B$274,'Banco de Dados'!$K$3:$K$274,"")</f>
        <v/>
      </c>
      <c r="B545" s="2">
        <v>0</v>
      </c>
      <c r="C545" s="2">
        <v>0</v>
      </c>
      <c r="D545" s="2">
        <v>0</v>
      </c>
      <c r="E545" s="2">
        <v>0</v>
      </c>
      <c r="F545" s="32" t="e">
        <f t="shared" si="46"/>
        <v>#DIV/0!</v>
      </c>
      <c r="G545" s="3" t="e">
        <f t="shared" si="45"/>
        <v>#VALUE!</v>
      </c>
      <c r="H545" s="3" t="e">
        <f t="shared" si="45"/>
        <v>#VALUE!</v>
      </c>
      <c r="J545" s="7"/>
    </row>
    <row r="546" spans="1:14" x14ac:dyDescent="0.25">
      <c r="A546" s="28" t="str">
        <f>_xlfn.XLOOKUP(P!C546,'Banco de Dados'!$B$3:$B$274,'Banco de Dados'!$K$3:$K$274,"")</f>
        <v/>
      </c>
      <c r="B546" s="2">
        <v>0</v>
      </c>
      <c r="C546" s="2">
        <v>0</v>
      </c>
      <c r="D546" s="2">
        <v>0</v>
      </c>
      <c r="E546" s="2">
        <v>0</v>
      </c>
      <c r="F546" s="32" t="e">
        <f t="shared" si="46"/>
        <v>#DIV/0!</v>
      </c>
      <c r="G546" s="3" t="e">
        <f t="shared" ref="G546:H548" si="47">D546*$E$516</f>
        <v>#VALUE!</v>
      </c>
      <c r="H546" s="3" t="e">
        <f t="shared" si="47"/>
        <v>#VALUE!</v>
      </c>
      <c r="J546" s="7"/>
    </row>
    <row r="547" spans="1:14" x14ac:dyDescent="0.25">
      <c r="A547" s="28" t="str">
        <f>_xlfn.XLOOKUP(P!C547,'Banco de Dados'!$B$3:$B$274,'Banco de Dados'!$K$3:$K$274,"")</f>
        <v/>
      </c>
      <c r="B547" s="2">
        <v>0</v>
      </c>
      <c r="C547" s="2">
        <v>0</v>
      </c>
      <c r="D547" s="2">
        <v>0</v>
      </c>
      <c r="E547" s="2">
        <v>0</v>
      </c>
      <c r="F547" s="32" t="e">
        <f t="shared" si="46"/>
        <v>#DIV/0!</v>
      </c>
      <c r="G547" s="3" t="e">
        <f t="shared" si="47"/>
        <v>#VALUE!</v>
      </c>
      <c r="H547" s="3" t="e">
        <f t="shared" si="47"/>
        <v>#VALUE!</v>
      </c>
      <c r="J547" s="7"/>
    </row>
    <row r="548" spans="1:14" x14ac:dyDescent="0.25">
      <c r="A548" s="28" t="str">
        <f>_xlfn.XLOOKUP(P!C548,'Banco de Dados'!$B$3:$B$274,'Banco de Dados'!$K$3:$K$274,"")</f>
        <v/>
      </c>
      <c r="B548" s="2">
        <v>0</v>
      </c>
      <c r="C548" s="2">
        <v>0</v>
      </c>
      <c r="D548" s="2">
        <v>0</v>
      </c>
      <c r="E548" s="2">
        <v>0</v>
      </c>
      <c r="F548" s="32" t="e">
        <f t="shared" si="46"/>
        <v>#DIV/0!</v>
      </c>
      <c r="G548" s="3" t="e">
        <f t="shared" si="47"/>
        <v>#VALUE!</v>
      </c>
      <c r="H548" s="3" t="e">
        <f t="shared" si="47"/>
        <v>#VALUE!</v>
      </c>
      <c r="J548" s="7"/>
    </row>
    <row r="549" spans="1:14" x14ac:dyDescent="0.25">
      <c r="A549" s="21"/>
      <c r="B549" s="21"/>
      <c r="C549" s="21"/>
      <c r="D549" s="21"/>
      <c r="E549" s="21"/>
      <c r="F549" s="77"/>
      <c r="G549" s="21"/>
      <c r="H549" s="21"/>
      <c r="J549" s="21"/>
      <c r="K549" s="21"/>
      <c r="L549" s="21"/>
      <c r="M549" s="21"/>
      <c r="N549" s="21"/>
    </row>
    <row r="550" spans="1:14" ht="15.75" x14ac:dyDescent="0.25">
      <c r="A550" s="36">
        <f>'Nome das Amostras'!A20</f>
        <v>0</v>
      </c>
      <c r="B550" s="164" t="e">
        <f>VLOOKUP(A550,'Nome das Amostras'!$A$3:$D$28,2,FALSE)</f>
        <v>#N/A</v>
      </c>
      <c r="C550" s="164"/>
      <c r="D550" s="51" t="s">
        <v>65</v>
      </c>
      <c r="E550" s="52" t="e">
        <f>'Banco de Dados'!$O$13/'Banco de Dados'!DW13</f>
        <v>#VALUE!</v>
      </c>
      <c r="F550" s="74"/>
      <c r="G550" s="3"/>
      <c r="H550" s="3"/>
      <c r="J550" s="7"/>
    </row>
    <row r="551" spans="1:14" ht="15.75" x14ac:dyDescent="0.25">
      <c r="A551" s="107" t="s">
        <v>1</v>
      </c>
      <c r="B551" s="107" t="s">
        <v>0</v>
      </c>
      <c r="C551" s="107" t="s">
        <v>212</v>
      </c>
      <c r="D551" s="107" t="s">
        <v>209</v>
      </c>
      <c r="E551" s="107" t="s">
        <v>213</v>
      </c>
      <c r="F551" s="76" t="s">
        <v>219</v>
      </c>
      <c r="G551" s="54" t="s">
        <v>140</v>
      </c>
      <c r="H551" s="54" t="s">
        <v>66</v>
      </c>
      <c r="J551" s="7"/>
      <c r="K551" s="72">
        <f>A550</f>
        <v>0</v>
      </c>
      <c r="L551" s="55" t="s">
        <v>215</v>
      </c>
      <c r="M551" s="41" t="str">
        <f>$A$1</f>
        <v>Cromo</v>
      </c>
      <c r="N551" s="3"/>
    </row>
    <row r="552" spans="1:14" x14ac:dyDescent="0.25">
      <c r="A552" s="28" t="str">
        <f>_xlfn.XLOOKUP(P!C552,'Banco de Dados'!$B$3:$B$274,'Banco de Dados'!$K$3:$K$274,"")</f>
        <v/>
      </c>
      <c r="B552" s="2" cm="1">
        <f t="array" ref="B552:E582">Dados!DS5:DV35</f>
        <v>0</v>
      </c>
      <c r="C552" s="2">
        <v>0</v>
      </c>
      <c r="D552" s="2">
        <v>0</v>
      </c>
      <c r="E552" s="2">
        <v>0</v>
      </c>
      <c r="F552" s="32" t="e">
        <f>(E552*100)/D552</f>
        <v>#DIV/0!</v>
      </c>
      <c r="G552" s="3" t="e">
        <f t="shared" ref="G552:H579" si="48">D552*$E$550</f>
        <v>#VALUE!</v>
      </c>
      <c r="H552" s="3" t="e">
        <f t="shared" si="48"/>
        <v>#VALUE!</v>
      </c>
      <c r="J552" s="7"/>
      <c r="K552" s="5" t="s">
        <v>210</v>
      </c>
      <c r="L552" s="5"/>
      <c r="M552" s="5" t="s">
        <v>211</v>
      </c>
    </row>
    <row r="553" spans="1:14" x14ac:dyDescent="0.25">
      <c r="A553" s="28" t="str">
        <f>_xlfn.XLOOKUP(P!C553,'Banco de Dados'!$B$3:$B$274,'Banco de Dados'!$K$3:$K$274,"")</f>
        <v/>
      </c>
      <c r="B553" s="2">
        <v>0</v>
      </c>
      <c r="C553" s="2">
        <v>0</v>
      </c>
      <c r="D553" s="2">
        <v>0</v>
      </c>
      <c r="E553" s="2">
        <v>0</v>
      </c>
      <c r="F553" s="32" t="e">
        <f t="shared" ref="F553:F582" si="49">(E553*100)/D553</f>
        <v>#DIV/0!</v>
      </c>
      <c r="G553" s="3" t="e">
        <f t="shared" si="48"/>
        <v>#VALUE!</v>
      </c>
      <c r="H553" s="3" t="e">
        <f t="shared" si="48"/>
        <v>#VALUE!</v>
      </c>
      <c r="J553" s="7"/>
      <c r="K553" s="6" t="str">
        <f>_xlfn.XLOOKUP($B$4,A552:A579,G552:G579,"")</f>
        <v/>
      </c>
      <c r="L553" s="6"/>
      <c r="M553" s="6" t="str">
        <f>_xlfn.XLOOKUP($B$4,A552:A579,H552:H579,"")</f>
        <v/>
      </c>
    </row>
    <row r="554" spans="1:14" x14ac:dyDescent="0.25">
      <c r="A554" s="28" t="str">
        <f>_xlfn.XLOOKUP(P!C554,'Banco de Dados'!$B$3:$B$274,'Banco de Dados'!$K$3:$K$274,"")</f>
        <v/>
      </c>
      <c r="B554" s="2">
        <v>0</v>
      </c>
      <c r="C554" s="2">
        <v>0</v>
      </c>
      <c r="D554" s="2">
        <v>0</v>
      </c>
      <c r="E554" s="2">
        <v>0</v>
      </c>
      <c r="F554" s="32" t="e">
        <f t="shared" si="49"/>
        <v>#DIV/0!</v>
      </c>
      <c r="G554" s="3" t="e">
        <f t="shared" si="48"/>
        <v>#VALUE!</v>
      </c>
      <c r="H554" s="3" t="e">
        <f t="shared" si="48"/>
        <v>#VALUE!</v>
      </c>
      <c r="J554" s="7"/>
    </row>
    <row r="555" spans="1:14" ht="15.75" x14ac:dyDescent="0.25">
      <c r="A555" s="28" t="str">
        <f>_xlfn.XLOOKUP(P!C555,'Banco de Dados'!$B$3:$B$274,'Banco de Dados'!$K$3:$K$274,"")</f>
        <v/>
      </c>
      <c r="B555" s="2">
        <v>0</v>
      </c>
      <c r="C555" s="2">
        <v>0</v>
      </c>
      <c r="D555" s="2">
        <v>0</v>
      </c>
      <c r="E555" s="2">
        <v>0</v>
      </c>
      <c r="F555" s="32" t="e">
        <f t="shared" si="49"/>
        <v>#DIV/0!</v>
      </c>
      <c r="G555" s="3" t="e">
        <f t="shared" si="48"/>
        <v>#VALUE!</v>
      </c>
      <c r="H555" s="3" t="e">
        <f t="shared" si="48"/>
        <v>#VALUE!</v>
      </c>
      <c r="K555" s="165" t="s">
        <v>67</v>
      </c>
      <c r="L555" s="166"/>
      <c r="M555" s="167"/>
      <c r="N555"/>
    </row>
    <row r="556" spans="1:14" x14ac:dyDescent="0.25">
      <c r="A556" s="28" t="str">
        <f>_xlfn.XLOOKUP(P!C556,'Banco de Dados'!$B$3:$B$274,'Banco de Dados'!$K$3:$K$274,"")</f>
        <v/>
      </c>
      <c r="B556" s="2">
        <v>0</v>
      </c>
      <c r="C556" s="2">
        <v>0</v>
      </c>
      <c r="D556" s="2">
        <v>0</v>
      </c>
      <c r="E556" s="2">
        <v>0</v>
      </c>
      <c r="F556" s="32" t="e">
        <f t="shared" si="49"/>
        <v>#DIV/0!</v>
      </c>
      <c r="G556" s="3" t="e">
        <f t="shared" si="48"/>
        <v>#VALUE!</v>
      </c>
      <c r="H556" s="3" t="e">
        <f t="shared" si="48"/>
        <v>#VALUE!</v>
      </c>
      <c r="J556" s="7"/>
      <c r="K556" s="104" t="s">
        <v>240</v>
      </c>
      <c r="L556" s="39"/>
      <c r="M556" s="106" t="s">
        <v>209</v>
      </c>
    </row>
    <row r="557" spans="1:14" x14ac:dyDescent="0.25">
      <c r="A557" s="28" t="str">
        <f>_xlfn.XLOOKUP(P!C557,'Banco de Dados'!$B$3:$B$274,'Banco de Dados'!$K$3:$K$274,"")</f>
        <v/>
      </c>
      <c r="B557" s="2">
        <v>0</v>
      </c>
      <c r="C557" s="2">
        <v>0</v>
      </c>
      <c r="D557" s="2">
        <v>0</v>
      </c>
      <c r="E557" s="2">
        <v>0</v>
      </c>
      <c r="F557" s="32" t="e">
        <f t="shared" si="49"/>
        <v>#DIV/0!</v>
      </c>
      <c r="G557" s="3" t="e">
        <f t="shared" si="48"/>
        <v>#VALUE!</v>
      </c>
      <c r="H557" s="3" t="e">
        <f t="shared" si="48"/>
        <v>#VALUE!</v>
      </c>
      <c r="J557" s="58" t="s">
        <v>38</v>
      </c>
      <c r="K557" s="59">
        <f>$L$9</f>
        <v>1.988</v>
      </c>
      <c r="L557" s="60"/>
      <c r="M557" s="61">
        <f>$M$11</f>
        <v>1257</v>
      </c>
      <c r="N557" s="60"/>
    </row>
    <row r="558" spans="1:14" x14ac:dyDescent="0.25">
      <c r="A558" s="28" t="str">
        <f>_xlfn.XLOOKUP(P!C558,'Banco de Dados'!$B$3:$B$274,'Banco de Dados'!$K$3:$K$274,"")</f>
        <v/>
      </c>
      <c r="B558" s="2">
        <v>0</v>
      </c>
      <c r="C558" s="2">
        <v>0</v>
      </c>
      <c r="D558" s="2">
        <v>0</v>
      </c>
      <c r="E558" s="2">
        <v>0</v>
      </c>
      <c r="F558" s="32" t="e">
        <f t="shared" si="49"/>
        <v>#DIV/0!</v>
      </c>
      <c r="G558" s="3" t="e">
        <f t="shared" si="48"/>
        <v>#VALUE!</v>
      </c>
      <c r="H558" s="3" t="e">
        <f t="shared" si="48"/>
        <v>#VALUE!</v>
      </c>
      <c r="J558" s="2"/>
      <c r="K558" s="18"/>
      <c r="L558" s="2" t="s">
        <v>70</v>
      </c>
      <c r="M558" s="19"/>
    </row>
    <row r="559" spans="1:14" x14ac:dyDescent="0.25">
      <c r="A559" s="28" t="str">
        <f>_xlfn.XLOOKUP(P!C559,'Banco de Dados'!$B$3:$B$274,'Banco de Dados'!$K$3:$K$274,"")</f>
        <v/>
      </c>
      <c r="B559" s="2">
        <v>0</v>
      </c>
      <c r="C559" s="2">
        <v>0</v>
      </c>
      <c r="D559" s="2">
        <v>0</v>
      </c>
      <c r="E559" s="2">
        <v>0</v>
      </c>
      <c r="F559" s="32" t="e">
        <f t="shared" si="49"/>
        <v>#DIV/0!</v>
      </c>
      <c r="G559" s="3" t="e">
        <f t="shared" si="48"/>
        <v>#VALUE!</v>
      </c>
      <c r="H559" s="3" t="e">
        <f t="shared" si="48"/>
        <v>#VALUE!</v>
      </c>
      <c r="J559" s="58" t="s">
        <v>69</v>
      </c>
      <c r="K559" s="62" t="s">
        <v>71</v>
      </c>
      <c r="L559" s="63"/>
      <c r="M559" s="64" t="str">
        <f>K553</f>
        <v/>
      </c>
      <c r="N559" s="60"/>
    </row>
    <row r="560" spans="1:14" x14ac:dyDescent="0.25">
      <c r="A560" s="28" t="str">
        <f>_xlfn.XLOOKUP(P!C560,'Banco de Dados'!$B$3:$B$274,'Banco de Dados'!$K$3:$K$274,"")</f>
        <v/>
      </c>
      <c r="B560" s="2">
        <v>0</v>
      </c>
      <c r="C560" s="2">
        <v>0</v>
      </c>
      <c r="D560" s="2">
        <v>0</v>
      </c>
      <c r="E560" s="2">
        <v>0</v>
      </c>
      <c r="F560" s="32" t="e">
        <f t="shared" si="49"/>
        <v>#DIV/0!</v>
      </c>
      <c r="G560" s="3" t="e">
        <f t="shared" si="48"/>
        <v>#VALUE!</v>
      </c>
      <c r="H560" s="3" t="e">
        <f t="shared" si="48"/>
        <v>#VALUE!</v>
      </c>
      <c r="J560" s="7"/>
    </row>
    <row r="561" spans="1:13" ht="15.75" x14ac:dyDescent="0.25">
      <c r="A561" s="28" t="str">
        <f>_xlfn.XLOOKUP(P!C561,'Banco de Dados'!$B$3:$B$274,'Banco de Dados'!$K$3:$K$274,"")</f>
        <v/>
      </c>
      <c r="B561" s="2">
        <v>0</v>
      </c>
      <c r="C561" s="2">
        <v>0</v>
      </c>
      <c r="D561" s="2">
        <v>0</v>
      </c>
      <c r="E561" s="2">
        <v>0</v>
      </c>
      <c r="F561" s="32" t="e">
        <f t="shared" si="49"/>
        <v>#DIV/0!</v>
      </c>
      <c r="G561" s="3" t="e">
        <f t="shared" si="48"/>
        <v>#VALUE!</v>
      </c>
      <c r="H561" s="3" t="e">
        <f t="shared" si="48"/>
        <v>#VALUE!</v>
      </c>
      <c r="J561" s="7"/>
      <c r="K561" s="165" t="s">
        <v>218</v>
      </c>
      <c r="L561" s="166"/>
      <c r="M561" s="167"/>
    </row>
    <row r="562" spans="1:13" x14ac:dyDescent="0.25">
      <c r="A562" s="28" t="str">
        <f>_xlfn.XLOOKUP(P!C562,'Banco de Dados'!$B$3:$B$274,'Banco de Dados'!$K$3:$K$274,"")</f>
        <v/>
      </c>
      <c r="B562" s="2">
        <v>0</v>
      </c>
      <c r="C562" s="2">
        <v>0</v>
      </c>
      <c r="D562" s="2">
        <v>0</v>
      </c>
      <c r="E562" s="2">
        <v>0</v>
      </c>
      <c r="F562" s="32" t="e">
        <f t="shared" si="49"/>
        <v>#DIV/0!</v>
      </c>
      <c r="G562" s="3" t="e">
        <f t="shared" si="48"/>
        <v>#VALUE!</v>
      </c>
      <c r="H562" s="3" t="e">
        <f t="shared" si="48"/>
        <v>#VALUE!</v>
      </c>
      <c r="J562" s="7"/>
      <c r="K562" s="104" t="s">
        <v>236</v>
      </c>
      <c r="L562" s="108" t="str">
        <f>K553</f>
        <v/>
      </c>
      <c r="M562" s="109" t="str">
        <f>M553</f>
        <v/>
      </c>
    </row>
    <row r="563" spans="1:13" x14ac:dyDescent="0.25">
      <c r="A563" s="28" t="str">
        <f>_xlfn.XLOOKUP(P!C563,'Banco de Dados'!$B$3:$B$274,'Banco de Dados'!$K$3:$K$274,"")</f>
        <v/>
      </c>
      <c r="B563" s="2">
        <v>0</v>
      </c>
      <c r="C563" s="2">
        <v>0</v>
      </c>
      <c r="D563" s="2">
        <v>0</v>
      </c>
      <c r="E563" s="2">
        <v>0</v>
      </c>
      <c r="F563" s="32" t="e">
        <f t="shared" si="49"/>
        <v>#DIV/0!</v>
      </c>
      <c r="G563" s="3" t="e">
        <f t="shared" si="48"/>
        <v>#VALUE!</v>
      </c>
      <c r="H563" s="3" t="e">
        <f t="shared" si="48"/>
        <v>#VALUE!</v>
      </c>
      <c r="J563" s="7"/>
      <c r="K563" s="104" t="s">
        <v>237</v>
      </c>
      <c r="L563" s="105">
        <f>$L$9</f>
        <v>1.988</v>
      </c>
      <c r="M563" s="106">
        <f>$L$10</f>
        <v>3.4000000000000002E-2</v>
      </c>
    </row>
    <row r="564" spans="1:13" x14ac:dyDescent="0.25">
      <c r="A564" s="28" t="str">
        <f>_xlfn.XLOOKUP(P!C564,'Banco de Dados'!$B$3:$B$274,'Banco de Dados'!$K$3:$K$274,"")</f>
        <v/>
      </c>
      <c r="B564" s="2">
        <v>0</v>
      </c>
      <c r="C564" s="2">
        <v>0</v>
      </c>
      <c r="D564" s="2">
        <v>0</v>
      </c>
      <c r="E564" s="2">
        <v>0</v>
      </c>
      <c r="F564" s="32" t="e">
        <f t="shared" si="49"/>
        <v>#DIV/0!</v>
      </c>
      <c r="G564" s="3" t="e">
        <f t="shared" si="48"/>
        <v>#VALUE!</v>
      </c>
      <c r="H564" s="3" t="e">
        <f t="shared" si="48"/>
        <v>#VALUE!</v>
      </c>
      <c r="J564" s="7"/>
      <c r="K564" s="104" t="s">
        <v>238</v>
      </c>
      <c r="L564" s="105">
        <f>$M$11</f>
        <v>1257</v>
      </c>
      <c r="M564" s="106">
        <f>$M$12</f>
        <v>118</v>
      </c>
    </row>
    <row r="565" spans="1:13" x14ac:dyDescent="0.25">
      <c r="A565" s="28" t="str">
        <f>_xlfn.XLOOKUP(P!C565,'Banco de Dados'!$B$3:$B$274,'Banco de Dados'!$K$3:$K$274,"")</f>
        <v/>
      </c>
      <c r="B565" s="2">
        <v>0</v>
      </c>
      <c r="C565" s="2">
        <v>0</v>
      </c>
      <c r="D565" s="2">
        <v>0</v>
      </c>
      <c r="E565" s="2">
        <v>0</v>
      </c>
      <c r="F565" s="32" t="e">
        <f t="shared" si="49"/>
        <v>#DIV/0!</v>
      </c>
      <c r="G565" s="3" t="e">
        <f t="shared" si="48"/>
        <v>#VALUE!</v>
      </c>
      <c r="H565" s="3" t="e">
        <f t="shared" si="48"/>
        <v>#VALUE!</v>
      </c>
      <c r="J565" s="7"/>
      <c r="K565" s="69" t="s">
        <v>217</v>
      </c>
      <c r="L565" s="110" t="e">
        <f>SQRT(((M562/L562)^2)+((M563/L563)^2)+((M564/L564)^2))</f>
        <v>#VALUE!</v>
      </c>
      <c r="M565" s="71" t="str">
        <f>M574</f>
        <v>mg/kg</v>
      </c>
    </row>
    <row r="566" spans="1:13" x14ac:dyDescent="0.25">
      <c r="A566" s="28" t="str">
        <f>_xlfn.XLOOKUP(P!C566,'Banco de Dados'!$B$3:$B$274,'Banco de Dados'!$K$3:$K$274,"")</f>
        <v/>
      </c>
      <c r="B566" s="2">
        <v>0</v>
      </c>
      <c r="C566" s="2">
        <v>0</v>
      </c>
      <c r="D566" s="2">
        <v>0</v>
      </c>
      <c r="E566" s="2">
        <v>0</v>
      </c>
      <c r="F566" s="32" t="e">
        <f t="shared" si="49"/>
        <v>#DIV/0!</v>
      </c>
      <c r="G566" s="3" t="e">
        <f t="shared" si="48"/>
        <v>#VALUE!</v>
      </c>
      <c r="H566" s="3" t="e">
        <f t="shared" si="48"/>
        <v>#VALUE!</v>
      </c>
      <c r="J566" s="7"/>
    </row>
    <row r="567" spans="1:13" x14ac:dyDescent="0.25">
      <c r="A567" s="28" t="str">
        <f>_xlfn.XLOOKUP(P!C567,'Banco de Dados'!$B$3:$B$274,'Banco de Dados'!$K$3:$K$274,"")</f>
        <v/>
      </c>
      <c r="B567" s="2">
        <v>0</v>
      </c>
      <c r="C567" s="2">
        <v>0</v>
      </c>
      <c r="D567" s="2">
        <v>0</v>
      </c>
      <c r="E567" s="2">
        <v>0</v>
      </c>
      <c r="F567" s="32" t="e">
        <f t="shared" si="49"/>
        <v>#DIV/0!</v>
      </c>
      <c r="G567" s="3" t="e">
        <f t="shared" si="48"/>
        <v>#VALUE!</v>
      </c>
      <c r="H567" s="3" t="e">
        <f t="shared" si="48"/>
        <v>#VALUE!</v>
      </c>
      <c r="J567" s="7"/>
    </row>
    <row r="568" spans="1:13" x14ac:dyDescent="0.25">
      <c r="A568" s="28" t="str">
        <f>_xlfn.XLOOKUP(P!C568,'Banco de Dados'!$B$3:$B$274,'Banco de Dados'!$K$3:$K$274,"")</f>
        <v/>
      </c>
      <c r="B568" s="2">
        <v>0</v>
      </c>
      <c r="C568" s="2">
        <v>0</v>
      </c>
      <c r="D568" s="2">
        <v>0</v>
      </c>
      <c r="E568" s="2">
        <v>0</v>
      </c>
      <c r="F568" s="32" t="e">
        <f t="shared" si="49"/>
        <v>#DIV/0!</v>
      </c>
      <c r="G568" s="3" t="e">
        <f t="shared" si="48"/>
        <v>#VALUE!</v>
      </c>
      <c r="H568" s="3" t="e">
        <f t="shared" si="48"/>
        <v>#VALUE!</v>
      </c>
      <c r="J568" s="7"/>
    </row>
    <row r="569" spans="1:13" x14ac:dyDescent="0.25">
      <c r="A569" s="28" t="str">
        <f>_xlfn.XLOOKUP(P!C569,'Banco de Dados'!$B$3:$B$274,'Banco de Dados'!$K$3:$K$274,"")</f>
        <v/>
      </c>
      <c r="B569" s="2">
        <v>0</v>
      </c>
      <c r="C569" s="2">
        <v>0</v>
      </c>
      <c r="D569" s="2">
        <v>0</v>
      </c>
      <c r="E569" s="2">
        <v>0</v>
      </c>
      <c r="F569" s="32" t="e">
        <f t="shared" si="49"/>
        <v>#DIV/0!</v>
      </c>
      <c r="G569" s="3" t="e">
        <f t="shared" si="48"/>
        <v>#VALUE!</v>
      </c>
      <c r="H569" s="3" t="e">
        <f t="shared" si="48"/>
        <v>#VALUE!</v>
      </c>
      <c r="J569" s="7"/>
    </row>
    <row r="570" spans="1:13" x14ac:dyDescent="0.25">
      <c r="A570" s="28" t="str">
        <f>_xlfn.XLOOKUP(P!C570,'Banco de Dados'!$B$3:$B$274,'Banco de Dados'!$K$3:$K$274,"")</f>
        <v/>
      </c>
      <c r="B570" s="2">
        <v>0</v>
      </c>
      <c r="C570" s="2">
        <v>0</v>
      </c>
      <c r="D570" s="2">
        <v>0</v>
      </c>
      <c r="E570" s="2">
        <v>0</v>
      </c>
      <c r="F570" s="32" t="e">
        <f t="shared" si="49"/>
        <v>#DIV/0!</v>
      </c>
      <c r="G570" s="3" t="e">
        <f t="shared" si="48"/>
        <v>#VALUE!</v>
      </c>
      <c r="H570" s="3" t="e">
        <f t="shared" si="48"/>
        <v>#VALUE!</v>
      </c>
      <c r="J570" s="7"/>
    </row>
    <row r="571" spans="1:13" x14ac:dyDescent="0.25">
      <c r="A571" s="28" t="str">
        <f>_xlfn.XLOOKUP(P!C571,'Banco de Dados'!$B$3:$B$274,'Banco de Dados'!$K$3:$K$274,"")</f>
        <v/>
      </c>
      <c r="B571" s="2">
        <v>0</v>
      </c>
      <c r="C571" s="2">
        <v>0</v>
      </c>
      <c r="D571" s="2">
        <v>0</v>
      </c>
      <c r="E571" s="2">
        <v>0</v>
      </c>
      <c r="F571" s="32" t="e">
        <f t="shared" si="49"/>
        <v>#DIV/0!</v>
      </c>
      <c r="G571" s="3" t="e">
        <f t="shared" si="48"/>
        <v>#VALUE!</v>
      </c>
      <c r="H571" s="3" t="e">
        <f t="shared" si="48"/>
        <v>#VALUE!</v>
      </c>
      <c r="J571" s="7"/>
    </row>
    <row r="572" spans="1:13" x14ac:dyDescent="0.25">
      <c r="A572" s="28" t="str">
        <f>_xlfn.XLOOKUP(P!C572,'Banco de Dados'!$B$3:$B$274,'Banco de Dados'!$K$3:$K$274,"")</f>
        <v/>
      </c>
      <c r="B572" s="2">
        <v>0</v>
      </c>
      <c r="C572" s="2">
        <v>0</v>
      </c>
      <c r="D572" s="2">
        <v>0</v>
      </c>
      <c r="E572" s="17">
        <v>0</v>
      </c>
      <c r="F572" s="32" t="e">
        <f t="shared" si="49"/>
        <v>#DIV/0!</v>
      </c>
      <c r="G572" s="3" t="e">
        <f t="shared" si="48"/>
        <v>#VALUE!</v>
      </c>
      <c r="H572" s="3" t="e">
        <f t="shared" si="48"/>
        <v>#VALUE!</v>
      </c>
      <c r="J572" s="7"/>
    </row>
    <row r="573" spans="1:13" ht="15.75" x14ac:dyDescent="0.25">
      <c r="A573" s="28" t="str">
        <f>_xlfn.XLOOKUP(P!C573,'Banco de Dados'!$B$3:$B$274,'Banco de Dados'!$K$3:$K$274,"")</f>
        <v/>
      </c>
      <c r="B573" s="2">
        <v>0</v>
      </c>
      <c r="C573" s="2">
        <v>0</v>
      </c>
      <c r="D573" s="2">
        <v>0</v>
      </c>
      <c r="E573" s="2">
        <v>0</v>
      </c>
      <c r="F573" s="32" t="e">
        <f t="shared" si="49"/>
        <v>#DIV/0!</v>
      </c>
      <c r="G573" s="3" t="e">
        <f t="shared" si="48"/>
        <v>#VALUE!</v>
      </c>
      <c r="H573" s="3" t="e">
        <f t="shared" si="48"/>
        <v>#VALUE!</v>
      </c>
      <c r="J573" s="7"/>
      <c r="K573" s="101" t="s">
        <v>216</v>
      </c>
      <c r="L573" s="102">
        <f>K551</f>
        <v>0</v>
      </c>
      <c r="M573" s="103" t="str">
        <f>M551</f>
        <v>Cromo</v>
      </c>
    </row>
    <row r="574" spans="1:13" x14ac:dyDescent="0.25">
      <c r="A574" s="28" t="str">
        <f>_xlfn.XLOOKUP(P!C574,'Banco de Dados'!$B$3:$B$274,'Banco de Dados'!$K$3:$K$274,"")</f>
        <v/>
      </c>
      <c r="B574" s="2">
        <v>0</v>
      </c>
      <c r="C574" s="2">
        <v>0</v>
      </c>
      <c r="D574" s="2">
        <v>0</v>
      </c>
      <c r="E574" s="2">
        <v>0</v>
      </c>
      <c r="F574" s="32" t="e">
        <f t="shared" si="49"/>
        <v>#DIV/0!</v>
      </c>
      <c r="G574" s="3" t="e">
        <f t="shared" si="48"/>
        <v>#VALUE!</v>
      </c>
      <c r="H574" s="3" t="e">
        <f t="shared" si="48"/>
        <v>#VALUE!</v>
      </c>
      <c r="J574" s="7"/>
      <c r="K574" s="68" t="s">
        <v>68</v>
      </c>
      <c r="L574" s="29" t="e">
        <f>(K557*M559)/M557</f>
        <v>#VALUE!</v>
      </c>
      <c r="M574" s="66" t="str">
        <f>$M$9</f>
        <v>mg/kg</v>
      </c>
    </row>
    <row r="575" spans="1:13" x14ac:dyDescent="0.25">
      <c r="A575" s="28" t="str">
        <f>_xlfn.XLOOKUP(P!C575,'Banco de Dados'!$B$3:$B$274,'Banco de Dados'!$K$3:$K$274,"")</f>
        <v/>
      </c>
      <c r="B575" s="2">
        <v>0</v>
      </c>
      <c r="C575" s="2">
        <v>0</v>
      </c>
      <c r="D575" s="2">
        <v>0</v>
      </c>
      <c r="E575" s="2">
        <v>0</v>
      </c>
      <c r="F575" s="32" t="e">
        <f t="shared" si="49"/>
        <v>#DIV/0!</v>
      </c>
      <c r="G575" s="3" t="e">
        <f t="shared" si="48"/>
        <v>#VALUE!</v>
      </c>
      <c r="H575" s="3" t="e">
        <f t="shared" si="48"/>
        <v>#VALUE!</v>
      </c>
      <c r="J575" s="7"/>
      <c r="K575" s="111" t="s">
        <v>246</v>
      </c>
      <c r="L575" s="126" t="e">
        <f>SQRT(((M562/L562)^2)+((M563/L563)^2)+((M564/L564)^2))</f>
        <v>#VALUE!</v>
      </c>
      <c r="M575" s="66"/>
    </row>
    <row r="576" spans="1:13" x14ac:dyDescent="0.25">
      <c r="A576" s="28" t="str">
        <f>_xlfn.XLOOKUP(P!C576,'Banco de Dados'!$B$3:$B$274,'Banco de Dados'!$K$3:$K$274,"")</f>
        <v/>
      </c>
      <c r="B576" s="2">
        <v>0</v>
      </c>
      <c r="C576" s="2">
        <v>0</v>
      </c>
      <c r="D576" s="2">
        <v>0</v>
      </c>
      <c r="E576" s="2">
        <v>0</v>
      </c>
      <c r="F576" s="32" t="e">
        <f t="shared" si="49"/>
        <v>#DIV/0!</v>
      </c>
      <c r="G576" s="3" t="e">
        <f t="shared" si="48"/>
        <v>#VALUE!</v>
      </c>
      <c r="H576" s="3" t="e">
        <f t="shared" si="48"/>
        <v>#VALUE!</v>
      </c>
      <c r="J576" s="7"/>
      <c r="K576" s="69" t="s">
        <v>247</v>
      </c>
      <c r="L576" s="127" t="e">
        <f>L575*L574</f>
        <v>#VALUE!</v>
      </c>
      <c r="M576" s="71" t="str">
        <f>$M$9</f>
        <v>mg/kg</v>
      </c>
    </row>
    <row r="577" spans="1:14" x14ac:dyDescent="0.25">
      <c r="A577" s="28" t="str">
        <f>_xlfn.XLOOKUP(P!C577,'Banco de Dados'!$B$3:$B$274,'Banco de Dados'!$K$3:$K$274,"")</f>
        <v/>
      </c>
      <c r="B577" s="2">
        <v>0</v>
      </c>
      <c r="C577" s="2">
        <v>0</v>
      </c>
      <c r="D577" s="2">
        <v>0</v>
      </c>
      <c r="E577" s="2">
        <v>0</v>
      </c>
      <c r="F577" s="32" t="e">
        <f t="shared" si="49"/>
        <v>#DIV/0!</v>
      </c>
      <c r="G577" s="3" t="e">
        <f t="shared" si="48"/>
        <v>#VALUE!</v>
      </c>
      <c r="H577" s="3" t="e">
        <f t="shared" si="48"/>
        <v>#VALUE!</v>
      </c>
      <c r="J577" s="7"/>
      <c r="K577" s="123"/>
      <c r="L577" s="124"/>
    </row>
    <row r="578" spans="1:14" x14ac:dyDescent="0.25">
      <c r="A578" s="28" t="str">
        <f>_xlfn.XLOOKUP(P!C578,'Banco de Dados'!$B$3:$B$274,'Banco de Dados'!$K$3:$K$274,"")</f>
        <v/>
      </c>
      <c r="B578" s="2">
        <v>0</v>
      </c>
      <c r="C578" s="2">
        <v>0</v>
      </c>
      <c r="D578" s="2">
        <v>0</v>
      </c>
      <c r="E578" s="2">
        <v>0</v>
      </c>
      <c r="F578" s="32" t="e">
        <f t="shared" si="49"/>
        <v>#DIV/0!</v>
      </c>
      <c r="G578" s="3" t="e">
        <f t="shared" si="48"/>
        <v>#VALUE!</v>
      </c>
      <c r="H578" s="3" t="e">
        <f t="shared" si="48"/>
        <v>#VALUE!</v>
      </c>
      <c r="J578" s="7"/>
    </row>
    <row r="579" spans="1:14" x14ac:dyDescent="0.25">
      <c r="A579" s="28" t="str">
        <f>_xlfn.XLOOKUP(P!C579,'Banco de Dados'!$B$3:$B$274,'Banco de Dados'!$K$3:$K$274,"")</f>
        <v/>
      </c>
      <c r="B579" s="2">
        <v>0</v>
      </c>
      <c r="C579" s="2">
        <v>0</v>
      </c>
      <c r="D579" s="2">
        <v>0</v>
      </c>
      <c r="E579" s="2">
        <v>0</v>
      </c>
      <c r="F579" s="32" t="e">
        <f t="shared" si="49"/>
        <v>#DIV/0!</v>
      </c>
      <c r="G579" s="3" t="e">
        <f t="shared" si="48"/>
        <v>#VALUE!</v>
      </c>
      <c r="H579" s="3" t="e">
        <f t="shared" si="48"/>
        <v>#VALUE!</v>
      </c>
      <c r="J579" s="7"/>
    </row>
    <row r="580" spans="1:14" x14ac:dyDescent="0.25">
      <c r="A580" s="28" t="str">
        <f>_xlfn.XLOOKUP(P!C580,'Banco de Dados'!$B$3:$B$274,'Banco de Dados'!$K$3:$K$274,"")</f>
        <v/>
      </c>
      <c r="B580" s="2">
        <v>0</v>
      </c>
      <c r="C580" s="2">
        <v>0</v>
      </c>
      <c r="D580" s="2">
        <v>0</v>
      </c>
      <c r="E580" s="2">
        <v>0</v>
      </c>
      <c r="F580" s="32" t="e">
        <f t="shared" si="49"/>
        <v>#DIV/0!</v>
      </c>
      <c r="G580" s="3" t="e">
        <f t="shared" ref="G580:H582" si="50">D580*$E$550</f>
        <v>#VALUE!</v>
      </c>
      <c r="H580" s="3" t="e">
        <f t="shared" si="50"/>
        <v>#VALUE!</v>
      </c>
      <c r="J580" s="7"/>
    </row>
    <row r="581" spans="1:14" x14ac:dyDescent="0.25">
      <c r="A581" s="28" t="str">
        <f>_xlfn.XLOOKUP(P!C581,'Banco de Dados'!$B$3:$B$274,'Banco de Dados'!$K$3:$K$274,"")</f>
        <v/>
      </c>
      <c r="B581" s="2">
        <v>0</v>
      </c>
      <c r="C581" s="2">
        <v>0</v>
      </c>
      <c r="D581" s="2">
        <v>0</v>
      </c>
      <c r="E581" s="2">
        <v>0</v>
      </c>
      <c r="F581" s="32" t="e">
        <f t="shared" si="49"/>
        <v>#DIV/0!</v>
      </c>
      <c r="G581" s="3" t="e">
        <f t="shared" si="50"/>
        <v>#VALUE!</v>
      </c>
      <c r="H581" s="3" t="e">
        <f t="shared" si="50"/>
        <v>#VALUE!</v>
      </c>
      <c r="J581" s="7"/>
    </row>
    <row r="582" spans="1:14" x14ac:dyDescent="0.25">
      <c r="A582" s="28" t="str">
        <f>_xlfn.XLOOKUP(P!C582,'Banco de Dados'!$B$3:$B$274,'Banco de Dados'!$K$3:$K$274,"")</f>
        <v/>
      </c>
      <c r="B582" s="2">
        <v>0</v>
      </c>
      <c r="C582" s="2">
        <v>0</v>
      </c>
      <c r="D582" s="2">
        <v>0</v>
      </c>
      <c r="E582" s="2">
        <v>0</v>
      </c>
      <c r="F582" s="32" t="e">
        <f t="shared" si="49"/>
        <v>#DIV/0!</v>
      </c>
      <c r="G582" s="3" t="e">
        <f t="shared" si="50"/>
        <v>#VALUE!</v>
      </c>
      <c r="H582" s="3" t="e">
        <f t="shared" si="50"/>
        <v>#VALUE!</v>
      </c>
      <c r="J582" s="7"/>
    </row>
    <row r="583" spans="1:14" x14ac:dyDescent="0.25">
      <c r="A583" s="21"/>
      <c r="B583" s="21"/>
      <c r="C583" s="21"/>
      <c r="D583" s="21"/>
      <c r="E583" s="21"/>
      <c r="F583" s="77"/>
      <c r="G583" s="21"/>
      <c r="H583" s="21"/>
      <c r="J583" s="21"/>
      <c r="K583" s="21"/>
      <c r="L583" s="21"/>
      <c r="M583" s="21"/>
      <c r="N583" s="21"/>
    </row>
    <row r="584" spans="1:14" ht="15.75" x14ac:dyDescent="0.25">
      <c r="A584" s="36">
        <f>'Nome das Amostras'!A21</f>
        <v>0</v>
      </c>
      <c r="B584" s="164" t="e">
        <f>VLOOKUP(A584,'Nome das Amostras'!$A$3:$D$28,2,FALSE)</f>
        <v>#N/A</v>
      </c>
      <c r="C584" s="164"/>
      <c r="D584" s="51" t="s">
        <v>65</v>
      </c>
      <c r="E584" s="52" t="e">
        <f>'Banco de Dados'!$O$13/'Banco de Dados'!ED13</f>
        <v>#VALUE!</v>
      </c>
      <c r="F584" s="74"/>
      <c r="G584" s="3"/>
      <c r="H584" s="3"/>
      <c r="J584" s="7"/>
    </row>
    <row r="585" spans="1:14" ht="15.75" x14ac:dyDescent="0.25">
      <c r="A585" s="107" t="s">
        <v>1</v>
      </c>
      <c r="B585" s="107" t="s">
        <v>0</v>
      </c>
      <c r="C585" s="107" t="s">
        <v>212</v>
      </c>
      <c r="D585" s="107" t="s">
        <v>209</v>
      </c>
      <c r="E585" s="107" t="s">
        <v>213</v>
      </c>
      <c r="F585" s="76" t="s">
        <v>219</v>
      </c>
      <c r="G585" s="54" t="s">
        <v>140</v>
      </c>
      <c r="H585" s="54" t="s">
        <v>66</v>
      </c>
      <c r="J585" s="7"/>
      <c r="K585" s="72">
        <f>A584</f>
        <v>0</v>
      </c>
      <c r="L585" s="55" t="s">
        <v>215</v>
      </c>
      <c r="M585" s="41" t="str">
        <f>$A$1</f>
        <v>Cromo</v>
      </c>
      <c r="N585" s="3"/>
    </row>
    <row r="586" spans="1:14" x14ac:dyDescent="0.25">
      <c r="A586" s="28" t="str">
        <f>_xlfn.XLOOKUP(P!C586,'Banco de Dados'!$B$3:$B$274,'Banco de Dados'!$K$3:$K$274,"")</f>
        <v/>
      </c>
      <c r="B586" s="2" cm="1">
        <f t="array" ref="B586:E616">Dados!DZ5:EC35</f>
        <v>0</v>
      </c>
      <c r="C586" s="2">
        <v>0</v>
      </c>
      <c r="D586" s="2">
        <v>0</v>
      </c>
      <c r="E586" s="2">
        <v>0</v>
      </c>
      <c r="F586" s="32" t="e">
        <f>(E586*100)/D586</f>
        <v>#DIV/0!</v>
      </c>
      <c r="G586" s="3" t="e">
        <f t="shared" ref="G586:H613" si="51">D586*$E$584</f>
        <v>#VALUE!</v>
      </c>
      <c r="H586" s="3" t="e">
        <f t="shared" si="51"/>
        <v>#VALUE!</v>
      </c>
      <c r="J586" s="7"/>
      <c r="K586" s="5" t="s">
        <v>210</v>
      </c>
      <c r="L586" s="5"/>
      <c r="M586" s="5" t="s">
        <v>211</v>
      </c>
    </row>
    <row r="587" spans="1:14" x14ac:dyDescent="0.25">
      <c r="A587" s="28" t="str">
        <f>_xlfn.XLOOKUP(P!C587,'Banco de Dados'!$B$3:$B$274,'Banco de Dados'!$K$3:$K$274,"")</f>
        <v/>
      </c>
      <c r="B587" s="2">
        <v>0</v>
      </c>
      <c r="C587" s="2">
        <v>0</v>
      </c>
      <c r="D587" s="2">
        <v>0</v>
      </c>
      <c r="E587" s="2">
        <v>0</v>
      </c>
      <c r="F587" s="32" t="e">
        <f t="shared" ref="F587:F616" si="52">(E587*100)/D587</f>
        <v>#DIV/0!</v>
      </c>
      <c r="G587" s="3" t="e">
        <f t="shared" si="51"/>
        <v>#VALUE!</v>
      </c>
      <c r="H587" s="3" t="e">
        <f t="shared" si="51"/>
        <v>#VALUE!</v>
      </c>
      <c r="J587" s="7"/>
      <c r="K587" s="6" t="str">
        <f>_xlfn.XLOOKUP($B$4,A586:A613,G586:G613,"")</f>
        <v/>
      </c>
      <c r="L587" s="6"/>
      <c r="M587" s="6" t="str">
        <f>_xlfn.XLOOKUP($B$4,A586:A613,H586:H613,"")</f>
        <v/>
      </c>
    </row>
    <row r="588" spans="1:14" x14ac:dyDescent="0.25">
      <c r="A588" s="28" t="str">
        <f>_xlfn.XLOOKUP(P!C588,'Banco de Dados'!$B$3:$B$274,'Banco de Dados'!$K$3:$K$274,"")</f>
        <v/>
      </c>
      <c r="B588" s="2">
        <v>0</v>
      </c>
      <c r="C588" s="2">
        <v>0</v>
      </c>
      <c r="D588" s="2">
        <v>0</v>
      </c>
      <c r="E588" s="2">
        <v>0</v>
      </c>
      <c r="F588" s="32" t="e">
        <f t="shared" si="52"/>
        <v>#DIV/0!</v>
      </c>
      <c r="G588" s="3" t="e">
        <f t="shared" si="51"/>
        <v>#VALUE!</v>
      </c>
      <c r="H588" s="3" t="e">
        <f t="shared" si="51"/>
        <v>#VALUE!</v>
      </c>
      <c r="J588" s="7"/>
    </row>
    <row r="589" spans="1:14" ht="15.75" x14ac:dyDescent="0.25">
      <c r="A589" s="28" t="str">
        <f>_xlfn.XLOOKUP(P!C589,'Banco de Dados'!$B$3:$B$274,'Banco de Dados'!$K$3:$K$274,"")</f>
        <v/>
      </c>
      <c r="B589" s="2">
        <v>0</v>
      </c>
      <c r="C589" s="2">
        <v>0</v>
      </c>
      <c r="D589" s="2">
        <v>0</v>
      </c>
      <c r="E589" s="2">
        <v>0</v>
      </c>
      <c r="F589" s="32" t="e">
        <f t="shared" si="52"/>
        <v>#DIV/0!</v>
      </c>
      <c r="G589" s="3" t="e">
        <f t="shared" si="51"/>
        <v>#VALUE!</v>
      </c>
      <c r="H589" s="3" t="e">
        <f t="shared" si="51"/>
        <v>#VALUE!</v>
      </c>
      <c r="K589" s="165" t="s">
        <v>67</v>
      </c>
      <c r="L589" s="166"/>
      <c r="M589" s="167"/>
      <c r="N589"/>
    </row>
    <row r="590" spans="1:14" x14ac:dyDescent="0.25">
      <c r="A590" s="28" t="str">
        <f>_xlfn.XLOOKUP(P!C590,'Banco de Dados'!$B$3:$B$274,'Banco de Dados'!$K$3:$K$274,"")</f>
        <v/>
      </c>
      <c r="B590" s="2">
        <v>0</v>
      </c>
      <c r="C590" s="2">
        <v>0</v>
      </c>
      <c r="D590" s="2">
        <v>0</v>
      </c>
      <c r="E590" s="2">
        <v>0</v>
      </c>
      <c r="F590" s="32" t="e">
        <f t="shared" si="52"/>
        <v>#DIV/0!</v>
      </c>
      <c r="G590" s="3" t="e">
        <f t="shared" si="51"/>
        <v>#VALUE!</v>
      </c>
      <c r="H590" s="3" t="e">
        <f t="shared" si="51"/>
        <v>#VALUE!</v>
      </c>
      <c r="J590" s="7"/>
      <c r="K590" s="104" t="s">
        <v>240</v>
      </c>
      <c r="L590" s="39"/>
      <c r="M590" s="106" t="s">
        <v>209</v>
      </c>
    </row>
    <row r="591" spans="1:14" x14ac:dyDescent="0.25">
      <c r="A591" s="28" t="str">
        <f>_xlfn.XLOOKUP(P!C591,'Banco de Dados'!$B$3:$B$274,'Banco de Dados'!$K$3:$K$274,"")</f>
        <v/>
      </c>
      <c r="B591" s="2">
        <v>0</v>
      </c>
      <c r="C591" s="2">
        <v>0</v>
      </c>
      <c r="D591" s="2">
        <v>0</v>
      </c>
      <c r="E591" s="2">
        <v>0</v>
      </c>
      <c r="F591" s="32" t="e">
        <f t="shared" si="52"/>
        <v>#DIV/0!</v>
      </c>
      <c r="G591" s="3" t="e">
        <f t="shared" si="51"/>
        <v>#VALUE!</v>
      </c>
      <c r="H591" s="3" t="e">
        <f t="shared" si="51"/>
        <v>#VALUE!</v>
      </c>
      <c r="J591" s="58" t="s">
        <v>38</v>
      </c>
      <c r="K591" s="59">
        <f>$L$9</f>
        <v>1.988</v>
      </c>
      <c r="L591" s="60"/>
      <c r="M591" s="61">
        <f>$M$11</f>
        <v>1257</v>
      </c>
      <c r="N591" s="60"/>
    </row>
    <row r="592" spans="1:14" x14ac:dyDescent="0.25">
      <c r="A592" s="28" t="str">
        <f>_xlfn.XLOOKUP(P!C592,'Banco de Dados'!$B$3:$B$274,'Banco de Dados'!$K$3:$K$274,"")</f>
        <v/>
      </c>
      <c r="B592" s="2">
        <v>0</v>
      </c>
      <c r="C592" s="2">
        <v>0</v>
      </c>
      <c r="D592" s="2">
        <v>0</v>
      </c>
      <c r="E592" s="2">
        <v>0</v>
      </c>
      <c r="F592" s="32" t="e">
        <f t="shared" si="52"/>
        <v>#DIV/0!</v>
      </c>
      <c r="G592" s="3" t="e">
        <f t="shared" si="51"/>
        <v>#VALUE!</v>
      </c>
      <c r="H592" s="3" t="e">
        <f t="shared" si="51"/>
        <v>#VALUE!</v>
      </c>
      <c r="J592" s="2"/>
      <c r="K592" s="18"/>
      <c r="L592" s="2" t="s">
        <v>70</v>
      </c>
      <c r="M592" s="19"/>
    </row>
    <row r="593" spans="1:14" x14ac:dyDescent="0.25">
      <c r="A593" s="28" t="str">
        <f>_xlfn.XLOOKUP(P!C593,'Banco de Dados'!$B$3:$B$274,'Banco de Dados'!$K$3:$K$274,"")</f>
        <v/>
      </c>
      <c r="B593" s="2">
        <v>0</v>
      </c>
      <c r="C593" s="2">
        <v>0</v>
      </c>
      <c r="D593" s="2">
        <v>0</v>
      </c>
      <c r="E593" s="2">
        <v>0</v>
      </c>
      <c r="F593" s="32" t="e">
        <f t="shared" si="52"/>
        <v>#DIV/0!</v>
      </c>
      <c r="G593" s="3" t="e">
        <f t="shared" si="51"/>
        <v>#VALUE!</v>
      </c>
      <c r="H593" s="3" t="e">
        <f t="shared" si="51"/>
        <v>#VALUE!</v>
      </c>
      <c r="J593" s="58" t="s">
        <v>69</v>
      </c>
      <c r="K593" s="62" t="s">
        <v>71</v>
      </c>
      <c r="L593" s="63"/>
      <c r="M593" s="64" t="str">
        <f>K587</f>
        <v/>
      </c>
      <c r="N593" s="60"/>
    </row>
    <row r="594" spans="1:14" x14ac:dyDescent="0.25">
      <c r="A594" s="28" t="str">
        <f>_xlfn.XLOOKUP(P!C594,'Banco de Dados'!$B$3:$B$274,'Banco de Dados'!$K$3:$K$274,"")</f>
        <v/>
      </c>
      <c r="B594" s="2">
        <v>0</v>
      </c>
      <c r="C594" s="2">
        <v>0</v>
      </c>
      <c r="D594" s="2">
        <v>0</v>
      </c>
      <c r="E594" s="2">
        <v>0</v>
      </c>
      <c r="F594" s="32" t="e">
        <f t="shared" si="52"/>
        <v>#DIV/0!</v>
      </c>
      <c r="G594" s="3" t="e">
        <f t="shared" si="51"/>
        <v>#VALUE!</v>
      </c>
      <c r="H594" s="3" t="e">
        <f t="shared" si="51"/>
        <v>#VALUE!</v>
      </c>
      <c r="J594" s="7"/>
    </row>
    <row r="595" spans="1:14" ht="15.75" x14ac:dyDescent="0.25">
      <c r="A595" s="28" t="str">
        <f>_xlfn.XLOOKUP(P!C595,'Banco de Dados'!$B$3:$B$274,'Banco de Dados'!$K$3:$K$274,"")</f>
        <v/>
      </c>
      <c r="B595" s="2">
        <v>0</v>
      </c>
      <c r="C595" s="2">
        <v>0</v>
      </c>
      <c r="D595" s="2">
        <v>0</v>
      </c>
      <c r="E595" s="2">
        <v>0</v>
      </c>
      <c r="F595" s="32" t="e">
        <f t="shared" si="52"/>
        <v>#DIV/0!</v>
      </c>
      <c r="G595" s="3" t="e">
        <f t="shared" si="51"/>
        <v>#VALUE!</v>
      </c>
      <c r="H595" s="3" t="e">
        <f t="shared" si="51"/>
        <v>#VALUE!</v>
      </c>
      <c r="J595" s="7"/>
      <c r="K595" s="165" t="s">
        <v>218</v>
      </c>
      <c r="L595" s="166"/>
      <c r="M595" s="167"/>
    </row>
    <row r="596" spans="1:14" x14ac:dyDescent="0.25">
      <c r="A596" s="28" t="str">
        <f>_xlfn.XLOOKUP(P!C596,'Banco de Dados'!$B$3:$B$274,'Banco de Dados'!$K$3:$K$274,"")</f>
        <v/>
      </c>
      <c r="B596" s="2">
        <v>0</v>
      </c>
      <c r="C596" s="2">
        <v>0</v>
      </c>
      <c r="D596" s="2">
        <v>0</v>
      </c>
      <c r="E596" s="2">
        <v>0</v>
      </c>
      <c r="F596" s="32" t="e">
        <f t="shared" si="52"/>
        <v>#DIV/0!</v>
      </c>
      <c r="G596" s="3" t="e">
        <f t="shared" si="51"/>
        <v>#VALUE!</v>
      </c>
      <c r="H596" s="3" t="e">
        <f t="shared" si="51"/>
        <v>#VALUE!</v>
      </c>
      <c r="J596" s="7"/>
      <c r="K596" s="104" t="s">
        <v>236</v>
      </c>
      <c r="L596" s="108" t="str">
        <f>K587</f>
        <v/>
      </c>
      <c r="M596" s="109" t="str">
        <f>M587</f>
        <v/>
      </c>
    </row>
    <row r="597" spans="1:14" x14ac:dyDescent="0.25">
      <c r="A597" s="28" t="str">
        <f>_xlfn.XLOOKUP(P!C597,'Banco de Dados'!$B$3:$B$274,'Banco de Dados'!$K$3:$K$274,"")</f>
        <v/>
      </c>
      <c r="B597" s="2">
        <v>0</v>
      </c>
      <c r="C597" s="2">
        <v>0</v>
      </c>
      <c r="D597" s="2">
        <v>0</v>
      </c>
      <c r="E597" s="2">
        <v>0</v>
      </c>
      <c r="F597" s="32" t="e">
        <f t="shared" si="52"/>
        <v>#DIV/0!</v>
      </c>
      <c r="G597" s="3" t="e">
        <f t="shared" si="51"/>
        <v>#VALUE!</v>
      </c>
      <c r="H597" s="3" t="e">
        <f t="shared" si="51"/>
        <v>#VALUE!</v>
      </c>
      <c r="J597" s="7"/>
      <c r="K597" s="104" t="s">
        <v>237</v>
      </c>
      <c r="L597" s="105">
        <f>$L$9</f>
        <v>1.988</v>
      </c>
      <c r="M597" s="106">
        <f>$L$10</f>
        <v>3.4000000000000002E-2</v>
      </c>
    </row>
    <row r="598" spans="1:14" x14ac:dyDescent="0.25">
      <c r="A598" s="28" t="str">
        <f>_xlfn.XLOOKUP(P!C598,'Banco de Dados'!$B$3:$B$274,'Banco de Dados'!$K$3:$K$274,"")</f>
        <v/>
      </c>
      <c r="B598" s="2">
        <v>0</v>
      </c>
      <c r="C598" s="2">
        <v>0</v>
      </c>
      <c r="D598" s="2">
        <v>0</v>
      </c>
      <c r="E598" s="2">
        <v>0</v>
      </c>
      <c r="F598" s="32" t="e">
        <f t="shared" si="52"/>
        <v>#DIV/0!</v>
      </c>
      <c r="G598" s="3" t="e">
        <f t="shared" si="51"/>
        <v>#VALUE!</v>
      </c>
      <c r="H598" s="3" t="e">
        <f t="shared" si="51"/>
        <v>#VALUE!</v>
      </c>
      <c r="J598" s="7"/>
      <c r="K598" s="104" t="s">
        <v>238</v>
      </c>
      <c r="L598" s="105">
        <f>$M$11</f>
        <v>1257</v>
      </c>
      <c r="M598" s="106">
        <f>$M$12</f>
        <v>118</v>
      </c>
    </row>
    <row r="599" spans="1:14" x14ac:dyDescent="0.25">
      <c r="A599" s="28" t="str">
        <f>_xlfn.XLOOKUP(P!C599,'Banco de Dados'!$B$3:$B$274,'Banco de Dados'!$K$3:$K$274,"")</f>
        <v/>
      </c>
      <c r="B599" s="2">
        <v>0</v>
      </c>
      <c r="C599" s="2">
        <v>0</v>
      </c>
      <c r="D599" s="2">
        <v>0</v>
      </c>
      <c r="E599" s="2">
        <v>0</v>
      </c>
      <c r="F599" s="32" t="e">
        <f t="shared" si="52"/>
        <v>#DIV/0!</v>
      </c>
      <c r="G599" s="3" t="e">
        <f t="shared" si="51"/>
        <v>#VALUE!</v>
      </c>
      <c r="H599" s="3" t="e">
        <f t="shared" si="51"/>
        <v>#VALUE!</v>
      </c>
      <c r="J599" s="7"/>
      <c r="K599" s="69" t="s">
        <v>217</v>
      </c>
      <c r="L599" s="110" t="e">
        <f>SQRT(((M596/L596)^2)+((M597/L597)^2)+((M598/L598)^2))</f>
        <v>#VALUE!</v>
      </c>
      <c r="M599" s="71" t="str">
        <f>M608</f>
        <v>mg/kg</v>
      </c>
    </row>
    <row r="600" spans="1:14" x14ac:dyDescent="0.25">
      <c r="A600" s="28" t="str">
        <f>_xlfn.XLOOKUP(P!C600,'Banco de Dados'!$B$3:$B$274,'Banco de Dados'!$K$3:$K$274,"")</f>
        <v/>
      </c>
      <c r="B600" s="2">
        <v>0</v>
      </c>
      <c r="C600" s="2">
        <v>0</v>
      </c>
      <c r="D600" s="2">
        <v>0</v>
      </c>
      <c r="E600" s="2">
        <v>0</v>
      </c>
      <c r="F600" s="32" t="e">
        <f t="shared" si="52"/>
        <v>#DIV/0!</v>
      </c>
      <c r="G600" s="3" t="e">
        <f t="shared" si="51"/>
        <v>#VALUE!</v>
      </c>
      <c r="H600" s="3" t="e">
        <f t="shared" si="51"/>
        <v>#VALUE!</v>
      </c>
      <c r="J600" s="7"/>
    </row>
    <row r="601" spans="1:14" x14ac:dyDescent="0.25">
      <c r="A601" s="28" t="str">
        <f>_xlfn.XLOOKUP(P!C601,'Banco de Dados'!$B$3:$B$274,'Banco de Dados'!$K$3:$K$274,"")</f>
        <v/>
      </c>
      <c r="B601" s="2">
        <v>0</v>
      </c>
      <c r="C601" s="2">
        <v>0</v>
      </c>
      <c r="D601" s="2">
        <v>0</v>
      </c>
      <c r="E601" s="2">
        <v>0</v>
      </c>
      <c r="F601" s="32" t="e">
        <f t="shared" si="52"/>
        <v>#DIV/0!</v>
      </c>
      <c r="G601" s="3" t="e">
        <f t="shared" si="51"/>
        <v>#VALUE!</v>
      </c>
      <c r="H601" s="3" t="e">
        <f t="shared" si="51"/>
        <v>#VALUE!</v>
      </c>
      <c r="J601" s="7"/>
    </row>
    <row r="602" spans="1:14" x14ac:dyDescent="0.25">
      <c r="A602" s="28" t="str">
        <f>_xlfn.XLOOKUP(P!C602,'Banco de Dados'!$B$3:$B$274,'Banco de Dados'!$K$3:$K$274,"")</f>
        <v/>
      </c>
      <c r="B602" s="2">
        <v>0</v>
      </c>
      <c r="C602" s="2">
        <v>0</v>
      </c>
      <c r="D602" s="2">
        <v>0</v>
      </c>
      <c r="E602" s="2">
        <v>0</v>
      </c>
      <c r="F602" s="32" t="e">
        <f t="shared" si="52"/>
        <v>#DIV/0!</v>
      </c>
      <c r="G602" s="3" t="e">
        <f t="shared" si="51"/>
        <v>#VALUE!</v>
      </c>
      <c r="H602" s="3" t="e">
        <f t="shared" si="51"/>
        <v>#VALUE!</v>
      </c>
      <c r="J602" s="7"/>
    </row>
    <row r="603" spans="1:14" x14ac:dyDescent="0.25">
      <c r="A603" s="28" t="str">
        <f>_xlfn.XLOOKUP(P!C603,'Banco de Dados'!$B$3:$B$274,'Banco de Dados'!$K$3:$K$274,"")</f>
        <v/>
      </c>
      <c r="B603" s="2">
        <v>0</v>
      </c>
      <c r="C603" s="2">
        <v>0</v>
      </c>
      <c r="D603" s="2">
        <v>0</v>
      </c>
      <c r="E603" s="2">
        <v>0</v>
      </c>
      <c r="F603" s="32" t="e">
        <f t="shared" si="52"/>
        <v>#DIV/0!</v>
      </c>
      <c r="G603" s="3" t="e">
        <f t="shared" si="51"/>
        <v>#VALUE!</v>
      </c>
      <c r="H603" s="3" t="e">
        <f t="shared" si="51"/>
        <v>#VALUE!</v>
      </c>
      <c r="J603" s="7"/>
    </row>
    <row r="604" spans="1:14" x14ac:dyDescent="0.25">
      <c r="A604" s="28" t="str">
        <f>_xlfn.XLOOKUP(P!C604,'Banco de Dados'!$B$3:$B$274,'Banco de Dados'!$K$3:$K$274,"")</f>
        <v/>
      </c>
      <c r="B604" s="2">
        <v>0</v>
      </c>
      <c r="C604" s="2">
        <v>0</v>
      </c>
      <c r="D604" s="2">
        <v>0</v>
      </c>
      <c r="E604" s="2">
        <v>0</v>
      </c>
      <c r="F604" s="32" t="e">
        <f t="shared" si="52"/>
        <v>#DIV/0!</v>
      </c>
      <c r="G604" s="3" t="e">
        <f t="shared" si="51"/>
        <v>#VALUE!</v>
      </c>
      <c r="H604" s="3" t="e">
        <f t="shared" si="51"/>
        <v>#VALUE!</v>
      </c>
      <c r="J604" s="7"/>
    </row>
    <row r="605" spans="1:14" x14ac:dyDescent="0.25">
      <c r="A605" s="28" t="str">
        <f>_xlfn.XLOOKUP(P!C605,'Banco de Dados'!$B$3:$B$274,'Banco de Dados'!$K$3:$K$274,"")</f>
        <v/>
      </c>
      <c r="B605" s="2">
        <v>0</v>
      </c>
      <c r="C605" s="2">
        <v>0</v>
      </c>
      <c r="D605" s="2">
        <v>0</v>
      </c>
      <c r="E605" s="2">
        <v>0</v>
      </c>
      <c r="F605" s="32" t="e">
        <f t="shared" si="52"/>
        <v>#DIV/0!</v>
      </c>
      <c r="G605" s="3" t="e">
        <f t="shared" si="51"/>
        <v>#VALUE!</v>
      </c>
      <c r="H605" s="3" t="e">
        <f t="shared" si="51"/>
        <v>#VALUE!</v>
      </c>
      <c r="J605" s="7"/>
    </row>
    <row r="606" spans="1:14" x14ac:dyDescent="0.25">
      <c r="A606" s="28" t="str">
        <f>_xlfn.XLOOKUP(P!C606,'Banco de Dados'!$B$3:$B$274,'Banco de Dados'!$K$3:$K$274,"")</f>
        <v/>
      </c>
      <c r="B606" s="2">
        <v>0</v>
      </c>
      <c r="C606" s="2">
        <v>0</v>
      </c>
      <c r="D606" s="2">
        <v>0</v>
      </c>
      <c r="E606" s="17">
        <v>0</v>
      </c>
      <c r="F606" s="32" t="e">
        <f t="shared" si="52"/>
        <v>#DIV/0!</v>
      </c>
      <c r="G606" s="3" t="e">
        <f t="shared" si="51"/>
        <v>#VALUE!</v>
      </c>
      <c r="H606" s="3" t="e">
        <f t="shared" si="51"/>
        <v>#VALUE!</v>
      </c>
      <c r="J606" s="7"/>
    </row>
    <row r="607" spans="1:14" ht="15.75" x14ac:dyDescent="0.25">
      <c r="A607" s="28" t="str">
        <f>_xlfn.XLOOKUP(P!C607,'Banco de Dados'!$B$3:$B$274,'Banco de Dados'!$K$3:$K$274,"")</f>
        <v/>
      </c>
      <c r="B607" s="2">
        <v>0</v>
      </c>
      <c r="C607" s="2">
        <v>0</v>
      </c>
      <c r="D607" s="2">
        <v>0</v>
      </c>
      <c r="E607" s="2">
        <v>0</v>
      </c>
      <c r="F607" s="32" t="e">
        <f t="shared" si="52"/>
        <v>#DIV/0!</v>
      </c>
      <c r="G607" s="3" t="e">
        <f t="shared" si="51"/>
        <v>#VALUE!</v>
      </c>
      <c r="H607" s="3" t="e">
        <f t="shared" si="51"/>
        <v>#VALUE!</v>
      </c>
      <c r="J607" s="7"/>
      <c r="K607" s="101" t="s">
        <v>216</v>
      </c>
      <c r="L607" s="102">
        <f>K585</f>
        <v>0</v>
      </c>
      <c r="M607" s="103" t="str">
        <f>M585</f>
        <v>Cromo</v>
      </c>
    </row>
    <row r="608" spans="1:14" x14ac:dyDescent="0.25">
      <c r="A608" s="28" t="str">
        <f>_xlfn.XLOOKUP(P!C608,'Banco de Dados'!$B$3:$B$274,'Banco de Dados'!$K$3:$K$274,"")</f>
        <v/>
      </c>
      <c r="B608" s="2">
        <v>0</v>
      </c>
      <c r="C608" s="2">
        <v>0</v>
      </c>
      <c r="D608" s="2">
        <v>0</v>
      </c>
      <c r="E608" s="2">
        <v>0</v>
      </c>
      <c r="F608" s="32" t="e">
        <f t="shared" si="52"/>
        <v>#DIV/0!</v>
      </c>
      <c r="G608" s="3" t="e">
        <f t="shared" si="51"/>
        <v>#VALUE!</v>
      </c>
      <c r="H608" s="3" t="e">
        <f t="shared" si="51"/>
        <v>#VALUE!</v>
      </c>
      <c r="J608" s="7"/>
      <c r="K608" s="68" t="s">
        <v>68</v>
      </c>
      <c r="L608" s="29" t="e">
        <f>(K591*M593)/M591</f>
        <v>#VALUE!</v>
      </c>
      <c r="M608" s="66" t="str">
        <f>$M$9</f>
        <v>mg/kg</v>
      </c>
    </row>
    <row r="609" spans="1:14" x14ac:dyDescent="0.25">
      <c r="A609" s="28" t="str">
        <f>_xlfn.XLOOKUP(P!C609,'Banco de Dados'!$B$3:$B$274,'Banco de Dados'!$K$3:$K$274,"")</f>
        <v/>
      </c>
      <c r="B609" s="2">
        <v>0</v>
      </c>
      <c r="C609" s="2">
        <v>0</v>
      </c>
      <c r="D609" s="2">
        <v>0</v>
      </c>
      <c r="E609" s="2">
        <v>0</v>
      </c>
      <c r="F609" s="32" t="e">
        <f t="shared" si="52"/>
        <v>#DIV/0!</v>
      </c>
      <c r="G609" s="3" t="e">
        <f t="shared" si="51"/>
        <v>#VALUE!</v>
      </c>
      <c r="H609" s="3" t="e">
        <f t="shared" si="51"/>
        <v>#VALUE!</v>
      </c>
      <c r="J609" s="7"/>
      <c r="K609" s="111" t="s">
        <v>246</v>
      </c>
      <c r="L609" s="126" t="e">
        <f>SQRT(((M596/L596)^2)+((M597/L597)^2)+((M598/L598)^2))</f>
        <v>#VALUE!</v>
      </c>
      <c r="M609" s="66"/>
    </row>
    <row r="610" spans="1:14" x14ac:dyDescent="0.25">
      <c r="A610" s="28" t="str">
        <f>_xlfn.XLOOKUP(P!C610,'Banco de Dados'!$B$3:$B$274,'Banco de Dados'!$K$3:$K$274,"")</f>
        <v/>
      </c>
      <c r="B610" s="2">
        <v>0</v>
      </c>
      <c r="C610" s="2">
        <v>0</v>
      </c>
      <c r="D610" s="2">
        <v>0</v>
      </c>
      <c r="E610" s="2">
        <v>0</v>
      </c>
      <c r="F610" s="32" t="e">
        <f t="shared" si="52"/>
        <v>#DIV/0!</v>
      </c>
      <c r="G610" s="3" t="e">
        <f t="shared" si="51"/>
        <v>#VALUE!</v>
      </c>
      <c r="H610" s="3" t="e">
        <f t="shared" si="51"/>
        <v>#VALUE!</v>
      </c>
      <c r="J610" s="7"/>
      <c r="K610" s="69" t="s">
        <v>247</v>
      </c>
      <c r="L610" s="127" t="e">
        <f>L609*L608</f>
        <v>#VALUE!</v>
      </c>
      <c r="M610" s="71" t="str">
        <f>$M$9</f>
        <v>mg/kg</v>
      </c>
    </row>
    <row r="611" spans="1:14" x14ac:dyDescent="0.25">
      <c r="A611" s="28" t="str">
        <f>_xlfn.XLOOKUP(P!C611,'Banco de Dados'!$B$3:$B$274,'Banco de Dados'!$K$3:$K$274,"")</f>
        <v/>
      </c>
      <c r="B611" s="2">
        <v>0</v>
      </c>
      <c r="C611" s="2">
        <v>0</v>
      </c>
      <c r="D611" s="2">
        <v>0</v>
      </c>
      <c r="E611" s="2">
        <v>0</v>
      </c>
      <c r="F611" s="32" t="e">
        <f t="shared" si="52"/>
        <v>#DIV/0!</v>
      </c>
      <c r="G611" s="3" t="e">
        <f t="shared" si="51"/>
        <v>#VALUE!</v>
      </c>
      <c r="H611" s="3" t="e">
        <f t="shared" si="51"/>
        <v>#VALUE!</v>
      </c>
      <c r="J611" s="7"/>
      <c r="K611" s="123"/>
      <c r="L611" s="124"/>
    </row>
    <row r="612" spans="1:14" x14ac:dyDescent="0.25">
      <c r="A612" s="28" t="str">
        <f>_xlfn.XLOOKUP(P!C612,'Banco de Dados'!$B$3:$B$274,'Banco de Dados'!$K$3:$K$274,"")</f>
        <v/>
      </c>
      <c r="B612" s="2">
        <v>0</v>
      </c>
      <c r="C612" s="2">
        <v>0</v>
      </c>
      <c r="D612" s="2">
        <v>0</v>
      </c>
      <c r="E612" s="2">
        <v>0</v>
      </c>
      <c r="F612" s="32" t="e">
        <f t="shared" si="52"/>
        <v>#DIV/0!</v>
      </c>
      <c r="G612" s="3" t="e">
        <f t="shared" si="51"/>
        <v>#VALUE!</v>
      </c>
      <c r="H612" s="3" t="e">
        <f t="shared" si="51"/>
        <v>#VALUE!</v>
      </c>
      <c r="J612" s="7"/>
    </row>
    <row r="613" spans="1:14" x14ac:dyDescent="0.25">
      <c r="A613" s="28" t="str">
        <f>_xlfn.XLOOKUP(P!C613,'Banco de Dados'!$B$3:$B$274,'Banco de Dados'!$K$3:$K$274,"")</f>
        <v/>
      </c>
      <c r="B613" s="2">
        <v>0</v>
      </c>
      <c r="C613" s="2">
        <v>0</v>
      </c>
      <c r="D613" s="2">
        <v>0</v>
      </c>
      <c r="E613" s="2">
        <v>0</v>
      </c>
      <c r="F613" s="32" t="e">
        <f t="shared" si="52"/>
        <v>#DIV/0!</v>
      </c>
      <c r="G613" s="3" t="e">
        <f t="shared" si="51"/>
        <v>#VALUE!</v>
      </c>
      <c r="H613" s="3" t="e">
        <f t="shared" si="51"/>
        <v>#VALUE!</v>
      </c>
      <c r="J613" s="7"/>
    </row>
    <row r="614" spans="1:14" x14ac:dyDescent="0.25">
      <c r="A614" s="28" t="str">
        <f>_xlfn.XLOOKUP(P!C614,'Banco de Dados'!$B$3:$B$274,'Banco de Dados'!$K$3:$K$274,"")</f>
        <v/>
      </c>
      <c r="B614" s="2">
        <v>0</v>
      </c>
      <c r="C614" s="2">
        <v>0</v>
      </c>
      <c r="D614" s="2">
        <v>0</v>
      </c>
      <c r="E614" s="2">
        <v>0</v>
      </c>
      <c r="F614" s="32" t="e">
        <f t="shared" si="52"/>
        <v>#DIV/0!</v>
      </c>
      <c r="G614" s="3" t="e">
        <f t="shared" ref="G614:H616" si="53">D614*$E$584</f>
        <v>#VALUE!</v>
      </c>
      <c r="H614" s="3" t="e">
        <f t="shared" si="53"/>
        <v>#VALUE!</v>
      </c>
      <c r="J614" s="7"/>
    </row>
    <row r="615" spans="1:14" x14ac:dyDescent="0.25">
      <c r="A615" s="28" t="str">
        <f>_xlfn.XLOOKUP(P!C615,'Banco de Dados'!$B$3:$B$274,'Banco de Dados'!$K$3:$K$274,"")</f>
        <v/>
      </c>
      <c r="B615" s="2">
        <v>0</v>
      </c>
      <c r="C615" s="2">
        <v>0</v>
      </c>
      <c r="D615" s="2">
        <v>0</v>
      </c>
      <c r="E615" s="2">
        <v>0</v>
      </c>
      <c r="F615" s="32" t="e">
        <f t="shared" si="52"/>
        <v>#DIV/0!</v>
      </c>
      <c r="G615" s="3" t="e">
        <f t="shared" si="53"/>
        <v>#VALUE!</v>
      </c>
      <c r="H615" s="3" t="e">
        <f t="shared" si="53"/>
        <v>#VALUE!</v>
      </c>
      <c r="J615" s="7"/>
    </row>
    <row r="616" spans="1:14" x14ac:dyDescent="0.25">
      <c r="A616" s="28" t="str">
        <f>_xlfn.XLOOKUP(P!C616,'Banco de Dados'!$B$3:$B$274,'Banco de Dados'!$K$3:$K$274,"")</f>
        <v/>
      </c>
      <c r="B616" s="2">
        <v>0</v>
      </c>
      <c r="C616" s="2">
        <v>0</v>
      </c>
      <c r="D616" s="2">
        <v>0</v>
      </c>
      <c r="E616" s="2">
        <v>0</v>
      </c>
      <c r="F616" s="32" t="e">
        <f t="shared" si="52"/>
        <v>#DIV/0!</v>
      </c>
      <c r="G616" s="3" t="e">
        <f t="shared" si="53"/>
        <v>#VALUE!</v>
      </c>
      <c r="H616" s="3" t="e">
        <f t="shared" si="53"/>
        <v>#VALUE!</v>
      </c>
      <c r="J616" s="7"/>
    </row>
    <row r="617" spans="1:14" x14ac:dyDescent="0.25">
      <c r="A617" s="21"/>
      <c r="B617" s="21"/>
      <c r="C617" s="21"/>
      <c r="D617" s="21"/>
      <c r="E617" s="21"/>
      <c r="F617" s="77"/>
      <c r="G617" s="21"/>
      <c r="H617" s="21"/>
      <c r="J617" s="21"/>
      <c r="K617" s="21"/>
      <c r="L617" s="21"/>
      <c r="M617" s="21"/>
      <c r="N617" s="21"/>
    </row>
    <row r="618" spans="1:14" ht="15.75" x14ac:dyDescent="0.25">
      <c r="A618" s="36">
        <f>'Nome das Amostras'!A22</f>
        <v>0</v>
      </c>
      <c r="B618" s="164" t="e">
        <f>VLOOKUP(A618,'Nome das Amostras'!$A$3:$D$28,2,FALSE)</f>
        <v>#N/A</v>
      </c>
      <c r="C618" s="164"/>
      <c r="D618" s="51" t="s">
        <v>65</v>
      </c>
      <c r="E618" s="52" t="e">
        <f>'Banco de Dados'!$O$13/'Banco de Dados'!EK13</f>
        <v>#VALUE!</v>
      </c>
      <c r="F618" s="74"/>
      <c r="G618" s="3"/>
      <c r="H618" s="3"/>
      <c r="J618" s="7"/>
    </row>
    <row r="619" spans="1:14" ht="15.75" x14ac:dyDescent="0.25">
      <c r="A619" s="107" t="s">
        <v>1</v>
      </c>
      <c r="B619" s="107" t="s">
        <v>0</v>
      </c>
      <c r="C619" s="107" t="s">
        <v>212</v>
      </c>
      <c r="D619" s="107" t="s">
        <v>209</v>
      </c>
      <c r="E619" s="107" t="s">
        <v>213</v>
      </c>
      <c r="F619" s="76" t="s">
        <v>219</v>
      </c>
      <c r="G619" s="54" t="s">
        <v>140</v>
      </c>
      <c r="H619" s="54" t="s">
        <v>66</v>
      </c>
      <c r="J619" s="7"/>
      <c r="K619" s="72">
        <f>A618</f>
        <v>0</v>
      </c>
      <c r="L619" s="55" t="s">
        <v>215</v>
      </c>
      <c r="M619" s="41" t="str">
        <f>$A$1</f>
        <v>Cromo</v>
      </c>
      <c r="N619" s="3"/>
    </row>
    <row r="620" spans="1:14" x14ac:dyDescent="0.25">
      <c r="A620" s="28" t="str">
        <f>_xlfn.XLOOKUP(P!C620,'Banco de Dados'!$B$3:$B$274,'Banco de Dados'!$K$3:$K$274,"")</f>
        <v/>
      </c>
      <c r="B620" s="2" cm="1">
        <f t="array" ref="B620:E650">Dados!EG5:EJ35</f>
        <v>0</v>
      </c>
      <c r="C620" s="2">
        <v>0</v>
      </c>
      <c r="D620" s="2">
        <v>0</v>
      </c>
      <c r="E620" s="2">
        <v>0</v>
      </c>
      <c r="F620" s="32" t="e">
        <f>(E620*100)/D620</f>
        <v>#DIV/0!</v>
      </c>
      <c r="G620" s="3" t="e">
        <f t="shared" ref="G620:H647" si="54">D620*$E$618</f>
        <v>#VALUE!</v>
      </c>
      <c r="H620" s="3" t="e">
        <f t="shared" si="54"/>
        <v>#VALUE!</v>
      </c>
      <c r="J620" s="7"/>
      <c r="K620" s="5" t="s">
        <v>210</v>
      </c>
      <c r="L620" s="5"/>
      <c r="M620" s="5" t="s">
        <v>211</v>
      </c>
    </row>
    <row r="621" spans="1:14" x14ac:dyDescent="0.25">
      <c r="A621" s="28" t="str">
        <f>_xlfn.XLOOKUP(P!C621,'Banco de Dados'!$B$3:$B$274,'Banco de Dados'!$K$3:$K$274,"")</f>
        <v/>
      </c>
      <c r="B621" s="2">
        <v>0</v>
      </c>
      <c r="C621" s="2">
        <v>0</v>
      </c>
      <c r="D621" s="2">
        <v>0</v>
      </c>
      <c r="E621" s="2">
        <v>0</v>
      </c>
      <c r="F621" s="32" t="e">
        <f t="shared" ref="F621:F650" si="55">(E621*100)/D621</f>
        <v>#DIV/0!</v>
      </c>
      <c r="G621" s="3" t="e">
        <f t="shared" si="54"/>
        <v>#VALUE!</v>
      </c>
      <c r="H621" s="3" t="e">
        <f t="shared" si="54"/>
        <v>#VALUE!</v>
      </c>
      <c r="J621" s="7"/>
      <c r="K621" s="6" t="str">
        <f>_xlfn.XLOOKUP($B$4,A620:A647,G620:G647,"")</f>
        <v/>
      </c>
      <c r="L621" s="6"/>
      <c r="M621" s="6" t="str">
        <f>_xlfn.XLOOKUP($B$4,A620:A647,H620:H647,"")</f>
        <v/>
      </c>
    </row>
    <row r="622" spans="1:14" x14ac:dyDescent="0.25">
      <c r="A622" s="28" t="str">
        <f>_xlfn.XLOOKUP(P!C622,'Banco de Dados'!$B$3:$B$274,'Banco de Dados'!$K$3:$K$274,"")</f>
        <v/>
      </c>
      <c r="B622" s="2">
        <v>0</v>
      </c>
      <c r="C622" s="2">
        <v>0</v>
      </c>
      <c r="D622" s="2">
        <v>0</v>
      </c>
      <c r="E622" s="2">
        <v>0</v>
      </c>
      <c r="F622" s="32" t="e">
        <f t="shared" si="55"/>
        <v>#DIV/0!</v>
      </c>
      <c r="G622" s="3" t="e">
        <f t="shared" si="54"/>
        <v>#VALUE!</v>
      </c>
      <c r="H622" s="3" t="e">
        <f t="shared" si="54"/>
        <v>#VALUE!</v>
      </c>
      <c r="J622" s="7"/>
    </row>
    <row r="623" spans="1:14" ht="15.75" x14ac:dyDescent="0.25">
      <c r="A623" s="28" t="str">
        <f>_xlfn.XLOOKUP(P!C623,'Banco de Dados'!$B$3:$B$274,'Banco de Dados'!$K$3:$K$274,"")</f>
        <v/>
      </c>
      <c r="B623" s="2">
        <v>0</v>
      </c>
      <c r="C623" s="2">
        <v>0</v>
      </c>
      <c r="D623" s="2">
        <v>0</v>
      </c>
      <c r="E623" s="2">
        <v>0</v>
      </c>
      <c r="F623" s="32" t="e">
        <f t="shared" si="55"/>
        <v>#DIV/0!</v>
      </c>
      <c r="G623" s="3" t="e">
        <f t="shared" si="54"/>
        <v>#VALUE!</v>
      </c>
      <c r="H623" s="3" t="e">
        <f t="shared" si="54"/>
        <v>#VALUE!</v>
      </c>
      <c r="K623" s="165" t="s">
        <v>67</v>
      </c>
      <c r="L623" s="166"/>
      <c r="M623" s="167"/>
      <c r="N623"/>
    </row>
    <row r="624" spans="1:14" x14ac:dyDescent="0.25">
      <c r="A624" s="28" t="str">
        <f>_xlfn.XLOOKUP(P!C624,'Banco de Dados'!$B$3:$B$274,'Banco de Dados'!$K$3:$K$274,"")</f>
        <v/>
      </c>
      <c r="B624" s="2">
        <v>0</v>
      </c>
      <c r="C624" s="2">
        <v>0</v>
      </c>
      <c r="D624" s="2">
        <v>0</v>
      </c>
      <c r="E624" s="2">
        <v>0</v>
      </c>
      <c r="F624" s="32" t="e">
        <f t="shared" si="55"/>
        <v>#DIV/0!</v>
      </c>
      <c r="G624" s="3" t="e">
        <f t="shared" si="54"/>
        <v>#VALUE!</v>
      </c>
      <c r="H624" s="3" t="e">
        <f t="shared" si="54"/>
        <v>#VALUE!</v>
      </c>
      <c r="J624" s="7"/>
      <c r="K624" s="104" t="s">
        <v>240</v>
      </c>
      <c r="L624" s="39"/>
      <c r="M624" s="106" t="s">
        <v>209</v>
      </c>
    </row>
    <row r="625" spans="1:14" x14ac:dyDescent="0.25">
      <c r="A625" s="28" t="str">
        <f>_xlfn.XLOOKUP(P!C625,'Banco de Dados'!$B$3:$B$274,'Banco de Dados'!$K$3:$K$274,"")</f>
        <v/>
      </c>
      <c r="B625" s="2">
        <v>0</v>
      </c>
      <c r="C625" s="2">
        <v>0</v>
      </c>
      <c r="D625" s="2">
        <v>0</v>
      </c>
      <c r="E625" s="2">
        <v>0</v>
      </c>
      <c r="F625" s="32" t="e">
        <f t="shared" si="55"/>
        <v>#DIV/0!</v>
      </c>
      <c r="G625" s="3" t="e">
        <f t="shared" si="54"/>
        <v>#VALUE!</v>
      </c>
      <c r="H625" s="3" t="e">
        <f t="shared" si="54"/>
        <v>#VALUE!</v>
      </c>
      <c r="J625" s="58" t="s">
        <v>38</v>
      </c>
      <c r="K625" s="59">
        <f>$L$9</f>
        <v>1.988</v>
      </c>
      <c r="L625" s="60"/>
      <c r="M625" s="61">
        <f>$M$11</f>
        <v>1257</v>
      </c>
      <c r="N625" s="60"/>
    </row>
    <row r="626" spans="1:14" x14ac:dyDescent="0.25">
      <c r="A626" s="28" t="str">
        <f>_xlfn.XLOOKUP(P!C626,'Banco de Dados'!$B$3:$B$274,'Banco de Dados'!$K$3:$K$274,"")</f>
        <v/>
      </c>
      <c r="B626" s="2">
        <v>0</v>
      </c>
      <c r="C626" s="2">
        <v>0</v>
      </c>
      <c r="D626" s="2">
        <v>0</v>
      </c>
      <c r="E626" s="2">
        <v>0</v>
      </c>
      <c r="F626" s="32" t="e">
        <f t="shared" si="55"/>
        <v>#DIV/0!</v>
      </c>
      <c r="G626" s="3" t="e">
        <f t="shared" si="54"/>
        <v>#VALUE!</v>
      </c>
      <c r="H626" s="3" t="e">
        <f t="shared" si="54"/>
        <v>#VALUE!</v>
      </c>
      <c r="J626" s="2"/>
      <c r="K626" s="18"/>
      <c r="L626" s="2" t="s">
        <v>70</v>
      </c>
      <c r="M626" s="19"/>
    </row>
    <row r="627" spans="1:14" x14ac:dyDescent="0.25">
      <c r="A627" s="28" t="str">
        <f>_xlfn.XLOOKUP(P!C627,'Banco de Dados'!$B$3:$B$274,'Banco de Dados'!$K$3:$K$274,"")</f>
        <v/>
      </c>
      <c r="B627" s="2">
        <v>0</v>
      </c>
      <c r="C627" s="2">
        <v>0</v>
      </c>
      <c r="D627" s="2">
        <v>0</v>
      </c>
      <c r="E627" s="2">
        <v>0</v>
      </c>
      <c r="F627" s="32" t="e">
        <f t="shared" si="55"/>
        <v>#DIV/0!</v>
      </c>
      <c r="G627" s="3" t="e">
        <f t="shared" si="54"/>
        <v>#VALUE!</v>
      </c>
      <c r="H627" s="3" t="e">
        <f t="shared" si="54"/>
        <v>#VALUE!</v>
      </c>
      <c r="J627" s="58" t="s">
        <v>69</v>
      </c>
      <c r="K627" s="62" t="s">
        <v>71</v>
      </c>
      <c r="L627" s="63"/>
      <c r="M627" s="64" t="str">
        <f>K621</f>
        <v/>
      </c>
      <c r="N627" s="60"/>
    </row>
    <row r="628" spans="1:14" x14ac:dyDescent="0.25">
      <c r="A628" s="28" t="str">
        <f>_xlfn.XLOOKUP(P!C628,'Banco de Dados'!$B$3:$B$274,'Banco de Dados'!$K$3:$K$274,"")</f>
        <v/>
      </c>
      <c r="B628" s="2">
        <v>0</v>
      </c>
      <c r="C628" s="2">
        <v>0</v>
      </c>
      <c r="D628" s="2">
        <v>0</v>
      </c>
      <c r="E628" s="2">
        <v>0</v>
      </c>
      <c r="F628" s="32" t="e">
        <f t="shared" si="55"/>
        <v>#DIV/0!</v>
      </c>
      <c r="G628" s="3" t="e">
        <f t="shared" si="54"/>
        <v>#VALUE!</v>
      </c>
      <c r="H628" s="3" t="e">
        <f t="shared" si="54"/>
        <v>#VALUE!</v>
      </c>
      <c r="J628" s="7"/>
    </row>
    <row r="629" spans="1:14" ht="15.75" x14ac:dyDescent="0.25">
      <c r="A629" s="28" t="str">
        <f>_xlfn.XLOOKUP(P!C629,'Banco de Dados'!$B$3:$B$274,'Banco de Dados'!$K$3:$K$274,"")</f>
        <v/>
      </c>
      <c r="B629" s="2">
        <v>0</v>
      </c>
      <c r="C629" s="2">
        <v>0</v>
      </c>
      <c r="D629" s="2">
        <v>0</v>
      </c>
      <c r="E629" s="2">
        <v>0</v>
      </c>
      <c r="F629" s="32" t="e">
        <f t="shared" si="55"/>
        <v>#DIV/0!</v>
      </c>
      <c r="G629" s="3" t="e">
        <f t="shared" si="54"/>
        <v>#VALUE!</v>
      </c>
      <c r="H629" s="3" t="e">
        <f t="shared" si="54"/>
        <v>#VALUE!</v>
      </c>
      <c r="J629" s="7"/>
      <c r="K629" s="165" t="s">
        <v>218</v>
      </c>
      <c r="L629" s="166"/>
      <c r="M629" s="167"/>
    </row>
    <row r="630" spans="1:14" x14ac:dyDescent="0.25">
      <c r="A630" s="28" t="str">
        <f>_xlfn.XLOOKUP(P!C630,'Banco de Dados'!$B$3:$B$274,'Banco de Dados'!$K$3:$K$274,"")</f>
        <v/>
      </c>
      <c r="B630" s="2">
        <v>0</v>
      </c>
      <c r="C630" s="2">
        <v>0</v>
      </c>
      <c r="D630" s="2">
        <v>0</v>
      </c>
      <c r="E630" s="2">
        <v>0</v>
      </c>
      <c r="F630" s="32" t="e">
        <f t="shared" si="55"/>
        <v>#DIV/0!</v>
      </c>
      <c r="G630" s="3" t="e">
        <f t="shared" si="54"/>
        <v>#VALUE!</v>
      </c>
      <c r="H630" s="3" t="e">
        <f t="shared" si="54"/>
        <v>#VALUE!</v>
      </c>
      <c r="J630" s="7"/>
      <c r="K630" s="104" t="s">
        <v>236</v>
      </c>
      <c r="L630" s="108" t="str">
        <f>K621</f>
        <v/>
      </c>
      <c r="M630" s="109" t="str">
        <f>M621</f>
        <v/>
      </c>
    </row>
    <row r="631" spans="1:14" x14ac:dyDescent="0.25">
      <c r="A631" s="28" t="str">
        <f>_xlfn.XLOOKUP(P!C631,'Banco de Dados'!$B$3:$B$274,'Banco de Dados'!$K$3:$K$274,"")</f>
        <v/>
      </c>
      <c r="B631" s="2">
        <v>0</v>
      </c>
      <c r="C631" s="2">
        <v>0</v>
      </c>
      <c r="D631" s="2">
        <v>0</v>
      </c>
      <c r="E631" s="2">
        <v>0</v>
      </c>
      <c r="F631" s="32" t="e">
        <f t="shared" si="55"/>
        <v>#DIV/0!</v>
      </c>
      <c r="G631" s="3" t="e">
        <f t="shared" si="54"/>
        <v>#VALUE!</v>
      </c>
      <c r="H631" s="3" t="e">
        <f t="shared" si="54"/>
        <v>#VALUE!</v>
      </c>
      <c r="J631" s="7"/>
      <c r="K631" s="104" t="s">
        <v>237</v>
      </c>
      <c r="L631" s="105">
        <f>$L$9</f>
        <v>1.988</v>
      </c>
      <c r="M631" s="106">
        <f>$L$10</f>
        <v>3.4000000000000002E-2</v>
      </c>
    </row>
    <row r="632" spans="1:14" x14ac:dyDescent="0.25">
      <c r="A632" s="28" t="str">
        <f>_xlfn.XLOOKUP(P!C632,'Banco de Dados'!$B$3:$B$274,'Banco de Dados'!$K$3:$K$274,"")</f>
        <v/>
      </c>
      <c r="B632" s="2">
        <v>0</v>
      </c>
      <c r="C632" s="2">
        <v>0</v>
      </c>
      <c r="D632" s="2">
        <v>0</v>
      </c>
      <c r="E632" s="2">
        <v>0</v>
      </c>
      <c r="F632" s="32" t="e">
        <f t="shared" si="55"/>
        <v>#DIV/0!</v>
      </c>
      <c r="G632" s="3" t="e">
        <f t="shared" si="54"/>
        <v>#VALUE!</v>
      </c>
      <c r="H632" s="3" t="e">
        <f t="shared" si="54"/>
        <v>#VALUE!</v>
      </c>
      <c r="J632" s="7"/>
      <c r="K632" s="104" t="s">
        <v>238</v>
      </c>
      <c r="L632" s="105">
        <f>$M$11</f>
        <v>1257</v>
      </c>
      <c r="M632" s="106">
        <f>$M$12</f>
        <v>118</v>
      </c>
    </row>
    <row r="633" spans="1:14" x14ac:dyDescent="0.25">
      <c r="A633" s="28" t="str">
        <f>_xlfn.XLOOKUP(P!C633,'Banco de Dados'!$B$3:$B$274,'Banco de Dados'!$K$3:$K$274,"")</f>
        <v/>
      </c>
      <c r="B633" s="2">
        <v>0</v>
      </c>
      <c r="C633" s="2">
        <v>0</v>
      </c>
      <c r="D633" s="2">
        <v>0</v>
      </c>
      <c r="E633" s="2">
        <v>0</v>
      </c>
      <c r="F633" s="32" t="e">
        <f t="shared" si="55"/>
        <v>#DIV/0!</v>
      </c>
      <c r="G633" s="3" t="e">
        <f t="shared" si="54"/>
        <v>#VALUE!</v>
      </c>
      <c r="H633" s="3" t="e">
        <f t="shared" si="54"/>
        <v>#VALUE!</v>
      </c>
      <c r="J633" s="7"/>
      <c r="K633" s="69" t="s">
        <v>217</v>
      </c>
      <c r="L633" s="110" t="e">
        <f>SQRT(((M630/L630)^2)+((M631/L631)^2)+((M632/L632)^2))</f>
        <v>#VALUE!</v>
      </c>
      <c r="M633" s="71" t="str">
        <f>M642</f>
        <v>mg/kg</v>
      </c>
    </row>
    <row r="634" spans="1:14" x14ac:dyDescent="0.25">
      <c r="A634" s="28" t="str">
        <f>_xlfn.XLOOKUP(P!C634,'Banco de Dados'!$B$3:$B$274,'Banco de Dados'!$K$3:$K$274,"")</f>
        <v/>
      </c>
      <c r="B634" s="2">
        <v>0</v>
      </c>
      <c r="C634" s="2">
        <v>0</v>
      </c>
      <c r="D634" s="2">
        <v>0</v>
      </c>
      <c r="E634" s="2">
        <v>0</v>
      </c>
      <c r="F634" s="32" t="e">
        <f t="shared" si="55"/>
        <v>#DIV/0!</v>
      </c>
      <c r="G634" s="3" t="e">
        <f t="shared" si="54"/>
        <v>#VALUE!</v>
      </c>
      <c r="H634" s="3" t="e">
        <f t="shared" si="54"/>
        <v>#VALUE!</v>
      </c>
      <c r="J634" s="7"/>
    </row>
    <row r="635" spans="1:14" x14ac:dyDescent="0.25">
      <c r="A635" s="28" t="str">
        <f>_xlfn.XLOOKUP(P!C635,'Banco de Dados'!$B$3:$B$274,'Banco de Dados'!$K$3:$K$274,"")</f>
        <v/>
      </c>
      <c r="B635" s="2">
        <v>0</v>
      </c>
      <c r="C635" s="2">
        <v>0</v>
      </c>
      <c r="D635" s="2">
        <v>0</v>
      </c>
      <c r="E635" s="2">
        <v>0</v>
      </c>
      <c r="F635" s="32" t="e">
        <f t="shared" si="55"/>
        <v>#DIV/0!</v>
      </c>
      <c r="G635" s="3" t="e">
        <f t="shared" si="54"/>
        <v>#VALUE!</v>
      </c>
      <c r="H635" s="3" t="e">
        <f t="shared" si="54"/>
        <v>#VALUE!</v>
      </c>
      <c r="J635" s="7"/>
    </row>
    <row r="636" spans="1:14" x14ac:dyDescent="0.25">
      <c r="A636" s="28" t="str">
        <f>_xlfn.XLOOKUP(P!C636,'Banco de Dados'!$B$3:$B$274,'Banco de Dados'!$K$3:$K$274,"")</f>
        <v/>
      </c>
      <c r="B636" s="2">
        <v>0</v>
      </c>
      <c r="C636" s="2">
        <v>0</v>
      </c>
      <c r="D636" s="2">
        <v>0</v>
      </c>
      <c r="E636" s="2">
        <v>0</v>
      </c>
      <c r="F636" s="32" t="e">
        <f t="shared" si="55"/>
        <v>#DIV/0!</v>
      </c>
      <c r="G636" s="3" t="e">
        <f t="shared" si="54"/>
        <v>#VALUE!</v>
      </c>
      <c r="H636" s="3" t="e">
        <f t="shared" si="54"/>
        <v>#VALUE!</v>
      </c>
      <c r="J636" s="7"/>
    </row>
    <row r="637" spans="1:14" x14ac:dyDescent="0.25">
      <c r="A637" s="28" t="str">
        <f>_xlfn.XLOOKUP(P!C637,'Banco de Dados'!$B$3:$B$274,'Banco de Dados'!$K$3:$K$274,"")</f>
        <v/>
      </c>
      <c r="B637" s="2">
        <v>0</v>
      </c>
      <c r="C637" s="2">
        <v>0</v>
      </c>
      <c r="D637" s="2">
        <v>0</v>
      </c>
      <c r="E637" s="2">
        <v>0</v>
      </c>
      <c r="F637" s="32" t="e">
        <f t="shared" si="55"/>
        <v>#DIV/0!</v>
      </c>
      <c r="G637" s="3" t="e">
        <f t="shared" si="54"/>
        <v>#VALUE!</v>
      </c>
      <c r="H637" s="3" t="e">
        <f t="shared" si="54"/>
        <v>#VALUE!</v>
      </c>
      <c r="J637" s="7"/>
    </row>
    <row r="638" spans="1:14" x14ac:dyDescent="0.25">
      <c r="A638" s="28" t="str">
        <f>_xlfn.XLOOKUP(P!C638,'Banco de Dados'!$B$3:$B$274,'Banco de Dados'!$K$3:$K$274,"")</f>
        <v/>
      </c>
      <c r="B638" s="2">
        <v>0</v>
      </c>
      <c r="C638" s="2">
        <v>0</v>
      </c>
      <c r="D638" s="2">
        <v>0</v>
      </c>
      <c r="E638" s="2">
        <v>0</v>
      </c>
      <c r="F638" s="32" t="e">
        <f t="shared" si="55"/>
        <v>#DIV/0!</v>
      </c>
      <c r="G638" s="3" t="e">
        <f t="shared" si="54"/>
        <v>#VALUE!</v>
      </c>
      <c r="H638" s="3" t="e">
        <f t="shared" si="54"/>
        <v>#VALUE!</v>
      </c>
      <c r="J638" s="7"/>
    </row>
    <row r="639" spans="1:14" x14ac:dyDescent="0.25">
      <c r="A639" s="28" t="str">
        <f>_xlfn.XLOOKUP(P!C639,'Banco de Dados'!$B$3:$B$274,'Banco de Dados'!$K$3:$K$274,"")</f>
        <v/>
      </c>
      <c r="B639" s="2">
        <v>0</v>
      </c>
      <c r="C639" s="2">
        <v>0</v>
      </c>
      <c r="D639" s="2">
        <v>0</v>
      </c>
      <c r="E639" s="2">
        <v>0</v>
      </c>
      <c r="F639" s="32" t="e">
        <f t="shared" si="55"/>
        <v>#DIV/0!</v>
      </c>
      <c r="G639" s="3" t="e">
        <f t="shared" si="54"/>
        <v>#VALUE!</v>
      </c>
      <c r="H639" s="3" t="e">
        <f t="shared" si="54"/>
        <v>#VALUE!</v>
      </c>
      <c r="J639" s="7"/>
    </row>
    <row r="640" spans="1:14" x14ac:dyDescent="0.25">
      <c r="A640" s="28" t="str">
        <f>_xlfn.XLOOKUP(P!C640,'Banco de Dados'!$B$3:$B$274,'Banco de Dados'!$K$3:$K$274,"")</f>
        <v/>
      </c>
      <c r="B640" s="2">
        <v>0</v>
      </c>
      <c r="C640" s="2">
        <v>0</v>
      </c>
      <c r="D640" s="2">
        <v>0</v>
      </c>
      <c r="E640" s="17">
        <v>0</v>
      </c>
      <c r="F640" s="32" t="e">
        <f t="shared" si="55"/>
        <v>#DIV/0!</v>
      </c>
      <c r="G640" s="3" t="e">
        <f t="shared" si="54"/>
        <v>#VALUE!</v>
      </c>
      <c r="H640" s="3" t="e">
        <f t="shared" si="54"/>
        <v>#VALUE!</v>
      </c>
      <c r="J640" s="7"/>
    </row>
    <row r="641" spans="1:14" ht="15.75" x14ac:dyDescent="0.25">
      <c r="A641" s="28" t="str">
        <f>_xlfn.XLOOKUP(P!C641,'Banco de Dados'!$B$3:$B$274,'Banco de Dados'!$K$3:$K$274,"")</f>
        <v/>
      </c>
      <c r="B641" s="2">
        <v>0</v>
      </c>
      <c r="C641" s="2">
        <v>0</v>
      </c>
      <c r="D641" s="2">
        <v>0</v>
      </c>
      <c r="E641" s="2">
        <v>0</v>
      </c>
      <c r="F641" s="32" t="e">
        <f t="shared" si="55"/>
        <v>#DIV/0!</v>
      </c>
      <c r="G641" s="3" t="e">
        <f t="shared" si="54"/>
        <v>#VALUE!</v>
      </c>
      <c r="H641" s="3" t="e">
        <f t="shared" si="54"/>
        <v>#VALUE!</v>
      </c>
      <c r="J641" s="7"/>
      <c r="K641" s="101" t="s">
        <v>216</v>
      </c>
      <c r="L641" s="102">
        <f>K619</f>
        <v>0</v>
      </c>
      <c r="M641" s="103" t="str">
        <f>M619</f>
        <v>Cromo</v>
      </c>
    </row>
    <row r="642" spans="1:14" x14ac:dyDescent="0.25">
      <c r="A642" s="28" t="str">
        <f>_xlfn.XLOOKUP(P!C642,'Banco de Dados'!$B$3:$B$274,'Banco de Dados'!$K$3:$K$274,"")</f>
        <v/>
      </c>
      <c r="B642" s="2">
        <v>0</v>
      </c>
      <c r="C642" s="2">
        <v>0</v>
      </c>
      <c r="D642" s="2">
        <v>0</v>
      </c>
      <c r="E642" s="2">
        <v>0</v>
      </c>
      <c r="F642" s="32" t="e">
        <f t="shared" si="55"/>
        <v>#DIV/0!</v>
      </c>
      <c r="G642" s="3" t="e">
        <f t="shared" si="54"/>
        <v>#VALUE!</v>
      </c>
      <c r="H642" s="3" t="e">
        <f t="shared" si="54"/>
        <v>#VALUE!</v>
      </c>
      <c r="J642" s="7"/>
      <c r="K642" s="68" t="s">
        <v>68</v>
      </c>
      <c r="L642" s="29" t="e">
        <f>(K625*M627)/M625</f>
        <v>#VALUE!</v>
      </c>
      <c r="M642" s="66" t="str">
        <f>$M$9</f>
        <v>mg/kg</v>
      </c>
    </row>
    <row r="643" spans="1:14" x14ac:dyDescent="0.25">
      <c r="A643" s="28" t="str">
        <f>_xlfn.XLOOKUP(P!C643,'Banco de Dados'!$B$3:$B$274,'Banco de Dados'!$K$3:$K$274,"")</f>
        <v/>
      </c>
      <c r="B643" s="2">
        <v>0</v>
      </c>
      <c r="C643" s="2">
        <v>0</v>
      </c>
      <c r="D643" s="2">
        <v>0</v>
      </c>
      <c r="E643" s="2">
        <v>0</v>
      </c>
      <c r="F643" s="32" t="e">
        <f t="shared" si="55"/>
        <v>#DIV/0!</v>
      </c>
      <c r="G643" s="3" t="e">
        <f t="shared" si="54"/>
        <v>#VALUE!</v>
      </c>
      <c r="H643" s="3" t="e">
        <f t="shared" si="54"/>
        <v>#VALUE!</v>
      </c>
      <c r="J643" s="7"/>
      <c r="K643" s="111" t="s">
        <v>246</v>
      </c>
      <c r="L643" s="126" t="e">
        <f>SQRT(((M630/L630)^2)+((M631/L631)^2)+((M632/L632)^2))</f>
        <v>#VALUE!</v>
      </c>
      <c r="M643" s="66"/>
    </row>
    <row r="644" spans="1:14" x14ac:dyDescent="0.25">
      <c r="A644" s="28" t="str">
        <f>_xlfn.XLOOKUP(P!C644,'Banco de Dados'!$B$3:$B$274,'Banco de Dados'!$K$3:$K$274,"")</f>
        <v/>
      </c>
      <c r="B644" s="2">
        <v>0</v>
      </c>
      <c r="C644" s="2">
        <v>0</v>
      </c>
      <c r="D644" s="2">
        <v>0</v>
      </c>
      <c r="E644" s="2">
        <v>0</v>
      </c>
      <c r="F644" s="32" t="e">
        <f t="shared" si="55"/>
        <v>#DIV/0!</v>
      </c>
      <c r="G644" s="3" t="e">
        <f t="shared" si="54"/>
        <v>#VALUE!</v>
      </c>
      <c r="H644" s="3" t="e">
        <f t="shared" si="54"/>
        <v>#VALUE!</v>
      </c>
      <c r="J644" s="7"/>
      <c r="K644" s="69" t="s">
        <v>247</v>
      </c>
      <c r="L644" s="127" t="e">
        <f>L643*L642</f>
        <v>#VALUE!</v>
      </c>
      <c r="M644" s="71" t="str">
        <f>$M$9</f>
        <v>mg/kg</v>
      </c>
    </row>
    <row r="645" spans="1:14" x14ac:dyDescent="0.25">
      <c r="A645" s="28" t="str">
        <f>_xlfn.XLOOKUP(P!C645,'Banco de Dados'!$B$3:$B$274,'Banco de Dados'!$K$3:$K$274,"")</f>
        <v/>
      </c>
      <c r="B645" s="2">
        <v>0</v>
      </c>
      <c r="C645" s="2">
        <v>0</v>
      </c>
      <c r="D645" s="2">
        <v>0</v>
      </c>
      <c r="E645" s="2">
        <v>0</v>
      </c>
      <c r="F645" s="32" t="e">
        <f t="shared" si="55"/>
        <v>#DIV/0!</v>
      </c>
      <c r="G645" s="3" t="e">
        <f t="shared" si="54"/>
        <v>#VALUE!</v>
      </c>
      <c r="H645" s="3" t="e">
        <f t="shared" si="54"/>
        <v>#VALUE!</v>
      </c>
      <c r="J645" s="7"/>
      <c r="K645" s="123"/>
      <c r="L645" s="124"/>
    </row>
    <row r="646" spans="1:14" x14ac:dyDescent="0.25">
      <c r="A646" s="28" t="str">
        <f>_xlfn.XLOOKUP(P!C646,'Banco de Dados'!$B$3:$B$274,'Banco de Dados'!$K$3:$K$274,"")</f>
        <v/>
      </c>
      <c r="B646" s="2">
        <v>0</v>
      </c>
      <c r="C646" s="2">
        <v>0</v>
      </c>
      <c r="D646" s="2">
        <v>0</v>
      </c>
      <c r="E646" s="2">
        <v>0</v>
      </c>
      <c r="F646" s="32" t="e">
        <f t="shared" si="55"/>
        <v>#DIV/0!</v>
      </c>
      <c r="G646" s="3" t="e">
        <f t="shared" si="54"/>
        <v>#VALUE!</v>
      </c>
      <c r="H646" s="3" t="e">
        <f t="shared" si="54"/>
        <v>#VALUE!</v>
      </c>
      <c r="J646" s="7"/>
    </row>
    <row r="647" spans="1:14" x14ac:dyDescent="0.25">
      <c r="A647" s="28" t="str">
        <f>_xlfn.XLOOKUP(P!C647,'Banco de Dados'!$B$3:$B$274,'Banco de Dados'!$K$3:$K$274,"")</f>
        <v/>
      </c>
      <c r="B647" s="2">
        <v>0</v>
      </c>
      <c r="C647" s="2">
        <v>0</v>
      </c>
      <c r="D647" s="2">
        <v>0</v>
      </c>
      <c r="E647" s="2">
        <v>0</v>
      </c>
      <c r="F647" s="32" t="e">
        <f t="shared" si="55"/>
        <v>#DIV/0!</v>
      </c>
      <c r="G647" s="3" t="e">
        <f t="shared" si="54"/>
        <v>#VALUE!</v>
      </c>
      <c r="H647" s="3" t="e">
        <f t="shared" si="54"/>
        <v>#VALUE!</v>
      </c>
      <c r="J647" s="7"/>
    </row>
    <row r="648" spans="1:14" x14ac:dyDescent="0.25">
      <c r="A648" s="28" t="str">
        <f>_xlfn.XLOOKUP(P!C648,'Banco de Dados'!$B$3:$B$274,'Banco de Dados'!$K$3:$K$274,"")</f>
        <v/>
      </c>
      <c r="B648" s="2">
        <v>0</v>
      </c>
      <c r="C648" s="2">
        <v>0</v>
      </c>
      <c r="D648" s="2">
        <v>0</v>
      </c>
      <c r="E648" s="2">
        <v>0</v>
      </c>
      <c r="F648" s="32" t="e">
        <f t="shared" si="55"/>
        <v>#DIV/0!</v>
      </c>
      <c r="G648" s="3" t="e">
        <f t="shared" ref="G648:H650" si="56">D648*$E$618</f>
        <v>#VALUE!</v>
      </c>
      <c r="H648" s="3" t="e">
        <f t="shared" si="56"/>
        <v>#VALUE!</v>
      </c>
      <c r="J648" s="7"/>
    </row>
    <row r="649" spans="1:14" x14ac:dyDescent="0.25">
      <c r="A649" s="28" t="str">
        <f>_xlfn.XLOOKUP(P!C649,'Banco de Dados'!$B$3:$B$274,'Banco de Dados'!$K$3:$K$274,"")</f>
        <v/>
      </c>
      <c r="B649" s="2">
        <v>0</v>
      </c>
      <c r="C649" s="2">
        <v>0</v>
      </c>
      <c r="D649" s="2">
        <v>0</v>
      </c>
      <c r="E649" s="2">
        <v>0</v>
      </c>
      <c r="F649" s="32" t="e">
        <f t="shared" si="55"/>
        <v>#DIV/0!</v>
      </c>
      <c r="G649" s="3" t="e">
        <f t="shared" si="56"/>
        <v>#VALUE!</v>
      </c>
      <c r="H649" s="3" t="e">
        <f t="shared" si="56"/>
        <v>#VALUE!</v>
      </c>
      <c r="J649" s="7"/>
    </row>
    <row r="650" spans="1:14" x14ac:dyDescent="0.25">
      <c r="A650" s="28" t="str">
        <f>_xlfn.XLOOKUP(P!C650,'Banco de Dados'!$B$3:$B$274,'Banco de Dados'!$K$3:$K$274,"")</f>
        <v/>
      </c>
      <c r="B650" s="2">
        <v>0</v>
      </c>
      <c r="C650" s="2">
        <v>0</v>
      </c>
      <c r="D650" s="2">
        <v>0</v>
      </c>
      <c r="E650" s="2">
        <v>0</v>
      </c>
      <c r="F650" s="32" t="e">
        <f t="shared" si="55"/>
        <v>#DIV/0!</v>
      </c>
      <c r="G650" s="3" t="e">
        <f t="shared" si="56"/>
        <v>#VALUE!</v>
      </c>
      <c r="H650" s="3" t="e">
        <f t="shared" si="56"/>
        <v>#VALUE!</v>
      </c>
      <c r="J650" s="7"/>
    </row>
    <row r="651" spans="1:14" x14ac:dyDescent="0.25">
      <c r="A651" s="21"/>
      <c r="B651" s="21"/>
      <c r="C651" s="21"/>
      <c r="D651" s="21"/>
      <c r="E651" s="21"/>
      <c r="F651" s="77"/>
      <c r="G651" s="21"/>
      <c r="H651" s="21"/>
      <c r="J651" s="21"/>
      <c r="K651" s="21"/>
      <c r="L651" s="21"/>
      <c r="M651" s="21"/>
      <c r="N651" s="21"/>
    </row>
    <row r="652" spans="1:14" ht="15.75" x14ac:dyDescent="0.25">
      <c r="A652" s="36">
        <f>'Nome das Amostras'!A23</f>
        <v>0</v>
      </c>
      <c r="B652" s="164" t="e">
        <f>VLOOKUP(A652,'Nome das Amostras'!$A$3:$D$28,2,FALSE)</f>
        <v>#N/A</v>
      </c>
      <c r="C652" s="164"/>
      <c r="D652" s="51" t="s">
        <v>65</v>
      </c>
      <c r="E652" s="52" t="e">
        <f>'Banco de Dados'!$O$13/'Banco de Dados'!ER13</f>
        <v>#VALUE!</v>
      </c>
      <c r="F652" s="74"/>
      <c r="G652" s="3"/>
      <c r="H652" s="3"/>
      <c r="J652" s="7"/>
    </row>
    <row r="653" spans="1:14" ht="15.75" x14ac:dyDescent="0.25">
      <c r="A653" s="107" t="s">
        <v>1</v>
      </c>
      <c r="B653" s="107" t="s">
        <v>0</v>
      </c>
      <c r="C653" s="107" t="s">
        <v>212</v>
      </c>
      <c r="D653" s="107" t="s">
        <v>209</v>
      </c>
      <c r="E653" s="107" t="s">
        <v>213</v>
      </c>
      <c r="F653" s="76" t="s">
        <v>219</v>
      </c>
      <c r="G653" s="54" t="s">
        <v>140</v>
      </c>
      <c r="H653" s="54" t="s">
        <v>66</v>
      </c>
      <c r="J653" s="7"/>
      <c r="K653" s="72">
        <f>A652</f>
        <v>0</v>
      </c>
      <c r="L653" s="55" t="s">
        <v>215</v>
      </c>
      <c r="M653" s="41" t="str">
        <f>$A$1</f>
        <v>Cromo</v>
      </c>
      <c r="N653" s="3"/>
    </row>
    <row r="654" spans="1:14" x14ac:dyDescent="0.25">
      <c r="A654" s="28" t="str">
        <f>_xlfn.XLOOKUP(P!C654,'Banco de Dados'!$B$3:$B$274,'Banco de Dados'!$K$3:$K$274,"")</f>
        <v/>
      </c>
      <c r="B654" s="2" cm="1">
        <f t="array" ref="B654:E684">Dados!EN5:EQ35</f>
        <v>0</v>
      </c>
      <c r="C654" s="2">
        <v>0</v>
      </c>
      <c r="D654" s="2">
        <v>0</v>
      </c>
      <c r="E654" s="2">
        <v>0</v>
      </c>
      <c r="F654" s="32" t="e">
        <f>(E654*100)/D654</f>
        <v>#DIV/0!</v>
      </c>
      <c r="G654" s="3" t="e">
        <f t="shared" ref="G654:H681" si="57">D654*$E$652</f>
        <v>#VALUE!</v>
      </c>
      <c r="H654" s="3" t="e">
        <f t="shared" si="57"/>
        <v>#VALUE!</v>
      </c>
      <c r="J654" s="7"/>
      <c r="K654" s="5" t="s">
        <v>210</v>
      </c>
      <c r="L654" s="5"/>
      <c r="M654" s="5" t="s">
        <v>211</v>
      </c>
    </row>
    <row r="655" spans="1:14" x14ac:dyDescent="0.25">
      <c r="A655" s="28" t="str">
        <f>_xlfn.XLOOKUP(P!C655,'Banco de Dados'!$B$3:$B$274,'Banco de Dados'!$K$3:$K$274,"")</f>
        <v/>
      </c>
      <c r="B655" s="2">
        <v>0</v>
      </c>
      <c r="C655" s="2">
        <v>0</v>
      </c>
      <c r="D655" s="2">
        <v>0</v>
      </c>
      <c r="E655" s="2">
        <v>0</v>
      </c>
      <c r="F655" s="32" t="e">
        <f t="shared" ref="F655:F684" si="58">(E655*100)/D655</f>
        <v>#DIV/0!</v>
      </c>
      <c r="G655" s="3" t="e">
        <f t="shared" si="57"/>
        <v>#VALUE!</v>
      </c>
      <c r="H655" s="3" t="e">
        <f t="shared" si="57"/>
        <v>#VALUE!</v>
      </c>
      <c r="J655" s="7"/>
      <c r="K655" s="6" t="str">
        <f>_xlfn.XLOOKUP($B$4,A654:A681,G654:G681,"")</f>
        <v/>
      </c>
      <c r="L655" s="6"/>
      <c r="M655" s="6" t="str">
        <f>_xlfn.XLOOKUP($B$4,A654:A681,H654:H681,"")</f>
        <v/>
      </c>
    </row>
    <row r="656" spans="1:14" x14ac:dyDescent="0.25">
      <c r="A656" s="28" t="str">
        <f>_xlfn.XLOOKUP(P!C656,'Banco de Dados'!$B$3:$B$274,'Banco de Dados'!$K$3:$K$274,"")</f>
        <v/>
      </c>
      <c r="B656" s="2">
        <v>0</v>
      </c>
      <c r="C656" s="2">
        <v>0</v>
      </c>
      <c r="D656" s="2">
        <v>0</v>
      </c>
      <c r="E656" s="2">
        <v>0</v>
      </c>
      <c r="F656" s="32" t="e">
        <f t="shared" si="58"/>
        <v>#DIV/0!</v>
      </c>
      <c r="G656" s="3" t="e">
        <f t="shared" si="57"/>
        <v>#VALUE!</v>
      </c>
      <c r="H656" s="3" t="e">
        <f t="shared" si="57"/>
        <v>#VALUE!</v>
      </c>
      <c r="J656" s="7"/>
    </row>
    <row r="657" spans="1:14" ht="15.75" x14ac:dyDescent="0.25">
      <c r="A657" s="28" t="str">
        <f>_xlfn.XLOOKUP(P!C657,'Banco de Dados'!$B$3:$B$274,'Banco de Dados'!$K$3:$K$274,"")</f>
        <v/>
      </c>
      <c r="B657" s="2">
        <v>0</v>
      </c>
      <c r="C657" s="2">
        <v>0</v>
      </c>
      <c r="D657" s="2">
        <v>0</v>
      </c>
      <c r="E657" s="2">
        <v>0</v>
      </c>
      <c r="F657" s="32" t="e">
        <f t="shared" si="58"/>
        <v>#DIV/0!</v>
      </c>
      <c r="G657" s="3" t="e">
        <f t="shared" si="57"/>
        <v>#VALUE!</v>
      </c>
      <c r="H657" s="3" t="e">
        <f t="shared" si="57"/>
        <v>#VALUE!</v>
      </c>
      <c r="K657" s="165" t="s">
        <v>67</v>
      </c>
      <c r="L657" s="166"/>
      <c r="M657" s="167"/>
      <c r="N657"/>
    </row>
    <row r="658" spans="1:14" x14ac:dyDescent="0.25">
      <c r="A658" s="28" t="str">
        <f>_xlfn.XLOOKUP(P!C658,'Banco de Dados'!$B$3:$B$274,'Banco de Dados'!$K$3:$K$274,"")</f>
        <v/>
      </c>
      <c r="B658" s="2">
        <v>0</v>
      </c>
      <c r="C658" s="2">
        <v>0</v>
      </c>
      <c r="D658" s="2">
        <v>0</v>
      </c>
      <c r="E658" s="2">
        <v>0</v>
      </c>
      <c r="F658" s="32" t="e">
        <f t="shared" si="58"/>
        <v>#DIV/0!</v>
      </c>
      <c r="G658" s="3" t="e">
        <f t="shared" si="57"/>
        <v>#VALUE!</v>
      </c>
      <c r="H658" s="3" t="e">
        <f t="shared" si="57"/>
        <v>#VALUE!</v>
      </c>
      <c r="J658" s="7"/>
      <c r="K658" s="104" t="s">
        <v>240</v>
      </c>
      <c r="L658" s="39"/>
      <c r="M658" s="106" t="s">
        <v>209</v>
      </c>
    </row>
    <row r="659" spans="1:14" x14ac:dyDescent="0.25">
      <c r="A659" s="28" t="str">
        <f>_xlfn.XLOOKUP(P!C659,'Banco de Dados'!$B$3:$B$274,'Banco de Dados'!$K$3:$K$274,"")</f>
        <v/>
      </c>
      <c r="B659" s="2">
        <v>0</v>
      </c>
      <c r="C659" s="2">
        <v>0</v>
      </c>
      <c r="D659" s="2">
        <v>0</v>
      </c>
      <c r="E659" s="2">
        <v>0</v>
      </c>
      <c r="F659" s="32" t="e">
        <f t="shared" si="58"/>
        <v>#DIV/0!</v>
      </c>
      <c r="G659" s="3" t="e">
        <f t="shared" si="57"/>
        <v>#VALUE!</v>
      </c>
      <c r="H659" s="3" t="e">
        <f t="shared" si="57"/>
        <v>#VALUE!</v>
      </c>
      <c r="J659" s="58" t="s">
        <v>38</v>
      </c>
      <c r="K659" s="59">
        <f>$L$9</f>
        <v>1.988</v>
      </c>
      <c r="L659" s="60"/>
      <c r="M659" s="61">
        <f>$M$11</f>
        <v>1257</v>
      </c>
      <c r="N659" s="60"/>
    </row>
    <row r="660" spans="1:14" x14ac:dyDescent="0.25">
      <c r="A660" s="28" t="str">
        <f>_xlfn.XLOOKUP(P!C660,'Banco de Dados'!$B$3:$B$274,'Banco de Dados'!$K$3:$K$274,"")</f>
        <v/>
      </c>
      <c r="B660" s="2">
        <v>0</v>
      </c>
      <c r="C660" s="2">
        <v>0</v>
      </c>
      <c r="D660" s="2">
        <v>0</v>
      </c>
      <c r="E660" s="2">
        <v>0</v>
      </c>
      <c r="F660" s="32" t="e">
        <f t="shared" si="58"/>
        <v>#DIV/0!</v>
      </c>
      <c r="G660" s="3" t="e">
        <f t="shared" si="57"/>
        <v>#VALUE!</v>
      </c>
      <c r="H660" s="3" t="e">
        <f t="shared" si="57"/>
        <v>#VALUE!</v>
      </c>
      <c r="J660" s="2"/>
      <c r="K660" s="18"/>
      <c r="L660" s="2" t="s">
        <v>70</v>
      </c>
      <c r="M660" s="19"/>
    </row>
    <row r="661" spans="1:14" x14ac:dyDescent="0.25">
      <c r="A661" s="28" t="str">
        <f>_xlfn.XLOOKUP(P!C661,'Banco de Dados'!$B$3:$B$274,'Banco de Dados'!$K$3:$K$274,"")</f>
        <v/>
      </c>
      <c r="B661" s="2">
        <v>0</v>
      </c>
      <c r="C661" s="2">
        <v>0</v>
      </c>
      <c r="D661" s="2">
        <v>0</v>
      </c>
      <c r="E661" s="2">
        <v>0</v>
      </c>
      <c r="F661" s="32" t="e">
        <f t="shared" si="58"/>
        <v>#DIV/0!</v>
      </c>
      <c r="G661" s="3" t="e">
        <f t="shared" si="57"/>
        <v>#VALUE!</v>
      </c>
      <c r="H661" s="3" t="e">
        <f t="shared" si="57"/>
        <v>#VALUE!</v>
      </c>
      <c r="J661" s="58" t="s">
        <v>69</v>
      </c>
      <c r="K661" s="62" t="s">
        <v>71</v>
      </c>
      <c r="L661" s="63"/>
      <c r="M661" s="64" t="str">
        <f>K655</f>
        <v/>
      </c>
      <c r="N661" s="60"/>
    </row>
    <row r="662" spans="1:14" x14ac:dyDescent="0.25">
      <c r="A662" s="28" t="str">
        <f>_xlfn.XLOOKUP(P!C662,'Banco de Dados'!$B$3:$B$274,'Banco de Dados'!$K$3:$K$274,"")</f>
        <v/>
      </c>
      <c r="B662" s="2">
        <v>0</v>
      </c>
      <c r="C662" s="2">
        <v>0</v>
      </c>
      <c r="D662" s="2">
        <v>0</v>
      </c>
      <c r="E662" s="2">
        <v>0</v>
      </c>
      <c r="F662" s="32" t="e">
        <f t="shared" si="58"/>
        <v>#DIV/0!</v>
      </c>
      <c r="G662" s="3" t="e">
        <f t="shared" si="57"/>
        <v>#VALUE!</v>
      </c>
      <c r="H662" s="3" t="e">
        <f t="shared" si="57"/>
        <v>#VALUE!</v>
      </c>
      <c r="J662" s="7"/>
    </row>
    <row r="663" spans="1:14" ht="15.75" x14ac:dyDescent="0.25">
      <c r="A663" s="28" t="str">
        <f>_xlfn.XLOOKUP(P!C663,'Banco de Dados'!$B$3:$B$274,'Banco de Dados'!$K$3:$K$274,"")</f>
        <v/>
      </c>
      <c r="B663" s="2">
        <v>0</v>
      </c>
      <c r="C663" s="2">
        <v>0</v>
      </c>
      <c r="D663" s="2">
        <v>0</v>
      </c>
      <c r="E663" s="2">
        <v>0</v>
      </c>
      <c r="F663" s="32" t="e">
        <f t="shared" si="58"/>
        <v>#DIV/0!</v>
      </c>
      <c r="G663" s="3" t="e">
        <f t="shared" si="57"/>
        <v>#VALUE!</v>
      </c>
      <c r="H663" s="3" t="e">
        <f t="shared" si="57"/>
        <v>#VALUE!</v>
      </c>
      <c r="J663" s="7"/>
      <c r="K663" s="165" t="s">
        <v>218</v>
      </c>
      <c r="L663" s="166"/>
      <c r="M663" s="167"/>
    </row>
    <row r="664" spans="1:14" x14ac:dyDescent="0.25">
      <c r="A664" s="28" t="str">
        <f>_xlfn.XLOOKUP(P!C664,'Banco de Dados'!$B$3:$B$274,'Banco de Dados'!$K$3:$K$274,"")</f>
        <v/>
      </c>
      <c r="B664" s="2">
        <v>0</v>
      </c>
      <c r="C664" s="2">
        <v>0</v>
      </c>
      <c r="D664" s="2">
        <v>0</v>
      </c>
      <c r="E664" s="2">
        <v>0</v>
      </c>
      <c r="F664" s="32" t="e">
        <f t="shared" si="58"/>
        <v>#DIV/0!</v>
      </c>
      <c r="G664" s="3" t="e">
        <f t="shared" si="57"/>
        <v>#VALUE!</v>
      </c>
      <c r="H664" s="3" t="e">
        <f t="shared" si="57"/>
        <v>#VALUE!</v>
      </c>
      <c r="J664" s="7"/>
      <c r="K664" s="104" t="s">
        <v>236</v>
      </c>
      <c r="L664" s="108" t="str">
        <f>K655</f>
        <v/>
      </c>
      <c r="M664" s="109" t="str">
        <f>M655</f>
        <v/>
      </c>
    </row>
    <row r="665" spans="1:14" x14ac:dyDescent="0.25">
      <c r="A665" s="28" t="str">
        <f>_xlfn.XLOOKUP(P!C665,'Banco de Dados'!$B$3:$B$274,'Banco de Dados'!$K$3:$K$274,"")</f>
        <v/>
      </c>
      <c r="B665" s="2">
        <v>0</v>
      </c>
      <c r="C665" s="2">
        <v>0</v>
      </c>
      <c r="D665" s="2">
        <v>0</v>
      </c>
      <c r="E665" s="2">
        <v>0</v>
      </c>
      <c r="F665" s="32" t="e">
        <f t="shared" si="58"/>
        <v>#DIV/0!</v>
      </c>
      <c r="G665" s="3" t="e">
        <f t="shared" si="57"/>
        <v>#VALUE!</v>
      </c>
      <c r="H665" s="3" t="e">
        <f t="shared" si="57"/>
        <v>#VALUE!</v>
      </c>
      <c r="J665" s="7"/>
      <c r="K665" s="104" t="s">
        <v>237</v>
      </c>
      <c r="L665" s="105">
        <f>$L$9</f>
        <v>1.988</v>
      </c>
      <c r="M665" s="106">
        <f>$L$10</f>
        <v>3.4000000000000002E-2</v>
      </c>
    </row>
    <row r="666" spans="1:14" x14ac:dyDescent="0.25">
      <c r="A666" s="28" t="str">
        <f>_xlfn.XLOOKUP(P!C666,'Banco de Dados'!$B$3:$B$274,'Banco de Dados'!$K$3:$K$274,"")</f>
        <v/>
      </c>
      <c r="B666" s="2">
        <v>0</v>
      </c>
      <c r="C666" s="2">
        <v>0</v>
      </c>
      <c r="D666" s="2">
        <v>0</v>
      </c>
      <c r="E666" s="2">
        <v>0</v>
      </c>
      <c r="F666" s="32" t="e">
        <f t="shared" si="58"/>
        <v>#DIV/0!</v>
      </c>
      <c r="G666" s="3" t="e">
        <f t="shared" si="57"/>
        <v>#VALUE!</v>
      </c>
      <c r="H666" s="3" t="e">
        <f t="shared" si="57"/>
        <v>#VALUE!</v>
      </c>
      <c r="J666" s="7"/>
      <c r="K666" s="104" t="s">
        <v>238</v>
      </c>
      <c r="L666" s="105">
        <f>$M$11</f>
        <v>1257</v>
      </c>
      <c r="M666" s="106">
        <f>$M$12</f>
        <v>118</v>
      </c>
    </row>
    <row r="667" spans="1:14" x14ac:dyDescent="0.25">
      <c r="A667" s="28" t="str">
        <f>_xlfn.XLOOKUP(P!C667,'Banco de Dados'!$B$3:$B$274,'Banco de Dados'!$K$3:$K$274,"")</f>
        <v/>
      </c>
      <c r="B667" s="2">
        <v>0</v>
      </c>
      <c r="C667" s="2">
        <v>0</v>
      </c>
      <c r="D667" s="2">
        <v>0</v>
      </c>
      <c r="E667" s="2">
        <v>0</v>
      </c>
      <c r="F667" s="32" t="e">
        <f t="shared" si="58"/>
        <v>#DIV/0!</v>
      </c>
      <c r="G667" s="3" t="e">
        <f t="shared" si="57"/>
        <v>#VALUE!</v>
      </c>
      <c r="H667" s="3" t="e">
        <f t="shared" si="57"/>
        <v>#VALUE!</v>
      </c>
      <c r="J667" s="7"/>
      <c r="K667" s="69" t="s">
        <v>217</v>
      </c>
      <c r="L667" s="110" t="e">
        <f>SQRT(((M664/L664)^2)+((M665/L665)^2)+((M666/L666)^2))</f>
        <v>#VALUE!</v>
      </c>
      <c r="M667" s="71" t="str">
        <f>M676</f>
        <v>mg/kg</v>
      </c>
    </row>
    <row r="668" spans="1:14" x14ac:dyDescent="0.25">
      <c r="A668" s="28" t="str">
        <f>_xlfn.XLOOKUP(P!C668,'Banco de Dados'!$B$3:$B$274,'Banco de Dados'!$K$3:$K$274,"")</f>
        <v/>
      </c>
      <c r="B668" s="2">
        <v>0</v>
      </c>
      <c r="C668" s="2">
        <v>0</v>
      </c>
      <c r="D668" s="2">
        <v>0</v>
      </c>
      <c r="E668" s="2">
        <v>0</v>
      </c>
      <c r="F668" s="32" t="e">
        <f t="shared" si="58"/>
        <v>#DIV/0!</v>
      </c>
      <c r="G668" s="3" t="e">
        <f t="shared" si="57"/>
        <v>#VALUE!</v>
      </c>
      <c r="H668" s="3" t="e">
        <f t="shared" si="57"/>
        <v>#VALUE!</v>
      </c>
      <c r="J668" s="7"/>
    </row>
    <row r="669" spans="1:14" x14ac:dyDescent="0.25">
      <c r="A669" s="28" t="str">
        <f>_xlfn.XLOOKUP(P!C669,'Banco de Dados'!$B$3:$B$274,'Banco de Dados'!$K$3:$K$274,"")</f>
        <v/>
      </c>
      <c r="B669" s="2">
        <v>0</v>
      </c>
      <c r="C669" s="2">
        <v>0</v>
      </c>
      <c r="D669" s="2">
        <v>0</v>
      </c>
      <c r="E669" s="2">
        <v>0</v>
      </c>
      <c r="F669" s="32" t="e">
        <f t="shared" si="58"/>
        <v>#DIV/0!</v>
      </c>
      <c r="G669" s="3" t="e">
        <f t="shared" si="57"/>
        <v>#VALUE!</v>
      </c>
      <c r="H669" s="3" t="e">
        <f t="shared" si="57"/>
        <v>#VALUE!</v>
      </c>
      <c r="J669" s="7"/>
    </row>
    <row r="670" spans="1:14" x14ac:dyDescent="0.25">
      <c r="A670" s="28" t="str">
        <f>_xlfn.XLOOKUP(P!C670,'Banco de Dados'!$B$3:$B$274,'Banco de Dados'!$K$3:$K$274,"")</f>
        <v/>
      </c>
      <c r="B670" s="2">
        <v>0</v>
      </c>
      <c r="C670" s="2">
        <v>0</v>
      </c>
      <c r="D670" s="2">
        <v>0</v>
      </c>
      <c r="E670" s="2">
        <v>0</v>
      </c>
      <c r="F670" s="32" t="e">
        <f t="shared" si="58"/>
        <v>#DIV/0!</v>
      </c>
      <c r="G670" s="3" t="e">
        <f t="shared" si="57"/>
        <v>#VALUE!</v>
      </c>
      <c r="H670" s="3" t="e">
        <f t="shared" si="57"/>
        <v>#VALUE!</v>
      </c>
      <c r="J670" s="7"/>
    </row>
    <row r="671" spans="1:14" x14ac:dyDescent="0.25">
      <c r="A671" s="28" t="str">
        <f>_xlfn.XLOOKUP(P!C671,'Banco de Dados'!$B$3:$B$274,'Banco de Dados'!$K$3:$K$274,"")</f>
        <v/>
      </c>
      <c r="B671" s="2">
        <v>0</v>
      </c>
      <c r="C671" s="2">
        <v>0</v>
      </c>
      <c r="D671" s="2">
        <v>0</v>
      </c>
      <c r="E671" s="2">
        <v>0</v>
      </c>
      <c r="F671" s="32" t="e">
        <f t="shared" si="58"/>
        <v>#DIV/0!</v>
      </c>
      <c r="G671" s="3" t="e">
        <f t="shared" si="57"/>
        <v>#VALUE!</v>
      </c>
      <c r="H671" s="3" t="e">
        <f t="shared" si="57"/>
        <v>#VALUE!</v>
      </c>
      <c r="J671" s="7"/>
    </row>
    <row r="672" spans="1:14" x14ac:dyDescent="0.25">
      <c r="A672" s="28" t="str">
        <f>_xlfn.XLOOKUP(P!C672,'Banco de Dados'!$B$3:$B$274,'Banco de Dados'!$K$3:$K$274,"")</f>
        <v/>
      </c>
      <c r="B672" s="2">
        <v>0</v>
      </c>
      <c r="C672" s="2">
        <v>0</v>
      </c>
      <c r="D672" s="2">
        <v>0</v>
      </c>
      <c r="E672" s="2">
        <v>0</v>
      </c>
      <c r="F672" s="32" t="e">
        <f t="shared" si="58"/>
        <v>#DIV/0!</v>
      </c>
      <c r="G672" s="3" t="e">
        <f t="shared" si="57"/>
        <v>#VALUE!</v>
      </c>
      <c r="H672" s="3" t="e">
        <f t="shared" si="57"/>
        <v>#VALUE!</v>
      </c>
      <c r="J672" s="7"/>
    </row>
    <row r="673" spans="1:14" x14ac:dyDescent="0.25">
      <c r="A673" s="28" t="str">
        <f>_xlfn.XLOOKUP(P!C673,'Banco de Dados'!$B$3:$B$274,'Banco de Dados'!$K$3:$K$274,"")</f>
        <v/>
      </c>
      <c r="B673" s="2">
        <v>0</v>
      </c>
      <c r="C673" s="2">
        <v>0</v>
      </c>
      <c r="D673" s="2">
        <v>0</v>
      </c>
      <c r="E673" s="2">
        <v>0</v>
      </c>
      <c r="F673" s="32" t="e">
        <f t="shared" si="58"/>
        <v>#DIV/0!</v>
      </c>
      <c r="G673" s="3" t="e">
        <f t="shared" si="57"/>
        <v>#VALUE!</v>
      </c>
      <c r="H673" s="3" t="e">
        <f t="shared" si="57"/>
        <v>#VALUE!</v>
      </c>
      <c r="J673" s="7"/>
    </row>
    <row r="674" spans="1:14" x14ac:dyDescent="0.25">
      <c r="A674" s="28" t="str">
        <f>_xlfn.XLOOKUP(P!C674,'Banco de Dados'!$B$3:$B$274,'Banco de Dados'!$K$3:$K$274,"")</f>
        <v/>
      </c>
      <c r="B674" s="2">
        <v>0</v>
      </c>
      <c r="C674" s="2">
        <v>0</v>
      </c>
      <c r="D674" s="2">
        <v>0</v>
      </c>
      <c r="E674" s="17">
        <v>0</v>
      </c>
      <c r="F674" s="32" t="e">
        <f t="shared" si="58"/>
        <v>#DIV/0!</v>
      </c>
      <c r="G674" s="3" t="e">
        <f t="shared" si="57"/>
        <v>#VALUE!</v>
      </c>
      <c r="H674" s="3" t="e">
        <f t="shared" si="57"/>
        <v>#VALUE!</v>
      </c>
      <c r="J674" s="7"/>
    </row>
    <row r="675" spans="1:14" ht="15.75" x14ac:dyDescent="0.25">
      <c r="A675" s="28" t="str">
        <f>_xlfn.XLOOKUP(P!C675,'Banco de Dados'!$B$3:$B$274,'Banco de Dados'!$K$3:$K$274,"")</f>
        <v/>
      </c>
      <c r="B675" s="2">
        <v>0</v>
      </c>
      <c r="C675" s="2">
        <v>0</v>
      </c>
      <c r="D675" s="2">
        <v>0</v>
      </c>
      <c r="E675" s="2">
        <v>0</v>
      </c>
      <c r="F675" s="32" t="e">
        <f t="shared" si="58"/>
        <v>#DIV/0!</v>
      </c>
      <c r="G675" s="3" t="e">
        <f t="shared" si="57"/>
        <v>#VALUE!</v>
      </c>
      <c r="H675" s="3" t="e">
        <f t="shared" si="57"/>
        <v>#VALUE!</v>
      </c>
      <c r="J675" s="7"/>
      <c r="K675" s="101" t="s">
        <v>216</v>
      </c>
      <c r="L675" s="102">
        <f>K653</f>
        <v>0</v>
      </c>
      <c r="M675" s="103" t="str">
        <f>M653</f>
        <v>Cromo</v>
      </c>
    </row>
    <row r="676" spans="1:14" x14ac:dyDescent="0.25">
      <c r="A676" s="28" t="str">
        <f>_xlfn.XLOOKUP(P!C676,'Banco de Dados'!$B$3:$B$274,'Banco de Dados'!$K$3:$K$274,"")</f>
        <v/>
      </c>
      <c r="B676" s="2">
        <v>0</v>
      </c>
      <c r="C676" s="2">
        <v>0</v>
      </c>
      <c r="D676" s="2">
        <v>0</v>
      </c>
      <c r="E676" s="2">
        <v>0</v>
      </c>
      <c r="F676" s="32" t="e">
        <f t="shared" si="58"/>
        <v>#DIV/0!</v>
      </c>
      <c r="G676" s="3" t="e">
        <f t="shared" si="57"/>
        <v>#VALUE!</v>
      </c>
      <c r="H676" s="3" t="e">
        <f t="shared" si="57"/>
        <v>#VALUE!</v>
      </c>
      <c r="J676" s="7"/>
      <c r="K676" s="68" t="s">
        <v>68</v>
      </c>
      <c r="L676" s="29" t="e">
        <f>(K659*M661)/M659</f>
        <v>#VALUE!</v>
      </c>
      <c r="M676" s="66" t="str">
        <f>$M$9</f>
        <v>mg/kg</v>
      </c>
    </row>
    <row r="677" spans="1:14" x14ac:dyDescent="0.25">
      <c r="A677" s="28" t="str">
        <f>_xlfn.XLOOKUP(P!C677,'Banco de Dados'!$B$3:$B$274,'Banco de Dados'!$K$3:$K$274,"")</f>
        <v/>
      </c>
      <c r="B677" s="2">
        <v>0</v>
      </c>
      <c r="C677" s="2">
        <v>0</v>
      </c>
      <c r="D677" s="2">
        <v>0</v>
      </c>
      <c r="E677" s="2">
        <v>0</v>
      </c>
      <c r="F677" s="32" t="e">
        <f t="shared" si="58"/>
        <v>#DIV/0!</v>
      </c>
      <c r="G677" s="3" t="e">
        <f t="shared" si="57"/>
        <v>#VALUE!</v>
      </c>
      <c r="H677" s="3" t="e">
        <f t="shared" si="57"/>
        <v>#VALUE!</v>
      </c>
      <c r="J677" s="7"/>
      <c r="K677" s="111" t="s">
        <v>246</v>
      </c>
      <c r="L677" s="126" t="e">
        <f>SQRT(((M664/L664)^2)+((M665/L665)^2)+((M666/L666)^2))</f>
        <v>#VALUE!</v>
      </c>
      <c r="M677" s="66"/>
    </row>
    <row r="678" spans="1:14" x14ac:dyDescent="0.25">
      <c r="A678" s="28" t="str">
        <f>_xlfn.XLOOKUP(P!C678,'Banco de Dados'!$B$3:$B$274,'Banco de Dados'!$K$3:$K$274,"")</f>
        <v/>
      </c>
      <c r="B678" s="2">
        <v>0</v>
      </c>
      <c r="C678" s="2">
        <v>0</v>
      </c>
      <c r="D678" s="2">
        <v>0</v>
      </c>
      <c r="E678" s="2">
        <v>0</v>
      </c>
      <c r="F678" s="32" t="e">
        <f t="shared" si="58"/>
        <v>#DIV/0!</v>
      </c>
      <c r="G678" s="3" t="e">
        <f t="shared" si="57"/>
        <v>#VALUE!</v>
      </c>
      <c r="H678" s="3" t="e">
        <f t="shared" si="57"/>
        <v>#VALUE!</v>
      </c>
      <c r="J678" s="7"/>
      <c r="K678" s="69" t="s">
        <v>247</v>
      </c>
      <c r="L678" s="127" t="e">
        <f>L677*L676</f>
        <v>#VALUE!</v>
      </c>
      <c r="M678" s="71" t="str">
        <f>$M$9</f>
        <v>mg/kg</v>
      </c>
    </row>
    <row r="679" spans="1:14" x14ac:dyDescent="0.25">
      <c r="A679" s="28" t="str">
        <f>_xlfn.XLOOKUP(P!C679,'Banco de Dados'!$B$3:$B$274,'Banco de Dados'!$K$3:$K$274,"")</f>
        <v/>
      </c>
      <c r="B679" s="2">
        <v>0</v>
      </c>
      <c r="C679" s="2">
        <v>0</v>
      </c>
      <c r="D679" s="2">
        <v>0</v>
      </c>
      <c r="E679" s="2">
        <v>0</v>
      </c>
      <c r="F679" s="32" t="e">
        <f t="shared" si="58"/>
        <v>#DIV/0!</v>
      </c>
      <c r="G679" s="3" t="e">
        <f t="shared" si="57"/>
        <v>#VALUE!</v>
      </c>
      <c r="H679" s="3" t="e">
        <f t="shared" si="57"/>
        <v>#VALUE!</v>
      </c>
      <c r="J679" s="7"/>
      <c r="K679" s="123"/>
      <c r="L679" s="124"/>
    </row>
    <row r="680" spans="1:14" x14ac:dyDescent="0.25">
      <c r="A680" s="28" t="str">
        <f>_xlfn.XLOOKUP(P!C680,'Banco de Dados'!$B$3:$B$274,'Banco de Dados'!$K$3:$K$274,"")</f>
        <v/>
      </c>
      <c r="B680" s="2">
        <v>0</v>
      </c>
      <c r="C680" s="2">
        <v>0</v>
      </c>
      <c r="D680" s="2">
        <v>0</v>
      </c>
      <c r="E680" s="2">
        <v>0</v>
      </c>
      <c r="F680" s="32" t="e">
        <f t="shared" si="58"/>
        <v>#DIV/0!</v>
      </c>
      <c r="G680" s="3" t="e">
        <f t="shared" si="57"/>
        <v>#VALUE!</v>
      </c>
      <c r="H680" s="3" t="e">
        <f t="shared" si="57"/>
        <v>#VALUE!</v>
      </c>
      <c r="J680" s="7"/>
    </row>
    <row r="681" spans="1:14" x14ac:dyDescent="0.25">
      <c r="A681" s="28" t="str">
        <f>_xlfn.XLOOKUP(P!C681,'Banco de Dados'!$B$3:$B$274,'Banco de Dados'!$K$3:$K$274,"")</f>
        <v/>
      </c>
      <c r="B681" s="2">
        <v>0</v>
      </c>
      <c r="C681" s="2">
        <v>0</v>
      </c>
      <c r="D681" s="2">
        <v>0</v>
      </c>
      <c r="E681" s="2">
        <v>0</v>
      </c>
      <c r="F681" s="32" t="e">
        <f t="shared" si="58"/>
        <v>#DIV/0!</v>
      </c>
      <c r="G681" s="3" t="e">
        <f t="shared" si="57"/>
        <v>#VALUE!</v>
      </c>
      <c r="H681" s="3" t="e">
        <f t="shared" si="57"/>
        <v>#VALUE!</v>
      </c>
      <c r="J681" s="7"/>
    </row>
    <row r="682" spans="1:14" x14ac:dyDescent="0.25">
      <c r="A682" s="28" t="str">
        <f>_xlfn.XLOOKUP(P!C682,'Banco de Dados'!$B$3:$B$274,'Banco de Dados'!$K$3:$K$274,"")</f>
        <v/>
      </c>
      <c r="B682" s="2">
        <v>0</v>
      </c>
      <c r="C682" s="2">
        <v>0</v>
      </c>
      <c r="D682" s="2">
        <v>0</v>
      </c>
      <c r="E682" s="2">
        <v>0</v>
      </c>
      <c r="F682" s="32" t="e">
        <f t="shared" si="58"/>
        <v>#DIV/0!</v>
      </c>
      <c r="G682" s="3" t="e">
        <f t="shared" ref="G682:H684" si="59">D682*$E$652</f>
        <v>#VALUE!</v>
      </c>
      <c r="H682" s="3" t="e">
        <f t="shared" si="59"/>
        <v>#VALUE!</v>
      </c>
      <c r="J682" s="7"/>
    </row>
    <row r="683" spans="1:14" x14ac:dyDescent="0.25">
      <c r="A683" s="28" t="str">
        <f>_xlfn.XLOOKUP(P!C683,'Banco de Dados'!$B$3:$B$274,'Banco de Dados'!$K$3:$K$274,"")</f>
        <v/>
      </c>
      <c r="B683" s="2">
        <v>0</v>
      </c>
      <c r="C683" s="2">
        <v>0</v>
      </c>
      <c r="D683" s="2">
        <v>0</v>
      </c>
      <c r="E683" s="2">
        <v>0</v>
      </c>
      <c r="F683" s="32" t="e">
        <f t="shared" si="58"/>
        <v>#DIV/0!</v>
      </c>
      <c r="G683" s="3" t="e">
        <f t="shared" si="59"/>
        <v>#VALUE!</v>
      </c>
      <c r="H683" s="3" t="e">
        <f t="shared" si="59"/>
        <v>#VALUE!</v>
      </c>
      <c r="J683" s="7"/>
    </row>
    <row r="684" spans="1:14" x14ac:dyDescent="0.25">
      <c r="A684" s="28" t="str">
        <f>_xlfn.XLOOKUP(P!C684,'Banco de Dados'!$B$3:$B$274,'Banco de Dados'!$K$3:$K$274,"")</f>
        <v/>
      </c>
      <c r="B684" s="2">
        <v>0</v>
      </c>
      <c r="C684" s="2">
        <v>0</v>
      </c>
      <c r="D684" s="2">
        <v>0</v>
      </c>
      <c r="E684" s="2">
        <v>0</v>
      </c>
      <c r="F684" s="32" t="e">
        <f t="shared" si="58"/>
        <v>#DIV/0!</v>
      </c>
      <c r="G684" s="3" t="e">
        <f t="shared" si="59"/>
        <v>#VALUE!</v>
      </c>
      <c r="H684" s="3" t="e">
        <f t="shared" si="59"/>
        <v>#VALUE!</v>
      </c>
      <c r="J684" s="7"/>
    </row>
    <row r="685" spans="1:14" x14ac:dyDescent="0.25">
      <c r="A685" s="21"/>
      <c r="B685" s="21"/>
      <c r="C685" s="21"/>
      <c r="D685" s="21"/>
      <c r="E685" s="21"/>
      <c r="F685" s="77"/>
      <c r="G685" s="21"/>
      <c r="H685" s="21"/>
      <c r="J685" s="21"/>
      <c r="K685" s="21"/>
      <c r="L685" s="21"/>
      <c r="M685" s="21"/>
      <c r="N685" s="21"/>
    </row>
    <row r="686" spans="1:14" ht="15.75" x14ac:dyDescent="0.25">
      <c r="A686" s="36">
        <f>'Nome das Amostras'!A24</f>
        <v>0</v>
      </c>
      <c r="B686" s="164" t="e">
        <f>VLOOKUP(A686,'Nome das Amostras'!$A$3:$D$28,2,FALSE)</f>
        <v>#N/A</v>
      </c>
      <c r="C686" s="164"/>
      <c r="D686" s="51" t="s">
        <v>65</v>
      </c>
      <c r="E686" s="52" t="e">
        <f>'Banco de Dados'!$O$13/'Banco de Dados'!EY13</f>
        <v>#VALUE!</v>
      </c>
      <c r="F686" s="74"/>
      <c r="G686" s="3"/>
      <c r="H686" s="3"/>
      <c r="J686" s="7"/>
    </row>
    <row r="687" spans="1:14" ht="15.75" x14ac:dyDescent="0.25">
      <c r="A687" s="107" t="s">
        <v>1</v>
      </c>
      <c r="B687" s="107" t="s">
        <v>0</v>
      </c>
      <c r="C687" s="107" t="s">
        <v>212</v>
      </c>
      <c r="D687" s="107" t="s">
        <v>209</v>
      </c>
      <c r="E687" s="107" t="s">
        <v>213</v>
      </c>
      <c r="F687" s="76" t="s">
        <v>219</v>
      </c>
      <c r="G687" s="54" t="s">
        <v>140</v>
      </c>
      <c r="H687" s="54" t="s">
        <v>66</v>
      </c>
      <c r="J687" s="7"/>
      <c r="K687" s="72">
        <f>A686</f>
        <v>0</v>
      </c>
      <c r="L687" s="55" t="s">
        <v>215</v>
      </c>
      <c r="M687" s="41" t="str">
        <f>$A$1</f>
        <v>Cromo</v>
      </c>
      <c r="N687" s="3"/>
    </row>
    <row r="688" spans="1:14" x14ac:dyDescent="0.25">
      <c r="A688" s="28" t="str">
        <f>_xlfn.XLOOKUP(P!C688,'Banco de Dados'!$B$3:$B$274,'Banco de Dados'!$K$3:$K$274,"")</f>
        <v/>
      </c>
      <c r="B688" s="2" cm="1">
        <f t="array" ref="B688:E718">Dados!EU5:EX35</f>
        <v>0</v>
      </c>
      <c r="C688" s="2">
        <v>0</v>
      </c>
      <c r="D688" s="2">
        <v>0</v>
      </c>
      <c r="E688" s="2">
        <v>0</v>
      </c>
      <c r="F688" s="32" t="e">
        <f>(E688*100)/D688</f>
        <v>#DIV/0!</v>
      </c>
      <c r="G688" s="3" t="e">
        <f t="shared" ref="G688:H715" si="60">D688*$E$686</f>
        <v>#VALUE!</v>
      </c>
      <c r="H688" s="3" t="e">
        <f t="shared" si="60"/>
        <v>#VALUE!</v>
      </c>
      <c r="J688" s="7"/>
      <c r="K688" s="5" t="s">
        <v>210</v>
      </c>
      <c r="L688" s="5"/>
      <c r="M688" s="5" t="s">
        <v>211</v>
      </c>
    </row>
    <row r="689" spans="1:14" x14ac:dyDescent="0.25">
      <c r="A689" s="28" t="str">
        <f>_xlfn.XLOOKUP(P!C689,'Banco de Dados'!$B$3:$B$274,'Banco de Dados'!$K$3:$K$274,"")</f>
        <v/>
      </c>
      <c r="B689" s="2">
        <v>0</v>
      </c>
      <c r="C689" s="2">
        <v>0</v>
      </c>
      <c r="D689" s="2">
        <v>0</v>
      </c>
      <c r="E689" s="2">
        <v>0</v>
      </c>
      <c r="F689" s="32" t="e">
        <f t="shared" ref="F689:F718" si="61">(E689*100)/D689</f>
        <v>#DIV/0!</v>
      </c>
      <c r="G689" s="3" t="e">
        <f t="shared" si="60"/>
        <v>#VALUE!</v>
      </c>
      <c r="H689" s="3" t="e">
        <f t="shared" si="60"/>
        <v>#VALUE!</v>
      </c>
      <c r="J689" s="7"/>
      <c r="K689" s="6" t="str">
        <f>_xlfn.XLOOKUP($B$4,A688:A715,G688:G715,"")</f>
        <v/>
      </c>
      <c r="L689" s="6"/>
      <c r="M689" s="6" t="str">
        <f>_xlfn.XLOOKUP($B$4,A688:A715,H688:H715,"")</f>
        <v/>
      </c>
    </row>
    <row r="690" spans="1:14" x14ac:dyDescent="0.25">
      <c r="A690" s="28" t="str">
        <f>_xlfn.XLOOKUP(P!C690,'Banco de Dados'!$B$3:$B$274,'Banco de Dados'!$K$3:$K$274,"")</f>
        <v/>
      </c>
      <c r="B690" s="2">
        <v>0</v>
      </c>
      <c r="C690" s="2">
        <v>0</v>
      </c>
      <c r="D690" s="2">
        <v>0</v>
      </c>
      <c r="E690" s="2">
        <v>0</v>
      </c>
      <c r="F690" s="32" t="e">
        <f t="shared" si="61"/>
        <v>#DIV/0!</v>
      </c>
      <c r="G690" s="3" t="e">
        <f t="shared" si="60"/>
        <v>#VALUE!</v>
      </c>
      <c r="H690" s="3" t="e">
        <f t="shared" si="60"/>
        <v>#VALUE!</v>
      </c>
      <c r="J690" s="7"/>
    </row>
    <row r="691" spans="1:14" ht="15.75" x14ac:dyDescent="0.25">
      <c r="A691" s="28" t="str">
        <f>_xlfn.XLOOKUP(P!C691,'Banco de Dados'!$B$3:$B$274,'Banco de Dados'!$K$3:$K$274,"")</f>
        <v/>
      </c>
      <c r="B691" s="2">
        <v>0</v>
      </c>
      <c r="C691" s="2">
        <v>0</v>
      </c>
      <c r="D691" s="2">
        <v>0</v>
      </c>
      <c r="E691" s="2">
        <v>0</v>
      </c>
      <c r="F691" s="32" t="e">
        <f t="shared" si="61"/>
        <v>#DIV/0!</v>
      </c>
      <c r="G691" s="3" t="e">
        <f t="shared" si="60"/>
        <v>#VALUE!</v>
      </c>
      <c r="H691" s="3" t="e">
        <f t="shared" si="60"/>
        <v>#VALUE!</v>
      </c>
      <c r="K691" s="165" t="s">
        <v>67</v>
      </c>
      <c r="L691" s="166"/>
      <c r="M691" s="167"/>
      <c r="N691"/>
    </row>
    <row r="692" spans="1:14" x14ac:dyDescent="0.25">
      <c r="A692" s="28" t="str">
        <f>_xlfn.XLOOKUP(P!C692,'Banco de Dados'!$B$3:$B$274,'Banco de Dados'!$K$3:$K$274,"")</f>
        <v/>
      </c>
      <c r="B692" s="2">
        <v>0</v>
      </c>
      <c r="C692" s="2">
        <v>0</v>
      </c>
      <c r="D692" s="2">
        <v>0</v>
      </c>
      <c r="E692" s="2">
        <v>0</v>
      </c>
      <c r="F692" s="32" t="e">
        <f t="shared" si="61"/>
        <v>#DIV/0!</v>
      </c>
      <c r="G692" s="3" t="e">
        <f t="shared" si="60"/>
        <v>#VALUE!</v>
      </c>
      <c r="H692" s="3" t="e">
        <f t="shared" si="60"/>
        <v>#VALUE!</v>
      </c>
      <c r="J692" s="7"/>
      <c r="K692" s="104" t="s">
        <v>240</v>
      </c>
      <c r="L692" s="39"/>
      <c r="M692" s="106" t="s">
        <v>209</v>
      </c>
    </row>
    <row r="693" spans="1:14" x14ac:dyDescent="0.25">
      <c r="A693" s="28" t="str">
        <f>_xlfn.XLOOKUP(P!C693,'Banco de Dados'!$B$3:$B$274,'Banco de Dados'!$K$3:$K$274,"")</f>
        <v/>
      </c>
      <c r="B693" s="2">
        <v>0</v>
      </c>
      <c r="C693" s="2">
        <v>0</v>
      </c>
      <c r="D693" s="2">
        <v>0</v>
      </c>
      <c r="E693" s="2">
        <v>0</v>
      </c>
      <c r="F693" s="32" t="e">
        <f t="shared" si="61"/>
        <v>#DIV/0!</v>
      </c>
      <c r="G693" s="3" t="e">
        <f t="shared" si="60"/>
        <v>#VALUE!</v>
      </c>
      <c r="H693" s="3" t="e">
        <f t="shared" si="60"/>
        <v>#VALUE!</v>
      </c>
      <c r="J693" s="58" t="s">
        <v>38</v>
      </c>
      <c r="K693" s="59">
        <f>$L$9</f>
        <v>1.988</v>
      </c>
      <c r="L693" s="60"/>
      <c r="M693" s="61">
        <f>$M$11</f>
        <v>1257</v>
      </c>
      <c r="N693" s="60"/>
    </row>
    <row r="694" spans="1:14" x14ac:dyDescent="0.25">
      <c r="A694" s="28" t="str">
        <f>_xlfn.XLOOKUP(P!C694,'Banco de Dados'!$B$3:$B$274,'Banco de Dados'!$K$3:$K$274,"")</f>
        <v/>
      </c>
      <c r="B694" s="2">
        <v>0</v>
      </c>
      <c r="C694" s="2">
        <v>0</v>
      </c>
      <c r="D694" s="2">
        <v>0</v>
      </c>
      <c r="E694" s="2">
        <v>0</v>
      </c>
      <c r="F694" s="32" t="e">
        <f t="shared" si="61"/>
        <v>#DIV/0!</v>
      </c>
      <c r="G694" s="3" t="e">
        <f t="shared" si="60"/>
        <v>#VALUE!</v>
      </c>
      <c r="H694" s="3" t="e">
        <f t="shared" si="60"/>
        <v>#VALUE!</v>
      </c>
      <c r="J694" s="2"/>
      <c r="K694" s="18"/>
      <c r="L694" s="2" t="s">
        <v>70</v>
      </c>
      <c r="M694" s="19"/>
    </row>
    <row r="695" spans="1:14" x14ac:dyDescent="0.25">
      <c r="A695" s="28" t="str">
        <f>_xlfn.XLOOKUP(P!C695,'Banco de Dados'!$B$3:$B$274,'Banco de Dados'!$K$3:$K$274,"")</f>
        <v/>
      </c>
      <c r="B695" s="2">
        <v>0</v>
      </c>
      <c r="C695" s="2">
        <v>0</v>
      </c>
      <c r="D695" s="2">
        <v>0</v>
      </c>
      <c r="E695" s="2">
        <v>0</v>
      </c>
      <c r="F695" s="32" t="e">
        <f t="shared" si="61"/>
        <v>#DIV/0!</v>
      </c>
      <c r="G695" s="3" t="e">
        <f t="shared" si="60"/>
        <v>#VALUE!</v>
      </c>
      <c r="H695" s="3" t="e">
        <f t="shared" si="60"/>
        <v>#VALUE!</v>
      </c>
      <c r="J695" s="58" t="s">
        <v>69</v>
      </c>
      <c r="K695" s="62" t="s">
        <v>71</v>
      </c>
      <c r="L695" s="63"/>
      <c r="M695" s="64" t="str">
        <f>K689</f>
        <v/>
      </c>
      <c r="N695" s="60"/>
    </row>
    <row r="696" spans="1:14" x14ac:dyDescent="0.25">
      <c r="A696" s="28" t="str">
        <f>_xlfn.XLOOKUP(P!C696,'Banco de Dados'!$B$3:$B$274,'Banco de Dados'!$K$3:$K$274,"")</f>
        <v/>
      </c>
      <c r="B696" s="2">
        <v>0</v>
      </c>
      <c r="C696" s="2">
        <v>0</v>
      </c>
      <c r="D696" s="2">
        <v>0</v>
      </c>
      <c r="E696" s="2">
        <v>0</v>
      </c>
      <c r="F696" s="32" t="e">
        <f t="shared" si="61"/>
        <v>#DIV/0!</v>
      </c>
      <c r="G696" s="3" t="e">
        <f t="shared" si="60"/>
        <v>#VALUE!</v>
      </c>
      <c r="H696" s="3" t="e">
        <f t="shared" si="60"/>
        <v>#VALUE!</v>
      </c>
      <c r="J696" s="7"/>
    </row>
    <row r="697" spans="1:14" ht="15.75" x14ac:dyDescent="0.25">
      <c r="A697" s="28" t="str">
        <f>_xlfn.XLOOKUP(P!C697,'Banco de Dados'!$B$3:$B$274,'Banco de Dados'!$K$3:$K$274,"")</f>
        <v/>
      </c>
      <c r="B697" s="2">
        <v>0</v>
      </c>
      <c r="C697" s="2">
        <v>0</v>
      </c>
      <c r="D697" s="2">
        <v>0</v>
      </c>
      <c r="E697" s="2">
        <v>0</v>
      </c>
      <c r="F697" s="32" t="e">
        <f t="shared" si="61"/>
        <v>#DIV/0!</v>
      </c>
      <c r="G697" s="3" t="e">
        <f t="shared" si="60"/>
        <v>#VALUE!</v>
      </c>
      <c r="H697" s="3" t="e">
        <f t="shared" si="60"/>
        <v>#VALUE!</v>
      </c>
      <c r="J697" s="7"/>
      <c r="K697" s="165" t="s">
        <v>218</v>
      </c>
      <c r="L697" s="166"/>
      <c r="M697" s="167"/>
    </row>
    <row r="698" spans="1:14" x14ac:dyDescent="0.25">
      <c r="A698" s="28" t="str">
        <f>_xlfn.XLOOKUP(P!C698,'Banco de Dados'!$B$3:$B$274,'Banco de Dados'!$K$3:$K$274,"")</f>
        <v/>
      </c>
      <c r="B698" s="2">
        <v>0</v>
      </c>
      <c r="C698" s="2">
        <v>0</v>
      </c>
      <c r="D698" s="2">
        <v>0</v>
      </c>
      <c r="E698" s="2">
        <v>0</v>
      </c>
      <c r="F698" s="32" t="e">
        <f t="shared" si="61"/>
        <v>#DIV/0!</v>
      </c>
      <c r="G698" s="3" t="e">
        <f t="shared" si="60"/>
        <v>#VALUE!</v>
      </c>
      <c r="H698" s="3" t="e">
        <f t="shared" si="60"/>
        <v>#VALUE!</v>
      </c>
      <c r="J698" s="7"/>
      <c r="K698" s="104" t="s">
        <v>236</v>
      </c>
      <c r="L698" s="108" t="str">
        <f>K689</f>
        <v/>
      </c>
      <c r="M698" s="109" t="str">
        <f>M689</f>
        <v/>
      </c>
    </row>
    <row r="699" spans="1:14" x14ac:dyDescent="0.25">
      <c r="A699" s="28" t="str">
        <f>_xlfn.XLOOKUP(P!C699,'Banco de Dados'!$B$3:$B$274,'Banco de Dados'!$K$3:$K$274,"")</f>
        <v/>
      </c>
      <c r="B699" s="2">
        <v>0</v>
      </c>
      <c r="C699" s="2">
        <v>0</v>
      </c>
      <c r="D699" s="2">
        <v>0</v>
      </c>
      <c r="E699" s="2">
        <v>0</v>
      </c>
      <c r="F699" s="32" t="e">
        <f t="shared" si="61"/>
        <v>#DIV/0!</v>
      </c>
      <c r="G699" s="3" t="e">
        <f t="shared" si="60"/>
        <v>#VALUE!</v>
      </c>
      <c r="H699" s="3" t="e">
        <f t="shared" si="60"/>
        <v>#VALUE!</v>
      </c>
      <c r="J699" s="7"/>
      <c r="K699" s="104" t="s">
        <v>237</v>
      </c>
      <c r="L699" s="105">
        <f>$L$9</f>
        <v>1.988</v>
      </c>
      <c r="M699" s="106">
        <f>$L$10</f>
        <v>3.4000000000000002E-2</v>
      </c>
    </row>
    <row r="700" spans="1:14" x14ac:dyDescent="0.25">
      <c r="A700" s="28" t="str">
        <f>_xlfn.XLOOKUP(P!C700,'Banco de Dados'!$B$3:$B$274,'Banco de Dados'!$K$3:$K$274,"")</f>
        <v/>
      </c>
      <c r="B700" s="2">
        <v>0</v>
      </c>
      <c r="C700" s="2">
        <v>0</v>
      </c>
      <c r="D700" s="2">
        <v>0</v>
      </c>
      <c r="E700" s="2">
        <v>0</v>
      </c>
      <c r="F700" s="32" t="e">
        <f t="shared" si="61"/>
        <v>#DIV/0!</v>
      </c>
      <c r="G700" s="3" t="e">
        <f t="shared" si="60"/>
        <v>#VALUE!</v>
      </c>
      <c r="H700" s="3" t="e">
        <f t="shared" si="60"/>
        <v>#VALUE!</v>
      </c>
      <c r="J700" s="7"/>
      <c r="K700" s="104" t="s">
        <v>238</v>
      </c>
      <c r="L700" s="105">
        <f>$M$11</f>
        <v>1257</v>
      </c>
      <c r="M700" s="106">
        <f>$M$12</f>
        <v>118</v>
      </c>
    </row>
    <row r="701" spans="1:14" x14ac:dyDescent="0.25">
      <c r="A701" s="28" t="str">
        <f>_xlfn.XLOOKUP(P!C701,'Banco de Dados'!$B$3:$B$274,'Banco de Dados'!$K$3:$K$274,"")</f>
        <v/>
      </c>
      <c r="B701" s="2">
        <v>0</v>
      </c>
      <c r="C701" s="2">
        <v>0</v>
      </c>
      <c r="D701" s="2">
        <v>0</v>
      </c>
      <c r="E701" s="2">
        <v>0</v>
      </c>
      <c r="F701" s="32" t="e">
        <f t="shared" si="61"/>
        <v>#DIV/0!</v>
      </c>
      <c r="G701" s="3" t="e">
        <f t="shared" si="60"/>
        <v>#VALUE!</v>
      </c>
      <c r="H701" s="3" t="e">
        <f t="shared" si="60"/>
        <v>#VALUE!</v>
      </c>
      <c r="J701" s="7"/>
      <c r="K701" s="69" t="s">
        <v>217</v>
      </c>
      <c r="L701" s="110" t="e">
        <f>SQRT(((M698/L698)^2)+((M699/L699)^2)+((M700/L700)^2))</f>
        <v>#VALUE!</v>
      </c>
      <c r="M701" s="71" t="str">
        <f>M710</f>
        <v>mg/kg</v>
      </c>
    </row>
    <row r="702" spans="1:14" x14ac:dyDescent="0.25">
      <c r="A702" s="28" t="str">
        <f>_xlfn.XLOOKUP(P!C702,'Banco de Dados'!$B$3:$B$274,'Banco de Dados'!$K$3:$K$274,"")</f>
        <v/>
      </c>
      <c r="B702" s="2">
        <v>0</v>
      </c>
      <c r="C702" s="2">
        <v>0</v>
      </c>
      <c r="D702" s="2">
        <v>0</v>
      </c>
      <c r="E702" s="2">
        <v>0</v>
      </c>
      <c r="F702" s="32" t="e">
        <f t="shared" si="61"/>
        <v>#DIV/0!</v>
      </c>
      <c r="G702" s="3" t="e">
        <f t="shared" si="60"/>
        <v>#VALUE!</v>
      </c>
      <c r="H702" s="3" t="e">
        <f t="shared" si="60"/>
        <v>#VALUE!</v>
      </c>
      <c r="J702" s="7"/>
    </row>
    <row r="703" spans="1:14" x14ac:dyDescent="0.25">
      <c r="A703" s="28" t="str">
        <f>_xlfn.XLOOKUP(P!C703,'Banco de Dados'!$B$3:$B$274,'Banco de Dados'!$K$3:$K$274,"")</f>
        <v/>
      </c>
      <c r="B703" s="2">
        <v>0</v>
      </c>
      <c r="C703" s="2">
        <v>0</v>
      </c>
      <c r="D703" s="2">
        <v>0</v>
      </c>
      <c r="E703" s="2">
        <v>0</v>
      </c>
      <c r="F703" s="32" t="e">
        <f t="shared" si="61"/>
        <v>#DIV/0!</v>
      </c>
      <c r="G703" s="3" t="e">
        <f t="shared" si="60"/>
        <v>#VALUE!</v>
      </c>
      <c r="H703" s="3" t="e">
        <f t="shared" si="60"/>
        <v>#VALUE!</v>
      </c>
      <c r="J703" s="7"/>
    </row>
    <row r="704" spans="1:14" x14ac:dyDescent="0.25">
      <c r="A704" s="28" t="str">
        <f>_xlfn.XLOOKUP(P!C704,'Banco de Dados'!$B$3:$B$274,'Banco de Dados'!$K$3:$K$274,"")</f>
        <v/>
      </c>
      <c r="B704" s="2">
        <v>0</v>
      </c>
      <c r="C704" s="2">
        <v>0</v>
      </c>
      <c r="D704" s="2">
        <v>0</v>
      </c>
      <c r="E704" s="2">
        <v>0</v>
      </c>
      <c r="F704" s="32" t="e">
        <f t="shared" si="61"/>
        <v>#DIV/0!</v>
      </c>
      <c r="G704" s="3" t="e">
        <f t="shared" si="60"/>
        <v>#VALUE!</v>
      </c>
      <c r="H704" s="3" t="e">
        <f t="shared" si="60"/>
        <v>#VALUE!</v>
      </c>
      <c r="J704" s="7"/>
    </row>
    <row r="705" spans="1:14" x14ac:dyDescent="0.25">
      <c r="A705" s="28" t="str">
        <f>_xlfn.XLOOKUP(P!C705,'Banco de Dados'!$B$3:$B$274,'Banco de Dados'!$K$3:$K$274,"")</f>
        <v/>
      </c>
      <c r="B705" s="2">
        <v>0</v>
      </c>
      <c r="C705" s="2">
        <v>0</v>
      </c>
      <c r="D705" s="2">
        <v>0</v>
      </c>
      <c r="E705" s="2">
        <v>0</v>
      </c>
      <c r="F705" s="32" t="e">
        <f t="shared" si="61"/>
        <v>#DIV/0!</v>
      </c>
      <c r="G705" s="3" t="e">
        <f t="shared" si="60"/>
        <v>#VALUE!</v>
      </c>
      <c r="H705" s="3" t="e">
        <f t="shared" si="60"/>
        <v>#VALUE!</v>
      </c>
      <c r="J705" s="7"/>
    </row>
    <row r="706" spans="1:14" x14ac:dyDescent="0.25">
      <c r="A706" s="28" t="str">
        <f>_xlfn.XLOOKUP(P!C706,'Banco de Dados'!$B$3:$B$274,'Banco de Dados'!$K$3:$K$274,"")</f>
        <v/>
      </c>
      <c r="B706" s="2">
        <v>0</v>
      </c>
      <c r="C706" s="2">
        <v>0</v>
      </c>
      <c r="D706" s="2">
        <v>0</v>
      </c>
      <c r="E706" s="2">
        <v>0</v>
      </c>
      <c r="F706" s="32" t="e">
        <f t="shared" si="61"/>
        <v>#DIV/0!</v>
      </c>
      <c r="G706" s="3" t="e">
        <f t="shared" si="60"/>
        <v>#VALUE!</v>
      </c>
      <c r="H706" s="3" t="e">
        <f t="shared" si="60"/>
        <v>#VALUE!</v>
      </c>
      <c r="J706" s="7"/>
    </row>
    <row r="707" spans="1:14" x14ac:dyDescent="0.25">
      <c r="A707" s="28" t="str">
        <f>_xlfn.XLOOKUP(P!C707,'Banco de Dados'!$B$3:$B$274,'Banco de Dados'!$K$3:$K$274,"")</f>
        <v/>
      </c>
      <c r="B707" s="2">
        <v>0</v>
      </c>
      <c r="C707" s="2">
        <v>0</v>
      </c>
      <c r="D707" s="2">
        <v>0</v>
      </c>
      <c r="E707" s="2">
        <v>0</v>
      </c>
      <c r="F707" s="32" t="e">
        <f t="shared" si="61"/>
        <v>#DIV/0!</v>
      </c>
      <c r="G707" s="3" t="e">
        <f t="shared" si="60"/>
        <v>#VALUE!</v>
      </c>
      <c r="H707" s="3" t="e">
        <f t="shared" si="60"/>
        <v>#VALUE!</v>
      </c>
      <c r="J707" s="7"/>
    </row>
    <row r="708" spans="1:14" x14ac:dyDescent="0.25">
      <c r="A708" s="28" t="str">
        <f>_xlfn.XLOOKUP(P!C708,'Banco de Dados'!$B$3:$B$274,'Banco de Dados'!$K$3:$K$274,"")</f>
        <v/>
      </c>
      <c r="B708" s="2">
        <v>0</v>
      </c>
      <c r="C708" s="2">
        <v>0</v>
      </c>
      <c r="D708" s="2">
        <v>0</v>
      </c>
      <c r="E708" s="17">
        <v>0</v>
      </c>
      <c r="F708" s="32" t="e">
        <f t="shared" si="61"/>
        <v>#DIV/0!</v>
      </c>
      <c r="G708" s="3" t="e">
        <f t="shared" si="60"/>
        <v>#VALUE!</v>
      </c>
      <c r="H708" s="3" t="e">
        <f t="shared" si="60"/>
        <v>#VALUE!</v>
      </c>
      <c r="J708" s="7"/>
    </row>
    <row r="709" spans="1:14" ht="15.75" x14ac:dyDescent="0.25">
      <c r="A709" s="28" t="str">
        <f>_xlfn.XLOOKUP(P!C709,'Banco de Dados'!$B$3:$B$274,'Banco de Dados'!$K$3:$K$274,"")</f>
        <v/>
      </c>
      <c r="B709" s="2">
        <v>0</v>
      </c>
      <c r="C709" s="2">
        <v>0</v>
      </c>
      <c r="D709" s="2">
        <v>0</v>
      </c>
      <c r="E709" s="2">
        <v>0</v>
      </c>
      <c r="F709" s="32" t="e">
        <f t="shared" si="61"/>
        <v>#DIV/0!</v>
      </c>
      <c r="G709" s="3" t="e">
        <f t="shared" si="60"/>
        <v>#VALUE!</v>
      </c>
      <c r="H709" s="3" t="e">
        <f t="shared" si="60"/>
        <v>#VALUE!</v>
      </c>
      <c r="J709" s="7"/>
      <c r="K709" s="101" t="s">
        <v>216</v>
      </c>
      <c r="L709" s="102">
        <f>K687</f>
        <v>0</v>
      </c>
      <c r="M709" s="103" t="str">
        <f>M687</f>
        <v>Cromo</v>
      </c>
    </row>
    <row r="710" spans="1:14" x14ac:dyDescent="0.25">
      <c r="A710" s="28" t="str">
        <f>_xlfn.XLOOKUP(P!C710,'Banco de Dados'!$B$3:$B$274,'Banco de Dados'!$K$3:$K$274,"")</f>
        <v/>
      </c>
      <c r="B710" s="2">
        <v>0</v>
      </c>
      <c r="C710" s="2">
        <v>0</v>
      </c>
      <c r="D710" s="2">
        <v>0</v>
      </c>
      <c r="E710" s="2">
        <v>0</v>
      </c>
      <c r="F710" s="32" t="e">
        <f t="shared" si="61"/>
        <v>#DIV/0!</v>
      </c>
      <c r="G710" s="3" t="e">
        <f t="shared" si="60"/>
        <v>#VALUE!</v>
      </c>
      <c r="H710" s="3" t="e">
        <f t="shared" si="60"/>
        <v>#VALUE!</v>
      </c>
      <c r="J710" s="7"/>
      <c r="K710" s="68" t="s">
        <v>68</v>
      </c>
      <c r="L710" s="29" t="e">
        <f>(K693*M695)/M693</f>
        <v>#VALUE!</v>
      </c>
      <c r="M710" s="66" t="str">
        <f>$M$9</f>
        <v>mg/kg</v>
      </c>
    </row>
    <row r="711" spans="1:14" x14ac:dyDescent="0.25">
      <c r="A711" s="28" t="str">
        <f>_xlfn.XLOOKUP(P!C711,'Banco de Dados'!$B$3:$B$274,'Banco de Dados'!$K$3:$K$274,"")</f>
        <v/>
      </c>
      <c r="B711" s="2">
        <v>0</v>
      </c>
      <c r="C711" s="2">
        <v>0</v>
      </c>
      <c r="D711" s="2">
        <v>0</v>
      </c>
      <c r="E711" s="2">
        <v>0</v>
      </c>
      <c r="F711" s="32" t="e">
        <f t="shared" si="61"/>
        <v>#DIV/0!</v>
      </c>
      <c r="G711" s="3" t="e">
        <f t="shared" si="60"/>
        <v>#VALUE!</v>
      </c>
      <c r="H711" s="3" t="e">
        <f t="shared" si="60"/>
        <v>#VALUE!</v>
      </c>
      <c r="J711" s="7"/>
      <c r="K711" s="111" t="s">
        <v>246</v>
      </c>
      <c r="L711" s="126" t="e">
        <f>SQRT(((M698/L698)^2)+((M699/L699)^2)+((M700/L700)^2))</f>
        <v>#VALUE!</v>
      </c>
      <c r="M711" s="66"/>
    </row>
    <row r="712" spans="1:14" x14ac:dyDescent="0.25">
      <c r="A712" s="28" t="str">
        <f>_xlfn.XLOOKUP(P!C712,'Banco de Dados'!$B$3:$B$274,'Banco de Dados'!$K$3:$K$274,"")</f>
        <v/>
      </c>
      <c r="B712" s="2">
        <v>0</v>
      </c>
      <c r="C712" s="2">
        <v>0</v>
      </c>
      <c r="D712" s="2">
        <v>0</v>
      </c>
      <c r="E712" s="2">
        <v>0</v>
      </c>
      <c r="F712" s="32" t="e">
        <f t="shared" si="61"/>
        <v>#DIV/0!</v>
      </c>
      <c r="G712" s="3" t="e">
        <f t="shared" si="60"/>
        <v>#VALUE!</v>
      </c>
      <c r="H712" s="3" t="e">
        <f t="shared" si="60"/>
        <v>#VALUE!</v>
      </c>
      <c r="J712" s="7"/>
      <c r="K712" s="69" t="s">
        <v>247</v>
      </c>
      <c r="L712" s="127" t="e">
        <f>L711*L710</f>
        <v>#VALUE!</v>
      </c>
      <c r="M712" s="71" t="str">
        <f>$M$9</f>
        <v>mg/kg</v>
      </c>
    </row>
    <row r="713" spans="1:14" x14ac:dyDescent="0.25">
      <c r="A713" s="28" t="str">
        <f>_xlfn.XLOOKUP(P!C713,'Banco de Dados'!$B$3:$B$274,'Banco de Dados'!$K$3:$K$274,"")</f>
        <v/>
      </c>
      <c r="B713" s="2">
        <v>0</v>
      </c>
      <c r="C713" s="2">
        <v>0</v>
      </c>
      <c r="D713" s="2">
        <v>0</v>
      </c>
      <c r="E713" s="2">
        <v>0</v>
      </c>
      <c r="F713" s="32" t="e">
        <f t="shared" si="61"/>
        <v>#DIV/0!</v>
      </c>
      <c r="G713" s="3" t="e">
        <f t="shared" si="60"/>
        <v>#VALUE!</v>
      </c>
      <c r="H713" s="3" t="e">
        <f t="shared" si="60"/>
        <v>#VALUE!</v>
      </c>
      <c r="J713" s="7"/>
      <c r="K713" s="123"/>
      <c r="L713" s="124"/>
    </row>
    <row r="714" spans="1:14" x14ac:dyDescent="0.25">
      <c r="A714" s="28" t="str">
        <f>_xlfn.XLOOKUP(P!C714,'Banco de Dados'!$B$3:$B$274,'Banco de Dados'!$K$3:$K$274,"")</f>
        <v/>
      </c>
      <c r="B714" s="2">
        <v>0</v>
      </c>
      <c r="C714" s="2">
        <v>0</v>
      </c>
      <c r="D714" s="2">
        <v>0</v>
      </c>
      <c r="E714" s="2">
        <v>0</v>
      </c>
      <c r="F714" s="32" t="e">
        <f t="shared" si="61"/>
        <v>#DIV/0!</v>
      </c>
      <c r="G714" s="3" t="e">
        <f t="shared" si="60"/>
        <v>#VALUE!</v>
      </c>
      <c r="H714" s="3" t="e">
        <f t="shared" si="60"/>
        <v>#VALUE!</v>
      </c>
      <c r="J714" s="7"/>
    </row>
    <row r="715" spans="1:14" x14ac:dyDescent="0.25">
      <c r="A715" s="28" t="str">
        <f>_xlfn.XLOOKUP(P!C715,'Banco de Dados'!$B$3:$B$274,'Banco de Dados'!$K$3:$K$274,"")</f>
        <v/>
      </c>
      <c r="B715" s="2">
        <v>0</v>
      </c>
      <c r="C715" s="2">
        <v>0</v>
      </c>
      <c r="D715" s="2">
        <v>0</v>
      </c>
      <c r="E715" s="2">
        <v>0</v>
      </c>
      <c r="F715" s="32" t="e">
        <f t="shared" si="61"/>
        <v>#DIV/0!</v>
      </c>
      <c r="G715" s="3" t="e">
        <f t="shared" si="60"/>
        <v>#VALUE!</v>
      </c>
      <c r="H715" s="3" t="e">
        <f t="shared" si="60"/>
        <v>#VALUE!</v>
      </c>
      <c r="J715" s="7"/>
    </row>
    <row r="716" spans="1:14" x14ac:dyDescent="0.25">
      <c r="A716" s="28" t="str">
        <f>_xlfn.XLOOKUP(P!C716,'Banco de Dados'!$B$3:$B$274,'Banco de Dados'!$K$3:$K$274,"")</f>
        <v/>
      </c>
      <c r="B716" s="2">
        <v>0</v>
      </c>
      <c r="C716" s="2">
        <v>0</v>
      </c>
      <c r="D716" s="2">
        <v>0</v>
      </c>
      <c r="E716" s="2">
        <v>0</v>
      </c>
      <c r="F716" s="32" t="e">
        <f t="shared" si="61"/>
        <v>#DIV/0!</v>
      </c>
      <c r="G716" s="3" t="e">
        <f t="shared" ref="G716:H718" si="62">D716*$E$686</f>
        <v>#VALUE!</v>
      </c>
      <c r="H716" s="3" t="e">
        <f t="shared" si="62"/>
        <v>#VALUE!</v>
      </c>
      <c r="J716" s="7"/>
    </row>
    <row r="717" spans="1:14" x14ac:dyDescent="0.25">
      <c r="A717" s="28" t="str">
        <f>_xlfn.XLOOKUP(P!C717,'Banco de Dados'!$B$3:$B$274,'Banco de Dados'!$K$3:$K$274,"")</f>
        <v/>
      </c>
      <c r="B717" s="2">
        <v>0</v>
      </c>
      <c r="C717" s="2">
        <v>0</v>
      </c>
      <c r="D717" s="2">
        <v>0</v>
      </c>
      <c r="E717" s="2">
        <v>0</v>
      </c>
      <c r="F717" s="32" t="e">
        <f t="shared" si="61"/>
        <v>#DIV/0!</v>
      </c>
      <c r="G717" s="3" t="e">
        <f t="shared" si="62"/>
        <v>#VALUE!</v>
      </c>
      <c r="H717" s="3" t="e">
        <f t="shared" si="62"/>
        <v>#VALUE!</v>
      </c>
      <c r="J717" s="7"/>
    </row>
    <row r="718" spans="1:14" x14ac:dyDescent="0.25">
      <c r="A718" s="28" t="str">
        <f>_xlfn.XLOOKUP(P!C718,'Banco de Dados'!$B$3:$B$274,'Banco de Dados'!$K$3:$K$274,"")</f>
        <v/>
      </c>
      <c r="B718" s="2">
        <v>0</v>
      </c>
      <c r="C718" s="2">
        <v>0</v>
      </c>
      <c r="D718" s="2">
        <v>0</v>
      </c>
      <c r="E718" s="2">
        <v>0</v>
      </c>
      <c r="F718" s="32" t="e">
        <f t="shared" si="61"/>
        <v>#DIV/0!</v>
      </c>
      <c r="G718" s="3" t="e">
        <f t="shared" si="62"/>
        <v>#VALUE!</v>
      </c>
      <c r="H718" s="3" t="e">
        <f t="shared" si="62"/>
        <v>#VALUE!</v>
      </c>
      <c r="J718" s="7"/>
    </row>
    <row r="719" spans="1:14" x14ac:dyDescent="0.25">
      <c r="A719" s="21"/>
      <c r="B719" s="21"/>
      <c r="C719" s="21"/>
      <c r="D719" s="21"/>
      <c r="E719" s="21"/>
      <c r="F719" s="77"/>
      <c r="G719" s="21"/>
      <c r="H719" s="21"/>
      <c r="J719" s="21"/>
      <c r="K719" s="21"/>
      <c r="L719" s="21"/>
      <c r="M719" s="21"/>
      <c r="N719" s="21"/>
    </row>
    <row r="720" spans="1:14" ht="15.75" x14ac:dyDescent="0.25">
      <c r="A720" s="36">
        <f>'Nome das Amostras'!A25</f>
        <v>0</v>
      </c>
      <c r="B720" s="164" t="e">
        <f>VLOOKUP(A720,'Nome das Amostras'!$A$3:$D$28,2,FALSE)</f>
        <v>#N/A</v>
      </c>
      <c r="C720" s="164"/>
      <c r="D720" s="51" t="s">
        <v>65</v>
      </c>
      <c r="E720" s="52" t="e">
        <f>'Banco de Dados'!$O$13/'Banco de Dados'!FF13</f>
        <v>#VALUE!</v>
      </c>
      <c r="F720" s="74"/>
      <c r="G720" s="3"/>
      <c r="H720" s="3"/>
      <c r="J720" s="7"/>
    </row>
    <row r="721" spans="1:14" ht="15.75" x14ac:dyDescent="0.25">
      <c r="A721" s="107" t="s">
        <v>1</v>
      </c>
      <c r="B721" s="107" t="s">
        <v>0</v>
      </c>
      <c r="C721" s="107" t="s">
        <v>212</v>
      </c>
      <c r="D721" s="107" t="s">
        <v>209</v>
      </c>
      <c r="E721" s="107" t="s">
        <v>213</v>
      </c>
      <c r="F721" s="76" t="s">
        <v>219</v>
      </c>
      <c r="G721" s="54" t="s">
        <v>140</v>
      </c>
      <c r="H721" s="54" t="s">
        <v>66</v>
      </c>
      <c r="J721" s="7"/>
      <c r="K721" s="72">
        <f>A720</f>
        <v>0</v>
      </c>
      <c r="L721" s="55" t="s">
        <v>215</v>
      </c>
      <c r="M721" s="41" t="str">
        <f>$A$1</f>
        <v>Cromo</v>
      </c>
      <c r="N721" s="3"/>
    </row>
    <row r="722" spans="1:14" x14ac:dyDescent="0.25">
      <c r="A722" s="28" t="str">
        <f>_xlfn.XLOOKUP(P!C722,'Banco de Dados'!$B$3:$B$274,'Banco de Dados'!$K$3:$K$274,"")</f>
        <v/>
      </c>
      <c r="B722" s="2" cm="1">
        <f t="array" ref="B722:E752">Dados!FB5:FE35</f>
        <v>0</v>
      </c>
      <c r="C722" s="2">
        <v>0</v>
      </c>
      <c r="D722" s="2">
        <v>0</v>
      </c>
      <c r="E722" s="2">
        <v>0</v>
      </c>
      <c r="F722" s="32" t="e">
        <f>(E722*100)/D722</f>
        <v>#DIV/0!</v>
      </c>
      <c r="G722" s="3" t="e">
        <f t="shared" ref="G722:H749" si="63">D722*$E$720</f>
        <v>#VALUE!</v>
      </c>
      <c r="H722" s="3" t="e">
        <f t="shared" si="63"/>
        <v>#VALUE!</v>
      </c>
      <c r="J722" s="7"/>
      <c r="K722" s="5" t="s">
        <v>210</v>
      </c>
      <c r="L722" s="5"/>
      <c r="M722" s="5" t="s">
        <v>211</v>
      </c>
    </row>
    <row r="723" spans="1:14" x14ac:dyDescent="0.25">
      <c r="A723" s="28" t="str">
        <f>_xlfn.XLOOKUP(P!C723,'Banco de Dados'!$B$3:$B$274,'Banco de Dados'!$K$3:$K$274,"")</f>
        <v/>
      </c>
      <c r="B723" s="2">
        <v>0</v>
      </c>
      <c r="C723" s="2">
        <v>0</v>
      </c>
      <c r="D723" s="2">
        <v>0</v>
      </c>
      <c r="E723" s="2">
        <v>0</v>
      </c>
      <c r="F723" s="32" t="e">
        <f t="shared" ref="F723:F752" si="64">(E723*100)/D723</f>
        <v>#DIV/0!</v>
      </c>
      <c r="G723" s="3" t="e">
        <f t="shared" si="63"/>
        <v>#VALUE!</v>
      </c>
      <c r="H723" s="3" t="e">
        <f t="shared" si="63"/>
        <v>#VALUE!</v>
      </c>
      <c r="J723" s="7"/>
      <c r="K723" s="6" t="str">
        <f>_xlfn.XLOOKUP($B$4,A722:A749,G722:G749,"")</f>
        <v/>
      </c>
      <c r="L723" s="6"/>
      <c r="M723" s="6" t="str">
        <f>_xlfn.XLOOKUP($B$4,A722:A749,H722:H749,"")</f>
        <v/>
      </c>
    </row>
    <row r="724" spans="1:14" x14ac:dyDescent="0.25">
      <c r="A724" s="28" t="str">
        <f>_xlfn.XLOOKUP(P!C724,'Banco de Dados'!$B$3:$B$274,'Banco de Dados'!$K$3:$K$274,"")</f>
        <v/>
      </c>
      <c r="B724" s="2">
        <v>0</v>
      </c>
      <c r="C724" s="2">
        <v>0</v>
      </c>
      <c r="D724" s="2">
        <v>0</v>
      </c>
      <c r="E724" s="2">
        <v>0</v>
      </c>
      <c r="F724" s="32" t="e">
        <f t="shared" si="64"/>
        <v>#DIV/0!</v>
      </c>
      <c r="G724" s="3" t="e">
        <f t="shared" si="63"/>
        <v>#VALUE!</v>
      </c>
      <c r="H724" s="3" t="e">
        <f t="shared" si="63"/>
        <v>#VALUE!</v>
      </c>
      <c r="J724" s="7"/>
    </row>
    <row r="725" spans="1:14" ht="15.75" x14ac:dyDescent="0.25">
      <c r="A725" s="28" t="str">
        <f>_xlfn.XLOOKUP(P!C725,'Banco de Dados'!$B$3:$B$274,'Banco de Dados'!$K$3:$K$274,"")</f>
        <v/>
      </c>
      <c r="B725" s="2">
        <v>0</v>
      </c>
      <c r="C725" s="2">
        <v>0</v>
      </c>
      <c r="D725" s="2">
        <v>0</v>
      </c>
      <c r="E725" s="2">
        <v>0</v>
      </c>
      <c r="F725" s="32" t="e">
        <f t="shared" si="64"/>
        <v>#DIV/0!</v>
      </c>
      <c r="G725" s="3" t="e">
        <f t="shared" si="63"/>
        <v>#VALUE!</v>
      </c>
      <c r="H725" s="3" t="e">
        <f t="shared" si="63"/>
        <v>#VALUE!</v>
      </c>
      <c r="K725" s="165" t="s">
        <v>67</v>
      </c>
      <c r="L725" s="166"/>
      <c r="M725" s="167"/>
      <c r="N725"/>
    </row>
    <row r="726" spans="1:14" x14ac:dyDescent="0.25">
      <c r="A726" s="28" t="str">
        <f>_xlfn.XLOOKUP(P!C726,'Banco de Dados'!$B$3:$B$274,'Banco de Dados'!$K$3:$K$274,"")</f>
        <v/>
      </c>
      <c r="B726" s="2">
        <v>0</v>
      </c>
      <c r="C726" s="2">
        <v>0</v>
      </c>
      <c r="D726" s="2">
        <v>0</v>
      </c>
      <c r="E726" s="2">
        <v>0</v>
      </c>
      <c r="F726" s="32" t="e">
        <f t="shared" si="64"/>
        <v>#DIV/0!</v>
      </c>
      <c r="G726" s="3" t="e">
        <f t="shared" si="63"/>
        <v>#VALUE!</v>
      </c>
      <c r="H726" s="3" t="e">
        <f t="shared" si="63"/>
        <v>#VALUE!</v>
      </c>
      <c r="J726" s="7"/>
      <c r="K726" s="104" t="s">
        <v>240</v>
      </c>
      <c r="L726" s="39"/>
      <c r="M726" s="106" t="s">
        <v>209</v>
      </c>
    </row>
    <row r="727" spans="1:14" x14ac:dyDescent="0.25">
      <c r="A727" s="28" t="str">
        <f>_xlfn.XLOOKUP(P!C727,'Banco de Dados'!$B$3:$B$274,'Banco de Dados'!$K$3:$K$274,"")</f>
        <v/>
      </c>
      <c r="B727" s="2">
        <v>0</v>
      </c>
      <c r="C727" s="2">
        <v>0</v>
      </c>
      <c r="D727" s="2">
        <v>0</v>
      </c>
      <c r="E727" s="2">
        <v>0</v>
      </c>
      <c r="F727" s="32" t="e">
        <f t="shared" si="64"/>
        <v>#DIV/0!</v>
      </c>
      <c r="G727" s="3" t="e">
        <f t="shared" si="63"/>
        <v>#VALUE!</v>
      </c>
      <c r="H727" s="3" t="e">
        <f t="shared" si="63"/>
        <v>#VALUE!</v>
      </c>
      <c r="J727" s="58" t="s">
        <v>38</v>
      </c>
      <c r="K727" s="59">
        <f>$L$9</f>
        <v>1.988</v>
      </c>
      <c r="L727" s="60"/>
      <c r="M727" s="61">
        <f>$M$11</f>
        <v>1257</v>
      </c>
      <c r="N727" s="60"/>
    </row>
    <row r="728" spans="1:14" x14ac:dyDescent="0.25">
      <c r="A728" s="28" t="str">
        <f>_xlfn.XLOOKUP(P!C728,'Banco de Dados'!$B$3:$B$274,'Banco de Dados'!$K$3:$K$274,"")</f>
        <v/>
      </c>
      <c r="B728" s="2">
        <v>0</v>
      </c>
      <c r="C728" s="2">
        <v>0</v>
      </c>
      <c r="D728" s="2">
        <v>0</v>
      </c>
      <c r="E728" s="2">
        <v>0</v>
      </c>
      <c r="F728" s="32" t="e">
        <f t="shared" si="64"/>
        <v>#DIV/0!</v>
      </c>
      <c r="G728" s="3" t="e">
        <f t="shared" si="63"/>
        <v>#VALUE!</v>
      </c>
      <c r="H728" s="3" t="e">
        <f t="shared" si="63"/>
        <v>#VALUE!</v>
      </c>
      <c r="J728" s="2"/>
      <c r="K728" s="18"/>
      <c r="L728" s="2" t="s">
        <v>70</v>
      </c>
      <c r="M728" s="19"/>
    </row>
    <row r="729" spans="1:14" x14ac:dyDescent="0.25">
      <c r="A729" s="28" t="str">
        <f>_xlfn.XLOOKUP(P!C729,'Banco de Dados'!$B$3:$B$274,'Banco de Dados'!$K$3:$K$274,"")</f>
        <v/>
      </c>
      <c r="B729" s="2">
        <v>0</v>
      </c>
      <c r="C729" s="2">
        <v>0</v>
      </c>
      <c r="D729" s="2">
        <v>0</v>
      </c>
      <c r="E729" s="2">
        <v>0</v>
      </c>
      <c r="F729" s="32" t="e">
        <f t="shared" si="64"/>
        <v>#DIV/0!</v>
      </c>
      <c r="G729" s="3" t="e">
        <f t="shared" si="63"/>
        <v>#VALUE!</v>
      </c>
      <c r="H729" s="3" t="e">
        <f t="shared" si="63"/>
        <v>#VALUE!</v>
      </c>
      <c r="J729" s="58" t="s">
        <v>69</v>
      </c>
      <c r="K729" s="62" t="s">
        <v>71</v>
      </c>
      <c r="L729" s="63"/>
      <c r="M729" s="64" t="str">
        <f>K723</f>
        <v/>
      </c>
      <c r="N729" s="60"/>
    </row>
    <row r="730" spans="1:14" x14ac:dyDescent="0.25">
      <c r="A730" s="28" t="str">
        <f>_xlfn.XLOOKUP(P!C730,'Banco de Dados'!$B$3:$B$274,'Banco de Dados'!$K$3:$K$274,"")</f>
        <v/>
      </c>
      <c r="B730" s="2">
        <v>0</v>
      </c>
      <c r="C730" s="2">
        <v>0</v>
      </c>
      <c r="D730" s="2">
        <v>0</v>
      </c>
      <c r="E730" s="2">
        <v>0</v>
      </c>
      <c r="F730" s="32" t="e">
        <f t="shared" si="64"/>
        <v>#DIV/0!</v>
      </c>
      <c r="G730" s="3" t="e">
        <f t="shared" si="63"/>
        <v>#VALUE!</v>
      </c>
      <c r="H730" s="3" t="e">
        <f t="shared" si="63"/>
        <v>#VALUE!</v>
      </c>
      <c r="J730" s="7"/>
    </row>
    <row r="731" spans="1:14" ht="15.75" x14ac:dyDescent="0.25">
      <c r="A731" s="28" t="str">
        <f>_xlfn.XLOOKUP(P!C731,'Banco de Dados'!$B$3:$B$274,'Banco de Dados'!$K$3:$K$274,"")</f>
        <v/>
      </c>
      <c r="B731" s="2">
        <v>0</v>
      </c>
      <c r="C731" s="2">
        <v>0</v>
      </c>
      <c r="D731" s="2">
        <v>0</v>
      </c>
      <c r="E731" s="2">
        <v>0</v>
      </c>
      <c r="F731" s="32" t="e">
        <f t="shared" si="64"/>
        <v>#DIV/0!</v>
      </c>
      <c r="G731" s="3" t="e">
        <f t="shared" si="63"/>
        <v>#VALUE!</v>
      </c>
      <c r="H731" s="3" t="e">
        <f t="shared" si="63"/>
        <v>#VALUE!</v>
      </c>
      <c r="J731" s="7"/>
      <c r="K731" s="165" t="s">
        <v>218</v>
      </c>
      <c r="L731" s="166"/>
      <c r="M731" s="167"/>
    </row>
    <row r="732" spans="1:14" x14ac:dyDescent="0.25">
      <c r="A732" s="28" t="str">
        <f>_xlfn.XLOOKUP(P!C732,'Banco de Dados'!$B$3:$B$274,'Banco de Dados'!$K$3:$K$274,"")</f>
        <v/>
      </c>
      <c r="B732" s="2">
        <v>0</v>
      </c>
      <c r="C732" s="2">
        <v>0</v>
      </c>
      <c r="D732" s="2">
        <v>0</v>
      </c>
      <c r="E732" s="2">
        <v>0</v>
      </c>
      <c r="F732" s="32" t="e">
        <f t="shared" si="64"/>
        <v>#DIV/0!</v>
      </c>
      <c r="G732" s="3" t="e">
        <f t="shared" si="63"/>
        <v>#VALUE!</v>
      </c>
      <c r="H732" s="3" t="e">
        <f t="shared" si="63"/>
        <v>#VALUE!</v>
      </c>
      <c r="J732" s="7"/>
      <c r="K732" s="104" t="s">
        <v>236</v>
      </c>
      <c r="L732" s="108" t="str">
        <f>K723</f>
        <v/>
      </c>
      <c r="M732" s="109" t="str">
        <f>M723</f>
        <v/>
      </c>
    </row>
    <row r="733" spans="1:14" x14ac:dyDescent="0.25">
      <c r="A733" s="28" t="str">
        <f>_xlfn.XLOOKUP(P!C733,'Banco de Dados'!$B$3:$B$274,'Banco de Dados'!$K$3:$K$274,"")</f>
        <v/>
      </c>
      <c r="B733" s="2">
        <v>0</v>
      </c>
      <c r="C733" s="2">
        <v>0</v>
      </c>
      <c r="D733" s="2">
        <v>0</v>
      </c>
      <c r="E733" s="2">
        <v>0</v>
      </c>
      <c r="F733" s="32" t="e">
        <f t="shared" si="64"/>
        <v>#DIV/0!</v>
      </c>
      <c r="G733" s="3" t="e">
        <f t="shared" si="63"/>
        <v>#VALUE!</v>
      </c>
      <c r="H733" s="3" t="e">
        <f t="shared" si="63"/>
        <v>#VALUE!</v>
      </c>
      <c r="J733" s="7"/>
      <c r="K733" s="104" t="s">
        <v>237</v>
      </c>
      <c r="L733" s="105">
        <f>$L$9</f>
        <v>1.988</v>
      </c>
      <c r="M733" s="106">
        <f>$L$10</f>
        <v>3.4000000000000002E-2</v>
      </c>
    </row>
    <row r="734" spans="1:14" x14ac:dyDescent="0.25">
      <c r="A734" s="28" t="str">
        <f>_xlfn.XLOOKUP(P!C734,'Banco de Dados'!$B$3:$B$274,'Banco de Dados'!$K$3:$K$274,"")</f>
        <v/>
      </c>
      <c r="B734" s="2">
        <v>0</v>
      </c>
      <c r="C734" s="2">
        <v>0</v>
      </c>
      <c r="D734" s="2">
        <v>0</v>
      </c>
      <c r="E734" s="2">
        <v>0</v>
      </c>
      <c r="F734" s="32" t="e">
        <f t="shared" si="64"/>
        <v>#DIV/0!</v>
      </c>
      <c r="G734" s="3" t="e">
        <f t="shared" si="63"/>
        <v>#VALUE!</v>
      </c>
      <c r="H734" s="3" t="e">
        <f t="shared" si="63"/>
        <v>#VALUE!</v>
      </c>
      <c r="J734" s="7"/>
      <c r="K734" s="104" t="s">
        <v>238</v>
      </c>
      <c r="L734" s="105">
        <f>$M$11</f>
        <v>1257</v>
      </c>
      <c r="M734" s="106">
        <f>$M$12</f>
        <v>118</v>
      </c>
    </row>
    <row r="735" spans="1:14" x14ac:dyDescent="0.25">
      <c r="A735" s="28" t="str">
        <f>_xlfn.XLOOKUP(P!C735,'Banco de Dados'!$B$3:$B$274,'Banco de Dados'!$K$3:$K$274,"")</f>
        <v/>
      </c>
      <c r="B735" s="2">
        <v>0</v>
      </c>
      <c r="C735" s="2">
        <v>0</v>
      </c>
      <c r="D735" s="2">
        <v>0</v>
      </c>
      <c r="E735" s="2">
        <v>0</v>
      </c>
      <c r="F735" s="32" t="e">
        <f t="shared" si="64"/>
        <v>#DIV/0!</v>
      </c>
      <c r="G735" s="3" t="e">
        <f t="shared" si="63"/>
        <v>#VALUE!</v>
      </c>
      <c r="H735" s="3" t="e">
        <f t="shared" si="63"/>
        <v>#VALUE!</v>
      </c>
      <c r="J735" s="7"/>
      <c r="K735" s="69" t="s">
        <v>217</v>
      </c>
      <c r="L735" s="110" t="e">
        <f>SQRT(((M732/L732)^2)+((M733/L733)^2)+((M734/L734)^2))</f>
        <v>#VALUE!</v>
      </c>
      <c r="M735" s="71" t="str">
        <f>M744</f>
        <v>mg/kg</v>
      </c>
    </row>
    <row r="736" spans="1:14" x14ac:dyDescent="0.25">
      <c r="A736" s="28" t="str">
        <f>_xlfn.XLOOKUP(P!C736,'Banco de Dados'!$B$3:$B$274,'Banco de Dados'!$K$3:$K$274,"")</f>
        <v/>
      </c>
      <c r="B736" s="2">
        <v>0</v>
      </c>
      <c r="C736" s="2">
        <v>0</v>
      </c>
      <c r="D736" s="2">
        <v>0</v>
      </c>
      <c r="E736" s="2">
        <v>0</v>
      </c>
      <c r="F736" s="32" t="e">
        <f t="shared" si="64"/>
        <v>#DIV/0!</v>
      </c>
      <c r="G736" s="3" t="e">
        <f t="shared" si="63"/>
        <v>#VALUE!</v>
      </c>
      <c r="H736" s="3" t="e">
        <f t="shared" si="63"/>
        <v>#VALUE!</v>
      </c>
      <c r="J736" s="7"/>
    </row>
    <row r="737" spans="1:13" x14ac:dyDescent="0.25">
      <c r="A737" s="28" t="str">
        <f>_xlfn.XLOOKUP(P!C737,'Banco de Dados'!$B$3:$B$274,'Banco de Dados'!$K$3:$K$274,"")</f>
        <v/>
      </c>
      <c r="B737" s="2">
        <v>0</v>
      </c>
      <c r="C737" s="2">
        <v>0</v>
      </c>
      <c r="D737" s="2">
        <v>0</v>
      </c>
      <c r="E737" s="2">
        <v>0</v>
      </c>
      <c r="F737" s="32" t="e">
        <f t="shared" si="64"/>
        <v>#DIV/0!</v>
      </c>
      <c r="G737" s="3" t="e">
        <f t="shared" si="63"/>
        <v>#VALUE!</v>
      </c>
      <c r="H737" s="3" t="e">
        <f t="shared" si="63"/>
        <v>#VALUE!</v>
      </c>
      <c r="J737" s="7"/>
    </row>
    <row r="738" spans="1:13" x14ac:dyDescent="0.25">
      <c r="A738" s="28" t="str">
        <f>_xlfn.XLOOKUP(P!C738,'Banco de Dados'!$B$3:$B$274,'Banco de Dados'!$K$3:$K$274,"")</f>
        <v/>
      </c>
      <c r="B738" s="2">
        <v>0</v>
      </c>
      <c r="C738" s="2">
        <v>0</v>
      </c>
      <c r="D738" s="2">
        <v>0</v>
      </c>
      <c r="E738" s="2">
        <v>0</v>
      </c>
      <c r="F738" s="32" t="e">
        <f t="shared" si="64"/>
        <v>#DIV/0!</v>
      </c>
      <c r="G738" s="3" t="e">
        <f t="shared" si="63"/>
        <v>#VALUE!</v>
      </c>
      <c r="H738" s="3" t="e">
        <f t="shared" si="63"/>
        <v>#VALUE!</v>
      </c>
      <c r="J738" s="7"/>
    </row>
    <row r="739" spans="1:13" x14ac:dyDescent="0.25">
      <c r="A739" s="28" t="str">
        <f>_xlfn.XLOOKUP(P!C739,'Banco de Dados'!$B$3:$B$274,'Banco de Dados'!$K$3:$K$274,"")</f>
        <v/>
      </c>
      <c r="B739" s="2">
        <v>0</v>
      </c>
      <c r="C739" s="2">
        <v>0</v>
      </c>
      <c r="D739" s="2">
        <v>0</v>
      </c>
      <c r="E739" s="2">
        <v>0</v>
      </c>
      <c r="F739" s="32" t="e">
        <f t="shared" si="64"/>
        <v>#DIV/0!</v>
      </c>
      <c r="G739" s="3" t="e">
        <f t="shared" si="63"/>
        <v>#VALUE!</v>
      </c>
      <c r="H739" s="3" t="e">
        <f t="shared" si="63"/>
        <v>#VALUE!</v>
      </c>
      <c r="J739" s="7"/>
    </row>
    <row r="740" spans="1:13" x14ac:dyDescent="0.25">
      <c r="A740" s="28" t="str">
        <f>_xlfn.XLOOKUP(P!C740,'Banco de Dados'!$B$3:$B$274,'Banco de Dados'!$K$3:$K$274,"")</f>
        <v/>
      </c>
      <c r="B740" s="2">
        <v>0</v>
      </c>
      <c r="C740" s="2">
        <v>0</v>
      </c>
      <c r="D740" s="2">
        <v>0</v>
      </c>
      <c r="E740" s="2">
        <v>0</v>
      </c>
      <c r="F740" s="32" t="e">
        <f t="shared" si="64"/>
        <v>#DIV/0!</v>
      </c>
      <c r="G740" s="3" t="e">
        <f t="shared" si="63"/>
        <v>#VALUE!</v>
      </c>
      <c r="H740" s="3" t="e">
        <f t="shared" si="63"/>
        <v>#VALUE!</v>
      </c>
      <c r="J740" s="7"/>
    </row>
    <row r="741" spans="1:13" x14ac:dyDescent="0.25">
      <c r="A741" s="28" t="str">
        <f>_xlfn.XLOOKUP(P!C741,'Banco de Dados'!$B$3:$B$274,'Banco de Dados'!$K$3:$K$274,"")</f>
        <v/>
      </c>
      <c r="B741" s="2">
        <v>0</v>
      </c>
      <c r="C741" s="2">
        <v>0</v>
      </c>
      <c r="D741" s="2">
        <v>0</v>
      </c>
      <c r="E741" s="2">
        <v>0</v>
      </c>
      <c r="F741" s="32" t="e">
        <f t="shared" si="64"/>
        <v>#DIV/0!</v>
      </c>
      <c r="G741" s="3" t="e">
        <f t="shared" si="63"/>
        <v>#VALUE!</v>
      </c>
      <c r="H741" s="3" t="e">
        <f t="shared" si="63"/>
        <v>#VALUE!</v>
      </c>
      <c r="J741" s="7"/>
    </row>
    <row r="742" spans="1:13" x14ac:dyDescent="0.25">
      <c r="A742" s="28" t="str">
        <f>_xlfn.XLOOKUP(P!C742,'Banco de Dados'!$B$3:$B$274,'Banco de Dados'!$K$3:$K$274,"")</f>
        <v/>
      </c>
      <c r="B742" s="2">
        <v>0</v>
      </c>
      <c r="C742" s="2">
        <v>0</v>
      </c>
      <c r="D742" s="2">
        <v>0</v>
      </c>
      <c r="E742" s="17">
        <v>0</v>
      </c>
      <c r="F742" s="32" t="e">
        <f t="shared" si="64"/>
        <v>#DIV/0!</v>
      </c>
      <c r="G742" s="3" t="e">
        <f t="shared" si="63"/>
        <v>#VALUE!</v>
      </c>
      <c r="H742" s="3" t="e">
        <f t="shared" si="63"/>
        <v>#VALUE!</v>
      </c>
      <c r="J742" s="7"/>
    </row>
    <row r="743" spans="1:13" ht="15.75" x14ac:dyDescent="0.25">
      <c r="A743" s="28" t="str">
        <f>_xlfn.XLOOKUP(P!C743,'Banco de Dados'!$B$3:$B$274,'Banco de Dados'!$K$3:$K$274,"")</f>
        <v/>
      </c>
      <c r="B743" s="2">
        <v>0</v>
      </c>
      <c r="C743" s="2">
        <v>0</v>
      </c>
      <c r="D743" s="2">
        <v>0</v>
      </c>
      <c r="E743" s="2">
        <v>0</v>
      </c>
      <c r="F743" s="32" t="e">
        <f t="shared" si="64"/>
        <v>#DIV/0!</v>
      </c>
      <c r="G743" s="3" t="e">
        <f t="shared" si="63"/>
        <v>#VALUE!</v>
      </c>
      <c r="H743" s="3" t="e">
        <f t="shared" si="63"/>
        <v>#VALUE!</v>
      </c>
      <c r="J743" s="7"/>
      <c r="K743" s="101" t="s">
        <v>216</v>
      </c>
      <c r="L743" s="102">
        <f>K721</f>
        <v>0</v>
      </c>
      <c r="M743" s="103" t="str">
        <f>M721</f>
        <v>Cromo</v>
      </c>
    </row>
    <row r="744" spans="1:13" x14ac:dyDescent="0.25">
      <c r="A744" s="28" t="str">
        <f>_xlfn.XLOOKUP(P!C744,'Banco de Dados'!$B$3:$B$274,'Banco de Dados'!$K$3:$K$274,"")</f>
        <v/>
      </c>
      <c r="B744" s="2">
        <v>0</v>
      </c>
      <c r="C744" s="2">
        <v>0</v>
      </c>
      <c r="D744" s="2">
        <v>0</v>
      </c>
      <c r="E744" s="2">
        <v>0</v>
      </c>
      <c r="F744" s="32" t="e">
        <f t="shared" si="64"/>
        <v>#DIV/0!</v>
      </c>
      <c r="G744" s="3" t="e">
        <f t="shared" si="63"/>
        <v>#VALUE!</v>
      </c>
      <c r="H744" s="3" t="e">
        <f t="shared" si="63"/>
        <v>#VALUE!</v>
      </c>
      <c r="J744" s="7"/>
      <c r="K744" s="68" t="s">
        <v>68</v>
      </c>
      <c r="L744" s="29" t="e">
        <f>(K727*M729)/M727</f>
        <v>#VALUE!</v>
      </c>
      <c r="M744" s="66" t="str">
        <f>$M$9</f>
        <v>mg/kg</v>
      </c>
    </row>
    <row r="745" spans="1:13" x14ac:dyDescent="0.25">
      <c r="A745" s="28" t="str">
        <f>_xlfn.XLOOKUP(P!C745,'Banco de Dados'!$B$3:$B$274,'Banco de Dados'!$K$3:$K$274,"")</f>
        <v/>
      </c>
      <c r="B745" s="2">
        <v>0</v>
      </c>
      <c r="C745" s="2">
        <v>0</v>
      </c>
      <c r="D745" s="2">
        <v>0</v>
      </c>
      <c r="E745" s="2">
        <v>0</v>
      </c>
      <c r="F745" s="32" t="e">
        <f t="shared" si="64"/>
        <v>#DIV/0!</v>
      </c>
      <c r="G745" s="3" t="e">
        <f t="shared" si="63"/>
        <v>#VALUE!</v>
      </c>
      <c r="H745" s="3" t="e">
        <f t="shared" si="63"/>
        <v>#VALUE!</v>
      </c>
      <c r="J745" s="7"/>
      <c r="K745" s="111" t="s">
        <v>246</v>
      </c>
      <c r="L745" s="126" t="e">
        <f>SQRT(((M732/L732)^2)+((M733/L733)^2)+((M734/L734)^2))</f>
        <v>#VALUE!</v>
      </c>
      <c r="M745" s="66"/>
    </row>
    <row r="746" spans="1:13" x14ac:dyDescent="0.25">
      <c r="A746" s="28" t="str">
        <f>_xlfn.XLOOKUP(P!C746,'Banco de Dados'!$B$3:$B$274,'Banco de Dados'!$K$3:$K$274,"")</f>
        <v/>
      </c>
      <c r="B746" s="2">
        <v>0</v>
      </c>
      <c r="C746" s="2">
        <v>0</v>
      </c>
      <c r="D746" s="2">
        <v>0</v>
      </c>
      <c r="E746" s="2">
        <v>0</v>
      </c>
      <c r="F746" s="32" t="e">
        <f t="shared" si="64"/>
        <v>#DIV/0!</v>
      </c>
      <c r="G746" s="3" t="e">
        <f t="shared" si="63"/>
        <v>#VALUE!</v>
      </c>
      <c r="H746" s="3" t="e">
        <f t="shared" si="63"/>
        <v>#VALUE!</v>
      </c>
      <c r="J746" s="7"/>
      <c r="K746" s="69" t="s">
        <v>247</v>
      </c>
      <c r="L746" s="127" t="e">
        <f>L745*L744</f>
        <v>#VALUE!</v>
      </c>
      <c r="M746" s="71" t="str">
        <f>$M$9</f>
        <v>mg/kg</v>
      </c>
    </row>
    <row r="747" spans="1:13" x14ac:dyDescent="0.25">
      <c r="A747" s="28" t="str">
        <f>_xlfn.XLOOKUP(P!C747,'Banco de Dados'!$B$3:$B$274,'Banco de Dados'!$K$3:$K$274,"")</f>
        <v/>
      </c>
      <c r="B747" s="2">
        <v>0</v>
      </c>
      <c r="C747" s="2">
        <v>0</v>
      </c>
      <c r="D747" s="2">
        <v>0</v>
      </c>
      <c r="E747" s="2">
        <v>0</v>
      </c>
      <c r="F747" s="32" t="e">
        <f t="shared" si="64"/>
        <v>#DIV/0!</v>
      </c>
      <c r="G747" s="3" t="e">
        <f t="shared" si="63"/>
        <v>#VALUE!</v>
      </c>
      <c r="H747" s="3" t="e">
        <f t="shared" si="63"/>
        <v>#VALUE!</v>
      </c>
      <c r="J747" s="7"/>
      <c r="K747" s="123"/>
      <c r="L747" s="124"/>
    </row>
    <row r="748" spans="1:13" x14ac:dyDescent="0.25">
      <c r="A748" s="28" t="str">
        <f>_xlfn.XLOOKUP(P!C748,'Banco de Dados'!$B$3:$B$274,'Banco de Dados'!$K$3:$K$274,"")</f>
        <v/>
      </c>
      <c r="B748" s="2">
        <v>0</v>
      </c>
      <c r="C748" s="2">
        <v>0</v>
      </c>
      <c r="D748" s="2">
        <v>0</v>
      </c>
      <c r="E748" s="2">
        <v>0</v>
      </c>
      <c r="F748" s="32" t="e">
        <f t="shared" si="64"/>
        <v>#DIV/0!</v>
      </c>
      <c r="G748" s="3" t="e">
        <f t="shared" si="63"/>
        <v>#VALUE!</v>
      </c>
      <c r="H748" s="3" t="e">
        <f t="shared" si="63"/>
        <v>#VALUE!</v>
      </c>
      <c r="J748" s="7"/>
    </row>
    <row r="749" spans="1:13" x14ac:dyDescent="0.25">
      <c r="A749" s="28" t="str">
        <f>_xlfn.XLOOKUP(P!C749,'Banco de Dados'!$B$3:$B$274,'Banco de Dados'!$K$3:$K$274,"")</f>
        <v/>
      </c>
      <c r="B749" s="2">
        <v>0</v>
      </c>
      <c r="C749" s="2">
        <v>0</v>
      </c>
      <c r="D749" s="2">
        <v>0</v>
      </c>
      <c r="E749" s="2">
        <v>0</v>
      </c>
      <c r="F749" s="32" t="e">
        <f t="shared" si="64"/>
        <v>#DIV/0!</v>
      </c>
      <c r="G749" s="3" t="e">
        <f t="shared" si="63"/>
        <v>#VALUE!</v>
      </c>
      <c r="H749" s="3" t="e">
        <f t="shared" si="63"/>
        <v>#VALUE!</v>
      </c>
      <c r="J749" s="7"/>
    </row>
    <row r="750" spans="1:13" x14ac:dyDescent="0.25">
      <c r="A750" s="28" t="str">
        <f>_xlfn.XLOOKUP(P!C750,'Banco de Dados'!$B$3:$B$274,'Banco de Dados'!$K$3:$K$274,"")</f>
        <v/>
      </c>
      <c r="B750" s="2">
        <v>0</v>
      </c>
      <c r="C750" s="2">
        <v>0</v>
      </c>
      <c r="D750" s="2">
        <v>0</v>
      </c>
      <c r="E750" s="2">
        <v>0</v>
      </c>
      <c r="F750" s="32" t="e">
        <f t="shared" si="64"/>
        <v>#DIV/0!</v>
      </c>
      <c r="G750" s="3" t="e">
        <f t="shared" ref="G750:H752" si="65">D750*$E$720</f>
        <v>#VALUE!</v>
      </c>
      <c r="H750" s="3" t="e">
        <f t="shared" si="65"/>
        <v>#VALUE!</v>
      </c>
      <c r="J750" s="7"/>
    </row>
    <row r="751" spans="1:13" x14ac:dyDescent="0.25">
      <c r="A751" s="28" t="str">
        <f>_xlfn.XLOOKUP(P!C751,'Banco de Dados'!$B$3:$B$274,'Banco de Dados'!$K$3:$K$274,"")</f>
        <v/>
      </c>
      <c r="B751" s="2">
        <v>0</v>
      </c>
      <c r="C751" s="2">
        <v>0</v>
      </c>
      <c r="D751" s="2">
        <v>0</v>
      </c>
      <c r="E751" s="2">
        <v>0</v>
      </c>
      <c r="F751" s="32" t="e">
        <f t="shared" si="64"/>
        <v>#DIV/0!</v>
      </c>
      <c r="G751" s="3" t="e">
        <f t="shared" si="65"/>
        <v>#VALUE!</v>
      </c>
      <c r="H751" s="3" t="e">
        <f t="shared" si="65"/>
        <v>#VALUE!</v>
      </c>
      <c r="J751" s="7"/>
    </row>
    <row r="752" spans="1:13" x14ac:dyDescent="0.25">
      <c r="A752" s="28" t="str">
        <f>_xlfn.XLOOKUP(P!C752,'Banco de Dados'!$B$3:$B$274,'Banco de Dados'!$K$3:$K$274,"")</f>
        <v/>
      </c>
      <c r="B752" s="2">
        <v>0</v>
      </c>
      <c r="C752" s="2">
        <v>0</v>
      </c>
      <c r="D752" s="2">
        <v>0</v>
      </c>
      <c r="E752" s="2">
        <v>0</v>
      </c>
      <c r="F752" s="32" t="e">
        <f t="shared" si="64"/>
        <v>#DIV/0!</v>
      </c>
      <c r="G752" s="3" t="e">
        <f t="shared" si="65"/>
        <v>#VALUE!</v>
      </c>
      <c r="H752" s="3" t="e">
        <f t="shared" si="65"/>
        <v>#VALUE!</v>
      </c>
      <c r="J752" s="7"/>
    </row>
    <row r="753" spans="1:14" x14ac:dyDescent="0.25">
      <c r="A753" s="21"/>
      <c r="B753" s="21"/>
      <c r="C753" s="21"/>
      <c r="D753" s="21"/>
      <c r="E753" s="21"/>
      <c r="F753" s="77"/>
      <c r="G753" s="21"/>
      <c r="H753" s="21"/>
      <c r="J753" s="21"/>
      <c r="K753" s="21"/>
      <c r="L753" s="21"/>
      <c r="M753" s="21"/>
      <c r="N753" s="21"/>
    </row>
    <row r="754" spans="1:14" ht="15.75" x14ac:dyDescent="0.25">
      <c r="A754" s="36">
        <f>'Nome das Amostras'!A26</f>
        <v>0</v>
      </c>
      <c r="B754" s="164" t="e">
        <f>VLOOKUP(A754,'Nome das Amostras'!$A$3:$D$28,2,FALSE)</f>
        <v>#N/A</v>
      </c>
      <c r="C754" s="164"/>
      <c r="D754" s="51" t="s">
        <v>65</v>
      </c>
      <c r="E754" s="52" t="e">
        <f>'Banco de Dados'!$O$13/'Banco de Dados'!FM13</f>
        <v>#VALUE!</v>
      </c>
      <c r="F754" s="74"/>
      <c r="G754" s="3"/>
      <c r="H754" s="3"/>
      <c r="J754" s="7"/>
    </row>
    <row r="755" spans="1:14" ht="15.75" x14ac:dyDescent="0.25">
      <c r="A755" s="107" t="s">
        <v>1</v>
      </c>
      <c r="B755" s="107" t="s">
        <v>0</v>
      </c>
      <c r="C755" s="107" t="s">
        <v>212</v>
      </c>
      <c r="D755" s="107" t="s">
        <v>209</v>
      </c>
      <c r="E755" s="107" t="s">
        <v>213</v>
      </c>
      <c r="F755" s="76" t="s">
        <v>219</v>
      </c>
      <c r="G755" s="54" t="s">
        <v>140</v>
      </c>
      <c r="H755" s="54" t="s">
        <v>66</v>
      </c>
      <c r="J755" s="7"/>
      <c r="K755" s="72">
        <f>A754</f>
        <v>0</v>
      </c>
      <c r="L755" s="55" t="s">
        <v>215</v>
      </c>
      <c r="M755" s="41" t="str">
        <f>$A$1</f>
        <v>Cromo</v>
      </c>
      <c r="N755" s="3"/>
    </row>
    <row r="756" spans="1:14" x14ac:dyDescent="0.25">
      <c r="A756" s="28" t="str">
        <f>_xlfn.XLOOKUP(P!C756,'Banco de Dados'!$B$3:$B$274,'Banco de Dados'!$K$3:$K$274,"")</f>
        <v/>
      </c>
      <c r="B756" s="2" cm="1">
        <f t="array" ref="B756:E786">Dados!FI5:FL35</f>
        <v>0</v>
      </c>
      <c r="C756" s="2">
        <v>0</v>
      </c>
      <c r="D756" s="2">
        <v>0</v>
      </c>
      <c r="E756" s="2">
        <v>0</v>
      </c>
      <c r="F756" s="32" t="e">
        <f>(E756*100)/D756</f>
        <v>#DIV/0!</v>
      </c>
      <c r="G756" s="3" t="e">
        <f t="shared" ref="G756:H783" si="66">D756*$E$754</f>
        <v>#VALUE!</v>
      </c>
      <c r="H756" s="3" t="e">
        <f t="shared" si="66"/>
        <v>#VALUE!</v>
      </c>
      <c r="J756" s="7"/>
      <c r="K756" s="5" t="s">
        <v>210</v>
      </c>
      <c r="L756" s="5"/>
      <c r="M756" s="5" t="s">
        <v>211</v>
      </c>
    </row>
    <row r="757" spans="1:14" x14ac:dyDescent="0.25">
      <c r="A757" s="28" t="str">
        <f>_xlfn.XLOOKUP(P!C757,'Banco de Dados'!$B$3:$B$274,'Banco de Dados'!$K$3:$K$274,"")</f>
        <v/>
      </c>
      <c r="B757" s="2">
        <v>0</v>
      </c>
      <c r="C757" s="2">
        <v>0</v>
      </c>
      <c r="D757" s="2">
        <v>0</v>
      </c>
      <c r="E757" s="2">
        <v>0</v>
      </c>
      <c r="F757" s="32" t="e">
        <f t="shared" ref="F757:F786" si="67">(E757*100)/D757</f>
        <v>#DIV/0!</v>
      </c>
      <c r="G757" s="3" t="e">
        <f t="shared" si="66"/>
        <v>#VALUE!</v>
      </c>
      <c r="H757" s="3" t="e">
        <f t="shared" si="66"/>
        <v>#VALUE!</v>
      </c>
      <c r="J757" s="7"/>
      <c r="K757" s="6" t="str">
        <f>_xlfn.XLOOKUP($B$4,A756:A783,G756:G783,"")</f>
        <v/>
      </c>
      <c r="L757" s="6"/>
      <c r="M757" s="6" t="str">
        <f>_xlfn.XLOOKUP($B$4,A756:A783,H756:H783,"")</f>
        <v/>
      </c>
    </row>
    <row r="758" spans="1:14" x14ac:dyDescent="0.25">
      <c r="A758" s="28" t="str">
        <f>_xlfn.XLOOKUP(P!C758,'Banco de Dados'!$B$3:$B$274,'Banco de Dados'!$K$3:$K$274,"")</f>
        <v/>
      </c>
      <c r="B758" s="2">
        <v>0</v>
      </c>
      <c r="C758" s="2">
        <v>0</v>
      </c>
      <c r="D758" s="2">
        <v>0</v>
      </c>
      <c r="E758" s="2">
        <v>0</v>
      </c>
      <c r="F758" s="32" t="e">
        <f t="shared" si="67"/>
        <v>#DIV/0!</v>
      </c>
      <c r="G758" s="3" t="e">
        <f t="shared" si="66"/>
        <v>#VALUE!</v>
      </c>
      <c r="H758" s="3" t="e">
        <f t="shared" si="66"/>
        <v>#VALUE!</v>
      </c>
      <c r="J758" s="7"/>
    </row>
    <row r="759" spans="1:14" ht="15.75" x14ac:dyDescent="0.25">
      <c r="A759" s="28" t="str">
        <f>_xlfn.XLOOKUP(P!C759,'Banco de Dados'!$B$3:$B$274,'Banco de Dados'!$K$3:$K$274,"")</f>
        <v/>
      </c>
      <c r="B759" s="2">
        <v>0</v>
      </c>
      <c r="C759" s="2">
        <v>0</v>
      </c>
      <c r="D759" s="2">
        <v>0</v>
      </c>
      <c r="E759" s="2">
        <v>0</v>
      </c>
      <c r="F759" s="32" t="e">
        <f t="shared" si="67"/>
        <v>#DIV/0!</v>
      </c>
      <c r="G759" s="3" t="e">
        <f t="shared" si="66"/>
        <v>#VALUE!</v>
      </c>
      <c r="H759" s="3" t="e">
        <f t="shared" si="66"/>
        <v>#VALUE!</v>
      </c>
      <c r="K759" s="165" t="s">
        <v>67</v>
      </c>
      <c r="L759" s="166"/>
      <c r="M759" s="167"/>
      <c r="N759"/>
    </row>
    <row r="760" spans="1:14" x14ac:dyDescent="0.25">
      <c r="A760" s="28" t="str">
        <f>_xlfn.XLOOKUP(P!C760,'Banco de Dados'!$B$3:$B$274,'Banco de Dados'!$K$3:$K$274,"")</f>
        <v/>
      </c>
      <c r="B760" s="2">
        <v>0</v>
      </c>
      <c r="C760" s="2">
        <v>0</v>
      </c>
      <c r="D760" s="2">
        <v>0</v>
      </c>
      <c r="E760" s="2">
        <v>0</v>
      </c>
      <c r="F760" s="32" t="e">
        <f t="shared" si="67"/>
        <v>#DIV/0!</v>
      </c>
      <c r="G760" s="3" t="e">
        <f t="shared" si="66"/>
        <v>#VALUE!</v>
      </c>
      <c r="H760" s="3" t="e">
        <f t="shared" si="66"/>
        <v>#VALUE!</v>
      </c>
      <c r="J760" s="7"/>
      <c r="K760" s="104" t="s">
        <v>240</v>
      </c>
      <c r="L760" s="39"/>
      <c r="M760" s="106" t="s">
        <v>209</v>
      </c>
    </row>
    <row r="761" spans="1:14" x14ac:dyDescent="0.25">
      <c r="A761" s="28" t="str">
        <f>_xlfn.XLOOKUP(P!C761,'Banco de Dados'!$B$3:$B$274,'Banco de Dados'!$K$3:$K$274,"")</f>
        <v/>
      </c>
      <c r="B761" s="2">
        <v>0</v>
      </c>
      <c r="C761" s="2">
        <v>0</v>
      </c>
      <c r="D761" s="2">
        <v>0</v>
      </c>
      <c r="E761" s="2">
        <v>0</v>
      </c>
      <c r="F761" s="32" t="e">
        <f t="shared" si="67"/>
        <v>#DIV/0!</v>
      </c>
      <c r="G761" s="3" t="e">
        <f t="shared" si="66"/>
        <v>#VALUE!</v>
      </c>
      <c r="H761" s="3" t="e">
        <f t="shared" si="66"/>
        <v>#VALUE!</v>
      </c>
      <c r="J761" s="58" t="s">
        <v>38</v>
      </c>
      <c r="K761" s="59">
        <f>$L$9</f>
        <v>1.988</v>
      </c>
      <c r="L761" s="60"/>
      <c r="M761" s="61">
        <f>$M$11</f>
        <v>1257</v>
      </c>
      <c r="N761" s="60"/>
    </row>
    <row r="762" spans="1:14" x14ac:dyDescent="0.25">
      <c r="A762" s="28" t="str">
        <f>_xlfn.XLOOKUP(P!C762,'Banco de Dados'!$B$3:$B$274,'Banco de Dados'!$K$3:$K$274,"")</f>
        <v/>
      </c>
      <c r="B762" s="2">
        <v>0</v>
      </c>
      <c r="C762" s="2">
        <v>0</v>
      </c>
      <c r="D762" s="2">
        <v>0</v>
      </c>
      <c r="E762" s="2">
        <v>0</v>
      </c>
      <c r="F762" s="32" t="e">
        <f t="shared" si="67"/>
        <v>#DIV/0!</v>
      </c>
      <c r="G762" s="3" t="e">
        <f t="shared" si="66"/>
        <v>#VALUE!</v>
      </c>
      <c r="H762" s="3" t="e">
        <f t="shared" si="66"/>
        <v>#VALUE!</v>
      </c>
      <c r="J762" s="2"/>
      <c r="K762" s="18"/>
      <c r="L762" s="2" t="s">
        <v>70</v>
      </c>
      <c r="M762" s="19"/>
    </row>
    <row r="763" spans="1:14" x14ac:dyDescent="0.25">
      <c r="A763" s="28" t="str">
        <f>_xlfn.XLOOKUP(P!C763,'Banco de Dados'!$B$3:$B$274,'Banco de Dados'!$K$3:$K$274,"")</f>
        <v/>
      </c>
      <c r="B763" s="2">
        <v>0</v>
      </c>
      <c r="C763" s="2">
        <v>0</v>
      </c>
      <c r="D763" s="2">
        <v>0</v>
      </c>
      <c r="E763" s="2">
        <v>0</v>
      </c>
      <c r="F763" s="32" t="e">
        <f t="shared" si="67"/>
        <v>#DIV/0!</v>
      </c>
      <c r="G763" s="3" t="e">
        <f t="shared" si="66"/>
        <v>#VALUE!</v>
      </c>
      <c r="H763" s="3" t="e">
        <f t="shared" si="66"/>
        <v>#VALUE!</v>
      </c>
      <c r="J763" s="58" t="s">
        <v>69</v>
      </c>
      <c r="K763" s="62" t="s">
        <v>71</v>
      </c>
      <c r="L763" s="63"/>
      <c r="M763" s="64" t="str">
        <f>K757</f>
        <v/>
      </c>
      <c r="N763" s="60"/>
    </row>
    <row r="764" spans="1:14" x14ac:dyDescent="0.25">
      <c r="A764" s="28" t="str">
        <f>_xlfn.XLOOKUP(P!C764,'Banco de Dados'!$B$3:$B$274,'Banco de Dados'!$K$3:$K$274,"")</f>
        <v/>
      </c>
      <c r="B764" s="2">
        <v>0</v>
      </c>
      <c r="C764" s="2">
        <v>0</v>
      </c>
      <c r="D764" s="2">
        <v>0</v>
      </c>
      <c r="E764" s="2">
        <v>0</v>
      </c>
      <c r="F764" s="32" t="e">
        <f t="shared" si="67"/>
        <v>#DIV/0!</v>
      </c>
      <c r="G764" s="3" t="e">
        <f t="shared" si="66"/>
        <v>#VALUE!</v>
      </c>
      <c r="H764" s="3" t="e">
        <f t="shared" si="66"/>
        <v>#VALUE!</v>
      </c>
      <c r="J764" s="7"/>
    </row>
    <row r="765" spans="1:14" ht="15.75" x14ac:dyDescent="0.25">
      <c r="A765" s="28" t="str">
        <f>_xlfn.XLOOKUP(P!C765,'Banco de Dados'!$B$3:$B$274,'Banco de Dados'!$K$3:$K$274,"")</f>
        <v/>
      </c>
      <c r="B765" s="2">
        <v>0</v>
      </c>
      <c r="C765" s="2">
        <v>0</v>
      </c>
      <c r="D765" s="2">
        <v>0</v>
      </c>
      <c r="E765" s="2">
        <v>0</v>
      </c>
      <c r="F765" s="32" t="e">
        <f t="shared" si="67"/>
        <v>#DIV/0!</v>
      </c>
      <c r="G765" s="3" t="e">
        <f t="shared" si="66"/>
        <v>#VALUE!</v>
      </c>
      <c r="H765" s="3" t="e">
        <f t="shared" si="66"/>
        <v>#VALUE!</v>
      </c>
      <c r="J765" s="7"/>
      <c r="K765" s="165" t="s">
        <v>218</v>
      </c>
      <c r="L765" s="166"/>
      <c r="M765" s="167"/>
    </row>
    <row r="766" spans="1:14" x14ac:dyDescent="0.25">
      <c r="A766" s="28" t="str">
        <f>_xlfn.XLOOKUP(P!C766,'Banco de Dados'!$B$3:$B$274,'Banco de Dados'!$K$3:$K$274,"")</f>
        <v/>
      </c>
      <c r="B766" s="2">
        <v>0</v>
      </c>
      <c r="C766" s="2">
        <v>0</v>
      </c>
      <c r="D766" s="2">
        <v>0</v>
      </c>
      <c r="E766" s="2">
        <v>0</v>
      </c>
      <c r="F766" s="32" t="e">
        <f t="shared" si="67"/>
        <v>#DIV/0!</v>
      </c>
      <c r="G766" s="3" t="e">
        <f t="shared" si="66"/>
        <v>#VALUE!</v>
      </c>
      <c r="H766" s="3" t="e">
        <f t="shared" si="66"/>
        <v>#VALUE!</v>
      </c>
      <c r="J766" s="7"/>
      <c r="K766" s="104" t="s">
        <v>236</v>
      </c>
      <c r="L766" s="108" t="str">
        <f>K757</f>
        <v/>
      </c>
      <c r="M766" s="109" t="str">
        <f>M757</f>
        <v/>
      </c>
    </row>
    <row r="767" spans="1:14" x14ac:dyDescent="0.25">
      <c r="A767" s="28" t="str">
        <f>_xlfn.XLOOKUP(P!C767,'Banco de Dados'!$B$3:$B$274,'Banco de Dados'!$K$3:$K$274,"")</f>
        <v/>
      </c>
      <c r="B767" s="2">
        <v>0</v>
      </c>
      <c r="C767" s="2">
        <v>0</v>
      </c>
      <c r="D767" s="2">
        <v>0</v>
      </c>
      <c r="E767" s="2">
        <v>0</v>
      </c>
      <c r="F767" s="32" t="e">
        <f t="shared" si="67"/>
        <v>#DIV/0!</v>
      </c>
      <c r="G767" s="3" t="e">
        <f t="shared" si="66"/>
        <v>#VALUE!</v>
      </c>
      <c r="H767" s="3" t="e">
        <f t="shared" si="66"/>
        <v>#VALUE!</v>
      </c>
      <c r="J767" s="7"/>
      <c r="K767" s="104" t="s">
        <v>237</v>
      </c>
      <c r="L767" s="105">
        <f>$L$9</f>
        <v>1.988</v>
      </c>
      <c r="M767" s="106">
        <f>$L$10</f>
        <v>3.4000000000000002E-2</v>
      </c>
    </row>
    <row r="768" spans="1:14" x14ac:dyDescent="0.25">
      <c r="A768" s="28" t="str">
        <f>_xlfn.XLOOKUP(P!C768,'Banco de Dados'!$B$3:$B$274,'Banco de Dados'!$K$3:$K$274,"")</f>
        <v/>
      </c>
      <c r="B768" s="2">
        <v>0</v>
      </c>
      <c r="C768" s="2">
        <v>0</v>
      </c>
      <c r="D768" s="2">
        <v>0</v>
      </c>
      <c r="E768" s="2">
        <v>0</v>
      </c>
      <c r="F768" s="32" t="e">
        <f t="shared" si="67"/>
        <v>#DIV/0!</v>
      </c>
      <c r="G768" s="3" t="e">
        <f t="shared" si="66"/>
        <v>#VALUE!</v>
      </c>
      <c r="H768" s="3" t="e">
        <f t="shared" si="66"/>
        <v>#VALUE!</v>
      </c>
      <c r="J768" s="7"/>
      <c r="K768" s="104" t="s">
        <v>238</v>
      </c>
      <c r="L768" s="105">
        <f>$M$11</f>
        <v>1257</v>
      </c>
      <c r="M768" s="106">
        <f>$M$12</f>
        <v>118</v>
      </c>
    </row>
    <row r="769" spans="1:13" x14ac:dyDescent="0.25">
      <c r="A769" s="28" t="str">
        <f>_xlfn.XLOOKUP(P!C769,'Banco de Dados'!$B$3:$B$274,'Banco de Dados'!$K$3:$K$274,"")</f>
        <v/>
      </c>
      <c r="B769" s="2">
        <v>0</v>
      </c>
      <c r="C769" s="2">
        <v>0</v>
      </c>
      <c r="D769" s="2">
        <v>0</v>
      </c>
      <c r="E769" s="2">
        <v>0</v>
      </c>
      <c r="F769" s="32" t="e">
        <f t="shared" si="67"/>
        <v>#DIV/0!</v>
      </c>
      <c r="G769" s="3" t="e">
        <f t="shared" si="66"/>
        <v>#VALUE!</v>
      </c>
      <c r="H769" s="3" t="e">
        <f t="shared" si="66"/>
        <v>#VALUE!</v>
      </c>
      <c r="J769" s="7"/>
      <c r="K769" s="69" t="s">
        <v>217</v>
      </c>
      <c r="L769" s="110" t="e">
        <f>SQRT(((M766/L766)^2)+((M767/L767)^2)+((M768/L768)^2))</f>
        <v>#VALUE!</v>
      </c>
      <c r="M769" s="71" t="str">
        <f>M778</f>
        <v>mg/kg</v>
      </c>
    </row>
    <row r="770" spans="1:13" x14ac:dyDescent="0.25">
      <c r="A770" s="28" t="str">
        <f>_xlfn.XLOOKUP(P!C770,'Banco de Dados'!$B$3:$B$274,'Banco de Dados'!$K$3:$K$274,"")</f>
        <v/>
      </c>
      <c r="B770" s="2">
        <v>0</v>
      </c>
      <c r="C770" s="2">
        <v>0</v>
      </c>
      <c r="D770" s="2">
        <v>0</v>
      </c>
      <c r="E770" s="2">
        <v>0</v>
      </c>
      <c r="F770" s="32" t="e">
        <f t="shared" si="67"/>
        <v>#DIV/0!</v>
      </c>
      <c r="G770" s="3" t="e">
        <f t="shared" si="66"/>
        <v>#VALUE!</v>
      </c>
      <c r="H770" s="3" t="e">
        <f t="shared" si="66"/>
        <v>#VALUE!</v>
      </c>
      <c r="J770" s="7"/>
    </row>
    <row r="771" spans="1:13" x14ac:dyDescent="0.25">
      <c r="A771" s="28" t="str">
        <f>_xlfn.XLOOKUP(P!C771,'Banco de Dados'!$B$3:$B$274,'Banco de Dados'!$K$3:$K$274,"")</f>
        <v/>
      </c>
      <c r="B771" s="2">
        <v>0</v>
      </c>
      <c r="C771" s="2">
        <v>0</v>
      </c>
      <c r="D771" s="2">
        <v>0</v>
      </c>
      <c r="E771" s="2">
        <v>0</v>
      </c>
      <c r="F771" s="32" t="e">
        <f t="shared" si="67"/>
        <v>#DIV/0!</v>
      </c>
      <c r="G771" s="3" t="e">
        <f t="shared" si="66"/>
        <v>#VALUE!</v>
      </c>
      <c r="H771" s="3" t="e">
        <f t="shared" si="66"/>
        <v>#VALUE!</v>
      </c>
      <c r="J771" s="7"/>
    </row>
    <row r="772" spans="1:13" x14ac:dyDescent="0.25">
      <c r="A772" s="28" t="str">
        <f>_xlfn.XLOOKUP(P!C772,'Banco de Dados'!$B$3:$B$274,'Banco de Dados'!$K$3:$K$274,"")</f>
        <v/>
      </c>
      <c r="B772" s="2">
        <v>0</v>
      </c>
      <c r="C772" s="2">
        <v>0</v>
      </c>
      <c r="D772" s="2">
        <v>0</v>
      </c>
      <c r="E772" s="2">
        <v>0</v>
      </c>
      <c r="F772" s="32" t="e">
        <f t="shared" si="67"/>
        <v>#DIV/0!</v>
      </c>
      <c r="G772" s="3" t="e">
        <f t="shared" si="66"/>
        <v>#VALUE!</v>
      </c>
      <c r="H772" s="3" t="e">
        <f t="shared" si="66"/>
        <v>#VALUE!</v>
      </c>
      <c r="J772" s="7"/>
    </row>
    <row r="773" spans="1:13" x14ac:dyDescent="0.25">
      <c r="A773" s="28" t="str">
        <f>_xlfn.XLOOKUP(P!C773,'Banco de Dados'!$B$3:$B$274,'Banco de Dados'!$K$3:$K$274,"")</f>
        <v/>
      </c>
      <c r="B773" s="2">
        <v>0</v>
      </c>
      <c r="C773" s="2">
        <v>0</v>
      </c>
      <c r="D773" s="2">
        <v>0</v>
      </c>
      <c r="E773" s="2">
        <v>0</v>
      </c>
      <c r="F773" s="32" t="e">
        <f t="shared" si="67"/>
        <v>#DIV/0!</v>
      </c>
      <c r="G773" s="3" t="e">
        <f t="shared" si="66"/>
        <v>#VALUE!</v>
      </c>
      <c r="H773" s="3" t="e">
        <f t="shared" si="66"/>
        <v>#VALUE!</v>
      </c>
      <c r="J773" s="7"/>
    </row>
    <row r="774" spans="1:13" x14ac:dyDescent="0.25">
      <c r="A774" s="28" t="str">
        <f>_xlfn.XLOOKUP(P!C774,'Banco de Dados'!$B$3:$B$274,'Banco de Dados'!$K$3:$K$274,"")</f>
        <v/>
      </c>
      <c r="B774" s="2">
        <v>0</v>
      </c>
      <c r="C774" s="2">
        <v>0</v>
      </c>
      <c r="D774" s="2">
        <v>0</v>
      </c>
      <c r="E774" s="2">
        <v>0</v>
      </c>
      <c r="F774" s="32" t="e">
        <f t="shared" si="67"/>
        <v>#DIV/0!</v>
      </c>
      <c r="G774" s="3" t="e">
        <f t="shared" si="66"/>
        <v>#VALUE!</v>
      </c>
      <c r="H774" s="3" t="e">
        <f t="shared" si="66"/>
        <v>#VALUE!</v>
      </c>
      <c r="J774" s="7"/>
    </row>
    <row r="775" spans="1:13" x14ac:dyDescent="0.25">
      <c r="A775" s="28" t="str">
        <f>_xlfn.XLOOKUP(P!C775,'Banco de Dados'!$B$3:$B$274,'Banco de Dados'!$K$3:$K$274,"")</f>
        <v/>
      </c>
      <c r="B775" s="2">
        <v>0</v>
      </c>
      <c r="C775" s="2">
        <v>0</v>
      </c>
      <c r="D775" s="2">
        <v>0</v>
      </c>
      <c r="E775" s="2">
        <v>0</v>
      </c>
      <c r="F775" s="32" t="e">
        <f t="shared" si="67"/>
        <v>#DIV/0!</v>
      </c>
      <c r="G775" s="3" t="e">
        <f t="shared" si="66"/>
        <v>#VALUE!</v>
      </c>
      <c r="H775" s="3" t="e">
        <f t="shared" si="66"/>
        <v>#VALUE!</v>
      </c>
      <c r="J775" s="7"/>
    </row>
    <row r="776" spans="1:13" x14ac:dyDescent="0.25">
      <c r="A776" s="28" t="str">
        <f>_xlfn.XLOOKUP(P!C776,'Banco de Dados'!$B$3:$B$274,'Banco de Dados'!$K$3:$K$274,"")</f>
        <v/>
      </c>
      <c r="B776" s="2">
        <v>0</v>
      </c>
      <c r="C776" s="2">
        <v>0</v>
      </c>
      <c r="D776" s="2">
        <v>0</v>
      </c>
      <c r="E776" s="17">
        <v>0</v>
      </c>
      <c r="F776" s="32" t="e">
        <f t="shared" si="67"/>
        <v>#DIV/0!</v>
      </c>
      <c r="G776" s="3" t="e">
        <f t="shared" si="66"/>
        <v>#VALUE!</v>
      </c>
      <c r="H776" s="3" t="e">
        <f t="shared" si="66"/>
        <v>#VALUE!</v>
      </c>
      <c r="J776" s="7"/>
    </row>
    <row r="777" spans="1:13" ht="15.75" x14ac:dyDescent="0.25">
      <c r="A777" s="28" t="str">
        <f>_xlfn.XLOOKUP(P!C777,'Banco de Dados'!$B$3:$B$274,'Banco de Dados'!$K$3:$K$274,"")</f>
        <v/>
      </c>
      <c r="B777" s="2">
        <v>0</v>
      </c>
      <c r="C777" s="2">
        <v>0</v>
      </c>
      <c r="D777" s="2">
        <v>0</v>
      </c>
      <c r="E777" s="2">
        <v>0</v>
      </c>
      <c r="F777" s="32" t="e">
        <f t="shared" si="67"/>
        <v>#DIV/0!</v>
      </c>
      <c r="G777" s="3" t="e">
        <f t="shared" si="66"/>
        <v>#VALUE!</v>
      </c>
      <c r="H777" s="3" t="e">
        <f t="shared" si="66"/>
        <v>#VALUE!</v>
      </c>
      <c r="J777" s="7"/>
      <c r="K777" s="101" t="s">
        <v>216</v>
      </c>
      <c r="L777" s="102">
        <f>K755</f>
        <v>0</v>
      </c>
      <c r="M777" s="103" t="str">
        <f>M755</f>
        <v>Cromo</v>
      </c>
    </row>
    <row r="778" spans="1:13" x14ac:dyDescent="0.25">
      <c r="A778" s="28" t="str">
        <f>_xlfn.XLOOKUP(P!C778,'Banco de Dados'!$B$3:$B$274,'Banco de Dados'!$K$3:$K$274,"")</f>
        <v/>
      </c>
      <c r="B778" s="2">
        <v>0</v>
      </c>
      <c r="C778" s="2">
        <v>0</v>
      </c>
      <c r="D778" s="2">
        <v>0</v>
      </c>
      <c r="E778" s="2">
        <v>0</v>
      </c>
      <c r="F778" s="32" t="e">
        <f t="shared" si="67"/>
        <v>#DIV/0!</v>
      </c>
      <c r="G778" s="3" t="e">
        <f t="shared" si="66"/>
        <v>#VALUE!</v>
      </c>
      <c r="H778" s="3" t="e">
        <f t="shared" si="66"/>
        <v>#VALUE!</v>
      </c>
      <c r="J778" s="7"/>
      <c r="K778" s="68" t="s">
        <v>68</v>
      </c>
      <c r="L778" s="29" t="e">
        <f>(K761*M763)/M761</f>
        <v>#VALUE!</v>
      </c>
      <c r="M778" s="66" t="str">
        <f>$M$9</f>
        <v>mg/kg</v>
      </c>
    </row>
    <row r="779" spans="1:13" x14ac:dyDescent="0.25">
      <c r="A779" s="28" t="str">
        <f>_xlfn.XLOOKUP(P!C779,'Banco de Dados'!$B$3:$B$274,'Banco de Dados'!$K$3:$K$274,"")</f>
        <v/>
      </c>
      <c r="B779" s="2">
        <v>0</v>
      </c>
      <c r="C779" s="2">
        <v>0</v>
      </c>
      <c r="D779" s="2">
        <v>0</v>
      </c>
      <c r="E779" s="2">
        <v>0</v>
      </c>
      <c r="F779" s="32" t="e">
        <f t="shared" si="67"/>
        <v>#DIV/0!</v>
      </c>
      <c r="G779" s="3" t="e">
        <f t="shared" si="66"/>
        <v>#VALUE!</v>
      </c>
      <c r="H779" s="3" t="e">
        <f t="shared" si="66"/>
        <v>#VALUE!</v>
      </c>
      <c r="J779" s="7"/>
      <c r="K779" s="111" t="s">
        <v>246</v>
      </c>
      <c r="L779" s="126" t="e">
        <f>SQRT(((M766/L766)^2)+((M767/L767)^2)+((M768/L768)^2))</f>
        <v>#VALUE!</v>
      </c>
      <c r="M779" s="66"/>
    </row>
    <row r="780" spans="1:13" x14ac:dyDescent="0.25">
      <c r="A780" s="28" t="str">
        <f>_xlfn.XLOOKUP(P!C780,'Banco de Dados'!$B$3:$B$274,'Banco de Dados'!$K$3:$K$274,"")</f>
        <v/>
      </c>
      <c r="B780" s="2">
        <v>0</v>
      </c>
      <c r="C780" s="2">
        <v>0</v>
      </c>
      <c r="D780" s="2">
        <v>0</v>
      </c>
      <c r="E780" s="2">
        <v>0</v>
      </c>
      <c r="F780" s="32" t="e">
        <f t="shared" si="67"/>
        <v>#DIV/0!</v>
      </c>
      <c r="G780" s="3" t="e">
        <f t="shared" si="66"/>
        <v>#VALUE!</v>
      </c>
      <c r="H780" s="3" t="e">
        <f t="shared" si="66"/>
        <v>#VALUE!</v>
      </c>
      <c r="J780" s="7"/>
      <c r="K780" s="69" t="s">
        <v>247</v>
      </c>
      <c r="L780" s="127" t="e">
        <f>L779*L778</f>
        <v>#VALUE!</v>
      </c>
      <c r="M780" s="71" t="str">
        <f>$M$9</f>
        <v>mg/kg</v>
      </c>
    </row>
    <row r="781" spans="1:13" x14ac:dyDescent="0.25">
      <c r="A781" s="28" t="str">
        <f>_xlfn.XLOOKUP(P!C781,'Banco de Dados'!$B$3:$B$274,'Banco de Dados'!$K$3:$K$274,"")</f>
        <v/>
      </c>
      <c r="B781" s="2">
        <v>0</v>
      </c>
      <c r="C781" s="2">
        <v>0</v>
      </c>
      <c r="D781" s="2">
        <v>0</v>
      </c>
      <c r="E781" s="2">
        <v>0</v>
      </c>
      <c r="F781" s="32" t="e">
        <f t="shared" si="67"/>
        <v>#DIV/0!</v>
      </c>
      <c r="G781" s="3" t="e">
        <f t="shared" si="66"/>
        <v>#VALUE!</v>
      </c>
      <c r="H781" s="3" t="e">
        <f t="shared" si="66"/>
        <v>#VALUE!</v>
      </c>
      <c r="J781" s="7"/>
      <c r="K781" s="123"/>
      <c r="L781" s="124"/>
    </row>
    <row r="782" spans="1:13" x14ac:dyDescent="0.25">
      <c r="A782" s="28" t="str">
        <f>_xlfn.XLOOKUP(P!C782,'Banco de Dados'!$B$3:$B$274,'Banco de Dados'!$K$3:$K$274,"")</f>
        <v/>
      </c>
      <c r="B782" s="2">
        <v>0</v>
      </c>
      <c r="C782" s="2">
        <v>0</v>
      </c>
      <c r="D782" s="2">
        <v>0</v>
      </c>
      <c r="E782" s="2">
        <v>0</v>
      </c>
      <c r="F782" s="32" t="e">
        <f t="shared" si="67"/>
        <v>#DIV/0!</v>
      </c>
      <c r="G782" s="3" t="e">
        <f t="shared" si="66"/>
        <v>#VALUE!</v>
      </c>
      <c r="H782" s="3" t="e">
        <f t="shared" si="66"/>
        <v>#VALUE!</v>
      </c>
      <c r="J782" s="7"/>
    </row>
    <row r="783" spans="1:13" x14ac:dyDescent="0.25">
      <c r="A783" s="28" t="str">
        <f>_xlfn.XLOOKUP(P!C783,'Banco de Dados'!$B$3:$B$274,'Banco de Dados'!$K$3:$K$274,"")</f>
        <v/>
      </c>
      <c r="B783" s="2">
        <v>0</v>
      </c>
      <c r="C783" s="2">
        <v>0</v>
      </c>
      <c r="D783" s="2">
        <v>0</v>
      </c>
      <c r="E783" s="2">
        <v>0</v>
      </c>
      <c r="F783" s="32" t="e">
        <f t="shared" si="67"/>
        <v>#DIV/0!</v>
      </c>
      <c r="G783" s="3" t="e">
        <f t="shared" si="66"/>
        <v>#VALUE!</v>
      </c>
      <c r="H783" s="3" t="e">
        <f t="shared" si="66"/>
        <v>#VALUE!</v>
      </c>
      <c r="J783" s="7"/>
    </row>
    <row r="784" spans="1:13" x14ac:dyDescent="0.25">
      <c r="A784" s="28" t="str">
        <f>_xlfn.XLOOKUP(P!C784,'Banco de Dados'!$B$3:$B$274,'Banco de Dados'!$K$3:$K$274,"")</f>
        <v/>
      </c>
      <c r="B784" s="2">
        <v>0</v>
      </c>
      <c r="C784" s="2">
        <v>0</v>
      </c>
      <c r="D784" s="2">
        <v>0</v>
      </c>
      <c r="E784" s="2">
        <v>0</v>
      </c>
      <c r="F784" s="32" t="e">
        <f t="shared" si="67"/>
        <v>#DIV/0!</v>
      </c>
      <c r="G784" s="3" t="e">
        <f t="shared" ref="G784:H786" si="68">D784*$E$754</f>
        <v>#VALUE!</v>
      </c>
      <c r="H784" s="3" t="e">
        <f t="shared" si="68"/>
        <v>#VALUE!</v>
      </c>
      <c r="J784" s="7"/>
    </row>
    <row r="785" spans="1:14" x14ac:dyDescent="0.25">
      <c r="A785" s="28" t="str">
        <f>_xlfn.XLOOKUP(P!C785,'Banco de Dados'!$B$3:$B$274,'Banco de Dados'!$K$3:$K$274,"")</f>
        <v/>
      </c>
      <c r="B785" s="2">
        <v>0</v>
      </c>
      <c r="C785" s="2">
        <v>0</v>
      </c>
      <c r="D785" s="2">
        <v>0</v>
      </c>
      <c r="E785" s="2">
        <v>0</v>
      </c>
      <c r="F785" s="32" t="e">
        <f t="shared" si="67"/>
        <v>#DIV/0!</v>
      </c>
      <c r="G785" s="3" t="e">
        <f t="shared" si="68"/>
        <v>#VALUE!</v>
      </c>
      <c r="H785" s="3" t="e">
        <f t="shared" si="68"/>
        <v>#VALUE!</v>
      </c>
      <c r="J785" s="7"/>
    </row>
    <row r="786" spans="1:14" x14ac:dyDescent="0.25">
      <c r="A786" s="28" t="str">
        <f>_xlfn.XLOOKUP(P!C786,'Banco de Dados'!$B$3:$B$274,'Banco de Dados'!$K$3:$K$274,"")</f>
        <v/>
      </c>
      <c r="B786" s="2">
        <v>0</v>
      </c>
      <c r="C786" s="2">
        <v>0</v>
      </c>
      <c r="D786" s="2">
        <v>0</v>
      </c>
      <c r="E786" s="2">
        <v>0</v>
      </c>
      <c r="F786" s="32" t="e">
        <f t="shared" si="67"/>
        <v>#DIV/0!</v>
      </c>
      <c r="G786" s="3" t="e">
        <f t="shared" si="68"/>
        <v>#VALUE!</v>
      </c>
      <c r="H786" s="3" t="e">
        <f t="shared" si="68"/>
        <v>#VALUE!</v>
      </c>
      <c r="J786" s="7"/>
    </row>
    <row r="787" spans="1:14" x14ac:dyDescent="0.25">
      <c r="A787" s="21"/>
      <c r="B787" s="21"/>
      <c r="C787" s="21"/>
      <c r="D787" s="21"/>
      <c r="E787" s="21"/>
      <c r="F787" s="77"/>
      <c r="G787" s="21"/>
      <c r="H787" s="21"/>
      <c r="J787" s="21"/>
      <c r="K787" s="21"/>
      <c r="L787" s="21"/>
      <c r="M787" s="21"/>
      <c r="N787" s="21"/>
    </row>
    <row r="788" spans="1:14" ht="15.75" x14ac:dyDescent="0.25">
      <c r="A788" s="36">
        <f>'Nome das Amostras'!A27</f>
        <v>0</v>
      </c>
      <c r="B788" s="164" t="e">
        <f>VLOOKUP(A788,'Nome das Amostras'!$A$3:$D$28,2,FALSE)</f>
        <v>#N/A</v>
      </c>
      <c r="C788" s="164"/>
      <c r="D788" s="51" t="s">
        <v>65</v>
      </c>
      <c r="E788" s="52" t="e">
        <f>'Banco de Dados'!$O$13/'Banco de Dados'!FT13</f>
        <v>#VALUE!</v>
      </c>
      <c r="F788" s="74"/>
      <c r="G788" s="3"/>
      <c r="H788" s="3"/>
      <c r="J788" s="7"/>
    </row>
    <row r="789" spans="1:14" ht="15.75" x14ac:dyDescent="0.25">
      <c r="A789" s="107" t="s">
        <v>1</v>
      </c>
      <c r="B789" s="107" t="s">
        <v>0</v>
      </c>
      <c r="C789" s="107" t="s">
        <v>212</v>
      </c>
      <c r="D789" s="107" t="s">
        <v>209</v>
      </c>
      <c r="E789" s="107" t="s">
        <v>213</v>
      </c>
      <c r="F789" s="76" t="s">
        <v>219</v>
      </c>
      <c r="G789" s="54" t="s">
        <v>140</v>
      </c>
      <c r="H789" s="54" t="s">
        <v>66</v>
      </c>
      <c r="J789" s="7"/>
      <c r="K789" s="72">
        <f>A788</f>
        <v>0</v>
      </c>
      <c r="L789" s="55" t="s">
        <v>215</v>
      </c>
      <c r="M789" s="41" t="str">
        <f>$A$1</f>
        <v>Cromo</v>
      </c>
      <c r="N789" s="3"/>
    </row>
    <row r="790" spans="1:14" x14ac:dyDescent="0.25">
      <c r="A790" s="28" t="str">
        <f>_xlfn.XLOOKUP(P!C790,'Banco de Dados'!$B$3:$B$274,'Banco de Dados'!$K$3:$K$274,"")</f>
        <v/>
      </c>
      <c r="B790" s="2" cm="1">
        <f t="array" ref="B790:E820">Dados!FP5:FS35</f>
        <v>0</v>
      </c>
      <c r="C790" s="2">
        <v>0</v>
      </c>
      <c r="D790" s="2">
        <v>0</v>
      </c>
      <c r="E790" s="2">
        <v>0</v>
      </c>
      <c r="F790" s="32" t="e">
        <f>(E790*100)/D790</f>
        <v>#DIV/0!</v>
      </c>
      <c r="G790" s="3" t="e">
        <f t="shared" ref="G790:H817" si="69">D790*$E$788</f>
        <v>#VALUE!</v>
      </c>
      <c r="H790" s="3" t="e">
        <f t="shared" si="69"/>
        <v>#VALUE!</v>
      </c>
      <c r="J790" s="7"/>
      <c r="K790" s="5" t="s">
        <v>210</v>
      </c>
      <c r="L790" s="5"/>
      <c r="M790" s="5" t="s">
        <v>211</v>
      </c>
    </row>
    <row r="791" spans="1:14" x14ac:dyDescent="0.25">
      <c r="A791" s="28" t="str">
        <f>_xlfn.XLOOKUP(P!C791,'Banco de Dados'!$B$3:$B$274,'Banco de Dados'!$K$3:$K$274,"")</f>
        <v/>
      </c>
      <c r="B791" s="2">
        <v>0</v>
      </c>
      <c r="C791" s="2">
        <v>0</v>
      </c>
      <c r="D791" s="2">
        <v>0</v>
      </c>
      <c r="E791" s="2">
        <v>0</v>
      </c>
      <c r="F791" s="32" t="e">
        <f t="shared" ref="F791:F820" si="70">(E791*100)/D791</f>
        <v>#DIV/0!</v>
      </c>
      <c r="G791" s="3" t="e">
        <f t="shared" si="69"/>
        <v>#VALUE!</v>
      </c>
      <c r="H791" s="3" t="e">
        <f t="shared" si="69"/>
        <v>#VALUE!</v>
      </c>
      <c r="J791" s="7"/>
      <c r="K791" s="6" t="str">
        <f>_xlfn.XLOOKUP($B$4,A790:A817,G790:G817,"")</f>
        <v/>
      </c>
      <c r="L791" s="6"/>
      <c r="M791" s="6" t="str">
        <f>_xlfn.XLOOKUP($B$4,A790:A817,H790:H817,"")</f>
        <v/>
      </c>
    </row>
    <row r="792" spans="1:14" x14ac:dyDescent="0.25">
      <c r="A792" s="28" t="str">
        <f>_xlfn.XLOOKUP(P!C792,'Banco de Dados'!$B$3:$B$274,'Banco de Dados'!$K$3:$K$274,"")</f>
        <v/>
      </c>
      <c r="B792" s="2">
        <v>0</v>
      </c>
      <c r="C792" s="2">
        <v>0</v>
      </c>
      <c r="D792" s="2">
        <v>0</v>
      </c>
      <c r="E792" s="2">
        <v>0</v>
      </c>
      <c r="F792" s="32" t="e">
        <f t="shared" si="70"/>
        <v>#DIV/0!</v>
      </c>
      <c r="G792" s="3" t="e">
        <f t="shared" si="69"/>
        <v>#VALUE!</v>
      </c>
      <c r="H792" s="3" t="e">
        <f t="shared" si="69"/>
        <v>#VALUE!</v>
      </c>
      <c r="J792" s="7"/>
    </row>
    <row r="793" spans="1:14" ht="15.75" x14ac:dyDescent="0.25">
      <c r="A793" s="28" t="str">
        <f>_xlfn.XLOOKUP(P!C793,'Banco de Dados'!$B$3:$B$274,'Banco de Dados'!$K$3:$K$274,"")</f>
        <v/>
      </c>
      <c r="B793" s="2">
        <v>0</v>
      </c>
      <c r="C793" s="2">
        <v>0</v>
      </c>
      <c r="D793" s="2">
        <v>0</v>
      </c>
      <c r="E793" s="2">
        <v>0</v>
      </c>
      <c r="F793" s="32" t="e">
        <f t="shared" si="70"/>
        <v>#DIV/0!</v>
      </c>
      <c r="G793" s="3" t="e">
        <f t="shared" si="69"/>
        <v>#VALUE!</v>
      </c>
      <c r="H793" s="3" t="e">
        <f t="shared" si="69"/>
        <v>#VALUE!</v>
      </c>
      <c r="K793" s="165" t="s">
        <v>67</v>
      </c>
      <c r="L793" s="166"/>
      <c r="M793" s="167"/>
      <c r="N793"/>
    </row>
    <row r="794" spans="1:14" x14ac:dyDescent="0.25">
      <c r="A794" s="28" t="str">
        <f>_xlfn.XLOOKUP(P!C794,'Banco de Dados'!$B$3:$B$274,'Banco de Dados'!$K$3:$K$274,"")</f>
        <v/>
      </c>
      <c r="B794" s="2">
        <v>0</v>
      </c>
      <c r="C794" s="2">
        <v>0</v>
      </c>
      <c r="D794" s="2">
        <v>0</v>
      </c>
      <c r="E794" s="2">
        <v>0</v>
      </c>
      <c r="F794" s="32" t="e">
        <f t="shared" si="70"/>
        <v>#DIV/0!</v>
      </c>
      <c r="G794" s="3" t="e">
        <f t="shared" si="69"/>
        <v>#VALUE!</v>
      </c>
      <c r="H794" s="3" t="e">
        <f t="shared" si="69"/>
        <v>#VALUE!</v>
      </c>
      <c r="J794" s="7"/>
      <c r="K794" s="104" t="s">
        <v>240</v>
      </c>
      <c r="L794" s="39"/>
      <c r="M794" s="106" t="s">
        <v>209</v>
      </c>
    </row>
    <row r="795" spans="1:14" x14ac:dyDescent="0.25">
      <c r="A795" s="28" t="str">
        <f>_xlfn.XLOOKUP(P!C795,'Banco de Dados'!$B$3:$B$274,'Banco de Dados'!$K$3:$K$274,"")</f>
        <v/>
      </c>
      <c r="B795" s="2">
        <v>0</v>
      </c>
      <c r="C795" s="2">
        <v>0</v>
      </c>
      <c r="D795" s="2">
        <v>0</v>
      </c>
      <c r="E795" s="2">
        <v>0</v>
      </c>
      <c r="F795" s="32" t="e">
        <f t="shared" si="70"/>
        <v>#DIV/0!</v>
      </c>
      <c r="G795" s="3" t="e">
        <f t="shared" si="69"/>
        <v>#VALUE!</v>
      </c>
      <c r="H795" s="3" t="e">
        <f t="shared" si="69"/>
        <v>#VALUE!</v>
      </c>
      <c r="J795" s="58" t="s">
        <v>38</v>
      </c>
      <c r="K795" s="59">
        <f>$L$9</f>
        <v>1.988</v>
      </c>
      <c r="L795" s="60"/>
      <c r="M795" s="61">
        <f>$M$11</f>
        <v>1257</v>
      </c>
      <c r="N795" s="60"/>
    </row>
    <row r="796" spans="1:14" x14ac:dyDescent="0.25">
      <c r="A796" s="28" t="str">
        <f>_xlfn.XLOOKUP(P!C796,'Banco de Dados'!$B$3:$B$274,'Banco de Dados'!$K$3:$K$274,"")</f>
        <v/>
      </c>
      <c r="B796" s="2">
        <v>0</v>
      </c>
      <c r="C796" s="2">
        <v>0</v>
      </c>
      <c r="D796" s="2">
        <v>0</v>
      </c>
      <c r="E796" s="2">
        <v>0</v>
      </c>
      <c r="F796" s="32" t="e">
        <f t="shared" si="70"/>
        <v>#DIV/0!</v>
      </c>
      <c r="G796" s="3" t="e">
        <f t="shared" si="69"/>
        <v>#VALUE!</v>
      </c>
      <c r="H796" s="3" t="e">
        <f t="shared" si="69"/>
        <v>#VALUE!</v>
      </c>
      <c r="J796" s="2"/>
      <c r="K796" s="18"/>
      <c r="L796" s="2" t="s">
        <v>70</v>
      </c>
      <c r="M796" s="19"/>
    </row>
    <row r="797" spans="1:14" x14ac:dyDescent="0.25">
      <c r="A797" s="28" t="str">
        <f>_xlfn.XLOOKUP(P!C797,'Banco de Dados'!$B$3:$B$274,'Banco de Dados'!$K$3:$K$274,"")</f>
        <v/>
      </c>
      <c r="B797" s="2">
        <v>0</v>
      </c>
      <c r="C797" s="2">
        <v>0</v>
      </c>
      <c r="D797" s="2">
        <v>0</v>
      </c>
      <c r="E797" s="2">
        <v>0</v>
      </c>
      <c r="F797" s="32" t="e">
        <f t="shared" si="70"/>
        <v>#DIV/0!</v>
      </c>
      <c r="G797" s="3" t="e">
        <f t="shared" si="69"/>
        <v>#VALUE!</v>
      </c>
      <c r="H797" s="3" t="e">
        <f t="shared" si="69"/>
        <v>#VALUE!</v>
      </c>
      <c r="J797" s="58" t="s">
        <v>69</v>
      </c>
      <c r="K797" s="62" t="s">
        <v>71</v>
      </c>
      <c r="L797" s="63"/>
      <c r="M797" s="64" t="str">
        <f>K791</f>
        <v/>
      </c>
      <c r="N797" s="60"/>
    </row>
    <row r="798" spans="1:14" x14ac:dyDescent="0.25">
      <c r="A798" s="28" t="str">
        <f>_xlfn.XLOOKUP(P!C798,'Banco de Dados'!$B$3:$B$274,'Banco de Dados'!$K$3:$K$274,"")</f>
        <v/>
      </c>
      <c r="B798" s="2">
        <v>0</v>
      </c>
      <c r="C798" s="2">
        <v>0</v>
      </c>
      <c r="D798" s="2">
        <v>0</v>
      </c>
      <c r="E798" s="2">
        <v>0</v>
      </c>
      <c r="F798" s="32" t="e">
        <f t="shared" si="70"/>
        <v>#DIV/0!</v>
      </c>
      <c r="G798" s="3" t="e">
        <f t="shared" si="69"/>
        <v>#VALUE!</v>
      </c>
      <c r="H798" s="3" t="e">
        <f t="shared" si="69"/>
        <v>#VALUE!</v>
      </c>
      <c r="J798" s="7"/>
    </row>
    <row r="799" spans="1:14" ht="15.75" x14ac:dyDescent="0.25">
      <c r="A799" s="28" t="str">
        <f>_xlfn.XLOOKUP(P!C799,'Banco de Dados'!$B$3:$B$274,'Banco de Dados'!$K$3:$K$274,"")</f>
        <v/>
      </c>
      <c r="B799" s="2">
        <v>0</v>
      </c>
      <c r="C799" s="2">
        <v>0</v>
      </c>
      <c r="D799" s="2">
        <v>0</v>
      </c>
      <c r="E799" s="2">
        <v>0</v>
      </c>
      <c r="F799" s="32" t="e">
        <f t="shared" si="70"/>
        <v>#DIV/0!</v>
      </c>
      <c r="G799" s="3" t="e">
        <f t="shared" si="69"/>
        <v>#VALUE!</v>
      </c>
      <c r="H799" s="3" t="e">
        <f t="shared" si="69"/>
        <v>#VALUE!</v>
      </c>
      <c r="J799" s="7"/>
      <c r="K799" s="165" t="s">
        <v>218</v>
      </c>
      <c r="L799" s="166"/>
      <c r="M799" s="167"/>
    </row>
    <row r="800" spans="1:14" x14ac:dyDescent="0.25">
      <c r="A800" s="28" t="str">
        <f>_xlfn.XLOOKUP(P!C800,'Banco de Dados'!$B$3:$B$274,'Banco de Dados'!$K$3:$K$274,"")</f>
        <v/>
      </c>
      <c r="B800" s="2">
        <v>0</v>
      </c>
      <c r="C800" s="2">
        <v>0</v>
      </c>
      <c r="D800" s="2">
        <v>0</v>
      </c>
      <c r="E800" s="2">
        <v>0</v>
      </c>
      <c r="F800" s="32" t="e">
        <f t="shared" si="70"/>
        <v>#DIV/0!</v>
      </c>
      <c r="G800" s="3" t="e">
        <f t="shared" si="69"/>
        <v>#VALUE!</v>
      </c>
      <c r="H800" s="3" t="e">
        <f t="shared" si="69"/>
        <v>#VALUE!</v>
      </c>
      <c r="J800" s="7"/>
      <c r="K800" s="104" t="s">
        <v>236</v>
      </c>
      <c r="L800" s="108" t="str">
        <f>K791</f>
        <v/>
      </c>
      <c r="M800" s="109" t="str">
        <f>M791</f>
        <v/>
      </c>
    </row>
    <row r="801" spans="1:13" x14ac:dyDescent="0.25">
      <c r="A801" s="28" t="str">
        <f>_xlfn.XLOOKUP(P!C801,'Banco de Dados'!$B$3:$B$274,'Banco de Dados'!$K$3:$K$274,"")</f>
        <v/>
      </c>
      <c r="B801" s="2">
        <v>0</v>
      </c>
      <c r="C801" s="2">
        <v>0</v>
      </c>
      <c r="D801" s="2">
        <v>0</v>
      </c>
      <c r="E801" s="2">
        <v>0</v>
      </c>
      <c r="F801" s="32" t="e">
        <f t="shared" si="70"/>
        <v>#DIV/0!</v>
      </c>
      <c r="G801" s="3" t="e">
        <f t="shared" si="69"/>
        <v>#VALUE!</v>
      </c>
      <c r="H801" s="3" t="e">
        <f t="shared" si="69"/>
        <v>#VALUE!</v>
      </c>
      <c r="J801" s="7"/>
      <c r="K801" s="104" t="s">
        <v>237</v>
      </c>
      <c r="L801" s="105">
        <f>$L$9</f>
        <v>1.988</v>
      </c>
      <c r="M801" s="106">
        <f>$L$10</f>
        <v>3.4000000000000002E-2</v>
      </c>
    </row>
    <row r="802" spans="1:13" x14ac:dyDescent="0.25">
      <c r="A802" s="28" t="str">
        <f>_xlfn.XLOOKUP(P!C802,'Banco de Dados'!$B$3:$B$274,'Banco de Dados'!$K$3:$K$274,"")</f>
        <v/>
      </c>
      <c r="B802" s="2">
        <v>0</v>
      </c>
      <c r="C802" s="2">
        <v>0</v>
      </c>
      <c r="D802" s="2">
        <v>0</v>
      </c>
      <c r="E802" s="2">
        <v>0</v>
      </c>
      <c r="F802" s="32" t="e">
        <f t="shared" si="70"/>
        <v>#DIV/0!</v>
      </c>
      <c r="G802" s="3" t="e">
        <f t="shared" si="69"/>
        <v>#VALUE!</v>
      </c>
      <c r="H802" s="3" t="e">
        <f t="shared" si="69"/>
        <v>#VALUE!</v>
      </c>
      <c r="J802" s="7"/>
      <c r="K802" s="104" t="s">
        <v>238</v>
      </c>
      <c r="L802" s="105">
        <f>$M$11</f>
        <v>1257</v>
      </c>
      <c r="M802" s="106">
        <f>$M$12</f>
        <v>118</v>
      </c>
    </row>
    <row r="803" spans="1:13" x14ac:dyDescent="0.25">
      <c r="A803" s="28" t="str">
        <f>_xlfn.XLOOKUP(P!C803,'Banco de Dados'!$B$3:$B$274,'Banco de Dados'!$K$3:$K$274,"")</f>
        <v/>
      </c>
      <c r="B803" s="2">
        <v>0</v>
      </c>
      <c r="C803" s="2">
        <v>0</v>
      </c>
      <c r="D803" s="2">
        <v>0</v>
      </c>
      <c r="E803" s="2">
        <v>0</v>
      </c>
      <c r="F803" s="32" t="e">
        <f t="shared" si="70"/>
        <v>#DIV/0!</v>
      </c>
      <c r="G803" s="3" t="e">
        <f t="shared" si="69"/>
        <v>#VALUE!</v>
      </c>
      <c r="H803" s="3" t="e">
        <f t="shared" si="69"/>
        <v>#VALUE!</v>
      </c>
      <c r="J803" s="7"/>
      <c r="K803" s="69" t="s">
        <v>217</v>
      </c>
      <c r="L803" s="110" t="e">
        <f>SQRT(((M800/L800)^2)+((M801/L801)^2)+((M802/L802)^2))</f>
        <v>#VALUE!</v>
      </c>
      <c r="M803" s="71" t="str">
        <f>M812</f>
        <v>mg/kg</v>
      </c>
    </row>
    <row r="804" spans="1:13" x14ac:dyDescent="0.25">
      <c r="A804" s="28" t="str">
        <f>_xlfn.XLOOKUP(P!C804,'Banco de Dados'!$B$3:$B$274,'Banco de Dados'!$K$3:$K$274,"")</f>
        <v/>
      </c>
      <c r="B804" s="2">
        <v>0</v>
      </c>
      <c r="C804" s="2">
        <v>0</v>
      </c>
      <c r="D804" s="2">
        <v>0</v>
      </c>
      <c r="E804" s="2">
        <v>0</v>
      </c>
      <c r="F804" s="32" t="e">
        <f t="shared" si="70"/>
        <v>#DIV/0!</v>
      </c>
      <c r="G804" s="3" t="e">
        <f t="shared" si="69"/>
        <v>#VALUE!</v>
      </c>
      <c r="H804" s="3" t="e">
        <f t="shared" si="69"/>
        <v>#VALUE!</v>
      </c>
      <c r="J804" s="7"/>
    </row>
    <row r="805" spans="1:13" x14ac:dyDescent="0.25">
      <c r="A805" s="28" t="str">
        <f>_xlfn.XLOOKUP(P!C805,'Banco de Dados'!$B$3:$B$274,'Banco de Dados'!$K$3:$K$274,"")</f>
        <v/>
      </c>
      <c r="B805" s="2">
        <v>0</v>
      </c>
      <c r="C805" s="2">
        <v>0</v>
      </c>
      <c r="D805" s="2">
        <v>0</v>
      </c>
      <c r="E805" s="2">
        <v>0</v>
      </c>
      <c r="F805" s="32" t="e">
        <f t="shared" si="70"/>
        <v>#DIV/0!</v>
      </c>
      <c r="G805" s="3" t="e">
        <f t="shared" si="69"/>
        <v>#VALUE!</v>
      </c>
      <c r="H805" s="3" t="e">
        <f t="shared" si="69"/>
        <v>#VALUE!</v>
      </c>
      <c r="J805" s="7"/>
    </row>
    <row r="806" spans="1:13" x14ac:dyDescent="0.25">
      <c r="A806" s="28" t="str">
        <f>_xlfn.XLOOKUP(P!C806,'Banco de Dados'!$B$3:$B$274,'Banco de Dados'!$K$3:$K$274,"")</f>
        <v/>
      </c>
      <c r="B806" s="2">
        <v>0</v>
      </c>
      <c r="C806" s="2">
        <v>0</v>
      </c>
      <c r="D806" s="2">
        <v>0</v>
      </c>
      <c r="E806" s="2">
        <v>0</v>
      </c>
      <c r="F806" s="32" t="e">
        <f t="shared" si="70"/>
        <v>#DIV/0!</v>
      </c>
      <c r="G806" s="3" t="e">
        <f t="shared" si="69"/>
        <v>#VALUE!</v>
      </c>
      <c r="H806" s="3" t="e">
        <f t="shared" si="69"/>
        <v>#VALUE!</v>
      </c>
      <c r="J806" s="7"/>
    </row>
    <row r="807" spans="1:13" x14ac:dyDescent="0.25">
      <c r="A807" s="28" t="str">
        <f>_xlfn.XLOOKUP(P!C807,'Banco de Dados'!$B$3:$B$274,'Banco de Dados'!$K$3:$K$274,"")</f>
        <v/>
      </c>
      <c r="B807" s="2">
        <v>0</v>
      </c>
      <c r="C807" s="2">
        <v>0</v>
      </c>
      <c r="D807" s="2">
        <v>0</v>
      </c>
      <c r="E807" s="2">
        <v>0</v>
      </c>
      <c r="F807" s="32" t="e">
        <f t="shared" si="70"/>
        <v>#DIV/0!</v>
      </c>
      <c r="G807" s="3" t="e">
        <f t="shared" si="69"/>
        <v>#VALUE!</v>
      </c>
      <c r="H807" s="3" t="e">
        <f t="shared" si="69"/>
        <v>#VALUE!</v>
      </c>
      <c r="J807" s="7"/>
    </row>
    <row r="808" spans="1:13" x14ac:dyDescent="0.25">
      <c r="A808" s="28" t="str">
        <f>_xlfn.XLOOKUP(P!C808,'Banco de Dados'!$B$3:$B$274,'Banco de Dados'!$K$3:$K$274,"")</f>
        <v/>
      </c>
      <c r="B808" s="2">
        <v>0</v>
      </c>
      <c r="C808" s="2">
        <v>0</v>
      </c>
      <c r="D808" s="2">
        <v>0</v>
      </c>
      <c r="E808" s="2">
        <v>0</v>
      </c>
      <c r="F808" s="32" t="e">
        <f t="shared" si="70"/>
        <v>#DIV/0!</v>
      </c>
      <c r="G808" s="3" t="e">
        <f t="shared" si="69"/>
        <v>#VALUE!</v>
      </c>
      <c r="H808" s="3" t="e">
        <f t="shared" si="69"/>
        <v>#VALUE!</v>
      </c>
      <c r="J808" s="7"/>
    </row>
    <row r="809" spans="1:13" x14ac:dyDescent="0.25">
      <c r="A809" s="28" t="str">
        <f>_xlfn.XLOOKUP(P!C809,'Banco de Dados'!$B$3:$B$274,'Banco de Dados'!$K$3:$K$274,"")</f>
        <v/>
      </c>
      <c r="B809" s="2">
        <v>0</v>
      </c>
      <c r="C809" s="2">
        <v>0</v>
      </c>
      <c r="D809" s="2">
        <v>0</v>
      </c>
      <c r="E809" s="2">
        <v>0</v>
      </c>
      <c r="F809" s="32" t="e">
        <f t="shared" si="70"/>
        <v>#DIV/0!</v>
      </c>
      <c r="G809" s="3" t="e">
        <f t="shared" si="69"/>
        <v>#VALUE!</v>
      </c>
      <c r="H809" s="3" t="e">
        <f t="shared" si="69"/>
        <v>#VALUE!</v>
      </c>
      <c r="J809" s="7"/>
    </row>
    <row r="810" spans="1:13" x14ac:dyDescent="0.25">
      <c r="A810" s="28" t="str">
        <f>_xlfn.XLOOKUP(P!C810,'Banco de Dados'!$B$3:$B$274,'Banco de Dados'!$K$3:$K$274,"")</f>
        <v/>
      </c>
      <c r="B810" s="2">
        <v>0</v>
      </c>
      <c r="C810" s="2">
        <v>0</v>
      </c>
      <c r="D810" s="2">
        <v>0</v>
      </c>
      <c r="E810" s="17">
        <v>0</v>
      </c>
      <c r="F810" s="32" t="e">
        <f t="shared" si="70"/>
        <v>#DIV/0!</v>
      </c>
      <c r="G810" s="3" t="e">
        <f t="shared" si="69"/>
        <v>#VALUE!</v>
      </c>
      <c r="H810" s="3" t="e">
        <f t="shared" si="69"/>
        <v>#VALUE!</v>
      </c>
      <c r="J810" s="7"/>
    </row>
    <row r="811" spans="1:13" ht="15.75" x14ac:dyDescent="0.25">
      <c r="A811" s="28" t="str">
        <f>_xlfn.XLOOKUP(P!C811,'Banco de Dados'!$B$3:$B$274,'Banco de Dados'!$K$3:$K$274,"")</f>
        <v/>
      </c>
      <c r="B811" s="2">
        <v>0</v>
      </c>
      <c r="C811" s="2">
        <v>0</v>
      </c>
      <c r="D811" s="2">
        <v>0</v>
      </c>
      <c r="E811" s="2">
        <v>0</v>
      </c>
      <c r="F811" s="32" t="e">
        <f t="shared" si="70"/>
        <v>#DIV/0!</v>
      </c>
      <c r="G811" s="3" t="e">
        <f t="shared" si="69"/>
        <v>#VALUE!</v>
      </c>
      <c r="H811" s="3" t="e">
        <f t="shared" si="69"/>
        <v>#VALUE!</v>
      </c>
      <c r="J811" s="7"/>
      <c r="K811" s="101" t="s">
        <v>216</v>
      </c>
      <c r="L811" s="102">
        <f>K789</f>
        <v>0</v>
      </c>
      <c r="M811" s="103" t="str">
        <f>M789</f>
        <v>Cromo</v>
      </c>
    </row>
    <row r="812" spans="1:13" x14ac:dyDescent="0.25">
      <c r="A812" s="28" t="str">
        <f>_xlfn.XLOOKUP(P!C812,'Banco de Dados'!$B$3:$B$274,'Banco de Dados'!$K$3:$K$274,"")</f>
        <v/>
      </c>
      <c r="B812" s="2">
        <v>0</v>
      </c>
      <c r="C812" s="2">
        <v>0</v>
      </c>
      <c r="D812" s="2">
        <v>0</v>
      </c>
      <c r="E812" s="2">
        <v>0</v>
      </c>
      <c r="F812" s="32" t="e">
        <f t="shared" si="70"/>
        <v>#DIV/0!</v>
      </c>
      <c r="G812" s="3" t="e">
        <f t="shared" si="69"/>
        <v>#VALUE!</v>
      </c>
      <c r="H812" s="3" t="e">
        <f t="shared" si="69"/>
        <v>#VALUE!</v>
      </c>
      <c r="J812" s="7"/>
      <c r="K812" s="68" t="s">
        <v>68</v>
      </c>
      <c r="L812" s="29" t="e">
        <f>(K795*M797)/M795</f>
        <v>#VALUE!</v>
      </c>
      <c r="M812" s="66" t="str">
        <f>$M$9</f>
        <v>mg/kg</v>
      </c>
    </row>
    <row r="813" spans="1:13" x14ac:dyDescent="0.25">
      <c r="A813" s="28" t="str">
        <f>_xlfn.XLOOKUP(P!C813,'Banco de Dados'!$B$3:$B$274,'Banco de Dados'!$K$3:$K$274,"")</f>
        <v/>
      </c>
      <c r="B813" s="2">
        <v>0</v>
      </c>
      <c r="C813" s="2">
        <v>0</v>
      </c>
      <c r="D813" s="2">
        <v>0</v>
      </c>
      <c r="E813" s="2">
        <v>0</v>
      </c>
      <c r="F813" s="32" t="e">
        <f t="shared" si="70"/>
        <v>#DIV/0!</v>
      </c>
      <c r="G813" s="3" t="e">
        <f t="shared" si="69"/>
        <v>#VALUE!</v>
      </c>
      <c r="H813" s="3" t="e">
        <f t="shared" si="69"/>
        <v>#VALUE!</v>
      </c>
      <c r="J813" s="7"/>
      <c r="K813" s="111" t="s">
        <v>246</v>
      </c>
      <c r="L813" s="126" t="e">
        <f>SQRT(((M800/L800)^2)+((M801/L801)^2)+((M802/L802)^2))</f>
        <v>#VALUE!</v>
      </c>
      <c r="M813" s="66"/>
    </row>
    <row r="814" spans="1:13" x14ac:dyDescent="0.25">
      <c r="A814" s="28" t="str">
        <f>_xlfn.XLOOKUP(P!C814,'Banco de Dados'!$B$3:$B$274,'Banco de Dados'!$K$3:$K$274,"")</f>
        <v/>
      </c>
      <c r="B814" s="2">
        <v>0</v>
      </c>
      <c r="C814" s="2">
        <v>0</v>
      </c>
      <c r="D814" s="2">
        <v>0</v>
      </c>
      <c r="E814" s="2">
        <v>0</v>
      </c>
      <c r="F814" s="32" t="e">
        <f t="shared" si="70"/>
        <v>#DIV/0!</v>
      </c>
      <c r="G814" s="3" t="e">
        <f t="shared" si="69"/>
        <v>#VALUE!</v>
      </c>
      <c r="H814" s="3" t="e">
        <f t="shared" si="69"/>
        <v>#VALUE!</v>
      </c>
      <c r="J814" s="7"/>
      <c r="K814" s="69" t="s">
        <v>247</v>
      </c>
      <c r="L814" s="127" t="e">
        <f>L813*L812</f>
        <v>#VALUE!</v>
      </c>
      <c r="M814" s="71" t="str">
        <f>$M$9</f>
        <v>mg/kg</v>
      </c>
    </row>
    <row r="815" spans="1:13" x14ac:dyDescent="0.25">
      <c r="A815" s="28" t="str">
        <f>_xlfn.XLOOKUP(P!C815,'Banco de Dados'!$B$3:$B$274,'Banco de Dados'!$K$3:$K$274,"")</f>
        <v/>
      </c>
      <c r="B815" s="2">
        <v>0</v>
      </c>
      <c r="C815" s="2">
        <v>0</v>
      </c>
      <c r="D815" s="2">
        <v>0</v>
      </c>
      <c r="E815" s="2">
        <v>0</v>
      </c>
      <c r="F815" s="32" t="e">
        <f t="shared" si="70"/>
        <v>#DIV/0!</v>
      </c>
      <c r="G815" s="3" t="e">
        <f t="shared" si="69"/>
        <v>#VALUE!</v>
      </c>
      <c r="H815" s="3" t="e">
        <f t="shared" si="69"/>
        <v>#VALUE!</v>
      </c>
      <c r="J815" s="7"/>
      <c r="K815" s="123"/>
      <c r="L815" s="124"/>
    </row>
    <row r="816" spans="1:13" x14ac:dyDescent="0.25">
      <c r="A816" s="28" t="str">
        <f>_xlfn.XLOOKUP(P!C816,'Banco de Dados'!$B$3:$B$274,'Banco de Dados'!$K$3:$K$274,"")</f>
        <v/>
      </c>
      <c r="B816" s="2">
        <v>0</v>
      </c>
      <c r="C816" s="2">
        <v>0</v>
      </c>
      <c r="D816" s="2">
        <v>0</v>
      </c>
      <c r="E816" s="2">
        <v>0</v>
      </c>
      <c r="F816" s="32" t="e">
        <f t="shared" si="70"/>
        <v>#DIV/0!</v>
      </c>
      <c r="G816" s="3" t="e">
        <f t="shared" si="69"/>
        <v>#VALUE!</v>
      </c>
      <c r="H816" s="3" t="e">
        <f t="shared" si="69"/>
        <v>#VALUE!</v>
      </c>
      <c r="J816" s="7"/>
    </row>
    <row r="817" spans="1:14" x14ac:dyDescent="0.25">
      <c r="A817" s="28" t="str">
        <f>_xlfn.XLOOKUP(P!C817,'Banco de Dados'!$B$3:$B$274,'Banco de Dados'!$K$3:$K$274,"")</f>
        <v/>
      </c>
      <c r="B817" s="2">
        <v>0</v>
      </c>
      <c r="C817" s="2">
        <v>0</v>
      </c>
      <c r="D817" s="2">
        <v>0</v>
      </c>
      <c r="E817" s="2">
        <v>0</v>
      </c>
      <c r="F817" s="32" t="e">
        <f t="shared" si="70"/>
        <v>#DIV/0!</v>
      </c>
      <c r="G817" s="3" t="e">
        <f t="shared" si="69"/>
        <v>#VALUE!</v>
      </c>
      <c r="H817" s="3" t="e">
        <f t="shared" si="69"/>
        <v>#VALUE!</v>
      </c>
      <c r="J817" s="7"/>
    </row>
    <row r="818" spans="1:14" x14ac:dyDescent="0.25">
      <c r="A818" s="28" t="str">
        <f>_xlfn.XLOOKUP(P!C818,'Banco de Dados'!$B$3:$B$274,'Banco de Dados'!$K$3:$K$274,"")</f>
        <v/>
      </c>
      <c r="B818" s="2">
        <v>0</v>
      </c>
      <c r="C818" s="2">
        <v>0</v>
      </c>
      <c r="D818" s="2">
        <v>0</v>
      </c>
      <c r="E818" s="2">
        <v>0</v>
      </c>
      <c r="F818" s="32" t="e">
        <f t="shared" si="70"/>
        <v>#DIV/0!</v>
      </c>
      <c r="G818" s="3" t="e">
        <f t="shared" ref="G818:H820" si="71">D818*$E$788</f>
        <v>#VALUE!</v>
      </c>
      <c r="H818" s="3" t="e">
        <f t="shared" si="71"/>
        <v>#VALUE!</v>
      </c>
      <c r="J818" s="7"/>
    </row>
    <row r="819" spans="1:14" x14ac:dyDescent="0.25">
      <c r="A819" s="28" t="str">
        <f>_xlfn.XLOOKUP(P!C819,'Banco de Dados'!$B$3:$B$274,'Banco de Dados'!$K$3:$K$274,"")</f>
        <v/>
      </c>
      <c r="B819" s="2">
        <v>0</v>
      </c>
      <c r="C819" s="2">
        <v>0</v>
      </c>
      <c r="D819" s="2">
        <v>0</v>
      </c>
      <c r="E819" s="2">
        <v>0</v>
      </c>
      <c r="F819" s="32" t="e">
        <f t="shared" si="70"/>
        <v>#DIV/0!</v>
      </c>
      <c r="G819" s="3" t="e">
        <f t="shared" si="71"/>
        <v>#VALUE!</v>
      </c>
      <c r="H819" s="3" t="e">
        <f t="shared" si="71"/>
        <v>#VALUE!</v>
      </c>
      <c r="J819" s="7"/>
    </row>
    <row r="820" spans="1:14" x14ac:dyDescent="0.25">
      <c r="A820" s="28" t="str">
        <f>_xlfn.XLOOKUP(P!C820,'Banco de Dados'!$B$3:$B$274,'Banco de Dados'!$K$3:$K$274,"")</f>
        <v/>
      </c>
      <c r="B820" s="2">
        <v>0</v>
      </c>
      <c r="C820" s="2">
        <v>0</v>
      </c>
      <c r="D820" s="2">
        <v>0</v>
      </c>
      <c r="E820" s="2">
        <v>0</v>
      </c>
      <c r="F820" s="32" t="e">
        <f t="shared" si="70"/>
        <v>#DIV/0!</v>
      </c>
      <c r="G820" s="3" t="e">
        <f t="shared" si="71"/>
        <v>#VALUE!</v>
      </c>
      <c r="H820" s="3" t="e">
        <f t="shared" si="71"/>
        <v>#VALUE!</v>
      </c>
      <c r="J820" s="7"/>
    </row>
    <row r="821" spans="1:14" x14ac:dyDescent="0.25">
      <c r="A821" s="21"/>
      <c r="B821" s="21"/>
      <c r="C821" s="21"/>
      <c r="D821" s="21"/>
      <c r="E821" s="21"/>
      <c r="F821" s="77"/>
      <c r="G821" s="21"/>
      <c r="H821" s="21"/>
      <c r="J821" s="21"/>
      <c r="K821" s="21"/>
      <c r="L821" s="21"/>
      <c r="M821" s="21"/>
      <c r="N821" s="21"/>
    </row>
    <row r="822" spans="1:14" ht="15.75" x14ac:dyDescent="0.25">
      <c r="A822" s="36">
        <f>'Nome das Amostras'!A28</f>
        <v>0</v>
      </c>
      <c r="B822" s="164" t="e">
        <f>VLOOKUP(A822,'Nome das Amostras'!$A$3:$D$28,2,FALSE)</f>
        <v>#N/A</v>
      </c>
      <c r="C822" s="164"/>
      <c r="D822" s="51" t="s">
        <v>65</v>
      </c>
      <c r="E822" s="52" t="e">
        <f>'Banco de Dados'!$O$13/'Banco de Dados'!GA13</f>
        <v>#VALUE!</v>
      </c>
      <c r="F822" s="74"/>
      <c r="G822" s="3"/>
      <c r="H822" s="3"/>
      <c r="J822" s="7"/>
    </row>
    <row r="823" spans="1:14" ht="15.75" x14ac:dyDescent="0.25">
      <c r="A823" s="107" t="s">
        <v>1</v>
      </c>
      <c r="B823" s="107" t="s">
        <v>0</v>
      </c>
      <c r="C823" s="107" t="s">
        <v>212</v>
      </c>
      <c r="D823" s="107" t="s">
        <v>209</v>
      </c>
      <c r="E823" s="107" t="s">
        <v>213</v>
      </c>
      <c r="F823" s="76" t="s">
        <v>219</v>
      </c>
      <c r="G823" s="54" t="s">
        <v>140</v>
      </c>
      <c r="H823" s="54" t="s">
        <v>66</v>
      </c>
      <c r="J823" s="7"/>
      <c r="K823" s="72">
        <f>A822</f>
        <v>0</v>
      </c>
      <c r="L823" s="55" t="s">
        <v>215</v>
      </c>
      <c r="M823" s="41" t="str">
        <f>$A$1</f>
        <v>Cromo</v>
      </c>
      <c r="N823" s="3"/>
    </row>
    <row r="824" spans="1:14" x14ac:dyDescent="0.25">
      <c r="A824" s="28" t="str">
        <f>_xlfn.XLOOKUP(P!C824,'Banco de Dados'!$B$3:$B$274,'Banco de Dados'!$K$3:$K$274,"")</f>
        <v/>
      </c>
      <c r="B824" s="2" cm="1">
        <f t="array" ref="B824:E854">Dados!FW5:FZ35</f>
        <v>0</v>
      </c>
      <c r="C824" s="2">
        <v>0</v>
      </c>
      <c r="D824" s="2">
        <v>0</v>
      </c>
      <c r="E824" s="2">
        <v>0</v>
      </c>
      <c r="F824" s="32" t="e">
        <f>(E824*100)/D824</f>
        <v>#DIV/0!</v>
      </c>
      <c r="G824" s="3" t="e">
        <f t="shared" ref="G824:H851" si="72">D824*$E$822</f>
        <v>#VALUE!</v>
      </c>
      <c r="H824" s="3" t="e">
        <f t="shared" si="72"/>
        <v>#VALUE!</v>
      </c>
      <c r="J824" s="7"/>
      <c r="K824" s="5" t="s">
        <v>210</v>
      </c>
      <c r="L824" s="5"/>
      <c r="M824" s="5" t="s">
        <v>211</v>
      </c>
    </row>
    <row r="825" spans="1:14" x14ac:dyDescent="0.25">
      <c r="A825" s="28" t="str">
        <f>_xlfn.XLOOKUP(P!C825,'Banco de Dados'!$B$3:$B$274,'Banco de Dados'!$K$3:$K$274,"")</f>
        <v/>
      </c>
      <c r="B825" s="2">
        <v>0</v>
      </c>
      <c r="C825" s="2">
        <v>0</v>
      </c>
      <c r="D825" s="2">
        <v>0</v>
      </c>
      <c r="E825" s="2">
        <v>0</v>
      </c>
      <c r="F825" s="32" t="e">
        <f t="shared" ref="F825:F854" si="73">(E825*100)/D825</f>
        <v>#DIV/0!</v>
      </c>
      <c r="G825" s="3" t="e">
        <f t="shared" si="72"/>
        <v>#VALUE!</v>
      </c>
      <c r="H825" s="3" t="e">
        <f t="shared" si="72"/>
        <v>#VALUE!</v>
      </c>
      <c r="J825" s="7"/>
      <c r="K825" s="6" t="str">
        <f>_xlfn.XLOOKUP($B$4,A824:A851,G824:G851,"")</f>
        <v/>
      </c>
      <c r="L825" s="6"/>
      <c r="M825" s="6" t="str">
        <f>_xlfn.XLOOKUP($B$4,A824:A851,H824:H851,"")</f>
        <v/>
      </c>
    </row>
    <row r="826" spans="1:14" x14ac:dyDescent="0.25">
      <c r="A826" s="28" t="str">
        <f>_xlfn.XLOOKUP(P!C826,'Banco de Dados'!$B$3:$B$274,'Banco de Dados'!$K$3:$K$274,"")</f>
        <v/>
      </c>
      <c r="B826" s="2">
        <v>0</v>
      </c>
      <c r="C826" s="2">
        <v>0</v>
      </c>
      <c r="D826" s="2">
        <v>0</v>
      </c>
      <c r="E826" s="2">
        <v>0</v>
      </c>
      <c r="F826" s="32" t="e">
        <f t="shared" si="73"/>
        <v>#DIV/0!</v>
      </c>
      <c r="G826" s="3" t="e">
        <f t="shared" si="72"/>
        <v>#VALUE!</v>
      </c>
      <c r="H826" s="3" t="e">
        <f t="shared" si="72"/>
        <v>#VALUE!</v>
      </c>
      <c r="J826" s="7"/>
    </row>
    <row r="827" spans="1:14" ht="15.75" x14ac:dyDescent="0.25">
      <c r="A827" s="28" t="str">
        <f>_xlfn.XLOOKUP(P!C827,'Banco de Dados'!$B$3:$B$274,'Banco de Dados'!$K$3:$K$274,"")</f>
        <v/>
      </c>
      <c r="B827" s="2">
        <v>0</v>
      </c>
      <c r="C827" s="2">
        <v>0</v>
      </c>
      <c r="D827" s="2">
        <v>0</v>
      </c>
      <c r="E827" s="2">
        <v>0</v>
      </c>
      <c r="F827" s="32" t="e">
        <f t="shared" si="73"/>
        <v>#DIV/0!</v>
      </c>
      <c r="G827" s="3" t="e">
        <f t="shared" si="72"/>
        <v>#VALUE!</v>
      </c>
      <c r="H827" s="3" t="e">
        <f t="shared" si="72"/>
        <v>#VALUE!</v>
      </c>
      <c r="K827" s="165" t="s">
        <v>67</v>
      </c>
      <c r="L827" s="166"/>
      <c r="M827" s="167"/>
      <c r="N827"/>
    </row>
    <row r="828" spans="1:14" x14ac:dyDescent="0.25">
      <c r="A828" s="28" t="str">
        <f>_xlfn.XLOOKUP(P!C828,'Banco de Dados'!$B$3:$B$274,'Banco de Dados'!$K$3:$K$274,"")</f>
        <v/>
      </c>
      <c r="B828" s="2">
        <v>0</v>
      </c>
      <c r="C828" s="2">
        <v>0</v>
      </c>
      <c r="D828" s="2">
        <v>0</v>
      </c>
      <c r="E828" s="2">
        <v>0</v>
      </c>
      <c r="F828" s="32" t="e">
        <f t="shared" si="73"/>
        <v>#DIV/0!</v>
      </c>
      <c r="G828" s="3" t="e">
        <f t="shared" si="72"/>
        <v>#VALUE!</v>
      </c>
      <c r="H828" s="3" t="e">
        <f t="shared" si="72"/>
        <v>#VALUE!</v>
      </c>
      <c r="J828" s="7"/>
      <c r="K828" s="104" t="s">
        <v>240</v>
      </c>
      <c r="L828" s="39"/>
      <c r="M828" s="106" t="s">
        <v>209</v>
      </c>
    </row>
    <row r="829" spans="1:14" x14ac:dyDescent="0.25">
      <c r="A829" s="28" t="str">
        <f>_xlfn.XLOOKUP(P!C829,'Banco de Dados'!$B$3:$B$274,'Banco de Dados'!$K$3:$K$274,"")</f>
        <v/>
      </c>
      <c r="B829" s="2">
        <v>0</v>
      </c>
      <c r="C829" s="2">
        <v>0</v>
      </c>
      <c r="D829" s="2">
        <v>0</v>
      </c>
      <c r="E829" s="2">
        <v>0</v>
      </c>
      <c r="F829" s="32" t="e">
        <f t="shared" si="73"/>
        <v>#DIV/0!</v>
      </c>
      <c r="G829" s="3" t="e">
        <f t="shared" si="72"/>
        <v>#VALUE!</v>
      </c>
      <c r="H829" s="3" t="e">
        <f t="shared" si="72"/>
        <v>#VALUE!</v>
      </c>
      <c r="J829" s="58" t="s">
        <v>38</v>
      </c>
      <c r="K829" s="59">
        <f>$L$9</f>
        <v>1.988</v>
      </c>
      <c r="L829" s="60"/>
      <c r="M829" s="61">
        <f>$M$11</f>
        <v>1257</v>
      </c>
      <c r="N829" s="60"/>
    </row>
    <row r="830" spans="1:14" x14ac:dyDescent="0.25">
      <c r="A830" s="28" t="str">
        <f>_xlfn.XLOOKUP(P!C830,'Banco de Dados'!$B$3:$B$274,'Banco de Dados'!$K$3:$K$274,"")</f>
        <v/>
      </c>
      <c r="B830" s="2">
        <v>0</v>
      </c>
      <c r="C830" s="2">
        <v>0</v>
      </c>
      <c r="D830" s="2">
        <v>0</v>
      </c>
      <c r="E830" s="2">
        <v>0</v>
      </c>
      <c r="F830" s="32" t="e">
        <f t="shared" si="73"/>
        <v>#DIV/0!</v>
      </c>
      <c r="G830" s="3" t="e">
        <f t="shared" si="72"/>
        <v>#VALUE!</v>
      </c>
      <c r="H830" s="3" t="e">
        <f t="shared" si="72"/>
        <v>#VALUE!</v>
      </c>
      <c r="J830" s="2"/>
      <c r="K830" s="18"/>
      <c r="L830" s="2" t="s">
        <v>70</v>
      </c>
      <c r="M830" s="19"/>
    </row>
    <row r="831" spans="1:14" x14ac:dyDescent="0.25">
      <c r="A831" s="28" t="str">
        <f>_xlfn.XLOOKUP(P!C831,'Banco de Dados'!$B$3:$B$274,'Banco de Dados'!$K$3:$K$274,"")</f>
        <v/>
      </c>
      <c r="B831" s="2">
        <v>0</v>
      </c>
      <c r="C831" s="2">
        <v>0</v>
      </c>
      <c r="D831" s="2">
        <v>0</v>
      </c>
      <c r="E831" s="2">
        <v>0</v>
      </c>
      <c r="F831" s="32" t="e">
        <f t="shared" si="73"/>
        <v>#DIV/0!</v>
      </c>
      <c r="G831" s="3" t="e">
        <f t="shared" si="72"/>
        <v>#VALUE!</v>
      </c>
      <c r="H831" s="3" t="e">
        <f t="shared" si="72"/>
        <v>#VALUE!</v>
      </c>
      <c r="J831" s="58" t="s">
        <v>69</v>
      </c>
      <c r="K831" s="62" t="s">
        <v>71</v>
      </c>
      <c r="L831" s="63"/>
      <c r="M831" s="64" t="str">
        <f>K825</f>
        <v/>
      </c>
      <c r="N831" s="60"/>
    </row>
    <row r="832" spans="1:14" x14ac:dyDescent="0.25">
      <c r="A832" s="28" t="str">
        <f>_xlfn.XLOOKUP(P!C832,'Banco de Dados'!$B$3:$B$274,'Banco de Dados'!$K$3:$K$274,"")</f>
        <v/>
      </c>
      <c r="B832" s="2">
        <v>0</v>
      </c>
      <c r="C832" s="2">
        <v>0</v>
      </c>
      <c r="D832" s="2">
        <v>0</v>
      </c>
      <c r="E832" s="2">
        <v>0</v>
      </c>
      <c r="F832" s="32" t="e">
        <f t="shared" si="73"/>
        <v>#DIV/0!</v>
      </c>
      <c r="G832" s="3" t="e">
        <f t="shared" si="72"/>
        <v>#VALUE!</v>
      </c>
      <c r="H832" s="3" t="e">
        <f t="shared" si="72"/>
        <v>#VALUE!</v>
      </c>
      <c r="J832" s="7"/>
    </row>
    <row r="833" spans="1:13" ht="15.75" x14ac:dyDescent="0.25">
      <c r="A833" s="28" t="str">
        <f>_xlfn.XLOOKUP(P!C833,'Banco de Dados'!$B$3:$B$274,'Banco de Dados'!$K$3:$K$274,"")</f>
        <v/>
      </c>
      <c r="B833" s="2">
        <v>0</v>
      </c>
      <c r="C833" s="2">
        <v>0</v>
      </c>
      <c r="D833" s="2">
        <v>0</v>
      </c>
      <c r="E833" s="2">
        <v>0</v>
      </c>
      <c r="F833" s="32" t="e">
        <f t="shared" si="73"/>
        <v>#DIV/0!</v>
      </c>
      <c r="G833" s="3" t="e">
        <f t="shared" si="72"/>
        <v>#VALUE!</v>
      </c>
      <c r="H833" s="3" t="e">
        <f t="shared" si="72"/>
        <v>#VALUE!</v>
      </c>
      <c r="J833" s="7"/>
      <c r="K833" s="165" t="s">
        <v>218</v>
      </c>
      <c r="L833" s="166"/>
      <c r="M833" s="167"/>
    </row>
    <row r="834" spans="1:13" x14ac:dyDescent="0.25">
      <c r="A834" s="28" t="str">
        <f>_xlfn.XLOOKUP(P!C834,'Banco de Dados'!$B$3:$B$274,'Banco de Dados'!$K$3:$K$274,"")</f>
        <v/>
      </c>
      <c r="B834" s="2">
        <v>0</v>
      </c>
      <c r="C834" s="2">
        <v>0</v>
      </c>
      <c r="D834" s="2">
        <v>0</v>
      </c>
      <c r="E834" s="2">
        <v>0</v>
      </c>
      <c r="F834" s="32" t="e">
        <f t="shared" si="73"/>
        <v>#DIV/0!</v>
      </c>
      <c r="G834" s="3" t="e">
        <f t="shared" si="72"/>
        <v>#VALUE!</v>
      </c>
      <c r="H834" s="3" t="e">
        <f t="shared" si="72"/>
        <v>#VALUE!</v>
      </c>
      <c r="J834" s="7"/>
      <c r="K834" s="104" t="s">
        <v>236</v>
      </c>
      <c r="L834" s="108" t="str">
        <f>K825</f>
        <v/>
      </c>
      <c r="M834" s="109" t="str">
        <f>M825</f>
        <v/>
      </c>
    </row>
    <row r="835" spans="1:13" x14ac:dyDescent="0.25">
      <c r="A835" s="28" t="str">
        <f>_xlfn.XLOOKUP(P!C835,'Banco de Dados'!$B$3:$B$274,'Banco de Dados'!$K$3:$K$274,"")</f>
        <v/>
      </c>
      <c r="B835" s="2">
        <v>0</v>
      </c>
      <c r="C835" s="2">
        <v>0</v>
      </c>
      <c r="D835" s="2">
        <v>0</v>
      </c>
      <c r="E835" s="2">
        <v>0</v>
      </c>
      <c r="F835" s="32" t="e">
        <f t="shared" si="73"/>
        <v>#DIV/0!</v>
      </c>
      <c r="G835" s="3" t="e">
        <f t="shared" si="72"/>
        <v>#VALUE!</v>
      </c>
      <c r="H835" s="3" t="e">
        <f t="shared" si="72"/>
        <v>#VALUE!</v>
      </c>
      <c r="J835" s="7"/>
      <c r="K835" s="104" t="s">
        <v>237</v>
      </c>
      <c r="L835" s="105">
        <f>$L$9</f>
        <v>1.988</v>
      </c>
      <c r="M835" s="106">
        <f>$L$10</f>
        <v>3.4000000000000002E-2</v>
      </c>
    </row>
    <row r="836" spans="1:13" x14ac:dyDescent="0.25">
      <c r="A836" s="28" t="str">
        <f>_xlfn.XLOOKUP(P!C836,'Banco de Dados'!$B$3:$B$274,'Banco de Dados'!$K$3:$K$274,"")</f>
        <v/>
      </c>
      <c r="B836" s="2">
        <v>0</v>
      </c>
      <c r="C836" s="2">
        <v>0</v>
      </c>
      <c r="D836" s="2">
        <v>0</v>
      </c>
      <c r="E836" s="2">
        <v>0</v>
      </c>
      <c r="F836" s="32" t="e">
        <f t="shared" si="73"/>
        <v>#DIV/0!</v>
      </c>
      <c r="G836" s="3" t="e">
        <f t="shared" si="72"/>
        <v>#VALUE!</v>
      </c>
      <c r="H836" s="3" t="e">
        <f t="shared" si="72"/>
        <v>#VALUE!</v>
      </c>
      <c r="J836" s="7"/>
      <c r="K836" s="104" t="s">
        <v>238</v>
      </c>
      <c r="L836" s="105">
        <f>$M$11</f>
        <v>1257</v>
      </c>
      <c r="M836" s="106">
        <f>$M$12</f>
        <v>118</v>
      </c>
    </row>
    <row r="837" spans="1:13" x14ac:dyDescent="0.25">
      <c r="A837" s="28" t="str">
        <f>_xlfn.XLOOKUP(P!C837,'Banco de Dados'!$B$3:$B$274,'Banco de Dados'!$K$3:$K$274,"")</f>
        <v/>
      </c>
      <c r="B837" s="2">
        <v>0</v>
      </c>
      <c r="C837" s="2">
        <v>0</v>
      </c>
      <c r="D837" s="2">
        <v>0</v>
      </c>
      <c r="E837" s="2">
        <v>0</v>
      </c>
      <c r="F837" s="32" t="e">
        <f t="shared" si="73"/>
        <v>#DIV/0!</v>
      </c>
      <c r="G837" s="3" t="e">
        <f t="shared" si="72"/>
        <v>#VALUE!</v>
      </c>
      <c r="H837" s="3" t="e">
        <f t="shared" si="72"/>
        <v>#VALUE!</v>
      </c>
      <c r="J837" s="7"/>
      <c r="K837" s="69" t="s">
        <v>217</v>
      </c>
      <c r="L837" s="110" t="e">
        <f>SQRT(((M834/L834)^2)+((M835/L835)^2)+((M836/L836)^2))</f>
        <v>#VALUE!</v>
      </c>
      <c r="M837" s="71" t="str">
        <f>M846</f>
        <v>mg/kg</v>
      </c>
    </row>
    <row r="838" spans="1:13" x14ac:dyDescent="0.25">
      <c r="A838" s="28" t="str">
        <f>_xlfn.XLOOKUP(P!C838,'Banco de Dados'!$B$3:$B$274,'Banco de Dados'!$K$3:$K$274,"")</f>
        <v/>
      </c>
      <c r="B838" s="2">
        <v>0</v>
      </c>
      <c r="C838" s="2">
        <v>0</v>
      </c>
      <c r="D838" s="2">
        <v>0</v>
      </c>
      <c r="E838" s="2">
        <v>0</v>
      </c>
      <c r="F838" s="32" t="e">
        <f t="shared" si="73"/>
        <v>#DIV/0!</v>
      </c>
      <c r="G838" s="3" t="e">
        <f t="shared" si="72"/>
        <v>#VALUE!</v>
      </c>
      <c r="H838" s="3" t="e">
        <f t="shared" si="72"/>
        <v>#VALUE!</v>
      </c>
      <c r="J838" s="7"/>
    </row>
    <row r="839" spans="1:13" x14ac:dyDescent="0.25">
      <c r="A839" s="28" t="str">
        <f>_xlfn.XLOOKUP(P!C839,'Banco de Dados'!$B$3:$B$274,'Banco de Dados'!$K$3:$K$274,"")</f>
        <v/>
      </c>
      <c r="B839" s="2">
        <v>0</v>
      </c>
      <c r="C839" s="2">
        <v>0</v>
      </c>
      <c r="D839" s="2">
        <v>0</v>
      </c>
      <c r="E839" s="2">
        <v>0</v>
      </c>
      <c r="F839" s="32" t="e">
        <f t="shared" si="73"/>
        <v>#DIV/0!</v>
      </c>
      <c r="G839" s="3" t="e">
        <f t="shared" si="72"/>
        <v>#VALUE!</v>
      </c>
      <c r="H839" s="3" t="e">
        <f t="shared" si="72"/>
        <v>#VALUE!</v>
      </c>
      <c r="J839" s="7"/>
    </row>
    <row r="840" spans="1:13" x14ac:dyDescent="0.25">
      <c r="A840" s="28" t="str">
        <f>_xlfn.XLOOKUP(P!C840,'Banco de Dados'!$B$3:$B$274,'Banco de Dados'!$K$3:$K$274,"")</f>
        <v/>
      </c>
      <c r="B840" s="2">
        <v>0</v>
      </c>
      <c r="C840" s="2">
        <v>0</v>
      </c>
      <c r="D840" s="2">
        <v>0</v>
      </c>
      <c r="E840" s="2">
        <v>0</v>
      </c>
      <c r="F840" s="32" t="e">
        <f t="shared" si="73"/>
        <v>#DIV/0!</v>
      </c>
      <c r="G840" s="3" t="e">
        <f t="shared" si="72"/>
        <v>#VALUE!</v>
      </c>
      <c r="H840" s="3" t="e">
        <f t="shared" si="72"/>
        <v>#VALUE!</v>
      </c>
      <c r="J840" s="7"/>
    </row>
    <row r="841" spans="1:13" x14ac:dyDescent="0.25">
      <c r="A841" s="28" t="str">
        <f>_xlfn.XLOOKUP(P!C841,'Banco de Dados'!$B$3:$B$274,'Banco de Dados'!$K$3:$K$274,"")</f>
        <v/>
      </c>
      <c r="B841" s="2">
        <v>0</v>
      </c>
      <c r="C841" s="2">
        <v>0</v>
      </c>
      <c r="D841" s="2">
        <v>0</v>
      </c>
      <c r="E841" s="2">
        <v>0</v>
      </c>
      <c r="F841" s="32" t="e">
        <f t="shared" si="73"/>
        <v>#DIV/0!</v>
      </c>
      <c r="G841" s="3" t="e">
        <f t="shared" si="72"/>
        <v>#VALUE!</v>
      </c>
      <c r="H841" s="3" t="e">
        <f t="shared" si="72"/>
        <v>#VALUE!</v>
      </c>
      <c r="J841" s="7"/>
    </row>
    <row r="842" spans="1:13" x14ac:dyDescent="0.25">
      <c r="A842" s="28" t="str">
        <f>_xlfn.XLOOKUP(P!C842,'Banco de Dados'!$B$3:$B$274,'Banco de Dados'!$K$3:$K$274,"")</f>
        <v/>
      </c>
      <c r="B842" s="2">
        <v>0</v>
      </c>
      <c r="C842" s="2">
        <v>0</v>
      </c>
      <c r="D842" s="2">
        <v>0</v>
      </c>
      <c r="E842" s="2">
        <v>0</v>
      </c>
      <c r="F842" s="32" t="e">
        <f t="shared" si="73"/>
        <v>#DIV/0!</v>
      </c>
      <c r="G842" s="3" t="e">
        <f t="shared" si="72"/>
        <v>#VALUE!</v>
      </c>
      <c r="H842" s="3" t="e">
        <f t="shared" si="72"/>
        <v>#VALUE!</v>
      </c>
      <c r="J842" s="7"/>
    </row>
    <row r="843" spans="1:13" x14ac:dyDescent="0.25">
      <c r="A843" s="28" t="str">
        <f>_xlfn.XLOOKUP(P!C843,'Banco de Dados'!$B$3:$B$274,'Banco de Dados'!$K$3:$K$274,"")</f>
        <v/>
      </c>
      <c r="B843" s="2">
        <v>0</v>
      </c>
      <c r="C843" s="2">
        <v>0</v>
      </c>
      <c r="D843" s="2">
        <v>0</v>
      </c>
      <c r="E843" s="2">
        <v>0</v>
      </c>
      <c r="F843" s="32" t="e">
        <f t="shared" si="73"/>
        <v>#DIV/0!</v>
      </c>
      <c r="G843" s="3" t="e">
        <f t="shared" si="72"/>
        <v>#VALUE!</v>
      </c>
      <c r="H843" s="3" t="e">
        <f t="shared" si="72"/>
        <v>#VALUE!</v>
      </c>
      <c r="J843" s="7"/>
    </row>
    <row r="844" spans="1:13" x14ac:dyDescent="0.25">
      <c r="A844" s="28" t="str">
        <f>_xlfn.XLOOKUP(P!C844,'Banco de Dados'!$B$3:$B$274,'Banco de Dados'!$K$3:$K$274,"")</f>
        <v/>
      </c>
      <c r="B844" s="2">
        <v>0</v>
      </c>
      <c r="C844" s="2">
        <v>0</v>
      </c>
      <c r="D844" s="2">
        <v>0</v>
      </c>
      <c r="E844" s="17">
        <v>0</v>
      </c>
      <c r="F844" s="32" t="e">
        <f t="shared" si="73"/>
        <v>#DIV/0!</v>
      </c>
      <c r="G844" s="3" t="e">
        <f t="shared" si="72"/>
        <v>#VALUE!</v>
      </c>
      <c r="H844" s="3" t="e">
        <f t="shared" si="72"/>
        <v>#VALUE!</v>
      </c>
      <c r="J844" s="7"/>
    </row>
    <row r="845" spans="1:13" ht="15.75" x14ac:dyDescent="0.25">
      <c r="A845" s="28" t="str">
        <f>_xlfn.XLOOKUP(P!C845,'Banco de Dados'!$B$3:$B$274,'Banco de Dados'!$K$3:$K$274,"")</f>
        <v/>
      </c>
      <c r="B845" s="2">
        <v>0</v>
      </c>
      <c r="C845" s="2">
        <v>0</v>
      </c>
      <c r="D845" s="2">
        <v>0</v>
      </c>
      <c r="E845" s="2">
        <v>0</v>
      </c>
      <c r="F845" s="32" t="e">
        <f t="shared" si="73"/>
        <v>#DIV/0!</v>
      </c>
      <c r="G845" s="3" t="e">
        <f t="shared" si="72"/>
        <v>#VALUE!</v>
      </c>
      <c r="H845" s="3" t="e">
        <f t="shared" si="72"/>
        <v>#VALUE!</v>
      </c>
      <c r="J845" s="7"/>
      <c r="K845" s="101" t="s">
        <v>216</v>
      </c>
      <c r="L845" s="102">
        <f>K823</f>
        <v>0</v>
      </c>
      <c r="M845" s="103" t="str">
        <f>M823</f>
        <v>Cromo</v>
      </c>
    </row>
    <row r="846" spans="1:13" x14ac:dyDescent="0.25">
      <c r="A846" s="28" t="str">
        <f>_xlfn.XLOOKUP(P!C846,'Banco de Dados'!$B$3:$B$274,'Banco de Dados'!$K$3:$K$274,"")</f>
        <v/>
      </c>
      <c r="B846" s="2">
        <v>0</v>
      </c>
      <c r="C846" s="2">
        <v>0</v>
      </c>
      <c r="D846" s="2">
        <v>0</v>
      </c>
      <c r="E846" s="2">
        <v>0</v>
      </c>
      <c r="F846" s="32" t="e">
        <f t="shared" si="73"/>
        <v>#DIV/0!</v>
      </c>
      <c r="G846" s="3" t="e">
        <f t="shared" si="72"/>
        <v>#VALUE!</v>
      </c>
      <c r="H846" s="3" t="e">
        <f t="shared" si="72"/>
        <v>#VALUE!</v>
      </c>
      <c r="J846" s="7"/>
      <c r="K846" s="68" t="s">
        <v>68</v>
      </c>
      <c r="L846" s="29" t="e">
        <f>(K829*M831)/M829</f>
        <v>#VALUE!</v>
      </c>
      <c r="M846" s="66" t="str">
        <f>$M$9</f>
        <v>mg/kg</v>
      </c>
    </row>
    <row r="847" spans="1:13" x14ac:dyDescent="0.25">
      <c r="A847" s="28" t="str">
        <f>_xlfn.XLOOKUP(P!C847,'Banco de Dados'!$B$3:$B$274,'Banco de Dados'!$K$3:$K$274,"")</f>
        <v/>
      </c>
      <c r="B847" s="2">
        <v>0</v>
      </c>
      <c r="C847" s="2">
        <v>0</v>
      </c>
      <c r="D847" s="2">
        <v>0</v>
      </c>
      <c r="E847" s="2">
        <v>0</v>
      </c>
      <c r="F847" s="32" t="e">
        <f t="shared" si="73"/>
        <v>#DIV/0!</v>
      </c>
      <c r="G847" s="3" t="e">
        <f t="shared" si="72"/>
        <v>#VALUE!</v>
      </c>
      <c r="H847" s="3" t="e">
        <f t="shared" si="72"/>
        <v>#VALUE!</v>
      </c>
      <c r="J847" s="7"/>
      <c r="K847" s="111" t="s">
        <v>246</v>
      </c>
      <c r="L847" s="126" t="e">
        <f>SQRT(((M834/L834)^2)+((M835/L835)^2)+((M836/L836)^2))</f>
        <v>#VALUE!</v>
      </c>
      <c r="M847" s="66"/>
    </row>
    <row r="848" spans="1:13" x14ac:dyDescent="0.25">
      <c r="A848" s="28" t="str">
        <f>_xlfn.XLOOKUP(P!C848,'Banco de Dados'!$B$3:$B$274,'Banco de Dados'!$K$3:$K$274,"")</f>
        <v/>
      </c>
      <c r="B848" s="2">
        <v>0</v>
      </c>
      <c r="C848" s="2">
        <v>0</v>
      </c>
      <c r="D848" s="2">
        <v>0</v>
      </c>
      <c r="E848" s="2">
        <v>0</v>
      </c>
      <c r="F848" s="32" t="e">
        <f t="shared" si="73"/>
        <v>#DIV/0!</v>
      </c>
      <c r="G848" s="3" t="e">
        <f t="shared" si="72"/>
        <v>#VALUE!</v>
      </c>
      <c r="H848" s="3" t="e">
        <f t="shared" si="72"/>
        <v>#VALUE!</v>
      </c>
      <c r="J848" s="7"/>
      <c r="K848" s="69" t="s">
        <v>247</v>
      </c>
      <c r="L848" s="127" t="e">
        <f>L847*L846</f>
        <v>#VALUE!</v>
      </c>
      <c r="M848" s="71" t="str">
        <f>$M$9</f>
        <v>mg/kg</v>
      </c>
    </row>
    <row r="849" spans="1:14" x14ac:dyDescent="0.25">
      <c r="A849" s="28" t="str">
        <f>_xlfn.XLOOKUP(P!C849,'Banco de Dados'!$B$3:$B$274,'Banco de Dados'!$K$3:$K$274,"")</f>
        <v/>
      </c>
      <c r="B849" s="2">
        <v>0</v>
      </c>
      <c r="C849" s="2">
        <v>0</v>
      </c>
      <c r="D849" s="2">
        <v>0</v>
      </c>
      <c r="E849" s="2">
        <v>0</v>
      </c>
      <c r="F849" s="32" t="e">
        <f t="shared" si="73"/>
        <v>#DIV/0!</v>
      </c>
      <c r="G849" s="3" t="e">
        <f t="shared" si="72"/>
        <v>#VALUE!</v>
      </c>
      <c r="H849" s="3" t="e">
        <f t="shared" si="72"/>
        <v>#VALUE!</v>
      </c>
      <c r="J849" s="7"/>
      <c r="K849" s="123"/>
      <c r="L849" s="124"/>
    </row>
    <row r="850" spans="1:14" x14ac:dyDescent="0.25">
      <c r="A850" s="28" t="str">
        <f>_xlfn.XLOOKUP(P!C850,'Banco de Dados'!$B$3:$B$274,'Banco de Dados'!$K$3:$K$274,"")</f>
        <v/>
      </c>
      <c r="B850" s="2">
        <v>0</v>
      </c>
      <c r="C850" s="2">
        <v>0</v>
      </c>
      <c r="D850" s="2">
        <v>0</v>
      </c>
      <c r="E850" s="2">
        <v>0</v>
      </c>
      <c r="F850" s="32" t="e">
        <f t="shared" si="73"/>
        <v>#DIV/0!</v>
      </c>
      <c r="G850" s="3" t="e">
        <f t="shared" si="72"/>
        <v>#VALUE!</v>
      </c>
      <c r="H850" s="3" t="e">
        <f t="shared" si="72"/>
        <v>#VALUE!</v>
      </c>
      <c r="J850" s="7"/>
    </row>
    <row r="851" spans="1:14" x14ac:dyDescent="0.25">
      <c r="A851" s="28" t="str">
        <f>_xlfn.XLOOKUP(P!C851,'Banco de Dados'!$B$3:$B$274,'Banco de Dados'!$K$3:$K$274,"")</f>
        <v/>
      </c>
      <c r="B851" s="2">
        <v>0</v>
      </c>
      <c r="C851" s="2">
        <v>0</v>
      </c>
      <c r="D851" s="2">
        <v>0</v>
      </c>
      <c r="E851" s="2">
        <v>0</v>
      </c>
      <c r="F851" s="32" t="e">
        <f t="shared" si="73"/>
        <v>#DIV/0!</v>
      </c>
      <c r="G851" s="3" t="e">
        <f t="shared" si="72"/>
        <v>#VALUE!</v>
      </c>
      <c r="H851" s="3" t="e">
        <f t="shared" si="72"/>
        <v>#VALUE!</v>
      </c>
      <c r="J851" s="7"/>
    </row>
    <row r="852" spans="1:14" x14ac:dyDescent="0.25">
      <c r="A852" s="28" t="str">
        <f>_xlfn.XLOOKUP(P!C852,'Banco de Dados'!$B$3:$B$274,'Banco de Dados'!$K$3:$K$274,"")</f>
        <v/>
      </c>
      <c r="B852" s="2">
        <v>0</v>
      </c>
      <c r="C852" s="2">
        <v>0</v>
      </c>
      <c r="D852" s="2">
        <v>0</v>
      </c>
      <c r="E852" s="2">
        <v>0</v>
      </c>
      <c r="F852" s="32" t="e">
        <f t="shared" si="73"/>
        <v>#DIV/0!</v>
      </c>
      <c r="G852" s="3" t="e">
        <f t="shared" ref="G852:H854" si="74">D852*$E$822</f>
        <v>#VALUE!</v>
      </c>
      <c r="H852" s="3" t="e">
        <f t="shared" si="74"/>
        <v>#VALUE!</v>
      </c>
      <c r="J852" s="7"/>
    </row>
    <row r="853" spans="1:14" x14ac:dyDescent="0.25">
      <c r="A853" s="28" t="str">
        <f>_xlfn.XLOOKUP(P!C853,'Banco de Dados'!$B$3:$B$274,'Banco de Dados'!$K$3:$K$274,"")</f>
        <v/>
      </c>
      <c r="B853" s="2">
        <v>0</v>
      </c>
      <c r="C853" s="2">
        <v>0</v>
      </c>
      <c r="D853" s="2">
        <v>0</v>
      </c>
      <c r="E853" s="2">
        <v>0</v>
      </c>
      <c r="F853" s="32" t="e">
        <f t="shared" si="73"/>
        <v>#DIV/0!</v>
      </c>
      <c r="G853" s="3" t="e">
        <f t="shared" si="74"/>
        <v>#VALUE!</v>
      </c>
      <c r="H853" s="3" t="e">
        <f t="shared" si="74"/>
        <v>#VALUE!</v>
      </c>
      <c r="J853" s="7"/>
    </row>
    <row r="854" spans="1:14" x14ac:dyDescent="0.25">
      <c r="A854" s="28" t="str">
        <f>_xlfn.XLOOKUP(P!C854,'Banco de Dados'!$B$3:$B$274,'Banco de Dados'!$K$3:$K$274,"")</f>
        <v/>
      </c>
      <c r="B854" s="2">
        <v>0</v>
      </c>
      <c r="C854" s="2">
        <v>0</v>
      </c>
      <c r="D854" s="2">
        <v>0</v>
      </c>
      <c r="E854" s="2">
        <v>0</v>
      </c>
      <c r="F854" s="32" t="e">
        <f t="shared" si="73"/>
        <v>#DIV/0!</v>
      </c>
      <c r="G854" s="3" t="e">
        <f t="shared" si="74"/>
        <v>#VALUE!</v>
      </c>
      <c r="H854" s="3" t="e">
        <f t="shared" si="74"/>
        <v>#VALUE!</v>
      </c>
      <c r="J854" s="7"/>
    </row>
    <row r="855" spans="1:14" x14ac:dyDescent="0.25">
      <c r="A855" s="21"/>
      <c r="B855" s="21"/>
      <c r="C855" s="21"/>
      <c r="D855" s="21"/>
      <c r="E855" s="21"/>
      <c r="F855" s="77"/>
      <c r="G855" s="21"/>
      <c r="H855" s="21"/>
      <c r="J855" s="21"/>
      <c r="K855" s="21"/>
      <c r="L855" s="21"/>
      <c r="M855" s="21"/>
      <c r="N855" s="21"/>
    </row>
  </sheetData>
  <mergeCells count="90">
    <mergeCell ref="K6:M6"/>
    <mergeCell ref="P6:S6"/>
    <mergeCell ref="V6:X6"/>
    <mergeCell ref="A1:F3"/>
    <mergeCell ref="J2:N4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{3D0A88F9-DBB3-4C1D-BEC1-765D7F2C9121}</x14:id>
        </ext>
      </extLst>
    </cfRule>
  </conditionalFormatting>
  <dataValidations count="1">
    <dataValidation type="list" allowBlank="1" showInputMessage="1" showErrorMessage="1" sqref="M9" xr:uid="{9AF6410D-D521-43E1-9FE5-CF7794CE7A33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0A88F9-DBB3-4C1D-BEC1-765D7F2C91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884FE52-09B8-46DF-9A4A-C06C4A80623B}">
          <x14:formula1>
            <xm:f>Padrões!$B$5:$B$23</xm:f>
          </x14:formula1>
          <xm:sqref>M8</xm:sqref>
        </x14:dataValidation>
        <x14:dataValidation type="list" allowBlank="1" showInputMessage="1" showErrorMessage="1" xr:uid="{D3D21406-9B93-45EC-903A-1BA65C4E1A63}">
          <x14:formula1>
            <xm:f>'Banco de Dados'!$C$296:$C$377</xm:f>
          </x14:formula1>
          <xm:sqref>B4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B3325-763C-4F88-AF24-8EA0FC19B80E}">
  <dimension ref="A1:AL855"/>
  <sheetViews>
    <sheetView topLeftCell="M1" workbookViewId="0">
      <selection activeCell="W21" sqref="W21"/>
    </sheetView>
  </sheetViews>
  <sheetFormatPr defaultColWidth="9.140625" defaultRowHeight="15" x14ac:dyDescent="0.25"/>
  <cols>
    <col min="1" max="1" width="11.28515625" style="2" bestFit="1" customWidth="1"/>
    <col min="2" max="2" width="9.140625" style="2"/>
    <col min="3" max="3" width="12.42578125" style="2" bestFit="1" customWidth="1"/>
    <col min="4" max="4" width="10" style="2" bestFit="1" customWidth="1"/>
    <col min="5" max="5" width="9.140625" style="2"/>
    <col min="6" max="6" width="9.140625" style="32"/>
    <col min="7" max="7" width="12.140625" style="2" bestFit="1" customWidth="1"/>
    <col min="8" max="8" width="10.7109375" style="2" bestFit="1" customWidth="1"/>
    <col min="9" max="9" width="1.5703125" style="67" customWidth="1"/>
    <col min="10" max="10" width="13.140625" bestFit="1" customWidth="1"/>
    <col min="11" max="11" width="20.7109375" style="2" bestFit="1" customWidth="1"/>
    <col min="12" max="12" width="13.140625" style="2" bestFit="1" customWidth="1"/>
    <col min="13" max="13" width="18.5703125" style="2" bestFit="1" customWidth="1"/>
    <col min="14" max="14" width="9.140625" style="2"/>
    <col min="15" max="15" width="1.7109375" style="67" customWidth="1"/>
    <col min="16" max="16" width="10.140625" style="7" customWidth="1"/>
    <col min="17" max="17" width="13.140625" style="2" bestFit="1" customWidth="1"/>
    <col min="18" max="18" width="2" style="2" bestFit="1" customWidth="1"/>
    <col min="19" max="19" width="11.140625" style="2" customWidth="1"/>
    <col min="20" max="20" width="13.7109375" style="2" bestFit="1" customWidth="1"/>
    <col min="21" max="21" width="2.42578125" style="67" customWidth="1"/>
    <col min="22" max="23" width="9.140625" style="7"/>
    <col min="24" max="24" width="13.140625" bestFit="1" customWidth="1"/>
    <col min="25" max="25" width="12" bestFit="1" customWidth="1"/>
    <col min="31" max="31" width="2.42578125" style="67" customWidth="1"/>
    <col min="34" max="37" width="9.140625" hidden="1" customWidth="1"/>
  </cols>
  <sheetData>
    <row r="1" spans="1:38" ht="15" customHeight="1" thickBot="1" x14ac:dyDescent="0.3">
      <c r="A1" s="185" t="str">
        <f>_xlfn.XLOOKUP(B4,'Banco de Dados'!C284:C377,'Banco de Dados'!B284:B377,"")</f>
        <v>Manganês</v>
      </c>
      <c r="B1" s="186"/>
      <c r="C1" s="186"/>
      <c r="D1" s="186"/>
      <c r="E1" s="186"/>
      <c r="F1" s="186"/>
      <c r="I1"/>
      <c r="J1" s="85" t="s">
        <v>228</v>
      </c>
      <c r="L1" s="14"/>
      <c r="M1" s="14"/>
      <c r="N1" s="14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185"/>
      <c r="B2" s="186"/>
      <c r="C2" s="186"/>
      <c r="D2" s="186"/>
      <c r="E2" s="186"/>
      <c r="F2" s="186"/>
      <c r="I2"/>
      <c r="J2" s="187" t="s">
        <v>235</v>
      </c>
      <c r="K2" s="188"/>
      <c r="L2" s="188"/>
      <c r="M2" s="188"/>
      <c r="N2" s="189"/>
      <c r="O2"/>
      <c r="P2" s="14"/>
      <c r="Q2" s="14"/>
      <c r="R2" s="14"/>
      <c r="S2" s="14"/>
      <c r="T2" s="14"/>
      <c r="U2"/>
      <c r="V2" s="14"/>
      <c r="W2" s="14"/>
      <c r="X2" s="14"/>
      <c r="Y2" s="14"/>
      <c r="Z2" s="14"/>
      <c r="AA2" s="14"/>
      <c r="AB2" s="14"/>
      <c r="AC2" s="14"/>
      <c r="AE2"/>
      <c r="AG2" s="168"/>
      <c r="AH2" s="168"/>
      <c r="AI2" s="168"/>
      <c r="AJ2" s="168"/>
      <c r="AK2" s="168"/>
      <c r="AL2" s="168"/>
    </row>
    <row r="3" spans="1:38" ht="30" customHeight="1" x14ac:dyDescent="0.25">
      <c r="A3" s="185"/>
      <c r="B3" s="186"/>
      <c r="C3" s="186"/>
      <c r="D3" s="186"/>
      <c r="E3" s="186"/>
      <c r="F3" s="186"/>
      <c r="I3"/>
      <c r="J3" s="190"/>
      <c r="K3" s="191"/>
      <c r="L3" s="191"/>
      <c r="M3" s="191"/>
      <c r="N3" s="192"/>
      <c r="O3"/>
      <c r="U3"/>
      <c r="X3" s="2"/>
      <c r="Y3" s="7"/>
      <c r="Z3" s="7"/>
      <c r="AA3" s="2"/>
      <c r="AB3" s="7"/>
      <c r="AC3" s="7"/>
      <c r="AD3" s="2"/>
      <c r="AE3"/>
      <c r="AF3" s="7"/>
      <c r="AG3" s="2"/>
      <c r="AH3" s="7"/>
      <c r="AI3" s="7"/>
      <c r="AJ3" s="2"/>
      <c r="AK3" s="7"/>
      <c r="AL3" s="7"/>
    </row>
    <row r="4" spans="1:38" ht="16.5" thickBot="1" x14ac:dyDescent="0.3">
      <c r="A4" s="91" t="s">
        <v>64</v>
      </c>
      <c r="B4" s="169" t="s">
        <v>14</v>
      </c>
      <c r="C4" s="170"/>
      <c r="D4" s="170"/>
      <c r="E4" s="170"/>
      <c r="F4" s="170"/>
      <c r="I4"/>
      <c r="J4" s="193"/>
      <c r="K4" s="194"/>
      <c r="L4" s="194"/>
      <c r="M4" s="194"/>
      <c r="N4" s="195"/>
      <c r="O4"/>
      <c r="U4"/>
      <c r="X4" s="2"/>
      <c r="Y4" s="7"/>
      <c r="Z4" s="7"/>
      <c r="AA4" s="2"/>
      <c r="AB4" s="7"/>
      <c r="AC4" s="7"/>
      <c r="AD4" s="2"/>
      <c r="AE4"/>
      <c r="AF4" s="7"/>
      <c r="AG4" s="2"/>
      <c r="AH4" s="7"/>
      <c r="AI4" s="7"/>
      <c r="AJ4" s="2"/>
      <c r="AK4" s="7"/>
      <c r="AL4" s="7"/>
    </row>
    <row r="5" spans="1:38" ht="8.4499999999999993" customHeight="1" x14ac:dyDescent="0.25">
      <c r="A5" s="43"/>
      <c r="B5" s="43"/>
      <c r="C5" s="43"/>
      <c r="D5" s="43"/>
      <c r="E5" s="43"/>
      <c r="F5" s="75"/>
      <c r="G5" s="43"/>
      <c r="H5" s="43"/>
      <c r="J5" s="43"/>
      <c r="K5" s="43"/>
      <c r="L5" s="43"/>
      <c r="M5" s="43"/>
      <c r="N5" s="43"/>
      <c r="P5" s="43"/>
      <c r="Q5" s="43"/>
      <c r="R5" s="43"/>
      <c r="S5" s="43"/>
      <c r="T5" s="43"/>
      <c r="V5" s="43"/>
      <c r="W5" s="43"/>
      <c r="X5" s="44"/>
      <c r="Y5" s="43"/>
      <c r="Z5" s="43"/>
      <c r="AA5" s="43"/>
      <c r="AB5" s="43"/>
      <c r="AC5" s="43"/>
      <c r="AD5" s="43"/>
      <c r="AF5" s="7" t="s">
        <v>208</v>
      </c>
      <c r="AG5" s="2"/>
      <c r="AH5" s="7"/>
      <c r="AI5" s="7"/>
      <c r="AJ5" s="2"/>
      <c r="AK5" s="7"/>
      <c r="AL5" s="7"/>
    </row>
    <row r="6" spans="1:38" ht="19.149999999999999" customHeight="1" x14ac:dyDescent="0.3">
      <c r="A6" s="36" t="str">
        <f>'Nome das Amostras'!A4</f>
        <v>ab</v>
      </c>
      <c r="B6" s="164" t="str">
        <f>VLOOKUP(A6,'Nome das Amostras'!$A$3:$D$28,2,FALSE)</f>
        <v>Pd</v>
      </c>
      <c r="C6" s="164"/>
      <c r="D6" s="37" t="s">
        <v>65</v>
      </c>
      <c r="E6" s="38">
        <f>'Banco de Dados'!$O$13/'Banco de Dados'!O13</f>
        <v>1</v>
      </c>
      <c r="F6" s="73"/>
      <c r="J6" s="14"/>
      <c r="K6" s="179" t="s">
        <v>214</v>
      </c>
      <c r="L6" s="179"/>
      <c r="M6" s="179"/>
      <c r="P6" s="180" t="s">
        <v>262</v>
      </c>
      <c r="Q6" s="181"/>
      <c r="R6" s="181"/>
      <c r="S6" s="181"/>
      <c r="T6" s="152" t="str">
        <f>M9</f>
        <v>mg/kg</v>
      </c>
      <c r="V6" s="182" t="s">
        <v>248</v>
      </c>
      <c r="W6" s="183"/>
      <c r="X6" s="184"/>
      <c r="Y6" s="129" t="str">
        <f>B4</f>
        <v>Mn</v>
      </c>
      <c r="Z6" s="14"/>
      <c r="AA6" s="14"/>
      <c r="AB6" s="14"/>
      <c r="AC6" s="14"/>
      <c r="AD6" s="14"/>
      <c r="AF6" s="7"/>
      <c r="AG6" s="2"/>
      <c r="AH6" s="7" t="s">
        <v>142</v>
      </c>
      <c r="AI6" s="7"/>
      <c r="AJ6" s="2"/>
      <c r="AK6" s="7"/>
      <c r="AL6" s="7"/>
    </row>
    <row r="7" spans="1:38" ht="15.75" x14ac:dyDescent="0.25">
      <c r="A7" s="107" t="s">
        <v>1</v>
      </c>
      <c r="B7" s="107" t="s">
        <v>0</v>
      </c>
      <c r="C7" s="107" t="s">
        <v>212</v>
      </c>
      <c r="D7" s="107" t="s">
        <v>209</v>
      </c>
      <c r="E7" s="107" t="s">
        <v>213</v>
      </c>
      <c r="F7" s="76" t="s">
        <v>219</v>
      </c>
      <c r="J7" s="7"/>
      <c r="K7" s="171" t="s">
        <v>144</v>
      </c>
      <c r="L7" s="172"/>
      <c r="M7" s="5" t="str">
        <f>$B$4</f>
        <v>Mn</v>
      </c>
      <c r="P7" s="117" t="s">
        <v>243</v>
      </c>
      <c r="Q7" s="118" t="s">
        <v>68</v>
      </c>
      <c r="R7" s="122" t="s">
        <v>241</v>
      </c>
      <c r="S7" s="118" t="s">
        <v>143</v>
      </c>
      <c r="T7" s="117" t="s">
        <v>242</v>
      </c>
      <c r="V7" s="173" t="s">
        <v>249</v>
      </c>
      <c r="W7" s="174"/>
      <c r="X7" s="29">
        <v>8824</v>
      </c>
      <c r="Y7" s="66" t="s">
        <v>250</v>
      </c>
      <c r="Z7" s="7"/>
      <c r="AA7" s="2"/>
      <c r="AB7" s="7"/>
      <c r="AC7" s="7"/>
      <c r="AD7" s="2"/>
      <c r="AF7" s="7"/>
      <c r="AG7" s="2"/>
      <c r="AH7" s="7" t="s">
        <v>152</v>
      </c>
      <c r="AI7" s="7">
        <v>34</v>
      </c>
      <c r="AJ7" s="2">
        <f>31</f>
        <v>31</v>
      </c>
      <c r="AK7" s="7">
        <v>33</v>
      </c>
      <c r="AL7" s="7"/>
    </row>
    <row r="8" spans="1:38" ht="15.75" x14ac:dyDescent="0.25">
      <c r="A8" s="28" t="str">
        <f>_xlfn.XLOOKUP(P!C8,'Banco de Dados'!$B$3:$B$274,'Banco de Dados'!$K$3:$K$274,"")</f>
        <v>P</v>
      </c>
      <c r="B8" s="2">
        <f>_xlfn.XLOOKUP(P!C8,'Banco de Dados'!$B$3:$B$274,'Banco de Dados'!$L$3:$L$274,"")</f>
        <v>15</v>
      </c>
      <c r="C8" s="1" cm="1">
        <f t="array" ref="C8:C38">Dados!L5:L35</f>
        <v>2013</v>
      </c>
      <c r="D8" s="2">
        <f>_xlfn.XLOOKUP(P!C8,'Banco de Dados'!$B$3:$B$274,'Banco de Dados'!O$3:O$274,"")</f>
        <v>968</v>
      </c>
      <c r="E8" s="2">
        <f>_xlfn.XLOOKUP(P!C8,'Banco de Dados'!$B$3:$B$274,'Banco de Dados'!P$3:P$274,"")</f>
        <v>104</v>
      </c>
      <c r="F8" s="32">
        <f>(E8*100)/D8</f>
        <v>10.743801652892563</v>
      </c>
      <c r="G8" s="3"/>
      <c r="H8" s="3"/>
      <c r="J8" s="7"/>
      <c r="K8" s="171" t="s">
        <v>145</v>
      </c>
      <c r="L8" s="172"/>
      <c r="M8" s="90" t="s">
        <v>153</v>
      </c>
      <c r="P8" s="112" t="str" cm="1">
        <f t="array" ref="P8:P32">'Nome das Amostras'!A4:A28</f>
        <v>ab</v>
      </c>
      <c r="Q8" s="30" cm="1">
        <f t="array" aca="1" ref="Q8" ca="1">INDIRECT("L"&amp;AJ7)</f>
        <v>246.3</v>
      </c>
      <c r="R8" s="151" t="s">
        <v>241</v>
      </c>
      <c r="S8" s="30" cm="1">
        <f t="array" aca="1" ref="S8" ca="1">INDIRECT("L"&amp;AK7)</f>
        <v>10.637370011090352</v>
      </c>
      <c r="T8" s="114" t="str" cm="1">
        <f t="array" ref="T8:T32">'Nome das Amostras'!B4:B28</f>
        <v>Pd</v>
      </c>
      <c r="V8" s="175" t="s">
        <v>251</v>
      </c>
      <c r="W8" s="176"/>
      <c r="X8" s="29">
        <f>3*SQRT(X7)</f>
        <v>281.80844557961711</v>
      </c>
      <c r="Y8" s="66" t="s">
        <v>250</v>
      </c>
      <c r="Z8" s="7"/>
      <c r="AA8" s="2"/>
      <c r="AB8" s="7"/>
      <c r="AC8" s="7"/>
      <c r="AD8" s="2"/>
      <c r="AF8" s="7"/>
      <c r="AG8" s="2"/>
      <c r="AH8" s="7"/>
      <c r="AI8" s="7">
        <v>34</v>
      </c>
      <c r="AJ8" s="2">
        <v>64</v>
      </c>
      <c r="AK8" s="7">
        <v>66</v>
      </c>
      <c r="AL8" s="7"/>
    </row>
    <row r="9" spans="1:38" ht="15.75" x14ac:dyDescent="0.25">
      <c r="A9" s="28" t="str">
        <f>_xlfn.XLOOKUP(P!C9,'Banco de Dados'!$B$3:$B$274,'Banco de Dados'!$K$3:$K$274,"")</f>
        <v>S</v>
      </c>
      <c r="B9" s="2">
        <f>_xlfn.XLOOKUP(P!C9,'Banco de Dados'!$B$3:$B$274,'Banco de Dados'!$L$3:$L$274,"")</f>
        <v>16</v>
      </c>
      <c r="C9" s="1">
        <v>2307</v>
      </c>
      <c r="D9" s="2">
        <f>_xlfn.XLOOKUP(P!C9,'Banco de Dados'!$B$3:$B$274,'Banco de Dados'!O$3:O$274,"")</f>
        <v>19589</v>
      </c>
      <c r="E9" s="2">
        <f>_xlfn.XLOOKUP(P!C9,'Banco de Dados'!$B$3:$B$274,'Banco de Dados'!P$3:P$274,"")</f>
        <v>183</v>
      </c>
      <c r="F9" s="32">
        <f t="shared" ref="F9:F38" si="0">(E9*100)/D9</f>
        <v>0.93419776405125321</v>
      </c>
      <c r="G9" s="3"/>
      <c r="H9" s="3"/>
      <c r="J9" s="7"/>
      <c r="K9" s="100" t="s">
        <v>244</v>
      </c>
      <c r="L9" s="5">
        <f>IF(M9="mg/kg",VLOOKUP($M$7,Padrões!E4:AQ87,_xlfn.XLOOKUP($M$8,Padrões!B5:B23,Padrões!C5:C23,""),FALSE),VLOOKUP($M$7,Padrões!E4:AQ87,_xlfn.XLOOKUP($M$8,Padrões!B5:B23,Padrões!C5:C23,""),FALSE)/1000)</f>
        <v>246.3</v>
      </c>
      <c r="M9" s="128" t="s">
        <v>142</v>
      </c>
      <c r="P9" s="112" t="str">
        <v>ac</v>
      </c>
      <c r="Q9" s="30" cm="1">
        <f t="array" aca="1" ref="Q9" ca="1">INDIRECT("L"&amp;AJ8)</f>
        <v>82.248588778292714</v>
      </c>
      <c r="R9" s="151" t="s">
        <v>241</v>
      </c>
      <c r="S9" s="30" cm="1">
        <f t="array" aca="1" ref="S9" ca="1">INDIRECT("L"&amp;AK8)</f>
        <v>4.8863928666263297</v>
      </c>
      <c r="T9" s="114" t="str">
        <v>R2</v>
      </c>
      <c r="V9" s="177" t="s">
        <v>252</v>
      </c>
      <c r="W9" s="178"/>
      <c r="X9" s="163">
        <f>(X8*L9)/M11</f>
        <v>10.316501210799599</v>
      </c>
      <c r="Y9" s="71" t="str">
        <f>$M$9</f>
        <v>mg/kg</v>
      </c>
      <c r="Z9" s="7"/>
      <c r="AA9" s="2"/>
      <c r="AB9" s="7"/>
      <c r="AC9" s="7"/>
      <c r="AD9" s="2"/>
      <c r="AF9" s="7"/>
      <c r="AG9" s="2"/>
      <c r="AH9" s="7"/>
      <c r="AI9" s="7"/>
      <c r="AJ9" s="2">
        <v>98</v>
      </c>
      <c r="AK9" s="7">
        <v>100</v>
      </c>
      <c r="AL9" s="7"/>
    </row>
    <row r="10" spans="1:38" ht="15.75" x14ac:dyDescent="0.25">
      <c r="A10" s="28" t="str">
        <f>_xlfn.XLOOKUP(P!C10,'Banco de Dados'!$B$3:$B$274,'Banco de Dados'!$K$3:$K$274,"")</f>
        <v>Cl</v>
      </c>
      <c r="B10" s="2">
        <f>_xlfn.XLOOKUP(P!C10,'Banco de Dados'!$B$3:$B$274,'Banco de Dados'!$L$3:$L$274,"")</f>
        <v>17</v>
      </c>
      <c r="C10" s="1">
        <v>2622</v>
      </c>
      <c r="D10" s="2">
        <f>_xlfn.XLOOKUP(P!C10,'Banco de Dados'!$B$3:$B$274,'Banco de Dados'!O$3:O$274,"")</f>
        <v>29684</v>
      </c>
      <c r="E10" s="2">
        <f>_xlfn.XLOOKUP(P!C10,'Banco de Dados'!$B$3:$B$274,'Banco de Dados'!P$3:P$274,"")</f>
        <v>255</v>
      </c>
      <c r="F10" s="32">
        <f t="shared" si="0"/>
        <v>0.85904864573507611</v>
      </c>
      <c r="G10" s="3"/>
      <c r="H10" s="3"/>
      <c r="J10" s="7"/>
      <c r="K10" s="100" t="s">
        <v>245</v>
      </c>
      <c r="L10" s="5">
        <f>IF(M9="mg/kg",VLOOKUP($M$7,Padrões!E4:AQ87,_xlfn.XLOOKUP($M$8,Padrões!B5:B23,Padrões!D5:D23,""),FALSE),VLOOKUP($M$7,Padrões!E4:AQ87,_xlfn.XLOOKUP($M$8,Padrões!B5:B23,Padrões!D5:D23,""),FALSE)/1000)</f>
        <v>7.1</v>
      </c>
      <c r="M10" s="5" t="str">
        <f>M9</f>
        <v>mg/kg</v>
      </c>
      <c r="P10" s="112" t="str">
        <v>ad</v>
      </c>
      <c r="Q10" s="30" cm="1">
        <f t="array" aca="1" ref="Q10" ca="1">INDIRECT("L"&amp;AJ9)</f>
        <v>90.186759029179072</v>
      </c>
      <c r="R10" s="151" t="s">
        <v>241</v>
      </c>
      <c r="S10" s="30" cm="1">
        <f t="array" aca="1" ref="S10" ca="1">INDIRECT("L"&amp;AK9)</f>
        <v>4.9535261551213861</v>
      </c>
      <c r="T10" s="114" t="str">
        <v>R3</v>
      </c>
      <c r="W10" s="30"/>
      <c r="X10" s="32"/>
      <c r="Y10" s="2"/>
      <c r="Z10" s="7"/>
      <c r="AA10" s="2"/>
      <c r="AB10" s="7"/>
      <c r="AC10" s="7"/>
      <c r="AD10" s="2"/>
      <c r="AF10" s="7"/>
      <c r="AG10" s="2"/>
      <c r="AH10" s="7"/>
      <c r="AI10" s="7"/>
      <c r="AJ10" s="2">
        <f>AJ9+$AI$7</f>
        <v>132</v>
      </c>
      <c r="AK10" s="7">
        <f>AK9+$AI$7</f>
        <v>134</v>
      </c>
      <c r="AL10" s="7"/>
    </row>
    <row r="11" spans="1:38" ht="15.75" x14ac:dyDescent="0.25">
      <c r="A11" s="28" t="str">
        <f>_xlfn.XLOOKUP(P!C11,'Banco de Dados'!$B$3:$B$274,'Banco de Dados'!$K$3:$K$274,"")</f>
        <v>Ar</v>
      </c>
      <c r="B11" s="2">
        <f>_xlfn.XLOOKUP(P!C11,'Banco de Dados'!$B$3:$B$274,'Banco de Dados'!$L$3:$L$274,"")</f>
        <v>18</v>
      </c>
      <c r="C11" s="1">
        <v>2957</v>
      </c>
      <c r="D11" s="2">
        <f>_xlfn.XLOOKUP(P!C11,'Banco de Dados'!$B$3:$B$274,'Banco de Dados'!O$3:O$274,"")</f>
        <v>4130</v>
      </c>
      <c r="E11" s="2">
        <f>_xlfn.XLOOKUP(P!C11,'Banco de Dados'!$B$3:$B$274,'Banco de Dados'!P$3:P$274,"")</f>
        <v>229</v>
      </c>
      <c r="F11" s="32">
        <f t="shared" si="0"/>
        <v>5.5447941888619852</v>
      </c>
      <c r="G11" s="3"/>
      <c r="H11" s="3"/>
      <c r="J11" s="7"/>
      <c r="K11" s="171" t="s">
        <v>209</v>
      </c>
      <c r="L11" s="172"/>
      <c r="M11" s="5">
        <f>_xlfn.XLOOKUP($M$7,A8:A35,D8:D35,"")</f>
        <v>6728</v>
      </c>
      <c r="P11" s="112" t="str">
        <v>ae</v>
      </c>
      <c r="Q11" s="30" cm="1">
        <f t="array" aca="1" ref="Q11" ca="1">INDIRECT("L"&amp;AJ10)</f>
        <v>79.536727352559708</v>
      </c>
      <c r="R11" s="151" t="s">
        <v>241</v>
      </c>
      <c r="S11" s="30" cm="1">
        <f t="array" aca="1" ref="S11" ca="1">INDIRECT("L"&amp;AK10)</f>
        <v>4.7172321845910483</v>
      </c>
      <c r="T11" s="121" t="str">
        <v>R4</v>
      </c>
      <c r="W11" s="30"/>
      <c r="X11" s="17"/>
      <c r="Y11" s="2"/>
      <c r="Z11" s="7"/>
      <c r="AA11" s="2"/>
      <c r="AB11" s="7"/>
      <c r="AC11" s="7"/>
      <c r="AD11" s="2"/>
      <c r="AF11" s="7"/>
      <c r="AG11" s="2"/>
      <c r="AH11" s="7"/>
      <c r="AI11" s="7"/>
      <c r="AJ11" s="2">
        <f t="shared" ref="AJ11:AK26" si="1">AJ10+$AI$7</f>
        <v>166</v>
      </c>
      <c r="AK11" s="7">
        <f t="shared" si="1"/>
        <v>168</v>
      </c>
      <c r="AL11" s="7"/>
    </row>
    <row r="12" spans="1:38" ht="15.75" x14ac:dyDescent="0.25">
      <c r="A12" s="28" t="str">
        <f>_xlfn.XLOOKUP(P!C12,'Banco de Dados'!$B$3:$B$274,'Banco de Dados'!$K$3:$K$274,"")</f>
        <v>K</v>
      </c>
      <c r="B12" s="2">
        <f>_xlfn.XLOOKUP(P!C12,'Banco de Dados'!$B$3:$B$274,'Banco de Dados'!$L$3:$L$274,"")</f>
        <v>19</v>
      </c>
      <c r="C12" s="1">
        <v>3313</v>
      </c>
      <c r="D12" s="2">
        <f>_xlfn.XLOOKUP(P!C12,'Banco de Dados'!$B$3:$B$274,'Banco de Dados'!O$3:O$274,"")</f>
        <v>169151</v>
      </c>
      <c r="E12" s="2">
        <f>_xlfn.XLOOKUP(P!C12,'Banco de Dados'!$B$3:$B$274,'Banco de Dados'!P$3:P$274,"")</f>
        <v>441</v>
      </c>
      <c r="F12" s="32">
        <f t="shared" si="0"/>
        <v>0.26071380009577244</v>
      </c>
      <c r="G12" s="3"/>
      <c r="H12" s="3"/>
      <c r="J12" s="7"/>
      <c r="K12" s="171" t="s">
        <v>213</v>
      </c>
      <c r="L12" s="172"/>
      <c r="M12" s="5">
        <f>_xlfn.XLOOKUP($M$7,A8:A35,E8:E35,"")</f>
        <v>153</v>
      </c>
      <c r="P12" s="112" t="str">
        <v>af</v>
      </c>
      <c r="Q12" s="30" cm="1">
        <f t="array" aca="1" ref="Q12" ca="1">INDIRECT("L"&amp;AJ11)</f>
        <v>130.67376352460175</v>
      </c>
      <c r="R12" s="151" t="s">
        <v>241</v>
      </c>
      <c r="S12" s="30" cm="1">
        <f t="array" aca="1" ref="S12" ca="1">INDIRECT("L"&amp;AK11)</f>
        <v>6.4243961795381068</v>
      </c>
      <c r="T12" s="121" t="str">
        <v>R5</v>
      </c>
      <c r="W12" s="30"/>
      <c r="X12" s="17"/>
      <c r="Y12" s="2"/>
      <c r="Z12" s="7"/>
      <c r="AA12" s="2"/>
      <c r="AB12" s="7"/>
      <c r="AC12" s="7"/>
      <c r="AD12" s="2"/>
      <c r="AF12" s="7"/>
      <c r="AG12" s="2"/>
      <c r="AH12" s="7"/>
      <c r="AI12" s="7"/>
      <c r="AJ12" s="2">
        <f t="shared" si="1"/>
        <v>200</v>
      </c>
      <c r="AK12" s="7">
        <f t="shared" si="1"/>
        <v>202</v>
      </c>
      <c r="AL12" s="7"/>
    </row>
    <row r="13" spans="1:38" x14ac:dyDescent="0.25">
      <c r="A13" s="28" t="str">
        <f>_xlfn.XLOOKUP(P!C13,'Banco de Dados'!$B$3:$B$274,'Banco de Dados'!$K$3:$K$274,"")</f>
        <v>Ca</v>
      </c>
      <c r="B13" s="2">
        <f>_xlfn.XLOOKUP(P!C13,'Banco de Dados'!$B$3:$B$274,'Banco de Dados'!$L$3:$L$274,"")</f>
        <v>20</v>
      </c>
      <c r="C13" s="1">
        <v>3691</v>
      </c>
      <c r="D13" s="2">
        <f>_xlfn.XLOOKUP(P!C13,'Banco de Dados'!$B$3:$B$274,'Banco de Dados'!O$3:O$274,"")</f>
        <v>427317</v>
      </c>
      <c r="E13" s="2">
        <f>_xlfn.XLOOKUP(P!C13,'Banco de Dados'!$B$3:$B$274,'Banco de Dados'!P$3:P$274,"")</f>
        <v>637</v>
      </c>
      <c r="F13" s="32">
        <f t="shared" si="0"/>
        <v>0.14906966022882309</v>
      </c>
      <c r="G13" s="3"/>
      <c r="H13" s="3"/>
      <c r="J13" s="67"/>
      <c r="K13" s="94"/>
      <c r="L13" s="94"/>
      <c r="M13" s="94"/>
      <c r="N13" s="94"/>
      <c r="P13" s="112" t="str">
        <v>ag</v>
      </c>
      <c r="Q13" s="30" cm="1">
        <f t="array" aca="1" ref="Q13" ca="1">INDIRECT("L"&amp;AJ12)</f>
        <v>110.72269718397875</v>
      </c>
      <c r="R13" s="151" t="s">
        <v>241</v>
      </c>
      <c r="S13" s="30" cm="1">
        <f t="array" aca="1" ref="S13" ca="1">INDIRECT("L"&amp;AK12)</f>
        <v>5.2567013203702997</v>
      </c>
      <c r="T13" s="121" t="str">
        <v>R6</v>
      </c>
      <c r="W13" s="30"/>
      <c r="X13" s="32"/>
      <c r="Y13" s="2"/>
      <c r="Z13" s="7"/>
      <c r="AA13" s="2"/>
      <c r="AB13" s="7"/>
      <c r="AC13" s="7"/>
      <c r="AD13" s="2"/>
      <c r="AF13" s="7"/>
      <c r="AG13" s="2"/>
      <c r="AH13" s="7"/>
      <c r="AI13" s="7"/>
      <c r="AJ13" s="2">
        <f t="shared" si="1"/>
        <v>234</v>
      </c>
      <c r="AK13" s="7">
        <f t="shared" si="1"/>
        <v>236</v>
      </c>
      <c r="AL13" s="7"/>
    </row>
    <row r="14" spans="1:38" ht="15.75" x14ac:dyDescent="0.25">
      <c r="A14" s="28" t="str">
        <f>_xlfn.XLOOKUP(P!C14,'Banco de Dados'!$B$3:$B$274,'Banco de Dados'!$K$3:$K$274,"")</f>
        <v>Ti</v>
      </c>
      <c r="B14" s="2">
        <f>_xlfn.XLOOKUP(P!C14,'Banco de Dados'!$B$3:$B$274,'Banco de Dados'!$L$3:$L$274,"")</f>
        <v>22</v>
      </c>
      <c r="C14" s="1">
        <v>4509</v>
      </c>
      <c r="D14" s="2">
        <f>_xlfn.XLOOKUP(P!C14,'Banco de Dados'!$B$3:$B$274,'Banco de Dados'!O$3:O$274,"")</f>
        <v>4625</v>
      </c>
      <c r="E14" s="2">
        <f>_xlfn.XLOOKUP(P!C14,'Banco de Dados'!$B$3:$B$274,'Banco de Dados'!P$3:P$274,"")</f>
        <v>122</v>
      </c>
      <c r="F14" s="32">
        <f t="shared" si="0"/>
        <v>2.637837837837838</v>
      </c>
      <c r="G14" s="3"/>
      <c r="H14" s="3"/>
      <c r="J14" s="7"/>
      <c r="K14" s="72" t="str">
        <f>A6</f>
        <v>ab</v>
      </c>
      <c r="L14" s="55" t="s">
        <v>215</v>
      </c>
      <c r="M14" s="41" t="str">
        <f>A1</f>
        <v>Manganês</v>
      </c>
      <c r="P14" s="112" t="str">
        <v>ah</v>
      </c>
      <c r="Q14" s="30" cm="1">
        <f t="array" aca="1" ref="Q14" ca="1">INDIRECT("L"&amp;AJ13)</f>
        <v>164.31527788110131</v>
      </c>
      <c r="R14" s="151" t="s">
        <v>241</v>
      </c>
      <c r="S14" s="30" cm="1">
        <f t="array" aca="1" ref="S14" ca="1">INDIRECT("L"&amp;AK13)</f>
        <v>7.4470636948840241</v>
      </c>
      <c r="T14" s="121" t="str">
        <v>R7</v>
      </c>
      <c r="W14" s="30"/>
      <c r="X14" s="33"/>
      <c r="Z14" s="7"/>
      <c r="AA14" s="2"/>
      <c r="AB14" s="7"/>
      <c r="AC14" s="7"/>
      <c r="AD14" s="2"/>
      <c r="AF14" s="7"/>
      <c r="AG14" s="2"/>
      <c r="AH14" s="7"/>
      <c r="AI14" s="7"/>
      <c r="AJ14" s="2">
        <f t="shared" si="1"/>
        <v>268</v>
      </c>
      <c r="AK14" s="7">
        <f t="shared" si="1"/>
        <v>270</v>
      </c>
      <c r="AL14" s="7"/>
    </row>
    <row r="15" spans="1:38" x14ac:dyDescent="0.25">
      <c r="A15" s="28" t="str">
        <f>_xlfn.XLOOKUP(P!C15,'Banco de Dados'!$B$3:$B$274,'Banco de Dados'!$K$3:$K$274,"")</f>
        <v>Cr</v>
      </c>
      <c r="B15" s="2">
        <f>_xlfn.XLOOKUP(P!C15,'Banco de Dados'!$B$3:$B$274,'Banco de Dados'!$L$3:$L$274,"")</f>
        <v>24</v>
      </c>
      <c r="C15" s="1">
        <v>5412</v>
      </c>
      <c r="D15" s="2">
        <f>_xlfn.XLOOKUP(P!C15,'Banco de Dados'!$B$3:$B$274,'Banco de Dados'!O$3:O$274,"")</f>
        <v>1257</v>
      </c>
      <c r="E15" s="2">
        <f>_xlfn.XLOOKUP(P!C15,'Banco de Dados'!$B$3:$B$274,'Banco de Dados'!P$3:P$274,"")</f>
        <v>118</v>
      </c>
      <c r="F15" s="32">
        <f t="shared" si="0"/>
        <v>9.387430389817025</v>
      </c>
      <c r="G15" s="3"/>
      <c r="H15" s="3"/>
      <c r="J15" s="7"/>
      <c r="K15" s="20" t="s">
        <v>210</v>
      </c>
      <c r="L15" s="57"/>
      <c r="M15" s="34" t="s">
        <v>211</v>
      </c>
      <c r="P15" s="112" t="str">
        <v>ai</v>
      </c>
      <c r="Q15" s="30" cm="1">
        <f t="array" aca="1" ref="Q15" ca="1">INDIRECT("L"&amp;AJ14)</f>
        <v>131.61567790375369</v>
      </c>
      <c r="R15" s="151" t="s">
        <v>241</v>
      </c>
      <c r="S15" s="30" cm="1">
        <f t="array" aca="1" ref="S15" ca="1">INDIRECT("L"&amp;AK14)</f>
        <v>6.2560372794908137</v>
      </c>
      <c r="T15" s="121" t="str">
        <v>R8</v>
      </c>
      <c r="W15" s="30"/>
      <c r="X15" s="32"/>
      <c r="Y15" s="3"/>
      <c r="Z15" s="7"/>
      <c r="AA15" s="2"/>
      <c r="AB15" s="7"/>
      <c r="AC15" s="7"/>
      <c r="AD15" s="2"/>
      <c r="AF15" s="7"/>
      <c r="AG15" s="2"/>
      <c r="AH15" s="7"/>
      <c r="AI15" s="7"/>
      <c r="AJ15" s="2">
        <f t="shared" si="1"/>
        <v>302</v>
      </c>
      <c r="AK15" s="7">
        <f t="shared" si="1"/>
        <v>304</v>
      </c>
      <c r="AL15" s="7"/>
    </row>
    <row r="16" spans="1:38" x14ac:dyDescent="0.25">
      <c r="A16" s="28" t="str">
        <f>_xlfn.XLOOKUP(P!C16,'Banco de Dados'!$B$3:$B$274,'Banco de Dados'!$K$3:$K$274,"")</f>
        <v>Mn</v>
      </c>
      <c r="B16" s="2">
        <f>_xlfn.XLOOKUP(P!C16,'Banco de Dados'!$B$3:$B$274,'Banco de Dados'!$L$3:$L$274,"")</f>
        <v>25</v>
      </c>
      <c r="C16" s="1">
        <v>5895</v>
      </c>
      <c r="D16" s="2">
        <f>_xlfn.XLOOKUP(P!C16,'Banco de Dados'!$B$3:$B$274,'Banco de Dados'!O$3:O$274,"")</f>
        <v>6728</v>
      </c>
      <c r="E16" s="2">
        <f>_xlfn.XLOOKUP(P!C16,'Banco de Dados'!$B$3:$B$274,'Banco de Dados'!P$3:P$274,"")</f>
        <v>153</v>
      </c>
      <c r="F16" s="32">
        <f t="shared" si="0"/>
        <v>2.2740784780023779</v>
      </c>
      <c r="G16" s="3"/>
      <c r="H16" s="3"/>
      <c r="J16" s="7"/>
      <c r="K16" s="49">
        <f>_xlfn.XLOOKUP($B$4,A8:A35,D8:D35,"-")</f>
        <v>6728</v>
      </c>
      <c r="L16" s="56"/>
      <c r="M16" s="42">
        <f>_xlfn.XLOOKUP($B$4,A8:A35,E8:E35,"-")</f>
        <v>153</v>
      </c>
      <c r="P16" s="112" t="str">
        <v>aj</v>
      </c>
      <c r="Q16" s="30" cm="1">
        <f t="array" aca="1" ref="Q16" ca="1">INDIRECT("L"&amp;AJ15)</f>
        <v>169.90024646986916</v>
      </c>
      <c r="R16" s="151" t="s">
        <v>241</v>
      </c>
      <c r="S16" s="30" cm="1">
        <f t="array" aca="1" ref="S16" ca="1">INDIRECT("L"&amp;AK15)</f>
        <v>7.6562356999388106</v>
      </c>
      <c r="T16" s="121" t="str">
        <v>R9</v>
      </c>
      <c r="W16" s="30"/>
      <c r="X16" s="32"/>
      <c r="Y16" s="2"/>
      <c r="Z16" s="7"/>
      <c r="AA16" s="2"/>
      <c r="AB16" s="7"/>
      <c r="AC16" s="7"/>
      <c r="AD16" s="2"/>
      <c r="AF16" s="7"/>
      <c r="AG16" s="2"/>
      <c r="AH16" s="7"/>
      <c r="AI16" s="7"/>
      <c r="AJ16" s="2">
        <f t="shared" si="1"/>
        <v>336</v>
      </c>
      <c r="AK16" s="7">
        <f t="shared" si="1"/>
        <v>338</v>
      </c>
      <c r="AL16" s="7"/>
    </row>
    <row r="17" spans="1:38" x14ac:dyDescent="0.25">
      <c r="A17" s="28" t="str">
        <f>_xlfn.XLOOKUP(P!C17,'Banco de Dados'!$B$3:$B$274,'Banco de Dados'!$K$3:$K$274,"")</f>
        <v>Fe</v>
      </c>
      <c r="B17" s="2">
        <f>_xlfn.XLOOKUP(P!C17,'Banco de Dados'!$B$3:$B$274,'Banco de Dados'!$L$3:$L$274,"")</f>
        <v>26</v>
      </c>
      <c r="C17" s="1">
        <v>6399</v>
      </c>
      <c r="D17" s="2">
        <f>_xlfn.XLOOKUP(P!C17,'Banco de Dados'!$B$3:$B$274,'Banco de Dados'!O$3:O$274,"")</f>
        <v>17564</v>
      </c>
      <c r="E17" s="2">
        <f>_xlfn.XLOOKUP(P!C17,'Banco de Dados'!$B$3:$B$274,'Banco de Dados'!P$3:P$274,"")</f>
        <v>189</v>
      </c>
      <c r="F17" s="32">
        <f t="shared" si="0"/>
        <v>1.076064677749943</v>
      </c>
      <c r="G17" s="3"/>
      <c r="H17" s="3"/>
      <c r="J17" s="7"/>
      <c r="P17" s="112" t="str">
        <v>ak</v>
      </c>
      <c r="Q17" s="30" cm="1">
        <f t="array" aca="1" ref="Q17" ca="1">INDIRECT("L"&amp;AJ16)</f>
        <v>145.0497143467598</v>
      </c>
      <c r="R17" s="151" t="s">
        <v>241</v>
      </c>
      <c r="S17" s="30" cm="1">
        <f t="array" aca="1" ref="S17" ca="1">INDIRECT("L"&amp;AK16)</f>
        <v>7.2182998955607527</v>
      </c>
      <c r="T17" s="121" t="str">
        <v>R10</v>
      </c>
      <c r="W17" s="30"/>
      <c r="X17" s="32"/>
      <c r="Y17" s="2"/>
      <c r="Z17" s="7"/>
      <c r="AA17" s="2"/>
      <c r="AB17" s="7"/>
      <c r="AC17" s="7"/>
      <c r="AD17" s="2"/>
      <c r="AF17" s="7"/>
      <c r="AG17" s="2"/>
      <c r="AH17" s="7"/>
      <c r="AI17" s="7"/>
      <c r="AJ17" s="2">
        <f t="shared" si="1"/>
        <v>370</v>
      </c>
      <c r="AK17" s="7">
        <f t="shared" si="1"/>
        <v>372</v>
      </c>
      <c r="AL17" s="7"/>
    </row>
    <row r="18" spans="1:38" ht="15.75" x14ac:dyDescent="0.25">
      <c r="A18" s="28" t="str">
        <f>_xlfn.XLOOKUP(P!C18,'Banco de Dados'!$B$3:$B$274,'Banco de Dados'!$K$3:$K$274,"")</f>
        <v>Ni</v>
      </c>
      <c r="B18" s="2">
        <f>_xlfn.XLOOKUP(P!C18,'Banco de Dados'!$B$3:$B$274,'Banco de Dados'!$L$3:$L$274,"")</f>
        <v>28</v>
      </c>
      <c r="C18" s="1">
        <v>7472</v>
      </c>
      <c r="D18" s="2">
        <f>_xlfn.XLOOKUP(P!C18,'Banco de Dados'!$B$3:$B$274,'Banco de Dados'!O$3:O$274,"")</f>
        <v>1329</v>
      </c>
      <c r="E18" s="2">
        <f>_xlfn.XLOOKUP(P!C18,'Banco de Dados'!$B$3:$B$274,'Banco de Dados'!P$3:P$274,"")</f>
        <v>231</v>
      </c>
      <c r="F18" s="32">
        <f t="shared" si="0"/>
        <v>17.381489841986458</v>
      </c>
      <c r="G18" s="3"/>
      <c r="H18" s="3"/>
      <c r="J18" s="7"/>
      <c r="K18" s="165" t="s">
        <v>67</v>
      </c>
      <c r="L18" s="166"/>
      <c r="M18" s="167"/>
      <c r="P18" s="112" t="str">
        <v>al</v>
      </c>
      <c r="Q18" s="30" cm="1">
        <f t="array" aca="1" ref="Q18" ca="1">INDIRECT("L"&amp;AJ17)</f>
        <v>166.57574163429493</v>
      </c>
      <c r="R18" s="151" t="s">
        <v>241</v>
      </c>
      <c r="S18" s="30" cm="1">
        <f t="array" aca="1" ref="S18" ca="1">INDIRECT("L"&amp;AK17)</f>
        <v>7.6553826691465314</v>
      </c>
      <c r="T18" s="121" t="str">
        <v>R11</v>
      </c>
      <c r="W18" s="30"/>
      <c r="X18" s="32"/>
      <c r="Y18" s="2"/>
      <c r="Z18" s="7"/>
      <c r="AA18" s="2"/>
      <c r="AB18" s="7"/>
      <c r="AC18" s="7"/>
      <c r="AD18" s="2"/>
      <c r="AF18" s="7"/>
      <c r="AG18" s="2"/>
      <c r="AH18" s="7"/>
      <c r="AI18" s="7"/>
      <c r="AJ18" s="2">
        <f t="shared" si="1"/>
        <v>404</v>
      </c>
      <c r="AK18" s="7">
        <f t="shared" si="1"/>
        <v>406</v>
      </c>
      <c r="AL18" s="7"/>
    </row>
    <row r="19" spans="1:38" x14ac:dyDescent="0.25">
      <c r="A19" s="28" t="str">
        <f>_xlfn.XLOOKUP(P!C19,'Banco de Dados'!$B$3:$B$274,'Banco de Dados'!$K$3:$K$274,"")</f>
        <v>Cu</v>
      </c>
      <c r="B19" s="2">
        <f>_xlfn.XLOOKUP(P!C19,'Banco de Dados'!$B$3:$B$274,'Banco de Dados'!$L$3:$L$274,"")</f>
        <v>29</v>
      </c>
      <c r="C19" s="1">
        <v>8041</v>
      </c>
      <c r="D19" s="2">
        <f>_xlfn.XLOOKUP(P!C19,'Banco de Dados'!$B$3:$B$274,'Banco de Dados'!O$3:O$274,"")</f>
        <v>520</v>
      </c>
      <c r="E19" s="2">
        <f>_xlfn.XLOOKUP(P!C19,'Banco de Dados'!$B$3:$B$274,'Banco de Dados'!P$3:P$274,"")</f>
        <v>245</v>
      </c>
      <c r="F19" s="32">
        <f t="shared" si="0"/>
        <v>47.115384615384613</v>
      </c>
      <c r="G19" s="3"/>
      <c r="H19" s="3"/>
      <c r="J19" s="7"/>
      <c r="K19" s="104" t="s">
        <v>240</v>
      </c>
      <c r="L19" s="39"/>
      <c r="M19" s="106" t="s">
        <v>209</v>
      </c>
      <c r="P19" s="112">
        <v>0</v>
      </c>
      <c r="Q19" s="30" t="e" cm="1">
        <f t="array" aca="1" ref="Q19" ca="1">INDIRECT("L"&amp;AJ18)</f>
        <v>#VALUE!</v>
      </c>
      <c r="R19" s="151" t="s">
        <v>241</v>
      </c>
      <c r="S19" s="30" t="e" cm="1">
        <f t="array" aca="1" ref="S19" ca="1">INDIRECT("L"&amp;AK18)</f>
        <v>#VALUE!</v>
      </c>
      <c r="T19" s="121">
        <v>0</v>
      </c>
      <c r="X19" s="2"/>
      <c r="Y19" s="2"/>
      <c r="Z19" s="7"/>
      <c r="AA19" s="2"/>
      <c r="AB19" s="7"/>
      <c r="AC19" s="7"/>
      <c r="AD19" s="2"/>
      <c r="AF19" s="7"/>
      <c r="AG19" s="2"/>
      <c r="AH19" s="7"/>
      <c r="AI19" s="7"/>
      <c r="AJ19" s="2">
        <f t="shared" si="1"/>
        <v>438</v>
      </c>
      <c r="AK19" s="7">
        <f t="shared" si="1"/>
        <v>440</v>
      </c>
      <c r="AL19" s="7"/>
    </row>
    <row r="20" spans="1:38" x14ac:dyDescent="0.25">
      <c r="A20" s="28" t="str">
        <f>_xlfn.XLOOKUP(P!C20,'Banco de Dados'!$B$3:$B$274,'Banco de Dados'!$K$3:$K$274,"")</f>
        <v>Zn</v>
      </c>
      <c r="B20" s="2">
        <f>_xlfn.XLOOKUP(P!C20,'Banco de Dados'!$B$3:$B$274,'Banco de Dados'!$L$3:$L$274,"")</f>
        <v>30</v>
      </c>
      <c r="C20" s="1">
        <v>8631</v>
      </c>
      <c r="D20" s="2">
        <f>_xlfn.XLOOKUP(P!C20,'Banco de Dados'!$B$3:$B$274,'Banco de Dados'!O$3:O$274,"")</f>
        <v>1363</v>
      </c>
      <c r="E20" s="2">
        <f>_xlfn.XLOOKUP(P!C20,'Banco de Dados'!$B$3:$B$274,'Banco de Dados'!P$3:P$274,"")</f>
        <v>248</v>
      </c>
      <c r="F20" s="32">
        <f t="shared" si="0"/>
        <v>18.195157740278798</v>
      </c>
      <c r="G20" s="3"/>
      <c r="H20" s="3"/>
      <c r="J20" s="58" t="s">
        <v>38</v>
      </c>
      <c r="K20" s="59">
        <f>$L$9</f>
        <v>246.3</v>
      </c>
      <c r="L20" s="60"/>
      <c r="M20" s="61">
        <f>$M$11</f>
        <v>6728</v>
      </c>
      <c r="N20" s="60"/>
      <c r="P20" s="112">
        <v>0</v>
      </c>
      <c r="Q20" s="30" t="e" cm="1">
        <f t="array" aca="1" ref="Q20" ca="1">INDIRECT("L"&amp;AJ19)</f>
        <v>#VALUE!</v>
      </c>
      <c r="R20" s="151" t="s">
        <v>241</v>
      </c>
      <c r="S20" s="30" t="e" cm="1">
        <f t="array" aca="1" ref="S20" ca="1">INDIRECT("L"&amp;AK19)</f>
        <v>#VALUE!</v>
      </c>
      <c r="T20" s="115">
        <v>0</v>
      </c>
      <c r="X20" s="2"/>
      <c r="Y20" s="2"/>
      <c r="Z20" s="7"/>
      <c r="AA20" s="2"/>
      <c r="AB20" s="7"/>
      <c r="AC20" s="7"/>
      <c r="AD20" s="2"/>
      <c r="AF20" s="7"/>
      <c r="AG20" s="2"/>
      <c r="AH20" s="7"/>
      <c r="AI20" s="7"/>
      <c r="AJ20" s="2">
        <f t="shared" si="1"/>
        <v>472</v>
      </c>
      <c r="AK20" s="7">
        <f t="shared" si="1"/>
        <v>474</v>
      </c>
      <c r="AL20" s="7"/>
    </row>
    <row r="21" spans="1:38" x14ac:dyDescent="0.25">
      <c r="A21" s="28" t="str">
        <f>_xlfn.XLOOKUP(P!C21,'Banco de Dados'!$B$3:$B$274,'Banco de Dados'!$K$3:$K$274,"")</f>
        <v>Br</v>
      </c>
      <c r="B21" s="2">
        <f>_xlfn.XLOOKUP(P!C21,'Banco de Dados'!$B$3:$B$274,'Banco de Dados'!$L$3:$L$274,"")</f>
        <v>35</v>
      </c>
      <c r="C21" s="1">
        <v>11908</v>
      </c>
      <c r="D21" s="2">
        <f>_xlfn.XLOOKUP(P!C21,'Banco de Dados'!$B$3:$B$274,'Banco de Dados'!O$3:O$274,"")</f>
        <v>38434</v>
      </c>
      <c r="E21" s="2">
        <f>_xlfn.XLOOKUP(P!C21,'Banco de Dados'!$B$3:$B$274,'Banco de Dados'!P$3:P$274,"")</f>
        <v>312</v>
      </c>
      <c r="F21" s="32">
        <f t="shared" si="0"/>
        <v>0.81178123536452096</v>
      </c>
      <c r="G21" s="3"/>
      <c r="H21" s="3"/>
      <c r="J21" s="2"/>
      <c r="K21" s="18"/>
      <c r="L21" s="2" t="s">
        <v>70</v>
      </c>
      <c r="M21" s="19"/>
      <c r="P21" s="112">
        <v>0</v>
      </c>
      <c r="Q21" s="30" t="e" cm="1">
        <f t="array" aca="1" ref="Q21" ca="1">INDIRECT("L"&amp;AJ20)</f>
        <v>#VALUE!</v>
      </c>
      <c r="R21" s="151" t="s">
        <v>241</v>
      </c>
      <c r="S21" s="30" t="e" cm="1">
        <f t="array" aca="1" ref="S21" ca="1">INDIRECT("L"&amp;AK20)</f>
        <v>#VALUE!</v>
      </c>
      <c r="T21" s="115">
        <v>0</v>
      </c>
      <c r="X21" s="2"/>
      <c r="Y21" s="7"/>
      <c r="Z21" s="7"/>
      <c r="AA21" s="2"/>
      <c r="AB21" s="7"/>
      <c r="AC21" s="7"/>
      <c r="AD21" s="2"/>
      <c r="AF21" s="7"/>
      <c r="AG21" s="2"/>
      <c r="AH21" s="7"/>
      <c r="AI21" s="7"/>
      <c r="AJ21" s="2">
        <f t="shared" si="1"/>
        <v>506</v>
      </c>
      <c r="AK21" s="7">
        <f t="shared" si="1"/>
        <v>508</v>
      </c>
      <c r="AL21" s="7"/>
    </row>
    <row r="22" spans="1:38" x14ac:dyDescent="0.25">
      <c r="A22" s="28" t="str">
        <f>_xlfn.XLOOKUP(P!C22,'Banco de Dados'!$B$3:$B$274,'Banco de Dados'!$K$3:$K$274,"")</f>
        <v>Sr</v>
      </c>
      <c r="B22" s="2">
        <f>_xlfn.XLOOKUP(P!C22,'Banco de Dados'!$B$3:$B$274,'Banco de Dados'!$L$3:$L$274,"")</f>
        <v>38</v>
      </c>
      <c r="C22" s="1">
        <v>14142</v>
      </c>
      <c r="D22" s="2">
        <f>_xlfn.XLOOKUP(P!C22,'Banco de Dados'!$B$3:$B$274,'Banco de Dados'!O$3:O$274,"")</f>
        <v>1873</v>
      </c>
      <c r="E22" s="2">
        <f>_xlfn.XLOOKUP(P!C22,'Banco de Dados'!$B$3:$B$274,'Banco de Dados'!P$3:P$274,"")</f>
        <v>219</v>
      </c>
      <c r="F22" s="32">
        <f t="shared" si="0"/>
        <v>11.692471970101442</v>
      </c>
      <c r="G22" s="3"/>
      <c r="H22" s="3"/>
      <c r="J22" s="58" t="s">
        <v>69</v>
      </c>
      <c r="K22" s="62" t="s">
        <v>71</v>
      </c>
      <c r="L22" s="63"/>
      <c r="M22" s="64">
        <f>K16</f>
        <v>6728</v>
      </c>
      <c r="N22" s="60"/>
      <c r="P22" s="112">
        <v>0</v>
      </c>
      <c r="Q22" s="30" t="e" cm="1">
        <f t="array" aca="1" ref="Q22" ca="1">INDIRECT("L"&amp;AJ21)</f>
        <v>#VALUE!</v>
      </c>
      <c r="R22" s="151" t="s">
        <v>241</v>
      </c>
      <c r="S22" s="30" t="e" cm="1">
        <f t="array" aca="1" ref="S22" ca="1">INDIRECT("L"&amp;AK21)</f>
        <v>#VALUE!</v>
      </c>
      <c r="T22" s="115">
        <v>0</v>
      </c>
      <c r="X22" s="2"/>
      <c r="Y22" s="7"/>
      <c r="Z22" s="7"/>
      <c r="AA22" s="2"/>
      <c r="AB22" s="7"/>
      <c r="AC22" s="7"/>
      <c r="AD22" s="2"/>
      <c r="AF22" s="7"/>
      <c r="AG22" s="2"/>
      <c r="AH22" s="7"/>
      <c r="AI22" s="7"/>
      <c r="AJ22" s="2">
        <f t="shared" si="1"/>
        <v>540</v>
      </c>
      <c r="AK22" s="7">
        <f t="shared" si="1"/>
        <v>542</v>
      </c>
      <c r="AL22" s="7"/>
    </row>
    <row r="23" spans="1:38" x14ac:dyDescent="0.25">
      <c r="A23" s="28" t="str">
        <f>_xlfn.XLOOKUP(P!C23,'Banco de Dados'!$B$3:$B$274,'Banco de Dados'!$K$3:$K$274,"")</f>
        <v>Rh</v>
      </c>
      <c r="B23" s="2">
        <f>_xlfn.XLOOKUP(P!C23,'Banco de Dados'!$B$3:$B$274,'Banco de Dados'!$L$3:$L$274,"")</f>
        <v>45</v>
      </c>
      <c r="C23" s="1">
        <v>20167</v>
      </c>
      <c r="D23" s="2">
        <f>_xlfn.XLOOKUP(P!C23,'Banco de Dados'!$B$3:$B$274,'Banco de Dados'!O$3:O$274,"")</f>
        <v>2210</v>
      </c>
      <c r="E23" s="2">
        <f>_xlfn.XLOOKUP(P!C23,'Banco de Dados'!$B$3:$B$274,'Banco de Dados'!P$3:P$274,"")</f>
        <v>152</v>
      </c>
      <c r="F23" s="32">
        <f t="shared" si="0"/>
        <v>6.877828054298643</v>
      </c>
      <c r="G23" s="3"/>
      <c r="H23" s="3"/>
      <c r="J23" s="7"/>
      <c r="P23" s="112">
        <v>0</v>
      </c>
      <c r="Q23" s="30" t="e" cm="1">
        <f t="array" aca="1" ref="Q23" ca="1">INDIRECT("L"&amp;AJ22)</f>
        <v>#VALUE!</v>
      </c>
      <c r="R23" s="151" t="s">
        <v>241</v>
      </c>
      <c r="S23" s="30" t="e" cm="1">
        <f t="array" aca="1" ref="S23" ca="1">INDIRECT("L"&amp;AK22)</f>
        <v>#VALUE!</v>
      </c>
      <c r="T23" s="115">
        <v>0</v>
      </c>
      <c r="W23" s="30"/>
      <c r="X23" s="2"/>
      <c r="Y23" s="7"/>
      <c r="Z23" s="7"/>
      <c r="AA23" s="2"/>
      <c r="AB23" s="7"/>
      <c r="AC23" s="7"/>
      <c r="AD23" s="2"/>
      <c r="AF23" s="7"/>
      <c r="AG23" s="2"/>
      <c r="AH23" s="7"/>
      <c r="AI23" s="7"/>
      <c r="AJ23" s="2">
        <f t="shared" si="1"/>
        <v>574</v>
      </c>
      <c r="AK23" s="7">
        <f t="shared" si="1"/>
        <v>576</v>
      </c>
      <c r="AL23" s="7"/>
    </row>
    <row r="24" spans="1:38" ht="15.75" x14ac:dyDescent="0.25">
      <c r="A24" s="28" t="str">
        <f>_xlfn.XLOOKUP(P!C24,'Banco de Dados'!$B$3:$B$274,'Banco de Dados'!$K$3:$K$274,"")</f>
        <v>Rh</v>
      </c>
      <c r="B24" s="2">
        <f>_xlfn.XLOOKUP(P!C24,'Banco de Dados'!$B$3:$B$274,'Banco de Dados'!$L$3:$L$274,"")</f>
        <v>45</v>
      </c>
      <c r="C24" s="1">
        <v>2696</v>
      </c>
      <c r="D24" s="2">
        <f>_xlfn.XLOOKUP(P!C24,'Banco de Dados'!$B$3:$B$274,'Banco de Dados'!O$3:O$274,"")</f>
        <v>16370</v>
      </c>
      <c r="E24" s="2">
        <f>_xlfn.XLOOKUP(P!C24,'Banco de Dados'!$B$3:$B$274,'Banco de Dados'!P$3:P$274,"")</f>
        <v>184</v>
      </c>
      <c r="F24" s="32">
        <f t="shared" si="0"/>
        <v>1.1240073304825902</v>
      </c>
      <c r="J24" s="7"/>
      <c r="K24" s="165" t="s">
        <v>218</v>
      </c>
      <c r="L24" s="166"/>
      <c r="M24" s="167"/>
      <c r="P24" s="112">
        <v>0</v>
      </c>
      <c r="Q24" s="30" t="e" cm="1">
        <f t="array" aca="1" ref="Q24" ca="1">INDIRECT("L"&amp;AJ23)</f>
        <v>#VALUE!</v>
      </c>
      <c r="R24" s="151" t="s">
        <v>241</v>
      </c>
      <c r="S24" s="30" t="e" cm="1">
        <f t="array" aca="1" ref="S24" ca="1">INDIRECT("L"&amp;AK23)</f>
        <v>#VALUE!</v>
      </c>
      <c r="T24" s="115">
        <v>0</v>
      </c>
      <c r="W24" s="30"/>
      <c r="X24" s="2"/>
      <c r="Y24" s="7"/>
      <c r="Z24" s="7"/>
      <c r="AA24" s="2"/>
      <c r="AB24" s="7"/>
      <c r="AC24" s="7"/>
      <c r="AD24" s="2"/>
      <c r="AF24" s="7"/>
      <c r="AG24" s="2"/>
      <c r="AH24" s="7"/>
      <c r="AI24" s="7"/>
      <c r="AJ24" s="2">
        <f t="shared" si="1"/>
        <v>608</v>
      </c>
      <c r="AK24" s="7">
        <f t="shared" si="1"/>
        <v>610</v>
      </c>
      <c r="AL24" s="7"/>
    </row>
    <row r="25" spans="1:38" x14ac:dyDescent="0.25">
      <c r="A25" s="28" t="str">
        <f>_xlfn.XLOOKUP(P!C25,'Banco de Dados'!$B$3:$B$274,'Banco de Dados'!$K$3:$K$274,"")</f>
        <v/>
      </c>
      <c r="B25" s="2" t="str">
        <f>_xlfn.XLOOKUP(P!C25,'Banco de Dados'!$B$3:$B$274,'Banco de Dados'!$L$3:$L$274,"")</f>
        <v/>
      </c>
      <c r="C25" s="2">
        <v>0</v>
      </c>
      <c r="D25" s="2" t="str">
        <f>_xlfn.XLOOKUP(P!C25,'Banco de Dados'!$B$3:$B$274,'Banco de Dados'!O$3:O$274,"")</f>
        <v/>
      </c>
      <c r="E25" s="2" t="str">
        <f>_xlfn.XLOOKUP(P!C25,'Banco de Dados'!$B$3:$B$274,'Banco de Dados'!P$3:P$274,"")</f>
        <v/>
      </c>
      <c r="F25" s="32" t="e">
        <f t="shared" si="0"/>
        <v>#VALUE!</v>
      </c>
      <c r="J25" s="7"/>
      <c r="K25" s="104" t="s">
        <v>236</v>
      </c>
      <c r="L25" s="108">
        <f>K16</f>
        <v>6728</v>
      </c>
      <c r="M25" s="109">
        <f>M16</f>
        <v>153</v>
      </c>
      <c r="P25" s="112">
        <v>0</v>
      </c>
      <c r="Q25" s="30" t="e" cm="1">
        <f t="array" aca="1" ref="Q25" ca="1">INDIRECT("L"&amp;AJ24)</f>
        <v>#VALUE!</v>
      </c>
      <c r="R25" s="151" t="s">
        <v>241</v>
      </c>
      <c r="S25" s="30" t="e" cm="1">
        <f t="array" aca="1" ref="S25" ca="1">INDIRECT("L"&amp;AK24)</f>
        <v>#VALUE!</v>
      </c>
      <c r="T25" s="115">
        <v>0</v>
      </c>
      <c r="W25" s="30"/>
      <c r="X25" s="2"/>
      <c r="Y25" s="7"/>
      <c r="Z25" s="7"/>
      <c r="AA25" s="2"/>
      <c r="AB25" s="7"/>
      <c r="AC25" s="7"/>
      <c r="AD25" s="2"/>
      <c r="AF25" s="7"/>
      <c r="AG25" s="2"/>
      <c r="AH25" s="7"/>
      <c r="AI25" s="7"/>
      <c r="AJ25" s="2">
        <f t="shared" si="1"/>
        <v>642</v>
      </c>
      <c r="AK25" s="7">
        <f t="shared" si="1"/>
        <v>644</v>
      </c>
      <c r="AL25" s="7"/>
    </row>
    <row r="26" spans="1:38" x14ac:dyDescent="0.25">
      <c r="A26" s="28" t="str">
        <f>_xlfn.XLOOKUP(P!C26,'Banco de Dados'!$B$3:$B$274,'Banco de Dados'!$K$3:$K$274,"")</f>
        <v/>
      </c>
      <c r="B26" s="2" t="str">
        <f>_xlfn.XLOOKUP(P!C26,'Banco de Dados'!$B$3:$B$274,'Banco de Dados'!$L$3:$L$274,"")</f>
        <v/>
      </c>
      <c r="C26" s="2">
        <v>0</v>
      </c>
      <c r="D26" s="2" t="str">
        <f>_xlfn.XLOOKUP(P!C26,'Banco de Dados'!$B$3:$B$274,'Banco de Dados'!O$3:O$274,"")</f>
        <v/>
      </c>
      <c r="E26" s="2" t="str">
        <f>_xlfn.XLOOKUP(P!C26,'Banco de Dados'!$B$3:$B$274,'Banco de Dados'!P$3:P$274,"")</f>
        <v/>
      </c>
      <c r="F26" s="32" t="e">
        <f t="shared" si="0"/>
        <v>#VALUE!</v>
      </c>
      <c r="K26" s="104" t="s">
        <v>237</v>
      </c>
      <c r="L26" s="105">
        <f>$L$9</f>
        <v>246.3</v>
      </c>
      <c r="M26" s="106">
        <f>$L$10</f>
        <v>7.1</v>
      </c>
      <c r="P26" s="112">
        <v>0</v>
      </c>
      <c r="Q26" s="30" t="e" cm="1">
        <f t="array" aca="1" ref="Q26" ca="1">INDIRECT("L"&amp;AJ25)</f>
        <v>#VALUE!</v>
      </c>
      <c r="R26" s="151" t="s">
        <v>241</v>
      </c>
      <c r="S26" s="30" t="e" cm="1">
        <f t="array" aca="1" ref="S26" ca="1">INDIRECT("L"&amp;AK25)</f>
        <v>#VALUE!</v>
      </c>
      <c r="T26" s="115">
        <v>0</v>
      </c>
      <c r="W26" s="30"/>
      <c r="X26" s="2"/>
      <c r="Y26" s="7"/>
      <c r="Z26" s="7"/>
      <c r="AA26" s="2"/>
      <c r="AB26" s="7"/>
      <c r="AC26" s="7"/>
      <c r="AD26" s="2"/>
      <c r="AF26" s="7"/>
      <c r="AG26" s="2"/>
      <c r="AH26" s="7"/>
      <c r="AI26" s="7"/>
      <c r="AJ26" s="2">
        <f t="shared" si="1"/>
        <v>676</v>
      </c>
      <c r="AK26" s="7">
        <f t="shared" si="1"/>
        <v>678</v>
      </c>
      <c r="AL26" s="7"/>
    </row>
    <row r="27" spans="1:38" x14ac:dyDescent="0.25">
      <c r="A27" s="28" t="str">
        <f>_xlfn.XLOOKUP(P!C27,'Banco de Dados'!$B$3:$B$274,'Banco de Dados'!$K$3:$K$274,"")</f>
        <v/>
      </c>
      <c r="B27" s="2" t="str">
        <f>_xlfn.XLOOKUP(P!C27,'Banco de Dados'!$B$3:$B$274,'Banco de Dados'!$L$3:$L$274,"")</f>
        <v/>
      </c>
      <c r="C27" s="2">
        <v>0</v>
      </c>
      <c r="D27" s="2" t="str">
        <f>_xlfn.XLOOKUP(P!C27,'Banco de Dados'!$B$3:$B$274,'Banco de Dados'!O$3:O$274,"")</f>
        <v/>
      </c>
      <c r="E27" s="2" t="str">
        <f>_xlfn.XLOOKUP(P!C27,'Banco de Dados'!$B$3:$B$274,'Banco de Dados'!P$3:P$274,"")</f>
        <v/>
      </c>
      <c r="F27" s="32" t="e">
        <f t="shared" si="0"/>
        <v>#VALUE!</v>
      </c>
      <c r="K27" s="104" t="s">
        <v>238</v>
      </c>
      <c r="L27" s="105">
        <f>$M$11</f>
        <v>6728</v>
      </c>
      <c r="M27" s="106">
        <f>$M$12</f>
        <v>153</v>
      </c>
      <c r="P27" s="112">
        <v>0</v>
      </c>
      <c r="Q27" s="30" t="e" cm="1">
        <f t="array" aca="1" ref="Q27" ca="1">INDIRECT("L"&amp;AJ26)</f>
        <v>#VALUE!</v>
      </c>
      <c r="R27" s="151" t="s">
        <v>241</v>
      </c>
      <c r="S27" s="30" t="e" cm="1">
        <f t="array" aca="1" ref="S27" ca="1">INDIRECT("L"&amp;AK26)</f>
        <v>#VALUE!</v>
      </c>
      <c r="T27" s="115">
        <v>0</v>
      </c>
      <c r="W27" s="30"/>
      <c r="X27" s="2"/>
      <c r="Y27" s="7"/>
      <c r="Z27" s="7"/>
      <c r="AA27" s="2"/>
      <c r="AB27" s="7"/>
      <c r="AC27" s="7"/>
      <c r="AD27" s="2"/>
      <c r="AF27" s="7"/>
      <c r="AG27" s="2"/>
      <c r="AH27" s="7"/>
      <c r="AI27" s="7"/>
      <c r="AJ27" s="2">
        <f t="shared" ref="AJ27:AK32" si="2">AJ26+$AI$7</f>
        <v>710</v>
      </c>
      <c r="AK27" s="7">
        <f t="shared" si="2"/>
        <v>712</v>
      </c>
      <c r="AL27" s="7"/>
    </row>
    <row r="28" spans="1:38" x14ac:dyDescent="0.25">
      <c r="A28" s="28" t="str">
        <f>_xlfn.XLOOKUP(P!C28,'Banco de Dados'!$B$3:$B$274,'Banco de Dados'!$K$3:$K$274,"")</f>
        <v/>
      </c>
      <c r="B28" s="2" t="str">
        <f>_xlfn.XLOOKUP(P!C28,'Banco de Dados'!$B$3:$B$274,'Banco de Dados'!$L$3:$L$274,"")</f>
        <v/>
      </c>
      <c r="C28" s="2">
        <v>0</v>
      </c>
      <c r="D28" s="2" t="str">
        <f>_xlfn.XLOOKUP(P!C28,'Banco de Dados'!$B$3:$B$274,'Banco de Dados'!O$3:O$274,"")</f>
        <v/>
      </c>
      <c r="E28" s="2" t="str">
        <f>_xlfn.XLOOKUP(P!C28,'Banco de Dados'!$B$3:$B$274,'Banco de Dados'!P$3:P$274,"")</f>
        <v/>
      </c>
      <c r="F28" s="32" t="e">
        <f t="shared" si="0"/>
        <v>#VALUE!</v>
      </c>
      <c r="K28" s="69" t="s">
        <v>217</v>
      </c>
      <c r="L28" s="110">
        <f>SQRT(((M25/L25)^2)+((M26/L26)^2)+((M27/L27)^2))</f>
        <v>4.3188672395819534E-2</v>
      </c>
      <c r="M28" s="71" t="str">
        <f>M31</f>
        <v>mg/kg</v>
      </c>
      <c r="P28" s="112">
        <v>0</v>
      </c>
      <c r="Q28" s="30" t="e" cm="1">
        <f t="array" aca="1" ref="Q28" ca="1">INDIRECT("L"&amp;AJ27)</f>
        <v>#VALUE!</v>
      </c>
      <c r="R28" s="151" t="s">
        <v>241</v>
      </c>
      <c r="S28" s="30" t="e" cm="1">
        <f t="array" aca="1" ref="S28" ca="1">INDIRECT("L"&amp;AK27)</f>
        <v>#VALUE!</v>
      </c>
      <c r="T28" s="115">
        <v>0</v>
      </c>
      <c r="W28" s="30"/>
      <c r="X28" s="2"/>
      <c r="Y28" s="7"/>
      <c r="Z28" s="7"/>
      <c r="AA28" s="2"/>
      <c r="AB28" s="7"/>
      <c r="AC28" s="7"/>
      <c r="AD28" s="2"/>
      <c r="AF28" s="7"/>
      <c r="AG28" s="2"/>
      <c r="AH28" s="7"/>
      <c r="AI28" s="7"/>
      <c r="AJ28" s="2">
        <f t="shared" si="2"/>
        <v>744</v>
      </c>
      <c r="AK28" s="7">
        <f t="shared" si="2"/>
        <v>746</v>
      </c>
      <c r="AL28" s="7"/>
    </row>
    <row r="29" spans="1:38" x14ac:dyDescent="0.25">
      <c r="A29" s="28" t="str">
        <f>_xlfn.XLOOKUP(P!C29,'Banco de Dados'!$B$3:$B$274,'Banco de Dados'!$K$3:$K$274,"")</f>
        <v/>
      </c>
      <c r="B29" s="2" t="str">
        <f>_xlfn.XLOOKUP(P!C29,'Banco de Dados'!$B$3:$B$274,'Banco de Dados'!$L$3:$L$274,"")</f>
        <v/>
      </c>
      <c r="C29" s="2">
        <v>0</v>
      </c>
      <c r="D29" s="2" t="str">
        <f>_xlfn.XLOOKUP(P!C29,'Banco de Dados'!$B$3:$B$274,'Banco de Dados'!O$3:O$274,"")</f>
        <v/>
      </c>
      <c r="E29" s="2" t="str">
        <f>_xlfn.XLOOKUP(P!C29,'Banco de Dados'!$B$3:$B$274,'Banco de Dados'!P$3:P$274,"")</f>
        <v/>
      </c>
      <c r="F29" s="32" t="e">
        <f t="shared" si="0"/>
        <v>#VALUE!</v>
      </c>
      <c r="P29" s="112">
        <v>0</v>
      </c>
      <c r="Q29" s="30" t="e" cm="1">
        <f t="array" aca="1" ref="Q29" ca="1">INDIRECT("L"&amp;AJ28)</f>
        <v>#VALUE!</v>
      </c>
      <c r="R29" s="151" t="s">
        <v>241</v>
      </c>
      <c r="S29" s="30" t="e" cm="1">
        <f t="array" aca="1" ref="S29" ca="1">INDIRECT("L"&amp;AK28)</f>
        <v>#VALUE!</v>
      </c>
      <c r="T29" s="115">
        <v>0</v>
      </c>
      <c r="W29" s="30"/>
      <c r="X29" s="2"/>
      <c r="Y29" s="7"/>
      <c r="Z29" s="7"/>
      <c r="AA29" s="2"/>
      <c r="AB29" s="7"/>
      <c r="AC29" s="7"/>
      <c r="AD29" s="2"/>
      <c r="AF29" s="7"/>
      <c r="AG29" s="2"/>
      <c r="AH29" s="7"/>
      <c r="AI29" s="7"/>
      <c r="AJ29" s="2">
        <f t="shared" si="2"/>
        <v>778</v>
      </c>
      <c r="AK29" s="7">
        <f t="shared" si="2"/>
        <v>780</v>
      </c>
      <c r="AL29" s="7"/>
    </row>
    <row r="30" spans="1:38" ht="15.75" x14ac:dyDescent="0.25">
      <c r="A30" s="28" t="str">
        <f>_xlfn.XLOOKUP(P!C30,'Banco de Dados'!$B$3:$B$274,'Banco de Dados'!$K$3:$K$274,"")</f>
        <v/>
      </c>
      <c r="B30" s="2" t="str">
        <f>_xlfn.XLOOKUP(P!C30,'Banco de Dados'!$B$3:$B$274,'Banco de Dados'!$L$3:$L$274,"")</f>
        <v/>
      </c>
      <c r="C30" s="2">
        <v>0</v>
      </c>
      <c r="D30" s="2" t="str">
        <f>_xlfn.XLOOKUP(P!C30,'Banco de Dados'!$B$3:$B$274,'Banco de Dados'!O$3:O$274,"")</f>
        <v/>
      </c>
      <c r="E30" s="2" t="str">
        <f>_xlfn.XLOOKUP(P!C30,'Banco de Dados'!$B$3:$B$274,'Banco de Dados'!P$3:P$274,"")</f>
        <v/>
      </c>
      <c r="F30" s="32" t="e">
        <f t="shared" si="0"/>
        <v>#VALUE!</v>
      </c>
      <c r="K30" s="101" t="s">
        <v>216</v>
      </c>
      <c r="L30" s="102" t="str">
        <f>A6</f>
        <v>ab</v>
      </c>
      <c r="M30" s="103" t="str">
        <f>$M$7</f>
        <v>Mn</v>
      </c>
      <c r="P30" s="112">
        <v>0</v>
      </c>
      <c r="Q30" s="30" t="e" cm="1">
        <f t="array" aca="1" ref="Q30" ca="1">INDIRECT("L"&amp;AJ29)</f>
        <v>#VALUE!</v>
      </c>
      <c r="R30" s="151" t="s">
        <v>241</v>
      </c>
      <c r="S30" s="30" t="e" cm="1">
        <f t="array" aca="1" ref="S30" ca="1">INDIRECT("L"&amp;AK29)</f>
        <v>#VALUE!</v>
      </c>
      <c r="T30" s="115">
        <v>0</v>
      </c>
      <c r="W30" s="30"/>
      <c r="X30" s="2"/>
      <c r="Y30" s="7"/>
      <c r="Z30" s="7"/>
      <c r="AA30" s="2"/>
      <c r="AB30" s="7"/>
      <c r="AC30" s="7"/>
      <c r="AD30" s="2"/>
      <c r="AF30" s="7"/>
      <c r="AG30" s="2"/>
      <c r="AH30" s="7"/>
      <c r="AI30" s="7"/>
      <c r="AJ30" s="2">
        <f t="shared" si="2"/>
        <v>812</v>
      </c>
      <c r="AK30" s="7">
        <f t="shared" si="2"/>
        <v>814</v>
      </c>
      <c r="AL30" s="7"/>
    </row>
    <row r="31" spans="1:38" x14ac:dyDescent="0.25">
      <c r="A31" s="28" t="str">
        <f>_xlfn.XLOOKUP(P!C31,'Banco de Dados'!$B$3:$B$274,'Banco de Dados'!$K$3:$K$274,"")</f>
        <v/>
      </c>
      <c r="B31" s="2" t="str">
        <f>_xlfn.XLOOKUP(P!C31,'Banco de Dados'!$B$3:$B$274,'Banco de Dados'!$L$3:$L$274,"")</f>
        <v/>
      </c>
      <c r="C31" s="2">
        <v>0</v>
      </c>
      <c r="D31" s="2" t="str">
        <f>_xlfn.XLOOKUP(P!C31,'Banco de Dados'!$B$3:$B$274,'Banco de Dados'!O$3:O$274,"")</f>
        <v/>
      </c>
      <c r="E31" s="2" t="str">
        <f>_xlfn.XLOOKUP(P!C31,'Banco de Dados'!$B$3:$B$274,'Banco de Dados'!P$3:P$274,"")</f>
        <v/>
      </c>
      <c r="F31" s="32" t="e">
        <f t="shared" si="0"/>
        <v>#VALUE!</v>
      </c>
      <c r="J31" s="7"/>
      <c r="K31" s="68" t="s">
        <v>68</v>
      </c>
      <c r="L31" s="27">
        <f>(K20*M22)/M20</f>
        <v>246.3</v>
      </c>
      <c r="M31" s="66" t="str">
        <f>$M$9</f>
        <v>mg/kg</v>
      </c>
      <c r="P31" s="112">
        <v>0</v>
      </c>
      <c r="Q31" s="30" t="e" cm="1">
        <f t="array" aca="1" ref="Q31" ca="1">INDIRECT("L"&amp;AJ30)</f>
        <v>#VALUE!</v>
      </c>
      <c r="R31" s="151" t="s">
        <v>241</v>
      </c>
      <c r="S31" s="30" t="e" cm="1">
        <f t="array" aca="1" ref="S31" ca="1">INDIRECT("L"&amp;AK30)</f>
        <v>#VALUE!</v>
      </c>
      <c r="T31" s="115">
        <v>0</v>
      </c>
      <c r="W31" s="30"/>
      <c r="X31" s="2"/>
      <c r="Y31" s="7"/>
      <c r="Z31" s="7"/>
      <c r="AA31" s="2"/>
      <c r="AB31" s="7"/>
      <c r="AC31" s="7"/>
      <c r="AD31" s="2"/>
      <c r="AF31" s="7"/>
      <c r="AG31" s="2"/>
      <c r="AH31" s="7"/>
      <c r="AI31" s="7"/>
      <c r="AJ31" s="2">
        <f t="shared" si="2"/>
        <v>846</v>
      </c>
      <c r="AK31" s="7">
        <f t="shared" si="2"/>
        <v>848</v>
      </c>
      <c r="AL31" s="7"/>
    </row>
    <row r="32" spans="1:38" x14ac:dyDescent="0.25">
      <c r="A32" s="28" t="str">
        <f>_xlfn.XLOOKUP(P!C32,'Banco de Dados'!$B$3:$B$274,'Banco de Dados'!$K$3:$K$274,"")</f>
        <v/>
      </c>
      <c r="B32" s="2" t="str">
        <f>_xlfn.XLOOKUP(P!C32,'Banco de Dados'!$B$3:$B$274,'Banco de Dados'!$L$3:$L$274,"")</f>
        <v/>
      </c>
      <c r="C32" s="2">
        <v>0</v>
      </c>
      <c r="D32" s="2" t="str">
        <f>_xlfn.XLOOKUP(P!C32,'Banco de Dados'!$B$3:$B$274,'Banco de Dados'!O$3:O$274,"")</f>
        <v/>
      </c>
      <c r="E32" s="2" t="str">
        <f>_xlfn.XLOOKUP(P!C32,'Banco de Dados'!$B$3:$B$274,'Banco de Dados'!P$3:P$274,"")</f>
        <v/>
      </c>
      <c r="F32" s="32" t="e">
        <f t="shared" si="0"/>
        <v>#VALUE!</v>
      </c>
      <c r="J32" s="7"/>
      <c r="K32" s="111" t="s">
        <v>246</v>
      </c>
      <c r="L32" s="125">
        <f>SQRT(((M25/L25)^2)+((M26/L26)^2)+((M27/L27)^2))</f>
        <v>4.3188672395819534E-2</v>
      </c>
      <c r="M32" s="66"/>
      <c r="N32"/>
      <c r="P32" s="113">
        <v>0</v>
      </c>
      <c r="Q32" s="119" t="e" cm="1">
        <f t="array" aca="1" ref="Q32" ca="1">INDIRECT("L"&amp;AJ31)</f>
        <v>#VALUE!</v>
      </c>
      <c r="R32" s="120" t="s">
        <v>241</v>
      </c>
      <c r="S32" s="119" t="e" cm="1">
        <f t="array" aca="1" ref="S32" ca="1">INDIRECT("L"&amp;AK31)</f>
        <v>#VALUE!</v>
      </c>
      <c r="T32" s="116">
        <v>0</v>
      </c>
      <c r="X32" s="2"/>
      <c r="Y32" s="7"/>
      <c r="Z32" s="7"/>
      <c r="AA32" s="2"/>
      <c r="AB32" s="7"/>
      <c r="AC32" s="7"/>
      <c r="AD32" s="2"/>
      <c r="AF32" s="7"/>
      <c r="AG32" s="2"/>
      <c r="AH32" s="7"/>
      <c r="AI32" s="7"/>
      <c r="AJ32" s="2">
        <f t="shared" si="2"/>
        <v>880</v>
      </c>
      <c r="AK32" s="7">
        <f t="shared" si="2"/>
        <v>882</v>
      </c>
      <c r="AL32" s="7"/>
    </row>
    <row r="33" spans="1:38" x14ac:dyDescent="0.25">
      <c r="A33" s="28" t="str">
        <f>_xlfn.XLOOKUP(P!C33,'Banco de Dados'!$B$3:$B$274,'Banco de Dados'!$K$3:$K$274,"")</f>
        <v/>
      </c>
      <c r="B33" s="2" t="str">
        <f>_xlfn.XLOOKUP(P!C33,'Banco de Dados'!$B$3:$B$274,'Banco de Dados'!$L$3:$L$274,"")</f>
        <v/>
      </c>
      <c r="C33" s="2">
        <v>0</v>
      </c>
      <c r="D33" s="2" t="str">
        <f>_xlfn.XLOOKUP(P!C33,'Banco de Dados'!$B$3:$B$274,'Banco de Dados'!O$3:O$274,"")</f>
        <v/>
      </c>
      <c r="E33" s="2" t="str">
        <f>_xlfn.XLOOKUP(P!C33,'Banco de Dados'!$B$3:$B$274,'Banco de Dados'!P$3:P$274,"")</f>
        <v/>
      </c>
      <c r="F33" s="32" t="e">
        <f t="shared" si="0"/>
        <v>#VALUE!</v>
      </c>
      <c r="G33" s="3"/>
      <c r="H33" s="3"/>
      <c r="J33" s="7"/>
      <c r="K33" s="69" t="s">
        <v>247</v>
      </c>
      <c r="L33" s="70">
        <f>L32*L31</f>
        <v>10.637370011090352</v>
      </c>
      <c r="M33" s="71" t="str">
        <f>$M$9</f>
        <v>mg/kg</v>
      </c>
      <c r="N33"/>
      <c r="X33" s="2"/>
      <c r="Y33" s="7"/>
      <c r="Z33" s="7"/>
      <c r="AA33" s="2"/>
      <c r="AB33" s="7"/>
      <c r="AC33" s="7"/>
      <c r="AD33" s="2"/>
      <c r="AF33" s="7"/>
      <c r="AG33" s="2"/>
      <c r="AH33" s="7"/>
      <c r="AI33" s="7"/>
      <c r="AJ33" s="2"/>
      <c r="AK33" s="7"/>
      <c r="AL33" s="7"/>
    </row>
    <row r="34" spans="1:38" x14ac:dyDescent="0.25">
      <c r="A34" s="28" t="str">
        <f>_xlfn.XLOOKUP(P!C34,'Banco de Dados'!$B$3:$B$274,'Banco de Dados'!$K$3:$K$274,"")</f>
        <v/>
      </c>
      <c r="B34" s="2" t="str">
        <f>_xlfn.XLOOKUP(P!C34,'Banco de Dados'!$B$3:$B$274,'Banco de Dados'!$L$3:$L$274,"")</f>
        <v/>
      </c>
      <c r="C34" s="2">
        <v>0</v>
      </c>
      <c r="D34" s="2" t="str">
        <f>_xlfn.XLOOKUP(P!C34,'Banco de Dados'!$B$3:$B$274,'Banco de Dados'!O$3:O$274,"")</f>
        <v/>
      </c>
      <c r="E34" s="2" t="str">
        <f>_xlfn.XLOOKUP(P!C34,'Banco de Dados'!$B$3:$B$274,'Banco de Dados'!P$3:P$274,"")</f>
        <v/>
      </c>
      <c r="F34" s="32" t="e">
        <f t="shared" si="0"/>
        <v>#VALUE!</v>
      </c>
      <c r="G34" s="3"/>
      <c r="H34" s="3"/>
      <c r="J34" s="7"/>
      <c r="K34" s="123"/>
      <c r="L34" s="124"/>
      <c r="N34"/>
      <c r="X34" s="2"/>
      <c r="Y34" s="7"/>
      <c r="Z34" s="7"/>
      <c r="AA34" s="2"/>
      <c r="AB34" s="7"/>
      <c r="AC34" s="7"/>
      <c r="AD34" s="2"/>
      <c r="AF34" s="7"/>
      <c r="AG34" s="2"/>
      <c r="AH34" s="7"/>
      <c r="AI34" s="7"/>
      <c r="AJ34" s="2"/>
      <c r="AK34" s="7"/>
      <c r="AL34" s="7"/>
    </row>
    <row r="35" spans="1:38" x14ac:dyDescent="0.25">
      <c r="A35" s="28" t="str">
        <f>_xlfn.XLOOKUP(P!C35,'Banco de Dados'!$B$3:$B$274,'Banco de Dados'!$K$3:$K$274,"")</f>
        <v/>
      </c>
      <c r="B35" s="2" t="str">
        <f>_xlfn.XLOOKUP(P!C35,'Banco de Dados'!$B$3:$B$274,'Banco de Dados'!$L$3:$L$274,"")</f>
        <v/>
      </c>
      <c r="C35" s="2">
        <v>0</v>
      </c>
      <c r="D35" s="2" t="str">
        <f>_xlfn.XLOOKUP(P!C35,'Banco de Dados'!$B$3:$B$274,'Banco de Dados'!O$3:O$274,"")</f>
        <v/>
      </c>
      <c r="E35" s="2" t="str">
        <f>_xlfn.XLOOKUP(P!C35,'Banco de Dados'!$B$3:$B$274,'Banco de Dados'!P$3:P$274,"")</f>
        <v/>
      </c>
      <c r="F35" s="32" t="e">
        <f t="shared" si="0"/>
        <v>#VALUE!</v>
      </c>
      <c r="G35" s="3"/>
      <c r="H35" s="3"/>
      <c r="J35" s="7"/>
      <c r="L35"/>
      <c r="M35"/>
      <c r="X35" s="2"/>
      <c r="Y35" s="7"/>
      <c r="Z35" s="7"/>
      <c r="AA35" s="2"/>
      <c r="AB35" s="7"/>
      <c r="AC35" s="7"/>
      <c r="AD35" s="2"/>
      <c r="AF35" s="7"/>
      <c r="AG35" s="2"/>
      <c r="AH35" s="7"/>
      <c r="AI35" s="7"/>
      <c r="AJ35" s="2"/>
      <c r="AK35" s="7"/>
      <c r="AL35" s="7"/>
    </row>
    <row r="36" spans="1:38" x14ac:dyDescent="0.25">
      <c r="A36" s="28" t="str">
        <f>_xlfn.XLOOKUP(P!C36,'Banco de Dados'!$B$3:$B$274,'Banco de Dados'!$K$3:$K$274,"")</f>
        <v/>
      </c>
      <c r="B36" s="2" t="str">
        <f>_xlfn.XLOOKUP(P!C36,'Banco de Dados'!$B$3:$B$274,'Banco de Dados'!$L$3:$L$274,"")</f>
        <v/>
      </c>
      <c r="C36" s="2">
        <v>0</v>
      </c>
      <c r="D36" s="2" t="str">
        <f>_xlfn.XLOOKUP(P!C36,'Banco de Dados'!$B$3:$B$274,'Banco de Dados'!O$3:O$274,"")</f>
        <v/>
      </c>
      <c r="E36" s="2" t="str">
        <f>_xlfn.XLOOKUP(P!C36,'Banco de Dados'!$B$3:$B$274,'Banco de Dados'!P$3:P$274,"")</f>
        <v/>
      </c>
      <c r="F36" s="32" t="e">
        <f t="shared" si="0"/>
        <v>#VALUE!</v>
      </c>
      <c r="G36" s="3"/>
      <c r="H36" s="3"/>
      <c r="J36" s="7"/>
      <c r="L36"/>
      <c r="M36"/>
      <c r="X36" s="2"/>
      <c r="Y36" s="7"/>
      <c r="Z36" s="7"/>
      <c r="AA36" s="2"/>
      <c r="AB36" s="7"/>
      <c r="AC36" s="7"/>
      <c r="AD36" s="2"/>
      <c r="AF36" s="7"/>
      <c r="AG36" s="2"/>
      <c r="AH36" s="7"/>
      <c r="AI36" s="7"/>
      <c r="AJ36" s="2"/>
      <c r="AK36" s="7"/>
      <c r="AL36" s="7"/>
    </row>
    <row r="37" spans="1:38" x14ac:dyDescent="0.25">
      <c r="A37" s="28" t="str">
        <f>_xlfn.XLOOKUP(P!C37,'Banco de Dados'!$B$3:$B$274,'Banco de Dados'!$K$3:$K$274,"")</f>
        <v/>
      </c>
      <c r="B37" s="2" t="str">
        <f>_xlfn.XLOOKUP(P!C37,'Banco de Dados'!$B$3:$B$274,'Banco de Dados'!$L$3:$L$274,"")</f>
        <v/>
      </c>
      <c r="C37" s="2">
        <v>0</v>
      </c>
      <c r="D37" s="2" t="str">
        <f>_xlfn.XLOOKUP(P!C37,'Banco de Dados'!$B$3:$B$274,'Banco de Dados'!O$3:O$274,"")</f>
        <v/>
      </c>
      <c r="E37" s="2" t="str">
        <f>_xlfn.XLOOKUP(P!C37,'Banco de Dados'!$B$3:$B$274,'Banco de Dados'!P$3:P$274,"")</f>
        <v/>
      </c>
      <c r="F37" s="32" t="e">
        <f t="shared" si="0"/>
        <v>#VALUE!</v>
      </c>
      <c r="G37" s="3"/>
      <c r="H37" s="3"/>
      <c r="J37" s="7"/>
      <c r="L37"/>
      <c r="M37"/>
      <c r="X37" s="2"/>
      <c r="Y37" s="7"/>
      <c r="Z37" s="7"/>
      <c r="AA37" s="2"/>
      <c r="AB37" s="7"/>
      <c r="AC37" s="7"/>
      <c r="AD37" s="2"/>
      <c r="AF37" s="7"/>
      <c r="AG37" s="2"/>
      <c r="AH37" s="7"/>
      <c r="AI37" s="7"/>
      <c r="AJ37" s="2"/>
      <c r="AK37" s="7"/>
      <c r="AL37" s="7"/>
    </row>
    <row r="38" spans="1:38" x14ac:dyDescent="0.25">
      <c r="A38" s="28" t="str">
        <f>_xlfn.XLOOKUP(P!C38,'Banco de Dados'!$B$3:$B$274,'Banco de Dados'!$K$3:$K$274,"")</f>
        <v/>
      </c>
      <c r="B38" s="2" t="str">
        <f>_xlfn.XLOOKUP(P!C38,'Banco de Dados'!$B$3:$B$274,'Banco de Dados'!$L$3:$L$274,"")</f>
        <v/>
      </c>
      <c r="C38" s="2">
        <v>0</v>
      </c>
      <c r="D38" s="2" t="str">
        <f>_xlfn.XLOOKUP(P!C38,'Banco de Dados'!$B$3:$B$274,'Banco de Dados'!O$3:O$274,"")</f>
        <v/>
      </c>
      <c r="E38" s="2" t="str">
        <f>_xlfn.XLOOKUP(P!C38,'Banco de Dados'!$B$3:$B$274,'Banco de Dados'!P$3:P$274,"")</f>
        <v/>
      </c>
      <c r="F38" s="32" t="e">
        <f t="shared" si="0"/>
        <v>#VALUE!</v>
      </c>
      <c r="G38" s="3"/>
      <c r="H38" s="3"/>
      <c r="J38" s="7"/>
      <c r="L38"/>
      <c r="M38"/>
      <c r="X38" s="2"/>
      <c r="Y38" s="7"/>
      <c r="Z38" s="7"/>
      <c r="AA38" s="2"/>
      <c r="AB38" s="7"/>
      <c r="AC38" s="7"/>
      <c r="AD38" s="2"/>
      <c r="AF38" s="7"/>
      <c r="AG38" s="2"/>
      <c r="AH38" s="7"/>
      <c r="AI38" s="7"/>
      <c r="AJ38" s="2"/>
      <c r="AK38" s="7"/>
      <c r="AL38" s="7"/>
    </row>
    <row r="39" spans="1:38" ht="7.15" customHeight="1" x14ac:dyDescent="0.25">
      <c r="A39" s="43"/>
      <c r="B39" s="43"/>
      <c r="C39" s="43"/>
      <c r="D39" s="43"/>
      <c r="E39" s="43"/>
      <c r="F39" s="75"/>
      <c r="G39" s="45"/>
      <c r="H39" s="45"/>
      <c r="J39" s="43"/>
      <c r="K39" s="43"/>
      <c r="L39" s="43"/>
      <c r="M39" s="43"/>
      <c r="N39" s="43"/>
      <c r="P39" s="43"/>
      <c r="Q39" s="43"/>
      <c r="R39" s="43"/>
      <c r="S39" s="43"/>
      <c r="T39" s="43"/>
      <c r="U39" s="43"/>
      <c r="X39" s="2"/>
      <c r="Y39" s="7"/>
      <c r="Z39" s="7"/>
      <c r="AA39" s="2"/>
      <c r="AB39" s="7"/>
      <c r="AC39" s="7"/>
      <c r="AD39" s="2"/>
      <c r="AE39" s="43"/>
      <c r="AF39" s="7"/>
      <c r="AG39" s="2"/>
      <c r="AH39" s="7"/>
      <c r="AI39" s="7"/>
      <c r="AJ39" s="2"/>
      <c r="AK39" s="7"/>
      <c r="AL39" s="7"/>
    </row>
    <row r="40" spans="1:38" ht="15.75" x14ac:dyDescent="0.25">
      <c r="A40" s="36" t="str">
        <f>'Nome das Amostras'!A5</f>
        <v>ac</v>
      </c>
      <c r="B40" s="164" t="str">
        <f>VLOOKUP(A40,'Nome das Amostras'!$A$3:$D$28,2,FALSE)</f>
        <v>R2</v>
      </c>
      <c r="C40" s="164"/>
      <c r="D40" s="51" t="s">
        <v>65</v>
      </c>
      <c r="E40" s="52">
        <f>'Banco de Dados'!$O$13/'Banco de Dados'!V13</f>
        <v>0.69493521790341584</v>
      </c>
      <c r="F40" s="74"/>
      <c r="G40" s="3"/>
      <c r="H40" s="3"/>
      <c r="J40" s="7"/>
      <c r="X40" s="2"/>
      <c r="Y40" s="7"/>
      <c r="Z40" s="7"/>
      <c r="AA40" s="2"/>
      <c r="AB40" s="7"/>
      <c r="AC40" s="7"/>
      <c r="AD40" s="2"/>
      <c r="AF40" s="7"/>
      <c r="AG40" s="2"/>
      <c r="AH40" s="7"/>
      <c r="AI40" s="7"/>
      <c r="AJ40" s="2"/>
      <c r="AK40" s="7"/>
      <c r="AL40" s="7"/>
    </row>
    <row r="41" spans="1:38" ht="15.75" x14ac:dyDescent="0.25">
      <c r="A41" s="107" t="s">
        <v>1</v>
      </c>
      <c r="B41" s="107" t="s">
        <v>0</v>
      </c>
      <c r="C41" s="107" t="s">
        <v>212</v>
      </c>
      <c r="D41" s="107" t="s">
        <v>209</v>
      </c>
      <c r="E41" s="107" t="s">
        <v>213</v>
      </c>
      <c r="F41" s="76" t="s">
        <v>219</v>
      </c>
      <c r="G41" s="54" t="s">
        <v>140</v>
      </c>
      <c r="H41" s="54" t="s">
        <v>66</v>
      </c>
      <c r="J41" s="7"/>
      <c r="K41" s="72" t="str">
        <f>A40</f>
        <v>ac</v>
      </c>
      <c r="L41" s="55" t="s">
        <v>215</v>
      </c>
      <c r="M41" s="41" t="str">
        <f>$A$1</f>
        <v>Manganês</v>
      </c>
      <c r="N41" s="3"/>
      <c r="X41" s="2"/>
      <c r="Y41" s="7"/>
      <c r="Z41" s="7"/>
      <c r="AA41" s="2"/>
      <c r="AB41" s="7"/>
      <c r="AC41" s="7"/>
      <c r="AD41" s="2"/>
      <c r="AF41" s="7"/>
      <c r="AG41" s="2"/>
      <c r="AH41" s="7"/>
      <c r="AI41" s="7"/>
      <c r="AJ41" s="2"/>
      <c r="AK41" s="7"/>
      <c r="AL41" s="7"/>
    </row>
    <row r="42" spans="1:38" x14ac:dyDescent="0.25">
      <c r="A42" s="28" t="str">
        <f>_xlfn.XLOOKUP(P!C42,'Banco de Dados'!$B$3:$B$274,'Banco de Dados'!$K$3:$K$274,"")</f>
        <v>Si</v>
      </c>
      <c r="B42" s="2" cm="1">
        <f t="array" ref="B42:E72">Dados!R5:U35</f>
        <v>14</v>
      </c>
      <c r="C42" s="2">
        <v>1740</v>
      </c>
      <c r="D42" s="2">
        <v>4158</v>
      </c>
      <c r="E42" s="2">
        <v>86</v>
      </c>
      <c r="F42" s="32">
        <f>(E42*100)/D42</f>
        <v>2.0683020683020681</v>
      </c>
      <c r="G42" s="3">
        <f t="shared" ref="G42:H69" si="3">D42*$E$40</f>
        <v>2889.5406360424031</v>
      </c>
      <c r="H42" s="3">
        <f t="shared" si="3"/>
        <v>59.764428739693763</v>
      </c>
      <c r="J42" s="7"/>
      <c r="K42" s="5" t="s">
        <v>210</v>
      </c>
      <c r="L42" s="5"/>
      <c r="M42" s="5" t="s">
        <v>211</v>
      </c>
      <c r="X42" s="2"/>
      <c r="Y42" s="7"/>
      <c r="Z42" s="7"/>
      <c r="AA42" s="2"/>
      <c r="AB42" s="7"/>
      <c r="AC42" s="7"/>
      <c r="AD42" s="2"/>
      <c r="AF42" s="7"/>
      <c r="AG42" s="2"/>
      <c r="AH42" s="7"/>
      <c r="AI42" s="7"/>
      <c r="AJ42" s="2"/>
      <c r="AK42" s="7"/>
      <c r="AL42" s="7"/>
    </row>
    <row r="43" spans="1:38" x14ac:dyDescent="0.25">
      <c r="A43" s="28" t="str">
        <f>_xlfn.XLOOKUP(P!C43,'Banco de Dados'!$B$3:$B$274,'Banco de Dados'!$K$3:$K$274,"")</f>
        <v>P</v>
      </c>
      <c r="B43" s="2">
        <v>15</v>
      </c>
      <c r="C43" s="2">
        <v>2013</v>
      </c>
      <c r="D43" s="2">
        <v>831</v>
      </c>
      <c r="E43" s="2">
        <v>71</v>
      </c>
      <c r="F43" s="32">
        <f t="shared" ref="F43:F72" si="4">(E43*100)/D43</f>
        <v>8.5439229843561968</v>
      </c>
      <c r="G43" s="3">
        <f t="shared" si="3"/>
        <v>577.49116607773851</v>
      </c>
      <c r="H43" s="3">
        <f t="shared" si="3"/>
        <v>49.340400471142523</v>
      </c>
      <c r="J43" s="7"/>
      <c r="K43" s="6">
        <f>_xlfn.XLOOKUP($B$4,A42:A69,G42:G69,"")</f>
        <v>2246.7255594817434</v>
      </c>
      <c r="L43" s="6"/>
      <c r="M43" s="6">
        <f>_xlfn.XLOOKUP($B$4,A42:A69,H42:H69,"")</f>
        <v>104.93521790341579</v>
      </c>
      <c r="X43" s="2"/>
      <c r="Y43" s="7"/>
      <c r="Z43" s="7"/>
      <c r="AA43" s="2"/>
      <c r="AB43" s="7"/>
      <c r="AC43" s="7"/>
      <c r="AD43" s="2"/>
      <c r="AF43" s="7"/>
      <c r="AG43" s="2"/>
      <c r="AH43" s="7"/>
      <c r="AI43" s="7"/>
      <c r="AJ43" s="2"/>
      <c r="AK43" s="7"/>
      <c r="AL43" s="7"/>
    </row>
    <row r="44" spans="1:38" x14ac:dyDescent="0.25">
      <c r="A44" s="28" t="str">
        <f>_xlfn.XLOOKUP(P!C44,'Banco de Dados'!$B$3:$B$274,'Banco de Dados'!$K$3:$K$274,"")</f>
        <v>S</v>
      </c>
      <c r="B44" s="2">
        <v>16</v>
      </c>
      <c r="C44" s="2">
        <v>2307</v>
      </c>
      <c r="D44" s="2">
        <v>3751</v>
      </c>
      <c r="E44" s="2">
        <v>99</v>
      </c>
      <c r="F44" s="32">
        <f t="shared" si="4"/>
        <v>2.6392961876832843</v>
      </c>
      <c r="G44" s="3">
        <f t="shared" si="3"/>
        <v>2606.7020023557129</v>
      </c>
      <c r="H44" s="3">
        <f t="shared" si="3"/>
        <v>68.798586572438168</v>
      </c>
      <c r="J44" s="7"/>
      <c r="X44" s="2"/>
      <c r="Y44" s="7"/>
      <c r="Z44" s="7"/>
      <c r="AA44" s="2"/>
      <c r="AB44" s="7"/>
      <c r="AC44" s="7"/>
      <c r="AD44" s="2"/>
      <c r="AF44" s="7"/>
      <c r="AG44" s="2"/>
      <c r="AH44" s="7"/>
      <c r="AI44" s="7"/>
      <c r="AJ44" s="2"/>
      <c r="AK44" s="7"/>
      <c r="AL44" s="7"/>
    </row>
    <row r="45" spans="1:38" ht="15.75" x14ac:dyDescent="0.25">
      <c r="A45" s="28" t="str">
        <f>_xlfn.XLOOKUP(P!C45,'Banco de Dados'!$B$3:$B$274,'Banco de Dados'!$K$3:$K$274,"")</f>
        <v>Cl</v>
      </c>
      <c r="B45" s="2">
        <v>17</v>
      </c>
      <c r="C45" s="2">
        <v>2622</v>
      </c>
      <c r="D45" s="2">
        <v>8237</v>
      </c>
      <c r="E45" s="2">
        <v>160</v>
      </c>
      <c r="F45" s="32">
        <f t="shared" si="4"/>
        <v>1.9424547772247178</v>
      </c>
      <c r="G45" s="3">
        <f t="shared" si="3"/>
        <v>5724.1813898704359</v>
      </c>
      <c r="H45" s="3">
        <f t="shared" si="3"/>
        <v>111.18963486454653</v>
      </c>
      <c r="K45" s="165" t="s">
        <v>67</v>
      </c>
      <c r="L45" s="166"/>
      <c r="M45" s="167"/>
      <c r="N45"/>
      <c r="X45" s="2"/>
      <c r="Y45" s="7"/>
      <c r="Z45" s="7"/>
      <c r="AA45" s="2"/>
      <c r="AB45" s="7"/>
      <c r="AC45" s="7"/>
      <c r="AD45" s="2"/>
      <c r="AF45" s="7"/>
      <c r="AG45" s="2"/>
      <c r="AH45" s="7"/>
      <c r="AI45" s="7"/>
      <c r="AJ45" s="2"/>
      <c r="AK45" s="7"/>
      <c r="AL45" s="7"/>
    </row>
    <row r="46" spans="1:38" x14ac:dyDescent="0.25">
      <c r="A46" s="28" t="str">
        <f>_xlfn.XLOOKUP(P!C46,'Banco de Dados'!$B$3:$B$274,'Banco de Dados'!$K$3:$K$274,"")</f>
        <v>Ar</v>
      </c>
      <c r="B46" s="2">
        <v>18</v>
      </c>
      <c r="C46" s="2">
        <v>2957</v>
      </c>
      <c r="D46" s="2">
        <v>5943</v>
      </c>
      <c r="E46" s="2">
        <v>190</v>
      </c>
      <c r="F46" s="32">
        <f t="shared" si="4"/>
        <v>3.1970385327275785</v>
      </c>
      <c r="G46" s="3">
        <f t="shared" si="3"/>
        <v>4130</v>
      </c>
      <c r="H46" s="3">
        <f t="shared" si="3"/>
        <v>132.037691401649</v>
      </c>
      <c r="J46" s="7"/>
      <c r="K46" s="104" t="s">
        <v>240</v>
      </c>
      <c r="L46" s="39"/>
      <c r="M46" s="106" t="s">
        <v>209</v>
      </c>
      <c r="X46" s="2"/>
      <c r="Y46" s="7"/>
      <c r="Z46" s="7"/>
      <c r="AA46" s="2"/>
      <c r="AB46" s="7"/>
      <c r="AC46" s="7"/>
      <c r="AD46" s="2"/>
      <c r="AF46" s="7"/>
      <c r="AG46" s="2"/>
      <c r="AH46" s="7"/>
      <c r="AI46" s="7"/>
      <c r="AJ46" s="2"/>
      <c r="AK46" s="7"/>
      <c r="AL46" s="7"/>
    </row>
    <row r="47" spans="1:38" x14ac:dyDescent="0.25">
      <c r="A47" s="28" t="str">
        <f>_xlfn.XLOOKUP(P!C47,'Banco de Dados'!$B$3:$B$274,'Banco de Dados'!$K$3:$K$274,"")</f>
        <v>K</v>
      </c>
      <c r="B47" s="2">
        <v>19</v>
      </c>
      <c r="C47" s="2">
        <v>3313</v>
      </c>
      <c r="D47" s="2">
        <v>43735</v>
      </c>
      <c r="E47" s="2">
        <v>246</v>
      </c>
      <c r="F47" s="32">
        <f t="shared" si="4"/>
        <v>0.56247856407911279</v>
      </c>
      <c r="G47" s="3">
        <f t="shared" si="3"/>
        <v>30392.991755005893</v>
      </c>
      <c r="H47" s="3">
        <f t="shared" si="3"/>
        <v>170.9540636042403</v>
      </c>
      <c r="J47" s="58" t="s">
        <v>38</v>
      </c>
      <c r="K47" s="59">
        <f>$L$9</f>
        <v>246.3</v>
      </c>
      <c r="L47" s="60"/>
      <c r="M47" s="61">
        <f>$M$11</f>
        <v>6728</v>
      </c>
      <c r="N47" s="60"/>
      <c r="X47" s="2"/>
      <c r="Y47" s="7"/>
      <c r="Z47" s="7"/>
      <c r="AA47" s="2"/>
      <c r="AB47" s="7"/>
      <c r="AC47" s="7"/>
      <c r="AD47" s="2"/>
      <c r="AF47" s="7"/>
      <c r="AG47" s="2"/>
      <c r="AH47" s="7"/>
      <c r="AI47" s="7"/>
      <c r="AJ47" s="2"/>
      <c r="AK47" s="7"/>
      <c r="AL47" s="7"/>
    </row>
    <row r="48" spans="1:38" x14ac:dyDescent="0.25">
      <c r="A48" s="28" t="str">
        <f>_xlfn.XLOOKUP(P!C48,'Banco de Dados'!$B$3:$B$274,'Banco de Dados'!$K$3:$K$274,"")</f>
        <v>Ca</v>
      </c>
      <c r="B48" s="2">
        <v>20</v>
      </c>
      <c r="C48" s="2">
        <v>3691</v>
      </c>
      <c r="D48" s="2">
        <v>16457</v>
      </c>
      <c r="E48" s="2">
        <v>173</v>
      </c>
      <c r="F48" s="32">
        <f t="shared" si="4"/>
        <v>1.0512244029896092</v>
      </c>
      <c r="G48" s="3">
        <f t="shared" si="3"/>
        <v>11436.548881036515</v>
      </c>
      <c r="H48" s="3">
        <f t="shared" si="3"/>
        <v>120.22379269729095</v>
      </c>
      <c r="J48" s="2"/>
      <c r="K48" s="18"/>
      <c r="L48" s="2" t="s">
        <v>70</v>
      </c>
      <c r="M48" s="19"/>
      <c r="X48" s="2"/>
      <c r="Y48" s="7"/>
      <c r="Z48" s="7"/>
      <c r="AA48" s="2"/>
      <c r="AB48" s="7"/>
      <c r="AC48" s="7"/>
      <c r="AD48" s="2"/>
      <c r="AF48" s="7"/>
      <c r="AG48" s="2"/>
      <c r="AH48" s="7"/>
      <c r="AI48" s="7"/>
      <c r="AJ48" s="2"/>
      <c r="AK48" s="7"/>
      <c r="AL48" s="7"/>
    </row>
    <row r="49" spans="1:38" x14ac:dyDescent="0.25">
      <c r="A49" s="28" t="str">
        <f>_xlfn.XLOOKUP(P!C49,'Banco de Dados'!$B$3:$B$274,'Banco de Dados'!$K$3:$K$274,"")</f>
        <v>Ti</v>
      </c>
      <c r="B49" s="2">
        <v>22</v>
      </c>
      <c r="C49" s="2">
        <v>4509</v>
      </c>
      <c r="D49" s="2">
        <v>14874</v>
      </c>
      <c r="E49" s="2">
        <v>165</v>
      </c>
      <c r="F49" s="32">
        <f t="shared" si="4"/>
        <v>1.1093182734973779</v>
      </c>
      <c r="G49" s="3">
        <f t="shared" si="3"/>
        <v>10336.466431095407</v>
      </c>
      <c r="H49" s="3">
        <f t="shared" si="3"/>
        <v>114.66431095406361</v>
      </c>
      <c r="J49" s="58" t="s">
        <v>69</v>
      </c>
      <c r="K49" s="62" t="s">
        <v>71</v>
      </c>
      <c r="L49" s="63"/>
      <c r="M49" s="64">
        <f>K43</f>
        <v>2246.7255594817434</v>
      </c>
      <c r="N49" s="60"/>
      <c r="X49" s="2"/>
      <c r="Y49" s="7"/>
      <c r="Z49" s="7"/>
      <c r="AA49" s="2"/>
      <c r="AB49" s="7"/>
      <c r="AC49" s="7"/>
      <c r="AD49" s="2"/>
      <c r="AF49" s="7"/>
      <c r="AG49" s="2"/>
      <c r="AH49" s="7"/>
      <c r="AI49" s="7"/>
      <c r="AJ49" s="2"/>
      <c r="AK49" s="7"/>
      <c r="AL49" s="7"/>
    </row>
    <row r="50" spans="1:38" x14ac:dyDescent="0.25">
      <c r="A50" s="28" t="str">
        <f>_xlfn.XLOOKUP(P!C50,'Banco de Dados'!$B$3:$B$274,'Banco de Dados'!$K$3:$K$274,"")</f>
        <v>Cr</v>
      </c>
      <c r="B50" s="2">
        <v>24</v>
      </c>
      <c r="C50" s="2">
        <v>5412</v>
      </c>
      <c r="D50" s="2">
        <v>2809</v>
      </c>
      <c r="E50" s="2">
        <v>137</v>
      </c>
      <c r="F50" s="32">
        <f t="shared" si="4"/>
        <v>4.8771804912780352</v>
      </c>
      <c r="G50" s="3">
        <f t="shared" si="3"/>
        <v>1952.0730270906952</v>
      </c>
      <c r="H50" s="3">
        <f t="shared" si="3"/>
        <v>95.206124852767971</v>
      </c>
      <c r="J50" s="7"/>
      <c r="X50" s="2"/>
      <c r="Y50" s="7"/>
      <c r="Z50" s="7"/>
      <c r="AA50" s="2"/>
      <c r="AB50" s="7"/>
      <c r="AC50" s="7"/>
      <c r="AD50" s="2"/>
      <c r="AF50" s="7"/>
      <c r="AG50" s="2"/>
      <c r="AH50" s="7"/>
      <c r="AI50" s="7"/>
      <c r="AJ50" s="2"/>
      <c r="AK50" s="7"/>
      <c r="AL50" s="7"/>
    </row>
    <row r="51" spans="1:38" ht="15.75" x14ac:dyDescent="0.25">
      <c r="A51" s="28" t="str">
        <f>_xlfn.XLOOKUP(P!C51,'Banco de Dados'!$B$3:$B$274,'Banco de Dados'!$K$3:$K$274,"")</f>
        <v>Mn</v>
      </c>
      <c r="B51" s="2">
        <v>25</v>
      </c>
      <c r="C51" s="2">
        <v>5895</v>
      </c>
      <c r="D51" s="2">
        <v>3233</v>
      </c>
      <c r="E51" s="2">
        <v>151</v>
      </c>
      <c r="F51" s="32">
        <f t="shared" si="4"/>
        <v>4.6705845963501389</v>
      </c>
      <c r="G51" s="3">
        <f t="shared" si="3"/>
        <v>2246.7255594817434</v>
      </c>
      <c r="H51" s="3">
        <f t="shared" si="3"/>
        <v>104.93521790341579</v>
      </c>
      <c r="J51" s="7"/>
      <c r="K51" s="165" t="s">
        <v>218</v>
      </c>
      <c r="L51" s="166"/>
      <c r="M51" s="167"/>
      <c r="X51" s="2"/>
      <c r="Y51" s="7"/>
      <c r="Z51" s="7"/>
      <c r="AA51" s="2"/>
      <c r="AB51" s="7"/>
      <c r="AC51" s="7"/>
      <c r="AD51" s="2"/>
      <c r="AF51" s="7"/>
      <c r="AG51" s="2"/>
      <c r="AH51" s="7"/>
      <c r="AI51" s="7"/>
      <c r="AJ51" s="2"/>
      <c r="AK51" s="7"/>
      <c r="AL51" s="7"/>
    </row>
    <row r="52" spans="1:38" x14ac:dyDescent="0.25">
      <c r="A52" s="28" t="str">
        <f>_xlfn.XLOOKUP(P!C52,'Banco de Dados'!$B$3:$B$274,'Banco de Dados'!$K$3:$K$274,"")</f>
        <v>Fe</v>
      </c>
      <c r="B52" s="2">
        <v>26</v>
      </c>
      <c r="C52" s="2">
        <v>6399</v>
      </c>
      <c r="D52" s="2">
        <v>156134</v>
      </c>
      <c r="E52" s="2">
        <v>407</v>
      </c>
      <c r="F52" s="32">
        <f t="shared" si="4"/>
        <v>0.2606735240242356</v>
      </c>
      <c r="G52" s="3">
        <f t="shared" si="3"/>
        <v>108503.01531213193</v>
      </c>
      <c r="H52" s="3">
        <f t="shared" si="3"/>
        <v>282.83863368669023</v>
      </c>
      <c r="J52" s="7"/>
      <c r="K52" s="104" t="s">
        <v>236</v>
      </c>
      <c r="L52" s="108">
        <f>K43</f>
        <v>2246.7255594817434</v>
      </c>
      <c r="M52" s="109">
        <f>M43</f>
        <v>104.93521790341579</v>
      </c>
      <c r="X52" s="2"/>
      <c r="Y52" s="7"/>
      <c r="Z52" s="7"/>
      <c r="AA52" s="2"/>
      <c r="AB52" s="7"/>
      <c r="AC52" s="7"/>
      <c r="AD52" s="2"/>
      <c r="AF52" s="7"/>
      <c r="AG52" s="2"/>
      <c r="AH52" s="7"/>
      <c r="AI52" s="7"/>
      <c r="AJ52" s="2"/>
      <c r="AK52" s="7"/>
      <c r="AL52" s="7"/>
    </row>
    <row r="53" spans="1:38" x14ac:dyDescent="0.25">
      <c r="A53" s="28" t="str">
        <f>_xlfn.XLOOKUP(P!C53,'Banco de Dados'!$B$3:$B$274,'Banco de Dados'!$K$3:$K$274,"")</f>
        <v>Ni</v>
      </c>
      <c r="B53" s="2">
        <v>28</v>
      </c>
      <c r="C53" s="2">
        <v>7472</v>
      </c>
      <c r="D53" s="2">
        <v>1151</v>
      </c>
      <c r="E53" s="2">
        <v>225</v>
      </c>
      <c r="F53" s="32">
        <f t="shared" si="4"/>
        <v>19.548218940052127</v>
      </c>
      <c r="G53" s="3">
        <f t="shared" si="3"/>
        <v>799.87043580683167</v>
      </c>
      <c r="H53" s="3">
        <f t="shared" si="3"/>
        <v>156.36042402826857</v>
      </c>
      <c r="J53" s="7"/>
      <c r="K53" s="104" t="s">
        <v>237</v>
      </c>
      <c r="L53" s="105">
        <f>$L$9</f>
        <v>246.3</v>
      </c>
      <c r="M53" s="106">
        <f>$L$10</f>
        <v>7.1</v>
      </c>
      <c r="X53" s="2"/>
      <c r="Y53" s="7"/>
      <c r="Z53" s="7"/>
      <c r="AA53" s="2"/>
      <c r="AB53" s="7"/>
      <c r="AC53" s="7"/>
      <c r="AD53" s="2"/>
      <c r="AF53" s="7"/>
      <c r="AG53" s="2"/>
      <c r="AH53" s="7"/>
      <c r="AI53" s="7"/>
      <c r="AJ53" s="2"/>
      <c r="AK53" s="7"/>
      <c r="AL53" s="7"/>
    </row>
    <row r="54" spans="1:38" x14ac:dyDescent="0.25">
      <c r="A54" s="28" t="str">
        <f>_xlfn.XLOOKUP(P!C54,'Banco de Dados'!$B$3:$B$274,'Banco de Dados'!$K$3:$K$274,"")</f>
        <v>Cu</v>
      </c>
      <c r="B54" s="2">
        <v>29</v>
      </c>
      <c r="C54" s="2">
        <v>8041</v>
      </c>
      <c r="D54" s="2">
        <v>646</v>
      </c>
      <c r="E54" s="2">
        <v>230</v>
      </c>
      <c r="F54" s="32">
        <f t="shared" si="4"/>
        <v>35.60371517027864</v>
      </c>
      <c r="G54" s="3">
        <f t="shared" si="3"/>
        <v>448.92815076560663</v>
      </c>
      <c r="H54" s="3">
        <f t="shared" si="3"/>
        <v>159.83510011778563</v>
      </c>
      <c r="J54" s="7"/>
      <c r="K54" s="104" t="s">
        <v>238</v>
      </c>
      <c r="L54" s="105">
        <f>$M$11</f>
        <v>6728</v>
      </c>
      <c r="M54" s="106">
        <f>$M$12</f>
        <v>153</v>
      </c>
      <c r="X54" s="2"/>
      <c r="Y54" s="7"/>
      <c r="Z54" s="7"/>
      <c r="AA54" s="2"/>
      <c r="AB54" s="7"/>
      <c r="AC54" s="7"/>
      <c r="AD54" s="2"/>
      <c r="AF54" s="7"/>
      <c r="AG54" s="2"/>
      <c r="AH54" s="7"/>
      <c r="AI54" s="7"/>
      <c r="AJ54" s="2"/>
      <c r="AK54" s="7"/>
      <c r="AL54" s="7"/>
    </row>
    <row r="55" spans="1:38" x14ac:dyDescent="0.25">
      <c r="A55" s="28" t="str">
        <f>_xlfn.XLOOKUP(P!C55,'Banco de Dados'!$B$3:$B$274,'Banco de Dados'!$K$3:$K$274,"")</f>
        <v>Zn</v>
      </c>
      <c r="B55" s="2">
        <v>30</v>
      </c>
      <c r="C55" s="2">
        <v>8631</v>
      </c>
      <c r="D55" s="2">
        <v>1093</v>
      </c>
      <c r="E55" s="2">
        <v>226</v>
      </c>
      <c r="F55" s="32">
        <f t="shared" si="4"/>
        <v>20.677035681610246</v>
      </c>
      <c r="G55" s="3">
        <f t="shared" si="3"/>
        <v>759.56419316843346</v>
      </c>
      <c r="H55" s="3">
        <f t="shared" si="3"/>
        <v>157.05535924617197</v>
      </c>
      <c r="J55" s="7"/>
      <c r="K55" s="69" t="s">
        <v>217</v>
      </c>
      <c r="L55" s="110">
        <f>SQRT(((M52/L52)^2)+((M53/L53)^2)+((M54/L54)^2))</f>
        <v>5.9410051153558033E-2</v>
      </c>
      <c r="M55" s="71" t="str">
        <f>M64</f>
        <v>mg/kg</v>
      </c>
      <c r="X55" s="2"/>
      <c r="Y55" s="7"/>
      <c r="Z55" s="7"/>
      <c r="AA55" s="2"/>
      <c r="AB55" s="7"/>
      <c r="AC55" s="7"/>
      <c r="AD55" s="2"/>
      <c r="AF55" s="7"/>
      <c r="AG55" s="2"/>
      <c r="AH55" s="7"/>
      <c r="AI55" s="7"/>
      <c r="AJ55" s="2"/>
      <c r="AK55" s="7"/>
      <c r="AL55" s="7"/>
    </row>
    <row r="56" spans="1:38" x14ac:dyDescent="0.25">
      <c r="A56" s="28" t="str">
        <f>_xlfn.XLOOKUP(P!C56,'Banco de Dados'!$B$3:$B$274,'Banco de Dados'!$K$3:$K$274,"")</f>
        <v>Rh</v>
      </c>
      <c r="B56" s="2">
        <v>45</v>
      </c>
      <c r="C56" s="2">
        <v>20167</v>
      </c>
      <c r="D56" s="2">
        <v>1391</v>
      </c>
      <c r="E56" s="2">
        <v>125</v>
      </c>
      <c r="F56" s="32">
        <f t="shared" si="4"/>
        <v>8.9863407620416957</v>
      </c>
      <c r="G56" s="3">
        <f t="shared" si="3"/>
        <v>966.65488810365139</v>
      </c>
      <c r="H56" s="3">
        <f t="shared" si="3"/>
        <v>86.866902237926979</v>
      </c>
      <c r="J56" s="7"/>
      <c r="X56" s="2"/>
      <c r="Y56" s="7"/>
      <c r="Z56" s="7"/>
      <c r="AA56" s="2"/>
      <c r="AB56" s="7"/>
      <c r="AC56" s="7"/>
      <c r="AD56" s="2"/>
      <c r="AF56" s="7"/>
      <c r="AG56" s="2"/>
      <c r="AH56" s="7"/>
      <c r="AI56" s="7"/>
      <c r="AJ56" s="2"/>
      <c r="AK56" s="7"/>
      <c r="AL56" s="7"/>
    </row>
    <row r="57" spans="1:38" x14ac:dyDescent="0.25">
      <c r="A57" s="28" t="str">
        <f>_xlfn.XLOOKUP(P!C57,'Banco de Dados'!$B$3:$B$274,'Banco de Dados'!$K$3:$K$274,"")</f>
        <v>Rh</v>
      </c>
      <c r="B57" s="2">
        <v>45</v>
      </c>
      <c r="C57" s="2">
        <v>2696</v>
      </c>
      <c r="D57" s="2">
        <v>17638</v>
      </c>
      <c r="E57" s="2">
        <v>140</v>
      </c>
      <c r="F57" s="32">
        <f t="shared" si="4"/>
        <v>0.79374078693729444</v>
      </c>
      <c r="G57" s="3">
        <f t="shared" si="3"/>
        <v>12257.267373380448</v>
      </c>
      <c r="H57" s="3">
        <f t="shared" si="3"/>
        <v>97.290930506478219</v>
      </c>
      <c r="J57" s="7"/>
      <c r="X57" s="2"/>
      <c r="Y57" s="7"/>
      <c r="Z57" s="7"/>
      <c r="AA57" s="2"/>
      <c r="AB57" s="7"/>
      <c r="AC57" s="7"/>
      <c r="AD57" s="2"/>
      <c r="AF57" s="7"/>
      <c r="AG57" s="2"/>
      <c r="AH57" s="7"/>
      <c r="AI57" s="7"/>
      <c r="AJ57" s="2"/>
      <c r="AK57" s="7"/>
      <c r="AL57" s="7"/>
    </row>
    <row r="58" spans="1:38" x14ac:dyDescent="0.25">
      <c r="A58" s="28" t="str">
        <f>_xlfn.XLOOKUP(P!C58,'Banco de Dados'!$B$3:$B$274,'Banco de Dados'!$K$3:$K$274,"")</f>
        <v/>
      </c>
      <c r="B58" s="2">
        <v>0</v>
      </c>
      <c r="C58" s="2">
        <v>0</v>
      </c>
      <c r="D58" s="2">
        <v>0</v>
      </c>
      <c r="E58" s="2">
        <v>0</v>
      </c>
      <c r="F58" s="32" t="e">
        <f t="shared" si="4"/>
        <v>#DIV/0!</v>
      </c>
      <c r="G58" s="3">
        <f t="shared" si="3"/>
        <v>0</v>
      </c>
      <c r="H58" s="3">
        <f t="shared" si="3"/>
        <v>0</v>
      </c>
      <c r="J58" s="7"/>
      <c r="X58" s="2"/>
      <c r="Y58" s="7"/>
      <c r="Z58" s="7"/>
      <c r="AA58" s="2"/>
      <c r="AB58" s="7"/>
      <c r="AC58" s="7"/>
      <c r="AD58" s="2"/>
      <c r="AF58" s="7"/>
      <c r="AG58" s="2"/>
      <c r="AH58" s="7"/>
      <c r="AI58" s="7"/>
      <c r="AJ58" s="2"/>
      <c r="AK58" s="7"/>
      <c r="AL58" s="7"/>
    </row>
    <row r="59" spans="1:38" x14ac:dyDescent="0.25">
      <c r="A59" s="28" t="str">
        <f>_xlfn.XLOOKUP(P!C59,'Banco de Dados'!$B$3:$B$274,'Banco de Dados'!$K$3:$K$274,"")</f>
        <v/>
      </c>
      <c r="B59" s="2">
        <v>0</v>
      </c>
      <c r="C59" s="2">
        <v>0</v>
      </c>
      <c r="D59" s="2">
        <v>0</v>
      </c>
      <c r="E59" s="2">
        <v>0</v>
      </c>
      <c r="F59" s="32" t="e">
        <f t="shared" si="4"/>
        <v>#DIV/0!</v>
      </c>
      <c r="G59" s="3">
        <f t="shared" si="3"/>
        <v>0</v>
      </c>
      <c r="H59" s="3">
        <f t="shared" si="3"/>
        <v>0</v>
      </c>
      <c r="J59" s="7"/>
      <c r="X59" s="2"/>
      <c r="Y59" s="7"/>
      <c r="Z59" s="7"/>
      <c r="AA59" s="2"/>
      <c r="AB59" s="7"/>
      <c r="AC59" s="7"/>
      <c r="AD59" s="2"/>
      <c r="AF59" s="7"/>
      <c r="AG59" s="2"/>
      <c r="AH59" s="7"/>
      <c r="AI59" s="7"/>
      <c r="AJ59" s="2"/>
      <c r="AK59" s="7"/>
      <c r="AL59" s="7"/>
    </row>
    <row r="60" spans="1:38" x14ac:dyDescent="0.25">
      <c r="A60" s="28" t="str">
        <f>_xlfn.XLOOKUP(P!C60,'Banco de Dados'!$B$3:$B$274,'Banco de Dados'!$K$3:$K$274,"")</f>
        <v/>
      </c>
      <c r="B60" s="2">
        <v>0</v>
      </c>
      <c r="C60" s="2">
        <v>0</v>
      </c>
      <c r="D60" s="2">
        <v>0</v>
      </c>
      <c r="E60" s="2">
        <v>0</v>
      </c>
      <c r="F60" s="32" t="e">
        <f t="shared" si="4"/>
        <v>#DIV/0!</v>
      </c>
      <c r="G60" s="3">
        <f t="shared" si="3"/>
        <v>0</v>
      </c>
      <c r="H60" s="3">
        <f t="shared" si="3"/>
        <v>0</v>
      </c>
      <c r="J60" s="7"/>
      <c r="X60" s="2"/>
      <c r="Y60" s="7"/>
      <c r="Z60" s="7"/>
      <c r="AA60" s="2"/>
      <c r="AB60" s="7"/>
      <c r="AC60" s="7"/>
      <c r="AD60" s="2"/>
      <c r="AF60" s="7"/>
      <c r="AG60" s="2"/>
      <c r="AH60" s="7"/>
      <c r="AI60" s="7"/>
      <c r="AJ60" s="2"/>
      <c r="AK60" s="7"/>
      <c r="AL60" s="7"/>
    </row>
    <row r="61" spans="1:38" x14ac:dyDescent="0.25">
      <c r="A61" s="28" t="str">
        <f>_xlfn.XLOOKUP(P!C61,'Banco de Dados'!$B$3:$B$274,'Banco de Dados'!$K$3:$K$274,"")</f>
        <v/>
      </c>
      <c r="B61" s="2">
        <v>0</v>
      </c>
      <c r="C61" s="2">
        <v>0</v>
      </c>
      <c r="D61" s="2">
        <v>0</v>
      </c>
      <c r="E61" s="2">
        <v>0</v>
      </c>
      <c r="F61" s="32" t="e">
        <f t="shared" si="4"/>
        <v>#DIV/0!</v>
      </c>
      <c r="G61" s="3">
        <f t="shared" si="3"/>
        <v>0</v>
      </c>
      <c r="H61" s="3">
        <f t="shared" si="3"/>
        <v>0</v>
      </c>
      <c r="J61" s="7"/>
      <c r="X61" s="2"/>
      <c r="Y61" s="7"/>
      <c r="Z61" s="7"/>
      <c r="AA61" s="2"/>
      <c r="AB61" s="7"/>
      <c r="AC61" s="7"/>
      <c r="AD61" s="2"/>
      <c r="AF61" s="7"/>
      <c r="AG61" s="2"/>
      <c r="AH61" s="7"/>
      <c r="AI61" s="7"/>
      <c r="AJ61" s="2"/>
      <c r="AK61" s="7"/>
      <c r="AL61" s="7"/>
    </row>
    <row r="62" spans="1:38" x14ac:dyDescent="0.25">
      <c r="A62" s="28" t="str">
        <f>_xlfn.XLOOKUP(P!C62,'Banco de Dados'!$B$3:$B$274,'Banco de Dados'!$K$3:$K$274,"")</f>
        <v/>
      </c>
      <c r="B62" s="2">
        <v>0</v>
      </c>
      <c r="C62" s="2">
        <v>0</v>
      </c>
      <c r="D62" s="2">
        <v>0</v>
      </c>
      <c r="E62" s="2">
        <v>0</v>
      </c>
      <c r="F62" s="32" t="e">
        <f t="shared" si="4"/>
        <v>#DIV/0!</v>
      </c>
      <c r="G62" s="3">
        <f t="shared" si="3"/>
        <v>0</v>
      </c>
      <c r="H62" s="3">
        <f t="shared" si="3"/>
        <v>0</v>
      </c>
      <c r="J62" s="7"/>
      <c r="X62" s="2"/>
      <c r="Y62" s="7"/>
      <c r="Z62" s="7"/>
      <c r="AA62" s="2"/>
      <c r="AB62" s="7"/>
      <c r="AC62" s="7"/>
      <c r="AD62" s="2"/>
      <c r="AF62" s="7"/>
      <c r="AG62" s="2"/>
      <c r="AH62" s="7"/>
      <c r="AI62" s="7"/>
      <c r="AJ62" s="2"/>
      <c r="AK62" s="7"/>
      <c r="AL62" s="7"/>
    </row>
    <row r="63" spans="1:38" ht="15.75" x14ac:dyDescent="0.25">
      <c r="A63" s="28" t="str">
        <f>_xlfn.XLOOKUP(P!C63,'Banco de Dados'!$B$3:$B$274,'Banco de Dados'!$K$3:$K$274,"")</f>
        <v/>
      </c>
      <c r="B63" s="2">
        <v>0</v>
      </c>
      <c r="C63" s="2">
        <v>0</v>
      </c>
      <c r="D63" s="2">
        <v>0</v>
      </c>
      <c r="E63" s="17">
        <v>0</v>
      </c>
      <c r="F63" s="32" t="e">
        <f t="shared" si="4"/>
        <v>#DIV/0!</v>
      </c>
      <c r="G63" s="3">
        <f t="shared" si="3"/>
        <v>0</v>
      </c>
      <c r="H63" s="3">
        <f t="shared" si="3"/>
        <v>0</v>
      </c>
      <c r="J63" s="7"/>
      <c r="K63" s="101" t="s">
        <v>216</v>
      </c>
      <c r="L63" s="102" t="str">
        <f>K41</f>
        <v>ac</v>
      </c>
      <c r="M63" s="103" t="str">
        <f>M41</f>
        <v>Manganês</v>
      </c>
      <c r="X63" s="2"/>
      <c r="Y63" s="7"/>
      <c r="Z63" s="7"/>
      <c r="AA63" s="2"/>
      <c r="AB63" s="7"/>
      <c r="AC63" s="7"/>
      <c r="AD63" s="2"/>
      <c r="AF63" s="7"/>
      <c r="AG63" s="2"/>
      <c r="AH63" s="7"/>
      <c r="AI63" s="7"/>
      <c r="AJ63" s="2"/>
      <c r="AK63" s="7"/>
      <c r="AL63" s="7"/>
    </row>
    <row r="64" spans="1:38" x14ac:dyDescent="0.25">
      <c r="A64" s="28" t="str">
        <f>_xlfn.XLOOKUP(P!C64,'Banco de Dados'!$B$3:$B$274,'Banco de Dados'!$K$3:$K$274,"")</f>
        <v/>
      </c>
      <c r="B64" s="2">
        <v>0</v>
      </c>
      <c r="C64" s="2">
        <v>0</v>
      </c>
      <c r="D64" s="2">
        <v>0</v>
      </c>
      <c r="E64" s="2">
        <v>0</v>
      </c>
      <c r="F64" s="32" t="e">
        <f t="shared" si="4"/>
        <v>#DIV/0!</v>
      </c>
      <c r="G64" s="3">
        <f t="shared" si="3"/>
        <v>0</v>
      </c>
      <c r="H64" s="3">
        <f t="shared" si="3"/>
        <v>0</v>
      </c>
      <c r="J64" s="7"/>
      <c r="K64" s="68" t="s">
        <v>68</v>
      </c>
      <c r="L64" s="29">
        <f>(K47*M49)/M47</f>
        <v>82.248588778292714</v>
      </c>
      <c r="M64" s="66" t="str">
        <f>$M$9</f>
        <v>mg/kg</v>
      </c>
      <c r="X64" s="2"/>
      <c r="Y64" s="7"/>
      <c r="Z64" s="7"/>
      <c r="AA64" s="2"/>
      <c r="AB64" s="7"/>
      <c r="AC64" s="7"/>
      <c r="AD64" s="2"/>
      <c r="AF64" s="7"/>
      <c r="AG64" s="2"/>
      <c r="AH64" s="7"/>
      <c r="AI64" s="7"/>
      <c r="AJ64" s="2"/>
      <c r="AK64" s="7"/>
      <c r="AL64" s="7"/>
    </row>
    <row r="65" spans="1:38" x14ac:dyDescent="0.25">
      <c r="A65" s="28" t="str">
        <f>_xlfn.XLOOKUP(P!C65,'Banco de Dados'!$B$3:$B$274,'Banco de Dados'!$K$3:$K$274,"")</f>
        <v/>
      </c>
      <c r="B65" s="2">
        <v>0</v>
      </c>
      <c r="C65" s="2">
        <v>0</v>
      </c>
      <c r="D65" s="2">
        <v>0</v>
      </c>
      <c r="E65" s="2">
        <v>0</v>
      </c>
      <c r="F65" s="32" t="e">
        <f t="shared" si="4"/>
        <v>#DIV/0!</v>
      </c>
      <c r="G65" s="3">
        <f t="shared" si="3"/>
        <v>0</v>
      </c>
      <c r="H65" s="3">
        <f t="shared" si="3"/>
        <v>0</v>
      </c>
      <c r="J65" s="7"/>
      <c r="K65" s="111" t="s">
        <v>246</v>
      </c>
      <c r="L65" s="126">
        <f>SQRT(((M52/L52)^2)+((M53/L53)^2)+((M54/L54)^2))</f>
        <v>5.9410051153558033E-2</v>
      </c>
      <c r="M65" s="66"/>
      <c r="X65" s="2"/>
      <c r="Y65" s="7"/>
      <c r="Z65" s="7"/>
      <c r="AA65" s="2"/>
      <c r="AB65" s="7"/>
      <c r="AC65" s="7"/>
      <c r="AD65" s="2"/>
      <c r="AF65" s="7"/>
      <c r="AG65" s="2"/>
      <c r="AH65" s="7"/>
      <c r="AI65" s="7"/>
      <c r="AJ65" s="2"/>
      <c r="AK65" s="7"/>
      <c r="AL65" s="7"/>
    </row>
    <row r="66" spans="1:38" x14ac:dyDescent="0.25">
      <c r="A66" s="28" t="str">
        <f>_xlfn.XLOOKUP(P!C66,'Banco de Dados'!$B$3:$B$274,'Banco de Dados'!$K$3:$K$274,"")</f>
        <v/>
      </c>
      <c r="B66" s="2">
        <v>0</v>
      </c>
      <c r="C66" s="2">
        <v>0</v>
      </c>
      <c r="D66" s="2">
        <v>0</v>
      </c>
      <c r="E66" s="2">
        <v>0</v>
      </c>
      <c r="F66" s="32" t="e">
        <f t="shared" si="4"/>
        <v>#DIV/0!</v>
      </c>
      <c r="G66" s="3">
        <f t="shared" si="3"/>
        <v>0</v>
      </c>
      <c r="H66" s="3">
        <f t="shared" si="3"/>
        <v>0</v>
      </c>
      <c r="J66" s="7"/>
      <c r="K66" s="69" t="s">
        <v>247</v>
      </c>
      <c r="L66" s="127">
        <f>L65*L64</f>
        <v>4.8863928666263297</v>
      </c>
      <c r="M66" s="71" t="str">
        <f>$M$9</f>
        <v>mg/kg</v>
      </c>
      <c r="X66" s="2"/>
      <c r="Y66" s="7"/>
      <c r="Z66" s="7"/>
      <c r="AA66" s="2"/>
      <c r="AB66" s="7"/>
      <c r="AC66" s="7"/>
      <c r="AD66" s="2"/>
      <c r="AF66" s="7"/>
      <c r="AG66" s="2"/>
      <c r="AH66" s="7"/>
      <c r="AI66" s="7"/>
      <c r="AJ66" s="2"/>
      <c r="AK66" s="7"/>
      <c r="AL66" s="7"/>
    </row>
    <row r="67" spans="1:38" x14ac:dyDescent="0.25">
      <c r="A67" s="28" t="str">
        <f>_xlfn.XLOOKUP(P!C67,'Banco de Dados'!$B$3:$B$274,'Banco de Dados'!$K$3:$K$274,"")</f>
        <v/>
      </c>
      <c r="B67" s="2">
        <v>0</v>
      </c>
      <c r="C67" s="2">
        <v>0</v>
      </c>
      <c r="D67" s="2">
        <v>0</v>
      </c>
      <c r="E67" s="2">
        <v>0</v>
      </c>
      <c r="F67" s="32" t="e">
        <f t="shared" si="4"/>
        <v>#DIV/0!</v>
      </c>
      <c r="G67" s="3">
        <f t="shared" si="3"/>
        <v>0</v>
      </c>
      <c r="H67" s="3">
        <f t="shared" si="3"/>
        <v>0</v>
      </c>
      <c r="J67" s="7"/>
      <c r="K67" s="123"/>
      <c r="L67" s="124"/>
      <c r="X67" s="2"/>
      <c r="Y67" s="7"/>
      <c r="Z67" s="7"/>
      <c r="AA67" s="2"/>
      <c r="AB67" s="7"/>
      <c r="AC67" s="7"/>
      <c r="AD67" s="2"/>
      <c r="AF67" s="7"/>
      <c r="AG67" s="2"/>
      <c r="AH67" s="7"/>
      <c r="AI67" s="7"/>
      <c r="AJ67" s="2"/>
      <c r="AK67" s="7"/>
      <c r="AL67" s="7"/>
    </row>
    <row r="68" spans="1:38" x14ac:dyDescent="0.25">
      <c r="A68" s="28" t="str">
        <f>_xlfn.XLOOKUP(P!C68,'Banco de Dados'!$B$3:$B$274,'Banco de Dados'!$K$3:$K$274,"")</f>
        <v/>
      </c>
      <c r="B68" s="2">
        <v>0</v>
      </c>
      <c r="C68" s="2">
        <v>0</v>
      </c>
      <c r="D68" s="2">
        <v>0</v>
      </c>
      <c r="E68" s="2">
        <v>0</v>
      </c>
      <c r="F68" s="32" t="e">
        <f t="shared" si="4"/>
        <v>#DIV/0!</v>
      </c>
      <c r="G68" s="3">
        <f t="shared" si="3"/>
        <v>0</v>
      </c>
      <c r="H68" s="3">
        <f t="shared" si="3"/>
        <v>0</v>
      </c>
      <c r="J68" s="7"/>
      <c r="X68" s="2"/>
      <c r="Y68" s="7"/>
      <c r="Z68" s="7"/>
      <c r="AA68" s="2"/>
      <c r="AB68" s="7"/>
      <c r="AC68" s="7"/>
      <c r="AD68" s="2"/>
      <c r="AF68" s="7"/>
      <c r="AG68" s="2"/>
      <c r="AH68" s="7"/>
      <c r="AI68" s="7"/>
      <c r="AJ68" s="2"/>
      <c r="AK68" s="7"/>
      <c r="AL68" s="7"/>
    </row>
    <row r="69" spans="1:38" x14ac:dyDescent="0.25">
      <c r="A69" s="28" t="str">
        <f>_xlfn.XLOOKUP(P!C69,'Banco de Dados'!$B$3:$B$274,'Banco de Dados'!$K$3:$K$274,"")</f>
        <v/>
      </c>
      <c r="B69" s="2">
        <v>0</v>
      </c>
      <c r="C69" s="2">
        <v>0</v>
      </c>
      <c r="D69" s="2">
        <v>0</v>
      </c>
      <c r="E69" s="2">
        <v>0</v>
      </c>
      <c r="F69" s="32" t="e">
        <f t="shared" si="4"/>
        <v>#DIV/0!</v>
      </c>
      <c r="G69" s="3">
        <f t="shared" si="3"/>
        <v>0</v>
      </c>
      <c r="H69" s="3">
        <f t="shared" si="3"/>
        <v>0</v>
      </c>
      <c r="J69" s="7"/>
      <c r="X69" s="2"/>
      <c r="Y69" s="7"/>
      <c r="Z69" s="7"/>
      <c r="AA69" s="2"/>
      <c r="AB69" s="7"/>
      <c r="AC69" s="7"/>
      <c r="AD69" s="2"/>
      <c r="AF69" s="7"/>
      <c r="AG69" s="2"/>
      <c r="AH69" s="7"/>
      <c r="AI69" s="7"/>
      <c r="AJ69" s="2"/>
      <c r="AK69" s="7"/>
      <c r="AL69" s="7"/>
    </row>
    <row r="70" spans="1:38" x14ac:dyDescent="0.25">
      <c r="A70" s="28" t="str">
        <f>_xlfn.XLOOKUP(P!C70,'Banco de Dados'!$B$3:$B$274,'Banco de Dados'!$K$3:$K$274,"")</f>
        <v/>
      </c>
      <c r="B70" s="2">
        <v>0</v>
      </c>
      <c r="C70" s="2">
        <v>0</v>
      </c>
      <c r="D70" s="2">
        <v>0</v>
      </c>
      <c r="E70" s="2">
        <v>0</v>
      </c>
      <c r="F70" s="32" t="e">
        <f t="shared" si="4"/>
        <v>#DIV/0!</v>
      </c>
      <c r="G70" s="3">
        <f t="shared" ref="G70:H72" si="5">D70*$E$40</f>
        <v>0</v>
      </c>
      <c r="H70" s="3">
        <f t="shared" si="5"/>
        <v>0</v>
      </c>
      <c r="J70" s="7"/>
      <c r="X70" s="2"/>
      <c r="Y70" s="7"/>
      <c r="Z70" s="7"/>
      <c r="AA70" s="2"/>
      <c r="AB70" s="7"/>
      <c r="AC70" s="7"/>
      <c r="AD70" s="2"/>
      <c r="AF70" s="7"/>
      <c r="AG70" s="2"/>
      <c r="AH70" s="7"/>
      <c r="AI70" s="7"/>
      <c r="AJ70" s="2"/>
      <c r="AK70" s="7"/>
      <c r="AL70" s="7"/>
    </row>
    <row r="71" spans="1:38" x14ac:dyDescent="0.25">
      <c r="A71" s="28" t="str">
        <f>_xlfn.XLOOKUP(P!C71,'Banco de Dados'!$B$3:$B$274,'Banco de Dados'!$K$3:$K$274,"")</f>
        <v/>
      </c>
      <c r="B71" s="2">
        <v>0</v>
      </c>
      <c r="C71" s="2">
        <v>0</v>
      </c>
      <c r="D71" s="2">
        <v>0</v>
      </c>
      <c r="E71" s="2">
        <v>0</v>
      </c>
      <c r="F71" s="32" t="e">
        <f t="shared" si="4"/>
        <v>#DIV/0!</v>
      </c>
      <c r="G71" s="3">
        <f t="shared" si="5"/>
        <v>0</v>
      </c>
      <c r="H71" s="3">
        <f t="shared" si="5"/>
        <v>0</v>
      </c>
      <c r="J71" s="7"/>
      <c r="X71" s="2"/>
      <c r="Y71" s="7"/>
      <c r="Z71" s="7"/>
      <c r="AA71" s="2"/>
      <c r="AB71" s="7"/>
      <c r="AC71" s="7"/>
      <c r="AD71" s="2"/>
      <c r="AF71" s="7"/>
      <c r="AG71" s="2"/>
      <c r="AH71" s="7"/>
      <c r="AI71" s="7"/>
      <c r="AJ71" s="2"/>
      <c r="AK71" s="7"/>
      <c r="AL71" s="7"/>
    </row>
    <row r="72" spans="1:38" x14ac:dyDescent="0.25">
      <c r="A72" s="28" t="str">
        <f>_xlfn.XLOOKUP(P!C72,'Banco de Dados'!$B$3:$B$274,'Banco de Dados'!$K$3:$K$274,"")</f>
        <v/>
      </c>
      <c r="B72" s="2">
        <v>0</v>
      </c>
      <c r="C72" s="2">
        <v>0</v>
      </c>
      <c r="D72" s="2">
        <v>0</v>
      </c>
      <c r="E72" s="2">
        <v>0</v>
      </c>
      <c r="F72" s="32" t="e">
        <f t="shared" si="4"/>
        <v>#DIV/0!</v>
      </c>
      <c r="G72" s="3">
        <f t="shared" si="5"/>
        <v>0</v>
      </c>
      <c r="H72" s="3">
        <f t="shared" si="5"/>
        <v>0</v>
      </c>
      <c r="J72" s="7"/>
      <c r="X72" s="2"/>
      <c r="Y72" s="7"/>
      <c r="Z72" s="7"/>
      <c r="AA72" s="2"/>
      <c r="AB72" s="7"/>
      <c r="AC72" s="7"/>
      <c r="AD72" s="2"/>
      <c r="AF72" s="7"/>
      <c r="AG72" s="2"/>
      <c r="AH72" s="7"/>
      <c r="AI72" s="7"/>
      <c r="AJ72" s="2"/>
      <c r="AK72" s="7"/>
      <c r="AL72" s="7"/>
    </row>
    <row r="73" spans="1:38" x14ac:dyDescent="0.25">
      <c r="A73" s="21"/>
      <c r="B73" s="21"/>
      <c r="C73" s="21"/>
      <c r="D73" s="21"/>
      <c r="E73" s="21"/>
      <c r="F73" s="77"/>
      <c r="G73" s="22"/>
      <c r="H73" s="22"/>
      <c r="J73" s="21"/>
      <c r="K73" s="21"/>
      <c r="L73" s="21"/>
      <c r="M73" s="21"/>
      <c r="N73" s="21"/>
      <c r="X73" s="2"/>
      <c r="Y73" s="7"/>
      <c r="Z73" s="7"/>
      <c r="AA73" s="2"/>
      <c r="AB73" s="7"/>
      <c r="AC73" s="7"/>
      <c r="AD73" s="2"/>
      <c r="AF73" s="7"/>
      <c r="AG73" s="2"/>
      <c r="AH73" s="7"/>
      <c r="AI73" s="7"/>
      <c r="AJ73" s="2"/>
      <c r="AK73" s="7"/>
      <c r="AL73" s="7"/>
    </row>
    <row r="74" spans="1:38" ht="15.75" x14ac:dyDescent="0.25">
      <c r="A74" s="36" t="str">
        <f>'Nome das Amostras'!A6</f>
        <v>ad</v>
      </c>
      <c r="B74" s="164" t="str">
        <f>VLOOKUP(A74,'Nome das Amostras'!$A$3:$D$28,2,FALSE)</f>
        <v>R3</v>
      </c>
      <c r="C74" s="164"/>
      <c r="D74" s="51" t="s">
        <v>65</v>
      </c>
      <c r="E74" s="52">
        <f>'Banco de Dados'!$O$13/'Banco de Dados'!AC13</f>
        <v>0.66207117665918569</v>
      </c>
      <c r="F74" s="74"/>
      <c r="G74" s="3"/>
      <c r="H74" s="3"/>
      <c r="J74" s="7"/>
      <c r="X74" s="2"/>
      <c r="Y74" s="7"/>
      <c r="Z74" s="7"/>
      <c r="AA74" s="2"/>
      <c r="AB74" s="7"/>
      <c r="AC74" s="7"/>
      <c r="AD74" s="2"/>
      <c r="AF74" s="7"/>
      <c r="AG74" s="2"/>
      <c r="AH74" s="7"/>
      <c r="AI74" s="7"/>
      <c r="AJ74" s="2"/>
      <c r="AK74" s="7"/>
      <c r="AL74" s="7"/>
    </row>
    <row r="75" spans="1:38" ht="15.75" x14ac:dyDescent="0.25">
      <c r="A75" s="107" t="s">
        <v>1</v>
      </c>
      <c r="B75" s="107" t="s">
        <v>0</v>
      </c>
      <c r="C75" s="107" t="s">
        <v>212</v>
      </c>
      <c r="D75" s="107" t="s">
        <v>209</v>
      </c>
      <c r="E75" s="107" t="s">
        <v>213</v>
      </c>
      <c r="F75" s="76" t="s">
        <v>219</v>
      </c>
      <c r="G75" s="54" t="s">
        <v>140</v>
      </c>
      <c r="H75" s="54" t="s">
        <v>66</v>
      </c>
      <c r="J75" s="7"/>
      <c r="K75" s="72" t="str">
        <f>A74</f>
        <v>ad</v>
      </c>
      <c r="L75" s="55" t="s">
        <v>215</v>
      </c>
      <c r="M75" s="41" t="str">
        <f>$A$1</f>
        <v>Manganês</v>
      </c>
      <c r="N75" s="3"/>
      <c r="X75" s="2"/>
      <c r="Y75" s="7"/>
      <c r="Z75" s="7"/>
      <c r="AA75" s="2"/>
      <c r="AB75" s="7"/>
      <c r="AC75" s="7"/>
      <c r="AD75" s="2"/>
      <c r="AF75" s="7"/>
      <c r="AG75" s="2"/>
      <c r="AH75" s="7"/>
      <c r="AI75" s="7"/>
      <c r="AJ75" s="2"/>
      <c r="AK75" s="7"/>
      <c r="AL75" s="7"/>
    </row>
    <row r="76" spans="1:38" x14ac:dyDescent="0.25">
      <c r="A76" s="28" t="str">
        <f>_xlfn.XLOOKUP(P!C76,'Banco de Dados'!$B$3:$B$274,'Banco de Dados'!$K$3:$K$274,"")</f>
        <v>Si</v>
      </c>
      <c r="B76" s="2" cm="1">
        <f t="array" ref="B76:E106">Dados!Y5:AB35</f>
        <v>14</v>
      </c>
      <c r="C76" s="2">
        <v>1740</v>
      </c>
      <c r="D76" s="2">
        <v>3391</v>
      </c>
      <c r="E76" s="2">
        <v>79</v>
      </c>
      <c r="F76" s="32">
        <f>(E76*100)/D76</f>
        <v>2.3296962547920965</v>
      </c>
      <c r="G76" s="3">
        <f t="shared" ref="G76:H103" si="6">$E$74*D76</f>
        <v>2245.0833600512988</v>
      </c>
      <c r="H76" s="3">
        <f t="shared" si="6"/>
        <v>52.303622956075671</v>
      </c>
      <c r="J76" s="7"/>
      <c r="K76" s="5" t="s">
        <v>210</v>
      </c>
      <c r="L76" s="5"/>
      <c r="M76" s="5" t="s">
        <v>211</v>
      </c>
      <c r="X76" s="2"/>
      <c r="Y76" s="7"/>
      <c r="Z76" s="7"/>
      <c r="AA76" s="2"/>
      <c r="AB76" s="7"/>
      <c r="AC76" s="7"/>
      <c r="AD76" s="2"/>
      <c r="AF76" s="7"/>
      <c r="AG76" s="2"/>
      <c r="AH76" s="7"/>
      <c r="AI76" s="7"/>
      <c r="AJ76" s="2"/>
      <c r="AK76" s="7"/>
      <c r="AL76" s="7"/>
    </row>
    <row r="77" spans="1:38" x14ac:dyDescent="0.25">
      <c r="A77" s="28" t="str">
        <f>_xlfn.XLOOKUP(P!C77,'Banco de Dados'!$B$3:$B$274,'Banco de Dados'!$K$3:$K$274,"")</f>
        <v>P</v>
      </c>
      <c r="B77" s="2">
        <v>15</v>
      </c>
      <c r="C77" s="2">
        <v>2013</v>
      </c>
      <c r="D77" s="2">
        <v>630</v>
      </c>
      <c r="E77" s="2">
        <v>71</v>
      </c>
      <c r="F77" s="32">
        <f t="shared" ref="F77:F106" si="7">(E77*100)/D77</f>
        <v>11.269841269841271</v>
      </c>
      <c r="G77" s="3">
        <f t="shared" si="6"/>
        <v>417.10484129528697</v>
      </c>
      <c r="H77" s="3">
        <f t="shared" si="6"/>
        <v>47.007053542802183</v>
      </c>
      <c r="J77" s="7"/>
      <c r="K77" s="6">
        <f>_xlfn.XLOOKUP($B$4,A76:A103,G76:G103,"")</f>
        <v>2463.5668483488298</v>
      </c>
      <c r="L77" s="6"/>
      <c r="M77" s="6">
        <f>_xlfn.XLOOKUP($B$4,A76:A103,H76:H103,"")</f>
        <v>100.63481885219622</v>
      </c>
      <c r="X77" s="2"/>
      <c r="Y77" s="7"/>
      <c r="Z77" s="7"/>
      <c r="AA77" s="2"/>
      <c r="AB77" s="7"/>
      <c r="AC77" s="7"/>
      <c r="AD77" s="2"/>
      <c r="AF77" s="7"/>
      <c r="AG77" s="2"/>
      <c r="AH77" s="7"/>
      <c r="AI77" s="7"/>
      <c r="AJ77" s="2"/>
      <c r="AK77" s="7"/>
      <c r="AL77" s="7"/>
    </row>
    <row r="78" spans="1:38" x14ac:dyDescent="0.25">
      <c r="A78" s="28" t="str">
        <f>_xlfn.XLOOKUP(P!C78,'Banco de Dados'!$B$3:$B$274,'Banco de Dados'!$K$3:$K$274,"")</f>
        <v>S</v>
      </c>
      <c r="B78" s="2">
        <v>16</v>
      </c>
      <c r="C78" s="2">
        <v>2307</v>
      </c>
      <c r="D78" s="2">
        <v>3279</v>
      </c>
      <c r="E78" s="2">
        <v>99</v>
      </c>
      <c r="F78" s="32">
        <f t="shared" si="7"/>
        <v>3.019213174748399</v>
      </c>
      <c r="G78" s="3">
        <f t="shared" si="6"/>
        <v>2170.9313882654696</v>
      </c>
      <c r="H78" s="3">
        <f t="shared" si="6"/>
        <v>65.545046489259377</v>
      </c>
      <c r="J78" s="7"/>
      <c r="X78" s="2"/>
      <c r="Y78" s="7"/>
      <c r="Z78" s="7"/>
      <c r="AA78" s="2"/>
      <c r="AB78" s="7"/>
      <c r="AC78" s="7"/>
      <c r="AD78" s="2"/>
      <c r="AF78" s="7"/>
      <c r="AG78" s="2"/>
      <c r="AH78" s="7"/>
      <c r="AI78" s="7"/>
      <c r="AJ78" s="2"/>
      <c r="AK78" s="7"/>
      <c r="AL78" s="7"/>
    </row>
    <row r="79" spans="1:38" ht="15.75" x14ac:dyDescent="0.25">
      <c r="A79" s="28" t="str">
        <f>_xlfn.XLOOKUP(P!C79,'Banco de Dados'!$B$3:$B$274,'Banco de Dados'!$K$3:$K$274,"")</f>
        <v>Cl</v>
      </c>
      <c r="B79" s="2">
        <v>17</v>
      </c>
      <c r="C79" s="2">
        <v>2622</v>
      </c>
      <c r="D79" s="2">
        <v>11608</v>
      </c>
      <c r="E79" s="2">
        <v>176</v>
      </c>
      <c r="F79" s="32">
        <f t="shared" si="7"/>
        <v>1.516195727084769</v>
      </c>
      <c r="G79" s="3">
        <f t="shared" si="6"/>
        <v>7685.3222186598277</v>
      </c>
      <c r="H79" s="3">
        <f t="shared" si="6"/>
        <v>116.52452709201668</v>
      </c>
      <c r="K79" s="165" t="s">
        <v>67</v>
      </c>
      <c r="L79" s="166"/>
      <c r="M79" s="167"/>
      <c r="N79"/>
      <c r="X79" s="2"/>
      <c r="Y79" s="7"/>
      <c r="Z79" s="7"/>
      <c r="AA79" s="2"/>
      <c r="AB79" s="7"/>
      <c r="AC79" s="7"/>
      <c r="AD79" s="2"/>
      <c r="AF79" s="7"/>
      <c r="AG79" s="2"/>
      <c r="AH79" s="7"/>
      <c r="AI79" s="7"/>
      <c r="AJ79" s="2"/>
      <c r="AK79" s="7"/>
      <c r="AL79" s="7"/>
    </row>
    <row r="80" spans="1:38" x14ac:dyDescent="0.25">
      <c r="A80" s="28" t="str">
        <f>_xlfn.XLOOKUP(P!C80,'Banco de Dados'!$B$3:$B$274,'Banco de Dados'!$K$3:$K$274,"")</f>
        <v>Ar</v>
      </c>
      <c r="B80" s="2">
        <v>18</v>
      </c>
      <c r="C80" s="2">
        <v>2957</v>
      </c>
      <c r="D80" s="2">
        <v>6238</v>
      </c>
      <c r="E80" s="2">
        <v>192</v>
      </c>
      <c r="F80" s="32">
        <f t="shared" si="7"/>
        <v>3.0779095864058994</v>
      </c>
      <c r="G80" s="3">
        <f t="shared" si="6"/>
        <v>4130</v>
      </c>
      <c r="H80" s="3">
        <f t="shared" si="6"/>
        <v>127.11766591856366</v>
      </c>
      <c r="J80" s="7"/>
      <c r="K80" s="104" t="s">
        <v>240</v>
      </c>
      <c r="L80" s="39"/>
      <c r="M80" s="106" t="s">
        <v>209</v>
      </c>
      <c r="X80" s="2"/>
      <c r="Y80" s="7"/>
      <c r="Z80" s="7"/>
      <c r="AA80" s="2"/>
      <c r="AB80" s="7"/>
      <c r="AC80" s="7"/>
      <c r="AD80" s="2"/>
      <c r="AF80" s="7"/>
      <c r="AG80" s="2"/>
      <c r="AH80" s="7"/>
      <c r="AI80" s="7"/>
      <c r="AJ80" s="2"/>
      <c r="AK80" s="7"/>
      <c r="AL80" s="7"/>
    </row>
    <row r="81" spans="1:38" x14ac:dyDescent="0.25">
      <c r="A81" s="28" t="str">
        <f>_xlfn.XLOOKUP(P!C81,'Banco de Dados'!$B$3:$B$274,'Banco de Dados'!$K$3:$K$274,"")</f>
        <v>K</v>
      </c>
      <c r="B81" s="2">
        <v>19</v>
      </c>
      <c r="C81" s="2">
        <v>3313</v>
      </c>
      <c r="D81" s="2">
        <v>37860</v>
      </c>
      <c r="E81" s="2">
        <v>236</v>
      </c>
      <c r="F81" s="32">
        <f t="shared" si="7"/>
        <v>0.62334918119387217</v>
      </c>
      <c r="G81" s="3">
        <f t="shared" si="6"/>
        <v>25066.014748316771</v>
      </c>
      <c r="H81" s="3">
        <f t="shared" si="6"/>
        <v>156.24879769156783</v>
      </c>
      <c r="J81" s="58" t="s">
        <v>38</v>
      </c>
      <c r="K81" s="59">
        <f>$L$9</f>
        <v>246.3</v>
      </c>
      <c r="L81" s="60"/>
      <c r="M81" s="61">
        <f>$M$11</f>
        <v>6728</v>
      </c>
      <c r="N81" s="60"/>
      <c r="X81" s="2"/>
      <c r="Y81" s="7"/>
      <c r="Z81" s="7"/>
      <c r="AA81" s="2"/>
      <c r="AB81" s="7"/>
      <c r="AC81" s="7"/>
      <c r="AD81" s="2"/>
      <c r="AF81" s="7"/>
      <c r="AG81" s="2"/>
      <c r="AH81" s="7"/>
      <c r="AI81" s="7"/>
      <c r="AJ81" s="2"/>
      <c r="AK81" s="7"/>
      <c r="AL81" s="7"/>
    </row>
    <row r="82" spans="1:38" x14ac:dyDescent="0.25">
      <c r="A82" s="28" t="str">
        <f>_xlfn.XLOOKUP(P!C82,'Banco de Dados'!$B$3:$B$274,'Banco de Dados'!$K$3:$K$274,"")</f>
        <v>Ca</v>
      </c>
      <c r="B82" s="2">
        <v>20</v>
      </c>
      <c r="C82" s="2">
        <v>3691</v>
      </c>
      <c r="D82" s="2">
        <v>18873</v>
      </c>
      <c r="E82" s="2">
        <v>180</v>
      </c>
      <c r="F82" s="32">
        <f t="shared" si="7"/>
        <v>0.9537434430138293</v>
      </c>
      <c r="G82" s="3">
        <f t="shared" si="6"/>
        <v>12495.269317088812</v>
      </c>
      <c r="H82" s="3">
        <f t="shared" si="6"/>
        <v>119.17281179865343</v>
      </c>
      <c r="J82" s="2"/>
      <c r="K82" s="18"/>
      <c r="L82" s="2" t="s">
        <v>70</v>
      </c>
      <c r="M82" s="19"/>
      <c r="X82" s="2"/>
      <c r="Y82" s="7"/>
      <c r="Z82" s="7"/>
      <c r="AA82" s="2"/>
      <c r="AB82" s="7"/>
      <c r="AC82" s="7"/>
      <c r="AD82" s="2"/>
      <c r="AF82" s="7"/>
      <c r="AG82" s="2"/>
      <c r="AH82" s="7"/>
      <c r="AI82" s="7"/>
      <c r="AJ82" s="2"/>
      <c r="AK82" s="7"/>
      <c r="AL82" s="7"/>
    </row>
    <row r="83" spans="1:38" x14ac:dyDescent="0.25">
      <c r="A83" s="28" t="str">
        <f>_xlfn.XLOOKUP(P!C83,'Banco de Dados'!$B$3:$B$274,'Banco de Dados'!$K$3:$K$274,"")</f>
        <v>Ti</v>
      </c>
      <c r="B83" s="2">
        <v>22</v>
      </c>
      <c r="C83" s="2">
        <v>4509</v>
      </c>
      <c r="D83" s="2">
        <v>8976</v>
      </c>
      <c r="E83" s="2">
        <v>146</v>
      </c>
      <c r="F83" s="32">
        <f t="shared" si="7"/>
        <v>1.6265597147950088</v>
      </c>
      <c r="G83" s="3">
        <f t="shared" si="6"/>
        <v>5942.7508816928512</v>
      </c>
      <c r="H83" s="3">
        <f t="shared" si="6"/>
        <v>96.66239179224111</v>
      </c>
      <c r="J83" s="58" t="s">
        <v>69</v>
      </c>
      <c r="K83" s="62" t="s">
        <v>71</v>
      </c>
      <c r="L83" s="63"/>
      <c r="M83" s="64">
        <f>K77</f>
        <v>2463.5668483488298</v>
      </c>
      <c r="N83" s="60"/>
      <c r="X83" s="2"/>
      <c r="Y83" s="7"/>
      <c r="Z83" s="7"/>
      <c r="AA83" s="2"/>
      <c r="AB83" s="7"/>
      <c r="AC83" s="7"/>
      <c r="AD83" s="2"/>
      <c r="AF83" s="7"/>
      <c r="AG83" s="2"/>
      <c r="AH83" s="7"/>
      <c r="AI83" s="7"/>
      <c r="AJ83" s="2"/>
      <c r="AK83" s="7"/>
      <c r="AL83" s="7"/>
    </row>
    <row r="84" spans="1:38" x14ac:dyDescent="0.25">
      <c r="A84" s="28" t="str">
        <f>_xlfn.XLOOKUP(P!C84,'Banco de Dados'!$B$3:$B$274,'Banco de Dados'!$K$3:$K$274,"")</f>
        <v>Cr</v>
      </c>
      <c r="B84" s="2">
        <v>24</v>
      </c>
      <c r="C84" s="2">
        <v>5412</v>
      </c>
      <c r="D84" s="2">
        <v>4568</v>
      </c>
      <c r="E84" s="2">
        <v>143</v>
      </c>
      <c r="F84" s="32">
        <f t="shared" si="7"/>
        <v>3.1304728546409808</v>
      </c>
      <c r="G84" s="3">
        <f t="shared" si="6"/>
        <v>3024.3411349791604</v>
      </c>
      <c r="H84" s="3">
        <f t="shared" si="6"/>
        <v>94.676178262263548</v>
      </c>
      <c r="J84" s="7"/>
      <c r="X84" s="2"/>
      <c r="Y84" s="7"/>
      <c r="Z84" s="7"/>
      <c r="AA84" s="2"/>
      <c r="AB84" s="7"/>
      <c r="AC84" s="7"/>
      <c r="AD84" s="2"/>
      <c r="AF84" s="7"/>
      <c r="AG84" s="2"/>
      <c r="AH84" s="7"/>
      <c r="AI84" s="7"/>
      <c r="AJ84" s="2"/>
      <c r="AK84" s="7"/>
      <c r="AL84" s="7"/>
    </row>
    <row r="85" spans="1:38" ht="15.75" x14ac:dyDescent="0.25">
      <c r="A85" s="28" t="str">
        <f>_xlfn.XLOOKUP(P!C85,'Banco de Dados'!$B$3:$B$274,'Banco de Dados'!$K$3:$K$274,"")</f>
        <v>Mn</v>
      </c>
      <c r="B85" s="2">
        <v>25</v>
      </c>
      <c r="C85" s="2">
        <v>5895</v>
      </c>
      <c r="D85" s="2">
        <v>3721</v>
      </c>
      <c r="E85" s="2">
        <v>152</v>
      </c>
      <c r="F85" s="32">
        <f t="shared" si="7"/>
        <v>4.0849234076861061</v>
      </c>
      <c r="G85" s="3">
        <f t="shared" si="6"/>
        <v>2463.5668483488298</v>
      </c>
      <c r="H85" s="3">
        <f t="shared" si="6"/>
        <v>100.63481885219622</v>
      </c>
      <c r="J85" s="7"/>
      <c r="K85" s="165" t="s">
        <v>218</v>
      </c>
      <c r="L85" s="166"/>
      <c r="M85" s="167"/>
      <c r="X85" s="2"/>
      <c r="Y85" s="7"/>
      <c r="Z85" s="7"/>
      <c r="AA85" s="2"/>
      <c r="AB85" s="7"/>
      <c r="AC85" s="7"/>
      <c r="AD85" s="2"/>
      <c r="AF85" s="7"/>
      <c r="AG85" s="2"/>
      <c r="AH85" s="7"/>
      <c r="AI85" s="7"/>
      <c r="AJ85" s="2"/>
      <c r="AK85" s="7"/>
      <c r="AL85" s="7"/>
    </row>
    <row r="86" spans="1:38" x14ac:dyDescent="0.25">
      <c r="A86" s="28" t="str">
        <f>_xlfn.XLOOKUP(P!C86,'Banco de Dados'!$B$3:$B$274,'Banco de Dados'!$K$3:$K$274,"")</f>
        <v>Fe</v>
      </c>
      <c r="B86" s="2">
        <v>26</v>
      </c>
      <c r="C86" s="2">
        <v>6399</v>
      </c>
      <c r="D86" s="2">
        <v>142422</v>
      </c>
      <c r="E86" s="2">
        <v>391</v>
      </c>
      <c r="F86" s="32">
        <f t="shared" si="7"/>
        <v>0.27453623737905658</v>
      </c>
      <c r="G86" s="3">
        <f t="shared" si="6"/>
        <v>94293.501122154543</v>
      </c>
      <c r="H86" s="3">
        <f t="shared" si="6"/>
        <v>258.86983007374158</v>
      </c>
      <c r="J86" s="7"/>
      <c r="K86" s="104" t="s">
        <v>236</v>
      </c>
      <c r="L86" s="108">
        <f>K77</f>
        <v>2463.5668483488298</v>
      </c>
      <c r="M86" s="109">
        <f>M77</f>
        <v>100.63481885219622</v>
      </c>
      <c r="X86" s="2"/>
      <c r="Y86" s="7"/>
      <c r="Z86" s="7"/>
      <c r="AA86" s="2"/>
      <c r="AB86" s="7"/>
      <c r="AC86" s="7"/>
      <c r="AD86" s="2"/>
      <c r="AF86" s="7"/>
      <c r="AG86" s="2"/>
      <c r="AH86" s="7"/>
      <c r="AI86" s="7"/>
      <c r="AJ86" s="2"/>
      <c r="AK86" s="7"/>
      <c r="AL86" s="7"/>
    </row>
    <row r="87" spans="1:38" x14ac:dyDescent="0.25">
      <c r="A87" s="28" t="str">
        <f>_xlfn.XLOOKUP(P!C87,'Banco de Dados'!$B$3:$B$274,'Banco de Dados'!$K$3:$K$274,"")</f>
        <v>Ni</v>
      </c>
      <c r="B87" s="2">
        <v>28</v>
      </c>
      <c r="C87" s="2">
        <v>7472</v>
      </c>
      <c r="D87" s="2">
        <v>1694</v>
      </c>
      <c r="E87" s="2">
        <v>224</v>
      </c>
      <c r="F87" s="32">
        <f t="shared" si="7"/>
        <v>13.223140495867769</v>
      </c>
      <c r="G87" s="3">
        <f t="shared" si="6"/>
        <v>1121.5485732606605</v>
      </c>
      <c r="H87" s="3">
        <f t="shared" si="6"/>
        <v>148.30394357165758</v>
      </c>
      <c r="J87" s="7"/>
      <c r="K87" s="104" t="s">
        <v>237</v>
      </c>
      <c r="L87" s="105">
        <f>$L$9</f>
        <v>246.3</v>
      </c>
      <c r="M87" s="106">
        <f>$L$10</f>
        <v>7.1</v>
      </c>
      <c r="X87" s="2"/>
      <c r="Y87" s="7"/>
      <c r="Z87" s="7"/>
      <c r="AA87" s="2"/>
      <c r="AB87" s="7"/>
      <c r="AC87" s="7"/>
      <c r="AD87" s="2"/>
      <c r="AF87" s="7"/>
      <c r="AG87" s="2"/>
      <c r="AH87" s="7"/>
      <c r="AI87" s="7"/>
      <c r="AJ87" s="2"/>
      <c r="AK87" s="7"/>
      <c r="AL87" s="7"/>
    </row>
    <row r="88" spans="1:38" x14ac:dyDescent="0.25">
      <c r="A88" s="28" t="str">
        <f>_xlfn.XLOOKUP(P!C88,'Banco de Dados'!$B$3:$B$274,'Banco de Dados'!$K$3:$K$274,"")</f>
        <v>Zn</v>
      </c>
      <c r="B88" s="2">
        <v>30</v>
      </c>
      <c r="C88" s="2">
        <v>8631</v>
      </c>
      <c r="D88" s="2">
        <v>2596</v>
      </c>
      <c r="E88" s="2">
        <v>226</v>
      </c>
      <c r="F88" s="32">
        <f t="shared" si="7"/>
        <v>8.7057010785824342</v>
      </c>
      <c r="G88" s="3">
        <f t="shared" si="6"/>
        <v>1718.7367746072462</v>
      </c>
      <c r="H88" s="3">
        <f t="shared" si="6"/>
        <v>149.62808592497598</v>
      </c>
      <c r="J88" s="7"/>
      <c r="K88" s="104" t="s">
        <v>238</v>
      </c>
      <c r="L88" s="105">
        <f>$M$11</f>
        <v>6728</v>
      </c>
      <c r="M88" s="106">
        <f>$M$12</f>
        <v>153</v>
      </c>
      <c r="X88" s="2"/>
      <c r="Y88" s="7"/>
      <c r="Z88" s="7"/>
      <c r="AA88" s="2"/>
      <c r="AB88" s="7"/>
      <c r="AC88" s="7"/>
      <c r="AD88" s="2"/>
      <c r="AF88" s="7"/>
      <c r="AG88" s="2"/>
      <c r="AH88" s="7"/>
      <c r="AI88" s="7"/>
      <c r="AJ88" s="2"/>
      <c r="AK88" s="7"/>
      <c r="AL88" s="7"/>
    </row>
    <row r="89" spans="1:38" x14ac:dyDescent="0.25">
      <c r="A89" s="28" t="str">
        <f>_xlfn.XLOOKUP(P!C89,'Banco de Dados'!$B$3:$B$274,'Banco de Dados'!$K$3:$K$274,"")</f>
        <v>Rh</v>
      </c>
      <c r="B89" s="2">
        <v>45</v>
      </c>
      <c r="C89" s="2">
        <v>20167</v>
      </c>
      <c r="D89" s="2">
        <v>1353</v>
      </c>
      <c r="E89" s="2">
        <v>123</v>
      </c>
      <c r="F89" s="32">
        <f t="shared" si="7"/>
        <v>9.0909090909090917</v>
      </c>
      <c r="G89" s="3">
        <f t="shared" si="6"/>
        <v>895.78230201987822</v>
      </c>
      <c r="H89" s="3">
        <f t="shared" si="6"/>
        <v>81.434754729079842</v>
      </c>
      <c r="J89" s="7"/>
      <c r="K89" s="69" t="s">
        <v>217</v>
      </c>
      <c r="L89" s="110">
        <f>SQRT(((M86/L86)^2)+((M87/L87)^2)+((M88/L88)^2))</f>
        <v>5.4925204192321844E-2</v>
      </c>
      <c r="M89" s="71" t="str">
        <f>M98</f>
        <v>mg/kg</v>
      </c>
      <c r="X89" s="2"/>
      <c r="Y89" s="7"/>
      <c r="Z89" s="7"/>
      <c r="AA89" s="2"/>
      <c r="AB89" s="7"/>
      <c r="AC89" s="7"/>
      <c r="AD89" s="2"/>
      <c r="AF89" s="7"/>
      <c r="AG89" s="2"/>
      <c r="AH89" s="7"/>
      <c r="AI89" s="7"/>
      <c r="AJ89" s="2"/>
      <c r="AK89" s="7"/>
      <c r="AL89" s="7"/>
    </row>
    <row r="90" spans="1:38" x14ac:dyDescent="0.25">
      <c r="A90" s="28" t="str">
        <f>_xlfn.XLOOKUP(P!C90,'Banco de Dados'!$B$3:$B$274,'Banco de Dados'!$K$3:$K$274,"")</f>
        <v>Rh</v>
      </c>
      <c r="B90" s="2">
        <v>45</v>
      </c>
      <c r="C90" s="2">
        <v>2696</v>
      </c>
      <c r="D90" s="2">
        <v>17503</v>
      </c>
      <c r="E90" s="2">
        <v>144</v>
      </c>
      <c r="F90" s="32">
        <f t="shared" si="7"/>
        <v>0.82271610581043253</v>
      </c>
      <c r="G90" s="3">
        <f t="shared" si="6"/>
        <v>11588.231805065727</v>
      </c>
      <c r="H90" s="3">
        <f t="shared" si="6"/>
        <v>95.338249438922745</v>
      </c>
      <c r="J90" s="7"/>
      <c r="X90" s="2"/>
      <c r="Y90" s="7"/>
      <c r="Z90" s="7"/>
      <c r="AA90" s="2"/>
      <c r="AB90" s="7"/>
      <c r="AC90" s="7"/>
      <c r="AD90" s="2"/>
      <c r="AF90" s="7"/>
      <c r="AG90" s="2"/>
      <c r="AH90" s="7"/>
      <c r="AI90" s="7"/>
      <c r="AJ90" s="2"/>
      <c r="AK90" s="7"/>
      <c r="AL90" s="7"/>
    </row>
    <row r="91" spans="1:38" x14ac:dyDescent="0.25">
      <c r="A91" s="28" t="str">
        <f>_xlfn.XLOOKUP(P!C91,'Banco de Dados'!$B$3:$B$274,'Banco de Dados'!$K$3:$K$274,"")</f>
        <v/>
      </c>
      <c r="B91" s="2">
        <v>0</v>
      </c>
      <c r="C91" s="2">
        <v>0</v>
      </c>
      <c r="D91" s="2">
        <v>0</v>
      </c>
      <c r="E91" s="2">
        <v>0</v>
      </c>
      <c r="F91" s="32" t="e">
        <f t="shared" si="7"/>
        <v>#DIV/0!</v>
      </c>
      <c r="G91" s="3">
        <f t="shared" si="6"/>
        <v>0</v>
      </c>
      <c r="H91" s="3">
        <f t="shared" si="6"/>
        <v>0</v>
      </c>
      <c r="J91" s="7"/>
      <c r="X91" s="2"/>
      <c r="Y91" s="7"/>
      <c r="Z91" s="7"/>
      <c r="AA91" s="2"/>
      <c r="AB91" s="7"/>
      <c r="AC91" s="7"/>
      <c r="AD91" s="2"/>
      <c r="AF91" s="7"/>
      <c r="AG91" s="2"/>
      <c r="AH91" s="7"/>
      <c r="AI91" s="7"/>
      <c r="AJ91" s="2"/>
      <c r="AK91" s="7"/>
      <c r="AL91" s="7"/>
    </row>
    <row r="92" spans="1:38" x14ac:dyDescent="0.25">
      <c r="A92" s="28" t="str">
        <f>_xlfn.XLOOKUP(P!C92,'Banco de Dados'!$B$3:$B$274,'Banco de Dados'!$K$3:$K$274,"")</f>
        <v/>
      </c>
      <c r="B92" s="2">
        <v>0</v>
      </c>
      <c r="C92" s="2">
        <v>0</v>
      </c>
      <c r="D92" s="2">
        <v>0</v>
      </c>
      <c r="E92" s="2">
        <v>0</v>
      </c>
      <c r="F92" s="32" t="e">
        <f t="shared" si="7"/>
        <v>#DIV/0!</v>
      </c>
      <c r="G92" s="3">
        <f t="shared" si="6"/>
        <v>0</v>
      </c>
      <c r="H92" s="3">
        <f t="shared" si="6"/>
        <v>0</v>
      </c>
      <c r="J92" s="7"/>
    </row>
    <row r="93" spans="1:38" x14ac:dyDescent="0.25">
      <c r="A93" s="28" t="str">
        <f>_xlfn.XLOOKUP(P!C93,'Banco de Dados'!$B$3:$B$274,'Banco de Dados'!$K$3:$K$274,"")</f>
        <v/>
      </c>
      <c r="B93" s="2">
        <v>0</v>
      </c>
      <c r="C93" s="2">
        <v>0</v>
      </c>
      <c r="D93" s="2">
        <v>0</v>
      </c>
      <c r="E93" s="2">
        <v>0</v>
      </c>
      <c r="F93" s="32" t="e">
        <f t="shared" si="7"/>
        <v>#DIV/0!</v>
      </c>
      <c r="G93" s="3">
        <f t="shared" si="6"/>
        <v>0</v>
      </c>
      <c r="H93" s="3">
        <f t="shared" si="6"/>
        <v>0</v>
      </c>
      <c r="J93" s="7"/>
    </row>
    <row r="94" spans="1:38" x14ac:dyDescent="0.25">
      <c r="A94" s="28" t="str">
        <f>_xlfn.XLOOKUP(P!C94,'Banco de Dados'!$B$3:$B$274,'Banco de Dados'!$K$3:$K$274,"")</f>
        <v/>
      </c>
      <c r="B94" s="2">
        <v>0</v>
      </c>
      <c r="C94" s="2">
        <v>0</v>
      </c>
      <c r="D94" s="2">
        <v>0</v>
      </c>
      <c r="E94" s="2">
        <v>0</v>
      </c>
      <c r="F94" s="32" t="e">
        <f t="shared" si="7"/>
        <v>#DIV/0!</v>
      </c>
      <c r="G94" s="3">
        <f t="shared" si="6"/>
        <v>0</v>
      </c>
      <c r="H94" s="3">
        <f t="shared" si="6"/>
        <v>0</v>
      </c>
      <c r="J94" s="7"/>
    </row>
    <row r="95" spans="1:38" x14ac:dyDescent="0.25">
      <c r="A95" s="28" t="str">
        <f>_xlfn.XLOOKUP(P!C95,'Banco de Dados'!$B$3:$B$274,'Banco de Dados'!$K$3:$K$274,"")</f>
        <v/>
      </c>
      <c r="B95" s="2">
        <v>0</v>
      </c>
      <c r="C95" s="2">
        <v>0</v>
      </c>
      <c r="D95" s="2">
        <v>0</v>
      </c>
      <c r="E95" s="2">
        <v>0</v>
      </c>
      <c r="F95" s="32" t="e">
        <f t="shared" si="7"/>
        <v>#DIV/0!</v>
      </c>
      <c r="G95" s="3">
        <f t="shared" si="6"/>
        <v>0</v>
      </c>
      <c r="H95" s="3">
        <f t="shared" si="6"/>
        <v>0</v>
      </c>
      <c r="J95" s="7"/>
    </row>
    <row r="96" spans="1:38" x14ac:dyDescent="0.25">
      <c r="A96" s="28" t="str">
        <f>_xlfn.XLOOKUP(P!C96,'Banco de Dados'!$B$3:$B$274,'Banco de Dados'!$K$3:$K$274,"")</f>
        <v/>
      </c>
      <c r="B96" s="2">
        <v>0</v>
      </c>
      <c r="C96" s="2">
        <v>0</v>
      </c>
      <c r="D96" s="2">
        <v>0</v>
      </c>
      <c r="E96" s="17">
        <v>0</v>
      </c>
      <c r="F96" s="32" t="e">
        <f t="shared" si="7"/>
        <v>#DIV/0!</v>
      </c>
      <c r="G96" s="3">
        <f t="shared" si="6"/>
        <v>0</v>
      </c>
      <c r="H96" s="3">
        <f t="shared" si="6"/>
        <v>0</v>
      </c>
      <c r="J96" s="7"/>
    </row>
    <row r="97" spans="1:14" ht="15.75" x14ac:dyDescent="0.25">
      <c r="A97" s="28" t="str">
        <f>_xlfn.XLOOKUP(P!C97,'Banco de Dados'!$B$3:$B$274,'Banco de Dados'!$K$3:$K$274,"")</f>
        <v/>
      </c>
      <c r="B97" s="2">
        <v>0</v>
      </c>
      <c r="C97" s="2">
        <v>0</v>
      </c>
      <c r="D97" s="2">
        <v>0</v>
      </c>
      <c r="E97" s="2">
        <v>0</v>
      </c>
      <c r="F97" s="32" t="e">
        <f t="shared" si="7"/>
        <v>#DIV/0!</v>
      </c>
      <c r="G97" s="3">
        <f t="shared" si="6"/>
        <v>0</v>
      </c>
      <c r="H97" s="3">
        <f t="shared" si="6"/>
        <v>0</v>
      </c>
      <c r="J97" s="7"/>
      <c r="K97" s="101" t="s">
        <v>216</v>
      </c>
      <c r="L97" s="102" t="str">
        <f>K75</f>
        <v>ad</v>
      </c>
      <c r="M97" s="103" t="str">
        <f>M75</f>
        <v>Manganês</v>
      </c>
    </row>
    <row r="98" spans="1:14" x14ac:dyDescent="0.25">
      <c r="A98" s="28" t="str">
        <f>_xlfn.XLOOKUP(P!C98,'Banco de Dados'!$B$3:$B$274,'Banco de Dados'!$K$3:$K$274,"")</f>
        <v/>
      </c>
      <c r="B98" s="2">
        <v>0</v>
      </c>
      <c r="C98" s="2">
        <v>0</v>
      </c>
      <c r="D98" s="2">
        <v>0</v>
      </c>
      <c r="E98" s="2">
        <v>0</v>
      </c>
      <c r="F98" s="32" t="e">
        <f t="shared" si="7"/>
        <v>#DIV/0!</v>
      </c>
      <c r="G98" s="3">
        <f t="shared" si="6"/>
        <v>0</v>
      </c>
      <c r="H98" s="3">
        <f t="shared" si="6"/>
        <v>0</v>
      </c>
      <c r="J98" s="7"/>
      <c r="K98" s="68" t="s">
        <v>68</v>
      </c>
      <c r="L98" s="29">
        <f>(K81*M83)/M81</f>
        <v>90.186759029179072</v>
      </c>
      <c r="M98" s="66" t="str">
        <f>$M$9</f>
        <v>mg/kg</v>
      </c>
    </row>
    <row r="99" spans="1:14" x14ac:dyDescent="0.25">
      <c r="A99" s="28" t="str">
        <f>_xlfn.XLOOKUP(P!C99,'Banco de Dados'!$B$3:$B$274,'Banco de Dados'!$K$3:$K$274,"")</f>
        <v/>
      </c>
      <c r="B99" s="2">
        <v>0</v>
      </c>
      <c r="C99" s="2">
        <v>0</v>
      </c>
      <c r="D99" s="2">
        <v>0</v>
      </c>
      <c r="E99" s="2">
        <v>0</v>
      </c>
      <c r="F99" s="32" t="e">
        <f t="shared" si="7"/>
        <v>#DIV/0!</v>
      </c>
      <c r="G99" s="3">
        <f t="shared" si="6"/>
        <v>0</v>
      </c>
      <c r="H99" s="3">
        <f t="shared" si="6"/>
        <v>0</v>
      </c>
      <c r="J99" s="7"/>
      <c r="K99" s="111" t="s">
        <v>246</v>
      </c>
      <c r="L99" s="126">
        <f>SQRT(((M86/L86)^2)+((M87/L87)^2)+((M88/L88)^2))</f>
        <v>5.4925204192321844E-2</v>
      </c>
      <c r="M99" s="66"/>
    </row>
    <row r="100" spans="1:14" x14ac:dyDescent="0.25">
      <c r="A100" s="28" t="str">
        <f>_xlfn.XLOOKUP(P!C100,'Banco de Dados'!$B$3:$B$274,'Banco de Dados'!$K$3:$K$274,"")</f>
        <v/>
      </c>
      <c r="B100" s="2">
        <v>0</v>
      </c>
      <c r="C100" s="2">
        <v>0</v>
      </c>
      <c r="D100" s="2">
        <v>0</v>
      </c>
      <c r="E100" s="2">
        <v>0</v>
      </c>
      <c r="F100" s="32" t="e">
        <f t="shared" si="7"/>
        <v>#DIV/0!</v>
      </c>
      <c r="G100" s="3">
        <f t="shared" si="6"/>
        <v>0</v>
      </c>
      <c r="H100" s="3">
        <f t="shared" si="6"/>
        <v>0</v>
      </c>
      <c r="J100" s="7"/>
      <c r="K100" s="69" t="s">
        <v>247</v>
      </c>
      <c r="L100" s="127">
        <f>L99*L98</f>
        <v>4.9535261551213861</v>
      </c>
      <c r="M100" s="71" t="str">
        <f>$M$9</f>
        <v>mg/kg</v>
      </c>
    </row>
    <row r="101" spans="1:14" x14ac:dyDescent="0.25">
      <c r="A101" s="28" t="str">
        <f>_xlfn.XLOOKUP(P!C101,'Banco de Dados'!$B$3:$B$274,'Banco de Dados'!$K$3:$K$274,"")</f>
        <v/>
      </c>
      <c r="B101" s="2">
        <v>0</v>
      </c>
      <c r="C101" s="2">
        <v>0</v>
      </c>
      <c r="D101" s="2">
        <v>0</v>
      </c>
      <c r="E101" s="2">
        <v>0</v>
      </c>
      <c r="F101" s="32" t="e">
        <f t="shared" si="7"/>
        <v>#DIV/0!</v>
      </c>
      <c r="G101" s="3">
        <f t="shared" si="6"/>
        <v>0</v>
      </c>
      <c r="H101" s="3">
        <f t="shared" si="6"/>
        <v>0</v>
      </c>
      <c r="J101" s="7"/>
      <c r="K101" s="123"/>
      <c r="L101" s="124"/>
    </row>
    <row r="102" spans="1:14" x14ac:dyDescent="0.25">
      <c r="A102" s="28" t="str">
        <f>_xlfn.XLOOKUP(P!C102,'Banco de Dados'!$B$3:$B$274,'Banco de Dados'!$K$3:$K$274,"")</f>
        <v/>
      </c>
      <c r="B102" s="2">
        <v>0</v>
      </c>
      <c r="C102" s="2">
        <v>0</v>
      </c>
      <c r="D102" s="2">
        <v>0</v>
      </c>
      <c r="E102" s="2">
        <v>0</v>
      </c>
      <c r="F102" s="32" t="e">
        <f t="shared" si="7"/>
        <v>#DIV/0!</v>
      </c>
      <c r="G102" s="3">
        <f t="shared" si="6"/>
        <v>0</v>
      </c>
      <c r="H102" s="3">
        <f t="shared" si="6"/>
        <v>0</v>
      </c>
      <c r="J102" s="7"/>
    </row>
    <row r="103" spans="1:14" x14ac:dyDescent="0.25">
      <c r="A103" s="28" t="str">
        <f>_xlfn.XLOOKUP(P!C103,'Banco de Dados'!$B$3:$B$274,'Banco de Dados'!$K$3:$K$274,"")</f>
        <v/>
      </c>
      <c r="B103" s="2">
        <v>0</v>
      </c>
      <c r="C103" s="2">
        <v>0</v>
      </c>
      <c r="D103" s="2">
        <v>0</v>
      </c>
      <c r="E103" s="2">
        <v>0</v>
      </c>
      <c r="F103" s="32" t="e">
        <f t="shared" si="7"/>
        <v>#DIV/0!</v>
      </c>
      <c r="G103" s="3">
        <f t="shared" si="6"/>
        <v>0</v>
      </c>
      <c r="H103" s="3">
        <f t="shared" si="6"/>
        <v>0</v>
      </c>
      <c r="J103" s="7"/>
    </row>
    <row r="104" spans="1:14" x14ac:dyDescent="0.25">
      <c r="A104" s="28" t="str">
        <f>_xlfn.XLOOKUP(P!C104,'Banco de Dados'!$B$3:$B$274,'Banco de Dados'!$K$3:$K$274,"")</f>
        <v/>
      </c>
      <c r="B104" s="2">
        <v>0</v>
      </c>
      <c r="C104" s="2">
        <v>0</v>
      </c>
      <c r="D104" s="2">
        <v>0</v>
      </c>
      <c r="E104" s="2">
        <v>0</v>
      </c>
      <c r="F104" s="32" t="e">
        <f t="shared" si="7"/>
        <v>#DIV/0!</v>
      </c>
      <c r="G104" s="3">
        <f t="shared" ref="G104:H106" si="8">$E$74*D104</f>
        <v>0</v>
      </c>
      <c r="H104" s="3">
        <f t="shared" si="8"/>
        <v>0</v>
      </c>
      <c r="J104" s="7"/>
    </row>
    <row r="105" spans="1:14" x14ac:dyDescent="0.25">
      <c r="A105" s="28" t="str">
        <f>_xlfn.XLOOKUP(P!C105,'Banco de Dados'!$B$3:$B$274,'Banco de Dados'!$K$3:$K$274,"")</f>
        <v/>
      </c>
      <c r="B105" s="2">
        <v>0</v>
      </c>
      <c r="C105" s="2">
        <v>0</v>
      </c>
      <c r="D105" s="2">
        <v>0</v>
      </c>
      <c r="E105" s="2">
        <v>0</v>
      </c>
      <c r="F105" s="32" t="e">
        <f t="shared" si="7"/>
        <v>#DIV/0!</v>
      </c>
      <c r="G105" s="3">
        <f t="shared" si="8"/>
        <v>0</v>
      </c>
      <c r="H105" s="3">
        <f t="shared" si="8"/>
        <v>0</v>
      </c>
      <c r="J105" s="7"/>
    </row>
    <row r="106" spans="1:14" x14ac:dyDescent="0.25">
      <c r="A106" s="28" t="str">
        <f>_xlfn.XLOOKUP(P!C106,'Banco de Dados'!$B$3:$B$274,'Banco de Dados'!$K$3:$K$274,"")</f>
        <v/>
      </c>
      <c r="B106" s="2">
        <v>0</v>
      </c>
      <c r="C106" s="2">
        <v>0</v>
      </c>
      <c r="D106" s="2">
        <v>0</v>
      </c>
      <c r="E106" s="2">
        <v>0</v>
      </c>
      <c r="F106" s="32" t="e">
        <f t="shared" si="7"/>
        <v>#DIV/0!</v>
      </c>
      <c r="G106" s="3">
        <f t="shared" si="8"/>
        <v>0</v>
      </c>
      <c r="H106" s="3">
        <f t="shared" si="8"/>
        <v>0</v>
      </c>
      <c r="J106" s="7"/>
    </row>
    <row r="107" spans="1:14" x14ac:dyDescent="0.25">
      <c r="A107" s="21"/>
      <c r="B107" s="21"/>
      <c r="C107" s="21"/>
      <c r="D107" s="21"/>
      <c r="E107" s="21"/>
      <c r="F107" s="77"/>
      <c r="G107" s="22"/>
      <c r="H107" s="22"/>
      <c r="J107" s="21"/>
      <c r="K107" s="21"/>
      <c r="L107" s="21"/>
      <c r="M107" s="21"/>
      <c r="N107" s="21"/>
    </row>
    <row r="108" spans="1:14" ht="15.75" x14ac:dyDescent="0.25">
      <c r="A108" s="36" t="str">
        <f>'Nome das Amostras'!A7</f>
        <v>ae</v>
      </c>
      <c r="B108" s="164" t="str">
        <f>VLOOKUP(A108,'Nome das Amostras'!$A$3:$D$28,2,FALSE)</f>
        <v>R4</v>
      </c>
      <c r="C108" s="164"/>
      <c r="D108" s="51" t="s">
        <v>65</v>
      </c>
      <c r="E108" s="52">
        <f>'Banco de Dados'!$O$13/'Banco de Dados'!AJ13</f>
        <v>0.6791646110837033</v>
      </c>
      <c r="F108" s="74"/>
      <c r="G108" s="3"/>
      <c r="H108" s="3"/>
      <c r="J108" s="7"/>
    </row>
    <row r="109" spans="1:14" ht="15.75" x14ac:dyDescent="0.25">
      <c r="A109" s="107" t="s">
        <v>1</v>
      </c>
      <c r="B109" s="107" t="s">
        <v>0</v>
      </c>
      <c r="C109" s="107" t="s">
        <v>212</v>
      </c>
      <c r="D109" s="107" t="s">
        <v>209</v>
      </c>
      <c r="E109" s="107" t="s">
        <v>213</v>
      </c>
      <c r="F109" s="76" t="s">
        <v>219</v>
      </c>
      <c r="G109" s="54" t="s">
        <v>140</v>
      </c>
      <c r="H109" s="54" t="s">
        <v>66</v>
      </c>
      <c r="J109" s="7"/>
      <c r="K109" s="72" t="str">
        <f>A108</f>
        <v>ae</v>
      </c>
      <c r="L109" s="55" t="s">
        <v>215</v>
      </c>
      <c r="M109" s="41" t="str">
        <f>$A$1</f>
        <v>Manganês</v>
      </c>
      <c r="N109" s="3"/>
    </row>
    <row r="110" spans="1:14" x14ac:dyDescent="0.25">
      <c r="A110" s="28" t="str">
        <f>_xlfn.XLOOKUP(P!C110,'Banco de Dados'!$B$3:$B$274,'Banco de Dados'!$K$3:$K$274,"")</f>
        <v>Si</v>
      </c>
      <c r="B110" s="2" cm="1">
        <f t="array" ref="B110:E140">Dados!AF5:AI35</f>
        <v>14</v>
      </c>
      <c r="C110" s="2">
        <v>1740</v>
      </c>
      <c r="D110" s="2">
        <v>4643</v>
      </c>
      <c r="E110" s="2">
        <v>90</v>
      </c>
      <c r="F110" s="32">
        <f>(E110*100)/D110</f>
        <v>1.9384018953262976</v>
      </c>
      <c r="G110" s="3">
        <f t="shared" ref="G110:H137" si="9">$E$108*D110</f>
        <v>3153.3612892616343</v>
      </c>
      <c r="H110" s="3">
        <f t="shared" si="9"/>
        <v>61.124814997533299</v>
      </c>
      <c r="J110" s="7"/>
      <c r="K110" s="5" t="s">
        <v>210</v>
      </c>
      <c r="L110" s="5"/>
      <c r="M110" s="5" t="s">
        <v>211</v>
      </c>
    </row>
    <row r="111" spans="1:14" x14ac:dyDescent="0.25">
      <c r="A111" s="28" t="str">
        <f>_xlfn.XLOOKUP(P!C111,'Banco de Dados'!$B$3:$B$274,'Banco de Dados'!$K$3:$K$274,"")</f>
        <v>P</v>
      </c>
      <c r="B111" s="2">
        <v>15</v>
      </c>
      <c r="C111" s="2">
        <v>2013</v>
      </c>
      <c r="D111" s="2">
        <v>767</v>
      </c>
      <c r="E111" s="2">
        <v>72</v>
      </c>
      <c r="F111" s="32">
        <f t="shared" ref="F111:F140" si="10">(E111*100)/D111</f>
        <v>9.3872229465449806</v>
      </c>
      <c r="G111" s="3">
        <f t="shared" si="9"/>
        <v>520.91925670120042</v>
      </c>
      <c r="H111" s="3">
        <f t="shared" si="9"/>
        <v>48.899851998026634</v>
      </c>
      <c r="J111" s="7"/>
      <c r="K111" s="6">
        <f>_xlfn.XLOOKUP($B$4,A110:A137,G110:G137,"")</f>
        <v>2172.6475908567668</v>
      </c>
      <c r="L111" s="6"/>
      <c r="M111" s="6">
        <f>_xlfn.XLOOKUP($B$4,A110:A137,H110:H137,"")</f>
        <v>101.19552705147179</v>
      </c>
    </row>
    <row r="112" spans="1:14" x14ac:dyDescent="0.25">
      <c r="A112" s="28" t="str">
        <f>_xlfn.XLOOKUP(P!C112,'Banco de Dados'!$B$3:$B$274,'Banco de Dados'!$K$3:$K$274,"")</f>
        <v>S</v>
      </c>
      <c r="B112" s="2">
        <v>16</v>
      </c>
      <c r="C112" s="2">
        <v>2307</v>
      </c>
      <c r="D112" s="2">
        <v>2989</v>
      </c>
      <c r="E112" s="2">
        <v>96</v>
      </c>
      <c r="F112" s="32">
        <f t="shared" si="10"/>
        <v>3.2117765138842422</v>
      </c>
      <c r="G112" s="3">
        <f t="shared" si="9"/>
        <v>2030.0230225291891</v>
      </c>
      <c r="H112" s="3">
        <f t="shared" si="9"/>
        <v>65.199802664035516</v>
      </c>
      <c r="J112" s="7"/>
    </row>
    <row r="113" spans="1:14" ht="15.75" x14ac:dyDescent="0.25">
      <c r="A113" s="28" t="str">
        <f>_xlfn.XLOOKUP(P!C113,'Banco de Dados'!$B$3:$B$274,'Banco de Dados'!$K$3:$K$274,"")</f>
        <v>Cl</v>
      </c>
      <c r="B113" s="2">
        <v>17</v>
      </c>
      <c r="C113" s="2">
        <v>2622</v>
      </c>
      <c r="D113" s="2">
        <v>9237</v>
      </c>
      <c r="E113" s="2">
        <v>164</v>
      </c>
      <c r="F113" s="32">
        <f t="shared" si="10"/>
        <v>1.775468225614377</v>
      </c>
      <c r="G113" s="3">
        <f t="shared" si="9"/>
        <v>6273.4435125801674</v>
      </c>
      <c r="H113" s="3">
        <f t="shared" si="9"/>
        <v>111.38299621772734</v>
      </c>
      <c r="K113" s="165" t="s">
        <v>67</v>
      </c>
      <c r="L113" s="166"/>
      <c r="M113" s="167"/>
      <c r="N113"/>
    </row>
    <row r="114" spans="1:14" x14ac:dyDescent="0.25">
      <c r="A114" s="28" t="str">
        <f>_xlfn.XLOOKUP(P!C114,'Banco de Dados'!$B$3:$B$274,'Banco de Dados'!$K$3:$K$274,"")</f>
        <v>Ar</v>
      </c>
      <c r="B114" s="2">
        <v>18</v>
      </c>
      <c r="C114" s="2">
        <v>2957</v>
      </c>
      <c r="D114" s="2">
        <v>6081</v>
      </c>
      <c r="E114" s="2">
        <v>191</v>
      </c>
      <c r="F114" s="32">
        <f t="shared" si="10"/>
        <v>3.140930767965795</v>
      </c>
      <c r="G114" s="3">
        <f t="shared" si="9"/>
        <v>4130</v>
      </c>
      <c r="H114" s="3">
        <f t="shared" si="9"/>
        <v>129.72044071698733</v>
      </c>
      <c r="J114" s="7"/>
      <c r="K114" s="104" t="s">
        <v>240</v>
      </c>
      <c r="L114" s="39"/>
      <c r="M114" s="106" t="s">
        <v>209</v>
      </c>
    </row>
    <row r="115" spans="1:14" x14ac:dyDescent="0.25">
      <c r="A115" s="28" t="str">
        <f>_xlfn.XLOOKUP(P!C115,'Banco de Dados'!$B$3:$B$274,'Banco de Dados'!$K$3:$K$274,"")</f>
        <v>K</v>
      </c>
      <c r="B115" s="2">
        <v>19</v>
      </c>
      <c r="C115" s="2">
        <v>3313</v>
      </c>
      <c r="D115" s="2">
        <v>52986</v>
      </c>
      <c r="E115" s="2">
        <v>263</v>
      </c>
      <c r="F115" s="32">
        <f t="shared" si="10"/>
        <v>0.49635752840372926</v>
      </c>
      <c r="G115" s="3">
        <f t="shared" si="9"/>
        <v>35986.216082881103</v>
      </c>
      <c r="H115" s="3">
        <f t="shared" si="9"/>
        <v>178.62029271501396</v>
      </c>
      <c r="J115" s="58" t="s">
        <v>38</v>
      </c>
      <c r="K115" s="59">
        <f>$L$9</f>
        <v>246.3</v>
      </c>
      <c r="L115" s="60"/>
      <c r="M115" s="61">
        <f>$M$11</f>
        <v>6728</v>
      </c>
      <c r="N115" s="60"/>
    </row>
    <row r="116" spans="1:14" x14ac:dyDescent="0.25">
      <c r="A116" s="28" t="str">
        <f>_xlfn.XLOOKUP(P!C116,'Banco de Dados'!$B$3:$B$274,'Banco de Dados'!$K$3:$K$274,"")</f>
        <v>Ca</v>
      </c>
      <c r="B116" s="2">
        <v>20</v>
      </c>
      <c r="C116" s="2">
        <v>3691</v>
      </c>
      <c r="D116" s="2">
        <v>17823</v>
      </c>
      <c r="E116" s="2">
        <v>178</v>
      </c>
      <c r="F116" s="32">
        <f t="shared" si="10"/>
        <v>0.99870953262638162</v>
      </c>
      <c r="G116" s="3">
        <f t="shared" si="9"/>
        <v>12104.750863344843</v>
      </c>
      <c r="H116" s="3">
        <f t="shared" si="9"/>
        <v>120.89130077289919</v>
      </c>
      <c r="J116" s="2"/>
      <c r="K116" s="18"/>
      <c r="L116" s="2" t="s">
        <v>70</v>
      </c>
      <c r="M116" s="19"/>
    </row>
    <row r="117" spans="1:14" x14ac:dyDescent="0.25">
      <c r="A117" s="28" t="str">
        <f>_xlfn.XLOOKUP(P!C117,'Banco de Dados'!$B$3:$B$274,'Banco de Dados'!$K$3:$K$274,"")</f>
        <v>Ti</v>
      </c>
      <c r="B117" s="2">
        <v>22</v>
      </c>
      <c r="C117" s="2">
        <v>4509</v>
      </c>
      <c r="D117" s="2">
        <v>11180</v>
      </c>
      <c r="E117" s="2">
        <v>156</v>
      </c>
      <c r="F117" s="32">
        <f t="shared" si="10"/>
        <v>1.3953488372093024</v>
      </c>
      <c r="G117" s="3">
        <f t="shared" si="9"/>
        <v>7593.060351915803</v>
      </c>
      <c r="H117" s="3">
        <f t="shared" si="9"/>
        <v>105.94967932905772</v>
      </c>
      <c r="J117" s="58" t="s">
        <v>69</v>
      </c>
      <c r="K117" s="62" t="s">
        <v>71</v>
      </c>
      <c r="L117" s="63"/>
      <c r="M117" s="64">
        <f>K111</f>
        <v>2172.6475908567668</v>
      </c>
      <c r="N117" s="60"/>
    </row>
    <row r="118" spans="1:14" x14ac:dyDescent="0.25">
      <c r="A118" s="28" t="str">
        <f>_xlfn.XLOOKUP(P!C118,'Banco de Dados'!$B$3:$B$274,'Banco de Dados'!$K$3:$K$274,"")</f>
        <v>Cr</v>
      </c>
      <c r="B118" s="2">
        <v>24</v>
      </c>
      <c r="C118" s="2">
        <v>5412</v>
      </c>
      <c r="D118" s="2">
        <v>1576</v>
      </c>
      <c r="E118" s="2">
        <v>131</v>
      </c>
      <c r="F118" s="32">
        <f t="shared" si="10"/>
        <v>8.3121827411167519</v>
      </c>
      <c r="G118" s="3">
        <f t="shared" si="9"/>
        <v>1070.3634270679163</v>
      </c>
      <c r="H118" s="3">
        <f t="shared" si="9"/>
        <v>88.970564051965127</v>
      </c>
      <c r="J118" s="7"/>
    </row>
    <row r="119" spans="1:14" ht="15.75" x14ac:dyDescent="0.25">
      <c r="A119" s="28" t="str">
        <f>_xlfn.XLOOKUP(P!C119,'Banco de Dados'!$B$3:$B$274,'Banco de Dados'!$K$3:$K$274,"")</f>
        <v>Mn</v>
      </c>
      <c r="B119" s="2">
        <v>25</v>
      </c>
      <c r="C119" s="2">
        <v>5895</v>
      </c>
      <c r="D119" s="2">
        <v>3199</v>
      </c>
      <c r="E119" s="2">
        <v>149</v>
      </c>
      <c r="F119" s="32">
        <f t="shared" si="10"/>
        <v>4.6577055329790555</v>
      </c>
      <c r="G119" s="3">
        <f t="shared" si="9"/>
        <v>2172.6475908567668</v>
      </c>
      <c r="H119" s="3">
        <f t="shared" si="9"/>
        <v>101.19552705147179</v>
      </c>
      <c r="J119" s="7"/>
      <c r="K119" s="165" t="s">
        <v>218</v>
      </c>
      <c r="L119" s="166"/>
      <c r="M119" s="167"/>
    </row>
    <row r="120" spans="1:14" x14ac:dyDescent="0.25">
      <c r="A120" s="28" t="str">
        <f>_xlfn.XLOOKUP(P!C120,'Banco de Dados'!$B$3:$B$274,'Banco de Dados'!$K$3:$K$274,"")</f>
        <v>Fe</v>
      </c>
      <c r="B120" s="2">
        <v>26</v>
      </c>
      <c r="C120" s="2">
        <v>6399</v>
      </c>
      <c r="D120" s="2">
        <v>119664</v>
      </c>
      <c r="E120" s="2">
        <v>365</v>
      </c>
      <c r="F120" s="32">
        <f t="shared" si="10"/>
        <v>0.30502072469581493</v>
      </c>
      <c r="G120" s="3">
        <f t="shared" si="9"/>
        <v>81271.554020720272</v>
      </c>
      <c r="H120" s="3">
        <f t="shared" si="9"/>
        <v>247.8950830455517</v>
      </c>
      <c r="J120" s="7"/>
      <c r="K120" s="104" t="s">
        <v>236</v>
      </c>
      <c r="L120" s="108">
        <f>K111</f>
        <v>2172.6475908567668</v>
      </c>
      <c r="M120" s="109">
        <f>M111</f>
        <v>101.19552705147179</v>
      </c>
    </row>
    <row r="121" spans="1:14" x14ac:dyDescent="0.25">
      <c r="A121" s="28" t="str">
        <f>_xlfn.XLOOKUP(P!C121,'Banco de Dados'!$B$3:$B$274,'Banco de Dados'!$K$3:$K$274,"")</f>
        <v>Ni</v>
      </c>
      <c r="B121" s="2">
        <v>28</v>
      </c>
      <c r="C121" s="2">
        <v>7472</v>
      </c>
      <c r="D121" s="2">
        <v>802</v>
      </c>
      <c r="E121" s="2">
        <v>229</v>
      </c>
      <c r="F121" s="32">
        <f t="shared" si="10"/>
        <v>28.553615960099751</v>
      </c>
      <c r="G121" s="3">
        <f t="shared" si="9"/>
        <v>544.69001808913004</v>
      </c>
      <c r="H121" s="3">
        <f t="shared" si="9"/>
        <v>155.52869593816806</v>
      </c>
      <c r="J121" s="7"/>
      <c r="K121" s="104" t="s">
        <v>237</v>
      </c>
      <c r="L121" s="105">
        <f>$L$9</f>
        <v>246.3</v>
      </c>
      <c r="M121" s="106">
        <f>$L$10</f>
        <v>7.1</v>
      </c>
    </row>
    <row r="122" spans="1:14" x14ac:dyDescent="0.25">
      <c r="A122" s="28" t="str">
        <f>_xlfn.XLOOKUP(P!C122,'Banco de Dados'!$B$3:$B$274,'Banco de Dados'!$K$3:$K$274,"")</f>
        <v>Zn</v>
      </c>
      <c r="B122" s="2">
        <v>30</v>
      </c>
      <c r="C122" s="2">
        <v>8631</v>
      </c>
      <c r="D122" s="2">
        <v>960</v>
      </c>
      <c r="E122" s="2">
        <v>235</v>
      </c>
      <c r="F122" s="32">
        <f t="shared" si="10"/>
        <v>24.479166666666668</v>
      </c>
      <c r="G122" s="3">
        <f t="shared" si="9"/>
        <v>651.99802664035519</v>
      </c>
      <c r="H122" s="3">
        <f t="shared" si="9"/>
        <v>159.60368360467027</v>
      </c>
      <c r="J122" s="7"/>
      <c r="K122" s="104" t="s">
        <v>238</v>
      </c>
      <c r="L122" s="105">
        <f>$M$11</f>
        <v>6728</v>
      </c>
      <c r="M122" s="106">
        <f>$M$12</f>
        <v>153</v>
      </c>
    </row>
    <row r="123" spans="1:14" x14ac:dyDescent="0.25">
      <c r="A123" s="28" t="str">
        <f>_xlfn.XLOOKUP(P!C123,'Banco de Dados'!$B$3:$B$274,'Banco de Dados'!$K$3:$K$274,"")</f>
        <v>Zr</v>
      </c>
      <c r="B123" s="2">
        <v>40</v>
      </c>
      <c r="C123" s="2">
        <v>15746</v>
      </c>
      <c r="D123" s="2">
        <v>1921</v>
      </c>
      <c r="E123" s="2">
        <v>175</v>
      </c>
      <c r="F123" s="32">
        <f t="shared" si="10"/>
        <v>9.1098386257157724</v>
      </c>
      <c r="G123" s="3">
        <f t="shared" si="9"/>
        <v>1304.6752178917941</v>
      </c>
      <c r="H123" s="3">
        <f t="shared" si="9"/>
        <v>118.85380693964808</v>
      </c>
      <c r="J123" s="7"/>
      <c r="K123" s="69" t="s">
        <v>217</v>
      </c>
      <c r="L123" s="110">
        <f>SQRT(((M120/L120)^2)+((M121/L121)^2)+((M122/L122)^2))</f>
        <v>5.9308854432508086E-2</v>
      </c>
      <c r="M123" s="71" t="str">
        <f>M132</f>
        <v>mg/kg</v>
      </c>
    </row>
    <row r="124" spans="1:14" x14ac:dyDescent="0.25">
      <c r="A124" s="28" t="str">
        <f>_xlfn.XLOOKUP(P!C124,'Banco de Dados'!$B$3:$B$274,'Banco de Dados'!$K$3:$K$274,"")</f>
        <v>Rh</v>
      </c>
      <c r="B124" s="2">
        <v>45</v>
      </c>
      <c r="C124" s="2">
        <v>20167</v>
      </c>
      <c r="D124" s="2">
        <v>1567</v>
      </c>
      <c r="E124" s="2">
        <v>132</v>
      </c>
      <c r="F124" s="32">
        <f t="shared" si="10"/>
        <v>8.4237396298659863</v>
      </c>
      <c r="G124" s="3">
        <f t="shared" si="9"/>
        <v>1064.2509455681632</v>
      </c>
      <c r="H124" s="3">
        <f t="shared" si="9"/>
        <v>89.649728663048833</v>
      </c>
      <c r="J124" s="7"/>
    </row>
    <row r="125" spans="1:14" x14ac:dyDescent="0.25">
      <c r="A125" s="28" t="str">
        <f>_xlfn.XLOOKUP(P!C125,'Banco de Dados'!$B$3:$B$274,'Banco de Dados'!$K$3:$K$274,"")</f>
        <v>Rh</v>
      </c>
      <c r="B125" s="2">
        <v>45</v>
      </c>
      <c r="C125" s="2">
        <v>2696</v>
      </c>
      <c r="D125" s="2">
        <v>16881</v>
      </c>
      <c r="E125" s="2">
        <v>140</v>
      </c>
      <c r="F125" s="32">
        <f t="shared" si="10"/>
        <v>0.82933475505005627</v>
      </c>
      <c r="G125" s="3">
        <f t="shared" si="9"/>
        <v>11464.977799703995</v>
      </c>
      <c r="H125" s="3">
        <f t="shared" si="9"/>
        <v>95.083045551718456</v>
      </c>
      <c r="J125" s="7"/>
    </row>
    <row r="126" spans="1:14" x14ac:dyDescent="0.25">
      <c r="A126" s="28" t="str">
        <f>_xlfn.XLOOKUP(P!C126,'Banco de Dados'!$B$3:$B$274,'Banco de Dados'!$K$3:$K$274,"")</f>
        <v/>
      </c>
      <c r="B126" s="2">
        <v>0</v>
      </c>
      <c r="C126" s="2">
        <v>0</v>
      </c>
      <c r="D126" s="2">
        <v>0</v>
      </c>
      <c r="E126" s="2">
        <v>0</v>
      </c>
      <c r="F126" s="32" t="e">
        <f t="shared" si="10"/>
        <v>#DIV/0!</v>
      </c>
      <c r="G126" s="3">
        <f t="shared" si="9"/>
        <v>0</v>
      </c>
      <c r="H126" s="3">
        <f t="shared" si="9"/>
        <v>0</v>
      </c>
      <c r="J126" s="7"/>
    </row>
    <row r="127" spans="1:14" x14ac:dyDescent="0.25">
      <c r="A127" s="28" t="str">
        <f>_xlfn.XLOOKUP(P!C127,'Banco de Dados'!$B$3:$B$274,'Banco de Dados'!$K$3:$K$274,"")</f>
        <v/>
      </c>
      <c r="B127" s="2">
        <v>0</v>
      </c>
      <c r="C127" s="2">
        <v>0</v>
      </c>
      <c r="D127" s="2">
        <v>0</v>
      </c>
      <c r="E127" s="2">
        <v>0</v>
      </c>
      <c r="F127" s="32" t="e">
        <f t="shared" si="10"/>
        <v>#DIV/0!</v>
      </c>
      <c r="G127" s="3">
        <f t="shared" si="9"/>
        <v>0</v>
      </c>
      <c r="H127" s="3">
        <f t="shared" si="9"/>
        <v>0</v>
      </c>
      <c r="J127" s="7"/>
    </row>
    <row r="128" spans="1:14" x14ac:dyDescent="0.25">
      <c r="A128" s="28" t="str">
        <f>_xlfn.XLOOKUP(P!C128,'Banco de Dados'!$B$3:$B$274,'Banco de Dados'!$K$3:$K$274,"")</f>
        <v/>
      </c>
      <c r="B128" s="2">
        <v>0</v>
      </c>
      <c r="C128" s="2">
        <v>0</v>
      </c>
      <c r="D128" s="2">
        <v>0</v>
      </c>
      <c r="E128" s="2">
        <v>0</v>
      </c>
      <c r="F128" s="32" t="e">
        <f t="shared" si="10"/>
        <v>#DIV/0!</v>
      </c>
      <c r="G128" s="3">
        <f t="shared" si="9"/>
        <v>0</v>
      </c>
      <c r="H128" s="3">
        <f t="shared" si="9"/>
        <v>0</v>
      </c>
      <c r="J128" s="7"/>
    </row>
    <row r="129" spans="1:14" x14ac:dyDescent="0.25">
      <c r="A129" s="28" t="str">
        <f>_xlfn.XLOOKUP(P!C129,'Banco de Dados'!$B$3:$B$274,'Banco de Dados'!$K$3:$K$274,"")</f>
        <v/>
      </c>
      <c r="B129" s="2">
        <v>0</v>
      </c>
      <c r="C129" s="2">
        <v>0</v>
      </c>
      <c r="D129" s="2">
        <v>0</v>
      </c>
      <c r="E129" s="2">
        <v>0</v>
      </c>
      <c r="F129" s="32" t="e">
        <f t="shared" si="10"/>
        <v>#DIV/0!</v>
      </c>
      <c r="G129" s="3">
        <f t="shared" si="9"/>
        <v>0</v>
      </c>
      <c r="H129" s="3">
        <f t="shared" si="9"/>
        <v>0</v>
      </c>
      <c r="J129" s="7"/>
    </row>
    <row r="130" spans="1:14" x14ac:dyDescent="0.25">
      <c r="A130" s="28" t="str">
        <f>_xlfn.XLOOKUP(P!C130,'Banco de Dados'!$B$3:$B$274,'Banco de Dados'!$K$3:$K$274,"")</f>
        <v/>
      </c>
      <c r="B130" s="2">
        <v>0</v>
      </c>
      <c r="C130" s="2">
        <v>0</v>
      </c>
      <c r="D130" s="2">
        <v>0</v>
      </c>
      <c r="E130" s="17">
        <v>0</v>
      </c>
      <c r="F130" s="32" t="e">
        <f t="shared" si="10"/>
        <v>#DIV/0!</v>
      </c>
      <c r="G130" s="3">
        <f t="shared" si="9"/>
        <v>0</v>
      </c>
      <c r="H130" s="3">
        <f t="shared" si="9"/>
        <v>0</v>
      </c>
      <c r="J130" s="7"/>
    </row>
    <row r="131" spans="1:14" ht="15.75" x14ac:dyDescent="0.25">
      <c r="A131" s="28" t="str">
        <f>_xlfn.XLOOKUP(P!C131,'Banco de Dados'!$B$3:$B$274,'Banco de Dados'!$K$3:$K$274,"")</f>
        <v/>
      </c>
      <c r="B131" s="2">
        <v>0</v>
      </c>
      <c r="C131" s="2">
        <v>0</v>
      </c>
      <c r="D131" s="2">
        <v>0</v>
      </c>
      <c r="E131" s="2">
        <v>0</v>
      </c>
      <c r="F131" s="32" t="e">
        <f t="shared" si="10"/>
        <v>#DIV/0!</v>
      </c>
      <c r="G131" s="3">
        <f t="shared" si="9"/>
        <v>0</v>
      </c>
      <c r="H131" s="3">
        <f t="shared" si="9"/>
        <v>0</v>
      </c>
      <c r="J131" s="7"/>
      <c r="K131" s="101" t="s">
        <v>216</v>
      </c>
      <c r="L131" s="102" t="str">
        <f>K109</f>
        <v>ae</v>
      </c>
      <c r="M131" s="103" t="str">
        <f>M109</f>
        <v>Manganês</v>
      </c>
    </row>
    <row r="132" spans="1:14" x14ac:dyDescent="0.25">
      <c r="A132" s="28" t="str">
        <f>_xlfn.XLOOKUP(P!C132,'Banco de Dados'!$B$3:$B$274,'Banco de Dados'!$K$3:$K$274,"")</f>
        <v/>
      </c>
      <c r="B132" s="2">
        <v>0</v>
      </c>
      <c r="C132" s="2">
        <v>0</v>
      </c>
      <c r="D132" s="2">
        <v>0</v>
      </c>
      <c r="E132" s="2">
        <v>0</v>
      </c>
      <c r="F132" s="32" t="e">
        <f t="shared" si="10"/>
        <v>#DIV/0!</v>
      </c>
      <c r="G132" s="3">
        <f t="shared" si="9"/>
        <v>0</v>
      </c>
      <c r="H132" s="3">
        <f t="shared" si="9"/>
        <v>0</v>
      </c>
      <c r="J132" s="7"/>
      <c r="K132" s="68" t="s">
        <v>68</v>
      </c>
      <c r="L132" s="29">
        <f>(K115*M117)/M115</f>
        <v>79.536727352559708</v>
      </c>
      <c r="M132" s="66" t="str">
        <f>$M$9</f>
        <v>mg/kg</v>
      </c>
    </row>
    <row r="133" spans="1:14" x14ac:dyDescent="0.25">
      <c r="A133" s="28" t="str">
        <f>_xlfn.XLOOKUP(P!C133,'Banco de Dados'!$B$3:$B$274,'Banco de Dados'!$K$3:$K$274,"")</f>
        <v/>
      </c>
      <c r="B133" s="2">
        <v>0</v>
      </c>
      <c r="C133" s="2">
        <v>0</v>
      </c>
      <c r="D133" s="2">
        <v>0</v>
      </c>
      <c r="E133" s="2">
        <v>0</v>
      </c>
      <c r="F133" s="32" t="e">
        <f t="shared" si="10"/>
        <v>#DIV/0!</v>
      </c>
      <c r="G133" s="3">
        <f t="shared" si="9"/>
        <v>0</v>
      </c>
      <c r="H133" s="3">
        <f t="shared" si="9"/>
        <v>0</v>
      </c>
      <c r="J133" s="7"/>
      <c r="K133" s="111" t="s">
        <v>246</v>
      </c>
      <c r="L133" s="126">
        <f>SQRT(((M120/L120)^2)+((M121/L121)^2)+((M122/L122)^2))</f>
        <v>5.9308854432508086E-2</v>
      </c>
      <c r="M133" s="66"/>
    </row>
    <row r="134" spans="1:14" x14ac:dyDescent="0.25">
      <c r="A134" s="28" t="str">
        <f>_xlfn.XLOOKUP(P!C134,'Banco de Dados'!$B$3:$B$274,'Banco de Dados'!$K$3:$K$274,"")</f>
        <v/>
      </c>
      <c r="B134" s="2">
        <v>0</v>
      </c>
      <c r="C134" s="2">
        <v>0</v>
      </c>
      <c r="D134" s="2">
        <v>0</v>
      </c>
      <c r="E134" s="2">
        <v>0</v>
      </c>
      <c r="F134" s="32" t="e">
        <f t="shared" si="10"/>
        <v>#DIV/0!</v>
      </c>
      <c r="G134" s="3">
        <f t="shared" si="9"/>
        <v>0</v>
      </c>
      <c r="H134" s="3">
        <f t="shared" si="9"/>
        <v>0</v>
      </c>
      <c r="J134" s="7"/>
      <c r="K134" s="69" t="s">
        <v>247</v>
      </c>
      <c r="L134" s="127">
        <f>L133*L132</f>
        <v>4.7172321845910483</v>
      </c>
      <c r="M134" s="71" t="str">
        <f>$M$9</f>
        <v>mg/kg</v>
      </c>
    </row>
    <row r="135" spans="1:14" x14ac:dyDescent="0.25">
      <c r="A135" s="28" t="str">
        <f>_xlfn.XLOOKUP(P!C135,'Banco de Dados'!$B$3:$B$274,'Banco de Dados'!$K$3:$K$274,"")</f>
        <v/>
      </c>
      <c r="B135" s="2">
        <v>0</v>
      </c>
      <c r="C135" s="2">
        <v>0</v>
      </c>
      <c r="D135" s="2">
        <v>0</v>
      </c>
      <c r="E135" s="2">
        <v>0</v>
      </c>
      <c r="F135" s="32" t="e">
        <f t="shared" si="10"/>
        <v>#DIV/0!</v>
      </c>
      <c r="G135" s="3">
        <f t="shared" si="9"/>
        <v>0</v>
      </c>
      <c r="H135" s="3">
        <f t="shared" si="9"/>
        <v>0</v>
      </c>
      <c r="J135" s="7"/>
      <c r="K135" s="123"/>
      <c r="L135" s="124"/>
    </row>
    <row r="136" spans="1:14" x14ac:dyDescent="0.25">
      <c r="A136" s="28" t="str">
        <f>_xlfn.XLOOKUP(P!C136,'Banco de Dados'!$B$3:$B$274,'Banco de Dados'!$K$3:$K$274,"")</f>
        <v/>
      </c>
      <c r="B136" s="2">
        <v>0</v>
      </c>
      <c r="C136" s="2">
        <v>0</v>
      </c>
      <c r="D136" s="2">
        <v>0</v>
      </c>
      <c r="E136" s="2">
        <v>0</v>
      </c>
      <c r="F136" s="32" t="e">
        <f t="shared" si="10"/>
        <v>#DIV/0!</v>
      </c>
      <c r="G136" s="3">
        <f t="shared" si="9"/>
        <v>0</v>
      </c>
      <c r="H136" s="3">
        <f t="shared" si="9"/>
        <v>0</v>
      </c>
      <c r="J136" s="7"/>
    </row>
    <row r="137" spans="1:14" x14ac:dyDescent="0.25">
      <c r="A137" s="28" t="str">
        <f>_xlfn.XLOOKUP(P!C137,'Banco de Dados'!$B$3:$B$274,'Banco de Dados'!$K$3:$K$274,"")</f>
        <v/>
      </c>
      <c r="B137" s="2">
        <v>0</v>
      </c>
      <c r="C137" s="2">
        <v>0</v>
      </c>
      <c r="D137" s="2">
        <v>0</v>
      </c>
      <c r="E137" s="2">
        <v>0</v>
      </c>
      <c r="F137" s="32" t="e">
        <f t="shared" si="10"/>
        <v>#DIV/0!</v>
      </c>
      <c r="G137" s="3">
        <f t="shared" si="9"/>
        <v>0</v>
      </c>
      <c r="H137" s="3">
        <f t="shared" si="9"/>
        <v>0</v>
      </c>
      <c r="J137" s="7"/>
    </row>
    <row r="138" spans="1:14" x14ac:dyDescent="0.25">
      <c r="A138" s="28" t="str">
        <f>_xlfn.XLOOKUP(P!C138,'Banco de Dados'!$B$3:$B$274,'Banco de Dados'!$K$3:$K$274,"")</f>
        <v/>
      </c>
      <c r="B138" s="2">
        <v>0</v>
      </c>
      <c r="C138" s="2">
        <v>0</v>
      </c>
      <c r="D138" s="2">
        <v>0</v>
      </c>
      <c r="E138" s="2">
        <v>0</v>
      </c>
      <c r="F138" s="32" t="e">
        <f t="shared" si="10"/>
        <v>#DIV/0!</v>
      </c>
      <c r="G138" s="3">
        <f t="shared" ref="G138:H140" si="11">$E$108*D138</f>
        <v>0</v>
      </c>
      <c r="H138" s="3">
        <f t="shared" si="11"/>
        <v>0</v>
      </c>
      <c r="J138" s="7"/>
    </row>
    <row r="139" spans="1:14" x14ac:dyDescent="0.25">
      <c r="A139" s="28" t="str">
        <f>_xlfn.XLOOKUP(P!C139,'Banco de Dados'!$B$3:$B$274,'Banco de Dados'!$K$3:$K$274,"")</f>
        <v/>
      </c>
      <c r="B139" s="2">
        <v>0</v>
      </c>
      <c r="C139" s="2">
        <v>0</v>
      </c>
      <c r="D139" s="2">
        <v>0</v>
      </c>
      <c r="E139" s="2">
        <v>0</v>
      </c>
      <c r="F139" s="32" t="e">
        <f t="shared" si="10"/>
        <v>#DIV/0!</v>
      </c>
      <c r="G139" s="3">
        <f t="shared" si="11"/>
        <v>0</v>
      </c>
      <c r="H139" s="3">
        <f t="shared" si="11"/>
        <v>0</v>
      </c>
      <c r="J139" s="7"/>
    </row>
    <row r="140" spans="1:14" x14ac:dyDescent="0.25">
      <c r="A140" s="28" t="str">
        <f>_xlfn.XLOOKUP(P!C140,'Banco de Dados'!$B$3:$B$274,'Banco de Dados'!$K$3:$K$274,"")</f>
        <v/>
      </c>
      <c r="B140" s="2">
        <v>0</v>
      </c>
      <c r="C140" s="2">
        <v>0</v>
      </c>
      <c r="D140" s="2">
        <v>0</v>
      </c>
      <c r="E140" s="2">
        <v>0</v>
      </c>
      <c r="F140" s="32" t="e">
        <f t="shared" si="10"/>
        <v>#DIV/0!</v>
      </c>
      <c r="G140" s="3">
        <f t="shared" si="11"/>
        <v>0</v>
      </c>
      <c r="H140" s="3">
        <f t="shared" si="11"/>
        <v>0</v>
      </c>
      <c r="J140" s="7"/>
    </row>
    <row r="141" spans="1:14" x14ac:dyDescent="0.25">
      <c r="A141" s="21"/>
      <c r="B141" s="21"/>
      <c r="C141" s="21"/>
      <c r="D141" s="21"/>
      <c r="E141" s="21"/>
      <c r="F141" s="77"/>
      <c r="G141" s="22"/>
      <c r="H141" s="22"/>
      <c r="J141" s="21"/>
      <c r="K141" s="21"/>
      <c r="L141" s="21"/>
      <c r="M141" s="21"/>
      <c r="N141" s="21"/>
    </row>
    <row r="142" spans="1:14" ht="15.75" x14ac:dyDescent="0.25">
      <c r="A142" s="36" t="str">
        <f>'Nome das Amostras'!A8</f>
        <v>af</v>
      </c>
      <c r="B142" s="164" t="str">
        <f>VLOOKUP(A142,'Nome das Amostras'!$A$3:$D$28,2,FALSE)</f>
        <v>R5</v>
      </c>
      <c r="C142" s="164"/>
      <c r="D142" s="51" t="s">
        <v>65</v>
      </c>
      <c r="E142" s="52">
        <f>'Banco de Dados'!$O$13/'Banco de Dados'!AQ13</f>
        <v>0.74334053275737944</v>
      </c>
      <c r="F142" s="74"/>
      <c r="G142" s="3"/>
      <c r="H142" s="3"/>
      <c r="J142" s="7"/>
    </row>
    <row r="143" spans="1:14" ht="15.75" x14ac:dyDescent="0.25">
      <c r="A143" s="107" t="s">
        <v>1</v>
      </c>
      <c r="B143" s="107" t="s">
        <v>0</v>
      </c>
      <c r="C143" s="107" t="s">
        <v>212</v>
      </c>
      <c r="D143" s="107" t="s">
        <v>209</v>
      </c>
      <c r="E143" s="107" t="s">
        <v>213</v>
      </c>
      <c r="F143" s="76" t="s">
        <v>219</v>
      </c>
      <c r="G143" s="54" t="s">
        <v>140</v>
      </c>
      <c r="H143" s="54" t="s">
        <v>66</v>
      </c>
      <c r="J143" s="7"/>
      <c r="K143" s="72" t="str">
        <f>A142</f>
        <v>af</v>
      </c>
      <c r="L143" s="55" t="s">
        <v>215</v>
      </c>
      <c r="M143" s="41" t="str">
        <f>$A$1</f>
        <v>Manganês</v>
      </c>
      <c r="N143" s="3"/>
    </row>
    <row r="144" spans="1:14" x14ac:dyDescent="0.25">
      <c r="A144" s="28" t="str">
        <f>_xlfn.XLOOKUP(P!C144,'Banco de Dados'!$B$3:$B$274,'Banco de Dados'!$K$3:$K$274,"")</f>
        <v>Si</v>
      </c>
      <c r="B144" s="2" cm="1">
        <f t="array" ref="B144:E174">Dados!AM5:AP35</f>
        <v>14</v>
      </c>
      <c r="C144" s="2">
        <v>1740</v>
      </c>
      <c r="D144" s="2">
        <v>6800</v>
      </c>
      <c r="E144" s="2">
        <v>107</v>
      </c>
      <c r="F144" s="32">
        <f>(E144*100)/D144</f>
        <v>1.5735294117647058</v>
      </c>
      <c r="G144" s="3">
        <f t="shared" ref="G144:H171" si="12">D144*$E$142</f>
        <v>5054.71562275018</v>
      </c>
      <c r="H144" s="3">
        <f t="shared" si="12"/>
        <v>79.537437005039607</v>
      </c>
      <c r="J144" s="7"/>
      <c r="K144" s="5" t="s">
        <v>210</v>
      </c>
      <c r="L144" s="5"/>
      <c r="M144" s="5" t="s">
        <v>211</v>
      </c>
    </row>
    <row r="145" spans="1:14" x14ac:dyDescent="0.25">
      <c r="A145" s="28" t="str">
        <f>_xlfn.XLOOKUP(P!C145,'Banco de Dados'!$B$3:$B$274,'Banco de Dados'!$K$3:$K$274,"")</f>
        <v>P</v>
      </c>
      <c r="B145" s="2">
        <v>15</v>
      </c>
      <c r="C145" s="2">
        <v>2013</v>
      </c>
      <c r="D145" s="2">
        <v>602</v>
      </c>
      <c r="E145" s="2">
        <v>74</v>
      </c>
      <c r="F145" s="32">
        <f t="shared" ref="F145:F174" si="13">(E145*100)/D145</f>
        <v>12.29235880398671</v>
      </c>
      <c r="G145" s="3">
        <f t="shared" si="12"/>
        <v>447.49100071994241</v>
      </c>
      <c r="H145" s="3">
        <f t="shared" si="12"/>
        <v>55.007199424046078</v>
      </c>
      <c r="J145" s="7"/>
      <c r="K145" s="6">
        <f>_xlfn.XLOOKUP($B$4,A144:A171,G144:G171,"")</f>
        <v>3569.5212383009361</v>
      </c>
      <c r="L145" s="6"/>
      <c r="M145" s="6">
        <f>_xlfn.XLOOKUP($B$4,A144:A171,H144:H171,"")</f>
        <v>116.70446364290856</v>
      </c>
    </row>
    <row r="146" spans="1:14" x14ac:dyDescent="0.25">
      <c r="A146" s="28" t="str">
        <f>_xlfn.XLOOKUP(P!C146,'Banco de Dados'!$B$3:$B$274,'Banco de Dados'!$K$3:$K$274,"")</f>
        <v>S</v>
      </c>
      <c r="B146" s="2">
        <v>16</v>
      </c>
      <c r="C146" s="2">
        <v>2307</v>
      </c>
      <c r="D146" s="2">
        <v>4373</v>
      </c>
      <c r="E146" s="2">
        <v>106</v>
      </c>
      <c r="F146" s="32">
        <f t="shared" si="13"/>
        <v>2.4239652412531445</v>
      </c>
      <c r="G146" s="3">
        <f t="shared" si="12"/>
        <v>3250.6281497480204</v>
      </c>
      <c r="H146" s="3">
        <f t="shared" si="12"/>
        <v>78.79409647228222</v>
      </c>
      <c r="J146" s="7"/>
    </row>
    <row r="147" spans="1:14" ht="15.75" x14ac:dyDescent="0.25">
      <c r="A147" s="28" t="str">
        <f>_xlfn.XLOOKUP(P!C147,'Banco de Dados'!$B$3:$B$274,'Banco de Dados'!$K$3:$K$274,"")</f>
        <v>Cl</v>
      </c>
      <c r="B147" s="2">
        <v>17</v>
      </c>
      <c r="C147" s="2">
        <v>2622</v>
      </c>
      <c r="D147" s="2">
        <v>8287</v>
      </c>
      <c r="E147" s="2">
        <v>161</v>
      </c>
      <c r="F147" s="32">
        <f t="shared" si="13"/>
        <v>1.942801979003258</v>
      </c>
      <c r="G147" s="3">
        <f t="shared" si="12"/>
        <v>6160.0629949604036</v>
      </c>
      <c r="H147" s="3">
        <f t="shared" si="12"/>
        <v>119.67782577393808</v>
      </c>
      <c r="K147" s="165" t="s">
        <v>67</v>
      </c>
      <c r="L147" s="166"/>
      <c r="M147" s="167"/>
      <c r="N147"/>
    </row>
    <row r="148" spans="1:14" x14ac:dyDescent="0.25">
      <c r="A148" s="28" t="str">
        <f>_xlfn.XLOOKUP(P!C148,'Banco de Dados'!$B$3:$B$274,'Banco de Dados'!$K$3:$K$274,"")</f>
        <v>Ar</v>
      </c>
      <c r="B148" s="2">
        <v>18</v>
      </c>
      <c r="C148" s="2">
        <v>2957</v>
      </c>
      <c r="D148" s="2">
        <v>5556</v>
      </c>
      <c r="E148" s="2">
        <v>193</v>
      </c>
      <c r="F148" s="32">
        <f t="shared" si="13"/>
        <v>3.4737221022318217</v>
      </c>
      <c r="G148" s="3">
        <f t="shared" si="12"/>
        <v>4130</v>
      </c>
      <c r="H148" s="3">
        <f t="shared" si="12"/>
        <v>143.46472282217422</v>
      </c>
      <c r="J148" s="7"/>
      <c r="K148" s="104" t="s">
        <v>240</v>
      </c>
      <c r="L148" s="39"/>
      <c r="M148" s="106" t="s">
        <v>209</v>
      </c>
    </row>
    <row r="149" spans="1:14" x14ac:dyDescent="0.25">
      <c r="A149" s="28" t="str">
        <f>_xlfn.XLOOKUP(P!C149,'Banco de Dados'!$B$3:$B$274,'Banco de Dados'!$K$3:$K$274,"")</f>
        <v>K</v>
      </c>
      <c r="B149" s="2">
        <v>19</v>
      </c>
      <c r="C149" s="2">
        <v>3313</v>
      </c>
      <c r="D149" s="2">
        <v>63702</v>
      </c>
      <c r="E149" s="2">
        <v>282</v>
      </c>
      <c r="F149" s="32">
        <f t="shared" si="13"/>
        <v>0.44268625788829236</v>
      </c>
      <c r="G149" s="3">
        <f t="shared" si="12"/>
        <v>47352.278617710588</v>
      </c>
      <c r="H149" s="3">
        <f t="shared" si="12"/>
        <v>209.62203023758099</v>
      </c>
      <c r="J149" s="58" t="s">
        <v>38</v>
      </c>
      <c r="K149" s="59">
        <f>$L$9</f>
        <v>246.3</v>
      </c>
      <c r="L149" s="60"/>
      <c r="M149" s="61">
        <f>$M$11</f>
        <v>6728</v>
      </c>
      <c r="N149" s="60"/>
    </row>
    <row r="150" spans="1:14" x14ac:dyDescent="0.25">
      <c r="A150" s="28" t="str">
        <f>_xlfn.XLOOKUP(P!C150,'Banco de Dados'!$B$3:$B$274,'Banco de Dados'!$K$3:$K$274,"")</f>
        <v>Ca</v>
      </c>
      <c r="B150" s="2">
        <v>20</v>
      </c>
      <c r="C150" s="2">
        <v>3691</v>
      </c>
      <c r="D150" s="2">
        <v>20379</v>
      </c>
      <c r="E150" s="2">
        <v>188</v>
      </c>
      <c r="F150" s="32">
        <f t="shared" si="13"/>
        <v>0.92251827862014824</v>
      </c>
      <c r="G150" s="3">
        <f t="shared" si="12"/>
        <v>15148.536717062636</v>
      </c>
      <c r="H150" s="3">
        <f t="shared" si="12"/>
        <v>139.74802015838733</v>
      </c>
      <c r="J150" s="2"/>
      <c r="K150" s="18"/>
      <c r="L150" s="2" t="s">
        <v>70</v>
      </c>
      <c r="M150" s="19"/>
    </row>
    <row r="151" spans="1:14" x14ac:dyDescent="0.25">
      <c r="A151" s="28" t="str">
        <f>_xlfn.XLOOKUP(P!C151,'Banco de Dados'!$B$3:$B$274,'Banco de Dados'!$K$3:$K$274,"")</f>
        <v>Ti</v>
      </c>
      <c r="B151" s="2">
        <v>22</v>
      </c>
      <c r="C151" s="2">
        <v>4509</v>
      </c>
      <c r="D151" s="2">
        <v>13100</v>
      </c>
      <c r="E151" s="2">
        <v>160</v>
      </c>
      <c r="F151" s="32">
        <f t="shared" si="13"/>
        <v>1.2213740458015268</v>
      </c>
      <c r="G151" s="3">
        <f t="shared" si="12"/>
        <v>9737.760979121671</v>
      </c>
      <c r="H151" s="3">
        <f t="shared" si="12"/>
        <v>118.93448524118071</v>
      </c>
      <c r="J151" s="58" t="s">
        <v>69</v>
      </c>
      <c r="K151" s="62" t="s">
        <v>71</v>
      </c>
      <c r="L151" s="63"/>
      <c r="M151" s="64">
        <f>K145</f>
        <v>3569.5212383009361</v>
      </c>
      <c r="N151" s="60"/>
    </row>
    <row r="152" spans="1:14" x14ac:dyDescent="0.25">
      <c r="A152" s="28" t="str">
        <f>_xlfn.XLOOKUP(P!C152,'Banco de Dados'!$B$3:$B$274,'Banco de Dados'!$K$3:$K$274,"")</f>
        <v>Cr</v>
      </c>
      <c r="B152" s="2">
        <v>24</v>
      </c>
      <c r="C152" s="2">
        <v>5412</v>
      </c>
      <c r="D152" s="2">
        <v>4120</v>
      </c>
      <c r="E152" s="2">
        <v>142</v>
      </c>
      <c r="F152" s="32">
        <f t="shared" si="13"/>
        <v>3.4466019417475726</v>
      </c>
      <c r="G152" s="3">
        <f t="shared" si="12"/>
        <v>3062.5629949604031</v>
      </c>
      <c r="H152" s="3">
        <f t="shared" si="12"/>
        <v>105.55435565154788</v>
      </c>
      <c r="J152" s="7"/>
    </row>
    <row r="153" spans="1:14" ht="15.75" x14ac:dyDescent="0.25">
      <c r="A153" s="28" t="str">
        <f>_xlfn.XLOOKUP(P!C153,'Banco de Dados'!$B$3:$B$274,'Banco de Dados'!$K$3:$K$274,"")</f>
        <v>Mn</v>
      </c>
      <c r="B153" s="2">
        <v>25</v>
      </c>
      <c r="C153" s="2">
        <v>5895</v>
      </c>
      <c r="D153" s="2">
        <v>4802</v>
      </c>
      <c r="E153" s="2">
        <v>157</v>
      </c>
      <c r="F153" s="32">
        <f t="shared" si="13"/>
        <v>3.2694710537276137</v>
      </c>
      <c r="G153" s="3">
        <f t="shared" si="12"/>
        <v>3569.5212383009361</v>
      </c>
      <c r="H153" s="3">
        <f t="shared" si="12"/>
        <v>116.70446364290856</v>
      </c>
      <c r="J153" s="7"/>
      <c r="K153" s="165" t="s">
        <v>218</v>
      </c>
      <c r="L153" s="166"/>
      <c r="M153" s="167"/>
    </row>
    <row r="154" spans="1:14" x14ac:dyDescent="0.25">
      <c r="A154" s="28" t="str">
        <f>_xlfn.XLOOKUP(P!C154,'Banco de Dados'!$B$3:$B$274,'Banco de Dados'!$K$3:$K$274,"")</f>
        <v>Fe</v>
      </c>
      <c r="B154" s="2">
        <v>26</v>
      </c>
      <c r="C154" s="2">
        <v>6399</v>
      </c>
      <c r="D154" s="2">
        <v>215285</v>
      </c>
      <c r="E154" s="2">
        <v>467</v>
      </c>
      <c r="F154" s="32">
        <f t="shared" si="13"/>
        <v>0.21692175488306198</v>
      </c>
      <c r="G154" s="3">
        <f t="shared" si="12"/>
        <v>160030.06659467242</v>
      </c>
      <c r="H154" s="3">
        <f t="shared" si="12"/>
        <v>347.14002879769617</v>
      </c>
      <c r="J154" s="7"/>
      <c r="K154" s="104" t="s">
        <v>236</v>
      </c>
      <c r="L154" s="108">
        <f>K145</f>
        <v>3569.5212383009361</v>
      </c>
      <c r="M154" s="109">
        <f>M145</f>
        <v>116.70446364290856</v>
      </c>
    </row>
    <row r="155" spans="1:14" x14ac:dyDescent="0.25">
      <c r="A155" s="28" t="str">
        <f>_xlfn.XLOOKUP(P!C155,'Banco de Dados'!$B$3:$B$274,'Banco de Dados'!$K$3:$K$274,"")</f>
        <v>Ni</v>
      </c>
      <c r="B155" s="2">
        <v>28</v>
      </c>
      <c r="C155" s="2">
        <v>7472</v>
      </c>
      <c r="D155" s="2">
        <v>1739</v>
      </c>
      <c r="E155" s="2">
        <v>225</v>
      </c>
      <c r="F155" s="32">
        <f t="shared" si="13"/>
        <v>12.938470385278896</v>
      </c>
      <c r="G155" s="3">
        <f t="shared" si="12"/>
        <v>1292.6691864650829</v>
      </c>
      <c r="H155" s="3">
        <f t="shared" si="12"/>
        <v>167.25161987041037</v>
      </c>
      <c r="J155" s="7"/>
      <c r="K155" s="104" t="s">
        <v>237</v>
      </c>
      <c r="L155" s="105">
        <f>$L$9</f>
        <v>246.3</v>
      </c>
      <c r="M155" s="106">
        <f>$L$10</f>
        <v>7.1</v>
      </c>
    </row>
    <row r="156" spans="1:14" x14ac:dyDescent="0.25">
      <c r="A156" s="28" t="str">
        <f>_xlfn.XLOOKUP(P!C156,'Banco de Dados'!$B$3:$B$274,'Banco de Dados'!$K$3:$K$274,"")</f>
        <v>Zn</v>
      </c>
      <c r="B156" s="2">
        <v>30</v>
      </c>
      <c r="C156" s="2">
        <v>8631</v>
      </c>
      <c r="D156" s="2">
        <v>867</v>
      </c>
      <c r="E156" s="2">
        <v>225</v>
      </c>
      <c r="F156" s="32">
        <f t="shared" si="13"/>
        <v>25.951557093425606</v>
      </c>
      <c r="G156" s="3">
        <f t="shared" si="12"/>
        <v>644.47624190064801</v>
      </c>
      <c r="H156" s="3">
        <f t="shared" si="12"/>
        <v>167.25161987041037</v>
      </c>
      <c r="J156" s="7"/>
      <c r="K156" s="104" t="s">
        <v>238</v>
      </c>
      <c r="L156" s="105">
        <f>$M$11</f>
        <v>6728</v>
      </c>
      <c r="M156" s="106">
        <f>$M$12</f>
        <v>153</v>
      </c>
    </row>
    <row r="157" spans="1:14" x14ac:dyDescent="0.25">
      <c r="A157" s="28" t="str">
        <f>_xlfn.XLOOKUP(P!C157,'Banco de Dados'!$B$3:$B$274,'Banco de Dados'!$K$3:$K$274,"")</f>
        <v>Rh</v>
      </c>
      <c r="B157" s="2">
        <v>45</v>
      </c>
      <c r="C157" s="2">
        <v>20167</v>
      </c>
      <c r="D157" s="2">
        <v>1533</v>
      </c>
      <c r="E157" s="2">
        <v>126</v>
      </c>
      <c r="F157" s="32">
        <f t="shared" si="13"/>
        <v>8.2191780821917817</v>
      </c>
      <c r="G157" s="3">
        <f t="shared" si="12"/>
        <v>1139.5410367170628</v>
      </c>
      <c r="H157" s="3">
        <f t="shared" si="12"/>
        <v>93.660907127429809</v>
      </c>
      <c r="J157" s="7"/>
      <c r="K157" s="69" t="s">
        <v>217</v>
      </c>
      <c r="L157" s="110">
        <f>SQRT(((M154/L154)^2)+((M155/L155)^2)+((M156/L156)^2))</f>
        <v>4.9163627083631027E-2</v>
      </c>
      <c r="M157" s="71" t="str">
        <f>M166</f>
        <v>mg/kg</v>
      </c>
    </row>
    <row r="158" spans="1:14" x14ac:dyDescent="0.25">
      <c r="A158" s="28" t="str">
        <f>_xlfn.XLOOKUP(P!C158,'Banco de Dados'!$B$3:$B$274,'Banco de Dados'!$K$3:$K$274,"")</f>
        <v>Rh</v>
      </c>
      <c r="B158" s="2">
        <v>45</v>
      </c>
      <c r="C158" s="2">
        <v>2696</v>
      </c>
      <c r="D158" s="2">
        <v>16888</v>
      </c>
      <c r="E158" s="2">
        <v>146</v>
      </c>
      <c r="F158" s="32">
        <f t="shared" si="13"/>
        <v>0.86451918522027471</v>
      </c>
      <c r="G158" s="3">
        <f t="shared" si="12"/>
        <v>12553.534917206624</v>
      </c>
      <c r="H158" s="3">
        <f t="shared" si="12"/>
        <v>108.5277177825774</v>
      </c>
      <c r="J158" s="7"/>
    </row>
    <row r="159" spans="1:14" x14ac:dyDescent="0.25">
      <c r="A159" s="28" t="str">
        <f>_xlfn.XLOOKUP(P!C159,'Banco de Dados'!$B$3:$B$274,'Banco de Dados'!$K$3:$K$274,"")</f>
        <v/>
      </c>
      <c r="B159" s="2">
        <v>0</v>
      </c>
      <c r="C159" s="2">
        <v>0</v>
      </c>
      <c r="D159" s="2">
        <v>0</v>
      </c>
      <c r="E159" s="2">
        <v>0</v>
      </c>
      <c r="F159" s="32" t="e">
        <f t="shared" si="13"/>
        <v>#DIV/0!</v>
      </c>
      <c r="G159" s="3">
        <f t="shared" si="12"/>
        <v>0</v>
      </c>
      <c r="H159" s="3">
        <f t="shared" si="12"/>
        <v>0</v>
      </c>
      <c r="J159" s="7"/>
    </row>
    <row r="160" spans="1:14" x14ac:dyDescent="0.25">
      <c r="A160" s="28" t="str">
        <f>_xlfn.XLOOKUP(P!C160,'Banco de Dados'!$B$3:$B$274,'Banco de Dados'!$K$3:$K$274,"")</f>
        <v/>
      </c>
      <c r="B160" s="2">
        <v>0</v>
      </c>
      <c r="C160" s="2">
        <v>0</v>
      </c>
      <c r="D160" s="2">
        <v>0</v>
      </c>
      <c r="E160" s="2">
        <v>0</v>
      </c>
      <c r="F160" s="32" t="e">
        <f t="shared" si="13"/>
        <v>#DIV/0!</v>
      </c>
      <c r="G160" s="3">
        <f t="shared" si="12"/>
        <v>0</v>
      </c>
      <c r="H160" s="3">
        <f t="shared" si="12"/>
        <v>0</v>
      </c>
      <c r="J160" s="7"/>
    </row>
    <row r="161" spans="1:14" x14ac:dyDescent="0.25">
      <c r="A161" s="28" t="str">
        <f>_xlfn.XLOOKUP(P!C161,'Banco de Dados'!$B$3:$B$274,'Banco de Dados'!$K$3:$K$274,"")</f>
        <v/>
      </c>
      <c r="B161" s="2">
        <v>0</v>
      </c>
      <c r="C161" s="2">
        <v>0</v>
      </c>
      <c r="D161" s="2">
        <v>0</v>
      </c>
      <c r="E161" s="2">
        <v>0</v>
      </c>
      <c r="F161" s="32" t="e">
        <f t="shared" si="13"/>
        <v>#DIV/0!</v>
      </c>
      <c r="G161" s="3">
        <f t="shared" si="12"/>
        <v>0</v>
      </c>
      <c r="H161" s="3">
        <f t="shared" si="12"/>
        <v>0</v>
      </c>
      <c r="J161" s="7"/>
    </row>
    <row r="162" spans="1:14" x14ac:dyDescent="0.25">
      <c r="A162" s="28" t="str">
        <f>_xlfn.XLOOKUP(P!C162,'Banco de Dados'!$B$3:$B$274,'Banco de Dados'!$K$3:$K$274,"")</f>
        <v/>
      </c>
      <c r="B162" s="2">
        <v>0</v>
      </c>
      <c r="C162" s="2">
        <v>0</v>
      </c>
      <c r="D162" s="2">
        <v>0</v>
      </c>
      <c r="E162" s="2">
        <v>0</v>
      </c>
      <c r="F162" s="32" t="e">
        <f t="shared" si="13"/>
        <v>#DIV/0!</v>
      </c>
      <c r="G162" s="3">
        <f t="shared" si="12"/>
        <v>0</v>
      </c>
      <c r="H162" s="3">
        <f t="shared" si="12"/>
        <v>0</v>
      </c>
      <c r="J162" s="7"/>
    </row>
    <row r="163" spans="1:14" x14ac:dyDescent="0.25">
      <c r="A163" s="28" t="str">
        <f>_xlfn.XLOOKUP(P!C163,'Banco de Dados'!$B$3:$B$274,'Banco de Dados'!$K$3:$K$274,"")</f>
        <v/>
      </c>
      <c r="B163" s="2">
        <v>0</v>
      </c>
      <c r="C163" s="2">
        <v>0</v>
      </c>
      <c r="D163" s="2">
        <v>0</v>
      </c>
      <c r="E163" s="2">
        <v>0</v>
      </c>
      <c r="F163" s="32" t="e">
        <f t="shared" si="13"/>
        <v>#DIV/0!</v>
      </c>
      <c r="G163" s="3">
        <f t="shared" si="12"/>
        <v>0</v>
      </c>
      <c r="H163" s="3">
        <f t="shared" si="12"/>
        <v>0</v>
      </c>
      <c r="J163" s="7"/>
    </row>
    <row r="164" spans="1:14" x14ac:dyDescent="0.25">
      <c r="A164" s="28" t="str">
        <f>_xlfn.XLOOKUP(P!C164,'Banco de Dados'!$B$3:$B$274,'Banco de Dados'!$K$3:$K$274,"")</f>
        <v/>
      </c>
      <c r="B164" s="2">
        <v>0</v>
      </c>
      <c r="C164" s="2">
        <v>0</v>
      </c>
      <c r="D164" s="2">
        <v>0</v>
      </c>
      <c r="E164" s="17">
        <v>0</v>
      </c>
      <c r="F164" s="32" t="e">
        <f t="shared" si="13"/>
        <v>#DIV/0!</v>
      </c>
      <c r="G164" s="3">
        <f t="shared" si="12"/>
        <v>0</v>
      </c>
      <c r="H164" s="3">
        <f t="shared" si="12"/>
        <v>0</v>
      </c>
      <c r="J164" s="7"/>
    </row>
    <row r="165" spans="1:14" ht="15.75" x14ac:dyDescent="0.25">
      <c r="A165" s="28" t="str">
        <f>_xlfn.XLOOKUP(P!C165,'Banco de Dados'!$B$3:$B$274,'Banco de Dados'!$K$3:$K$274,"")</f>
        <v/>
      </c>
      <c r="B165" s="2">
        <v>0</v>
      </c>
      <c r="C165" s="2">
        <v>0</v>
      </c>
      <c r="D165" s="2">
        <v>0</v>
      </c>
      <c r="E165" s="2">
        <v>0</v>
      </c>
      <c r="F165" s="32" t="e">
        <f t="shared" si="13"/>
        <v>#DIV/0!</v>
      </c>
      <c r="G165" s="3">
        <f t="shared" si="12"/>
        <v>0</v>
      </c>
      <c r="H165" s="3">
        <f t="shared" si="12"/>
        <v>0</v>
      </c>
      <c r="J165" s="7"/>
      <c r="K165" s="101" t="s">
        <v>216</v>
      </c>
      <c r="L165" s="102" t="str">
        <f>K143</f>
        <v>af</v>
      </c>
      <c r="M165" s="103" t="str">
        <f>M143</f>
        <v>Manganês</v>
      </c>
    </row>
    <row r="166" spans="1:14" x14ac:dyDescent="0.25">
      <c r="A166" s="28" t="str">
        <f>_xlfn.XLOOKUP(P!C166,'Banco de Dados'!$B$3:$B$274,'Banco de Dados'!$K$3:$K$274,"")</f>
        <v/>
      </c>
      <c r="B166" s="2">
        <v>0</v>
      </c>
      <c r="C166" s="2">
        <v>0</v>
      </c>
      <c r="D166" s="2">
        <v>0</v>
      </c>
      <c r="E166" s="2">
        <v>0</v>
      </c>
      <c r="F166" s="32" t="e">
        <f t="shared" si="13"/>
        <v>#DIV/0!</v>
      </c>
      <c r="G166" s="3">
        <f t="shared" si="12"/>
        <v>0</v>
      </c>
      <c r="H166" s="3">
        <f t="shared" si="12"/>
        <v>0</v>
      </c>
      <c r="J166" s="7"/>
      <c r="K166" s="68" t="s">
        <v>68</v>
      </c>
      <c r="L166" s="29">
        <f>(K149*M151)/M149</f>
        <v>130.67376352460175</v>
      </c>
      <c r="M166" s="66" t="str">
        <f>$M$9</f>
        <v>mg/kg</v>
      </c>
    </row>
    <row r="167" spans="1:14" x14ac:dyDescent="0.25">
      <c r="A167" s="28" t="str">
        <f>_xlfn.XLOOKUP(P!C167,'Banco de Dados'!$B$3:$B$274,'Banco de Dados'!$K$3:$K$274,"")</f>
        <v/>
      </c>
      <c r="B167" s="2">
        <v>0</v>
      </c>
      <c r="C167" s="2">
        <v>0</v>
      </c>
      <c r="D167" s="2">
        <v>0</v>
      </c>
      <c r="E167" s="2">
        <v>0</v>
      </c>
      <c r="F167" s="32" t="e">
        <f t="shared" si="13"/>
        <v>#DIV/0!</v>
      </c>
      <c r="G167" s="3">
        <f t="shared" si="12"/>
        <v>0</v>
      </c>
      <c r="H167" s="3">
        <f t="shared" si="12"/>
        <v>0</v>
      </c>
      <c r="J167" s="7"/>
      <c r="K167" s="111" t="s">
        <v>246</v>
      </c>
      <c r="L167" s="126">
        <f>SQRT(((M154/L154)^2)+((M155/L155)^2)+((M156/L156)^2))</f>
        <v>4.9163627083631027E-2</v>
      </c>
      <c r="M167" s="66"/>
    </row>
    <row r="168" spans="1:14" x14ac:dyDescent="0.25">
      <c r="A168" s="28" t="str">
        <f>_xlfn.XLOOKUP(P!C168,'Banco de Dados'!$B$3:$B$274,'Banco de Dados'!$K$3:$K$274,"")</f>
        <v/>
      </c>
      <c r="B168" s="2">
        <v>0</v>
      </c>
      <c r="C168" s="2">
        <v>0</v>
      </c>
      <c r="D168" s="2">
        <v>0</v>
      </c>
      <c r="E168" s="2">
        <v>0</v>
      </c>
      <c r="F168" s="32" t="e">
        <f t="shared" si="13"/>
        <v>#DIV/0!</v>
      </c>
      <c r="G168" s="3">
        <f t="shared" si="12"/>
        <v>0</v>
      </c>
      <c r="H168" s="3">
        <f t="shared" si="12"/>
        <v>0</v>
      </c>
      <c r="J168" s="7"/>
      <c r="K168" s="69" t="s">
        <v>247</v>
      </c>
      <c r="L168" s="127">
        <f>L167*L166</f>
        <v>6.4243961795381068</v>
      </c>
      <c r="M168" s="71" t="str">
        <f>$M$9</f>
        <v>mg/kg</v>
      </c>
    </row>
    <row r="169" spans="1:14" x14ac:dyDescent="0.25">
      <c r="A169" s="28" t="str">
        <f>_xlfn.XLOOKUP(P!C169,'Banco de Dados'!$B$3:$B$274,'Banco de Dados'!$K$3:$K$274,"")</f>
        <v/>
      </c>
      <c r="B169" s="2">
        <v>0</v>
      </c>
      <c r="C169" s="2">
        <v>0</v>
      </c>
      <c r="D169" s="2">
        <v>0</v>
      </c>
      <c r="E169" s="2">
        <v>0</v>
      </c>
      <c r="F169" s="32" t="e">
        <f t="shared" si="13"/>
        <v>#DIV/0!</v>
      </c>
      <c r="G169" s="3">
        <f t="shared" si="12"/>
        <v>0</v>
      </c>
      <c r="H169" s="3">
        <f t="shared" si="12"/>
        <v>0</v>
      </c>
      <c r="J169" s="7"/>
      <c r="K169" s="123"/>
      <c r="L169" s="124"/>
    </row>
    <row r="170" spans="1:14" x14ac:dyDescent="0.25">
      <c r="A170" s="28" t="str">
        <f>_xlfn.XLOOKUP(P!C170,'Banco de Dados'!$B$3:$B$274,'Banco de Dados'!$K$3:$K$274,"")</f>
        <v/>
      </c>
      <c r="B170" s="2">
        <v>0</v>
      </c>
      <c r="C170" s="2">
        <v>0</v>
      </c>
      <c r="D170" s="2">
        <v>0</v>
      </c>
      <c r="E170" s="2">
        <v>0</v>
      </c>
      <c r="F170" s="32" t="e">
        <f t="shared" si="13"/>
        <v>#DIV/0!</v>
      </c>
      <c r="G170" s="3">
        <f t="shared" si="12"/>
        <v>0</v>
      </c>
      <c r="H170" s="3">
        <f t="shared" si="12"/>
        <v>0</v>
      </c>
      <c r="J170" s="7"/>
    </row>
    <row r="171" spans="1:14" x14ac:dyDescent="0.25">
      <c r="A171" s="28" t="str">
        <f>_xlfn.XLOOKUP(P!C171,'Banco de Dados'!$B$3:$B$274,'Banco de Dados'!$K$3:$K$274,"")</f>
        <v/>
      </c>
      <c r="B171" s="2">
        <v>0</v>
      </c>
      <c r="C171" s="2">
        <v>0</v>
      </c>
      <c r="D171" s="2">
        <v>0</v>
      </c>
      <c r="E171" s="2">
        <v>0</v>
      </c>
      <c r="F171" s="32" t="e">
        <f t="shared" si="13"/>
        <v>#DIV/0!</v>
      </c>
      <c r="G171" s="3">
        <f t="shared" si="12"/>
        <v>0</v>
      </c>
      <c r="H171" s="3">
        <f t="shared" si="12"/>
        <v>0</v>
      </c>
      <c r="J171" s="7"/>
    </row>
    <row r="172" spans="1:14" x14ac:dyDescent="0.25">
      <c r="A172" s="28" t="str">
        <f>_xlfn.XLOOKUP(P!C172,'Banco de Dados'!$B$3:$B$274,'Banco de Dados'!$K$3:$K$274,"")</f>
        <v/>
      </c>
      <c r="B172" s="2">
        <v>0</v>
      </c>
      <c r="C172" s="2">
        <v>0</v>
      </c>
      <c r="D172" s="2">
        <v>0</v>
      </c>
      <c r="E172" s="2">
        <v>0</v>
      </c>
      <c r="F172" s="32" t="e">
        <f t="shared" si="13"/>
        <v>#DIV/0!</v>
      </c>
      <c r="G172" s="3">
        <f t="shared" ref="G172:H174" si="14">D172*$E$142</f>
        <v>0</v>
      </c>
      <c r="H172" s="3">
        <f t="shared" si="14"/>
        <v>0</v>
      </c>
      <c r="J172" s="7"/>
    </row>
    <row r="173" spans="1:14" x14ac:dyDescent="0.25">
      <c r="A173" s="28" t="str">
        <f>_xlfn.XLOOKUP(P!C173,'Banco de Dados'!$B$3:$B$274,'Banco de Dados'!$K$3:$K$274,"")</f>
        <v/>
      </c>
      <c r="B173" s="2">
        <v>0</v>
      </c>
      <c r="C173" s="2">
        <v>0</v>
      </c>
      <c r="D173" s="2">
        <v>0</v>
      </c>
      <c r="E173" s="2">
        <v>0</v>
      </c>
      <c r="F173" s="32" t="e">
        <f t="shared" si="13"/>
        <v>#DIV/0!</v>
      </c>
      <c r="G173" s="3">
        <f t="shared" si="14"/>
        <v>0</v>
      </c>
      <c r="H173" s="3">
        <f t="shared" si="14"/>
        <v>0</v>
      </c>
      <c r="J173" s="7"/>
    </row>
    <row r="174" spans="1:14" x14ac:dyDescent="0.25">
      <c r="A174" s="28" t="str">
        <f>_xlfn.XLOOKUP(P!C174,'Banco de Dados'!$B$3:$B$274,'Banco de Dados'!$K$3:$K$274,"")</f>
        <v/>
      </c>
      <c r="B174" s="2">
        <v>0</v>
      </c>
      <c r="C174" s="2">
        <v>0</v>
      </c>
      <c r="D174" s="2">
        <v>0</v>
      </c>
      <c r="E174" s="2">
        <v>0</v>
      </c>
      <c r="F174" s="32" t="e">
        <f t="shared" si="13"/>
        <v>#DIV/0!</v>
      </c>
      <c r="G174" s="3">
        <f t="shared" si="14"/>
        <v>0</v>
      </c>
      <c r="H174" s="3">
        <f t="shared" si="14"/>
        <v>0</v>
      </c>
      <c r="J174" s="7"/>
    </row>
    <row r="175" spans="1:14" x14ac:dyDescent="0.25">
      <c r="A175" s="21"/>
      <c r="B175" s="21"/>
      <c r="C175" s="21"/>
      <c r="D175" s="21"/>
      <c r="E175" s="21"/>
      <c r="F175" s="77"/>
      <c r="G175" s="22"/>
      <c r="H175" s="22"/>
      <c r="J175" s="21"/>
      <c r="K175" s="21"/>
      <c r="L175" s="21"/>
      <c r="M175" s="21"/>
      <c r="N175" s="21"/>
    </row>
    <row r="176" spans="1:14" ht="15.75" x14ac:dyDescent="0.25">
      <c r="A176" s="36" t="str">
        <f>'Nome das Amostras'!A9</f>
        <v>ag</v>
      </c>
      <c r="B176" s="164" t="str">
        <f>VLOOKUP(A176,'Nome das Amostras'!$A$3:$D$28,2,FALSE)</f>
        <v>R6</v>
      </c>
      <c r="C176" s="164"/>
      <c r="D176" s="51" t="s">
        <v>65</v>
      </c>
      <c r="E176" s="52">
        <f>'Banco de Dados'!$O$13/'Banco de Dados'!AX13</f>
        <v>0.56894889103182256</v>
      </c>
      <c r="F176" s="74"/>
      <c r="G176" s="3"/>
      <c r="H176" s="3"/>
      <c r="J176" s="7"/>
    </row>
    <row r="177" spans="1:14" ht="15.75" x14ac:dyDescent="0.25">
      <c r="A177" s="107" t="s">
        <v>1</v>
      </c>
      <c r="B177" s="107" t="s">
        <v>0</v>
      </c>
      <c r="C177" s="107" t="s">
        <v>212</v>
      </c>
      <c r="D177" s="107" t="s">
        <v>209</v>
      </c>
      <c r="E177" s="107" t="s">
        <v>213</v>
      </c>
      <c r="F177" s="76" t="s">
        <v>219</v>
      </c>
      <c r="G177" s="54" t="s">
        <v>140</v>
      </c>
      <c r="H177" s="54" t="s">
        <v>66</v>
      </c>
      <c r="J177" s="7"/>
      <c r="K177" s="72" t="str">
        <f>A176</f>
        <v>ag</v>
      </c>
      <c r="L177" s="55" t="s">
        <v>215</v>
      </c>
      <c r="M177" s="41" t="str">
        <f>$A$1</f>
        <v>Manganês</v>
      </c>
      <c r="N177" s="3"/>
    </row>
    <row r="178" spans="1:14" x14ac:dyDescent="0.25">
      <c r="A178" s="28" t="str">
        <f>_xlfn.XLOOKUP(P!C178,'Banco de Dados'!$B$3:$B$274,'Banco de Dados'!$K$3:$K$274,"")</f>
        <v>Si</v>
      </c>
      <c r="B178" s="2" cm="1">
        <f t="array" ref="B178:E208">Dados!AT5:AW35</f>
        <v>14</v>
      </c>
      <c r="C178" s="2">
        <v>1740</v>
      </c>
      <c r="D178" s="2">
        <v>4273</v>
      </c>
      <c r="E178" s="2">
        <v>70</v>
      </c>
      <c r="F178" s="32">
        <f>(E178*100)/D178</f>
        <v>1.6381933068102037</v>
      </c>
      <c r="G178" s="3">
        <f t="shared" ref="G178:H205" si="15">D178*$E$176</f>
        <v>2431.1186113789777</v>
      </c>
      <c r="H178" s="3">
        <f t="shared" si="15"/>
        <v>39.826422372227576</v>
      </c>
      <c r="J178" s="7"/>
      <c r="K178" s="5" t="s">
        <v>210</v>
      </c>
      <c r="L178" s="5"/>
      <c r="M178" s="5" t="s">
        <v>211</v>
      </c>
    </row>
    <row r="179" spans="1:14" x14ac:dyDescent="0.25">
      <c r="A179" s="28" t="str">
        <f>_xlfn.XLOOKUP(P!C179,'Banco de Dados'!$B$3:$B$274,'Banco de Dados'!$K$3:$K$274,"")</f>
        <v>P</v>
      </c>
      <c r="B179" s="2">
        <v>15</v>
      </c>
      <c r="C179" s="2">
        <v>2013</v>
      </c>
      <c r="D179" s="2">
        <v>476</v>
      </c>
      <c r="E179" s="2">
        <v>36</v>
      </c>
      <c r="F179" s="32">
        <f t="shared" ref="F179:F208" si="16">(E179*100)/D179</f>
        <v>7.5630252100840334</v>
      </c>
      <c r="G179" s="3">
        <f t="shared" si="15"/>
        <v>270.81967213114751</v>
      </c>
      <c r="H179" s="3">
        <f t="shared" si="15"/>
        <v>20.482160077145611</v>
      </c>
      <c r="J179" s="7"/>
      <c r="K179" s="6">
        <f>_xlfn.XLOOKUP($B$4,A178:A205,G178:G205,"")</f>
        <v>3024.5323047251686</v>
      </c>
      <c r="L179" s="6"/>
      <c r="M179" s="6">
        <f>_xlfn.XLOOKUP($B$4,A178:A205,H178:H205,"")</f>
        <v>91.031822565091602</v>
      </c>
    </row>
    <row r="180" spans="1:14" x14ac:dyDescent="0.25">
      <c r="A180" s="28" t="str">
        <f>_xlfn.XLOOKUP(P!C180,'Banco de Dados'!$B$3:$B$274,'Banco de Dados'!$K$3:$K$274,"")</f>
        <v>S</v>
      </c>
      <c r="B180" s="2">
        <v>16</v>
      </c>
      <c r="C180" s="2">
        <v>2307</v>
      </c>
      <c r="D180" s="2">
        <v>2592</v>
      </c>
      <c r="E180" s="2">
        <v>72</v>
      </c>
      <c r="F180" s="32">
        <f t="shared" si="16"/>
        <v>2.7777777777777777</v>
      </c>
      <c r="G180" s="3">
        <f t="shared" si="15"/>
        <v>1474.715525554484</v>
      </c>
      <c r="H180" s="3">
        <f t="shared" si="15"/>
        <v>40.964320154291222</v>
      </c>
      <c r="J180" s="7"/>
    </row>
    <row r="181" spans="1:14" ht="15.75" x14ac:dyDescent="0.25">
      <c r="A181" s="28" t="str">
        <f>_xlfn.XLOOKUP(P!C181,'Banco de Dados'!$B$3:$B$274,'Banco de Dados'!$K$3:$K$274,"")</f>
        <v>Cl</v>
      </c>
      <c r="B181" s="2">
        <v>17</v>
      </c>
      <c r="C181" s="2">
        <v>2622</v>
      </c>
      <c r="D181" s="2">
        <v>9118</v>
      </c>
      <c r="E181" s="2">
        <v>127</v>
      </c>
      <c r="F181" s="32">
        <f t="shared" si="16"/>
        <v>1.3928493090590042</v>
      </c>
      <c r="G181" s="3">
        <f t="shared" si="15"/>
        <v>5187.6759884281582</v>
      </c>
      <c r="H181" s="3">
        <f t="shared" si="15"/>
        <v>72.256509161041464</v>
      </c>
      <c r="K181" s="165" t="s">
        <v>67</v>
      </c>
      <c r="L181" s="166"/>
      <c r="M181" s="167"/>
      <c r="N181"/>
    </row>
    <row r="182" spans="1:14" x14ac:dyDescent="0.25">
      <c r="A182" s="28" t="str">
        <f>_xlfn.XLOOKUP(P!C182,'Banco de Dados'!$B$3:$B$274,'Banco de Dados'!$K$3:$K$274,"")</f>
        <v>Ar</v>
      </c>
      <c r="B182" s="2">
        <v>18</v>
      </c>
      <c r="C182" s="2">
        <v>2957</v>
      </c>
      <c r="D182" s="2">
        <v>7259</v>
      </c>
      <c r="E182" s="2">
        <v>158</v>
      </c>
      <c r="F182" s="32">
        <f t="shared" si="16"/>
        <v>2.1766083482573357</v>
      </c>
      <c r="G182" s="3">
        <f t="shared" si="15"/>
        <v>4130</v>
      </c>
      <c r="H182" s="3">
        <f t="shared" si="15"/>
        <v>89.89392478302797</v>
      </c>
      <c r="J182" s="7"/>
      <c r="K182" s="104" t="s">
        <v>240</v>
      </c>
      <c r="L182" s="39"/>
      <c r="M182" s="106" t="s">
        <v>209</v>
      </c>
    </row>
    <row r="183" spans="1:14" x14ac:dyDescent="0.25">
      <c r="A183" s="28" t="str">
        <f>_xlfn.XLOOKUP(P!C183,'Banco de Dados'!$B$3:$B$274,'Banco de Dados'!$K$3:$K$274,"")</f>
        <v>K</v>
      </c>
      <c r="B183" s="2">
        <v>19</v>
      </c>
      <c r="C183" s="2">
        <v>3313</v>
      </c>
      <c r="D183" s="2">
        <v>61476</v>
      </c>
      <c r="E183" s="2">
        <v>263</v>
      </c>
      <c r="F183" s="32">
        <f t="shared" si="16"/>
        <v>0.42780922636476021</v>
      </c>
      <c r="G183" s="3">
        <f t="shared" si="15"/>
        <v>34976.702025072322</v>
      </c>
      <c r="H183" s="3">
        <f t="shared" si="15"/>
        <v>149.63355834136934</v>
      </c>
      <c r="J183" s="58" t="s">
        <v>38</v>
      </c>
      <c r="K183" s="59">
        <f>$L$9</f>
        <v>246.3</v>
      </c>
      <c r="L183" s="60"/>
      <c r="M183" s="61">
        <f>$M$11</f>
        <v>6728</v>
      </c>
      <c r="N183" s="60"/>
    </row>
    <row r="184" spans="1:14" x14ac:dyDescent="0.25">
      <c r="A184" s="28" t="str">
        <f>_xlfn.XLOOKUP(P!C184,'Banco de Dados'!$B$3:$B$274,'Banco de Dados'!$K$3:$K$274,"")</f>
        <v>Ca</v>
      </c>
      <c r="B184" s="2">
        <v>20</v>
      </c>
      <c r="C184" s="2">
        <v>3691</v>
      </c>
      <c r="D184" s="2">
        <v>20178</v>
      </c>
      <c r="E184" s="2">
        <v>179</v>
      </c>
      <c r="F184" s="32">
        <f t="shared" si="16"/>
        <v>0.8871047675686391</v>
      </c>
      <c r="G184" s="3">
        <f t="shared" si="15"/>
        <v>11480.250723240115</v>
      </c>
      <c r="H184" s="3">
        <f t="shared" si="15"/>
        <v>101.84185149469624</v>
      </c>
      <c r="J184" s="2"/>
      <c r="K184" s="18"/>
      <c r="L184" s="2" t="s">
        <v>70</v>
      </c>
      <c r="M184" s="19"/>
    </row>
    <row r="185" spans="1:14" x14ac:dyDescent="0.25">
      <c r="A185" s="28" t="str">
        <f>_xlfn.XLOOKUP(P!C185,'Banco de Dados'!$B$3:$B$274,'Banco de Dados'!$K$3:$K$274,"")</f>
        <v>Ti</v>
      </c>
      <c r="B185" s="2">
        <v>22</v>
      </c>
      <c r="C185" s="2">
        <v>4509</v>
      </c>
      <c r="D185" s="2">
        <v>12309</v>
      </c>
      <c r="E185" s="2">
        <v>156</v>
      </c>
      <c r="F185" s="32">
        <f t="shared" si="16"/>
        <v>1.2673653424323665</v>
      </c>
      <c r="G185" s="3">
        <f t="shared" si="15"/>
        <v>7003.1918997107041</v>
      </c>
      <c r="H185" s="3">
        <f t="shared" si="15"/>
        <v>88.756027000964323</v>
      </c>
      <c r="J185" s="58" t="s">
        <v>69</v>
      </c>
      <c r="K185" s="62" t="s">
        <v>71</v>
      </c>
      <c r="L185" s="63"/>
      <c r="M185" s="64">
        <f>K179</f>
        <v>3024.5323047251686</v>
      </c>
      <c r="N185" s="60"/>
    </row>
    <row r="186" spans="1:14" x14ac:dyDescent="0.25">
      <c r="A186" s="28" t="str">
        <f>_xlfn.XLOOKUP(P!C186,'Banco de Dados'!$B$3:$B$274,'Banco de Dados'!$K$3:$K$274,"")</f>
        <v>Cr</v>
      </c>
      <c r="B186" s="2">
        <v>24</v>
      </c>
      <c r="C186" s="2">
        <v>5412</v>
      </c>
      <c r="D186" s="2">
        <v>2957</v>
      </c>
      <c r="E186" s="2">
        <v>138</v>
      </c>
      <c r="F186" s="32">
        <f t="shared" si="16"/>
        <v>4.6668921203922897</v>
      </c>
      <c r="G186" s="3">
        <f t="shared" si="15"/>
        <v>1682.3818707810992</v>
      </c>
      <c r="H186" s="3">
        <f t="shared" si="15"/>
        <v>78.514946962391519</v>
      </c>
      <c r="J186" s="7"/>
    </row>
    <row r="187" spans="1:14" ht="15.75" x14ac:dyDescent="0.25">
      <c r="A187" s="28" t="str">
        <f>_xlfn.XLOOKUP(P!C187,'Banco de Dados'!$B$3:$B$274,'Banco de Dados'!$K$3:$K$274,"")</f>
        <v>Mn</v>
      </c>
      <c r="B187" s="2">
        <v>25</v>
      </c>
      <c r="C187" s="2">
        <v>5895</v>
      </c>
      <c r="D187" s="2">
        <v>5316</v>
      </c>
      <c r="E187" s="2">
        <v>160</v>
      </c>
      <c r="F187" s="32">
        <f t="shared" si="16"/>
        <v>3.0097817908201656</v>
      </c>
      <c r="G187" s="3">
        <f t="shared" si="15"/>
        <v>3024.5323047251686</v>
      </c>
      <c r="H187" s="3">
        <f t="shared" si="15"/>
        <v>91.031822565091602</v>
      </c>
      <c r="J187" s="7"/>
      <c r="K187" s="165" t="s">
        <v>218</v>
      </c>
      <c r="L187" s="166"/>
      <c r="M187" s="167"/>
    </row>
    <row r="188" spans="1:14" x14ac:dyDescent="0.25">
      <c r="A188" s="28" t="str">
        <f>_xlfn.XLOOKUP(P!C188,'Banco de Dados'!$B$3:$B$274,'Banco de Dados'!$K$3:$K$274,"")</f>
        <v>Fe</v>
      </c>
      <c r="B188" s="2">
        <v>26</v>
      </c>
      <c r="C188" s="2">
        <v>6399</v>
      </c>
      <c r="D188" s="2">
        <v>229224</v>
      </c>
      <c r="E188" s="2">
        <v>478</v>
      </c>
      <c r="F188" s="32">
        <f t="shared" si="16"/>
        <v>0.20852964785537292</v>
      </c>
      <c r="G188" s="3">
        <f t="shared" si="15"/>
        <v>130416.7405978785</v>
      </c>
      <c r="H188" s="3">
        <f t="shared" si="15"/>
        <v>271.95756991321116</v>
      </c>
      <c r="J188" s="7"/>
      <c r="K188" s="104" t="s">
        <v>236</v>
      </c>
      <c r="L188" s="108">
        <f>K179</f>
        <v>3024.5323047251686</v>
      </c>
      <c r="M188" s="109">
        <f>M179</f>
        <v>91.031822565091602</v>
      </c>
    </row>
    <row r="189" spans="1:14" x14ac:dyDescent="0.25">
      <c r="A189" s="28" t="str">
        <f>_xlfn.XLOOKUP(P!C189,'Banco de Dados'!$B$3:$B$274,'Banco de Dados'!$K$3:$K$274,"")</f>
        <v>Ni</v>
      </c>
      <c r="B189" s="2">
        <v>28</v>
      </c>
      <c r="C189" s="2">
        <v>7472</v>
      </c>
      <c r="D189" s="2">
        <v>977</v>
      </c>
      <c r="E189" s="2">
        <v>240</v>
      </c>
      <c r="F189" s="32">
        <f t="shared" si="16"/>
        <v>24.564994882292734</v>
      </c>
      <c r="G189" s="3">
        <f t="shared" si="15"/>
        <v>555.86306653809061</v>
      </c>
      <c r="H189" s="3">
        <f t="shared" si="15"/>
        <v>136.5477338476374</v>
      </c>
      <c r="J189" s="7"/>
      <c r="K189" s="104" t="s">
        <v>237</v>
      </c>
      <c r="L189" s="105">
        <f>$L$9</f>
        <v>246.3</v>
      </c>
      <c r="M189" s="106">
        <f>$L$10</f>
        <v>7.1</v>
      </c>
    </row>
    <row r="190" spans="1:14" x14ac:dyDescent="0.25">
      <c r="A190" s="28" t="str">
        <f>_xlfn.XLOOKUP(P!C190,'Banco de Dados'!$B$3:$B$274,'Banco de Dados'!$K$3:$K$274,"")</f>
        <v>Cu</v>
      </c>
      <c r="B190" s="2">
        <v>29</v>
      </c>
      <c r="C190" s="2">
        <v>8041</v>
      </c>
      <c r="D190" s="2">
        <v>908</v>
      </c>
      <c r="E190" s="2">
        <v>235</v>
      </c>
      <c r="F190" s="32">
        <f t="shared" si="16"/>
        <v>25.881057268722468</v>
      </c>
      <c r="G190" s="3">
        <f t="shared" si="15"/>
        <v>516.60559305689492</v>
      </c>
      <c r="H190" s="3">
        <f t="shared" si="15"/>
        <v>133.70298939247829</v>
      </c>
      <c r="J190" s="7"/>
      <c r="K190" s="104" t="s">
        <v>238</v>
      </c>
      <c r="L190" s="105">
        <f>$M$11</f>
        <v>6728</v>
      </c>
      <c r="M190" s="106">
        <f>$M$12</f>
        <v>153</v>
      </c>
    </row>
    <row r="191" spans="1:14" x14ac:dyDescent="0.25">
      <c r="A191" s="28" t="str">
        <f>_xlfn.XLOOKUP(P!C191,'Banco de Dados'!$B$3:$B$274,'Banco de Dados'!$K$3:$K$274,"")</f>
        <v>Zn</v>
      </c>
      <c r="B191" s="2">
        <v>30</v>
      </c>
      <c r="C191" s="2">
        <v>8631</v>
      </c>
      <c r="D191" s="2">
        <v>984</v>
      </c>
      <c r="E191" s="2">
        <v>243</v>
      </c>
      <c r="F191" s="32">
        <f t="shared" si="16"/>
        <v>24.695121951219512</v>
      </c>
      <c r="G191" s="3">
        <f t="shared" si="15"/>
        <v>559.84570877531337</v>
      </c>
      <c r="H191" s="3">
        <f t="shared" si="15"/>
        <v>138.25458052073287</v>
      </c>
      <c r="J191" s="7"/>
      <c r="K191" s="69" t="s">
        <v>217</v>
      </c>
      <c r="L191" s="110">
        <f>SQRT(((M188/L188)^2)+((M189/L189)^2)+((M190/L190)^2))</f>
        <v>4.7476275904259034E-2</v>
      </c>
      <c r="M191" s="71" t="str">
        <f>M200</f>
        <v>mg/kg</v>
      </c>
    </row>
    <row r="192" spans="1:14" x14ac:dyDescent="0.25">
      <c r="A192" s="28" t="str">
        <f>_xlfn.XLOOKUP(P!C192,'Banco de Dados'!$B$3:$B$274,'Banco de Dados'!$K$3:$K$274,"")</f>
        <v>Rh</v>
      </c>
      <c r="B192" s="2">
        <v>45</v>
      </c>
      <c r="C192" s="2">
        <v>20167</v>
      </c>
      <c r="D192" s="2">
        <v>1547</v>
      </c>
      <c r="E192" s="2">
        <v>139</v>
      </c>
      <c r="F192" s="32">
        <f t="shared" si="16"/>
        <v>8.9851325145442793</v>
      </c>
      <c r="G192" s="3">
        <f t="shared" si="15"/>
        <v>880.1639344262295</v>
      </c>
      <c r="H192" s="3">
        <f t="shared" si="15"/>
        <v>79.083895853423329</v>
      </c>
      <c r="J192" s="7"/>
    </row>
    <row r="193" spans="1:13" x14ac:dyDescent="0.25">
      <c r="A193" s="28" t="str">
        <f>_xlfn.XLOOKUP(P!C193,'Banco de Dados'!$B$3:$B$274,'Banco de Dados'!$K$3:$K$274,"")</f>
        <v>Rh</v>
      </c>
      <c r="B193" s="2">
        <v>45</v>
      </c>
      <c r="C193" s="2">
        <v>2696</v>
      </c>
      <c r="D193" s="2">
        <v>15937</v>
      </c>
      <c r="E193" s="2">
        <v>116</v>
      </c>
      <c r="F193" s="32">
        <f t="shared" si="16"/>
        <v>0.72786597226579652</v>
      </c>
      <c r="G193" s="3">
        <f t="shared" si="15"/>
        <v>9067.338476374156</v>
      </c>
      <c r="H193" s="3">
        <f t="shared" si="15"/>
        <v>65.998071359691423</v>
      </c>
      <c r="J193" s="7"/>
    </row>
    <row r="194" spans="1:13" x14ac:dyDescent="0.25">
      <c r="A194" s="28" t="str">
        <f>_xlfn.XLOOKUP(P!C194,'Banco de Dados'!$B$3:$B$274,'Banco de Dados'!$K$3:$K$274,"")</f>
        <v/>
      </c>
      <c r="B194" s="2">
        <v>0</v>
      </c>
      <c r="C194" s="2">
        <v>0</v>
      </c>
      <c r="D194" s="2">
        <v>0</v>
      </c>
      <c r="E194" s="2">
        <v>0</v>
      </c>
      <c r="F194" s="32" t="e">
        <f t="shared" si="16"/>
        <v>#DIV/0!</v>
      </c>
      <c r="G194" s="3">
        <f t="shared" si="15"/>
        <v>0</v>
      </c>
      <c r="H194" s="3">
        <f t="shared" si="15"/>
        <v>0</v>
      </c>
      <c r="J194" s="7"/>
    </row>
    <row r="195" spans="1:13" x14ac:dyDescent="0.25">
      <c r="A195" s="28" t="str">
        <f>_xlfn.XLOOKUP(P!C195,'Banco de Dados'!$B$3:$B$274,'Banco de Dados'!$K$3:$K$274,"")</f>
        <v/>
      </c>
      <c r="B195" s="2">
        <v>0</v>
      </c>
      <c r="C195" s="2">
        <v>0</v>
      </c>
      <c r="D195" s="2">
        <v>0</v>
      </c>
      <c r="E195" s="2">
        <v>0</v>
      </c>
      <c r="F195" s="32" t="e">
        <f t="shared" si="16"/>
        <v>#DIV/0!</v>
      </c>
      <c r="G195" s="3">
        <f t="shared" si="15"/>
        <v>0</v>
      </c>
      <c r="H195" s="3">
        <f t="shared" si="15"/>
        <v>0</v>
      </c>
      <c r="J195" s="7"/>
    </row>
    <row r="196" spans="1:13" x14ac:dyDescent="0.25">
      <c r="A196" s="28" t="str">
        <f>_xlfn.XLOOKUP(P!C196,'Banco de Dados'!$B$3:$B$274,'Banco de Dados'!$K$3:$K$274,"")</f>
        <v/>
      </c>
      <c r="B196" s="2">
        <v>0</v>
      </c>
      <c r="C196" s="2">
        <v>0</v>
      </c>
      <c r="D196" s="2">
        <v>0</v>
      </c>
      <c r="E196" s="2">
        <v>0</v>
      </c>
      <c r="F196" s="32" t="e">
        <f t="shared" si="16"/>
        <v>#DIV/0!</v>
      </c>
      <c r="G196" s="3">
        <f t="shared" si="15"/>
        <v>0</v>
      </c>
      <c r="H196" s="3">
        <f t="shared" si="15"/>
        <v>0</v>
      </c>
      <c r="J196" s="7"/>
    </row>
    <row r="197" spans="1:13" x14ac:dyDescent="0.25">
      <c r="A197" s="28" t="str">
        <f>_xlfn.XLOOKUP(P!C197,'Banco de Dados'!$B$3:$B$274,'Banco de Dados'!$K$3:$K$274,"")</f>
        <v/>
      </c>
      <c r="B197" s="2">
        <v>0</v>
      </c>
      <c r="C197" s="2">
        <v>0</v>
      </c>
      <c r="D197" s="2">
        <v>0</v>
      </c>
      <c r="E197" s="2">
        <v>0</v>
      </c>
      <c r="F197" s="32" t="e">
        <f t="shared" si="16"/>
        <v>#DIV/0!</v>
      </c>
      <c r="G197" s="3">
        <f t="shared" si="15"/>
        <v>0</v>
      </c>
      <c r="H197" s="3">
        <f t="shared" si="15"/>
        <v>0</v>
      </c>
      <c r="J197" s="7"/>
    </row>
    <row r="198" spans="1:13" x14ac:dyDescent="0.25">
      <c r="A198" s="28" t="str">
        <f>_xlfn.XLOOKUP(P!C198,'Banco de Dados'!$B$3:$B$274,'Banco de Dados'!$K$3:$K$274,"")</f>
        <v/>
      </c>
      <c r="B198" s="2">
        <v>0</v>
      </c>
      <c r="C198" s="2">
        <v>0</v>
      </c>
      <c r="D198" s="2">
        <v>0</v>
      </c>
      <c r="E198" s="17">
        <v>0</v>
      </c>
      <c r="F198" s="32" t="e">
        <f t="shared" si="16"/>
        <v>#DIV/0!</v>
      </c>
      <c r="G198" s="3">
        <f t="shared" si="15"/>
        <v>0</v>
      </c>
      <c r="H198" s="3">
        <f t="shared" si="15"/>
        <v>0</v>
      </c>
      <c r="J198" s="7"/>
    </row>
    <row r="199" spans="1:13" ht="15.75" x14ac:dyDescent="0.25">
      <c r="A199" s="28" t="str">
        <f>_xlfn.XLOOKUP(P!C199,'Banco de Dados'!$B$3:$B$274,'Banco de Dados'!$K$3:$K$274,"")</f>
        <v/>
      </c>
      <c r="B199" s="2">
        <v>0</v>
      </c>
      <c r="C199" s="2">
        <v>0</v>
      </c>
      <c r="D199" s="2">
        <v>0</v>
      </c>
      <c r="E199" s="2">
        <v>0</v>
      </c>
      <c r="F199" s="32" t="e">
        <f t="shared" si="16"/>
        <v>#DIV/0!</v>
      </c>
      <c r="G199" s="3">
        <f t="shared" si="15"/>
        <v>0</v>
      </c>
      <c r="H199" s="3">
        <f t="shared" si="15"/>
        <v>0</v>
      </c>
      <c r="J199" s="7"/>
      <c r="K199" s="101" t="s">
        <v>216</v>
      </c>
      <c r="L199" s="102" t="str">
        <f>K177</f>
        <v>ag</v>
      </c>
      <c r="M199" s="103" t="str">
        <f>M177</f>
        <v>Manganês</v>
      </c>
    </row>
    <row r="200" spans="1:13" x14ac:dyDescent="0.25">
      <c r="A200" s="28" t="str">
        <f>_xlfn.XLOOKUP(P!C200,'Banco de Dados'!$B$3:$B$274,'Banco de Dados'!$K$3:$K$274,"")</f>
        <v/>
      </c>
      <c r="B200" s="2">
        <v>0</v>
      </c>
      <c r="C200" s="2">
        <v>0</v>
      </c>
      <c r="D200" s="2">
        <v>0</v>
      </c>
      <c r="E200" s="2">
        <v>0</v>
      </c>
      <c r="F200" s="32" t="e">
        <f t="shared" si="16"/>
        <v>#DIV/0!</v>
      </c>
      <c r="G200" s="3">
        <f t="shared" si="15"/>
        <v>0</v>
      </c>
      <c r="H200" s="3">
        <f t="shared" si="15"/>
        <v>0</v>
      </c>
      <c r="J200" s="7"/>
      <c r="K200" s="68" t="s">
        <v>68</v>
      </c>
      <c r="L200" s="29">
        <f>(K183*M185)/M183</f>
        <v>110.72269718397875</v>
      </c>
      <c r="M200" s="66" t="str">
        <f>$M$9</f>
        <v>mg/kg</v>
      </c>
    </row>
    <row r="201" spans="1:13" x14ac:dyDescent="0.25">
      <c r="A201" s="28" t="str">
        <f>_xlfn.XLOOKUP(P!C201,'Banco de Dados'!$B$3:$B$274,'Banco de Dados'!$K$3:$K$274,"")</f>
        <v/>
      </c>
      <c r="B201" s="2">
        <v>0</v>
      </c>
      <c r="C201" s="2">
        <v>0</v>
      </c>
      <c r="D201" s="2">
        <v>0</v>
      </c>
      <c r="E201" s="2">
        <v>0</v>
      </c>
      <c r="F201" s="32" t="e">
        <f t="shared" si="16"/>
        <v>#DIV/0!</v>
      </c>
      <c r="G201" s="3">
        <f t="shared" si="15"/>
        <v>0</v>
      </c>
      <c r="H201" s="3">
        <f t="shared" si="15"/>
        <v>0</v>
      </c>
      <c r="J201" s="7"/>
      <c r="K201" s="111" t="s">
        <v>246</v>
      </c>
      <c r="L201" s="126">
        <f>SQRT(((M188/L188)^2)+((M189/L189)^2)+((M190/L190)^2))</f>
        <v>4.7476275904259034E-2</v>
      </c>
      <c r="M201" s="66"/>
    </row>
    <row r="202" spans="1:13" x14ac:dyDescent="0.25">
      <c r="A202" s="28" t="str">
        <f>_xlfn.XLOOKUP(P!C202,'Banco de Dados'!$B$3:$B$274,'Banco de Dados'!$K$3:$K$274,"")</f>
        <v/>
      </c>
      <c r="B202" s="2">
        <v>0</v>
      </c>
      <c r="C202" s="2">
        <v>0</v>
      </c>
      <c r="D202" s="2">
        <v>0</v>
      </c>
      <c r="E202" s="2">
        <v>0</v>
      </c>
      <c r="F202" s="32" t="e">
        <f t="shared" si="16"/>
        <v>#DIV/0!</v>
      </c>
      <c r="G202" s="3">
        <f t="shared" si="15"/>
        <v>0</v>
      </c>
      <c r="H202" s="3">
        <f t="shared" si="15"/>
        <v>0</v>
      </c>
      <c r="J202" s="7"/>
      <c r="K202" s="69" t="s">
        <v>247</v>
      </c>
      <c r="L202" s="127">
        <f>L201*L200</f>
        <v>5.2567013203702997</v>
      </c>
      <c r="M202" s="71" t="str">
        <f>$M$9</f>
        <v>mg/kg</v>
      </c>
    </row>
    <row r="203" spans="1:13" x14ac:dyDescent="0.25">
      <c r="A203" s="28" t="str">
        <f>_xlfn.XLOOKUP(P!C203,'Banco de Dados'!$B$3:$B$274,'Banco de Dados'!$K$3:$K$274,"")</f>
        <v/>
      </c>
      <c r="B203" s="2">
        <v>0</v>
      </c>
      <c r="C203" s="2">
        <v>0</v>
      </c>
      <c r="D203" s="2">
        <v>0</v>
      </c>
      <c r="E203" s="2">
        <v>0</v>
      </c>
      <c r="F203" s="32" t="e">
        <f t="shared" si="16"/>
        <v>#DIV/0!</v>
      </c>
      <c r="G203" s="3">
        <f t="shared" si="15"/>
        <v>0</v>
      </c>
      <c r="H203" s="3">
        <f t="shared" si="15"/>
        <v>0</v>
      </c>
      <c r="J203" s="7"/>
      <c r="K203" s="123"/>
      <c r="L203" s="124"/>
    </row>
    <row r="204" spans="1:13" x14ac:dyDescent="0.25">
      <c r="A204" s="28" t="str">
        <f>_xlfn.XLOOKUP(P!C204,'Banco de Dados'!$B$3:$B$274,'Banco de Dados'!$K$3:$K$274,"")</f>
        <v/>
      </c>
      <c r="B204" s="2">
        <v>0</v>
      </c>
      <c r="C204" s="2">
        <v>0</v>
      </c>
      <c r="D204" s="2">
        <v>0</v>
      </c>
      <c r="E204" s="2">
        <v>0</v>
      </c>
      <c r="F204" s="32" t="e">
        <f t="shared" si="16"/>
        <v>#DIV/0!</v>
      </c>
      <c r="G204" s="3">
        <f t="shared" si="15"/>
        <v>0</v>
      </c>
      <c r="H204" s="3">
        <f t="shared" si="15"/>
        <v>0</v>
      </c>
      <c r="J204" s="7"/>
    </row>
    <row r="205" spans="1:13" x14ac:dyDescent="0.25">
      <c r="A205" s="28" t="str">
        <f>_xlfn.XLOOKUP(P!C205,'Banco de Dados'!$B$3:$B$274,'Banco de Dados'!$K$3:$K$274,"")</f>
        <v/>
      </c>
      <c r="B205" s="2">
        <v>0</v>
      </c>
      <c r="C205" s="2">
        <v>0</v>
      </c>
      <c r="D205" s="2">
        <v>0</v>
      </c>
      <c r="E205" s="2">
        <v>0</v>
      </c>
      <c r="F205" s="32" t="e">
        <f t="shared" si="16"/>
        <v>#DIV/0!</v>
      </c>
      <c r="G205" s="3">
        <f t="shared" si="15"/>
        <v>0</v>
      </c>
      <c r="H205" s="3">
        <f t="shared" si="15"/>
        <v>0</v>
      </c>
      <c r="J205" s="7"/>
    </row>
    <row r="206" spans="1:13" x14ac:dyDescent="0.25">
      <c r="A206" s="28" t="str">
        <f>_xlfn.XLOOKUP(P!C206,'Banco de Dados'!$B$3:$B$274,'Banco de Dados'!$K$3:$K$274,"")</f>
        <v/>
      </c>
      <c r="B206" s="2">
        <v>0</v>
      </c>
      <c r="C206" s="2">
        <v>0</v>
      </c>
      <c r="D206" s="2">
        <v>0</v>
      </c>
      <c r="E206" s="2">
        <v>0</v>
      </c>
      <c r="F206" s="32" t="e">
        <f t="shared" si="16"/>
        <v>#DIV/0!</v>
      </c>
      <c r="G206" s="3">
        <f t="shared" ref="G206:H208" si="17">D206*$E$176</f>
        <v>0</v>
      </c>
      <c r="H206" s="3">
        <f t="shared" si="17"/>
        <v>0</v>
      </c>
      <c r="J206" s="7"/>
    </row>
    <row r="207" spans="1:13" x14ac:dyDescent="0.25">
      <c r="A207" s="28" t="str">
        <f>_xlfn.XLOOKUP(P!C207,'Banco de Dados'!$B$3:$B$274,'Banco de Dados'!$K$3:$K$274,"")</f>
        <v/>
      </c>
      <c r="B207" s="2">
        <v>0</v>
      </c>
      <c r="C207" s="2">
        <v>0</v>
      </c>
      <c r="D207" s="2">
        <v>0</v>
      </c>
      <c r="E207" s="2">
        <v>0</v>
      </c>
      <c r="F207" s="32" t="e">
        <f t="shared" si="16"/>
        <v>#DIV/0!</v>
      </c>
      <c r="G207" s="3">
        <f t="shared" si="17"/>
        <v>0</v>
      </c>
      <c r="H207" s="3">
        <f t="shared" si="17"/>
        <v>0</v>
      </c>
      <c r="J207" s="7"/>
    </row>
    <row r="208" spans="1:13" x14ac:dyDescent="0.25">
      <c r="A208" s="28" t="str">
        <f>_xlfn.XLOOKUP(P!C208,'Banco de Dados'!$B$3:$B$274,'Banco de Dados'!$K$3:$K$274,"")</f>
        <v/>
      </c>
      <c r="B208" s="2">
        <v>0</v>
      </c>
      <c r="C208" s="2">
        <v>0</v>
      </c>
      <c r="D208" s="2">
        <v>0</v>
      </c>
      <c r="E208" s="2">
        <v>0</v>
      </c>
      <c r="F208" s="32" t="e">
        <f t="shared" si="16"/>
        <v>#DIV/0!</v>
      </c>
      <c r="G208" s="3">
        <f t="shared" si="17"/>
        <v>0</v>
      </c>
      <c r="H208" s="3">
        <f t="shared" si="17"/>
        <v>0</v>
      </c>
      <c r="J208" s="7"/>
    </row>
    <row r="209" spans="1:14" x14ac:dyDescent="0.25">
      <c r="A209" s="21"/>
      <c r="B209" s="21"/>
      <c r="C209" s="21"/>
      <c r="D209" s="21"/>
      <c r="E209" s="21"/>
      <c r="F209" s="77"/>
      <c r="G209" s="21"/>
      <c r="H209" s="21"/>
      <c r="J209" s="21"/>
      <c r="K209" s="21"/>
      <c r="L209" s="21"/>
      <c r="M209" s="21"/>
      <c r="N209" s="21"/>
    </row>
    <row r="210" spans="1:14" ht="15.75" x14ac:dyDescent="0.25">
      <c r="A210" s="36" t="str">
        <f>'Nome das Amostras'!A10</f>
        <v>ah</v>
      </c>
      <c r="B210" s="164" t="str">
        <f>VLOOKUP(A210,'Nome das Amostras'!$A$3:$D$28,2,FALSE)</f>
        <v>R7</v>
      </c>
      <c r="C210" s="164"/>
      <c r="D210" s="51" t="s">
        <v>65</v>
      </c>
      <c r="E210" s="52">
        <f>'Banco de Dados'!$O$13/'Banco de Dados'!BE13</f>
        <v>0.70986593331041592</v>
      </c>
      <c r="F210" s="74"/>
      <c r="G210" s="3"/>
      <c r="H210" s="3"/>
      <c r="J210" s="7"/>
    </row>
    <row r="211" spans="1:14" ht="15.75" x14ac:dyDescent="0.25">
      <c r="A211" s="107" t="s">
        <v>1</v>
      </c>
      <c r="B211" s="107" t="s">
        <v>0</v>
      </c>
      <c r="C211" s="107" t="s">
        <v>212</v>
      </c>
      <c r="D211" s="107" t="s">
        <v>209</v>
      </c>
      <c r="E211" s="107" t="s">
        <v>213</v>
      </c>
      <c r="F211" s="76" t="s">
        <v>219</v>
      </c>
      <c r="G211" s="54" t="s">
        <v>140</v>
      </c>
      <c r="H211" s="54" t="s">
        <v>66</v>
      </c>
      <c r="J211" s="7"/>
      <c r="K211" s="72" t="str">
        <f>A210</f>
        <v>ah</v>
      </c>
      <c r="L211" s="55" t="s">
        <v>215</v>
      </c>
      <c r="M211" s="41" t="str">
        <f>$A$1</f>
        <v>Manganês</v>
      </c>
      <c r="N211" s="3"/>
    </row>
    <row r="212" spans="1:14" x14ac:dyDescent="0.25">
      <c r="A212" s="28" t="str">
        <f>_xlfn.XLOOKUP(P!C212,'Banco de Dados'!$B$3:$B$274,'Banco de Dados'!$K$3:$K$274,"")</f>
        <v>Si</v>
      </c>
      <c r="B212" s="2" cm="1">
        <f t="array" ref="B212:E242">Dados!BA5:BD35</f>
        <v>14</v>
      </c>
      <c r="C212" s="2">
        <v>1740</v>
      </c>
      <c r="D212" s="2">
        <v>3929</v>
      </c>
      <c r="E212" s="2">
        <v>86</v>
      </c>
      <c r="F212" s="32">
        <f>(E212*100)/D212</f>
        <v>2.1888521252227031</v>
      </c>
      <c r="G212" s="3">
        <f t="shared" ref="G212:H239" si="18">D212*$E$210</f>
        <v>2789.0632519766241</v>
      </c>
      <c r="H212" s="3">
        <f t="shared" si="18"/>
        <v>61.048470264695766</v>
      </c>
      <c r="J212" s="7"/>
      <c r="K212" s="5" t="s">
        <v>210</v>
      </c>
      <c r="L212" s="5"/>
      <c r="M212" s="5" t="s">
        <v>211</v>
      </c>
    </row>
    <row r="213" spans="1:14" x14ac:dyDescent="0.25">
      <c r="A213" s="28" t="str">
        <f>_xlfn.XLOOKUP(P!C213,'Banco de Dados'!$B$3:$B$274,'Banco de Dados'!$K$3:$K$274,"")</f>
        <v>P</v>
      </c>
      <c r="B213" s="2">
        <v>15</v>
      </c>
      <c r="C213" s="2">
        <v>2013</v>
      </c>
      <c r="D213" s="2">
        <v>981</v>
      </c>
      <c r="E213" s="2">
        <v>77</v>
      </c>
      <c r="F213" s="32">
        <f t="shared" ref="F213:F242" si="19">(E213*100)/D213</f>
        <v>7.8491335372069315</v>
      </c>
      <c r="G213" s="3">
        <f t="shared" si="18"/>
        <v>696.37848057751796</v>
      </c>
      <c r="H213" s="3">
        <f t="shared" si="18"/>
        <v>54.659676864902025</v>
      </c>
      <c r="J213" s="7"/>
      <c r="K213" s="6">
        <f>_xlfn.XLOOKUP($B$4,A212:A239,G212:G239,"")</f>
        <v>4488.4822963217603</v>
      </c>
      <c r="L213" s="6"/>
      <c r="M213" s="6">
        <f>_xlfn.XLOOKUP($B$4,A212:A239,H212:H239,"")</f>
        <v>119.25747679614987</v>
      </c>
    </row>
    <row r="214" spans="1:14" x14ac:dyDescent="0.25">
      <c r="A214" s="28" t="str">
        <f>_xlfn.XLOOKUP(P!C214,'Banco de Dados'!$B$3:$B$274,'Banco de Dados'!$K$3:$K$274,"")</f>
        <v>S</v>
      </c>
      <c r="B214" s="2">
        <v>16</v>
      </c>
      <c r="C214" s="2">
        <v>2307</v>
      </c>
      <c r="D214" s="2">
        <v>4039</v>
      </c>
      <c r="E214" s="2">
        <v>105</v>
      </c>
      <c r="F214" s="32">
        <f t="shared" si="19"/>
        <v>2.5996533795493932</v>
      </c>
      <c r="G214" s="3">
        <f t="shared" si="18"/>
        <v>2867.1485046407697</v>
      </c>
      <c r="H214" s="3">
        <f t="shared" si="18"/>
        <v>74.535922997593673</v>
      </c>
      <c r="J214" s="7"/>
    </row>
    <row r="215" spans="1:14" ht="15.75" x14ac:dyDescent="0.25">
      <c r="A215" s="28" t="str">
        <f>_xlfn.XLOOKUP(P!C215,'Banco de Dados'!$B$3:$B$274,'Banco de Dados'!$K$3:$K$274,"")</f>
        <v>Cl</v>
      </c>
      <c r="B215" s="2">
        <v>17</v>
      </c>
      <c r="C215" s="2">
        <v>2622</v>
      </c>
      <c r="D215" s="2">
        <v>12017</v>
      </c>
      <c r="E215" s="2">
        <v>179</v>
      </c>
      <c r="F215" s="32">
        <f t="shared" si="19"/>
        <v>1.4895564616792876</v>
      </c>
      <c r="G215" s="3">
        <f t="shared" si="18"/>
        <v>8530.4589205912689</v>
      </c>
      <c r="H215" s="3">
        <f t="shared" si="18"/>
        <v>127.06600206256445</v>
      </c>
      <c r="K215" s="165" t="s">
        <v>67</v>
      </c>
      <c r="L215" s="166"/>
      <c r="M215" s="167"/>
      <c r="N215"/>
    </row>
    <row r="216" spans="1:14" x14ac:dyDescent="0.25">
      <c r="A216" s="28" t="str">
        <f>_xlfn.XLOOKUP(P!C216,'Banco de Dados'!$B$3:$B$274,'Banco de Dados'!$K$3:$K$274,"")</f>
        <v>Ar</v>
      </c>
      <c r="B216" s="2">
        <v>18</v>
      </c>
      <c r="C216" s="2">
        <v>2957</v>
      </c>
      <c r="D216" s="2">
        <v>5818</v>
      </c>
      <c r="E216" s="2">
        <v>195</v>
      </c>
      <c r="F216" s="32">
        <f t="shared" si="19"/>
        <v>3.3516672396012375</v>
      </c>
      <c r="G216" s="3">
        <f t="shared" si="18"/>
        <v>4130</v>
      </c>
      <c r="H216" s="3">
        <f t="shared" si="18"/>
        <v>138.42385699553111</v>
      </c>
      <c r="J216" s="7"/>
      <c r="K216" s="104" t="s">
        <v>240</v>
      </c>
      <c r="L216" s="39"/>
      <c r="M216" s="106" t="s">
        <v>209</v>
      </c>
    </row>
    <row r="217" spans="1:14" x14ac:dyDescent="0.25">
      <c r="A217" s="28" t="str">
        <f>_xlfn.XLOOKUP(P!C217,'Banco de Dados'!$B$3:$B$274,'Banco de Dados'!$K$3:$K$274,"")</f>
        <v>K</v>
      </c>
      <c r="B217" s="2">
        <v>19</v>
      </c>
      <c r="C217" s="2">
        <v>3313</v>
      </c>
      <c r="D217" s="2">
        <v>53117</v>
      </c>
      <c r="E217" s="2">
        <v>266</v>
      </c>
      <c r="F217" s="32">
        <f t="shared" si="19"/>
        <v>0.50078129412429162</v>
      </c>
      <c r="G217" s="3">
        <f t="shared" si="18"/>
        <v>37705.948779649363</v>
      </c>
      <c r="H217" s="3">
        <f t="shared" si="18"/>
        <v>188.82433826057064</v>
      </c>
      <c r="J217" s="58" t="s">
        <v>38</v>
      </c>
      <c r="K217" s="59">
        <f>$L$9</f>
        <v>246.3</v>
      </c>
      <c r="L217" s="60"/>
      <c r="M217" s="61">
        <f>$M$11</f>
        <v>6728</v>
      </c>
      <c r="N217" s="60"/>
    </row>
    <row r="218" spans="1:14" x14ac:dyDescent="0.25">
      <c r="A218" s="28" t="str">
        <f>_xlfn.XLOOKUP(P!C218,'Banco de Dados'!$B$3:$B$274,'Banco de Dados'!$K$3:$K$274,"")</f>
        <v>Ca</v>
      </c>
      <c r="B218" s="2">
        <v>20</v>
      </c>
      <c r="C218" s="2">
        <v>3691</v>
      </c>
      <c r="D218" s="2">
        <v>20558</v>
      </c>
      <c r="E218" s="2">
        <v>188</v>
      </c>
      <c r="F218" s="32">
        <f t="shared" si="19"/>
        <v>0.91448584492654927</v>
      </c>
      <c r="G218" s="3">
        <f t="shared" si="18"/>
        <v>14593.423856995531</v>
      </c>
      <c r="H218" s="3">
        <f t="shared" si="18"/>
        <v>133.45479546235819</v>
      </c>
      <c r="J218" s="2"/>
      <c r="K218" s="18"/>
      <c r="L218" s="2" t="s">
        <v>70</v>
      </c>
      <c r="M218" s="19"/>
    </row>
    <row r="219" spans="1:14" x14ac:dyDescent="0.25">
      <c r="A219" s="28" t="str">
        <f>_xlfn.XLOOKUP(P!C219,'Banco de Dados'!$B$3:$B$274,'Banco de Dados'!$K$3:$K$274,"")</f>
        <v>Ti</v>
      </c>
      <c r="B219" s="2">
        <v>22</v>
      </c>
      <c r="C219" s="2">
        <v>4509</v>
      </c>
      <c r="D219" s="2">
        <v>12661</v>
      </c>
      <c r="E219" s="2">
        <v>161</v>
      </c>
      <c r="F219" s="32">
        <f t="shared" si="19"/>
        <v>1.2716215148882395</v>
      </c>
      <c r="G219" s="3">
        <f t="shared" si="18"/>
        <v>8987.6125816431759</v>
      </c>
      <c r="H219" s="3">
        <f t="shared" si="18"/>
        <v>114.28841526297697</v>
      </c>
      <c r="J219" s="58" t="s">
        <v>69</v>
      </c>
      <c r="K219" s="62" t="s">
        <v>71</v>
      </c>
      <c r="L219" s="63"/>
      <c r="M219" s="64">
        <f>K213</f>
        <v>4488.4822963217603</v>
      </c>
      <c r="N219" s="60"/>
    </row>
    <row r="220" spans="1:14" x14ac:dyDescent="0.25">
      <c r="A220" s="28" t="str">
        <f>_xlfn.XLOOKUP(P!C220,'Banco de Dados'!$B$3:$B$274,'Banco de Dados'!$K$3:$K$274,"")</f>
        <v>Cr</v>
      </c>
      <c r="B220" s="2">
        <v>24</v>
      </c>
      <c r="C220" s="2">
        <v>5412</v>
      </c>
      <c r="D220" s="2">
        <v>3744</v>
      </c>
      <c r="E220" s="2">
        <v>146</v>
      </c>
      <c r="F220" s="32">
        <f t="shared" si="19"/>
        <v>3.8995726495726495</v>
      </c>
      <c r="G220" s="3">
        <f t="shared" si="18"/>
        <v>2657.7380543141971</v>
      </c>
      <c r="H220" s="3">
        <f t="shared" si="18"/>
        <v>103.64042626332072</v>
      </c>
      <c r="J220" s="7"/>
    </row>
    <row r="221" spans="1:14" ht="15.75" x14ac:dyDescent="0.25">
      <c r="A221" s="28" t="str">
        <f>_xlfn.XLOOKUP(P!C221,'Banco de Dados'!$B$3:$B$274,'Banco de Dados'!$K$3:$K$274,"")</f>
        <v>Mn</v>
      </c>
      <c r="B221" s="2">
        <v>25</v>
      </c>
      <c r="C221" s="2">
        <v>5895</v>
      </c>
      <c r="D221" s="2">
        <v>6323</v>
      </c>
      <c r="E221" s="2">
        <v>168</v>
      </c>
      <c r="F221" s="32">
        <f t="shared" si="19"/>
        <v>2.6569666297643524</v>
      </c>
      <c r="G221" s="3">
        <f t="shared" si="18"/>
        <v>4488.4822963217603</v>
      </c>
      <c r="H221" s="3">
        <f t="shared" si="18"/>
        <v>119.25747679614987</v>
      </c>
      <c r="J221" s="7"/>
      <c r="K221" s="165" t="s">
        <v>218</v>
      </c>
      <c r="L221" s="166"/>
      <c r="M221" s="167"/>
    </row>
    <row r="222" spans="1:14" x14ac:dyDescent="0.25">
      <c r="A222" s="28" t="str">
        <f>_xlfn.XLOOKUP(P!C222,'Banco de Dados'!$B$3:$B$274,'Banco de Dados'!$K$3:$K$274,"")</f>
        <v>Fe</v>
      </c>
      <c r="B222" s="2">
        <v>26</v>
      </c>
      <c r="C222" s="2">
        <v>6399</v>
      </c>
      <c r="D222" s="2">
        <v>196988</v>
      </c>
      <c r="E222" s="2">
        <v>454</v>
      </c>
      <c r="F222" s="32">
        <f t="shared" si="19"/>
        <v>0.23047089162791642</v>
      </c>
      <c r="G222" s="3">
        <f t="shared" si="18"/>
        <v>139835.07047095223</v>
      </c>
      <c r="H222" s="3">
        <f t="shared" si="18"/>
        <v>322.2791337229288</v>
      </c>
      <c r="J222" s="7"/>
      <c r="K222" s="104" t="s">
        <v>236</v>
      </c>
      <c r="L222" s="108">
        <f>K213</f>
        <v>4488.4822963217603</v>
      </c>
      <c r="M222" s="109">
        <f>M213</f>
        <v>119.25747679614987</v>
      </c>
    </row>
    <row r="223" spans="1:14" x14ac:dyDescent="0.25">
      <c r="A223" s="28" t="str">
        <f>_xlfn.XLOOKUP(P!C223,'Banco de Dados'!$B$3:$B$274,'Banco de Dados'!$K$3:$K$274,"")</f>
        <v>Ni</v>
      </c>
      <c r="B223" s="2">
        <v>28</v>
      </c>
      <c r="C223" s="2">
        <v>7472</v>
      </c>
      <c r="D223" s="2">
        <v>1594</v>
      </c>
      <c r="E223" s="2">
        <v>243</v>
      </c>
      <c r="F223" s="32">
        <f t="shared" si="19"/>
        <v>15.244667503136762</v>
      </c>
      <c r="G223" s="3">
        <f t="shared" si="18"/>
        <v>1131.5262976968029</v>
      </c>
      <c r="H223" s="3">
        <f t="shared" si="18"/>
        <v>172.49742179443106</v>
      </c>
      <c r="J223" s="7"/>
      <c r="K223" s="104" t="s">
        <v>237</v>
      </c>
      <c r="L223" s="105">
        <f>$L$9</f>
        <v>246.3</v>
      </c>
      <c r="M223" s="106">
        <f>$L$10</f>
        <v>7.1</v>
      </c>
    </row>
    <row r="224" spans="1:14" x14ac:dyDescent="0.25">
      <c r="A224" s="28" t="str">
        <f>_xlfn.XLOOKUP(P!C224,'Banco de Dados'!$B$3:$B$274,'Banco de Dados'!$K$3:$K$274,"")</f>
        <v>Cu</v>
      </c>
      <c r="B224" s="2">
        <v>29</v>
      </c>
      <c r="C224" s="2">
        <v>8041</v>
      </c>
      <c r="D224" s="2">
        <v>711</v>
      </c>
      <c r="E224" s="2">
        <v>251</v>
      </c>
      <c r="F224" s="32">
        <f t="shared" si="19"/>
        <v>35.30239099859353</v>
      </c>
      <c r="G224" s="3">
        <f t="shared" si="18"/>
        <v>504.71467858370573</v>
      </c>
      <c r="H224" s="3">
        <f t="shared" si="18"/>
        <v>178.17634926091441</v>
      </c>
      <c r="J224" s="7"/>
      <c r="K224" s="104" t="s">
        <v>238</v>
      </c>
      <c r="L224" s="105">
        <f>$M$11</f>
        <v>6728</v>
      </c>
      <c r="M224" s="106">
        <f>$M$12</f>
        <v>153</v>
      </c>
    </row>
    <row r="225" spans="1:13" x14ac:dyDescent="0.25">
      <c r="A225" s="28" t="str">
        <f>_xlfn.XLOOKUP(P!C225,'Banco de Dados'!$B$3:$B$274,'Banco de Dados'!$K$3:$K$274,"")</f>
        <v>Zn</v>
      </c>
      <c r="B225" s="2">
        <v>30</v>
      </c>
      <c r="C225" s="2">
        <v>8631</v>
      </c>
      <c r="D225" s="2">
        <v>1543</v>
      </c>
      <c r="E225" s="2">
        <v>248</v>
      </c>
      <c r="F225" s="32">
        <f t="shared" si="19"/>
        <v>16.072585871678548</v>
      </c>
      <c r="G225" s="3">
        <f t="shared" si="18"/>
        <v>1095.3231350979718</v>
      </c>
      <c r="H225" s="3">
        <f t="shared" si="18"/>
        <v>176.04675146098316</v>
      </c>
      <c r="J225" s="7"/>
      <c r="K225" s="69" t="s">
        <v>217</v>
      </c>
      <c r="L225" s="110">
        <f>SQRT(((M222/L222)^2)+((M223/L223)^2)+((M224/L224)^2))</f>
        <v>4.5321797162846456E-2</v>
      </c>
      <c r="M225" s="71" t="str">
        <f>M234</f>
        <v>mg/kg</v>
      </c>
    </row>
    <row r="226" spans="1:13" x14ac:dyDescent="0.25">
      <c r="A226" s="28" t="str">
        <f>_xlfn.XLOOKUP(P!C226,'Banco de Dados'!$B$3:$B$274,'Banco de Dados'!$K$3:$K$274,"")</f>
        <v>As</v>
      </c>
      <c r="B226" s="2">
        <v>33</v>
      </c>
      <c r="C226" s="2">
        <v>10532</v>
      </c>
      <c r="D226" s="2">
        <v>1815</v>
      </c>
      <c r="E226" s="2">
        <v>244</v>
      </c>
      <c r="F226" s="32">
        <f t="shared" si="19"/>
        <v>13.443526170798899</v>
      </c>
      <c r="G226" s="3">
        <f t="shared" si="18"/>
        <v>1288.4066689584049</v>
      </c>
      <c r="H226" s="3">
        <f t="shared" si="18"/>
        <v>173.20728772774149</v>
      </c>
      <c r="J226" s="7"/>
    </row>
    <row r="227" spans="1:13" x14ac:dyDescent="0.25">
      <c r="A227" s="28" t="str">
        <f>_xlfn.XLOOKUP(P!C227,'Banco de Dados'!$B$3:$B$274,'Banco de Dados'!$K$3:$K$274,"")</f>
        <v>Rh</v>
      </c>
      <c r="B227" s="2">
        <v>45</v>
      </c>
      <c r="C227" s="2">
        <v>20167</v>
      </c>
      <c r="D227" s="2">
        <v>1939</v>
      </c>
      <c r="E227" s="2">
        <v>138</v>
      </c>
      <c r="F227" s="32">
        <f t="shared" si="19"/>
        <v>7.1170706549767919</v>
      </c>
      <c r="G227" s="3">
        <f t="shared" si="18"/>
        <v>1376.4300446888965</v>
      </c>
      <c r="H227" s="3">
        <f t="shared" si="18"/>
        <v>97.961498796837404</v>
      </c>
      <c r="J227" s="7"/>
    </row>
    <row r="228" spans="1:13" x14ac:dyDescent="0.25">
      <c r="A228" s="28" t="str">
        <f>_xlfn.XLOOKUP(P!C228,'Banco de Dados'!$B$3:$B$274,'Banco de Dados'!$K$3:$K$274,"")</f>
        <v>Rh</v>
      </c>
      <c r="B228" s="2">
        <v>45</v>
      </c>
      <c r="C228" s="2">
        <v>2696</v>
      </c>
      <c r="D228" s="2">
        <v>17608</v>
      </c>
      <c r="E228" s="2">
        <v>147</v>
      </c>
      <c r="F228" s="32">
        <f t="shared" si="19"/>
        <v>0.83484779645615625</v>
      </c>
      <c r="G228" s="3">
        <f t="shared" si="18"/>
        <v>12499.319353729803</v>
      </c>
      <c r="H228" s="3">
        <f t="shared" si="18"/>
        <v>104.35029219663114</v>
      </c>
      <c r="J228" s="7"/>
    </row>
    <row r="229" spans="1:13" x14ac:dyDescent="0.25">
      <c r="A229" s="28" t="str">
        <f>_xlfn.XLOOKUP(P!C229,'Banco de Dados'!$B$3:$B$274,'Banco de Dados'!$K$3:$K$274,"")</f>
        <v/>
      </c>
      <c r="B229" s="2">
        <v>0</v>
      </c>
      <c r="C229" s="2">
        <v>0</v>
      </c>
      <c r="D229" s="2">
        <v>0</v>
      </c>
      <c r="E229" s="2">
        <v>0</v>
      </c>
      <c r="F229" s="32" t="e">
        <f t="shared" si="19"/>
        <v>#DIV/0!</v>
      </c>
      <c r="G229" s="3">
        <f t="shared" si="18"/>
        <v>0</v>
      </c>
      <c r="H229" s="3">
        <f t="shared" si="18"/>
        <v>0</v>
      </c>
      <c r="J229" s="7"/>
    </row>
    <row r="230" spans="1:13" x14ac:dyDescent="0.25">
      <c r="A230" s="28" t="str">
        <f>_xlfn.XLOOKUP(P!C230,'Banco de Dados'!$B$3:$B$274,'Banco de Dados'!$K$3:$K$274,"")</f>
        <v/>
      </c>
      <c r="B230" s="2">
        <v>0</v>
      </c>
      <c r="C230" s="2">
        <v>0</v>
      </c>
      <c r="D230" s="2">
        <v>0</v>
      </c>
      <c r="E230" s="2">
        <v>0</v>
      </c>
      <c r="F230" s="32" t="e">
        <f t="shared" si="19"/>
        <v>#DIV/0!</v>
      </c>
      <c r="G230" s="3">
        <f t="shared" si="18"/>
        <v>0</v>
      </c>
      <c r="H230" s="3">
        <f t="shared" si="18"/>
        <v>0</v>
      </c>
      <c r="J230" s="7"/>
    </row>
    <row r="231" spans="1:13" x14ac:dyDescent="0.25">
      <c r="A231" s="28" t="str">
        <f>_xlfn.XLOOKUP(P!C231,'Banco de Dados'!$B$3:$B$274,'Banco de Dados'!$K$3:$K$274,"")</f>
        <v/>
      </c>
      <c r="B231" s="2">
        <v>0</v>
      </c>
      <c r="C231" s="2">
        <v>0</v>
      </c>
      <c r="D231" s="2">
        <v>0</v>
      </c>
      <c r="E231" s="2">
        <v>0</v>
      </c>
      <c r="F231" s="32" t="e">
        <f t="shared" si="19"/>
        <v>#DIV/0!</v>
      </c>
      <c r="G231" s="3">
        <f t="shared" si="18"/>
        <v>0</v>
      </c>
      <c r="H231" s="3">
        <f t="shared" si="18"/>
        <v>0</v>
      </c>
      <c r="J231" s="7"/>
    </row>
    <row r="232" spans="1:13" x14ac:dyDescent="0.25">
      <c r="A232" s="28" t="str">
        <f>_xlfn.XLOOKUP(P!C232,'Banco de Dados'!$B$3:$B$274,'Banco de Dados'!$K$3:$K$274,"")</f>
        <v/>
      </c>
      <c r="B232" s="2">
        <v>0</v>
      </c>
      <c r="C232" s="2">
        <v>0</v>
      </c>
      <c r="D232" s="2">
        <v>0</v>
      </c>
      <c r="E232" s="17">
        <v>0</v>
      </c>
      <c r="F232" s="32" t="e">
        <f t="shared" si="19"/>
        <v>#DIV/0!</v>
      </c>
      <c r="G232" s="3">
        <f t="shared" si="18"/>
        <v>0</v>
      </c>
      <c r="H232" s="3">
        <f t="shared" si="18"/>
        <v>0</v>
      </c>
      <c r="J232" s="7"/>
    </row>
    <row r="233" spans="1:13" ht="15.75" x14ac:dyDescent="0.25">
      <c r="A233" s="28" t="str">
        <f>_xlfn.XLOOKUP(P!C233,'Banco de Dados'!$B$3:$B$274,'Banco de Dados'!$K$3:$K$274,"")</f>
        <v/>
      </c>
      <c r="B233" s="2">
        <v>0</v>
      </c>
      <c r="C233" s="2">
        <v>0</v>
      </c>
      <c r="D233" s="2">
        <v>0</v>
      </c>
      <c r="E233" s="2">
        <v>0</v>
      </c>
      <c r="F233" s="32" t="e">
        <f t="shared" si="19"/>
        <v>#DIV/0!</v>
      </c>
      <c r="G233" s="3">
        <f t="shared" si="18"/>
        <v>0</v>
      </c>
      <c r="H233" s="3">
        <f t="shared" si="18"/>
        <v>0</v>
      </c>
      <c r="J233" s="7"/>
      <c r="K233" s="101" t="s">
        <v>216</v>
      </c>
      <c r="L233" s="102" t="str">
        <f>K211</f>
        <v>ah</v>
      </c>
      <c r="M233" s="103" t="str">
        <f>M211</f>
        <v>Manganês</v>
      </c>
    </row>
    <row r="234" spans="1:13" x14ac:dyDescent="0.25">
      <c r="A234" s="28" t="str">
        <f>_xlfn.XLOOKUP(P!C234,'Banco de Dados'!$B$3:$B$274,'Banco de Dados'!$K$3:$K$274,"")</f>
        <v/>
      </c>
      <c r="B234" s="2">
        <v>0</v>
      </c>
      <c r="C234" s="2">
        <v>0</v>
      </c>
      <c r="D234" s="2">
        <v>0</v>
      </c>
      <c r="E234" s="2">
        <v>0</v>
      </c>
      <c r="F234" s="32" t="e">
        <f t="shared" si="19"/>
        <v>#DIV/0!</v>
      </c>
      <c r="G234" s="3">
        <f t="shared" si="18"/>
        <v>0</v>
      </c>
      <c r="H234" s="3">
        <f t="shared" si="18"/>
        <v>0</v>
      </c>
      <c r="J234" s="7"/>
      <c r="K234" s="68" t="s">
        <v>68</v>
      </c>
      <c r="L234" s="29">
        <f>(K217*M219)/M217</f>
        <v>164.31527788110131</v>
      </c>
      <c r="M234" s="66" t="str">
        <f>$M$9</f>
        <v>mg/kg</v>
      </c>
    </row>
    <row r="235" spans="1:13" x14ac:dyDescent="0.25">
      <c r="A235" s="28" t="str">
        <f>_xlfn.XLOOKUP(P!C235,'Banco de Dados'!$B$3:$B$274,'Banco de Dados'!$K$3:$K$274,"")</f>
        <v/>
      </c>
      <c r="B235" s="2">
        <v>0</v>
      </c>
      <c r="C235" s="2">
        <v>0</v>
      </c>
      <c r="D235" s="2">
        <v>0</v>
      </c>
      <c r="E235" s="2">
        <v>0</v>
      </c>
      <c r="F235" s="32" t="e">
        <f t="shared" si="19"/>
        <v>#DIV/0!</v>
      </c>
      <c r="G235" s="3">
        <f t="shared" si="18"/>
        <v>0</v>
      </c>
      <c r="H235" s="3">
        <f t="shared" si="18"/>
        <v>0</v>
      </c>
      <c r="J235" s="7"/>
      <c r="K235" s="111" t="s">
        <v>246</v>
      </c>
      <c r="L235" s="126">
        <f>SQRT(((M222/L222)^2)+((M223/L223)^2)+((M224/L224)^2))</f>
        <v>4.5321797162846456E-2</v>
      </c>
      <c r="M235" s="66"/>
    </row>
    <row r="236" spans="1:13" x14ac:dyDescent="0.25">
      <c r="A236" s="28" t="str">
        <f>_xlfn.XLOOKUP(P!C236,'Banco de Dados'!$B$3:$B$274,'Banco de Dados'!$K$3:$K$274,"")</f>
        <v/>
      </c>
      <c r="B236" s="2">
        <v>0</v>
      </c>
      <c r="C236" s="2">
        <v>0</v>
      </c>
      <c r="D236" s="2">
        <v>0</v>
      </c>
      <c r="E236" s="2">
        <v>0</v>
      </c>
      <c r="F236" s="32" t="e">
        <f t="shared" si="19"/>
        <v>#DIV/0!</v>
      </c>
      <c r="G236" s="3">
        <f t="shared" si="18"/>
        <v>0</v>
      </c>
      <c r="H236" s="3">
        <f t="shared" si="18"/>
        <v>0</v>
      </c>
      <c r="J236" s="7"/>
      <c r="K236" s="69" t="s">
        <v>247</v>
      </c>
      <c r="L236" s="127">
        <f>L235*L234</f>
        <v>7.4470636948840241</v>
      </c>
      <c r="M236" s="71" t="str">
        <f>$M$9</f>
        <v>mg/kg</v>
      </c>
    </row>
    <row r="237" spans="1:13" x14ac:dyDescent="0.25">
      <c r="A237" s="28" t="str">
        <f>_xlfn.XLOOKUP(P!C237,'Banco de Dados'!$B$3:$B$274,'Banco de Dados'!$K$3:$K$274,"")</f>
        <v/>
      </c>
      <c r="B237" s="2">
        <v>0</v>
      </c>
      <c r="C237" s="2">
        <v>0</v>
      </c>
      <c r="D237" s="2">
        <v>0</v>
      </c>
      <c r="E237" s="2">
        <v>0</v>
      </c>
      <c r="F237" s="32" t="e">
        <f t="shared" si="19"/>
        <v>#DIV/0!</v>
      </c>
      <c r="G237" s="3">
        <f t="shared" si="18"/>
        <v>0</v>
      </c>
      <c r="H237" s="3">
        <f t="shared" si="18"/>
        <v>0</v>
      </c>
      <c r="J237" s="7"/>
      <c r="K237" s="123"/>
      <c r="L237" s="124"/>
    </row>
    <row r="238" spans="1:13" x14ac:dyDescent="0.25">
      <c r="A238" s="28" t="str">
        <f>_xlfn.XLOOKUP(P!C238,'Banco de Dados'!$B$3:$B$274,'Banco de Dados'!$K$3:$K$274,"")</f>
        <v/>
      </c>
      <c r="B238" s="2">
        <v>0</v>
      </c>
      <c r="C238" s="2">
        <v>0</v>
      </c>
      <c r="D238" s="2">
        <v>0</v>
      </c>
      <c r="E238" s="2">
        <v>0</v>
      </c>
      <c r="F238" s="32" t="e">
        <f t="shared" si="19"/>
        <v>#DIV/0!</v>
      </c>
      <c r="G238" s="3">
        <f t="shared" si="18"/>
        <v>0</v>
      </c>
      <c r="H238" s="3">
        <f t="shared" si="18"/>
        <v>0</v>
      </c>
      <c r="J238" s="7"/>
    </row>
    <row r="239" spans="1:13" x14ac:dyDescent="0.25">
      <c r="A239" s="28" t="str">
        <f>_xlfn.XLOOKUP(P!C239,'Banco de Dados'!$B$3:$B$274,'Banco de Dados'!$K$3:$K$274,"")</f>
        <v/>
      </c>
      <c r="B239" s="2">
        <v>0</v>
      </c>
      <c r="C239" s="2">
        <v>0</v>
      </c>
      <c r="D239" s="2">
        <v>0</v>
      </c>
      <c r="E239" s="2">
        <v>0</v>
      </c>
      <c r="F239" s="32" t="e">
        <f t="shared" si="19"/>
        <v>#DIV/0!</v>
      </c>
      <c r="G239" s="3">
        <f t="shared" si="18"/>
        <v>0</v>
      </c>
      <c r="H239" s="3">
        <f t="shared" si="18"/>
        <v>0</v>
      </c>
      <c r="J239" s="7"/>
    </row>
    <row r="240" spans="1:13" x14ac:dyDescent="0.25">
      <c r="A240" s="28" t="str">
        <f>_xlfn.XLOOKUP(P!C240,'Banco de Dados'!$B$3:$B$274,'Banco de Dados'!$K$3:$K$274,"")</f>
        <v/>
      </c>
      <c r="B240" s="2">
        <v>0</v>
      </c>
      <c r="C240" s="2">
        <v>0</v>
      </c>
      <c r="D240" s="2">
        <v>0</v>
      </c>
      <c r="E240" s="2">
        <v>0</v>
      </c>
      <c r="F240" s="32" t="e">
        <f t="shared" si="19"/>
        <v>#DIV/0!</v>
      </c>
      <c r="G240" s="3">
        <f t="shared" ref="G240:H242" si="20">D240*$E$210</f>
        <v>0</v>
      </c>
      <c r="H240" s="3">
        <f t="shared" si="20"/>
        <v>0</v>
      </c>
      <c r="J240" s="7"/>
    </row>
    <row r="241" spans="1:14" x14ac:dyDescent="0.25">
      <c r="A241" s="28" t="str">
        <f>_xlfn.XLOOKUP(P!C241,'Banco de Dados'!$B$3:$B$274,'Banco de Dados'!$K$3:$K$274,"")</f>
        <v/>
      </c>
      <c r="B241" s="2">
        <v>0</v>
      </c>
      <c r="C241" s="2">
        <v>0</v>
      </c>
      <c r="D241" s="2">
        <v>0</v>
      </c>
      <c r="E241" s="2">
        <v>0</v>
      </c>
      <c r="F241" s="32" t="e">
        <f t="shared" si="19"/>
        <v>#DIV/0!</v>
      </c>
      <c r="G241" s="3">
        <f t="shared" si="20"/>
        <v>0</v>
      </c>
      <c r="H241" s="3">
        <f t="shared" si="20"/>
        <v>0</v>
      </c>
      <c r="J241" s="7"/>
    </row>
    <row r="242" spans="1:14" x14ac:dyDescent="0.25">
      <c r="A242" s="28" t="str">
        <f>_xlfn.XLOOKUP(P!C242,'Banco de Dados'!$B$3:$B$274,'Banco de Dados'!$K$3:$K$274,"")</f>
        <v/>
      </c>
      <c r="B242" s="2">
        <v>0</v>
      </c>
      <c r="C242" s="2">
        <v>0</v>
      </c>
      <c r="D242" s="2">
        <v>0</v>
      </c>
      <c r="E242" s="2">
        <v>0</v>
      </c>
      <c r="F242" s="32" t="e">
        <f t="shared" si="19"/>
        <v>#DIV/0!</v>
      </c>
      <c r="G242" s="3">
        <f t="shared" si="20"/>
        <v>0</v>
      </c>
      <c r="H242" s="3">
        <f t="shared" si="20"/>
        <v>0</v>
      </c>
      <c r="J242" s="7"/>
    </row>
    <row r="243" spans="1:14" x14ac:dyDescent="0.25">
      <c r="A243" s="21"/>
      <c r="B243" s="21"/>
      <c r="C243" s="21"/>
      <c r="D243" s="21"/>
      <c r="E243" s="21"/>
      <c r="F243" s="77"/>
      <c r="G243" s="21"/>
      <c r="H243" s="21"/>
      <c r="J243" s="21"/>
      <c r="K243" s="21"/>
      <c r="L243" s="21"/>
      <c r="M243" s="21"/>
      <c r="N243" s="21"/>
    </row>
    <row r="244" spans="1:14" ht="15.75" x14ac:dyDescent="0.25">
      <c r="A244" s="36" t="str">
        <f>'Nome das Amostras'!A11</f>
        <v>ai</v>
      </c>
      <c r="B244" s="164" t="str">
        <f>VLOOKUP(A244,'Nome das Amostras'!$A$3:$D$28,2,FALSE)</f>
        <v>R8</v>
      </c>
      <c r="C244" s="164"/>
      <c r="D244" s="51" t="s">
        <v>65</v>
      </c>
      <c r="E244" s="52">
        <f>'Banco de Dados'!$O$13/'Banco de Dados'!BL13</f>
        <v>0.65774804905239692</v>
      </c>
      <c r="F244" s="74"/>
      <c r="G244" s="3"/>
      <c r="H244" s="3"/>
      <c r="J244" s="7"/>
    </row>
    <row r="245" spans="1:14" ht="15.75" x14ac:dyDescent="0.25">
      <c r="A245" s="107" t="s">
        <v>1</v>
      </c>
      <c r="B245" s="107" t="s">
        <v>0</v>
      </c>
      <c r="C245" s="107" t="s">
        <v>212</v>
      </c>
      <c r="D245" s="107" t="s">
        <v>209</v>
      </c>
      <c r="E245" s="107" t="s">
        <v>213</v>
      </c>
      <c r="F245" s="76" t="s">
        <v>219</v>
      </c>
      <c r="G245" s="54" t="s">
        <v>140</v>
      </c>
      <c r="H245" s="54" t="s">
        <v>66</v>
      </c>
      <c r="J245" s="7"/>
      <c r="K245" s="72" t="str">
        <f>A244</f>
        <v>ai</v>
      </c>
      <c r="L245" s="55" t="s">
        <v>215</v>
      </c>
      <c r="M245" s="41" t="str">
        <f>$A$1</f>
        <v>Manganês</v>
      </c>
      <c r="N245" s="3"/>
    </row>
    <row r="246" spans="1:14" x14ac:dyDescent="0.25">
      <c r="A246" s="28" t="str">
        <f>_xlfn.XLOOKUP(P!C246,'Banco de Dados'!$B$3:$B$274,'Banco de Dados'!$K$3:$K$274,"")</f>
        <v>Si</v>
      </c>
      <c r="B246" s="2" cm="1">
        <f t="array" ref="B246:E276">Dados!BH5:BK35</f>
        <v>14</v>
      </c>
      <c r="C246" s="2">
        <v>1740</v>
      </c>
      <c r="D246" s="2">
        <v>5428</v>
      </c>
      <c r="E246" s="2">
        <v>100</v>
      </c>
      <c r="F246" s="32">
        <f>(E246*100)/D246</f>
        <v>1.8422991893883567</v>
      </c>
      <c r="G246" s="3">
        <f t="shared" ref="G246:H273" si="21">D246*$E$244</f>
        <v>3570.2564102564106</v>
      </c>
      <c r="H246" s="3">
        <f t="shared" si="21"/>
        <v>65.774804905239691</v>
      </c>
      <c r="J246" s="7"/>
      <c r="K246" s="5" t="s">
        <v>210</v>
      </c>
      <c r="L246" s="5"/>
      <c r="M246" s="5" t="s">
        <v>211</v>
      </c>
    </row>
    <row r="247" spans="1:14" x14ac:dyDescent="0.25">
      <c r="A247" s="28" t="str">
        <f>_xlfn.XLOOKUP(P!C247,'Banco de Dados'!$B$3:$B$274,'Banco de Dados'!$K$3:$K$274,"")</f>
        <v>P</v>
      </c>
      <c r="B247" s="2">
        <v>15</v>
      </c>
      <c r="C247" s="2">
        <v>2013</v>
      </c>
      <c r="D247" s="2">
        <v>731</v>
      </c>
      <c r="E247" s="2">
        <v>76</v>
      </c>
      <c r="F247" s="32">
        <f t="shared" ref="F247:F276" si="22">(E247*100)/D247</f>
        <v>10.39671682626539</v>
      </c>
      <c r="G247" s="3">
        <f t="shared" si="21"/>
        <v>480.81382385730217</v>
      </c>
      <c r="H247" s="3">
        <f t="shared" si="21"/>
        <v>49.988851727982166</v>
      </c>
      <c r="J247" s="7"/>
      <c r="K247" s="6">
        <f>_xlfn.XLOOKUP($B$4,A246:A273,G246:G273,"")</f>
        <v>3595.2508361204013</v>
      </c>
      <c r="L247" s="6"/>
      <c r="M247" s="6">
        <f>_xlfn.XLOOKUP($B$4,A246:A273,H246:H273,"")</f>
        <v>108.52842809364549</v>
      </c>
    </row>
    <row r="248" spans="1:14" x14ac:dyDescent="0.25">
      <c r="A248" s="28" t="str">
        <f>_xlfn.XLOOKUP(P!C248,'Banco de Dados'!$B$3:$B$274,'Banco de Dados'!$K$3:$K$274,"")</f>
        <v>S</v>
      </c>
      <c r="B248" s="2">
        <v>16</v>
      </c>
      <c r="C248" s="2">
        <v>2307</v>
      </c>
      <c r="D248" s="2">
        <v>3350</v>
      </c>
      <c r="E248" s="2">
        <v>101</v>
      </c>
      <c r="F248" s="32">
        <f t="shared" si="22"/>
        <v>3.0149253731343282</v>
      </c>
      <c r="G248" s="3">
        <f t="shared" si="21"/>
        <v>2203.4559643255297</v>
      </c>
      <c r="H248" s="3">
        <f t="shared" si="21"/>
        <v>66.432552954292092</v>
      </c>
      <c r="J248" s="7"/>
    </row>
    <row r="249" spans="1:14" ht="15.75" x14ac:dyDescent="0.25">
      <c r="A249" s="28" t="str">
        <f>_xlfn.XLOOKUP(P!C249,'Banco de Dados'!$B$3:$B$274,'Banco de Dados'!$K$3:$K$274,"")</f>
        <v>Cl</v>
      </c>
      <c r="B249" s="2">
        <v>17</v>
      </c>
      <c r="C249" s="2">
        <v>2622</v>
      </c>
      <c r="D249" s="2">
        <v>9250</v>
      </c>
      <c r="E249" s="2">
        <v>166</v>
      </c>
      <c r="F249" s="32">
        <f t="shared" si="22"/>
        <v>1.7945945945945947</v>
      </c>
      <c r="G249" s="3">
        <f t="shared" si="21"/>
        <v>6084.1694537346712</v>
      </c>
      <c r="H249" s="3">
        <f t="shared" si="21"/>
        <v>109.18617614269789</v>
      </c>
      <c r="K249" s="165" t="s">
        <v>67</v>
      </c>
      <c r="L249" s="166"/>
      <c r="M249" s="167"/>
      <c r="N249"/>
    </row>
    <row r="250" spans="1:14" x14ac:dyDescent="0.25">
      <c r="A250" s="28" t="str">
        <f>_xlfn.XLOOKUP(P!C250,'Banco de Dados'!$B$3:$B$274,'Banco de Dados'!$K$3:$K$274,"")</f>
        <v>Ar</v>
      </c>
      <c r="B250" s="2">
        <v>18</v>
      </c>
      <c r="C250" s="2">
        <v>2957</v>
      </c>
      <c r="D250" s="2">
        <v>6279</v>
      </c>
      <c r="E250" s="2">
        <v>192</v>
      </c>
      <c r="F250" s="32">
        <f t="shared" si="22"/>
        <v>3.0578117534639273</v>
      </c>
      <c r="G250" s="3">
        <f t="shared" si="21"/>
        <v>4130</v>
      </c>
      <c r="H250" s="3">
        <f t="shared" si="21"/>
        <v>126.2876254180602</v>
      </c>
      <c r="J250" s="7"/>
      <c r="K250" s="104" t="s">
        <v>240</v>
      </c>
      <c r="L250" s="39"/>
      <c r="M250" s="106" t="s">
        <v>209</v>
      </c>
    </row>
    <row r="251" spans="1:14" x14ac:dyDescent="0.25">
      <c r="A251" s="28" t="str">
        <f>_xlfn.XLOOKUP(P!C251,'Banco de Dados'!$B$3:$B$274,'Banco de Dados'!$K$3:$K$274,"")</f>
        <v>K</v>
      </c>
      <c r="B251" s="2">
        <v>19</v>
      </c>
      <c r="C251" s="2">
        <v>3313</v>
      </c>
      <c r="D251" s="2">
        <v>48230</v>
      </c>
      <c r="E251" s="2">
        <v>255</v>
      </c>
      <c r="F251" s="32">
        <f t="shared" si="22"/>
        <v>0.52871656645241549</v>
      </c>
      <c r="G251" s="3">
        <f t="shared" si="21"/>
        <v>31723.188405797104</v>
      </c>
      <c r="H251" s="3">
        <f t="shared" si="21"/>
        <v>167.72575250836121</v>
      </c>
      <c r="J251" s="58" t="s">
        <v>38</v>
      </c>
      <c r="K251" s="59">
        <f>$L$9</f>
        <v>246.3</v>
      </c>
      <c r="L251" s="60"/>
      <c r="M251" s="61">
        <f>$M$11</f>
        <v>6728</v>
      </c>
      <c r="N251" s="60"/>
    </row>
    <row r="252" spans="1:14" x14ac:dyDescent="0.25">
      <c r="A252" s="28" t="str">
        <f>_xlfn.XLOOKUP(P!C252,'Banco de Dados'!$B$3:$B$274,'Banco de Dados'!$K$3:$K$274,"")</f>
        <v>Ca</v>
      </c>
      <c r="B252" s="2">
        <v>20</v>
      </c>
      <c r="C252" s="2">
        <v>3691</v>
      </c>
      <c r="D252" s="2">
        <v>16352</v>
      </c>
      <c r="E252" s="2">
        <v>173</v>
      </c>
      <c r="F252" s="32">
        <f t="shared" si="22"/>
        <v>1.0579745596868884</v>
      </c>
      <c r="G252" s="3">
        <f t="shared" si="21"/>
        <v>10755.496098104795</v>
      </c>
      <c r="H252" s="3">
        <f t="shared" si="21"/>
        <v>113.79041248606467</v>
      </c>
      <c r="J252" s="2"/>
      <c r="K252" s="18"/>
      <c r="L252" s="2" t="s">
        <v>70</v>
      </c>
      <c r="M252" s="19"/>
    </row>
    <row r="253" spans="1:14" x14ac:dyDescent="0.25">
      <c r="A253" s="28" t="str">
        <f>_xlfn.XLOOKUP(P!C253,'Banco de Dados'!$B$3:$B$274,'Banco de Dados'!$K$3:$K$274,"")</f>
        <v>Ti</v>
      </c>
      <c r="B253" s="2">
        <v>22</v>
      </c>
      <c r="C253" s="2">
        <v>4509</v>
      </c>
      <c r="D253" s="2">
        <v>13878</v>
      </c>
      <c r="E253" s="2">
        <v>162</v>
      </c>
      <c r="F253" s="32">
        <f t="shared" si="22"/>
        <v>1.1673151750972763</v>
      </c>
      <c r="G253" s="3">
        <f t="shared" si="21"/>
        <v>9128.2274247491641</v>
      </c>
      <c r="H253" s="3">
        <f t="shared" si="21"/>
        <v>106.5551839464883</v>
      </c>
      <c r="J253" s="58" t="s">
        <v>69</v>
      </c>
      <c r="K253" s="62" t="s">
        <v>71</v>
      </c>
      <c r="L253" s="63"/>
      <c r="M253" s="64">
        <f>K247</f>
        <v>3595.2508361204013</v>
      </c>
      <c r="N253" s="60"/>
    </row>
    <row r="254" spans="1:14" x14ac:dyDescent="0.25">
      <c r="A254" s="28" t="str">
        <f>_xlfn.XLOOKUP(P!C254,'Banco de Dados'!$B$3:$B$274,'Banco de Dados'!$K$3:$K$274,"")</f>
        <v>Cr</v>
      </c>
      <c r="B254" s="2">
        <v>24</v>
      </c>
      <c r="C254" s="2">
        <v>5412</v>
      </c>
      <c r="D254" s="2">
        <v>4464</v>
      </c>
      <c r="E254" s="2">
        <v>147</v>
      </c>
      <c r="F254" s="32">
        <f t="shared" si="22"/>
        <v>3.293010752688172</v>
      </c>
      <c r="G254" s="3">
        <f t="shared" si="21"/>
        <v>2936.1872909699</v>
      </c>
      <c r="H254" s="3">
        <f t="shared" si="21"/>
        <v>96.688963210702354</v>
      </c>
      <c r="J254" s="7"/>
    </row>
    <row r="255" spans="1:14" ht="15.75" x14ac:dyDescent="0.25">
      <c r="A255" s="28" t="str">
        <f>_xlfn.XLOOKUP(P!C255,'Banco de Dados'!$B$3:$B$274,'Banco de Dados'!$K$3:$K$274,"")</f>
        <v>Mn</v>
      </c>
      <c r="B255" s="2">
        <v>25</v>
      </c>
      <c r="C255" s="2">
        <v>5895</v>
      </c>
      <c r="D255" s="2">
        <v>5466</v>
      </c>
      <c r="E255" s="2">
        <v>165</v>
      </c>
      <c r="F255" s="32">
        <f t="shared" si="22"/>
        <v>3.0186608122941823</v>
      </c>
      <c r="G255" s="3">
        <f t="shared" si="21"/>
        <v>3595.2508361204013</v>
      </c>
      <c r="H255" s="3">
        <f t="shared" si="21"/>
        <v>108.52842809364549</v>
      </c>
      <c r="J255" s="7"/>
      <c r="K255" s="165" t="s">
        <v>218</v>
      </c>
      <c r="L255" s="166"/>
      <c r="M255" s="167"/>
    </row>
    <row r="256" spans="1:14" x14ac:dyDescent="0.25">
      <c r="A256" s="28" t="str">
        <f>_xlfn.XLOOKUP(P!C256,'Banco de Dados'!$B$3:$B$274,'Banco de Dados'!$K$3:$K$274,"")</f>
        <v>Fe</v>
      </c>
      <c r="B256" s="2">
        <v>26</v>
      </c>
      <c r="C256" s="2">
        <v>6399</v>
      </c>
      <c r="D256" s="2">
        <v>229435</v>
      </c>
      <c r="E256" s="2">
        <v>484</v>
      </c>
      <c r="F256" s="32">
        <f t="shared" si="22"/>
        <v>0.21095299322248132</v>
      </c>
      <c r="G256" s="3">
        <f t="shared" si="21"/>
        <v>150910.42363433668</v>
      </c>
      <c r="H256" s="3">
        <f t="shared" si="21"/>
        <v>318.35005574136011</v>
      </c>
      <c r="J256" s="7"/>
      <c r="K256" s="104" t="s">
        <v>236</v>
      </c>
      <c r="L256" s="108">
        <f>K247</f>
        <v>3595.2508361204013</v>
      </c>
      <c r="M256" s="109">
        <f>M247</f>
        <v>108.52842809364549</v>
      </c>
    </row>
    <row r="257" spans="1:13" x14ac:dyDescent="0.25">
      <c r="A257" s="28" t="str">
        <f>_xlfn.XLOOKUP(P!C257,'Banco de Dados'!$B$3:$B$274,'Banco de Dados'!$K$3:$K$274,"")</f>
        <v>Ni</v>
      </c>
      <c r="B257" s="2">
        <v>28</v>
      </c>
      <c r="C257" s="2">
        <v>7472</v>
      </c>
      <c r="D257" s="2">
        <v>2164</v>
      </c>
      <c r="E257" s="2">
        <v>249</v>
      </c>
      <c r="F257" s="32">
        <f t="shared" si="22"/>
        <v>11.506469500924215</v>
      </c>
      <c r="G257" s="3">
        <f t="shared" si="21"/>
        <v>1423.3667781493868</v>
      </c>
      <c r="H257" s="3">
        <f t="shared" si="21"/>
        <v>163.77926421404683</v>
      </c>
      <c r="J257" s="7"/>
      <c r="K257" s="104" t="s">
        <v>237</v>
      </c>
      <c r="L257" s="105">
        <f>$L$9</f>
        <v>246.3</v>
      </c>
      <c r="M257" s="106">
        <f>$L$10</f>
        <v>7.1</v>
      </c>
    </row>
    <row r="258" spans="1:13" x14ac:dyDescent="0.25">
      <c r="A258" s="28" t="str">
        <f>_xlfn.XLOOKUP(P!C258,'Banco de Dados'!$B$3:$B$274,'Banco de Dados'!$K$3:$K$274,"")</f>
        <v>Cu</v>
      </c>
      <c r="B258" s="2">
        <v>29</v>
      </c>
      <c r="C258" s="2">
        <v>8041</v>
      </c>
      <c r="D258" s="2">
        <v>803</v>
      </c>
      <c r="E258" s="2">
        <v>257</v>
      </c>
      <c r="F258" s="32">
        <f t="shared" si="22"/>
        <v>32.004981320049815</v>
      </c>
      <c r="G258" s="3">
        <f t="shared" si="21"/>
        <v>528.1716833890747</v>
      </c>
      <c r="H258" s="3">
        <f t="shared" si="21"/>
        <v>169.04124860646601</v>
      </c>
      <c r="J258" s="7"/>
      <c r="K258" s="104" t="s">
        <v>238</v>
      </c>
      <c r="L258" s="105">
        <f>$M$11</f>
        <v>6728</v>
      </c>
      <c r="M258" s="106">
        <f>$M$12</f>
        <v>153</v>
      </c>
    </row>
    <row r="259" spans="1:13" x14ac:dyDescent="0.25">
      <c r="A259" s="28" t="str">
        <f>_xlfn.XLOOKUP(P!C259,'Banco de Dados'!$B$3:$B$274,'Banco de Dados'!$K$3:$K$274,"")</f>
        <v>Zn</v>
      </c>
      <c r="B259" s="2">
        <v>30</v>
      </c>
      <c r="C259" s="2">
        <v>8631</v>
      </c>
      <c r="D259" s="2">
        <v>1379</v>
      </c>
      <c r="E259" s="2">
        <v>257</v>
      </c>
      <c r="F259" s="32">
        <f t="shared" si="22"/>
        <v>18.636693255982596</v>
      </c>
      <c r="G259" s="3">
        <f t="shared" si="21"/>
        <v>907.03455964325531</v>
      </c>
      <c r="H259" s="3">
        <f t="shared" si="21"/>
        <v>169.04124860646601</v>
      </c>
      <c r="J259" s="7"/>
      <c r="K259" s="69" t="s">
        <v>217</v>
      </c>
      <c r="L259" s="110">
        <f>SQRT(((M256/L256)^2)+((M257/L257)^2)+((M258/L258)^2))</f>
        <v>4.7532614496470948E-2</v>
      </c>
      <c r="M259" s="71" t="str">
        <f>M268</f>
        <v>mg/kg</v>
      </c>
    </row>
    <row r="260" spans="1:13" x14ac:dyDescent="0.25">
      <c r="A260" s="28" t="str">
        <f>_xlfn.XLOOKUP(P!C260,'Banco de Dados'!$B$3:$B$274,'Banco de Dados'!$K$3:$K$274,"")</f>
        <v>Rh</v>
      </c>
      <c r="B260" s="2">
        <v>45</v>
      </c>
      <c r="C260" s="2">
        <v>20167</v>
      </c>
      <c r="D260" s="2">
        <v>1943</v>
      </c>
      <c r="E260" s="2">
        <v>156</v>
      </c>
      <c r="F260" s="32">
        <f t="shared" si="22"/>
        <v>8.0288214101904281</v>
      </c>
      <c r="G260" s="3">
        <f t="shared" si="21"/>
        <v>1278.0044593088073</v>
      </c>
      <c r="H260" s="3">
        <f t="shared" si="21"/>
        <v>102.60869565217392</v>
      </c>
      <c r="J260" s="7"/>
    </row>
    <row r="261" spans="1:13" x14ac:dyDescent="0.25">
      <c r="A261" s="28" t="str">
        <f>_xlfn.XLOOKUP(P!C261,'Banco de Dados'!$B$3:$B$274,'Banco de Dados'!$K$3:$K$274,"")</f>
        <v>Rh</v>
      </c>
      <c r="B261" s="2">
        <v>45</v>
      </c>
      <c r="C261" s="2">
        <v>2696</v>
      </c>
      <c r="D261" s="2">
        <v>16941</v>
      </c>
      <c r="E261" s="2">
        <v>142</v>
      </c>
      <c r="F261" s="32">
        <f t="shared" si="22"/>
        <v>0.8382031757275249</v>
      </c>
      <c r="G261" s="3">
        <f t="shared" si="21"/>
        <v>11142.909698996657</v>
      </c>
      <c r="H261" s="3">
        <f t="shared" si="21"/>
        <v>93.400222965440364</v>
      </c>
      <c r="J261" s="7"/>
    </row>
    <row r="262" spans="1:13" x14ac:dyDescent="0.25">
      <c r="A262" s="28" t="str">
        <f>_xlfn.XLOOKUP(P!C262,'Banco de Dados'!$B$3:$B$274,'Banco de Dados'!$K$3:$K$274,"")</f>
        <v/>
      </c>
      <c r="B262" s="2">
        <v>0</v>
      </c>
      <c r="C262" s="2">
        <v>0</v>
      </c>
      <c r="D262" s="2">
        <v>0</v>
      </c>
      <c r="E262" s="2">
        <v>0</v>
      </c>
      <c r="F262" s="32" t="e">
        <f t="shared" si="22"/>
        <v>#DIV/0!</v>
      </c>
      <c r="G262" s="3">
        <f t="shared" si="21"/>
        <v>0</v>
      </c>
      <c r="H262" s="3">
        <f t="shared" si="21"/>
        <v>0</v>
      </c>
      <c r="J262" s="7"/>
    </row>
    <row r="263" spans="1:13" x14ac:dyDescent="0.25">
      <c r="A263" s="28" t="str">
        <f>_xlfn.XLOOKUP(P!C263,'Banco de Dados'!$B$3:$B$274,'Banco de Dados'!$K$3:$K$274,"")</f>
        <v/>
      </c>
      <c r="B263" s="2">
        <v>0</v>
      </c>
      <c r="C263" s="2">
        <v>0</v>
      </c>
      <c r="D263" s="2">
        <v>0</v>
      </c>
      <c r="E263" s="2">
        <v>0</v>
      </c>
      <c r="F263" s="32" t="e">
        <f t="shared" si="22"/>
        <v>#DIV/0!</v>
      </c>
      <c r="G263" s="3">
        <f t="shared" si="21"/>
        <v>0</v>
      </c>
      <c r="H263" s="3">
        <f t="shared" si="21"/>
        <v>0</v>
      </c>
      <c r="J263" s="7"/>
    </row>
    <row r="264" spans="1:13" x14ac:dyDescent="0.25">
      <c r="A264" s="28" t="str">
        <f>_xlfn.XLOOKUP(P!C264,'Banco de Dados'!$B$3:$B$274,'Banco de Dados'!$K$3:$K$274,"")</f>
        <v/>
      </c>
      <c r="B264" s="2">
        <v>0</v>
      </c>
      <c r="C264" s="2">
        <v>0</v>
      </c>
      <c r="D264" s="2">
        <v>0</v>
      </c>
      <c r="E264" s="2">
        <v>0</v>
      </c>
      <c r="F264" s="32" t="e">
        <f t="shared" si="22"/>
        <v>#DIV/0!</v>
      </c>
      <c r="G264" s="3">
        <f t="shared" si="21"/>
        <v>0</v>
      </c>
      <c r="H264" s="3">
        <f t="shared" si="21"/>
        <v>0</v>
      </c>
      <c r="J264" s="7"/>
    </row>
    <row r="265" spans="1:13" x14ac:dyDescent="0.25">
      <c r="A265" s="28" t="str">
        <f>_xlfn.XLOOKUP(P!C265,'Banco de Dados'!$B$3:$B$274,'Banco de Dados'!$K$3:$K$274,"")</f>
        <v/>
      </c>
      <c r="B265" s="2">
        <v>0</v>
      </c>
      <c r="C265" s="2">
        <v>0</v>
      </c>
      <c r="D265" s="2">
        <v>0</v>
      </c>
      <c r="E265" s="2">
        <v>0</v>
      </c>
      <c r="F265" s="32" t="e">
        <f t="shared" si="22"/>
        <v>#DIV/0!</v>
      </c>
      <c r="G265" s="3">
        <f t="shared" si="21"/>
        <v>0</v>
      </c>
      <c r="H265" s="3">
        <f t="shared" si="21"/>
        <v>0</v>
      </c>
      <c r="J265" s="7"/>
    </row>
    <row r="266" spans="1:13" x14ac:dyDescent="0.25">
      <c r="A266" s="28" t="str">
        <f>_xlfn.XLOOKUP(P!C266,'Banco de Dados'!$B$3:$B$274,'Banco de Dados'!$K$3:$K$274,"")</f>
        <v/>
      </c>
      <c r="B266" s="2">
        <v>0</v>
      </c>
      <c r="C266" s="2">
        <v>0</v>
      </c>
      <c r="D266" s="2">
        <v>0</v>
      </c>
      <c r="E266" s="17">
        <v>0</v>
      </c>
      <c r="F266" s="32" t="e">
        <f t="shared" si="22"/>
        <v>#DIV/0!</v>
      </c>
      <c r="G266" s="3">
        <f t="shared" si="21"/>
        <v>0</v>
      </c>
      <c r="H266" s="3">
        <f t="shared" si="21"/>
        <v>0</v>
      </c>
      <c r="J266" s="7"/>
    </row>
    <row r="267" spans="1:13" ht="15.75" x14ac:dyDescent="0.25">
      <c r="A267" s="28" t="str">
        <f>_xlfn.XLOOKUP(P!C267,'Banco de Dados'!$B$3:$B$274,'Banco de Dados'!$K$3:$K$274,"")</f>
        <v/>
      </c>
      <c r="B267" s="2">
        <v>0</v>
      </c>
      <c r="C267" s="2">
        <v>0</v>
      </c>
      <c r="D267" s="2">
        <v>0</v>
      </c>
      <c r="E267" s="2">
        <v>0</v>
      </c>
      <c r="F267" s="32" t="e">
        <f t="shared" si="22"/>
        <v>#DIV/0!</v>
      </c>
      <c r="G267" s="3">
        <f t="shared" si="21"/>
        <v>0</v>
      </c>
      <c r="H267" s="3">
        <f t="shared" si="21"/>
        <v>0</v>
      </c>
      <c r="J267" s="7"/>
      <c r="K267" s="101" t="s">
        <v>216</v>
      </c>
      <c r="L267" s="102" t="str">
        <f>K245</f>
        <v>ai</v>
      </c>
      <c r="M267" s="103" t="str">
        <f>M245</f>
        <v>Manganês</v>
      </c>
    </row>
    <row r="268" spans="1:13" x14ac:dyDescent="0.25">
      <c r="A268" s="28" t="str">
        <f>_xlfn.XLOOKUP(P!C268,'Banco de Dados'!$B$3:$B$274,'Banco de Dados'!$K$3:$K$274,"")</f>
        <v/>
      </c>
      <c r="B268" s="2">
        <v>0</v>
      </c>
      <c r="C268" s="2">
        <v>0</v>
      </c>
      <c r="D268" s="2">
        <v>0</v>
      </c>
      <c r="E268" s="2">
        <v>0</v>
      </c>
      <c r="F268" s="32" t="e">
        <f t="shared" si="22"/>
        <v>#DIV/0!</v>
      </c>
      <c r="G268" s="3">
        <f t="shared" si="21"/>
        <v>0</v>
      </c>
      <c r="H268" s="3">
        <f t="shared" si="21"/>
        <v>0</v>
      </c>
      <c r="J268" s="7"/>
      <c r="K268" s="68" t="s">
        <v>68</v>
      </c>
      <c r="L268" s="29">
        <f>(K251*M253)/M251</f>
        <v>131.61567790375369</v>
      </c>
      <c r="M268" s="66" t="str">
        <f>$M$9</f>
        <v>mg/kg</v>
      </c>
    </row>
    <row r="269" spans="1:13" x14ac:dyDescent="0.25">
      <c r="A269" s="28" t="str">
        <f>_xlfn.XLOOKUP(P!C269,'Banco de Dados'!$B$3:$B$274,'Banco de Dados'!$K$3:$K$274,"")</f>
        <v/>
      </c>
      <c r="B269" s="2">
        <v>0</v>
      </c>
      <c r="C269" s="2">
        <v>0</v>
      </c>
      <c r="D269" s="2">
        <v>0</v>
      </c>
      <c r="E269" s="2">
        <v>0</v>
      </c>
      <c r="F269" s="32" t="e">
        <f t="shared" si="22"/>
        <v>#DIV/0!</v>
      </c>
      <c r="G269" s="3">
        <f t="shared" si="21"/>
        <v>0</v>
      </c>
      <c r="H269" s="3">
        <f t="shared" si="21"/>
        <v>0</v>
      </c>
      <c r="J269" s="7"/>
      <c r="K269" s="111" t="s">
        <v>246</v>
      </c>
      <c r="L269" s="126">
        <f>SQRT(((M256/L256)^2)+((M257/L257)^2)+((M258/L258)^2))</f>
        <v>4.7532614496470948E-2</v>
      </c>
      <c r="M269" s="66"/>
    </row>
    <row r="270" spans="1:13" x14ac:dyDescent="0.25">
      <c r="A270" s="28" t="str">
        <f>_xlfn.XLOOKUP(P!C270,'Banco de Dados'!$B$3:$B$274,'Banco de Dados'!$K$3:$K$274,"")</f>
        <v/>
      </c>
      <c r="B270" s="2">
        <v>0</v>
      </c>
      <c r="C270" s="2">
        <v>0</v>
      </c>
      <c r="D270" s="2">
        <v>0</v>
      </c>
      <c r="E270" s="2">
        <v>0</v>
      </c>
      <c r="F270" s="32" t="e">
        <f t="shared" si="22"/>
        <v>#DIV/0!</v>
      </c>
      <c r="G270" s="3">
        <f t="shared" si="21"/>
        <v>0</v>
      </c>
      <c r="H270" s="3">
        <f t="shared" si="21"/>
        <v>0</v>
      </c>
      <c r="J270" s="7"/>
      <c r="K270" s="69" t="s">
        <v>247</v>
      </c>
      <c r="L270" s="127">
        <f>L269*L268</f>
        <v>6.2560372794908137</v>
      </c>
      <c r="M270" s="71" t="str">
        <f>$M$9</f>
        <v>mg/kg</v>
      </c>
    </row>
    <row r="271" spans="1:13" x14ac:dyDescent="0.25">
      <c r="A271" s="28" t="str">
        <f>_xlfn.XLOOKUP(P!C271,'Banco de Dados'!$B$3:$B$274,'Banco de Dados'!$K$3:$K$274,"")</f>
        <v/>
      </c>
      <c r="B271" s="2">
        <v>0</v>
      </c>
      <c r="C271" s="2">
        <v>0</v>
      </c>
      <c r="D271" s="2">
        <v>0</v>
      </c>
      <c r="E271" s="2">
        <v>0</v>
      </c>
      <c r="F271" s="32" t="e">
        <f t="shared" si="22"/>
        <v>#DIV/0!</v>
      </c>
      <c r="G271" s="3">
        <f t="shared" si="21"/>
        <v>0</v>
      </c>
      <c r="H271" s="3">
        <f t="shared" si="21"/>
        <v>0</v>
      </c>
      <c r="J271" s="7"/>
      <c r="K271" s="123"/>
      <c r="L271" s="124"/>
    </row>
    <row r="272" spans="1:13" x14ac:dyDescent="0.25">
      <c r="A272" s="28" t="str">
        <f>_xlfn.XLOOKUP(P!C272,'Banco de Dados'!$B$3:$B$274,'Banco de Dados'!$K$3:$K$274,"")</f>
        <v/>
      </c>
      <c r="B272" s="2">
        <v>0</v>
      </c>
      <c r="C272" s="2">
        <v>0</v>
      </c>
      <c r="D272" s="2">
        <v>0</v>
      </c>
      <c r="E272" s="2">
        <v>0</v>
      </c>
      <c r="F272" s="32" t="e">
        <f t="shared" si="22"/>
        <v>#DIV/0!</v>
      </c>
      <c r="G272" s="3">
        <f t="shared" si="21"/>
        <v>0</v>
      </c>
      <c r="H272" s="3">
        <f t="shared" si="21"/>
        <v>0</v>
      </c>
      <c r="J272" s="7"/>
    </row>
    <row r="273" spans="1:14" x14ac:dyDescent="0.25">
      <c r="A273" s="28" t="str">
        <f>_xlfn.XLOOKUP(P!C273,'Banco de Dados'!$B$3:$B$274,'Banco de Dados'!$K$3:$K$274,"")</f>
        <v/>
      </c>
      <c r="B273" s="2">
        <v>0</v>
      </c>
      <c r="C273" s="2">
        <v>0</v>
      </c>
      <c r="D273" s="2">
        <v>0</v>
      </c>
      <c r="E273" s="2">
        <v>0</v>
      </c>
      <c r="F273" s="32" t="e">
        <f t="shared" si="22"/>
        <v>#DIV/0!</v>
      </c>
      <c r="G273" s="3">
        <f t="shared" si="21"/>
        <v>0</v>
      </c>
      <c r="H273" s="3">
        <f t="shared" si="21"/>
        <v>0</v>
      </c>
      <c r="J273" s="7"/>
    </row>
    <row r="274" spans="1:14" x14ac:dyDescent="0.25">
      <c r="A274" s="28" t="str">
        <f>_xlfn.XLOOKUP(P!C274,'Banco de Dados'!$B$3:$B$274,'Banco de Dados'!$K$3:$K$274,"")</f>
        <v/>
      </c>
      <c r="B274" s="2">
        <v>0</v>
      </c>
      <c r="C274" s="2">
        <v>0</v>
      </c>
      <c r="D274" s="2">
        <v>0</v>
      </c>
      <c r="E274" s="2">
        <v>0</v>
      </c>
      <c r="F274" s="32" t="e">
        <f t="shared" si="22"/>
        <v>#DIV/0!</v>
      </c>
      <c r="G274" s="3">
        <f t="shared" ref="G274:H276" si="23">D274*$E$244</f>
        <v>0</v>
      </c>
      <c r="H274" s="3">
        <f t="shared" si="23"/>
        <v>0</v>
      </c>
      <c r="J274" s="7"/>
    </row>
    <row r="275" spans="1:14" x14ac:dyDescent="0.25">
      <c r="A275" s="28" t="str">
        <f>_xlfn.XLOOKUP(P!C275,'Banco de Dados'!$B$3:$B$274,'Banco de Dados'!$K$3:$K$274,"")</f>
        <v/>
      </c>
      <c r="B275" s="2">
        <v>0</v>
      </c>
      <c r="C275" s="2">
        <v>0</v>
      </c>
      <c r="D275" s="2">
        <v>0</v>
      </c>
      <c r="E275" s="2">
        <v>0</v>
      </c>
      <c r="F275" s="32" t="e">
        <f t="shared" si="22"/>
        <v>#DIV/0!</v>
      </c>
      <c r="G275" s="3">
        <f t="shared" si="23"/>
        <v>0</v>
      </c>
      <c r="H275" s="3">
        <f t="shared" si="23"/>
        <v>0</v>
      </c>
      <c r="J275" s="7"/>
    </row>
    <row r="276" spans="1:14" x14ac:dyDescent="0.25">
      <c r="A276" s="28" t="str">
        <f>_xlfn.XLOOKUP(P!C276,'Banco de Dados'!$B$3:$B$274,'Banco de Dados'!$K$3:$K$274,"")</f>
        <v/>
      </c>
      <c r="B276" s="2">
        <v>0</v>
      </c>
      <c r="C276" s="2">
        <v>0</v>
      </c>
      <c r="D276" s="2">
        <v>0</v>
      </c>
      <c r="E276" s="2">
        <v>0</v>
      </c>
      <c r="F276" s="32" t="e">
        <f t="shared" si="22"/>
        <v>#DIV/0!</v>
      </c>
      <c r="G276" s="3">
        <f t="shared" si="23"/>
        <v>0</v>
      </c>
      <c r="H276" s="3">
        <f t="shared" si="23"/>
        <v>0</v>
      </c>
      <c r="J276" s="7"/>
    </row>
    <row r="277" spans="1:14" x14ac:dyDescent="0.25">
      <c r="A277" s="21"/>
      <c r="B277" s="21"/>
      <c r="C277" s="21"/>
      <c r="D277" s="21"/>
      <c r="E277" s="21"/>
      <c r="F277" s="77"/>
      <c r="G277" s="21"/>
      <c r="H277" s="21"/>
      <c r="J277" s="21"/>
      <c r="K277" s="21"/>
      <c r="L277" s="21"/>
      <c r="M277" s="21"/>
      <c r="N277" s="21"/>
    </row>
    <row r="278" spans="1:14" ht="15.75" x14ac:dyDescent="0.25">
      <c r="A278" s="36" t="str">
        <f>'Nome das Amostras'!A12</f>
        <v>aj</v>
      </c>
      <c r="B278" s="164" t="str">
        <f>VLOOKUP(A278,'Nome das Amostras'!$A$3:$D$28,2,FALSE)</f>
        <v>R9</v>
      </c>
      <c r="C278" s="164"/>
      <c r="D278" s="51" t="s">
        <v>65</v>
      </c>
      <c r="E278" s="53">
        <f>'Banco de Dados'!$O$13/'Banco de Dados'!BS13</f>
        <v>0.74387608069164268</v>
      </c>
      <c r="F278" s="74"/>
      <c r="G278" s="3"/>
      <c r="H278" s="3"/>
      <c r="J278" s="7"/>
    </row>
    <row r="279" spans="1:14" ht="15.75" x14ac:dyDescent="0.25">
      <c r="A279" s="107" t="s">
        <v>1</v>
      </c>
      <c r="B279" s="107" t="s">
        <v>0</v>
      </c>
      <c r="C279" s="107" t="s">
        <v>212</v>
      </c>
      <c r="D279" s="107" t="s">
        <v>209</v>
      </c>
      <c r="E279" s="107" t="s">
        <v>213</v>
      </c>
      <c r="F279" s="76" t="s">
        <v>219</v>
      </c>
      <c r="G279" s="54" t="s">
        <v>140</v>
      </c>
      <c r="H279" s="54" t="s">
        <v>66</v>
      </c>
      <c r="J279" s="7"/>
      <c r="K279" s="72" t="str">
        <f>A278</f>
        <v>aj</v>
      </c>
      <c r="L279" s="55" t="s">
        <v>215</v>
      </c>
      <c r="M279" s="41" t="str">
        <f>$A$1</f>
        <v>Manganês</v>
      </c>
      <c r="N279" s="3"/>
    </row>
    <row r="280" spans="1:14" x14ac:dyDescent="0.25">
      <c r="A280" s="28" t="str">
        <f>_xlfn.XLOOKUP(P!C280,'Banco de Dados'!$B$3:$B$274,'Banco de Dados'!$K$3:$K$274,"")</f>
        <v>Si</v>
      </c>
      <c r="B280" s="2" cm="1">
        <f t="array" ref="B280:E310">Dados!BO5:BR35</f>
        <v>14</v>
      </c>
      <c r="C280" s="2">
        <v>1740</v>
      </c>
      <c r="D280" s="2">
        <v>7268</v>
      </c>
      <c r="E280" s="2">
        <v>113</v>
      </c>
      <c r="F280" s="32">
        <f>(E280*100)/D280</f>
        <v>1.5547605943863512</v>
      </c>
      <c r="G280" s="3">
        <f t="shared" ref="G280:H307" si="24">D280*$E$278</f>
        <v>5406.4913544668589</v>
      </c>
      <c r="H280" s="3">
        <f t="shared" si="24"/>
        <v>84.057997118155626</v>
      </c>
      <c r="J280" s="7"/>
      <c r="K280" s="5" t="s">
        <v>210</v>
      </c>
      <c r="L280" s="5"/>
      <c r="M280" s="5" t="s">
        <v>211</v>
      </c>
    </row>
    <row r="281" spans="1:14" x14ac:dyDescent="0.25">
      <c r="A281" s="28" t="str">
        <f>_xlfn.XLOOKUP(P!C281,'Banco de Dados'!$B$3:$B$274,'Banco de Dados'!$K$3:$K$274,"")</f>
        <v>P</v>
      </c>
      <c r="B281" s="2">
        <v>15</v>
      </c>
      <c r="C281" s="2">
        <v>2013</v>
      </c>
      <c r="D281" s="2">
        <v>1144</v>
      </c>
      <c r="E281" s="2">
        <v>83</v>
      </c>
      <c r="F281" s="32">
        <f t="shared" ref="F281:F310" si="25">(E281*100)/D281</f>
        <v>7.255244755244755</v>
      </c>
      <c r="G281" s="3">
        <f t="shared" si="24"/>
        <v>850.99423631123921</v>
      </c>
      <c r="H281" s="3">
        <f t="shared" si="24"/>
        <v>61.741714697406344</v>
      </c>
      <c r="J281" s="7"/>
      <c r="K281" s="6">
        <f>_xlfn.XLOOKUP($B$4,A280:A307,G280:G307,"")</f>
        <v>4641.0428674351588</v>
      </c>
      <c r="L281" s="6"/>
      <c r="M281" s="6">
        <f>_xlfn.XLOOKUP($B$4,A280:A307,H280:H307,"")</f>
        <v>121.25180115273776</v>
      </c>
    </row>
    <row r="282" spans="1:14" x14ac:dyDescent="0.25">
      <c r="A282" s="28" t="str">
        <f>_xlfn.XLOOKUP(P!C282,'Banco de Dados'!$B$3:$B$274,'Banco de Dados'!$K$3:$K$274,"")</f>
        <v>S</v>
      </c>
      <c r="B282" s="2">
        <v>16</v>
      </c>
      <c r="C282" s="2">
        <v>2307</v>
      </c>
      <c r="D282" s="2">
        <v>4134</v>
      </c>
      <c r="E282" s="2">
        <v>108</v>
      </c>
      <c r="F282" s="32">
        <f t="shared" si="25"/>
        <v>2.6124818577648767</v>
      </c>
      <c r="G282" s="3">
        <f t="shared" si="24"/>
        <v>3075.1837175792507</v>
      </c>
      <c r="H282" s="3">
        <f t="shared" si="24"/>
        <v>80.338616714697409</v>
      </c>
      <c r="J282" s="7"/>
    </row>
    <row r="283" spans="1:14" ht="15.75" x14ac:dyDescent="0.25">
      <c r="A283" s="28" t="str">
        <f>_xlfn.XLOOKUP(P!C283,'Banco de Dados'!$B$3:$B$274,'Banco de Dados'!$K$3:$K$274,"")</f>
        <v>Cl</v>
      </c>
      <c r="B283" s="2">
        <v>17</v>
      </c>
      <c r="C283" s="2">
        <v>2622</v>
      </c>
      <c r="D283" s="2">
        <v>12390</v>
      </c>
      <c r="E283" s="2">
        <v>180</v>
      </c>
      <c r="F283" s="32">
        <f t="shared" si="25"/>
        <v>1.4527845036319613</v>
      </c>
      <c r="G283" s="3">
        <f t="shared" si="24"/>
        <v>9216.6246397694522</v>
      </c>
      <c r="H283" s="3">
        <f t="shared" si="24"/>
        <v>133.89769452449568</v>
      </c>
      <c r="K283" s="165" t="s">
        <v>67</v>
      </c>
      <c r="L283" s="166"/>
      <c r="M283" s="167"/>
      <c r="N283"/>
    </row>
    <row r="284" spans="1:14" x14ac:dyDescent="0.25">
      <c r="A284" s="28" t="str">
        <f>_xlfn.XLOOKUP(P!C284,'Banco de Dados'!$B$3:$B$274,'Banco de Dados'!$K$3:$K$274,"")</f>
        <v>Ar</v>
      </c>
      <c r="B284" s="2">
        <v>18</v>
      </c>
      <c r="C284" s="2">
        <v>2957</v>
      </c>
      <c r="D284" s="2">
        <v>5552</v>
      </c>
      <c r="E284" s="2">
        <v>194</v>
      </c>
      <c r="F284" s="32">
        <f t="shared" si="25"/>
        <v>3.494236311239193</v>
      </c>
      <c r="G284" s="3">
        <f t="shared" si="24"/>
        <v>4130</v>
      </c>
      <c r="H284" s="3">
        <f t="shared" si="24"/>
        <v>144.31195965417868</v>
      </c>
      <c r="J284" s="7"/>
      <c r="K284" s="104" t="s">
        <v>240</v>
      </c>
      <c r="L284" s="39"/>
      <c r="M284" s="106" t="s">
        <v>209</v>
      </c>
    </row>
    <row r="285" spans="1:14" x14ac:dyDescent="0.25">
      <c r="A285" s="28" t="str">
        <f>_xlfn.XLOOKUP(P!C285,'Banco de Dados'!$B$3:$B$274,'Banco de Dados'!$K$3:$K$274,"")</f>
        <v>K</v>
      </c>
      <c r="B285" s="2">
        <v>19</v>
      </c>
      <c r="C285" s="2">
        <v>3313</v>
      </c>
      <c r="D285" s="2">
        <v>76728</v>
      </c>
      <c r="E285" s="2">
        <v>302</v>
      </c>
      <c r="F285" s="32">
        <f t="shared" si="25"/>
        <v>0.39359816494630384</v>
      </c>
      <c r="G285" s="3">
        <f t="shared" si="24"/>
        <v>57076.12391930836</v>
      </c>
      <c r="H285" s="3">
        <f t="shared" si="24"/>
        <v>224.6505763688761</v>
      </c>
      <c r="J285" s="58" t="s">
        <v>38</v>
      </c>
      <c r="K285" s="59">
        <f>$L$9</f>
        <v>246.3</v>
      </c>
      <c r="L285" s="60"/>
      <c r="M285" s="61">
        <f>$M$11</f>
        <v>6728</v>
      </c>
      <c r="N285" s="60"/>
    </row>
    <row r="286" spans="1:14" x14ac:dyDescent="0.25">
      <c r="A286" s="28" t="str">
        <f>_xlfn.XLOOKUP(P!C286,'Banco de Dados'!$B$3:$B$274,'Banco de Dados'!$K$3:$K$274,"")</f>
        <v>Ca</v>
      </c>
      <c r="B286" s="2">
        <v>20</v>
      </c>
      <c r="C286" s="2">
        <v>3691</v>
      </c>
      <c r="D286" s="2">
        <v>17562</v>
      </c>
      <c r="E286" s="2">
        <v>179</v>
      </c>
      <c r="F286" s="32">
        <f t="shared" si="25"/>
        <v>1.0192460995330828</v>
      </c>
      <c r="G286" s="3">
        <f t="shared" si="24"/>
        <v>13063.95172910663</v>
      </c>
      <c r="H286" s="3">
        <f t="shared" si="24"/>
        <v>133.15381844380403</v>
      </c>
      <c r="J286" s="2"/>
      <c r="K286" s="18"/>
      <c r="L286" s="2" t="s">
        <v>70</v>
      </c>
      <c r="M286" s="19"/>
    </row>
    <row r="287" spans="1:14" x14ac:dyDescent="0.25">
      <c r="A287" s="28" t="str">
        <f>_xlfn.XLOOKUP(P!C287,'Banco de Dados'!$B$3:$B$274,'Banco de Dados'!$K$3:$K$274,"")</f>
        <v>Ti</v>
      </c>
      <c r="B287" s="2">
        <v>22</v>
      </c>
      <c r="C287" s="2">
        <v>4509</v>
      </c>
      <c r="D287" s="2">
        <v>14440</v>
      </c>
      <c r="E287" s="2">
        <v>162</v>
      </c>
      <c r="F287" s="32">
        <f t="shared" si="25"/>
        <v>1.1218836565096952</v>
      </c>
      <c r="G287" s="3">
        <f t="shared" si="24"/>
        <v>10741.57060518732</v>
      </c>
      <c r="H287" s="3">
        <f t="shared" si="24"/>
        <v>120.50792507204612</v>
      </c>
      <c r="J287" s="58" t="s">
        <v>69</v>
      </c>
      <c r="K287" s="62" t="s">
        <v>71</v>
      </c>
      <c r="L287" s="63"/>
      <c r="M287" s="64">
        <f>K281</f>
        <v>4641.0428674351588</v>
      </c>
      <c r="N287" s="60"/>
    </row>
    <row r="288" spans="1:14" x14ac:dyDescent="0.25">
      <c r="A288" s="28" t="str">
        <f>_xlfn.XLOOKUP(P!C288,'Banco de Dados'!$B$3:$B$274,'Banco de Dados'!$K$3:$K$274,"")</f>
        <v>Cr</v>
      </c>
      <c r="B288" s="2">
        <v>24</v>
      </c>
      <c r="C288" s="2">
        <v>5412</v>
      </c>
      <c r="D288" s="2">
        <v>4493</v>
      </c>
      <c r="E288" s="2">
        <v>144</v>
      </c>
      <c r="F288" s="32">
        <f t="shared" si="25"/>
        <v>3.2049855330514134</v>
      </c>
      <c r="G288" s="3">
        <f t="shared" si="24"/>
        <v>3342.2352305475506</v>
      </c>
      <c r="H288" s="3">
        <f t="shared" si="24"/>
        <v>107.11815561959655</v>
      </c>
      <c r="J288" s="7"/>
    </row>
    <row r="289" spans="1:13" ht="15.75" x14ac:dyDescent="0.25">
      <c r="A289" s="28" t="str">
        <f>_xlfn.XLOOKUP(P!C289,'Banco de Dados'!$B$3:$B$274,'Banco de Dados'!$K$3:$K$274,"")</f>
        <v>Mn</v>
      </c>
      <c r="B289" s="2">
        <v>25</v>
      </c>
      <c r="C289" s="2">
        <v>5895</v>
      </c>
      <c r="D289" s="2">
        <v>6239</v>
      </c>
      <c r="E289" s="2">
        <v>163</v>
      </c>
      <c r="F289" s="32">
        <f t="shared" si="25"/>
        <v>2.6125981727841001</v>
      </c>
      <c r="G289" s="3">
        <f t="shared" si="24"/>
        <v>4641.0428674351588</v>
      </c>
      <c r="H289" s="3">
        <f t="shared" si="24"/>
        <v>121.25180115273776</v>
      </c>
      <c r="J289" s="7"/>
      <c r="K289" s="165" t="s">
        <v>218</v>
      </c>
      <c r="L289" s="166"/>
      <c r="M289" s="167"/>
    </row>
    <row r="290" spans="1:13" x14ac:dyDescent="0.25">
      <c r="A290" s="28" t="str">
        <f>_xlfn.XLOOKUP(P!C290,'Banco de Dados'!$B$3:$B$274,'Banco de Dados'!$K$3:$K$274,"")</f>
        <v>Fe</v>
      </c>
      <c r="B290" s="2">
        <v>26</v>
      </c>
      <c r="C290" s="2">
        <v>6399</v>
      </c>
      <c r="D290" s="2">
        <v>301647</v>
      </c>
      <c r="E290" s="2">
        <v>543</v>
      </c>
      <c r="F290" s="32">
        <f t="shared" si="25"/>
        <v>0.1800117355717113</v>
      </c>
      <c r="G290" s="3">
        <f t="shared" si="24"/>
        <v>224387.98811239193</v>
      </c>
      <c r="H290" s="3">
        <f t="shared" si="24"/>
        <v>403.92471181556198</v>
      </c>
      <c r="J290" s="7"/>
      <c r="K290" s="104" t="s">
        <v>236</v>
      </c>
      <c r="L290" s="108">
        <f>K281</f>
        <v>4641.0428674351588</v>
      </c>
      <c r="M290" s="109">
        <f>M281</f>
        <v>121.25180115273776</v>
      </c>
    </row>
    <row r="291" spans="1:13" x14ac:dyDescent="0.25">
      <c r="A291" s="28" t="str">
        <f>_xlfn.XLOOKUP(P!C291,'Banco de Dados'!$B$3:$B$274,'Banco de Dados'!$K$3:$K$274,"")</f>
        <v>Ni</v>
      </c>
      <c r="B291" s="2">
        <v>28</v>
      </c>
      <c r="C291" s="2">
        <v>7472</v>
      </c>
      <c r="D291" s="2">
        <v>2181</v>
      </c>
      <c r="E291" s="2">
        <v>233</v>
      </c>
      <c r="F291" s="32">
        <f t="shared" si="25"/>
        <v>10.68317285648785</v>
      </c>
      <c r="G291" s="3">
        <f t="shared" si="24"/>
        <v>1622.3937319884726</v>
      </c>
      <c r="H291" s="3">
        <f t="shared" si="24"/>
        <v>173.32312680115274</v>
      </c>
      <c r="J291" s="7"/>
      <c r="K291" s="104" t="s">
        <v>237</v>
      </c>
      <c r="L291" s="105">
        <f>$L$9</f>
        <v>246.3</v>
      </c>
      <c r="M291" s="106">
        <f>$L$10</f>
        <v>7.1</v>
      </c>
    </row>
    <row r="292" spans="1:13" x14ac:dyDescent="0.25">
      <c r="A292" s="28" t="str">
        <f>_xlfn.XLOOKUP(P!C292,'Banco de Dados'!$B$3:$B$274,'Banco de Dados'!$K$3:$K$274,"")</f>
        <v>Cu</v>
      </c>
      <c r="B292" s="2">
        <v>29</v>
      </c>
      <c r="C292" s="2">
        <v>8041</v>
      </c>
      <c r="D292" s="2">
        <v>1803</v>
      </c>
      <c r="E292" s="2">
        <v>239</v>
      </c>
      <c r="F292" s="32">
        <f t="shared" si="25"/>
        <v>13.255684969495286</v>
      </c>
      <c r="G292" s="3">
        <f t="shared" si="24"/>
        <v>1341.2085734870318</v>
      </c>
      <c r="H292" s="3">
        <f t="shared" si="24"/>
        <v>177.78638328530261</v>
      </c>
      <c r="J292" s="7"/>
      <c r="K292" s="104" t="s">
        <v>238</v>
      </c>
      <c r="L292" s="105">
        <f>$M$11</f>
        <v>6728</v>
      </c>
      <c r="M292" s="106">
        <f>$M$12</f>
        <v>153</v>
      </c>
    </row>
    <row r="293" spans="1:13" x14ac:dyDescent="0.25">
      <c r="A293" s="28" t="str">
        <f>_xlfn.XLOOKUP(P!C293,'Banco de Dados'!$B$3:$B$274,'Banco de Dados'!$K$3:$K$274,"")</f>
        <v>Zn</v>
      </c>
      <c r="B293" s="2">
        <v>30</v>
      </c>
      <c r="C293" s="2">
        <v>8631</v>
      </c>
      <c r="D293" s="2">
        <v>1511</v>
      </c>
      <c r="E293" s="2">
        <v>239</v>
      </c>
      <c r="F293" s="32">
        <f t="shared" si="25"/>
        <v>15.817339510258106</v>
      </c>
      <c r="G293" s="3">
        <f t="shared" si="24"/>
        <v>1123.9967579250722</v>
      </c>
      <c r="H293" s="3">
        <f t="shared" si="24"/>
        <v>177.78638328530261</v>
      </c>
      <c r="J293" s="7"/>
      <c r="K293" s="69" t="s">
        <v>217</v>
      </c>
      <c r="L293" s="110">
        <f>SQRT(((M290/L290)^2)+((M291/L291)^2)+((M292/L292)^2))</f>
        <v>4.5063122973730357E-2</v>
      </c>
      <c r="M293" s="71" t="str">
        <f>M302</f>
        <v>mg/kg</v>
      </c>
    </row>
    <row r="294" spans="1:13" x14ac:dyDescent="0.25">
      <c r="A294" s="28" t="str">
        <f>_xlfn.XLOOKUP(P!C294,'Banco de Dados'!$B$3:$B$274,'Banco de Dados'!$K$3:$K$274,"")</f>
        <v>Rh</v>
      </c>
      <c r="B294" s="2">
        <v>45</v>
      </c>
      <c r="C294" s="2">
        <v>20167</v>
      </c>
      <c r="D294" s="2">
        <v>2177</v>
      </c>
      <c r="E294" s="2">
        <v>138</v>
      </c>
      <c r="F294" s="32">
        <f t="shared" si="25"/>
        <v>6.3389986219568213</v>
      </c>
      <c r="G294" s="3">
        <f t="shared" si="24"/>
        <v>1619.4182276657061</v>
      </c>
      <c r="H294" s="3">
        <f t="shared" si="24"/>
        <v>102.65489913544668</v>
      </c>
      <c r="J294" s="7"/>
    </row>
    <row r="295" spans="1:13" x14ac:dyDescent="0.25">
      <c r="A295" s="28" t="str">
        <f>_xlfn.XLOOKUP(P!C295,'Banco de Dados'!$B$3:$B$274,'Banco de Dados'!$K$3:$K$274,"")</f>
        <v>Rh</v>
      </c>
      <c r="B295" s="2">
        <v>45</v>
      </c>
      <c r="C295" s="2">
        <v>2696</v>
      </c>
      <c r="D295" s="2">
        <v>16137</v>
      </c>
      <c r="E295" s="2">
        <v>150</v>
      </c>
      <c r="F295" s="32">
        <f t="shared" si="25"/>
        <v>0.92954080684142038</v>
      </c>
      <c r="G295" s="3">
        <f t="shared" si="24"/>
        <v>12003.928314121038</v>
      </c>
      <c r="H295" s="3">
        <f t="shared" si="24"/>
        <v>111.5814121037464</v>
      </c>
      <c r="J295" s="7"/>
    </row>
    <row r="296" spans="1:13" x14ac:dyDescent="0.25">
      <c r="A296" s="28" t="str">
        <f>_xlfn.XLOOKUP(P!C296,'Banco de Dados'!$B$3:$B$274,'Banco de Dados'!$K$3:$K$274,"")</f>
        <v/>
      </c>
      <c r="B296" s="2">
        <v>0</v>
      </c>
      <c r="C296" s="2">
        <v>0</v>
      </c>
      <c r="D296" s="2">
        <v>0</v>
      </c>
      <c r="E296" s="2">
        <v>0</v>
      </c>
      <c r="F296" s="32" t="e">
        <f t="shared" si="25"/>
        <v>#DIV/0!</v>
      </c>
      <c r="G296" s="3">
        <f t="shared" si="24"/>
        <v>0</v>
      </c>
      <c r="H296" s="3">
        <f t="shared" si="24"/>
        <v>0</v>
      </c>
      <c r="J296" s="7"/>
    </row>
    <row r="297" spans="1:13" x14ac:dyDescent="0.25">
      <c r="A297" s="28" t="str">
        <f>_xlfn.XLOOKUP(P!C297,'Banco de Dados'!$B$3:$B$274,'Banco de Dados'!$K$3:$K$274,"")</f>
        <v/>
      </c>
      <c r="B297" s="2">
        <v>0</v>
      </c>
      <c r="C297" s="2">
        <v>0</v>
      </c>
      <c r="D297" s="2">
        <v>0</v>
      </c>
      <c r="E297" s="2">
        <v>0</v>
      </c>
      <c r="F297" s="32" t="e">
        <f t="shared" si="25"/>
        <v>#DIV/0!</v>
      </c>
      <c r="G297" s="3">
        <f t="shared" si="24"/>
        <v>0</v>
      </c>
      <c r="H297" s="3">
        <f t="shared" si="24"/>
        <v>0</v>
      </c>
      <c r="J297" s="7"/>
    </row>
    <row r="298" spans="1:13" x14ac:dyDescent="0.25">
      <c r="A298" s="28" t="str">
        <f>_xlfn.XLOOKUP(P!C298,'Banco de Dados'!$B$3:$B$274,'Banco de Dados'!$K$3:$K$274,"")</f>
        <v/>
      </c>
      <c r="B298" s="2">
        <v>0</v>
      </c>
      <c r="C298" s="2">
        <v>0</v>
      </c>
      <c r="D298" s="2">
        <v>0</v>
      </c>
      <c r="E298" s="2">
        <v>0</v>
      </c>
      <c r="F298" s="32" t="e">
        <f t="shared" si="25"/>
        <v>#DIV/0!</v>
      </c>
      <c r="G298" s="3">
        <f t="shared" si="24"/>
        <v>0</v>
      </c>
      <c r="H298" s="3">
        <f t="shared" si="24"/>
        <v>0</v>
      </c>
      <c r="J298" s="7"/>
    </row>
    <row r="299" spans="1:13" x14ac:dyDescent="0.25">
      <c r="A299" s="28" t="str">
        <f>_xlfn.XLOOKUP(P!C299,'Banco de Dados'!$B$3:$B$274,'Banco de Dados'!$K$3:$K$274,"")</f>
        <v/>
      </c>
      <c r="B299" s="2">
        <v>0</v>
      </c>
      <c r="C299" s="2">
        <v>0</v>
      </c>
      <c r="D299" s="2">
        <v>0</v>
      </c>
      <c r="E299" s="2">
        <v>0</v>
      </c>
      <c r="F299" s="32" t="e">
        <f t="shared" si="25"/>
        <v>#DIV/0!</v>
      </c>
      <c r="G299" s="3">
        <f t="shared" si="24"/>
        <v>0</v>
      </c>
      <c r="H299" s="3">
        <f t="shared" si="24"/>
        <v>0</v>
      </c>
      <c r="J299" s="7"/>
    </row>
    <row r="300" spans="1:13" x14ac:dyDescent="0.25">
      <c r="A300" s="28" t="str">
        <f>_xlfn.XLOOKUP(P!C300,'Banco de Dados'!$B$3:$B$274,'Banco de Dados'!$K$3:$K$274,"")</f>
        <v/>
      </c>
      <c r="B300" s="2">
        <v>0</v>
      </c>
      <c r="C300" s="2">
        <v>0</v>
      </c>
      <c r="D300" s="2">
        <v>0</v>
      </c>
      <c r="E300" s="17">
        <v>0</v>
      </c>
      <c r="F300" s="32" t="e">
        <f t="shared" si="25"/>
        <v>#DIV/0!</v>
      </c>
      <c r="G300" s="3">
        <f t="shared" si="24"/>
        <v>0</v>
      </c>
      <c r="H300" s="3">
        <f t="shared" si="24"/>
        <v>0</v>
      </c>
      <c r="J300" s="7"/>
    </row>
    <row r="301" spans="1:13" ht="15.75" x14ac:dyDescent="0.25">
      <c r="A301" s="28" t="str">
        <f>_xlfn.XLOOKUP(P!C301,'Banco de Dados'!$B$3:$B$274,'Banco de Dados'!$K$3:$K$274,"")</f>
        <v/>
      </c>
      <c r="B301" s="2">
        <v>0</v>
      </c>
      <c r="C301" s="2">
        <v>0</v>
      </c>
      <c r="D301" s="2">
        <v>0</v>
      </c>
      <c r="E301" s="2">
        <v>0</v>
      </c>
      <c r="F301" s="32" t="e">
        <f t="shared" si="25"/>
        <v>#DIV/0!</v>
      </c>
      <c r="G301" s="3">
        <f t="shared" si="24"/>
        <v>0</v>
      </c>
      <c r="H301" s="3">
        <f t="shared" si="24"/>
        <v>0</v>
      </c>
      <c r="J301" s="7"/>
      <c r="K301" s="101" t="s">
        <v>216</v>
      </c>
      <c r="L301" s="102" t="str">
        <f>K279</f>
        <v>aj</v>
      </c>
      <c r="M301" s="103" t="str">
        <f>M279</f>
        <v>Manganês</v>
      </c>
    </row>
    <row r="302" spans="1:13" x14ac:dyDescent="0.25">
      <c r="A302" s="28" t="str">
        <f>_xlfn.XLOOKUP(P!C302,'Banco de Dados'!$B$3:$B$274,'Banco de Dados'!$K$3:$K$274,"")</f>
        <v/>
      </c>
      <c r="B302" s="2">
        <v>0</v>
      </c>
      <c r="C302" s="2">
        <v>0</v>
      </c>
      <c r="D302" s="2">
        <v>0</v>
      </c>
      <c r="E302" s="2">
        <v>0</v>
      </c>
      <c r="F302" s="32" t="e">
        <f t="shared" si="25"/>
        <v>#DIV/0!</v>
      </c>
      <c r="G302" s="3">
        <f t="shared" si="24"/>
        <v>0</v>
      </c>
      <c r="H302" s="3">
        <f t="shared" si="24"/>
        <v>0</v>
      </c>
      <c r="J302" s="7"/>
      <c r="K302" s="68" t="s">
        <v>68</v>
      </c>
      <c r="L302" s="29">
        <f>(K285*M287)/M285</f>
        <v>169.90024646986916</v>
      </c>
      <c r="M302" s="66" t="str">
        <f>$M$9</f>
        <v>mg/kg</v>
      </c>
    </row>
    <row r="303" spans="1:13" x14ac:dyDescent="0.25">
      <c r="A303" s="28" t="str">
        <f>_xlfn.XLOOKUP(P!C303,'Banco de Dados'!$B$3:$B$274,'Banco de Dados'!$K$3:$K$274,"")</f>
        <v/>
      </c>
      <c r="B303" s="2">
        <v>0</v>
      </c>
      <c r="C303" s="2">
        <v>0</v>
      </c>
      <c r="D303" s="2">
        <v>0</v>
      </c>
      <c r="E303" s="2">
        <v>0</v>
      </c>
      <c r="F303" s="32" t="e">
        <f t="shared" si="25"/>
        <v>#DIV/0!</v>
      </c>
      <c r="G303" s="3">
        <f t="shared" si="24"/>
        <v>0</v>
      </c>
      <c r="H303" s="3">
        <f t="shared" si="24"/>
        <v>0</v>
      </c>
      <c r="J303" s="7"/>
      <c r="K303" s="111" t="s">
        <v>246</v>
      </c>
      <c r="L303" s="126">
        <f>SQRT(((M290/L290)^2)+((M291/L291)^2)+((M292/L292)^2))</f>
        <v>4.5063122973730357E-2</v>
      </c>
      <c r="M303" s="66"/>
    </row>
    <row r="304" spans="1:13" x14ac:dyDescent="0.25">
      <c r="A304" s="28" t="str">
        <f>_xlfn.XLOOKUP(P!C304,'Banco de Dados'!$B$3:$B$274,'Banco de Dados'!$K$3:$K$274,"")</f>
        <v/>
      </c>
      <c r="B304" s="2">
        <v>0</v>
      </c>
      <c r="C304" s="2">
        <v>0</v>
      </c>
      <c r="D304" s="2">
        <v>0</v>
      </c>
      <c r="E304" s="2">
        <v>0</v>
      </c>
      <c r="F304" s="32" t="e">
        <f t="shared" si="25"/>
        <v>#DIV/0!</v>
      </c>
      <c r="G304" s="3">
        <f t="shared" si="24"/>
        <v>0</v>
      </c>
      <c r="H304" s="3">
        <f t="shared" si="24"/>
        <v>0</v>
      </c>
      <c r="J304" s="7"/>
      <c r="K304" s="69" t="s">
        <v>247</v>
      </c>
      <c r="L304" s="127">
        <f>L303*L302</f>
        <v>7.6562356999388106</v>
      </c>
      <c r="M304" s="71" t="str">
        <f>$M$9</f>
        <v>mg/kg</v>
      </c>
    </row>
    <row r="305" spans="1:14" x14ac:dyDescent="0.25">
      <c r="A305" s="28" t="str">
        <f>_xlfn.XLOOKUP(P!C305,'Banco de Dados'!$B$3:$B$274,'Banco de Dados'!$K$3:$K$274,"")</f>
        <v/>
      </c>
      <c r="B305" s="2">
        <v>0</v>
      </c>
      <c r="C305" s="2">
        <v>0</v>
      </c>
      <c r="D305" s="2">
        <v>0</v>
      </c>
      <c r="E305" s="2">
        <v>0</v>
      </c>
      <c r="F305" s="32" t="e">
        <f t="shared" si="25"/>
        <v>#DIV/0!</v>
      </c>
      <c r="G305" s="3">
        <f t="shared" si="24"/>
        <v>0</v>
      </c>
      <c r="H305" s="3">
        <f t="shared" si="24"/>
        <v>0</v>
      </c>
      <c r="J305" s="7"/>
      <c r="K305" s="123"/>
      <c r="L305" s="124"/>
    </row>
    <row r="306" spans="1:14" x14ac:dyDescent="0.25">
      <c r="A306" s="28" t="str">
        <f>_xlfn.XLOOKUP(P!C306,'Banco de Dados'!$B$3:$B$274,'Banco de Dados'!$K$3:$K$274,"")</f>
        <v/>
      </c>
      <c r="B306" s="2">
        <v>0</v>
      </c>
      <c r="C306" s="2">
        <v>0</v>
      </c>
      <c r="D306" s="2">
        <v>0</v>
      </c>
      <c r="E306" s="2">
        <v>0</v>
      </c>
      <c r="F306" s="32" t="e">
        <f t="shared" si="25"/>
        <v>#DIV/0!</v>
      </c>
      <c r="G306" s="3">
        <f t="shared" si="24"/>
        <v>0</v>
      </c>
      <c r="H306" s="3">
        <f t="shared" si="24"/>
        <v>0</v>
      </c>
      <c r="J306" s="7"/>
    </row>
    <row r="307" spans="1:14" x14ac:dyDescent="0.25">
      <c r="A307" s="28" t="str">
        <f>_xlfn.XLOOKUP(P!C307,'Banco de Dados'!$B$3:$B$274,'Banco de Dados'!$K$3:$K$274,"")</f>
        <v/>
      </c>
      <c r="B307" s="2">
        <v>0</v>
      </c>
      <c r="C307" s="2">
        <v>0</v>
      </c>
      <c r="D307" s="2">
        <v>0</v>
      </c>
      <c r="E307" s="2">
        <v>0</v>
      </c>
      <c r="F307" s="32" t="e">
        <f t="shared" si="25"/>
        <v>#DIV/0!</v>
      </c>
      <c r="G307" s="3">
        <f t="shared" si="24"/>
        <v>0</v>
      </c>
      <c r="H307" s="3">
        <f t="shared" si="24"/>
        <v>0</v>
      </c>
      <c r="J307" s="7"/>
    </row>
    <row r="308" spans="1:14" x14ac:dyDescent="0.25">
      <c r="A308" s="28" t="str">
        <f>_xlfn.XLOOKUP(P!C308,'Banco de Dados'!$B$3:$B$274,'Banco de Dados'!$K$3:$K$274,"")</f>
        <v/>
      </c>
      <c r="B308" s="2">
        <v>0</v>
      </c>
      <c r="C308" s="2">
        <v>0</v>
      </c>
      <c r="D308" s="2">
        <v>0</v>
      </c>
      <c r="E308" s="2">
        <v>0</v>
      </c>
      <c r="F308" s="32" t="e">
        <f t="shared" si="25"/>
        <v>#DIV/0!</v>
      </c>
      <c r="G308" s="3">
        <f t="shared" ref="G308:H310" si="26">D308*$E$278</f>
        <v>0</v>
      </c>
      <c r="H308" s="3">
        <f t="shared" si="26"/>
        <v>0</v>
      </c>
      <c r="J308" s="7"/>
    </row>
    <row r="309" spans="1:14" x14ac:dyDescent="0.25">
      <c r="A309" s="28" t="str">
        <f>_xlfn.XLOOKUP(P!C309,'Banco de Dados'!$B$3:$B$274,'Banco de Dados'!$K$3:$K$274,"")</f>
        <v/>
      </c>
      <c r="B309" s="2">
        <v>0</v>
      </c>
      <c r="C309" s="2">
        <v>0</v>
      </c>
      <c r="D309" s="2">
        <v>0</v>
      </c>
      <c r="E309" s="2">
        <v>0</v>
      </c>
      <c r="F309" s="32" t="e">
        <f t="shared" si="25"/>
        <v>#DIV/0!</v>
      </c>
      <c r="G309" s="3">
        <f t="shared" si="26"/>
        <v>0</v>
      </c>
      <c r="H309" s="3">
        <f t="shared" si="26"/>
        <v>0</v>
      </c>
      <c r="J309" s="7"/>
    </row>
    <row r="310" spans="1:14" x14ac:dyDescent="0.25">
      <c r="A310" s="28" t="str">
        <f>_xlfn.XLOOKUP(P!C310,'Banco de Dados'!$B$3:$B$274,'Banco de Dados'!$K$3:$K$274,"")</f>
        <v/>
      </c>
      <c r="B310" s="2">
        <v>0</v>
      </c>
      <c r="C310" s="2">
        <v>0</v>
      </c>
      <c r="D310" s="2">
        <v>0</v>
      </c>
      <c r="E310" s="2">
        <v>0</v>
      </c>
      <c r="F310" s="32" t="e">
        <f t="shared" si="25"/>
        <v>#DIV/0!</v>
      </c>
      <c r="G310" s="3">
        <f t="shared" si="26"/>
        <v>0</v>
      </c>
      <c r="H310" s="3">
        <f t="shared" si="26"/>
        <v>0</v>
      </c>
      <c r="J310" s="7"/>
    </row>
    <row r="311" spans="1:14" x14ac:dyDescent="0.25">
      <c r="A311" s="21"/>
      <c r="B311" s="21"/>
      <c r="C311" s="21"/>
      <c r="D311" s="21"/>
      <c r="E311" s="21"/>
      <c r="F311" s="77"/>
      <c r="G311" s="21"/>
      <c r="H311" s="21"/>
      <c r="J311" s="21"/>
      <c r="K311" s="21"/>
      <c r="L311" s="21"/>
      <c r="M311" s="21"/>
      <c r="N311" s="21"/>
    </row>
    <row r="312" spans="1:14" ht="15.75" x14ac:dyDescent="0.25">
      <c r="A312" s="36" t="str">
        <f>'Nome das Amostras'!A13</f>
        <v>ak</v>
      </c>
      <c r="B312" s="164" t="str">
        <f>VLOOKUP(A312,'Nome das Amostras'!$A$3:$D$28,2,FALSE)</f>
        <v>R10</v>
      </c>
      <c r="C312" s="164"/>
      <c r="D312" s="51" t="s">
        <v>65</v>
      </c>
      <c r="E312" s="52">
        <f>'Banco de Dados'!$O$13/'Banco de Dados'!BZ13</f>
        <v>0.806640625</v>
      </c>
      <c r="F312" s="74"/>
      <c r="G312" s="3"/>
      <c r="H312" s="3"/>
      <c r="J312" s="7"/>
    </row>
    <row r="313" spans="1:14" ht="15.75" x14ac:dyDescent="0.25">
      <c r="A313" s="107" t="s">
        <v>1</v>
      </c>
      <c r="B313" s="107" t="s">
        <v>0</v>
      </c>
      <c r="C313" s="107" t="s">
        <v>212</v>
      </c>
      <c r="D313" s="107" t="s">
        <v>209</v>
      </c>
      <c r="E313" s="107" t="s">
        <v>213</v>
      </c>
      <c r="F313" s="76" t="s">
        <v>219</v>
      </c>
      <c r="G313" s="54" t="s">
        <v>140</v>
      </c>
      <c r="H313" s="54" t="s">
        <v>66</v>
      </c>
      <c r="J313" s="7"/>
      <c r="K313" s="72" t="str">
        <f>A312</f>
        <v>ak</v>
      </c>
      <c r="L313" s="55" t="s">
        <v>215</v>
      </c>
      <c r="M313" s="41" t="str">
        <f>$A$1</f>
        <v>Manganês</v>
      </c>
      <c r="N313" s="3"/>
    </row>
    <row r="314" spans="1:14" x14ac:dyDescent="0.25">
      <c r="A314" s="28" t="str">
        <f>_xlfn.XLOOKUP(P!C314,'Banco de Dados'!$B$3:$B$274,'Banco de Dados'!$K$3:$K$274,"")</f>
        <v>Si</v>
      </c>
      <c r="B314" s="2" cm="1">
        <f t="array" ref="B314:E344">Dados!BV5:BY35</f>
        <v>14</v>
      </c>
      <c r="C314" s="2">
        <v>1740</v>
      </c>
      <c r="D314" s="2">
        <v>5318</v>
      </c>
      <c r="E314" s="2">
        <v>97</v>
      </c>
      <c r="F314" s="32">
        <f>(E314*100)/D314</f>
        <v>1.8239939827002634</v>
      </c>
      <c r="G314" s="3">
        <f t="shared" ref="G314:H341" si="27">D314*$E$312</f>
        <v>4289.71484375</v>
      </c>
      <c r="H314" s="3">
        <f t="shared" si="27"/>
        <v>78.244140625</v>
      </c>
      <c r="J314" s="7"/>
      <c r="K314" s="5" t="s">
        <v>210</v>
      </c>
      <c r="L314" s="5"/>
      <c r="M314" s="5" t="s">
        <v>211</v>
      </c>
    </row>
    <row r="315" spans="1:14" x14ac:dyDescent="0.25">
      <c r="A315" s="28" t="str">
        <f>_xlfn.XLOOKUP(P!C315,'Banco de Dados'!$B$3:$B$274,'Banco de Dados'!$K$3:$K$274,"")</f>
        <v>P</v>
      </c>
      <c r="B315" s="2">
        <v>15</v>
      </c>
      <c r="C315" s="2">
        <v>2013</v>
      </c>
      <c r="D315" s="2">
        <v>1154</v>
      </c>
      <c r="E315" s="2">
        <v>80</v>
      </c>
      <c r="F315" s="32">
        <f t="shared" ref="F315:F344" si="28">(E315*100)/D315</f>
        <v>6.9324090121317159</v>
      </c>
      <c r="G315" s="3">
        <f t="shared" si="27"/>
        <v>930.86328125</v>
      </c>
      <c r="H315" s="3">
        <f t="shared" si="27"/>
        <v>64.53125</v>
      </c>
      <c r="J315" s="7"/>
      <c r="K315" s="6">
        <f>_xlfn.XLOOKUP($B$4,A314:A341,G314:G341,"")</f>
        <v>3962.21875</v>
      </c>
      <c r="L315" s="6"/>
      <c r="M315" s="6">
        <f>_xlfn.XLOOKUP($B$4,A314:A341,H314:H341,"")</f>
        <v>133.095703125</v>
      </c>
    </row>
    <row r="316" spans="1:14" x14ac:dyDescent="0.25">
      <c r="A316" s="28" t="str">
        <f>_xlfn.XLOOKUP(P!C316,'Banco de Dados'!$B$3:$B$274,'Banco de Dados'!$K$3:$K$274,"")</f>
        <v>S</v>
      </c>
      <c r="B316" s="2">
        <v>16</v>
      </c>
      <c r="C316" s="2">
        <v>2307</v>
      </c>
      <c r="D316" s="2">
        <v>4221</v>
      </c>
      <c r="E316" s="2">
        <v>106</v>
      </c>
      <c r="F316" s="32">
        <f t="shared" si="28"/>
        <v>2.5112532575219144</v>
      </c>
      <c r="G316" s="3">
        <f t="shared" si="27"/>
        <v>3404.830078125</v>
      </c>
      <c r="H316" s="3">
        <f t="shared" si="27"/>
        <v>85.50390625</v>
      </c>
      <c r="J316" s="7"/>
    </row>
    <row r="317" spans="1:14" ht="15.75" x14ac:dyDescent="0.25">
      <c r="A317" s="28" t="str">
        <f>_xlfn.XLOOKUP(P!C317,'Banco de Dados'!$B$3:$B$274,'Banco de Dados'!$K$3:$K$274,"")</f>
        <v>Cl</v>
      </c>
      <c r="B317" s="2">
        <v>17</v>
      </c>
      <c r="C317" s="2">
        <v>2622</v>
      </c>
      <c r="D317" s="2">
        <v>8981</v>
      </c>
      <c r="E317" s="2">
        <v>165</v>
      </c>
      <c r="F317" s="32">
        <f t="shared" si="28"/>
        <v>1.8372118917715177</v>
      </c>
      <c r="G317" s="3">
        <f t="shared" si="27"/>
        <v>7244.439453125</v>
      </c>
      <c r="H317" s="3">
        <f t="shared" si="27"/>
        <v>133.095703125</v>
      </c>
      <c r="K317" s="165" t="s">
        <v>67</v>
      </c>
      <c r="L317" s="166"/>
      <c r="M317" s="167"/>
      <c r="N317"/>
    </row>
    <row r="318" spans="1:14" x14ac:dyDescent="0.25">
      <c r="A318" s="28" t="str">
        <f>_xlfn.XLOOKUP(P!C318,'Banco de Dados'!$B$3:$B$274,'Banco de Dados'!$K$3:$K$274,"")</f>
        <v>Ar</v>
      </c>
      <c r="B318" s="2">
        <v>18</v>
      </c>
      <c r="C318" s="2">
        <v>2957</v>
      </c>
      <c r="D318" s="2">
        <v>5120</v>
      </c>
      <c r="E318" s="2">
        <v>192</v>
      </c>
      <c r="F318" s="32">
        <f t="shared" si="28"/>
        <v>3.75</v>
      </c>
      <c r="G318" s="3">
        <f t="shared" si="27"/>
        <v>4130</v>
      </c>
      <c r="H318" s="3">
        <f t="shared" si="27"/>
        <v>154.875</v>
      </c>
      <c r="J318" s="7"/>
      <c r="K318" s="104" t="s">
        <v>240</v>
      </c>
      <c r="L318" s="39"/>
      <c r="M318" s="106" t="s">
        <v>209</v>
      </c>
    </row>
    <row r="319" spans="1:14" x14ac:dyDescent="0.25">
      <c r="A319" s="28" t="str">
        <f>_xlfn.XLOOKUP(P!C319,'Banco de Dados'!$B$3:$B$274,'Banco de Dados'!$K$3:$K$274,"")</f>
        <v>K</v>
      </c>
      <c r="B319" s="2">
        <v>19</v>
      </c>
      <c r="C319" s="2">
        <v>3313</v>
      </c>
      <c r="D319" s="2">
        <v>57180</v>
      </c>
      <c r="E319" s="2">
        <v>273</v>
      </c>
      <c r="F319" s="32">
        <f t="shared" si="28"/>
        <v>0.47743966421825812</v>
      </c>
      <c r="G319" s="3">
        <f t="shared" si="27"/>
        <v>46123.7109375</v>
      </c>
      <c r="H319" s="3">
        <f t="shared" si="27"/>
        <v>220.212890625</v>
      </c>
      <c r="J319" s="58" t="s">
        <v>38</v>
      </c>
      <c r="K319" s="59">
        <f>$L$9</f>
        <v>246.3</v>
      </c>
      <c r="L319" s="60"/>
      <c r="M319" s="61">
        <f>$M$11</f>
        <v>6728</v>
      </c>
      <c r="N319" s="60"/>
    </row>
    <row r="320" spans="1:14" x14ac:dyDescent="0.25">
      <c r="A320" s="28" t="str">
        <f>_xlfn.XLOOKUP(P!C320,'Banco de Dados'!$B$3:$B$274,'Banco de Dados'!$K$3:$K$274,"")</f>
        <v>Ca</v>
      </c>
      <c r="B320" s="2">
        <v>20</v>
      </c>
      <c r="C320" s="2">
        <v>3691</v>
      </c>
      <c r="D320" s="2">
        <v>24113</v>
      </c>
      <c r="E320" s="2">
        <v>198</v>
      </c>
      <c r="F320" s="32">
        <f t="shared" si="28"/>
        <v>0.82113382822543857</v>
      </c>
      <c r="G320" s="3">
        <f t="shared" si="27"/>
        <v>19450.525390625</v>
      </c>
      <c r="H320" s="3">
        <f t="shared" si="27"/>
        <v>159.71484375</v>
      </c>
      <c r="J320" s="2"/>
      <c r="K320" s="18"/>
      <c r="L320" s="2" t="s">
        <v>70</v>
      </c>
      <c r="M320" s="19"/>
    </row>
    <row r="321" spans="1:14" x14ac:dyDescent="0.25">
      <c r="A321" s="28" t="str">
        <f>_xlfn.XLOOKUP(P!C321,'Banco de Dados'!$B$3:$B$274,'Banco de Dados'!$K$3:$K$274,"")</f>
        <v>Ti</v>
      </c>
      <c r="B321" s="2">
        <v>22</v>
      </c>
      <c r="C321" s="2">
        <v>4509</v>
      </c>
      <c r="D321" s="2">
        <v>13847</v>
      </c>
      <c r="E321" s="2">
        <v>163</v>
      </c>
      <c r="F321" s="32">
        <f t="shared" si="28"/>
        <v>1.1771502852603453</v>
      </c>
      <c r="G321" s="3">
        <f t="shared" si="27"/>
        <v>11169.552734375</v>
      </c>
      <c r="H321" s="3">
        <f t="shared" si="27"/>
        <v>131.482421875</v>
      </c>
      <c r="J321" s="58" t="s">
        <v>69</v>
      </c>
      <c r="K321" s="62" t="s">
        <v>71</v>
      </c>
      <c r="L321" s="63"/>
      <c r="M321" s="64">
        <f>K315</f>
        <v>3962.21875</v>
      </c>
      <c r="N321" s="60"/>
    </row>
    <row r="322" spans="1:14" x14ac:dyDescent="0.25">
      <c r="A322" s="28" t="str">
        <f>_xlfn.XLOOKUP(P!C322,'Banco de Dados'!$B$3:$B$274,'Banco de Dados'!$K$3:$K$274,"")</f>
        <v>Cr</v>
      </c>
      <c r="B322" s="2">
        <v>24</v>
      </c>
      <c r="C322" s="2">
        <v>5412</v>
      </c>
      <c r="D322" s="2">
        <v>5099</v>
      </c>
      <c r="E322" s="2">
        <v>152</v>
      </c>
      <c r="F322" s="32">
        <f t="shared" si="28"/>
        <v>2.980976662090606</v>
      </c>
      <c r="G322" s="3">
        <f t="shared" si="27"/>
        <v>4113.060546875</v>
      </c>
      <c r="H322" s="3">
        <f t="shared" si="27"/>
        <v>122.609375</v>
      </c>
      <c r="J322" s="7"/>
    </row>
    <row r="323" spans="1:14" ht="15.75" x14ac:dyDescent="0.25">
      <c r="A323" s="28" t="str">
        <f>_xlfn.XLOOKUP(P!C323,'Banco de Dados'!$B$3:$B$274,'Banco de Dados'!$K$3:$K$274,"")</f>
        <v>Mn</v>
      </c>
      <c r="B323" s="2">
        <v>25</v>
      </c>
      <c r="C323" s="2">
        <v>5895</v>
      </c>
      <c r="D323" s="2">
        <v>4912</v>
      </c>
      <c r="E323" s="2">
        <v>165</v>
      </c>
      <c r="F323" s="32">
        <f t="shared" si="28"/>
        <v>3.3591205211726383</v>
      </c>
      <c r="G323" s="3">
        <f t="shared" si="27"/>
        <v>3962.21875</v>
      </c>
      <c r="H323" s="3">
        <f t="shared" si="27"/>
        <v>133.095703125</v>
      </c>
      <c r="J323" s="7"/>
      <c r="K323" s="165" t="s">
        <v>218</v>
      </c>
      <c r="L323" s="166"/>
      <c r="M323" s="167"/>
    </row>
    <row r="324" spans="1:14" x14ac:dyDescent="0.25">
      <c r="A324" s="28" t="str">
        <f>_xlfn.XLOOKUP(P!C324,'Banco de Dados'!$B$3:$B$274,'Banco de Dados'!$K$3:$K$274,"")</f>
        <v>Fe</v>
      </c>
      <c r="B324" s="2">
        <v>26</v>
      </c>
      <c r="C324" s="2">
        <v>6399</v>
      </c>
      <c r="D324" s="2">
        <v>282641</v>
      </c>
      <c r="E324" s="2">
        <v>530</v>
      </c>
      <c r="F324" s="32">
        <f t="shared" si="28"/>
        <v>0.18751702689984823</v>
      </c>
      <c r="G324" s="3">
        <f t="shared" si="27"/>
        <v>227989.712890625</v>
      </c>
      <c r="H324" s="3">
        <f t="shared" si="27"/>
        <v>427.51953125</v>
      </c>
      <c r="J324" s="7"/>
      <c r="K324" s="104" t="s">
        <v>236</v>
      </c>
      <c r="L324" s="108">
        <f>K315</f>
        <v>3962.21875</v>
      </c>
      <c r="M324" s="109">
        <f>M315</f>
        <v>133.095703125</v>
      </c>
    </row>
    <row r="325" spans="1:14" x14ac:dyDescent="0.25">
      <c r="A325" s="28" t="str">
        <f>_xlfn.XLOOKUP(P!C325,'Banco de Dados'!$B$3:$B$274,'Banco de Dados'!$K$3:$K$274,"")</f>
        <v>Ni</v>
      </c>
      <c r="B325" s="2">
        <v>28</v>
      </c>
      <c r="C325" s="2">
        <v>7472</v>
      </c>
      <c r="D325" s="2">
        <v>2304</v>
      </c>
      <c r="E325" s="2">
        <v>245</v>
      </c>
      <c r="F325" s="32">
        <f t="shared" si="28"/>
        <v>10.633680555555555</v>
      </c>
      <c r="G325" s="3">
        <f t="shared" si="27"/>
        <v>1858.5</v>
      </c>
      <c r="H325" s="3">
        <f t="shared" si="27"/>
        <v>197.626953125</v>
      </c>
      <c r="J325" s="7"/>
      <c r="K325" s="104" t="s">
        <v>237</v>
      </c>
      <c r="L325" s="105">
        <f>$L$9</f>
        <v>246.3</v>
      </c>
      <c r="M325" s="106">
        <f>$L$10</f>
        <v>7.1</v>
      </c>
    </row>
    <row r="326" spans="1:14" x14ac:dyDescent="0.25">
      <c r="A326" s="28" t="str">
        <f>_xlfn.XLOOKUP(P!C326,'Banco de Dados'!$B$3:$B$274,'Banco de Dados'!$K$3:$K$274,"")</f>
        <v>Cu</v>
      </c>
      <c r="B326" s="2">
        <v>29</v>
      </c>
      <c r="C326" s="2">
        <v>8041</v>
      </c>
      <c r="D326" s="2">
        <v>738</v>
      </c>
      <c r="E326" s="2">
        <v>250</v>
      </c>
      <c r="F326" s="32">
        <f t="shared" si="28"/>
        <v>33.875338753387531</v>
      </c>
      <c r="G326" s="3">
        <f t="shared" si="27"/>
        <v>595.30078125</v>
      </c>
      <c r="H326" s="3">
        <f t="shared" si="27"/>
        <v>201.66015625</v>
      </c>
      <c r="J326" s="7"/>
      <c r="K326" s="104" t="s">
        <v>238</v>
      </c>
      <c r="L326" s="105">
        <f>$M$11</f>
        <v>6728</v>
      </c>
      <c r="M326" s="106">
        <f>$M$12</f>
        <v>153</v>
      </c>
    </row>
    <row r="327" spans="1:14" x14ac:dyDescent="0.25">
      <c r="A327" s="28" t="str">
        <f>_xlfn.XLOOKUP(P!C327,'Banco de Dados'!$B$3:$B$274,'Banco de Dados'!$K$3:$K$274,"")</f>
        <v>Zn</v>
      </c>
      <c r="B327" s="2">
        <v>30</v>
      </c>
      <c r="C327" s="2">
        <v>8631</v>
      </c>
      <c r="D327" s="2">
        <v>1119</v>
      </c>
      <c r="E327" s="2">
        <v>247</v>
      </c>
      <c r="F327" s="32">
        <f t="shared" si="28"/>
        <v>22.073279714030384</v>
      </c>
      <c r="G327" s="3">
        <f t="shared" si="27"/>
        <v>902.630859375</v>
      </c>
      <c r="H327" s="3">
        <f t="shared" si="27"/>
        <v>199.240234375</v>
      </c>
      <c r="J327" s="7"/>
      <c r="K327" s="69" t="s">
        <v>217</v>
      </c>
      <c r="L327" s="110">
        <f>SQRT(((M324/L324)^2)+((M325/L325)^2)+((M326/L326)^2))</f>
        <v>4.9764316517745689E-2</v>
      </c>
      <c r="M327" s="71" t="str">
        <f>M336</f>
        <v>mg/kg</v>
      </c>
    </row>
    <row r="328" spans="1:14" x14ac:dyDescent="0.25">
      <c r="A328" s="28" t="str">
        <f>_xlfn.XLOOKUP(P!C328,'Banco de Dados'!$B$3:$B$274,'Banco de Dados'!$K$3:$K$274,"")</f>
        <v>Rh</v>
      </c>
      <c r="B328" s="2">
        <v>45</v>
      </c>
      <c r="C328" s="2">
        <v>20167</v>
      </c>
      <c r="D328" s="2">
        <v>1752</v>
      </c>
      <c r="E328" s="2">
        <v>141</v>
      </c>
      <c r="F328" s="32">
        <f t="shared" si="28"/>
        <v>8.0479452054794525</v>
      </c>
      <c r="G328" s="3">
        <f t="shared" si="27"/>
        <v>1413.234375</v>
      </c>
      <c r="H328" s="3">
        <f t="shared" si="27"/>
        <v>113.736328125</v>
      </c>
      <c r="J328" s="7"/>
    </row>
    <row r="329" spans="1:14" x14ac:dyDescent="0.25">
      <c r="A329" s="28" t="str">
        <f>_xlfn.XLOOKUP(P!C329,'Banco de Dados'!$B$3:$B$274,'Banco de Dados'!$K$3:$K$274,"")</f>
        <v>Rh</v>
      </c>
      <c r="B329" s="2">
        <v>45</v>
      </c>
      <c r="C329" s="2">
        <v>2696</v>
      </c>
      <c r="D329" s="2">
        <v>17472</v>
      </c>
      <c r="E329" s="2">
        <v>144</v>
      </c>
      <c r="F329" s="32">
        <f t="shared" si="28"/>
        <v>0.82417582417582413</v>
      </c>
      <c r="G329" s="3">
        <f t="shared" si="27"/>
        <v>14093.625</v>
      </c>
      <c r="H329" s="3">
        <f t="shared" si="27"/>
        <v>116.15625</v>
      </c>
      <c r="J329" s="7"/>
    </row>
    <row r="330" spans="1:14" x14ac:dyDescent="0.25">
      <c r="A330" s="28" t="str">
        <f>_xlfn.XLOOKUP(P!C330,'Banco de Dados'!$B$3:$B$274,'Banco de Dados'!$K$3:$K$274,"")</f>
        <v/>
      </c>
      <c r="B330" s="2">
        <v>0</v>
      </c>
      <c r="C330" s="2">
        <v>0</v>
      </c>
      <c r="D330" s="2">
        <v>0</v>
      </c>
      <c r="E330" s="2">
        <v>0</v>
      </c>
      <c r="F330" s="32" t="e">
        <f t="shared" si="28"/>
        <v>#DIV/0!</v>
      </c>
      <c r="G330" s="3">
        <f t="shared" si="27"/>
        <v>0</v>
      </c>
      <c r="H330" s="3">
        <f t="shared" si="27"/>
        <v>0</v>
      </c>
      <c r="J330" s="7"/>
    </row>
    <row r="331" spans="1:14" x14ac:dyDescent="0.25">
      <c r="A331" s="28" t="str">
        <f>_xlfn.XLOOKUP(P!C331,'Banco de Dados'!$B$3:$B$274,'Banco de Dados'!$K$3:$K$274,"")</f>
        <v/>
      </c>
      <c r="B331" s="2">
        <v>0</v>
      </c>
      <c r="C331" s="2">
        <v>0</v>
      </c>
      <c r="D331" s="2">
        <v>0</v>
      </c>
      <c r="E331" s="2">
        <v>0</v>
      </c>
      <c r="F331" s="32" t="e">
        <f t="shared" si="28"/>
        <v>#DIV/0!</v>
      </c>
      <c r="G331" s="3">
        <f t="shared" si="27"/>
        <v>0</v>
      </c>
      <c r="H331" s="3">
        <f t="shared" si="27"/>
        <v>0</v>
      </c>
      <c r="J331" s="7"/>
    </row>
    <row r="332" spans="1:14" x14ac:dyDescent="0.25">
      <c r="A332" s="28" t="str">
        <f>_xlfn.XLOOKUP(P!C332,'Banco de Dados'!$B$3:$B$274,'Banco de Dados'!$K$3:$K$274,"")</f>
        <v/>
      </c>
      <c r="B332" s="2">
        <v>0</v>
      </c>
      <c r="C332" s="2">
        <v>0</v>
      </c>
      <c r="D332" s="2">
        <v>0</v>
      </c>
      <c r="E332" s="2">
        <v>0</v>
      </c>
      <c r="F332" s="32" t="e">
        <f t="shared" si="28"/>
        <v>#DIV/0!</v>
      </c>
      <c r="G332" s="3">
        <f t="shared" si="27"/>
        <v>0</v>
      </c>
      <c r="H332" s="3">
        <f t="shared" si="27"/>
        <v>0</v>
      </c>
      <c r="J332" s="7"/>
    </row>
    <row r="333" spans="1:14" x14ac:dyDescent="0.25">
      <c r="A333" s="28" t="str">
        <f>_xlfn.XLOOKUP(P!C333,'Banco de Dados'!$B$3:$B$274,'Banco de Dados'!$K$3:$K$274,"")</f>
        <v/>
      </c>
      <c r="B333" s="2">
        <v>0</v>
      </c>
      <c r="C333" s="2">
        <v>0</v>
      </c>
      <c r="D333" s="2">
        <v>0</v>
      </c>
      <c r="E333" s="2">
        <v>0</v>
      </c>
      <c r="F333" s="32" t="e">
        <f t="shared" si="28"/>
        <v>#DIV/0!</v>
      </c>
      <c r="G333" s="3">
        <f t="shared" si="27"/>
        <v>0</v>
      </c>
      <c r="H333" s="3">
        <f t="shared" si="27"/>
        <v>0</v>
      </c>
      <c r="J333" s="7"/>
    </row>
    <row r="334" spans="1:14" x14ac:dyDescent="0.25">
      <c r="A334" s="28" t="str">
        <f>_xlfn.XLOOKUP(P!C334,'Banco de Dados'!$B$3:$B$274,'Banco de Dados'!$K$3:$K$274,"")</f>
        <v/>
      </c>
      <c r="B334" s="2">
        <v>0</v>
      </c>
      <c r="C334" s="2">
        <v>0</v>
      </c>
      <c r="D334" s="2">
        <v>0</v>
      </c>
      <c r="E334" s="17">
        <v>0</v>
      </c>
      <c r="F334" s="32" t="e">
        <f t="shared" si="28"/>
        <v>#DIV/0!</v>
      </c>
      <c r="G334" s="3">
        <f t="shared" si="27"/>
        <v>0</v>
      </c>
      <c r="H334" s="3">
        <f t="shared" si="27"/>
        <v>0</v>
      </c>
      <c r="J334" s="7"/>
    </row>
    <row r="335" spans="1:14" ht="15.75" x14ac:dyDescent="0.25">
      <c r="A335" s="28" t="str">
        <f>_xlfn.XLOOKUP(P!C335,'Banco de Dados'!$B$3:$B$274,'Banco de Dados'!$K$3:$K$274,"")</f>
        <v/>
      </c>
      <c r="B335" s="2">
        <v>0</v>
      </c>
      <c r="C335" s="2">
        <v>0</v>
      </c>
      <c r="D335" s="2">
        <v>0</v>
      </c>
      <c r="E335" s="2">
        <v>0</v>
      </c>
      <c r="F335" s="32" t="e">
        <f t="shared" si="28"/>
        <v>#DIV/0!</v>
      </c>
      <c r="G335" s="3">
        <f t="shared" si="27"/>
        <v>0</v>
      </c>
      <c r="H335" s="3">
        <f t="shared" si="27"/>
        <v>0</v>
      </c>
      <c r="J335" s="7"/>
      <c r="K335" s="101" t="s">
        <v>216</v>
      </c>
      <c r="L335" s="102" t="str">
        <f>K313</f>
        <v>ak</v>
      </c>
      <c r="M335" s="103" t="str">
        <f>M313</f>
        <v>Manganês</v>
      </c>
    </row>
    <row r="336" spans="1:14" x14ac:dyDescent="0.25">
      <c r="A336" s="28" t="str">
        <f>_xlfn.XLOOKUP(P!C336,'Banco de Dados'!$B$3:$B$274,'Banco de Dados'!$K$3:$K$274,"")</f>
        <v/>
      </c>
      <c r="B336" s="2">
        <v>0</v>
      </c>
      <c r="C336" s="2">
        <v>0</v>
      </c>
      <c r="D336" s="2">
        <v>0</v>
      </c>
      <c r="E336" s="2">
        <v>0</v>
      </c>
      <c r="F336" s="32" t="e">
        <f t="shared" si="28"/>
        <v>#DIV/0!</v>
      </c>
      <c r="G336" s="3">
        <f t="shared" si="27"/>
        <v>0</v>
      </c>
      <c r="H336" s="3">
        <f t="shared" si="27"/>
        <v>0</v>
      </c>
      <c r="J336" s="7"/>
      <c r="K336" s="68" t="s">
        <v>68</v>
      </c>
      <c r="L336" s="29">
        <f>(K319*M321)/M319</f>
        <v>145.0497143467598</v>
      </c>
      <c r="M336" s="66" t="str">
        <f>$M$9</f>
        <v>mg/kg</v>
      </c>
    </row>
    <row r="337" spans="1:14" x14ac:dyDescent="0.25">
      <c r="A337" s="28" t="str">
        <f>_xlfn.XLOOKUP(P!C337,'Banco de Dados'!$B$3:$B$274,'Banco de Dados'!$K$3:$K$274,"")</f>
        <v/>
      </c>
      <c r="B337" s="2">
        <v>0</v>
      </c>
      <c r="C337" s="2">
        <v>0</v>
      </c>
      <c r="D337" s="2">
        <v>0</v>
      </c>
      <c r="E337" s="2">
        <v>0</v>
      </c>
      <c r="F337" s="32" t="e">
        <f t="shared" si="28"/>
        <v>#DIV/0!</v>
      </c>
      <c r="G337" s="3">
        <f t="shared" si="27"/>
        <v>0</v>
      </c>
      <c r="H337" s="3">
        <f t="shared" si="27"/>
        <v>0</v>
      </c>
      <c r="J337" s="7"/>
      <c r="K337" s="111" t="s">
        <v>246</v>
      </c>
      <c r="L337" s="126">
        <f>SQRT(((M324/L324)^2)+((M325/L325)^2)+((M326/L326)^2))</f>
        <v>4.9764316517745689E-2</v>
      </c>
      <c r="M337" s="66"/>
    </row>
    <row r="338" spans="1:14" x14ac:dyDescent="0.25">
      <c r="A338" s="28" t="str">
        <f>_xlfn.XLOOKUP(P!C338,'Banco de Dados'!$B$3:$B$274,'Banco de Dados'!$K$3:$K$274,"")</f>
        <v/>
      </c>
      <c r="B338" s="2">
        <v>0</v>
      </c>
      <c r="C338" s="2">
        <v>0</v>
      </c>
      <c r="D338" s="2">
        <v>0</v>
      </c>
      <c r="E338" s="2">
        <v>0</v>
      </c>
      <c r="F338" s="32" t="e">
        <f t="shared" si="28"/>
        <v>#DIV/0!</v>
      </c>
      <c r="G338" s="3">
        <f t="shared" si="27"/>
        <v>0</v>
      </c>
      <c r="H338" s="3">
        <f t="shared" si="27"/>
        <v>0</v>
      </c>
      <c r="J338" s="7"/>
      <c r="K338" s="69" t="s">
        <v>247</v>
      </c>
      <c r="L338" s="127">
        <f>L337*L336</f>
        <v>7.2182998955607527</v>
      </c>
      <c r="M338" s="71" t="str">
        <f>$M$9</f>
        <v>mg/kg</v>
      </c>
    </row>
    <row r="339" spans="1:14" x14ac:dyDescent="0.25">
      <c r="A339" s="28" t="str">
        <f>_xlfn.XLOOKUP(P!C339,'Banco de Dados'!$B$3:$B$274,'Banco de Dados'!$K$3:$K$274,"")</f>
        <v/>
      </c>
      <c r="B339" s="2">
        <v>0</v>
      </c>
      <c r="C339" s="2">
        <v>0</v>
      </c>
      <c r="D339" s="2">
        <v>0</v>
      </c>
      <c r="E339" s="2">
        <v>0</v>
      </c>
      <c r="F339" s="32" t="e">
        <f t="shared" si="28"/>
        <v>#DIV/0!</v>
      </c>
      <c r="G339" s="3">
        <f t="shared" si="27"/>
        <v>0</v>
      </c>
      <c r="H339" s="3">
        <f t="shared" si="27"/>
        <v>0</v>
      </c>
      <c r="J339" s="7"/>
      <c r="K339" s="123"/>
      <c r="L339" s="124"/>
    </row>
    <row r="340" spans="1:14" x14ac:dyDescent="0.25">
      <c r="A340" s="28" t="str">
        <f>_xlfn.XLOOKUP(P!C340,'Banco de Dados'!$B$3:$B$274,'Banco de Dados'!$K$3:$K$274,"")</f>
        <v/>
      </c>
      <c r="B340" s="2">
        <v>0</v>
      </c>
      <c r="C340" s="2">
        <v>0</v>
      </c>
      <c r="D340" s="2">
        <v>0</v>
      </c>
      <c r="E340" s="2">
        <v>0</v>
      </c>
      <c r="F340" s="32" t="e">
        <f t="shared" si="28"/>
        <v>#DIV/0!</v>
      </c>
      <c r="G340" s="3">
        <f t="shared" si="27"/>
        <v>0</v>
      </c>
      <c r="H340" s="3">
        <f t="shared" si="27"/>
        <v>0</v>
      </c>
      <c r="J340" s="7"/>
    </row>
    <row r="341" spans="1:14" x14ac:dyDescent="0.25">
      <c r="A341" s="28" t="str">
        <f>_xlfn.XLOOKUP(P!C341,'Banco de Dados'!$B$3:$B$274,'Banco de Dados'!$K$3:$K$274,"")</f>
        <v/>
      </c>
      <c r="B341" s="2">
        <v>0</v>
      </c>
      <c r="C341" s="2">
        <v>0</v>
      </c>
      <c r="D341" s="2">
        <v>0</v>
      </c>
      <c r="E341" s="2">
        <v>0</v>
      </c>
      <c r="F341" s="32" t="e">
        <f t="shared" si="28"/>
        <v>#DIV/0!</v>
      </c>
      <c r="G341" s="3">
        <f t="shared" si="27"/>
        <v>0</v>
      </c>
      <c r="H341" s="3">
        <f t="shared" si="27"/>
        <v>0</v>
      </c>
      <c r="J341" s="7"/>
    </row>
    <row r="342" spans="1:14" x14ac:dyDescent="0.25">
      <c r="A342" s="28" t="str">
        <f>_xlfn.XLOOKUP(P!C342,'Banco de Dados'!$B$3:$B$274,'Banco de Dados'!$K$3:$K$274,"")</f>
        <v/>
      </c>
      <c r="B342" s="2">
        <v>0</v>
      </c>
      <c r="C342" s="2">
        <v>0</v>
      </c>
      <c r="D342" s="2">
        <v>0</v>
      </c>
      <c r="E342" s="2">
        <v>0</v>
      </c>
      <c r="F342" s="32" t="e">
        <f t="shared" si="28"/>
        <v>#DIV/0!</v>
      </c>
      <c r="G342" s="3">
        <f t="shared" ref="G342:H344" si="29">D342*$E$312</f>
        <v>0</v>
      </c>
      <c r="H342" s="3">
        <f t="shared" si="29"/>
        <v>0</v>
      </c>
      <c r="J342" s="7"/>
    </row>
    <row r="343" spans="1:14" x14ac:dyDescent="0.25">
      <c r="A343" s="28" t="str">
        <f>_xlfn.XLOOKUP(P!C343,'Banco de Dados'!$B$3:$B$274,'Banco de Dados'!$K$3:$K$274,"")</f>
        <v/>
      </c>
      <c r="B343" s="2">
        <v>0</v>
      </c>
      <c r="C343" s="2">
        <v>0</v>
      </c>
      <c r="D343" s="2">
        <v>0</v>
      </c>
      <c r="E343" s="2">
        <v>0</v>
      </c>
      <c r="F343" s="32" t="e">
        <f t="shared" si="28"/>
        <v>#DIV/0!</v>
      </c>
      <c r="G343" s="3">
        <f t="shared" si="29"/>
        <v>0</v>
      </c>
      <c r="H343" s="3">
        <f t="shared" si="29"/>
        <v>0</v>
      </c>
      <c r="J343" s="7"/>
    </row>
    <row r="344" spans="1:14" x14ac:dyDescent="0.25">
      <c r="A344" s="28" t="str">
        <f>_xlfn.XLOOKUP(P!C344,'Banco de Dados'!$B$3:$B$274,'Banco de Dados'!$K$3:$K$274,"")</f>
        <v/>
      </c>
      <c r="B344" s="2">
        <v>0</v>
      </c>
      <c r="C344" s="2">
        <v>0</v>
      </c>
      <c r="D344" s="2">
        <v>0</v>
      </c>
      <c r="E344" s="2">
        <v>0</v>
      </c>
      <c r="F344" s="32" t="e">
        <f t="shared" si="28"/>
        <v>#DIV/0!</v>
      </c>
      <c r="G344" s="3">
        <f t="shared" si="29"/>
        <v>0</v>
      </c>
      <c r="H344" s="3">
        <f t="shared" si="29"/>
        <v>0</v>
      </c>
      <c r="J344" s="7"/>
    </row>
    <row r="345" spans="1:14" x14ac:dyDescent="0.25">
      <c r="A345" s="21"/>
      <c r="B345" s="21"/>
      <c r="C345" s="21"/>
      <c r="D345" s="21"/>
      <c r="E345" s="21"/>
      <c r="F345" s="77"/>
      <c r="G345" s="21"/>
      <c r="H345" s="21"/>
      <c r="J345" s="21"/>
      <c r="K345" s="21"/>
      <c r="L345" s="21"/>
      <c r="M345" s="21"/>
      <c r="N345" s="21"/>
    </row>
    <row r="346" spans="1:14" ht="15.75" x14ac:dyDescent="0.25">
      <c r="A346" s="36" t="str">
        <f>'Nome das Amostras'!A14</f>
        <v>al</v>
      </c>
      <c r="B346" s="164" t="str">
        <f>VLOOKUP(A346,'Nome das Amostras'!$A$3:$D$28,2,FALSE)</f>
        <v>R11</v>
      </c>
      <c r="C346" s="164"/>
      <c r="D346" s="51" t="s">
        <v>65</v>
      </c>
      <c r="E346" s="53">
        <f>'Banco de Dados'!$O$13/'Banco de Dados'!CG13</f>
        <v>0.75309992706053974</v>
      </c>
      <c r="F346" s="74"/>
      <c r="G346" s="3"/>
      <c r="H346" s="3"/>
      <c r="J346" s="7"/>
    </row>
    <row r="347" spans="1:14" ht="15.75" x14ac:dyDescent="0.25">
      <c r="A347" s="107" t="s">
        <v>1</v>
      </c>
      <c r="B347" s="107" t="s">
        <v>0</v>
      </c>
      <c r="C347" s="107" t="s">
        <v>212</v>
      </c>
      <c r="D347" s="107" t="s">
        <v>209</v>
      </c>
      <c r="E347" s="107" t="s">
        <v>213</v>
      </c>
      <c r="F347" s="76" t="s">
        <v>219</v>
      </c>
      <c r="G347" s="54" t="s">
        <v>140</v>
      </c>
      <c r="H347" s="54" t="s">
        <v>66</v>
      </c>
      <c r="J347" s="7"/>
      <c r="K347" s="72" t="str">
        <f>A346</f>
        <v>al</v>
      </c>
      <c r="L347" s="55" t="s">
        <v>215</v>
      </c>
      <c r="M347" s="41" t="str">
        <f>$A$1</f>
        <v>Manganês</v>
      </c>
      <c r="N347" s="3"/>
    </row>
    <row r="348" spans="1:14" x14ac:dyDescent="0.25">
      <c r="A348" s="28" t="str">
        <f>_xlfn.XLOOKUP(P!C348,'Banco de Dados'!$B$3:$B$274,'Banco de Dados'!$K$3:$K$274,"")</f>
        <v>Si</v>
      </c>
      <c r="B348" s="2" cm="1">
        <f t="array" ref="B348:E378">Dados!CC5:CF35</f>
        <v>14</v>
      </c>
      <c r="C348" s="2">
        <v>1740</v>
      </c>
      <c r="D348" s="2">
        <v>11218</v>
      </c>
      <c r="E348" s="2">
        <v>130</v>
      </c>
      <c r="F348" s="32">
        <f>(E348*100)/D348</f>
        <v>1.1588518452487073</v>
      </c>
      <c r="G348" s="3">
        <f t="shared" ref="G348:H375" si="30">D348*$E$346</f>
        <v>8448.2749817651347</v>
      </c>
      <c r="H348" s="3">
        <f t="shared" si="30"/>
        <v>97.902990517870165</v>
      </c>
      <c r="J348" s="7"/>
      <c r="K348" s="5" t="s">
        <v>210</v>
      </c>
      <c r="L348" s="5"/>
      <c r="M348" s="5" t="s">
        <v>211</v>
      </c>
    </row>
    <row r="349" spans="1:14" x14ac:dyDescent="0.25">
      <c r="A349" s="28" t="str">
        <f>_xlfn.XLOOKUP(P!C349,'Banco de Dados'!$B$3:$B$274,'Banco de Dados'!$K$3:$K$274,"")</f>
        <v>P</v>
      </c>
      <c r="B349" s="2">
        <v>15</v>
      </c>
      <c r="C349" s="2">
        <v>2013</v>
      </c>
      <c r="D349" s="2">
        <v>1186</v>
      </c>
      <c r="E349" s="2">
        <v>81</v>
      </c>
      <c r="F349" s="32">
        <f t="shared" ref="F349:F378" si="31">(E349*100)/D349</f>
        <v>6.8296795952782459</v>
      </c>
      <c r="G349" s="3">
        <f t="shared" si="30"/>
        <v>893.17651349380014</v>
      </c>
      <c r="H349" s="3">
        <f t="shared" si="30"/>
        <v>61.001094091903717</v>
      </c>
      <c r="J349" s="7"/>
      <c r="K349" s="6">
        <f>_xlfn.XLOOKUP($B$4,A348:A375,G348:G375,"")</f>
        <v>4550.2297592997811</v>
      </c>
      <c r="L349" s="6"/>
      <c r="M349" s="6">
        <f>_xlfn.XLOOKUP($B$4,A348:A375,H348:H375,"")</f>
        <v>125.76768781911014</v>
      </c>
    </row>
    <row r="350" spans="1:14" x14ac:dyDescent="0.25">
      <c r="A350" s="28" t="str">
        <f>_xlfn.XLOOKUP(P!C350,'Banco de Dados'!$B$3:$B$274,'Banco de Dados'!$K$3:$K$274,"")</f>
        <v>S</v>
      </c>
      <c r="B350" s="2">
        <v>16</v>
      </c>
      <c r="C350" s="2">
        <v>2307</v>
      </c>
      <c r="D350" s="2">
        <v>2535</v>
      </c>
      <c r="E350" s="2">
        <v>95</v>
      </c>
      <c r="F350" s="32">
        <f t="shared" si="31"/>
        <v>3.747534516765286</v>
      </c>
      <c r="G350" s="3">
        <f t="shared" si="30"/>
        <v>1909.1083150984682</v>
      </c>
      <c r="H350" s="3">
        <f t="shared" si="30"/>
        <v>71.544493070751273</v>
      </c>
      <c r="J350" s="7"/>
    </row>
    <row r="351" spans="1:14" ht="15.75" x14ac:dyDescent="0.25">
      <c r="A351" s="28" t="str">
        <f>_xlfn.XLOOKUP(P!C351,'Banco de Dados'!$B$3:$B$274,'Banco de Dados'!$K$3:$K$274,"")</f>
        <v>Cl</v>
      </c>
      <c r="B351" s="2">
        <v>17</v>
      </c>
      <c r="C351" s="2">
        <v>2622</v>
      </c>
      <c r="D351" s="2">
        <v>6433</v>
      </c>
      <c r="E351" s="2">
        <v>150</v>
      </c>
      <c r="F351" s="32">
        <f t="shared" si="31"/>
        <v>2.3317270324887298</v>
      </c>
      <c r="G351" s="3">
        <f t="shared" si="30"/>
        <v>4844.6918307804517</v>
      </c>
      <c r="H351" s="3">
        <f t="shared" si="30"/>
        <v>112.96498905908096</v>
      </c>
      <c r="K351" s="165" t="s">
        <v>67</v>
      </c>
      <c r="L351" s="166"/>
      <c r="M351" s="167"/>
      <c r="N351"/>
    </row>
    <row r="352" spans="1:14" x14ac:dyDescent="0.25">
      <c r="A352" s="28" t="str">
        <f>_xlfn.XLOOKUP(P!C352,'Banco de Dados'!$B$3:$B$274,'Banco de Dados'!$K$3:$K$274,"")</f>
        <v>Ar</v>
      </c>
      <c r="B352" s="2">
        <v>18</v>
      </c>
      <c r="C352" s="2">
        <v>2957</v>
      </c>
      <c r="D352" s="2">
        <v>5484</v>
      </c>
      <c r="E352" s="2">
        <v>190</v>
      </c>
      <c r="F352" s="32">
        <f t="shared" si="31"/>
        <v>3.4646243617797228</v>
      </c>
      <c r="G352" s="3">
        <f t="shared" si="30"/>
        <v>4130</v>
      </c>
      <c r="H352" s="3">
        <f t="shared" si="30"/>
        <v>143.08898614150255</v>
      </c>
      <c r="J352" s="7"/>
      <c r="K352" s="104" t="s">
        <v>240</v>
      </c>
      <c r="L352" s="39"/>
      <c r="M352" s="106" t="s">
        <v>209</v>
      </c>
    </row>
    <row r="353" spans="1:14" x14ac:dyDescent="0.25">
      <c r="A353" s="28" t="str">
        <f>_xlfn.XLOOKUP(P!C353,'Banco de Dados'!$B$3:$B$274,'Banco de Dados'!$K$3:$K$274,"")</f>
        <v>K</v>
      </c>
      <c r="B353" s="2">
        <v>19</v>
      </c>
      <c r="C353" s="2">
        <v>3313</v>
      </c>
      <c r="D353" s="2">
        <v>44743</v>
      </c>
      <c r="E353" s="2">
        <v>248</v>
      </c>
      <c r="F353" s="32">
        <f t="shared" si="31"/>
        <v>0.55427664662628795</v>
      </c>
      <c r="G353" s="3">
        <f t="shared" si="30"/>
        <v>33695.950036469731</v>
      </c>
      <c r="H353" s="3">
        <f t="shared" si="30"/>
        <v>186.76878191101386</v>
      </c>
      <c r="J353" s="58" t="s">
        <v>38</v>
      </c>
      <c r="K353" s="59">
        <f>$L$9</f>
        <v>246.3</v>
      </c>
      <c r="L353" s="60"/>
      <c r="M353" s="61">
        <f>$M$11</f>
        <v>6728</v>
      </c>
      <c r="N353" s="60"/>
    </row>
    <row r="354" spans="1:14" x14ac:dyDescent="0.25">
      <c r="A354" s="28" t="str">
        <f>_xlfn.XLOOKUP(P!C354,'Banco de Dados'!$B$3:$B$274,'Banco de Dados'!$K$3:$K$274,"")</f>
        <v>Ca</v>
      </c>
      <c r="B354" s="2">
        <v>20</v>
      </c>
      <c r="C354" s="2">
        <v>3691</v>
      </c>
      <c r="D354" s="2">
        <v>19867</v>
      </c>
      <c r="E354" s="2">
        <v>183</v>
      </c>
      <c r="F354" s="32">
        <f t="shared" si="31"/>
        <v>0.92112548447173703</v>
      </c>
      <c r="G354" s="3">
        <f t="shared" si="30"/>
        <v>14961.836250911743</v>
      </c>
      <c r="H354" s="3">
        <f t="shared" si="30"/>
        <v>137.81728665207876</v>
      </c>
      <c r="J354" s="2"/>
      <c r="K354" s="18"/>
      <c r="L354" s="2" t="s">
        <v>70</v>
      </c>
      <c r="M354" s="19"/>
    </row>
    <row r="355" spans="1:14" x14ac:dyDescent="0.25">
      <c r="A355" s="28" t="str">
        <f>_xlfn.XLOOKUP(P!C355,'Banco de Dados'!$B$3:$B$274,'Banco de Dados'!$K$3:$K$274,"")</f>
        <v>Ti</v>
      </c>
      <c r="B355" s="2">
        <v>22</v>
      </c>
      <c r="C355" s="2">
        <v>4509</v>
      </c>
      <c r="D355" s="2">
        <v>17882</v>
      </c>
      <c r="E355" s="2">
        <v>172</v>
      </c>
      <c r="F355" s="32">
        <f t="shared" si="31"/>
        <v>0.96186108936360581</v>
      </c>
      <c r="G355" s="3">
        <f t="shared" si="30"/>
        <v>13466.932895696571</v>
      </c>
      <c r="H355" s="3">
        <f t="shared" si="30"/>
        <v>129.53318745441283</v>
      </c>
      <c r="J355" s="58" t="s">
        <v>69</v>
      </c>
      <c r="K355" s="62" t="s">
        <v>71</v>
      </c>
      <c r="L355" s="63"/>
      <c r="M355" s="64">
        <f>K349</f>
        <v>4550.2297592997811</v>
      </c>
      <c r="N355" s="60"/>
    </row>
    <row r="356" spans="1:14" x14ac:dyDescent="0.25">
      <c r="A356" s="28" t="str">
        <f>_xlfn.XLOOKUP(P!C356,'Banco de Dados'!$B$3:$B$274,'Banco de Dados'!$K$3:$K$274,"")</f>
        <v>Cr</v>
      </c>
      <c r="B356" s="2">
        <v>24</v>
      </c>
      <c r="C356" s="2">
        <v>5412</v>
      </c>
      <c r="D356" s="2">
        <v>6609</v>
      </c>
      <c r="E356" s="2">
        <v>155</v>
      </c>
      <c r="F356" s="32">
        <f t="shared" si="31"/>
        <v>2.3452867302163716</v>
      </c>
      <c r="G356" s="3">
        <f t="shared" si="30"/>
        <v>4977.2374179431072</v>
      </c>
      <c r="H356" s="3">
        <f t="shared" si="30"/>
        <v>116.73048869438367</v>
      </c>
      <c r="J356" s="7"/>
    </row>
    <row r="357" spans="1:14" ht="15.75" x14ac:dyDescent="0.25">
      <c r="A357" s="28" t="str">
        <f>_xlfn.XLOOKUP(P!C357,'Banco de Dados'!$B$3:$B$274,'Banco de Dados'!$K$3:$K$274,"")</f>
        <v>Mn</v>
      </c>
      <c r="B357" s="2">
        <v>25</v>
      </c>
      <c r="C357" s="2">
        <v>5895</v>
      </c>
      <c r="D357" s="2">
        <v>6042</v>
      </c>
      <c r="E357" s="2">
        <v>167</v>
      </c>
      <c r="F357" s="32">
        <f t="shared" si="31"/>
        <v>2.7639854352863291</v>
      </c>
      <c r="G357" s="3">
        <f t="shared" si="30"/>
        <v>4550.2297592997811</v>
      </c>
      <c r="H357" s="3">
        <f t="shared" si="30"/>
        <v>125.76768781911014</v>
      </c>
      <c r="J357" s="7"/>
      <c r="K357" s="165" t="s">
        <v>218</v>
      </c>
      <c r="L357" s="166"/>
      <c r="M357" s="167"/>
    </row>
    <row r="358" spans="1:14" x14ac:dyDescent="0.25">
      <c r="A358" s="28" t="str">
        <f>_xlfn.XLOOKUP(P!C358,'Banco de Dados'!$B$3:$B$274,'Banco de Dados'!$K$3:$K$274,"")</f>
        <v>Fe</v>
      </c>
      <c r="B358" s="2">
        <v>26</v>
      </c>
      <c r="C358" s="2">
        <v>6399</v>
      </c>
      <c r="D358" s="2">
        <v>351045</v>
      </c>
      <c r="E358" s="2">
        <v>583</v>
      </c>
      <c r="F358" s="32">
        <f t="shared" si="31"/>
        <v>0.16607557435656398</v>
      </c>
      <c r="G358" s="3">
        <f t="shared" si="30"/>
        <v>264371.96389496716</v>
      </c>
      <c r="H358" s="3">
        <f t="shared" si="30"/>
        <v>439.05725747629469</v>
      </c>
      <c r="J358" s="7"/>
      <c r="K358" s="104" t="s">
        <v>236</v>
      </c>
      <c r="L358" s="108">
        <f>K349</f>
        <v>4550.2297592997811</v>
      </c>
      <c r="M358" s="109">
        <f>M349</f>
        <v>125.76768781911014</v>
      </c>
    </row>
    <row r="359" spans="1:14" x14ac:dyDescent="0.25">
      <c r="A359" s="28" t="str">
        <f>_xlfn.XLOOKUP(P!C359,'Banco de Dados'!$B$3:$B$274,'Banco de Dados'!$K$3:$K$274,"")</f>
        <v>Ni</v>
      </c>
      <c r="B359" s="2">
        <v>28</v>
      </c>
      <c r="C359" s="2">
        <v>7472</v>
      </c>
      <c r="D359" s="2">
        <v>3042</v>
      </c>
      <c r="E359" s="2">
        <v>240</v>
      </c>
      <c r="F359" s="32">
        <f t="shared" si="31"/>
        <v>7.8895463510848129</v>
      </c>
      <c r="G359" s="3">
        <f t="shared" si="30"/>
        <v>2290.9299781181617</v>
      </c>
      <c r="H359" s="3">
        <f t="shared" si="30"/>
        <v>180.74398249452955</v>
      </c>
      <c r="J359" s="7"/>
      <c r="K359" s="104" t="s">
        <v>237</v>
      </c>
      <c r="L359" s="105">
        <f>$L$9</f>
        <v>246.3</v>
      </c>
      <c r="M359" s="106">
        <f>$L$10</f>
        <v>7.1</v>
      </c>
    </row>
    <row r="360" spans="1:14" x14ac:dyDescent="0.25">
      <c r="A360" s="28" t="str">
        <f>_xlfn.XLOOKUP(P!C360,'Banco de Dados'!$B$3:$B$274,'Banco de Dados'!$K$3:$K$274,"")</f>
        <v>Cu</v>
      </c>
      <c r="B360" s="2">
        <v>29</v>
      </c>
      <c r="C360" s="2">
        <v>8041</v>
      </c>
      <c r="D360" s="2">
        <v>668</v>
      </c>
      <c r="E360" s="2">
        <v>242</v>
      </c>
      <c r="F360" s="32">
        <f t="shared" si="31"/>
        <v>36.227544910179638</v>
      </c>
      <c r="G360" s="3">
        <f t="shared" si="30"/>
        <v>503.07075127644055</v>
      </c>
      <c r="H360" s="3">
        <f t="shared" si="30"/>
        <v>182.25018234865061</v>
      </c>
      <c r="J360" s="7"/>
      <c r="K360" s="104" t="s">
        <v>238</v>
      </c>
      <c r="L360" s="105">
        <f>$M$11</f>
        <v>6728</v>
      </c>
      <c r="M360" s="106">
        <f>$M$12</f>
        <v>153</v>
      </c>
    </row>
    <row r="361" spans="1:14" x14ac:dyDescent="0.25">
      <c r="A361" s="28" t="str">
        <f>_xlfn.XLOOKUP(P!C361,'Banco de Dados'!$B$3:$B$274,'Banco de Dados'!$K$3:$K$274,"")</f>
        <v>Zn</v>
      </c>
      <c r="B361" s="2">
        <v>30</v>
      </c>
      <c r="C361" s="2">
        <v>8631</v>
      </c>
      <c r="D361" s="2">
        <v>1510</v>
      </c>
      <c r="E361" s="2">
        <v>244</v>
      </c>
      <c r="F361" s="32">
        <f t="shared" si="31"/>
        <v>16.158940397350992</v>
      </c>
      <c r="G361" s="3">
        <f t="shared" si="30"/>
        <v>1137.1808898614149</v>
      </c>
      <c r="H361" s="3">
        <f t="shared" si="30"/>
        <v>183.7563822027717</v>
      </c>
      <c r="J361" s="7"/>
      <c r="K361" s="69" t="s">
        <v>217</v>
      </c>
      <c r="L361" s="110">
        <f>SQRT(((M358/L358)^2)+((M359/L359)^2)+((M360/L360)^2))</f>
        <v>4.5957368065953887E-2</v>
      </c>
      <c r="M361" s="71" t="str">
        <f>M370</f>
        <v>mg/kg</v>
      </c>
    </row>
    <row r="362" spans="1:14" x14ac:dyDescent="0.25">
      <c r="A362" s="28" t="str">
        <f>_xlfn.XLOOKUP(P!C362,'Banco de Dados'!$B$3:$B$274,'Banco de Dados'!$K$3:$K$274,"")</f>
        <v>Zr</v>
      </c>
      <c r="B362" s="2">
        <v>40</v>
      </c>
      <c r="C362" s="2">
        <v>15746</v>
      </c>
      <c r="D362" s="2">
        <v>1010</v>
      </c>
      <c r="E362" s="2">
        <v>181</v>
      </c>
      <c r="F362" s="32">
        <f t="shared" si="31"/>
        <v>17.920792079207921</v>
      </c>
      <c r="G362" s="3">
        <f t="shared" si="30"/>
        <v>760.63092633114513</v>
      </c>
      <c r="H362" s="3">
        <f t="shared" si="30"/>
        <v>136.3110867979577</v>
      </c>
      <c r="J362" s="7"/>
    </row>
    <row r="363" spans="1:14" x14ac:dyDescent="0.25">
      <c r="A363" s="28" t="str">
        <f>_xlfn.XLOOKUP(P!C363,'Banco de Dados'!$B$3:$B$274,'Banco de Dados'!$K$3:$K$274,"")</f>
        <v>Rh</v>
      </c>
      <c r="B363" s="2">
        <v>45</v>
      </c>
      <c r="C363" s="2">
        <v>20167</v>
      </c>
      <c r="D363" s="2">
        <v>2002</v>
      </c>
      <c r="E363" s="2">
        <v>144</v>
      </c>
      <c r="F363" s="32">
        <f t="shared" si="31"/>
        <v>7.1928071928071926</v>
      </c>
      <c r="G363" s="3">
        <f t="shared" si="30"/>
        <v>1507.7060539752006</v>
      </c>
      <c r="H363" s="3">
        <f t="shared" si="30"/>
        <v>108.44638949671773</v>
      </c>
      <c r="J363" s="7"/>
    </row>
    <row r="364" spans="1:14" x14ac:dyDescent="0.25">
      <c r="A364" s="28" t="str">
        <f>_xlfn.XLOOKUP(P!C364,'Banco de Dados'!$B$3:$B$274,'Banco de Dados'!$K$3:$K$274,"")</f>
        <v>Rh</v>
      </c>
      <c r="B364" s="2">
        <v>45</v>
      </c>
      <c r="C364" s="2">
        <v>2696</v>
      </c>
      <c r="D364" s="2">
        <v>16940</v>
      </c>
      <c r="E364" s="2">
        <v>142</v>
      </c>
      <c r="F364" s="32">
        <f t="shared" si="31"/>
        <v>0.83825265643447466</v>
      </c>
      <c r="G364" s="3">
        <f t="shared" si="30"/>
        <v>12757.512764405543</v>
      </c>
      <c r="H364" s="3">
        <f t="shared" si="30"/>
        <v>106.94018964259665</v>
      </c>
      <c r="J364" s="7"/>
    </row>
    <row r="365" spans="1:14" x14ac:dyDescent="0.25">
      <c r="A365" s="28" t="str">
        <f>_xlfn.XLOOKUP(P!C365,'Banco de Dados'!$B$3:$B$274,'Banco de Dados'!$K$3:$K$274,"")</f>
        <v/>
      </c>
      <c r="B365" s="2">
        <v>0</v>
      </c>
      <c r="C365" s="2">
        <v>0</v>
      </c>
      <c r="D365" s="2">
        <v>0</v>
      </c>
      <c r="E365" s="2">
        <v>0</v>
      </c>
      <c r="F365" s="32" t="e">
        <f t="shared" si="31"/>
        <v>#DIV/0!</v>
      </c>
      <c r="G365" s="3">
        <f t="shared" si="30"/>
        <v>0</v>
      </c>
      <c r="H365" s="3">
        <f t="shared" si="30"/>
        <v>0</v>
      </c>
      <c r="J365" s="7"/>
    </row>
    <row r="366" spans="1:14" x14ac:dyDescent="0.25">
      <c r="A366" s="28" t="str">
        <f>_xlfn.XLOOKUP(P!C366,'Banco de Dados'!$B$3:$B$274,'Banco de Dados'!$K$3:$K$274,"")</f>
        <v/>
      </c>
      <c r="B366" s="2">
        <v>0</v>
      </c>
      <c r="C366" s="2">
        <v>0</v>
      </c>
      <c r="D366" s="2">
        <v>0</v>
      </c>
      <c r="E366" s="2">
        <v>0</v>
      </c>
      <c r="F366" s="32" t="e">
        <f t="shared" si="31"/>
        <v>#DIV/0!</v>
      </c>
      <c r="G366" s="3">
        <f t="shared" si="30"/>
        <v>0</v>
      </c>
      <c r="H366" s="3">
        <f t="shared" si="30"/>
        <v>0</v>
      </c>
      <c r="J366" s="7"/>
    </row>
    <row r="367" spans="1:14" x14ac:dyDescent="0.25">
      <c r="A367" s="28" t="str">
        <f>_xlfn.XLOOKUP(P!C367,'Banco de Dados'!$B$3:$B$274,'Banco de Dados'!$K$3:$K$274,"")</f>
        <v/>
      </c>
      <c r="B367" s="2">
        <v>0</v>
      </c>
      <c r="C367" s="2">
        <v>0</v>
      </c>
      <c r="D367" s="2">
        <v>0</v>
      </c>
      <c r="E367" s="2">
        <v>0</v>
      </c>
      <c r="F367" s="32" t="e">
        <f t="shared" si="31"/>
        <v>#DIV/0!</v>
      </c>
      <c r="G367" s="3">
        <f t="shared" si="30"/>
        <v>0</v>
      </c>
      <c r="H367" s="3">
        <f t="shared" si="30"/>
        <v>0</v>
      </c>
      <c r="J367" s="7"/>
    </row>
    <row r="368" spans="1:14" x14ac:dyDescent="0.25">
      <c r="A368" s="28" t="str">
        <f>_xlfn.XLOOKUP(P!C368,'Banco de Dados'!$B$3:$B$274,'Banco de Dados'!$K$3:$K$274,"")</f>
        <v/>
      </c>
      <c r="B368" s="2">
        <v>0</v>
      </c>
      <c r="C368" s="2">
        <v>0</v>
      </c>
      <c r="D368" s="2">
        <v>0</v>
      </c>
      <c r="E368" s="17">
        <v>0</v>
      </c>
      <c r="F368" s="32" t="e">
        <f t="shared" si="31"/>
        <v>#DIV/0!</v>
      </c>
      <c r="G368" s="3">
        <f t="shared" si="30"/>
        <v>0</v>
      </c>
      <c r="H368" s="3">
        <f t="shared" si="30"/>
        <v>0</v>
      </c>
      <c r="J368" s="7"/>
    </row>
    <row r="369" spans="1:14" ht="15.75" x14ac:dyDescent="0.25">
      <c r="A369" s="28" t="str">
        <f>_xlfn.XLOOKUP(P!C369,'Banco de Dados'!$B$3:$B$274,'Banco de Dados'!$K$3:$K$274,"")</f>
        <v/>
      </c>
      <c r="B369" s="2">
        <v>0</v>
      </c>
      <c r="C369" s="2">
        <v>0</v>
      </c>
      <c r="D369" s="2">
        <v>0</v>
      </c>
      <c r="E369" s="2">
        <v>0</v>
      </c>
      <c r="F369" s="32" t="e">
        <f t="shared" si="31"/>
        <v>#DIV/0!</v>
      </c>
      <c r="G369" s="3">
        <f t="shared" si="30"/>
        <v>0</v>
      </c>
      <c r="H369" s="3">
        <f t="shared" si="30"/>
        <v>0</v>
      </c>
      <c r="J369" s="7"/>
      <c r="K369" s="101" t="s">
        <v>216</v>
      </c>
      <c r="L369" s="102" t="str">
        <f>K347</f>
        <v>al</v>
      </c>
      <c r="M369" s="103" t="str">
        <f>M347</f>
        <v>Manganês</v>
      </c>
    </row>
    <row r="370" spans="1:14" x14ac:dyDescent="0.25">
      <c r="A370" s="28" t="str">
        <f>_xlfn.XLOOKUP(P!C370,'Banco de Dados'!$B$3:$B$274,'Banco de Dados'!$K$3:$K$274,"")</f>
        <v/>
      </c>
      <c r="B370" s="2">
        <v>0</v>
      </c>
      <c r="C370" s="2">
        <v>0</v>
      </c>
      <c r="D370" s="2">
        <v>0</v>
      </c>
      <c r="E370" s="2">
        <v>0</v>
      </c>
      <c r="F370" s="32" t="e">
        <f t="shared" si="31"/>
        <v>#DIV/0!</v>
      </c>
      <c r="G370" s="3">
        <f t="shared" si="30"/>
        <v>0</v>
      </c>
      <c r="H370" s="3">
        <f t="shared" si="30"/>
        <v>0</v>
      </c>
      <c r="J370" s="7"/>
      <c r="K370" s="68" t="s">
        <v>68</v>
      </c>
      <c r="L370" s="29">
        <f>(K353*M355)/M353</f>
        <v>166.57574163429493</v>
      </c>
      <c r="M370" s="66" t="str">
        <f>$M$9</f>
        <v>mg/kg</v>
      </c>
    </row>
    <row r="371" spans="1:14" x14ac:dyDescent="0.25">
      <c r="A371" s="28" t="str">
        <f>_xlfn.XLOOKUP(P!C371,'Banco de Dados'!$B$3:$B$274,'Banco de Dados'!$K$3:$K$274,"")</f>
        <v/>
      </c>
      <c r="B371" s="2">
        <v>0</v>
      </c>
      <c r="C371" s="2">
        <v>0</v>
      </c>
      <c r="D371" s="2">
        <v>0</v>
      </c>
      <c r="E371" s="2">
        <v>0</v>
      </c>
      <c r="F371" s="32" t="e">
        <f t="shared" si="31"/>
        <v>#DIV/0!</v>
      </c>
      <c r="G371" s="3">
        <f t="shared" si="30"/>
        <v>0</v>
      </c>
      <c r="H371" s="3">
        <f t="shared" si="30"/>
        <v>0</v>
      </c>
      <c r="J371" s="7"/>
      <c r="K371" s="111" t="s">
        <v>246</v>
      </c>
      <c r="L371" s="126">
        <f>SQRT(((M358/L358)^2)+((M359/L359)^2)+((M360/L360)^2))</f>
        <v>4.5957368065953887E-2</v>
      </c>
      <c r="M371" s="66"/>
    </row>
    <row r="372" spans="1:14" x14ac:dyDescent="0.25">
      <c r="A372" s="28" t="str">
        <f>_xlfn.XLOOKUP(P!C372,'Banco de Dados'!$B$3:$B$274,'Banco de Dados'!$K$3:$K$274,"")</f>
        <v/>
      </c>
      <c r="B372" s="2">
        <v>0</v>
      </c>
      <c r="C372" s="2">
        <v>0</v>
      </c>
      <c r="D372" s="2">
        <v>0</v>
      </c>
      <c r="E372" s="2">
        <v>0</v>
      </c>
      <c r="F372" s="32" t="e">
        <f t="shared" si="31"/>
        <v>#DIV/0!</v>
      </c>
      <c r="G372" s="3">
        <f t="shared" si="30"/>
        <v>0</v>
      </c>
      <c r="H372" s="3">
        <f t="shared" si="30"/>
        <v>0</v>
      </c>
      <c r="J372" s="7"/>
      <c r="K372" s="69" t="s">
        <v>247</v>
      </c>
      <c r="L372" s="127">
        <f>L371*L370</f>
        <v>7.6553826691465314</v>
      </c>
      <c r="M372" s="71" t="str">
        <f>$M$9</f>
        <v>mg/kg</v>
      </c>
    </row>
    <row r="373" spans="1:14" x14ac:dyDescent="0.25">
      <c r="A373" s="28" t="str">
        <f>_xlfn.XLOOKUP(P!C373,'Banco de Dados'!$B$3:$B$274,'Banco de Dados'!$K$3:$K$274,"")</f>
        <v/>
      </c>
      <c r="B373" s="2">
        <v>0</v>
      </c>
      <c r="C373" s="2">
        <v>0</v>
      </c>
      <c r="D373" s="2">
        <v>0</v>
      </c>
      <c r="E373" s="2">
        <v>0</v>
      </c>
      <c r="F373" s="32" t="e">
        <f t="shared" si="31"/>
        <v>#DIV/0!</v>
      </c>
      <c r="G373" s="3">
        <f t="shared" si="30"/>
        <v>0</v>
      </c>
      <c r="H373" s="3">
        <f t="shared" si="30"/>
        <v>0</v>
      </c>
      <c r="J373" s="7"/>
      <c r="K373" s="123"/>
      <c r="L373" s="124"/>
    </row>
    <row r="374" spans="1:14" x14ac:dyDescent="0.25">
      <c r="A374" s="28" t="str">
        <f>_xlfn.XLOOKUP(P!C374,'Banco de Dados'!$B$3:$B$274,'Banco de Dados'!$K$3:$K$274,"")</f>
        <v/>
      </c>
      <c r="B374" s="2">
        <v>0</v>
      </c>
      <c r="C374" s="2">
        <v>0</v>
      </c>
      <c r="D374" s="2">
        <v>0</v>
      </c>
      <c r="E374" s="2">
        <v>0</v>
      </c>
      <c r="F374" s="32" t="e">
        <f t="shared" si="31"/>
        <v>#DIV/0!</v>
      </c>
      <c r="G374" s="3">
        <f t="shared" si="30"/>
        <v>0</v>
      </c>
      <c r="H374" s="3">
        <f t="shared" si="30"/>
        <v>0</v>
      </c>
      <c r="J374" s="7"/>
    </row>
    <row r="375" spans="1:14" x14ac:dyDescent="0.25">
      <c r="A375" s="28" t="str">
        <f>_xlfn.XLOOKUP(P!C375,'Banco de Dados'!$B$3:$B$274,'Banco de Dados'!$K$3:$K$274,"")</f>
        <v/>
      </c>
      <c r="B375" s="2">
        <v>0</v>
      </c>
      <c r="C375" s="2">
        <v>0</v>
      </c>
      <c r="D375" s="2">
        <v>0</v>
      </c>
      <c r="E375" s="2">
        <v>0</v>
      </c>
      <c r="F375" s="32" t="e">
        <f t="shared" si="31"/>
        <v>#DIV/0!</v>
      </c>
      <c r="G375" s="3">
        <f t="shared" si="30"/>
        <v>0</v>
      </c>
      <c r="H375" s="3">
        <f t="shared" si="30"/>
        <v>0</v>
      </c>
      <c r="J375" s="7"/>
    </row>
    <row r="376" spans="1:14" x14ac:dyDescent="0.25">
      <c r="A376" s="28" t="str">
        <f>_xlfn.XLOOKUP(P!C376,'Banco de Dados'!$B$3:$B$274,'Banco de Dados'!$K$3:$K$274,"")</f>
        <v/>
      </c>
      <c r="B376" s="2">
        <v>0</v>
      </c>
      <c r="C376" s="2">
        <v>0</v>
      </c>
      <c r="D376" s="2">
        <v>0</v>
      </c>
      <c r="E376" s="2">
        <v>0</v>
      </c>
      <c r="F376" s="32" t="e">
        <f t="shared" si="31"/>
        <v>#DIV/0!</v>
      </c>
      <c r="G376" s="3">
        <f t="shared" ref="G376:H378" si="32">D376*$E$346</f>
        <v>0</v>
      </c>
      <c r="H376" s="3">
        <f t="shared" si="32"/>
        <v>0</v>
      </c>
      <c r="J376" s="7"/>
    </row>
    <row r="377" spans="1:14" x14ac:dyDescent="0.25">
      <c r="A377" s="28" t="str">
        <f>_xlfn.XLOOKUP(P!C377,'Banco de Dados'!$B$3:$B$274,'Banco de Dados'!$K$3:$K$274,"")</f>
        <v/>
      </c>
      <c r="B377" s="2">
        <v>0</v>
      </c>
      <c r="C377" s="2">
        <v>0</v>
      </c>
      <c r="D377" s="2">
        <v>0</v>
      </c>
      <c r="E377" s="2">
        <v>0</v>
      </c>
      <c r="F377" s="32" t="e">
        <f t="shared" si="31"/>
        <v>#DIV/0!</v>
      </c>
      <c r="G377" s="3">
        <f t="shared" si="32"/>
        <v>0</v>
      </c>
      <c r="H377" s="3">
        <f t="shared" si="32"/>
        <v>0</v>
      </c>
      <c r="J377" s="7"/>
    </row>
    <row r="378" spans="1:14" x14ac:dyDescent="0.25">
      <c r="A378" s="28" t="str">
        <f>_xlfn.XLOOKUP(P!C378,'Banco de Dados'!$B$3:$B$274,'Banco de Dados'!$K$3:$K$274,"")</f>
        <v/>
      </c>
      <c r="B378" s="2">
        <v>0</v>
      </c>
      <c r="C378" s="2">
        <v>0</v>
      </c>
      <c r="D378" s="2">
        <v>0</v>
      </c>
      <c r="E378" s="2">
        <v>0</v>
      </c>
      <c r="F378" s="32" t="e">
        <f t="shared" si="31"/>
        <v>#DIV/0!</v>
      </c>
      <c r="G378" s="3">
        <f t="shared" si="32"/>
        <v>0</v>
      </c>
      <c r="H378" s="3">
        <f t="shared" si="32"/>
        <v>0</v>
      </c>
      <c r="J378" s="7"/>
    </row>
    <row r="379" spans="1:14" x14ac:dyDescent="0.25">
      <c r="A379" s="21"/>
      <c r="B379" s="21"/>
      <c r="C379" s="21"/>
      <c r="D379" s="21"/>
      <c r="E379" s="21"/>
      <c r="F379" s="77"/>
      <c r="G379" s="21"/>
      <c r="H379" s="21"/>
      <c r="J379" s="21"/>
      <c r="K379" s="21"/>
      <c r="L379" s="21"/>
      <c r="M379" s="21"/>
      <c r="N379" s="21"/>
    </row>
    <row r="380" spans="1:14" ht="15.75" x14ac:dyDescent="0.25">
      <c r="A380" s="36">
        <f>'Nome das Amostras'!A15</f>
        <v>0</v>
      </c>
      <c r="B380" s="164" t="e">
        <f>VLOOKUP(A380,'Nome das Amostras'!$A$3:$D$28,2,FALSE)</f>
        <v>#N/A</v>
      </c>
      <c r="C380" s="164"/>
      <c r="D380" s="51" t="s">
        <v>65</v>
      </c>
      <c r="E380" s="53" t="e">
        <f>'Banco de Dados'!$O$13/'Banco de Dados'!CN13</f>
        <v>#VALUE!</v>
      </c>
      <c r="F380" s="74"/>
      <c r="G380" s="3"/>
      <c r="H380" s="3"/>
      <c r="J380" s="7"/>
    </row>
    <row r="381" spans="1:14" ht="15.75" x14ac:dyDescent="0.25">
      <c r="A381" s="107" t="s">
        <v>1</v>
      </c>
      <c r="B381" s="107" t="s">
        <v>0</v>
      </c>
      <c r="C381" s="107" t="s">
        <v>212</v>
      </c>
      <c r="D381" s="107" t="s">
        <v>209</v>
      </c>
      <c r="E381" s="107" t="s">
        <v>213</v>
      </c>
      <c r="F381" s="76" t="s">
        <v>219</v>
      </c>
      <c r="G381" s="54" t="s">
        <v>140</v>
      </c>
      <c r="H381" s="54" t="s">
        <v>66</v>
      </c>
      <c r="J381" s="7"/>
      <c r="K381" s="72">
        <f>A380</f>
        <v>0</v>
      </c>
      <c r="L381" s="55" t="s">
        <v>215</v>
      </c>
      <c r="M381" s="41" t="str">
        <f>$A$1</f>
        <v>Manganês</v>
      </c>
      <c r="N381" s="3"/>
    </row>
    <row r="382" spans="1:14" x14ac:dyDescent="0.25">
      <c r="A382" s="28" t="str">
        <f>_xlfn.XLOOKUP(P!C382,'Banco de Dados'!$B$3:$B$274,'Banco de Dados'!$K$3:$K$274,"")</f>
        <v/>
      </c>
      <c r="B382" s="2" cm="1">
        <f t="array" ref="B382:E412">Dados!CJ5:CM35</f>
        <v>0</v>
      </c>
      <c r="C382" s="2">
        <v>0</v>
      </c>
      <c r="D382" s="2">
        <v>0</v>
      </c>
      <c r="E382" s="2">
        <v>0</v>
      </c>
      <c r="F382" s="32" t="e">
        <f>(E382*100)/D382</f>
        <v>#DIV/0!</v>
      </c>
      <c r="G382" s="3" t="e">
        <f t="shared" ref="G382:H409" si="33">D382*$E$380</f>
        <v>#VALUE!</v>
      </c>
      <c r="H382" s="3" t="e">
        <f t="shared" si="33"/>
        <v>#VALUE!</v>
      </c>
      <c r="J382" s="7"/>
      <c r="K382" s="5" t="s">
        <v>210</v>
      </c>
      <c r="L382" s="5"/>
      <c r="M382" s="5" t="s">
        <v>211</v>
      </c>
    </row>
    <row r="383" spans="1:14" x14ac:dyDescent="0.25">
      <c r="A383" s="28" t="str">
        <f>_xlfn.XLOOKUP(P!C383,'Banco de Dados'!$B$3:$B$274,'Banco de Dados'!$K$3:$K$274,"")</f>
        <v/>
      </c>
      <c r="B383" s="2">
        <v>0</v>
      </c>
      <c r="C383" s="2">
        <v>0</v>
      </c>
      <c r="D383" s="2">
        <v>0</v>
      </c>
      <c r="E383" s="2">
        <v>0</v>
      </c>
      <c r="F383" s="32" t="e">
        <f t="shared" ref="F383:F412" si="34">(E383*100)/D383</f>
        <v>#DIV/0!</v>
      </c>
      <c r="G383" s="3" t="e">
        <f t="shared" si="33"/>
        <v>#VALUE!</v>
      </c>
      <c r="H383" s="3" t="e">
        <f t="shared" si="33"/>
        <v>#VALUE!</v>
      </c>
      <c r="J383" s="7"/>
      <c r="K383" s="6" t="str">
        <f>_xlfn.XLOOKUP($B$4,A382:A409,G382:G409,"")</f>
        <v/>
      </c>
      <c r="L383" s="6"/>
      <c r="M383" s="6" t="str">
        <f>_xlfn.XLOOKUP($B$4,A382:A409,H382:H409,"")</f>
        <v/>
      </c>
    </row>
    <row r="384" spans="1:14" x14ac:dyDescent="0.25">
      <c r="A384" s="28" t="str">
        <f>_xlfn.XLOOKUP(P!C384,'Banco de Dados'!$B$3:$B$274,'Banco de Dados'!$K$3:$K$274,"")</f>
        <v/>
      </c>
      <c r="B384" s="2">
        <v>0</v>
      </c>
      <c r="C384" s="2">
        <v>0</v>
      </c>
      <c r="D384" s="2">
        <v>0</v>
      </c>
      <c r="E384" s="2">
        <v>0</v>
      </c>
      <c r="F384" s="32" t="e">
        <f t="shared" si="34"/>
        <v>#DIV/0!</v>
      </c>
      <c r="G384" s="3" t="e">
        <f t="shared" si="33"/>
        <v>#VALUE!</v>
      </c>
      <c r="H384" s="3" t="e">
        <f t="shared" si="33"/>
        <v>#VALUE!</v>
      </c>
      <c r="J384" s="7"/>
    </row>
    <row r="385" spans="1:14" ht="15.75" x14ac:dyDescent="0.25">
      <c r="A385" s="28" t="str">
        <f>_xlfn.XLOOKUP(P!C385,'Banco de Dados'!$B$3:$B$274,'Banco de Dados'!$K$3:$K$274,"")</f>
        <v/>
      </c>
      <c r="B385" s="2">
        <v>0</v>
      </c>
      <c r="C385" s="2">
        <v>0</v>
      </c>
      <c r="D385" s="2">
        <v>0</v>
      </c>
      <c r="E385" s="2">
        <v>0</v>
      </c>
      <c r="F385" s="32" t="e">
        <f t="shared" si="34"/>
        <v>#DIV/0!</v>
      </c>
      <c r="G385" s="3" t="e">
        <f t="shared" si="33"/>
        <v>#VALUE!</v>
      </c>
      <c r="H385" s="3" t="e">
        <f t="shared" si="33"/>
        <v>#VALUE!</v>
      </c>
      <c r="K385" s="165" t="s">
        <v>67</v>
      </c>
      <c r="L385" s="166"/>
      <c r="M385" s="167"/>
      <c r="N385"/>
    </row>
    <row r="386" spans="1:14" x14ac:dyDescent="0.25">
      <c r="A386" s="28" t="str">
        <f>_xlfn.XLOOKUP(P!C386,'Banco de Dados'!$B$3:$B$274,'Banco de Dados'!$K$3:$K$274,"")</f>
        <v/>
      </c>
      <c r="B386" s="2">
        <v>0</v>
      </c>
      <c r="C386" s="2">
        <v>0</v>
      </c>
      <c r="D386" s="2">
        <v>0</v>
      </c>
      <c r="E386" s="2">
        <v>0</v>
      </c>
      <c r="F386" s="32" t="e">
        <f t="shared" si="34"/>
        <v>#DIV/0!</v>
      </c>
      <c r="G386" s="3" t="e">
        <f t="shared" si="33"/>
        <v>#VALUE!</v>
      </c>
      <c r="H386" s="3" t="e">
        <f t="shared" si="33"/>
        <v>#VALUE!</v>
      </c>
      <c r="J386" s="7"/>
      <c r="K386" s="104" t="s">
        <v>240</v>
      </c>
      <c r="L386" s="39"/>
      <c r="M386" s="106" t="s">
        <v>209</v>
      </c>
    </row>
    <row r="387" spans="1:14" x14ac:dyDescent="0.25">
      <c r="A387" s="28" t="str">
        <f>_xlfn.XLOOKUP(P!C387,'Banco de Dados'!$B$3:$B$274,'Banco de Dados'!$K$3:$K$274,"")</f>
        <v/>
      </c>
      <c r="B387" s="2">
        <v>0</v>
      </c>
      <c r="C387" s="2">
        <v>0</v>
      </c>
      <c r="D387" s="2">
        <v>0</v>
      </c>
      <c r="E387" s="2">
        <v>0</v>
      </c>
      <c r="F387" s="32" t="e">
        <f t="shared" si="34"/>
        <v>#DIV/0!</v>
      </c>
      <c r="G387" s="3" t="e">
        <f t="shared" si="33"/>
        <v>#VALUE!</v>
      </c>
      <c r="H387" s="3" t="e">
        <f t="shared" si="33"/>
        <v>#VALUE!</v>
      </c>
      <c r="J387" s="58" t="s">
        <v>38</v>
      </c>
      <c r="K387" s="59">
        <f>$L$9</f>
        <v>246.3</v>
      </c>
      <c r="L387" s="60"/>
      <c r="M387" s="61">
        <f>$M$11</f>
        <v>6728</v>
      </c>
      <c r="N387" s="60"/>
    </row>
    <row r="388" spans="1:14" x14ac:dyDescent="0.25">
      <c r="A388" s="28" t="str">
        <f>_xlfn.XLOOKUP(P!C388,'Banco de Dados'!$B$3:$B$274,'Banco de Dados'!$K$3:$K$274,"")</f>
        <v/>
      </c>
      <c r="B388" s="2">
        <v>0</v>
      </c>
      <c r="C388" s="2">
        <v>0</v>
      </c>
      <c r="D388" s="2">
        <v>0</v>
      </c>
      <c r="E388" s="2">
        <v>0</v>
      </c>
      <c r="F388" s="32" t="e">
        <f t="shared" si="34"/>
        <v>#DIV/0!</v>
      </c>
      <c r="G388" s="3" t="e">
        <f t="shared" si="33"/>
        <v>#VALUE!</v>
      </c>
      <c r="H388" s="3" t="e">
        <f t="shared" si="33"/>
        <v>#VALUE!</v>
      </c>
      <c r="J388" s="2"/>
      <c r="K388" s="18"/>
      <c r="L388" s="2" t="s">
        <v>70</v>
      </c>
      <c r="M388" s="19"/>
    </row>
    <row r="389" spans="1:14" x14ac:dyDescent="0.25">
      <c r="A389" s="28" t="str">
        <f>_xlfn.XLOOKUP(P!C389,'Banco de Dados'!$B$3:$B$274,'Banco de Dados'!$K$3:$K$274,"")</f>
        <v/>
      </c>
      <c r="B389" s="2">
        <v>0</v>
      </c>
      <c r="C389" s="2">
        <v>0</v>
      </c>
      <c r="D389" s="2">
        <v>0</v>
      </c>
      <c r="E389" s="2">
        <v>0</v>
      </c>
      <c r="F389" s="32" t="e">
        <f t="shared" si="34"/>
        <v>#DIV/0!</v>
      </c>
      <c r="G389" s="3" t="e">
        <f t="shared" si="33"/>
        <v>#VALUE!</v>
      </c>
      <c r="H389" s="3" t="e">
        <f t="shared" si="33"/>
        <v>#VALUE!</v>
      </c>
      <c r="J389" s="58" t="s">
        <v>69</v>
      </c>
      <c r="K389" s="62" t="s">
        <v>71</v>
      </c>
      <c r="L389" s="63"/>
      <c r="M389" s="64" t="str">
        <f>K383</f>
        <v/>
      </c>
      <c r="N389" s="60"/>
    </row>
    <row r="390" spans="1:14" x14ac:dyDescent="0.25">
      <c r="A390" s="28" t="str">
        <f>_xlfn.XLOOKUP(P!C390,'Banco de Dados'!$B$3:$B$274,'Banco de Dados'!$K$3:$K$274,"")</f>
        <v/>
      </c>
      <c r="B390" s="2">
        <v>0</v>
      </c>
      <c r="C390" s="2">
        <v>0</v>
      </c>
      <c r="D390" s="2">
        <v>0</v>
      </c>
      <c r="E390" s="2">
        <v>0</v>
      </c>
      <c r="F390" s="32" t="e">
        <f t="shared" si="34"/>
        <v>#DIV/0!</v>
      </c>
      <c r="G390" s="3" t="e">
        <f t="shared" si="33"/>
        <v>#VALUE!</v>
      </c>
      <c r="H390" s="3" t="e">
        <f t="shared" si="33"/>
        <v>#VALUE!</v>
      </c>
      <c r="J390" s="7"/>
    </row>
    <row r="391" spans="1:14" ht="15.75" x14ac:dyDescent="0.25">
      <c r="A391" s="28" t="str">
        <f>_xlfn.XLOOKUP(P!C391,'Banco de Dados'!$B$3:$B$274,'Banco de Dados'!$K$3:$K$274,"")</f>
        <v/>
      </c>
      <c r="B391" s="2">
        <v>0</v>
      </c>
      <c r="C391" s="2">
        <v>0</v>
      </c>
      <c r="D391" s="2">
        <v>0</v>
      </c>
      <c r="E391" s="2">
        <v>0</v>
      </c>
      <c r="F391" s="32" t="e">
        <f t="shared" si="34"/>
        <v>#DIV/0!</v>
      </c>
      <c r="G391" s="3" t="e">
        <f t="shared" si="33"/>
        <v>#VALUE!</v>
      </c>
      <c r="H391" s="3" t="e">
        <f t="shared" si="33"/>
        <v>#VALUE!</v>
      </c>
      <c r="J391" s="7"/>
      <c r="K391" s="165" t="s">
        <v>218</v>
      </c>
      <c r="L391" s="166"/>
      <c r="M391" s="167"/>
    </row>
    <row r="392" spans="1:14" x14ac:dyDescent="0.25">
      <c r="A392" s="28" t="str">
        <f>_xlfn.XLOOKUP(P!C392,'Banco de Dados'!$B$3:$B$274,'Banco de Dados'!$K$3:$K$274,"")</f>
        <v/>
      </c>
      <c r="B392" s="2">
        <v>0</v>
      </c>
      <c r="C392" s="2">
        <v>0</v>
      </c>
      <c r="D392" s="2">
        <v>0</v>
      </c>
      <c r="E392" s="2">
        <v>0</v>
      </c>
      <c r="F392" s="32" t="e">
        <f t="shared" si="34"/>
        <v>#DIV/0!</v>
      </c>
      <c r="G392" s="3" t="e">
        <f t="shared" si="33"/>
        <v>#VALUE!</v>
      </c>
      <c r="H392" s="3" t="e">
        <f t="shared" si="33"/>
        <v>#VALUE!</v>
      </c>
      <c r="J392" s="7"/>
      <c r="K392" s="104" t="s">
        <v>236</v>
      </c>
      <c r="L392" s="108" t="str">
        <f>K383</f>
        <v/>
      </c>
      <c r="M392" s="109" t="str">
        <f>M383</f>
        <v/>
      </c>
    </row>
    <row r="393" spans="1:14" x14ac:dyDescent="0.25">
      <c r="A393" s="28" t="str">
        <f>_xlfn.XLOOKUP(P!C393,'Banco de Dados'!$B$3:$B$274,'Banco de Dados'!$K$3:$K$274,"")</f>
        <v/>
      </c>
      <c r="B393" s="2">
        <v>0</v>
      </c>
      <c r="C393" s="2">
        <v>0</v>
      </c>
      <c r="D393" s="2">
        <v>0</v>
      </c>
      <c r="E393" s="2">
        <v>0</v>
      </c>
      <c r="F393" s="32" t="e">
        <f t="shared" si="34"/>
        <v>#DIV/0!</v>
      </c>
      <c r="G393" s="3" t="e">
        <f t="shared" si="33"/>
        <v>#VALUE!</v>
      </c>
      <c r="H393" s="3" t="e">
        <f t="shared" si="33"/>
        <v>#VALUE!</v>
      </c>
      <c r="J393" s="7"/>
      <c r="K393" s="104" t="s">
        <v>237</v>
      </c>
      <c r="L393" s="105">
        <f>$L$9</f>
        <v>246.3</v>
      </c>
      <c r="M393" s="106">
        <f>$L$10</f>
        <v>7.1</v>
      </c>
    </row>
    <row r="394" spans="1:14" x14ac:dyDescent="0.25">
      <c r="A394" s="28" t="str">
        <f>_xlfn.XLOOKUP(P!C394,'Banco de Dados'!$B$3:$B$274,'Banco de Dados'!$K$3:$K$274,"")</f>
        <v/>
      </c>
      <c r="B394" s="2">
        <v>0</v>
      </c>
      <c r="C394" s="2">
        <v>0</v>
      </c>
      <c r="D394" s="2">
        <v>0</v>
      </c>
      <c r="E394" s="2">
        <v>0</v>
      </c>
      <c r="F394" s="32" t="e">
        <f t="shared" si="34"/>
        <v>#DIV/0!</v>
      </c>
      <c r="G394" s="3" t="e">
        <f t="shared" si="33"/>
        <v>#VALUE!</v>
      </c>
      <c r="H394" s="3" t="e">
        <f t="shared" si="33"/>
        <v>#VALUE!</v>
      </c>
      <c r="J394" s="7"/>
      <c r="K394" s="104" t="s">
        <v>238</v>
      </c>
      <c r="L394" s="105">
        <f>$M$11</f>
        <v>6728</v>
      </c>
      <c r="M394" s="106">
        <f>$M$12</f>
        <v>153</v>
      </c>
    </row>
    <row r="395" spans="1:14" x14ac:dyDescent="0.25">
      <c r="A395" s="28" t="str">
        <f>_xlfn.XLOOKUP(P!C395,'Banco de Dados'!$B$3:$B$274,'Banco de Dados'!$K$3:$K$274,"")</f>
        <v/>
      </c>
      <c r="B395" s="2">
        <v>0</v>
      </c>
      <c r="C395" s="2">
        <v>0</v>
      </c>
      <c r="D395" s="2">
        <v>0</v>
      </c>
      <c r="E395" s="2">
        <v>0</v>
      </c>
      <c r="F395" s="32" t="e">
        <f t="shared" si="34"/>
        <v>#DIV/0!</v>
      </c>
      <c r="G395" s="3" t="e">
        <f t="shared" si="33"/>
        <v>#VALUE!</v>
      </c>
      <c r="H395" s="3" t="e">
        <f t="shared" si="33"/>
        <v>#VALUE!</v>
      </c>
      <c r="J395" s="7"/>
      <c r="K395" s="69" t="s">
        <v>217</v>
      </c>
      <c r="L395" s="110" t="e">
        <f>SQRT(((M392/L392)^2)+((M393/L393)^2)+((M394/L394)^2))</f>
        <v>#VALUE!</v>
      </c>
      <c r="M395" s="71" t="str">
        <f>M404</f>
        <v>mg/kg</v>
      </c>
    </row>
    <row r="396" spans="1:14" x14ac:dyDescent="0.25">
      <c r="A396" s="28" t="str">
        <f>_xlfn.XLOOKUP(P!C396,'Banco de Dados'!$B$3:$B$274,'Banco de Dados'!$K$3:$K$274,"")</f>
        <v/>
      </c>
      <c r="B396" s="2">
        <v>0</v>
      </c>
      <c r="C396" s="2">
        <v>0</v>
      </c>
      <c r="D396" s="2">
        <v>0</v>
      </c>
      <c r="E396" s="2">
        <v>0</v>
      </c>
      <c r="F396" s="32" t="e">
        <f t="shared" si="34"/>
        <v>#DIV/0!</v>
      </c>
      <c r="G396" s="3" t="e">
        <f t="shared" si="33"/>
        <v>#VALUE!</v>
      </c>
      <c r="H396" s="3" t="e">
        <f t="shared" si="33"/>
        <v>#VALUE!</v>
      </c>
      <c r="J396" s="7"/>
    </row>
    <row r="397" spans="1:14" x14ac:dyDescent="0.25">
      <c r="A397" s="28" t="str">
        <f>_xlfn.XLOOKUP(P!C397,'Banco de Dados'!$B$3:$B$274,'Banco de Dados'!$K$3:$K$274,"")</f>
        <v/>
      </c>
      <c r="B397" s="2">
        <v>0</v>
      </c>
      <c r="C397" s="2">
        <v>0</v>
      </c>
      <c r="D397" s="2">
        <v>0</v>
      </c>
      <c r="E397" s="2">
        <v>0</v>
      </c>
      <c r="F397" s="32" t="e">
        <f t="shared" si="34"/>
        <v>#DIV/0!</v>
      </c>
      <c r="G397" s="3" t="e">
        <f t="shared" si="33"/>
        <v>#VALUE!</v>
      </c>
      <c r="H397" s="3" t="e">
        <f t="shared" si="33"/>
        <v>#VALUE!</v>
      </c>
      <c r="J397" s="7"/>
    </row>
    <row r="398" spans="1:14" x14ac:dyDescent="0.25">
      <c r="A398" s="28" t="str">
        <f>_xlfn.XLOOKUP(P!C398,'Banco de Dados'!$B$3:$B$274,'Banco de Dados'!$K$3:$K$274,"")</f>
        <v/>
      </c>
      <c r="B398" s="2">
        <v>0</v>
      </c>
      <c r="C398" s="2">
        <v>0</v>
      </c>
      <c r="D398" s="2">
        <v>0</v>
      </c>
      <c r="E398" s="2">
        <v>0</v>
      </c>
      <c r="F398" s="32" t="e">
        <f t="shared" si="34"/>
        <v>#DIV/0!</v>
      </c>
      <c r="G398" s="3" t="e">
        <f t="shared" si="33"/>
        <v>#VALUE!</v>
      </c>
      <c r="H398" s="3" t="e">
        <f t="shared" si="33"/>
        <v>#VALUE!</v>
      </c>
      <c r="J398" s="7"/>
    </row>
    <row r="399" spans="1:14" x14ac:dyDescent="0.25">
      <c r="A399" s="28" t="str">
        <f>_xlfn.XLOOKUP(P!C399,'Banco de Dados'!$B$3:$B$274,'Banco de Dados'!$K$3:$K$274,"")</f>
        <v/>
      </c>
      <c r="B399" s="2">
        <v>0</v>
      </c>
      <c r="C399" s="2">
        <v>0</v>
      </c>
      <c r="D399" s="2">
        <v>0</v>
      </c>
      <c r="E399" s="2">
        <v>0</v>
      </c>
      <c r="F399" s="32" t="e">
        <f t="shared" si="34"/>
        <v>#DIV/0!</v>
      </c>
      <c r="G399" s="3" t="e">
        <f t="shared" si="33"/>
        <v>#VALUE!</v>
      </c>
      <c r="H399" s="3" t="e">
        <f t="shared" si="33"/>
        <v>#VALUE!</v>
      </c>
      <c r="J399" s="7"/>
    </row>
    <row r="400" spans="1:14" x14ac:dyDescent="0.25">
      <c r="A400" s="28" t="str">
        <f>_xlfn.XLOOKUP(P!C400,'Banco de Dados'!$B$3:$B$274,'Banco de Dados'!$K$3:$K$274,"")</f>
        <v/>
      </c>
      <c r="B400" s="2">
        <v>0</v>
      </c>
      <c r="C400" s="2">
        <v>0</v>
      </c>
      <c r="D400" s="2">
        <v>0</v>
      </c>
      <c r="E400" s="2">
        <v>0</v>
      </c>
      <c r="F400" s="32" t="e">
        <f t="shared" si="34"/>
        <v>#DIV/0!</v>
      </c>
      <c r="G400" s="3" t="e">
        <f t="shared" si="33"/>
        <v>#VALUE!</v>
      </c>
      <c r="H400" s="3" t="e">
        <f t="shared" si="33"/>
        <v>#VALUE!</v>
      </c>
      <c r="J400" s="7"/>
    </row>
    <row r="401" spans="1:14" x14ac:dyDescent="0.25">
      <c r="A401" s="28" t="str">
        <f>_xlfn.XLOOKUP(P!C401,'Banco de Dados'!$B$3:$B$274,'Banco de Dados'!$K$3:$K$274,"")</f>
        <v/>
      </c>
      <c r="B401" s="2">
        <v>0</v>
      </c>
      <c r="C401" s="2">
        <v>0</v>
      </c>
      <c r="D401" s="2">
        <v>0</v>
      </c>
      <c r="E401" s="2">
        <v>0</v>
      </c>
      <c r="F401" s="32" t="e">
        <f t="shared" si="34"/>
        <v>#DIV/0!</v>
      </c>
      <c r="G401" s="3" t="e">
        <f t="shared" si="33"/>
        <v>#VALUE!</v>
      </c>
      <c r="H401" s="3" t="e">
        <f t="shared" si="33"/>
        <v>#VALUE!</v>
      </c>
      <c r="J401" s="7"/>
    </row>
    <row r="402" spans="1:14" x14ac:dyDescent="0.25">
      <c r="A402" s="28" t="str">
        <f>_xlfn.XLOOKUP(P!C402,'Banco de Dados'!$B$3:$B$274,'Banco de Dados'!$K$3:$K$274,"")</f>
        <v/>
      </c>
      <c r="B402" s="2">
        <v>0</v>
      </c>
      <c r="C402" s="2">
        <v>0</v>
      </c>
      <c r="D402" s="2">
        <v>0</v>
      </c>
      <c r="E402" s="17">
        <v>0</v>
      </c>
      <c r="F402" s="32" t="e">
        <f t="shared" si="34"/>
        <v>#DIV/0!</v>
      </c>
      <c r="G402" s="3" t="e">
        <f t="shared" si="33"/>
        <v>#VALUE!</v>
      </c>
      <c r="H402" s="3" t="e">
        <f t="shared" si="33"/>
        <v>#VALUE!</v>
      </c>
      <c r="J402" s="7"/>
    </row>
    <row r="403" spans="1:14" ht="15.75" x14ac:dyDescent="0.25">
      <c r="A403" s="28" t="str">
        <f>_xlfn.XLOOKUP(P!C403,'Banco de Dados'!$B$3:$B$274,'Banco de Dados'!$K$3:$K$274,"")</f>
        <v/>
      </c>
      <c r="B403" s="2">
        <v>0</v>
      </c>
      <c r="C403" s="2">
        <v>0</v>
      </c>
      <c r="D403" s="2">
        <v>0</v>
      </c>
      <c r="E403" s="2">
        <v>0</v>
      </c>
      <c r="F403" s="32" t="e">
        <f t="shared" si="34"/>
        <v>#DIV/0!</v>
      </c>
      <c r="G403" s="3" t="e">
        <f t="shared" si="33"/>
        <v>#VALUE!</v>
      </c>
      <c r="H403" s="3" t="e">
        <f t="shared" si="33"/>
        <v>#VALUE!</v>
      </c>
      <c r="J403" s="7"/>
      <c r="K403" s="101" t="s">
        <v>216</v>
      </c>
      <c r="L403" s="102">
        <f>K381</f>
        <v>0</v>
      </c>
      <c r="M403" s="103" t="str">
        <f>M381</f>
        <v>Manganês</v>
      </c>
    </row>
    <row r="404" spans="1:14" x14ac:dyDescent="0.25">
      <c r="A404" s="28" t="str">
        <f>_xlfn.XLOOKUP(P!C404,'Banco de Dados'!$B$3:$B$274,'Banco de Dados'!$K$3:$K$274,"")</f>
        <v/>
      </c>
      <c r="B404" s="2">
        <v>0</v>
      </c>
      <c r="C404" s="2">
        <v>0</v>
      </c>
      <c r="D404" s="2">
        <v>0</v>
      </c>
      <c r="E404" s="2">
        <v>0</v>
      </c>
      <c r="F404" s="32" t="e">
        <f t="shared" si="34"/>
        <v>#DIV/0!</v>
      </c>
      <c r="G404" s="3" t="e">
        <f t="shared" si="33"/>
        <v>#VALUE!</v>
      </c>
      <c r="H404" s="3" t="e">
        <f t="shared" si="33"/>
        <v>#VALUE!</v>
      </c>
      <c r="J404" s="7"/>
      <c r="K404" s="68" t="s">
        <v>68</v>
      </c>
      <c r="L404" s="29" t="e">
        <f>(K387*M389)/M387</f>
        <v>#VALUE!</v>
      </c>
      <c r="M404" s="66" t="str">
        <f>$M$9</f>
        <v>mg/kg</v>
      </c>
    </row>
    <row r="405" spans="1:14" x14ac:dyDescent="0.25">
      <c r="A405" s="28" t="str">
        <f>_xlfn.XLOOKUP(P!C405,'Banco de Dados'!$B$3:$B$274,'Banco de Dados'!$K$3:$K$274,"")</f>
        <v/>
      </c>
      <c r="B405" s="2">
        <v>0</v>
      </c>
      <c r="C405" s="2">
        <v>0</v>
      </c>
      <c r="D405" s="2">
        <v>0</v>
      </c>
      <c r="E405" s="2">
        <v>0</v>
      </c>
      <c r="F405" s="32" t="e">
        <f t="shared" si="34"/>
        <v>#DIV/0!</v>
      </c>
      <c r="G405" s="3" t="e">
        <f t="shared" si="33"/>
        <v>#VALUE!</v>
      </c>
      <c r="H405" s="3" t="e">
        <f t="shared" si="33"/>
        <v>#VALUE!</v>
      </c>
      <c r="J405" s="7"/>
      <c r="K405" s="111" t="s">
        <v>246</v>
      </c>
      <c r="L405" s="126" t="e">
        <f>SQRT(((M392/L392)^2)+((M393/L393)^2)+((M394/L394)^2))</f>
        <v>#VALUE!</v>
      </c>
      <c r="M405" s="66"/>
    </row>
    <row r="406" spans="1:14" x14ac:dyDescent="0.25">
      <c r="A406" s="28" t="str">
        <f>_xlfn.XLOOKUP(P!C406,'Banco de Dados'!$B$3:$B$274,'Banco de Dados'!$K$3:$K$274,"")</f>
        <v/>
      </c>
      <c r="B406" s="2">
        <v>0</v>
      </c>
      <c r="C406" s="2">
        <v>0</v>
      </c>
      <c r="D406" s="2">
        <v>0</v>
      </c>
      <c r="E406" s="2">
        <v>0</v>
      </c>
      <c r="F406" s="32" t="e">
        <f t="shared" si="34"/>
        <v>#DIV/0!</v>
      </c>
      <c r="G406" s="3" t="e">
        <f t="shared" si="33"/>
        <v>#VALUE!</v>
      </c>
      <c r="H406" s="3" t="e">
        <f t="shared" si="33"/>
        <v>#VALUE!</v>
      </c>
      <c r="J406" s="7"/>
      <c r="K406" s="69" t="s">
        <v>247</v>
      </c>
      <c r="L406" s="127" t="e">
        <f>L405*L404</f>
        <v>#VALUE!</v>
      </c>
      <c r="M406" s="71" t="str">
        <f>$M$9</f>
        <v>mg/kg</v>
      </c>
    </row>
    <row r="407" spans="1:14" x14ac:dyDescent="0.25">
      <c r="A407" s="28" t="str">
        <f>_xlfn.XLOOKUP(P!C407,'Banco de Dados'!$B$3:$B$274,'Banco de Dados'!$K$3:$K$274,"")</f>
        <v/>
      </c>
      <c r="B407" s="2">
        <v>0</v>
      </c>
      <c r="C407" s="2">
        <v>0</v>
      </c>
      <c r="D407" s="2">
        <v>0</v>
      </c>
      <c r="E407" s="2">
        <v>0</v>
      </c>
      <c r="F407" s="32" t="e">
        <f t="shared" si="34"/>
        <v>#DIV/0!</v>
      </c>
      <c r="G407" s="3" t="e">
        <f t="shared" si="33"/>
        <v>#VALUE!</v>
      </c>
      <c r="H407" s="3" t="e">
        <f t="shared" si="33"/>
        <v>#VALUE!</v>
      </c>
      <c r="J407" s="7"/>
      <c r="K407" s="123"/>
      <c r="L407" s="124"/>
    </row>
    <row r="408" spans="1:14" x14ac:dyDescent="0.25">
      <c r="A408" s="28" t="str">
        <f>_xlfn.XLOOKUP(P!C408,'Banco de Dados'!$B$3:$B$274,'Banco de Dados'!$K$3:$K$274,"")</f>
        <v/>
      </c>
      <c r="B408" s="2">
        <v>0</v>
      </c>
      <c r="C408" s="2">
        <v>0</v>
      </c>
      <c r="D408" s="2">
        <v>0</v>
      </c>
      <c r="E408" s="2">
        <v>0</v>
      </c>
      <c r="F408" s="32" t="e">
        <f t="shared" si="34"/>
        <v>#DIV/0!</v>
      </c>
      <c r="G408" s="3" t="e">
        <f t="shared" si="33"/>
        <v>#VALUE!</v>
      </c>
      <c r="H408" s="3" t="e">
        <f t="shared" si="33"/>
        <v>#VALUE!</v>
      </c>
      <c r="J408" s="7"/>
    </row>
    <row r="409" spans="1:14" x14ac:dyDescent="0.25">
      <c r="A409" s="28" t="str">
        <f>_xlfn.XLOOKUP(P!C409,'Banco de Dados'!$B$3:$B$274,'Banco de Dados'!$K$3:$K$274,"")</f>
        <v/>
      </c>
      <c r="B409" s="2">
        <v>0</v>
      </c>
      <c r="C409" s="2">
        <v>0</v>
      </c>
      <c r="D409" s="2">
        <v>0</v>
      </c>
      <c r="E409" s="2">
        <v>0</v>
      </c>
      <c r="F409" s="32" t="e">
        <f t="shared" si="34"/>
        <v>#DIV/0!</v>
      </c>
      <c r="G409" s="3" t="e">
        <f t="shared" si="33"/>
        <v>#VALUE!</v>
      </c>
      <c r="H409" s="3" t="e">
        <f t="shared" si="33"/>
        <v>#VALUE!</v>
      </c>
      <c r="J409" s="7"/>
    </row>
    <row r="410" spans="1:14" x14ac:dyDescent="0.25">
      <c r="A410" s="28" t="str">
        <f>_xlfn.XLOOKUP(P!C410,'Banco de Dados'!$B$3:$B$274,'Banco de Dados'!$K$3:$K$274,"")</f>
        <v/>
      </c>
      <c r="B410" s="2">
        <v>0</v>
      </c>
      <c r="C410" s="2">
        <v>0</v>
      </c>
      <c r="D410" s="2">
        <v>0</v>
      </c>
      <c r="E410" s="2">
        <v>0</v>
      </c>
      <c r="F410" s="32" t="e">
        <f t="shared" si="34"/>
        <v>#DIV/0!</v>
      </c>
      <c r="G410" s="3" t="e">
        <f t="shared" ref="G410:H412" si="35">D410*$E$380</f>
        <v>#VALUE!</v>
      </c>
      <c r="H410" s="3" t="e">
        <f t="shared" si="35"/>
        <v>#VALUE!</v>
      </c>
      <c r="J410" s="7"/>
    </row>
    <row r="411" spans="1:14" x14ac:dyDescent="0.25">
      <c r="A411" s="28" t="str">
        <f>_xlfn.XLOOKUP(P!C411,'Banco de Dados'!$B$3:$B$274,'Banco de Dados'!$K$3:$K$274,"")</f>
        <v/>
      </c>
      <c r="B411" s="2">
        <v>0</v>
      </c>
      <c r="C411" s="2">
        <v>0</v>
      </c>
      <c r="D411" s="2">
        <v>0</v>
      </c>
      <c r="E411" s="2">
        <v>0</v>
      </c>
      <c r="F411" s="32" t="e">
        <f t="shared" si="34"/>
        <v>#DIV/0!</v>
      </c>
      <c r="G411" s="3" t="e">
        <f t="shared" si="35"/>
        <v>#VALUE!</v>
      </c>
      <c r="H411" s="3" t="e">
        <f t="shared" si="35"/>
        <v>#VALUE!</v>
      </c>
      <c r="J411" s="7"/>
    </row>
    <row r="412" spans="1:14" x14ac:dyDescent="0.25">
      <c r="A412" s="28" t="str">
        <f>_xlfn.XLOOKUP(P!C412,'Banco de Dados'!$B$3:$B$274,'Banco de Dados'!$K$3:$K$274,"")</f>
        <v/>
      </c>
      <c r="B412" s="2">
        <v>0</v>
      </c>
      <c r="C412" s="2">
        <v>0</v>
      </c>
      <c r="D412" s="2">
        <v>0</v>
      </c>
      <c r="E412" s="2">
        <v>0</v>
      </c>
      <c r="F412" s="32" t="e">
        <f t="shared" si="34"/>
        <v>#DIV/0!</v>
      </c>
      <c r="G412" s="3" t="e">
        <f t="shared" si="35"/>
        <v>#VALUE!</v>
      </c>
      <c r="H412" s="3" t="e">
        <f t="shared" si="35"/>
        <v>#VALUE!</v>
      </c>
      <c r="J412" s="7"/>
    </row>
    <row r="413" spans="1:14" x14ac:dyDescent="0.25">
      <c r="A413" s="21"/>
      <c r="B413" s="21"/>
      <c r="C413" s="21"/>
      <c r="D413" s="21"/>
      <c r="E413" s="21"/>
      <c r="F413" s="77"/>
      <c r="G413" s="21"/>
      <c r="H413" s="21"/>
      <c r="J413" s="21"/>
      <c r="K413" s="21"/>
      <c r="L413" s="21"/>
      <c r="M413" s="21"/>
      <c r="N413" s="21"/>
    </row>
    <row r="414" spans="1:14" ht="15.75" x14ac:dyDescent="0.25">
      <c r="A414" s="36">
        <f>'Nome das Amostras'!A16</f>
        <v>0</v>
      </c>
      <c r="B414" s="164" t="e">
        <f>VLOOKUP(A414,'Nome das Amostras'!$A$3:$D$28,2,FALSE)</f>
        <v>#N/A</v>
      </c>
      <c r="C414" s="164"/>
      <c r="D414" s="51" t="s">
        <v>65</v>
      </c>
      <c r="E414" s="52" t="e">
        <f>'Banco de Dados'!$O$13/'Banco de Dados'!CU13</f>
        <v>#VALUE!</v>
      </c>
      <c r="F414" s="74"/>
      <c r="G414" s="3"/>
      <c r="H414" s="3"/>
      <c r="J414" s="7"/>
    </row>
    <row r="415" spans="1:14" ht="15.75" x14ac:dyDescent="0.25">
      <c r="A415" s="107" t="s">
        <v>1</v>
      </c>
      <c r="B415" s="107" t="s">
        <v>0</v>
      </c>
      <c r="C415" s="107" t="s">
        <v>212</v>
      </c>
      <c r="D415" s="107" t="s">
        <v>209</v>
      </c>
      <c r="E415" s="107" t="s">
        <v>213</v>
      </c>
      <c r="F415" s="76" t="s">
        <v>219</v>
      </c>
      <c r="G415" s="54" t="s">
        <v>140</v>
      </c>
      <c r="H415" s="54" t="s">
        <v>66</v>
      </c>
      <c r="J415" s="7"/>
      <c r="K415" s="100">
        <f>A414</f>
        <v>0</v>
      </c>
      <c r="L415" s="55" t="s">
        <v>215</v>
      </c>
      <c r="M415" s="41" t="str">
        <f>$A$1</f>
        <v>Manganês</v>
      </c>
      <c r="N415" s="3"/>
    </row>
    <row r="416" spans="1:14" x14ac:dyDescent="0.25">
      <c r="A416" s="28" t="str">
        <f>_xlfn.XLOOKUP(P!C416,'Banco de Dados'!$B$3:$B$274,'Banco de Dados'!$K$3:$K$274,"")</f>
        <v/>
      </c>
      <c r="B416" s="2" cm="1">
        <f t="array" ref="B416:E446">Dados!CQ5:CT35</f>
        <v>0</v>
      </c>
      <c r="C416" s="2">
        <v>0</v>
      </c>
      <c r="D416" s="2">
        <v>0</v>
      </c>
      <c r="E416" s="2">
        <v>0</v>
      </c>
      <c r="F416" s="32" t="e">
        <f>(E416*100)/D416</f>
        <v>#DIV/0!</v>
      </c>
      <c r="G416" s="3" t="e">
        <f t="shared" ref="G416:H443" si="36">D416*$E$414</f>
        <v>#VALUE!</v>
      </c>
      <c r="H416" s="3" t="e">
        <f t="shared" si="36"/>
        <v>#VALUE!</v>
      </c>
      <c r="J416" s="7"/>
      <c r="K416" s="5" t="s">
        <v>210</v>
      </c>
      <c r="L416" s="5"/>
      <c r="M416" s="5" t="s">
        <v>211</v>
      </c>
    </row>
    <row r="417" spans="1:14" x14ac:dyDescent="0.25">
      <c r="A417" s="28" t="str">
        <f>_xlfn.XLOOKUP(P!C417,'Banco de Dados'!$B$3:$B$274,'Banco de Dados'!$K$3:$K$274,"")</f>
        <v/>
      </c>
      <c r="B417" s="2">
        <v>0</v>
      </c>
      <c r="C417" s="2">
        <v>0</v>
      </c>
      <c r="D417" s="2">
        <v>0</v>
      </c>
      <c r="E417" s="2">
        <v>0</v>
      </c>
      <c r="F417" s="32" t="e">
        <f t="shared" ref="F417:F446" si="37">(E417*100)/D417</f>
        <v>#DIV/0!</v>
      </c>
      <c r="G417" s="3" t="e">
        <f t="shared" si="36"/>
        <v>#VALUE!</v>
      </c>
      <c r="H417" s="3" t="e">
        <f t="shared" si="36"/>
        <v>#VALUE!</v>
      </c>
      <c r="J417" s="7"/>
      <c r="K417" s="6" t="str">
        <f>_xlfn.XLOOKUP($B$4,A416:A443,G416:G443,"")</f>
        <v/>
      </c>
      <c r="L417" s="6"/>
      <c r="M417" s="6" t="str">
        <f>_xlfn.XLOOKUP($B$4,A416:A443,H416:H443,"")</f>
        <v/>
      </c>
    </row>
    <row r="418" spans="1:14" x14ac:dyDescent="0.25">
      <c r="A418" s="28" t="str">
        <f>_xlfn.XLOOKUP(P!C418,'Banco de Dados'!$B$3:$B$274,'Banco de Dados'!$K$3:$K$274,"")</f>
        <v/>
      </c>
      <c r="B418" s="2">
        <v>0</v>
      </c>
      <c r="C418" s="2">
        <v>0</v>
      </c>
      <c r="D418" s="2">
        <v>0</v>
      </c>
      <c r="E418" s="2">
        <v>0</v>
      </c>
      <c r="F418" s="32" t="e">
        <f t="shared" si="37"/>
        <v>#DIV/0!</v>
      </c>
      <c r="G418" s="3" t="e">
        <f t="shared" si="36"/>
        <v>#VALUE!</v>
      </c>
      <c r="H418" s="3" t="e">
        <f t="shared" si="36"/>
        <v>#VALUE!</v>
      </c>
      <c r="J418" s="7"/>
    </row>
    <row r="419" spans="1:14" ht="15.75" x14ac:dyDescent="0.25">
      <c r="A419" s="28" t="str">
        <f>_xlfn.XLOOKUP(P!C419,'Banco de Dados'!$B$3:$B$274,'Banco de Dados'!$K$3:$K$274,"")</f>
        <v/>
      </c>
      <c r="B419" s="2">
        <v>0</v>
      </c>
      <c r="C419" s="2">
        <v>0</v>
      </c>
      <c r="D419" s="2">
        <v>0</v>
      </c>
      <c r="E419" s="2">
        <v>0</v>
      </c>
      <c r="F419" s="32" t="e">
        <f t="shared" si="37"/>
        <v>#DIV/0!</v>
      </c>
      <c r="G419" s="3" t="e">
        <f t="shared" si="36"/>
        <v>#VALUE!</v>
      </c>
      <c r="H419" s="3" t="e">
        <f t="shared" si="36"/>
        <v>#VALUE!</v>
      </c>
      <c r="K419" s="165" t="s">
        <v>67</v>
      </c>
      <c r="L419" s="166"/>
      <c r="M419" s="167"/>
      <c r="N419"/>
    </row>
    <row r="420" spans="1:14" x14ac:dyDescent="0.25">
      <c r="A420" s="28" t="str">
        <f>_xlfn.XLOOKUP(P!C420,'Banco de Dados'!$B$3:$B$274,'Banco de Dados'!$K$3:$K$274,"")</f>
        <v/>
      </c>
      <c r="B420" s="2">
        <v>0</v>
      </c>
      <c r="C420" s="2">
        <v>0</v>
      </c>
      <c r="D420" s="2">
        <v>0</v>
      </c>
      <c r="E420" s="2">
        <v>0</v>
      </c>
      <c r="F420" s="32" t="e">
        <f t="shared" si="37"/>
        <v>#DIV/0!</v>
      </c>
      <c r="G420" s="3" t="e">
        <f t="shared" si="36"/>
        <v>#VALUE!</v>
      </c>
      <c r="H420" s="3" t="e">
        <f t="shared" si="36"/>
        <v>#VALUE!</v>
      </c>
      <c r="J420" s="7"/>
      <c r="K420" s="104" t="s">
        <v>240</v>
      </c>
      <c r="L420" s="39"/>
      <c r="M420" s="106" t="s">
        <v>209</v>
      </c>
    </row>
    <row r="421" spans="1:14" x14ac:dyDescent="0.25">
      <c r="A421" s="28" t="str">
        <f>_xlfn.XLOOKUP(P!C421,'Banco de Dados'!$B$3:$B$274,'Banco de Dados'!$K$3:$K$274,"")</f>
        <v/>
      </c>
      <c r="B421" s="2">
        <v>0</v>
      </c>
      <c r="C421" s="2">
        <v>0</v>
      </c>
      <c r="D421" s="2">
        <v>0</v>
      </c>
      <c r="E421" s="2">
        <v>0</v>
      </c>
      <c r="F421" s="32" t="e">
        <f t="shared" si="37"/>
        <v>#DIV/0!</v>
      </c>
      <c r="G421" s="3" t="e">
        <f t="shared" si="36"/>
        <v>#VALUE!</v>
      </c>
      <c r="H421" s="3" t="e">
        <f t="shared" si="36"/>
        <v>#VALUE!</v>
      </c>
      <c r="J421" s="58" t="s">
        <v>38</v>
      </c>
      <c r="K421" s="59">
        <f>$L$9</f>
        <v>246.3</v>
      </c>
      <c r="L421" s="60"/>
      <c r="M421" s="61">
        <f>$M$11</f>
        <v>6728</v>
      </c>
      <c r="N421" s="60"/>
    </row>
    <row r="422" spans="1:14" x14ac:dyDescent="0.25">
      <c r="A422" s="28" t="str">
        <f>_xlfn.XLOOKUP(P!C422,'Banco de Dados'!$B$3:$B$274,'Banco de Dados'!$K$3:$K$274,"")</f>
        <v/>
      </c>
      <c r="B422" s="2">
        <v>0</v>
      </c>
      <c r="C422" s="2">
        <v>0</v>
      </c>
      <c r="D422" s="2">
        <v>0</v>
      </c>
      <c r="E422" s="2">
        <v>0</v>
      </c>
      <c r="F422" s="32" t="e">
        <f t="shared" si="37"/>
        <v>#DIV/0!</v>
      </c>
      <c r="G422" s="3" t="e">
        <f t="shared" si="36"/>
        <v>#VALUE!</v>
      </c>
      <c r="H422" s="3" t="e">
        <f t="shared" si="36"/>
        <v>#VALUE!</v>
      </c>
      <c r="J422" s="2"/>
      <c r="K422" s="18"/>
      <c r="L422" s="2" t="s">
        <v>70</v>
      </c>
      <c r="M422" s="19"/>
    </row>
    <row r="423" spans="1:14" x14ac:dyDescent="0.25">
      <c r="A423" s="28" t="str">
        <f>_xlfn.XLOOKUP(P!C423,'Banco de Dados'!$B$3:$B$274,'Banco de Dados'!$K$3:$K$274,"")</f>
        <v/>
      </c>
      <c r="B423" s="2">
        <v>0</v>
      </c>
      <c r="C423" s="2">
        <v>0</v>
      </c>
      <c r="D423" s="2">
        <v>0</v>
      </c>
      <c r="E423" s="2">
        <v>0</v>
      </c>
      <c r="F423" s="32" t="e">
        <f t="shared" si="37"/>
        <v>#DIV/0!</v>
      </c>
      <c r="G423" s="3" t="e">
        <f t="shared" si="36"/>
        <v>#VALUE!</v>
      </c>
      <c r="H423" s="3" t="e">
        <f t="shared" si="36"/>
        <v>#VALUE!</v>
      </c>
      <c r="J423" s="58" t="s">
        <v>69</v>
      </c>
      <c r="K423" s="62" t="s">
        <v>71</v>
      </c>
      <c r="L423" s="63"/>
      <c r="M423" s="64" t="str">
        <f>K417</f>
        <v/>
      </c>
      <c r="N423" s="60"/>
    </row>
    <row r="424" spans="1:14" x14ac:dyDescent="0.25">
      <c r="A424" s="28" t="str">
        <f>_xlfn.XLOOKUP(P!C424,'Banco de Dados'!$B$3:$B$274,'Banco de Dados'!$K$3:$K$274,"")</f>
        <v/>
      </c>
      <c r="B424" s="2">
        <v>0</v>
      </c>
      <c r="C424" s="2">
        <v>0</v>
      </c>
      <c r="D424" s="2">
        <v>0</v>
      </c>
      <c r="E424" s="2">
        <v>0</v>
      </c>
      <c r="F424" s="32" t="e">
        <f t="shared" si="37"/>
        <v>#DIV/0!</v>
      </c>
      <c r="G424" s="3" t="e">
        <f t="shared" si="36"/>
        <v>#VALUE!</v>
      </c>
      <c r="H424" s="3" t="e">
        <f t="shared" si="36"/>
        <v>#VALUE!</v>
      </c>
      <c r="J424" s="7"/>
    </row>
    <row r="425" spans="1:14" ht="15.75" x14ac:dyDescent="0.25">
      <c r="A425" s="28" t="str">
        <f>_xlfn.XLOOKUP(P!C425,'Banco de Dados'!$B$3:$B$274,'Banco de Dados'!$K$3:$K$274,"")</f>
        <v/>
      </c>
      <c r="B425" s="2">
        <v>0</v>
      </c>
      <c r="C425" s="2">
        <v>0</v>
      </c>
      <c r="D425" s="2">
        <v>0</v>
      </c>
      <c r="E425" s="2">
        <v>0</v>
      </c>
      <c r="F425" s="32" t="e">
        <f t="shared" si="37"/>
        <v>#DIV/0!</v>
      </c>
      <c r="G425" s="3" t="e">
        <f t="shared" si="36"/>
        <v>#VALUE!</v>
      </c>
      <c r="H425" s="3" t="e">
        <f t="shared" si="36"/>
        <v>#VALUE!</v>
      </c>
      <c r="J425" s="7"/>
      <c r="K425" s="165" t="s">
        <v>218</v>
      </c>
      <c r="L425" s="166"/>
      <c r="M425" s="167"/>
    </row>
    <row r="426" spans="1:14" x14ac:dyDescent="0.25">
      <c r="A426" s="28" t="str">
        <f>_xlfn.XLOOKUP(P!C426,'Banco de Dados'!$B$3:$B$274,'Banco de Dados'!$K$3:$K$274,"")</f>
        <v/>
      </c>
      <c r="B426" s="2">
        <v>0</v>
      </c>
      <c r="C426" s="2">
        <v>0</v>
      </c>
      <c r="D426" s="2">
        <v>0</v>
      </c>
      <c r="E426" s="2">
        <v>0</v>
      </c>
      <c r="F426" s="32" t="e">
        <f t="shared" si="37"/>
        <v>#DIV/0!</v>
      </c>
      <c r="G426" s="3" t="e">
        <f t="shared" si="36"/>
        <v>#VALUE!</v>
      </c>
      <c r="H426" s="3" t="e">
        <f t="shared" si="36"/>
        <v>#VALUE!</v>
      </c>
      <c r="J426" s="7"/>
      <c r="K426" s="104" t="s">
        <v>236</v>
      </c>
      <c r="L426" s="108" t="str">
        <f>K417</f>
        <v/>
      </c>
      <c r="M426" s="109" t="str">
        <f>M417</f>
        <v/>
      </c>
    </row>
    <row r="427" spans="1:14" x14ac:dyDescent="0.25">
      <c r="A427" s="28" t="str">
        <f>_xlfn.XLOOKUP(P!C427,'Banco de Dados'!$B$3:$B$274,'Banco de Dados'!$K$3:$K$274,"")</f>
        <v/>
      </c>
      <c r="B427" s="2">
        <v>0</v>
      </c>
      <c r="C427" s="2">
        <v>0</v>
      </c>
      <c r="D427" s="2">
        <v>0</v>
      </c>
      <c r="E427" s="2">
        <v>0</v>
      </c>
      <c r="F427" s="32" t="e">
        <f t="shared" si="37"/>
        <v>#DIV/0!</v>
      </c>
      <c r="G427" s="3" t="e">
        <f t="shared" si="36"/>
        <v>#VALUE!</v>
      </c>
      <c r="H427" s="3" t="e">
        <f t="shared" si="36"/>
        <v>#VALUE!</v>
      </c>
      <c r="J427" s="7"/>
      <c r="K427" s="104" t="s">
        <v>237</v>
      </c>
      <c r="L427" s="105">
        <f>$L$9</f>
        <v>246.3</v>
      </c>
      <c r="M427" s="106">
        <f>$L$10</f>
        <v>7.1</v>
      </c>
    </row>
    <row r="428" spans="1:14" x14ac:dyDescent="0.25">
      <c r="A428" s="28" t="str">
        <f>_xlfn.XLOOKUP(P!C428,'Banco de Dados'!$B$3:$B$274,'Banco de Dados'!$K$3:$K$274,"")</f>
        <v/>
      </c>
      <c r="B428" s="2">
        <v>0</v>
      </c>
      <c r="C428" s="2">
        <v>0</v>
      </c>
      <c r="D428" s="2">
        <v>0</v>
      </c>
      <c r="E428" s="2">
        <v>0</v>
      </c>
      <c r="F428" s="32" t="e">
        <f t="shared" si="37"/>
        <v>#DIV/0!</v>
      </c>
      <c r="G428" s="3" t="e">
        <f t="shared" si="36"/>
        <v>#VALUE!</v>
      </c>
      <c r="H428" s="3" t="e">
        <f t="shared" si="36"/>
        <v>#VALUE!</v>
      </c>
      <c r="J428" s="7"/>
      <c r="K428" s="104" t="s">
        <v>238</v>
      </c>
      <c r="L428" s="105">
        <f>$M$11</f>
        <v>6728</v>
      </c>
      <c r="M428" s="106">
        <f>$M$12</f>
        <v>153</v>
      </c>
    </row>
    <row r="429" spans="1:14" x14ac:dyDescent="0.25">
      <c r="A429" s="28" t="str">
        <f>_xlfn.XLOOKUP(P!C429,'Banco de Dados'!$B$3:$B$274,'Banco de Dados'!$K$3:$K$274,"")</f>
        <v/>
      </c>
      <c r="B429" s="2">
        <v>0</v>
      </c>
      <c r="C429" s="2">
        <v>0</v>
      </c>
      <c r="D429" s="2">
        <v>0</v>
      </c>
      <c r="E429" s="2">
        <v>0</v>
      </c>
      <c r="F429" s="32" t="e">
        <f t="shared" si="37"/>
        <v>#DIV/0!</v>
      </c>
      <c r="G429" s="3" t="e">
        <f t="shared" si="36"/>
        <v>#VALUE!</v>
      </c>
      <c r="H429" s="3" t="e">
        <f t="shared" si="36"/>
        <v>#VALUE!</v>
      </c>
      <c r="J429" s="7"/>
      <c r="K429" s="69" t="s">
        <v>217</v>
      </c>
      <c r="L429" s="110" t="e">
        <f>SQRT(((M426/L426)^2)+((M427/L427)^2)+((M428/L428)^2))</f>
        <v>#VALUE!</v>
      </c>
      <c r="M429" s="71" t="str">
        <f>M438</f>
        <v>mg/kg</v>
      </c>
    </row>
    <row r="430" spans="1:14" x14ac:dyDescent="0.25">
      <c r="A430" s="28" t="str">
        <f>_xlfn.XLOOKUP(P!C430,'Banco de Dados'!$B$3:$B$274,'Banco de Dados'!$K$3:$K$274,"")</f>
        <v/>
      </c>
      <c r="B430" s="2">
        <v>0</v>
      </c>
      <c r="C430" s="2">
        <v>0</v>
      </c>
      <c r="D430" s="2">
        <v>0</v>
      </c>
      <c r="E430" s="2">
        <v>0</v>
      </c>
      <c r="F430" s="32" t="e">
        <f t="shared" si="37"/>
        <v>#DIV/0!</v>
      </c>
      <c r="G430" s="3" t="e">
        <f t="shared" si="36"/>
        <v>#VALUE!</v>
      </c>
      <c r="H430" s="3" t="e">
        <f t="shared" si="36"/>
        <v>#VALUE!</v>
      </c>
      <c r="J430" s="7"/>
    </row>
    <row r="431" spans="1:14" x14ac:dyDescent="0.25">
      <c r="A431" s="28" t="str">
        <f>_xlfn.XLOOKUP(P!C431,'Banco de Dados'!$B$3:$B$274,'Banco de Dados'!$K$3:$K$274,"")</f>
        <v/>
      </c>
      <c r="B431" s="2">
        <v>0</v>
      </c>
      <c r="C431" s="2">
        <v>0</v>
      </c>
      <c r="D431" s="2">
        <v>0</v>
      </c>
      <c r="E431" s="2">
        <v>0</v>
      </c>
      <c r="F431" s="32" t="e">
        <f t="shared" si="37"/>
        <v>#DIV/0!</v>
      </c>
      <c r="G431" s="3" t="e">
        <f t="shared" si="36"/>
        <v>#VALUE!</v>
      </c>
      <c r="H431" s="3" t="e">
        <f t="shared" si="36"/>
        <v>#VALUE!</v>
      </c>
      <c r="J431" s="7"/>
    </row>
    <row r="432" spans="1:14" x14ac:dyDescent="0.25">
      <c r="A432" s="28" t="str">
        <f>_xlfn.XLOOKUP(P!C432,'Banco de Dados'!$B$3:$B$274,'Banco de Dados'!$K$3:$K$274,"")</f>
        <v/>
      </c>
      <c r="B432" s="2">
        <v>0</v>
      </c>
      <c r="C432" s="2">
        <v>0</v>
      </c>
      <c r="D432" s="2">
        <v>0</v>
      </c>
      <c r="E432" s="2">
        <v>0</v>
      </c>
      <c r="F432" s="32" t="e">
        <f t="shared" si="37"/>
        <v>#DIV/0!</v>
      </c>
      <c r="G432" s="3" t="e">
        <f t="shared" si="36"/>
        <v>#VALUE!</v>
      </c>
      <c r="H432" s="3" t="e">
        <f t="shared" si="36"/>
        <v>#VALUE!</v>
      </c>
      <c r="J432" s="7"/>
    </row>
    <row r="433" spans="1:14" x14ac:dyDescent="0.25">
      <c r="A433" s="28" t="str">
        <f>_xlfn.XLOOKUP(P!C433,'Banco de Dados'!$B$3:$B$274,'Banco de Dados'!$K$3:$K$274,"")</f>
        <v/>
      </c>
      <c r="B433" s="2">
        <v>0</v>
      </c>
      <c r="C433" s="2">
        <v>0</v>
      </c>
      <c r="D433" s="2">
        <v>0</v>
      </c>
      <c r="E433" s="2">
        <v>0</v>
      </c>
      <c r="F433" s="32" t="e">
        <f t="shared" si="37"/>
        <v>#DIV/0!</v>
      </c>
      <c r="G433" s="3" t="e">
        <f t="shared" si="36"/>
        <v>#VALUE!</v>
      </c>
      <c r="H433" s="3" t="e">
        <f t="shared" si="36"/>
        <v>#VALUE!</v>
      </c>
      <c r="J433" s="7"/>
    </row>
    <row r="434" spans="1:14" x14ac:dyDescent="0.25">
      <c r="A434" s="28" t="str">
        <f>_xlfn.XLOOKUP(P!C434,'Banco de Dados'!$B$3:$B$274,'Banco de Dados'!$K$3:$K$274,"")</f>
        <v/>
      </c>
      <c r="B434" s="2">
        <v>0</v>
      </c>
      <c r="C434" s="2">
        <v>0</v>
      </c>
      <c r="D434" s="2">
        <v>0</v>
      </c>
      <c r="E434" s="2">
        <v>0</v>
      </c>
      <c r="F434" s="32" t="e">
        <f t="shared" si="37"/>
        <v>#DIV/0!</v>
      </c>
      <c r="G434" s="3" t="e">
        <f t="shared" si="36"/>
        <v>#VALUE!</v>
      </c>
      <c r="H434" s="3" t="e">
        <f t="shared" si="36"/>
        <v>#VALUE!</v>
      </c>
      <c r="J434" s="7"/>
    </row>
    <row r="435" spans="1:14" x14ac:dyDescent="0.25">
      <c r="A435" s="28" t="str">
        <f>_xlfn.XLOOKUP(P!C435,'Banco de Dados'!$B$3:$B$274,'Banco de Dados'!$K$3:$K$274,"")</f>
        <v/>
      </c>
      <c r="B435" s="2">
        <v>0</v>
      </c>
      <c r="C435" s="2">
        <v>0</v>
      </c>
      <c r="D435" s="2">
        <v>0</v>
      </c>
      <c r="E435" s="2">
        <v>0</v>
      </c>
      <c r="F435" s="32" t="e">
        <f t="shared" si="37"/>
        <v>#DIV/0!</v>
      </c>
      <c r="G435" s="3" t="e">
        <f t="shared" si="36"/>
        <v>#VALUE!</v>
      </c>
      <c r="H435" s="3" t="e">
        <f t="shared" si="36"/>
        <v>#VALUE!</v>
      </c>
      <c r="J435" s="7"/>
    </row>
    <row r="436" spans="1:14" x14ac:dyDescent="0.25">
      <c r="A436" s="28" t="str">
        <f>_xlfn.XLOOKUP(P!C436,'Banco de Dados'!$B$3:$B$274,'Banco de Dados'!$K$3:$K$274,"")</f>
        <v/>
      </c>
      <c r="B436" s="2">
        <v>0</v>
      </c>
      <c r="C436" s="2">
        <v>0</v>
      </c>
      <c r="D436" s="2">
        <v>0</v>
      </c>
      <c r="E436" s="17">
        <v>0</v>
      </c>
      <c r="F436" s="32" t="e">
        <f t="shared" si="37"/>
        <v>#DIV/0!</v>
      </c>
      <c r="G436" s="3" t="e">
        <f t="shared" si="36"/>
        <v>#VALUE!</v>
      </c>
      <c r="H436" s="3" t="e">
        <f t="shared" si="36"/>
        <v>#VALUE!</v>
      </c>
      <c r="J436" s="7"/>
    </row>
    <row r="437" spans="1:14" ht="15.75" x14ac:dyDescent="0.25">
      <c r="A437" s="28" t="str">
        <f>_xlfn.XLOOKUP(P!C437,'Banco de Dados'!$B$3:$B$274,'Banco de Dados'!$K$3:$K$274,"")</f>
        <v/>
      </c>
      <c r="B437" s="2">
        <v>0</v>
      </c>
      <c r="C437" s="2">
        <v>0</v>
      </c>
      <c r="D437" s="2">
        <v>0</v>
      </c>
      <c r="E437" s="2">
        <v>0</v>
      </c>
      <c r="F437" s="32" t="e">
        <f t="shared" si="37"/>
        <v>#DIV/0!</v>
      </c>
      <c r="G437" s="3" t="e">
        <f t="shared" si="36"/>
        <v>#VALUE!</v>
      </c>
      <c r="H437" s="3" t="e">
        <f t="shared" si="36"/>
        <v>#VALUE!</v>
      </c>
      <c r="J437" s="7"/>
      <c r="K437" s="101" t="s">
        <v>216</v>
      </c>
      <c r="L437" s="102">
        <f>K415</f>
        <v>0</v>
      </c>
      <c r="M437" s="103" t="str">
        <f>M415</f>
        <v>Manganês</v>
      </c>
    </row>
    <row r="438" spans="1:14" x14ac:dyDescent="0.25">
      <c r="A438" s="28" t="str">
        <f>_xlfn.XLOOKUP(P!C438,'Banco de Dados'!$B$3:$B$274,'Banco de Dados'!$K$3:$K$274,"")</f>
        <v/>
      </c>
      <c r="B438" s="2">
        <v>0</v>
      </c>
      <c r="C438" s="2">
        <v>0</v>
      </c>
      <c r="D438" s="2">
        <v>0</v>
      </c>
      <c r="E438" s="2">
        <v>0</v>
      </c>
      <c r="F438" s="32" t="e">
        <f t="shared" si="37"/>
        <v>#DIV/0!</v>
      </c>
      <c r="G438" s="3" t="e">
        <f t="shared" si="36"/>
        <v>#VALUE!</v>
      </c>
      <c r="H438" s="3" t="e">
        <f t="shared" si="36"/>
        <v>#VALUE!</v>
      </c>
      <c r="J438" s="7"/>
      <c r="K438" s="68" t="s">
        <v>68</v>
      </c>
      <c r="L438" s="29" t="e">
        <f>(K421*M423)/M421</f>
        <v>#VALUE!</v>
      </c>
      <c r="M438" s="66" t="str">
        <f>$M$9</f>
        <v>mg/kg</v>
      </c>
    </row>
    <row r="439" spans="1:14" x14ac:dyDescent="0.25">
      <c r="A439" s="28" t="str">
        <f>_xlfn.XLOOKUP(P!C439,'Banco de Dados'!$B$3:$B$274,'Banco de Dados'!$K$3:$K$274,"")</f>
        <v/>
      </c>
      <c r="B439" s="2">
        <v>0</v>
      </c>
      <c r="C439" s="2">
        <v>0</v>
      </c>
      <c r="D439" s="2">
        <v>0</v>
      </c>
      <c r="E439" s="2">
        <v>0</v>
      </c>
      <c r="F439" s="32" t="e">
        <f t="shared" si="37"/>
        <v>#DIV/0!</v>
      </c>
      <c r="G439" s="3" t="e">
        <f t="shared" si="36"/>
        <v>#VALUE!</v>
      </c>
      <c r="H439" s="3" t="e">
        <f t="shared" si="36"/>
        <v>#VALUE!</v>
      </c>
      <c r="J439" s="7"/>
      <c r="K439" s="111" t="s">
        <v>246</v>
      </c>
      <c r="L439" s="126" t="e">
        <f>SQRT(((M426/L426)^2)+((M427/L427)^2)+((M428/L428)^2))</f>
        <v>#VALUE!</v>
      </c>
      <c r="M439" s="66"/>
    </row>
    <row r="440" spans="1:14" x14ac:dyDescent="0.25">
      <c r="A440" s="28" t="str">
        <f>_xlfn.XLOOKUP(P!C440,'Banco de Dados'!$B$3:$B$274,'Banco de Dados'!$K$3:$K$274,"")</f>
        <v/>
      </c>
      <c r="B440" s="2">
        <v>0</v>
      </c>
      <c r="C440" s="2">
        <v>0</v>
      </c>
      <c r="D440" s="2">
        <v>0</v>
      </c>
      <c r="E440" s="2">
        <v>0</v>
      </c>
      <c r="F440" s="32" t="e">
        <f t="shared" si="37"/>
        <v>#DIV/0!</v>
      </c>
      <c r="G440" s="3" t="e">
        <f t="shared" si="36"/>
        <v>#VALUE!</v>
      </c>
      <c r="H440" s="3" t="e">
        <f t="shared" si="36"/>
        <v>#VALUE!</v>
      </c>
      <c r="J440" s="7"/>
      <c r="K440" s="69" t="s">
        <v>247</v>
      </c>
      <c r="L440" s="127" t="e">
        <f>L439*L438</f>
        <v>#VALUE!</v>
      </c>
      <c r="M440" s="71" t="str">
        <f>$M$9</f>
        <v>mg/kg</v>
      </c>
    </row>
    <row r="441" spans="1:14" x14ac:dyDescent="0.25">
      <c r="A441" s="28" t="str">
        <f>_xlfn.XLOOKUP(P!C441,'Banco de Dados'!$B$3:$B$274,'Banco de Dados'!$K$3:$K$274,"")</f>
        <v/>
      </c>
      <c r="B441" s="2">
        <v>0</v>
      </c>
      <c r="C441" s="2">
        <v>0</v>
      </c>
      <c r="D441" s="2">
        <v>0</v>
      </c>
      <c r="E441" s="2">
        <v>0</v>
      </c>
      <c r="F441" s="32" t="e">
        <f t="shared" si="37"/>
        <v>#DIV/0!</v>
      </c>
      <c r="G441" s="3" t="e">
        <f t="shared" si="36"/>
        <v>#VALUE!</v>
      </c>
      <c r="H441" s="3" t="e">
        <f t="shared" si="36"/>
        <v>#VALUE!</v>
      </c>
      <c r="J441" s="7"/>
      <c r="K441" s="123"/>
      <c r="L441" s="124"/>
    </row>
    <row r="442" spans="1:14" x14ac:dyDescent="0.25">
      <c r="A442" s="28" t="str">
        <f>_xlfn.XLOOKUP(P!C442,'Banco de Dados'!$B$3:$B$274,'Banco de Dados'!$K$3:$K$274,"")</f>
        <v/>
      </c>
      <c r="B442" s="2">
        <v>0</v>
      </c>
      <c r="C442" s="2">
        <v>0</v>
      </c>
      <c r="D442" s="2">
        <v>0</v>
      </c>
      <c r="E442" s="2">
        <v>0</v>
      </c>
      <c r="F442" s="32" t="e">
        <f t="shared" si="37"/>
        <v>#DIV/0!</v>
      </c>
      <c r="G442" s="3" t="e">
        <f t="shared" si="36"/>
        <v>#VALUE!</v>
      </c>
      <c r="H442" s="3" t="e">
        <f t="shared" si="36"/>
        <v>#VALUE!</v>
      </c>
      <c r="J442" s="7"/>
    </row>
    <row r="443" spans="1:14" x14ac:dyDescent="0.25">
      <c r="A443" s="28" t="str">
        <f>_xlfn.XLOOKUP(P!C443,'Banco de Dados'!$B$3:$B$274,'Banco de Dados'!$K$3:$K$274,"")</f>
        <v/>
      </c>
      <c r="B443" s="2">
        <v>0</v>
      </c>
      <c r="C443" s="2">
        <v>0</v>
      </c>
      <c r="D443" s="2">
        <v>0</v>
      </c>
      <c r="E443" s="2">
        <v>0</v>
      </c>
      <c r="F443" s="32" t="e">
        <f t="shared" si="37"/>
        <v>#DIV/0!</v>
      </c>
      <c r="G443" s="3" t="e">
        <f t="shared" si="36"/>
        <v>#VALUE!</v>
      </c>
      <c r="H443" s="3" t="e">
        <f t="shared" si="36"/>
        <v>#VALUE!</v>
      </c>
      <c r="J443" s="7"/>
    </row>
    <row r="444" spans="1:14" x14ac:dyDescent="0.25">
      <c r="A444" s="28" t="str">
        <f>_xlfn.XLOOKUP(P!C444,'Banco de Dados'!$B$3:$B$274,'Banco de Dados'!$K$3:$K$274,"")</f>
        <v/>
      </c>
      <c r="B444" s="2">
        <v>0</v>
      </c>
      <c r="C444" s="2">
        <v>0</v>
      </c>
      <c r="D444" s="2">
        <v>0</v>
      </c>
      <c r="E444" s="2">
        <v>0</v>
      </c>
      <c r="F444" s="32" t="e">
        <f t="shared" si="37"/>
        <v>#DIV/0!</v>
      </c>
      <c r="G444" s="3" t="e">
        <f t="shared" ref="G444:H446" si="38">D444*$E$414</f>
        <v>#VALUE!</v>
      </c>
      <c r="H444" s="3" t="e">
        <f t="shared" si="38"/>
        <v>#VALUE!</v>
      </c>
      <c r="J444" s="7"/>
    </row>
    <row r="445" spans="1:14" x14ac:dyDescent="0.25">
      <c r="A445" s="28" t="str">
        <f>_xlfn.XLOOKUP(P!C445,'Banco de Dados'!$B$3:$B$274,'Banco de Dados'!$K$3:$K$274,"")</f>
        <v/>
      </c>
      <c r="B445" s="2">
        <v>0</v>
      </c>
      <c r="C445" s="2">
        <v>0</v>
      </c>
      <c r="D445" s="2">
        <v>0</v>
      </c>
      <c r="E445" s="2">
        <v>0</v>
      </c>
      <c r="F445" s="32" t="e">
        <f t="shared" si="37"/>
        <v>#DIV/0!</v>
      </c>
      <c r="G445" s="3" t="e">
        <f t="shared" si="38"/>
        <v>#VALUE!</v>
      </c>
      <c r="H445" s="3" t="e">
        <f t="shared" si="38"/>
        <v>#VALUE!</v>
      </c>
      <c r="J445" s="7"/>
    </row>
    <row r="446" spans="1:14" x14ac:dyDescent="0.25">
      <c r="A446" s="28" t="str">
        <f>_xlfn.XLOOKUP(P!C446,'Banco de Dados'!$B$3:$B$274,'Banco de Dados'!$K$3:$K$274,"")</f>
        <v/>
      </c>
      <c r="B446" s="2">
        <v>0</v>
      </c>
      <c r="C446" s="2">
        <v>0</v>
      </c>
      <c r="D446" s="2">
        <v>0</v>
      </c>
      <c r="E446" s="2">
        <v>0</v>
      </c>
      <c r="F446" s="32" t="e">
        <f t="shared" si="37"/>
        <v>#DIV/0!</v>
      </c>
      <c r="G446" s="3" t="e">
        <f t="shared" si="38"/>
        <v>#VALUE!</v>
      </c>
      <c r="H446" s="3" t="e">
        <f t="shared" si="38"/>
        <v>#VALUE!</v>
      </c>
      <c r="J446" s="7"/>
    </row>
    <row r="447" spans="1:14" x14ac:dyDescent="0.25">
      <c r="A447" s="21"/>
      <c r="B447" s="21"/>
      <c r="C447" s="21"/>
      <c r="D447" s="21"/>
      <c r="E447" s="21"/>
      <c r="F447" s="77"/>
      <c r="G447" s="21"/>
      <c r="H447" s="21"/>
      <c r="J447" s="21"/>
      <c r="K447" s="21"/>
      <c r="L447" s="21"/>
      <c r="M447" s="21"/>
      <c r="N447" s="21"/>
    </row>
    <row r="448" spans="1:14" ht="15.75" x14ac:dyDescent="0.25">
      <c r="A448" s="36">
        <f>'Nome das Amostras'!A17</f>
        <v>0</v>
      </c>
      <c r="B448" s="164" t="e">
        <f>VLOOKUP(A448,'Nome das Amostras'!$A$3:$D$28,2,FALSE)</f>
        <v>#N/A</v>
      </c>
      <c r="C448" s="164"/>
      <c r="D448" s="51" t="s">
        <v>65</v>
      </c>
      <c r="E448" s="52" t="e">
        <f>'Banco de Dados'!$O$13/'Banco de Dados'!DB13</f>
        <v>#VALUE!</v>
      </c>
      <c r="F448" s="74"/>
      <c r="G448" s="3"/>
      <c r="H448" s="3"/>
      <c r="J448" s="7"/>
    </row>
    <row r="449" spans="1:14" ht="15.75" x14ac:dyDescent="0.25">
      <c r="A449" s="107" t="s">
        <v>1</v>
      </c>
      <c r="B449" s="107" t="s">
        <v>0</v>
      </c>
      <c r="C449" s="107" t="s">
        <v>212</v>
      </c>
      <c r="D449" s="107" t="s">
        <v>209</v>
      </c>
      <c r="E449" s="107" t="s">
        <v>213</v>
      </c>
      <c r="F449" s="76" t="s">
        <v>219</v>
      </c>
      <c r="G449" s="54" t="s">
        <v>140</v>
      </c>
      <c r="H449" s="54" t="s">
        <v>66</v>
      </c>
      <c r="J449" s="7"/>
      <c r="K449" s="72">
        <f>A448</f>
        <v>0</v>
      </c>
      <c r="L449" s="55" t="s">
        <v>215</v>
      </c>
      <c r="M449" s="41" t="str">
        <f>$A$1</f>
        <v>Manganês</v>
      </c>
      <c r="N449" s="3"/>
    </row>
    <row r="450" spans="1:14" x14ac:dyDescent="0.25">
      <c r="A450" s="28" t="str">
        <f>_xlfn.XLOOKUP(P!C450,'Banco de Dados'!$B$3:$B$274,'Banco de Dados'!$K$3:$K$274,"")</f>
        <v/>
      </c>
      <c r="B450" s="2" cm="1">
        <f t="array" ref="B450:E480">Dados!CX5:DA35</f>
        <v>0</v>
      </c>
      <c r="C450" s="2">
        <v>0</v>
      </c>
      <c r="D450" s="2">
        <v>0</v>
      </c>
      <c r="E450" s="2">
        <v>0</v>
      </c>
      <c r="F450" s="32" t="e">
        <f>(E450*100)/D450</f>
        <v>#DIV/0!</v>
      </c>
      <c r="G450" s="3" t="e">
        <f t="shared" ref="G450:H477" si="39">D450*$E$448</f>
        <v>#VALUE!</v>
      </c>
      <c r="H450" s="3" t="e">
        <f t="shared" si="39"/>
        <v>#VALUE!</v>
      </c>
      <c r="J450" s="7"/>
      <c r="K450" s="5" t="s">
        <v>210</v>
      </c>
      <c r="L450" s="5"/>
      <c r="M450" s="5" t="s">
        <v>211</v>
      </c>
    </row>
    <row r="451" spans="1:14" x14ac:dyDescent="0.25">
      <c r="A451" s="28" t="str">
        <f>_xlfn.XLOOKUP(P!C451,'Banco de Dados'!$B$3:$B$274,'Banco de Dados'!$K$3:$K$274,"")</f>
        <v/>
      </c>
      <c r="B451" s="2">
        <v>0</v>
      </c>
      <c r="C451" s="2">
        <v>0</v>
      </c>
      <c r="D451" s="2">
        <v>0</v>
      </c>
      <c r="E451" s="2">
        <v>0</v>
      </c>
      <c r="F451" s="32" t="e">
        <f t="shared" ref="F451:F480" si="40">(E451*100)/D451</f>
        <v>#DIV/0!</v>
      </c>
      <c r="G451" s="3" t="e">
        <f t="shared" si="39"/>
        <v>#VALUE!</v>
      </c>
      <c r="H451" s="3" t="e">
        <f t="shared" si="39"/>
        <v>#VALUE!</v>
      </c>
      <c r="J451" s="7"/>
      <c r="K451" s="6" t="str">
        <f>_xlfn.XLOOKUP($B$4,A450:A477,G450:G477,"")</f>
        <v/>
      </c>
      <c r="L451" s="6"/>
      <c r="M451" s="6" t="str">
        <f>_xlfn.XLOOKUP($B$4,A450:A477,H450:H477,"")</f>
        <v/>
      </c>
    </row>
    <row r="452" spans="1:14" x14ac:dyDescent="0.25">
      <c r="A452" s="28" t="str">
        <f>_xlfn.XLOOKUP(P!C452,'Banco de Dados'!$B$3:$B$274,'Banco de Dados'!$K$3:$K$274,"")</f>
        <v/>
      </c>
      <c r="B452" s="2">
        <v>0</v>
      </c>
      <c r="C452" s="2">
        <v>0</v>
      </c>
      <c r="D452" s="2">
        <v>0</v>
      </c>
      <c r="E452" s="2">
        <v>0</v>
      </c>
      <c r="F452" s="32" t="e">
        <f t="shared" si="40"/>
        <v>#DIV/0!</v>
      </c>
      <c r="G452" s="3" t="e">
        <f t="shared" si="39"/>
        <v>#VALUE!</v>
      </c>
      <c r="H452" s="3" t="e">
        <f t="shared" si="39"/>
        <v>#VALUE!</v>
      </c>
      <c r="J452" s="7"/>
    </row>
    <row r="453" spans="1:14" ht="15.75" x14ac:dyDescent="0.25">
      <c r="A453" s="28" t="str">
        <f>_xlfn.XLOOKUP(P!C453,'Banco de Dados'!$B$3:$B$274,'Banco de Dados'!$K$3:$K$274,"")</f>
        <v/>
      </c>
      <c r="B453" s="2">
        <v>0</v>
      </c>
      <c r="C453" s="2">
        <v>0</v>
      </c>
      <c r="D453" s="2">
        <v>0</v>
      </c>
      <c r="E453" s="2">
        <v>0</v>
      </c>
      <c r="F453" s="32" t="e">
        <f t="shared" si="40"/>
        <v>#DIV/0!</v>
      </c>
      <c r="G453" s="3" t="e">
        <f t="shared" si="39"/>
        <v>#VALUE!</v>
      </c>
      <c r="H453" s="3" t="e">
        <f t="shared" si="39"/>
        <v>#VALUE!</v>
      </c>
      <c r="K453" s="165" t="s">
        <v>67</v>
      </c>
      <c r="L453" s="166"/>
      <c r="M453" s="167"/>
      <c r="N453"/>
    </row>
    <row r="454" spans="1:14" x14ac:dyDescent="0.25">
      <c r="A454" s="28" t="str">
        <f>_xlfn.XLOOKUP(P!C454,'Banco de Dados'!$B$3:$B$274,'Banco de Dados'!$K$3:$K$274,"")</f>
        <v/>
      </c>
      <c r="B454" s="2">
        <v>0</v>
      </c>
      <c r="C454" s="2">
        <v>0</v>
      </c>
      <c r="D454" s="2">
        <v>0</v>
      </c>
      <c r="E454" s="2">
        <v>0</v>
      </c>
      <c r="F454" s="32" t="e">
        <f t="shared" si="40"/>
        <v>#DIV/0!</v>
      </c>
      <c r="G454" s="3" t="e">
        <f t="shared" si="39"/>
        <v>#VALUE!</v>
      </c>
      <c r="H454" s="3" t="e">
        <f t="shared" si="39"/>
        <v>#VALUE!</v>
      </c>
      <c r="J454" s="7"/>
      <c r="K454" s="104" t="s">
        <v>240</v>
      </c>
      <c r="L454" s="39"/>
      <c r="M454" s="106" t="s">
        <v>209</v>
      </c>
    </row>
    <row r="455" spans="1:14" x14ac:dyDescent="0.25">
      <c r="A455" s="28" t="str">
        <f>_xlfn.XLOOKUP(P!C455,'Banco de Dados'!$B$3:$B$274,'Banco de Dados'!$K$3:$K$274,"")</f>
        <v/>
      </c>
      <c r="B455" s="2">
        <v>0</v>
      </c>
      <c r="C455" s="2">
        <v>0</v>
      </c>
      <c r="D455" s="2">
        <v>0</v>
      </c>
      <c r="E455" s="2">
        <v>0</v>
      </c>
      <c r="F455" s="32" t="e">
        <f t="shared" si="40"/>
        <v>#DIV/0!</v>
      </c>
      <c r="G455" s="3" t="e">
        <f t="shared" si="39"/>
        <v>#VALUE!</v>
      </c>
      <c r="H455" s="3" t="e">
        <f t="shared" si="39"/>
        <v>#VALUE!</v>
      </c>
      <c r="J455" s="58" t="s">
        <v>38</v>
      </c>
      <c r="K455" s="59">
        <f>$L$9</f>
        <v>246.3</v>
      </c>
      <c r="L455" s="60"/>
      <c r="M455" s="61">
        <f>$M$11</f>
        <v>6728</v>
      </c>
      <c r="N455" s="60"/>
    </row>
    <row r="456" spans="1:14" x14ac:dyDescent="0.25">
      <c r="A456" s="28" t="str">
        <f>_xlfn.XLOOKUP(P!C456,'Banco de Dados'!$B$3:$B$274,'Banco de Dados'!$K$3:$K$274,"")</f>
        <v/>
      </c>
      <c r="B456" s="2">
        <v>0</v>
      </c>
      <c r="C456" s="2">
        <v>0</v>
      </c>
      <c r="D456" s="2">
        <v>0</v>
      </c>
      <c r="E456" s="2">
        <v>0</v>
      </c>
      <c r="F456" s="32" t="e">
        <f t="shared" si="40"/>
        <v>#DIV/0!</v>
      </c>
      <c r="G456" s="3" t="e">
        <f t="shared" si="39"/>
        <v>#VALUE!</v>
      </c>
      <c r="H456" s="3" t="e">
        <f t="shared" si="39"/>
        <v>#VALUE!</v>
      </c>
      <c r="J456" s="2"/>
      <c r="K456" s="18"/>
      <c r="L456" s="2" t="s">
        <v>70</v>
      </c>
      <c r="M456" s="19"/>
    </row>
    <row r="457" spans="1:14" x14ac:dyDescent="0.25">
      <c r="A457" s="28" t="str">
        <f>_xlfn.XLOOKUP(P!C457,'Banco de Dados'!$B$3:$B$274,'Banco de Dados'!$K$3:$K$274,"")</f>
        <v/>
      </c>
      <c r="B457" s="2">
        <v>0</v>
      </c>
      <c r="C457" s="2">
        <v>0</v>
      </c>
      <c r="D457" s="2">
        <v>0</v>
      </c>
      <c r="E457" s="2">
        <v>0</v>
      </c>
      <c r="F457" s="32" t="e">
        <f t="shared" si="40"/>
        <v>#DIV/0!</v>
      </c>
      <c r="G457" s="3" t="e">
        <f t="shared" si="39"/>
        <v>#VALUE!</v>
      </c>
      <c r="H457" s="3" t="e">
        <f t="shared" si="39"/>
        <v>#VALUE!</v>
      </c>
      <c r="J457" s="58" t="s">
        <v>69</v>
      </c>
      <c r="K457" s="62" t="s">
        <v>71</v>
      </c>
      <c r="L457" s="63"/>
      <c r="M457" s="64" t="str">
        <f>K451</f>
        <v/>
      </c>
      <c r="N457" s="60"/>
    </row>
    <row r="458" spans="1:14" x14ac:dyDescent="0.25">
      <c r="A458" s="28" t="str">
        <f>_xlfn.XLOOKUP(P!C458,'Banco de Dados'!$B$3:$B$274,'Banco de Dados'!$K$3:$K$274,"")</f>
        <v/>
      </c>
      <c r="B458" s="2">
        <v>0</v>
      </c>
      <c r="C458" s="2">
        <v>0</v>
      </c>
      <c r="D458" s="2">
        <v>0</v>
      </c>
      <c r="E458" s="2">
        <v>0</v>
      </c>
      <c r="F458" s="32" t="e">
        <f t="shared" si="40"/>
        <v>#DIV/0!</v>
      </c>
      <c r="G458" s="3" t="e">
        <f t="shared" si="39"/>
        <v>#VALUE!</v>
      </c>
      <c r="H458" s="3" t="e">
        <f t="shared" si="39"/>
        <v>#VALUE!</v>
      </c>
      <c r="J458" s="7"/>
    </row>
    <row r="459" spans="1:14" ht="15.75" x14ac:dyDescent="0.25">
      <c r="A459" s="28" t="str">
        <f>_xlfn.XLOOKUP(P!C459,'Banco de Dados'!$B$3:$B$274,'Banco de Dados'!$K$3:$K$274,"")</f>
        <v/>
      </c>
      <c r="B459" s="2">
        <v>0</v>
      </c>
      <c r="C459" s="2">
        <v>0</v>
      </c>
      <c r="D459" s="2">
        <v>0</v>
      </c>
      <c r="E459" s="2">
        <v>0</v>
      </c>
      <c r="F459" s="32" t="e">
        <f t="shared" si="40"/>
        <v>#DIV/0!</v>
      </c>
      <c r="G459" s="3" t="e">
        <f t="shared" si="39"/>
        <v>#VALUE!</v>
      </c>
      <c r="H459" s="3" t="e">
        <f t="shared" si="39"/>
        <v>#VALUE!</v>
      </c>
      <c r="J459" s="7"/>
      <c r="K459" s="165" t="s">
        <v>218</v>
      </c>
      <c r="L459" s="166"/>
      <c r="M459" s="167"/>
    </row>
    <row r="460" spans="1:14" x14ac:dyDescent="0.25">
      <c r="A460" s="28" t="str">
        <f>_xlfn.XLOOKUP(P!C460,'Banco de Dados'!$B$3:$B$274,'Banco de Dados'!$K$3:$K$274,"")</f>
        <v/>
      </c>
      <c r="B460" s="2">
        <v>0</v>
      </c>
      <c r="C460" s="2">
        <v>0</v>
      </c>
      <c r="D460" s="2">
        <v>0</v>
      </c>
      <c r="E460" s="2">
        <v>0</v>
      </c>
      <c r="F460" s="32" t="e">
        <f t="shared" si="40"/>
        <v>#DIV/0!</v>
      </c>
      <c r="G460" s="3" t="e">
        <f t="shared" si="39"/>
        <v>#VALUE!</v>
      </c>
      <c r="H460" s="3" t="e">
        <f t="shared" si="39"/>
        <v>#VALUE!</v>
      </c>
      <c r="J460" s="7"/>
      <c r="K460" s="104" t="s">
        <v>236</v>
      </c>
      <c r="L460" s="108" t="str">
        <f>K451</f>
        <v/>
      </c>
      <c r="M460" s="109" t="str">
        <f>M451</f>
        <v/>
      </c>
    </row>
    <row r="461" spans="1:14" x14ac:dyDescent="0.25">
      <c r="A461" s="28" t="str">
        <f>_xlfn.XLOOKUP(P!C461,'Banco de Dados'!$B$3:$B$274,'Banco de Dados'!$K$3:$K$274,"")</f>
        <v/>
      </c>
      <c r="B461" s="2">
        <v>0</v>
      </c>
      <c r="C461" s="2">
        <v>0</v>
      </c>
      <c r="D461" s="2">
        <v>0</v>
      </c>
      <c r="E461" s="2">
        <v>0</v>
      </c>
      <c r="F461" s="32" t="e">
        <f t="shared" si="40"/>
        <v>#DIV/0!</v>
      </c>
      <c r="G461" s="3" t="e">
        <f t="shared" si="39"/>
        <v>#VALUE!</v>
      </c>
      <c r="H461" s="3" t="e">
        <f t="shared" si="39"/>
        <v>#VALUE!</v>
      </c>
      <c r="J461" s="7"/>
      <c r="K461" s="104" t="s">
        <v>237</v>
      </c>
      <c r="L461" s="105">
        <f>$L$9</f>
        <v>246.3</v>
      </c>
      <c r="M461" s="106">
        <f>$L$10</f>
        <v>7.1</v>
      </c>
    </row>
    <row r="462" spans="1:14" x14ac:dyDescent="0.25">
      <c r="A462" s="28" t="str">
        <f>_xlfn.XLOOKUP(P!C462,'Banco de Dados'!$B$3:$B$274,'Banco de Dados'!$K$3:$K$274,"")</f>
        <v/>
      </c>
      <c r="B462" s="2">
        <v>0</v>
      </c>
      <c r="C462" s="2">
        <v>0</v>
      </c>
      <c r="D462" s="2">
        <v>0</v>
      </c>
      <c r="E462" s="2">
        <v>0</v>
      </c>
      <c r="F462" s="32" t="e">
        <f t="shared" si="40"/>
        <v>#DIV/0!</v>
      </c>
      <c r="G462" s="3" t="e">
        <f t="shared" si="39"/>
        <v>#VALUE!</v>
      </c>
      <c r="H462" s="3" t="e">
        <f t="shared" si="39"/>
        <v>#VALUE!</v>
      </c>
      <c r="J462" s="7"/>
      <c r="K462" s="104" t="s">
        <v>238</v>
      </c>
      <c r="L462" s="105">
        <f>$M$11</f>
        <v>6728</v>
      </c>
      <c r="M462" s="106">
        <f>$M$12</f>
        <v>153</v>
      </c>
    </row>
    <row r="463" spans="1:14" x14ac:dyDescent="0.25">
      <c r="A463" s="28" t="str">
        <f>_xlfn.XLOOKUP(P!C463,'Banco de Dados'!$B$3:$B$274,'Banco de Dados'!$K$3:$K$274,"")</f>
        <v/>
      </c>
      <c r="B463" s="2">
        <v>0</v>
      </c>
      <c r="C463" s="2">
        <v>0</v>
      </c>
      <c r="D463" s="2">
        <v>0</v>
      </c>
      <c r="E463" s="2">
        <v>0</v>
      </c>
      <c r="F463" s="32" t="e">
        <f t="shared" si="40"/>
        <v>#DIV/0!</v>
      </c>
      <c r="G463" s="3" t="e">
        <f t="shared" si="39"/>
        <v>#VALUE!</v>
      </c>
      <c r="H463" s="3" t="e">
        <f t="shared" si="39"/>
        <v>#VALUE!</v>
      </c>
      <c r="J463" s="7"/>
      <c r="K463" s="69" t="s">
        <v>217</v>
      </c>
      <c r="L463" s="110" t="e">
        <f>SQRT(((M460/L460)^2)+((M461/L461)^2)+((M462/L462)^2))</f>
        <v>#VALUE!</v>
      </c>
      <c r="M463" s="71" t="str">
        <f>M472</f>
        <v>mg/kg</v>
      </c>
    </row>
    <row r="464" spans="1:14" x14ac:dyDescent="0.25">
      <c r="A464" s="28" t="str">
        <f>_xlfn.XLOOKUP(P!C464,'Banco de Dados'!$B$3:$B$274,'Banco de Dados'!$K$3:$K$274,"")</f>
        <v/>
      </c>
      <c r="B464" s="2">
        <v>0</v>
      </c>
      <c r="C464" s="2">
        <v>0</v>
      </c>
      <c r="D464" s="2">
        <v>0</v>
      </c>
      <c r="E464" s="2">
        <v>0</v>
      </c>
      <c r="F464" s="32" t="e">
        <f t="shared" si="40"/>
        <v>#DIV/0!</v>
      </c>
      <c r="G464" s="3" t="e">
        <f t="shared" si="39"/>
        <v>#VALUE!</v>
      </c>
      <c r="H464" s="3" t="e">
        <f t="shared" si="39"/>
        <v>#VALUE!</v>
      </c>
      <c r="J464" s="7"/>
    </row>
    <row r="465" spans="1:13" x14ac:dyDescent="0.25">
      <c r="A465" s="28" t="str">
        <f>_xlfn.XLOOKUP(P!C465,'Banco de Dados'!$B$3:$B$274,'Banco de Dados'!$K$3:$K$274,"")</f>
        <v/>
      </c>
      <c r="B465" s="2">
        <v>0</v>
      </c>
      <c r="C465" s="2">
        <v>0</v>
      </c>
      <c r="D465" s="2">
        <v>0</v>
      </c>
      <c r="E465" s="2">
        <v>0</v>
      </c>
      <c r="F465" s="32" t="e">
        <f t="shared" si="40"/>
        <v>#DIV/0!</v>
      </c>
      <c r="G465" s="3" t="e">
        <f t="shared" si="39"/>
        <v>#VALUE!</v>
      </c>
      <c r="H465" s="3" t="e">
        <f t="shared" si="39"/>
        <v>#VALUE!</v>
      </c>
      <c r="J465" s="7"/>
    </row>
    <row r="466" spans="1:13" x14ac:dyDescent="0.25">
      <c r="A466" s="28" t="str">
        <f>_xlfn.XLOOKUP(P!C466,'Banco de Dados'!$B$3:$B$274,'Banco de Dados'!$K$3:$K$274,"")</f>
        <v/>
      </c>
      <c r="B466" s="2">
        <v>0</v>
      </c>
      <c r="C466" s="2">
        <v>0</v>
      </c>
      <c r="D466" s="2">
        <v>0</v>
      </c>
      <c r="E466" s="2">
        <v>0</v>
      </c>
      <c r="F466" s="32" t="e">
        <f t="shared" si="40"/>
        <v>#DIV/0!</v>
      </c>
      <c r="G466" s="3" t="e">
        <f t="shared" si="39"/>
        <v>#VALUE!</v>
      </c>
      <c r="H466" s="3" t="e">
        <f t="shared" si="39"/>
        <v>#VALUE!</v>
      </c>
      <c r="J466" s="7"/>
    </row>
    <row r="467" spans="1:13" x14ac:dyDescent="0.25">
      <c r="A467" s="28" t="str">
        <f>_xlfn.XLOOKUP(P!C467,'Banco de Dados'!$B$3:$B$274,'Banco de Dados'!$K$3:$K$274,"")</f>
        <v/>
      </c>
      <c r="B467" s="2">
        <v>0</v>
      </c>
      <c r="C467" s="2">
        <v>0</v>
      </c>
      <c r="D467" s="2">
        <v>0</v>
      </c>
      <c r="E467" s="2">
        <v>0</v>
      </c>
      <c r="F467" s="32" t="e">
        <f t="shared" si="40"/>
        <v>#DIV/0!</v>
      </c>
      <c r="G467" s="3" t="e">
        <f t="shared" si="39"/>
        <v>#VALUE!</v>
      </c>
      <c r="H467" s="3" t="e">
        <f t="shared" si="39"/>
        <v>#VALUE!</v>
      </c>
      <c r="J467" s="7"/>
    </row>
    <row r="468" spans="1:13" x14ac:dyDescent="0.25">
      <c r="A468" s="28" t="str">
        <f>_xlfn.XLOOKUP(P!C468,'Banco de Dados'!$B$3:$B$274,'Banco de Dados'!$K$3:$K$274,"")</f>
        <v/>
      </c>
      <c r="B468" s="2">
        <v>0</v>
      </c>
      <c r="C468" s="2">
        <v>0</v>
      </c>
      <c r="D468" s="2">
        <v>0</v>
      </c>
      <c r="E468" s="2">
        <v>0</v>
      </c>
      <c r="F468" s="32" t="e">
        <f t="shared" si="40"/>
        <v>#DIV/0!</v>
      </c>
      <c r="G468" s="3" t="e">
        <f t="shared" si="39"/>
        <v>#VALUE!</v>
      </c>
      <c r="H468" s="3" t="e">
        <f t="shared" si="39"/>
        <v>#VALUE!</v>
      </c>
      <c r="J468" s="7"/>
    </row>
    <row r="469" spans="1:13" x14ac:dyDescent="0.25">
      <c r="A469" s="28" t="str">
        <f>_xlfn.XLOOKUP(P!C469,'Banco de Dados'!$B$3:$B$274,'Banco de Dados'!$K$3:$K$274,"")</f>
        <v/>
      </c>
      <c r="B469" s="2">
        <v>0</v>
      </c>
      <c r="C469" s="2">
        <v>0</v>
      </c>
      <c r="D469" s="2">
        <v>0</v>
      </c>
      <c r="E469" s="2">
        <v>0</v>
      </c>
      <c r="F469" s="32" t="e">
        <f t="shared" si="40"/>
        <v>#DIV/0!</v>
      </c>
      <c r="G469" s="3" t="e">
        <f t="shared" si="39"/>
        <v>#VALUE!</v>
      </c>
      <c r="H469" s="3" t="e">
        <f t="shared" si="39"/>
        <v>#VALUE!</v>
      </c>
      <c r="J469" s="7"/>
    </row>
    <row r="470" spans="1:13" x14ac:dyDescent="0.25">
      <c r="A470" s="28" t="str">
        <f>_xlfn.XLOOKUP(P!C470,'Banco de Dados'!$B$3:$B$274,'Banco de Dados'!$K$3:$K$274,"")</f>
        <v/>
      </c>
      <c r="B470" s="2">
        <v>0</v>
      </c>
      <c r="C470" s="2">
        <v>0</v>
      </c>
      <c r="D470" s="2">
        <v>0</v>
      </c>
      <c r="E470" s="17">
        <v>0</v>
      </c>
      <c r="F470" s="32" t="e">
        <f t="shared" si="40"/>
        <v>#DIV/0!</v>
      </c>
      <c r="G470" s="3" t="e">
        <f t="shared" si="39"/>
        <v>#VALUE!</v>
      </c>
      <c r="H470" s="3" t="e">
        <f t="shared" si="39"/>
        <v>#VALUE!</v>
      </c>
      <c r="J470" s="7"/>
    </row>
    <row r="471" spans="1:13" ht="15.75" x14ac:dyDescent="0.25">
      <c r="A471" s="28" t="str">
        <f>_xlfn.XLOOKUP(P!C471,'Banco de Dados'!$B$3:$B$274,'Banco de Dados'!$K$3:$K$274,"")</f>
        <v/>
      </c>
      <c r="B471" s="2">
        <v>0</v>
      </c>
      <c r="C471" s="2">
        <v>0</v>
      </c>
      <c r="D471" s="2">
        <v>0</v>
      </c>
      <c r="E471" s="2">
        <v>0</v>
      </c>
      <c r="F471" s="32" t="e">
        <f t="shared" si="40"/>
        <v>#DIV/0!</v>
      </c>
      <c r="G471" s="3" t="e">
        <f t="shared" si="39"/>
        <v>#VALUE!</v>
      </c>
      <c r="H471" s="3" t="e">
        <f t="shared" si="39"/>
        <v>#VALUE!</v>
      </c>
      <c r="J471" s="7"/>
      <c r="K471" s="101" t="s">
        <v>216</v>
      </c>
      <c r="L471" s="102">
        <f>K449</f>
        <v>0</v>
      </c>
      <c r="M471" s="103" t="str">
        <f>M449</f>
        <v>Manganês</v>
      </c>
    </row>
    <row r="472" spans="1:13" x14ac:dyDescent="0.25">
      <c r="A472" s="28" t="str">
        <f>_xlfn.XLOOKUP(P!C472,'Banco de Dados'!$B$3:$B$274,'Banco de Dados'!$K$3:$K$274,"")</f>
        <v/>
      </c>
      <c r="B472" s="2">
        <v>0</v>
      </c>
      <c r="C472" s="2">
        <v>0</v>
      </c>
      <c r="D472" s="2">
        <v>0</v>
      </c>
      <c r="E472" s="2">
        <v>0</v>
      </c>
      <c r="F472" s="32" t="e">
        <f t="shared" si="40"/>
        <v>#DIV/0!</v>
      </c>
      <c r="G472" s="3" t="e">
        <f t="shared" si="39"/>
        <v>#VALUE!</v>
      </c>
      <c r="H472" s="3" t="e">
        <f t="shared" si="39"/>
        <v>#VALUE!</v>
      </c>
      <c r="J472" s="7"/>
      <c r="K472" s="68" t="s">
        <v>68</v>
      </c>
      <c r="L472" s="29" t="e">
        <f>(K455*M457)/M455</f>
        <v>#VALUE!</v>
      </c>
      <c r="M472" s="66" t="str">
        <f>$M$9</f>
        <v>mg/kg</v>
      </c>
    </row>
    <row r="473" spans="1:13" x14ac:dyDescent="0.25">
      <c r="A473" s="28" t="str">
        <f>_xlfn.XLOOKUP(P!C473,'Banco de Dados'!$B$3:$B$274,'Banco de Dados'!$K$3:$K$274,"")</f>
        <v/>
      </c>
      <c r="B473" s="2">
        <v>0</v>
      </c>
      <c r="C473" s="2">
        <v>0</v>
      </c>
      <c r="D473" s="2">
        <v>0</v>
      </c>
      <c r="E473" s="2">
        <v>0</v>
      </c>
      <c r="F473" s="32" t="e">
        <f t="shared" si="40"/>
        <v>#DIV/0!</v>
      </c>
      <c r="G473" s="3" t="e">
        <f t="shared" si="39"/>
        <v>#VALUE!</v>
      </c>
      <c r="H473" s="3" t="e">
        <f t="shared" si="39"/>
        <v>#VALUE!</v>
      </c>
      <c r="J473" s="7"/>
      <c r="K473" s="111" t="s">
        <v>246</v>
      </c>
      <c r="L473" s="126" t="e">
        <f>SQRT(((M460/L460)^2)+((M461/L461)^2)+((M462/L462)^2))</f>
        <v>#VALUE!</v>
      </c>
      <c r="M473" s="66"/>
    </row>
    <row r="474" spans="1:13" x14ac:dyDescent="0.25">
      <c r="A474" s="28" t="str">
        <f>_xlfn.XLOOKUP(P!C474,'Banco de Dados'!$B$3:$B$274,'Banco de Dados'!$K$3:$K$274,"")</f>
        <v/>
      </c>
      <c r="B474" s="2">
        <v>0</v>
      </c>
      <c r="C474" s="2">
        <v>0</v>
      </c>
      <c r="D474" s="2">
        <v>0</v>
      </c>
      <c r="E474" s="2">
        <v>0</v>
      </c>
      <c r="F474" s="32" t="e">
        <f t="shared" si="40"/>
        <v>#DIV/0!</v>
      </c>
      <c r="G474" s="3" t="e">
        <f t="shared" si="39"/>
        <v>#VALUE!</v>
      </c>
      <c r="H474" s="3" t="e">
        <f t="shared" si="39"/>
        <v>#VALUE!</v>
      </c>
      <c r="J474" s="7"/>
      <c r="K474" s="69" t="s">
        <v>247</v>
      </c>
      <c r="L474" s="127" t="e">
        <f>L473*L472</f>
        <v>#VALUE!</v>
      </c>
      <c r="M474" s="71" t="str">
        <f>$M$9</f>
        <v>mg/kg</v>
      </c>
    </row>
    <row r="475" spans="1:13" x14ac:dyDescent="0.25">
      <c r="A475" s="28" t="str">
        <f>_xlfn.XLOOKUP(P!C475,'Banco de Dados'!$B$3:$B$274,'Banco de Dados'!$K$3:$K$274,"")</f>
        <v/>
      </c>
      <c r="B475" s="2">
        <v>0</v>
      </c>
      <c r="C475" s="2">
        <v>0</v>
      </c>
      <c r="D475" s="2">
        <v>0</v>
      </c>
      <c r="E475" s="2">
        <v>0</v>
      </c>
      <c r="F475" s="32" t="e">
        <f t="shared" si="40"/>
        <v>#DIV/0!</v>
      </c>
      <c r="G475" s="3" t="e">
        <f t="shared" si="39"/>
        <v>#VALUE!</v>
      </c>
      <c r="H475" s="3" t="e">
        <f t="shared" si="39"/>
        <v>#VALUE!</v>
      </c>
      <c r="J475" s="7"/>
      <c r="K475" s="123"/>
      <c r="L475" s="124"/>
    </row>
    <row r="476" spans="1:13" x14ac:dyDescent="0.25">
      <c r="A476" s="28" t="str">
        <f>_xlfn.XLOOKUP(P!C476,'Banco de Dados'!$B$3:$B$274,'Banco de Dados'!$K$3:$K$274,"")</f>
        <v/>
      </c>
      <c r="B476" s="2">
        <v>0</v>
      </c>
      <c r="C476" s="2">
        <v>0</v>
      </c>
      <c r="D476" s="2">
        <v>0</v>
      </c>
      <c r="E476" s="2">
        <v>0</v>
      </c>
      <c r="F476" s="32" t="e">
        <f t="shared" si="40"/>
        <v>#DIV/0!</v>
      </c>
      <c r="G476" s="3" t="e">
        <f t="shared" si="39"/>
        <v>#VALUE!</v>
      </c>
      <c r="H476" s="3" t="e">
        <f t="shared" si="39"/>
        <v>#VALUE!</v>
      </c>
      <c r="J476" s="7"/>
    </row>
    <row r="477" spans="1:13" x14ac:dyDescent="0.25">
      <c r="A477" s="28" t="str">
        <f>_xlfn.XLOOKUP(P!C477,'Banco de Dados'!$B$3:$B$274,'Banco de Dados'!$K$3:$K$274,"")</f>
        <v/>
      </c>
      <c r="B477" s="2">
        <v>0</v>
      </c>
      <c r="C477" s="2">
        <v>0</v>
      </c>
      <c r="D477" s="2">
        <v>0</v>
      </c>
      <c r="E477" s="2">
        <v>0</v>
      </c>
      <c r="F477" s="32" t="e">
        <f t="shared" si="40"/>
        <v>#DIV/0!</v>
      </c>
      <c r="G477" s="3" t="e">
        <f t="shared" si="39"/>
        <v>#VALUE!</v>
      </c>
      <c r="H477" s="3" t="e">
        <f t="shared" si="39"/>
        <v>#VALUE!</v>
      </c>
      <c r="J477" s="7"/>
    </row>
    <row r="478" spans="1:13" x14ac:dyDescent="0.25">
      <c r="A478" s="28" t="str">
        <f>_xlfn.XLOOKUP(P!C478,'Banco de Dados'!$B$3:$B$274,'Banco de Dados'!$K$3:$K$274,"")</f>
        <v/>
      </c>
      <c r="B478" s="2">
        <v>0</v>
      </c>
      <c r="C478" s="2">
        <v>0</v>
      </c>
      <c r="D478" s="2">
        <v>0</v>
      </c>
      <c r="E478" s="2">
        <v>0</v>
      </c>
      <c r="F478" s="32" t="e">
        <f t="shared" si="40"/>
        <v>#DIV/0!</v>
      </c>
      <c r="G478" s="3" t="e">
        <f t="shared" ref="G478:H480" si="41">D478*$E$448</f>
        <v>#VALUE!</v>
      </c>
      <c r="H478" s="3" t="e">
        <f t="shared" si="41"/>
        <v>#VALUE!</v>
      </c>
      <c r="J478" s="7"/>
    </row>
    <row r="479" spans="1:13" x14ac:dyDescent="0.25">
      <c r="A479" s="28" t="str">
        <f>_xlfn.XLOOKUP(P!C479,'Banco de Dados'!$B$3:$B$274,'Banco de Dados'!$K$3:$K$274,"")</f>
        <v/>
      </c>
      <c r="B479" s="2">
        <v>0</v>
      </c>
      <c r="C479" s="2">
        <v>0</v>
      </c>
      <c r="D479" s="2">
        <v>0</v>
      </c>
      <c r="E479" s="2">
        <v>0</v>
      </c>
      <c r="F479" s="32" t="e">
        <f t="shared" si="40"/>
        <v>#DIV/0!</v>
      </c>
      <c r="G479" s="3" t="e">
        <f t="shared" si="41"/>
        <v>#VALUE!</v>
      </c>
      <c r="H479" s="3" t="e">
        <f t="shared" si="41"/>
        <v>#VALUE!</v>
      </c>
      <c r="J479" s="7"/>
    </row>
    <row r="480" spans="1:13" x14ac:dyDescent="0.25">
      <c r="A480" s="28" t="str">
        <f>_xlfn.XLOOKUP(P!C480,'Banco de Dados'!$B$3:$B$274,'Banco de Dados'!$K$3:$K$274,"")</f>
        <v/>
      </c>
      <c r="B480" s="2">
        <v>0</v>
      </c>
      <c r="C480" s="2">
        <v>0</v>
      </c>
      <c r="D480" s="2">
        <v>0</v>
      </c>
      <c r="E480" s="2">
        <v>0</v>
      </c>
      <c r="F480" s="32" t="e">
        <f t="shared" si="40"/>
        <v>#DIV/0!</v>
      </c>
      <c r="G480" s="3" t="e">
        <f t="shared" si="41"/>
        <v>#VALUE!</v>
      </c>
      <c r="H480" s="3" t="e">
        <f t="shared" si="41"/>
        <v>#VALUE!</v>
      </c>
      <c r="J480" s="7"/>
    </row>
    <row r="481" spans="1:14" x14ac:dyDescent="0.25">
      <c r="A481" s="21"/>
      <c r="B481" s="21"/>
      <c r="C481" s="21"/>
      <c r="D481" s="21"/>
      <c r="E481" s="21"/>
      <c r="F481" s="77"/>
      <c r="G481" s="21"/>
      <c r="H481" s="21"/>
      <c r="J481" s="21"/>
      <c r="K481" s="21"/>
      <c r="L481" s="21"/>
      <c r="M481" s="21"/>
      <c r="N481" s="21"/>
    </row>
    <row r="482" spans="1:14" ht="15.75" x14ac:dyDescent="0.25">
      <c r="A482" s="36">
        <f>'Nome das Amostras'!A18</f>
        <v>0</v>
      </c>
      <c r="B482" s="164" t="e">
        <f>VLOOKUP(A482,'Nome das Amostras'!$A$3:$D$28,2,FALSE)</f>
        <v>#N/A</v>
      </c>
      <c r="C482" s="164"/>
      <c r="D482" s="51" t="s">
        <v>65</v>
      </c>
      <c r="E482" s="52" t="e">
        <f>'Banco de Dados'!$O$13/'Banco de Dados'!DI13</f>
        <v>#VALUE!</v>
      </c>
      <c r="F482" s="74"/>
      <c r="G482" s="3"/>
      <c r="H482" s="3"/>
      <c r="J482" s="7"/>
    </row>
    <row r="483" spans="1:14" ht="15.75" x14ac:dyDescent="0.25">
      <c r="A483" s="107" t="s">
        <v>1</v>
      </c>
      <c r="B483" s="107" t="s">
        <v>0</v>
      </c>
      <c r="C483" s="107" t="s">
        <v>212</v>
      </c>
      <c r="D483" s="107" t="s">
        <v>209</v>
      </c>
      <c r="E483" s="107" t="s">
        <v>213</v>
      </c>
      <c r="F483" s="76" t="s">
        <v>219</v>
      </c>
      <c r="G483" s="54" t="s">
        <v>140</v>
      </c>
      <c r="H483" s="54" t="s">
        <v>66</v>
      </c>
      <c r="J483" s="7"/>
      <c r="K483" s="72">
        <f>A482</f>
        <v>0</v>
      </c>
      <c r="L483" s="55" t="s">
        <v>215</v>
      </c>
      <c r="M483" s="41" t="str">
        <f>$A$1</f>
        <v>Manganês</v>
      </c>
      <c r="N483" s="3"/>
    </row>
    <row r="484" spans="1:14" x14ac:dyDescent="0.25">
      <c r="A484" s="28" t="str">
        <f>_xlfn.XLOOKUP(P!C484,'Banco de Dados'!$B$3:$B$274,'Banco de Dados'!$K$3:$K$274,"")</f>
        <v/>
      </c>
      <c r="B484" s="2" cm="1">
        <f t="array" ref="B484:E514">Dados!DE5:DH35</f>
        <v>0</v>
      </c>
      <c r="C484" s="2">
        <v>0</v>
      </c>
      <c r="D484" s="2">
        <v>0</v>
      </c>
      <c r="E484" s="2">
        <v>0</v>
      </c>
      <c r="F484" s="32" t="e">
        <f>(E484*100)/D484</f>
        <v>#DIV/0!</v>
      </c>
      <c r="G484" s="3" t="e">
        <f t="shared" ref="G484:H511" si="42">D484*$E$482</f>
        <v>#VALUE!</v>
      </c>
      <c r="H484" s="3" t="e">
        <f t="shared" si="42"/>
        <v>#VALUE!</v>
      </c>
      <c r="J484" s="7"/>
      <c r="K484" s="5" t="s">
        <v>210</v>
      </c>
      <c r="L484" s="5"/>
      <c r="M484" s="5" t="s">
        <v>211</v>
      </c>
    </row>
    <row r="485" spans="1:14" x14ac:dyDescent="0.25">
      <c r="A485" s="28" t="str">
        <f>_xlfn.XLOOKUP(P!C485,'Banco de Dados'!$B$3:$B$274,'Banco de Dados'!$K$3:$K$274,"")</f>
        <v/>
      </c>
      <c r="B485" s="2">
        <v>0</v>
      </c>
      <c r="C485" s="2">
        <v>0</v>
      </c>
      <c r="D485" s="2">
        <v>0</v>
      </c>
      <c r="E485" s="2">
        <v>0</v>
      </c>
      <c r="F485" s="32" t="e">
        <f t="shared" ref="F485:F514" si="43">(E485*100)/D485</f>
        <v>#DIV/0!</v>
      </c>
      <c r="G485" s="3" t="e">
        <f t="shared" si="42"/>
        <v>#VALUE!</v>
      </c>
      <c r="H485" s="3" t="e">
        <f t="shared" si="42"/>
        <v>#VALUE!</v>
      </c>
      <c r="J485" s="7"/>
      <c r="K485" s="6" t="str">
        <f>_xlfn.XLOOKUP($B$4,A484:A511,G484:G511,"")</f>
        <v/>
      </c>
      <c r="L485" s="6"/>
      <c r="M485" s="6" t="str">
        <f>_xlfn.XLOOKUP($B$4,A484:A511,H484:H511,"")</f>
        <v/>
      </c>
    </row>
    <row r="486" spans="1:14" x14ac:dyDescent="0.25">
      <c r="A486" s="28" t="str">
        <f>_xlfn.XLOOKUP(P!C486,'Banco de Dados'!$B$3:$B$274,'Banco de Dados'!$K$3:$K$274,"")</f>
        <v/>
      </c>
      <c r="B486" s="2">
        <v>0</v>
      </c>
      <c r="C486" s="2">
        <v>0</v>
      </c>
      <c r="D486" s="2">
        <v>0</v>
      </c>
      <c r="E486" s="2">
        <v>0</v>
      </c>
      <c r="F486" s="32" t="e">
        <f t="shared" si="43"/>
        <v>#DIV/0!</v>
      </c>
      <c r="G486" s="3" t="e">
        <f t="shared" si="42"/>
        <v>#VALUE!</v>
      </c>
      <c r="H486" s="3" t="e">
        <f t="shared" si="42"/>
        <v>#VALUE!</v>
      </c>
      <c r="J486" s="7"/>
    </row>
    <row r="487" spans="1:14" ht="15.75" x14ac:dyDescent="0.25">
      <c r="A487" s="28" t="str">
        <f>_xlfn.XLOOKUP(P!C487,'Banco de Dados'!$B$3:$B$274,'Banco de Dados'!$K$3:$K$274,"")</f>
        <v/>
      </c>
      <c r="B487" s="2">
        <v>0</v>
      </c>
      <c r="C487" s="2">
        <v>0</v>
      </c>
      <c r="D487" s="2">
        <v>0</v>
      </c>
      <c r="E487" s="2">
        <v>0</v>
      </c>
      <c r="F487" s="32" t="e">
        <f t="shared" si="43"/>
        <v>#DIV/0!</v>
      </c>
      <c r="G487" s="3" t="e">
        <f t="shared" si="42"/>
        <v>#VALUE!</v>
      </c>
      <c r="H487" s="3" t="e">
        <f t="shared" si="42"/>
        <v>#VALUE!</v>
      </c>
      <c r="K487" s="165" t="s">
        <v>67</v>
      </c>
      <c r="L487" s="166"/>
      <c r="M487" s="167"/>
      <c r="N487"/>
    </row>
    <row r="488" spans="1:14" x14ac:dyDescent="0.25">
      <c r="A488" s="28" t="str">
        <f>_xlfn.XLOOKUP(P!C488,'Banco de Dados'!$B$3:$B$274,'Banco de Dados'!$K$3:$K$274,"")</f>
        <v/>
      </c>
      <c r="B488" s="2">
        <v>0</v>
      </c>
      <c r="C488" s="2">
        <v>0</v>
      </c>
      <c r="D488" s="2">
        <v>0</v>
      </c>
      <c r="E488" s="2">
        <v>0</v>
      </c>
      <c r="F488" s="32" t="e">
        <f t="shared" si="43"/>
        <v>#DIV/0!</v>
      </c>
      <c r="G488" s="3" t="e">
        <f t="shared" si="42"/>
        <v>#VALUE!</v>
      </c>
      <c r="H488" s="3" t="e">
        <f t="shared" si="42"/>
        <v>#VALUE!</v>
      </c>
      <c r="J488" s="7"/>
      <c r="K488" s="104" t="s">
        <v>240</v>
      </c>
      <c r="L488" s="39"/>
      <c r="M488" s="106" t="s">
        <v>209</v>
      </c>
    </row>
    <row r="489" spans="1:14" x14ac:dyDescent="0.25">
      <c r="A489" s="28" t="str">
        <f>_xlfn.XLOOKUP(P!C489,'Banco de Dados'!$B$3:$B$274,'Banco de Dados'!$K$3:$K$274,"")</f>
        <v/>
      </c>
      <c r="B489" s="2">
        <v>0</v>
      </c>
      <c r="C489" s="2">
        <v>0</v>
      </c>
      <c r="D489" s="2">
        <v>0</v>
      </c>
      <c r="E489" s="2">
        <v>0</v>
      </c>
      <c r="F489" s="32" t="e">
        <f t="shared" si="43"/>
        <v>#DIV/0!</v>
      </c>
      <c r="G489" s="3" t="e">
        <f t="shared" si="42"/>
        <v>#VALUE!</v>
      </c>
      <c r="H489" s="3" t="e">
        <f t="shared" si="42"/>
        <v>#VALUE!</v>
      </c>
      <c r="J489" s="58" t="s">
        <v>38</v>
      </c>
      <c r="K489" s="59">
        <f>$L$9</f>
        <v>246.3</v>
      </c>
      <c r="L489" s="60"/>
      <c r="M489" s="61">
        <f>$M$11</f>
        <v>6728</v>
      </c>
      <c r="N489" s="60"/>
    </row>
    <row r="490" spans="1:14" x14ac:dyDescent="0.25">
      <c r="A490" s="28" t="str">
        <f>_xlfn.XLOOKUP(P!C490,'Banco de Dados'!$B$3:$B$274,'Banco de Dados'!$K$3:$K$274,"")</f>
        <v/>
      </c>
      <c r="B490" s="2">
        <v>0</v>
      </c>
      <c r="C490" s="2">
        <v>0</v>
      </c>
      <c r="D490" s="2">
        <v>0</v>
      </c>
      <c r="E490" s="2">
        <v>0</v>
      </c>
      <c r="F490" s="32" t="e">
        <f t="shared" si="43"/>
        <v>#DIV/0!</v>
      </c>
      <c r="G490" s="3" t="e">
        <f t="shared" si="42"/>
        <v>#VALUE!</v>
      </c>
      <c r="H490" s="3" t="e">
        <f t="shared" si="42"/>
        <v>#VALUE!</v>
      </c>
      <c r="J490" s="2"/>
      <c r="K490" s="18"/>
      <c r="L490" s="2" t="s">
        <v>70</v>
      </c>
      <c r="M490" s="19"/>
    </row>
    <row r="491" spans="1:14" x14ac:dyDescent="0.25">
      <c r="A491" s="28" t="str">
        <f>_xlfn.XLOOKUP(P!C491,'Banco de Dados'!$B$3:$B$274,'Banco de Dados'!$K$3:$K$274,"")</f>
        <v/>
      </c>
      <c r="B491" s="2">
        <v>0</v>
      </c>
      <c r="C491" s="2">
        <v>0</v>
      </c>
      <c r="D491" s="2">
        <v>0</v>
      </c>
      <c r="E491" s="2">
        <v>0</v>
      </c>
      <c r="F491" s="32" t="e">
        <f t="shared" si="43"/>
        <v>#DIV/0!</v>
      </c>
      <c r="G491" s="3" t="e">
        <f t="shared" si="42"/>
        <v>#VALUE!</v>
      </c>
      <c r="H491" s="3" t="e">
        <f t="shared" si="42"/>
        <v>#VALUE!</v>
      </c>
      <c r="J491" s="58" t="s">
        <v>69</v>
      </c>
      <c r="K491" s="62" t="s">
        <v>71</v>
      </c>
      <c r="L491" s="63"/>
      <c r="M491" s="64" t="str">
        <f>K485</f>
        <v/>
      </c>
      <c r="N491" s="60"/>
    </row>
    <row r="492" spans="1:14" x14ac:dyDescent="0.25">
      <c r="A492" s="28" t="str">
        <f>_xlfn.XLOOKUP(P!C492,'Banco de Dados'!$B$3:$B$274,'Banco de Dados'!$K$3:$K$274,"")</f>
        <v/>
      </c>
      <c r="B492" s="2">
        <v>0</v>
      </c>
      <c r="C492" s="2">
        <v>0</v>
      </c>
      <c r="D492" s="2">
        <v>0</v>
      </c>
      <c r="E492" s="2">
        <v>0</v>
      </c>
      <c r="F492" s="32" t="e">
        <f t="shared" si="43"/>
        <v>#DIV/0!</v>
      </c>
      <c r="G492" s="3" t="e">
        <f t="shared" si="42"/>
        <v>#VALUE!</v>
      </c>
      <c r="H492" s="3" t="e">
        <f t="shared" si="42"/>
        <v>#VALUE!</v>
      </c>
      <c r="J492" s="7"/>
    </row>
    <row r="493" spans="1:14" ht="15.75" x14ac:dyDescent="0.25">
      <c r="A493" s="28" t="str">
        <f>_xlfn.XLOOKUP(P!C493,'Banco de Dados'!$B$3:$B$274,'Banco de Dados'!$K$3:$K$274,"")</f>
        <v/>
      </c>
      <c r="B493" s="2">
        <v>0</v>
      </c>
      <c r="C493" s="2">
        <v>0</v>
      </c>
      <c r="D493" s="2">
        <v>0</v>
      </c>
      <c r="E493" s="2">
        <v>0</v>
      </c>
      <c r="F493" s="32" t="e">
        <f t="shared" si="43"/>
        <v>#DIV/0!</v>
      </c>
      <c r="G493" s="3" t="e">
        <f t="shared" si="42"/>
        <v>#VALUE!</v>
      </c>
      <c r="H493" s="3" t="e">
        <f t="shared" si="42"/>
        <v>#VALUE!</v>
      </c>
      <c r="J493" s="7"/>
      <c r="K493" s="165" t="s">
        <v>218</v>
      </c>
      <c r="L493" s="166"/>
      <c r="M493" s="167"/>
    </row>
    <row r="494" spans="1:14" x14ac:dyDescent="0.25">
      <c r="A494" s="28" t="str">
        <f>_xlfn.XLOOKUP(P!C494,'Banco de Dados'!$B$3:$B$274,'Banco de Dados'!$K$3:$K$274,"")</f>
        <v/>
      </c>
      <c r="B494" s="2">
        <v>0</v>
      </c>
      <c r="C494" s="2">
        <v>0</v>
      </c>
      <c r="D494" s="2">
        <v>0</v>
      </c>
      <c r="E494" s="2">
        <v>0</v>
      </c>
      <c r="F494" s="32" t="e">
        <f t="shared" si="43"/>
        <v>#DIV/0!</v>
      </c>
      <c r="G494" s="3" t="e">
        <f t="shared" si="42"/>
        <v>#VALUE!</v>
      </c>
      <c r="H494" s="3" t="e">
        <f t="shared" si="42"/>
        <v>#VALUE!</v>
      </c>
      <c r="J494" s="7"/>
      <c r="K494" s="104" t="s">
        <v>236</v>
      </c>
      <c r="L494" s="108" t="str">
        <f>K485</f>
        <v/>
      </c>
      <c r="M494" s="109" t="str">
        <f>M485</f>
        <v/>
      </c>
    </row>
    <row r="495" spans="1:14" x14ac:dyDescent="0.25">
      <c r="A495" s="28" t="str">
        <f>_xlfn.XLOOKUP(P!C495,'Banco de Dados'!$B$3:$B$274,'Banco de Dados'!$K$3:$K$274,"")</f>
        <v/>
      </c>
      <c r="B495" s="2">
        <v>0</v>
      </c>
      <c r="C495" s="2">
        <v>0</v>
      </c>
      <c r="D495" s="2">
        <v>0</v>
      </c>
      <c r="E495" s="2">
        <v>0</v>
      </c>
      <c r="F495" s="32" t="e">
        <f t="shared" si="43"/>
        <v>#DIV/0!</v>
      </c>
      <c r="G495" s="3" t="e">
        <f t="shared" si="42"/>
        <v>#VALUE!</v>
      </c>
      <c r="H495" s="3" t="e">
        <f t="shared" si="42"/>
        <v>#VALUE!</v>
      </c>
      <c r="J495" s="7"/>
      <c r="K495" s="104" t="s">
        <v>237</v>
      </c>
      <c r="L495" s="105">
        <f>$L$9</f>
        <v>246.3</v>
      </c>
      <c r="M495" s="106">
        <f>$L$10</f>
        <v>7.1</v>
      </c>
    </row>
    <row r="496" spans="1:14" x14ac:dyDescent="0.25">
      <c r="A496" s="28" t="str">
        <f>_xlfn.XLOOKUP(P!C496,'Banco de Dados'!$B$3:$B$274,'Banco de Dados'!$K$3:$K$274,"")</f>
        <v/>
      </c>
      <c r="B496" s="2">
        <v>0</v>
      </c>
      <c r="C496" s="2">
        <v>0</v>
      </c>
      <c r="D496" s="2">
        <v>0</v>
      </c>
      <c r="E496" s="2">
        <v>0</v>
      </c>
      <c r="F496" s="32" t="e">
        <f t="shared" si="43"/>
        <v>#DIV/0!</v>
      </c>
      <c r="G496" s="3" t="e">
        <f t="shared" si="42"/>
        <v>#VALUE!</v>
      </c>
      <c r="H496" s="3" t="e">
        <f t="shared" si="42"/>
        <v>#VALUE!</v>
      </c>
      <c r="J496" s="7"/>
      <c r="K496" s="104" t="s">
        <v>238</v>
      </c>
      <c r="L496" s="105">
        <f>$M$11</f>
        <v>6728</v>
      </c>
      <c r="M496" s="106">
        <f>$M$12</f>
        <v>153</v>
      </c>
    </row>
    <row r="497" spans="1:13" x14ac:dyDescent="0.25">
      <c r="A497" s="28" t="str">
        <f>_xlfn.XLOOKUP(P!C497,'Banco de Dados'!$B$3:$B$274,'Banco de Dados'!$K$3:$K$274,"")</f>
        <v/>
      </c>
      <c r="B497" s="2">
        <v>0</v>
      </c>
      <c r="C497" s="2">
        <v>0</v>
      </c>
      <c r="D497" s="2">
        <v>0</v>
      </c>
      <c r="E497" s="2">
        <v>0</v>
      </c>
      <c r="F497" s="32" t="e">
        <f t="shared" si="43"/>
        <v>#DIV/0!</v>
      </c>
      <c r="G497" s="3" t="e">
        <f t="shared" si="42"/>
        <v>#VALUE!</v>
      </c>
      <c r="H497" s="3" t="e">
        <f t="shared" si="42"/>
        <v>#VALUE!</v>
      </c>
      <c r="J497" s="7"/>
      <c r="K497" s="69" t="s">
        <v>217</v>
      </c>
      <c r="L497" s="110" t="e">
        <f>SQRT(((M494/L494)^2)+((M495/L495)^2)+((M496/L496)^2))</f>
        <v>#VALUE!</v>
      </c>
      <c r="M497" s="71" t="str">
        <f>M506</f>
        <v>mg/kg</v>
      </c>
    </row>
    <row r="498" spans="1:13" x14ac:dyDescent="0.25">
      <c r="A498" s="28" t="str">
        <f>_xlfn.XLOOKUP(P!C498,'Banco de Dados'!$B$3:$B$274,'Banco de Dados'!$K$3:$K$274,"")</f>
        <v/>
      </c>
      <c r="B498" s="2">
        <v>0</v>
      </c>
      <c r="C498" s="2">
        <v>0</v>
      </c>
      <c r="D498" s="2">
        <v>0</v>
      </c>
      <c r="E498" s="2">
        <v>0</v>
      </c>
      <c r="F498" s="32" t="e">
        <f t="shared" si="43"/>
        <v>#DIV/0!</v>
      </c>
      <c r="G498" s="3" t="e">
        <f t="shared" si="42"/>
        <v>#VALUE!</v>
      </c>
      <c r="H498" s="3" t="e">
        <f t="shared" si="42"/>
        <v>#VALUE!</v>
      </c>
      <c r="J498" s="7"/>
    </row>
    <row r="499" spans="1:13" x14ac:dyDescent="0.25">
      <c r="A499" s="28" t="str">
        <f>_xlfn.XLOOKUP(P!C499,'Banco de Dados'!$B$3:$B$274,'Banco de Dados'!$K$3:$K$274,"")</f>
        <v/>
      </c>
      <c r="B499" s="2">
        <v>0</v>
      </c>
      <c r="C499" s="2">
        <v>0</v>
      </c>
      <c r="D499" s="2">
        <v>0</v>
      </c>
      <c r="E499" s="2">
        <v>0</v>
      </c>
      <c r="F499" s="32" t="e">
        <f t="shared" si="43"/>
        <v>#DIV/0!</v>
      </c>
      <c r="G499" s="3" t="e">
        <f t="shared" si="42"/>
        <v>#VALUE!</v>
      </c>
      <c r="H499" s="3" t="e">
        <f t="shared" si="42"/>
        <v>#VALUE!</v>
      </c>
      <c r="J499" s="7"/>
    </row>
    <row r="500" spans="1:13" x14ac:dyDescent="0.25">
      <c r="A500" s="28" t="str">
        <f>_xlfn.XLOOKUP(P!C500,'Banco de Dados'!$B$3:$B$274,'Banco de Dados'!$K$3:$K$274,"")</f>
        <v/>
      </c>
      <c r="B500" s="2">
        <v>0</v>
      </c>
      <c r="C500" s="2">
        <v>0</v>
      </c>
      <c r="D500" s="2">
        <v>0</v>
      </c>
      <c r="E500" s="2">
        <v>0</v>
      </c>
      <c r="F500" s="32" t="e">
        <f t="shared" si="43"/>
        <v>#DIV/0!</v>
      </c>
      <c r="G500" s="3" t="e">
        <f t="shared" si="42"/>
        <v>#VALUE!</v>
      </c>
      <c r="H500" s="3" t="e">
        <f t="shared" si="42"/>
        <v>#VALUE!</v>
      </c>
      <c r="J500" s="7"/>
    </row>
    <row r="501" spans="1:13" x14ac:dyDescent="0.25">
      <c r="A501" s="28" t="str">
        <f>_xlfn.XLOOKUP(P!C501,'Banco de Dados'!$B$3:$B$274,'Banco de Dados'!$K$3:$K$274,"")</f>
        <v/>
      </c>
      <c r="B501" s="2">
        <v>0</v>
      </c>
      <c r="C501" s="2">
        <v>0</v>
      </c>
      <c r="D501" s="2">
        <v>0</v>
      </c>
      <c r="E501" s="2">
        <v>0</v>
      </c>
      <c r="F501" s="32" t="e">
        <f t="shared" si="43"/>
        <v>#DIV/0!</v>
      </c>
      <c r="G501" s="3" t="e">
        <f t="shared" si="42"/>
        <v>#VALUE!</v>
      </c>
      <c r="H501" s="3" t="e">
        <f t="shared" si="42"/>
        <v>#VALUE!</v>
      </c>
      <c r="J501" s="7"/>
    </row>
    <row r="502" spans="1:13" x14ac:dyDescent="0.25">
      <c r="A502" s="28" t="str">
        <f>_xlfn.XLOOKUP(P!C502,'Banco de Dados'!$B$3:$B$274,'Banco de Dados'!$K$3:$K$274,"")</f>
        <v/>
      </c>
      <c r="B502" s="2">
        <v>0</v>
      </c>
      <c r="C502" s="2">
        <v>0</v>
      </c>
      <c r="D502" s="2">
        <v>0</v>
      </c>
      <c r="E502" s="2">
        <v>0</v>
      </c>
      <c r="F502" s="32" t="e">
        <f t="shared" si="43"/>
        <v>#DIV/0!</v>
      </c>
      <c r="G502" s="3" t="e">
        <f t="shared" si="42"/>
        <v>#VALUE!</v>
      </c>
      <c r="H502" s="3" t="e">
        <f t="shared" si="42"/>
        <v>#VALUE!</v>
      </c>
      <c r="J502" s="7"/>
    </row>
    <row r="503" spans="1:13" x14ac:dyDescent="0.25">
      <c r="A503" s="28" t="str">
        <f>_xlfn.XLOOKUP(P!C503,'Banco de Dados'!$B$3:$B$274,'Banco de Dados'!$K$3:$K$274,"")</f>
        <v/>
      </c>
      <c r="B503" s="2">
        <v>0</v>
      </c>
      <c r="C503" s="2">
        <v>0</v>
      </c>
      <c r="D503" s="2">
        <v>0</v>
      </c>
      <c r="E503" s="2">
        <v>0</v>
      </c>
      <c r="F503" s="32" t="e">
        <f t="shared" si="43"/>
        <v>#DIV/0!</v>
      </c>
      <c r="G503" s="3" t="e">
        <f t="shared" si="42"/>
        <v>#VALUE!</v>
      </c>
      <c r="H503" s="3" t="e">
        <f t="shared" si="42"/>
        <v>#VALUE!</v>
      </c>
      <c r="J503" s="7"/>
    </row>
    <row r="504" spans="1:13" x14ac:dyDescent="0.25">
      <c r="A504" s="28" t="str">
        <f>_xlfn.XLOOKUP(P!C504,'Banco de Dados'!$B$3:$B$274,'Banco de Dados'!$K$3:$K$274,"")</f>
        <v/>
      </c>
      <c r="B504" s="2">
        <v>0</v>
      </c>
      <c r="C504" s="2">
        <v>0</v>
      </c>
      <c r="D504" s="2">
        <v>0</v>
      </c>
      <c r="E504" s="17">
        <v>0</v>
      </c>
      <c r="F504" s="32" t="e">
        <f t="shared" si="43"/>
        <v>#DIV/0!</v>
      </c>
      <c r="G504" s="3" t="e">
        <f t="shared" si="42"/>
        <v>#VALUE!</v>
      </c>
      <c r="H504" s="3" t="e">
        <f t="shared" si="42"/>
        <v>#VALUE!</v>
      </c>
      <c r="J504" s="7"/>
    </row>
    <row r="505" spans="1:13" ht="15.75" x14ac:dyDescent="0.25">
      <c r="A505" s="28" t="str">
        <f>_xlfn.XLOOKUP(P!C505,'Banco de Dados'!$B$3:$B$274,'Banco de Dados'!$K$3:$K$274,"")</f>
        <v/>
      </c>
      <c r="B505" s="2">
        <v>0</v>
      </c>
      <c r="C505" s="2">
        <v>0</v>
      </c>
      <c r="D505" s="2">
        <v>0</v>
      </c>
      <c r="E505" s="2">
        <v>0</v>
      </c>
      <c r="F505" s="32" t="e">
        <f t="shared" si="43"/>
        <v>#DIV/0!</v>
      </c>
      <c r="G505" s="3" t="e">
        <f t="shared" si="42"/>
        <v>#VALUE!</v>
      </c>
      <c r="H505" s="3" t="e">
        <f t="shared" si="42"/>
        <v>#VALUE!</v>
      </c>
      <c r="J505" s="7"/>
      <c r="K505" s="101" t="s">
        <v>216</v>
      </c>
      <c r="L505" s="102">
        <f>K483</f>
        <v>0</v>
      </c>
      <c r="M505" s="103" t="str">
        <f>M483</f>
        <v>Manganês</v>
      </c>
    </row>
    <row r="506" spans="1:13" x14ac:dyDescent="0.25">
      <c r="A506" s="28" t="str">
        <f>_xlfn.XLOOKUP(P!C506,'Banco de Dados'!$B$3:$B$274,'Banco de Dados'!$K$3:$K$274,"")</f>
        <v/>
      </c>
      <c r="B506" s="2">
        <v>0</v>
      </c>
      <c r="C506" s="2">
        <v>0</v>
      </c>
      <c r="D506" s="2">
        <v>0</v>
      </c>
      <c r="E506" s="2">
        <v>0</v>
      </c>
      <c r="F506" s="32" t="e">
        <f t="shared" si="43"/>
        <v>#DIV/0!</v>
      </c>
      <c r="G506" s="3" t="e">
        <f t="shared" si="42"/>
        <v>#VALUE!</v>
      </c>
      <c r="H506" s="3" t="e">
        <f t="shared" si="42"/>
        <v>#VALUE!</v>
      </c>
      <c r="J506" s="7"/>
      <c r="K506" s="68" t="s">
        <v>68</v>
      </c>
      <c r="L506" s="29" t="e">
        <f>(K489*M491)/M489</f>
        <v>#VALUE!</v>
      </c>
      <c r="M506" s="66" t="str">
        <f>$M$9</f>
        <v>mg/kg</v>
      </c>
    </row>
    <row r="507" spans="1:13" x14ac:dyDescent="0.25">
      <c r="A507" s="28" t="str">
        <f>_xlfn.XLOOKUP(P!C507,'Banco de Dados'!$B$3:$B$274,'Banco de Dados'!$K$3:$K$274,"")</f>
        <v/>
      </c>
      <c r="B507" s="2">
        <v>0</v>
      </c>
      <c r="C507" s="2">
        <v>0</v>
      </c>
      <c r="D507" s="2">
        <v>0</v>
      </c>
      <c r="E507" s="2">
        <v>0</v>
      </c>
      <c r="F507" s="32" t="e">
        <f t="shared" si="43"/>
        <v>#DIV/0!</v>
      </c>
      <c r="G507" s="3" t="e">
        <f t="shared" si="42"/>
        <v>#VALUE!</v>
      </c>
      <c r="H507" s="3" t="e">
        <f t="shared" si="42"/>
        <v>#VALUE!</v>
      </c>
      <c r="J507" s="7"/>
      <c r="K507" s="111" t="s">
        <v>246</v>
      </c>
      <c r="L507" s="126" t="e">
        <f>SQRT(((M494/L494)^2)+((M495/L495)^2)+((M496/L496)^2))</f>
        <v>#VALUE!</v>
      </c>
      <c r="M507" s="66"/>
    </row>
    <row r="508" spans="1:13" x14ac:dyDescent="0.25">
      <c r="A508" s="28" t="str">
        <f>_xlfn.XLOOKUP(P!C508,'Banco de Dados'!$B$3:$B$274,'Banco de Dados'!$K$3:$K$274,"")</f>
        <v/>
      </c>
      <c r="B508" s="2">
        <v>0</v>
      </c>
      <c r="C508" s="2">
        <v>0</v>
      </c>
      <c r="D508" s="2">
        <v>0</v>
      </c>
      <c r="E508" s="2">
        <v>0</v>
      </c>
      <c r="F508" s="32" t="e">
        <f t="shared" si="43"/>
        <v>#DIV/0!</v>
      </c>
      <c r="G508" s="3" t="e">
        <f t="shared" si="42"/>
        <v>#VALUE!</v>
      </c>
      <c r="H508" s="3" t="e">
        <f t="shared" si="42"/>
        <v>#VALUE!</v>
      </c>
      <c r="J508" s="7"/>
      <c r="K508" s="69" t="s">
        <v>247</v>
      </c>
      <c r="L508" s="127" t="e">
        <f>L507*L506</f>
        <v>#VALUE!</v>
      </c>
      <c r="M508" s="71" t="str">
        <f>$M$9</f>
        <v>mg/kg</v>
      </c>
    </row>
    <row r="509" spans="1:13" x14ac:dyDescent="0.25">
      <c r="A509" s="28" t="str">
        <f>_xlfn.XLOOKUP(P!C509,'Banco de Dados'!$B$3:$B$274,'Banco de Dados'!$K$3:$K$274,"")</f>
        <v/>
      </c>
      <c r="B509" s="2">
        <v>0</v>
      </c>
      <c r="C509" s="2">
        <v>0</v>
      </c>
      <c r="D509" s="2">
        <v>0</v>
      </c>
      <c r="E509" s="2">
        <v>0</v>
      </c>
      <c r="F509" s="32" t="e">
        <f t="shared" si="43"/>
        <v>#DIV/0!</v>
      </c>
      <c r="G509" s="3" t="e">
        <f t="shared" si="42"/>
        <v>#VALUE!</v>
      </c>
      <c r="H509" s="3" t="e">
        <f t="shared" si="42"/>
        <v>#VALUE!</v>
      </c>
      <c r="J509" s="7"/>
      <c r="K509" s="123"/>
      <c r="L509" s="124"/>
    </row>
    <row r="510" spans="1:13" x14ac:dyDescent="0.25">
      <c r="A510" s="28" t="str">
        <f>_xlfn.XLOOKUP(P!C510,'Banco de Dados'!$B$3:$B$274,'Banco de Dados'!$K$3:$K$274,"")</f>
        <v/>
      </c>
      <c r="B510" s="2">
        <v>0</v>
      </c>
      <c r="C510" s="2">
        <v>0</v>
      </c>
      <c r="D510" s="2">
        <v>0</v>
      </c>
      <c r="E510" s="2">
        <v>0</v>
      </c>
      <c r="F510" s="32" t="e">
        <f t="shared" si="43"/>
        <v>#DIV/0!</v>
      </c>
      <c r="G510" s="3" t="e">
        <f t="shared" si="42"/>
        <v>#VALUE!</v>
      </c>
      <c r="H510" s="3" t="e">
        <f t="shared" si="42"/>
        <v>#VALUE!</v>
      </c>
      <c r="J510" s="7"/>
    </row>
    <row r="511" spans="1:13" x14ac:dyDescent="0.25">
      <c r="A511" s="28" t="str">
        <f>_xlfn.XLOOKUP(P!C511,'Banco de Dados'!$B$3:$B$274,'Banco de Dados'!$K$3:$K$274,"")</f>
        <v/>
      </c>
      <c r="B511" s="2">
        <v>0</v>
      </c>
      <c r="C511" s="2">
        <v>0</v>
      </c>
      <c r="D511" s="2">
        <v>0</v>
      </c>
      <c r="E511" s="2">
        <v>0</v>
      </c>
      <c r="F511" s="32" t="e">
        <f t="shared" si="43"/>
        <v>#DIV/0!</v>
      </c>
      <c r="G511" s="3" t="e">
        <f t="shared" si="42"/>
        <v>#VALUE!</v>
      </c>
      <c r="H511" s="3" t="e">
        <f t="shared" si="42"/>
        <v>#VALUE!</v>
      </c>
      <c r="J511" s="7"/>
    </row>
    <row r="512" spans="1:13" x14ac:dyDescent="0.25">
      <c r="A512" s="28" t="str">
        <f>_xlfn.XLOOKUP(P!C512,'Banco de Dados'!$B$3:$B$274,'Banco de Dados'!$K$3:$K$274,"")</f>
        <v/>
      </c>
      <c r="B512" s="2">
        <v>0</v>
      </c>
      <c r="C512" s="2">
        <v>0</v>
      </c>
      <c r="D512" s="2">
        <v>0</v>
      </c>
      <c r="E512" s="2">
        <v>0</v>
      </c>
      <c r="F512" s="32" t="e">
        <f t="shared" si="43"/>
        <v>#DIV/0!</v>
      </c>
      <c r="G512" s="3" t="e">
        <f t="shared" ref="G512:H514" si="44">D512*$E$482</f>
        <v>#VALUE!</v>
      </c>
      <c r="H512" s="3" t="e">
        <f t="shared" si="44"/>
        <v>#VALUE!</v>
      </c>
      <c r="J512" s="7"/>
    </row>
    <row r="513" spans="1:14" x14ac:dyDescent="0.25">
      <c r="A513" s="28" t="str">
        <f>_xlfn.XLOOKUP(P!C513,'Banco de Dados'!$B$3:$B$274,'Banco de Dados'!$K$3:$K$274,"")</f>
        <v/>
      </c>
      <c r="B513" s="2">
        <v>0</v>
      </c>
      <c r="C513" s="2">
        <v>0</v>
      </c>
      <c r="D513" s="2">
        <v>0</v>
      </c>
      <c r="E513" s="2">
        <v>0</v>
      </c>
      <c r="F513" s="32" t="e">
        <f t="shared" si="43"/>
        <v>#DIV/0!</v>
      </c>
      <c r="G513" s="3" t="e">
        <f t="shared" si="44"/>
        <v>#VALUE!</v>
      </c>
      <c r="H513" s="3" t="e">
        <f t="shared" si="44"/>
        <v>#VALUE!</v>
      </c>
      <c r="J513" s="7"/>
    </row>
    <row r="514" spans="1:14" x14ac:dyDescent="0.25">
      <c r="A514" s="28" t="str">
        <f>_xlfn.XLOOKUP(P!C514,'Banco de Dados'!$B$3:$B$274,'Banco de Dados'!$K$3:$K$274,"")</f>
        <v/>
      </c>
      <c r="B514" s="2">
        <v>0</v>
      </c>
      <c r="C514" s="2">
        <v>0</v>
      </c>
      <c r="D514" s="2">
        <v>0</v>
      </c>
      <c r="E514" s="2">
        <v>0</v>
      </c>
      <c r="F514" s="32" t="e">
        <f t="shared" si="43"/>
        <v>#DIV/0!</v>
      </c>
      <c r="G514" s="3" t="e">
        <f t="shared" si="44"/>
        <v>#VALUE!</v>
      </c>
      <c r="H514" s="3" t="e">
        <f t="shared" si="44"/>
        <v>#VALUE!</v>
      </c>
      <c r="J514" s="7"/>
    </row>
    <row r="515" spans="1:14" x14ac:dyDescent="0.25">
      <c r="A515" s="21"/>
      <c r="B515" s="21"/>
      <c r="C515" s="21"/>
      <c r="D515" s="21"/>
      <c r="E515" s="21"/>
      <c r="F515" s="77"/>
      <c r="G515" s="21"/>
      <c r="H515" s="21"/>
      <c r="J515" s="21"/>
      <c r="K515" s="21"/>
      <c r="L515" s="21"/>
      <c r="M515" s="21"/>
      <c r="N515" s="21"/>
    </row>
    <row r="516" spans="1:14" ht="15.75" x14ac:dyDescent="0.25">
      <c r="A516" s="36">
        <f>'Nome das Amostras'!A19</f>
        <v>0</v>
      </c>
      <c r="B516" s="164" t="e">
        <f>VLOOKUP(A516,'Nome das Amostras'!$A$3:$D$28,2,FALSE)</f>
        <v>#N/A</v>
      </c>
      <c r="C516" s="164"/>
      <c r="D516" s="51" t="s">
        <v>65</v>
      </c>
      <c r="E516" s="52" t="e">
        <f>'Banco de Dados'!$O$13/'Banco de Dados'!DP13</f>
        <v>#VALUE!</v>
      </c>
      <c r="F516" s="74"/>
      <c r="G516" s="3"/>
      <c r="H516" s="3"/>
      <c r="J516" s="7"/>
    </row>
    <row r="517" spans="1:14" ht="15.75" x14ac:dyDescent="0.25">
      <c r="A517" s="107" t="s">
        <v>1</v>
      </c>
      <c r="B517" s="107" t="s">
        <v>0</v>
      </c>
      <c r="C517" s="107" t="s">
        <v>212</v>
      </c>
      <c r="D517" s="107" t="s">
        <v>209</v>
      </c>
      <c r="E517" s="107" t="s">
        <v>213</v>
      </c>
      <c r="F517" s="76" t="s">
        <v>219</v>
      </c>
      <c r="G517" s="54" t="s">
        <v>140</v>
      </c>
      <c r="H517" s="54" t="s">
        <v>66</v>
      </c>
      <c r="J517" s="7"/>
      <c r="K517" s="72">
        <f>A516</f>
        <v>0</v>
      </c>
      <c r="L517" s="55" t="s">
        <v>215</v>
      </c>
      <c r="M517" s="41" t="str">
        <f>$A$1</f>
        <v>Manganês</v>
      </c>
      <c r="N517" s="3"/>
    </row>
    <row r="518" spans="1:14" x14ac:dyDescent="0.25">
      <c r="A518" s="28" t="str">
        <f>_xlfn.XLOOKUP(P!C518,'Banco de Dados'!$B$3:$B$274,'Banco de Dados'!$K$3:$K$274,"")</f>
        <v/>
      </c>
      <c r="B518" s="2" cm="1">
        <f t="array" ref="B518:E548">Dados!DL5:DO35</f>
        <v>0</v>
      </c>
      <c r="C518" s="2">
        <v>0</v>
      </c>
      <c r="D518" s="2">
        <v>0</v>
      </c>
      <c r="E518" s="2">
        <v>0</v>
      </c>
      <c r="F518" s="32" t="e">
        <f>(E518*100)/D518</f>
        <v>#DIV/0!</v>
      </c>
      <c r="G518" s="3" t="e">
        <f t="shared" ref="G518:H545" si="45">D518*$E$516</f>
        <v>#VALUE!</v>
      </c>
      <c r="H518" s="3" t="e">
        <f t="shared" si="45"/>
        <v>#VALUE!</v>
      </c>
      <c r="J518" s="7"/>
      <c r="K518" s="5" t="s">
        <v>210</v>
      </c>
      <c r="L518" s="5"/>
      <c r="M518" s="5" t="s">
        <v>211</v>
      </c>
    </row>
    <row r="519" spans="1:14" x14ac:dyDescent="0.25">
      <c r="A519" s="28" t="str">
        <f>_xlfn.XLOOKUP(P!C519,'Banco de Dados'!$B$3:$B$274,'Banco de Dados'!$K$3:$K$274,"")</f>
        <v/>
      </c>
      <c r="B519" s="2">
        <v>0</v>
      </c>
      <c r="C519" s="2">
        <v>0</v>
      </c>
      <c r="D519" s="2">
        <v>0</v>
      </c>
      <c r="E519" s="2">
        <v>0</v>
      </c>
      <c r="F519" s="32" t="e">
        <f t="shared" ref="F519:F548" si="46">(E519*100)/D519</f>
        <v>#DIV/0!</v>
      </c>
      <c r="G519" s="3" t="e">
        <f t="shared" si="45"/>
        <v>#VALUE!</v>
      </c>
      <c r="H519" s="3" t="e">
        <f t="shared" si="45"/>
        <v>#VALUE!</v>
      </c>
      <c r="J519" s="7"/>
      <c r="K519" s="6" t="str">
        <f>_xlfn.XLOOKUP($B$4,A518:A545,G518:G545,"")</f>
        <v/>
      </c>
      <c r="L519" s="6"/>
      <c r="M519" s="6" t="str">
        <f>_xlfn.XLOOKUP($B$4,A518:A545,H518:H545,"")</f>
        <v/>
      </c>
    </row>
    <row r="520" spans="1:14" x14ac:dyDescent="0.25">
      <c r="A520" s="28" t="str">
        <f>_xlfn.XLOOKUP(P!C520,'Banco de Dados'!$B$3:$B$274,'Banco de Dados'!$K$3:$K$274,"")</f>
        <v/>
      </c>
      <c r="B520" s="2">
        <v>0</v>
      </c>
      <c r="C520" s="2">
        <v>0</v>
      </c>
      <c r="D520" s="2">
        <v>0</v>
      </c>
      <c r="E520" s="2">
        <v>0</v>
      </c>
      <c r="F520" s="32" t="e">
        <f t="shared" si="46"/>
        <v>#DIV/0!</v>
      </c>
      <c r="G520" s="3" t="e">
        <f t="shared" si="45"/>
        <v>#VALUE!</v>
      </c>
      <c r="H520" s="3" t="e">
        <f t="shared" si="45"/>
        <v>#VALUE!</v>
      </c>
      <c r="J520" s="7"/>
    </row>
    <row r="521" spans="1:14" ht="15.75" x14ac:dyDescent="0.25">
      <c r="A521" s="28" t="str">
        <f>_xlfn.XLOOKUP(P!C521,'Banco de Dados'!$B$3:$B$274,'Banco de Dados'!$K$3:$K$274,"")</f>
        <v/>
      </c>
      <c r="B521" s="2">
        <v>0</v>
      </c>
      <c r="C521" s="2">
        <v>0</v>
      </c>
      <c r="D521" s="2">
        <v>0</v>
      </c>
      <c r="E521" s="2">
        <v>0</v>
      </c>
      <c r="F521" s="32" t="e">
        <f t="shared" si="46"/>
        <v>#DIV/0!</v>
      </c>
      <c r="G521" s="3" t="e">
        <f t="shared" si="45"/>
        <v>#VALUE!</v>
      </c>
      <c r="H521" s="3" t="e">
        <f t="shared" si="45"/>
        <v>#VALUE!</v>
      </c>
      <c r="K521" s="165" t="s">
        <v>67</v>
      </c>
      <c r="L521" s="166"/>
      <c r="M521" s="167"/>
      <c r="N521"/>
    </row>
    <row r="522" spans="1:14" x14ac:dyDescent="0.25">
      <c r="A522" s="28" t="str">
        <f>_xlfn.XLOOKUP(P!C522,'Banco de Dados'!$B$3:$B$274,'Banco de Dados'!$K$3:$K$274,"")</f>
        <v/>
      </c>
      <c r="B522" s="2">
        <v>0</v>
      </c>
      <c r="C522" s="2">
        <v>0</v>
      </c>
      <c r="D522" s="2">
        <v>0</v>
      </c>
      <c r="E522" s="2">
        <v>0</v>
      </c>
      <c r="F522" s="32" t="e">
        <f t="shared" si="46"/>
        <v>#DIV/0!</v>
      </c>
      <c r="G522" s="3" t="e">
        <f t="shared" si="45"/>
        <v>#VALUE!</v>
      </c>
      <c r="H522" s="3" t="e">
        <f t="shared" si="45"/>
        <v>#VALUE!</v>
      </c>
      <c r="J522" s="7"/>
      <c r="K522" s="104" t="s">
        <v>240</v>
      </c>
      <c r="L522" s="39"/>
      <c r="M522" s="106" t="s">
        <v>209</v>
      </c>
    </row>
    <row r="523" spans="1:14" x14ac:dyDescent="0.25">
      <c r="A523" s="28" t="str">
        <f>_xlfn.XLOOKUP(P!C523,'Banco de Dados'!$B$3:$B$274,'Banco de Dados'!$K$3:$K$274,"")</f>
        <v/>
      </c>
      <c r="B523" s="2">
        <v>0</v>
      </c>
      <c r="C523" s="2">
        <v>0</v>
      </c>
      <c r="D523" s="2">
        <v>0</v>
      </c>
      <c r="E523" s="2">
        <v>0</v>
      </c>
      <c r="F523" s="32" t="e">
        <f t="shared" si="46"/>
        <v>#DIV/0!</v>
      </c>
      <c r="G523" s="3" t="e">
        <f t="shared" si="45"/>
        <v>#VALUE!</v>
      </c>
      <c r="H523" s="3" t="e">
        <f t="shared" si="45"/>
        <v>#VALUE!</v>
      </c>
      <c r="J523" s="58" t="s">
        <v>38</v>
      </c>
      <c r="K523" s="59">
        <f>$L$9</f>
        <v>246.3</v>
      </c>
      <c r="L523" s="60"/>
      <c r="M523" s="61">
        <f>$M$11</f>
        <v>6728</v>
      </c>
      <c r="N523" s="60"/>
    </row>
    <row r="524" spans="1:14" x14ac:dyDescent="0.25">
      <c r="A524" s="28" t="str">
        <f>_xlfn.XLOOKUP(P!C524,'Banco de Dados'!$B$3:$B$274,'Banco de Dados'!$K$3:$K$274,"")</f>
        <v/>
      </c>
      <c r="B524" s="2">
        <v>0</v>
      </c>
      <c r="C524" s="2">
        <v>0</v>
      </c>
      <c r="D524" s="2">
        <v>0</v>
      </c>
      <c r="E524" s="2">
        <v>0</v>
      </c>
      <c r="F524" s="32" t="e">
        <f t="shared" si="46"/>
        <v>#DIV/0!</v>
      </c>
      <c r="G524" s="3" t="e">
        <f t="shared" si="45"/>
        <v>#VALUE!</v>
      </c>
      <c r="H524" s="3" t="e">
        <f t="shared" si="45"/>
        <v>#VALUE!</v>
      </c>
      <c r="J524" s="2"/>
      <c r="K524" s="18"/>
      <c r="L524" s="2" t="s">
        <v>70</v>
      </c>
      <c r="M524" s="19"/>
    </row>
    <row r="525" spans="1:14" x14ac:dyDescent="0.25">
      <c r="A525" s="28" t="str">
        <f>_xlfn.XLOOKUP(P!C525,'Banco de Dados'!$B$3:$B$274,'Banco de Dados'!$K$3:$K$274,"")</f>
        <v/>
      </c>
      <c r="B525" s="2">
        <v>0</v>
      </c>
      <c r="C525" s="2">
        <v>0</v>
      </c>
      <c r="D525" s="2">
        <v>0</v>
      </c>
      <c r="E525" s="2">
        <v>0</v>
      </c>
      <c r="F525" s="32" t="e">
        <f t="shared" si="46"/>
        <v>#DIV/0!</v>
      </c>
      <c r="G525" s="3" t="e">
        <f t="shared" si="45"/>
        <v>#VALUE!</v>
      </c>
      <c r="H525" s="3" t="e">
        <f t="shared" si="45"/>
        <v>#VALUE!</v>
      </c>
      <c r="J525" s="58" t="s">
        <v>69</v>
      </c>
      <c r="K525" s="62" t="s">
        <v>71</v>
      </c>
      <c r="L525" s="63"/>
      <c r="M525" s="64" t="str">
        <f>K519</f>
        <v/>
      </c>
      <c r="N525" s="60"/>
    </row>
    <row r="526" spans="1:14" x14ac:dyDescent="0.25">
      <c r="A526" s="28" t="str">
        <f>_xlfn.XLOOKUP(P!C526,'Banco de Dados'!$B$3:$B$274,'Banco de Dados'!$K$3:$K$274,"")</f>
        <v/>
      </c>
      <c r="B526" s="2">
        <v>0</v>
      </c>
      <c r="C526" s="2">
        <v>0</v>
      </c>
      <c r="D526" s="2">
        <v>0</v>
      </c>
      <c r="E526" s="2">
        <v>0</v>
      </c>
      <c r="F526" s="32" t="e">
        <f t="shared" si="46"/>
        <v>#DIV/0!</v>
      </c>
      <c r="G526" s="3" t="e">
        <f t="shared" si="45"/>
        <v>#VALUE!</v>
      </c>
      <c r="H526" s="3" t="e">
        <f t="shared" si="45"/>
        <v>#VALUE!</v>
      </c>
      <c r="J526" s="7"/>
    </row>
    <row r="527" spans="1:14" ht="15.75" x14ac:dyDescent="0.25">
      <c r="A527" s="28" t="str">
        <f>_xlfn.XLOOKUP(P!C527,'Banco de Dados'!$B$3:$B$274,'Banco de Dados'!$K$3:$K$274,"")</f>
        <v/>
      </c>
      <c r="B527" s="2">
        <v>0</v>
      </c>
      <c r="C527" s="2">
        <v>0</v>
      </c>
      <c r="D527" s="2">
        <v>0</v>
      </c>
      <c r="E527" s="2">
        <v>0</v>
      </c>
      <c r="F527" s="32" t="e">
        <f t="shared" si="46"/>
        <v>#DIV/0!</v>
      </c>
      <c r="G527" s="3" t="e">
        <f t="shared" si="45"/>
        <v>#VALUE!</v>
      </c>
      <c r="H527" s="3" t="e">
        <f t="shared" si="45"/>
        <v>#VALUE!</v>
      </c>
      <c r="J527" s="7"/>
      <c r="K527" s="165" t="s">
        <v>218</v>
      </c>
      <c r="L527" s="166"/>
      <c r="M527" s="167"/>
    </row>
    <row r="528" spans="1:14" x14ac:dyDescent="0.25">
      <c r="A528" s="28" t="str">
        <f>_xlfn.XLOOKUP(P!C528,'Banco de Dados'!$B$3:$B$274,'Banco de Dados'!$K$3:$K$274,"")</f>
        <v/>
      </c>
      <c r="B528" s="2">
        <v>0</v>
      </c>
      <c r="C528" s="2">
        <v>0</v>
      </c>
      <c r="D528" s="2">
        <v>0</v>
      </c>
      <c r="E528" s="2">
        <v>0</v>
      </c>
      <c r="F528" s="32" t="e">
        <f t="shared" si="46"/>
        <v>#DIV/0!</v>
      </c>
      <c r="G528" s="3" t="e">
        <f t="shared" si="45"/>
        <v>#VALUE!</v>
      </c>
      <c r="H528" s="3" t="e">
        <f t="shared" si="45"/>
        <v>#VALUE!</v>
      </c>
      <c r="J528" s="7"/>
      <c r="K528" s="104" t="s">
        <v>236</v>
      </c>
      <c r="L528" s="108" t="str">
        <f>K519</f>
        <v/>
      </c>
      <c r="M528" s="109" t="str">
        <f>M519</f>
        <v/>
      </c>
    </row>
    <row r="529" spans="1:13" x14ac:dyDescent="0.25">
      <c r="A529" s="28" t="str">
        <f>_xlfn.XLOOKUP(P!C529,'Banco de Dados'!$B$3:$B$274,'Banco de Dados'!$K$3:$K$274,"")</f>
        <v/>
      </c>
      <c r="B529" s="2">
        <v>0</v>
      </c>
      <c r="C529" s="2">
        <v>0</v>
      </c>
      <c r="D529" s="2">
        <v>0</v>
      </c>
      <c r="E529" s="2">
        <v>0</v>
      </c>
      <c r="F529" s="32" t="e">
        <f t="shared" si="46"/>
        <v>#DIV/0!</v>
      </c>
      <c r="G529" s="3" t="e">
        <f t="shared" si="45"/>
        <v>#VALUE!</v>
      </c>
      <c r="H529" s="3" t="e">
        <f t="shared" si="45"/>
        <v>#VALUE!</v>
      </c>
      <c r="J529" s="7"/>
      <c r="K529" s="104" t="s">
        <v>237</v>
      </c>
      <c r="L529" s="105">
        <f>$L$9</f>
        <v>246.3</v>
      </c>
      <c r="M529" s="106">
        <f>$L$10</f>
        <v>7.1</v>
      </c>
    </row>
    <row r="530" spans="1:13" x14ac:dyDescent="0.25">
      <c r="A530" s="28" t="str">
        <f>_xlfn.XLOOKUP(P!C530,'Banco de Dados'!$B$3:$B$274,'Banco de Dados'!$K$3:$K$274,"")</f>
        <v/>
      </c>
      <c r="B530" s="2">
        <v>0</v>
      </c>
      <c r="C530" s="2">
        <v>0</v>
      </c>
      <c r="D530" s="2">
        <v>0</v>
      </c>
      <c r="E530" s="2">
        <v>0</v>
      </c>
      <c r="F530" s="32" t="e">
        <f t="shared" si="46"/>
        <v>#DIV/0!</v>
      </c>
      <c r="G530" s="3" t="e">
        <f t="shared" si="45"/>
        <v>#VALUE!</v>
      </c>
      <c r="H530" s="3" t="e">
        <f t="shared" si="45"/>
        <v>#VALUE!</v>
      </c>
      <c r="J530" s="7"/>
      <c r="K530" s="104" t="s">
        <v>238</v>
      </c>
      <c r="L530" s="105">
        <f>$M$11</f>
        <v>6728</v>
      </c>
      <c r="M530" s="106">
        <f>$M$12</f>
        <v>153</v>
      </c>
    </row>
    <row r="531" spans="1:13" x14ac:dyDescent="0.25">
      <c r="A531" s="28" t="str">
        <f>_xlfn.XLOOKUP(P!C531,'Banco de Dados'!$B$3:$B$274,'Banco de Dados'!$K$3:$K$274,"")</f>
        <v/>
      </c>
      <c r="B531" s="2">
        <v>0</v>
      </c>
      <c r="C531" s="2">
        <v>0</v>
      </c>
      <c r="D531" s="2">
        <v>0</v>
      </c>
      <c r="E531" s="2">
        <v>0</v>
      </c>
      <c r="F531" s="32" t="e">
        <f t="shared" si="46"/>
        <v>#DIV/0!</v>
      </c>
      <c r="G531" s="3" t="e">
        <f t="shared" si="45"/>
        <v>#VALUE!</v>
      </c>
      <c r="H531" s="3" t="e">
        <f t="shared" si="45"/>
        <v>#VALUE!</v>
      </c>
      <c r="J531" s="7"/>
      <c r="K531" s="69" t="s">
        <v>217</v>
      </c>
      <c r="L531" s="110" t="e">
        <f>SQRT(((M528/L528)^2)+((M529/L529)^2)+((M530/L530)^2))</f>
        <v>#VALUE!</v>
      </c>
      <c r="M531" s="71" t="str">
        <f>M540</f>
        <v>mg/kg</v>
      </c>
    </row>
    <row r="532" spans="1:13" x14ac:dyDescent="0.25">
      <c r="A532" s="28" t="str">
        <f>_xlfn.XLOOKUP(P!C532,'Banco de Dados'!$B$3:$B$274,'Banco de Dados'!$K$3:$K$274,"")</f>
        <v/>
      </c>
      <c r="B532" s="2">
        <v>0</v>
      </c>
      <c r="C532" s="2">
        <v>0</v>
      </c>
      <c r="D532" s="2">
        <v>0</v>
      </c>
      <c r="E532" s="2">
        <v>0</v>
      </c>
      <c r="F532" s="32" t="e">
        <f t="shared" si="46"/>
        <v>#DIV/0!</v>
      </c>
      <c r="G532" s="3" t="e">
        <f t="shared" si="45"/>
        <v>#VALUE!</v>
      </c>
      <c r="H532" s="3" t="e">
        <f t="shared" si="45"/>
        <v>#VALUE!</v>
      </c>
      <c r="J532" s="7"/>
    </row>
    <row r="533" spans="1:13" x14ac:dyDescent="0.25">
      <c r="A533" s="28" t="str">
        <f>_xlfn.XLOOKUP(P!C533,'Banco de Dados'!$B$3:$B$274,'Banco de Dados'!$K$3:$K$274,"")</f>
        <v/>
      </c>
      <c r="B533" s="2">
        <v>0</v>
      </c>
      <c r="C533" s="2">
        <v>0</v>
      </c>
      <c r="D533" s="2">
        <v>0</v>
      </c>
      <c r="E533" s="2">
        <v>0</v>
      </c>
      <c r="F533" s="32" t="e">
        <f t="shared" si="46"/>
        <v>#DIV/0!</v>
      </c>
      <c r="G533" s="3" t="e">
        <f t="shared" si="45"/>
        <v>#VALUE!</v>
      </c>
      <c r="H533" s="3" t="e">
        <f t="shared" si="45"/>
        <v>#VALUE!</v>
      </c>
      <c r="J533" s="7"/>
    </row>
    <row r="534" spans="1:13" x14ac:dyDescent="0.25">
      <c r="A534" s="28" t="str">
        <f>_xlfn.XLOOKUP(P!C534,'Banco de Dados'!$B$3:$B$274,'Banco de Dados'!$K$3:$K$274,"")</f>
        <v/>
      </c>
      <c r="B534" s="2">
        <v>0</v>
      </c>
      <c r="C534" s="2">
        <v>0</v>
      </c>
      <c r="D534" s="2">
        <v>0</v>
      </c>
      <c r="E534" s="2">
        <v>0</v>
      </c>
      <c r="F534" s="32" t="e">
        <f t="shared" si="46"/>
        <v>#DIV/0!</v>
      </c>
      <c r="G534" s="3" t="e">
        <f t="shared" si="45"/>
        <v>#VALUE!</v>
      </c>
      <c r="H534" s="3" t="e">
        <f t="shared" si="45"/>
        <v>#VALUE!</v>
      </c>
      <c r="J534" s="7"/>
    </row>
    <row r="535" spans="1:13" x14ac:dyDescent="0.25">
      <c r="A535" s="28" t="str">
        <f>_xlfn.XLOOKUP(P!C535,'Banco de Dados'!$B$3:$B$274,'Banco de Dados'!$K$3:$K$274,"")</f>
        <v/>
      </c>
      <c r="B535" s="2">
        <v>0</v>
      </c>
      <c r="C535" s="2">
        <v>0</v>
      </c>
      <c r="D535" s="2">
        <v>0</v>
      </c>
      <c r="E535" s="2">
        <v>0</v>
      </c>
      <c r="F535" s="32" t="e">
        <f t="shared" si="46"/>
        <v>#DIV/0!</v>
      </c>
      <c r="G535" s="3" t="e">
        <f t="shared" si="45"/>
        <v>#VALUE!</v>
      </c>
      <c r="H535" s="3" t="e">
        <f t="shared" si="45"/>
        <v>#VALUE!</v>
      </c>
      <c r="J535" s="7"/>
    </row>
    <row r="536" spans="1:13" x14ac:dyDescent="0.25">
      <c r="A536" s="28" t="str">
        <f>_xlfn.XLOOKUP(P!C536,'Banco de Dados'!$B$3:$B$274,'Banco de Dados'!$K$3:$K$274,"")</f>
        <v/>
      </c>
      <c r="B536" s="2">
        <v>0</v>
      </c>
      <c r="C536" s="2">
        <v>0</v>
      </c>
      <c r="D536" s="2">
        <v>0</v>
      </c>
      <c r="E536" s="2">
        <v>0</v>
      </c>
      <c r="F536" s="32" t="e">
        <f t="shared" si="46"/>
        <v>#DIV/0!</v>
      </c>
      <c r="G536" s="3" t="e">
        <f t="shared" si="45"/>
        <v>#VALUE!</v>
      </c>
      <c r="H536" s="3" t="e">
        <f t="shared" si="45"/>
        <v>#VALUE!</v>
      </c>
      <c r="J536" s="7"/>
    </row>
    <row r="537" spans="1:13" x14ac:dyDescent="0.25">
      <c r="A537" s="28" t="str">
        <f>_xlfn.XLOOKUP(P!C537,'Banco de Dados'!$B$3:$B$274,'Banco de Dados'!$K$3:$K$274,"")</f>
        <v/>
      </c>
      <c r="B537" s="2">
        <v>0</v>
      </c>
      <c r="C537" s="2">
        <v>0</v>
      </c>
      <c r="D537" s="2">
        <v>0</v>
      </c>
      <c r="E537" s="2">
        <v>0</v>
      </c>
      <c r="F537" s="32" t="e">
        <f t="shared" si="46"/>
        <v>#DIV/0!</v>
      </c>
      <c r="G537" s="3" t="e">
        <f t="shared" si="45"/>
        <v>#VALUE!</v>
      </c>
      <c r="H537" s="3" t="e">
        <f t="shared" si="45"/>
        <v>#VALUE!</v>
      </c>
      <c r="J537" s="7"/>
    </row>
    <row r="538" spans="1:13" x14ac:dyDescent="0.25">
      <c r="A538" s="28" t="str">
        <f>_xlfn.XLOOKUP(P!C538,'Banco de Dados'!$B$3:$B$274,'Banco de Dados'!$K$3:$K$274,"")</f>
        <v/>
      </c>
      <c r="B538" s="2">
        <v>0</v>
      </c>
      <c r="C538" s="2">
        <v>0</v>
      </c>
      <c r="D538" s="2">
        <v>0</v>
      </c>
      <c r="E538" s="17">
        <v>0</v>
      </c>
      <c r="F538" s="32" t="e">
        <f t="shared" si="46"/>
        <v>#DIV/0!</v>
      </c>
      <c r="G538" s="3" t="e">
        <f t="shared" si="45"/>
        <v>#VALUE!</v>
      </c>
      <c r="H538" s="3" t="e">
        <f t="shared" si="45"/>
        <v>#VALUE!</v>
      </c>
      <c r="J538" s="7"/>
    </row>
    <row r="539" spans="1:13" ht="15.75" x14ac:dyDescent="0.25">
      <c r="A539" s="28" t="str">
        <f>_xlfn.XLOOKUP(P!C539,'Banco de Dados'!$B$3:$B$274,'Banco de Dados'!$K$3:$K$274,"")</f>
        <v/>
      </c>
      <c r="B539" s="2">
        <v>0</v>
      </c>
      <c r="C539" s="2">
        <v>0</v>
      </c>
      <c r="D539" s="2">
        <v>0</v>
      </c>
      <c r="E539" s="2">
        <v>0</v>
      </c>
      <c r="F539" s="32" t="e">
        <f t="shared" si="46"/>
        <v>#DIV/0!</v>
      </c>
      <c r="G539" s="3" t="e">
        <f t="shared" si="45"/>
        <v>#VALUE!</v>
      </c>
      <c r="H539" s="3" t="e">
        <f t="shared" si="45"/>
        <v>#VALUE!</v>
      </c>
      <c r="J539" s="7"/>
      <c r="K539" s="101" t="s">
        <v>216</v>
      </c>
      <c r="L539" s="102">
        <f>K517</f>
        <v>0</v>
      </c>
      <c r="M539" s="103" t="str">
        <f>M517</f>
        <v>Manganês</v>
      </c>
    </row>
    <row r="540" spans="1:13" x14ac:dyDescent="0.25">
      <c r="A540" s="28" t="str">
        <f>_xlfn.XLOOKUP(P!C540,'Banco de Dados'!$B$3:$B$274,'Banco de Dados'!$K$3:$K$274,"")</f>
        <v/>
      </c>
      <c r="B540" s="2">
        <v>0</v>
      </c>
      <c r="C540" s="2">
        <v>0</v>
      </c>
      <c r="D540" s="2">
        <v>0</v>
      </c>
      <c r="E540" s="2">
        <v>0</v>
      </c>
      <c r="F540" s="32" t="e">
        <f t="shared" si="46"/>
        <v>#DIV/0!</v>
      </c>
      <c r="G540" s="3" t="e">
        <f t="shared" si="45"/>
        <v>#VALUE!</v>
      </c>
      <c r="H540" s="3" t="e">
        <f t="shared" si="45"/>
        <v>#VALUE!</v>
      </c>
      <c r="J540" s="7"/>
      <c r="K540" s="68" t="s">
        <v>68</v>
      </c>
      <c r="L540" s="29" t="e">
        <f>(K523*M525)/M523</f>
        <v>#VALUE!</v>
      </c>
      <c r="M540" s="66" t="str">
        <f>$M$9</f>
        <v>mg/kg</v>
      </c>
    </row>
    <row r="541" spans="1:13" x14ac:dyDescent="0.25">
      <c r="A541" s="28" t="str">
        <f>_xlfn.XLOOKUP(P!C541,'Banco de Dados'!$B$3:$B$274,'Banco de Dados'!$K$3:$K$274,"")</f>
        <v/>
      </c>
      <c r="B541" s="2">
        <v>0</v>
      </c>
      <c r="C541" s="2">
        <v>0</v>
      </c>
      <c r="D541" s="2">
        <v>0</v>
      </c>
      <c r="E541" s="2">
        <v>0</v>
      </c>
      <c r="F541" s="32" t="e">
        <f t="shared" si="46"/>
        <v>#DIV/0!</v>
      </c>
      <c r="G541" s="3" t="e">
        <f t="shared" si="45"/>
        <v>#VALUE!</v>
      </c>
      <c r="H541" s="3" t="e">
        <f t="shared" si="45"/>
        <v>#VALUE!</v>
      </c>
      <c r="J541" s="7"/>
      <c r="K541" s="111" t="s">
        <v>246</v>
      </c>
      <c r="L541" s="126" t="e">
        <f>SQRT(((M528/L528)^2)+((M529/L529)^2)+((M530/L530)^2))</f>
        <v>#VALUE!</v>
      </c>
      <c r="M541" s="66"/>
    </row>
    <row r="542" spans="1:13" x14ac:dyDescent="0.25">
      <c r="A542" s="28" t="str">
        <f>_xlfn.XLOOKUP(P!C542,'Banco de Dados'!$B$3:$B$274,'Banco de Dados'!$K$3:$K$274,"")</f>
        <v/>
      </c>
      <c r="B542" s="2">
        <v>0</v>
      </c>
      <c r="C542" s="2">
        <v>0</v>
      </c>
      <c r="D542" s="2">
        <v>0</v>
      </c>
      <c r="E542" s="2">
        <v>0</v>
      </c>
      <c r="F542" s="32" t="e">
        <f t="shared" si="46"/>
        <v>#DIV/0!</v>
      </c>
      <c r="G542" s="3" t="e">
        <f t="shared" si="45"/>
        <v>#VALUE!</v>
      </c>
      <c r="H542" s="3" t="e">
        <f t="shared" si="45"/>
        <v>#VALUE!</v>
      </c>
      <c r="J542" s="7"/>
      <c r="K542" s="69" t="s">
        <v>247</v>
      </c>
      <c r="L542" s="127" t="e">
        <f>L541*L540</f>
        <v>#VALUE!</v>
      </c>
      <c r="M542" s="71" t="str">
        <f>$M$9</f>
        <v>mg/kg</v>
      </c>
    </row>
    <row r="543" spans="1:13" x14ac:dyDescent="0.25">
      <c r="A543" s="28" t="str">
        <f>_xlfn.XLOOKUP(P!C543,'Banco de Dados'!$B$3:$B$274,'Banco de Dados'!$K$3:$K$274,"")</f>
        <v/>
      </c>
      <c r="B543" s="2">
        <v>0</v>
      </c>
      <c r="C543" s="2">
        <v>0</v>
      </c>
      <c r="D543" s="2">
        <v>0</v>
      </c>
      <c r="E543" s="2">
        <v>0</v>
      </c>
      <c r="F543" s="32" t="e">
        <f t="shared" si="46"/>
        <v>#DIV/0!</v>
      </c>
      <c r="G543" s="3" t="e">
        <f t="shared" si="45"/>
        <v>#VALUE!</v>
      </c>
      <c r="H543" s="3" t="e">
        <f t="shared" si="45"/>
        <v>#VALUE!</v>
      </c>
      <c r="J543" s="7"/>
      <c r="K543" s="123"/>
      <c r="L543" s="124"/>
    </row>
    <row r="544" spans="1:13" x14ac:dyDescent="0.25">
      <c r="A544" s="28" t="str">
        <f>_xlfn.XLOOKUP(P!C544,'Banco de Dados'!$B$3:$B$274,'Banco de Dados'!$K$3:$K$274,"")</f>
        <v/>
      </c>
      <c r="B544" s="2">
        <v>0</v>
      </c>
      <c r="C544" s="2">
        <v>0</v>
      </c>
      <c r="D544" s="2">
        <v>0</v>
      </c>
      <c r="E544" s="2">
        <v>0</v>
      </c>
      <c r="F544" s="32" t="e">
        <f t="shared" si="46"/>
        <v>#DIV/0!</v>
      </c>
      <c r="G544" s="3" t="e">
        <f t="shared" si="45"/>
        <v>#VALUE!</v>
      </c>
      <c r="H544" s="3" t="e">
        <f t="shared" si="45"/>
        <v>#VALUE!</v>
      </c>
      <c r="J544" s="7"/>
    </row>
    <row r="545" spans="1:14" x14ac:dyDescent="0.25">
      <c r="A545" s="28" t="str">
        <f>_xlfn.XLOOKUP(P!C545,'Banco de Dados'!$B$3:$B$274,'Banco de Dados'!$K$3:$K$274,"")</f>
        <v/>
      </c>
      <c r="B545" s="2">
        <v>0</v>
      </c>
      <c r="C545" s="2">
        <v>0</v>
      </c>
      <c r="D545" s="2">
        <v>0</v>
      </c>
      <c r="E545" s="2">
        <v>0</v>
      </c>
      <c r="F545" s="32" t="e">
        <f t="shared" si="46"/>
        <v>#DIV/0!</v>
      </c>
      <c r="G545" s="3" t="e">
        <f t="shared" si="45"/>
        <v>#VALUE!</v>
      </c>
      <c r="H545" s="3" t="e">
        <f t="shared" si="45"/>
        <v>#VALUE!</v>
      </c>
      <c r="J545" s="7"/>
    </row>
    <row r="546" spans="1:14" x14ac:dyDescent="0.25">
      <c r="A546" s="28" t="str">
        <f>_xlfn.XLOOKUP(P!C546,'Banco de Dados'!$B$3:$B$274,'Banco de Dados'!$K$3:$K$274,"")</f>
        <v/>
      </c>
      <c r="B546" s="2">
        <v>0</v>
      </c>
      <c r="C546" s="2">
        <v>0</v>
      </c>
      <c r="D546" s="2">
        <v>0</v>
      </c>
      <c r="E546" s="2">
        <v>0</v>
      </c>
      <c r="F546" s="32" t="e">
        <f t="shared" si="46"/>
        <v>#DIV/0!</v>
      </c>
      <c r="G546" s="3" t="e">
        <f t="shared" ref="G546:H548" si="47">D546*$E$516</f>
        <v>#VALUE!</v>
      </c>
      <c r="H546" s="3" t="e">
        <f t="shared" si="47"/>
        <v>#VALUE!</v>
      </c>
      <c r="J546" s="7"/>
    </row>
    <row r="547" spans="1:14" x14ac:dyDescent="0.25">
      <c r="A547" s="28" t="str">
        <f>_xlfn.XLOOKUP(P!C547,'Banco de Dados'!$B$3:$B$274,'Banco de Dados'!$K$3:$K$274,"")</f>
        <v/>
      </c>
      <c r="B547" s="2">
        <v>0</v>
      </c>
      <c r="C547" s="2">
        <v>0</v>
      </c>
      <c r="D547" s="2">
        <v>0</v>
      </c>
      <c r="E547" s="2">
        <v>0</v>
      </c>
      <c r="F547" s="32" t="e">
        <f t="shared" si="46"/>
        <v>#DIV/0!</v>
      </c>
      <c r="G547" s="3" t="e">
        <f t="shared" si="47"/>
        <v>#VALUE!</v>
      </c>
      <c r="H547" s="3" t="e">
        <f t="shared" si="47"/>
        <v>#VALUE!</v>
      </c>
      <c r="J547" s="7"/>
    </row>
    <row r="548" spans="1:14" x14ac:dyDescent="0.25">
      <c r="A548" s="28" t="str">
        <f>_xlfn.XLOOKUP(P!C548,'Banco de Dados'!$B$3:$B$274,'Banco de Dados'!$K$3:$K$274,"")</f>
        <v/>
      </c>
      <c r="B548" s="2">
        <v>0</v>
      </c>
      <c r="C548" s="2">
        <v>0</v>
      </c>
      <c r="D548" s="2">
        <v>0</v>
      </c>
      <c r="E548" s="2">
        <v>0</v>
      </c>
      <c r="F548" s="32" t="e">
        <f t="shared" si="46"/>
        <v>#DIV/0!</v>
      </c>
      <c r="G548" s="3" t="e">
        <f t="shared" si="47"/>
        <v>#VALUE!</v>
      </c>
      <c r="H548" s="3" t="e">
        <f t="shared" si="47"/>
        <v>#VALUE!</v>
      </c>
      <c r="J548" s="7"/>
    </row>
    <row r="549" spans="1:14" x14ac:dyDescent="0.25">
      <c r="A549" s="21"/>
      <c r="B549" s="21"/>
      <c r="C549" s="21"/>
      <c r="D549" s="21"/>
      <c r="E549" s="21"/>
      <c r="F549" s="77"/>
      <c r="G549" s="21"/>
      <c r="H549" s="21"/>
      <c r="J549" s="21"/>
      <c r="K549" s="21"/>
      <c r="L549" s="21"/>
      <c r="M549" s="21"/>
      <c r="N549" s="21"/>
    </row>
    <row r="550" spans="1:14" ht="15.75" x14ac:dyDescent="0.25">
      <c r="A550" s="36">
        <f>'Nome das Amostras'!A20</f>
        <v>0</v>
      </c>
      <c r="B550" s="164" t="e">
        <f>VLOOKUP(A550,'Nome das Amostras'!$A$3:$D$28,2,FALSE)</f>
        <v>#N/A</v>
      </c>
      <c r="C550" s="164"/>
      <c r="D550" s="51" t="s">
        <v>65</v>
      </c>
      <c r="E550" s="52" t="e">
        <f>'Banco de Dados'!$O$13/'Banco de Dados'!DW13</f>
        <v>#VALUE!</v>
      </c>
      <c r="F550" s="74"/>
      <c r="G550" s="3"/>
      <c r="H550" s="3"/>
      <c r="J550" s="7"/>
    </row>
    <row r="551" spans="1:14" ht="15.75" x14ac:dyDescent="0.25">
      <c r="A551" s="107" t="s">
        <v>1</v>
      </c>
      <c r="B551" s="107" t="s">
        <v>0</v>
      </c>
      <c r="C551" s="107" t="s">
        <v>212</v>
      </c>
      <c r="D551" s="107" t="s">
        <v>209</v>
      </c>
      <c r="E551" s="107" t="s">
        <v>213</v>
      </c>
      <c r="F551" s="76" t="s">
        <v>219</v>
      </c>
      <c r="G551" s="54" t="s">
        <v>140</v>
      </c>
      <c r="H551" s="54" t="s">
        <v>66</v>
      </c>
      <c r="J551" s="7"/>
      <c r="K551" s="72">
        <f>A550</f>
        <v>0</v>
      </c>
      <c r="L551" s="55" t="s">
        <v>215</v>
      </c>
      <c r="M551" s="41" t="str">
        <f>$A$1</f>
        <v>Manganês</v>
      </c>
      <c r="N551" s="3"/>
    </row>
    <row r="552" spans="1:14" x14ac:dyDescent="0.25">
      <c r="A552" s="28" t="str">
        <f>_xlfn.XLOOKUP(P!C552,'Banco de Dados'!$B$3:$B$274,'Banco de Dados'!$K$3:$K$274,"")</f>
        <v/>
      </c>
      <c r="B552" s="2" cm="1">
        <f t="array" ref="B552:E582">Dados!DS5:DV35</f>
        <v>0</v>
      </c>
      <c r="C552" s="2">
        <v>0</v>
      </c>
      <c r="D552" s="2">
        <v>0</v>
      </c>
      <c r="E552" s="2">
        <v>0</v>
      </c>
      <c r="F552" s="32" t="e">
        <f>(E552*100)/D552</f>
        <v>#DIV/0!</v>
      </c>
      <c r="G552" s="3" t="e">
        <f t="shared" ref="G552:H579" si="48">D552*$E$550</f>
        <v>#VALUE!</v>
      </c>
      <c r="H552" s="3" t="e">
        <f t="shared" si="48"/>
        <v>#VALUE!</v>
      </c>
      <c r="J552" s="7"/>
      <c r="K552" s="5" t="s">
        <v>210</v>
      </c>
      <c r="L552" s="5"/>
      <c r="M552" s="5" t="s">
        <v>211</v>
      </c>
    </row>
    <row r="553" spans="1:14" x14ac:dyDescent="0.25">
      <c r="A553" s="28" t="str">
        <f>_xlfn.XLOOKUP(P!C553,'Banco de Dados'!$B$3:$B$274,'Banco de Dados'!$K$3:$K$274,"")</f>
        <v/>
      </c>
      <c r="B553" s="2">
        <v>0</v>
      </c>
      <c r="C553" s="2">
        <v>0</v>
      </c>
      <c r="D553" s="2">
        <v>0</v>
      </c>
      <c r="E553" s="2">
        <v>0</v>
      </c>
      <c r="F553" s="32" t="e">
        <f t="shared" ref="F553:F582" si="49">(E553*100)/D553</f>
        <v>#DIV/0!</v>
      </c>
      <c r="G553" s="3" t="e">
        <f t="shared" si="48"/>
        <v>#VALUE!</v>
      </c>
      <c r="H553" s="3" t="e">
        <f t="shared" si="48"/>
        <v>#VALUE!</v>
      </c>
      <c r="J553" s="7"/>
      <c r="K553" s="6" t="str">
        <f>_xlfn.XLOOKUP($B$4,A552:A579,G552:G579,"")</f>
        <v/>
      </c>
      <c r="L553" s="6"/>
      <c r="M553" s="6" t="str">
        <f>_xlfn.XLOOKUP($B$4,A552:A579,H552:H579,"")</f>
        <v/>
      </c>
    </row>
    <row r="554" spans="1:14" x14ac:dyDescent="0.25">
      <c r="A554" s="28" t="str">
        <f>_xlfn.XLOOKUP(P!C554,'Banco de Dados'!$B$3:$B$274,'Banco de Dados'!$K$3:$K$274,"")</f>
        <v/>
      </c>
      <c r="B554" s="2">
        <v>0</v>
      </c>
      <c r="C554" s="2">
        <v>0</v>
      </c>
      <c r="D554" s="2">
        <v>0</v>
      </c>
      <c r="E554" s="2">
        <v>0</v>
      </c>
      <c r="F554" s="32" t="e">
        <f t="shared" si="49"/>
        <v>#DIV/0!</v>
      </c>
      <c r="G554" s="3" t="e">
        <f t="shared" si="48"/>
        <v>#VALUE!</v>
      </c>
      <c r="H554" s="3" t="e">
        <f t="shared" si="48"/>
        <v>#VALUE!</v>
      </c>
      <c r="J554" s="7"/>
    </row>
    <row r="555" spans="1:14" ht="15.75" x14ac:dyDescent="0.25">
      <c r="A555" s="28" t="str">
        <f>_xlfn.XLOOKUP(P!C555,'Banco de Dados'!$B$3:$B$274,'Banco de Dados'!$K$3:$K$274,"")</f>
        <v/>
      </c>
      <c r="B555" s="2">
        <v>0</v>
      </c>
      <c r="C555" s="2">
        <v>0</v>
      </c>
      <c r="D555" s="2">
        <v>0</v>
      </c>
      <c r="E555" s="2">
        <v>0</v>
      </c>
      <c r="F555" s="32" t="e">
        <f t="shared" si="49"/>
        <v>#DIV/0!</v>
      </c>
      <c r="G555" s="3" t="e">
        <f t="shared" si="48"/>
        <v>#VALUE!</v>
      </c>
      <c r="H555" s="3" t="e">
        <f t="shared" si="48"/>
        <v>#VALUE!</v>
      </c>
      <c r="K555" s="165" t="s">
        <v>67</v>
      </c>
      <c r="L555" s="166"/>
      <c r="M555" s="167"/>
      <c r="N555"/>
    </row>
    <row r="556" spans="1:14" x14ac:dyDescent="0.25">
      <c r="A556" s="28" t="str">
        <f>_xlfn.XLOOKUP(P!C556,'Banco de Dados'!$B$3:$B$274,'Banco de Dados'!$K$3:$K$274,"")</f>
        <v/>
      </c>
      <c r="B556" s="2">
        <v>0</v>
      </c>
      <c r="C556" s="2">
        <v>0</v>
      </c>
      <c r="D556" s="2">
        <v>0</v>
      </c>
      <c r="E556" s="2">
        <v>0</v>
      </c>
      <c r="F556" s="32" t="e">
        <f t="shared" si="49"/>
        <v>#DIV/0!</v>
      </c>
      <c r="G556" s="3" t="e">
        <f t="shared" si="48"/>
        <v>#VALUE!</v>
      </c>
      <c r="H556" s="3" t="e">
        <f t="shared" si="48"/>
        <v>#VALUE!</v>
      </c>
      <c r="J556" s="7"/>
      <c r="K556" s="104" t="s">
        <v>240</v>
      </c>
      <c r="L556" s="39"/>
      <c r="M556" s="106" t="s">
        <v>209</v>
      </c>
    </row>
    <row r="557" spans="1:14" x14ac:dyDescent="0.25">
      <c r="A557" s="28" t="str">
        <f>_xlfn.XLOOKUP(P!C557,'Banco de Dados'!$B$3:$B$274,'Banco de Dados'!$K$3:$K$274,"")</f>
        <v/>
      </c>
      <c r="B557" s="2">
        <v>0</v>
      </c>
      <c r="C557" s="2">
        <v>0</v>
      </c>
      <c r="D557" s="2">
        <v>0</v>
      </c>
      <c r="E557" s="2">
        <v>0</v>
      </c>
      <c r="F557" s="32" t="e">
        <f t="shared" si="49"/>
        <v>#DIV/0!</v>
      </c>
      <c r="G557" s="3" t="e">
        <f t="shared" si="48"/>
        <v>#VALUE!</v>
      </c>
      <c r="H557" s="3" t="e">
        <f t="shared" si="48"/>
        <v>#VALUE!</v>
      </c>
      <c r="J557" s="58" t="s">
        <v>38</v>
      </c>
      <c r="K557" s="59">
        <f>$L$9</f>
        <v>246.3</v>
      </c>
      <c r="L557" s="60"/>
      <c r="M557" s="61">
        <f>$M$11</f>
        <v>6728</v>
      </c>
      <c r="N557" s="60"/>
    </row>
    <row r="558" spans="1:14" x14ac:dyDescent="0.25">
      <c r="A558" s="28" t="str">
        <f>_xlfn.XLOOKUP(P!C558,'Banco de Dados'!$B$3:$B$274,'Banco de Dados'!$K$3:$K$274,"")</f>
        <v/>
      </c>
      <c r="B558" s="2">
        <v>0</v>
      </c>
      <c r="C558" s="2">
        <v>0</v>
      </c>
      <c r="D558" s="2">
        <v>0</v>
      </c>
      <c r="E558" s="2">
        <v>0</v>
      </c>
      <c r="F558" s="32" t="e">
        <f t="shared" si="49"/>
        <v>#DIV/0!</v>
      </c>
      <c r="G558" s="3" t="e">
        <f t="shared" si="48"/>
        <v>#VALUE!</v>
      </c>
      <c r="H558" s="3" t="e">
        <f t="shared" si="48"/>
        <v>#VALUE!</v>
      </c>
      <c r="J558" s="2"/>
      <c r="K558" s="18"/>
      <c r="L558" s="2" t="s">
        <v>70</v>
      </c>
      <c r="M558" s="19"/>
    </row>
    <row r="559" spans="1:14" x14ac:dyDescent="0.25">
      <c r="A559" s="28" t="str">
        <f>_xlfn.XLOOKUP(P!C559,'Banco de Dados'!$B$3:$B$274,'Banco de Dados'!$K$3:$K$274,"")</f>
        <v/>
      </c>
      <c r="B559" s="2">
        <v>0</v>
      </c>
      <c r="C559" s="2">
        <v>0</v>
      </c>
      <c r="D559" s="2">
        <v>0</v>
      </c>
      <c r="E559" s="2">
        <v>0</v>
      </c>
      <c r="F559" s="32" t="e">
        <f t="shared" si="49"/>
        <v>#DIV/0!</v>
      </c>
      <c r="G559" s="3" t="e">
        <f t="shared" si="48"/>
        <v>#VALUE!</v>
      </c>
      <c r="H559" s="3" t="e">
        <f t="shared" si="48"/>
        <v>#VALUE!</v>
      </c>
      <c r="J559" s="58" t="s">
        <v>69</v>
      </c>
      <c r="K559" s="62" t="s">
        <v>71</v>
      </c>
      <c r="L559" s="63"/>
      <c r="M559" s="64" t="str">
        <f>K553</f>
        <v/>
      </c>
      <c r="N559" s="60"/>
    </row>
    <row r="560" spans="1:14" x14ac:dyDescent="0.25">
      <c r="A560" s="28" t="str">
        <f>_xlfn.XLOOKUP(P!C560,'Banco de Dados'!$B$3:$B$274,'Banco de Dados'!$K$3:$K$274,"")</f>
        <v/>
      </c>
      <c r="B560" s="2">
        <v>0</v>
      </c>
      <c r="C560" s="2">
        <v>0</v>
      </c>
      <c r="D560" s="2">
        <v>0</v>
      </c>
      <c r="E560" s="2">
        <v>0</v>
      </c>
      <c r="F560" s="32" t="e">
        <f t="shared" si="49"/>
        <v>#DIV/0!</v>
      </c>
      <c r="G560" s="3" t="e">
        <f t="shared" si="48"/>
        <v>#VALUE!</v>
      </c>
      <c r="H560" s="3" t="e">
        <f t="shared" si="48"/>
        <v>#VALUE!</v>
      </c>
      <c r="J560" s="7"/>
    </row>
    <row r="561" spans="1:13" ht="15.75" x14ac:dyDescent="0.25">
      <c r="A561" s="28" t="str">
        <f>_xlfn.XLOOKUP(P!C561,'Banco de Dados'!$B$3:$B$274,'Banco de Dados'!$K$3:$K$274,"")</f>
        <v/>
      </c>
      <c r="B561" s="2">
        <v>0</v>
      </c>
      <c r="C561" s="2">
        <v>0</v>
      </c>
      <c r="D561" s="2">
        <v>0</v>
      </c>
      <c r="E561" s="2">
        <v>0</v>
      </c>
      <c r="F561" s="32" t="e">
        <f t="shared" si="49"/>
        <v>#DIV/0!</v>
      </c>
      <c r="G561" s="3" t="e">
        <f t="shared" si="48"/>
        <v>#VALUE!</v>
      </c>
      <c r="H561" s="3" t="e">
        <f t="shared" si="48"/>
        <v>#VALUE!</v>
      </c>
      <c r="J561" s="7"/>
      <c r="K561" s="165" t="s">
        <v>218</v>
      </c>
      <c r="L561" s="166"/>
      <c r="M561" s="167"/>
    </row>
    <row r="562" spans="1:13" x14ac:dyDescent="0.25">
      <c r="A562" s="28" t="str">
        <f>_xlfn.XLOOKUP(P!C562,'Banco de Dados'!$B$3:$B$274,'Banco de Dados'!$K$3:$K$274,"")</f>
        <v/>
      </c>
      <c r="B562" s="2">
        <v>0</v>
      </c>
      <c r="C562" s="2">
        <v>0</v>
      </c>
      <c r="D562" s="2">
        <v>0</v>
      </c>
      <c r="E562" s="2">
        <v>0</v>
      </c>
      <c r="F562" s="32" t="e">
        <f t="shared" si="49"/>
        <v>#DIV/0!</v>
      </c>
      <c r="G562" s="3" t="e">
        <f t="shared" si="48"/>
        <v>#VALUE!</v>
      </c>
      <c r="H562" s="3" t="e">
        <f t="shared" si="48"/>
        <v>#VALUE!</v>
      </c>
      <c r="J562" s="7"/>
      <c r="K562" s="104" t="s">
        <v>236</v>
      </c>
      <c r="L562" s="108" t="str">
        <f>K553</f>
        <v/>
      </c>
      <c r="M562" s="109" t="str">
        <f>M553</f>
        <v/>
      </c>
    </row>
    <row r="563" spans="1:13" x14ac:dyDescent="0.25">
      <c r="A563" s="28" t="str">
        <f>_xlfn.XLOOKUP(P!C563,'Banco de Dados'!$B$3:$B$274,'Banco de Dados'!$K$3:$K$274,"")</f>
        <v/>
      </c>
      <c r="B563" s="2">
        <v>0</v>
      </c>
      <c r="C563" s="2">
        <v>0</v>
      </c>
      <c r="D563" s="2">
        <v>0</v>
      </c>
      <c r="E563" s="2">
        <v>0</v>
      </c>
      <c r="F563" s="32" t="e">
        <f t="shared" si="49"/>
        <v>#DIV/0!</v>
      </c>
      <c r="G563" s="3" t="e">
        <f t="shared" si="48"/>
        <v>#VALUE!</v>
      </c>
      <c r="H563" s="3" t="e">
        <f t="shared" si="48"/>
        <v>#VALUE!</v>
      </c>
      <c r="J563" s="7"/>
      <c r="K563" s="104" t="s">
        <v>237</v>
      </c>
      <c r="L563" s="105">
        <f>$L$9</f>
        <v>246.3</v>
      </c>
      <c r="M563" s="106">
        <f>$L$10</f>
        <v>7.1</v>
      </c>
    </row>
    <row r="564" spans="1:13" x14ac:dyDescent="0.25">
      <c r="A564" s="28" t="str">
        <f>_xlfn.XLOOKUP(P!C564,'Banco de Dados'!$B$3:$B$274,'Banco de Dados'!$K$3:$K$274,"")</f>
        <v/>
      </c>
      <c r="B564" s="2">
        <v>0</v>
      </c>
      <c r="C564" s="2">
        <v>0</v>
      </c>
      <c r="D564" s="2">
        <v>0</v>
      </c>
      <c r="E564" s="2">
        <v>0</v>
      </c>
      <c r="F564" s="32" t="e">
        <f t="shared" si="49"/>
        <v>#DIV/0!</v>
      </c>
      <c r="G564" s="3" t="e">
        <f t="shared" si="48"/>
        <v>#VALUE!</v>
      </c>
      <c r="H564" s="3" t="e">
        <f t="shared" si="48"/>
        <v>#VALUE!</v>
      </c>
      <c r="J564" s="7"/>
      <c r="K564" s="104" t="s">
        <v>238</v>
      </c>
      <c r="L564" s="105">
        <f>$M$11</f>
        <v>6728</v>
      </c>
      <c r="M564" s="106">
        <f>$M$12</f>
        <v>153</v>
      </c>
    </row>
    <row r="565" spans="1:13" x14ac:dyDescent="0.25">
      <c r="A565" s="28" t="str">
        <f>_xlfn.XLOOKUP(P!C565,'Banco de Dados'!$B$3:$B$274,'Banco de Dados'!$K$3:$K$274,"")</f>
        <v/>
      </c>
      <c r="B565" s="2">
        <v>0</v>
      </c>
      <c r="C565" s="2">
        <v>0</v>
      </c>
      <c r="D565" s="2">
        <v>0</v>
      </c>
      <c r="E565" s="2">
        <v>0</v>
      </c>
      <c r="F565" s="32" t="e">
        <f t="shared" si="49"/>
        <v>#DIV/0!</v>
      </c>
      <c r="G565" s="3" t="e">
        <f t="shared" si="48"/>
        <v>#VALUE!</v>
      </c>
      <c r="H565" s="3" t="e">
        <f t="shared" si="48"/>
        <v>#VALUE!</v>
      </c>
      <c r="J565" s="7"/>
      <c r="K565" s="69" t="s">
        <v>217</v>
      </c>
      <c r="L565" s="110" t="e">
        <f>SQRT(((M562/L562)^2)+((M563/L563)^2)+((M564/L564)^2))</f>
        <v>#VALUE!</v>
      </c>
      <c r="M565" s="71" t="str">
        <f>M574</f>
        <v>mg/kg</v>
      </c>
    </row>
    <row r="566" spans="1:13" x14ac:dyDescent="0.25">
      <c r="A566" s="28" t="str">
        <f>_xlfn.XLOOKUP(P!C566,'Banco de Dados'!$B$3:$B$274,'Banco de Dados'!$K$3:$K$274,"")</f>
        <v/>
      </c>
      <c r="B566" s="2">
        <v>0</v>
      </c>
      <c r="C566" s="2">
        <v>0</v>
      </c>
      <c r="D566" s="2">
        <v>0</v>
      </c>
      <c r="E566" s="2">
        <v>0</v>
      </c>
      <c r="F566" s="32" t="e">
        <f t="shared" si="49"/>
        <v>#DIV/0!</v>
      </c>
      <c r="G566" s="3" t="e">
        <f t="shared" si="48"/>
        <v>#VALUE!</v>
      </c>
      <c r="H566" s="3" t="e">
        <f t="shared" si="48"/>
        <v>#VALUE!</v>
      </c>
      <c r="J566" s="7"/>
    </row>
    <row r="567" spans="1:13" x14ac:dyDescent="0.25">
      <c r="A567" s="28" t="str">
        <f>_xlfn.XLOOKUP(P!C567,'Banco de Dados'!$B$3:$B$274,'Banco de Dados'!$K$3:$K$274,"")</f>
        <v/>
      </c>
      <c r="B567" s="2">
        <v>0</v>
      </c>
      <c r="C567" s="2">
        <v>0</v>
      </c>
      <c r="D567" s="2">
        <v>0</v>
      </c>
      <c r="E567" s="2">
        <v>0</v>
      </c>
      <c r="F567" s="32" t="e">
        <f t="shared" si="49"/>
        <v>#DIV/0!</v>
      </c>
      <c r="G567" s="3" t="e">
        <f t="shared" si="48"/>
        <v>#VALUE!</v>
      </c>
      <c r="H567" s="3" t="e">
        <f t="shared" si="48"/>
        <v>#VALUE!</v>
      </c>
      <c r="J567" s="7"/>
    </row>
    <row r="568" spans="1:13" x14ac:dyDescent="0.25">
      <c r="A568" s="28" t="str">
        <f>_xlfn.XLOOKUP(P!C568,'Banco de Dados'!$B$3:$B$274,'Banco de Dados'!$K$3:$K$274,"")</f>
        <v/>
      </c>
      <c r="B568" s="2">
        <v>0</v>
      </c>
      <c r="C568" s="2">
        <v>0</v>
      </c>
      <c r="D568" s="2">
        <v>0</v>
      </c>
      <c r="E568" s="2">
        <v>0</v>
      </c>
      <c r="F568" s="32" t="e">
        <f t="shared" si="49"/>
        <v>#DIV/0!</v>
      </c>
      <c r="G568" s="3" t="e">
        <f t="shared" si="48"/>
        <v>#VALUE!</v>
      </c>
      <c r="H568" s="3" t="e">
        <f t="shared" si="48"/>
        <v>#VALUE!</v>
      </c>
      <c r="J568" s="7"/>
    </row>
    <row r="569" spans="1:13" x14ac:dyDescent="0.25">
      <c r="A569" s="28" t="str">
        <f>_xlfn.XLOOKUP(P!C569,'Banco de Dados'!$B$3:$B$274,'Banco de Dados'!$K$3:$K$274,"")</f>
        <v/>
      </c>
      <c r="B569" s="2">
        <v>0</v>
      </c>
      <c r="C569" s="2">
        <v>0</v>
      </c>
      <c r="D569" s="2">
        <v>0</v>
      </c>
      <c r="E569" s="2">
        <v>0</v>
      </c>
      <c r="F569" s="32" t="e">
        <f t="shared" si="49"/>
        <v>#DIV/0!</v>
      </c>
      <c r="G569" s="3" t="e">
        <f t="shared" si="48"/>
        <v>#VALUE!</v>
      </c>
      <c r="H569" s="3" t="e">
        <f t="shared" si="48"/>
        <v>#VALUE!</v>
      </c>
      <c r="J569" s="7"/>
    </row>
    <row r="570" spans="1:13" x14ac:dyDescent="0.25">
      <c r="A570" s="28" t="str">
        <f>_xlfn.XLOOKUP(P!C570,'Banco de Dados'!$B$3:$B$274,'Banco de Dados'!$K$3:$K$274,"")</f>
        <v/>
      </c>
      <c r="B570" s="2">
        <v>0</v>
      </c>
      <c r="C570" s="2">
        <v>0</v>
      </c>
      <c r="D570" s="2">
        <v>0</v>
      </c>
      <c r="E570" s="2">
        <v>0</v>
      </c>
      <c r="F570" s="32" t="e">
        <f t="shared" si="49"/>
        <v>#DIV/0!</v>
      </c>
      <c r="G570" s="3" t="e">
        <f t="shared" si="48"/>
        <v>#VALUE!</v>
      </c>
      <c r="H570" s="3" t="e">
        <f t="shared" si="48"/>
        <v>#VALUE!</v>
      </c>
      <c r="J570" s="7"/>
    </row>
    <row r="571" spans="1:13" x14ac:dyDescent="0.25">
      <c r="A571" s="28" t="str">
        <f>_xlfn.XLOOKUP(P!C571,'Banco de Dados'!$B$3:$B$274,'Banco de Dados'!$K$3:$K$274,"")</f>
        <v/>
      </c>
      <c r="B571" s="2">
        <v>0</v>
      </c>
      <c r="C571" s="2">
        <v>0</v>
      </c>
      <c r="D571" s="2">
        <v>0</v>
      </c>
      <c r="E571" s="2">
        <v>0</v>
      </c>
      <c r="F571" s="32" t="e">
        <f t="shared" si="49"/>
        <v>#DIV/0!</v>
      </c>
      <c r="G571" s="3" t="e">
        <f t="shared" si="48"/>
        <v>#VALUE!</v>
      </c>
      <c r="H571" s="3" t="e">
        <f t="shared" si="48"/>
        <v>#VALUE!</v>
      </c>
      <c r="J571" s="7"/>
    </row>
    <row r="572" spans="1:13" x14ac:dyDescent="0.25">
      <c r="A572" s="28" t="str">
        <f>_xlfn.XLOOKUP(P!C572,'Banco de Dados'!$B$3:$B$274,'Banco de Dados'!$K$3:$K$274,"")</f>
        <v/>
      </c>
      <c r="B572" s="2">
        <v>0</v>
      </c>
      <c r="C572" s="2">
        <v>0</v>
      </c>
      <c r="D572" s="2">
        <v>0</v>
      </c>
      <c r="E572" s="17">
        <v>0</v>
      </c>
      <c r="F572" s="32" t="e">
        <f t="shared" si="49"/>
        <v>#DIV/0!</v>
      </c>
      <c r="G572" s="3" t="e">
        <f t="shared" si="48"/>
        <v>#VALUE!</v>
      </c>
      <c r="H572" s="3" t="e">
        <f t="shared" si="48"/>
        <v>#VALUE!</v>
      </c>
      <c r="J572" s="7"/>
    </row>
    <row r="573" spans="1:13" ht="15.75" x14ac:dyDescent="0.25">
      <c r="A573" s="28" t="str">
        <f>_xlfn.XLOOKUP(P!C573,'Banco de Dados'!$B$3:$B$274,'Banco de Dados'!$K$3:$K$274,"")</f>
        <v/>
      </c>
      <c r="B573" s="2">
        <v>0</v>
      </c>
      <c r="C573" s="2">
        <v>0</v>
      </c>
      <c r="D573" s="2">
        <v>0</v>
      </c>
      <c r="E573" s="2">
        <v>0</v>
      </c>
      <c r="F573" s="32" t="e">
        <f t="shared" si="49"/>
        <v>#DIV/0!</v>
      </c>
      <c r="G573" s="3" t="e">
        <f t="shared" si="48"/>
        <v>#VALUE!</v>
      </c>
      <c r="H573" s="3" t="e">
        <f t="shared" si="48"/>
        <v>#VALUE!</v>
      </c>
      <c r="J573" s="7"/>
      <c r="K573" s="101" t="s">
        <v>216</v>
      </c>
      <c r="L573" s="102">
        <f>K551</f>
        <v>0</v>
      </c>
      <c r="M573" s="103" t="str">
        <f>M551</f>
        <v>Manganês</v>
      </c>
    </row>
    <row r="574" spans="1:13" x14ac:dyDescent="0.25">
      <c r="A574" s="28" t="str">
        <f>_xlfn.XLOOKUP(P!C574,'Banco de Dados'!$B$3:$B$274,'Banco de Dados'!$K$3:$K$274,"")</f>
        <v/>
      </c>
      <c r="B574" s="2">
        <v>0</v>
      </c>
      <c r="C574" s="2">
        <v>0</v>
      </c>
      <c r="D574" s="2">
        <v>0</v>
      </c>
      <c r="E574" s="2">
        <v>0</v>
      </c>
      <c r="F574" s="32" t="e">
        <f t="shared" si="49"/>
        <v>#DIV/0!</v>
      </c>
      <c r="G574" s="3" t="e">
        <f t="shared" si="48"/>
        <v>#VALUE!</v>
      </c>
      <c r="H574" s="3" t="e">
        <f t="shared" si="48"/>
        <v>#VALUE!</v>
      </c>
      <c r="J574" s="7"/>
      <c r="K574" s="68" t="s">
        <v>68</v>
      </c>
      <c r="L574" s="29" t="e">
        <f>(K557*M559)/M557</f>
        <v>#VALUE!</v>
      </c>
      <c r="M574" s="66" t="str">
        <f>$M$9</f>
        <v>mg/kg</v>
      </c>
    </row>
    <row r="575" spans="1:13" x14ac:dyDescent="0.25">
      <c r="A575" s="28" t="str">
        <f>_xlfn.XLOOKUP(P!C575,'Banco de Dados'!$B$3:$B$274,'Banco de Dados'!$K$3:$K$274,"")</f>
        <v/>
      </c>
      <c r="B575" s="2">
        <v>0</v>
      </c>
      <c r="C575" s="2">
        <v>0</v>
      </c>
      <c r="D575" s="2">
        <v>0</v>
      </c>
      <c r="E575" s="2">
        <v>0</v>
      </c>
      <c r="F575" s="32" t="e">
        <f t="shared" si="49"/>
        <v>#DIV/0!</v>
      </c>
      <c r="G575" s="3" t="e">
        <f t="shared" si="48"/>
        <v>#VALUE!</v>
      </c>
      <c r="H575" s="3" t="e">
        <f t="shared" si="48"/>
        <v>#VALUE!</v>
      </c>
      <c r="J575" s="7"/>
      <c r="K575" s="111" t="s">
        <v>246</v>
      </c>
      <c r="L575" s="126" t="e">
        <f>SQRT(((M562/L562)^2)+((M563/L563)^2)+((M564/L564)^2))</f>
        <v>#VALUE!</v>
      </c>
      <c r="M575" s="66"/>
    </row>
    <row r="576" spans="1:13" x14ac:dyDescent="0.25">
      <c r="A576" s="28" t="str">
        <f>_xlfn.XLOOKUP(P!C576,'Banco de Dados'!$B$3:$B$274,'Banco de Dados'!$K$3:$K$274,"")</f>
        <v/>
      </c>
      <c r="B576" s="2">
        <v>0</v>
      </c>
      <c r="C576" s="2">
        <v>0</v>
      </c>
      <c r="D576" s="2">
        <v>0</v>
      </c>
      <c r="E576" s="2">
        <v>0</v>
      </c>
      <c r="F576" s="32" t="e">
        <f t="shared" si="49"/>
        <v>#DIV/0!</v>
      </c>
      <c r="G576" s="3" t="e">
        <f t="shared" si="48"/>
        <v>#VALUE!</v>
      </c>
      <c r="H576" s="3" t="e">
        <f t="shared" si="48"/>
        <v>#VALUE!</v>
      </c>
      <c r="J576" s="7"/>
      <c r="K576" s="69" t="s">
        <v>247</v>
      </c>
      <c r="L576" s="127" t="e">
        <f>L575*L574</f>
        <v>#VALUE!</v>
      </c>
      <c r="M576" s="71" t="str">
        <f>$M$9</f>
        <v>mg/kg</v>
      </c>
    </row>
    <row r="577" spans="1:14" x14ac:dyDescent="0.25">
      <c r="A577" s="28" t="str">
        <f>_xlfn.XLOOKUP(P!C577,'Banco de Dados'!$B$3:$B$274,'Banco de Dados'!$K$3:$K$274,"")</f>
        <v/>
      </c>
      <c r="B577" s="2">
        <v>0</v>
      </c>
      <c r="C577" s="2">
        <v>0</v>
      </c>
      <c r="D577" s="2">
        <v>0</v>
      </c>
      <c r="E577" s="2">
        <v>0</v>
      </c>
      <c r="F577" s="32" t="e">
        <f t="shared" si="49"/>
        <v>#DIV/0!</v>
      </c>
      <c r="G577" s="3" t="e">
        <f t="shared" si="48"/>
        <v>#VALUE!</v>
      </c>
      <c r="H577" s="3" t="e">
        <f t="shared" si="48"/>
        <v>#VALUE!</v>
      </c>
      <c r="J577" s="7"/>
      <c r="K577" s="123"/>
      <c r="L577" s="124"/>
    </row>
    <row r="578" spans="1:14" x14ac:dyDescent="0.25">
      <c r="A578" s="28" t="str">
        <f>_xlfn.XLOOKUP(P!C578,'Banco de Dados'!$B$3:$B$274,'Banco de Dados'!$K$3:$K$274,"")</f>
        <v/>
      </c>
      <c r="B578" s="2">
        <v>0</v>
      </c>
      <c r="C578" s="2">
        <v>0</v>
      </c>
      <c r="D578" s="2">
        <v>0</v>
      </c>
      <c r="E578" s="2">
        <v>0</v>
      </c>
      <c r="F578" s="32" t="e">
        <f t="shared" si="49"/>
        <v>#DIV/0!</v>
      </c>
      <c r="G578" s="3" t="e">
        <f t="shared" si="48"/>
        <v>#VALUE!</v>
      </c>
      <c r="H578" s="3" t="e">
        <f t="shared" si="48"/>
        <v>#VALUE!</v>
      </c>
      <c r="J578" s="7"/>
    </row>
    <row r="579" spans="1:14" x14ac:dyDescent="0.25">
      <c r="A579" s="28" t="str">
        <f>_xlfn.XLOOKUP(P!C579,'Banco de Dados'!$B$3:$B$274,'Banco de Dados'!$K$3:$K$274,"")</f>
        <v/>
      </c>
      <c r="B579" s="2">
        <v>0</v>
      </c>
      <c r="C579" s="2">
        <v>0</v>
      </c>
      <c r="D579" s="2">
        <v>0</v>
      </c>
      <c r="E579" s="2">
        <v>0</v>
      </c>
      <c r="F579" s="32" t="e">
        <f t="shared" si="49"/>
        <v>#DIV/0!</v>
      </c>
      <c r="G579" s="3" t="e">
        <f t="shared" si="48"/>
        <v>#VALUE!</v>
      </c>
      <c r="H579" s="3" t="e">
        <f t="shared" si="48"/>
        <v>#VALUE!</v>
      </c>
      <c r="J579" s="7"/>
    </row>
    <row r="580" spans="1:14" x14ac:dyDescent="0.25">
      <c r="A580" s="28" t="str">
        <f>_xlfn.XLOOKUP(P!C580,'Banco de Dados'!$B$3:$B$274,'Banco de Dados'!$K$3:$K$274,"")</f>
        <v/>
      </c>
      <c r="B580" s="2">
        <v>0</v>
      </c>
      <c r="C580" s="2">
        <v>0</v>
      </c>
      <c r="D580" s="2">
        <v>0</v>
      </c>
      <c r="E580" s="2">
        <v>0</v>
      </c>
      <c r="F580" s="32" t="e">
        <f t="shared" si="49"/>
        <v>#DIV/0!</v>
      </c>
      <c r="G580" s="3" t="e">
        <f t="shared" ref="G580:H582" si="50">D580*$E$550</f>
        <v>#VALUE!</v>
      </c>
      <c r="H580" s="3" t="e">
        <f t="shared" si="50"/>
        <v>#VALUE!</v>
      </c>
      <c r="J580" s="7"/>
    </row>
    <row r="581" spans="1:14" x14ac:dyDescent="0.25">
      <c r="A581" s="28" t="str">
        <f>_xlfn.XLOOKUP(P!C581,'Banco de Dados'!$B$3:$B$274,'Banco de Dados'!$K$3:$K$274,"")</f>
        <v/>
      </c>
      <c r="B581" s="2">
        <v>0</v>
      </c>
      <c r="C581" s="2">
        <v>0</v>
      </c>
      <c r="D581" s="2">
        <v>0</v>
      </c>
      <c r="E581" s="2">
        <v>0</v>
      </c>
      <c r="F581" s="32" t="e">
        <f t="shared" si="49"/>
        <v>#DIV/0!</v>
      </c>
      <c r="G581" s="3" t="e">
        <f t="shared" si="50"/>
        <v>#VALUE!</v>
      </c>
      <c r="H581" s="3" t="e">
        <f t="shared" si="50"/>
        <v>#VALUE!</v>
      </c>
      <c r="J581" s="7"/>
    </row>
    <row r="582" spans="1:14" x14ac:dyDescent="0.25">
      <c r="A582" s="28" t="str">
        <f>_xlfn.XLOOKUP(P!C582,'Banco de Dados'!$B$3:$B$274,'Banco de Dados'!$K$3:$K$274,"")</f>
        <v/>
      </c>
      <c r="B582" s="2">
        <v>0</v>
      </c>
      <c r="C582" s="2">
        <v>0</v>
      </c>
      <c r="D582" s="2">
        <v>0</v>
      </c>
      <c r="E582" s="2">
        <v>0</v>
      </c>
      <c r="F582" s="32" t="e">
        <f t="shared" si="49"/>
        <v>#DIV/0!</v>
      </c>
      <c r="G582" s="3" t="e">
        <f t="shared" si="50"/>
        <v>#VALUE!</v>
      </c>
      <c r="H582" s="3" t="e">
        <f t="shared" si="50"/>
        <v>#VALUE!</v>
      </c>
      <c r="J582" s="7"/>
    </row>
    <row r="583" spans="1:14" x14ac:dyDescent="0.25">
      <c r="A583" s="21"/>
      <c r="B583" s="21"/>
      <c r="C583" s="21"/>
      <c r="D583" s="21"/>
      <c r="E583" s="21"/>
      <c r="F583" s="77"/>
      <c r="G583" s="21"/>
      <c r="H583" s="21"/>
      <c r="J583" s="21"/>
      <c r="K583" s="21"/>
      <c r="L583" s="21"/>
      <c r="M583" s="21"/>
      <c r="N583" s="21"/>
    </row>
    <row r="584" spans="1:14" ht="15.75" x14ac:dyDescent="0.25">
      <c r="A584" s="36">
        <f>'Nome das Amostras'!A21</f>
        <v>0</v>
      </c>
      <c r="B584" s="164" t="e">
        <f>VLOOKUP(A584,'Nome das Amostras'!$A$3:$D$28,2,FALSE)</f>
        <v>#N/A</v>
      </c>
      <c r="C584" s="164"/>
      <c r="D584" s="51" t="s">
        <v>65</v>
      </c>
      <c r="E584" s="52" t="e">
        <f>'Banco de Dados'!$O$13/'Banco de Dados'!ED13</f>
        <v>#VALUE!</v>
      </c>
      <c r="F584" s="74"/>
      <c r="G584" s="3"/>
      <c r="H584" s="3"/>
      <c r="J584" s="7"/>
    </row>
    <row r="585" spans="1:14" ht="15.75" x14ac:dyDescent="0.25">
      <c r="A585" s="107" t="s">
        <v>1</v>
      </c>
      <c r="B585" s="107" t="s">
        <v>0</v>
      </c>
      <c r="C585" s="107" t="s">
        <v>212</v>
      </c>
      <c r="D585" s="107" t="s">
        <v>209</v>
      </c>
      <c r="E585" s="107" t="s">
        <v>213</v>
      </c>
      <c r="F585" s="76" t="s">
        <v>219</v>
      </c>
      <c r="G585" s="54" t="s">
        <v>140</v>
      </c>
      <c r="H585" s="54" t="s">
        <v>66</v>
      </c>
      <c r="J585" s="7"/>
      <c r="K585" s="72">
        <f>A584</f>
        <v>0</v>
      </c>
      <c r="L585" s="55" t="s">
        <v>215</v>
      </c>
      <c r="M585" s="41" t="str">
        <f>$A$1</f>
        <v>Manganês</v>
      </c>
      <c r="N585" s="3"/>
    </row>
    <row r="586" spans="1:14" x14ac:dyDescent="0.25">
      <c r="A586" s="28" t="str">
        <f>_xlfn.XLOOKUP(P!C586,'Banco de Dados'!$B$3:$B$274,'Banco de Dados'!$K$3:$K$274,"")</f>
        <v/>
      </c>
      <c r="B586" s="2" cm="1">
        <f t="array" ref="B586:E616">Dados!DZ5:EC35</f>
        <v>0</v>
      </c>
      <c r="C586" s="2">
        <v>0</v>
      </c>
      <c r="D586" s="2">
        <v>0</v>
      </c>
      <c r="E586" s="2">
        <v>0</v>
      </c>
      <c r="F586" s="32" t="e">
        <f>(E586*100)/D586</f>
        <v>#DIV/0!</v>
      </c>
      <c r="G586" s="3" t="e">
        <f t="shared" ref="G586:H613" si="51">D586*$E$584</f>
        <v>#VALUE!</v>
      </c>
      <c r="H586" s="3" t="e">
        <f t="shared" si="51"/>
        <v>#VALUE!</v>
      </c>
      <c r="J586" s="7"/>
      <c r="K586" s="5" t="s">
        <v>210</v>
      </c>
      <c r="L586" s="5"/>
      <c r="M586" s="5" t="s">
        <v>211</v>
      </c>
    </row>
    <row r="587" spans="1:14" x14ac:dyDescent="0.25">
      <c r="A587" s="28" t="str">
        <f>_xlfn.XLOOKUP(P!C587,'Banco de Dados'!$B$3:$B$274,'Banco de Dados'!$K$3:$K$274,"")</f>
        <v/>
      </c>
      <c r="B587" s="2">
        <v>0</v>
      </c>
      <c r="C587" s="2">
        <v>0</v>
      </c>
      <c r="D587" s="2">
        <v>0</v>
      </c>
      <c r="E587" s="2">
        <v>0</v>
      </c>
      <c r="F587" s="32" t="e">
        <f t="shared" ref="F587:F616" si="52">(E587*100)/D587</f>
        <v>#DIV/0!</v>
      </c>
      <c r="G587" s="3" t="e">
        <f t="shared" si="51"/>
        <v>#VALUE!</v>
      </c>
      <c r="H587" s="3" t="e">
        <f t="shared" si="51"/>
        <v>#VALUE!</v>
      </c>
      <c r="J587" s="7"/>
      <c r="K587" s="6" t="str">
        <f>_xlfn.XLOOKUP($B$4,A586:A613,G586:G613,"")</f>
        <v/>
      </c>
      <c r="L587" s="6"/>
      <c r="M587" s="6" t="str">
        <f>_xlfn.XLOOKUP($B$4,A586:A613,H586:H613,"")</f>
        <v/>
      </c>
    </row>
    <row r="588" spans="1:14" x14ac:dyDescent="0.25">
      <c r="A588" s="28" t="str">
        <f>_xlfn.XLOOKUP(P!C588,'Banco de Dados'!$B$3:$B$274,'Banco de Dados'!$K$3:$K$274,"")</f>
        <v/>
      </c>
      <c r="B588" s="2">
        <v>0</v>
      </c>
      <c r="C588" s="2">
        <v>0</v>
      </c>
      <c r="D588" s="2">
        <v>0</v>
      </c>
      <c r="E588" s="2">
        <v>0</v>
      </c>
      <c r="F588" s="32" t="e">
        <f t="shared" si="52"/>
        <v>#DIV/0!</v>
      </c>
      <c r="G588" s="3" t="e">
        <f t="shared" si="51"/>
        <v>#VALUE!</v>
      </c>
      <c r="H588" s="3" t="e">
        <f t="shared" si="51"/>
        <v>#VALUE!</v>
      </c>
      <c r="J588" s="7"/>
    </row>
    <row r="589" spans="1:14" ht="15.75" x14ac:dyDescent="0.25">
      <c r="A589" s="28" t="str">
        <f>_xlfn.XLOOKUP(P!C589,'Banco de Dados'!$B$3:$B$274,'Banco de Dados'!$K$3:$K$274,"")</f>
        <v/>
      </c>
      <c r="B589" s="2">
        <v>0</v>
      </c>
      <c r="C589" s="2">
        <v>0</v>
      </c>
      <c r="D589" s="2">
        <v>0</v>
      </c>
      <c r="E589" s="2">
        <v>0</v>
      </c>
      <c r="F589" s="32" t="e">
        <f t="shared" si="52"/>
        <v>#DIV/0!</v>
      </c>
      <c r="G589" s="3" t="e">
        <f t="shared" si="51"/>
        <v>#VALUE!</v>
      </c>
      <c r="H589" s="3" t="e">
        <f t="shared" si="51"/>
        <v>#VALUE!</v>
      </c>
      <c r="K589" s="165" t="s">
        <v>67</v>
      </c>
      <c r="L589" s="166"/>
      <c r="M589" s="167"/>
      <c r="N589"/>
    </row>
    <row r="590" spans="1:14" x14ac:dyDescent="0.25">
      <c r="A590" s="28" t="str">
        <f>_xlfn.XLOOKUP(P!C590,'Banco de Dados'!$B$3:$B$274,'Banco de Dados'!$K$3:$K$274,"")</f>
        <v/>
      </c>
      <c r="B590" s="2">
        <v>0</v>
      </c>
      <c r="C590" s="2">
        <v>0</v>
      </c>
      <c r="D590" s="2">
        <v>0</v>
      </c>
      <c r="E590" s="2">
        <v>0</v>
      </c>
      <c r="F590" s="32" t="e">
        <f t="shared" si="52"/>
        <v>#DIV/0!</v>
      </c>
      <c r="G590" s="3" t="e">
        <f t="shared" si="51"/>
        <v>#VALUE!</v>
      </c>
      <c r="H590" s="3" t="e">
        <f t="shared" si="51"/>
        <v>#VALUE!</v>
      </c>
      <c r="J590" s="7"/>
      <c r="K590" s="104" t="s">
        <v>240</v>
      </c>
      <c r="L590" s="39"/>
      <c r="M590" s="106" t="s">
        <v>209</v>
      </c>
    </row>
    <row r="591" spans="1:14" x14ac:dyDescent="0.25">
      <c r="A591" s="28" t="str">
        <f>_xlfn.XLOOKUP(P!C591,'Banco de Dados'!$B$3:$B$274,'Banco de Dados'!$K$3:$K$274,"")</f>
        <v/>
      </c>
      <c r="B591" s="2">
        <v>0</v>
      </c>
      <c r="C591" s="2">
        <v>0</v>
      </c>
      <c r="D591" s="2">
        <v>0</v>
      </c>
      <c r="E591" s="2">
        <v>0</v>
      </c>
      <c r="F591" s="32" t="e">
        <f t="shared" si="52"/>
        <v>#DIV/0!</v>
      </c>
      <c r="G591" s="3" t="e">
        <f t="shared" si="51"/>
        <v>#VALUE!</v>
      </c>
      <c r="H591" s="3" t="e">
        <f t="shared" si="51"/>
        <v>#VALUE!</v>
      </c>
      <c r="J591" s="58" t="s">
        <v>38</v>
      </c>
      <c r="K591" s="59">
        <f>$L$9</f>
        <v>246.3</v>
      </c>
      <c r="L591" s="60"/>
      <c r="M591" s="61">
        <f>$M$11</f>
        <v>6728</v>
      </c>
      <c r="N591" s="60"/>
    </row>
    <row r="592" spans="1:14" x14ac:dyDescent="0.25">
      <c r="A592" s="28" t="str">
        <f>_xlfn.XLOOKUP(P!C592,'Banco de Dados'!$B$3:$B$274,'Banco de Dados'!$K$3:$K$274,"")</f>
        <v/>
      </c>
      <c r="B592" s="2">
        <v>0</v>
      </c>
      <c r="C592" s="2">
        <v>0</v>
      </c>
      <c r="D592" s="2">
        <v>0</v>
      </c>
      <c r="E592" s="2">
        <v>0</v>
      </c>
      <c r="F592" s="32" t="e">
        <f t="shared" si="52"/>
        <v>#DIV/0!</v>
      </c>
      <c r="G592" s="3" t="e">
        <f t="shared" si="51"/>
        <v>#VALUE!</v>
      </c>
      <c r="H592" s="3" t="e">
        <f t="shared" si="51"/>
        <v>#VALUE!</v>
      </c>
      <c r="J592" s="2"/>
      <c r="K592" s="18"/>
      <c r="L592" s="2" t="s">
        <v>70</v>
      </c>
      <c r="M592" s="19"/>
    </row>
    <row r="593" spans="1:14" x14ac:dyDescent="0.25">
      <c r="A593" s="28" t="str">
        <f>_xlfn.XLOOKUP(P!C593,'Banco de Dados'!$B$3:$B$274,'Banco de Dados'!$K$3:$K$274,"")</f>
        <v/>
      </c>
      <c r="B593" s="2">
        <v>0</v>
      </c>
      <c r="C593" s="2">
        <v>0</v>
      </c>
      <c r="D593" s="2">
        <v>0</v>
      </c>
      <c r="E593" s="2">
        <v>0</v>
      </c>
      <c r="F593" s="32" t="e">
        <f t="shared" si="52"/>
        <v>#DIV/0!</v>
      </c>
      <c r="G593" s="3" t="e">
        <f t="shared" si="51"/>
        <v>#VALUE!</v>
      </c>
      <c r="H593" s="3" t="e">
        <f t="shared" si="51"/>
        <v>#VALUE!</v>
      </c>
      <c r="J593" s="58" t="s">
        <v>69</v>
      </c>
      <c r="K593" s="62" t="s">
        <v>71</v>
      </c>
      <c r="L593" s="63"/>
      <c r="M593" s="64" t="str">
        <f>K587</f>
        <v/>
      </c>
      <c r="N593" s="60"/>
    </row>
    <row r="594" spans="1:14" x14ac:dyDescent="0.25">
      <c r="A594" s="28" t="str">
        <f>_xlfn.XLOOKUP(P!C594,'Banco de Dados'!$B$3:$B$274,'Banco de Dados'!$K$3:$K$274,"")</f>
        <v/>
      </c>
      <c r="B594" s="2">
        <v>0</v>
      </c>
      <c r="C594" s="2">
        <v>0</v>
      </c>
      <c r="D594" s="2">
        <v>0</v>
      </c>
      <c r="E594" s="2">
        <v>0</v>
      </c>
      <c r="F594" s="32" t="e">
        <f t="shared" si="52"/>
        <v>#DIV/0!</v>
      </c>
      <c r="G594" s="3" t="e">
        <f t="shared" si="51"/>
        <v>#VALUE!</v>
      </c>
      <c r="H594" s="3" t="e">
        <f t="shared" si="51"/>
        <v>#VALUE!</v>
      </c>
      <c r="J594" s="7"/>
    </row>
    <row r="595" spans="1:14" ht="15.75" x14ac:dyDescent="0.25">
      <c r="A595" s="28" t="str">
        <f>_xlfn.XLOOKUP(P!C595,'Banco de Dados'!$B$3:$B$274,'Banco de Dados'!$K$3:$K$274,"")</f>
        <v/>
      </c>
      <c r="B595" s="2">
        <v>0</v>
      </c>
      <c r="C595" s="2">
        <v>0</v>
      </c>
      <c r="D595" s="2">
        <v>0</v>
      </c>
      <c r="E595" s="2">
        <v>0</v>
      </c>
      <c r="F595" s="32" t="e">
        <f t="shared" si="52"/>
        <v>#DIV/0!</v>
      </c>
      <c r="G595" s="3" t="e">
        <f t="shared" si="51"/>
        <v>#VALUE!</v>
      </c>
      <c r="H595" s="3" t="e">
        <f t="shared" si="51"/>
        <v>#VALUE!</v>
      </c>
      <c r="J595" s="7"/>
      <c r="K595" s="165" t="s">
        <v>218</v>
      </c>
      <c r="L595" s="166"/>
      <c r="M595" s="167"/>
    </row>
    <row r="596" spans="1:14" x14ac:dyDescent="0.25">
      <c r="A596" s="28" t="str">
        <f>_xlfn.XLOOKUP(P!C596,'Banco de Dados'!$B$3:$B$274,'Banco de Dados'!$K$3:$K$274,"")</f>
        <v/>
      </c>
      <c r="B596" s="2">
        <v>0</v>
      </c>
      <c r="C596" s="2">
        <v>0</v>
      </c>
      <c r="D596" s="2">
        <v>0</v>
      </c>
      <c r="E596" s="2">
        <v>0</v>
      </c>
      <c r="F596" s="32" t="e">
        <f t="shared" si="52"/>
        <v>#DIV/0!</v>
      </c>
      <c r="G596" s="3" t="e">
        <f t="shared" si="51"/>
        <v>#VALUE!</v>
      </c>
      <c r="H596" s="3" t="e">
        <f t="shared" si="51"/>
        <v>#VALUE!</v>
      </c>
      <c r="J596" s="7"/>
      <c r="K596" s="104" t="s">
        <v>236</v>
      </c>
      <c r="L596" s="108" t="str">
        <f>K587</f>
        <v/>
      </c>
      <c r="M596" s="109" t="str">
        <f>M587</f>
        <v/>
      </c>
    </row>
    <row r="597" spans="1:14" x14ac:dyDescent="0.25">
      <c r="A597" s="28" t="str">
        <f>_xlfn.XLOOKUP(P!C597,'Banco de Dados'!$B$3:$B$274,'Banco de Dados'!$K$3:$K$274,"")</f>
        <v/>
      </c>
      <c r="B597" s="2">
        <v>0</v>
      </c>
      <c r="C597" s="2">
        <v>0</v>
      </c>
      <c r="D597" s="2">
        <v>0</v>
      </c>
      <c r="E597" s="2">
        <v>0</v>
      </c>
      <c r="F597" s="32" t="e">
        <f t="shared" si="52"/>
        <v>#DIV/0!</v>
      </c>
      <c r="G597" s="3" t="e">
        <f t="shared" si="51"/>
        <v>#VALUE!</v>
      </c>
      <c r="H597" s="3" t="e">
        <f t="shared" si="51"/>
        <v>#VALUE!</v>
      </c>
      <c r="J597" s="7"/>
      <c r="K597" s="104" t="s">
        <v>237</v>
      </c>
      <c r="L597" s="105">
        <f>$L$9</f>
        <v>246.3</v>
      </c>
      <c r="M597" s="106">
        <f>$L$10</f>
        <v>7.1</v>
      </c>
    </row>
    <row r="598" spans="1:14" x14ac:dyDescent="0.25">
      <c r="A598" s="28" t="str">
        <f>_xlfn.XLOOKUP(P!C598,'Banco de Dados'!$B$3:$B$274,'Banco de Dados'!$K$3:$K$274,"")</f>
        <v/>
      </c>
      <c r="B598" s="2">
        <v>0</v>
      </c>
      <c r="C598" s="2">
        <v>0</v>
      </c>
      <c r="D598" s="2">
        <v>0</v>
      </c>
      <c r="E598" s="2">
        <v>0</v>
      </c>
      <c r="F598" s="32" t="e">
        <f t="shared" si="52"/>
        <v>#DIV/0!</v>
      </c>
      <c r="G598" s="3" t="e">
        <f t="shared" si="51"/>
        <v>#VALUE!</v>
      </c>
      <c r="H598" s="3" t="e">
        <f t="shared" si="51"/>
        <v>#VALUE!</v>
      </c>
      <c r="J598" s="7"/>
      <c r="K598" s="104" t="s">
        <v>238</v>
      </c>
      <c r="L598" s="105">
        <f>$M$11</f>
        <v>6728</v>
      </c>
      <c r="M598" s="106">
        <f>$M$12</f>
        <v>153</v>
      </c>
    </row>
    <row r="599" spans="1:14" x14ac:dyDescent="0.25">
      <c r="A599" s="28" t="str">
        <f>_xlfn.XLOOKUP(P!C599,'Banco de Dados'!$B$3:$B$274,'Banco de Dados'!$K$3:$K$274,"")</f>
        <v/>
      </c>
      <c r="B599" s="2">
        <v>0</v>
      </c>
      <c r="C599" s="2">
        <v>0</v>
      </c>
      <c r="D599" s="2">
        <v>0</v>
      </c>
      <c r="E599" s="2">
        <v>0</v>
      </c>
      <c r="F599" s="32" t="e">
        <f t="shared" si="52"/>
        <v>#DIV/0!</v>
      </c>
      <c r="G599" s="3" t="e">
        <f t="shared" si="51"/>
        <v>#VALUE!</v>
      </c>
      <c r="H599" s="3" t="e">
        <f t="shared" si="51"/>
        <v>#VALUE!</v>
      </c>
      <c r="J599" s="7"/>
      <c r="K599" s="69" t="s">
        <v>217</v>
      </c>
      <c r="L599" s="110" t="e">
        <f>SQRT(((M596/L596)^2)+((M597/L597)^2)+((M598/L598)^2))</f>
        <v>#VALUE!</v>
      </c>
      <c r="M599" s="71" t="str">
        <f>M608</f>
        <v>mg/kg</v>
      </c>
    </row>
    <row r="600" spans="1:14" x14ac:dyDescent="0.25">
      <c r="A600" s="28" t="str">
        <f>_xlfn.XLOOKUP(P!C600,'Banco de Dados'!$B$3:$B$274,'Banco de Dados'!$K$3:$K$274,"")</f>
        <v/>
      </c>
      <c r="B600" s="2">
        <v>0</v>
      </c>
      <c r="C600" s="2">
        <v>0</v>
      </c>
      <c r="D600" s="2">
        <v>0</v>
      </c>
      <c r="E600" s="2">
        <v>0</v>
      </c>
      <c r="F600" s="32" t="e">
        <f t="shared" si="52"/>
        <v>#DIV/0!</v>
      </c>
      <c r="G600" s="3" t="e">
        <f t="shared" si="51"/>
        <v>#VALUE!</v>
      </c>
      <c r="H600" s="3" t="e">
        <f t="shared" si="51"/>
        <v>#VALUE!</v>
      </c>
      <c r="J600" s="7"/>
    </row>
    <row r="601" spans="1:14" x14ac:dyDescent="0.25">
      <c r="A601" s="28" t="str">
        <f>_xlfn.XLOOKUP(P!C601,'Banco de Dados'!$B$3:$B$274,'Banco de Dados'!$K$3:$K$274,"")</f>
        <v/>
      </c>
      <c r="B601" s="2">
        <v>0</v>
      </c>
      <c r="C601" s="2">
        <v>0</v>
      </c>
      <c r="D601" s="2">
        <v>0</v>
      </c>
      <c r="E601" s="2">
        <v>0</v>
      </c>
      <c r="F601" s="32" t="e">
        <f t="shared" si="52"/>
        <v>#DIV/0!</v>
      </c>
      <c r="G601" s="3" t="e">
        <f t="shared" si="51"/>
        <v>#VALUE!</v>
      </c>
      <c r="H601" s="3" t="e">
        <f t="shared" si="51"/>
        <v>#VALUE!</v>
      </c>
      <c r="J601" s="7"/>
    </row>
    <row r="602" spans="1:14" x14ac:dyDescent="0.25">
      <c r="A602" s="28" t="str">
        <f>_xlfn.XLOOKUP(P!C602,'Banco de Dados'!$B$3:$B$274,'Banco de Dados'!$K$3:$K$274,"")</f>
        <v/>
      </c>
      <c r="B602" s="2">
        <v>0</v>
      </c>
      <c r="C602" s="2">
        <v>0</v>
      </c>
      <c r="D602" s="2">
        <v>0</v>
      </c>
      <c r="E602" s="2">
        <v>0</v>
      </c>
      <c r="F602" s="32" t="e">
        <f t="shared" si="52"/>
        <v>#DIV/0!</v>
      </c>
      <c r="G602" s="3" t="e">
        <f t="shared" si="51"/>
        <v>#VALUE!</v>
      </c>
      <c r="H602" s="3" t="e">
        <f t="shared" si="51"/>
        <v>#VALUE!</v>
      </c>
      <c r="J602" s="7"/>
    </row>
    <row r="603" spans="1:14" x14ac:dyDescent="0.25">
      <c r="A603" s="28" t="str">
        <f>_xlfn.XLOOKUP(P!C603,'Banco de Dados'!$B$3:$B$274,'Banco de Dados'!$K$3:$K$274,"")</f>
        <v/>
      </c>
      <c r="B603" s="2">
        <v>0</v>
      </c>
      <c r="C603" s="2">
        <v>0</v>
      </c>
      <c r="D603" s="2">
        <v>0</v>
      </c>
      <c r="E603" s="2">
        <v>0</v>
      </c>
      <c r="F603" s="32" t="e">
        <f t="shared" si="52"/>
        <v>#DIV/0!</v>
      </c>
      <c r="G603" s="3" t="e">
        <f t="shared" si="51"/>
        <v>#VALUE!</v>
      </c>
      <c r="H603" s="3" t="e">
        <f t="shared" si="51"/>
        <v>#VALUE!</v>
      </c>
      <c r="J603" s="7"/>
    </row>
    <row r="604" spans="1:14" x14ac:dyDescent="0.25">
      <c r="A604" s="28" t="str">
        <f>_xlfn.XLOOKUP(P!C604,'Banco de Dados'!$B$3:$B$274,'Banco de Dados'!$K$3:$K$274,"")</f>
        <v/>
      </c>
      <c r="B604" s="2">
        <v>0</v>
      </c>
      <c r="C604" s="2">
        <v>0</v>
      </c>
      <c r="D604" s="2">
        <v>0</v>
      </c>
      <c r="E604" s="2">
        <v>0</v>
      </c>
      <c r="F604" s="32" t="e">
        <f t="shared" si="52"/>
        <v>#DIV/0!</v>
      </c>
      <c r="G604" s="3" t="e">
        <f t="shared" si="51"/>
        <v>#VALUE!</v>
      </c>
      <c r="H604" s="3" t="e">
        <f t="shared" si="51"/>
        <v>#VALUE!</v>
      </c>
      <c r="J604" s="7"/>
    </row>
    <row r="605" spans="1:14" x14ac:dyDescent="0.25">
      <c r="A605" s="28" t="str">
        <f>_xlfn.XLOOKUP(P!C605,'Banco de Dados'!$B$3:$B$274,'Banco de Dados'!$K$3:$K$274,"")</f>
        <v/>
      </c>
      <c r="B605" s="2">
        <v>0</v>
      </c>
      <c r="C605" s="2">
        <v>0</v>
      </c>
      <c r="D605" s="2">
        <v>0</v>
      </c>
      <c r="E605" s="2">
        <v>0</v>
      </c>
      <c r="F605" s="32" t="e">
        <f t="shared" si="52"/>
        <v>#DIV/0!</v>
      </c>
      <c r="G605" s="3" t="e">
        <f t="shared" si="51"/>
        <v>#VALUE!</v>
      </c>
      <c r="H605" s="3" t="e">
        <f t="shared" si="51"/>
        <v>#VALUE!</v>
      </c>
      <c r="J605" s="7"/>
    </row>
    <row r="606" spans="1:14" x14ac:dyDescent="0.25">
      <c r="A606" s="28" t="str">
        <f>_xlfn.XLOOKUP(P!C606,'Banco de Dados'!$B$3:$B$274,'Banco de Dados'!$K$3:$K$274,"")</f>
        <v/>
      </c>
      <c r="B606" s="2">
        <v>0</v>
      </c>
      <c r="C606" s="2">
        <v>0</v>
      </c>
      <c r="D606" s="2">
        <v>0</v>
      </c>
      <c r="E606" s="17">
        <v>0</v>
      </c>
      <c r="F606" s="32" t="e">
        <f t="shared" si="52"/>
        <v>#DIV/0!</v>
      </c>
      <c r="G606" s="3" t="e">
        <f t="shared" si="51"/>
        <v>#VALUE!</v>
      </c>
      <c r="H606" s="3" t="e">
        <f t="shared" si="51"/>
        <v>#VALUE!</v>
      </c>
      <c r="J606" s="7"/>
    </row>
    <row r="607" spans="1:14" ht="15.75" x14ac:dyDescent="0.25">
      <c r="A607" s="28" t="str">
        <f>_xlfn.XLOOKUP(P!C607,'Banco de Dados'!$B$3:$B$274,'Banco de Dados'!$K$3:$K$274,"")</f>
        <v/>
      </c>
      <c r="B607" s="2">
        <v>0</v>
      </c>
      <c r="C607" s="2">
        <v>0</v>
      </c>
      <c r="D607" s="2">
        <v>0</v>
      </c>
      <c r="E607" s="2">
        <v>0</v>
      </c>
      <c r="F607" s="32" t="e">
        <f t="shared" si="52"/>
        <v>#DIV/0!</v>
      </c>
      <c r="G607" s="3" t="e">
        <f t="shared" si="51"/>
        <v>#VALUE!</v>
      </c>
      <c r="H607" s="3" t="e">
        <f t="shared" si="51"/>
        <v>#VALUE!</v>
      </c>
      <c r="J607" s="7"/>
      <c r="K607" s="101" t="s">
        <v>216</v>
      </c>
      <c r="L607" s="102">
        <f>K585</f>
        <v>0</v>
      </c>
      <c r="M607" s="103" t="str">
        <f>M585</f>
        <v>Manganês</v>
      </c>
    </row>
    <row r="608" spans="1:14" x14ac:dyDescent="0.25">
      <c r="A608" s="28" t="str">
        <f>_xlfn.XLOOKUP(P!C608,'Banco de Dados'!$B$3:$B$274,'Banco de Dados'!$K$3:$K$274,"")</f>
        <v/>
      </c>
      <c r="B608" s="2">
        <v>0</v>
      </c>
      <c r="C608" s="2">
        <v>0</v>
      </c>
      <c r="D608" s="2">
        <v>0</v>
      </c>
      <c r="E608" s="2">
        <v>0</v>
      </c>
      <c r="F608" s="32" t="e">
        <f t="shared" si="52"/>
        <v>#DIV/0!</v>
      </c>
      <c r="G608" s="3" t="e">
        <f t="shared" si="51"/>
        <v>#VALUE!</v>
      </c>
      <c r="H608" s="3" t="e">
        <f t="shared" si="51"/>
        <v>#VALUE!</v>
      </c>
      <c r="J608" s="7"/>
      <c r="K608" s="68" t="s">
        <v>68</v>
      </c>
      <c r="L608" s="29" t="e">
        <f>(K591*M593)/M591</f>
        <v>#VALUE!</v>
      </c>
      <c r="M608" s="66" t="str">
        <f>$M$9</f>
        <v>mg/kg</v>
      </c>
    </row>
    <row r="609" spans="1:14" x14ac:dyDescent="0.25">
      <c r="A609" s="28" t="str">
        <f>_xlfn.XLOOKUP(P!C609,'Banco de Dados'!$B$3:$B$274,'Banco de Dados'!$K$3:$K$274,"")</f>
        <v/>
      </c>
      <c r="B609" s="2">
        <v>0</v>
      </c>
      <c r="C609" s="2">
        <v>0</v>
      </c>
      <c r="D609" s="2">
        <v>0</v>
      </c>
      <c r="E609" s="2">
        <v>0</v>
      </c>
      <c r="F609" s="32" t="e">
        <f t="shared" si="52"/>
        <v>#DIV/0!</v>
      </c>
      <c r="G609" s="3" t="e">
        <f t="shared" si="51"/>
        <v>#VALUE!</v>
      </c>
      <c r="H609" s="3" t="e">
        <f t="shared" si="51"/>
        <v>#VALUE!</v>
      </c>
      <c r="J609" s="7"/>
      <c r="K609" s="111" t="s">
        <v>246</v>
      </c>
      <c r="L609" s="126" t="e">
        <f>SQRT(((M596/L596)^2)+((M597/L597)^2)+((M598/L598)^2))</f>
        <v>#VALUE!</v>
      </c>
      <c r="M609" s="66"/>
    </row>
    <row r="610" spans="1:14" x14ac:dyDescent="0.25">
      <c r="A610" s="28" t="str">
        <f>_xlfn.XLOOKUP(P!C610,'Banco de Dados'!$B$3:$B$274,'Banco de Dados'!$K$3:$K$274,"")</f>
        <v/>
      </c>
      <c r="B610" s="2">
        <v>0</v>
      </c>
      <c r="C610" s="2">
        <v>0</v>
      </c>
      <c r="D610" s="2">
        <v>0</v>
      </c>
      <c r="E610" s="2">
        <v>0</v>
      </c>
      <c r="F610" s="32" t="e">
        <f t="shared" si="52"/>
        <v>#DIV/0!</v>
      </c>
      <c r="G610" s="3" t="e">
        <f t="shared" si="51"/>
        <v>#VALUE!</v>
      </c>
      <c r="H610" s="3" t="e">
        <f t="shared" si="51"/>
        <v>#VALUE!</v>
      </c>
      <c r="J610" s="7"/>
      <c r="K610" s="69" t="s">
        <v>247</v>
      </c>
      <c r="L610" s="127" t="e">
        <f>L609*L608</f>
        <v>#VALUE!</v>
      </c>
      <c r="M610" s="71" t="str">
        <f>$M$9</f>
        <v>mg/kg</v>
      </c>
    </row>
    <row r="611" spans="1:14" x14ac:dyDescent="0.25">
      <c r="A611" s="28" t="str">
        <f>_xlfn.XLOOKUP(P!C611,'Banco de Dados'!$B$3:$B$274,'Banco de Dados'!$K$3:$K$274,"")</f>
        <v/>
      </c>
      <c r="B611" s="2">
        <v>0</v>
      </c>
      <c r="C611" s="2">
        <v>0</v>
      </c>
      <c r="D611" s="2">
        <v>0</v>
      </c>
      <c r="E611" s="2">
        <v>0</v>
      </c>
      <c r="F611" s="32" t="e">
        <f t="shared" si="52"/>
        <v>#DIV/0!</v>
      </c>
      <c r="G611" s="3" t="e">
        <f t="shared" si="51"/>
        <v>#VALUE!</v>
      </c>
      <c r="H611" s="3" t="e">
        <f t="shared" si="51"/>
        <v>#VALUE!</v>
      </c>
      <c r="J611" s="7"/>
      <c r="K611" s="123"/>
      <c r="L611" s="124"/>
    </row>
    <row r="612" spans="1:14" x14ac:dyDescent="0.25">
      <c r="A612" s="28" t="str">
        <f>_xlfn.XLOOKUP(P!C612,'Banco de Dados'!$B$3:$B$274,'Banco de Dados'!$K$3:$K$274,"")</f>
        <v/>
      </c>
      <c r="B612" s="2">
        <v>0</v>
      </c>
      <c r="C612" s="2">
        <v>0</v>
      </c>
      <c r="D612" s="2">
        <v>0</v>
      </c>
      <c r="E612" s="2">
        <v>0</v>
      </c>
      <c r="F612" s="32" t="e">
        <f t="shared" si="52"/>
        <v>#DIV/0!</v>
      </c>
      <c r="G612" s="3" t="e">
        <f t="shared" si="51"/>
        <v>#VALUE!</v>
      </c>
      <c r="H612" s="3" t="e">
        <f t="shared" si="51"/>
        <v>#VALUE!</v>
      </c>
      <c r="J612" s="7"/>
    </row>
    <row r="613" spans="1:14" x14ac:dyDescent="0.25">
      <c r="A613" s="28" t="str">
        <f>_xlfn.XLOOKUP(P!C613,'Banco de Dados'!$B$3:$B$274,'Banco de Dados'!$K$3:$K$274,"")</f>
        <v/>
      </c>
      <c r="B613" s="2">
        <v>0</v>
      </c>
      <c r="C613" s="2">
        <v>0</v>
      </c>
      <c r="D613" s="2">
        <v>0</v>
      </c>
      <c r="E613" s="2">
        <v>0</v>
      </c>
      <c r="F613" s="32" t="e">
        <f t="shared" si="52"/>
        <v>#DIV/0!</v>
      </c>
      <c r="G613" s="3" t="e">
        <f t="shared" si="51"/>
        <v>#VALUE!</v>
      </c>
      <c r="H613" s="3" t="e">
        <f t="shared" si="51"/>
        <v>#VALUE!</v>
      </c>
      <c r="J613" s="7"/>
    </row>
    <row r="614" spans="1:14" x14ac:dyDescent="0.25">
      <c r="A614" s="28" t="str">
        <f>_xlfn.XLOOKUP(P!C614,'Banco de Dados'!$B$3:$B$274,'Banco de Dados'!$K$3:$K$274,"")</f>
        <v/>
      </c>
      <c r="B614" s="2">
        <v>0</v>
      </c>
      <c r="C614" s="2">
        <v>0</v>
      </c>
      <c r="D614" s="2">
        <v>0</v>
      </c>
      <c r="E614" s="2">
        <v>0</v>
      </c>
      <c r="F614" s="32" t="e">
        <f t="shared" si="52"/>
        <v>#DIV/0!</v>
      </c>
      <c r="G614" s="3" t="e">
        <f t="shared" ref="G614:H616" si="53">D614*$E$584</f>
        <v>#VALUE!</v>
      </c>
      <c r="H614" s="3" t="e">
        <f t="shared" si="53"/>
        <v>#VALUE!</v>
      </c>
      <c r="J614" s="7"/>
    </row>
    <row r="615" spans="1:14" x14ac:dyDescent="0.25">
      <c r="A615" s="28" t="str">
        <f>_xlfn.XLOOKUP(P!C615,'Banco de Dados'!$B$3:$B$274,'Banco de Dados'!$K$3:$K$274,"")</f>
        <v/>
      </c>
      <c r="B615" s="2">
        <v>0</v>
      </c>
      <c r="C615" s="2">
        <v>0</v>
      </c>
      <c r="D615" s="2">
        <v>0</v>
      </c>
      <c r="E615" s="2">
        <v>0</v>
      </c>
      <c r="F615" s="32" t="e">
        <f t="shared" si="52"/>
        <v>#DIV/0!</v>
      </c>
      <c r="G615" s="3" t="e">
        <f t="shared" si="53"/>
        <v>#VALUE!</v>
      </c>
      <c r="H615" s="3" t="e">
        <f t="shared" si="53"/>
        <v>#VALUE!</v>
      </c>
      <c r="J615" s="7"/>
    </row>
    <row r="616" spans="1:14" x14ac:dyDescent="0.25">
      <c r="A616" s="28" t="str">
        <f>_xlfn.XLOOKUP(P!C616,'Banco de Dados'!$B$3:$B$274,'Banco de Dados'!$K$3:$K$274,"")</f>
        <v/>
      </c>
      <c r="B616" s="2">
        <v>0</v>
      </c>
      <c r="C616" s="2">
        <v>0</v>
      </c>
      <c r="D616" s="2">
        <v>0</v>
      </c>
      <c r="E616" s="2">
        <v>0</v>
      </c>
      <c r="F616" s="32" t="e">
        <f t="shared" si="52"/>
        <v>#DIV/0!</v>
      </c>
      <c r="G616" s="3" t="e">
        <f t="shared" si="53"/>
        <v>#VALUE!</v>
      </c>
      <c r="H616" s="3" t="e">
        <f t="shared" si="53"/>
        <v>#VALUE!</v>
      </c>
      <c r="J616" s="7"/>
    </row>
    <row r="617" spans="1:14" x14ac:dyDescent="0.25">
      <c r="A617" s="21"/>
      <c r="B617" s="21"/>
      <c r="C617" s="21"/>
      <c r="D617" s="21"/>
      <c r="E617" s="21"/>
      <c r="F617" s="77"/>
      <c r="G617" s="21"/>
      <c r="H617" s="21"/>
      <c r="J617" s="21"/>
      <c r="K617" s="21"/>
      <c r="L617" s="21"/>
      <c r="M617" s="21"/>
      <c r="N617" s="21"/>
    </row>
    <row r="618" spans="1:14" ht="15.75" x14ac:dyDescent="0.25">
      <c r="A618" s="36">
        <f>'Nome das Amostras'!A22</f>
        <v>0</v>
      </c>
      <c r="B618" s="164" t="e">
        <f>VLOOKUP(A618,'Nome das Amostras'!$A$3:$D$28,2,FALSE)</f>
        <v>#N/A</v>
      </c>
      <c r="C618" s="164"/>
      <c r="D618" s="51" t="s">
        <v>65</v>
      </c>
      <c r="E618" s="52" t="e">
        <f>'Banco de Dados'!$O$13/'Banco de Dados'!EK13</f>
        <v>#VALUE!</v>
      </c>
      <c r="F618" s="74"/>
      <c r="G618" s="3"/>
      <c r="H618" s="3"/>
      <c r="J618" s="7"/>
    </row>
    <row r="619" spans="1:14" ht="15.75" x14ac:dyDescent="0.25">
      <c r="A619" s="107" t="s">
        <v>1</v>
      </c>
      <c r="B619" s="107" t="s">
        <v>0</v>
      </c>
      <c r="C619" s="107" t="s">
        <v>212</v>
      </c>
      <c r="D619" s="107" t="s">
        <v>209</v>
      </c>
      <c r="E619" s="107" t="s">
        <v>213</v>
      </c>
      <c r="F619" s="76" t="s">
        <v>219</v>
      </c>
      <c r="G619" s="54" t="s">
        <v>140</v>
      </c>
      <c r="H619" s="54" t="s">
        <v>66</v>
      </c>
      <c r="J619" s="7"/>
      <c r="K619" s="72">
        <f>A618</f>
        <v>0</v>
      </c>
      <c r="L619" s="55" t="s">
        <v>215</v>
      </c>
      <c r="M619" s="41" t="str">
        <f>$A$1</f>
        <v>Manganês</v>
      </c>
      <c r="N619" s="3"/>
    </row>
    <row r="620" spans="1:14" x14ac:dyDescent="0.25">
      <c r="A620" s="28" t="str">
        <f>_xlfn.XLOOKUP(P!C620,'Banco de Dados'!$B$3:$B$274,'Banco de Dados'!$K$3:$K$274,"")</f>
        <v/>
      </c>
      <c r="B620" s="2" cm="1">
        <f t="array" ref="B620:E650">Dados!EG5:EJ35</f>
        <v>0</v>
      </c>
      <c r="C620" s="2">
        <v>0</v>
      </c>
      <c r="D620" s="2">
        <v>0</v>
      </c>
      <c r="E620" s="2">
        <v>0</v>
      </c>
      <c r="F620" s="32" t="e">
        <f>(E620*100)/D620</f>
        <v>#DIV/0!</v>
      </c>
      <c r="G620" s="3" t="e">
        <f t="shared" ref="G620:H647" si="54">D620*$E$618</f>
        <v>#VALUE!</v>
      </c>
      <c r="H620" s="3" t="e">
        <f t="shared" si="54"/>
        <v>#VALUE!</v>
      </c>
      <c r="J620" s="7"/>
      <c r="K620" s="5" t="s">
        <v>210</v>
      </c>
      <c r="L620" s="5"/>
      <c r="M620" s="5" t="s">
        <v>211</v>
      </c>
    </row>
    <row r="621" spans="1:14" x14ac:dyDescent="0.25">
      <c r="A621" s="28" t="str">
        <f>_xlfn.XLOOKUP(P!C621,'Banco de Dados'!$B$3:$B$274,'Banco de Dados'!$K$3:$K$274,"")</f>
        <v/>
      </c>
      <c r="B621" s="2">
        <v>0</v>
      </c>
      <c r="C621" s="2">
        <v>0</v>
      </c>
      <c r="D621" s="2">
        <v>0</v>
      </c>
      <c r="E621" s="2">
        <v>0</v>
      </c>
      <c r="F621" s="32" t="e">
        <f t="shared" ref="F621:F650" si="55">(E621*100)/D621</f>
        <v>#DIV/0!</v>
      </c>
      <c r="G621" s="3" t="e">
        <f t="shared" si="54"/>
        <v>#VALUE!</v>
      </c>
      <c r="H621" s="3" t="e">
        <f t="shared" si="54"/>
        <v>#VALUE!</v>
      </c>
      <c r="J621" s="7"/>
      <c r="K621" s="6" t="str">
        <f>_xlfn.XLOOKUP($B$4,A620:A647,G620:G647,"")</f>
        <v/>
      </c>
      <c r="L621" s="6"/>
      <c r="M621" s="6" t="str">
        <f>_xlfn.XLOOKUP($B$4,A620:A647,H620:H647,"")</f>
        <v/>
      </c>
    </row>
    <row r="622" spans="1:14" x14ac:dyDescent="0.25">
      <c r="A622" s="28" t="str">
        <f>_xlfn.XLOOKUP(P!C622,'Banco de Dados'!$B$3:$B$274,'Banco de Dados'!$K$3:$K$274,"")</f>
        <v/>
      </c>
      <c r="B622" s="2">
        <v>0</v>
      </c>
      <c r="C622" s="2">
        <v>0</v>
      </c>
      <c r="D622" s="2">
        <v>0</v>
      </c>
      <c r="E622" s="2">
        <v>0</v>
      </c>
      <c r="F622" s="32" t="e">
        <f t="shared" si="55"/>
        <v>#DIV/0!</v>
      </c>
      <c r="G622" s="3" t="e">
        <f t="shared" si="54"/>
        <v>#VALUE!</v>
      </c>
      <c r="H622" s="3" t="e">
        <f t="shared" si="54"/>
        <v>#VALUE!</v>
      </c>
      <c r="J622" s="7"/>
    </row>
    <row r="623" spans="1:14" ht="15.75" x14ac:dyDescent="0.25">
      <c r="A623" s="28" t="str">
        <f>_xlfn.XLOOKUP(P!C623,'Banco de Dados'!$B$3:$B$274,'Banco de Dados'!$K$3:$K$274,"")</f>
        <v/>
      </c>
      <c r="B623" s="2">
        <v>0</v>
      </c>
      <c r="C623" s="2">
        <v>0</v>
      </c>
      <c r="D623" s="2">
        <v>0</v>
      </c>
      <c r="E623" s="2">
        <v>0</v>
      </c>
      <c r="F623" s="32" t="e">
        <f t="shared" si="55"/>
        <v>#DIV/0!</v>
      </c>
      <c r="G623" s="3" t="e">
        <f t="shared" si="54"/>
        <v>#VALUE!</v>
      </c>
      <c r="H623" s="3" t="e">
        <f t="shared" si="54"/>
        <v>#VALUE!</v>
      </c>
      <c r="K623" s="165" t="s">
        <v>67</v>
      </c>
      <c r="L623" s="166"/>
      <c r="M623" s="167"/>
      <c r="N623"/>
    </row>
    <row r="624" spans="1:14" x14ac:dyDescent="0.25">
      <c r="A624" s="28" t="str">
        <f>_xlfn.XLOOKUP(P!C624,'Banco de Dados'!$B$3:$B$274,'Banco de Dados'!$K$3:$K$274,"")</f>
        <v/>
      </c>
      <c r="B624" s="2">
        <v>0</v>
      </c>
      <c r="C624" s="2">
        <v>0</v>
      </c>
      <c r="D624" s="2">
        <v>0</v>
      </c>
      <c r="E624" s="2">
        <v>0</v>
      </c>
      <c r="F624" s="32" t="e">
        <f t="shared" si="55"/>
        <v>#DIV/0!</v>
      </c>
      <c r="G624" s="3" t="e">
        <f t="shared" si="54"/>
        <v>#VALUE!</v>
      </c>
      <c r="H624" s="3" t="e">
        <f t="shared" si="54"/>
        <v>#VALUE!</v>
      </c>
      <c r="J624" s="7"/>
      <c r="K624" s="104" t="s">
        <v>240</v>
      </c>
      <c r="L624" s="39"/>
      <c r="M624" s="106" t="s">
        <v>209</v>
      </c>
    </row>
    <row r="625" spans="1:14" x14ac:dyDescent="0.25">
      <c r="A625" s="28" t="str">
        <f>_xlfn.XLOOKUP(P!C625,'Banco de Dados'!$B$3:$B$274,'Banco de Dados'!$K$3:$K$274,"")</f>
        <v/>
      </c>
      <c r="B625" s="2">
        <v>0</v>
      </c>
      <c r="C625" s="2">
        <v>0</v>
      </c>
      <c r="D625" s="2">
        <v>0</v>
      </c>
      <c r="E625" s="2">
        <v>0</v>
      </c>
      <c r="F625" s="32" t="e">
        <f t="shared" si="55"/>
        <v>#DIV/0!</v>
      </c>
      <c r="G625" s="3" t="e">
        <f t="shared" si="54"/>
        <v>#VALUE!</v>
      </c>
      <c r="H625" s="3" t="e">
        <f t="shared" si="54"/>
        <v>#VALUE!</v>
      </c>
      <c r="J625" s="58" t="s">
        <v>38</v>
      </c>
      <c r="K625" s="59">
        <f>$L$9</f>
        <v>246.3</v>
      </c>
      <c r="L625" s="60"/>
      <c r="M625" s="61">
        <f>$M$11</f>
        <v>6728</v>
      </c>
      <c r="N625" s="60"/>
    </row>
    <row r="626" spans="1:14" x14ac:dyDescent="0.25">
      <c r="A626" s="28" t="str">
        <f>_xlfn.XLOOKUP(P!C626,'Banco de Dados'!$B$3:$B$274,'Banco de Dados'!$K$3:$K$274,"")</f>
        <v/>
      </c>
      <c r="B626" s="2">
        <v>0</v>
      </c>
      <c r="C626" s="2">
        <v>0</v>
      </c>
      <c r="D626" s="2">
        <v>0</v>
      </c>
      <c r="E626" s="2">
        <v>0</v>
      </c>
      <c r="F626" s="32" t="e">
        <f t="shared" si="55"/>
        <v>#DIV/0!</v>
      </c>
      <c r="G626" s="3" t="e">
        <f t="shared" si="54"/>
        <v>#VALUE!</v>
      </c>
      <c r="H626" s="3" t="e">
        <f t="shared" si="54"/>
        <v>#VALUE!</v>
      </c>
      <c r="J626" s="2"/>
      <c r="K626" s="18"/>
      <c r="L626" s="2" t="s">
        <v>70</v>
      </c>
      <c r="M626" s="19"/>
    </row>
    <row r="627" spans="1:14" x14ac:dyDescent="0.25">
      <c r="A627" s="28" t="str">
        <f>_xlfn.XLOOKUP(P!C627,'Banco de Dados'!$B$3:$B$274,'Banco de Dados'!$K$3:$K$274,"")</f>
        <v/>
      </c>
      <c r="B627" s="2">
        <v>0</v>
      </c>
      <c r="C627" s="2">
        <v>0</v>
      </c>
      <c r="D627" s="2">
        <v>0</v>
      </c>
      <c r="E627" s="2">
        <v>0</v>
      </c>
      <c r="F627" s="32" t="e">
        <f t="shared" si="55"/>
        <v>#DIV/0!</v>
      </c>
      <c r="G627" s="3" t="e">
        <f t="shared" si="54"/>
        <v>#VALUE!</v>
      </c>
      <c r="H627" s="3" t="e">
        <f t="shared" si="54"/>
        <v>#VALUE!</v>
      </c>
      <c r="J627" s="58" t="s">
        <v>69</v>
      </c>
      <c r="K627" s="62" t="s">
        <v>71</v>
      </c>
      <c r="L627" s="63"/>
      <c r="M627" s="64" t="str">
        <f>K621</f>
        <v/>
      </c>
      <c r="N627" s="60"/>
    </row>
    <row r="628" spans="1:14" x14ac:dyDescent="0.25">
      <c r="A628" s="28" t="str">
        <f>_xlfn.XLOOKUP(P!C628,'Banco de Dados'!$B$3:$B$274,'Banco de Dados'!$K$3:$K$274,"")</f>
        <v/>
      </c>
      <c r="B628" s="2">
        <v>0</v>
      </c>
      <c r="C628" s="2">
        <v>0</v>
      </c>
      <c r="D628" s="2">
        <v>0</v>
      </c>
      <c r="E628" s="2">
        <v>0</v>
      </c>
      <c r="F628" s="32" t="e">
        <f t="shared" si="55"/>
        <v>#DIV/0!</v>
      </c>
      <c r="G628" s="3" t="e">
        <f t="shared" si="54"/>
        <v>#VALUE!</v>
      </c>
      <c r="H628" s="3" t="e">
        <f t="shared" si="54"/>
        <v>#VALUE!</v>
      </c>
      <c r="J628" s="7"/>
    </row>
    <row r="629" spans="1:14" ht="15.75" x14ac:dyDescent="0.25">
      <c r="A629" s="28" t="str">
        <f>_xlfn.XLOOKUP(P!C629,'Banco de Dados'!$B$3:$B$274,'Banco de Dados'!$K$3:$K$274,"")</f>
        <v/>
      </c>
      <c r="B629" s="2">
        <v>0</v>
      </c>
      <c r="C629" s="2">
        <v>0</v>
      </c>
      <c r="D629" s="2">
        <v>0</v>
      </c>
      <c r="E629" s="2">
        <v>0</v>
      </c>
      <c r="F629" s="32" t="e">
        <f t="shared" si="55"/>
        <v>#DIV/0!</v>
      </c>
      <c r="G629" s="3" t="e">
        <f t="shared" si="54"/>
        <v>#VALUE!</v>
      </c>
      <c r="H629" s="3" t="e">
        <f t="shared" si="54"/>
        <v>#VALUE!</v>
      </c>
      <c r="J629" s="7"/>
      <c r="K629" s="165" t="s">
        <v>218</v>
      </c>
      <c r="L629" s="166"/>
      <c r="M629" s="167"/>
    </row>
    <row r="630" spans="1:14" x14ac:dyDescent="0.25">
      <c r="A630" s="28" t="str">
        <f>_xlfn.XLOOKUP(P!C630,'Banco de Dados'!$B$3:$B$274,'Banco de Dados'!$K$3:$K$274,"")</f>
        <v/>
      </c>
      <c r="B630" s="2">
        <v>0</v>
      </c>
      <c r="C630" s="2">
        <v>0</v>
      </c>
      <c r="D630" s="2">
        <v>0</v>
      </c>
      <c r="E630" s="2">
        <v>0</v>
      </c>
      <c r="F630" s="32" t="e">
        <f t="shared" si="55"/>
        <v>#DIV/0!</v>
      </c>
      <c r="G630" s="3" t="e">
        <f t="shared" si="54"/>
        <v>#VALUE!</v>
      </c>
      <c r="H630" s="3" t="e">
        <f t="shared" si="54"/>
        <v>#VALUE!</v>
      </c>
      <c r="J630" s="7"/>
      <c r="K630" s="104" t="s">
        <v>236</v>
      </c>
      <c r="L630" s="108" t="str">
        <f>K621</f>
        <v/>
      </c>
      <c r="M630" s="109" t="str">
        <f>M621</f>
        <v/>
      </c>
    </row>
    <row r="631" spans="1:14" x14ac:dyDescent="0.25">
      <c r="A631" s="28" t="str">
        <f>_xlfn.XLOOKUP(P!C631,'Banco de Dados'!$B$3:$B$274,'Banco de Dados'!$K$3:$K$274,"")</f>
        <v/>
      </c>
      <c r="B631" s="2">
        <v>0</v>
      </c>
      <c r="C631" s="2">
        <v>0</v>
      </c>
      <c r="D631" s="2">
        <v>0</v>
      </c>
      <c r="E631" s="2">
        <v>0</v>
      </c>
      <c r="F631" s="32" t="e">
        <f t="shared" si="55"/>
        <v>#DIV/0!</v>
      </c>
      <c r="G631" s="3" t="e">
        <f t="shared" si="54"/>
        <v>#VALUE!</v>
      </c>
      <c r="H631" s="3" t="e">
        <f t="shared" si="54"/>
        <v>#VALUE!</v>
      </c>
      <c r="J631" s="7"/>
      <c r="K631" s="104" t="s">
        <v>237</v>
      </c>
      <c r="L631" s="105">
        <f>$L$9</f>
        <v>246.3</v>
      </c>
      <c r="M631" s="106">
        <f>$L$10</f>
        <v>7.1</v>
      </c>
    </row>
    <row r="632" spans="1:14" x14ac:dyDescent="0.25">
      <c r="A632" s="28" t="str">
        <f>_xlfn.XLOOKUP(P!C632,'Banco de Dados'!$B$3:$B$274,'Banco de Dados'!$K$3:$K$274,"")</f>
        <v/>
      </c>
      <c r="B632" s="2">
        <v>0</v>
      </c>
      <c r="C632" s="2">
        <v>0</v>
      </c>
      <c r="D632" s="2">
        <v>0</v>
      </c>
      <c r="E632" s="2">
        <v>0</v>
      </c>
      <c r="F632" s="32" t="e">
        <f t="shared" si="55"/>
        <v>#DIV/0!</v>
      </c>
      <c r="G632" s="3" t="e">
        <f t="shared" si="54"/>
        <v>#VALUE!</v>
      </c>
      <c r="H632" s="3" t="e">
        <f t="shared" si="54"/>
        <v>#VALUE!</v>
      </c>
      <c r="J632" s="7"/>
      <c r="K632" s="104" t="s">
        <v>238</v>
      </c>
      <c r="L632" s="105">
        <f>$M$11</f>
        <v>6728</v>
      </c>
      <c r="M632" s="106">
        <f>$M$12</f>
        <v>153</v>
      </c>
    </row>
    <row r="633" spans="1:14" x14ac:dyDescent="0.25">
      <c r="A633" s="28" t="str">
        <f>_xlfn.XLOOKUP(P!C633,'Banco de Dados'!$B$3:$B$274,'Banco de Dados'!$K$3:$K$274,"")</f>
        <v/>
      </c>
      <c r="B633" s="2">
        <v>0</v>
      </c>
      <c r="C633" s="2">
        <v>0</v>
      </c>
      <c r="D633" s="2">
        <v>0</v>
      </c>
      <c r="E633" s="2">
        <v>0</v>
      </c>
      <c r="F633" s="32" t="e">
        <f t="shared" si="55"/>
        <v>#DIV/0!</v>
      </c>
      <c r="G633" s="3" t="e">
        <f t="shared" si="54"/>
        <v>#VALUE!</v>
      </c>
      <c r="H633" s="3" t="e">
        <f t="shared" si="54"/>
        <v>#VALUE!</v>
      </c>
      <c r="J633" s="7"/>
      <c r="K633" s="69" t="s">
        <v>217</v>
      </c>
      <c r="L633" s="110" t="e">
        <f>SQRT(((M630/L630)^2)+((M631/L631)^2)+((M632/L632)^2))</f>
        <v>#VALUE!</v>
      </c>
      <c r="M633" s="71" t="str">
        <f>M642</f>
        <v>mg/kg</v>
      </c>
    </row>
    <row r="634" spans="1:14" x14ac:dyDescent="0.25">
      <c r="A634" s="28" t="str">
        <f>_xlfn.XLOOKUP(P!C634,'Banco de Dados'!$B$3:$B$274,'Banco de Dados'!$K$3:$K$274,"")</f>
        <v/>
      </c>
      <c r="B634" s="2">
        <v>0</v>
      </c>
      <c r="C634" s="2">
        <v>0</v>
      </c>
      <c r="D634" s="2">
        <v>0</v>
      </c>
      <c r="E634" s="2">
        <v>0</v>
      </c>
      <c r="F634" s="32" t="e">
        <f t="shared" si="55"/>
        <v>#DIV/0!</v>
      </c>
      <c r="G634" s="3" t="e">
        <f t="shared" si="54"/>
        <v>#VALUE!</v>
      </c>
      <c r="H634" s="3" t="e">
        <f t="shared" si="54"/>
        <v>#VALUE!</v>
      </c>
      <c r="J634" s="7"/>
    </row>
    <row r="635" spans="1:14" x14ac:dyDescent="0.25">
      <c r="A635" s="28" t="str">
        <f>_xlfn.XLOOKUP(P!C635,'Banco de Dados'!$B$3:$B$274,'Banco de Dados'!$K$3:$K$274,"")</f>
        <v/>
      </c>
      <c r="B635" s="2">
        <v>0</v>
      </c>
      <c r="C635" s="2">
        <v>0</v>
      </c>
      <c r="D635" s="2">
        <v>0</v>
      </c>
      <c r="E635" s="2">
        <v>0</v>
      </c>
      <c r="F635" s="32" t="e">
        <f t="shared" si="55"/>
        <v>#DIV/0!</v>
      </c>
      <c r="G635" s="3" t="e">
        <f t="shared" si="54"/>
        <v>#VALUE!</v>
      </c>
      <c r="H635" s="3" t="e">
        <f t="shared" si="54"/>
        <v>#VALUE!</v>
      </c>
      <c r="J635" s="7"/>
    </row>
    <row r="636" spans="1:14" x14ac:dyDescent="0.25">
      <c r="A636" s="28" t="str">
        <f>_xlfn.XLOOKUP(P!C636,'Banco de Dados'!$B$3:$B$274,'Banco de Dados'!$K$3:$K$274,"")</f>
        <v/>
      </c>
      <c r="B636" s="2">
        <v>0</v>
      </c>
      <c r="C636" s="2">
        <v>0</v>
      </c>
      <c r="D636" s="2">
        <v>0</v>
      </c>
      <c r="E636" s="2">
        <v>0</v>
      </c>
      <c r="F636" s="32" t="e">
        <f t="shared" si="55"/>
        <v>#DIV/0!</v>
      </c>
      <c r="G636" s="3" t="e">
        <f t="shared" si="54"/>
        <v>#VALUE!</v>
      </c>
      <c r="H636" s="3" t="e">
        <f t="shared" si="54"/>
        <v>#VALUE!</v>
      </c>
      <c r="J636" s="7"/>
    </row>
    <row r="637" spans="1:14" x14ac:dyDescent="0.25">
      <c r="A637" s="28" t="str">
        <f>_xlfn.XLOOKUP(P!C637,'Banco de Dados'!$B$3:$B$274,'Banco de Dados'!$K$3:$K$274,"")</f>
        <v/>
      </c>
      <c r="B637" s="2">
        <v>0</v>
      </c>
      <c r="C637" s="2">
        <v>0</v>
      </c>
      <c r="D637" s="2">
        <v>0</v>
      </c>
      <c r="E637" s="2">
        <v>0</v>
      </c>
      <c r="F637" s="32" t="e">
        <f t="shared" si="55"/>
        <v>#DIV/0!</v>
      </c>
      <c r="G637" s="3" t="e">
        <f t="shared" si="54"/>
        <v>#VALUE!</v>
      </c>
      <c r="H637" s="3" t="e">
        <f t="shared" si="54"/>
        <v>#VALUE!</v>
      </c>
      <c r="J637" s="7"/>
    </row>
    <row r="638" spans="1:14" x14ac:dyDescent="0.25">
      <c r="A638" s="28" t="str">
        <f>_xlfn.XLOOKUP(P!C638,'Banco de Dados'!$B$3:$B$274,'Banco de Dados'!$K$3:$K$274,"")</f>
        <v/>
      </c>
      <c r="B638" s="2">
        <v>0</v>
      </c>
      <c r="C638" s="2">
        <v>0</v>
      </c>
      <c r="D638" s="2">
        <v>0</v>
      </c>
      <c r="E638" s="2">
        <v>0</v>
      </c>
      <c r="F638" s="32" t="e">
        <f t="shared" si="55"/>
        <v>#DIV/0!</v>
      </c>
      <c r="G638" s="3" t="e">
        <f t="shared" si="54"/>
        <v>#VALUE!</v>
      </c>
      <c r="H638" s="3" t="e">
        <f t="shared" si="54"/>
        <v>#VALUE!</v>
      </c>
      <c r="J638" s="7"/>
    </row>
    <row r="639" spans="1:14" x14ac:dyDescent="0.25">
      <c r="A639" s="28" t="str">
        <f>_xlfn.XLOOKUP(P!C639,'Banco de Dados'!$B$3:$B$274,'Banco de Dados'!$K$3:$K$274,"")</f>
        <v/>
      </c>
      <c r="B639" s="2">
        <v>0</v>
      </c>
      <c r="C639" s="2">
        <v>0</v>
      </c>
      <c r="D639" s="2">
        <v>0</v>
      </c>
      <c r="E639" s="2">
        <v>0</v>
      </c>
      <c r="F639" s="32" t="e">
        <f t="shared" si="55"/>
        <v>#DIV/0!</v>
      </c>
      <c r="G639" s="3" t="e">
        <f t="shared" si="54"/>
        <v>#VALUE!</v>
      </c>
      <c r="H639" s="3" t="e">
        <f t="shared" si="54"/>
        <v>#VALUE!</v>
      </c>
      <c r="J639" s="7"/>
    </row>
    <row r="640" spans="1:14" x14ac:dyDescent="0.25">
      <c r="A640" s="28" t="str">
        <f>_xlfn.XLOOKUP(P!C640,'Banco de Dados'!$B$3:$B$274,'Banco de Dados'!$K$3:$K$274,"")</f>
        <v/>
      </c>
      <c r="B640" s="2">
        <v>0</v>
      </c>
      <c r="C640" s="2">
        <v>0</v>
      </c>
      <c r="D640" s="2">
        <v>0</v>
      </c>
      <c r="E640" s="17">
        <v>0</v>
      </c>
      <c r="F640" s="32" t="e">
        <f t="shared" si="55"/>
        <v>#DIV/0!</v>
      </c>
      <c r="G640" s="3" t="e">
        <f t="shared" si="54"/>
        <v>#VALUE!</v>
      </c>
      <c r="H640" s="3" t="e">
        <f t="shared" si="54"/>
        <v>#VALUE!</v>
      </c>
      <c r="J640" s="7"/>
    </row>
    <row r="641" spans="1:14" ht="15.75" x14ac:dyDescent="0.25">
      <c r="A641" s="28" t="str">
        <f>_xlfn.XLOOKUP(P!C641,'Banco de Dados'!$B$3:$B$274,'Banco de Dados'!$K$3:$K$274,"")</f>
        <v/>
      </c>
      <c r="B641" s="2">
        <v>0</v>
      </c>
      <c r="C641" s="2">
        <v>0</v>
      </c>
      <c r="D641" s="2">
        <v>0</v>
      </c>
      <c r="E641" s="2">
        <v>0</v>
      </c>
      <c r="F641" s="32" t="e">
        <f t="shared" si="55"/>
        <v>#DIV/0!</v>
      </c>
      <c r="G641" s="3" t="e">
        <f t="shared" si="54"/>
        <v>#VALUE!</v>
      </c>
      <c r="H641" s="3" t="e">
        <f t="shared" si="54"/>
        <v>#VALUE!</v>
      </c>
      <c r="J641" s="7"/>
      <c r="K641" s="101" t="s">
        <v>216</v>
      </c>
      <c r="L641" s="102">
        <f>K619</f>
        <v>0</v>
      </c>
      <c r="M641" s="103" t="str">
        <f>M619</f>
        <v>Manganês</v>
      </c>
    </row>
    <row r="642" spans="1:14" x14ac:dyDescent="0.25">
      <c r="A642" s="28" t="str">
        <f>_xlfn.XLOOKUP(P!C642,'Banco de Dados'!$B$3:$B$274,'Banco de Dados'!$K$3:$K$274,"")</f>
        <v/>
      </c>
      <c r="B642" s="2">
        <v>0</v>
      </c>
      <c r="C642" s="2">
        <v>0</v>
      </c>
      <c r="D642" s="2">
        <v>0</v>
      </c>
      <c r="E642" s="2">
        <v>0</v>
      </c>
      <c r="F642" s="32" t="e">
        <f t="shared" si="55"/>
        <v>#DIV/0!</v>
      </c>
      <c r="G642" s="3" t="e">
        <f t="shared" si="54"/>
        <v>#VALUE!</v>
      </c>
      <c r="H642" s="3" t="e">
        <f t="shared" si="54"/>
        <v>#VALUE!</v>
      </c>
      <c r="J642" s="7"/>
      <c r="K642" s="68" t="s">
        <v>68</v>
      </c>
      <c r="L642" s="29" t="e">
        <f>(K625*M627)/M625</f>
        <v>#VALUE!</v>
      </c>
      <c r="M642" s="66" t="str">
        <f>$M$9</f>
        <v>mg/kg</v>
      </c>
    </row>
    <row r="643" spans="1:14" x14ac:dyDescent="0.25">
      <c r="A643" s="28" t="str">
        <f>_xlfn.XLOOKUP(P!C643,'Banco de Dados'!$B$3:$B$274,'Banco de Dados'!$K$3:$K$274,"")</f>
        <v/>
      </c>
      <c r="B643" s="2">
        <v>0</v>
      </c>
      <c r="C643" s="2">
        <v>0</v>
      </c>
      <c r="D643" s="2">
        <v>0</v>
      </c>
      <c r="E643" s="2">
        <v>0</v>
      </c>
      <c r="F643" s="32" t="e">
        <f t="shared" si="55"/>
        <v>#DIV/0!</v>
      </c>
      <c r="G643" s="3" t="e">
        <f t="shared" si="54"/>
        <v>#VALUE!</v>
      </c>
      <c r="H643" s="3" t="e">
        <f t="shared" si="54"/>
        <v>#VALUE!</v>
      </c>
      <c r="J643" s="7"/>
      <c r="K643" s="111" t="s">
        <v>246</v>
      </c>
      <c r="L643" s="126" t="e">
        <f>SQRT(((M630/L630)^2)+((M631/L631)^2)+((M632/L632)^2))</f>
        <v>#VALUE!</v>
      </c>
      <c r="M643" s="66"/>
    </row>
    <row r="644" spans="1:14" x14ac:dyDescent="0.25">
      <c r="A644" s="28" t="str">
        <f>_xlfn.XLOOKUP(P!C644,'Banco de Dados'!$B$3:$B$274,'Banco de Dados'!$K$3:$K$274,"")</f>
        <v/>
      </c>
      <c r="B644" s="2">
        <v>0</v>
      </c>
      <c r="C644" s="2">
        <v>0</v>
      </c>
      <c r="D644" s="2">
        <v>0</v>
      </c>
      <c r="E644" s="2">
        <v>0</v>
      </c>
      <c r="F644" s="32" t="e">
        <f t="shared" si="55"/>
        <v>#DIV/0!</v>
      </c>
      <c r="G644" s="3" t="e">
        <f t="shared" si="54"/>
        <v>#VALUE!</v>
      </c>
      <c r="H644" s="3" t="e">
        <f t="shared" si="54"/>
        <v>#VALUE!</v>
      </c>
      <c r="J644" s="7"/>
      <c r="K644" s="69" t="s">
        <v>247</v>
      </c>
      <c r="L644" s="127" t="e">
        <f>L643*L642</f>
        <v>#VALUE!</v>
      </c>
      <c r="M644" s="71" t="str">
        <f>$M$9</f>
        <v>mg/kg</v>
      </c>
    </row>
    <row r="645" spans="1:14" x14ac:dyDescent="0.25">
      <c r="A645" s="28" t="str">
        <f>_xlfn.XLOOKUP(P!C645,'Banco de Dados'!$B$3:$B$274,'Banco de Dados'!$K$3:$K$274,"")</f>
        <v/>
      </c>
      <c r="B645" s="2">
        <v>0</v>
      </c>
      <c r="C645" s="2">
        <v>0</v>
      </c>
      <c r="D645" s="2">
        <v>0</v>
      </c>
      <c r="E645" s="2">
        <v>0</v>
      </c>
      <c r="F645" s="32" t="e">
        <f t="shared" si="55"/>
        <v>#DIV/0!</v>
      </c>
      <c r="G645" s="3" t="e">
        <f t="shared" si="54"/>
        <v>#VALUE!</v>
      </c>
      <c r="H645" s="3" t="e">
        <f t="shared" si="54"/>
        <v>#VALUE!</v>
      </c>
      <c r="J645" s="7"/>
      <c r="K645" s="123"/>
      <c r="L645" s="124"/>
    </row>
    <row r="646" spans="1:14" x14ac:dyDescent="0.25">
      <c r="A646" s="28" t="str">
        <f>_xlfn.XLOOKUP(P!C646,'Banco de Dados'!$B$3:$B$274,'Banco de Dados'!$K$3:$K$274,"")</f>
        <v/>
      </c>
      <c r="B646" s="2">
        <v>0</v>
      </c>
      <c r="C646" s="2">
        <v>0</v>
      </c>
      <c r="D646" s="2">
        <v>0</v>
      </c>
      <c r="E646" s="2">
        <v>0</v>
      </c>
      <c r="F646" s="32" t="e">
        <f t="shared" si="55"/>
        <v>#DIV/0!</v>
      </c>
      <c r="G646" s="3" t="e">
        <f t="shared" si="54"/>
        <v>#VALUE!</v>
      </c>
      <c r="H646" s="3" t="e">
        <f t="shared" si="54"/>
        <v>#VALUE!</v>
      </c>
      <c r="J646" s="7"/>
    </row>
    <row r="647" spans="1:14" x14ac:dyDescent="0.25">
      <c r="A647" s="28" t="str">
        <f>_xlfn.XLOOKUP(P!C647,'Banco de Dados'!$B$3:$B$274,'Banco de Dados'!$K$3:$K$274,"")</f>
        <v/>
      </c>
      <c r="B647" s="2">
        <v>0</v>
      </c>
      <c r="C647" s="2">
        <v>0</v>
      </c>
      <c r="D647" s="2">
        <v>0</v>
      </c>
      <c r="E647" s="2">
        <v>0</v>
      </c>
      <c r="F647" s="32" t="e">
        <f t="shared" si="55"/>
        <v>#DIV/0!</v>
      </c>
      <c r="G647" s="3" t="e">
        <f t="shared" si="54"/>
        <v>#VALUE!</v>
      </c>
      <c r="H647" s="3" t="e">
        <f t="shared" si="54"/>
        <v>#VALUE!</v>
      </c>
      <c r="J647" s="7"/>
    </row>
    <row r="648" spans="1:14" x14ac:dyDescent="0.25">
      <c r="A648" s="28" t="str">
        <f>_xlfn.XLOOKUP(P!C648,'Banco de Dados'!$B$3:$B$274,'Banco de Dados'!$K$3:$K$274,"")</f>
        <v/>
      </c>
      <c r="B648" s="2">
        <v>0</v>
      </c>
      <c r="C648" s="2">
        <v>0</v>
      </c>
      <c r="D648" s="2">
        <v>0</v>
      </c>
      <c r="E648" s="2">
        <v>0</v>
      </c>
      <c r="F648" s="32" t="e">
        <f t="shared" si="55"/>
        <v>#DIV/0!</v>
      </c>
      <c r="G648" s="3" t="e">
        <f t="shared" ref="G648:H650" si="56">D648*$E$618</f>
        <v>#VALUE!</v>
      </c>
      <c r="H648" s="3" t="e">
        <f t="shared" si="56"/>
        <v>#VALUE!</v>
      </c>
      <c r="J648" s="7"/>
    </row>
    <row r="649" spans="1:14" x14ac:dyDescent="0.25">
      <c r="A649" s="28" t="str">
        <f>_xlfn.XLOOKUP(P!C649,'Banco de Dados'!$B$3:$B$274,'Banco de Dados'!$K$3:$K$274,"")</f>
        <v/>
      </c>
      <c r="B649" s="2">
        <v>0</v>
      </c>
      <c r="C649" s="2">
        <v>0</v>
      </c>
      <c r="D649" s="2">
        <v>0</v>
      </c>
      <c r="E649" s="2">
        <v>0</v>
      </c>
      <c r="F649" s="32" t="e">
        <f t="shared" si="55"/>
        <v>#DIV/0!</v>
      </c>
      <c r="G649" s="3" t="e">
        <f t="shared" si="56"/>
        <v>#VALUE!</v>
      </c>
      <c r="H649" s="3" t="e">
        <f t="shared" si="56"/>
        <v>#VALUE!</v>
      </c>
      <c r="J649" s="7"/>
    </row>
    <row r="650" spans="1:14" x14ac:dyDescent="0.25">
      <c r="A650" s="28" t="str">
        <f>_xlfn.XLOOKUP(P!C650,'Banco de Dados'!$B$3:$B$274,'Banco de Dados'!$K$3:$K$274,"")</f>
        <v/>
      </c>
      <c r="B650" s="2">
        <v>0</v>
      </c>
      <c r="C650" s="2">
        <v>0</v>
      </c>
      <c r="D650" s="2">
        <v>0</v>
      </c>
      <c r="E650" s="2">
        <v>0</v>
      </c>
      <c r="F650" s="32" t="e">
        <f t="shared" si="55"/>
        <v>#DIV/0!</v>
      </c>
      <c r="G650" s="3" t="e">
        <f t="shared" si="56"/>
        <v>#VALUE!</v>
      </c>
      <c r="H650" s="3" t="e">
        <f t="shared" si="56"/>
        <v>#VALUE!</v>
      </c>
      <c r="J650" s="7"/>
    </row>
    <row r="651" spans="1:14" x14ac:dyDescent="0.25">
      <c r="A651" s="21"/>
      <c r="B651" s="21"/>
      <c r="C651" s="21"/>
      <c r="D651" s="21"/>
      <c r="E651" s="21"/>
      <c r="F651" s="77"/>
      <c r="G651" s="21"/>
      <c r="H651" s="21"/>
      <c r="J651" s="21"/>
      <c r="K651" s="21"/>
      <c r="L651" s="21"/>
      <c r="M651" s="21"/>
      <c r="N651" s="21"/>
    </row>
    <row r="652" spans="1:14" ht="15.75" x14ac:dyDescent="0.25">
      <c r="A652" s="36">
        <f>'Nome das Amostras'!A23</f>
        <v>0</v>
      </c>
      <c r="B652" s="164" t="e">
        <f>VLOOKUP(A652,'Nome das Amostras'!$A$3:$D$28,2,FALSE)</f>
        <v>#N/A</v>
      </c>
      <c r="C652" s="164"/>
      <c r="D652" s="51" t="s">
        <v>65</v>
      </c>
      <c r="E652" s="52" t="e">
        <f>'Banco de Dados'!$O$13/'Banco de Dados'!ER13</f>
        <v>#VALUE!</v>
      </c>
      <c r="F652" s="74"/>
      <c r="G652" s="3"/>
      <c r="H652" s="3"/>
      <c r="J652" s="7"/>
    </row>
    <row r="653" spans="1:14" ht="15.75" x14ac:dyDescent="0.25">
      <c r="A653" s="107" t="s">
        <v>1</v>
      </c>
      <c r="B653" s="107" t="s">
        <v>0</v>
      </c>
      <c r="C653" s="107" t="s">
        <v>212</v>
      </c>
      <c r="D653" s="107" t="s">
        <v>209</v>
      </c>
      <c r="E653" s="107" t="s">
        <v>213</v>
      </c>
      <c r="F653" s="76" t="s">
        <v>219</v>
      </c>
      <c r="G653" s="54" t="s">
        <v>140</v>
      </c>
      <c r="H653" s="54" t="s">
        <v>66</v>
      </c>
      <c r="J653" s="7"/>
      <c r="K653" s="72">
        <f>A652</f>
        <v>0</v>
      </c>
      <c r="L653" s="55" t="s">
        <v>215</v>
      </c>
      <c r="M653" s="41" t="str">
        <f>$A$1</f>
        <v>Manganês</v>
      </c>
      <c r="N653" s="3"/>
    </row>
    <row r="654" spans="1:14" x14ac:dyDescent="0.25">
      <c r="A654" s="28" t="str">
        <f>_xlfn.XLOOKUP(P!C654,'Banco de Dados'!$B$3:$B$274,'Banco de Dados'!$K$3:$K$274,"")</f>
        <v/>
      </c>
      <c r="B654" s="2" cm="1">
        <f t="array" ref="B654:E684">Dados!EN5:EQ35</f>
        <v>0</v>
      </c>
      <c r="C654" s="2">
        <v>0</v>
      </c>
      <c r="D654" s="2">
        <v>0</v>
      </c>
      <c r="E654" s="2">
        <v>0</v>
      </c>
      <c r="F654" s="32" t="e">
        <f>(E654*100)/D654</f>
        <v>#DIV/0!</v>
      </c>
      <c r="G654" s="3" t="e">
        <f t="shared" ref="G654:H681" si="57">D654*$E$652</f>
        <v>#VALUE!</v>
      </c>
      <c r="H654" s="3" t="e">
        <f t="shared" si="57"/>
        <v>#VALUE!</v>
      </c>
      <c r="J654" s="7"/>
      <c r="K654" s="5" t="s">
        <v>210</v>
      </c>
      <c r="L654" s="5"/>
      <c r="M654" s="5" t="s">
        <v>211</v>
      </c>
    </row>
    <row r="655" spans="1:14" x14ac:dyDescent="0.25">
      <c r="A655" s="28" t="str">
        <f>_xlfn.XLOOKUP(P!C655,'Banco de Dados'!$B$3:$B$274,'Banco de Dados'!$K$3:$K$274,"")</f>
        <v/>
      </c>
      <c r="B655" s="2">
        <v>0</v>
      </c>
      <c r="C655" s="2">
        <v>0</v>
      </c>
      <c r="D655" s="2">
        <v>0</v>
      </c>
      <c r="E655" s="2">
        <v>0</v>
      </c>
      <c r="F655" s="32" t="e">
        <f t="shared" ref="F655:F684" si="58">(E655*100)/D655</f>
        <v>#DIV/0!</v>
      </c>
      <c r="G655" s="3" t="e">
        <f t="shared" si="57"/>
        <v>#VALUE!</v>
      </c>
      <c r="H655" s="3" t="e">
        <f t="shared" si="57"/>
        <v>#VALUE!</v>
      </c>
      <c r="J655" s="7"/>
      <c r="K655" s="6" t="str">
        <f>_xlfn.XLOOKUP($B$4,A654:A681,G654:G681,"")</f>
        <v/>
      </c>
      <c r="L655" s="6"/>
      <c r="M655" s="6" t="str">
        <f>_xlfn.XLOOKUP($B$4,A654:A681,H654:H681,"")</f>
        <v/>
      </c>
    </row>
    <row r="656" spans="1:14" x14ac:dyDescent="0.25">
      <c r="A656" s="28" t="str">
        <f>_xlfn.XLOOKUP(P!C656,'Banco de Dados'!$B$3:$B$274,'Banco de Dados'!$K$3:$K$274,"")</f>
        <v/>
      </c>
      <c r="B656" s="2">
        <v>0</v>
      </c>
      <c r="C656" s="2">
        <v>0</v>
      </c>
      <c r="D656" s="2">
        <v>0</v>
      </c>
      <c r="E656" s="2">
        <v>0</v>
      </c>
      <c r="F656" s="32" t="e">
        <f t="shared" si="58"/>
        <v>#DIV/0!</v>
      </c>
      <c r="G656" s="3" t="e">
        <f t="shared" si="57"/>
        <v>#VALUE!</v>
      </c>
      <c r="H656" s="3" t="e">
        <f t="shared" si="57"/>
        <v>#VALUE!</v>
      </c>
      <c r="J656" s="7"/>
    </row>
    <row r="657" spans="1:14" ht="15.75" x14ac:dyDescent="0.25">
      <c r="A657" s="28" t="str">
        <f>_xlfn.XLOOKUP(P!C657,'Banco de Dados'!$B$3:$B$274,'Banco de Dados'!$K$3:$K$274,"")</f>
        <v/>
      </c>
      <c r="B657" s="2">
        <v>0</v>
      </c>
      <c r="C657" s="2">
        <v>0</v>
      </c>
      <c r="D657" s="2">
        <v>0</v>
      </c>
      <c r="E657" s="2">
        <v>0</v>
      </c>
      <c r="F657" s="32" t="e">
        <f t="shared" si="58"/>
        <v>#DIV/0!</v>
      </c>
      <c r="G657" s="3" t="e">
        <f t="shared" si="57"/>
        <v>#VALUE!</v>
      </c>
      <c r="H657" s="3" t="e">
        <f t="shared" si="57"/>
        <v>#VALUE!</v>
      </c>
      <c r="K657" s="165" t="s">
        <v>67</v>
      </c>
      <c r="L657" s="166"/>
      <c r="M657" s="167"/>
      <c r="N657"/>
    </row>
    <row r="658" spans="1:14" x14ac:dyDescent="0.25">
      <c r="A658" s="28" t="str">
        <f>_xlfn.XLOOKUP(P!C658,'Banco de Dados'!$B$3:$B$274,'Banco de Dados'!$K$3:$K$274,"")</f>
        <v/>
      </c>
      <c r="B658" s="2">
        <v>0</v>
      </c>
      <c r="C658" s="2">
        <v>0</v>
      </c>
      <c r="D658" s="2">
        <v>0</v>
      </c>
      <c r="E658" s="2">
        <v>0</v>
      </c>
      <c r="F658" s="32" t="e">
        <f t="shared" si="58"/>
        <v>#DIV/0!</v>
      </c>
      <c r="G658" s="3" t="e">
        <f t="shared" si="57"/>
        <v>#VALUE!</v>
      </c>
      <c r="H658" s="3" t="e">
        <f t="shared" si="57"/>
        <v>#VALUE!</v>
      </c>
      <c r="J658" s="7"/>
      <c r="K658" s="104" t="s">
        <v>240</v>
      </c>
      <c r="L658" s="39"/>
      <c r="M658" s="106" t="s">
        <v>209</v>
      </c>
    </row>
    <row r="659" spans="1:14" x14ac:dyDescent="0.25">
      <c r="A659" s="28" t="str">
        <f>_xlfn.XLOOKUP(P!C659,'Banco de Dados'!$B$3:$B$274,'Banco de Dados'!$K$3:$K$274,"")</f>
        <v/>
      </c>
      <c r="B659" s="2">
        <v>0</v>
      </c>
      <c r="C659" s="2">
        <v>0</v>
      </c>
      <c r="D659" s="2">
        <v>0</v>
      </c>
      <c r="E659" s="2">
        <v>0</v>
      </c>
      <c r="F659" s="32" t="e">
        <f t="shared" si="58"/>
        <v>#DIV/0!</v>
      </c>
      <c r="G659" s="3" t="e">
        <f t="shared" si="57"/>
        <v>#VALUE!</v>
      </c>
      <c r="H659" s="3" t="e">
        <f t="shared" si="57"/>
        <v>#VALUE!</v>
      </c>
      <c r="J659" s="58" t="s">
        <v>38</v>
      </c>
      <c r="K659" s="59">
        <f>$L$9</f>
        <v>246.3</v>
      </c>
      <c r="L659" s="60"/>
      <c r="M659" s="61">
        <f>$M$11</f>
        <v>6728</v>
      </c>
      <c r="N659" s="60"/>
    </row>
    <row r="660" spans="1:14" x14ac:dyDescent="0.25">
      <c r="A660" s="28" t="str">
        <f>_xlfn.XLOOKUP(P!C660,'Banco de Dados'!$B$3:$B$274,'Banco de Dados'!$K$3:$K$274,"")</f>
        <v/>
      </c>
      <c r="B660" s="2">
        <v>0</v>
      </c>
      <c r="C660" s="2">
        <v>0</v>
      </c>
      <c r="D660" s="2">
        <v>0</v>
      </c>
      <c r="E660" s="2">
        <v>0</v>
      </c>
      <c r="F660" s="32" t="e">
        <f t="shared" si="58"/>
        <v>#DIV/0!</v>
      </c>
      <c r="G660" s="3" t="e">
        <f t="shared" si="57"/>
        <v>#VALUE!</v>
      </c>
      <c r="H660" s="3" t="e">
        <f t="shared" si="57"/>
        <v>#VALUE!</v>
      </c>
      <c r="J660" s="2"/>
      <c r="K660" s="18"/>
      <c r="L660" s="2" t="s">
        <v>70</v>
      </c>
      <c r="M660" s="19"/>
    </row>
    <row r="661" spans="1:14" x14ac:dyDescent="0.25">
      <c r="A661" s="28" t="str">
        <f>_xlfn.XLOOKUP(P!C661,'Banco de Dados'!$B$3:$B$274,'Banco de Dados'!$K$3:$K$274,"")</f>
        <v/>
      </c>
      <c r="B661" s="2">
        <v>0</v>
      </c>
      <c r="C661" s="2">
        <v>0</v>
      </c>
      <c r="D661" s="2">
        <v>0</v>
      </c>
      <c r="E661" s="2">
        <v>0</v>
      </c>
      <c r="F661" s="32" t="e">
        <f t="shared" si="58"/>
        <v>#DIV/0!</v>
      </c>
      <c r="G661" s="3" t="e">
        <f t="shared" si="57"/>
        <v>#VALUE!</v>
      </c>
      <c r="H661" s="3" t="e">
        <f t="shared" si="57"/>
        <v>#VALUE!</v>
      </c>
      <c r="J661" s="58" t="s">
        <v>69</v>
      </c>
      <c r="K661" s="62" t="s">
        <v>71</v>
      </c>
      <c r="L661" s="63"/>
      <c r="M661" s="64" t="str">
        <f>K655</f>
        <v/>
      </c>
      <c r="N661" s="60"/>
    </row>
    <row r="662" spans="1:14" x14ac:dyDescent="0.25">
      <c r="A662" s="28" t="str">
        <f>_xlfn.XLOOKUP(P!C662,'Banco de Dados'!$B$3:$B$274,'Banco de Dados'!$K$3:$K$274,"")</f>
        <v/>
      </c>
      <c r="B662" s="2">
        <v>0</v>
      </c>
      <c r="C662" s="2">
        <v>0</v>
      </c>
      <c r="D662" s="2">
        <v>0</v>
      </c>
      <c r="E662" s="2">
        <v>0</v>
      </c>
      <c r="F662" s="32" t="e">
        <f t="shared" si="58"/>
        <v>#DIV/0!</v>
      </c>
      <c r="G662" s="3" t="e">
        <f t="shared" si="57"/>
        <v>#VALUE!</v>
      </c>
      <c r="H662" s="3" t="e">
        <f t="shared" si="57"/>
        <v>#VALUE!</v>
      </c>
      <c r="J662" s="7"/>
    </row>
    <row r="663" spans="1:14" ht="15.75" x14ac:dyDescent="0.25">
      <c r="A663" s="28" t="str">
        <f>_xlfn.XLOOKUP(P!C663,'Banco de Dados'!$B$3:$B$274,'Banco de Dados'!$K$3:$K$274,"")</f>
        <v/>
      </c>
      <c r="B663" s="2">
        <v>0</v>
      </c>
      <c r="C663" s="2">
        <v>0</v>
      </c>
      <c r="D663" s="2">
        <v>0</v>
      </c>
      <c r="E663" s="2">
        <v>0</v>
      </c>
      <c r="F663" s="32" t="e">
        <f t="shared" si="58"/>
        <v>#DIV/0!</v>
      </c>
      <c r="G663" s="3" t="e">
        <f t="shared" si="57"/>
        <v>#VALUE!</v>
      </c>
      <c r="H663" s="3" t="e">
        <f t="shared" si="57"/>
        <v>#VALUE!</v>
      </c>
      <c r="J663" s="7"/>
      <c r="K663" s="165" t="s">
        <v>218</v>
      </c>
      <c r="L663" s="166"/>
      <c r="M663" s="167"/>
    </row>
    <row r="664" spans="1:14" x14ac:dyDescent="0.25">
      <c r="A664" s="28" t="str">
        <f>_xlfn.XLOOKUP(P!C664,'Banco de Dados'!$B$3:$B$274,'Banco de Dados'!$K$3:$K$274,"")</f>
        <v/>
      </c>
      <c r="B664" s="2">
        <v>0</v>
      </c>
      <c r="C664" s="2">
        <v>0</v>
      </c>
      <c r="D664" s="2">
        <v>0</v>
      </c>
      <c r="E664" s="2">
        <v>0</v>
      </c>
      <c r="F664" s="32" t="e">
        <f t="shared" si="58"/>
        <v>#DIV/0!</v>
      </c>
      <c r="G664" s="3" t="e">
        <f t="shared" si="57"/>
        <v>#VALUE!</v>
      </c>
      <c r="H664" s="3" t="e">
        <f t="shared" si="57"/>
        <v>#VALUE!</v>
      </c>
      <c r="J664" s="7"/>
      <c r="K664" s="104" t="s">
        <v>236</v>
      </c>
      <c r="L664" s="108" t="str">
        <f>K655</f>
        <v/>
      </c>
      <c r="M664" s="109" t="str">
        <f>M655</f>
        <v/>
      </c>
    </row>
    <row r="665" spans="1:14" x14ac:dyDescent="0.25">
      <c r="A665" s="28" t="str">
        <f>_xlfn.XLOOKUP(P!C665,'Banco de Dados'!$B$3:$B$274,'Banco de Dados'!$K$3:$K$274,"")</f>
        <v/>
      </c>
      <c r="B665" s="2">
        <v>0</v>
      </c>
      <c r="C665" s="2">
        <v>0</v>
      </c>
      <c r="D665" s="2">
        <v>0</v>
      </c>
      <c r="E665" s="2">
        <v>0</v>
      </c>
      <c r="F665" s="32" t="e">
        <f t="shared" si="58"/>
        <v>#DIV/0!</v>
      </c>
      <c r="G665" s="3" t="e">
        <f t="shared" si="57"/>
        <v>#VALUE!</v>
      </c>
      <c r="H665" s="3" t="e">
        <f t="shared" si="57"/>
        <v>#VALUE!</v>
      </c>
      <c r="J665" s="7"/>
      <c r="K665" s="104" t="s">
        <v>237</v>
      </c>
      <c r="L665" s="105">
        <f>$L$9</f>
        <v>246.3</v>
      </c>
      <c r="M665" s="106">
        <f>$L$10</f>
        <v>7.1</v>
      </c>
    </row>
    <row r="666" spans="1:14" x14ac:dyDescent="0.25">
      <c r="A666" s="28" t="str">
        <f>_xlfn.XLOOKUP(P!C666,'Banco de Dados'!$B$3:$B$274,'Banco de Dados'!$K$3:$K$274,"")</f>
        <v/>
      </c>
      <c r="B666" s="2">
        <v>0</v>
      </c>
      <c r="C666" s="2">
        <v>0</v>
      </c>
      <c r="D666" s="2">
        <v>0</v>
      </c>
      <c r="E666" s="2">
        <v>0</v>
      </c>
      <c r="F666" s="32" t="e">
        <f t="shared" si="58"/>
        <v>#DIV/0!</v>
      </c>
      <c r="G666" s="3" t="e">
        <f t="shared" si="57"/>
        <v>#VALUE!</v>
      </c>
      <c r="H666" s="3" t="e">
        <f t="shared" si="57"/>
        <v>#VALUE!</v>
      </c>
      <c r="J666" s="7"/>
      <c r="K666" s="104" t="s">
        <v>238</v>
      </c>
      <c r="L666" s="105">
        <f>$M$11</f>
        <v>6728</v>
      </c>
      <c r="M666" s="106">
        <f>$M$12</f>
        <v>153</v>
      </c>
    </row>
    <row r="667" spans="1:14" x14ac:dyDescent="0.25">
      <c r="A667" s="28" t="str">
        <f>_xlfn.XLOOKUP(P!C667,'Banco de Dados'!$B$3:$B$274,'Banco de Dados'!$K$3:$K$274,"")</f>
        <v/>
      </c>
      <c r="B667" s="2">
        <v>0</v>
      </c>
      <c r="C667" s="2">
        <v>0</v>
      </c>
      <c r="D667" s="2">
        <v>0</v>
      </c>
      <c r="E667" s="2">
        <v>0</v>
      </c>
      <c r="F667" s="32" t="e">
        <f t="shared" si="58"/>
        <v>#DIV/0!</v>
      </c>
      <c r="G667" s="3" t="e">
        <f t="shared" si="57"/>
        <v>#VALUE!</v>
      </c>
      <c r="H667" s="3" t="e">
        <f t="shared" si="57"/>
        <v>#VALUE!</v>
      </c>
      <c r="J667" s="7"/>
      <c r="K667" s="69" t="s">
        <v>217</v>
      </c>
      <c r="L667" s="110" t="e">
        <f>SQRT(((M664/L664)^2)+((M665/L665)^2)+((M666/L666)^2))</f>
        <v>#VALUE!</v>
      </c>
      <c r="M667" s="71" t="str">
        <f>M676</f>
        <v>mg/kg</v>
      </c>
    </row>
    <row r="668" spans="1:14" x14ac:dyDescent="0.25">
      <c r="A668" s="28" t="str">
        <f>_xlfn.XLOOKUP(P!C668,'Banco de Dados'!$B$3:$B$274,'Banco de Dados'!$K$3:$K$274,"")</f>
        <v/>
      </c>
      <c r="B668" s="2">
        <v>0</v>
      </c>
      <c r="C668" s="2">
        <v>0</v>
      </c>
      <c r="D668" s="2">
        <v>0</v>
      </c>
      <c r="E668" s="2">
        <v>0</v>
      </c>
      <c r="F668" s="32" t="e">
        <f t="shared" si="58"/>
        <v>#DIV/0!</v>
      </c>
      <c r="G668" s="3" t="e">
        <f t="shared" si="57"/>
        <v>#VALUE!</v>
      </c>
      <c r="H668" s="3" t="e">
        <f t="shared" si="57"/>
        <v>#VALUE!</v>
      </c>
      <c r="J668" s="7"/>
    </row>
    <row r="669" spans="1:14" x14ac:dyDescent="0.25">
      <c r="A669" s="28" t="str">
        <f>_xlfn.XLOOKUP(P!C669,'Banco de Dados'!$B$3:$B$274,'Banco de Dados'!$K$3:$K$274,"")</f>
        <v/>
      </c>
      <c r="B669" s="2">
        <v>0</v>
      </c>
      <c r="C669" s="2">
        <v>0</v>
      </c>
      <c r="D669" s="2">
        <v>0</v>
      </c>
      <c r="E669" s="2">
        <v>0</v>
      </c>
      <c r="F669" s="32" t="e">
        <f t="shared" si="58"/>
        <v>#DIV/0!</v>
      </c>
      <c r="G669" s="3" t="e">
        <f t="shared" si="57"/>
        <v>#VALUE!</v>
      </c>
      <c r="H669" s="3" t="e">
        <f t="shared" si="57"/>
        <v>#VALUE!</v>
      </c>
      <c r="J669" s="7"/>
    </row>
    <row r="670" spans="1:14" x14ac:dyDescent="0.25">
      <c r="A670" s="28" t="str">
        <f>_xlfn.XLOOKUP(P!C670,'Banco de Dados'!$B$3:$B$274,'Banco de Dados'!$K$3:$K$274,"")</f>
        <v/>
      </c>
      <c r="B670" s="2">
        <v>0</v>
      </c>
      <c r="C670" s="2">
        <v>0</v>
      </c>
      <c r="D670" s="2">
        <v>0</v>
      </c>
      <c r="E670" s="2">
        <v>0</v>
      </c>
      <c r="F670" s="32" t="e">
        <f t="shared" si="58"/>
        <v>#DIV/0!</v>
      </c>
      <c r="G670" s="3" t="e">
        <f t="shared" si="57"/>
        <v>#VALUE!</v>
      </c>
      <c r="H670" s="3" t="e">
        <f t="shared" si="57"/>
        <v>#VALUE!</v>
      </c>
      <c r="J670" s="7"/>
    </row>
    <row r="671" spans="1:14" x14ac:dyDescent="0.25">
      <c r="A671" s="28" t="str">
        <f>_xlfn.XLOOKUP(P!C671,'Banco de Dados'!$B$3:$B$274,'Banco de Dados'!$K$3:$K$274,"")</f>
        <v/>
      </c>
      <c r="B671" s="2">
        <v>0</v>
      </c>
      <c r="C671" s="2">
        <v>0</v>
      </c>
      <c r="D671" s="2">
        <v>0</v>
      </c>
      <c r="E671" s="2">
        <v>0</v>
      </c>
      <c r="F671" s="32" t="e">
        <f t="shared" si="58"/>
        <v>#DIV/0!</v>
      </c>
      <c r="G671" s="3" t="e">
        <f t="shared" si="57"/>
        <v>#VALUE!</v>
      </c>
      <c r="H671" s="3" t="e">
        <f t="shared" si="57"/>
        <v>#VALUE!</v>
      </c>
      <c r="J671" s="7"/>
    </row>
    <row r="672" spans="1:14" x14ac:dyDescent="0.25">
      <c r="A672" s="28" t="str">
        <f>_xlfn.XLOOKUP(P!C672,'Banco de Dados'!$B$3:$B$274,'Banco de Dados'!$K$3:$K$274,"")</f>
        <v/>
      </c>
      <c r="B672" s="2">
        <v>0</v>
      </c>
      <c r="C672" s="2">
        <v>0</v>
      </c>
      <c r="D672" s="2">
        <v>0</v>
      </c>
      <c r="E672" s="2">
        <v>0</v>
      </c>
      <c r="F672" s="32" t="e">
        <f t="shared" si="58"/>
        <v>#DIV/0!</v>
      </c>
      <c r="G672" s="3" t="e">
        <f t="shared" si="57"/>
        <v>#VALUE!</v>
      </c>
      <c r="H672" s="3" t="e">
        <f t="shared" si="57"/>
        <v>#VALUE!</v>
      </c>
      <c r="J672" s="7"/>
    </row>
    <row r="673" spans="1:14" x14ac:dyDescent="0.25">
      <c r="A673" s="28" t="str">
        <f>_xlfn.XLOOKUP(P!C673,'Banco de Dados'!$B$3:$B$274,'Banco de Dados'!$K$3:$K$274,"")</f>
        <v/>
      </c>
      <c r="B673" s="2">
        <v>0</v>
      </c>
      <c r="C673" s="2">
        <v>0</v>
      </c>
      <c r="D673" s="2">
        <v>0</v>
      </c>
      <c r="E673" s="2">
        <v>0</v>
      </c>
      <c r="F673" s="32" t="e">
        <f t="shared" si="58"/>
        <v>#DIV/0!</v>
      </c>
      <c r="G673" s="3" t="e">
        <f t="shared" si="57"/>
        <v>#VALUE!</v>
      </c>
      <c r="H673" s="3" t="e">
        <f t="shared" si="57"/>
        <v>#VALUE!</v>
      </c>
      <c r="J673" s="7"/>
    </row>
    <row r="674" spans="1:14" x14ac:dyDescent="0.25">
      <c r="A674" s="28" t="str">
        <f>_xlfn.XLOOKUP(P!C674,'Banco de Dados'!$B$3:$B$274,'Banco de Dados'!$K$3:$K$274,"")</f>
        <v/>
      </c>
      <c r="B674" s="2">
        <v>0</v>
      </c>
      <c r="C674" s="2">
        <v>0</v>
      </c>
      <c r="D674" s="2">
        <v>0</v>
      </c>
      <c r="E674" s="17">
        <v>0</v>
      </c>
      <c r="F674" s="32" t="e">
        <f t="shared" si="58"/>
        <v>#DIV/0!</v>
      </c>
      <c r="G674" s="3" t="e">
        <f t="shared" si="57"/>
        <v>#VALUE!</v>
      </c>
      <c r="H674" s="3" t="e">
        <f t="shared" si="57"/>
        <v>#VALUE!</v>
      </c>
      <c r="J674" s="7"/>
    </row>
    <row r="675" spans="1:14" ht="15.75" x14ac:dyDescent="0.25">
      <c r="A675" s="28" t="str">
        <f>_xlfn.XLOOKUP(P!C675,'Banco de Dados'!$B$3:$B$274,'Banco de Dados'!$K$3:$K$274,"")</f>
        <v/>
      </c>
      <c r="B675" s="2">
        <v>0</v>
      </c>
      <c r="C675" s="2">
        <v>0</v>
      </c>
      <c r="D675" s="2">
        <v>0</v>
      </c>
      <c r="E675" s="2">
        <v>0</v>
      </c>
      <c r="F675" s="32" t="e">
        <f t="shared" si="58"/>
        <v>#DIV/0!</v>
      </c>
      <c r="G675" s="3" t="e">
        <f t="shared" si="57"/>
        <v>#VALUE!</v>
      </c>
      <c r="H675" s="3" t="e">
        <f t="shared" si="57"/>
        <v>#VALUE!</v>
      </c>
      <c r="J675" s="7"/>
      <c r="K675" s="101" t="s">
        <v>216</v>
      </c>
      <c r="L675" s="102">
        <f>K653</f>
        <v>0</v>
      </c>
      <c r="M675" s="103" t="str">
        <f>M653</f>
        <v>Manganês</v>
      </c>
    </row>
    <row r="676" spans="1:14" x14ac:dyDescent="0.25">
      <c r="A676" s="28" t="str">
        <f>_xlfn.XLOOKUP(P!C676,'Banco de Dados'!$B$3:$B$274,'Banco de Dados'!$K$3:$K$274,"")</f>
        <v/>
      </c>
      <c r="B676" s="2">
        <v>0</v>
      </c>
      <c r="C676" s="2">
        <v>0</v>
      </c>
      <c r="D676" s="2">
        <v>0</v>
      </c>
      <c r="E676" s="2">
        <v>0</v>
      </c>
      <c r="F676" s="32" t="e">
        <f t="shared" si="58"/>
        <v>#DIV/0!</v>
      </c>
      <c r="G676" s="3" t="e">
        <f t="shared" si="57"/>
        <v>#VALUE!</v>
      </c>
      <c r="H676" s="3" t="e">
        <f t="shared" si="57"/>
        <v>#VALUE!</v>
      </c>
      <c r="J676" s="7"/>
      <c r="K676" s="68" t="s">
        <v>68</v>
      </c>
      <c r="L676" s="29" t="e">
        <f>(K659*M661)/M659</f>
        <v>#VALUE!</v>
      </c>
      <c r="M676" s="66" t="str">
        <f>$M$9</f>
        <v>mg/kg</v>
      </c>
    </row>
    <row r="677" spans="1:14" x14ac:dyDescent="0.25">
      <c r="A677" s="28" t="str">
        <f>_xlfn.XLOOKUP(P!C677,'Banco de Dados'!$B$3:$B$274,'Banco de Dados'!$K$3:$K$274,"")</f>
        <v/>
      </c>
      <c r="B677" s="2">
        <v>0</v>
      </c>
      <c r="C677" s="2">
        <v>0</v>
      </c>
      <c r="D677" s="2">
        <v>0</v>
      </c>
      <c r="E677" s="2">
        <v>0</v>
      </c>
      <c r="F677" s="32" t="e">
        <f t="shared" si="58"/>
        <v>#DIV/0!</v>
      </c>
      <c r="G677" s="3" t="e">
        <f t="shared" si="57"/>
        <v>#VALUE!</v>
      </c>
      <c r="H677" s="3" t="e">
        <f t="shared" si="57"/>
        <v>#VALUE!</v>
      </c>
      <c r="J677" s="7"/>
      <c r="K677" s="111" t="s">
        <v>246</v>
      </c>
      <c r="L677" s="126" t="e">
        <f>SQRT(((M664/L664)^2)+((M665/L665)^2)+((M666/L666)^2))</f>
        <v>#VALUE!</v>
      </c>
      <c r="M677" s="66"/>
    </row>
    <row r="678" spans="1:14" x14ac:dyDescent="0.25">
      <c r="A678" s="28" t="str">
        <f>_xlfn.XLOOKUP(P!C678,'Banco de Dados'!$B$3:$B$274,'Banco de Dados'!$K$3:$K$274,"")</f>
        <v/>
      </c>
      <c r="B678" s="2">
        <v>0</v>
      </c>
      <c r="C678" s="2">
        <v>0</v>
      </c>
      <c r="D678" s="2">
        <v>0</v>
      </c>
      <c r="E678" s="2">
        <v>0</v>
      </c>
      <c r="F678" s="32" t="e">
        <f t="shared" si="58"/>
        <v>#DIV/0!</v>
      </c>
      <c r="G678" s="3" t="e">
        <f t="shared" si="57"/>
        <v>#VALUE!</v>
      </c>
      <c r="H678" s="3" t="e">
        <f t="shared" si="57"/>
        <v>#VALUE!</v>
      </c>
      <c r="J678" s="7"/>
      <c r="K678" s="69" t="s">
        <v>247</v>
      </c>
      <c r="L678" s="127" t="e">
        <f>L677*L676</f>
        <v>#VALUE!</v>
      </c>
      <c r="M678" s="71" t="str">
        <f>$M$9</f>
        <v>mg/kg</v>
      </c>
    </row>
    <row r="679" spans="1:14" x14ac:dyDescent="0.25">
      <c r="A679" s="28" t="str">
        <f>_xlfn.XLOOKUP(P!C679,'Banco de Dados'!$B$3:$B$274,'Banco de Dados'!$K$3:$K$274,"")</f>
        <v/>
      </c>
      <c r="B679" s="2">
        <v>0</v>
      </c>
      <c r="C679" s="2">
        <v>0</v>
      </c>
      <c r="D679" s="2">
        <v>0</v>
      </c>
      <c r="E679" s="2">
        <v>0</v>
      </c>
      <c r="F679" s="32" t="e">
        <f t="shared" si="58"/>
        <v>#DIV/0!</v>
      </c>
      <c r="G679" s="3" t="e">
        <f t="shared" si="57"/>
        <v>#VALUE!</v>
      </c>
      <c r="H679" s="3" t="e">
        <f t="shared" si="57"/>
        <v>#VALUE!</v>
      </c>
      <c r="J679" s="7"/>
      <c r="K679" s="123"/>
      <c r="L679" s="124"/>
    </row>
    <row r="680" spans="1:14" x14ac:dyDescent="0.25">
      <c r="A680" s="28" t="str">
        <f>_xlfn.XLOOKUP(P!C680,'Banco de Dados'!$B$3:$B$274,'Banco de Dados'!$K$3:$K$274,"")</f>
        <v/>
      </c>
      <c r="B680" s="2">
        <v>0</v>
      </c>
      <c r="C680" s="2">
        <v>0</v>
      </c>
      <c r="D680" s="2">
        <v>0</v>
      </c>
      <c r="E680" s="2">
        <v>0</v>
      </c>
      <c r="F680" s="32" t="e">
        <f t="shared" si="58"/>
        <v>#DIV/0!</v>
      </c>
      <c r="G680" s="3" t="e">
        <f t="shared" si="57"/>
        <v>#VALUE!</v>
      </c>
      <c r="H680" s="3" t="e">
        <f t="shared" si="57"/>
        <v>#VALUE!</v>
      </c>
      <c r="J680" s="7"/>
    </row>
    <row r="681" spans="1:14" x14ac:dyDescent="0.25">
      <c r="A681" s="28" t="str">
        <f>_xlfn.XLOOKUP(P!C681,'Banco de Dados'!$B$3:$B$274,'Banco de Dados'!$K$3:$K$274,"")</f>
        <v/>
      </c>
      <c r="B681" s="2">
        <v>0</v>
      </c>
      <c r="C681" s="2">
        <v>0</v>
      </c>
      <c r="D681" s="2">
        <v>0</v>
      </c>
      <c r="E681" s="2">
        <v>0</v>
      </c>
      <c r="F681" s="32" t="e">
        <f t="shared" si="58"/>
        <v>#DIV/0!</v>
      </c>
      <c r="G681" s="3" t="e">
        <f t="shared" si="57"/>
        <v>#VALUE!</v>
      </c>
      <c r="H681" s="3" t="e">
        <f t="shared" si="57"/>
        <v>#VALUE!</v>
      </c>
      <c r="J681" s="7"/>
    </row>
    <row r="682" spans="1:14" x14ac:dyDescent="0.25">
      <c r="A682" s="28" t="str">
        <f>_xlfn.XLOOKUP(P!C682,'Banco de Dados'!$B$3:$B$274,'Banco de Dados'!$K$3:$K$274,"")</f>
        <v/>
      </c>
      <c r="B682" s="2">
        <v>0</v>
      </c>
      <c r="C682" s="2">
        <v>0</v>
      </c>
      <c r="D682" s="2">
        <v>0</v>
      </c>
      <c r="E682" s="2">
        <v>0</v>
      </c>
      <c r="F682" s="32" t="e">
        <f t="shared" si="58"/>
        <v>#DIV/0!</v>
      </c>
      <c r="G682" s="3" t="e">
        <f t="shared" ref="G682:H684" si="59">D682*$E$652</f>
        <v>#VALUE!</v>
      </c>
      <c r="H682" s="3" t="e">
        <f t="shared" si="59"/>
        <v>#VALUE!</v>
      </c>
      <c r="J682" s="7"/>
    </row>
    <row r="683" spans="1:14" x14ac:dyDescent="0.25">
      <c r="A683" s="28" t="str">
        <f>_xlfn.XLOOKUP(P!C683,'Banco de Dados'!$B$3:$B$274,'Banco de Dados'!$K$3:$K$274,"")</f>
        <v/>
      </c>
      <c r="B683" s="2">
        <v>0</v>
      </c>
      <c r="C683" s="2">
        <v>0</v>
      </c>
      <c r="D683" s="2">
        <v>0</v>
      </c>
      <c r="E683" s="2">
        <v>0</v>
      </c>
      <c r="F683" s="32" t="e">
        <f t="shared" si="58"/>
        <v>#DIV/0!</v>
      </c>
      <c r="G683" s="3" t="e">
        <f t="shared" si="59"/>
        <v>#VALUE!</v>
      </c>
      <c r="H683" s="3" t="e">
        <f t="shared" si="59"/>
        <v>#VALUE!</v>
      </c>
      <c r="J683" s="7"/>
    </row>
    <row r="684" spans="1:14" x14ac:dyDescent="0.25">
      <c r="A684" s="28" t="str">
        <f>_xlfn.XLOOKUP(P!C684,'Banco de Dados'!$B$3:$B$274,'Banco de Dados'!$K$3:$K$274,"")</f>
        <v/>
      </c>
      <c r="B684" s="2">
        <v>0</v>
      </c>
      <c r="C684" s="2">
        <v>0</v>
      </c>
      <c r="D684" s="2">
        <v>0</v>
      </c>
      <c r="E684" s="2">
        <v>0</v>
      </c>
      <c r="F684" s="32" t="e">
        <f t="shared" si="58"/>
        <v>#DIV/0!</v>
      </c>
      <c r="G684" s="3" t="e">
        <f t="shared" si="59"/>
        <v>#VALUE!</v>
      </c>
      <c r="H684" s="3" t="e">
        <f t="shared" si="59"/>
        <v>#VALUE!</v>
      </c>
      <c r="J684" s="7"/>
    </row>
    <row r="685" spans="1:14" x14ac:dyDescent="0.25">
      <c r="A685" s="21"/>
      <c r="B685" s="21"/>
      <c r="C685" s="21"/>
      <c r="D685" s="21"/>
      <c r="E685" s="21"/>
      <c r="F685" s="77"/>
      <c r="G685" s="21"/>
      <c r="H685" s="21"/>
      <c r="J685" s="21"/>
      <c r="K685" s="21"/>
      <c r="L685" s="21"/>
      <c r="M685" s="21"/>
      <c r="N685" s="21"/>
    </row>
    <row r="686" spans="1:14" ht="15.75" x14ac:dyDescent="0.25">
      <c r="A686" s="36">
        <f>'Nome das Amostras'!A24</f>
        <v>0</v>
      </c>
      <c r="B686" s="164" t="e">
        <f>VLOOKUP(A686,'Nome das Amostras'!$A$3:$D$28,2,FALSE)</f>
        <v>#N/A</v>
      </c>
      <c r="C686" s="164"/>
      <c r="D686" s="51" t="s">
        <v>65</v>
      </c>
      <c r="E686" s="52" t="e">
        <f>'Banco de Dados'!$O$13/'Banco de Dados'!EY13</f>
        <v>#VALUE!</v>
      </c>
      <c r="F686" s="74"/>
      <c r="G686" s="3"/>
      <c r="H686" s="3"/>
      <c r="J686" s="7"/>
    </row>
    <row r="687" spans="1:14" ht="15.75" x14ac:dyDescent="0.25">
      <c r="A687" s="107" t="s">
        <v>1</v>
      </c>
      <c r="B687" s="107" t="s">
        <v>0</v>
      </c>
      <c r="C687" s="107" t="s">
        <v>212</v>
      </c>
      <c r="D687" s="107" t="s">
        <v>209</v>
      </c>
      <c r="E687" s="107" t="s">
        <v>213</v>
      </c>
      <c r="F687" s="76" t="s">
        <v>219</v>
      </c>
      <c r="G687" s="54" t="s">
        <v>140</v>
      </c>
      <c r="H687" s="54" t="s">
        <v>66</v>
      </c>
      <c r="J687" s="7"/>
      <c r="K687" s="72">
        <f>A686</f>
        <v>0</v>
      </c>
      <c r="L687" s="55" t="s">
        <v>215</v>
      </c>
      <c r="M687" s="41" t="str">
        <f>$A$1</f>
        <v>Manganês</v>
      </c>
      <c r="N687" s="3"/>
    </row>
    <row r="688" spans="1:14" x14ac:dyDescent="0.25">
      <c r="A688" s="28" t="str">
        <f>_xlfn.XLOOKUP(P!C688,'Banco de Dados'!$B$3:$B$274,'Banco de Dados'!$K$3:$K$274,"")</f>
        <v/>
      </c>
      <c r="B688" s="2" cm="1">
        <f t="array" ref="B688:E718">Dados!EU5:EX35</f>
        <v>0</v>
      </c>
      <c r="C688" s="2">
        <v>0</v>
      </c>
      <c r="D688" s="2">
        <v>0</v>
      </c>
      <c r="E688" s="2">
        <v>0</v>
      </c>
      <c r="F688" s="32" t="e">
        <f>(E688*100)/D688</f>
        <v>#DIV/0!</v>
      </c>
      <c r="G688" s="3" t="e">
        <f t="shared" ref="G688:H715" si="60">D688*$E$686</f>
        <v>#VALUE!</v>
      </c>
      <c r="H688" s="3" t="e">
        <f t="shared" si="60"/>
        <v>#VALUE!</v>
      </c>
      <c r="J688" s="7"/>
      <c r="K688" s="5" t="s">
        <v>210</v>
      </c>
      <c r="L688" s="5"/>
      <c r="M688" s="5" t="s">
        <v>211</v>
      </c>
    </row>
    <row r="689" spans="1:14" x14ac:dyDescent="0.25">
      <c r="A689" s="28" t="str">
        <f>_xlfn.XLOOKUP(P!C689,'Banco de Dados'!$B$3:$B$274,'Banco de Dados'!$K$3:$K$274,"")</f>
        <v/>
      </c>
      <c r="B689" s="2">
        <v>0</v>
      </c>
      <c r="C689" s="2">
        <v>0</v>
      </c>
      <c r="D689" s="2">
        <v>0</v>
      </c>
      <c r="E689" s="2">
        <v>0</v>
      </c>
      <c r="F689" s="32" t="e">
        <f t="shared" ref="F689:F718" si="61">(E689*100)/D689</f>
        <v>#DIV/0!</v>
      </c>
      <c r="G689" s="3" t="e">
        <f t="shared" si="60"/>
        <v>#VALUE!</v>
      </c>
      <c r="H689" s="3" t="e">
        <f t="shared" si="60"/>
        <v>#VALUE!</v>
      </c>
      <c r="J689" s="7"/>
      <c r="K689" s="6" t="str">
        <f>_xlfn.XLOOKUP($B$4,A688:A715,G688:G715,"")</f>
        <v/>
      </c>
      <c r="L689" s="6"/>
      <c r="M689" s="6" t="str">
        <f>_xlfn.XLOOKUP($B$4,A688:A715,H688:H715,"")</f>
        <v/>
      </c>
    </row>
    <row r="690" spans="1:14" x14ac:dyDescent="0.25">
      <c r="A690" s="28" t="str">
        <f>_xlfn.XLOOKUP(P!C690,'Banco de Dados'!$B$3:$B$274,'Banco de Dados'!$K$3:$K$274,"")</f>
        <v/>
      </c>
      <c r="B690" s="2">
        <v>0</v>
      </c>
      <c r="C690" s="2">
        <v>0</v>
      </c>
      <c r="D690" s="2">
        <v>0</v>
      </c>
      <c r="E690" s="2">
        <v>0</v>
      </c>
      <c r="F690" s="32" t="e">
        <f t="shared" si="61"/>
        <v>#DIV/0!</v>
      </c>
      <c r="G690" s="3" t="e">
        <f t="shared" si="60"/>
        <v>#VALUE!</v>
      </c>
      <c r="H690" s="3" t="e">
        <f t="shared" si="60"/>
        <v>#VALUE!</v>
      </c>
      <c r="J690" s="7"/>
    </row>
    <row r="691" spans="1:14" ht="15.75" x14ac:dyDescent="0.25">
      <c r="A691" s="28" t="str">
        <f>_xlfn.XLOOKUP(P!C691,'Banco de Dados'!$B$3:$B$274,'Banco de Dados'!$K$3:$K$274,"")</f>
        <v/>
      </c>
      <c r="B691" s="2">
        <v>0</v>
      </c>
      <c r="C691" s="2">
        <v>0</v>
      </c>
      <c r="D691" s="2">
        <v>0</v>
      </c>
      <c r="E691" s="2">
        <v>0</v>
      </c>
      <c r="F691" s="32" t="e">
        <f t="shared" si="61"/>
        <v>#DIV/0!</v>
      </c>
      <c r="G691" s="3" t="e">
        <f t="shared" si="60"/>
        <v>#VALUE!</v>
      </c>
      <c r="H691" s="3" t="e">
        <f t="shared" si="60"/>
        <v>#VALUE!</v>
      </c>
      <c r="K691" s="165" t="s">
        <v>67</v>
      </c>
      <c r="L691" s="166"/>
      <c r="M691" s="167"/>
      <c r="N691"/>
    </row>
    <row r="692" spans="1:14" x14ac:dyDescent="0.25">
      <c r="A692" s="28" t="str">
        <f>_xlfn.XLOOKUP(P!C692,'Banco de Dados'!$B$3:$B$274,'Banco de Dados'!$K$3:$K$274,"")</f>
        <v/>
      </c>
      <c r="B692" s="2">
        <v>0</v>
      </c>
      <c r="C692" s="2">
        <v>0</v>
      </c>
      <c r="D692" s="2">
        <v>0</v>
      </c>
      <c r="E692" s="2">
        <v>0</v>
      </c>
      <c r="F692" s="32" t="e">
        <f t="shared" si="61"/>
        <v>#DIV/0!</v>
      </c>
      <c r="G692" s="3" t="e">
        <f t="shared" si="60"/>
        <v>#VALUE!</v>
      </c>
      <c r="H692" s="3" t="e">
        <f t="shared" si="60"/>
        <v>#VALUE!</v>
      </c>
      <c r="J692" s="7"/>
      <c r="K692" s="104" t="s">
        <v>240</v>
      </c>
      <c r="L692" s="39"/>
      <c r="M692" s="106" t="s">
        <v>209</v>
      </c>
    </row>
    <row r="693" spans="1:14" x14ac:dyDescent="0.25">
      <c r="A693" s="28" t="str">
        <f>_xlfn.XLOOKUP(P!C693,'Banco de Dados'!$B$3:$B$274,'Banco de Dados'!$K$3:$K$274,"")</f>
        <v/>
      </c>
      <c r="B693" s="2">
        <v>0</v>
      </c>
      <c r="C693" s="2">
        <v>0</v>
      </c>
      <c r="D693" s="2">
        <v>0</v>
      </c>
      <c r="E693" s="2">
        <v>0</v>
      </c>
      <c r="F693" s="32" t="e">
        <f t="shared" si="61"/>
        <v>#DIV/0!</v>
      </c>
      <c r="G693" s="3" t="e">
        <f t="shared" si="60"/>
        <v>#VALUE!</v>
      </c>
      <c r="H693" s="3" t="e">
        <f t="shared" si="60"/>
        <v>#VALUE!</v>
      </c>
      <c r="J693" s="58" t="s">
        <v>38</v>
      </c>
      <c r="K693" s="59">
        <f>$L$9</f>
        <v>246.3</v>
      </c>
      <c r="L693" s="60"/>
      <c r="M693" s="61">
        <f>$M$11</f>
        <v>6728</v>
      </c>
      <c r="N693" s="60"/>
    </row>
    <row r="694" spans="1:14" x14ac:dyDescent="0.25">
      <c r="A694" s="28" t="str">
        <f>_xlfn.XLOOKUP(P!C694,'Banco de Dados'!$B$3:$B$274,'Banco de Dados'!$K$3:$K$274,"")</f>
        <v/>
      </c>
      <c r="B694" s="2">
        <v>0</v>
      </c>
      <c r="C694" s="2">
        <v>0</v>
      </c>
      <c r="D694" s="2">
        <v>0</v>
      </c>
      <c r="E694" s="2">
        <v>0</v>
      </c>
      <c r="F694" s="32" t="e">
        <f t="shared" si="61"/>
        <v>#DIV/0!</v>
      </c>
      <c r="G694" s="3" t="e">
        <f t="shared" si="60"/>
        <v>#VALUE!</v>
      </c>
      <c r="H694" s="3" t="e">
        <f t="shared" si="60"/>
        <v>#VALUE!</v>
      </c>
      <c r="J694" s="2"/>
      <c r="K694" s="18"/>
      <c r="L694" s="2" t="s">
        <v>70</v>
      </c>
      <c r="M694" s="19"/>
    </row>
    <row r="695" spans="1:14" x14ac:dyDescent="0.25">
      <c r="A695" s="28" t="str">
        <f>_xlfn.XLOOKUP(P!C695,'Banco de Dados'!$B$3:$B$274,'Banco de Dados'!$K$3:$K$274,"")</f>
        <v/>
      </c>
      <c r="B695" s="2">
        <v>0</v>
      </c>
      <c r="C695" s="2">
        <v>0</v>
      </c>
      <c r="D695" s="2">
        <v>0</v>
      </c>
      <c r="E695" s="2">
        <v>0</v>
      </c>
      <c r="F695" s="32" t="e">
        <f t="shared" si="61"/>
        <v>#DIV/0!</v>
      </c>
      <c r="G695" s="3" t="e">
        <f t="shared" si="60"/>
        <v>#VALUE!</v>
      </c>
      <c r="H695" s="3" t="e">
        <f t="shared" si="60"/>
        <v>#VALUE!</v>
      </c>
      <c r="J695" s="58" t="s">
        <v>69</v>
      </c>
      <c r="K695" s="62" t="s">
        <v>71</v>
      </c>
      <c r="L695" s="63"/>
      <c r="M695" s="64" t="str">
        <f>K689</f>
        <v/>
      </c>
      <c r="N695" s="60"/>
    </row>
    <row r="696" spans="1:14" x14ac:dyDescent="0.25">
      <c r="A696" s="28" t="str">
        <f>_xlfn.XLOOKUP(P!C696,'Banco de Dados'!$B$3:$B$274,'Banco de Dados'!$K$3:$K$274,"")</f>
        <v/>
      </c>
      <c r="B696" s="2">
        <v>0</v>
      </c>
      <c r="C696" s="2">
        <v>0</v>
      </c>
      <c r="D696" s="2">
        <v>0</v>
      </c>
      <c r="E696" s="2">
        <v>0</v>
      </c>
      <c r="F696" s="32" t="e">
        <f t="shared" si="61"/>
        <v>#DIV/0!</v>
      </c>
      <c r="G696" s="3" t="e">
        <f t="shared" si="60"/>
        <v>#VALUE!</v>
      </c>
      <c r="H696" s="3" t="e">
        <f t="shared" si="60"/>
        <v>#VALUE!</v>
      </c>
      <c r="J696" s="7"/>
    </row>
    <row r="697" spans="1:14" ht="15.75" x14ac:dyDescent="0.25">
      <c r="A697" s="28" t="str">
        <f>_xlfn.XLOOKUP(P!C697,'Banco de Dados'!$B$3:$B$274,'Banco de Dados'!$K$3:$K$274,"")</f>
        <v/>
      </c>
      <c r="B697" s="2">
        <v>0</v>
      </c>
      <c r="C697" s="2">
        <v>0</v>
      </c>
      <c r="D697" s="2">
        <v>0</v>
      </c>
      <c r="E697" s="2">
        <v>0</v>
      </c>
      <c r="F697" s="32" t="e">
        <f t="shared" si="61"/>
        <v>#DIV/0!</v>
      </c>
      <c r="G697" s="3" t="e">
        <f t="shared" si="60"/>
        <v>#VALUE!</v>
      </c>
      <c r="H697" s="3" t="e">
        <f t="shared" si="60"/>
        <v>#VALUE!</v>
      </c>
      <c r="J697" s="7"/>
      <c r="K697" s="165" t="s">
        <v>218</v>
      </c>
      <c r="L697" s="166"/>
      <c r="M697" s="167"/>
    </row>
    <row r="698" spans="1:14" x14ac:dyDescent="0.25">
      <c r="A698" s="28" t="str">
        <f>_xlfn.XLOOKUP(P!C698,'Banco de Dados'!$B$3:$B$274,'Banco de Dados'!$K$3:$K$274,"")</f>
        <v/>
      </c>
      <c r="B698" s="2">
        <v>0</v>
      </c>
      <c r="C698" s="2">
        <v>0</v>
      </c>
      <c r="D698" s="2">
        <v>0</v>
      </c>
      <c r="E698" s="2">
        <v>0</v>
      </c>
      <c r="F698" s="32" t="e">
        <f t="shared" si="61"/>
        <v>#DIV/0!</v>
      </c>
      <c r="G698" s="3" t="e">
        <f t="shared" si="60"/>
        <v>#VALUE!</v>
      </c>
      <c r="H698" s="3" t="e">
        <f t="shared" si="60"/>
        <v>#VALUE!</v>
      </c>
      <c r="J698" s="7"/>
      <c r="K698" s="104" t="s">
        <v>236</v>
      </c>
      <c r="L698" s="108" t="str">
        <f>K689</f>
        <v/>
      </c>
      <c r="M698" s="109" t="str">
        <f>M689</f>
        <v/>
      </c>
    </row>
    <row r="699" spans="1:14" x14ac:dyDescent="0.25">
      <c r="A699" s="28" t="str">
        <f>_xlfn.XLOOKUP(P!C699,'Banco de Dados'!$B$3:$B$274,'Banco de Dados'!$K$3:$K$274,"")</f>
        <v/>
      </c>
      <c r="B699" s="2">
        <v>0</v>
      </c>
      <c r="C699" s="2">
        <v>0</v>
      </c>
      <c r="D699" s="2">
        <v>0</v>
      </c>
      <c r="E699" s="2">
        <v>0</v>
      </c>
      <c r="F699" s="32" t="e">
        <f t="shared" si="61"/>
        <v>#DIV/0!</v>
      </c>
      <c r="G699" s="3" t="e">
        <f t="shared" si="60"/>
        <v>#VALUE!</v>
      </c>
      <c r="H699" s="3" t="e">
        <f t="shared" si="60"/>
        <v>#VALUE!</v>
      </c>
      <c r="J699" s="7"/>
      <c r="K699" s="104" t="s">
        <v>237</v>
      </c>
      <c r="L699" s="105">
        <f>$L$9</f>
        <v>246.3</v>
      </c>
      <c r="M699" s="106">
        <f>$L$10</f>
        <v>7.1</v>
      </c>
    </row>
    <row r="700" spans="1:14" x14ac:dyDescent="0.25">
      <c r="A700" s="28" t="str">
        <f>_xlfn.XLOOKUP(P!C700,'Banco de Dados'!$B$3:$B$274,'Banco de Dados'!$K$3:$K$274,"")</f>
        <v/>
      </c>
      <c r="B700" s="2">
        <v>0</v>
      </c>
      <c r="C700" s="2">
        <v>0</v>
      </c>
      <c r="D700" s="2">
        <v>0</v>
      </c>
      <c r="E700" s="2">
        <v>0</v>
      </c>
      <c r="F700" s="32" t="e">
        <f t="shared" si="61"/>
        <v>#DIV/0!</v>
      </c>
      <c r="G700" s="3" t="e">
        <f t="shared" si="60"/>
        <v>#VALUE!</v>
      </c>
      <c r="H700" s="3" t="e">
        <f t="shared" si="60"/>
        <v>#VALUE!</v>
      </c>
      <c r="J700" s="7"/>
      <c r="K700" s="104" t="s">
        <v>238</v>
      </c>
      <c r="L700" s="105">
        <f>$M$11</f>
        <v>6728</v>
      </c>
      <c r="M700" s="106">
        <f>$M$12</f>
        <v>153</v>
      </c>
    </row>
    <row r="701" spans="1:14" x14ac:dyDescent="0.25">
      <c r="A701" s="28" t="str">
        <f>_xlfn.XLOOKUP(P!C701,'Banco de Dados'!$B$3:$B$274,'Banco de Dados'!$K$3:$K$274,"")</f>
        <v/>
      </c>
      <c r="B701" s="2">
        <v>0</v>
      </c>
      <c r="C701" s="2">
        <v>0</v>
      </c>
      <c r="D701" s="2">
        <v>0</v>
      </c>
      <c r="E701" s="2">
        <v>0</v>
      </c>
      <c r="F701" s="32" t="e">
        <f t="shared" si="61"/>
        <v>#DIV/0!</v>
      </c>
      <c r="G701" s="3" t="e">
        <f t="shared" si="60"/>
        <v>#VALUE!</v>
      </c>
      <c r="H701" s="3" t="e">
        <f t="shared" si="60"/>
        <v>#VALUE!</v>
      </c>
      <c r="J701" s="7"/>
      <c r="K701" s="69" t="s">
        <v>217</v>
      </c>
      <c r="L701" s="110" t="e">
        <f>SQRT(((M698/L698)^2)+((M699/L699)^2)+((M700/L700)^2))</f>
        <v>#VALUE!</v>
      </c>
      <c r="M701" s="71" t="str">
        <f>M710</f>
        <v>mg/kg</v>
      </c>
    </row>
    <row r="702" spans="1:14" x14ac:dyDescent="0.25">
      <c r="A702" s="28" t="str">
        <f>_xlfn.XLOOKUP(P!C702,'Banco de Dados'!$B$3:$B$274,'Banco de Dados'!$K$3:$K$274,"")</f>
        <v/>
      </c>
      <c r="B702" s="2">
        <v>0</v>
      </c>
      <c r="C702" s="2">
        <v>0</v>
      </c>
      <c r="D702" s="2">
        <v>0</v>
      </c>
      <c r="E702" s="2">
        <v>0</v>
      </c>
      <c r="F702" s="32" t="e">
        <f t="shared" si="61"/>
        <v>#DIV/0!</v>
      </c>
      <c r="G702" s="3" t="e">
        <f t="shared" si="60"/>
        <v>#VALUE!</v>
      </c>
      <c r="H702" s="3" t="e">
        <f t="shared" si="60"/>
        <v>#VALUE!</v>
      </c>
      <c r="J702" s="7"/>
    </row>
    <row r="703" spans="1:14" x14ac:dyDescent="0.25">
      <c r="A703" s="28" t="str">
        <f>_xlfn.XLOOKUP(P!C703,'Banco de Dados'!$B$3:$B$274,'Banco de Dados'!$K$3:$K$274,"")</f>
        <v/>
      </c>
      <c r="B703" s="2">
        <v>0</v>
      </c>
      <c r="C703" s="2">
        <v>0</v>
      </c>
      <c r="D703" s="2">
        <v>0</v>
      </c>
      <c r="E703" s="2">
        <v>0</v>
      </c>
      <c r="F703" s="32" t="e">
        <f t="shared" si="61"/>
        <v>#DIV/0!</v>
      </c>
      <c r="G703" s="3" t="e">
        <f t="shared" si="60"/>
        <v>#VALUE!</v>
      </c>
      <c r="H703" s="3" t="e">
        <f t="shared" si="60"/>
        <v>#VALUE!</v>
      </c>
      <c r="J703" s="7"/>
    </row>
    <row r="704" spans="1:14" x14ac:dyDescent="0.25">
      <c r="A704" s="28" t="str">
        <f>_xlfn.XLOOKUP(P!C704,'Banco de Dados'!$B$3:$B$274,'Banco de Dados'!$K$3:$K$274,"")</f>
        <v/>
      </c>
      <c r="B704" s="2">
        <v>0</v>
      </c>
      <c r="C704" s="2">
        <v>0</v>
      </c>
      <c r="D704" s="2">
        <v>0</v>
      </c>
      <c r="E704" s="2">
        <v>0</v>
      </c>
      <c r="F704" s="32" t="e">
        <f t="shared" si="61"/>
        <v>#DIV/0!</v>
      </c>
      <c r="G704" s="3" t="e">
        <f t="shared" si="60"/>
        <v>#VALUE!</v>
      </c>
      <c r="H704" s="3" t="e">
        <f t="shared" si="60"/>
        <v>#VALUE!</v>
      </c>
      <c r="J704" s="7"/>
    </row>
    <row r="705" spans="1:14" x14ac:dyDescent="0.25">
      <c r="A705" s="28" t="str">
        <f>_xlfn.XLOOKUP(P!C705,'Banco de Dados'!$B$3:$B$274,'Banco de Dados'!$K$3:$K$274,"")</f>
        <v/>
      </c>
      <c r="B705" s="2">
        <v>0</v>
      </c>
      <c r="C705" s="2">
        <v>0</v>
      </c>
      <c r="D705" s="2">
        <v>0</v>
      </c>
      <c r="E705" s="2">
        <v>0</v>
      </c>
      <c r="F705" s="32" t="e">
        <f t="shared" si="61"/>
        <v>#DIV/0!</v>
      </c>
      <c r="G705" s="3" t="e">
        <f t="shared" si="60"/>
        <v>#VALUE!</v>
      </c>
      <c r="H705" s="3" t="e">
        <f t="shared" si="60"/>
        <v>#VALUE!</v>
      </c>
      <c r="J705" s="7"/>
    </row>
    <row r="706" spans="1:14" x14ac:dyDescent="0.25">
      <c r="A706" s="28" t="str">
        <f>_xlfn.XLOOKUP(P!C706,'Banco de Dados'!$B$3:$B$274,'Banco de Dados'!$K$3:$K$274,"")</f>
        <v/>
      </c>
      <c r="B706" s="2">
        <v>0</v>
      </c>
      <c r="C706" s="2">
        <v>0</v>
      </c>
      <c r="D706" s="2">
        <v>0</v>
      </c>
      <c r="E706" s="2">
        <v>0</v>
      </c>
      <c r="F706" s="32" t="e">
        <f t="shared" si="61"/>
        <v>#DIV/0!</v>
      </c>
      <c r="G706" s="3" t="e">
        <f t="shared" si="60"/>
        <v>#VALUE!</v>
      </c>
      <c r="H706" s="3" t="e">
        <f t="shared" si="60"/>
        <v>#VALUE!</v>
      </c>
      <c r="J706" s="7"/>
    </row>
    <row r="707" spans="1:14" x14ac:dyDescent="0.25">
      <c r="A707" s="28" t="str">
        <f>_xlfn.XLOOKUP(P!C707,'Banco de Dados'!$B$3:$B$274,'Banco de Dados'!$K$3:$K$274,"")</f>
        <v/>
      </c>
      <c r="B707" s="2">
        <v>0</v>
      </c>
      <c r="C707" s="2">
        <v>0</v>
      </c>
      <c r="D707" s="2">
        <v>0</v>
      </c>
      <c r="E707" s="2">
        <v>0</v>
      </c>
      <c r="F707" s="32" t="e">
        <f t="shared" si="61"/>
        <v>#DIV/0!</v>
      </c>
      <c r="G707" s="3" t="e">
        <f t="shared" si="60"/>
        <v>#VALUE!</v>
      </c>
      <c r="H707" s="3" t="e">
        <f t="shared" si="60"/>
        <v>#VALUE!</v>
      </c>
      <c r="J707" s="7"/>
    </row>
    <row r="708" spans="1:14" x14ac:dyDescent="0.25">
      <c r="A708" s="28" t="str">
        <f>_xlfn.XLOOKUP(P!C708,'Banco de Dados'!$B$3:$B$274,'Banco de Dados'!$K$3:$K$274,"")</f>
        <v/>
      </c>
      <c r="B708" s="2">
        <v>0</v>
      </c>
      <c r="C708" s="2">
        <v>0</v>
      </c>
      <c r="D708" s="2">
        <v>0</v>
      </c>
      <c r="E708" s="17">
        <v>0</v>
      </c>
      <c r="F708" s="32" t="e">
        <f t="shared" si="61"/>
        <v>#DIV/0!</v>
      </c>
      <c r="G708" s="3" t="e">
        <f t="shared" si="60"/>
        <v>#VALUE!</v>
      </c>
      <c r="H708" s="3" t="e">
        <f t="shared" si="60"/>
        <v>#VALUE!</v>
      </c>
      <c r="J708" s="7"/>
    </row>
    <row r="709" spans="1:14" ht="15.75" x14ac:dyDescent="0.25">
      <c r="A709" s="28" t="str">
        <f>_xlfn.XLOOKUP(P!C709,'Banco de Dados'!$B$3:$B$274,'Banco de Dados'!$K$3:$K$274,"")</f>
        <v/>
      </c>
      <c r="B709" s="2">
        <v>0</v>
      </c>
      <c r="C709" s="2">
        <v>0</v>
      </c>
      <c r="D709" s="2">
        <v>0</v>
      </c>
      <c r="E709" s="2">
        <v>0</v>
      </c>
      <c r="F709" s="32" t="e">
        <f t="shared" si="61"/>
        <v>#DIV/0!</v>
      </c>
      <c r="G709" s="3" t="e">
        <f t="shared" si="60"/>
        <v>#VALUE!</v>
      </c>
      <c r="H709" s="3" t="e">
        <f t="shared" si="60"/>
        <v>#VALUE!</v>
      </c>
      <c r="J709" s="7"/>
      <c r="K709" s="101" t="s">
        <v>216</v>
      </c>
      <c r="L709" s="102">
        <f>K687</f>
        <v>0</v>
      </c>
      <c r="M709" s="103" t="str">
        <f>M687</f>
        <v>Manganês</v>
      </c>
    </row>
    <row r="710" spans="1:14" x14ac:dyDescent="0.25">
      <c r="A710" s="28" t="str">
        <f>_xlfn.XLOOKUP(P!C710,'Banco de Dados'!$B$3:$B$274,'Banco de Dados'!$K$3:$K$274,"")</f>
        <v/>
      </c>
      <c r="B710" s="2">
        <v>0</v>
      </c>
      <c r="C710" s="2">
        <v>0</v>
      </c>
      <c r="D710" s="2">
        <v>0</v>
      </c>
      <c r="E710" s="2">
        <v>0</v>
      </c>
      <c r="F710" s="32" t="e">
        <f t="shared" si="61"/>
        <v>#DIV/0!</v>
      </c>
      <c r="G710" s="3" t="e">
        <f t="shared" si="60"/>
        <v>#VALUE!</v>
      </c>
      <c r="H710" s="3" t="e">
        <f t="shared" si="60"/>
        <v>#VALUE!</v>
      </c>
      <c r="J710" s="7"/>
      <c r="K710" s="68" t="s">
        <v>68</v>
      </c>
      <c r="L710" s="29" t="e">
        <f>(K693*M695)/M693</f>
        <v>#VALUE!</v>
      </c>
      <c r="M710" s="66" t="str">
        <f>$M$9</f>
        <v>mg/kg</v>
      </c>
    </row>
    <row r="711" spans="1:14" x14ac:dyDescent="0.25">
      <c r="A711" s="28" t="str">
        <f>_xlfn.XLOOKUP(P!C711,'Banco de Dados'!$B$3:$B$274,'Banco de Dados'!$K$3:$K$274,"")</f>
        <v/>
      </c>
      <c r="B711" s="2">
        <v>0</v>
      </c>
      <c r="C711" s="2">
        <v>0</v>
      </c>
      <c r="D711" s="2">
        <v>0</v>
      </c>
      <c r="E711" s="2">
        <v>0</v>
      </c>
      <c r="F711" s="32" t="e">
        <f t="shared" si="61"/>
        <v>#DIV/0!</v>
      </c>
      <c r="G711" s="3" t="e">
        <f t="shared" si="60"/>
        <v>#VALUE!</v>
      </c>
      <c r="H711" s="3" t="e">
        <f t="shared" si="60"/>
        <v>#VALUE!</v>
      </c>
      <c r="J711" s="7"/>
      <c r="K711" s="111" t="s">
        <v>246</v>
      </c>
      <c r="L711" s="126" t="e">
        <f>SQRT(((M698/L698)^2)+((M699/L699)^2)+((M700/L700)^2))</f>
        <v>#VALUE!</v>
      </c>
      <c r="M711" s="66"/>
    </row>
    <row r="712" spans="1:14" x14ac:dyDescent="0.25">
      <c r="A712" s="28" t="str">
        <f>_xlfn.XLOOKUP(P!C712,'Banco de Dados'!$B$3:$B$274,'Banco de Dados'!$K$3:$K$274,"")</f>
        <v/>
      </c>
      <c r="B712" s="2">
        <v>0</v>
      </c>
      <c r="C712" s="2">
        <v>0</v>
      </c>
      <c r="D712" s="2">
        <v>0</v>
      </c>
      <c r="E712" s="2">
        <v>0</v>
      </c>
      <c r="F712" s="32" t="e">
        <f t="shared" si="61"/>
        <v>#DIV/0!</v>
      </c>
      <c r="G712" s="3" t="e">
        <f t="shared" si="60"/>
        <v>#VALUE!</v>
      </c>
      <c r="H712" s="3" t="e">
        <f t="shared" si="60"/>
        <v>#VALUE!</v>
      </c>
      <c r="J712" s="7"/>
      <c r="K712" s="69" t="s">
        <v>247</v>
      </c>
      <c r="L712" s="127" t="e">
        <f>L711*L710</f>
        <v>#VALUE!</v>
      </c>
      <c r="M712" s="71" t="str">
        <f>$M$9</f>
        <v>mg/kg</v>
      </c>
    </row>
    <row r="713" spans="1:14" x14ac:dyDescent="0.25">
      <c r="A713" s="28" t="str">
        <f>_xlfn.XLOOKUP(P!C713,'Banco de Dados'!$B$3:$B$274,'Banco de Dados'!$K$3:$K$274,"")</f>
        <v/>
      </c>
      <c r="B713" s="2">
        <v>0</v>
      </c>
      <c r="C713" s="2">
        <v>0</v>
      </c>
      <c r="D713" s="2">
        <v>0</v>
      </c>
      <c r="E713" s="2">
        <v>0</v>
      </c>
      <c r="F713" s="32" t="e">
        <f t="shared" si="61"/>
        <v>#DIV/0!</v>
      </c>
      <c r="G713" s="3" t="e">
        <f t="shared" si="60"/>
        <v>#VALUE!</v>
      </c>
      <c r="H713" s="3" t="e">
        <f t="shared" si="60"/>
        <v>#VALUE!</v>
      </c>
      <c r="J713" s="7"/>
      <c r="K713" s="123"/>
      <c r="L713" s="124"/>
    </row>
    <row r="714" spans="1:14" x14ac:dyDescent="0.25">
      <c r="A714" s="28" t="str">
        <f>_xlfn.XLOOKUP(P!C714,'Banco de Dados'!$B$3:$B$274,'Banco de Dados'!$K$3:$K$274,"")</f>
        <v/>
      </c>
      <c r="B714" s="2">
        <v>0</v>
      </c>
      <c r="C714" s="2">
        <v>0</v>
      </c>
      <c r="D714" s="2">
        <v>0</v>
      </c>
      <c r="E714" s="2">
        <v>0</v>
      </c>
      <c r="F714" s="32" t="e">
        <f t="shared" si="61"/>
        <v>#DIV/0!</v>
      </c>
      <c r="G714" s="3" t="e">
        <f t="shared" si="60"/>
        <v>#VALUE!</v>
      </c>
      <c r="H714" s="3" t="e">
        <f t="shared" si="60"/>
        <v>#VALUE!</v>
      </c>
      <c r="J714" s="7"/>
    </row>
    <row r="715" spans="1:14" x14ac:dyDescent="0.25">
      <c r="A715" s="28" t="str">
        <f>_xlfn.XLOOKUP(P!C715,'Banco de Dados'!$B$3:$B$274,'Banco de Dados'!$K$3:$K$274,"")</f>
        <v/>
      </c>
      <c r="B715" s="2">
        <v>0</v>
      </c>
      <c r="C715" s="2">
        <v>0</v>
      </c>
      <c r="D715" s="2">
        <v>0</v>
      </c>
      <c r="E715" s="2">
        <v>0</v>
      </c>
      <c r="F715" s="32" t="e">
        <f t="shared" si="61"/>
        <v>#DIV/0!</v>
      </c>
      <c r="G715" s="3" t="e">
        <f t="shared" si="60"/>
        <v>#VALUE!</v>
      </c>
      <c r="H715" s="3" t="e">
        <f t="shared" si="60"/>
        <v>#VALUE!</v>
      </c>
      <c r="J715" s="7"/>
    </row>
    <row r="716" spans="1:14" x14ac:dyDescent="0.25">
      <c r="A716" s="28" t="str">
        <f>_xlfn.XLOOKUP(P!C716,'Banco de Dados'!$B$3:$B$274,'Banco de Dados'!$K$3:$K$274,"")</f>
        <v/>
      </c>
      <c r="B716" s="2">
        <v>0</v>
      </c>
      <c r="C716" s="2">
        <v>0</v>
      </c>
      <c r="D716" s="2">
        <v>0</v>
      </c>
      <c r="E716" s="2">
        <v>0</v>
      </c>
      <c r="F716" s="32" t="e">
        <f t="shared" si="61"/>
        <v>#DIV/0!</v>
      </c>
      <c r="G716" s="3" t="e">
        <f t="shared" ref="G716:H718" si="62">D716*$E$686</f>
        <v>#VALUE!</v>
      </c>
      <c r="H716" s="3" t="e">
        <f t="shared" si="62"/>
        <v>#VALUE!</v>
      </c>
      <c r="J716" s="7"/>
    </row>
    <row r="717" spans="1:14" x14ac:dyDescent="0.25">
      <c r="A717" s="28" t="str">
        <f>_xlfn.XLOOKUP(P!C717,'Banco de Dados'!$B$3:$B$274,'Banco de Dados'!$K$3:$K$274,"")</f>
        <v/>
      </c>
      <c r="B717" s="2">
        <v>0</v>
      </c>
      <c r="C717" s="2">
        <v>0</v>
      </c>
      <c r="D717" s="2">
        <v>0</v>
      </c>
      <c r="E717" s="2">
        <v>0</v>
      </c>
      <c r="F717" s="32" t="e">
        <f t="shared" si="61"/>
        <v>#DIV/0!</v>
      </c>
      <c r="G717" s="3" t="e">
        <f t="shared" si="62"/>
        <v>#VALUE!</v>
      </c>
      <c r="H717" s="3" t="e">
        <f t="shared" si="62"/>
        <v>#VALUE!</v>
      </c>
      <c r="J717" s="7"/>
    </row>
    <row r="718" spans="1:14" x14ac:dyDescent="0.25">
      <c r="A718" s="28" t="str">
        <f>_xlfn.XLOOKUP(P!C718,'Banco de Dados'!$B$3:$B$274,'Banco de Dados'!$K$3:$K$274,"")</f>
        <v/>
      </c>
      <c r="B718" s="2">
        <v>0</v>
      </c>
      <c r="C718" s="2">
        <v>0</v>
      </c>
      <c r="D718" s="2">
        <v>0</v>
      </c>
      <c r="E718" s="2">
        <v>0</v>
      </c>
      <c r="F718" s="32" t="e">
        <f t="shared" si="61"/>
        <v>#DIV/0!</v>
      </c>
      <c r="G718" s="3" t="e">
        <f t="shared" si="62"/>
        <v>#VALUE!</v>
      </c>
      <c r="H718" s="3" t="e">
        <f t="shared" si="62"/>
        <v>#VALUE!</v>
      </c>
      <c r="J718" s="7"/>
    </row>
    <row r="719" spans="1:14" x14ac:dyDescent="0.25">
      <c r="A719" s="21"/>
      <c r="B719" s="21"/>
      <c r="C719" s="21"/>
      <c r="D719" s="21"/>
      <c r="E719" s="21"/>
      <c r="F719" s="77"/>
      <c r="G719" s="21"/>
      <c r="H719" s="21"/>
      <c r="J719" s="21"/>
      <c r="K719" s="21"/>
      <c r="L719" s="21"/>
      <c r="M719" s="21"/>
      <c r="N719" s="21"/>
    </row>
    <row r="720" spans="1:14" ht="15.75" x14ac:dyDescent="0.25">
      <c r="A720" s="36">
        <f>'Nome das Amostras'!A25</f>
        <v>0</v>
      </c>
      <c r="B720" s="164" t="e">
        <f>VLOOKUP(A720,'Nome das Amostras'!$A$3:$D$28,2,FALSE)</f>
        <v>#N/A</v>
      </c>
      <c r="C720" s="164"/>
      <c r="D720" s="51" t="s">
        <v>65</v>
      </c>
      <c r="E720" s="52" t="e">
        <f>'Banco de Dados'!$O$13/'Banco de Dados'!FF13</f>
        <v>#VALUE!</v>
      </c>
      <c r="F720" s="74"/>
      <c r="G720" s="3"/>
      <c r="H720" s="3"/>
      <c r="J720" s="7"/>
    </row>
    <row r="721" spans="1:14" ht="15.75" x14ac:dyDescent="0.25">
      <c r="A721" s="107" t="s">
        <v>1</v>
      </c>
      <c r="B721" s="107" t="s">
        <v>0</v>
      </c>
      <c r="C721" s="107" t="s">
        <v>212</v>
      </c>
      <c r="D721" s="107" t="s">
        <v>209</v>
      </c>
      <c r="E721" s="107" t="s">
        <v>213</v>
      </c>
      <c r="F721" s="76" t="s">
        <v>219</v>
      </c>
      <c r="G721" s="54" t="s">
        <v>140</v>
      </c>
      <c r="H721" s="54" t="s">
        <v>66</v>
      </c>
      <c r="J721" s="7"/>
      <c r="K721" s="72">
        <f>A720</f>
        <v>0</v>
      </c>
      <c r="L721" s="55" t="s">
        <v>215</v>
      </c>
      <c r="M721" s="41" t="str">
        <f>$A$1</f>
        <v>Manganês</v>
      </c>
      <c r="N721" s="3"/>
    </row>
    <row r="722" spans="1:14" x14ac:dyDescent="0.25">
      <c r="A722" s="28" t="str">
        <f>_xlfn.XLOOKUP(P!C722,'Banco de Dados'!$B$3:$B$274,'Banco de Dados'!$K$3:$K$274,"")</f>
        <v/>
      </c>
      <c r="B722" s="2" cm="1">
        <f t="array" ref="B722:E752">Dados!FB5:FE35</f>
        <v>0</v>
      </c>
      <c r="C722" s="2">
        <v>0</v>
      </c>
      <c r="D722" s="2">
        <v>0</v>
      </c>
      <c r="E722" s="2">
        <v>0</v>
      </c>
      <c r="F722" s="32" t="e">
        <f>(E722*100)/D722</f>
        <v>#DIV/0!</v>
      </c>
      <c r="G722" s="3" t="e">
        <f t="shared" ref="G722:H749" si="63">D722*$E$720</f>
        <v>#VALUE!</v>
      </c>
      <c r="H722" s="3" t="e">
        <f t="shared" si="63"/>
        <v>#VALUE!</v>
      </c>
      <c r="J722" s="7"/>
      <c r="K722" s="5" t="s">
        <v>210</v>
      </c>
      <c r="L722" s="5"/>
      <c r="M722" s="5" t="s">
        <v>211</v>
      </c>
    </row>
    <row r="723" spans="1:14" x14ac:dyDescent="0.25">
      <c r="A723" s="28" t="str">
        <f>_xlfn.XLOOKUP(P!C723,'Banco de Dados'!$B$3:$B$274,'Banco de Dados'!$K$3:$K$274,"")</f>
        <v/>
      </c>
      <c r="B723" s="2">
        <v>0</v>
      </c>
      <c r="C723" s="2">
        <v>0</v>
      </c>
      <c r="D723" s="2">
        <v>0</v>
      </c>
      <c r="E723" s="2">
        <v>0</v>
      </c>
      <c r="F723" s="32" t="e">
        <f t="shared" ref="F723:F752" si="64">(E723*100)/D723</f>
        <v>#DIV/0!</v>
      </c>
      <c r="G723" s="3" t="e">
        <f t="shared" si="63"/>
        <v>#VALUE!</v>
      </c>
      <c r="H723" s="3" t="e">
        <f t="shared" si="63"/>
        <v>#VALUE!</v>
      </c>
      <c r="J723" s="7"/>
      <c r="K723" s="6" t="str">
        <f>_xlfn.XLOOKUP($B$4,A722:A749,G722:G749,"")</f>
        <v/>
      </c>
      <c r="L723" s="6"/>
      <c r="M723" s="6" t="str">
        <f>_xlfn.XLOOKUP($B$4,A722:A749,H722:H749,"")</f>
        <v/>
      </c>
    </row>
    <row r="724" spans="1:14" x14ac:dyDescent="0.25">
      <c r="A724" s="28" t="str">
        <f>_xlfn.XLOOKUP(P!C724,'Banco de Dados'!$B$3:$B$274,'Banco de Dados'!$K$3:$K$274,"")</f>
        <v/>
      </c>
      <c r="B724" s="2">
        <v>0</v>
      </c>
      <c r="C724" s="2">
        <v>0</v>
      </c>
      <c r="D724" s="2">
        <v>0</v>
      </c>
      <c r="E724" s="2">
        <v>0</v>
      </c>
      <c r="F724" s="32" t="e">
        <f t="shared" si="64"/>
        <v>#DIV/0!</v>
      </c>
      <c r="G724" s="3" t="e">
        <f t="shared" si="63"/>
        <v>#VALUE!</v>
      </c>
      <c r="H724" s="3" t="e">
        <f t="shared" si="63"/>
        <v>#VALUE!</v>
      </c>
      <c r="J724" s="7"/>
    </row>
    <row r="725" spans="1:14" ht="15.75" x14ac:dyDescent="0.25">
      <c r="A725" s="28" t="str">
        <f>_xlfn.XLOOKUP(P!C725,'Banco de Dados'!$B$3:$B$274,'Banco de Dados'!$K$3:$K$274,"")</f>
        <v/>
      </c>
      <c r="B725" s="2">
        <v>0</v>
      </c>
      <c r="C725" s="2">
        <v>0</v>
      </c>
      <c r="D725" s="2">
        <v>0</v>
      </c>
      <c r="E725" s="2">
        <v>0</v>
      </c>
      <c r="F725" s="32" t="e">
        <f t="shared" si="64"/>
        <v>#DIV/0!</v>
      </c>
      <c r="G725" s="3" t="e">
        <f t="shared" si="63"/>
        <v>#VALUE!</v>
      </c>
      <c r="H725" s="3" t="e">
        <f t="shared" si="63"/>
        <v>#VALUE!</v>
      </c>
      <c r="K725" s="165" t="s">
        <v>67</v>
      </c>
      <c r="L725" s="166"/>
      <c r="M725" s="167"/>
      <c r="N725"/>
    </row>
    <row r="726" spans="1:14" x14ac:dyDescent="0.25">
      <c r="A726" s="28" t="str">
        <f>_xlfn.XLOOKUP(P!C726,'Banco de Dados'!$B$3:$B$274,'Banco de Dados'!$K$3:$K$274,"")</f>
        <v/>
      </c>
      <c r="B726" s="2">
        <v>0</v>
      </c>
      <c r="C726" s="2">
        <v>0</v>
      </c>
      <c r="D726" s="2">
        <v>0</v>
      </c>
      <c r="E726" s="2">
        <v>0</v>
      </c>
      <c r="F726" s="32" t="e">
        <f t="shared" si="64"/>
        <v>#DIV/0!</v>
      </c>
      <c r="G726" s="3" t="e">
        <f t="shared" si="63"/>
        <v>#VALUE!</v>
      </c>
      <c r="H726" s="3" t="e">
        <f t="shared" si="63"/>
        <v>#VALUE!</v>
      </c>
      <c r="J726" s="7"/>
      <c r="K726" s="104" t="s">
        <v>240</v>
      </c>
      <c r="L726" s="39"/>
      <c r="M726" s="106" t="s">
        <v>209</v>
      </c>
    </row>
    <row r="727" spans="1:14" x14ac:dyDescent="0.25">
      <c r="A727" s="28" t="str">
        <f>_xlfn.XLOOKUP(P!C727,'Banco de Dados'!$B$3:$B$274,'Banco de Dados'!$K$3:$K$274,"")</f>
        <v/>
      </c>
      <c r="B727" s="2">
        <v>0</v>
      </c>
      <c r="C727" s="2">
        <v>0</v>
      </c>
      <c r="D727" s="2">
        <v>0</v>
      </c>
      <c r="E727" s="2">
        <v>0</v>
      </c>
      <c r="F727" s="32" t="e">
        <f t="shared" si="64"/>
        <v>#DIV/0!</v>
      </c>
      <c r="G727" s="3" t="e">
        <f t="shared" si="63"/>
        <v>#VALUE!</v>
      </c>
      <c r="H727" s="3" t="e">
        <f t="shared" si="63"/>
        <v>#VALUE!</v>
      </c>
      <c r="J727" s="58" t="s">
        <v>38</v>
      </c>
      <c r="K727" s="59">
        <f>$L$9</f>
        <v>246.3</v>
      </c>
      <c r="L727" s="60"/>
      <c r="M727" s="61">
        <f>$M$11</f>
        <v>6728</v>
      </c>
      <c r="N727" s="60"/>
    </row>
    <row r="728" spans="1:14" x14ac:dyDescent="0.25">
      <c r="A728" s="28" t="str">
        <f>_xlfn.XLOOKUP(P!C728,'Banco de Dados'!$B$3:$B$274,'Banco de Dados'!$K$3:$K$274,"")</f>
        <v/>
      </c>
      <c r="B728" s="2">
        <v>0</v>
      </c>
      <c r="C728" s="2">
        <v>0</v>
      </c>
      <c r="D728" s="2">
        <v>0</v>
      </c>
      <c r="E728" s="2">
        <v>0</v>
      </c>
      <c r="F728" s="32" t="e">
        <f t="shared" si="64"/>
        <v>#DIV/0!</v>
      </c>
      <c r="G728" s="3" t="e">
        <f t="shared" si="63"/>
        <v>#VALUE!</v>
      </c>
      <c r="H728" s="3" t="e">
        <f t="shared" si="63"/>
        <v>#VALUE!</v>
      </c>
      <c r="J728" s="2"/>
      <c r="K728" s="18"/>
      <c r="L728" s="2" t="s">
        <v>70</v>
      </c>
      <c r="M728" s="19"/>
    </row>
    <row r="729" spans="1:14" x14ac:dyDescent="0.25">
      <c r="A729" s="28" t="str">
        <f>_xlfn.XLOOKUP(P!C729,'Banco de Dados'!$B$3:$B$274,'Banco de Dados'!$K$3:$K$274,"")</f>
        <v/>
      </c>
      <c r="B729" s="2">
        <v>0</v>
      </c>
      <c r="C729" s="2">
        <v>0</v>
      </c>
      <c r="D729" s="2">
        <v>0</v>
      </c>
      <c r="E729" s="2">
        <v>0</v>
      </c>
      <c r="F729" s="32" t="e">
        <f t="shared" si="64"/>
        <v>#DIV/0!</v>
      </c>
      <c r="G729" s="3" t="e">
        <f t="shared" si="63"/>
        <v>#VALUE!</v>
      </c>
      <c r="H729" s="3" t="e">
        <f t="shared" si="63"/>
        <v>#VALUE!</v>
      </c>
      <c r="J729" s="58" t="s">
        <v>69</v>
      </c>
      <c r="K729" s="62" t="s">
        <v>71</v>
      </c>
      <c r="L729" s="63"/>
      <c r="M729" s="64" t="str">
        <f>K723</f>
        <v/>
      </c>
      <c r="N729" s="60"/>
    </row>
    <row r="730" spans="1:14" x14ac:dyDescent="0.25">
      <c r="A730" s="28" t="str">
        <f>_xlfn.XLOOKUP(P!C730,'Banco de Dados'!$B$3:$B$274,'Banco de Dados'!$K$3:$K$274,"")</f>
        <v/>
      </c>
      <c r="B730" s="2">
        <v>0</v>
      </c>
      <c r="C730" s="2">
        <v>0</v>
      </c>
      <c r="D730" s="2">
        <v>0</v>
      </c>
      <c r="E730" s="2">
        <v>0</v>
      </c>
      <c r="F730" s="32" t="e">
        <f t="shared" si="64"/>
        <v>#DIV/0!</v>
      </c>
      <c r="G730" s="3" t="e">
        <f t="shared" si="63"/>
        <v>#VALUE!</v>
      </c>
      <c r="H730" s="3" t="e">
        <f t="shared" si="63"/>
        <v>#VALUE!</v>
      </c>
      <c r="J730" s="7"/>
    </row>
    <row r="731" spans="1:14" ht="15.75" x14ac:dyDescent="0.25">
      <c r="A731" s="28" t="str">
        <f>_xlfn.XLOOKUP(P!C731,'Banco de Dados'!$B$3:$B$274,'Banco de Dados'!$K$3:$K$274,"")</f>
        <v/>
      </c>
      <c r="B731" s="2">
        <v>0</v>
      </c>
      <c r="C731" s="2">
        <v>0</v>
      </c>
      <c r="D731" s="2">
        <v>0</v>
      </c>
      <c r="E731" s="2">
        <v>0</v>
      </c>
      <c r="F731" s="32" t="e">
        <f t="shared" si="64"/>
        <v>#DIV/0!</v>
      </c>
      <c r="G731" s="3" t="e">
        <f t="shared" si="63"/>
        <v>#VALUE!</v>
      </c>
      <c r="H731" s="3" t="e">
        <f t="shared" si="63"/>
        <v>#VALUE!</v>
      </c>
      <c r="J731" s="7"/>
      <c r="K731" s="165" t="s">
        <v>218</v>
      </c>
      <c r="L731" s="166"/>
      <c r="M731" s="167"/>
    </row>
    <row r="732" spans="1:14" x14ac:dyDescent="0.25">
      <c r="A732" s="28" t="str">
        <f>_xlfn.XLOOKUP(P!C732,'Banco de Dados'!$B$3:$B$274,'Banco de Dados'!$K$3:$K$274,"")</f>
        <v/>
      </c>
      <c r="B732" s="2">
        <v>0</v>
      </c>
      <c r="C732" s="2">
        <v>0</v>
      </c>
      <c r="D732" s="2">
        <v>0</v>
      </c>
      <c r="E732" s="2">
        <v>0</v>
      </c>
      <c r="F732" s="32" t="e">
        <f t="shared" si="64"/>
        <v>#DIV/0!</v>
      </c>
      <c r="G732" s="3" t="e">
        <f t="shared" si="63"/>
        <v>#VALUE!</v>
      </c>
      <c r="H732" s="3" t="e">
        <f t="shared" si="63"/>
        <v>#VALUE!</v>
      </c>
      <c r="J732" s="7"/>
      <c r="K732" s="104" t="s">
        <v>236</v>
      </c>
      <c r="L732" s="108" t="str">
        <f>K723</f>
        <v/>
      </c>
      <c r="M732" s="109" t="str">
        <f>M723</f>
        <v/>
      </c>
    </row>
    <row r="733" spans="1:14" x14ac:dyDescent="0.25">
      <c r="A733" s="28" t="str">
        <f>_xlfn.XLOOKUP(P!C733,'Banco de Dados'!$B$3:$B$274,'Banco de Dados'!$K$3:$K$274,"")</f>
        <v/>
      </c>
      <c r="B733" s="2">
        <v>0</v>
      </c>
      <c r="C733" s="2">
        <v>0</v>
      </c>
      <c r="D733" s="2">
        <v>0</v>
      </c>
      <c r="E733" s="2">
        <v>0</v>
      </c>
      <c r="F733" s="32" t="e">
        <f t="shared" si="64"/>
        <v>#DIV/0!</v>
      </c>
      <c r="G733" s="3" t="e">
        <f t="shared" si="63"/>
        <v>#VALUE!</v>
      </c>
      <c r="H733" s="3" t="e">
        <f t="shared" si="63"/>
        <v>#VALUE!</v>
      </c>
      <c r="J733" s="7"/>
      <c r="K733" s="104" t="s">
        <v>237</v>
      </c>
      <c r="L733" s="105">
        <f>$L$9</f>
        <v>246.3</v>
      </c>
      <c r="M733" s="106">
        <f>$L$10</f>
        <v>7.1</v>
      </c>
    </row>
    <row r="734" spans="1:14" x14ac:dyDescent="0.25">
      <c r="A734" s="28" t="str">
        <f>_xlfn.XLOOKUP(P!C734,'Banco de Dados'!$B$3:$B$274,'Banco de Dados'!$K$3:$K$274,"")</f>
        <v/>
      </c>
      <c r="B734" s="2">
        <v>0</v>
      </c>
      <c r="C734" s="2">
        <v>0</v>
      </c>
      <c r="D734" s="2">
        <v>0</v>
      </c>
      <c r="E734" s="2">
        <v>0</v>
      </c>
      <c r="F734" s="32" t="e">
        <f t="shared" si="64"/>
        <v>#DIV/0!</v>
      </c>
      <c r="G734" s="3" t="e">
        <f t="shared" si="63"/>
        <v>#VALUE!</v>
      </c>
      <c r="H734" s="3" t="e">
        <f t="shared" si="63"/>
        <v>#VALUE!</v>
      </c>
      <c r="J734" s="7"/>
      <c r="K734" s="104" t="s">
        <v>238</v>
      </c>
      <c r="L734" s="105">
        <f>$M$11</f>
        <v>6728</v>
      </c>
      <c r="M734" s="106">
        <f>$M$12</f>
        <v>153</v>
      </c>
    </row>
    <row r="735" spans="1:14" x14ac:dyDescent="0.25">
      <c r="A735" s="28" t="str">
        <f>_xlfn.XLOOKUP(P!C735,'Banco de Dados'!$B$3:$B$274,'Banco de Dados'!$K$3:$K$274,"")</f>
        <v/>
      </c>
      <c r="B735" s="2">
        <v>0</v>
      </c>
      <c r="C735" s="2">
        <v>0</v>
      </c>
      <c r="D735" s="2">
        <v>0</v>
      </c>
      <c r="E735" s="2">
        <v>0</v>
      </c>
      <c r="F735" s="32" t="e">
        <f t="shared" si="64"/>
        <v>#DIV/0!</v>
      </c>
      <c r="G735" s="3" t="e">
        <f t="shared" si="63"/>
        <v>#VALUE!</v>
      </c>
      <c r="H735" s="3" t="e">
        <f t="shared" si="63"/>
        <v>#VALUE!</v>
      </c>
      <c r="J735" s="7"/>
      <c r="K735" s="69" t="s">
        <v>217</v>
      </c>
      <c r="L735" s="110" t="e">
        <f>SQRT(((M732/L732)^2)+((M733/L733)^2)+((M734/L734)^2))</f>
        <v>#VALUE!</v>
      </c>
      <c r="M735" s="71" t="str">
        <f>M744</f>
        <v>mg/kg</v>
      </c>
    </row>
    <row r="736" spans="1:14" x14ac:dyDescent="0.25">
      <c r="A736" s="28" t="str">
        <f>_xlfn.XLOOKUP(P!C736,'Banco de Dados'!$B$3:$B$274,'Banco de Dados'!$K$3:$K$274,"")</f>
        <v/>
      </c>
      <c r="B736" s="2">
        <v>0</v>
      </c>
      <c r="C736" s="2">
        <v>0</v>
      </c>
      <c r="D736" s="2">
        <v>0</v>
      </c>
      <c r="E736" s="2">
        <v>0</v>
      </c>
      <c r="F736" s="32" t="e">
        <f t="shared" si="64"/>
        <v>#DIV/0!</v>
      </c>
      <c r="G736" s="3" t="e">
        <f t="shared" si="63"/>
        <v>#VALUE!</v>
      </c>
      <c r="H736" s="3" t="e">
        <f t="shared" si="63"/>
        <v>#VALUE!</v>
      </c>
      <c r="J736" s="7"/>
    </row>
    <row r="737" spans="1:13" x14ac:dyDescent="0.25">
      <c r="A737" s="28" t="str">
        <f>_xlfn.XLOOKUP(P!C737,'Banco de Dados'!$B$3:$B$274,'Banco de Dados'!$K$3:$K$274,"")</f>
        <v/>
      </c>
      <c r="B737" s="2">
        <v>0</v>
      </c>
      <c r="C737" s="2">
        <v>0</v>
      </c>
      <c r="D737" s="2">
        <v>0</v>
      </c>
      <c r="E737" s="2">
        <v>0</v>
      </c>
      <c r="F737" s="32" t="e">
        <f t="shared" si="64"/>
        <v>#DIV/0!</v>
      </c>
      <c r="G737" s="3" t="e">
        <f t="shared" si="63"/>
        <v>#VALUE!</v>
      </c>
      <c r="H737" s="3" t="e">
        <f t="shared" si="63"/>
        <v>#VALUE!</v>
      </c>
      <c r="J737" s="7"/>
    </row>
    <row r="738" spans="1:13" x14ac:dyDescent="0.25">
      <c r="A738" s="28" t="str">
        <f>_xlfn.XLOOKUP(P!C738,'Banco de Dados'!$B$3:$B$274,'Banco de Dados'!$K$3:$K$274,"")</f>
        <v/>
      </c>
      <c r="B738" s="2">
        <v>0</v>
      </c>
      <c r="C738" s="2">
        <v>0</v>
      </c>
      <c r="D738" s="2">
        <v>0</v>
      </c>
      <c r="E738" s="2">
        <v>0</v>
      </c>
      <c r="F738" s="32" t="e">
        <f t="shared" si="64"/>
        <v>#DIV/0!</v>
      </c>
      <c r="G738" s="3" t="e">
        <f t="shared" si="63"/>
        <v>#VALUE!</v>
      </c>
      <c r="H738" s="3" t="e">
        <f t="shared" si="63"/>
        <v>#VALUE!</v>
      </c>
      <c r="J738" s="7"/>
    </row>
    <row r="739" spans="1:13" x14ac:dyDescent="0.25">
      <c r="A739" s="28" t="str">
        <f>_xlfn.XLOOKUP(P!C739,'Banco de Dados'!$B$3:$B$274,'Banco de Dados'!$K$3:$K$274,"")</f>
        <v/>
      </c>
      <c r="B739" s="2">
        <v>0</v>
      </c>
      <c r="C739" s="2">
        <v>0</v>
      </c>
      <c r="D739" s="2">
        <v>0</v>
      </c>
      <c r="E739" s="2">
        <v>0</v>
      </c>
      <c r="F739" s="32" t="e">
        <f t="shared" si="64"/>
        <v>#DIV/0!</v>
      </c>
      <c r="G739" s="3" t="e">
        <f t="shared" si="63"/>
        <v>#VALUE!</v>
      </c>
      <c r="H739" s="3" t="e">
        <f t="shared" si="63"/>
        <v>#VALUE!</v>
      </c>
      <c r="J739" s="7"/>
    </row>
    <row r="740" spans="1:13" x14ac:dyDescent="0.25">
      <c r="A740" s="28" t="str">
        <f>_xlfn.XLOOKUP(P!C740,'Banco de Dados'!$B$3:$B$274,'Banco de Dados'!$K$3:$K$274,"")</f>
        <v/>
      </c>
      <c r="B740" s="2">
        <v>0</v>
      </c>
      <c r="C740" s="2">
        <v>0</v>
      </c>
      <c r="D740" s="2">
        <v>0</v>
      </c>
      <c r="E740" s="2">
        <v>0</v>
      </c>
      <c r="F740" s="32" t="e">
        <f t="shared" si="64"/>
        <v>#DIV/0!</v>
      </c>
      <c r="G740" s="3" t="e">
        <f t="shared" si="63"/>
        <v>#VALUE!</v>
      </c>
      <c r="H740" s="3" t="e">
        <f t="shared" si="63"/>
        <v>#VALUE!</v>
      </c>
      <c r="J740" s="7"/>
    </row>
    <row r="741" spans="1:13" x14ac:dyDescent="0.25">
      <c r="A741" s="28" t="str">
        <f>_xlfn.XLOOKUP(P!C741,'Banco de Dados'!$B$3:$B$274,'Banco de Dados'!$K$3:$K$274,"")</f>
        <v/>
      </c>
      <c r="B741" s="2">
        <v>0</v>
      </c>
      <c r="C741" s="2">
        <v>0</v>
      </c>
      <c r="D741" s="2">
        <v>0</v>
      </c>
      <c r="E741" s="2">
        <v>0</v>
      </c>
      <c r="F741" s="32" t="e">
        <f t="shared" si="64"/>
        <v>#DIV/0!</v>
      </c>
      <c r="G741" s="3" t="e">
        <f t="shared" si="63"/>
        <v>#VALUE!</v>
      </c>
      <c r="H741" s="3" t="e">
        <f t="shared" si="63"/>
        <v>#VALUE!</v>
      </c>
      <c r="J741" s="7"/>
    </row>
    <row r="742" spans="1:13" x14ac:dyDescent="0.25">
      <c r="A742" s="28" t="str">
        <f>_xlfn.XLOOKUP(P!C742,'Banco de Dados'!$B$3:$B$274,'Banco de Dados'!$K$3:$K$274,"")</f>
        <v/>
      </c>
      <c r="B742" s="2">
        <v>0</v>
      </c>
      <c r="C742" s="2">
        <v>0</v>
      </c>
      <c r="D742" s="2">
        <v>0</v>
      </c>
      <c r="E742" s="17">
        <v>0</v>
      </c>
      <c r="F742" s="32" t="e">
        <f t="shared" si="64"/>
        <v>#DIV/0!</v>
      </c>
      <c r="G742" s="3" t="e">
        <f t="shared" si="63"/>
        <v>#VALUE!</v>
      </c>
      <c r="H742" s="3" t="e">
        <f t="shared" si="63"/>
        <v>#VALUE!</v>
      </c>
      <c r="J742" s="7"/>
    </row>
    <row r="743" spans="1:13" ht="15.75" x14ac:dyDescent="0.25">
      <c r="A743" s="28" t="str">
        <f>_xlfn.XLOOKUP(P!C743,'Banco de Dados'!$B$3:$B$274,'Banco de Dados'!$K$3:$K$274,"")</f>
        <v/>
      </c>
      <c r="B743" s="2">
        <v>0</v>
      </c>
      <c r="C743" s="2">
        <v>0</v>
      </c>
      <c r="D743" s="2">
        <v>0</v>
      </c>
      <c r="E743" s="2">
        <v>0</v>
      </c>
      <c r="F743" s="32" t="e">
        <f t="shared" si="64"/>
        <v>#DIV/0!</v>
      </c>
      <c r="G743" s="3" t="e">
        <f t="shared" si="63"/>
        <v>#VALUE!</v>
      </c>
      <c r="H743" s="3" t="e">
        <f t="shared" si="63"/>
        <v>#VALUE!</v>
      </c>
      <c r="J743" s="7"/>
      <c r="K743" s="101" t="s">
        <v>216</v>
      </c>
      <c r="L743" s="102">
        <f>K721</f>
        <v>0</v>
      </c>
      <c r="M743" s="103" t="str">
        <f>M721</f>
        <v>Manganês</v>
      </c>
    </row>
    <row r="744" spans="1:13" x14ac:dyDescent="0.25">
      <c r="A744" s="28" t="str">
        <f>_xlfn.XLOOKUP(P!C744,'Banco de Dados'!$B$3:$B$274,'Banco de Dados'!$K$3:$K$274,"")</f>
        <v/>
      </c>
      <c r="B744" s="2">
        <v>0</v>
      </c>
      <c r="C744" s="2">
        <v>0</v>
      </c>
      <c r="D744" s="2">
        <v>0</v>
      </c>
      <c r="E744" s="2">
        <v>0</v>
      </c>
      <c r="F744" s="32" t="e">
        <f t="shared" si="64"/>
        <v>#DIV/0!</v>
      </c>
      <c r="G744" s="3" t="e">
        <f t="shared" si="63"/>
        <v>#VALUE!</v>
      </c>
      <c r="H744" s="3" t="e">
        <f t="shared" si="63"/>
        <v>#VALUE!</v>
      </c>
      <c r="J744" s="7"/>
      <c r="K744" s="68" t="s">
        <v>68</v>
      </c>
      <c r="L744" s="29" t="e">
        <f>(K727*M729)/M727</f>
        <v>#VALUE!</v>
      </c>
      <c r="M744" s="66" t="str">
        <f>$M$9</f>
        <v>mg/kg</v>
      </c>
    </row>
    <row r="745" spans="1:13" x14ac:dyDescent="0.25">
      <c r="A745" s="28" t="str">
        <f>_xlfn.XLOOKUP(P!C745,'Banco de Dados'!$B$3:$B$274,'Banco de Dados'!$K$3:$K$274,"")</f>
        <v/>
      </c>
      <c r="B745" s="2">
        <v>0</v>
      </c>
      <c r="C745" s="2">
        <v>0</v>
      </c>
      <c r="D745" s="2">
        <v>0</v>
      </c>
      <c r="E745" s="2">
        <v>0</v>
      </c>
      <c r="F745" s="32" t="e">
        <f t="shared" si="64"/>
        <v>#DIV/0!</v>
      </c>
      <c r="G745" s="3" t="e">
        <f t="shared" si="63"/>
        <v>#VALUE!</v>
      </c>
      <c r="H745" s="3" t="e">
        <f t="shared" si="63"/>
        <v>#VALUE!</v>
      </c>
      <c r="J745" s="7"/>
      <c r="K745" s="111" t="s">
        <v>246</v>
      </c>
      <c r="L745" s="126" t="e">
        <f>SQRT(((M732/L732)^2)+((M733/L733)^2)+((M734/L734)^2))</f>
        <v>#VALUE!</v>
      </c>
      <c r="M745" s="66"/>
    </row>
    <row r="746" spans="1:13" x14ac:dyDescent="0.25">
      <c r="A746" s="28" t="str">
        <f>_xlfn.XLOOKUP(P!C746,'Banco de Dados'!$B$3:$B$274,'Banco de Dados'!$K$3:$K$274,"")</f>
        <v/>
      </c>
      <c r="B746" s="2">
        <v>0</v>
      </c>
      <c r="C746" s="2">
        <v>0</v>
      </c>
      <c r="D746" s="2">
        <v>0</v>
      </c>
      <c r="E746" s="2">
        <v>0</v>
      </c>
      <c r="F746" s="32" t="e">
        <f t="shared" si="64"/>
        <v>#DIV/0!</v>
      </c>
      <c r="G746" s="3" t="e">
        <f t="shared" si="63"/>
        <v>#VALUE!</v>
      </c>
      <c r="H746" s="3" t="e">
        <f t="shared" si="63"/>
        <v>#VALUE!</v>
      </c>
      <c r="J746" s="7"/>
      <c r="K746" s="69" t="s">
        <v>247</v>
      </c>
      <c r="L746" s="127" t="e">
        <f>L745*L744</f>
        <v>#VALUE!</v>
      </c>
      <c r="M746" s="71" t="str">
        <f>$M$9</f>
        <v>mg/kg</v>
      </c>
    </row>
    <row r="747" spans="1:13" x14ac:dyDescent="0.25">
      <c r="A747" s="28" t="str">
        <f>_xlfn.XLOOKUP(P!C747,'Banco de Dados'!$B$3:$B$274,'Banco de Dados'!$K$3:$K$274,"")</f>
        <v/>
      </c>
      <c r="B747" s="2">
        <v>0</v>
      </c>
      <c r="C747" s="2">
        <v>0</v>
      </c>
      <c r="D747" s="2">
        <v>0</v>
      </c>
      <c r="E747" s="2">
        <v>0</v>
      </c>
      <c r="F747" s="32" t="e">
        <f t="shared" si="64"/>
        <v>#DIV/0!</v>
      </c>
      <c r="G747" s="3" t="e">
        <f t="shared" si="63"/>
        <v>#VALUE!</v>
      </c>
      <c r="H747" s="3" t="e">
        <f t="shared" si="63"/>
        <v>#VALUE!</v>
      </c>
      <c r="J747" s="7"/>
      <c r="K747" s="123"/>
      <c r="L747" s="124"/>
    </row>
    <row r="748" spans="1:13" x14ac:dyDescent="0.25">
      <c r="A748" s="28" t="str">
        <f>_xlfn.XLOOKUP(P!C748,'Banco de Dados'!$B$3:$B$274,'Banco de Dados'!$K$3:$K$274,"")</f>
        <v/>
      </c>
      <c r="B748" s="2">
        <v>0</v>
      </c>
      <c r="C748" s="2">
        <v>0</v>
      </c>
      <c r="D748" s="2">
        <v>0</v>
      </c>
      <c r="E748" s="2">
        <v>0</v>
      </c>
      <c r="F748" s="32" t="e">
        <f t="shared" si="64"/>
        <v>#DIV/0!</v>
      </c>
      <c r="G748" s="3" t="e">
        <f t="shared" si="63"/>
        <v>#VALUE!</v>
      </c>
      <c r="H748" s="3" t="e">
        <f t="shared" si="63"/>
        <v>#VALUE!</v>
      </c>
      <c r="J748" s="7"/>
    </row>
    <row r="749" spans="1:13" x14ac:dyDescent="0.25">
      <c r="A749" s="28" t="str">
        <f>_xlfn.XLOOKUP(P!C749,'Banco de Dados'!$B$3:$B$274,'Banco de Dados'!$K$3:$K$274,"")</f>
        <v/>
      </c>
      <c r="B749" s="2">
        <v>0</v>
      </c>
      <c r="C749" s="2">
        <v>0</v>
      </c>
      <c r="D749" s="2">
        <v>0</v>
      </c>
      <c r="E749" s="2">
        <v>0</v>
      </c>
      <c r="F749" s="32" t="e">
        <f t="shared" si="64"/>
        <v>#DIV/0!</v>
      </c>
      <c r="G749" s="3" t="e">
        <f t="shared" si="63"/>
        <v>#VALUE!</v>
      </c>
      <c r="H749" s="3" t="e">
        <f t="shared" si="63"/>
        <v>#VALUE!</v>
      </c>
      <c r="J749" s="7"/>
    </row>
    <row r="750" spans="1:13" x14ac:dyDescent="0.25">
      <c r="A750" s="28" t="str">
        <f>_xlfn.XLOOKUP(P!C750,'Banco de Dados'!$B$3:$B$274,'Banco de Dados'!$K$3:$K$274,"")</f>
        <v/>
      </c>
      <c r="B750" s="2">
        <v>0</v>
      </c>
      <c r="C750" s="2">
        <v>0</v>
      </c>
      <c r="D750" s="2">
        <v>0</v>
      </c>
      <c r="E750" s="2">
        <v>0</v>
      </c>
      <c r="F750" s="32" t="e">
        <f t="shared" si="64"/>
        <v>#DIV/0!</v>
      </c>
      <c r="G750" s="3" t="e">
        <f t="shared" ref="G750:H752" si="65">D750*$E$720</f>
        <v>#VALUE!</v>
      </c>
      <c r="H750" s="3" t="e">
        <f t="shared" si="65"/>
        <v>#VALUE!</v>
      </c>
      <c r="J750" s="7"/>
    </row>
    <row r="751" spans="1:13" x14ac:dyDescent="0.25">
      <c r="A751" s="28" t="str">
        <f>_xlfn.XLOOKUP(P!C751,'Banco de Dados'!$B$3:$B$274,'Banco de Dados'!$K$3:$K$274,"")</f>
        <v/>
      </c>
      <c r="B751" s="2">
        <v>0</v>
      </c>
      <c r="C751" s="2">
        <v>0</v>
      </c>
      <c r="D751" s="2">
        <v>0</v>
      </c>
      <c r="E751" s="2">
        <v>0</v>
      </c>
      <c r="F751" s="32" t="e">
        <f t="shared" si="64"/>
        <v>#DIV/0!</v>
      </c>
      <c r="G751" s="3" t="e">
        <f t="shared" si="65"/>
        <v>#VALUE!</v>
      </c>
      <c r="H751" s="3" t="e">
        <f t="shared" si="65"/>
        <v>#VALUE!</v>
      </c>
      <c r="J751" s="7"/>
    </row>
    <row r="752" spans="1:13" x14ac:dyDescent="0.25">
      <c r="A752" s="28" t="str">
        <f>_xlfn.XLOOKUP(P!C752,'Banco de Dados'!$B$3:$B$274,'Banco de Dados'!$K$3:$K$274,"")</f>
        <v/>
      </c>
      <c r="B752" s="2">
        <v>0</v>
      </c>
      <c r="C752" s="2">
        <v>0</v>
      </c>
      <c r="D752" s="2">
        <v>0</v>
      </c>
      <c r="E752" s="2">
        <v>0</v>
      </c>
      <c r="F752" s="32" t="e">
        <f t="shared" si="64"/>
        <v>#DIV/0!</v>
      </c>
      <c r="G752" s="3" t="e">
        <f t="shared" si="65"/>
        <v>#VALUE!</v>
      </c>
      <c r="H752" s="3" t="e">
        <f t="shared" si="65"/>
        <v>#VALUE!</v>
      </c>
      <c r="J752" s="7"/>
    </row>
    <row r="753" spans="1:14" x14ac:dyDescent="0.25">
      <c r="A753" s="21"/>
      <c r="B753" s="21"/>
      <c r="C753" s="21"/>
      <c r="D753" s="21"/>
      <c r="E753" s="21"/>
      <c r="F753" s="77"/>
      <c r="G753" s="21"/>
      <c r="H753" s="21"/>
      <c r="J753" s="21"/>
      <c r="K753" s="21"/>
      <c r="L753" s="21"/>
      <c r="M753" s="21"/>
      <c r="N753" s="21"/>
    </row>
    <row r="754" spans="1:14" ht="15.75" x14ac:dyDescent="0.25">
      <c r="A754" s="36">
        <f>'Nome das Amostras'!A26</f>
        <v>0</v>
      </c>
      <c r="B754" s="164" t="e">
        <f>VLOOKUP(A754,'Nome das Amostras'!$A$3:$D$28,2,FALSE)</f>
        <v>#N/A</v>
      </c>
      <c r="C754" s="164"/>
      <c r="D754" s="51" t="s">
        <v>65</v>
      </c>
      <c r="E754" s="52" t="e">
        <f>'Banco de Dados'!$O$13/'Banco de Dados'!FM13</f>
        <v>#VALUE!</v>
      </c>
      <c r="F754" s="74"/>
      <c r="G754" s="3"/>
      <c r="H754" s="3"/>
      <c r="J754" s="7"/>
    </row>
    <row r="755" spans="1:14" ht="15.75" x14ac:dyDescent="0.25">
      <c r="A755" s="107" t="s">
        <v>1</v>
      </c>
      <c r="B755" s="107" t="s">
        <v>0</v>
      </c>
      <c r="C755" s="107" t="s">
        <v>212</v>
      </c>
      <c r="D755" s="107" t="s">
        <v>209</v>
      </c>
      <c r="E755" s="107" t="s">
        <v>213</v>
      </c>
      <c r="F755" s="76" t="s">
        <v>219</v>
      </c>
      <c r="G755" s="54" t="s">
        <v>140</v>
      </c>
      <c r="H755" s="54" t="s">
        <v>66</v>
      </c>
      <c r="J755" s="7"/>
      <c r="K755" s="72">
        <f>A754</f>
        <v>0</v>
      </c>
      <c r="L755" s="55" t="s">
        <v>215</v>
      </c>
      <c r="M755" s="41" t="str">
        <f>$A$1</f>
        <v>Manganês</v>
      </c>
      <c r="N755" s="3"/>
    </row>
    <row r="756" spans="1:14" x14ac:dyDescent="0.25">
      <c r="A756" s="28" t="str">
        <f>_xlfn.XLOOKUP(P!C756,'Banco de Dados'!$B$3:$B$274,'Banco de Dados'!$K$3:$K$274,"")</f>
        <v/>
      </c>
      <c r="B756" s="2" cm="1">
        <f t="array" ref="B756:E786">Dados!FI5:FL35</f>
        <v>0</v>
      </c>
      <c r="C756" s="2">
        <v>0</v>
      </c>
      <c r="D756" s="2">
        <v>0</v>
      </c>
      <c r="E756" s="2">
        <v>0</v>
      </c>
      <c r="F756" s="32" t="e">
        <f>(E756*100)/D756</f>
        <v>#DIV/0!</v>
      </c>
      <c r="G756" s="3" t="e">
        <f t="shared" ref="G756:H783" si="66">D756*$E$754</f>
        <v>#VALUE!</v>
      </c>
      <c r="H756" s="3" t="e">
        <f t="shared" si="66"/>
        <v>#VALUE!</v>
      </c>
      <c r="J756" s="7"/>
      <c r="K756" s="5" t="s">
        <v>210</v>
      </c>
      <c r="L756" s="5"/>
      <c r="M756" s="5" t="s">
        <v>211</v>
      </c>
    </row>
    <row r="757" spans="1:14" x14ac:dyDescent="0.25">
      <c r="A757" s="28" t="str">
        <f>_xlfn.XLOOKUP(P!C757,'Banco de Dados'!$B$3:$B$274,'Banco de Dados'!$K$3:$K$274,"")</f>
        <v/>
      </c>
      <c r="B757" s="2">
        <v>0</v>
      </c>
      <c r="C757" s="2">
        <v>0</v>
      </c>
      <c r="D757" s="2">
        <v>0</v>
      </c>
      <c r="E757" s="2">
        <v>0</v>
      </c>
      <c r="F757" s="32" t="e">
        <f t="shared" ref="F757:F786" si="67">(E757*100)/D757</f>
        <v>#DIV/0!</v>
      </c>
      <c r="G757" s="3" t="e">
        <f t="shared" si="66"/>
        <v>#VALUE!</v>
      </c>
      <c r="H757" s="3" t="e">
        <f t="shared" si="66"/>
        <v>#VALUE!</v>
      </c>
      <c r="J757" s="7"/>
      <c r="K757" s="6" t="str">
        <f>_xlfn.XLOOKUP($B$4,A756:A783,G756:G783,"")</f>
        <v/>
      </c>
      <c r="L757" s="6"/>
      <c r="M757" s="6" t="str">
        <f>_xlfn.XLOOKUP($B$4,A756:A783,H756:H783,"")</f>
        <v/>
      </c>
    </row>
    <row r="758" spans="1:14" x14ac:dyDescent="0.25">
      <c r="A758" s="28" t="str">
        <f>_xlfn.XLOOKUP(P!C758,'Banco de Dados'!$B$3:$B$274,'Banco de Dados'!$K$3:$K$274,"")</f>
        <v/>
      </c>
      <c r="B758" s="2">
        <v>0</v>
      </c>
      <c r="C758" s="2">
        <v>0</v>
      </c>
      <c r="D758" s="2">
        <v>0</v>
      </c>
      <c r="E758" s="2">
        <v>0</v>
      </c>
      <c r="F758" s="32" t="e">
        <f t="shared" si="67"/>
        <v>#DIV/0!</v>
      </c>
      <c r="G758" s="3" t="e">
        <f t="shared" si="66"/>
        <v>#VALUE!</v>
      </c>
      <c r="H758" s="3" t="e">
        <f t="shared" si="66"/>
        <v>#VALUE!</v>
      </c>
      <c r="J758" s="7"/>
    </row>
    <row r="759" spans="1:14" ht="15.75" x14ac:dyDescent="0.25">
      <c r="A759" s="28" t="str">
        <f>_xlfn.XLOOKUP(P!C759,'Banco de Dados'!$B$3:$B$274,'Banco de Dados'!$K$3:$K$274,"")</f>
        <v/>
      </c>
      <c r="B759" s="2">
        <v>0</v>
      </c>
      <c r="C759" s="2">
        <v>0</v>
      </c>
      <c r="D759" s="2">
        <v>0</v>
      </c>
      <c r="E759" s="2">
        <v>0</v>
      </c>
      <c r="F759" s="32" t="e">
        <f t="shared" si="67"/>
        <v>#DIV/0!</v>
      </c>
      <c r="G759" s="3" t="e">
        <f t="shared" si="66"/>
        <v>#VALUE!</v>
      </c>
      <c r="H759" s="3" t="e">
        <f t="shared" si="66"/>
        <v>#VALUE!</v>
      </c>
      <c r="K759" s="165" t="s">
        <v>67</v>
      </c>
      <c r="L759" s="166"/>
      <c r="M759" s="167"/>
      <c r="N759"/>
    </row>
    <row r="760" spans="1:14" x14ac:dyDescent="0.25">
      <c r="A760" s="28" t="str">
        <f>_xlfn.XLOOKUP(P!C760,'Banco de Dados'!$B$3:$B$274,'Banco de Dados'!$K$3:$K$274,"")</f>
        <v/>
      </c>
      <c r="B760" s="2">
        <v>0</v>
      </c>
      <c r="C760" s="2">
        <v>0</v>
      </c>
      <c r="D760" s="2">
        <v>0</v>
      </c>
      <c r="E760" s="2">
        <v>0</v>
      </c>
      <c r="F760" s="32" t="e">
        <f t="shared" si="67"/>
        <v>#DIV/0!</v>
      </c>
      <c r="G760" s="3" t="e">
        <f t="shared" si="66"/>
        <v>#VALUE!</v>
      </c>
      <c r="H760" s="3" t="e">
        <f t="shared" si="66"/>
        <v>#VALUE!</v>
      </c>
      <c r="J760" s="7"/>
      <c r="K760" s="104" t="s">
        <v>240</v>
      </c>
      <c r="L760" s="39"/>
      <c r="M760" s="106" t="s">
        <v>209</v>
      </c>
    </row>
    <row r="761" spans="1:14" x14ac:dyDescent="0.25">
      <c r="A761" s="28" t="str">
        <f>_xlfn.XLOOKUP(P!C761,'Banco de Dados'!$B$3:$B$274,'Banco de Dados'!$K$3:$K$274,"")</f>
        <v/>
      </c>
      <c r="B761" s="2">
        <v>0</v>
      </c>
      <c r="C761" s="2">
        <v>0</v>
      </c>
      <c r="D761" s="2">
        <v>0</v>
      </c>
      <c r="E761" s="2">
        <v>0</v>
      </c>
      <c r="F761" s="32" t="e">
        <f t="shared" si="67"/>
        <v>#DIV/0!</v>
      </c>
      <c r="G761" s="3" t="e">
        <f t="shared" si="66"/>
        <v>#VALUE!</v>
      </c>
      <c r="H761" s="3" t="e">
        <f t="shared" si="66"/>
        <v>#VALUE!</v>
      </c>
      <c r="J761" s="58" t="s">
        <v>38</v>
      </c>
      <c r="K761" s="59">
        <f>$L$9</f>
        <v>246.3</v>
      </c>
      <c r="L761" s="60"/>
      <c r="M761" s="61">
        <f>$M$11</f>
        <v>6728</v>
      </c>
      <c r="N761" s="60"/>
    </row>
    <row r="762" spans="1:14" x14ac:dyDescent="0.25">
      <c r="A762" s="28" t="str">
        <f>_xlfn.XLOOKUP(P!C762,'Banco de Dados'!$B$3:$B$274,'Banco de Dados'!$K$3:$K$274,"")</f>
        <v/>
      </c>
      <c r="B762" s="2">
        <v>0</v>
      </c>
      <c r="C762" s="2">
        <v>0</v>
      </c>
      <c r="D762" s="2">
        <v>0</v>
      </c>
      <c r="E762" s="2">
        <v>0</v>
      </c>
      <c r="F762" s="32" t="e">
        <f t="shared" si="67"/>
        <v>#DIV/0!</v>
      </c>
      <c r="G762" s="3" t="e">
        <f t="shared" si="66"/>
        <v>#VALUE!</v>
      </c>
      <c r="H762" s="3" t="e">
        <f t="shared" si="66"/>
        <v>#VALUE!</v>
      </c>
      <c r="J762" s="2"/>
      <c r="K762" s="18"/>
      <c r="L762" s="2" t="s">
        <v>70</v>
      </c>
      <c r="M762" s="19"/>
    </row>
    <row r="763" spans="1:14" x14ac:dyDescent="0.25">
      <c r="A763" s="28" t="str">
        <f>_xlfn.XLOOKUP(P!C763,'Banco de Dados'!$B$3:$B$274,'Banco de Dados'!$K$3:$K$274,"")</f>
        <v/>
      </c>
      <c r="B763" s="2">
        <v>0</v>
      </c>
      <c r="C763" s="2">
        <v>0</v>
      </c>
      <c r="D763" s="2">
        <v>0</v>
      </c>
      <c r="E763" s="2">
        <v>0</v>
      </c>
      <c r="F763" s="32" t="e">
        <f t="shared" si="67"/>
        <v>#DIV/0!</v>
      </c>
      <c r="G763" s="3" t="e">
        <f t="shared" si="66"/>
        <v>#VALUE!</v>
      </c>
      <c r="H763" s="3" t="e">
        <f t="shared" si="66"/>
        <v>#VALUE!</v>
      </c>
      <c r="J763" s="58" t="s">
        <v>69</v>
      </c>
      <c r="K763" s="62" t="s">
        <v>71</v>
      </c>
      <c r="L763" s="63"/>
      <c r="M763" s="64" t="str">
        <f>K757</f>
        <v/>
      </c>
      <c r="N763" s="60"/>
    </row>
    <row r="764" spans="1:14" x14ac:dyDescent="0.25">
      <c r="A764" s="28" t="str">
        <f>_xlfn.XLOOKUP(P!C764,'Banco de Dados'!$B$3:$B$274,'Banco de Dados'!$K$3:$K$274,"")</f>
        <v/>
      </c>
      <c r="B764" s="2">
        <v>0</v>
      </c>
      <c r="C764" s="2">
        <v>0</v>
      </c>
      <c r="D764" s="2">
        <v>0</v>
      </c>
      <c r="E764" s="2">
        <v>0</v>
      </c>
      <c r="F764" s="32" t="e">
        <f t="shared" si="67"/>
        <v>#DIV/0!</v>
      </c>
      <c r="G764" s="3" t="e">
        <f t="shared" si="66"/>
        <v>#VALUE!</v>
      </c>
      <c r="H764" s="3" t="e">
        <f t="shared" si="66"/>
        <v>#VALUE!</v>
      </c>
      <c r="J764" s="7"/>
    </row>
    <row r="765" spans="1:14" ht="15.75" x14ac:dyDescent="0.25">
      <c r="A765" s="28" t="str">
        <f>_xlfn.XLOOKUP(P!C765,'Banco de Dados'!$B$3:$B$274,'Banco de Dados'!$K$3:$K$274,"")</f>
        <v/>
      </c>
      <c r="B765" s="2">
        <v>0</v>
      </c>
      <c r="C765" s="2">
        <v>0</v>
      </c>
      <c r="D765" s="2">
        <v>0</v>
      </c>
      <c r="E765" s="2">
        <v>0</v>
      </c>
      <c r="F765" s="32" t="e">
        <f t="shared" si="67"/>
        <v>#DIV/0!</v>
      </c>
      <c r="G765" s="3" t="e">
        <f t="shared" si="66"/>
        <v>#VALUE!</v>
      </c>
      <c r="H765" s="3" t="e">
        <f t="shared" si="66"/>
        <v>#VALUE!</v>
      </c>
      <c r="J765" s="7"/>
      <c r="K765" s="165" t="s">
        <v>218</v>
      </c>
      <c r="L765" s="166"/>
      <c r="M765" s="167"/>
    </row>
    <row r="766" spans="1:14" x14ac:dyDescent="0.25">
      <c r="A766" s="28" t="str">
        <f>_xlfn.XLOOKUP(P!C766,'Banco de Dados'!$B$3:$B$274,'Banco de Dados'!$K$3:$K$274,"")</f>
        <v/>
      </c>
      <c r="B766" s="2">
        <v>0</v>
      </c>
      <c r="C766" s="2">
        <v>0</v>
      </c>
      <c r="D766" s="2">
        <v>0</v>
      </c>
      <c r="E766" s="2">
        <v>0</v>
      </c>
      <c r="F766" s="32" t="e">
        <f t="shared" si="67"/>
        <v>#DIV/0!</v>
      </c>
      <c r="G766" s="3" t="e">
        <f t="shared" si="66"/>
        <v>#VALUE!</v>
      </c>
      <c r="H766" s="3" t="e">
        <f t="shared" si="66"/>
        <v>#VALUE!</v>
      </c>
      <c r="J766" s="7"/>
      <c r="K766" s="104" t="s">
        <v>236</v>
      </c>
      <c r="L766" s="108" t="str">
        <f>K757</f>
        <v/>
      </c>
      <c r="M766" s="109" t="str">
        <f>M757</f>
        <v/>
      </c>
    </row>
    <row r="767" spans="1:14" x14ac:dyDescent="0.25">
      <c r="A767" s="28" t="str">
        <f>_xlfn.XLOOKUP(P!C767,'Banco de Dados'!$B$3:$B$274,'Banco de Dados'!$K$3:$K$274,"")</f>
        <v/>
      </c>
      <c r="B767" s="2">
        <v>0</v>
      </c>
      <c r="C767" s="2">
        <v>0</v>
      </c>
      <c r="D767" s="2">
        <v>0</v>
      </c>
      <c r="E767" s="2">
        <v>0</v>
      </c>
      <c r="F767" s="32" t="e">
        <f t="shared" si="67"/>
        <v>#DIV/0!</v>
      </c>
      <c r="G767" s="3" t="e">
        <f t="shared" si="66"/>
        <v>#VALUE!</v>
      </c>
      <c r="H767" s="3" t="e">
        <f t="shared" si="66"/>
        <v>#VALUE!</v>
      </c>
      <c r="J767" s="7"/>
      <c r="K767" s="104" t="s">
        <v>237</v>
      </c>
      <c r="L767" s="105">
        <f>$L$9</f>
        <v>246.3</v>
      </c>
      <c r="M767" s="106">
        <f>$L$10</f>
        <v>7.1</v>
      </c>
    </row>
    <row r="768" spans="1:14" x14ac:dyDescent="0.25">
      <c r="A768" s="28" t="str">
        <f>_xlfn.XLOOKUP(P!C768,'Banco de Dados'!$B$3:$B$274,'Banco de Dados'!$K$3:$K$274,"")</f>
        <v/>
      </c>
      <c r="B768" s="2">
        <v>0</v>
      </c>
      <c r="C768" s="2">
        <v>0</v>
      </c>
      <c r="D768" s="2">
        <v>0</v>
      </c>
      <c r="E768" s="2">
        <v>0</v>
      </c>
      <c r="F768" s="32" t="e">
        <f t="shared" si="67"/>
        <v>#DIV/0!</v>
      </c>
      <c r="G768" s="3" t="e">
        <f t="shared" si="66"/>
        <v>#VALUE!</v>
      </c>
      <c r="H768" s="3" t="e">
        <f t="shared" si="66"/>
        <v>#VALUE!</v>
      </c>
      <c r="J768" s="7"/>
      <c r="K768" s="104" t="s">
        <v>238</v>
      </c>
      <c r="L768" s="105">
        <f>$M$11</f>
        <v>6728</v>
      </c>
      <c r="M768" s="106">
        <f>$M$12</f>
        <v>153</v>
      </c>
    </row>
    <row r="769" spans="1:13" x14ac:dyDescent="0.25">
      <c r="A769" s="28" t="str">
        <f>_xlfn.XLOOKUP(P!C769,'Banco de Dados'!$B$3:$B$274,'Banco de Dados'!$K$3:$K$274,"")</f>
        <v/>
      </c>
      <c r="B769" s="2">
        <v>0</v>
      </c>
      <c r="C769" s="2">
        <v>0</v>
      </c>
      <c r="D769" s="2">
        <v>0</v>
      </c>
      <c r="E769" s="2">
        <v>0</v>
      </c>
      <c r="F769" s="32" t="e">
        <f t="shared" si="67"/>
        <v>#DIV/0!</v>
      </c>
      <c r="G769" s="3" t="e">
        <f t="shared" si="66"/>
        <v>#VALUE!</v>
      </c>
      <c r="H769" s="3" t="e">
        <f t="shared" si="66"/>
        <v>#VALUE!</v>
      </c>
      <c r="J769" s="7"/>
      <c r="K769" s="69" t="s">
        <v>217</v>
      </c>
      <c r="L769" s="110" t="e">
        <f>SQRT(((M766/L766)^2)+((M767/L767)^2)+((M768/L768)^2))</f>
        <v>#VALUE!</v>
      </c>
      <c r="M769" s="71" t="str">
        <f>M778</f>
        <v>mg/kg</v>
      </c>
    </row>
    <row r="770" spans="1:13" x14ac:dyDescent="0.25">
      <c r="A770" s="28" t="str">
        <f>_xlfn.XLOOKUP(P!C770,'Banco de Dados'!$B$3:$B$274,'Banco de Dados'!$K$3:$K$274,"")</f>
        <v/>
      </c>
      <c r="B770" s="2">
        <v>0</v>
      </c>
      <c r="C770" s="2">
        <v>0</v>
      </c>
      <c r="D770" s="2">
        <v>0</v>
      </c>
      <c r="E770" s="2">
        <v>0</v>
      </c>
      <c r="F770" s="32" t="e">
        <f t="shared" si="67"/>
        <v>#DIV/0!</v>
      </c>
      <c r="G770" s="3" t="e">
        <f t="shared" si="66"/>
        <v>#VALUE!</v>
      </c>
      <c r="H770" s="3" t="e">
        <f t="shared" si="66"/>
        <v>#VALUE!</v>
      </c>
      <c r="J770" s="7"/>
    </row>
    <row r="771" spans="1:13" x14ac:dyDescent="0.25">
      <c r="A771" s="28" t="str">
        <f>_xlfn.XLOOKUP(P!C771,'Banco de Dados'!$B$3:$B$274,'Banco de Dados'!$K$3:$K$274,"")</f>
        <v/>
      </c>
      <c r="B771" s="2">
        <v>0</v>
      </c>
      <c r="C771" s="2">
        <v>0</v>
      </c>
      <c r="D771" s="2">
        <v>0</v>
      </c>
      <c r="E771" s="2">
        <v>0</v>
      </c>
      <c r="F771" s="32" t="e">
        <f t="shared" si="67"/>
        <v>#DIV/0!</v>
      </c>
      <c r="G771" s="3" t="e">
        <f t="shared" si="66"/>
        <v>#VALUE!</v>
      </c>
      <c r="H771" s="3" t="e">
        <f t="shared" si="66"/>
        <v>#VALUE!</v>
      </c>
      <c r="J771" s="7"/>
    </row>
    <row r="772" spans="1:13" x14ac:dyDescent="0.25">
      <c r="A772" s="28" t="str">
        <f>_xlfn.XLOOKUP(P!C772,'Banco de Dados'!$B$3:$B$274,'Banco de Dados'!$K$3:$K$274,"")</f>
        <v/>
      </c>
      <c r="B772" s="2">
        <v>0</v>
      </c>
      <c r="C772" s="2">
        <v>0</v>
      </c>
      <c r="D772" s="2">
        <v>0</v>
      </c>
      <c r="E772" s="2">
        <v>0</v>
      </c>
      <c r="F772" s="32" t="e">
        <f t="shared" si="67"/>
        <v>#DIV/0!</v>
      </c>
      <c r="G772" s="3" t="e">
        <f t="shared" si="66"/>
        <v>#VALUE!</v>
      </c>
      <c r="H772" s="3" t="e">
        <f t="shared" si="66"/>
        <v>#VALUE!</v>
      </c>
      <c r="J772" s="7"/>
    </row>
    <row r="773" spans="1:13" x14ac:dyDescent="0.25">
      <c r="A773" s="28" t="str">
        <f>_xlfn.XLOOKUP(P!C773,'Banco de Dados'!$B$3:$B$274,'Banco de Dados'!$K$3:$K$274,"")</f>
        <v/>
      </c>
      <c r="B773" s="2">
        <v>0</v>
      </c>
      <c r="C773" s="2">
        <v>0</v>
      </c>
      <c r="D773" s="2">
        <v>0</v>
      </c>
      <c r="E773" s="2">
        <v>0</v>
      </c>
      <c r="F773" s="32" t="e">
        <f t="shared" si="67"/>
        <v>#DIV/0!</v>
      </c>
      <c r="G773" s="3" t="e">
        <f t="shared" si="66"/>
        <v>#VALUE!</v>
      </c>
      <c r="H773" s="3" t="e">
        <f t="shared" si="66"/>
        <v>#VALUE!</v>
      </c>
      <c r="J773" s="7"/>
    </row>
    <row r="774" spans="1:13" x14ac:dyDescent="0.25">
      <c r="A774" s="28" t="str">
        <f>_xlfn.XLOOKUP(P!C774,'Banco de Dados'!$B$3:$B$274,'Banco de Dados'!$K$3:$K$274,"")</f>
        <v/>
      </c>
      <c r="B774" s="2">
        <v>0</v>
      </c>
      <c r="C774" s="2">
        <v>0</v>
      </c>
      <c r="D774" s="2">
        <v>0</v>
      </c>
      <c r="E774" s="2">
        <v>0</v>
      </c>
      <c r="F774" s="32" t="e">
        <f t="shared" si="67"/>
        <v>#DIV/0!</v>
      </c>
      <c r="G774" s="3" t="e">
        <f t="shared" si="66"/>
        <v>#VALUE!</v>
      </c>
      <c r="H774" s="3" t="e">
        <f t="shared" si="66"/>
        <v>#VALUE!</v>
      </c>
      <c r="J774" s="7"/>
    </row>
    <row r="775" spans="1:13" x14ac:dyDescent="0.25">
      <c r="A775" s="28" t="str">
        <f>_xlfn.XLOOKUP(P!C775,'Banco de Dados'!$B$3:$B$274,'Banco de Dados'!$K$3:$K$274,"")</f>
        <v/>
      </c>
      <c r="B775" s="2">
        <v>0</v>
      </c>
      <c r="C775" s="2">
        <v>0</v>
      </c>
      <c r="D775" s="2">
        <v>0</v>
      </c>
      <c r="E775" s="2">
        <v>0</v>
      </c>
      <c r="F775" s="32" t="e">
        <f t="shared" si="67"/>
        <v>#DIV/0!</v>
      </c>
      <c r="G775" s="3" t="e">
        <f t="shared" si="66"/>
        <v>#VALUE!</v>
      </c>
      <c r="H775" s="3" t="e">
        <f t="shared" si="66"/>
        <v>#VALUE!</v>
      </c>
      <c r="J775" s="7"/>
    </row>
    <row r="776" spans="1:13" x14ac:dyDescent="0.25">
      <c r="A776" s="28" t="str">
        <f>_xlfn.XLOOKUP(P!C776,'Banco de Dados'!$B$3:$B$274,'Banco de Dados'!$K$3:$K$274,"")</f>
        <v/>
      </c>
      <c r="B776" s="2">
        <v>0</v>
      </c>
      <c r="C776" s="2">
        <v>0</v>
      </c>
      <c r="D776" s="2">
        <v>0</v>
      </c>
      <c r="E776" s="17">
        <v>0</v>
      </c>
      <c r="F776" s="32" t="e">
        <f t="shared" si="67"/>
        <v>#DIV/0!</v>
      </c>
      <c r="G776" s="3" t="e">
        <f t="shared" si="66"/>
        <v>#VALUE!</v>
      </c>
      <c r="H776" s="3" t="e">
        <f t="shared" si="66"/>
        <v>#VALUE!</v>
      </c>
      <c r="J776" s="7"/>
    </row>
    <row r="777" spans="1:13" ht="15.75" x14ac:dyDescent="0.25">
      <c r="A777" s="28" t="str">
        <f>_xlfn.XLOOKUP(P!C777,'Banco de Dados'!$B$3:$B$274,'Banco de Dados'!$K$3:$K$274,"")</f>
        <v/>
      </c>
      <c r="B777" s="2">
        <v>0</v>
      </c>
      <c r="C777" s="2">
        <v>0</v>
      </c>
      <c r="D777" s="2">
        <v>0</v>
      </c>
      <c r="E777" s="2">
        <v>0</v>
      </c>
      <c r="F777" s="32" t="e">
        <f t="shared" si="67"/>
        <v>#DIV/0!</v>
      </c>
      <c r="G777" s="3" t="e">
        <f t="shared" si="66"/>
        <v>#VALUE!</v>
      </c>
      <c r="H777" s="3" t="e">
        <f t="shared" si="66"/>
        <v>#VALUE!</v>
      </c>
      <c r="J777" s="7"/>
      <c r="K777" s="101" t="s">
        <v>216</v>
      </c>
      <c r="L777" s="102">
        <f>K755</f>
        <v>0</v>
      </c>
      <c r="M777" s="103" t="str">
        <f>M755</f>
        <v>Manganês</v>
      </c>
    </row>
    <row r="778" spans="1:13" x14ac:dyDescent="0.25">
      <c r="A778" s="28" t="str">
        <f>_xlfn.XLOOKUP(P!C778,'Banco de Dados'!$B$3:$B$274,'Banco de Dados'!$K$3:$K$274,"")</f>
        <v/>
      </c>
      <c r="B778" s="2">
        <v>0</v>
      </c>
      <c r="C778" s="2">
        <v>0</v>
      </c>
      <c r="D778" s="2">
        <v>0</v>
      </c>
      <c r="E778" s="2">
        <v>0</v>
      </c>
      <c r="F778" s="32" t="e">
        <f t="shared" si="67"/>
        <v>#DIV/0!</v>
      </c>
      <c r="G778" s="3" t="e">
        <f t="shared" si="66"/>
        <v>#VALUE!</v>
      </c>
      <c r="H778" s="3" t="e">
        <f t="shared" si="66"/>
        <v>#VALUE!</v>
      </c>
      <c r="J778" s="7"/>
      <c r="K778" s="68" t="s">
        <v>68</v>
      </c>
      <c r="L778" s="29" t="e">
        <f>(K761*M763)/M761</f>
        <v>#VALUE!</v>
      </c>
      <c r="M778" s="66" t="str">
        <f>$M$9</f>
        <v>mg/kg</v>
      </c>
    </row>
    <row r="779" spans="1:13" x14ac:dyDescent="0.25">
      <c r="A779" s="28" t="str">
        <f>_xlfn.XLOOKUP(P!C779,'Banco de Dados'!$B$3:$B$274,'Banco de Dados'!$K$3:$K$274,"")</f>
        <v/>
      </c>
      <c r="B779" s="2">
        <v>0</v>
      </c>
      <c r="C779" s="2">
        <v>0</v>
      </c>
      <c r="D779" s="2">
        <v>0</v>
      </c>
      <c r="E779" s="2">
        <v>0</v>
      </c>
      <c r="F779" s="32" t="e">
        <f t="shared" si="67"/>
        <v>#DIV/0!</v>
      </c>
      <c r="G779" s="3" t="e">
        <f t="shared" si="66"/>
        <v>#VALUE!</v>
      </c>
      <c r="H779" s="3" t="e">
        <f t="shared" si="66"/>
        <v>#VALUE!</v>
      </c>
      <c r="J779" s="7"/>
      <c r="K779" s="111" t="s">
        <v>246</v>
      </c>
      <c r="L779" s="126" t="e">
        <f>SQRT(((M766/L766)^2)+((M767/L767)^2)+((M768/L768)^2))</f>
        <v>#VALUE!</v>
      </c>
      <c r="M779" s="66"/>
    </row>
    <row r="780" spans="1:13" x14ac:dyDescent="0.25">
      <c r="A780" s="28" t="str">
        <f>_xlfn.XLOOKUP(P!C780,'Banco de Dados'!$B$3:$B$274,'Banco de Dados'!$K$3:$K$274,"")</f>
        <v/>
      </c>
      <c r="B780" s="2">
        <v>0</v>
      </c>
      <c r="C780" s="2">
        <v>0</v>
      </c>
      <c r="D780" s="2">
        <v>0</v>
      </c>
      <c r="E780" s="2">
        <v>0</v>
      </c>
      <c r="F780" s="32" t="e">
        <f t="shared" si="67"/>
        <v>#DIV/0!</v>
      </c>
      <c r="G780" s="3" t="e">
        <f t="shared" si="66"/>
        <v>#VALUE!</v>
      </c>
      <c r="H780" s="3" t="e">
        <f t="shared" si="66"/>
        <v>#VALUE!</v>
      </c>
      <c r="J780" s="7"/>
      <c r="K780" s="69" t="s">
        <v>247</v>
      </c>
      <c r="L780" s="127" t="e">
        <f>L779*L778</f>
        <v>#VALUE!</v>
      </c>
      <c r="M780" s="71" t="str">
        <f>$M$9</f>
        <v>mg/kg</v>
      </c>
    </row>
    <row r="781" spans="1:13" x14ac:dyDescent="0.25">
      <c r="A781" s="28" t="str">
        <f>_xlfn.XLOOKUP(P!C781,'Banco de Dados'!$B$3:$B$274,'Banco de Dados'!$K$3:$K$274,"")</f>
        <v/>
      </c>
      <c r="B781" s="2">
        <v>0</v>
      </c>
      <c r="C781" s="2">
        <v>0</v>
      </c>
      <c r="D781" s="2">
        <v>0</v>
      </c>
      <c r="E781" s="2">
        <v>0</v>
      </c>
      <c r="F781" s="32" t="e">
        <f t="shared" si="67"/>
        <v>#DIV/0!</v>
      </c>
      <c r="G781" s="3" t="e">
        <f t="shared" si="66"/>
        <v>#VALUE!</v>
      </c>
      <c r="H781" s="3" t="e">
        <f t="shared" si="66"/>
        <v>#VALUE!</v>
      </c>
      <c r="J781" s="7"/>
      <c r="K781" s="123"/>
      <c r="L781" s="124"/>
    </row>
    <row r="782" spans="1:13" x14ac:dyDescent="0.25">
      <c r="A782" s="28" t="str">
        <f>_xlfn.XLOOKUP(P!C782,'Banco de Dados'!$B$3:$B$274,'Banco de Dados'!$K$3:$K$274,"")</f>
        <v/>
      </c>
      <c r="B782" s="2">
        <v>0</v>
      </c>
      <c r="C782" s="2">
        <v>0</v>
      </c>
      <c r="D782" s="2">
        <v>0</v>
      </c>
      <c r="E782" s="2">
        <v>0</v>
      </c>
      <c r="F782" s="32" t="e">
        <f t="shared" si="67"/>
        <v>#DIV/0!</v>
      </c>
      <c r="G782" s="3" t="e">
        <f t="shared" si="66"/>
        <v>#VALUE!</v>
      </c>
      <c r="H782" s="3" t="e">
        <f t="shared" si="66"/>
        <v>#VALUE!</v>
      </c>
      <c r="J782" s="7"/>
    </row>
    <row r="783" spans="1:13" x14ac:dyDescent="0.25">
      <c r="A783" s="28" t="str">
        <f>_xlfn.XLOOKUP(P!C783,'Banco de Dados'!$B$3:$B$274,'Banco de Dados'!$K$3:$K$274,"")</f>
        <v/>
      </c>
      <c r="B783" s="2">
        <v>0</v>
      </c>
      <c r="C783" s="2">
        <v>0</v>
      </c>
      <c r="D783" s="2">
        <v>0</v>
      </c>
      <c r="E783" s="2">
        <v>0</v>
      </c>
      <c r="F783" s="32" t="e">
        <f t="shared" si="67"/>
        <v>#DIV/0!</v>
      </c>
      <c r="G783" s="3" t="e">
        <f t="shared" si="66"/>
        <v>#VALUE!</v>
      </c>
      <c r="H783" s="3" t="e">
        <f t="shared" si="66"/>
        <v>#VALUE!</v>
      </c>
      <c r="J783" s="7"/>
    </row>
    <row r="784" spans="1:13" x14ac:dyDescent="0.25">
      <c r="A784" s="28" t="str">
        <f>_xlfn.XLOOKUP(P!C784,'Banco de Dados'!$B$3:$B$274,'Banco de Dados'!$K$3:$K$274,"")</f>
        <v/>
      </c>
      <c r="B784" s="2">
        <v>0</v>
      </c>
      <c r="C784" s="2">
        <v>0</v>
      </c>
      <c r="D784" s="2">
        <v>0</v>
      </c>
      <c r="E784" s="2">
        <v>0</v>
      </c>
      <c r="F784" s="32" t="e">
        <f t="shared" si="67"/>
        <v>#DIV/0!</v>
      </c>
      <c r="G784" s="3" t="e">
        <f t="shared" ref="G784:H786" si="68">D784*$E$754</f>
        <v>#VALUE!</v>
      </c>
      <c r="H784" s="3" t="e">
        <f t="shared" si="68"/>
        <v>#VALUE!</v>
      </c>
      <c r="J784" s="7"/>
    </row>
    <row r="785" spans="1:14" x14ac:dyDescent="0.25">
      <c r="A785" s="28" t="str">
        <f>_xlfn.XLOOKUP(P!C785,'Banco de Dados'!$B$3:$B$274,'Banco de Dados'!$K$3:$K$274,"")</f>
        <v/>
      </c>
      <c r="B785" s="2">
        <v>0</v>
      </c>
      <c r="C785" s="2">
        <v>0</v>
      </c>
      <c r="D785" s="2">
        <v>0</v>
      </c>
      <c r="E785" s="2">
        <v>0</v>
      </c>
      <c r="F785" s="32" t="e">
        <f t="shared" si="67"/>
        <v>#DIV/0!</v>
      </c>
      <c r="G785" s="3" t="e">
        <f t="shared" si="68"/>
        <v>#VALUE!</v>
      </c>
      <c r="H785" s="3" t="e">
        <f t="shared" si="68"/>
        <v>#VALUE!</v>
      </c>
      <c r="J785" s="7"/>
    </row>
    <row r="786" spans="1:14" x14ac:dyDescent="0.25">
      <c r="A786" s="28" t="str">
        <f>_xlfn.XLOOKUP(P!C786,'Banco de Dados'!$B$3:$B$274,'Banco de Dados'!$K$3:$K$274,"")</f>
        <v/>
      </c>
      <c r="B786" s="2">
        <v>0</v>
      </c>
      <c r="C786" s="2">
        <v>0</v>
      </c>
      <c r="D786" s="2">
        <v>0</v>
      </c>
      <c r="E786" s="2">
        <v>0</v>
      </c>
      <c r="F786" s="32" t="e">
        <f t="shared" si="67"/>
        <v>#DIV/0!</v>
      </c>
      <c r="G786" s="3" t="e">
        <f t="shared" si="68"/>
        <v>#VALUE!</v>
      </c>
      <c r="H786" s="3" t="e">
        <f t="shared" si="68"/>
        <v>#VALUE!</v>
      </c>
      <c r="J786" s="7"/>
    </row>
    <row r="787" spans="1:14" x14ac:dyDescent="0.25">
      <c r="A787" s="21"/>
      <c r="B787" s="21"/>
      <c r="C787" s="21"/>
      <c r="D787" s="21"/>
      <c r="E787" s="21"/>
      <c r="F787" s="77"/>
      <c r="G787" s="21"/>
      <c r="H787" s="21"/>
      <c r="J787" s="21"/>
      <c r="K787" s="21"/>
      <c r="L787" s="21"/>
      <c r="M787" s="21"/>
      <c r="N787" s="21"/>
    </row>
    <row r="788" spans="1:14" ht="15.75" x14ac:dyDescent="0.25">
      <c r="A788" s="36">
        <f>'Nome das Amostras'!A27</f>
        <v>0</v>
      </c>
      <c r="B788" s="164" t="e">
        <f>VLOOKUP(A788,'Nome das Amostras'!$A$3:$D$28,2,FALSE)</f>
        <v>#N/A</v>
      </c>
      <c r="C788" s="164"/>
      <c r="D788" s="51" t="s">
        <v>65</v>
      </c>
      <c r="E788" s="52" t="e">
        <f>'Banco de Dados'!$O$13/'Banco de Dados'!FT13</f>
        <v>#VALUE!</v>
      </c>
      <c r="F788" s="74"/>
      <c r="G788" s="3"/>
      <c r="H788" s="3"/>
      <c r="J788" s="7"/>
    </row>
    <row r="789" spans="1:14" ht="15.75" x14ac:dyDescent="0.25">
      <c r="A789" s="107" t="s">
        <v>1</v>
      </c>
      <c r="B789" s="107" t="s">
        <v>0</v>
      </c>
      <c r="C789" s="107" t="s">
        <v>212</v>
      </c>
      <c r="D789" s="107" t="s">
        <v>209</v>
      </c>
      <c r="E789" s="107" t="s">
        <v>213</v>
      </c>
      <c r="F789" s="76" t="s">
        <v>219</v>
      </c>
      <c r="G789" s="54" t="s">
        <v>140</v>
      </c>
      <c r="H789" s="54" t="s">
        <v>66</v>
      </c>
      <c r="J789" s="7"/>
      <c r="K789" s="72">
        <f>A788</f>
        <v>0</v>
      </c>
      <c r="L789" s="55" t="s">
        <v>215</v>
      </c>
      <c r="M789" s="41" t="str">
        <f>$A$1</f>
        <v>Manganês</v>
      </c>
      <c r="N789" s="3"/>
    </row>
    <row r="790" spans="1:14" x14ac:dyDescent="0.25">
      <c r="A790" s="28" t="str">
        <f>_xlfn.XLOOKUP(P!C790,'Banco de Dados'!$B$3:$B$274,'Banco de Dados'!$K$3:$K$274,"")</f>
        <v/>
      </c>
      <c r="B790" s="2" cm="1">
        <f t="array" ref="B790:E820">Dados!FP5:FS35</f>
        <v>0</v>
      </c>
      <c r="C790" s="2">
        <v>0</v>
      </c>
      <c r="D790" s="2">
        <v>0</v>
      </c>
      <c r="E790" s="2">
        <v>0</v>
      </c>
      <c r="F790" s="32" t="e">
        <f>(E790*100)/D790</f>
        <v>#DIV/0!</v>
      </c>
      <c r="G790" s="3" t="e">
        <f t="shared" ref="G790:H817" si="69">D790*$E$788</f>
        <v>#VALUE!</v>
      </c>
      <c r="H790" s="3" t="e">
        <f t="shared" si="69"/>
        <v>#VALUE!</v>
      </c>
      <c r="J790" s="7"/>
      <c r="K790" s="5" t="s">
        <v>210</v>
      </c>
      <c r="L790" s="5"/>
      <c r="M790" s="5" t="s">
        <v>211</v>
      </c>
    </row>
    <row r="791" spans="1:14" x14ac:dyDescent="0.25">
      <c r="A791" s="28" t="str">
        <f>_xlfn.XLOOKUP(P!C791,'Banco de Dados'!$B$3:$B$274,'Banco de Dados'!$K$3:$K$274,"")</f>
        <v/>
      </c>
      <c r="B791" s="2">
        <v>0</v>
      </c>
      <c r="C791" s="2">
        <v>0</v>
      </c>
      <c r="D791" s="2">
        <v>0</v>
      </c>
      <c r="E791" s="2">
        <v>0</v>
      </c>
      <c r="F791" s="32" t="e">
        <f t="shared" ref="F791:F820" si="70">(E791*100)/D791</f>
        <v>#DIV/0!</v>
      </c>
      <c r="G791" s="3" t="e">
        <f t="shared" si="69"/>
        <v>#VALUE!</v>
      </c>
      <c r="H791" s="3" t="e">
        <f t="shared" si="69"/>
        <v>#VALUE!</v>
      </c>
      <c r="J791" s="7"/>
      <c r="K791" s="6" t="str">
        <f>_xlfn.XLOOKUP($B$4,A790:A817,G790:G817,"")</f>
        <v/>
      </c>
      <c r="L791" s="6"/>
      <c r="M791" s="6" t="str">
        <f>_xlfn.XLOOKUP($B$4,A790:A817,H790:H817,"")</f>
        <v/>
      </c>
    </row>
    <row r="792" spans="1:14" x14ac:dyDescent="0.25">
      <c r="A792" s="28" t="str">
        <f>_xlfn.XLOOKUP(P!C792,'Banco de Dados'!$B$3:$B$274,'Banco de Dados'!$K$3:$K$274,"")</f>
        <v/>
      </c>
      <c r="B792" s="2">
        <v>0</v>
      </c>
      <c r="C792" s="2">
        <v>0</v>
      </c>
      <c r="D792" s="2">
        <v>0</v>
      </c>
      <c r="E792" s="2">
        <v>0</v>
      </c>
      <c r="F792" s="32" t="e">
        <f t="shared" si="70"/>
        <v>#DIV/0!</v>
      </c>
      <c r="G792" s="3" t="e">
        <f t="shared" si="69"/>
        <v>#VALUE!</v>
      </c>
      <c r="H792" s="3" t="e">
        <f t="shared" si="69"/>
        <v>#VALUE!</v>
      </c>
      <c r="J792" s="7"/>
    </row>
    <row r="793" spans="1:14" ht="15.75" x14ac:dyDescent="0.25">
      <c r="A793" s="28" t="str">
        <f>_xlfn.XLOOKUP(P!C793,'Banco de Dados'!$B$3:$B$274,'Banco de Dados'!$K$3:$K$274,"")</f>
        <v/>
      </c>
      <c r="B793" s="2">
        <v>0</v>
      </c>
      <c r="C793" s="2">
        <v>0</v>
      </c>
      <c r="D793" s="2">
        <v>0</v>
      </c>
      <c r="E793" s="2">
        <v>0</v>
      </c>
      <c r="F793" s="32" t="e">
        <f t="shared" si="70"/>
        <v>#DIV/0!</v>
      </c>
      <c r="G793" s="3" t="e">
        <f t="shared" si="69"/>
        <v>#VALUE!</v>
      </c>
      <c r="H793" s="3" t="e">
        <f t="shared" si="69"/>
        <v>#VALUE!</v>
      </c>
      <c r="K793" s="165" t="s">
        <v>67</v>
      </c>
      <c r="L793" s="166"/>
      <c r="M793" s="167"/>
      <c r="N793"/>
    </row>
    <row r="794" spans="1:14" x14ac:dyDescent="0.25">
      <c r="A794" s="28" t="str">
        <f>_xlfn.XLOOKUP(P!C794,'Banco de Dados'!$B$3:$B$274,'Banco de Dados'!$K$3:$K$274,"")</f>
        <v/>
      </c>
      <c r="B794" s="2">
        <v>0</v>
      </c>
      <c r="C794" s="2">
        <v>0</v>
      </c>
      <c r="D794" s="2">
        <v>0</v>
      </c>
      <c r="E794" s="2">
        <v>0</v>
      </c>
      <c r="F794" s="32" t="e">
        <f t="shared" si="70"/>
        <v>#DIV/0!</v>
      </c>
      <c r="G794" s="3" t="e">
        <f t="shared" si="69"/>
        <v>#VALUE!</v>
      </c>
      <c r="H794" s="3" t="e">
        <f t="shared" si="69"/>
        <v>#VALUE!</v>
      </c>
      <c r="J794" s="7"/>
      <c r="K794" s="104" t="s">
        <v>240</v>
      </c>
      <c r="L794" s="39"/>
      <c r="M794" s="106" t="s">
        <v>209</v>
      </c>
    </row>
    <row r="795" spans="1:14" x14ac:dyDescent="0.25">
      <c r="A795" s="28" t="str">
        <f>_xlfn.XLOOKUP(P!C795,'Banco de Dados'!$B$3:$B$274,'Banco de Dados'!$K$3:$K$274,"")</f>
        <v/>
      </c>
      <c r="B795" s="2">
        <v>0</v>
      </c>
      <c r="C795" s="2">
        <v>0</v>
      </c>
      <c r="D795" s="2">
        <v>0</v>
      </c>
      <c r="E795" s="2">
        <v>0</v>
      </c>
      <c r="F795" s="32" t="e">
        <f t="shared" si="70"/>
        <v>#DIV/0!</v>
      </c>
      <c r="G795" s="3" t="e">
        <f t="shared" si="69"/>
        <v>#VALUE!</v>
      </c>
      <c r="H795" s="3" t="e">
        <f t="shared" si="69"/>
        <v>#VALUE!</v>
      </c>
      <c r="J795" s="58" t="s">
        <v>38</v>
      </c>
      <c r="K795" s="59">
        <f>$L$9</f>
        <v>246.3</v>
      </c>
      <c r="L795" s="60"/>
      <c r="M795" s="61">
        <f>$M$11</f>
        <v>6728</v>
      </c>
      <c r="N795" s="60"/>
    </row>
    <row r="796" spans="1:14" x14ac:dyDescent="0.25">
      <c r="A796" s="28" t="str">
        <f>_xlfn.XLOOKUP(P!C796,'Banco de Dados'!$B$3:$B$274,'Banco de Dados'!$K$3:$K$274,"")</f>
        <v/>
      </c>
      <c r="B796" s="2">
        <v>0</v>
      </c>
      <c r="C796" s="2">
        <v>0</v>
      </c>
      <c r="D796" s="2">
        <v>0</v>
      </c>
      <c r="E796" s="2">
        <v>0</v>
      </c>
      <c r="F796" s="32" t="e">
        <f t="shared" si="70"/>
        <v>#DIV/0!</v>
      </c>
      <c r="G796" s="3" t="e">
        <f t="shared" si="69"/>
        <v>#VALUE!</v>
      </c>
      <c r="H796" s="3" t="e">
        <f t="shared" si="69"/>
        <v>#VALUE!</v>
      </c>
      <c r="J796" s="2"/>
      <c r="K796" s="18"/>
      <c r="L796" s="2" t="s">
        <v>70</v>
      </c>
      <c r="M796" s="19"/>
    </row>
    <row r="797" spans="1:14" x14ac:dyDescent="0.25">
      <c r="A797" s="28" t="str">
        <f>_xlfn.XLOOKUP(P!C797,'Banco de Dados'!$B$3:$B$274,'Banco de Dados'!$K$3:$K$274,"")</f>
        <v/>
      </c>
      <c r="B797" s="2">
        <v>0</v>
      </c>
      <c r="C797" s="2">
        <v>0</v>
      </c>
      <c r="D797" s="2">
        <v>0</v>
      </c>
      <c r="E797" s="2">
        <v>0</v>
      </c>
      <c r="F797" s="32" t="e">
        <f t="shared" si="70"/>
        <v>#DIV/0!</v>
      </c>
      <c r="G797" s="3" t="e">
        <f t="shared" si="69"/>
        <v>#VALUE!</v>
      </c>
      <c r="H797" s="3" t="e">
        <f t="shared" si="69"/>
        <v>#VALUE!</v>
      </c>
      <c r="J797" s="58" t="s">
        <v>69</v>
      </c>
      <c r="K797" s="62" t="s">
        <v>71</v>
      </c>
      <c r="L797" s="63"/>
      <c r="M797" s="64" t="str">
        <f>K791</f>
        <v/>
      </c>
      <c r="N797" s="60"/>
    </row>
    <row r="798" spans="1:14" x14ac:dyDescent="0.25">
      <c r="A798" s="28" t="str">
        <f>_xlfn.XLOOKUP(P!C798,'Banco de Dados'!$B$3:$B$274,'Banco de Dados'!$K$3:$K$274,"")</f>
        <v/>
      </c>
      <c r="B798" s="2">
        <v>0</v>
      </c>
      <c r="C798" s="2">
        <v>0</v>
      </c>
      <c r="D798" s="2">
        <v>0</v>
      </c>
      <c r="E798" s="2">
        <v>0</v>
      </c>
      <c r="F798" s="32" t="e">
        <f t="shared" si="70"/>
        <v>#DIV/0!</v>
      </c>
      <c r="G798" s="3" t="e">
        <f t="shared" si="69"/>
        <v>#VALUE!</v>
      </c>
      <c r="H798" s="3" t="e">
        <f t="shared" si="69"/>
        <v>#VALUE!</v>
      </c>
      <c r="J798" s="7"/>
    </row>
    <row r="799" spans="1:14" ht="15.75" x14ac:dyDescent="0.25">
      <c r="A799" s="28" t="str">
        <f>_xlfn.XLOOKUP(P!C799,'Banco de Dados'!$B$3:$B$274,'Banco de Dados'!$K$3:$K$274,"")</f>
        <v/>
      </c>
      <c r="B799" s="2">
        <v>0</v>
      </c>
      <c r="C799" s="2">
        <v>0</v>
      </c>
      <c r="D799" s="2">
        <v>0</v>
      </c>
      <c r="E799" s="2">
        <v>0</v>
      </c>
      <c r="F799" s="32" t="e">
        <f t="shared" si="70"/>
        <v>#DIV/0!</v>
      </c>
      <c r="G799" s="3" t="e">
        <f t="shared" si="69"/>
        <v>#VALUE!</v>
      </c>
      <c r="H799" s="3" t="e">
        <f t="shared" si="69"/>
        <v>#VALUE!</v>
      </c>
      <c r="J799" s="7"/>
      <c r="K799" s="165" t="s">
        <v>218</v>
      </c>
      <c r="L799" s="166"/>
      <c r="M799" s="167"/>
    </row>
    <row r="800" spans="1:14" x14ac:dyDescent="0.25">
      <c r="A800" s="28" t="str">
        <f>_xlfn.XLOOKUP(P!C800,'Banco de Dados'!$B$3:$B$274,'Banco de Dados'!$K$3:$K$274,"")</f>
        <v/>
      </c>
      <c r="B800" s="2">
        <v>0</v>
      </c>
      <c r="C800" s="2">
        <v>0</v>
      </c>
      <c r="D800" s="2">
        <v>0</v>
      </c>
      <c r="E800" s="2">
        <v>0</v>
      </c>
      <c r="F800" s="32" t="e">
        <f t="shared" si="70"/>
        <v>#DIV/0!</v>
      </c>
      <c r="G800" s="3" t="e">
        <f t="shared" si="69"/>
        <v>#VALUE!</v>
      </c>
      <c r="H800" s="3" t="e">
        <f t="shared" si="69"/>
        <v>#VALUE!</v>
      </c>
      <c r="J800" s="7"/>
      <c r="K800" s="104" t="s">
        <v>236</v>
      </c>
      <c r="L800" s="108" t="str">
        <f>K791</f>
        <v/>
      </c>
      <c r="M800" s="109" t="str">
        <f>M791</f>
        <v/>
      </c>
    </row>
    <row r="801" spans="1:13" x14ac:dyDescent="0.25">
      <c r="A801" s="28" t="str">
        <f>_xlfn.XLOOKUP(P!C801,'Banco de Dados'!$B$3:$B$274,'Banco de Dados'!$K$3:$K$274,"")</f>
        <v/>
      </c>
      <c r="B801" s="2">
        <v>0</v>
      </c>
      <c r="C801" s="2">
        <v>0</v>
      </c>
      <c r="D801" s="2">
        <v>0</v>
      </c>
      <c r="E801" s="2">
        <v>0</v>
      </c>
      <c r="F801" s="32" t="e">
        <f t="shared" si="70"/>
        <v>#DIV/0!</v>
      </c>
      <c r="G801" s="3" t="e">
        <f t="shared" si="69"/>
        <v>#VALUE!</v>
      </c>
      <c r="H801" s="3" t="e">
        <f t="shared" si="69"/>
        <v>#VALUE!</v>
      </c>
      <c r="J801" s="7"/>
      <c r="K801" s="104" t="s">
        <v>237</v>
      </c>
      <c r="L801" s="105">
        <f>$L$9</f>
        <v>246.3</v>
      </c>
      <c r="M801" s="106">
        <f>$L$10</f>
        <v>7.1</v>
      </c>
    </row>
    <row r="802" spans="1:13" x14ac:dyDescent="0.25">
      <c r="A802" s="28" t="str">
        <f>_xlfn.XLOOKUP(P!C802,'Banco de Dados'!$B$3:$B$274,'Banco de Dados'!$K$3:$K$274,"")</f>
        <v/>
      </c>
      <c r="B802" s="2">
        <v>0</v>
      </c>
      <c r="C802" s="2">
        <v>0</v>
      </c>
      <c r="D802" s="2">
        <v>0</v>
      </c>
      <c r="E802" s="2">
        <v>0</v>
      </c>
      <c r="F802" s="32" t="e">
        <f t="shared" si="70"/>
        <v>#DIV/0!</v>
      </c>
      <c r="G802" s="3" t="e">
        <f t="shared" si="69"/>
        <v>#VALUE!</v>
      </c>
      <c r="H802" s="3" t="e">
        <f t="shared" si="69"/>
        <v>#VALUE!</v>
      </c>
      <c r="J802" s="7"/>
      <c r="K802" s="104" t="s">
        <v>238</v>
      </c>
      <c r="L802" s="105">
        <f>$M$11</f>
        <v>6728</v>
      </c>
      <c r="M802" s="106">
        <f>$M$12</f>
        <v>153</v>
      </c>
    </row>
    <row r="803" spans="1:13" x14ac:dyDescent="0.25">
      <c r="A803" s="28" t="str">
        <f>_xlfn.XLOOKUP(P!C803,'Banco de Dados'!$B$3:$B$274,'Banco de Dados'!$K$3:$K$274,"")</f>
        <v/>
      </c>
      <c r="B803" s="2">
        <v>0</v>
      </c>
      <c r="C803" s="2">
        <v>0</v>
      </c>
      <c r="D803" s="2">
        <v>0</v>
      </c>
      <c r="E803" s="2">
        <v>0</v>
      </c>
      <c r="F803" s="32" t="e">
        <f t="shared" si="70"/>
        <v>#DIV/0!</v>
      </c>
      <c r="G803" s="3" t="e">
        <f t="shared" si="69"/>
        <v>#VALUE!</v>
      </c>
      <c r="H803" s="3" t="e">
        <f t="shared" si="69"/>
        <v>#VALUE!</v>
      </c>
      <c r="J803" s="7"/>
      <c r="K803" s="69" t="s">
        <v>217</v>
      </c>
      <c r="L803" s="110" t="e">
        <f>SQRT(((M800/L800)^2)+((M801/L801)^2)+((M802/L802)^2))</f>
        <v>#VALUE!</v>
      </c>
      <c r="M803" s="71" t="str">
        <f>M812</f>
        <v>mg/kg</v>
      </c>
    </row>
    <row r="804" spans="1:13" x14ac:dyDescent="0.25">
      <c r="A804" s="28" t="str">
        <f>_xlfn.XLOOKUP(P!C804,'Banco de Dados'!$B$3:$B$274,'Banco de Dados'!$K$3:$K$274,"")</f>
        <v/>
      </c>
      <c r="B804" s="2">
        <v>0</v>
      </c>
      <c r="C804" s="2">
        <v>0</v>
      </c>
      <c r="D804" s="2">
        <v>0</v>
      </c>
      <c r="E804" s="2">
        <v>0</v>
      </c>
      <c r="F804" s="32" t="e">
        <f t="shared" si="70"/>
        <v>#DIV/0!</v>
      </c>
      <c r="G804" s="3" t="e">
        <f t="shared" si="69"/>
        <v>#VALUE!</v>
      </c>
      <c r="H804" s="3" t="e">
        <f t="shared" si="69"/>
        <v>#VALUE!</v>
      </c>
      <c r="J804" s="7"/>
    </row>
    <row r="805" spans="1:13" x14ac:dyDescent="0.25">
      <c r="A805" s="28" t="str">
        <f>_xlfn.XLOOKUP(P!C805,'Banco de Dados'!$B$3:$B$274,'Banco de Dados'!$K$3:$K$274,"")</f>
        <v/>
      </c>
      <c r="B805" s="2">
        <v>0</v>
      </c>
      <c r="C805" s="2">
        <v>0</v>
      </c>
      <c r="D805" s="2">
        <v>0</v>
      </c>
      <c r="E805" s="2">
        <v>0</v>
      </c>
      <c r="F805" s="32" t="e">
        <f t="shared" si="70"/>
        <v>#DIV/0!</v>
      </c>
      <c r="G805" s="3" t="e">
        <f t="shared" si="69"/>
        <v>#VALUE!</v>
      </c>
      <c r="H805" s="3" t="e">
        <f t="shared" si="69"/>
        <v>#VALUE!</v>
      </c>
      <c r="J805" s="7"/>
    </row>
    <row r="806" spans="1:13" x14ac:dyDescent="0.25">
      <c r="A806" s="28" t="str">
        <f>_xlfn.XLOOKUP(P!C806,'Banco de Dados'!$B$3:$B$274,'Banco de Dados'!$K$3:$K$274,"")</f>
        <v/>
      </c>
      <c r="B806" s="2">
        <v>0</v>
      </c>
      <c r="C806" s="2">
        <v>0</v>
      </c>
      <c r="D806" s="2">
        <v>0</v>
      </c>
      <c r="E806" s="2">
        <v>0</v>
      </c>
      <c r="F806" s="32" t="e">
        <f t="shared" si="70"/>
        <v>#DIV/0!</v>
      </c>
      <c r="G806" s="3" t="e">
        <f t="shared" si="69"/>
        <v>#VALUE!</v>
      </c>
      <c r="H806" s="3" t="e">
        <f t="shared" si="69"/>
        <v>#VALUE!</v>
      </c>
      <c r="J806" s="7"/>
    </row>
    <row r="807" spans="1:13" x14ac:dyDescent="0.25">
      <c r="A807" s="28" t="str">
        <f>_xlfn.XLOOKUP(P!C807,'Banco de Dados'!$B$3:$B$274,'Banco de Dados'!$K$3:$K$274,"")</f>
        <v/>
      </c>
      <c r="B807" s="2">
        <v>0</v>
      </c>
      <c r="C807" s="2">
        <v>0</v>
      </c>
      <c r="D807" s="2">
        <v>0</v>
      </c>
      <c r="E807" s="2">
        <v>0</v>
      </c>
      <c r="F807" s="32" t="e">
        <f t="shared" si="70"/>
        <v>#DIV/0!</v>
      </c>
      <c r="G807" s="3" t="e">
        <f t="shared" si="69"/>
        <v>#VALUE!</v>
      </c>
      <c r="H807" s="3" t="e">
        <f t="shared" si="69"/>
        <v>#VALUE!</v>
      </c>
      <c r="J807" s="7"/>
    </row>
    <row r="808" spans="1:13" x14ac:dyDescent="0.25">
      <c r="A808" s="28" t="str">
        <f>_xlfn.XLOOKUP(P!C808,'Banco de Dados'!$B$3:$B$274,'Banco de Dados'!$K$3:$K$274,"")</f>
        <v/>
      </c>
      <c r="B808" s="2">
        <v>0</v>
      </c>
      <c r="C808" s="2">
        <v>0</v>
      </c>
      <c r="D808" s="2">
        <v>0</v>
      </c>
      <c r="E808" s="2">
        <v>0</v>
      </c>
      <c r="F808" s="32" t="e">
        <f t="shared" si="70"/>
        <v>#DIV/0!</v>
      </c>
      <c r="G808" s="3" t="e">
        <f t="shared" si="69"/>
        <v>#VALUE!</v>
      </c>
      <c r="H808" s="3" t="e">
        <f t="shared" si="69"/>
        <v>#VALUE!</v>
      </c>
      <c r="J808" s="7"/>
    </row>
    <row r="809" spans="1:13" x14ac:dyDescent="0.25">
      <c r="A809" s="28" t="str">
        <f>_xlfn.XLOOKUP(P!C809,'Banco de Dados'!$B$3:$B$274,'Banco de Dados'!$K$3:$K$274,"")</f>
        <v/>
      </c>
      <c r="B809" s="2">
        <v>0</v>
      </c>
      <c r="C809" s="2">
        <v>0</v>
      </c>
      <c r="D809" s="2">
        <v>0</v>
      </c>
      <c r="E809" s="2">
        <v>0</v>
      </c>
      <c r="F809" s="32" t="e">
        <f t="shared" si="70"/>
        <v>#DIV/0!</v>
      </c>
      <c r="G809" s="3" t="e">
        <f t="shared" si="69"/>
        <v>#VALUE!</v>
      </c>
      <c r="H809" s="3" t="e">
        <f t="shared" si="69"/>
        <v>#VALUE!</v>
      </c>
      <c r="J809" s="7"/>
    </row>
    <row r="810" spans="1:13" x14ac:dyDescent="0.25">
      <c r="A810" s="28" t="str">
        <f>_xlfn.XLOOKUP(P!C810,'Banco de Dados'!$B$3:$B$274,'Banco de Dados'!$K$3:$K$274,"")</f>
        <v/>
      </c>
      <c r="B810" s="2">
        <v>0</v>
      </c>
      <c r="C810" s="2">
        <v>0</v>
      </c>
      <c r="D810" s="2">
        <v>0</v>
      </c>
      <c r="E810" s="17">
        <v>0</v>
      </c>
      <c r="F810" s="32" t="e">
        <f t="shared" si="70"/>
        <v>#DIV/0!</v>
      </c>
      <c r="G810" s="3" t="e">
        <f t="shared" si="69"/>
        <v>#VALUE!</v>
      </c>
      <c r="H810" s="3" t="e">
        <f t="shared" si="69"/>
        <v>#VALUE!</v>
      </c>
      <c r="J810" s="7"/>
    </row>
    <row r="811" spans="1:13" ht="15.75" x14ac:dyDescent="0.25">
      <c r="A811" s="28" t="str">
        <f>_xlfn.XLOOKUP(P!C811,'Banco de Dados'!$B$3:$B$274,'Banco de Dados'!$K$3:$K$274,"")</f>
        <v/>
      </c>
      <c r="B811" s="2">
        <v>0</v>
      </c>
      <c r="C811" s="2">
        <v>0</v>
      </c>
      <c r="D811" s="2">
        <v>0</v>
      </c>
      <c r="E811" s="2">
        <v>0</v>
      </c>
      <c r="F811" s="32" t="e">
        <f t="shared" si="70"/>
        <v>#DIV/0!</v>
      </c>
      <c r="G811" s="3" t="e">
        <f t="shared" si="69"/>
        <v>#VALUE!</v>
      </c>
      <c r="H811" s="3" t="e">
        <f t="shared" si="69"/>
        <v>#VALUE!</v>
      </c>
      <c r="J811" s="7"/>
      <c r="K811" s="101" t="s">
        <v>216</v>
      </c>
      <c r="L811" s="102">
        <f>K789</f>
        <v>0</v>
      </c>
      <c r="M811" s="103" t="str">
        <f>M789</f>
        <v>Manganês</v>
      </c>
    </row>
    <row r="812" spans="1:13" x14ac:dyDescent="0.25">
      <c r="A812" s="28" t="str">
        <f>_xlfn.XLOOKUP(P!C812,'Banco de Dados'!$B$3:$B$274,'Banco de Dados'!$K$3:$K$274,"")</f>
        <v/>
      </c>
      <c r="B812" s="2">
        <v>0</v>
      </c>
      <c r="C812" s="2">
        <v>0</v>
      </c>
      <c r="D812" s="2">
        <v>0</v>
      </c>
      <c r="E812" s="2">
        <v>0</v>
      </c>
      <c r="F812" s="32" t="e">
        <f t="shared" si="70"/>
        <v>#DIV/0!</v>
      </c>
      <c r="G812" s="3" t="e">
        <f t="shared" si="69"/>
        <v>#VALUE!</v>
      </c>
      <c r="H812" s="3" t="e">
        <f t="shared" si="69"/>
        <v>#VALUE!</v>
      </c>
      <c r="J812" s="7"/>
      <c r="K812" s="68" t="s">
        <v>68</v>
      </c>
      <c r="L812" s="29" t="e">
        <f>(K795*M797)/M795</f>
        <v>#VALUE!</v>
      </c>
      <c r="M812" s="66" t="str">
        <f>$M$9</f>
        <v>mg/kg</v>
      </c>
    </row>
    <row r="813" spans="1:13" x14ac:dyDescent="0.25">
      <c r="A813" s="28" t="str">
        <f>_xlfn.XLOOKUP(P!C813,'Banco de Dados'!$B$3:$B$274,'Banco de Dados'!$K$3:$K$274,"")</f>
        <v/>
      </c>
      <c r="B813" s="2">
        <v>0</v>
      </c>
      <c r="C813" s="2">
        <v>0</v>
      </c>
      <c r="D813" s="2">
        <v>0</v>
      </c>
      <c r="E813" s="2">
        <v>0</v>
      </c>
      <c r="F813" s="32" t="e">
        <f t="shared" si="70"/>
        <v>#DIV/0!</v>
      </c>
      <c r="G813" s="3" t="e">
        <f t="shared" si="69"/>
        <v>#VALUE!</v>
      </c>
      <c r="H813" s="3" t="e">
        <f t="shared" si="69"/>
        <v>#VALUE!</v>
      </c>
      <c r="J813" s="7"/>
      <c r="K813" s="111" t="s">
        <v>246</v>
      </c>
      <c r="L813" s="126" t="e">
        <f>SQRT(((M800/L800)^2)+((M801/L801)^2)+((M802/L802)^2))</f>
        <v>#VALUE!</v>
      </c>
      <c r="M813" s="66"/>
    </row>
    <row r="814" spans="1:13" x14ac:dyDescent="0.25">
      <c r="A814" s="28" t="str">
        <f>_xlfn.XLOOKUP(P!C814,'Banco de Dados'!$B$3:$B$274,'Banco de Dados'!$K$3:$K$274,"")</f>
        <v/>
      </c>
      <c r="B814" s="2">
        <v>0</v>
      </c>
      <c r="C814" s="2">
        <v>0</v>
      </c>
      <c r="D814" s="2">
        <v>0</v>
      </c>
      <c r="E814" s="2">
        <v>0</v>
      </c>
      <c r="F814" s="32" t="e">
        <f t="shared" si="70"/>
        <v>#DIV/0!</v>
      </c>
      <c r="G814" s="3" t="e">
        <f t="shared" si="69"/>
        <v>#VALUE!</v>
      </c>
      <c r="H814" s="3" t="e">
        <f t="shared" si="69"/>
        <v>#VALUE!</v>
      </c>
      <c r="J814" s="7"/>
      <c r="K814" s="69" t="s">
        <v>247</v>
      </c>
      <c r="L814" s="127" t="e">
        <f>L813*L812</f>
        <v>#VALUE!</v>
      </c>
      <c r="M814" s="71" t="str">
        <f>$M$9</f>
        <v>mg/kg</v>
      </c>
    </row>
    <row r="815" spans="1:13" x14ac:dyDescent="0.25">
      <c r="A815" s="28" t="str">
        <f>_xlfn.XLOOKUP(P!C815,'Banco de Dados'!$B$3:$B$274,'Banco de Dados'!$K$3:$K$274,"")</f>
        <v/>
      </c>
      <c r="B815" s="2">
        <v>0</v>
      </c>
      <c r="C815" s="2">
        <v>0</v>
      </c>
      <c r="D815" s="2">
        <v>0</v>
      </c>
      <c r="E815" s="2">
        <v>0</v>
      </c>
      <c r="F815" s="32" t="e">
        <f t="shared" si="70"/>
        <v>#DIV/0!</v>
      </c>
      <c r="G815" s="3" t="e">
        <f t="shared" si="69"/>
        <v>#VALUE!</v>
      </c>
      <c r="H815" s="3" t="e">
        <f t="shared" si="69"/>
        <v>#VALUE!</v>
      </c>
      <c r="J815" s="7"/>
      <c r="K815" s="123"/>
      <c r="L815" s="124"/>
    </row>
    <row r="816" spans="1:13" x14ac:dyDescent="0.25">
      <c r="A816" s="28" t="str">
        <f>_xlfn.XLOOKUP(P!C816,'Banco de Dados'!$B$3:$B$274,'Banco de Dados'!$K$3:$K$274,"")</f>
        <v/>
      </c>
      <c r="B816" s="2">
        <v>0</v>
      </c>
      <c r="C816" s="2">
        <v>0</v>
      </c>
      <c r="D816" s="2">
        <v>0</v>
      </c>
      <c r="E816" s="2">
        <v>0</v>
      </c>
      <c r="F816" s="32" t="e">
        <f t="shared" si="70"/>
        <v>#DIV/0!</v>
      </c>
      <c r="G816" s="3" t="e">
        <f t="shared" si="69"/>
        <v>#VALUE!</v>
      </c>
      <c r="H816" s="3" t="e">
        <f t="shared" si="69"/>
        <v>#VALUE!</v>
      </c>
      <c r="J816" s="7"/>
    </row>
    <row r="817" spans="1:14" x14ac:dyDescent="0.25">
      <c r="A817" s="28" t="str">
        <f>_xlfn.XLOOKUP(P!C817,'Banco de Dados'!$B$3:$B$274,'Banco de Dados'!$K$3:$K$274,"")</f>
        <v/>
      </c>
      <c r="B817" s="2">
        <v>0</v>
      </c>
      <c r="C817" s="2">
        <v>0</v>
      </c>
      <c r="D817" s="2">
        <v>0</v>
      </c>
      <c r="E817" s="2">
        <v>0</v>
      </c>
      <c r="F817" s="32" t="e">
        <f t="shared" si="70"/>
        <v>#DIV/0!</v>
      </c>
      <c r="G817" s="3" t="e">
        <f t="shared" si="69"/>
        <v>#VALUE!</v>
      </c>
      <c r="H817" s="3" t="e">
        <f t="shared" si="69"/>
        <v>#VALUE!</v>
      </c>
      <c r="J817" s="7"/>
    </row>
    <row r="818" spans="1:14" x14ac:dyDescent="0.25">
      <c r="A818" s="28" t="str">
        <f>_xlfn.XLOOKUP(P!C818,'Banco de Dados'!$B$3:$B$274,'Banco de Dados'!$K$3:$K$274,"")</f>
        <v/>
      </c>
      <c r="B818" s="2">
        <v>0</v>
      </c>
      <c r="C818" s="2">
        <v>0</v>
      </c>
      <c r="D818" s="2">
        <v>0</v>
      </c>
      <c r="E818" s="2">
        <v>0</v>
      </c>
      <c r="F818" s="32" t="e">
        <f t="shared" si="70"/>
        <v>#DIV/0!</v>
      </c>
      <c r="G818" s="3" t="e">
        <f t="shared" ref="G818:H820" si="71">D818*$E$788</f>
        <v>#VALUE!</v>
      </c>
      <c r="H818" s="3" t="e">
        <f t="shared" si="71"/>
        <v>#VALUE!</v>
      </c>
      <c r="J818" s="7"/>
    </row>
    <row r="819" spans="1:14" x14ac:dyDescent="0.25">
      <c r="A819" s="28" t="str">
        <f>_xlfn.XLOOKUP(P!C819,'Banco de Dados'!$B$3:$B$274,'Banco de Dados'!$K$3:$K$274,"")</f>
        <v/>
      </c>
      <c r="B819" s="2">
        <v>0</v>
      </c>
      <c r="C819" s="2">
        <v>0</v>
      </c>
      <c r="D819" s="2">
        <v>0</v>
      </c>
      <c r="E819" s="2">
        <v>0</v>
      </c>
      <c r="F819" s="32" t="e">
        <f t="shared" si="70"/>
        <v>#DIV/0!</v>
      </c>
      <c r="G819" s="3" t="e">
        <f t="shared" si="71"/>
        <v>#VALUE!</v>
      </c>
      <c r="H819" s="3" t="e">
        <f t="shared" si="71"/>
        <v>#VALUE!</v>
      </c>
      <c r="J819" s="7"/>
    </row>
    <row r="820" spans="1:14" x14ac:dyDescent="0.25">
      <c r="A820" s="28" t="str">
        <f>_xlfn.XLOOKUP(P!C820,'Banco de Dados'!$B$3:$B$274,'Banco de Dados'!$K$3:$K$274,"")</f>
        <v/>
      </c>
      <c r="B820" s="2">
        <v>0</v>
      </c>
      <c r="C820" s="2">
        <v>0</v>
      </c>
      <c r="D820" s="2">
        <v>0</v>
      </c>
      <c r="E820" s="2">
        <v>0</v>
      </c>
      <c r="F820" s="32" t="e">
        <f t="shared" si="70"/>
        <v>#DIV/0!</v>
      </c>
      <c r="G820" s="3" t="e">
        <f t="shared" si="71"/>
        <v>#VALUE!</v>
      </c>
      <c r="H820" s="3" t="e">
        <f t="shared" si="71"/>
        <v>#VALUE!</v>
      </c>
      <c r="J820" s="7"/>
    </row>
    <row r="821" spans="1:14" x14ac:dyDescent="0.25">
      <c r="A821" s="21"/>
      <c r="B821" s="21"/>
      <c r="C821" s="21"/>
      <c r="D821" s="21"/>
      <c r="E821" s="21"/>
      <c r="F821" s="77"/>
      <c r="G821" s="21"/>
      <c r="H821" s="21"/>
      <c r="J821" s="21"/>
      <c r="K821" s="21"/>
      <c r="L821" s="21"/>
      <c r="M821" s="21"/>
      <c r="N821" s="21"/>
    </row>
    <row r="822" spans="1:14" ht="15.75" x14ac:dyDescent="0.25">
      <c r="A822" s="36">
        <f>'Nome das Amostras'!A28</f>
        <v>0</v>
      </c>
      <c r="B822" s="164" t="e">
        <f>VLOOKUP(A822,'Nome das Amostras'!$A$3:$D$28,2,FALSE)</f>
        <v>#N/A</v>
      </c>
      <c r="C822" s="164"/>
      <c r="D822" s="51" t="s">
        <v>65</v>
      </c>
      <c r="E822" s="52" t="e">
        <f>'Banco de Dados'!$O$13/'Banco de Dados'!GA13</f>
        <v>#VALUE!</v>
      </c>
      <c r="F822" s="74"/>
      <c r="G822" s="3"/>
      <c r="H822" s="3"/>
      <c r="J822" s="7"/>
    </row>
    <row r="823" spans="1:14" ht="15.75" x14ac:dyDescent="0.25">
      <c r="A823" s="107" t="s">
        <v>1</v>
      </c>
      <c r="B823" s="107" t="s">
        <v>0</v>
      </c>
      <c r="C823" s="107" t="s">
        <v>212</v>
      </c>
      <c r="D823" s="107" t="s">
        <v>209</v>
      </c>
      <c r="E823" s="107" t="s">
        <v>213</v>
      </c>
      <c r="F823" s="76" t="s">
        <v>219</v>
      </c>
      <c r="G823" s="54" t="s">
        <v>140</v>
      </c>
      <c r="H823" s="54" t="s">
        <v>66</v>
      </c>
      <c r="J823" s="7"/>
      <c r="K823" s="72">
        <f>A822</f>
        <v>0</v>
      </c>
      <c r="L823" s="55" t="s">
        <v>215</v>
      </c>
      <c r="M823" s="41" t="str">
        <f>$A$1</f>
        <v>Manganês</v>
      </c>
      <c r="N823" s="3"/>
    </row>
    <row r="824" spans="1:14" x14ac:dyDescent="0.25">
      <c r="A824" s="28" t="str">
        <f>_xlfn.XLOOKUP(P!C824,'Banco de Dados'!$B$3:$B$274,'Banco de Dados'!$K$3:$K$274,"")</f>
        <v/>
      </c>
      <c r="B824" s="2" cm="1">
        <f t="array" ref="B824:E854">Dados!FW5:FZ35</f>
        <v>0</v>
      </c>
      <c r="C824" s="2">
        <v>0</v>
      </c>
      <c r="D824" s="2">
        <v>0</v>
      </c>
      <c r="E824" s="2">
        <v>0</v>
      </c>
      <c r="F824" s="32" t="e">
        <f>(E824*100)/D824</f>
        <v>#DIV/0!</v>
      </c>
      <c r="G824" s="3" t="e">
        <f t="shared" ref="G824:H851" si="72">D824*$E$822</f>
        <v>#VALUE!</v>
      </c>
      <c r="H824" s="3" t="e">
        <f t="shared" si="72"/>
        <v>#VALUE!</v>
      </c>
      <c r="J824" s="7"/>
      <c r="K824" s="5" t="s">
        <v>210</v>
      </c>
      <c r="L824" s="5"/>
      <c r="M824" s="5" t="s">
        <v>211</v>
      </c>
    </row>
    <row r="825" spans="1:14" x14ac:dyDescent="0.25">
      <c r="A825" s="28" t="str">
        <f>_xlfn.XLOOKUP(P!C825,'Banco de Dados'!$B$3:$B$274,'Banco de Dados'!$K$3:$K$274,"")</f>
        <v/>
      </c>
      <c r="B825" s="2">
        <v>0</v>
      </c>
      <c r="C825" s="2">
        <v>0</v>
      </c>
      <c r="D825" s="2">
        <v>0</v>
      </c>
      <c r="E825" s="2">
        <v>0</v>
      </c>
      <c r="F825" s="32" t="e">
        <f t="shared" ref="F825:F854" si="73">(E825*100)/D825</f>
        <v>#DIV/0!</v>
      </c>
      <c r="G825" s="3" t="e">
        <f t="shared" si="72"/>
        <v>#VALUE!</v>
      </c>
      <c r="H825" s="3" t="e">
        <f t="shared" si="72"/>
        <v>#VALUE!</v>
      </c>
      <c r="J825" s="7"/>
      <c r="K825" s="6" t="str">
        <f>_xlfn.XLOOKUP($B$4,A824:A851,G824:G851,"")</f>
        <v/>
      </c>
      <c r="L825" s="6"/>
      <c r="M825" s="6" t="str">
        <f>_xlfn.XLOOKUP($B$4,A824:A851,H824:H851,"")</f>
        <v/>
      </c>
    </row>
    <row r="826" spans="1:14" x14ac:dyDescent="0.25">
      <c r="A826" s="28" t="str">
        <f>_xlfn.XLOOKUP(P!C826,'Banco de Dados'!$B$3:$B$274,'Banco de Dados'!$K$3:$K$274,"")</f>
        <v/>
      </c>
      <c r="B826" s="2">
        <v>0</v>
      </c>
      <c r="C826" s="2">
        <v>0</v>
      </c>
      <c r="D826" s="2">
        <v>0</v>
      </c>
      <c r="E826" s="2">
        <v>0</v>
      </c>
      <c r="F826" s="32" t="e">
        <f t="shared" si="73"/>
        <v>#DIV/0!</v>
      </c>
      <c r="G826" s="3" t="e">
        <f t="shared" si="72"/>
        <v>#VALUE!</v>
      </c>
      <c r="H826" s="3" t="e">
        <f t="shared" si="72"/>
        <v>#VALUE!</v>
      </c>
      <c r="J826" s="7"/>
    </row>
    <row r="827" spans="1:14" ht="15.75" x14ac:dyDescent="0.25">
      <c r="A827" s="28" t="str">
        <f>_xlfn.XLOOKUP(P!C827,'Banco de Dados'!$B$3:$B$274,'Banco de Dados'!$K$3:$K$274,"")</f>
        <v/>
      </c>
      <c r="B827" s="2">
        <v>0</v>
      </c>
      <c r="C827" s="2">
        <v>0</v>
      </c>
      <c r="D827" s="2">
        <v>0</v>
      </c>
      <c r="E827" s="2">
        <v>0</v>
      </c>
      <c r="F827" s="32" t="e">
        <f t="shared" si="73"/>
        <v>#DIV/0!</v>
      </c>
      <c r="G827" s="3" t="e">
        <f t="shared" si="72"/>
        <v>#VALUE!</v>
      </c>
      <c r="H827" s="3" t="e">
        <f t="shared" si="72"/>
        <v>#VALUE!</v>
      </c>
      <c r="K827" s="165" t="s">
        <v>67</v>
      </c>
      <c r="L827" s="166"/>
      <c r="M827" s="167"/>
      <c r="N827"/>
    </row>
    <row r="828" spans="1:14" x14ac:dyDescent="0.25">
      <c r="A828" s="28" t="str">
        <f>_xlfn.XLOOKUP(P!C828,'Banco de Dados'!$B$3:$B$274,'Banco de Dados'!$K$3:$K$274,"")</f>
        <v/>
      </c>
      <c r="B828" s="2">
        <v>0</v>
      </c>
      <c r="C828" s="2">
        <v>0</v>
      </c>
      <c r="D828" s="2">
        <v>0</v>
      </c>
      <c r="E828" s="2">
        <v>0</v>
      </c>
      <c r="F828" s="32" t="e">
        <f t="shared" si="73"/>
        <v>#DIV/0!</v>
      </c>
      <c r="G828" s="3" t="e">
        <f t="shared" si="72"/>
        <v>#VALUE!</v>
      </c>
      <c r="H828" s="3" t="e">
        <f t="shared" si="72"/>
        <v>#VALUE!</v>
      </c>
      <c r="J828" s="7"/>
      <c r="K828" s="104" t="s">
        <v>240</v>
      </c>
      <c r="L828" s="39"/>
      <c r="M828" s="106" t="s">
        <v>209</v>
      </c>
    </row>
    <row r="829" spans="1:14" x14ac:dyDescent="0.25">
      <c r="A829" s="28" t="str">
        <f>_xlfn.XLOOKUP(P!C829,'Banco de Dados'!$B$3:$B$274,'Banco de Dados'!$K$3:$K$274,"")</f>
        <v/>
      </c>
      <c r="B829" s="2">
        <v>0</v>
      </c>
      <c r="C829" s="2">
        <v>0</v>
      </c>
      <c r="D829" s="2">
        <v>0</v>
      </c>
      <c r="E829" s="2">
        <v>0</v>
      </c>
      <c r="F829" s="32" t="e">
        <f t="shared" si="73"/>
        <v>#DIV/0!</v>
      </c>
      <c r="G829" s="3" t="e">
        <f t="shared" si="72"/>
        <v>#VALUE!</v>
      </c>
      <c r="H829" s="3" t="e">
        <f t="shared" si="72"/>
        <v>#VALUE!</v>
      </c>
      <c r="J829" s="58" t="s">
        <v>38</v>
      </c>
      <c r="K829" s="59">
        <f>$L$9</f>
        <v>246.3</v>
      </c>
      <c r="L829" s="60"/>
      <c r="M829" s="61">
        <f>$M$11</f>
        <v>6728</v>
      </c>
      <c r="N829" s="60"/>
    </row>
    <row r="830" spans="1:14" x14ac:dyDescent="0.25">
      <c r="A830" s="28" t="str">
        <f>_xlfn.XLOOKUP(P!C830,'Banco de Dados'!$B$3:$B$274,'Banco de Dados'!$K$3:$K$274,"")</f>
        <v/>
      </c>
      <c r="B830" s="2">
        <v>0</v>
      </c>
      <c r="C830" s="2">
        <v>0</v>
      </c>
      <c r="D830" s="2">
        <v>0</v>
      </c>
      <c r="E830" s="2">
        <v>0</v>
      </c>
      <c r="F830" s="32" t="e">
        <f t="shared" si="73"/>
        <v>#DIV/0!</v>
      </c>
      <c r="G830" s="3" t="e">
        <f t="shared" si="72"/>
        <v>#VALUE!</v>
      </c>
      <c r="H830" s="3" t="e">
        <f t="shared" si="72"/>
        <v>#VALUE!</v>
      </c>
      <c r="J830" s="2"/>
      <c r="K830" s="18"/>
      <c r="L830" s="2" t="s">
        <v>70</v>
      </c>
      <c r="M830" s="19"/>
    </row>
    <row r="831" spans="1:14" x14ac:dyDescent="0.25">
      <c r="A831" s="28" t="str">
        <f>_xlfn.XLOOKUP(P!C831,'Banco de Dados'!$B$3:$B$274,'Banco de Dados'!$K$3:$K$274,"")</f>
        <v/>
      </c>
      <c r="B831" s="2">
        <v>0</v>
      </c>
      <c r="C831" s="2">
        <v>0</v>
      </c>
      <c r="D831" s="2">
        <v>0</v>
      </c>
      <c r="E831" s="2">
        <v>0</v>
      </c>
      <c r="F831" s="32" t="e">
        <f t="shared" si="73"/>
        <v>#DIV/0!</v>
      </c>
      <c r="G831" s="3" t="e">
        <f t="shared" si="72"/>
        <v>#VALUE!</v>
      </c>
      <c r="H831" s="3" t="e">
        <f t="shared" si="72"/>
        <v>#VALUE!</v>
      </c>
      <c r="J831" s="58" t="s">
        <v>69</v>
      </c>
      <c r="K831" s="62" t="s">
        <v>71</v>
      </c>
      <c r="L831" s="63"/>
      <c r="M831" s="64" t="str">
        <f>K825</f>
        <v/>
      </c>
      <c r="N831" s="60"/>
    </row>
    <row r="832" spans="1:14" x14ac:dyDescent="0.25">
      <c r="A832" s="28" t="str">
        <f>_xlfn.XLOOKUP(P!C832,'Banco de Dados'!$B$3:$B$274,'Banco de Dados'!$K$3:$K$274,"")</f>
        <v/>
      </c>
      <c r="B832" s="2">
        <v>0</v>
      </c>
      <c r="C832" s="2">
        <v>0</v>
      </c>
      <c r="D832" s="2">
        <v>0</v>
      </c>
      <c r="E832" s="2">
        <v>0</v>
      </c>
      <c r="F832" s="32" t="e">
        <f t="shared" si="73"/>
        <v>#DIV/0!</v>
      </c>
      <c r="G832" s="3" t="e">
        <f t="shared" si="72"/>
        <v>#VALUE!</v>
      </c>
      <c r="H832" s="3" t="e">
        <f t="shared" si="72"/>
        <v>#VALUE!</v>
      </c>
      <c r="J832" s="7"/>
    </row>
    <row r="833" spans="1:13" ht="15.75" x14ac:dyDescent="0.25">
      <c r="A833" s="28" t="str">
        <f>_xlfn.XLOOKUP(P!C833,'Banco de Dados'!$B$3:$B$274,'Banco de Dados'!$K$3:$K$274,"")</f>
        <v/>
      </c>
      <c r="B833" s="2">
        <v>0</v>
      </c>
      <c r="C833" s="2">
        <v>0</v>
      </c>
      <c r="D833" s="2">
        <v>0</v>
      </c>
      <c r="E833" s="2">
        <v>0</v>
      </c>
      <c r="F833" s="32" t="e">
        <f t="shared" si="73"/>
        <v>#DIV/0!</v>
      </c>
      <c r="G833" s="3" t="e">
        <f t="shared" si="72"/>
        <v>#VALUE!</v>
      </c>
      <c r="H833" s="3" t="e">
        <f t="shared" si="72"/>
        <v>#VALUE!</v>
      </c>
      <c r="J833" s="7"/>
      <c r="K833" s="165" t="s">
        <v>218</v>
      </c>
      <c r="L833" s="166"/>
      <c r="M833" s="167"/>
    </row>
    <row r="834" spans="1:13" x14ac:dyDescent="0.25">
      <c r="A834" s="28" t="str">
        <f>_xlfn.XLOOKUP(P!C834,'Banco de Dados'!$B$3:$B$274,'Banco de Dados'!$K$3:$K$274,"")</f>
        <v/>
      </c>
      <c r="B834" s="2">
        <v>0</v>
      </c>
      <c r="C834" s="2">
        <v>0</v>
      </c>
      <c r="D834" s="2">
        <v>0</v>
      </c>
      <c r="E834" s="2">
        <v>0</v>
      </c>
      <c r="F834" s="32" t="e">
        <f t="shared" si="73"/>
        <v>#DIV/0!</v>
      </c>
      <c r="G834" s="3" t="e">
        <f t="shared" si="72"/>
        <v>#VALUE!</v>
      </c>
      <c r="H834" s="3" t="e">
        <f t="shared" si="72"/>
        <v>#VALUE!</v>
      </c>
      <c r="J834" s="7"/>
      <c r="K834" s="104" t="s">
        <v>236</v>
      </c>
      <c r="L834" s="108" t="str">
        <f>K825</f>
        <v/>
      </c>
      <c r="M834" s="109" t="str">
        <f>M825</f>
        <v/>
      </c>
    </row>
    <row r="835" spans="1:13" x14ac:dyDescent="0.25">
      <c r="A835" s="28" t="str">
        <f>_xlfn.XLOOKUP(P!C835,'Banco de Dados'!$B$3:$B$274,'Banco de Dados'!$K$3:$K$274,"")</f>
        <v/>
      </c>
      <c r="B835" s="2">
        <v>0</v>
      </c>
      <c r="C835" s="2">
        <v>0</v>
      </c>
      <c r="D835" s="2">
        <v>0</v>
      </c>
      <c r="E835" s="2">
        <v>0</v>
      </c>
      <c r="F835" s="32" t="e">
        <f t="shared" si="73"/>
        <v>#DIV/0!</v>
      </c>
      <c r="G835" s="3" t="e">
        <f t="shared" si="72"/>
        <v>#VALUE!</v>
      </c>
      <c r="H835" s="3" t="e">
        <f t="shared" si="72"/>
        <v>#VALUE!</v>
      </c>
      <c r="J835" s="7"/>
      <c r="K835" s="104" t="s">
        <v>237</v>
      </c>
      <c r="L835" s="105">
        <f>$L$9</f>
        <v>246.3</v>
      </c>
      <c r="M835" s="106">
        <f>$L$10</f>
        <v>7.1</v>
      </c>
    </row>
    <row r="836" spans="1:13" x14ac:dyDescent="0.25">
      <c r="A836" s="28" t="str">
        <f>_xlfn.XLOOKUP(P!C836,'Banco de Dados'!$B$3:$B$274,'Banco de Dados'!$K$3:$K$274,"")</f>
        <v/>
      </c>
      <c r="B836" s="2">
        <v>0</v>
      </c>
      <c r="C836" s="2">
        <v>0</v>
      </c>
      <c r="D836" s="2">
        <v>0</v>
      </c>
      <c r="E836" s="2">
        <v>0</v>
      </c>
      <c r="F836" s="32" t="e">
        <f t="shared" si="73"/>
        <v>#DIV/0!</v>
      </c>
      <c r="G836" s="3" t="e">
        <f t="shared" si="72"/>
        <v>#VALUE!</v>
      </c>
      <c r="H836" s="3" t="e">
        <f t="shared" si="72"/>
        <v>#VALUE!</v>
      </c>
      <c r="J836" s="7"/>
      <c r="K836" s="104" t="s">
        <v>238</v>
      </c>
      <c r="L836" s="105">
        <f>$M$11</f>
        <v>6728</v>
      </c>
      <c r="M836" s="106">
        <f>$M$12</f>
        <v>153</v>
      </c>
    </row>
    <row r="837" spans="1:13" x14ac:dyDescent="0.25">
      <c r="A837" s="28" t="str">
        <f>_xlfn.XLOOKUP(P!C837,'Banco de Dados'!$B$3:$B$274,'Banco de Dados'!$K$3:$K$274,"")</f>
        <v/>
      </c>
      <c r="B837" s="2">
        <v>0</v>
      </c>
      <c r="C837" s="2">
        <v>0</v>
      </c>
      <c r="D837" s="2">
        <v>0</v>
      </c>
      <c r="E837" s="2">
        <v>0</v>
      </c>
      <c r="F837" s="32" t="e">
        <f t="shared" si="73"/>
        <v>#DIV/0!</v>
      </c>
      <c r="G837" s="3" t="e">
        <f t="shared" si="72"/>
        <v>#VALUE!</v>
      </c>
      <c r="H837" s="3" t="e">
        <f t="shared" si="72"/>
        <v>#VALUE!</v>
      </c>
      <c r="J837" s="7"/>
      <c r="K837" s="69" t="s">
        <v>217</v>
      </c>
      <c r="L837" s="110" t="e">
        <f>SQRT(((M834/L834)^2)+((M835/L835)^2)+((M836/L836)^2))</f>
        <v>#VALUE!</v>
      </c>
      <c r="M837" s="71" t="str">
        <f>M846</f>
        <v>mg/kg</v>
      </c>
    </row>
    <row r="838" spans="1:13" x14ac:dyDescent="0.25">
      <c r="A838" s="28" t="str">
        <f>_xlfn.XLOOKUP(P!C838,'Banco de Dados'!$B$3:$B$274,'Banco de Dados'!$K$3:$K$274,"")</f>
        <v/>
      </c>
      <c r="B838" s="2">
        <v>0</v>
      </c>
      <c r="C838" s="2">
        <v>0</v>
      </c>
      <c r="D838" s="2">
        <v>0</v>
      </c>
      <c r="E838" s="2">
        <v>0</v>
      </c>
      <c r="F838" s="32" t="e">
        <f t="shared" si="73"/>
        <v>#DIV/0!</v>
      </c>
      <c r="G838" s="3" t="e">
        <f t="shared" si="72"/>
        <v>#VALUE!</v>
      </c>
      <c r="H838" s="3" t="e">
        <f t="shared" si="72"/>
        <v>#VALUE!</v>
      </c>
      <c r="J838" s="7"/>
    </row>
    <row r="839" spans="1:13" x14ac:dyDescent="0.25">
      <c r="A839" s="28" t="str">
        <f>_xlfn.XLOOKUP(P!C839,'Banco de Dados'!$B$3:$B$274,'Banco de Dados'!$K$3:$K$274,"")</f>
        <v/>
      </c>
      <c r="B839" s="2">
        <v>0</v>
      </c>
      <c r="C839" s="2">
        <v>0</v>
      </c>
      <c r="D839" s="2">
        <v>0</v>
      </c>
      <c r="E839" s="2">
        <v>0</v>
      </c>
      <c r="F839" s="32" t="e">
        <f t="shared" si="73"/>
        <v>#DIV/0!</v>
      </c>
      <c r="G839" s="3" t="e">
        <f t="shared" si="72"/>
        <v>#VALUE!</v>
      </c>
      <c r="H839" s="3" t="e">
        <f t="shared" si="72"/>
        <v>#VALUE!</v>
      </c>
      <c r="J839" s="7"/>
    </row>
    <row r="840" spans="1:13" x14ac:dyDescent="0.25">
      <c r="A840" s="28" t="str">
        <f>_xlfn.XLOOKUP(P!C840,'Banco de Dados'!$B$3:$B$274,'Banco de Dados'!$K$3:$K$274,"")</f>
        <v/>
      </c>
      <c r="B840" s="2">
        <v>0</v>
      </c>
      <c r="C840" s="2">
        <v>0</v>
      </c>
      <c r="D840" s="2">
        <v>0</v>
      </c>
      <c r="E840" s="2">
        <v>0</v>
      </c>
      <c r="F840" s="32" t="e">
        <f t="shared" si="73"/>
        <v>#DIV/0!</v>
      </c>
      <c r="G840" s="3" t="e">
        <f t="shared" si="72"/>
        <v>#VALUE!</v>
      </c>
      <c r="H840" s="3" t="e">
        <f t="shared" si="72"/>
        <v>#VALUE!</v>
      </c>
      <c r="J840" s="7"/>
    </row>
    <row r="841" spans="1:13" x14ac:dyDescent="0.25">
      <c r="A841" s="28" t="str">
        <f>_xlfn.XLOOKUP(P!C841,'Banco de Dados'!$B$3:$B$274,'Banco de Dados'!$K$3:$K$274,"")</f>
        <v/>
      </c>
      <c r="B841" s="2">
        <v>0</v>
      </c>
      <c r="C841" s="2">
        <v>0</v>
      </c>
      <c r="D841" s="2">
        <v>0</v>
      </c>
      <c r="E841" s="2">
        <v>0</v>
      </c>
      <c r="F841" s="32" t="e">
        <f t="shared" si="73"/>
        <v>#DIV/0!</v>
      </c>
      <c r="G841" s="3" t="e">
        <f t="shared" si="72"/>
        <v>#VALUE!</v>
      </c>
      <c r="H841" s="3" t="e">
        <f t="shared" si="72"/>
        <v>#VALUE!</v>
      </c>
      <c r="J841" s="7"/>
    </row>
    <row r="842" spans="1:13" x14ac:dyDescent="0.25">
      <c r="A842" s="28" t="str">
        <f>_xlfn.XLOOKUP(P!C842,'Banco de Dados'!$B$3:$B$274,'Banco de Dados'!$K$3:$K$274,"")</f>
        <v/>
      </c>
      <c r="B842" s="2">
        <v>0</v>
      </c>
      <c r="C842" s="2">
        <v>0</v>
      </c>
      <c r="D842" s="2">
        <v>0</v>
      </c>
      <c r="E842" s="2">
        <v>0</v>
      </c>
      <c r="F842" s="32" t="e">
        <f t="shared" si="73"/>
        <v>#DIV/0!</v>
      </c>
      <c r="G842" s="3" t="e">
        <f t="shared" si="72"/>
        <v>#VALUE!</v>
      </c>
      <c r="H842" s="3" t="e">
        <f t="shared" si="72"/>
        <v>#VALUE!</v>
      </c>
      <c r="J842" s="7"/>
    </row>
    <row r="843" spans="1:13" x14ac:dyDescent="0.25">
      <c r="A843" s="28" t="str">
        <f>_xlfn.XLOOKUP(P!C843,'Banco de Dados'!$B$3:$B$274,'Banco de Dados'!$K$3:$K$274,"")</f>
        <v/>
      </c>
      <c r="B843" s="2">
        <v>0</v>
      </c>
      <c r="C843" s="2">
        <v>0</v>
      </c>
      <c r="D843" s="2">
        <v>0</v>
      </c>
      <c r="E843" s="2">
        <v>0</v>
      </c>
      <c r="F843" s="32" t="e">
        <f t="shared" si="73"/>
        <v>#DIV/0!</v>
      </c>
      <c r="G843" s="3" t="e">
        <f t="shared" si="72"/>
        <v>#VALUE!</v>
      </c>
      <c r="H843" s="3" t="e">
        <f t="shared" si="72"/>
        <v>#VALUE!</v>
      </c>
      <c r="J843" s="7"/>
    </row>
    <row r="844" spans="1:13" x14ac:dyDescent="0.25">
      <c r="A844" s="28" t="str">
        <f>_xlfn.XLOOKUP(P!C844,'Banco de Dados'!$B$3:$B$274,'Banco de Dados'!$K$3:$K$274,"")</f>
        <v/>
      </c>
      <c r="B844" s="2">
        <v>0</v>
      </c>
      <c r="C844" s="2">
        <v>0</v>
      </c>
      <c r="D844" s="2">
        <v>0</v>
      </c>
      <c r="E844" s="17">
        <v>0</v>
      </c>
      <c r="F844" s="32" t="e">
        <f t="shared" si="73"/>
        <v>#DIV/0!</v>
      </c>
      <c r="G844" s="3" t="e">
        <f t="shared" si="72"/>
        <v>#VALUE!</v>
      </c>
      <c r="H844" s="3" t="e">
        <f t="shared" si="72"/>
        <v>#VALUE!</v>
      </c>
      <c r="J844" s="7"/>
    </row>
    <row r="845" spans="1:13" ht="15.75" x14ac:dyDescent="0.25">
      <c r="A845" s="28" t="str">
        <f>_xlfn.XLOOKUP(P!C845,'Banco de Dados'!$B$3:$B$274,'Banco de Dados'!$K$3:$K$274,"")</f>
        <v/>
      </c>
      <c r="B845" s="2">
        <v>0</v>
      </c>
      <c r="C845" s="2">
        <v>0</v>
      </c>
      <c r="D845" s="2">
        <v>0</v>
      </c>
      <c r="E845" s="2">
        <v>0</v>
      </c>
      <c r="F845" s="32" t="e">
        <f t="shared" si="73"/>
        <v>#DIV/0!</v>
      </c>
      <c r="G845" s="3" t="e">
        <f t="shared" si="72"/>
        <v>#VALUE!</v>
      </c>
      <c r="H845" s="3" t="e">
        <f t="shared" si="72"/>
        <v>#VALUE!</v>
      </c>
      <c r="J845" s="7"/>
      <c r="K845" s="101" t="s">
        <v>216</v>
      </c>
      <c r="L845" s="102">
        <f>K823</f>
        <v>0</v>
      </c>
      <c r="M845" s="103" t="str">
        <f>M823</f>
        <v>Manganês</v>
      </c>
    </row>
    <row r="846" spans="1:13" x14ac:dyDescent="0.25">
      <c r="A846" s="28" t="str">
        <f>_xlfn.XLOOKUP(P!C846,'Banco de Dados'!$B$3:$B$274,'Banco de Dados'!$K$3:$K$274,"")</f>
        <v/>
      </c>
      <c r="B846" s="2">
        <v>0</v>
      </c>
      <c r="C846" s="2">
        <v>0</v>
      </c>
      <c r="D846" s="2">
        <v>0</v>
      </c>
      <c r="E846" s="2">
        <v>0</v>
      </c>
      <c r="F846" s="32" t="e">
        <f t="shared" si="73"/>
        <v>#DIV/0!</v>
      </c>
      <c r="G846" s="3" t="e">
        <f t="shared" si="72"/>
        <v>#VALUE!</v>
      </c>
      <c r="H846" s="3" t="e">
        <f t="shared" si="72"/>
        <v>#VALUE!</v>
      </c>
      <c r="J846" s="7"/>
      <c r="K846" s="68" t="s">
        <v>68</v>
      </c>
      <c r="L846" s="29" t="e">
        <f>(K829*M831)/M829</f>
        <v>#VALUE!</v>
      </c>
      <c r="M846" s="66" t="str">
        <f>$M$9</f>
        <v>mg/kg</v>
      </c>
    </row>
    <row r="847" spans="1:13" x14ac:dyDescent="0.25">
      <c r="A847" s="28" t="str">
        <f>_xlfn.XLOOKUP(P!C847,'Banco de Dados'!$B$3:$B$274,'Banco de Dados'!$K$3:$K$274,"")</f>
        <v/>
      </c>
      <c r="B847" s="2">
        <v>0</v>
      </c>
      <c r="C847" s="2">
        <v>0</v>
      </c>
      <c r="D847" s="2">
        <v>0</v>
      </c>
      <c r="E847" s="2">
        <v>0</v>
      </c>
      <c r="F847" s="32" t="e">
        <f t="shared" si="73"/>
        <v>#DIV/0!</v>
      </c>
      <c r="G847" s="3" t="e">
        <f t="shared" si="72"/>
        <v>#VALUE!</v>
      </c>
      <c r="H847" s="3" t="e">
        <f t="shared" si="72"/>
        <v>#VALUE!</v>
      </c>
      <c r="J847" s="7"/>
      <c r="K847" s="111" t="s">
        <v>246</v>
      </c>
      <c r="L847" s="126" t="e">
        <f>SQRT(((M834/L834)^2)+((M835/L835)^2)+((M836/L836)^2))</f>
        <v>#VALUE!</v>
      </c>
      <c r="M847" s="66"/>
    </row>
    <row r="848" spans="1:13" x14ac:dyDescent="0.25">
      <c r="A848" s="28" t="str">
        <f>_xlfn.XLOOKUP(P!C848,'Banco de Dados'!$B$3:$B$274,'Banco de Dados'!$K$3:$K$274,"")</f>
        <v/>
      </c>
      <c r="B848" s="2">
        <v>0</v>
      </c>
      <c r="C848" s="2">
        <v>0</v>
      </c>
      <c r="D848" s="2">
        <v>0</v>
      </c>
      <c r="E848" s="2">
        <v>0</v>
      </c>
      <c r="F848" s="32" t="e">
        <f t="shared" si="73"/>
        <v>#DIV/0!</v>
      </c>
      <c r="G848" s="3" t="e">
        <f t="shared" si="72"/>
        <v>#VALUE!</v>
      </c>
      <c r="H848" s="3" t="e">
        <f t="shared" si="72"/>
        <v>#VALUE!</v>
      </c>
      <c r="J848" s="7"/>
      <c r="K848" s="69" t="s">
        <v>247</v>
      </c>
      <c r="L848" s="127" t="e">
        <f>L847*L846</f>
        <v>#VALUE!</v>
      </c>
      <c r="M848" s="71" t="str">
        <f>$M$9</f>
        <v>mg/kg</v>
      </c>
    </row>
    <row r="849" spans="1:14" x14ac:dyDescent="0.25">
      <c r="A849" s="28" t="str">
        <f>_xlfn.XLOOKUP(P!C849,'Banco de Dados'!$B$3:$B$274,'Banco de Dados'!$K$3:$K$274,"")</f>
        <v/>
      </c>
      <c r="B849" s="2">
        <v>0</v>
      </c>
      <c r="C849" s="2">
        <v>0</v>
      </c>
      <c r="D849" s="2">
        <v>0</v>
      </c>
      <c r="E849" s="2">
        <v>0</v>
      </c>
      <c r="F849" s="32" t="e">
        <f t="shared" si="73"/>
        <v>#DIV/0!</v>
      </c>
      <c r="G849" s="3" t="e">
        <f t="shared" si="72"/>
        <v>#VALUE!</v>
      </c>
      <c r="H849" s="3" t="e">
        <f t="shared" si="72"/>
        <v>#VALUE!</v>
      </c>
      <c r="J849" s="7"/>
      <c r="K849" s="123"/>
      <c r="L849" s="124"/>
    </row>
    <row r="850" spans="1:14" x14ac:dyDescent="0.25">
      <c r="A850" s="28" t="str">
        <f>_xlfn.XLOOKUP(P!C850,'Banco de Dados'!$B$3:$B$274,'Banco de Dados'!$K$3:$K$274,"")</f>
        <v/>
      </c>
      <c r="B850" s="2">
        <v>0</v>
      </c>
      <c r="C850" s="2">
        <v>0</v>
      </c>
      <c r="D850" s="2">
        <v>0</v>
      </c>
      <c r="E850" s="2">
        <v>0</v>
      </c>
      <c r="F850" s="32" t="e">
        <f t="shared" si="73"/>
        <v>#DIV/0!</v>
      </c>
      <c r="G850" s="3" t="e">
        <f t="shared" si="72"/>
        <v>#VALUE!</v>
      </c>
      <c r="H850" s="3" t="e">
        <f t="shared" si="72"/>
        <v>#VALUE!</v>
      </c>
      <c r="J850" s="7"/>
    </row>
    <row r="851" spans="1:14" x14ac:dyDescent="0.25">
      <c r="A851" s="28" t="str">
        <f>_xlfn.XLOOKUP(P!C851,'Banco de Dados'!$B$3:$B$274,'Banco de Dados'!$K$3:$K$274,"")</f>
        <v/>
      </c>
      <c r="B851" s="2">
        <v>0</v>
      </c>
      <c r="C851" s="2">
        <v>0</v>
      </c>
      <c r="D851" s="2">
        <v>0</v>
      </c>
      <c r="E851" s="2">
        <v>0</v>
      </c>
      <c r="F851" s="32" t="e">
        <f t="shared" si="73"/>
        <v>#DIV/0!</v>
      </c>
      <c r="G851" s="3" t="e">
        <f t="shared" si="72"/>
        <v>#VALUE!</v>
      </c>
      <c r="H851" s="3" t="e">
        <f t="shared" si="72"/>
        <v>#VALUE!</v>
      </c>
      <c r="J851" s="7"/>
    </row>
    <row r="852" spans="1:14" x14ac:dyDescent="0.25">
      <c r="A852" s="28" t="str">
        <f>_xlfn.XLOOKUP(P!C852,'Banco de Dados'!$B$3:$B$274,'Banco de Dados'!$K$3:$K$274,"")</f>
        <v/>
      </c>
      <c r="B852" s="2">
        <v>0</v>
      </c>
      <c r="C852" s="2">
        <v>0</v>
      </c>
      <c r="D852" s="2">
        <v>0</v>
      </c>
      <c r="E852" s="2">
        <v>0</v>
      </c>
      <c r="F852" s="32" t="e">
        <f t="shared" si="73"/>
        <v>#DIV/0!</v>
      </c>
      <c r="G852" s="3" t="e">
        <f t="shared" ref="G852:H854" si="74">D852*$E$822</f>
        <v>#VALUE!</v>
      </c>
      <c r="H852" s="3" t="e">
        <f t="shared" si="74"/>
        <v>#VALUE!</v>
      </c>
      <c r="J852" s="7"/>
    </row>
    <row r="853" spans="1:14" x14ac:dyDescent="0.25">
      <c r="A853" s="28" t="str">
        <f>_xlfn.XLOOKUP(P!C853,'Banco de Dados'!$B$3:$B$274,'Banco de Dados'!$K$3:$K$274,"")</f>
        <v/>
      </c>
      <c r="B853" s="2">
        <v>0</v>
      </c>
      <c r="C853" s="2">
        <v>0</v>
      </c>
      <c r="D853" s="2">
        <v>0</v>
      </c>
      <c r="E853" s="2">
        <v>0</v>
      </c>
      <c r="F853" s="32" t="e">
        <f t="shared" si="73"/>
        <v>#DIV/0!</v>
      </c>
      <c r="G853" s="3" t="e">
        <f t="shared" si="74"/>
        <v>#VALUE!</v>
      </c>
      <c r="H853" s="3" t="e">
        <f t="shared" si="74"/>
        <v>#VALUE!</v>
      </c>
      <c r="J853" s="7"/>
    </row>
    <row r="854" spans="1:14" x14ac:dyDescent="0.25">
      <c r="A854" s="28" t="str">
        <f>_xlfn.XLOOKUP(P!C854,'Banco de Dados'!$B$3:$B$274,'Banco de Dados'!$K$3:$K$274,"")</f>
        <v/>
      </c>
      <c r="B854" s="2">
        <v>0</v>
      </c>
      <c r="C854" s="2">
        <v>0</v>
      </c>
      <c r="D854" s="2">
        <v>0</v>
      </c>
      <c r="E854" s="2">
        <v>0</v>
      </c>
      <c r="F854" s="32" t="e">
        <f t="shared" si="73"/>
        <v>#DIV/0!</v>
      </c>
      <c r="G854" s="3" t="e">
        <f t="shared" si="74"/>
        <v>#VALUE!</v>
      </c>
      <c r="H854" s="3" t="e">
        <f t="shared" si="74"/>
        <v>#VALUE!</v>
      </c>
      <c r="J854" s="7"/>
    </row>
    <row r="855" spans="1:14" x14ac:dyDescent="0.25">
      <c r="A855" s="21"/>
      <c r="B855" s="21"/>
      <c r="C855" s="21"/>
      <c r="D855" s="21"/>
      <c r="E855" s="21"/>
      <c r="F855" s="77"/>
      <c r="G855" s="21"/>
      <c r="H855" s="21"/>
      <c r="J855" s="21"/>
      <c r="K855" s="21"/>
      <c r="L855" s="21"/>
      <c r="M855" s="21"/>
      <c r="N855" s="21"/>
    </row>
  </sheetData>
  <mergeCells count="90">
    <mergeCell ref="K6:M6"/>
    <mergeCell ref="P6:S6"/>
    <mergeCell ref="V6:X6"/>
    <mergeCell ref="A1:F3"/>
    <mergeCell ref="J2:N4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{11B15082-4CBF-494F-9E45-52F51834BDAF}</x14:id>
        </ext>
      </extLst>
    </cfRule>
  </conditionalFormatting>
  <dataValidations count="1">
    <dataValidation type="list" allowBlank="1" showInputMessage="1" showErrorMessage="1" sqref="M9" xr:uid="{D322430B-06E6-484F-9686-070E6DB2A9C8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B15082-4CBF-494F-9E45-52F51834BD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650EE6B-64DB-45D9-B7FE-3888DA2A0677}">
          <x14:formula1>
            <xm:f>Padrões!$B$5:$B$23</xm:f>
          </x14:formula1>
          <xm:sqref>M8</xm:sqref>
        </x14:dataValidation>
        <x14:dataValidation type="list" allowBlank="1" showInputMessage="1" showErrorMessage="1" xr:uid="{1BC1CC86-1440-40A9-9945-622BAF1B5A5F}">
          <x14:formula1>
            <xm:f>'Banco de Dados'!$C$296:$C$377</xm:f>
          </x14:formula1>
          <xm:sqref>B4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0319-DC8A-49E8-AF3F-AC6FD01A567F}">
  <dimension ref="A1:AL855"/>
  <sheetViews>
    <sheetView topLeftCell="M1" workbookViewId="0">
      <selection activeCell="X9" sqref="X9"/>
    </sheetView>
  </sheetViews>
  <sheetFormatPr defaultColWidth="9.140625" defaultRowHeight="15" x14ac:dyDescent="0.25"/>
  <cols>
    <col min="1" max="1" width="11.28515625" style="2" bestFit="1" customWidth="1"/>
    <col min="2" max="2" width="9.140625" style="2"/>
    <col min="3" max="3" width="12.42578125" style="2" bestFit="1" customWidth="1"/>
    <col min="4" max="4" width="10" style="2" bestFit="1" customWidth="1"/>
    <col min="5" max="5" width="9.140625" style="2"/>
    <col min="6" max="6" width="9.140625" style="32"/>
    <col min="7" max="7" width="12.140625" style="2" bestFit="1" customWidth="1"/>
    <col min="8" max="8" width="10.7109375" style="2" bestFit="1" customWidth="1"/>
    <col min="9" max="9" width="1.5703125" style="67" customWidth="1"/>
    <col min="10" max="10" width="13.140625" bestFit="1" customWidth="1"/>
    <col min="11" max="11" width="20.7109375" style="2" bestFit="1" customWidth="1"/>
    <col min="12" max="12" width="13.140625" style="2" bestFit="1" customWidth="1"/>
    <col min="13" max="13" width="18.5703125" style="2" bestFit="1" customWidth="1"/>
    <col min="14" max="14" width="9.140625" style="2"/>
    <col min="15" max="15" width="1.7109375" style="67" customWidth="1"/>
    <col min="16" max="16" width="10.140625" style="7" customWidth="1"/>
    <col min="17" max="17" width="13.140625" style="2" bestFit="1" customWidth="1"/>
    <col min="18" max="18" width="2" style="2" bestFit="1" customWidth="1"/>
    <col min="19" max="19" width="11.140625" style="2" customWidth="1"/>
    <col min="20" max="20" width="13.7109375" style="2" bestFit="1" customWidth="1"/>
    <col min="21" max="21" width="2.42578125" style="67" customWidth="1"/>
    <col min="22" max="23" width="9.140625" style="7"/>
    <col min="24" max="24" width="13.140625" bestFit="1" customWidth="1"/>
    <col min="25" max="25" width="12" bestFit="1" customWidth="1"/>
    <col min="31" max="31" width="2.42578125" style="67" customWidth="1"/>
    <col min="34" max="37" width="9.140625" hidden="1" customWidth="1"/>
  </cols>
  <sheetData>
    <row r="1" spans="1:38" ht="15" customHeight="1" thickBot="1" x14ac:dyDescent="0.3">
      <c r="A1" s="185" t="str">
        <f>_xlfn.XLOOKUP(B4,'Banco de Dados'!C284:C377,'Banco de Dados'!B284:B377,"")</f>
        <v>Ferro</v>
      </c>
      <c r="B1" s="186"/>
      <c r="C1" s="186"/>
      <c r="D1" s="186"/>
      <c r="E1" s="186"/>
      <c r="F1" s="186"/>
      <c r="I1"/>
      <c r="J1" s="85" t="s">
        <v>228</v>
      </c>
      <c r="L1" s="14"/>
      <c r="M1" s="14"/>
      <c r="N1" s="14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185"/>
      <c r="B2" s="186"/>
      <c r="C2" s="186"/>
      <c r="D2" s="186"/>
      <c r="E2" s="186"/>
      <c r="F2" s="186"/>
      <c r="I2"/>
      <c r="J2" s="187" t="s">
        <v>235</v>
      </c>
      <c r="K2" s="188"/>
      <c r="L2" s="188"/>
      <c r="M2" s="188"/>
      <c r="N2" s="189"/>
      <c r="O2"/>
      <c r="P2" s="14"/>
      <c r="Q2" s="14"/>
      <c r="R2" s="14"/>
      <c r="S2" s="14"/>
      <c r="T2" s="14"/>
      <c r="U2"/>
      <c r="V2" s="14"/>
      <c r="W2" s="14"/>
      <c r="X2" s="14"/>
      <c r="Y2" s="14"/>
      <c r="Z2" s="14"/>
      <c r="AA2" s="14"/>
      <c r="AB2" s="14"/>
      <c r="AC2" s="14"/>
      <c r="AE2"/>
      <c r="AG2" s="168"/>
      <c r="AH2" s="168"/>
      <c r="AI2" s="168"/>
      <c r="AJ2" s="168"/>
      <c r="AK2" s="168"/>
      <c r="AL2" s="168"/>
    </row>
    <row r="3" spans="1:38" ht="30" customHeight="1" x14ac:dyDescent="0.25">
      <c r="A3" s="185"/>
      <c r="B3" s="186"/>
      <c r="C3" s="186"/>
      <c r="D3" s="186"/>
      <c r="E3" s="186"/>
      <c r="F3" s="186"/>
      <c r="I3"/>
      <c r="J3" s="190"/>
      <c r="K3" s="191"/>
      <c r="L3" s="191"/>
      <c r="M3" s="191"/>
      <c r="N3" s="192"/>
      <c r="O3"/>
      <c r="U3"/>
      <c r="X3" s="2"/>
      <c r="Y3" s="7"/>
      <c r="Z3" s="7"/>
      <c r="AA3" s="2"/>
      <c r="AB3" s="7"/>
      <c r="AC3" s="7"/>
      <c r="AD3" s="2"/>
      <c r="AE3"/>
      <c r="AF3" s="7"/>
      <c r="AG3" s="2"/>
      <c r="AH3" s="7"/>
      <c r="AI3" s="7"/>
      <c r="AJ3" s="2"/>
      <c r="AK3" s="7"/>
      <c r="AL3" s="7"/>
    </row>
    <row r="4" spans="1:38" ht="16.5" thickBot="1" x14ac:dyDescent="0.3">
      <c r="A4" s="91" t="s">
        <v>64</v>
      </c>
      <c r="B4" s="169" t="s">
        <v>15</v>
      </c>
      <c r="C4" s="170"/>
      <c r="D4" s="170"/>
      <c r="E4" s="170"/>
      <c r="F4" s="170"/>
      <c r="I4"/>
      <c r="J4" s="193"/>
      <c r="K4" s="194"/>
      <c r="L4" s="194"/>
      <c r="M4" s="194"/>
      <c r="N4" s="195"/>
      <c r="O4"/>
      <c r="U4"/>
      <c r="X4" s="2"/>
      <c r="Y4" s="7"/>
      <c r="Z4" s="7"/>
      <c r="AA4" s="2"/>
      <c r="AB4" s="7"/>
      <c r="AC4" s="7"/>
      <c r="AD4" s="2"/>
      <c r="AE4"/>
      <c r="AF4" s="7"/>
      <c r="AG4" s="2"/>
      <c r="AH4" s="7"/>
      <c r="AI4" s="7"/>
      <c r="AJ4" s="2"/>
      <c r="AK4" s="7"/>
      <c r="AL4" s="7"/>
    </row>
    <row r="5" spans="1:38" ht="8.4499999999999993" customHeight="1" x14ac:dyDescent="0.25">
      <c r="A5" s="43"/>
      <c r="B5" s="43"/>
      <c r="C5" s="43"/>
      <c r="D5" s="43"/>
      <c r="E5" s="43"/>
      <c r="F5" s="75"/>
      <c r="G5" s="43"/>
      <c r="H5" s="43"/>
      <c r="J5" s="43"/>
      <c r="K5" s="43"/>
      <c r="L5" s="43"/>
      <c r="M5" s="43"/>
      <c r="N5" s="43"/>
      <c r="P5" s="43"/>
      <c r="Q5" s="43"/>
      <c r="R5" s="43"/>
      <c r="S5" s="43"/>
      <c r="T5" s="43"/>
      <c r="V5" s="43"/>
      <c r="W5" s="43"/>
      <c r="X5" s="44"/>
      <c r="Y5" s="43"/>
      <c r="Z5" s="43"/>
      <c r="AA5" s="43"/>
      <c r="AB5" s="43"/>
      <c r="AC5" s="43"/>
      <c r="AD5" s="43"/>
      <c r="AF5" s="7" t="s">
        <v>208</v>
      </c>
      <c r="AG5" s="2"/>
      <c r="AH5" s="7"/>
      <c r="AI5" s="7"/>
      <c r="AJ5" s="2"/>
      <c r="AK5" s="7"/>
      <c r="AL5" s="7"/>
    </row>
    <row r="6" spans="1:38" ht="19.149999999999999" customHeight="1" x14ac:dyDescent="0.3">
      <c r="A6" s="36" t="str">
        <f>'Nome das Amostras'!A4</f>
        <v>ab</v>
      </c>
      <c r="B6" s="164" t="str">
        <f>VLOOKUP(A6,'Nome das Amostras'!$A$3:$D$28,2,FALSE)</f>
        <v>Pd</v>
      </c>
      <c r="C6" s="164"/>
      <c r="D6" s="37" t="s">
        <v>65</v>
      </c>
      <c r="E6" s="38">
        <f>'Banco de Dados'!$O$13/'Banco de Dados'!O13</f>
        <v>1</v>
      </c>
      <c r="F6" s="73"/>
      <c r="J6" s="14"/>
      <c r="K6" s="179" t="s">
        <v>214</v>
      </c>
      <c r="L6" s="179"/>
      <c r="M6" s="179"/>
      <c r="P6" s="180" t="s">
        <v>262</v>
      </c>
      <c r="Q6" s="181"/>
      <c r="R6" s="181"/>
      <c r="S6" s="181"/>
      <c r="T6" s="152" t="str">
        <f>M9</f>
        <v>mg/kg</v>
      </c>
      <c r="V6" s="182" t="s">
        <v>248</v>
      </c>
      <c r="W6" s="183"/>
      <c r="X6" s="184"/>
      <c r="Y6" s="129" t="str">
        <f>B4</f>
        <v>Fe</v>
      </c>
      <c r="Z6" s="14"/>
      <c r="AA6" s="14"/>
      <c r="AB6" s="14"/>
      <c r="AC6" s="14"/>
      <c r="AD6" s="14"/>
      <c r="AF6" s="7"/>
      <c r="AG6" s="2"/>
      <c r="AH6" s="7" t="s">
        <v>142</v>
      </c>
      <c r="AI6" s="7"/>
      <c r="AJ6" s="2"/>
      <c r="AK6" s="7"/>
      <c r="AL6" s="7"/>
    </row>
    <row r="7" spans="1:38" ht="15.75" x14ac:dyDescent="0.25">
      <c r="A7" s="107" t="s">
        <v>1</v>
      </c>
      <c r="B7" s="107" t="s">
        <v>0</v>
      </c>
      <c r="C7" s="107" t="s">
        <v>212</v>
      </c>
      <c r="D7" s="107" t="s">
        <v>209</v>
      </c>
      <c r="E7" s="107" t="s">
        <v>213</v>
      </c>
      <c r="F7" s="76" t="s">
        <v>219</v>
      </c>
      <c r="J7" s="7"/>
      <c r="K7" s="171" t="s">
        <v>144</v>
      </c>
      <c r="L7" s="172"/>
      <c r="M7" s="5" t="str">
        <f>$B$4</f>
        <v>Fe</v>
      </c>
      <c r="P7" s="117" t="s">
        <v>243</v>
      </c>
      <c r="Q7" s="118" t="s">
        <v>68</v>
      </c>
      <c r="R7" s="122" t="s">
        <v>241</v>
      </c>
      <c r="S7" s="118" t="s">
        <v>143</v>
      </c>
      <c r="T7" s="117" t="s">
        <v>242</v>
      </c>
      <c r="V7" s="173" t="s">
        <v>249</v>
      </c>
      <c r="W7" s="174"/>
      <c r="X7" s="29">
        <v>9620</v>
      </c>
      <c r="Y7" s="66" t="s">
        <v>250</v>
      </c>
      <c r="Z7" s="7"/>
      <c r="AA7" s="2"/>
      <c r="AB7" s="7"/>
      <c r="AC7" s="7"/>
      <c r="AD7" s="2"/>
      <c r="AF7" s="7"/>
      <c r="AG7" s="2"/>
      <c r="AH7" s="7" t="s">
        <v>152</v>
      </c>
      <c r="AI7" s="7">
        <v>34</v>
      </c>
      <c r="AJ7" s="2">
        <f>31</f>
        <v>31</v>
      </c>
      <c r="AK7" s="7">
        <v>33</v>
      </c>
      <c r="AL7" s="7"/>
    </row>
    <row r="8" spans="1:38" ht="15.75" x14ac:dyDescent="0.25">
      <c r="A8" s="28" t="str">
        <f>_xlfn.XLOOKUP(P!C8,'Banco de Dados'!$B$3:$B$274,'Banco de Dados'!$K$3:$K$274,"")</f>
        <v>P</v>
      </c>
      <c r="B8" s="2">
        <f>_xlfn.XLOOKUP(P!C8,'Banco de Dados'!$B$3:$B$274,'Banco de Dados'!$L$3:$L$274,"")</f>
        <v>15</v>
      </c>
      <c r="C8" s="1" cm="1">
        <f t="array" ref="C8:C38">Dados!L5:L35</f>
        <v>2013</v>
      </c>
      <c r="D8" s="2">
        <f>_xlfn.XLOOKUP(P!C8,'Banco de Dados'!$B$3:$B$274,'Banco de Dados'!O$3:O$274,"")</f>
        <v>968</v>
      </c>
      <c r="E8" s="2">
        <f>_xlfn.XLOOKUP(P!C8,'Banco de Dados'!$B$3:$B$274,'Banco de Dados'!P$3:P$274,"")</f>
        <v>104</v>
      </c>
      <c r="F8" s="32">
        <f>(E8*100)/D8</f>
        <v>10.743801652892563</v>
      </c>
      <c r="G8" s="3"/>
      <c r="H8" s="3"/>
      <c r="J8" s="7"/>
      <c r="K8" s="171" t="s">
        <v>145</v>
      </c>
      <c r="L8" s="172"/>
      <c r="M8" s="90" t="s">
        <v>153</v>
      </c>
      <c r="P8" s="112" t="str" cm="1">
        <f t="array" ref="P8:P32">'Nome das Amostras'!A4:A28</f>
        <v>ab</v>
      </c>
      <c r="Q8" s="30" cm="1">
        <f t="array" aca="1" ref="Q8" ca="1">INDIRECT("L"&amp;AJ7)</f>
        <v>367.5</v>
      </c>
      <c r="R8" s="151" t="s">
        <v>241</v>
      </c>
      <c r="S8" s="30" cm="1">
        <f t="array" aca="1" ref="S8" ca="1">INDIRECT("L"&amp;AK7)</f>
        <v>7.0545543229055072</v>
      </c>
      <c r="T8" s="114" t="str" cm="1">
        <f t="array" ref="T8:T32">'Nome das Amostras'!B4:B28</f>
        <v>Pd</v>
      </c>
      <c r="V8" s="175" t="s">
        <v>251</v>
      </c>
      <c r="W8" s="176"/>
      <c r="X8" s="29">
        <f>3*SQRT(X7)</f>
        <v>294.24479604574151</v>
      </c>
      <c r="Y8" s="66" t="s">
        <v>250</v>
      </c>
      <c r="Z8" s="7"/>
      <c r="AA8" s="2"/>
      <c r="AB8" s="7"/>
      <c r="AC8" s="7"/>
      <c r="AD8" s="2"/>
      <c r="AF8" s="7"/>
      <c r="AG8" s="2"/>
      <c r="AH8" s="7"/>
      <c r="AI8" s="7">
        <v>34</v>
      </c>
      <c r="AJ8" s="2">
        <v>64</v>
      </c>
      <c r="AK8" s="7">
        <v>66</v>
      </c>
      <c r="AL8" s="7"/>
    </row>
    <row r="9" spans="1:38" ht="15.75" x14ac:dyDescent="0.25">
      <c r="A9" s="28" t="str">
        <f>_xlfn.XLOOKUP(P!C9,'Banco de Dados'!$B$3:$B$274,'Banco de Dados'!$K$3:$K$274,"")</f>
        <v>S</v>
      </c>
      <c r="B9" s="2">
        <f>_xlfn.XLOOKUP(P!C9,'Banco de Dados'!$B$3:$B$274,'Banco de Dados'!$L$3:$L$274,"")</f>
        <v>16</v>
      </c>
      <c r="C9" s="1">
        <v>2307</v>
      </c>
      <c r="D9" s="2">
        <f>_xlfn.XLOOKUP(P!C9,'Banco de Dados'!$B$3:$B$274,'Banco de Dados'!O$3:O$274,"")</f>
        <v>19589</v>
      </c>
      <c r="E9" s="2">
        <f>_xlfn.XLOOKUP(P!C9,'Banco de Dados'!$B$3:$B$274,'Banco de Dados'!P$3:P$274,"")</f>
        <v>183</v>
      </c>
      <c r="F9" s="32">
        <f t="shared" ref="F9:F38" si="0">(E9*100)/D9</f>
        <v>0.93419776405125321</v>
      </c>
      <c r="G9" s="3"/>
      <c r="H9" s="3"/>
      <c r="J9" s="7"/>
      <c r="K9" s="100" t="s">
        <v>244</v>
      </c>
      <c r="L9" s="5">
        <f>IF(M9="mg/kg",VLOOKUP($M$7,Padrões!E4:AQ87,_xlfn.XLOOKUP($M$8,Padrões!B5:B23,Padrões!C5:C23,""),FALSE),VLOOKUP($M$7,Padrões!E4:AQ87,_xlfn.XLOOKUP($M$8,Padrões!B5:B23,Padrões!C5:C23,""),FALSE)/1000)</f>
        <v>367.5</v>
      </c>
      <c r="M9" s="128" t="s">
        <v>142</v>
      </c>
      <c r="P9" s="112" t="str">
        <v>ac</v>
      </c>
      <c r="Q9" s="30" cm="1">
        <f t="array" aca="1" ref="Q9" ca="1">INDIRECT("L"&amp;AJ8)</f>
        <v>2270.2606540200686</v>
      </c>
      <c r="R9" s="151" t="s">
        <v>241</v>
      </c>
      <c r="S9" s="30" cm="1">
        <f t="array" aca="1" ref="S9" ca="1">INDIRECT("L"&amp;AK8)</f>
        <v>36.571109224273236</v>
      </c>
      <c r="T9" s="114" t="str">
        <v>R2</v>
      </c>
      <c r="V9" s="177" t="s">
        <v>252</v>
      </c>
      <c r="W9" s="178"/>
      <c r="X9" s="163">
        <f>(X8*L9)/M11</f>
        <v>6.1566250595997492</v>
      </c>
      <c r="Y9" s="71" t="str">
        <f>$M$9</f>
        <v>mg/kg</v>
      </c>
      <c r="Z9" s="7"/>
      <c r="AA9" s="2"/>
      <c r="AB9" s="7"/>
      <c r="AC9" s="7"/>
      <c r="AD9" s="2"/>
      <c r="AF9" s="7"/>
      <c r="AG9" s="2"/>
      <c r="AH9" s="7"/>
      <c r="AI9" s="7"/>
      <c r="AJ9" s="2">
        <v>98</v>
      </c>
      <c r="AK9" s="7">
        <v>100</v>
      </c>
      <c r="AL9" s="7"/>
    </row>
    <row r="10" spans="1:38" ht="15.75" x14ac:dyDescent="0.25">
      <c r="A10" s="28" t="str">
        <f>_xlfn.XLOOKUP(P!C10,'Banco de Dados'!$B$3:$B$274,'Banco de Dados'!$K$3:$K$274,"")</f>
        <v>Cl</v>
      </c>
      <c r="B10" s="2">
        <f>_xlfn.XLOOKUP(P!C10,'Banco de Dados'!$B$3:$B$274,'Banco de Dados'!$L$3:$L$274,"")</f>
        <v>17</v>
      </c>
      <c r="C10" s="1">
        <v>2622</v>
      </c>
      <c r="D10" s="2">
        <f>_xlfn.XLOOKUP(P!C10,'Banco de Dados'!$B$3:$B$274,'Banco de Dados'!O$3:O$274,"")</f>
        <v>29684</v>
      </c>
      <c r="E10" s="2">
        <f>_xlfn.XLOOKUP(P!C10,'Banco de Dados'!$B$3:$B$274,'Banco de Dados'!P$3:P$274,"")</f>
        <v>255</v>
      </c>
      <c r="F10" s="32">
        <f t="shared" si="0"/>
        <v>0.85904864573507611</v>
      </c>
      <c r="G10" s="3"/>
      <c r="H10" s="3"/>
      <c r="J10" s="7"/>
      <c r="K10" s="100" t="s">
        <v>245</v>
      </c>
      <c r="L10" s="5">
        <f>IF(M9="mg/kg",VLOOKUP($M$7,Padrões!E4:AQ87,_xlfn.XLOOKUP($M$8,Padrões!B5:B23,Padrões!D5:D23,""),FALSE),VLOOKUP($M$7,Padrões!E4:AQ87,_xlfn.XLOOKUP($M$8,Padrões!B5:B23,Padrões!D5:D23,""),FALSE)/1000)</f>
        <v>4.3</v>
      </c>
      <c r="M10" s="5" t="str">
        <f>M9</f>
        <v>mg/kg</v>
      </c>
      <c r="P10" s="112" t="str">
        <v>ad</v>
      </c>
      <c r="Q10" s="30" cm="1">
        <f t="array" aca="1" ref="Q10" ca="1">INDIRECT("L"&amp;AJ9)</f>
        <v>1972.9481702568776</v>
      </c>
      <c r="R10" s="151" t="s">
        <v>241</v>
      </c>
      <c r="S10" s="30" cm="1">
        <f t="array" aca="1" ref="S10" ca="1">INDIRECT("L"&amp;AK9)</f>
        <v>31.82717356929356</v>
      </c>
      <c r="T10" s="114" t="str">
        <v>R3</v>
      </c>
      <c r="W10" s="30"/>
      <c r="X10" s="32"/>
      <c r="Y10" s="2"/>
      <c r="Z10" s="7"/>
      <c r="AA10" s="2"/>
      <c r="AB10" s="7"/>
      <c r="AC10" s="7"/>
      <c r="AD10" s="2"/>
      <c r="AF10" s="7"/>
      <c r="AG10" s="2"/>
      <c r="AH10" s="7"/>
      <c r="AI10" s="7"/>
      <c r="AJ10" s="2">
        <f>AJ9+$AI$7</f>
        <v>132</v>
      </c>
      <c r="AK10" s="7">
        <f>AK9+$AI$7</f>
        <v>134</v>
      </c>
      <c r="AL10" s="7"/>
    </row>
    <row r="11" spans="1:38" ht="15.75" x14ac:dyDescent="0.25">
      <c r="A11" s="28" t="str">
        <f>_xlfn.XLOOKUP(P!C11,'Banco de Dados'!$B$3:$B$274,'Banco de Dados'!$K$3:$K$274,"")</f>
        <v>Ar</v>
      </c>
      <c r="B11" s="2">
        <f>_xlfn.XLOOKUP(P!C11,'Banco de Dados'!$B$3:$B$274,'Banco de Dados'!$L$3:$L$274,"")</f>
        <v>18</v>
      </c>
      <c r="C11" s="1">
        <v>2957</v>
      </c>
      <c r="D11" s="2">
        <f>_xlfn.XLOOKUP(P!C11,'Banco de Dados'!$B$3:$B$274,'Banco de Dados'!O$3:O$274,"")</f>
        <v>4130</v>
      </c>
      <c r="E11" s="2">
        <f>_xlfn.XLOOKUP(P!C11,'Banco de Dados'!$B$3:$B$274,'Banco de Dados'!P$3:P$274,"")</f>
        <v>229</v>
      </c>
      <c r="F11" s="32">
        <f t="shared" si="0"/>
        <v>5.5447941888619852</v>
      </c>
      <c r="G11" s="3"/>
      <c r="H11" s="3"/>
      <c r="J11" s="7"/>
      <c r="K11" s="171" t="s">
        <v>209</v>
      </c>
      <c r="L11" s="172"/>
      <c r="M11" s="5">
        <f>_xlfn.XLOOKUP($M$7,A8:A35,D8:D35,"")</f>
        <v>17564</v>
      </c>
      <c r="P11" s="112" t="str">
        <v>ae</v>
      </c>
      <c r="Q11" s="30" cm="1">
        <f t="array" aca="1" ref="Q11" ca="1">INDIRECT("L"&amp;AJ10)</f>
        <v>1700.483722535567</v>
      </c>
      <c r="R11" s="151" t="s">
        <v>241</v>
      </c>
      <c r="S11" s="30" cm="1">
        <f t="array" aca="1" ref="S11" ca="1">INDIRECT("L"&amp;AK10)</f>
        <v>27.524796775439015</v>
      </c>
      <c r="T11" s="121" t="str">
        <v>R4</v>
      </c>
      <c r="W11" s="30"/>
      <c r="X11" s="17"/>
      <c r="Y11" s="2"/>
      <c r="Z11" s="7"/>
      <c r="AA11" s="2"/>
      <c r="AB11" s="7"/>
      <c r="AC11" s="7"/>
      <c r="AD11" s="2"/>
      <c r="AF11" s="7"/>
      <c r="AG11" s="2"/>
      <c r="AH11" s="7"/>
      <c r="AI11" s="7"/>
      <c r="AJ11" s="2">
        <f t="shared" ref="AJ11:AK26" si="1">AJ10+$AI$7</f>
        <v>166</v>
      </c>
      <c r="AK11" s="7">
        <f t="shared" si="1"/>
        <v>168</v>
      </c>
      <c r="AL11" s="7"/>
    </row>
    <row r="12" spans="1:38" ht="15.75" x14ac:dyDescent="0.25">
      <c r="A12" s="28" t="str">
        <f>_xlfn.XLOOKUP(P!C12,'Banco de Dados'!$B$3:$B$274,'Banco de Dados'!$K$3:$K$274,"")</f>
        <v>K</v>
      </c>
      <c r="B12" s="2">
        <f>_xlfn.XLOOKUP(P!C12,'Banco de Dados'!$B$3:$B$274,'Banco de Dados'!$L$3:$L$274,"")</f>
        <v>19</v>
      </c>
      <c r="C12" s="1">
        <v>3313</v>
      </c>
      <c r="D12" s="2">
        <f>_xlfn.XLOOKUP(P!C12,'Banco de Dados'!$B$3:$B$274,'Banco de Dados'!O$3:O$274,"")</f>
        <v>169151</v>
      </c>
      <c r="E12" s="2">
        <f>_xlfn.XLOOKUP(P!C12,'Banco de Dados'!$B$3:$B$274,'Banco de Dados'!P$3:P$274,"")</f>
        <v>441</v>
      </c>
      <c r="F12" s="32">
        <f t="shared" si="0"/>
        <v>0.26071380009577244</v>
      </c>
      <c r="G12" s="3"/>
      <c r="H12" s="3"/>
      <c r="J12" s="7"/>
      <c r="K12" s="171" t="s">
        <v>213</v>
      </c>
      <c r="L12" s="172"/>
      <c r="M12" s="5">
        <f>_xlfn.XLOOKUP($M$7,A8:A35,E8:E35,"")</f>
        <v>189</v>
      </c>
      <c r="P12" s="112" t="str">
        <v>af</v>
      </c>
      <c r="Q12" s="30" cm="1">
        <f t="array" aca="1" ref="Q12" ca="1">INDIRECT("L"&amp;AJ11)</f>
        <v>3348.3858730096854</v>
      </c>
      <c r="R12" s="151" t="s">
        <v>241</v>
      </c>
      <c r="S12" s="30" cm="1">
        <f t="array" aca="1" ref="S12" ca="1">INDIRECT("L"&amp;AK11)</f>
        <v>53.720773187412703</v>
      </c>
      <c r="T12" s="121" t="str">
        <v>R5</v>
      </c>
      <c r="W12" s="30"/>
      <c r="X12" s="17"/>
      <c r="Y12" s="2"/>
      <c r="Z12" s="7"/>
      <c r="AA12" s="2"/>
      <c r="AB12" s="7"/>
      <c r="AC12" s="7"/>
      <c r="AD12" s="2"/>
      <c r="AF12" s="7"/>
      <c r="AG12" s="2"/>
      <c r="AH12" s="7"/>
      <c r="AI12" s="7"/>
      <c r="AJ12" s="2">
        <f t="shared" si="1"/>
        <v>200</v>
      </c>
      <c r="AK12" s="7">
        <f t="shared" si="1"/>
        <v>202</v>
      </c>
      <c r="AL12" s="7"/>
    </row>
    <row r="13" spans="1:38" x14ac:dyDescent="0.25">
      <c r="A13" s="28" t="str">
        <f>_xlfn.XLOOKUP(P!C13,'Banco de Dados'!$B$3:$B$274,'Banco de Dados'!$K$3:$K$274,"")</f>
        <v>Ca</v>
      </c>
      <c r="B13" s="2">
        <f>_xlfn.XLOOKUP(P!C13,'Banco de Dados'!$B$3:$B$274,'Banco de Dados'!$L$3:$L$274,"")</f>
        <v>20</v>
      </c>
      <c r="C13" s="1">
        <v>3691</v>
      </c>
      <c r="D13" s="2">
        <f>_xlfn.XLOOKUP(P!C13,'Banco de Dados'!$B$3:$B$274,'Banco de Dados'!O$3:O$274,"")</f>
        <v>427317</v>
      </c>
      <c r="E13" s="2">
        <f>_xlfn.XLOOKUP(P!C13,'Banco de Dados'!$B$3:$B$274,'Banco de Dados'!P$3:P$274,"")</f>
        <v>637</v>
      </c>
      <c r="F13" s="32">
        <f t="shared" si="0"/>
        <v>0.14906966022882309</v>
      </c>
      <c r="G13" s="3"/>
      <c r="H13" s="3"/>
      <c r="J13" s="67"/>
      <c r="K13" s="94"/>
      <c r="L13" s="94"/>
      <c r="M13" s="94"/>
      <c r="N13" s="94"/>
      <c r="P13" s="112" t="str">
        <v>ag</v>
      </c>
      <c r="Q13" s="30" cm="1">
        <f t="array" aca="1" ref="Q13" ca="1">INDIRECT("L"&amp;AJ12)</f>
        <v>2728.772043368273</v>
      </c>
      <c r="R13" s="151" t="s">
        <v>241</v>
      </c>
      <c r="S13" s="30" cm="1">
        <f t="array" aca="1" ref="S13" ca="1">INDIRECT("L"&amp;AK12)</f>
        <v>43.749449933353489</v>
      </c>
      <c r="T13" s="121" t="str">
        <v>R6</v>
      </c>
      <c r="W13" s="30"/>
      <c r="X13" s="32"/>
      <c r="Y13" s="2"/>
      <c r="Z13" s="7"/>
      <c r="AA13" s="2"/>
      <c r="AB13" s="7"/>
      <c r="AC13" s="7"/>
      <c r="AD13" s="2"/>
      <c r="AF13" s="7"/>
      <c r="AG13" s="2"/>
      <c r="AH13" s="7"/>
      <c r="AI13" s="7"/>
      <c r="AJ13" s="2">
        <f t="shared" si="1"/>
        <v>234</v>
      </c>
      <c r="AK13" s="7">
        <f t="shared" si="1"/>
        <v>236</v>
      </c>
      <c r="AL13" s="7"/>
    </row>
    <row r="14" spans="1:38" ht="15.75" x14ac:dyDescent="0.25">
      <c r="A14" s="28" t="str">
        <f>_xlfn.XLOOKUP(P!C14,'Banco de Dados'!$B$3:$B$274,'Banco de Dados'!$K$3:$K$274,"")</f>
        <v>Ti</v>
      </c>
      <c r="B14" s="2">
        <f>_xlfn.XLOOKUP(P!C14,'Banco de Dados'!$B$3:$B$274,'Banco de Dados'!$L$3:$L$274,"")</f>
        <v>22</v>
      </c>
      <c r="C14" s="1">
        <v>4509</v>
      </c>
      <c r="D14" s="2">
        <f>_xlfn.XLOOKUP(P!C14,'Banco de Dados'!$B$3:$B$274,'Banco de Dados'!O$3:O$274,"")</f>
        <v>4625</v>
      </c>
      <c r="E14" s="2">
        <f>_xlfn.XLOOKUP(P!C14,'Banco de Dados'!$B$3:$B$274,'Banco de Dados'!P$3:P$274,"")</f>
        <v>122</v>
      </c>
      <c r="F14" s="32">
        <f t="shared" si="0"/>
        <v>2.637837837837838</v>
      </c>
      <c r="G14" s="3"/>
      <c r="H14" s="3"/>
      <c r="J14" s="7"/>
      <c r="K14" s="72" t="str">
        <f>A6</f>
        <v>ab</v>
      </c>
      <c r="L14" s="55" t="s">
        <v>215</v>
      </c>
      <c r="M14" s="41" t="str">
        <f>A1</f>
        <v>Ferro</v>
      </c>
      <c r="P14" s="112" t="str">
        <v>ah</v>
      </c>
      <c r="Q14" s="30" cm="1">
        <f t="array" aca="1" ref="Q14" ca="1">INDIRECT("L"&amp;AJ13)</f>
        <v>2925.83627864239</v>
      </c>
      <c r="R14" s="151" t="s">
        <v>241</v>
      </c>
      <c r="S14" s="30" cm="1">
        <f t="array" aca="1" ref="S14" ca="1">INDIRECT("L"&amp;AK13)</f>
        <v>46.996720173181131</v>
      </c>
      <c r="T14" s="121" t="str">
        <v>R7</v>
      </c>
      <c r="W14" s="30"/>
      <c r="X14" s="33"/>
      <c r="Z14" s="7"/>
      <c r="AA14" s="2"/>
      <c r="AB14" s="7"/>
      <c r="AC14" s="7"/>
      <c r="AD14" s="2"/>
      <c r="AF14" s="7"/>
      <c r="AG14" s="2"/>
      <c r="AH14" s="7"/>
      <c r="AI14" s="7"/>
      <c r="AJ14" s="2">
        <f t="shared" si="1"/>
        <v>268</v>
      </c>
      <c r="AK14" s="7">
        <f t="shared" si="1"/>
        <v>270</v>
      </c>
      <c r="AL14" s="7"/>
    </row>
    <row r="15" spans="1:38" x14ac:dyDescent="0.25">
      <c r="A15" s="28" t="str">
        <f>_xlfn.XLOOKUP(P!C15,'Banco de Dados'!$B$3:$B$274,'Banco de Dados'!$K$3:$K$274,"")</f>
        <v>Cr</v>
      </c>
      <c r="B15" s="2">
        <f>_xlfn.XLOOKUP(P!C15,'Banco de Dados'!$B$3:$B$274,'Banco de Dados'!$L$3:$L$274,"")</f>
        <v>24</v>
      </c>
      <c r="C15" s="1">
        <v>5412</v>
      </c>
      <c r="D15" s="2">
        <f>_xlfn.XLOOKUP(P!C15,'Banco de Dados'!$B$3:$B$274,'Banco de Dados'!O$3:O$274,"")</f>
        <v>1257</v>
      </c>
      <c r="E15" s="2">
        <f>_xlfn.XLOOKUP(P!C15,'Banco de Dados'!$B$3:$B$274,'Banco de Dados'!P$3:P$274,"")</f>
        <v>118</v>
      </c>
      <c r="F15" s="32">
        <f t="shared" si="0"/>
        <v>9.387430389817025</v>
      </c>
      <c r="G15" s="3"/>
      <c r="H15" s="3"/>
      <c r="J15" s="7"/>
      <c r="K15" s="20" t="s">
        <v>210</v>
      </c>
      <c r="L15" s="57"/>
      <c r="M15" s="34" t="s">
        <v>211</v>
      </c>
      <c r="P15" s="112" t="str">
        <v>ai</v>
      </c>
      <c r="Q15" s="30" cm="1">
        <f t="array" aca="1" ref="Q15" ca="1">INDIRECT("L"&amp;AJ14)</f>
        <v>3157.5712073342479</v>
      </c>
      <c r="R15" s="151" t="s">
        <v>241</v>
      </c>
      <c r="S15" s="30" cm="1">
        <f t="array" aca="1" ref="S15" ca="1">INDIRECT("L"&amp;AK14)</f>
        <v>50.634246605775751</v>
      </c>
      <c r="T15" s="121" t="str">
        <v>R8</v>
      </c>
      <c r="W15" s="30"/>
      <c r="X15" s="32"/>
      <c r="Y15" s="3"/>
      <c r="Z15" s="7"/>
      <c r="AA15" s="2"/>
      <c r="AB15" s="7"/>
      <c r="AC15" s="7"/>
      <c r="AD15" s="2"/>
      <c r="AF15" s="7"/>
      <c r="AG15" s="2"/>
      <c r="AH15" s="7"/>
      <c r="AI15" s="7"/>
      <c r="AJ15" s="2">
        <f t="shared" si="1"/>
        <v>302</v>
      </c>
      <c r="AK15" s="7">
        <f t="shared" si="1"/>
        <v>304</v>
      </c>
      <c r="AL15" s="7"/>
    </row>
    <row r="16" spans="1:38" x14ac:dyDescent="0.25">
      <c r="A16" s="28" t="str">
        <f>_xlfn.XLOOKUP(P!C16,'Banco de Dados'!$B$3:$B$274,'Banco de Dados'!$K$3:$K$274,"")</f>
        <v>Mn</v>
      </c>
      <c r="B16" s="2">
        <f>_xlfn.XLOOKUP(P!C16,'Banco de Dados'!$B$3:$B$274,'Banco de Dados'!$L$3:$L$274,"")</f>
        <v>25</v>
      </c>
      <c r="C16" s="1">
        <v>5895</v>
      </c>
      <c r="D16" s="2">
        <f>_xlfn.XLOOKUP(P!C16,'Banco de Dados'!$B$3:$B$274,'Banco de Dados'!O$3:O$274,"")</f>
        <v>6728</v>
      </c>
      <c r="E16" s="2">
        <f>_xlfn.XLOOKUP(P!C16,'Banco de Dados'!$B$3:$B$274,'Banco de Dados'!P$3:P$274,"")</f>
        <v>153</v>
      </c>
      <c r="F16" s="32">
        <f t="shared" si="0"/>
        <v>2.2740784780023779</v>
      </c>
      <c r="G16" s="3"/>
      <c r="H16" s="3"/>
      <c r="J16" s="7"/>
      <c r="K16" s="49">
        <f>_xlfn.XLOOKUP($B$4,A8:A35,D8:D35,"-")</f>
        <v>17564</v>
      </c>
      <c r="L16" s="56"/>
      <c r="M16" s="42">
        <f>_xlfn.XLOOKUP($B$4,A8:A35,E8:E35,"-")</f>
        <v>189</v>
      </c>
      <c r="P16" s="112" t="str">
        <v>aj</v>
      </c>
      <c r="Q16" s="30" cm="1">
        <f t="array" aca="1" ref="Q16" ca="1">INDIRECT("L"&amp;AJ15)</f>
        <v>4694.9775467606487</v>
      </c>
      <c r="R16" s="151" t="s">
        <v>241</v>
      </c>
      <c r="S16" s="30" cm="1">
        <f t="array" aca="1" ref="S16" ca="1">INDIRECT("L"&amp;AK15)</f>
        <v>75.110523193222704</v>
      </c>
      <c r="T16" s="121" t="str">
        <v>R9</v>
      </c>
      <c r="W16" s="30"/>
      <c r="X16" s="32"/>
      <c r="Y16" s="2"/>
      <c r="Z16" s="7"/>
      <c r="AA16" s="2"/>
      <c r="AB16" s="7"/>
      <c r="AC16" s="7"/>
      <c r="AD16" s="2"/>
      <c r="AF16" s="7"/>
      <c r="AG16" s="2"/>
      <c r="AH16" s="7"/>
      <c r="AI16" s="7"/>
      <c r="AJ16" s="2">
        <f t="shared" si="1"/>
        <v>336</v>
      </c>
      <c r="AK16" s="7">
        <f t="shared" si="1"/>
        <v>338</v>
      </c>
      <c r="AL16" s="7"/>
    </row>
    <row r="17" spans="1:38" x14ac:dyDescent="0.25">
      <c r="A17" s="28" t="str">
        <f>_xlfn.XLOOKUP(P!C17,'Banco de Dados'!$B$3:$B$274,'Banco de Dados'!$K$3:$K$274,"")</f>
        <v>Fe</v>
      </c>
      <c r="B17" s="2">
        <f>_xlfn.XLOOKUP(P!C17,'Banco de Dados'!$B$3:$B$274,'Banco de Dados'!$L$3:$L$274,"")</f>
        <v>26</v>
      </c>
      <c r="C17" s="1">
        <v>6399</v>
      </c>
      <c r="D17" s="2">
        <f>_xlfn.XLOOKUP(P!C17,'Banco de Dados'!$B$3:$B$274,'Banco de Dados'!O$3:O$274,"")</f>
        <v>17564</v>
      </c>
      <c r="E17" s="2">
        <f>_xlfn.XLOOKUP(P!C17,'Banco de Dados'!$B$3:$B$274,'Banco de Dados'!P$3:P$274,"")</f>
        <v>189</v>
      </c>
      <c r="F17" s="32">
        <f t="shared" si="0"/>
        <v>1.076064677749943</v>
      </c>
      <c r="G17" s="3"/>
      <c r="H17" s="3"/>
      <c r="J17" s="7"/>
      <c r="P17" s="112" t="str">
        <v>ak</v>
      </c>
      <c r="Q17" s="30" cm="1">
        <f t="array" aca="1" ref="Q17" ca="1">INDIRECT("L"&amp;AJ16)</f>
        <v>4770.3381625657421</v>
      </c>
      <c r="R17" s="151" t="s">
        <v>241</v>
      </c>
      <c r="S17" s="30" cm="1">
        <f t="array" aca="1" ref="S17" ca="1">INDIRECT("L"&amp;AK16)</f>
        <v>76.357261084374855</v>
      </c>
      <c r="T17" s="121" t="str">
        <v>R10</v>
      </c>
      <c r="W17" s="30"/>
      <c r="X17" s="32"/>
      <c r="Y17" s="2"/>
      <c r="Z17" s="7"/>
      <c r="AA17" s="2"/>
      <c r="AB17" s="7"/>
      <c r="AC17" s="7"/>
      <c r="AD17" s="2"/>
      <c r="AF17" s="7"/>
      <c r="AG17" s="2"/>
      <c r="AH17" s="7"/>
      <c r="AI17" s="7"/>
      <c r="AJ17" s="2">
        <f t="shared" si="1"/>
        <v>370</v>
      </c>
      <c r="AK17" s="7">
        <f t="shared" si="1"/>
        <v>372</v>
      </c>
      <c r="AL17" s="7"/>
    </row>
    <row r="18" spans="1:38" ht="15.75" x14ac:dyDescent="0.25">
      <c r="A18" s="28" t="str">
        <f>_xlfn.XLOOKUP(P!C18,'Banco de Dados'!$B$3:$B$274,'Banco de Dados'!$K$3:$K$274,"")</f>
        <v>Ni</v>
      </c>
      <c r="B18" s="2">
        <f>_xlfn.XLOOKUP(P!C18,'Banco de Dados'!$B$3:$B$274,'Banco de Dados'!$L$3:$L$274,"")</f>
        <v>28</v>
      </c>
      <c r="C18" s="1">
        <v>7472</v>
      </c>
      <c r="D18" s="2">
        <f>_xlfn.XLOOKUP(P!C18,'Banco de Dados'!$B$3:$B$274,'Banco de Dados'!O$3:O$274,"")</f>
        <v>1329</v>
      </c>
      <c r="E18" s="2">
        <f>_xlfn.XLOOKUP(P!C18,'Banco de Dados'!$B$3:$B$274,'Banco de Dados'!P$3:P$274,"")</f>
        <v>231</v>
      </c>
      <c r="F18" s="32">
        <f t="shared" si="0"/>
        <v>17.381489841986458</v>
      </c>
      <c r="G18" s="3"/>
      <c r="H18" s="3"/>
      <c r="J18" s="7"/>
      <c r="K18" s="165" t="s">
        <v>67</v>
      </c>
      <c r="L18" s="166"/>
      <c r="M18" s="167"/>
      <c r="P18" s="112" t="str">
        <v>al</v>
      </c>
      <c r="Q18" s="30" cm="1">
        <f t="array" aca="1" ref="Q18" ca="1">INDIRECT("L"&amp;AJ17)</f>
        <v>5531.5814581758386</v>
      </c>
      <c r="R18" s="151" t="s">
        <v>241</v>
      </c>
      <c r="S18" s="30" cm="1">
        <f t="array" aca="1" ref="S18" ca="1">INDIRECT("L"&amp;AK17)</f>
        <v>88.411138139408138</v>
      </c>
      <c r="T18" s="121" t="str">
        <v>R11</v>
      </c>
      <c r="W18" s="30"/>
      <c r="X18" s="32"/>
      <c r="Y18" s="2"/>
      <c r="Z18" s="7"/>
      <c r="AA18" s="2"/>
      <c r="AB18" s="7"/>
      <c r="AC18" s="7"/>
      <c r="AD18" s="2"/>
      <c r="AF18" s="7"/>
      <c r="AG18" s="2"/>
      <c r="AH18" s="7"/>
      <c r="AI18" s="7"/>
      <c r="AJ18" s="2">
        <f t="shared" si="1"/>
        <v>404</v>
      </c>
      <c r="AK18" s="7">
        <f t="shared" si="1"/>
        <v>406</v>
      </c>
      <c r="AL18" s="7"/>
    </row>
    <row r="19" spans="1:38" x14ac:dyDescent="0.25">
      <c r="A19" s="28" t="str">
        <f>_xlfn.XLOOKUP(P!C19,'Banco de Dados'!$B$3:$B$274,'Banco de Dados'!$K$3:$K$274,"")</f>
        <v>Cu</v>
      </c>
      <c r="B19" s="2">
        <f>_xlfn.XLOOKUP(P!C19,'Banco de Dados'!$B$3:$B$274,'Banco de Dados'!$L$3:$L$274,"")</f>
        <v>29</v>
      </c>
      <c r="C19" s="1">
        <v>8041</v>
      </c>
      <c r="D19" s="2">
        <f>_xlfn.XLOOKUP(P!C19,'Banco de Dados'!$B$3:$B$274,'Banco de Dados'!O$3:O$274,"")</f>
        <v>520</v>
      </c>
      <c r="E19" s="2">
        <f>_xlfn.XLOOKUP(P!C19,'Banco de Dados'!$B$3:$B$274,'Banco de Dados'!P$3:P$274,"")</f>
        <v>245</v>
      </c>
      <c r="F19" s="32">
        <f t="shared" si="0"/>
        <v>47.115384615384613</v>
      </c>
      <c r="G19" s="3"/>
      <c r="H19" s="3"/>
      <c r="J19" s="7"/>
      <c r="K19" s="104" t="s">
        <v>240</v>
      </c>
      <c r="L19" s="39"/>
      <c r="M19" s="106" t="s">
        <v>209</v>
      </c>
      <c r="P19" s="112">
        <v>0</v>
      </c>
      <c r="Q19" s="30" t="e" cm="1">
        <f t="array" aca="1" ref="Q19" ca="1">INDIRECT("L"&amp;AJ18)</f>
        <v>#VALUE!</v>
      </c>
      <c r="R19" s="151" t="s">
        <v>241</v>
      </c>
      <c r="S19" s="30" t="e" cm="1">
        <f t="array" aca="1" ref="S19" ca="1">INDIRECT("L"&amp;AK18)</f>
        <v>#VALUE!</v>
      </c>
      <c r="T19" s="121">
        <v>0</v>
      </c>
      <c r="X19" s="2"/>
      <c r="Y19" s="2"/>
      <c r="Z19" s="7"/>
      <c r="AA19" s="2"/>
      <c r="AB19" s="7"/>
      <c r="AC19" s="7"/>
      <c r="AD19" s="2"/>
      <c r="AF19" s="7"/>
      <c r="AG19" s="2"/>
      <c r="AH19" s="7"/>
      <c r="AI19" s="7"/>
      <c r="AJ19" s="2">
        <f t="shared" si="1"/>
        <v>438</v>
      </c>
      <c r="AK19" s="7">
        <f t="shared" si="1"/>
        <v>440</v>
      </c>
      <c r="AL19" s="7"/>
    </row>
    <row r="20" spans="1:38" x14ac:dyDescent="0.25">
      <c r="A20" s="28" t="str">
        <f>_xlfn.XLOOKUP(P!C20,'Banco de Dados'!$B$3:$B$274,'Banco de Dados'!$K$3:$K$274,"")</f>
        <v>Zn</v>
      </c>
      <c r="B20" s="2">
        <f>_xlfn.XLOOKUP(P!C20,'Banco de Dados'!$B$3:$B$274,'Banco de Dados'!$L$3:$L$274,"")</f>
        <v>30</v>
      </c>
      <c r="C20" s="1">
        <v>8631</v>
      </c>
      <c r="D20" s="2">
        <f>_xlfn.XLOOKUP(P!C20,'Banco de Dados'!$B$3:$B$274,'Banco de Dados'!O$3:O$274,"")</f>
        <v>1363</v>
      </c>
      <c r="E20" s="2">
        <f>_xlfn.XLOOKUP(P!C20,'Banco de Dados'!$B$3:$B$274,'Banco de Dados'!P$3:P$274,"")</f>
        <v>248</v>
      </c>
      <c r="F20" s="32">
        <f t="shared" si="0"/>
        <v>18.195157740278798</v>
      </c>
      <c r="G20" s="3"/>
      <c r="H20" s="3"/>
      <c r="J20" s="58" t="s">
        <v>38</v>
      </c>
      <c r="K20" s="59">
        <f>$L$9</f>
        <v>367.5</v>
      </c>
      <c r="L20" s="60"/>
      <c r="M20" s="61">
        <f>$M$11</f>
        <v>17564</v>
      </c>
      <c r="N20" s="60"/>
      <c r="P20" s="112">
        <v>0</v>
      </c>
      <c r="Q20" s="30" t="e" cm="1">
        <f t="array" aca="1" ref="Q20" ca="1">INDIRECT("L"&amp;AJ19)</f>
        <v>#VALUE!</v>
      </c>
      <c r="R20" s="151" t="s">
        <v>241</v>
      </c>
      <c r="S20" s="30" t="e" cm="1">
        <f t="array" aca="1" ref="S20" ca="1">INDIRECT("L"&amp;AK19)</f>
        <v>#VALUE!</v>
      </c>
      <c r="T20" s="115">
        <v>0</v>
      </c>
      <c r="X20" s="2"/>
      <c r="Y20" s="2"/>
      <c r="Z20" s="7"/>
      <c r="AA20" s="2"/>
      <c r="AB20" s="7"/>
      <c r="AC20" s="7"/>
      <c r="AD20" s="2"/>
      <c r="AF20" s="7"/>
      <c r="AG20" s="2"/>
      <c r="AH20" s="7"/>
      <c r="AI20" s="7"/>
      <c r="AJ20" s="2">
        <f t="shared" si="1"/>
        <v>472</v>
      </c>
      <c r="AK20" s="7">
        <f t="shared" si="1"/>
        <v>474</v>
      </c>
      <c r="AL20" s="7"/>
    </row>
    <row r="21" spans="1:38" x14ac:dyDescent="0.25">
      <c r="A21" s="28" t="str">
        <f>_xlfn.XLOOKUP(P!C21,'Banco de Dados'!$B$3:$B$274,'Banco de Dados'!$K$3:$K$274,"")</f>
        <v>Br</v>
      </c>
      <c r="B21" s="2">
        <f>_xlfn.XLOOKUP(P!C21,'Banco de Dados'!$B$3:$B$274,'Banco de Dados'!$L$3:$L$274,"")</f>
        <v>35</v>
      </c>
      <c r="C21" s="1">
        <v>11908</v>
      </c>
      <c r="D21" s="2">
        <f>_xlfn.XLOOKUP(P!C21,'Banco de Dados'!$B$3:$B$274,'Banco de Dados'!O$3:O$274,"")</f>
        <v>38434</v>
      </c>
      <c r="E21" s="2">
        <f>_xlfn.XLOOKUP(P!C21,'Banco de Dados'!$B$3:$B$274,'Banco de Dados'!P$3:P$274,"")</f>
        <v>312</v>
      </c>
      <c r="F21" s="32">
        <f t="shared" si="0"/>
        <v>0.81178123536452096</v>
      </c>
      <c r="G21" s="3"/>
      <c r="H21" s="3"/>
      <c r="J21" s="2"/>
      <c r="K21" s="18"/>
      <c r="L21" s="2" t="s">
        <v>70</v>
      </c>
      <c r="M21" s="19"/>
      <c r="P21" s="112">
        <v>0</v>
      </c>
      <c r="Q21" s="30" t="e" cm="1">
        <f t="array" aca="1" ref="Q21" ca="1">INDIRECT("L"&amp;AJ20)</f>
        <v>#VALUE!</v>
      </c>
      <c r="R21" s="151" t="s">
        <v>241</v>
      </c>
      <c r="S21" s="30" t="e" cm="1">
        <f t="array" aca="1" ref="S21" ca="1">INDIRECT("L"&amp;AK20)</f>
        <v>#VALUE!</v>
      </c>
      <c r="T21" s="115">
        <v>0</v>
      </c>
      <c r="X21" s="2"/>
      <c r="Y21" s="7"/>
      <c r="Z21" s="7"/>
      <c r="AA21" s="2"/>
      <c r="AB21" s="7"/>
      <c r="AC21" s="7"/>
      <c r="AD21" s="2"/>
      <c r="AF21" s="7"/>
      <c r="AG21" s="2"/>
      <c r="AH21" s="7"/>
      <c r="AI21" s="7"/>
      <c r="AJ21" s="2">
        <f t="shared" si="1"/>
        <v>506</v>
      </c>
      <c r="AK21" s="7">
        <f t="shared" si="1"/>
        <v>508</v>
      </c>
      <c r="AL21" s="7"/>
    </row>
    <row r="22" spans="1:38" x14ac:dyDescent="0.25">
      <c r="A22" s="28" t="str">
        <f>_xlfn.XLOOKUP(P!C22,'Banco de Dados'!$B$3:$B$274,'Banco de Dados'!$K$3:$K$274,"")</f>
        <v>Sr</v>
      </c>
      <c r="B22" s="2">
        <f>_xlfn.XLOOKUP(P!C22,'Banco de Dados'!$B$3:$B$274,'Banco de Dados'!$L$3:$L$274,"")</f>
        <v>38</v>
      </c>
      <c r="C22" s="1">
        <v>14142</v>
      </c>
      <c r="D22" s="2">
        <f>_xlfn.XLOOKUP(P!C22,'Banco de Dados'!$B$3:$B$274,'Banco de Dados'!O$3:O$274,"")</f>
        <v>1873</v>
      </c>
      <c r="E22" s="2">
        <f>_xlfn.XLOOKUP(P!C22,'Banco de Dados'!$B$3:$B$274,'Banco de Dados'!P$3:P$274,"")</f>
        <v>219</v>
      </c>
      <c r="F22" s="32">
        <f t="shared" si="0"/>
        <v>11.692471970101442</v>
      </c>
      <c r="G22" s="3"/>
      <c r="H22" s="3"/>
      <c r="J22" s="58" t="s">
        <v>69</v>
      </c>
      <c r="K22" s="62" t="s">
        <v>71</v>
      </c>
      <c r="L22" s="63"/>
      <c r="M22" s="64">
        <f>K16</f>
        <v>17564</v>
      </c>
      <c r="N22" s="60"/>
      <c r="P22" s="112">
        <v>0</v>
      </c>
      <c r="Q22" s="30" t="e" cm="1">
        <f t="array" aca="1" ref="Q22" ca="1">INDIRECT("L"&amp;AJ21)</f>
        <v>#VALUE!</v>
      </c>
      <c r="R22" s="151" t="s">
        <v>241</v>
      </c>
      <c r="S22" s="30" t="e" cm="1">
        <f t="array" aca="1" ref="S22" ca="1">INDIRECT("L"&amp;AK21)</f>
        <v>#VALUE!</v>
      </c>
      <c r="T22" s="115">
        <v>0</v>
      </c>
      <c r="X22" s="2"/>
      <c r="Y22" s="7"/>
      <c r="Z22" s="7"/>
      <c r="AA22" s="2"/>
      <c r="AB22" s="7"/>
      <c r="AC22" s="7"/>
      <c r="AD22" s="2"/>
      <c r="AF22" s="7"/>
      <c r="AG22" s="2"/>
      <c r="AH22" s="7"/>
      <c r="AI22" s="7"/>
      <c r="AJ22" s="2">
        <f t="shared" si="1"/>
        <v>540</v>
      </c>
      <c r="AK22" s="7">
        <f t="shared" si="1"/>
        <v>542</v>
      </c>
      <c r="AL22" s="7"/>
    </row>
    <row r="23" spans="1:38" x14ac:dyDescent="0.25">
      <c r="A23" s="28" t="str">
        <f>_xlfn.XLOOKUP(P!C23,'Banco de Dados'!$B$3:$B$274,'Banco de Dados'!$K$3:$K$274,"")</f>
        <v>Rh</v>
      </c>
      <c r="B23" s="2">
        <f>_xlfn.XLOOKUP(P!C23,'Banco de Dados'!$B$3:$B$274,'Banco de Dados'!$L$3:$L$274,"")</f>
        <v>45</v>
      </c>
      <c r="C23" s="1">
        <v>20167</v>
      </c>
      <c r="D23" s="2">
        <f>_xlfn.XLOOKUP(P!C23,'Banco de Dados'!$B$3:$B$274,'Banco de Dados'!O$3:O$274,"")</f>
        <v>2210</v>
      </c>
      <c r="E23" s="2">
        <f>_xlfn.XLOOKUP(P!C23,'Banco de Dados'!$B$3:$B$274,'Banco de Dados'!P$3:P$274,"")</f>
        <v>152</v>
      </c>
      <c r="F23" s="32">
        <f t="shared" si="0"/>
        <v>6.877828054298643</v>
      </c>
      <c r="G23" s="3"/>
      <c r="H23" s="3"/>
      <c r="J23" s="7"/>
      <c r="P23" s="112">
        <v>0</v>
      </c>
      <c r="Q23" s="30" t="e" cm="1">
        <f t="array" aca="1" ref="Q23" ca="1">INDIRECT("L"&amp;AJ22)</f>
        <v>#VALUE!</v>
      </c>
      <c r="R23" s="151" t="s">
        <v>241</v>
      </c>
      <c r="S23" s="30" t="e" cm="1">
        <f t="array" aca="1" ref="S23" ca="1">INDIRECT("L"&amp;AK22)</f>
        <v>#VALUE!</v>
      </c>
      <c r="T23" s="115">
        <v>0</v>
      </c>
      <c r="W23" s="30"/>
      <c r="X23" s="2"/>
      <c r="Y23" s="7"/>
      <c r="Z23" s="7"/>
      <c r="AA23" s="2"/>
      <c r="AB23" s="7"/>
      <c r="AC23" s="7"/>
      <c r="AD23" s="2"/>
      <c r="AF23" s="7"/>
      <c r="AG23" s="2"/>
      <c r="AH23" s="7"/>
      <c r="AI23" s="7"/>
      <c r="AJ23" s="2">
        <f t="shared" si="1"/>
        <v>574</v>
      </c>
      <c r="AK23" s="7">
        <f t="shared" si="1"/>
        <v>576</v>
      </c>
      <c r="AL23" s="7"/>
    </row>
    <row r="24" spans="1:38" ht="15.75" x14ac:dyDescent="0.25">
      <c r="A24" s="28" t="str">
        <f>_xlfn.XLOOKUP(P!C24,'Banco de Dados'!$B$3:$B$274,'Banco de Dados'!$K$3:$K$274,"")</f>
        <v>Rh</v>
      </c>
      <c r="B24" s="2">
        <f>_xlfn.XLOOKUP(P!C24,'Banco de Dados'!$B$3:$B$274,'Banco de Dados'!$L$3:$L$274,"")</f>
        <v>45</v>
      </c>
      <c r="C24" s="1">
        <v>2696</v>
      </c>
      <c r="D24" s="2">
        <f>_xlfn.XLOOKUP(P!C24,'Banco de Dados'!$B$3:$B$274,'Banco de Dados'!O$3:O$274,"")</f>
        <v>16370</v>
      </c>
      <c r="E24" s="2">
        <f>_xlfn.XLOOKUP(P!C24,'Banco de Dados'!$B$3:$B$274,'Banco de Dados'!P$3:P$274,"")</f>
        <v>184</v>
      </c>
      <c r="F24" s="32">
        <f t="shared" si="0"/>
        <v>1.1240073304825902</v>
      </c>
      <c r="J24" s="7"/>
      <c r="K24" s="165" t="s">
        <v>218</v>
      </c>
      <c r="L24" s="166"/>
      <c r="M24" s="167"/>
      <c r="P24" s="112">
        <v>0</v>
      </c>
      <c r="Q24" s="30" t="e" cm="1">
        <f t="array" aca="1" ref="Q24" ca="1">INDIRECT("L"&amp;AJ23)</f>
        <v>#VALUE!</v>
      </c>
      <c r="R24" s="151" t="s">
        <v>241</v>
      </c>
      <c r="S24" s="30" t="e" cm="1">
        <f t="array" aca="1" ref="S24" ca="1">INDIRECT("L"&amp;AK23)</f>
        <v>#VALUE!</v>
      </c>
      <c r="T24" s="115">
        <v>0</v>
      </c>
      <c r="W24" s="30"/>
      <c r="X24" s="2"/>
      <c r="Y24" s="7"/>
      <c r="Z24" s="7"/>
      <c r="AA24" s="2"/>
      <c r="AB24" s="7"/>
      <c r="AC24" s="7"/>
      <c r="AD24" s="2"/>
      <c r="AF24" s="7"/>
      <c r="AG24" s="2"/>
      <c r="AH24" s="7"/>
      <c r="AI24" s="7"/>
      <c r="AJ24" s="2">
        <f t="shared" si="1"/>
        <v>608</v>
      </c>
      <c r="AK24" s="7">
        <f t="shared" si="1"/>
        <v>610</v>
      </c>
      <c r="AL24" s="7"/>
    </row>
    <row r="25" spans="1:38" x14ac:dyDescent="0.25">
      <c r="A25" s="28" t="str">
        <f>_xlfn.XLOOKUP(P!C25,'Banco de Dados'!$B$3:$B$274,'Banco de Dados'!$K$3:$K$274,"")</f>
        <v/>
      </c>
      <c r="B25" s="2" t="str">
        <f>_xlfn.XLOOKUP(P!C25,'Banco de Dados'!$B$3:$B$274,'Banco de Dados'!$L$3:$L$274,"")</f>
        <v/>
      </c>
      <c r="C25" s="2">
        <v>0</v>
      </c>
      <c r="D25" s="2" t="str">
        <f>_xlfn.XLOOKUP(P!C25,'Banco de Dados'!$B$3:$B$274,'Banco de Dados'!O$3:O$274,"")</f>
        <v/>
      </c>
      <c r="E25" s="2" t="str">
        <f>_xlfn.XLOOKUP(P!C25,'Banco de Dados'!$B$3:$B$274,'Banco de Dados'!P$3:P$274,"")</f>
        <v/>
      </c>
      <c r="F25" s="32" t="e">
        <f t="shared" si="0"/>
        <v>#VALUE!</v>
      </c>
      <c r="J25" s="7"/>
      <c r="K25" s="104" t="s">
        <v>236</v>
      </c>
      <c r="L25" s="108">
        <f>K16</f>
        <v>17564</v>
      </c>
      <c r="M25" s="109">
        <f>M16</f>
        <v>189</v>
      </c>
      <c r="P25" s="112">
        <v>0</v>
      </c>
      <c r="Q25" s="30" t="e" cm="1">
        <f t="array" aca="1" ref="Q25" ca="1">INDIRECT("L"&amp;AJ24)</f>
        <v>#VALUE!</v>
      </c>
      <c r="R25" s="151" t="s">
        <v>241</v>
      </c>
      <c r="S25" s="30" t="e" cm="1">
        <f t="array" aca="1" ref="S25" ca="1">INDIRECT("L"&amp;AK24)</f>
        <v>#VALUE!</v>
      </c>
      <c r="T25" s="115">
        <v>0</v>
      </c>
      <c r="W25" s="30"/>
      <c r="X25" s="2"/>
      <c r="Y25" s="7"/>
      <c r="Z25" s="7"/>
      <c r="AA25" s="2"/>
      <c r="AB25" s="7"/>
      <c r="AC25" s="7"/>
      <c r="AD25" s="2"/>
      <c r="AF25" s="7"/>
      <c r="AG25" s="2"/>
      <c r="AH25" s="7"/>
      <c r="AI25" s="7"/>
      <c r="AJ25" s="2">
        <f t="shared" si="1"/>
        <v>642</v>
      </c>
      <c r="AK25" s="7">
        <f t="shared" si="1"/>
        <v>644</v>
      </c>
      <c r="AL25" s="7"/>
    </row>
    <row r="26" spans="1:38" x14ac:dyDescent="0.25">
      <c r="A26" s="28" t="str">
        <f>_xlfn.XLOOKUP(P!C26,'Banco de Dados'!$B$3:$B$274,'Banco de Dados'!$K$3:$K$274,"")</f>
        <v/>
      </c>
      <c r="B26" s="2" t="str">
        <f>_xlfn.XLOOKUP(P!C26,'Banco de Dados'!$B$3:$B$274,'Banco de Dados'!$L$3:$L$274,"")</f>
        <v/>
      </c>
      <c r="C26" s="2">
        <v>0</v>
      </c>
      <c r="D26" s="2" t="str">
        <f>_xlfn.XLOOKUP(P!C26,'Banco de Dados'!$B$3:$B$274,'Banco de Dados'!O$3:O$274,"")</f>
        <v/>
      </c>
      <c r="E26" s="2" t="str">
        <f>_xlfn.XLOOKUP(P!C26,'Banco de Dados'!$B$3:$B$274,'Banco de Dados'!P$3:P$274,"")</f>
        <v/>
      </c>
      <c r="F26" s="32" t="e">
        <f t="shared" si="0"/>
        <v>#VALUE!</v>
      </c>
      <c r="K26" s="104" t="s">
        <v>237</v>
      </c>
      <c r="L26" s="105">
        <f>$L$9</f>
        <v>367.5</v>
      </c>
      <c r="M26" s="106">
        <f>$L$10</f>
        <v>4.3</v>
      </c>
      <c r="P26" s="112">
        <v>0</v>
      </c>
      <c r="Q26" s="30" t="e" cm="1">
        <f t="array" aca="1" ref="Q26" ca="1">INDIRECT("L"&amp;AJ25)</f>
        <v>#VALUE!</v>
      </c>
      <c r="R26" s="151" t="s">
        <v>241</v>
      </c>
      <c r="S26" s="30" t="e" cm="1">
        <f t="array" aca="1" ref="S26" ca="1">INDIRECT("L"&amp;AK25)</f>
        <v>#VALUE!</v>
      </c>
      <c r="T26" s="115">
        <v>0</v>
      </c>
      <c r="W26" s="30"/>
      <c r="X26" s="2"/>
      <c r="Y26" s="7"/>
      <c r="Z26" s="7"/>
      <c r="AA26" s="2"/>
      <c r="AB26" s="7"/>
      <c r="AC26" s="7"/>
      <c r="AD26" s="2"/>
      <c r="AF26" s="7"/>
      <c r="AG26" s="2"/>
      <c r="AH26" s="7"/>
      <c r="AI26" s="7"/>
      <c r="AJ26" s="2">
        <f t="shared" si="1"/>
        <v>676</v>
      </c>
      <c r="AK26" s="7">
        <f t="shared" si="1"/>
        <v>678</v>
      </c>
      <c r="AL26" s="7"/>
    </row>
    <row r="27" spans="1:38" x14ac:dyDescent="0.25">
      <c r="A27" s="28" t="str">
        <f>_xlfn.XLOOKUP(P!C27,'Banco de Dados'!$B$3:$B$274,'Banco de Dados'!$K$3:$K$274,"")</f>
        <v/>
      </c>
      <c r="B27" s="2" t="str">
        <f>_xlfn.XLOOKUP(P!C27,'Banco de Dados'!$B$3:$B$274,'Banco de Dados'!$L$3:$L$274,"")</f>
        <v/>
      </c>
      <c r="C27" s="2">
        <v>0</v>
      </c>
      <c r="D27" s="2" t="str">
        <f>_xlfn.XLOOKUP(P!C27,'Banco de Dados'!$B$3:$B$274,'Banco de Dados'!O$3:O$274,"")</f>
        <v/>
      </c>
      <c r="E27" s="2" t="str">
        <f>_xlfn.XLOOKUP(P!C27,'Banco de Dados'!$B$3:$B$274,'Banco de Dados'!P$3:P$274,"")</f>
        <v/>
      </c>
      <c r="F27" s="32" t="e">
        <f t="shared" si="0"/>
        <v>#VALUE!</v>
      </c>
      <c r="K27" s="104" t="s">
        <v>238</v>
      </c>
      <c r="L27" s="105">
        <f>$M$11</f>
        <v>17564</v>
      </c>
      <c r="M27" s="106">
        <f>$M$12</f>
        <v>189</v>
      </c>
      <c r="P27" s="112">
        <v>0</v>
      </c>
      <c r="Q27" s="30" t="e" cm="1">
        <f t="array" aca="1" ref="Q27" ca="1">INDIRECT("L"&amp;AJ26)</f>
        <v>#VALUE!</v>
      </c>
      <c r="R27" s="151" t="s">
        <v>241</v>
      </c>
      <c r="S27" s="30" t="e" cm="1">
        <f t="array" aca="1" ref="S27" ca="1">INDIRECT("L"&amp;AK26)</f>
        <v>#VALUE!</v>
      </c>
      <c r="T27" s="115">
        <v>0</v>
      </c>
      <c r="W27" s="30"/>
      <c r="X27" s="2"/>
      <c r="Y27" s="7"/>
      <c r="Z27" s="7"/>
      <c r="AA27" s="2"/>
      <c r="AB27" s="7"/>
      <c r="AC27" s="7"/>
      <c r="AD27" s="2"/>
      <c r="AF27" s="7"/>
      <c r="AG27" s="2"/>
      <c r="AH27" s="7"/>
      <c r="AI27" s="7"/>
      <c r="AJ27" s="2">
        <f t="shared" ref="AJ27:AK32" si="2">AJ26+$AI$7</f>
        <v>710</v>
      </c>
      <c r="AK27" s="7">
        <f t="shared" si="2"/>
        <v>712</v>
      </c>
      <c r="AL27" s="7"/>
    </row>
    <row r="28" spans="1:38" x14ac:dyDescent="0.25">
      <c r="A28" s="28" t="str">
        <f>_xlfn.XLOOKUP(P!C28,'Banco de Dados'!$B$3:$B$274,'Banco de Dados'!$K$3:$K$274,"")</f>
        <v/>
      </c>
      <c r="B28" s="2" t="str">
        <f>_xlfn.XLOOKUP(P!C28,'Banco de Dados'!$B$3:$B$274,'Banco de Dados'!$L$3:$L$274,"")</f>
        <v/>
      </c>
      <c r="C28" s="2">
        <v>0</v>
      </c>
      <c r="D28" s="2" t="str">
        <f>_xlfn.XLOOKUP(P!C28,'Banco de Dados'!$B$3:$B$274,'Banco de Dados'!O$3:O$274,"")</f>
        <v/>
      </c>
      <c r="E28" s="2" t="str">
        <f>_xlfn.XLOOKUP(P!C28,'Banco de Dados'!$B$3:$B$274,'Banco de Dados'!P$3:P$274,"")</f>
        <v/>
      </c>
      <c r="F28" s="32" t="e">
        <f t="shared" si="0"/>
        <v>#VALUE!</v>
      </c>
      <c r="K28" s="69" t="s">
        <v>217</v>
      </c>
      <c r="L28" s="110">
        <f>SQRT(((M25/L25)^2)+((M26/L26)^2)+((M27/L27)^2))</f>
        <v>1.9196066184776889E-2</v>
      </c>
      <c r="M28" s="71" t="str">
        <f>M31</f>
        <v>mg/kg</v>
      </c>
      <c r="P28" s="112">
        <v>0</v>
      </c>
      <c r="Q28" s="30" t="e" cm="1">
        <f t="array" aca="1" ref="Q28" ca="1">INDIRECT("L"&amp;AJ27)</f>
        <v>#VALUE!</v>
      </c>
      <c r="R28" s="151" t="s">
        <v>241</v>
      </c>
      <c r="S28" s="30" t="e" cm="1">
        <f t="array" aca="1" ref="S28" ca="1">INDIRECT("L"&amp;AK27)</f>
        <v>#VALUE!</v>
      </c>
      <c r="T28" s="115">
        <v>0</v>
      </c>
      <c r="W28" s="30"/>
      <c r="X28" s="2"/>
      <c r="Y28" s="7"/>
      <c r="Z28" s="7"/>
      <c r="AA28" s="2"/>
      <c r="AB28" s="7"/>
      <c r="AC28" s="7"/>
      <c r="AD28" s="2"/>
      <c r="AF28" s="7"/>
      <c r="AG28" s="2"/>
      <c r="AH28" s="7"/>
      <c r="AI28" s="7"/>
      <c r="AJ28" s="2">
        <f t="shared" si="2"/>
        <v>744</v>
      </c>
      <c r="AK28" s="7">
        <f t="shared" si="2"/>
        <v>746</v>
      </c>
      <c r="AL28" s="7"/>
    </row>
    <row r="29" spans="1:38" x14ac:dyDescent="0.25">
      <c r="A29" s="28" t="str">
        <f>_xlfn.XLOOKUP(P!C29,'Banco de Dados'!$B$3:$B$274,'Banco de Dados'!$K$3:$K$274,"")</f>
        <v/>
      </c>
      <c r="B29" s="2" t="str">
        <f>_xlfn.XLOOKUP(P!C29,'Banco de Dados'!$B$3:$B$274,'Banco de Dados'!$L$3:$L$274,"")</f>
        <v/>
      </c>
      <c r="C29" s="2">
        <v>0</v>
      </c>
      <c r="D29" s="2" t="str">
        <f>_xlfn.XLOOKUP(P!C29,'Banco de Dados'!$B$3:$B$274,'Banco de Dados'!O$3:O$274,"")</f>
        <v/>
      </c>
      <c r="E29" s="2" t="str">
        <f>_xlfn.XLOOKUP(P!C29,'Banco de Dados'!$B$3:$B$274,'Banco de Dados'!P$3:P$274,"")</f>
        <v/>
      </c>
      <c r="F29" s="32" t="e">
        <f t="shared" si="0"/>
        <v>#VALUE!</v>
      </c>
      <c r="P29" s="112">
        <v>0</v>
      </c>
      <c r="Q29" s="30" t="e" cm="1">
        <f t="array" aca="1" ref="Q29" ca="1">INDIRECT("L"&amp;AJ28)</f>
        <v>#VALUE!</v>
      </c>
      <c r="R29" s="151" t="s">
        <v>241</v>
      </c>
      <c r="S29" s="30" t="e" cm="1">
        <f t="array" aca="1" ref="S29" ca="1">INDIRECT("L"&amp;AK28)</f>
        <v>#VALUE!</v>
      </c>
      <c r="T29" s="115">
        <v>0</v>
      </c>
      <c r="W29" s="30"/>
      <c r="X29" s="2"/>
      <c r="Y29" s="7"/>
      <c r="Z29" s="7"/>
      <c r="AA29" s="2"/>
      <c r="AB29" s="7"/>
      <c r="AC29" s="7"/>
      <c r="AD29" s="2"/>
      <c r="AF29" s="7"/>
      <c r="AG29" s="2"/>
      <c r="AH29" s="7"/>
      <c r="AI29" s="7"/>
      <c r="AJ29" s="2">
        <f t="shared" si="2"/>
        <v>778</v>
      </c>
      <c r="AK29" s="7">
        <f t="shared" si="2"/>
        <v>780</v>
      </c>
      <c r="AL29" s="7"/>
    </row>
    <row r="30" spans="1:38" ht="15.75" x14ac:dyDescent="0.25">
      <c r="A30" s="28" t="str">
        <f>_xlfn.XLOOKUP(P!C30,'Banco de Dados'!$B$3:$B$274,'Banco de Dados'!$K$3:$K$274,"")</f>
        <v/>
      </c>
      <c r="B30" s="2" t="str">
        <f>_xlfn.XLOOKUP(P!C30,'Banco de Dados'!$B$3:$B$274,'Banco de Dados'!$L$3:$L$274,"")</f>
        <v/>
      </c>
      <c r="C30" s="2">
        <v>0</v>
      </c>
      <c r="D30" s="2" t="str">
        <f>_xlfn.XLOOKUP(P!C30,'Banco de Dados'!$B$3:$B$274,'Banco de Dados'!O$3:O$274,"")</f>
        <v/>
      </c>
      <c r="E30" s="2" t="str">
        <f>_xlfn.XLOOKUP(P!C30,'Banco de Dados'!$B$3:$B$274,'Banco de Dados'!P$3:P$274,"")</f>
        <v/>
      </c>
      <c r="F30" s="32" t="e">
        <f t="shared" si="0"/>
        <v>#VALUE!</v>
      </c>
      <c r="K30" s="101" t="s">
        <v>216</v>
      </c>
      <c r="L30" s="102" t="str">
        <f>A6</f>
        <v>ab</v>
      </c>
      <c r="M30" s="103" t="str">
        <f>$M$7</f>
        <v>Fe</v>
      </c>
      <c r="P30" s="112">
        <v>0</v>
      </c>
      <c r="Q30" s="30" t="e" cm="1">
        <f t="array" aca="1" ref="Q30" ca="1">INDIRECT("L"&amp;AJ29)</f>
        <v>#VALUE!</v>
      </c>
      <c r="R30" s="151" t="s">
        <v>241</v>
      </c>
      <c r="S30" s="30" t="e" cm="1">
        <f t="array" aca="1" ref="S30" ca="1">INDIRECT("L"&amp;AK29)</f>
        <v>#VALUE!</v>
      </c>
      <c r="T30" s="115">
        <v>0</v>
      </c>
      <c r="W30" s="30"/>
      <c r="X30" s="2"/>
      <c r="Y30" s="7"/>
      <c r="Z30" s="7"/>
      <c r="AA30" s="2"/>
      <c r="AB30" s="7"/>
      <c r="AC30" s="7"/>
      <c r="AD30" s="2"/>
      <c r="AF30" s="7"/>
      <c r="AG30" s="2"/>
      <c r="AH30" s="7"/>
      <c r="AI30" s="7"/>
      <c r="AJ30" s="2">
        <f t="shared" si="2"/>
        <v>812</v>
      </c>
      <c r="AK30" s="7">
        <f t="shared" si="2"/>
        <v>814</v>
      </c>
      <c r="AL30" s="7"/>
    </row>
    <row r="31" spans="1:38" x14ac:dyDescent="0.25">
      <c r="A31" s="28" t="str">
        <f>_xlfn.XLOOKUP(P!C31,'Banco de Dados'!$B$3:$B$274,'Banco de Dados'!$K$3:$K$274,"")</f>
        <v/>
      </c>
      <c r="B31" s="2" t="str">
        <f>_xlfn.XLOOKUP(P!C31,'Banco de Dados'!$B$3:$B$274,'Banco de Dados'!$L$3:$L$274,"")</f>
        <v/>
      </c>
      <c r="C31" s="2">
        <v>0</v>
      </c>
      <c r="D31" s="2" t="str">
        <f>_xlfn.XLOOKUP(P!C31,'Banco de Dados'!$B$3:$B$274,'Banco de Dados'!O$3:O$274,"")</f>
        <v/>
      </c>
      <c r="E31" s="2" t="str">
        <f>_xlfn.XLOOKUP(P!C31,'Banco de Dados'!$B$3:$B$274,'Banco de Dados'!P$3:P$274,"")</f>
        <v/>
      </c>
      <c r="F31" s="32" t="e">
        <f t="shared" si="0"/>
        <v>#VALUE!</v>
      </c>
      <c r="J31" s="7"/>
      <c r="K31" s="68" t="s">
        <v>68</v>
      </c>
      <c r="L31" s="27">
        <f>(K20*M22)/M20</f>
        <v>367.5</v>
      </c>
      <c r="M31" s="66" t="str">
        <f>$M$9</f>
        <v>mg/kg</v>
      </c>
      <c r="P31" s="112">
        <v>0</v>
      </c>
      <c r="Q31" s="30" t="e" cm="1">
        <f t="array" aca="1" ref="Q31" ca="1">INDIRECT("L"&amp;AJ30)</f>
        <v>#VALUE!</v>
      </c>
      <c r="R31" s="151" t="s">
        <v>241</v>
      </c>
      <c r="S31" s="30" t="e" cm="1">
        <f t="array" aca="1" ref="S31" ca="1">INDIRECT("L"&amp;AK30)</f>
        <v>#VALUE!</v>
      </c>
      <c r="T31" s="115">
        <v>0</v>
      </c>
      <c r="W31" s="30"/>
      <c r="X31" s="2"/>
      <c r="Y31" s="7"/>
      <c r="Z31" s="7"/>
      <c r="AA31" s="2"/>
      <c r="AB31" s="7"/>
      <c r="AC31" s="7"/>
      <c r="AD31" s="2"/>
      <c r="AF31" s="7"/>
      <c r="AG31" s="2"/>
      <c r="AH31" s="7"/>
      <c r="AI31" s="7"/>
      <c r="AJ31" s="2">
        <f t="shared" si="2"/>
        <v>846</v>
      </c>
      <c r="AK31" s="7">
        <f t="shared" si="2"/>
        <v>848</v>
      </c>
      <c r="AL31" s="7"/>
    </row>
    <row r="32" spans="1:38" x14ac:dyDescent="0.25">
      <c r="A32" s="28" t="str">
        <f>_xlfn.XLOOKUP(P!C32,'Banco de Dados'!$B$3:$B$274,'Banco de Dados'!$K$3:$K$274,"")</f>
        <v/>
      </c>
      <c r="B32" s="2" t="str">
        <f>_xlfn.XLOOKUP(P!C32,'Banco de Dados'!$B$3:$B$274,'Banco de Dados'!$L$3:$L$274,"")</f>
        <v/>
      </c>
      <c r="C32" s="2">
        <v>0</v>
      </c>
      <c r="D32" s="2" t="str">
        <f>_xlfn.XLOOKUP(P!C32,'Banco de Dados'!$B$3:$B$274,'Banco de Dados'!O$3:O$274,"")</f>
        <v/>
      </c>
      <c r="E32" s="2" t="str">
        <f>_xlfn.XLOOKUP(P!C32,'Banco de Dados'!$B$3:$B$274,'Banco de Dados'!P$3:P$274,"")</f>
        <v/>
      </c>
      <c r="F32" s="32" t="e">
        <f t="shared" si="0"/>
        <v>#VALUE!</v>
      </c>
      <c r="J32" s="7"/>
      <c r="K32" s="111" t="s">
        <v>246</v>
      </c>
      <c r="L32" s="125">
        <f>SQRT(((M25/L25)^2)+((M26/L26)^2)+((M27/L27)^2))</f>
        <v>1.9196066184776889E-2</v>
      </c>
      <c r="M32" s="66"/>
      <c r="N32"/>
      <c r="P32" s="113">
        <v>0</v>
      </c>
      <c r="Q32" s="119" t="e" cm="1">
        <f t="array" aca="1" ref="Q32" ca="1">INDIRECT("L"&amp;AJ31)</f>
        <v>#VALUE!</v>
      </c>
      <c r="R32" s="120" t="s">
        <v>241</v>
      </c>
      <c r="S32" s="119" t="e" cm="1">
        <f t="array" aca="1" ref="S32" ca="1">INDIRECT("L"&amp;AK31)</f>
        <v>#VALUE!</v>
      </c>
      <c r="T32" s="116">
        <v>0</v>
      </c>
      <c r="X32" s="2"/>
      <c r="Y32" s="7"/>
      <c r="Z32" s="7"/>
      <c r="AA32" s="2"/>
      <c r="AB32" s="7"/>
      <c r="AC32" s="7"/>
      <c r="AD32" s="2"/>
      <c r="AF32" s="7"/>
      <c r="AG32" s="2"/>
      <c r="AH32" s="7"/>
      <c r="AI32" s="7"/>
      <c r="AJ32" s="2">
        <f t="shared" si="2"/>
        <v>880</v>
      </c>
      <c r="AK32" s="7">
        <f t="shared" si="2"/>
        <v>882</v>
      </c>
      <c r="AL32" s="7"/>
    </row>
    <row r="33" spans="1:38" x14ac:dyDescent="0.25">
      <c r="A33" s="28" t="str">
        <f>_xlfn.XLOOKUP(P!C33,'Banco de Dados'!$B$3:$B$274,'Banco de Dados'!$K$3:$K$274,"")</f>
        <v/>
      </c>
      <c r="B33" s="2" t="str">
        <f>_xlfn.XLOOKUP(P!C33,'Banco de Dados'!$B$3:$B$274,'Banco de Dados'!$L$3:$L$274,"")</f>
        <v/>
      </c>
      <c r="C33" s="2">
        <v>0</v>
      </c>
      <c r="D33" s="2" t="str">
        <f>_xlfn.XLOOKUP(P!C33,'Banco de Dados'!$B$3:$B$274,'Banco de Dados'!O$3:O$274,"")</f>
        <v/>
      </c>
      <c r="E33" s="2" t="str">
        <f>_xlfn.XLOOKUP(P!C33,'Banco de Dados'!$B$3:$B$274,'Banco de Dados'!P$3:P$274,"")</f>
        <v/>
      </c>
      <c r="F33" s="32" t="e">
        <f t="shared" si="0"/>
        <v>#VALUE!</v>
      </c>
      <c r="G33" s="3"/>
      <c r="H33" s="3"/>
      <c r="J33" s="7"/>
      <c r="K33" s="69" t="s">
        <v>247</v>
      </c>
      <c r="L33" s="70">
        <f>L32*L31</f>
        <v>7.0545543229055072</v>
      </c>
      <c r="M33" s="71" t="str">
        <f>$M$9</f>
        <v>mg/kg</v>
      </c>
      <c r="N33"/>
      <c r="X33" s="2"/>
      <c r="Y33" s="7"/>
      <c r="Z33" s="7"/>
      <c r="AA33" s="2"/>
      <c r="AB33" s="7"/>
      <c r="AC33" s="7"/>
      <c r="AD33" s="2"/>
      <c r="AF33" s="7"/>
      <c r="AG33" s="2"/>
      <c r="AH33" s="7"/>
      <c r="AI33" s="7"/>
      <c r="AJ33" s="2"/>
      <c r="AK33" s="7"/>
      <c r="AL33" s="7"/>
    </row>
    <row r="34" spans="1:38" x14ac:dyDescent="0.25">
      <c r="A34" s="28" t="str">
        <f>_xlfn.XLOOKUP(P!C34,'Banco de Dados'!$B$3:$B$274,'Banco de Dados'!$K$3:$K$274,"")</f>
        <v/>
      </c>
      <c r="B34" s="2" t="str">
        <f>_xlfn.XLOOKUP(P!C34,'Banco de Dados'!$B$3:$B$274,'Banco de Dados'!$L$3:$L$274,"")</f>
        <v/>
      </c>
      <c r="C34" s="2">
        <v>0</v>
      </c>
      <c r="D34" s="2" t="str">
        <f>_xlfn.XLOOKUP(P!C34,'Banco de Dados'!$B$3:$B$274,'Banco de Dados'!O$3:O$274,"")</f>
        <v/>
      </c>
      <c r="E34" s="2" t="str">
        <f>_xlfn.XLOOKUP(P!C34,'Banco de Dados'!$B$3:$B$274,'Banco de Dados'!P$3:P$274,"")</f>
        <v/>
      </c>
      <c r="F34" s="32" t="e">
        <f t="shared" si="0"/>
        <v>#VALUE!</v>
      </c>
      <c r="G34" s="3"/>
      <c r="H34" s="3"/>
      <c r="J34" s="7"/>
      <c r="K34" s="123"/>
      <c r="L34" s="124"/>
      <c r="N34"/>
      <c r="X34" s="2"/>
      <c r="Y34" s="7"/>
      <c r="Z34" s="7"/>
      <c r="AA34" s="2"/>
      <c r="AB34" s="7"/>
      <c r="AC34" s="7"/>
      <c r="AD34" s="2"/>
      <c r="AF34" s="7"/>
      <c r="AG34" s="2"/>
      <c r="AH34" s="7"/>
      <c r="AI34" s="7"/>
      <c r="AJ34" s="2"/>
      <c r="AK34" s="7"/>
      <c r="AL34" s="7"/>
    </row>
    <row r="35" spans="1:38" x14ac:dyDescent="0.25">
      <c r="A35" s="28" t="str">
        <f>_xlfn.XLOOKUP(P!C35,'Banco de Dados'!$B$3:$B$274,'Banco de Dados'!$K$3:$K$274,"")</f>
        <v/>
      </c>
      <c r="B35" s="2" t="str">
        <f>_xlfn.XLOOKUP(P!C35,'Banco de Dados'!$B$3:$B$274,'Banco de Dados'!$L$3:$L$274,"")</f>
        <v/>
      </c>
      <c r="C35" s="2">
        <v>0</v>
      </c>
      <c r="D35" s="2" t="str">
        <f>_xlfn.XLOOKUP(P!C35,'Banco de Dados'!$B$3:$B$274,'Banco de Dados'!O$3:O$274,"")</f>
        <v/>
      </c>
      <c r="E35" s="2" t="str">
        <f>_xlfn.XLOOKUP(P!C35,'Banco de Dados'!$B$3:$B$274,'Banco de Dados'!P$3:P$274,"")</f>
        <v/>
      </c>
      <c r="F35" s="32" t="e">
        <f t="shared" si="0"/>
        <v>#VALUE!</v>
      </c>
      <c r="G35" s="3"/>
      <c r="H35" s="3"/>
      <c r="J35" s="7"/>
      <c r="L35"/>
      <c r="M35"/>
      <c r="X35" s="2"/>
      <c r="Y35" s="7"/>
      <c r="Z35" s="7"/>
      <c r="AA35" s="2"/>
      <c r="AB35" s="7"/>
      <c r="AC35" s="7"/>
      <c r="AD35" s="2"/>
      <c r="AF35" s="7"/>
      <c r="AG35" s="2"/>
      <c r="AH35" s="7"/>
      <c r="AI35" s="7"/>
      <c r="AJ35" s="2"/>
      <c r="AK35" s="7"/>
      <c r="AL35" s="7"/>
    </row>
    <row r="36" spans="1:38" x14ac:dyDescent="0.25">
      <c r="A36" s="28" t="str">
        <f>_xlfn.XLOOKUP(P!C36,'Banco de Dados'!$B$3:$B$274,'Banco de Dados'!$K$3:$K$274,"")</f>
        <v/>
      </c>
      <c r="B36" s="2" t="str">
        <f>_xlfn.XLOOKUP(P!C36,'Banco de Dados'!$B$3:$B$274,'Banco de Dados'!$L$3:$L$274,"")</f>
        <v/>
      </c>
      <c r="C36" s="2">
        <v>0</v>
      </c>
      <c r="D36" s="2" t="str">
        <f>_xlfn.XLOOKUP(P!C36,'Banco de Dados'!$B$3:$B$274,'Banco de Dados'!O$3:O$274,"")</f>
        <v/>
      </c>
      <c r="E36" s="2" t="str">
        <f>_xlfn.XLOOKUP(P!C36,'Banco de Dados'!$B$3:$B$274,'Banco de Dados'!P$3:P$274,"")</f>
        <v/>
      </c>
      <c r="F36" s="32" t="e">
        <f t="shared" si="0"/>
        <v>#VALUE!</v>
      </c>
      <c r="G36" s="3"/>
      <c r="H36" s="3"/>
      <c r="J36" s="7"/>
      <c r="L36"/>
      <c r="M36"/>
      <c r="X36" s="2"/>
      <c r="Y36" s="7"/>
      <c r="Z36" s="7"/>
      <c r="AA36" s="2"/>
      <c r="AB36" s="7"/>
      <c r="AC36" s="7"/>
      <c r="AD36" s="2"/>
      <c r="AF36" s="7"/>
      <c r="AG36" s="2"/>
      <c r="AH36" s="7"/>
      <c r="AI36" s="7"/>
      <c r="AJ36" s="2"/>
      <c r="AK36" s="7"/>
      <c r="AL36" s="7"/>
    </row>
    <row r="37" spans="1:38" x14ac:dyDescent="0.25">
      <c r="A37" s="28" t="str">
        <f>_xlfn.XLOOKUP(P!C37,'Banco de Dados'!$B$3:$B$274,'Banco de Dados'!$K$3:$K$274,"")</f>
        <v/>
      </c>
      <c r="B37" s="2" t="str">
        <f>_xlfn.XLOOKUP(P!C37,'Banco de Dados'!$B$3:$B$274,'Banco de Dados'!$L$3:$L$274,"")</f>
        <v/>
      </c>
      <c r="C37" s="2">
        <v>0</v>
      </c>
      <c r="D37" s="2" t="str">
        <f>_xlfn.XLOOKUP(P!C37,'Banco de Dados'!$B$3:$B$274,'Banco de Dados'!O$3:O$274,"")</f>
        <v/>
      </c>
      <c r="E37" s="2" t="str">
        <f>_xlfn.XLOOKUP(P!C37,'Banco de Dados'!$B$3:$B$274,'Banco de Dados'!P$3:P$274,"")</f>
        <v/>
      </c>
      <c r="F37" s="32" t="e">
        <f t="shared" si="0"/>
        <v>#VALUE!</v>
      </c>
      <c r="G37" s="3"/>
      <c r="H37" s="3"/>
      <c r="J37" s="7"/>
      <c r="L37"/>
      <c r="M37"/>
      <c r="X37" s="2"/>
      <c r="Y37" s="7"/>
      <c r="Z37" s="7"/>
      <c r="AA37" s="2"/>
      <c r="AB37" s="7"/>
      <c r="AC37" s="7"/>
      <c r="AD37" s="2"/>
      <c r="AF37" s="7"/>
      <c r="AG37" s="2"/>
      <c r="AH37" s="7"/>
      <c r="AI37" s="7"/>
      <c r="AJ37" s="2"/>
      <c r="AK37" s="7"/>
      <c r="AL37" s="7"/>
    </row>
    <row r="38" spans="1:38" x14ac:dyDescent="0.25">
      <c r="A38" s="28" t="str">
        <f>_xlfn.XLOOKUP(P!C38,'Banco de Dados'!$B$3:$B$274,'Banco de Dados'!$K$3:$K$274,"")</f>
        <v/>
      </c>
      <c r="B38" s="2" t="str">
        <f>_xlfn.XLOOKUP(P!C38,'Banco de Dados'!$B$3:$B$274,'Banco de Dados'!$L$3:$L$274,"")</f>
        <v/>
      </c>
      <c r="C38" s="2">
        <v>0</v>
      </c>
      <c r="D38" s="2" t="str">
        <f>_xlfn.XLOOKUP(P!C38,'Banco de Dados'!$B$3:$B$274,'Banco de Dados'!O$3:O$274,"")</f>
        <v/>
      </c>
      <c r="E38" s="2" t="str">
        <f>_xlfn.XLOOKUP(P!C38,'Banco de Dados'!$B$3:$B$274,'Banco de Dados'!P$3:P$274,"")</f>
        <v/>
      </c>
      <c r="F38" s="32" t="e">
        <f t="shared" si="0"/>
        <v>#VALUE!</v>
      </c>
      <c r="G38" s="3"/>
      <c r="H38" s="3"/>
      <c r="J38" s="7"/>
      <c r="L38"/>
      <c r="M38"/>
      <c r="X38" s="2"/>
      <c r="Y38" s="7"/>
      <c r="Z38" s="7"/>
      <c r="AA38" s="2"/>
      <c r="AB38" s="7"/>
      <c r="AC38" s="7"/>
      <c r="AD38" s="2"/>
      <c r="AF38" s="7"/>
      <c r="AG38" s="2"/>
      <c r="AH38" s="7"/>
      <c r="AI38" s="7"/>
      <c r="AJ38" s="2"/>
      <c r="AK38" s="7"/>
      <c r="AL38" s="7"/>
    </row>
    <row r="39" spans="1:38" ht="7.15" customHeight="1" x14ac:dyDescent="0.25">
      <c r="A39" s="43"/>
      <c r="B39" s="43"/>
      <c r="C39" s="43"/>
      <c r="D39" s="43"/>
      <c r="E39" s="43"/>
      <c r="F39" s="75"/>
      <c r="G39" s="45"/>
      <c r="H39" s="45"/>
      <c r="J39" s="43"/>
      <c r="K39" s="43"/>
      <c r="L39" s="43"/>
      <c r="M39" s="43"/>
      <c r="N39" s="43"/>
      <c r="P39" s="43"/>
      <c r="Q39" s="43"/>
      <c r="R39" s="43"/>
      <c r="S39" s="43"/>
      <c r="T39" s="43"/>
      <c r="U39" s="43"/>
      <c r="X39" s="2"/>
      <c r="Y39" s="7"/>
      <c r="Z39" s="7"/>
      <c r="AA39" s="2"/>
      <c r="AB39" s="7"/>
      <c r="AC39" s="7"/>
      <c r="AD39" s="2"/>
      <c r="AE39" s="43"/>
      <c r="AF39" s="7"/>
      <c r="AG39" s="2"/>
      <c r="AH39" s="7"/>
      <c r="AI39" s="7"/>
      <c r="AJ39" s="2"/>
      <c r="AK39" s="7"/>
      <c r="AL39" s="7"/>
    </row>
    <row r="40" spans="1:38" ht="15.75" x14ac:dyDescent="0.25">
      <c r="A40" s="36" t="str">
        <f>'Nome das Amostras'!A5</f>
        <v>ac</v>
      </c>
      <c r="B40" s="164" t="str">
        <f>VLOOKUP(A40,'Nome das Amostras'!$A$3:$D$28,2,FALSE)</f>
        <v>R2</v>
      </c>
      <c r="C40" s="164"/>
      <c r="D40" s="51" t="s">
        <v>65</v>
      </c>
      <c r="E40" s="52">
        <f>'Banco de Dados'!$O$13/'Banco de Dados'!V13</f>
        <v>0.69493521790341584</v>
      </c>
      <c r="F40" s="74"/>
      <c r="G40" s="3"/>
      <c r="H40" s="3"/>
      <c r="J40" s="7"/>
      <c r="X40" s="2"/>
      <c r="Y40" s="7"/>
      <c r="Z40" s="7"/>
      <c r="AA40" s="2"/>
      <c r="AB40" s="7"/>
      <c r="AC40" s="7"/>
      <c r="AD40" s="2"/>
      <c r="AF40" s="7"/>
      <c r="AG40" s="2"/>
      <c r="AH40" s="7"/>
      <c r="AI40" s="7"/>
      <c r="AJ40" s="2"/>
      <c r="AK40" s="7"/>
      <c r="AL40" s="7"/>
    </row>
    <row r="41" spans="1:38" ht="15.75" x14ac:dyDescent="0.25">
      <c r="A41" s="107" t="s">
        <v>1</v>
      </c>
      <c r="B41" s="107" t="s">
        <v>0</v>
      </c>
      <c r="C41" s="107" t="s">
        <v>212</v>
      </c>
      <c r="D41" s="107" t="s">
        <v>209</v>
      </c>
      <c r="E41" s="107" t="s">
        <v>213</v>
      </c>
      <c r="F41" s="76" t="s">
        <v>219</v>
      </c>
      <c r="G41" s="54" t="s">
        <v>140</v>
      </c>
      <c r="H41" s="54" t="s">
        <v>66</v>
      </c>
      <c r="J41" s="7"/>
      <c r="K41" s="72" t="str">
        <f>A40</f>
        <v>ac</v>
      </c>
      <c r="L41" s="55" t="s">
        <v>215</v>
      </c>
      <c r="M41" s="41" t="str">
        <f>$A$1</f>
        <v>Ferro</v>
      </c>
      <c r="N41" s="3"/>
      <c r="X41" s="2"/>
      <c r="Y41" s="7"/>
      <c r="Z41" s="7"/>
      <c r="AA41" s="2"/>
      <c r="AB41" s="7"/>
      <c r="AC41" s="7"/>
      <c r="AD41" s="2"/>
      <c r="AF41" s="7"/>
      <c r="AG41" s="2"/>
      <c r="AH41" s="7"/>
      <c r="AI41" s="7"/>
      <c r="AJ41" s="2"/>
      <c r="AK41" s="7"/>
      <c r="AL41" s="7"/>
    </row>
    <row r="42" spans="1:38" x14ac:dyDescent="0.25">
      <c r="A42" s="28" t="str">
        <f>_xlfn.XLOOKUP(P!C42,'Banco de Dados'!$B$3:$B$274,'Banco de Dados'!$K$3:$K$274,"")</f>
        <v>Si</v>
      </c>
      <c r="B42" s="2" cm="1">
        <f t="array" ref="B42:E72">Dados!R5:U35</f>
        <v>14</v>
      </c>
      <c r="C42" s="2">
        <v>1740</v>
      </c>
      <c r="D42" s="2">
        <v>4158</v>
      </c>
      <c r="E42" s="2">
        <v>86</v>
      </c>
      <c r="F42" s="32">
        <f>(E42*100)/D42</f>
        <v>2.0683020683020681</v>
      </c>
      <c r="G42" s="3">
        <f t="shared" ref="G42:H69" si="3">D42*$E$40</f>
        <v>2889.5406360424031</v>
      </c>
      <c r="H42" s="3">
        <f t="shared" si="3"/>
        <v>59.764428739693763</v>
      </c>
      <c r="J42" s="7"/>
      <c r="K42" s="5" t="s">
        <v>210</v>
      </c>
      <c r="L42" s="5"/>
      <c r="M42" s="5" t="s">
        <v>211</v>
      </c>
      <c r="X42" s="2"/>
      <c r="Y42" s="7"/>
      <c r="Z42" s="7"/>
      <c r="AA42" s="2"/>
      <c r="AB42" s="7"/>
      <c r="AC42" s="7"/>
      <c r="AD42" s="2"/>
      <c r="AF42" s="7"/>
      <c r="AG42" s="2"/>
      <c r="AH42" s="7"/>
      <c r="AI42" s="7"/>
      <c r="AJ42" s="2"/>
      <c r="AK42" s="7"/>
      <c r="AL42" s="7"/>
    </row>
    <row r="43" spans="1:38" x14ac:dyDescent="0.25">
      <c r="A43" s="28" t="str">
        <f>_xlfn.XLOOKUP(P!C43,'Banco de Dados'!$B$3:$B$274,'Banco de Dados'!$K$3:$K$274,"")</f>
        <v>P</v>
      </c>
      <c r="B43" s="2">
        <v>15</v>
      </c>
      <c r="C43" s="2">
        <v>2013</v>
      </c>
      <c r="D43" s="2">
        <v>831</v>
      </c>
      <c r="E43" s="2">
        <v>71</v>
      </c>
      <c r="F43" s="32">
        <f t="shared" ref="F43:F72" si="4">(E43*100)/D43</f>
        <v>8.5439229843561968</v>
      </c>
      <c r="G43" s="3">
        <f t="shared" si="3"/>
        <v>577.49116607773851</v>
      </c>
      <c r="H43" s="3">
        <f t="shared" si="3"/>
        <v>49.340400471142523</v>
      </c>
      <c r="J43" s="7"/>
      <c r="K43" s="6">
        <f>_xlfn.XLOOKUP($B$4,A42:A69,G42:G69,"")</f>
        <v>108503.01531213193</v>
      </c>
      <c r="L43" s="6"/>
      <c r="M43" s="6">
        <f>_xlfn.XLOOKUP($B$4,A42:A69,H42:H69,"")</f>
        <v>282.83863368669023</v>
      </c>
      <c r="X43" s="2"/>
      <c r="Y43" s="7"/>
      <c r="Z43" s="7"/>
      <c r="AA43" s="2"/>
      <c r="AB43" s="7"/>
      <c r="AC43" s="7"/>
      <c r="AD43" s="2"/>
      <c r="AF43" s="7"/>
      <c r="AG43" s="2"/>
      <c r="AH43" s="7"/>
      <c r="AI43" s="7"/>
      <c r="AJ43" s="2"/>
      <c r="AK43" s="7"/>
      <c r="AL43" s="7"/>
    </row>
    <row r="44" spans="1:38" x14ac:dyDescent="0.25">
      <c r="A44" s="28" t="str">
        <f>_xlfn.XLOOKUP(P!C44,'Banco de Dados'!$B$3:$B$274,'Banco de Dados'!$K$3:$K$274,"")</f>
        <v>S</v>
      </c>
      <c r="B44" s="2">
        <v>16</v>
      </c>
      <c r="C44" s="2">
        <v>2307</v>
      </c>
      <c r="D44" s="2">
        <v>3751</v>
      </c>
      <c r="E44" s="2">
        <v>99</v>
      </c>
      <c r="F44" s="32">
        <f t="shared" si="4"/>
        <v>2.6392961876832843</v>
      </c>
      <c r="G44" s="3">
        <f t="shared" si="3"/>
        <v>2606.7020023557129</v>
      </c>
      <c r="H44" s="3">
        <f t="shared" si="3"/>
        <v>68.798586572438168</v>
      </c>
      <c r="J44" s="7"/>
      <c r="X44" s="2"/>
      <c r="Y44" s="7"/>
      <c r="Z44" s="7"/>
      <c r="AA44" s="2"/>
      <c r="AB44" s="7"/>
      <c r="AC44" s="7"/>
      <c r="AD44" s="2"/>
      <c r="AF44" s="7"/>
      <c r="AG44" s="2"/>
      <c r="AH44" s="7"/>
      <c r="AI44" s="7"/>
      <c r="AJ44" s="2"/>
      <c r="AK44" s="7"/>
      <c r="AL44" s="7"/>
    </row>
    <row r="45" spans="1:38" ht="15.75" x14ac:dyDescent="0.25">
      <c r="A45" s="28" t="str">
        <f>_xlfn.XLOOKUP(P!C45,'Banco de Dados'!$B$3:$B$274,'Banco de Dados'!$K$3:$K$274,"")</f>
        <v>Cl</v>
      </c>
      <c r="B45" s="2">
        <v>17</v>
      </c>
      <c r="C45" s="2">
        <v>2622</v>
      </c>
      <c r="D45" s="2">
        <v>8237</v>
      </c>
      <c r="E45" s="2">
        <v>160</v>
      </c>
      <c r="F45" s="32">
        <f t="shared" si="4"/>
        <v>1.9424547772247178</v>
      </c>
      <c r="G45" s="3">
        <f t="shared" si="3"/>
        <v>5724.1813898704359</v>
      </c>
      <c r="H45" s="3">
        <f t="shared" si="3"/>
        <v>111.18963486454653</v>
      </c>
      <c r="K45" s="165" t="s">
        <v>67</v>
      </c>
      <c r="L45" s="166"/>
      <c r="M45" s="167"/>
      <c r="N45"/>
      <c r="X45" s="2"/>
      <c r="Y45" s="7"/>
      <c r="Z45" s="7"/>
      <c r="AA45" s="2"/>
      <c r="AB45" s="7"/>
      <c r="AC45" s="7"/>
      <c r="AD45" s="2"/>
      <c r="AF45" s="7"/>
      <c r="AG45" s="2"/>
      <c r="AH45" s="7"/>
      <c r="AI45" s="7"/>
      <c r="AJ45" s="2"/>
      <c r="AK45" s="7"/>
      <c r="AL45" s="7"/>
    </row>
    <row r="46" spans="1:38" x14ac:dyDescent="0.25">
      <c r="A46" s="28" t="str">
        <f>_xlfn.XLOOKUP(P!C46,'Banco de Dados'!$B$3:$B$274,'Banco de Dados'!$K$3:$K$274,"")</f>
        <v>Ar</v>
      </c>
      <c r="B46" s="2">
        <v>18</v>
      </c>
      <c r="C46" s="2">
        <v>2957</v>
      </c>
      <c r="D46" s="2">
        <v>5943</v>
      </c>
      <c r="E46" s="2">
        <v>190</v>
      </c>
      <c r="F46" s="32">
        <f t="shared" si="4"/>
        <v>3.1970385327275785</v>
      </c>
      <c r="G46" s="3">
        <f t="shared" si="3"/>
        <v>4130</v>
      </c>
      <c r="H46" s="3">
        <f t="shared" si="3"/>
        <v>132.037691401649</v>
      </c>
      <c r="J46" s="7"/>
      <c r="K46" s="104" t="s">
        <v>240</v>
      </c>
      <c r="L46" s="39"/>
      <c r="M46" s="106" t="s">
        <v>209</v>
      </c>
      <c r="X46" s="2"/>
      <c r="Y46" s="7"/>
      <c r="Z46" s="7"/>
      <c r="AA46" s="2"/>
      <c r="AB46" s="7"/>
      <c r="AC46" s="7"/>
      <c r="AD46" s="2"/>
      <c r="AF46" s="7"/>
      <c r="AG46" s="2"/>
      <c r="AH46" s="7"/>
      <c r="AI46" s="7"/>
      <c r="AJ46" s="2"/>
      <c r="AK46" s="7"/>
      <c r="AL46" s="7"/>
    </row>
    <row r="47" spans="1:38" x14ac:dyDescent="0.25">
      <c r="A47" s="28" t="str">
        <f>_xlfn.XLOOKUP(P!C47,'Banco de Dados'!$B$3:$B$274,'Banco de Dados'!$K$3:$K$274,"")</f>
        <v>K</v>
      </c>
      <c r="B47" s="2">
        <v>19</v>
      </c>
      <c r="C47" s="2">
        <v>3313</v>
      </c>
      <c r="D47" s="2">
        <v>43735</v>
      </c>
      <c r="E47" s="2">
        <v>246</v>
      </c>
      <c r="F47" s="32">
        <f t="shared" si="4"/>
        <v>0.56247856407911279</v>
      </c>
      <c r="G47" s="3">
        <f t="shared" si="3"/>
        <v>30392.991755005893</v>
      </c>
      <c r="H47" s="3">
        <f t="shared" si="3"/>
        <v>170.9540636042403</v>
      </c>
      <c r="J47" s="58" t="s">
        <v>38</v>
      </c>
      <c r="K47" s="59">
        <f>$L$9</f>
        <v>367.5</v>
      </c>
      <c r="L47" s="60"/>
      <c r="M47" s="61">
        <f>$M$11</f>
        <v>17564</v>
      </c>
      <c r="N47" s="60"/>
      <c r="X47" s="2"/>
      <c r="Y47" s="7"/>
      <c r="Z47" s="7"/>
      <c r="AA47" s="2"/>
      <c r="AB47" s="7"/>
      <c r="AC47" s="7"/>
      <c r="AD47" s="2"/>
      <c r="AF47" s="7"/>
      <c r="AG47" s="2"/>
      <c r="AH47" s="7"/>
      <c r="AI47" s="7"/>
      <c r="AJ47" s="2"/>
      <c r="AK47" s="7"/>
      <c r="AL47" s="7"/>
    </row>
    <row r="48" spans="1:38" x14ac:dyDescent="0.25">
      <c r="A48" s="28" t="str">
        <f>_xlfn.XLOOKUP(P!C48,'Banco de Dados'!$B$3:$B$274,'Banco de Dados'!$K$3:$K$274,"")</f>
        <v>Ca</v>
      </c>
      <c r="B48" s="2">
        <v>20</v>
      </c>
      <c r="C48" s="2">
        <v>3691</v>
      </c>
      <c r="D48" s="2">
        <v>16457</v>
      </c>
      <c r="E48" s="2">
        <v>173</v>
      </c>
      <c r="F48" s="32">
        <f t="shared" si="4"/>
        <v>1.0512244029896092</v>
      </c>
      <c r="G48" s="3">
        <f t="shared" si="3"/>
        <v>11436.548881036515</v>
      </c>
      <c r="H48" s="3">
        <f t="shared" si="3"/>
        <v>120.22379269729095</v>
      </c>
      <c r="J48" s="2"/>
      <c r="K48" s="18"/>
      <c r="L48" s="2" t="s">
        <v>70</v>
      </c>
      <c r="M48" s="19"/>
      <c r="X48" s="2"/>
      <c r="Y48" s="7"/>
      <c r="Z48" s="7"/>
      <c r="AA48" s="2"/>
      <c r="AB48" s="7"/>
      <c r="AC48" s="7"/>
      <c r="AD48" s="2"/>
      <c r="AF48" s="7"/>
      <c r="AG48" s="2"/>
      <c r="AH48" s="7"/>
      <c r="AI48" s="7"/>
      <c r="AJ48" s="2"/>
      <c r="AK48" s="7"/>
      <c r="AL48" s="7"/>
    </row>
    <row r="49" spans="1:38" x14ac:dyDescent="0.25">
      <c r="A49" s="28" t="str">
        <f>_xlfn.XLOOKUP(P!C49,'Banco de Dados'!$B$3:$B$274,'Banco de Dados'!$K$3:$K$274,"")</f>
        <v>Ti</v>
      </c>
      <c r="B49" s="2">
        <v>22</v>
      </c>
      <c r="C49" s="2">
        <v>4509</v>
      </c>
      <c r="D49" s="2">
        <v>14874</v>
      </c>
      <c r="E49" s="2">
        <v>165</v>
      </c>
      <c r="F49" s="32">
        <f t="shared" si="4"/>
        <v>1.1093182734973779</v>
      </c>
      <c r="G49" s="3">
        <f t="shared" si="3"/>
        <v>10336.466431095407</v>
      </c>
      <c r="H49" s="3">
        <f t="shared" si="3"/>
        <v>114.66431095406361</v>
      </c>
      <c r="J49" s="58" t="s">
        <v>69</v>
      </c>
      <c r="K49" s="62" t="s">
        <v>71</v>
      </c>
      <c r="L49" s="63"/>
      <c r="M49" s="64">
        <f>K43</f>
        <v>108503.01531213193</v>
      </c>
      <c r="N49" s="60"/>
      <c r="X49" s="2"/>
      <c r="Y49" s="7"/>
      <c r="Z49" s="7"/>
      <c r="AA49" s="2"/>
      <c r="AB49" s="7"/>
      <c r="AC49" s="7"/>
      <c r="AD49" s="2"/>
      <c r="AF49" s="7"/>
      <c r="AG49" s="2"/>
      <c r="AH49" s="7"/>
      <c r="AI49" s="7"/>
      <c r="AJ49" s="2"/>
      <c r="AK49" s="7"/>
      <c r="AL49" s="7"/>
    </row>
    <row r="50" spans="1:38" x14ac:dyDescent="0.25">
      <c r="A50" s="28" t="str">
        <f>_xlfn.XLOOKUP(P!C50,'Banco de Dados'!$B$3:$B$274,'Banco de Dados'!$K$3:$K$274,"")</f>
        <v>Cr</v>
      </c>
      <c r="B50" s="2">
        <v>24</v>
      </c>
      <c r="C50" s="2">
        <v>5412</v>
      </c>
      <c r="D50" s="2">
        <v>2809</v>
      </c>
      <c r="E50" s="2">
        <v>137</v>
      </c>
      <c r="F50" s="32">
        <f t="shared" si="4"/>
        <v>4.8771804912780352</v>
      </c>
      <c r="G50" s="3">
        <f t="shared" si="3"/>
        <v>1952.0730270906952</v>
      </c>
      <c r="H50" s="3">
        <f t="shared" si="3"/>
        <v>95.206124852767971</v>
      </c>
      <c r="J50" s="7"/>
      <c r="X50" s="2"/>
      <c r="Y50" s="7"/>
      <c r="Z50" s="7"/>
      <c r="AA50" s="2"/>
      <c r="AB50" s="7"/>
      <c r="AC50" s="7"/>
      <c r="AD50" s="2"/>
      <c r="AF50" s="7"/>
      <c r="AG50" s="2"/>
      <c r="AH50" s="7"/>
      <c r="AI50" s="7"/>
      <c r="AJ50" s="2"/>
      <c r="AK50" s="7"/>
      <c r="AL50" s="7"/>
    </row>
    <row r="51" spans="1:38" ht="15.75" x14ac:dyDescent="0.25">
      <c r="A51" s="28" t="str">
        <f>_xlfn.XLOOKUP(P!C51,'Banco de Dados'!$B$3:$B$274,'Banco de Dados'!$K$3:$K$274,"")</f>
        <v>Mn</v>
      </c>
      <c r="B51" s="2">
        <v>25</v>
      </c>
      <c r="C51" s="2">
        <v>5895</v>
      </c>
      <c r="D51" s="2">
        <v>3233</v>
      </c>
      <c r="E51" s="2">
        <v>151</v>
      </c>
      <c r="F51" s="32">
        <f t="shared" si="4"/>
        <v>4.6705845963501389</v>
      </c>
      <c r="G51" s="3">
        <f t="shared" si="3"/>
        <v>2246.7255594817434</v>
      </c>
      <c r="H51" s="3">
        <f t="shared" si="3"/>
        <v>104.93521790341579</v>
      </c>
      <c r="J51" s="7"/>
      <c r="K51" s="165" t="s">
        <v>218</v>
      </c>
      <c r="L51" s="166"/>
      <c r="M51" s="167"/>
      <c r="X51" s="2"/>
      <c r="Y51" s="7"/>
      <c r="Z51" s="7"/>
      <c r="AA51" s="2"/>
      <c r="AB51" s="7"/>
      <c r="AC51" s="7"/>
      <c r="AD51" s="2"/>
      <c r="AF51" s="7"/>
      <c r="AG51" s="2"/>
      <c r="AH51" s="7"/>
      <c r="AI51" s="7"/>
      <c r="AJ51" s="2"/>
      <c r="AK51" s="7"/>
      <c r="AL51" s="7"/>
    </row>
    <row r="52" spans="1:38" x14ac:dyDescent="0.25">
      <c r="A52" s="28" t="str">
        <f>_xlfn.XLOOKUP(P!C52,'Banco de Dados'!$B$3:$B$274,'Banco de Dados'!$K$3:$K$274,"")</f>
        <v>Fe</v>
      </c>
      <c r="B52" s="2">
        <v>26</v>
      </c>
      <c r="C52" s="2">
        <v>6399</v>
      </c>
      <c r="D52" s="2">
        <v>156134</v>
      </c>
      <c r="E52" s="2">
        <v>407</v>
      </c>
      <c r="F52" s="32">
        <f t="shared" si="4"/>
        <v>0.2606735240242356</v>
      </c>
      <c r="G52" s="3">
        <f t="shared" si="3"/>
        <v>108503.01531213193</v>
      </c>
      <c r="H52" s="3">
        <f t="shared" si="3"/>
        <v>282.83863368669023</v>
      </c>
      <c r="J52" s="7"/>
      <c r="K52" s="104" t="s">
        <v>236</v>
      </c>
      <c r="L52" s="108">
        <f>K43</f>
        <v>108503.01531213193</v>
      </c>
      <c r="M52" s="109">
        <f>M43</f>
        <v>282.83863368669023</v>
      </c>
      <c r="X52" s="2"/>
      <c r="Y52" s="7"/>
      <c r="Z52" s="7"/>
      <c r="AA52" s="2"/>
      <c r="AB52" s="7"/>
      <c r="AC52" s="7"/>
      <c r="AD52" s="2"/>
      <c r="AF52" s="7"/>
      <c r="AG52" s="2"/>
      <c r="AH52" s="7"/>
      <c r="AI52" s="7"/>
      <c r="AJ52" s="2"/>
      <c r="AK52" s="7"/>
      <c r="AL52" s="7"/>
    </row>
    <row r="53" spans="1:38" x14ac:dyDescent="0.25">
      <c r="A53" s="28" t="str">
        <f>_xlfn.XLOOKUP(P!C53,'Banco de Dados'!$B$3:$B$274,'Banco de Dados'!$K$3:$K$274,"")</f>
        <v>Ni</v>
      </c>
      <c r="B53" s="2">
        <v>28</v>
      </c>
      <c r="C53" s="2">
        <v>7472</v>
      </c>
      <c r="D53" s="2">
        <v>1151</v>
      </c>
      <c r="E53" s="2">
        <v>225</v>
      </c>
      <c r="F53" s="32">
        <f t="shared" si="4"/>
        <v>19.548218940052127</v>
      </c>
      <c r="G53" s="3">
        <f t="shared" si="3"/>
        <v>799.87043580683167</v>
      </c>
      <c r="H53" s="3">
        <f t="shared" si="3"/>
        <v>156.36042402826857</v>
      </c>
      <c r="J53" s="7"/>
      <c r="K53" s="104" t="s">
        <v>237</v>
      </c>
      <c r="L53" s="105">
        <f>$L$9</f>
        <v>367.5</v>
      </c>
      <c r="M53" s="106">
        <f>$L$10</f>
        <v>4.3</v>
      </c>
      <c r="X53" s="2"/>
      <c r="Y53" s="7"/>
      <c r="Z53" s="7"/>
      <c r="AA53" s="2"/>
      <c r="AB53" s="7"/>
      <c r="AC53" s="7"/>
      <c r="AD53" s="2"/>
      <c r="AF53" s="7"/>
      <c r="AG53" s="2"/>
      <c r="AH53" s="7"/>
      <c r="AI53" s="7"/>
      <c r="AJ53" s="2"/>
      <c r="AK53" s="7"/>
      <c r="AL53" s="7"/>
    </row>
    <row r="54" spans="1:38" x14ac:dyDescent="0.25">
      <c r="A54" s="28" t="str">
        <f>_xlfn.XLOOKUP(P!C54,'Banco de Dados'!$B$3:$B$274,'Banco de Dados'!$K$3:$K$274,"")</f>
        <v>Cu</v>
      </c>
      <c r="B54" s="2">
        <v>29</v>
      </c>
      <c r="C54" s="2">
        <v>8041</v>
      </c>
      <c r="D54" s="2">
        <v>646</v>
      </c>
      <c r="E54" s="2">
        <v>230</v>
      </c>
      <c r="F54" s="32">
        <f t="shared" si="4"/>
        <v>35.60371517027864</v>
      </c>
      <c r="G54" s="3">
        <f t="shared" si="3"/>
        <v>448.92815076560663</v>
      </c>
      <c r="H54" s="3">
        <f t="shared" si="3"/>
        <v>159.83510011778563</v>
      </c>
      <c r="J54" s="7"/>
      <c r="K54" s="104" t="s">
        <v>238</v>
      </c>
      <c r="L54" s="105">
        <f>$M$11</f>
        <v>17564</v>
      </c>
      <c r="M54" s="106">
        <f>$M$12</f>
        <v>189</v>
      </c>
      <c r="X54" s="2"/>
      <c r="Y54" s="7"/>
      <c r="Z54" s="7"/>
      <c r="AA54" s="2"/>
      <c r="AB54" s="7"/>
      <c r="AC54" s="7"/>
      <c r="AD54" s="2"/>
      <c r="AF54" s="7"/>
      <c r="AG54" s="2"/>
      <c r="AH54" s="7"/>
      <c r="AI54" s="7"/>
      <c r="AJ54" s="2"/>
      <c r="AK54" s="7"/>
      <c r="AL54" s="7"/>
    </row>
    <row r="55" spans="1:38" x14ac:dyDescent="0.25">
      <c r="A55" s="28" t="str">
        <f>_xlfn.XLOOKUP(P!C55,'Banco de Dados'!$B$3:$B$274,'Banco de Dados'!$K$3:$K$274,"")</f>
        <v>Zn</v>
      </c>
      <c r="B55" s="2">
        <v>30</v>
      </c>
      <c r="C55" s="2">
        <v>8631</v>
      </c>
      <c r="D55" s="2">
        <v>1093</v>
      </c>
      <c r="E55" s="2">
        <v>226</v>
      </c>
      <c r="F55" s="32">
        <f t="shared" si="4"/>
        <v>20.677035681610246</v>
      </c>
      <c r="G55" s="3">
        <f t="shared" si="3"/>
        <v>759.56419316843346</v>
      </c>
      <c r="H55" s="3">
        <f t="shared" si="3"/>
        <v>157.05535924617197</v>
      </c>
      <c r="J55" s="7"/>
      <c r="K55" s="69" t="s">
        <v>217</v>
      </c>
      <c r="L55" s="110">
        <f>SQRT(((M52/L52)^2)+((M53/L53)^2)+((M54/L54)^2))</f>
        <v>1.6108771104989584E-2</v>
      </c>
      <c r="M55" s="71" t="str">
        <f>M64</f>
        <v>mg/kg</v>
      </c>
      <c r="X55" s="2"/>
      <c r="Y55" s="7"/>
      <c r="Z55" s="7"/>
      <c r="AA55" s="2"/>
      <c r="AB55" s="7"/>
      <c r="AC55" s="7"/>
      <c r="AD55" s="2"/>
      <c r="AF55" s="7"/>
      <c r="AG55" s="2"/>
      <c r="AH55" s="7"/>
      <c r="AI55" s="7"/>
      <c r="AJ55" s="2"/>
      <c r="AK55" s="7"/>
      <c r="AL55" s="7"/>
    </row>
    <row r="56" spans="1:38" x14ac:dyDescent="0.25">
      <c r="A56" s="28" t="str">
        <f>_xlfn.XLOOKUP(P!C56,'Banco de Dados'!$B$3:$B$274,'Banco de Dados'!$K$3:$K$274,"")</f>
        <v>Rh</v>
      </c>
      <c r="B56" s="2">
        <v>45</v>
      </c>
      <c r="C56" s="2">
        <v>20167</v>
      </c>
      <c r="D56" s="2">
        <v>1391</v>
      </c>
      <c r="E56" s="2">
        <v>125</v>
      </c>
      <c r="F56" s="32">
        <f t="shared" si="4"/>
        <v>8.9863407620416957</v>
      </c>
      <c r="G56" s="3">
        <f t="shared" si="3"/>
        <v>966.65488810365139</v>
      </c>
      <c r="H56" s="3">
        <f t="shared" si="3"/>
        <v>86.866902237926979</v>
      </c>
      <c r="J56" s="7"/>
      <c r="X56" s="2"/>
      <c r="Y56" s="7"/>
      <c r="Z56" s="7"/>
      <c r="AA56" s="2"/>
      <c r="AB56" s="7"/>
      <c r="AC56" s="7"/>
      <c r="AD56" s="2"/>
      <c r="AF56" s="7"/>
      <c r="AG56" s="2"/>
      <c r="AH56" s="7"/>
      <c r="AI56" s="7"/>
      <c r="AJ56" s="2"/>
      <c r="AK56" s="7"/>
      <c r="AL56" s="7"/>
    </row>
    <row r="57" spans="1:38" x14ac:dyDescent="0.25">
      <c r="A57" s="28" t="str">
        <f>_xlfn.XLOOKUP(P!C57,'Banco de Dados'!$B$3:$B$274,'Banco de Dados'!$K$3:$K$274,"")</f>
        <v>Rh</v>
      </c>
      <c r="B57" s="2">
        <v>45</v>
      </c>
      <c r="C57" s="2">
        <v>2696</v>
      </c>
      <c r="D57" s="2">
        <v>17638</v>
      </c>
      <c r="E57" s="2">
        <v>140</v>
      </c>
      <c r="F57" s="32">
        <f t="shared" si="4"/>
        <v>0.79374078693729444</v>
      </c>
      <c r="G57" s="3">
        <f t="shared" si="3"/>
        <v>12257.267373380448</v>
      </c>
      <c r="H57" s="3">
        <f t="shared" si="3"/>
        <v>97.290930506478219</v>
      </c>
      <c r="J57" s="7"/>
      <c r="X57" s="2"/>
      <c r="Y57" s="7"/>
      <c r="Z57" s="7"/>
      <c r="AA57" s="2"/>
      <c r="AB57" s="7"/>
      <c r="AC57" s="7"/>
      <c r="AD57" s="2"/>
      <c r="AF57" s="7"/>
      <c r="AG57" s="2"/>
      <c r="AH57" s="7"/>
      <c r="AI57" s="7"/>
      <c r="AJ57" s="2"/>
      <c r="AK57" s="7"/>
      <c r="AL57" s="7"/>
    </row>
    <row r="58" spans="1:38" x14ac:dyDescent="0.25">
      <c r="A58" s="28" t="str">
        <f>_xlfn.XLOOKUP(P!C58,'Banco de Dados'!$B$3:$B$274,'Banco de Dados'!$K$3:$K$274,"")</f>
        <v/>
      </c>
      <c r="B58" s="2">
        <v>0</v>
      </c>
      <c r="C58" s="2">
        <v>0</v>
      </c>
      <c r="D58" s="2">
        <v>0</v>
      </c>
      <c r="E58" s="2">
        <v>0</v>
      </c>
      <c r="F58" s="32" t="e">
        <f t="shared" si="4"/>
        <v>#DIV/0!</v>
      </c>
      <c r="G58" s="3">
        <f t="shared" si="3"/>
        <v>0</v>
      </c>
      <c r="H58" s="3">
        <f t="shared" si="3"/>
        <v>0</v>
      </c>
      <c r="J58" s="7"/>
      <c r="X58" s="2"/>
      <c r="Y58" s="7"/>
      <c r="Z58" s="7"/>
      <c r="AA58" s="2"/>
      <c r="AB58" s="7"/>
      <c r="AC58" s="7"/>
      <c r="AD58" s="2"/>
      <c r="AF58" s="7"/>
      <c r="AG58" s="2"/>
      <c r="AH58" s="7"/>
      <c r="AI58" s="7"/>
      <c r="AJ58" s="2"/>
      <c r="AK58" s="7"/>
      <c r="AL58" s="7"/>
    </row>
    <row r="59" spans="1:38" x14ac:dyDescent="0.25">
      <c r="A59" s="28" t="str">
        <f>_xlfn.XLOOKUP(P!C59,'Banco de Dados'!$B$3:$B$274,'Banco de Dados'!$K$3:$K$274,"")</f>
        <v/>
      </c>
      <c r="B59" s="2">
        <v>0</v>
      </c>
      <c r="C59" s="2">
        <v>0</v>
      </c>
      <c r="D59" s="2">
        <v>0</v>
      </c>
      <c r="E59" s="2">
        <v>0</v>
      </c>
      <c r="F59" s="32" t="e">
        <f t="shared" si="4"/>
        <v>#DIV/0!</v>
      </c>
      <c r="G59" s="3">
        <f t="shared" si="3"/>
        <v>0</v>
      </c>
      <c r="H59" s="3">
        <f t="shared" si="3"/>
        <v>0</v>
      </c>
      <c r="J59" s="7"/>
      <c r="X59" s="2"/>
      <c r="Y59" s="7"/>
      <c r="Z59" s="7"/>
      <c r="AA59" s="2"/>
      <c r="AB59" s="7"/>
      <c r="AC59" s="7"/>
      <c r="AD59" s="2"/>
      <c r="AF59" s="7"/>
      <c r="AG59" s="2"/>
      <c r="AH59" s="7"/>
      <c r="AI59" s="7"/>
      <c r="AJ59" s="2"/>
      <c r="AK59" s="7"/>
      <c r="AL59" s="7"/>
    </row>
    <row r="60" spans="1:38" x14ac:dyDescent="0.25">
      <c r="A60" s="28" t="str">
        <f>_xlfn.XLOOKUP(P!C60,'Banco de Dados'!$B$3:$B$274,'Banco de Dados'!$K$3:$K$274,"")</f>
        <v/>
      </c>
      <c r="B60" s="2">
        <v>0</v>
      </c>
      <c r="C60" s="2">
        <v>0</v>
      </c>
      <c r="D60" s="2">
        <v>0</v>
      </c>
      <c r="E60" s="2">
        <v>0</v>
      </c>
      <c r="F60" s="32" t="e">
        <f t="shared" si="4"/>
        <v>#DIV/0!</v>
      </c>
      <c r="G60" s="3">
        <f t="shared" si="3"/>
        <v>0</v>
      </c>
      <c r="H60" s="3">
        <f t="shared" si="3"/>
        <v>0</v>
      </c>
      <c r="J60" s="7"/>
      <c r="X60" s="2"/>
      <c r="Y60" s="7"/>
      <c r="Z60" s="7"/>
      <c r="AA60" s="2"/>
      <c r="AB60" s="7"/>
      <c r="AC60" s="7"/>
      <c r="AD60" s="2"/>
      <c r="AF60" s="7"/>
      <c r="AG60" s="2"/>
      <c r="AH60" s="7"/>
      <c r="AI60" s="7"/>
      <c r="AJ60" s="2"/>
      <c r="AK60" s="7"/>
      <c r="AL60" s="7"/>
    </row>
    <row r="61" spans="1:38" x14ac:dyDescent="0.25">
      <c r="A61" s="28" t="str">
        <f>_xlfn.XLOOKUP(P!C61,'Banco de Dados'!$B$3:$B$274,'Banco de Dados'!$K$3:$K$274,"")</f>
        <v/>
      </c>
      <c r="B61" s="2">
        <v>0</v>
      </c>
      <c r="C61" s="2">
        <v>0</v>
      </c>
      <c r="D61" s="2">
        <v>0</v>
      </c>
      <c r="E61" s="2">
        <v>0</v>
      </c>
      <c r="F61" s="32" t="e">
        <f t="shared" si="4"/>
        <v>#DIV/0!</v>
      </c>
      <c r="G61" s="3">
        <f t="shared" si="3"/>
        <v>0</v>
      </c>
      <c r="H61" s="3">
        <f t="shared" si="3"/>
        <v>0</v>
      </c>
      <c r="J61" s="7"/>
      <c r="X61" s="2"/>
      <c r="Y61" s="7"/>
      <c r="Z61" s="7"/>
      <c r="AA61" s="2"/>
      <c r="AB61" s="7"/>
      <c r="AC61" s="7"/>
      <c r="AD61" s="2"/>
      <c r="AF61" s="7"/>
      <c r="AG61" s="2"/>
      <c r="AH61" s="7"/>
      <c r="AI61" s="7"/>
      <c r="AJ61" s="2"/>
      <c r="AK61" s="7"/>
      <c r="AL61" s="7"/>
    </row>
    <row r="62" spans="1:38" x14ac:dyDescent="0.25">
      <c r="A62" s="28" t="str">
        <f>_xlfn.XLOOKUP(P!C62,'Banco de Dados'!$B$3:$B$274,'Banco de Dados'!$K$3:$K$274,"")</f>
        <v/>
      </c>
      <c r="B62" s="2">
        <v>0</v>
      </c>
      <c r="C62" s="2">
        <v>0</v>
      </c>
      <c r="D62" s="2">
        <v>0</v>
      </c>
      <c r="E62" s="2">
        <v>0</v>
      </c>
      <c r="F62" s="32" t="e">
        <f t="shared" si="4"/>
        <v>#DIV/0!</v>
      </c>
      <c r="G62" s="3">
        <f t="shared" si="3"/>
        <v>0</v>
      </c>
      <c r="H62" s="3">
        <f t="shared" si="3"/>
        <v>0</v>
      </c>
      <c r="J62" s="7"/>
      <c r="X62" s="2"/>
      <c r="Y62" s="7"/>
      <c r="Z62" s="7"/>
      <c r="AA62" s="2"/>
      <c r="AB62" s="7"/>
      <c r="AC62" s="7"/>
      <c r="AD62" s="2"/>
      <c r="AF62" s="7"/>
      <c r="AG62" s="2"/>
      <c r="AH62" s="7"/>
      <c r="AI62" s="7"/>
      <c r="AJ62" s="2"/>
      <c r="AK62" s="7"/>
      <c r="AL62" s="7"/>
    </row>
    <row r="63" spans="1:38" ht="15.75" x14ac:dyDescent="0.25">
      <c r="A63" s="28" t="str">
        <f>_xlfn.XLOOKUP(P!C63,'Banco de Dados'!$B$3:$B$274,'Banco de Dados'!$K$3:$K$274,"")</f>
        <v/>
      </c>
      <c r="B63" s="2">
        <v>0</v>
      </c>
      <c r="C63" s="2">
        <v>0</v>
      </c>
      <c r="D63" s="2">
        <v>0</v>
      </c>
      <c r="E63" s="17">
        <v>0</v>
      </c>
      <c r="F63" s="32" t="e">
        <f t="shared" si="4"/>
        <v>#DIV/0!</v>
      </c>
      <c r="G63" s="3">
        <f t="shared" si="3"/>
        <v>0</v>
      </c>
      <c r="H63" s="3">
        <f t="shared" si="3"/>
        <v>0</v>
      </c>
      <c r="J63" s="7"/>
      <c r="K63" s="101" t="s">
        <v>216</v>
      </c>
      <c r="L63" s="102" t="str">
        <f>K41</f>
        <v>ac</v>
      </c>
      <c r="M63" s="103" t="str">
        <f>M41</f>
        <v>Ferro</v>
      </c>
      <c r="X63" s="2"/>
      <c r="Y63" s="7"/>
      <c r="Z63" s="7"/>
      <c r="AA63" s="2"/>
      <c r="AB63" s="7"/>
      <c r="AC63" s="7"/>
      <c r="AD63" s="2"/>
      <c r="AF63" s="7"/>
      <c r="AG63" s="2"/>
      <c r="AH63" s="7"/>
      <c r="AI63" s="7"/>
      <c r="AJ63" s="2"/>
      <c r="AK63" s="7"/>
      <c r="AL63" s="7"/>
    </row>
    <row r="64" spans="1:38" x14ac:dyDescent="0.25">
      <c r="A64" s="28" t="str">
        <f>_xlfn.XLOOKUP(P!C64,'Banco de Dados'!$B$3:$B$274,'Banco de Dados'!$K$3:$K$274,"")</f>
        <v/>
      </c>
      <c r="B64" s="2">
        <v>0</v>
      </c>
      <c r="C64" s="2">
        <v>0</v>
      </c>
      <c r="D64" s="2">
        <v>0</v>
      </c>
      <c r="E64" s="2">
        <v>0</v>
      </c>
      <c r="F64" s="32" t="e">
        <f t="shared" si="4"/>
        <v>#DIV/0!</v>
      </c>
      <c r="G64" s="3">
        <f t="shared" si="3"/>
        <v>0</v>
      </c>
      <c r="H64" s="3">
        <f t="shared" si="3"/>
        <v>0</v>
      </c>
      <c r="J64" s="7"/>
      <c r="K64" s="68" t="s">
        <v>68</v>
      </c>
      <c r="L64" s="29">
        <f>(K47*M49)/M47</f>
        <v>2270.2606540200686</v>
      </c>
      <c r="M64" s="66" t="str">
        <f>$M$9</f>
        <v>mg/kg</v>
      </c>
      <c r="X64" s="2"/>
      <c r="Y64" s="7"/>
      <c r="Z64" s="7"/>
      <c r="AA64" s="2"/>
      <c r="AB64" s="7"/>
      <c r="AC64" s="7"/>
      <c r="AD64" s="2"/>
      <c r="AF64" s="7"/>
      <c r="AG64" s="2"/>
      <c r="AH64" s="7"/>
      <c r="AI64" s="7"/>
      <c r="AJ64" s="2"/>
      <c r="AK64" s="7"/>
      <c r="AL64" s="7"/>
    </row>
    <row r="65" spans="1:38" x14ac:dyDescent="0.25">
      <c r="A65" s="28" t="str">
        <f>_xlfn.XLOOKUP(P!C65,'Banco de Dados'!$B$3:$B$274,'Banco de Dados'!$K$3:$K$274,"")</f>
        <v/>
      </c>
      <c r="B65" s="2">
        <v>0</v>
      </c>
      <c r="C65" s="2">
        <v>0</v>
      </c>
      <c r="D65" s="2">
        <v>0</v>
      </c>
      <c r="E65" s="2">
        <v>0</v>
      </c>
      <c r="F65" s="32" t="e">
        <f t="shared" si="4"/>
        <v>#DIV/0!</v>
      </c>
      <c r="G65" s="3">
        <f t="shared" si="3"/>
        <v>0</v>
      </c>
      <c r="H65" s="3">
        <f t="shared" si="3"/>
        <v>0</v>
      </c>
      <c r="J65" s="7"/>
      <c r="K65" s="111" t="s">
        <v>246</v>
      </c>
      <c r="L65" s="126">
        <f>SQRT(((M52/L52)^2)+((M53/L53)^2)+((M54/L54)^2))</f>
        <v>1.6108771104989584E-2</v>
      </c>
      <c r="M65" s="66"/>
      <c r="X65" s="2"/>
      <c r="Y65" s="7"/>
      <c r="Z65" s="7"/>
      <c r="AA65" s="2"/>
      <c r="AB65" s="7"/>
      <c r="AC65" s="7"/>
      <c r="AD65" s="2"/>
      <c r="AF65" s="7"/>
      <c r="AG65" s="2"/>
      <c r="AH65" s="7"/>
      <c r="AI65" s="7"/>
      <c r="AJ65" s="2"/>
      <c r="AK65" s="7"/>
      <c r="AL65" s="7"/>
    </row>
    <row r="66" spans="1:38" x14ac:dyDescent="0.25">
      <c r="A66" s="28" t="str">
        <f>_xlfn.XLOOKUP(P!C66,'Banco de Dados'!$B$3:$B$274,'Banco de Dados'!$K$3:$K$274,"")</f>
        <v/>
      </c>
      <c r="B66" s="2">
        <v>0</v>
      </c>
      <c r="C66" s="2">
        <v>0</v>
      </c>
      <c r="D66" s="2">
        <v>0</v>
      </c>
      <c r="E66" s="2">
        <v>0</v>
      </c>
      <c r="F66" s="32" t="e">
        <f t="shared" si="4"/>
        <v>#DIV/0!</v>
      </c>
      <c r="G66" s="3">
        <f t="shared" si="3"/>
        <v>0</v>
      </c>
      <c r="H66" s="3">
        <f t="shared" si="3"/>
        <v>0</v>
      </c>
      <c r="J66" s="7"/>
      <c r="K66" s="69" t="s">
        <v>247</v>
      </c>
      <c r="L66" s="127">
        <f>L65*L64</f>
        <v>36.571109224273236</v>
      </c>
      <c r="M66" s="71" t="str">
        <f>$M$9</f>
        <v>mg/kg</v>
      </c>
      <c r="X66" s="2"/>
      <c r="Y66" s="7"/>
      <c r="Z66" s="7"/>
      <c r="AA66" s="2"/>
      <c r="AB66" s="7"/>
      <c r="AC66" s="7"/>
      <c r="AD66" s="2"/>
      <c r="AF66" s="7"/>
      <c r="AG66" s="2"/>
      <c r="AH66" s="7"/>
      <c r="AI66" s="7"/>
      <c r="AJ66" s="2"/>
      <c r="AK66" s="7"/>
      <c r="AL66" s="7"/>
    </row>
    <row r="67" spans="1:38" x14ac:dyDescent="0.25">
      <c r="A67" s="28" t="str">
        <f>_xlfn.XLOOKUP(P!C67,'Banco de Dados'!$B$3:$B$274,'Banco de Dados'!$K$3:$K$274,"")</f>
        <v/>
      </c>
      <c r="B67" s="2">
        <v>0</v>
      </c>
      <c r="C67" s="2">
        <v>0</v>
      </c>
      <c r="D67" s="2">
        <v>0</v>
      </c>
      <c r="E67" s="2">
        <v>0</v>
      </c>
      <c r="F67" s="32" t="e">
        <f t="shared" si="4"/>
        <v>#DIV/0!</v>
      </c>
      <c r="G67" s="3">
        <f t="shared" si="3"/>
        <v>0</v>
      </c>
      <c r="H67" s="3">
        <f t="shared" si="3"/>
        <v>0</v>
      </c>
      <c r="J67" s="7"/>
      <c r="K67" s="123"/>
      <c r="L67" s="124"/>
      <c r="X67" s="2"/>
      <c r="Y67" s="7"/>
      <c r="Z67" s="7"/>
      <c r="AA67" s="2"/>
      <c r="AB67" s="7"/>
      <c r="AC67" s="7"/>
      <c r="AD67" s="2"/>
      <c r="AF67" s="7"/>
      <c r="AG67" s="2"/>
      <c r="AH67" s="7"/>
      <c r="AI67" s="7"/>
      <c r="AJ67" s="2"/>
      <c r="AK67" s="7"/>
      <c r="AL67" s="7"/>
    </row>
    <row r="68" spans="1:38" x14ac:dyDescent="0.25">
      <c r="A68" s="28" t="str">
        <f>_xlfn.XLOOKUP(P!C68,'Banco de Dados'!$B$3:$B$274,'Banco de Dados'!$K$3:$K$274,"")</f>
        <v/>
      </c>
      <c r="B68" s="2">
        <v>0</v>
      </c>
      <c r="C68" s="2">
        <v>0</v>
      </c>
      <c r="D68" s="2">
        <v>0</v>
      </c>
      <c r="E68" s="2">
        <v>0</v>
      </c>
      <c r="F68" s="32" t="e">
        <f t="shared" si="4"/>
        <v>#DIV/0!</v>
      </c>
      <c r="G68" s="3">
        <f t="shared" si="3"/>
        <v>0</v>
      </c>
      <c r="H68" s="3">
        <f t="shared" si="3"/>
        <v>0</v>
      </c>
      <c r="J68" s="7"/>
      <c r="X68" s="2"/>
      <c r="Y68" s="7"/>
      <c r="Z68" s="7"/>
      <c r="AA68" s="2"/>
      <c r="AB68" s="7"/>
      <c r="AC68" s="7"/>
      <c r="AD68" s="2"/>
      <c r="AF68" s="7"/>
      <c r="AG68" s="2"/>
      <c r="AH68" s="7"/>
      <c r="AI68" s="7"/>
      <c r="AJ68" s="2"/>
      <c r="AK68" s="7"/>
      <c r="AL68" s="7"/>
    </row>
    <row r="69" spans="1:38" x14ac:dyDescent="0.25">
      <c r="A69" s="28" t="str">
        <f>_xlfn.XLOOKUP(P!C69,'Banco de Dados'!$B$3:$B$274,'Banco de Dados'!$K$3:$K$274,"")</f>
        <v/>
      </c>
      <c r="B69" s="2">
        <v>0</v>
      </c>
      <c r="C69" s="2">
        <v>0</v>
      </c>
      <c r="D69" s="2">
        <v>0</v>
      </c>
      <c r="E69" s="2">
        <v>0</v>
      </c>
      <c r="F69" s="32" t="e">
        <f t="shared" si="4"/>
        <v>#DIV/0!</v>
      </c>
      <c r="G69" s="3">
        <f t="shared" si="3"/>
        <v>0</v>
      </c>
      <c r="H69" s="3">
        <f t="shared" si="3"/>
        <v>0</v>
      </c>
      <c r="J69" s="7"/>
      <c r="X69" s="2"/>
      <c r="Y69" s="7"/>
      <c r="Z69" s="7"/>
      <c r="AA69" s="2"/>
      <c r="AB69" s="7"/>
      <c r="AC69" s="7"/>
      <c r="AD69" s="2"/>
      <c r="AF69" s="7"/>
      <c r="AG69" s="2"/>
      <c r="AH69" s="7"/>
      <c r="AI69" s="7"/>
      <c r="AJ69" s="2"/>
      <c r="AK69" s="7"/>
      <c r="AL69" s="7"/>
    </row>
    <row r="70" spans="1:38" x14ac:dyDescent="0.25">
      <c r="A70" s="28" t="str">
        <f>_xlfn.XLOOKUP(P!C70,'Banco de Dados'!$B$3:$B$274,'Banco de Dados'!$K$3:$K$274,"")</f>
        <v/>
      </c>
      <c r="B70" s="2">
        <v>0</v>
      </c>
      <c r="C70" s="2">
        <v>0</v>
      </c>
      <c r="D70" s="2">
        <v>0</v>
      </c>
      <c r="E70" s="2">
        <v>0</v>
      </c>
      <c r="F70" s="32" t="e">
        <f t="shared" si="4"/>
        <v>#DIV/0!</v>
      </c>
      <c r="G70" s="3">
        <f t="shared" ref="G70:H72" si="5">D70*$E$40</f>
        <v>0</v>
      </c>
      <c r="H70" s="3">
        <f t="shared" si="5"/>
        <v>0</v>
      </c>
      <c r="J70" s="7"/>
      <c r="X70" s="2"/>
      <c r="Y70" s="7"/>
      <c r="Z70" s="7"/>
      <c r="AA70" s="2"/>
      <c r="AB70" s="7"/>
      <c r="AC70" s="7"/>
      <c r="AD70" s="2"/>
      <c r="AF70" s="7"/>
      <c r="AG70" s="2"/>
      <c r="AH70" s="7"/>
      <c r="AI70" s="7"/>
      <c r="AJ70" s="2"/>
      <c r="AK70" s="7"/>
      <c r="AL70" s="7"/>
    </row>
    <row r="71" spans="1:38" x14ac:dyDescent="0.25">
      <c r="A71" s="28" t="str">
        <f>_xlfn.XLOOKUP(P!C71,'Banco de Dados'!$B$3:$B$274,'Banco de Dados'!$K$3:$K$274,"")</f>
        <v/>
      </c>
      <c r="B71" s="2">
        <v>0</v>
      </c>
      <c r="C71" s="2">
        <v>0</v>
      </c>
      <c r="D71" s="2">
        <v>0</v>
      </c>
      <c r="E71" s="2">
        <v>0</v>
      </c>
      <c r="F71" s="32" t="e">
        <f t="shared" si="4"/>
        <v>#DIV/0!</v>
      </c>
      <c r="G71" s="3">
        <f t="shared" si="5"/>
        <v>0</v>
      </c>
      <c r="H71" s="3">
        <f t="shared" si="5"/>
        <v>0</v>
      </c>
      <c r="J71" s="7"/>
      <c r="X71" s="2"/>
      <c r="Y71" s="7"/>
      <c r="Z71" s="7"/>
      <c r="AA71" s="2"/>
      <c r="AB71" s="7"/>
      <c r="AC71" s="7"/>
      <c r="AD71" s="2"/>
      <c r="AF71" s="7"/>
      <c r="AG71" s="2"/>
      <c r="AH71" s="7"/>
      <c r="AI71" s="7"/>
      <c r="AJ71" s="2"/>
      <c r="AK71" s="7"/>
      <c r="AL71" s="7"/>
    </row>
    <row r="72" spans="1:38" x14ac:dyDescent="0.25">
      <c r="A72" s="28" t="str">
        <f>_xlfn.XLOOKUP(P!C72,'Banco de Dados'!$B$3:$B$274,'Banco de Dados'!$K$3:$K$274,"")</f>
        <v/>
      </c>
      <c r="B72" s="2">
        <v>0</v>
      </c>
      <c r="C72" s="2">
        <v>0</v>
      </c>
      <c r="D72" s="2">
        <v>0</v>
      </c>
      <c r="E72" s="2">
        <v>0</v>
      </c>
      <c r="F72" s="32" t="e">
        <f t="shared" si="4"/>
        <v>#DIV/0!</v>
      </c>
      <c r="G72" s="3">
        <f t="shared" si="5"/>
        <v>0</v>
      </c>
      <c r="H72" s="3">
        <f t="shared" si="5"/>
        <v>0</v>
      </c>
      <c r="J72" s="7"/>
      <c r="X72" s="2"/>
      <c r="Y72" s="7"/>
      <c r="Z72" s="7"/>
      <c r="AA72" s="2"/>
      <c r="AB72" s="7"/>
      <c r="AC72" s="7"/>
      <c r="AD72" s="2"/>
      <c r="AF72" s="7"/>
      <c r="AG72" s="2"/>
      <c r="AH72" s="7"/>
      <c r="AI72" s="7"/>
      <c r="AJ72" s="2"/>
      <c r="AK72" s="7"/>
      <c r="AL72" s="7"/>
    </row>
    <row r="73" spans="1:38" x14ac:dyDescent="0.25">
      <c r="A73" s="21"/>
      <c r="B73" s="21"/>
      <c r="C73" s="21"/>
      <c r="D73" s="21"/>
      <c r="E73" s="21"/>
      <c r="F73" s="77"/>
      <c r="G73" s="22"/>
      <c r="H73" s="22"/>
      <c r="J73" s="21"/>
      <c r="K73" s="21"/>
      <c r="L73" s="21"/>
      <c r="M73" s="21"/>
      <c r="N73" s="21"/>
      <c r="X73" s="2"/>
      <c r="Y73" s="7"/>
      <c r="Z73" s="7"/>
      <c r="AA73" s="2"/>
      <c r="AB73" s="7"/>
      <c r="AC73" s="7"/>
      <c r="AD73" s="2"/>
      <c r="AF73" s="7"/>
      <c r="AG73" s="2"/>
      <c r="AH73" s="7"/>
      <c r="AI73" s="7"/>
      <c r="AJ73" s="2"/>
      <c r="AK73" s="7"/>
      <c r="AL73" s="7"/>
    </row>
    <row r="74" spans="1:38" ht="15.75" x14ac:dyDescent="0.25">
      <c r="A74" s="36" t="str">
        <f>'Nome das Amostras'!A6</f>
        <v>ad</v>
      </c>
      <c r="B74" s="164" t="str">
        <f>VLOOKUP(A74,'Nome das Amostras'!$A$3:$D$28,2,FALSE)</f>
        <v>R3</v>
      </c>
      <c r="C74" s="164"/>
      <c r="D74" s="51" t="s">
        <v>65</v>
      </c>
      <c r="E74" s="52">
        <f>'Banco de Dados'!$O$13/'Banco de Dados'!AC13</f>
        <v>0.66207117665918569</v>
      </c>
      <c r="F74" s="74"/>
      <c r="G74" s="3"/>
      <c r="H74" s="3"/>
      <c r="J74" s="7"/>
      <c r="X74" s="2"/>
      <c r="Y74" s="7"/>
      <c r="Z74" s="7"/>
      <c r="AA74" s="2"/>
      <c r="AB74" s="7"/>
      <c r="AC74" s="7"/>
      <c r="AD74" s="2"/>
      <c r="AF74" s="7"/>
      <c r="AG74" s="2"/>
      <c r="AH74" s="7"/>
      <c r="AI74" s="7"/>
      <c r="AJ74" s="2"/>
      <c r="AK74" s="7"/>
      <c r="AL74" s="7"/>
    </row>
    <row r="75" spans="1:38" ht="15.75" x14ac:dyDescent="0.25">
      <c r="A75" s="107" t="s">
        <v>1</v>
      </c>
      <c r="B75" s="107" t="s">
        <v>0</v>
      </c>
      <c r="C75" s="107" t="s">
        <v>212</v>
      </c>
      <c r="D75" s="107" t="s">
        <v>209</v>
      </c>
      <c r="E75" s="107" t="s">
        <v>213</v>
      </c>
      <c r="F75" s="76" t="s">
        <v>219</v>
      </c>
      <c r="G75" s="54" t="s">
        <v>140</v>
      </c>
      <c r="H75" s="54" t="s">
        <v>66</v>
      </c>
      <c r="J75" s="7"/>
      <c r="K75" s="72" t="str">
        <f>A74</f>
        <v>ad</v>
      </c>
      <c r="L75" s="55" t="s">
        <v>215</v>
      </c>
      <c r="M75" s="41" t="str">
        <f>$A$1</f>
        <v>Ferro</v>
      </c>
      <c r="N75" s="3"/>
      <c r="X75" s="2"/>
      <c r="Y75" s="7"/>
      <c r="Z75" s="7"/>
      <c r="AA75" s="2"/>
      <c r="AB75" s="7"/>
      <c r="AC75" s="7"/>
      <c r="AD75" s="2"/>
      <c r="AF75" s="7"/>
      <c r="AG75" s="2"/>
      <c r="AH75" s="7"/>
      <c r="AI75" s="7"/>
      <c r="AJ75" s="2"/>
      <c r="AK75" s="7"/>
      <c r="AL75" s="7"/>
    </row>
    <row r="76" spans="1:38" x14ac:dyDescent="0.25">
      <c r="A76" s="28" t="str">
        <f>_xlfn.XLOOKUP(P!C76,'Banco de Dados'!$B$3:$B$274,'Banco de Dados'!$K$3:$K$274,"")</f>
        <v>Si</v>
      </c>
      <c r="B76" s="2" cm="1">
        <f t="array" ref="B76:E106">Dados!Y5:AB35</f>
        <v>14</v>
      </c>
      <c r="C76" s="2">
        <v>1740</v>
      </c>
      <c r="D76" s="2">
        <v>3391</v>
      </c>
      <c r="E76" s="2">
        <v>79</v>
      </c>
      <c r="F76" s="32">
        <f>(E76*100)/D76</f>
        <v>2.3296962547920965</v>
      </c>
      <c r="G76" s="3">
        <f t="shared" ref="G76:H103" si="6">$E$74*D76</f>
        <v>2245.0833600512988</v>
      </c>
      <c r="H76" s="3">
        <f t="shared" si="6"/>
        <v>52.303622956075671</v>
      </c>
      <c r="J76" s="7"/>
      <c r="K76" s="5" t="s">
        <v>210</v>
      </c>
      <c r="L76" s="5"/>
      <c r="M76" s="5" t="s">
        <v>211</v>
      </c>
      <c r="X76" s="2"/>
      <c r="Y76" s="7"/>
      <c r="Z76" s="7"/>
      <c r="AA76" s="2"/>
      <c r="AB76" s="7"/>
      <c r="AC76" s="7"/>
      <c r="AD76" s="2"/>
      <c r="AF76" s="7"/>
      <c r="AG76" s="2"/>
      <c r="AH76" s="7"/>
      <c r="AI76" s="7"/>
      <c r="AJ76" s="2"/>
      <c r="AK76" s="7"/>
      <c r="AL76" s="7"/>
    </row>
    <row r="77" spans="1:38" x14ac:dyDescent="0.25">
      <c r="A77" s="28" t="str">
        <f>_xlfn.XLOOKUP(P!C77,'Banco de Dados'!$B$3:$B$274,'Banco de Dados'!$K$3:$K$274,"")</f>
        <v>P</v>
      </c>
      <c r="B77" s="2">
        <v>15</v>
      </c>
      <c r="C77" s="2">
        <v>2013</v>
      </c>
      <c r="D77" s="2">
        <v>630</v>
      </c>
      <c r="E77" s="2">
        <v>71</v>
      </c>
      <c r="F77" s="32">
        <f t="shared" ref="F77:F106" si="7">(E77*100)/D77</f>
        <v>11.269841269841271</v>
      </c>
      <c r="G77" s="3">
        <f t="shared" si="6"/>
        <v>417.10484129528697</v>
      </c>
      <c r="H77" s="3">
        <f t="shared" si="6"/>
        <v>47.007053542802183</v>
      </c>
      <c r="J77" s="7"/>
      <c r="K77" s="6">
        <f>_xlfn.XLOOKUP($B$4,A76:A103,G76:G103,"")</f>
        <v>94293.501122154543</v>
      </c>
      <c r="L77" s="6"/>
      <c r="M77" s="6">
        <f>_xlfn.XLOOKUP($B$4,A76:A103,H76:H103,"")</f>
        <v>258.86983007374158</v>
      </c>
      <c r="X77" s="2"/>
      <c r="Y77" s="7"/>
      <c r="Z77" s="7"/>
      <c r="AA77" s="2"/>
      <c r="AB77" s="7"/>
      <c r="AC77" s="7"/>
      <c r="AD77" s="2"/>
      <c r="AF77" s="7"/>
      <c r="AG77" s="2"/>
      <c r="AH77" s="7"/>
      <c r="AI77" s="7"/>
      <c r="AJ77" s="2"/>
      <c r="AK77" s="7"/>
      <c r="AL77" s="7"/>
    </row>
    <row r="78" spans="1:38" x14ac:dyDescent="0.25">
      <c r="A78" s="28" t="str">
        <f>_xlfn.XLOOKUP(P!C78,'Banco de Dados'!$B$3:$B$274,'Banco de Dados'!$K$3:$K$274,"")</f>
        <v>S</v>
      </c>
      <c r="B78" s="2">
        <v>16</v>
      </c>
      <c r="C78" s="2">
        <v>2307</v>
      </c>
      <c r="D78" s="2">
        <v>3279</v>
      </c>
      <c r="E78" s="2">
        <v>99</v>
      </c>
      <c r="F78" s="32">
        <f t="shared" si="7"/>
        <v>3.019213174748399</v>
      </c>
      <c r="G78" s="3">
        <f t="shared" si="6"/>
        <v>2170.9313882654696</v>
      </c>
      <c r="H78" s="3">
        <f t="shared" si="6"/>
        <v>65.545046489259377</v>
      </c>
      <c r="J78" s="7"/>
      <c r="X78" s="2"/>
      <c r="Y78" s="7"/>
      <c r="Z78" s="7"/>
      <c r="AA78" s="2"/>
      <c r="AB78" s="7"/>
      <c r="AC78" s="7"/>
      <c r="AD78" s="2"/>
      <c r="AF78" s="7"/>
      <c r="AG78" s="2"/>
      <c r="AH78" s="7"/>
      <c r="AI78" s="7"/>
      <c r="AJ78" s="2"/>
      <c r="AK78" s="7"/>
      <c r="AL78" s="7"/>
    </row>
    <row r="79" spans="1:38" ht="15.75" x14ac:dyDescent="0.25">
      <c r="A79" s="28" t="str">
        <f>_xlfn.XLOOKUP(P!C79,'Banco de Dados'!$B$3:$B$274,'Banco de Dados'!$K$3:$K$274,"")</f>
        <v>Cl</v>
      </c>
      <c r="B79" s="2">
        <v>17</v>
      </c>
      <c r="C79" s="2">
        <v>2622</v>
      </c>
      <c r="D79" s="2">
        <v>11608</v>
      </c>
      <c r="E79" s="2">
        <v>176</v>
      </c>
      <c r="F79" s="32">
        <f t="shared" si="7"/>
        <v>1.516195727084769</v>
      </c>
      <c r="G79" s="3">
        <f t="shared" si="6"/>
        <v>7685.3222186598277</v>
      </c>
      <c r="H79" s="3">
        <f t="shared" si="6"/>
        <v>116.52452709201668</v>
      </c>
      <c r="K79" s="165" t="s">
        <v>67</v>
      </c>
      <c r="L79" s="166"/>
      <c r="M79" s="167"/>
      <c r="N79"/>
      <c r="X79" s="2"/>
      <c r="Y79" s="7"/>
      <c r="Z79" s="7"/>
      <c r="AA79" s="2"/>
      <c r="AB79" s="7"/>
      <c r="AC79" s="7"/>
      <c r="AD79" s="2"/>
      <c r="AF79" s="7"/>
      <c r="AG79" s="2"/>
      <c r="AH79" s="7"/>
      <c r="AI79" s="7"/>
      <c r="AJ79" s="2"/>
      <c r="AK79" s="7"/>
      <c r="AL79" s="7"/>
    </row>
    <row r="80" spans="1:38" x14ac:dyDescent="0.25">
      <c r="A80" s="28" t="str">
        <f>_xlfn.XLOOKUP(P!C80,'Banco de Dados'!$B$3:$B$274,'Banco de Dados'!$K$3:$K$274,"")</f>
        <v>Ar</v>
      </c>
      <c r="B80" s="2">
        <v>18</v>
      </c>
      <c r="C80" s="2">
        <v>2957</v>
      </c>
      <c r="D80" s="2">
        <v>6238</v>
      </c>
      <c r="E80" s="2">
        <v>192</v>
      </c>
      <c r="F80" s="32">
        <f t="shared" si="7"/>
        <v>3.0779095864058994</v>
      </c>
      <c r="G80" s="3">
        <f t="shared" si="6"/>
        <v>4130</v>
      </c>
      <c r="H80" s="3">
        <f t="shared" si="6"/>
        <v>127.11766591856366</v>
      </c>
      <c r="J80" s="7"/>
      <c r="K80" s="104" t="s">
        <v>240</v>
      </c>
      <c r="L80" s="39"/>
      <c r="M80" s="106" t="s">
        <v>209</v>
      </c>
      <c r="X80" s="2"/>
      <c r="Y80" s="7"/>
      <c r="Z80" s="7"/>
      <c r="AA80" s="2"/>
      <c r="AB80" s="7"/>
      <c r="AC80" s="7"/>
      <c r="AD80" s="2"/>
      <c r="AF80" s="7"/>
      <c r="AG80" s="2"/>
      <c r="AH80" s="7"/>
      <c r="AI80" s="7"/>
      <c r="AJ80" s="2"/>
      <c r="AK80" s="7"/>
      <c r="AL80" s="7"/>
    </row>
    <row r="81" spans="1:38" x14ac:dyDescent="0.25">
      <c r="A81" s="28" t="str">
        <f>_xlfn.XLOOKUP(P!C81,'Banco de Dados'!$B$3:$B$274,'Banco de Dados'!$K$3:$K$274,"")</f>
        <v>K</v>
      </c>
      <c r="B81" s="2">
        <v>19</v>
      </c>
      <c r="C81" s="2">
        <v>3313</v>
      </c>
      <c r="D81" s="2">
        <v>37860</v>
      </c>
      <c r="E81" s="2">
        <v>236</v>
      </c>
      <c r="F81" s="32">
        <f t="shared" si="7"/>
        <v>0.62334918119387217</v>
      </c>
      <c r="G81" s="3">
        <f t="shared" si="6"/>
        <v>25066.014748316771</v>
      </c>
      <c r="H81" s="3">
        <f t="shared" si="6"/>
        <v>156.24879769156783</v>
      </c>
      <c r="J81" s="58" t="s">
        <v>38</v>
      </c>
      <c r="K81" s="59">
        <f>$L$9</f>
        <v>367.5</v>
      </c>
      <c r="L81" s="60"/>
      <c r="M81" s="61">
        <f>$M$11</f>
        <v>17564</v>
      </c>
      <c r="N81" s="60"/>
      <c r="X81" s="2"/>
      <c r="Y81" s="7"/>
      <c r="Z81" s="7"/>
      <c r="AA81" s="2"/>
      <c r="AB81" s="7"/>
      <c r="AC81" s="7"/>
      <c r="AD81" s="2"/>
      <c r="AF81" s="7"/>
      <c r="AG81" s="2"/>
      <c r="AH81" s="7"/>
      <c r="AI81" s="7"/>
      <c r="AJ81" s="2"/>
      <c r="AK81" s="7"/>
      <c r="AL81" s="7"/>
    </row>
    <row r="82" spans="1:38" x14ac:dyDescent="0.25">
      <c r="A82" s="28" t="str">
        <f>_xlfn.XLOOKUP(P!C82,'Banco de Dados'!$B$3:$B$274,'Banco de Dados'!$K$3:$K$274,"")</f>
        <v>Ca</v>
      </c>
      <c r="B82" s="2">
        <v>20</v>
      </c>
      <c r="C82" s="2">
        <v>3691</v>
      </c>
      <c r="D82" s="2">
        <v>18873</v>
      </c>
      <c r="E82" s="2">
        <v>180</v>
      </c>
      <c r="F82" s="32">
        <f t="shared" si="7"/>
        <v>0.9537434430138293</v>
      </c>
      <c r="G82" s="3">
        <f t="shared" si="6"/>
        <v>12495.269317088812</v>
      </c>
      <c r="H82" s="3">
        <f t="shared" si="6"/>
        <v>119.17281179865343</v>
      </c>
      <c r="J82" s="2"/>
      <c r="K82" s="18"/>
      <c r="L82" s="2" t="s">
        <v>70</v>
      </c>
      <c r="M82" s="19"/>
      <c r="X82" s="2"/>
      <c r="Y82" s="7"/>
      <c r="Z82" s="7"/>
      <c r="AA82" s="2"/>
      <c r="AB82" s="7"/>
      <c r="AC82" s="7"/>
      <c r="AD82" s="2"/>
      <c r="AF82" s="7"/>
      <c r="AG82" s="2"/>
      <c r="AH82" s="7"/>
      <c r="AI82" s="7"/>
      <c r="AJ82" s="2"/>
      <c r="AK82" s="7"/>
      <c r="AL82" s="7"/>
    </row>
    <row r="83" spans="1:38" x14ac:dyDescent="0.25">
      <c r="A83" s="28" t="str">
        <f>_xlfn.XLOOKUP(P!C83,'Banco de Dados'!$B$3:$B$274,'Banco de Dados'!$K$3:$K$274,"")</f>
        <v>Ti</v>
      </c>
      <c r="B83" s="2">
        <v>22</v>
      </c>
      <c r="C83" s="2">
        <v>4509</v>
      </c>
      <c r="D83" s="2">
        <v>8976</v>
      </c>
      <c r="E83" s="2">
        <v>146</v>
      </c>
      <c r="F83" s="32">
        <f t="shared" si="7"/>
        <v>1.6265597147950088</v>
      </c>
      <c r="G83" s="3">
        <f t="shared" si="6"/>
        <v>5942.7508816928512</v>
      </c>
      <c r="H83" s="3">
        <f t="shared" si="6"/>
        <v>96.66239179224111</v>
      </c>
      <c r="J83" s="58" t="s">
        <v>69</v>
      </c>
      <c r="K83" s="62" t="s">
        <v>71</v>
      </c>
      <c r="L83" s="63"/>
      <c r="M83" s="64">
        <f>K77</f>
        <v>94293.501122154543</v>
      </c>
      <c r="N83" s="60"/>
      <c r="X83" s="2"/>
      <c r="Y83" s="7"/>
      <c r="Z83" s="7"/>
      <c r="AA83" s="2"/>
      <c r="AB83" s="7"/>
      <c r="AC83" s="7"/>
      <c r="AD83" s="2"/>
      <c r="AF83" s="7"/>
      <c r="AG83" s="2"/>
      <c r="AH83" s="7"/>
      <c r="AI83" s="7"/>
      <c r="AJ83" s="2"/>
      <c r="AK83" s="7"/>
      <c r="AL83" s="7"/>
    </row>
    <row r="84" spans="1:38" x14ac:dyDescent="0.25">
      <c r="A84" s="28" t="str">
        <f>_xlfn.XLOOKUP(P!C84,'Banco de Dados'!$B$3:$B$274,'Banco de Dados'!$K$3:$K$274,"")</f>
        <v>Cr</v>
      </c>
      <c r="B84" s="2">
        <v>24</v>
      </c>
      <c r="C84" s="2">
        <v>5412</v>
      </c>
      <c r="D84" s="2">
        <v>4568</v>
      </c>
      <c r="E84" s="2">
        <v>143</v>
      </c>
      <c r="F84" s="32">
        <f t="shared" si="7"/>
        <v>3.1304728546409808</v>
      </c>
      <c r="G84" s="3">
        <f t="shared" si="6"/>
        <v>3024.3411349791604</v>
      </c>
      <c r="H84" s="3">
        <f t="shared" si="6"/>
        <v>94.676178262263548</v>
      </c>
      <c r="J84" s="7"/>
      <c r="X84" s="2"/>
      <c r="Y84" s="7"/>
      <c r="Z84" s="7"/>
      <c r="AA84" s="2"/>
      <c r="AB84" s="7"/>
      <c r="AC84" s="7"/>
      <c r="AD84" s="2"/>
      <c r="AF84" s="7"/>
      <c r="AG84" s="2"/>
      <c r="AH84" s="7"/>
      <c r="AI84" s="7"/>
      <c r="AJ84" s="2"/>
      <c r="AK84" s="7"/>
      <c r="AL84" s="7"/>
    </row>
    <row r="85" spans="1:38" ht="15.75" x14ac:dyDescent="0.25">
      <c r="A85" s="28" t="str">
        <f>_xlfn.XLOOKUP(P!C85,'Banco de Dados'!$B$3:$B$274,'Banco de Dados'!$K$3:$K$274,"")</f>
        <v>Mn</v>
      </c>
      <c r="B85" s="2">
        <v>25</v>
      </c>
      <c r="C85" s="2">
        <v>5895</v>
      </c>
      <c r="D85" s="2">
        <v>3721</v>
      </c>
      <c r="E85" s="2">
        <v>152</v>
      </c>
      <c r="F85" s="32">
        <f t="shared" si="7"/>
        <v>4.0849234076861061</v>
      </c>
      <c r="G85" s="3">
        <f t="shared" si="6"/>
        <v>2463.5668483488298</v>
      </c>
      <c r="H85" s="3">
        <f t="shared" si="6"/>
        <v>100.63481885219622</v>
      </c>
      <c r="J85" s="7"/>
      <c r="K85" s="165" t="s">
        <v>218</v>
      </c>
      <c r="L85" s="166"/>
      <c r="M85" s="167"/>
      <c r="X85" s="2"/>
      <c r="Y85" s="7"/>
      <c r="Z85" s="7"/>
      <c r="AA85" s="2"/>
      <c r="AB85" s="7"/>
      <c r="AC85" s="7"/>
      <c r="AD85" s="2"/>
      <c r="AF85" s="7"/>
      <c r="AG85" s="2"/>
      <c r="AH85" s="7"/>
      <c r="AI85" s="7"/>
      <c r="AJ85" s="2"/>
      <c r="AK85" s="7"/>
      <c r="AL85" s="7"/>
    </row>
    <row r="86" spans="1:38" x14ac:dyDescent="0.25">
      <c r="A86" s="28" t="str">
        <f>_xlfn.XLOOKUP(P!C86,'Banco de Dados'!$B$3:$B$274,'Banco de Dados'!$K$3:$K$274,"")</f>
        <v>Fe</v>
      </c>
      <c r="B86" s="2">
        <v>26</v>
      </c>
      <c r="C86" s="2">
        <v>6399</v>
      </c>
      <c r="D86" s="2">
        <v>142422</v>
      </c>
      <c r="E86" s="2">
        <v>391</v>
      </c>
      <c r="F86" s="32">
        <f t="shared" si="7"/>
        <v>0.27453623737905658</v>
      </c>
      <c r="G86" s="3">
        <f t="shared" si="6"/>
        <v>94293.501122154543</v>
      </c>
      <c r="H86" s="3">
        <f t="shared" si="6"/>
        <v>258.86983007374158</v>
      </c>
      <c r="J86" s="7"/>
      <c r="K86" s="104" t="s">
        <v>236</v>
      </c>
      <c r="L86" s="108">
        <f>K77</f>
        <v>94293.501122154543</v>
      </c>
      <c r="M86" s="109">
        <f>M77</f>
        <v>258.86983007374158</v>
      </c>
      <c r="X86" s="2"/>
      <c r="Y86" s="7"/>
      <c r="Z86" s="7"/>
      <c r="AA86" s="2"/>
      <c r="AB86" s="7"/>
      <c r="AC86" s="7"/>
      <c r="AD86" s="2"/>
      <c r="AF86" s="7"/>
      <c r="AG86" s="2"/>
      <c r="AH86" s="7"/>
      <c r="AI86" s="7"/>
      <c r="AJ86" s="2"/>
      <c r="AK86" s="7"/>
      <c r="AL86" s="7"/>
    </row>
    <row r="87" spans="1:38" x14ac:dyDescent="0.25">
      <c r="A87" s="28" t="str">
        <f>_xlfn.XLOOKUP(P!C87,'Banco de Dados'!$B$3:$B$274,'Banco de Dados'!$K$3:$K$274,"")</f>
        <v>Ni</v>
      </c>
      <c r="B87" s="2">
        <v>28</v>
      </c>
      <c r="C87" s="2">
        <v>7472</v>
      </c>
      <c r="D87" s="2">
        <v>1694</v>
      </c>
      <c r="E87" s="2">
        <v>224</v>
      </c>
      <c r="F87" s="32">
        <f t="shared" si="7"/>
        <v>13.223140495867769</v>
      </c>
      <c r="G87" s="3">
        <f t="shared" si="6"/>
        <v>1121.5485732606605</v>
      </c>
      <c r="H87" s="3">
        <f t="shared" si="6"/>
        <v>148.30394357165758</v>
      </c>
      <c r="J87" s="7"/>
      <c r="K87" s="104" t="s">
        <v>237</v>
      </c>
      <c r="L87" s="105">
        <f>$L$9</f>
        <v>367.5</v>
      </c>
      <c r="M87" s="106">
        <f>$L$10</f>
        <v>4.3</v>
      </c>
      <c r="X87" s="2"/>
      <c r="Y87" s="7"/>
      <c r="Z87" s="7"/>
      <c r="AA87" s="2"/>
      <c r="AB87" s="7"/>
      <c r="AC87" s="7"/>
      <c r="AD87" s="2"/>
      <c r="AF87" s="7"/>
      <c r="AG87" s="2"/>
      <c r="AH87" s="7"/>
      <c r="AI87" s="7"/>
      <c r="AJ87" s="2"/>
      <c r="AK87" s="7"/>
      <c r="AL87" s="7"/>
    </row>
    <row r="88" spans="1:38" x14ac:dyDescent="0.25">
      <c r="A88" s="28" t="str">
        <f>_xlfn.XLOOKUP(P!C88,'Banco de Dados'!$B$3:$B$274,'Banco de Dados'!$K$3:$K$274,"")</f>
        <v>Zn</v>
      </c>
      <c r="B88" s="2">
        <v>30</v>
      </c>
      <c r="C88" s="2">
        <v>8631</v>
      </c>
      <c r="D88" s="2">
        <v>2596</v>
      </c>
      <c r="E88" s="2">
        <v>226</v>
      </c>
      <c r="F88" s="32">
        <f t="shared" si="7"/>
        <v>8.7057010785824342</v>
      </c>
      <c r="G88" s="3">
        <f t="shared" si="6"/>
        <v>1718.7367746072462</v>
      </c>
      <c r="H88" s="3">
        <f t="shared" si="6"/>
        <v>149.62808592497598</v>
      </c>
      <c r="J88" s="7"/>
      <c r="K88" s="104" t="s">
        <v>238</v>
      </c>
      <c r="L88" s="105">
        <f>$M$11</f>
        <v>17564</v>
      </c>
      <c r="M88" s="106">
        <f>$M$12</f>
        <v>189</v>
      </c>
      <c r="X88" s="2"/>
      <c r="Y88" s="7"/>
      <c r="Z88" s="7"/>
      <c r="AA88" s="2"/>
      <c r="AB88" s="7"/>
      <c r="AC88" s="7"/>
      <c r="AD88" s="2"/>
      <c r="AF88" s="7"/>
      <c r="AG88" s="2"/>
      <c r="AH88" s="7"/>
      <c r="AI88" s="7"/>
      <c r="AJ88" s="2"/>
      <c r="AK88" s="7"/>
      <c r="AL88" s="7"/>
    </row>
    <row r="89" spans="1:38" x14ac:dyDescent="0.25">
      <c r="A89" s="28" t="str">
        <f>_xlfn.XLOOKUP(P!C89,'Banco de Dados'!$B$3:$B$274,'Banco de Dados'!$K$3:$K$274,"")</f>
        <v>Rh</v>
      </c>
      <c r="B89" s="2">
        <v>45</v>
      </c>
      <c r="C89" s="2">
        <v>20167</v>
      </c>
      <c r="D89" s="2">
        <v>1353</v>
      </c>
      <c r="E89" s="2">
        <v>123</v>
      </c>
      <c r="F89" s="32">
        <f t="shared" si="7"/>
        <v>9.0909090909090917</v>
      </c>
      <c r="G89" s="3">
        <f t="shared" si="6"/>
        <v>895.78230201987822</v>
      </c>
      <c r="H89" s="3">
        <f t="shared" si="6"/>
        <v>81.434754729079842</v>
      </c>
      <c r="J89" s="7"/>
      <c r="K89" s="69" t="s">
        <v>217</v>
      </c>
      <c r="L89" s="110">
        <f>SQRT(((M86/L86)^2)+((M87/L87)^2)+((M88/L88)^2))</f>
        <v>1.6131783920684376E-2</v>
      </c>
      <c r="M89" s="71" t="str">
        <f>M98</f>
        <v>mg/kg</v>
      </c>
      <c r="X89" s="2"/>
      <c r="Y89" s="7"/>
      <c r="Z89" s="7"/>
      <c r="AA89" s="2"/>
      <c r="AB89" s="7"/>
      <c r="AC89" s="7"/>
      <c r="AD89" s="2"/>
      <c r="AF89" s="7"/>
      <c r="AG89" s="2"/>
      <c r="AH89" s="7"/>
      <c r="AI89" s="7"/>
      <c r="AJ89" s="2"/>
      <c r="AK89" s="7"/>
      <c r="AL89" s="7"/>
    </row>
    <row r="90" spans="1:38" x14ac:dyDescent="0.25">
      <c r="A90" s="28" t="str">
        <f>_xlfn.XLOOKUP(P!C90,'Banco de Dados'!$B$3:$B$274,'Banco de Dados'!$K$3:$K$274,"")</f>
        <v>Rh</v>
      </c>
      <c r="B90" s="2">
        <v>45</v>
      </c>
      <c r="C90" s="2">
        <v>2696</v>
      </c>
      <c r="D90" s="2">
        <v>17503</v>
      </c>
      <c r="E90" s="2">
        <v>144</v>
      </c>
      <c r="F90" s="32">
        <f t="shared" si="7"/>
        <v>0.82271610581043253</v>
      </c>
      <c r="G90" s="3">
        <f t="shared" si="6"/>
        <v>11588.231805065727</v>
      </c>
      <c r="H90" s="3">
        <f t="shared" si="6"/>
        <v>95.338249438922745</v>
      </c>
      <c r="J90" s="7"/>
      <c r="X90" s="2"/>
      <c r="Y90" s="7"/>
      <c r="Z90" s="7"/>
      <c r="AA90" s="2"/>
      <c r="AB90" s="7"/>
      <c r="AC90" s="7"/>
      <c r="AD90" s="2"/>
      <c r="AF90" s="7"/>
      <c r="AG90" s="2"/>
      <c r="AH90" s="7"/>
      <c r="AI90" s="7"/>
      <c r="AJ90" s="2"/>
      <c r="AK90" s="7"/>
      <c r="AL90" s="7"/>
    </row>
    <row r="91" spans="1:38" x14ac:dyDescent="0.25">
      <c r="A91" s="28" t="str">
        <f>_xlfn.XLOOKUP(P!C91,'Banco de Dados'!$B$3:$B$274,'Banco de Dados'!$K$3:$K$274,"")</f>
        <v/>
      </c>
      <c r="B91" s="2">
        <v>0</v>
      </c>
      <c r="C91" s="2">
        <v>0</v>
      </c>
      <c r="D91" s="2">
        <v>0</v>
      </c>
      <c r="E91" s="2">
        <v>0</v>
      </c>
      <c r="F91" s="32" t="e">
        <f t="shared" si="7"/>
        <v>#DIV/0!</v>
      </c>
      <c r="G91" s="3">
        <f t="shared" si="6"/>
        <v>0</v>
      </c>
      <c r="H91" s="3">
        <f t="shared" si="6"/>
        <v>0</v>
      </c>
      <c r="J91" s="7"/>
      <c r="X91" s="2"/>
      <c r="Y91" s="7"/>
      <c r="Z91" s="7"/>
      <c r="AA91" s="2"/>
      <c r="AB91" s="7"/>
      <c r="AC91" s="7"/>
      <c r="AD91" s="2"/>
      <c r="AF91" s="7"/>
      <c r="AG91" s="2"/>
      <c r="AH91" s="7"/>
      <c r="AI91" s="7"/>
      <c r="AJ91" s="2"/>
      <c r="AK91" s="7"/>
      <c r="AL91" s="7"/>
    </row>
    <row r="92" spans="1:38" x14ac:dyDescent="0.25">
      <c r="A92" s="28" t="str">
        <f>_xlfn.XLOOKUP(P!C92,'Banco de Dados'!$B$3:$B$274,'Banco de Dados'!$K$3:$K$274,"")</f>
        <v/>
      </c>
      <c r="B92" s="2">
        <v>0</v>
      </c>
      <c r="C92" s="2">
        <v>0</v>
      </c>
      <c r="D92" s="2">
        <v>0</v>
      </c>
      <c r="E92" s="2">
        <v>0</v>
      </c>
      <c r="F92" s="32" t="e">
        <f t="shared" si="7"/>
        <v>#DIV/0!</v>
      </c>
      <c r="G92" s="3">
        <f t="shared" si="6"/>
        <v>0</v>
      </c>
      <c r="H92" s="3">
        <f t="shared" si="6"/>
        <v>0</v>
      </c>
      <c r="J92" s="7"/>
    </row>
    <row r="93" spans="1:38" x14ac:dyDescent="0.25">
      <c r="A93" s="28" t="str">
        <f>_xlfn.XLOOKUP(P!C93,'Banco de Dados'!$B$3:$B$274,'Banco de Dados'!$K$3:$K$274,"")</f>
        <v/>
      </c>
      <c r="B93" s="2">
        <v>0</v>
      </c>
      <c r="C93" s="2">
        <v>0</v>
      </c>
      <c r="D93" s="2">
        <v>0</v>
      </c>
      <c r="E93" s="2">
        <v>0</v>
      </c>
      <c r="F93" s="32" t="e">
        <f t="shared" si="7"/>
        <v>#DIV/0!</v>
      </c>
      <c r="G93" s="3">
        <f t="shared" si="6"/>
        <v>0</v>
      </c>
      <c r="H93" s="3">
        <f t="shared" si="6"/>
        <v>0</v>
      </c>
      <c r="J93" s="7"/>
    </row>
    <row r="94" spans="1:38" x14ac:dyDescent="0.25">
      <c r="A94" s="28" t="str">
        <f>_xlfn.XLOOKUP(P!C94,'Banco de Dados'!$B$3:$B$274,'Banco de Dados'!$K$3:$K$274,"")</f>
        <v/>
      </c>
      <c r="B94" s="2">
        <v>0</v>
      </c>
      <c r="C94" s="2">
        <v>0</v>
      </c>
      <c r="D94" s="2">
        <v>0</v>
      </c>
      <c r="E94" s="2">
        <v>0</v>
      </c>
      <c r="F94" s="32" t="e">
        <f t="shared" si="7"/>
        <v>#DIV/0!</v>
      </c>
      <c r="G94" s="3">
        <f t="shared" si="6"/>
        <v>0</v>
      </c>
      <c r="H94" s="3">
        <f t="shared" si="6"/>
        <v>0</v>
      </c>
      <c r="J94" s="7"/>
    </row>
    <row r="95" spans="1:38" x14ac:dyDescent="0.25">
      <c r="A95" s="28" t="str">
        <f>_xlfn.XLOOKUP(P!C95,'Banco de Dados'!$B$3:$B$274,'Banco de Dados'!$K$3:$K$274,"")</f>
        <v/>
      </c>
      <c r="B95" s="2">
        <v>0</v>
      </c>
      <c r="C95" s="2">
        <v>0</v>
      </c>
      <c r="D95" s="2">
        <v>0</v>
      </c>
      <c r="E95" s="2">
        <v>0</v>
      </c>
      <c r="F95" s="32" t="e">
        <f t="shared" si="7"/>
        <v>#DIV/0!</v>
      </c>
      <c r="G95" s="3">
        <f t="shared" si="6"/>
        <v>0</v>
      </c>
      <c r="H95" s="3">
        <f t="shared" si="6"/>
        <v>0</v>
      </c>
      <c r="J95" s="7"/>
    </row>
    <row r="96" spans="1:38" x14ac:dyDescent="0.25">
      <c r="A96" s="28" t="str">
        <f>_xlfn.XLOOKUP(P!C96,'Banco de Dados'!$B$3:$B$274,'Banco de Dados'!$K$3:$K$274,"")</f>
        <v/>
      </c>
      <c r="B96" s="2">
        <v>0</v>
      </c>
      <c r="C96" s="2">
        <v>0</v>
      </c>
      <c r="D96" s="2">
        <v>0</v>
      </c>
      <c r="E96" s="17">
        <v>0</v>
      </c>
      <c r="F96" s="32" t="e">
        <f t="shared" si="7"/>
        <v>#DIV/0!</v>
      </c>
      <c r="G96" s="3">
        <f t="shared" si="6"/>
        <v>0</v>
      </c>
      <c r="H96" s="3">
        <f t="shared" si="6"/>
        <v>0</v>
      </c>
      <c r="J96" s="7"/>
    </row>
    <row r="97" spans="1:14" ht="15.75" x14ac:dyDescent="0.25">
      <c r="A97" s="28" t="str">
        <f>_xlfn.XLOOKUP(P!C97,'Banco de Dados'!$B$3:$B$274,'Banco de Dados'!$K$3:$K$274,"")</f>
        <v/>
      </c>
      <c r="B97" s="2">
        <v>0</v>
      </c>
      <c r="C97" s="2">
        <v>0</v>
      </c>
      <c r="D97" s="2">
        <v>0</v>
      </c>
      <c r="E97" s="2">
        <v>0</v>
      </c>
      <c r="F97" s="32" t="e">
        <f t="shared" si="7"/>
        <v>#DIV/0!</v>
      </c>
      <c r="G97" s="3">
        <f t="shared" si="6"/>
        <v>0</v>
      </c>
      <c r="H97" s="3">
        <f t="shared" si="6"/>
        <v>0</v>
      </c>
      <c r="J97" s="7"/>
      <c r="K97" s="101" t="s">
        <v>216</v>
      </c>
      <c r="L97" s="102" t="str">
        <f>K75</f>
        <v>ad</v>
      </c>
      <c r="M97" s="103" t="str">
        <f>M75</f>
        <v>Ferro</v>
      </c>
    </row>
    <row r="98" spans="1:14" x14ac:dyDescent="0.25">
      <c r="A98" s="28" t="str">
        <f>_xlfn.XLOOKUP(P!C98,'Banco de Dados'!$B$3:$B$274,'Banco de Dados'!$K$3:$K$274,"")</f>
        <v/>
      </c>
      <c r="B98" s="2">
        <v>0</v>
      </c>
      <c r="C98" s="2">
        <v>0</v>
      </c>
      <c r="D98" s="2">
        <v>0</v>
      </c>
      <c r="E98" s="2">
        <v>0</v>
      </c>
      <c r="F98" s="32" t="e">
        <f t="shared" si="7"/>
        <v>#DIV/0!</v>
      </c>
      <c r="G98" s="3">
        <f t="shared" si="6"/>
        <v>0</v>
      </c>
      <c r="H98" s="3">
        <f t="shared" si="6"/>
        <v>0</v>
      </c>
      <c r="J98" s="7"/>
      <c r="K98" s="68" t="s">
        <v>68</v>
      </c>
      <c r="L98" s="29">
        <f>(K81*M83)/M81</f>
        <v>1972.9481702568776</v>
      </c>
      <c r="M98" s="66" t="str">
        <f>$M$9</f>
        <v>mg/kg</v>
      </c>
    </row>
    <row r="99" spans="1:14" x14ac:dyDescent="0.25">
      <c r="A99" s="28" t="str">
        <f>_xlfn.XLOOKUP(P!C99,'Banco de Dados'!$B$3:$B$274,'Banco de Dados'!$K$3:$K$274,"")</f>
        <v/>
      </c>
      <c r="B99" s="2">
        <v>0</v>
      </c>
      <c r="C99" s="2">
        <v>0</v>
      </c>
      <c r="D99" s="2">
        <v>0</v>
      </c>
      <c r="E99" s="2">
        <v>0</v>
      </c>
      <c r="F99" s="32" t="e">
        <f t="shared" si="7"/>
        <v>#DIV/0!</v>
      </c>
      <c r="G99" s="3">
        <f t="shared" si="6"/>
        <v>0</v>
      </c>
      <c r="H99" s="3">
        <f t="shared" si="6"/>
        <v>0</v>
      </c>
      <c r="J99" s="7"/>
      <c r="K99" s="111" t="s">
        <v>246</v>
      </c>
      <c r="L99" s="126">
        <f>SQRT(((M86/L86)^2)+((M87/L87)^2)+((M88/L88)^2))</f>
        <v>1.6131783920684376E-2</v>
      </c>
      <c r="M99" s="66"/>
    </row>
    <row r="100" spans="1:14" x14ac:dyDescent="0.25">
      <c r="A100" s="28" t="str">
        <f>_xlfn.XLOOKUP(P!C100,'Banco de Dados'!$B$3:$B$274,'Banco de Dados'!$K$3:$K$274,"")</f>
        <v/>
      </c>
      <c r="B100" s="2">
        <v>0</v>
      </c>
      <c r="C100" s="2">
        <v>0</v>
      </c>
      <c r="D100" s="2">
        <v>0</v>
      </c>
      <c r="E100" s="2">
        <v>0</v>
      </c>
      <c r="F100" s="32" t="e">
        <f t="shared" si="7"/>
        <v>#DIV/0!</v>
      </c>
      <c r="G100" s="3">
        <f t="shared" si="6"/>
        <v>0</v>
      </c>
      <c r="H100" s="3">
        <f t="shared" si="6"/>
        <v>0</v>
      </c>
      <c r="J100" s="7"/>
      <c r="K100" s="69" t="s">
        <v>247</v>
      </c>
      <c r="L100" s="127">
        <f>L99*L98</f>
        <v>31.82717356929356</v>
      </c>
      <c r="M100" s="71" t="str">
        <f>$M$9</f>
        <v>mg/kg</v>
      </c>
    </row>
    <row r="101" spans="1:14" x14ac:dyDescent="0.25">
      <c r="A101" s="28" t="str">
        <f>_xlfn.XLOOKUP(P!C101,'Banco de Dados'!$B$3:$B$274,'Banco de Dados'!$K$3:$K$274,"")</f>
        <v/>
      </c>
      <c r="B101" s="2">
        <v>0</v>
      </c>
      <c r="C101" s="2">
        <v>0</v>
      </c>
      <c r="D101" s="2">
        <v>0</v>
      </c>
      <c r="E101" s="2">
        <v>0</v>
      </c>
      <c r="F101" s="32" t="e">
        <f t="shared" si="7"/>
        <v>#DIV/0!</v>
      </c>
      <c r="G101" s="3">
        <f t="shared" si="6"/>
        <v>0</v>
      </c>
      <c r="H101" s="3">
        <f t="shared" si="6"/>
        <v>0</v>
      </c>
      <c r="J101" s="7"/>
      <c r="K101" s="123"/>
      <c r="L101" s="124"/>
    </row>
    <row r="102" spans="1:14" x14ac:dyDescent="0.25">
      <c r="A102" s="28" t="str">
        <f>_xlfn.XLOOKUP(P!C102,'Banco de Dados'!$B$3:$B$274,'Banco de Dados'!$K$3:$K$274,"")</f>
        <v/>
      </c>
      <c r="B102" s="2">
        <v>0</v>
      </c>
      <c r="C102" s="2">
        <v>0</v>
      </c>
      <c r="D102" s="2">
        <v>0</v>
      </c>
      <c r="E102" s="2">
        <v>0</v>
      </c>
      <c r="F102" s="32" t="e">
        <f t="shared" si="7"/>
        <v>#DIV/0!</v>
      </c>
      <c r="G102" s="3">
        <f t="shared" si="6"/>
        <v>0</v>
      </c>
      <c r="H102" s="3">
        <f t="shared" si="6"/>
        <v>0</v>
      </c>
      <c r="J102" s="7"/>
    </row>
    <row r="103" spans="1:14" x14ac:dyDescent="0.25">
      <c r="A103" s="28" t="str">
        <f>_xlfn.XLOOKUP(P!C103,'Banco de Dados'!$B$3:$B$274,'Banco de Dados'!$K$3:$K$274,"")</f>
        <v/>
      </c>
      <c r="B103" s="2">
        <v>0</v>
      </c>
      <c r="C103" s="2">
        <v>0</v>
      </c>
      <c r="D103" s="2">
        <v>0</v>
      </c>
      <c r="E103" s="2">
        <v>0</v>
      </c>
      <c r="F103" s="32" t="e">
        <f t="shared" si="7"/>
        <v>#DIV/0!</v>
      </c>
      <c r="G103" s="3">
        <f t="shared" si="6"/>
        <v>0</v>
      </c>
      <c r="H103" s="3">
        <f t="shared" si="6"/>
        <v>0</v>
      </c>
      <c r="J103" s="7"/>
    </row>
    <row r="104" spans="1:14" x14ac:dyDescent="0.25">
      <c r="A104" s="28" t="str">
        <f>_xlfn.XLOOKUP(P!C104,'Banco de Dados'!$B$3:$B$274,'Banco de Dados'!$K$3:$K$274,"")</f>
        <v/>
      </c>
      <c r="B104" s="2">
        <v>0</v>
      </c>
      <c r="C104" s="2">
        <v>0</v>
      </c>
      <c r="D104" s="2">
        <v>0</v>
      </c>
      <c r="E104" s="2">
        <v>0</v>
      </c>
      <c r="F104" s="32" t="e">
        <f t="shared" si="7"/>
        <v>#DIV/0!</v>
      </c>
      <c r="G104" s="3">
        <f t="shared" ref="G104:H106" si="8">$E$74*D104</f>
        <v>0</v>
      </c>
      <c r="H104" s="3">
        <f t="shared" si="8"/>
        <v>0</v>
      </c>
      <c r="J104" s="7"/>
    </row>
    <row r="105" spans="1:14" x14ac:dyDescent="0.25">
      <c r="A105" s="28" t="str">
        <f>_xlfn.XLOOKUP(P!C105,'Banco de Dados'!$B$3:$B$274,'Banco de Dados'!$K$3:$K$274,"")</f>
        <v/>
      </c>
      <c r="B105" s="2">
        <v>0</v>
      </c>
      <c r="C105" s="2">
        <v>0</v>
      </c>
      <c r="D105" s="2">
        <v>0</v>
      </c>
      <c r="E105" s="2">
        <v>0</v>
      </c>
      <c r="F105" s="32" t="e">
        <f t="shared" si="7"/>
        <v>#DIV/0!</v>
      </c>
      <c r="G105" s="3">
        <f t="shared" si="8"/>
        <v>0</v>
      </c>
      <c r="H105" s="3">
        <f t="shared" si="8"/>
        <v>0</v>
      </c>
      <c r="J105" s="7"/>
    </row>
    <row r="106" spans="1:14" x14ac:dyDescent="0.25">
      <c r="A106" s="28" t="str">
        <f>_xlfn.XLOOKUP(P!C106,'Banco de Dados'!$B$3:$B$274,'Banco de Dados'!$K$3:$K$274,"")</f>
        <v/>
      </c>
      <c r="B106" s="2">
        <v>0</v>
      </c>
      <c r="C106" s="2">
        <v>0</v>
      </c>
      <c r="D106" s="2">
        <v>0</v>
      </c>
      <c r="E106" s="2">
        <v>0</v>
      </c>
      <c r="F106" s="32" t="e">
        <f t="shared" si="7"/>
        <v>#DIV/0!</v>
      </c>
      <c r="G106" s="3">
        <f t="shared" si="8"/>
        <v>0</v>
      </c>
      <c r="H106" s="3">
        <f t="shared" si="8"/>
        <v>0</v>
      </c>
      <c r="J106" s="7"/>
    </row>
    <row r="107" spans="1:14" x14ac:dyDescent="0.25">
      <c r="A107" s="21"/>
      <c r="B107" s="21"/>
      <c r="C107" s="21"/>
      <c r="D107" s="21"/>
      <c r="E107" s="21"/>
      <c r="F107" s="77"/>
      <c r="G107" s="22"/>
      <c r="H107" s="22"/>
      <c r="J107" s="21"/>
      <c r="K107" s="21"/>
      <c r="L107" s="21"/>
      <c r="M107" s="21"/>
      <c r="N107" s="21"/>
    </row>
    <row r="108" spans="1:14" ht="15.75" x14ac:dyDescent="0.25">
      <c r="A108" s="36" t="str">
        <f>'Nome das Amostras'!A7</f>
        <v>ae</v>
      </c>
      <c r="B108" s="164" t="str">
        <f>VLOOKUP(A108,'Nome das Amostras'!$A$3:$D$28,2,FALSE)</f>
        <v>R4</v>
      </c>
      <c r="C108" s="164"/>
      <c r="D108" s="51" t="s">
        <v>65</v>
      </c>
      <c r="E108" s="52">
        <f>'Banco de Dados'!$O$13/'Banco de Dados'!AJ13</f>
        <v>0.6791646110837033</v>
      </c>
      <c r="F108" s="74"/>
      <c r="G108" s="3"/>
      <c r="H108" s="3"/>
      <c r="J108" s="7"/>
    </row>
    <row r="109" spans="1:14" ht="15.75" x14ac:dyDescent="0.25">
      <c r="A109" s="107" t="s">
        <v>1</v>
      </c>
      <c r="B109" s="107" t="s">
        <v>0</v>
      </c>
      <c r="C109" s="107" t="s">
        <v>212</v>
      </c>
      <c r="D109" s="107" t="s">
        <v>209</v>
      </c>
      <c r="E109" s="107" t="s">
        <v>213</v>
      </c>
      <c r="F109" s="76" t="s">
        <v>219</v>
      </c>
      <c r="G109" s="54" t="s">
        <v>140</v>
      </c>
      <c r="H109" s="54" t="s">
        <v>66</v>
      </c>
      <c r="J109" s="7"/>
      <c r="K109" s="72" t="str">
        <f>A108</f>
        <v>ae</v>
      </c>
      <c r="L109" s="55" t="s">
        <v>215</v>
      </c>
      <c r="M109" s="41" t="str">
        <f>$A$1</f>
        <v>Ferro</v>
      </c>
      <c r="N109" s="3"/>
    </row>
    <row r="110" spans="1:14" x14ac:dyDescent="0.25">
      <c r="A110" s="28" t="str">
        <f>_xlfn.XLOOKUP(P!C110,'Banco de Dados'!$B$3:$B$274,'Banco de Dados'!$K$3:$K$274,"")</f>
        <v>Si</v>
      </c>
      <c r="B110" s="2" cm="1">
        <f t="array" ref="B110:E140">Dados!AF5:AI35</f>
        <v>14</v>
      </c>
      <c r="C110" s="2">
        <v>1740</v>
      </c>
      <c r="D110" s="2">
        <v>4643</v>
      </c>
      <c r="E110" s="2">
        <v>90</v>
      </c>
      <c r="F110" s="32">
        <f>(E110*100)/D110</f>
        <v>1.9384018953262976</v>
      </c>
      <c r="G110" s="3">
        <f t="shared" ref="G110:H137" si="9">$E$108*D110</f>
        <v>3153.3612892616343</v>
      </c>
      <c r="H110" s="3">
        <f t="shared" si="9"/>
        <v>61.124814997533299</v>
      </c>
      <c r="J110" s="7"/>
      <c r="K110" s="5" t="s">
        <v>210</v>
      </c>
      <c r="L110" s="5"/>
      <c r="M110" s="5" t="s">
        <v>211</v>
      </c>
    </row>
    <row r="111" spans="1:14" x14ac:dyDescent="0.25">
      <c r="A111" s="28" t="str">
        <f>_xlfn.XLOOKUP(P!C111,'Banco de Dados'!$B$3:$B$274,'Banco de Dados'!$K$3:$K$274,"")</f>
        <v>P</v>
      </c>
      <c r="B111" s="2">
        <v>15</v>
      </c>
      <c r="C111" s="2">
        <v>2013</v>
      </c>
      <c r="D111" s="2">
        <v>767</v>
      </c>
      <c r="E111" s="2">
        <v>72</v>
      </c>
      <c r="F111" s="32">
        <f t="shared" ref="F111:F140" si="10">(E111*100)/D111</f>
        <v>9.3872229465449806</v>
      </c>
      <c r="G111" s="3">
        <f t="shared" si="9"/>
        <v>520.91925670120042</v>
      </c>
      <c r="H111" s="3">
        <f t="shared" si="9"/>
        <v>48.899851998026634</v>
      </c>
      <c r="J111" s="7"/>
      <c r="K111" s="6">
        <f>_xlfn.XLOOKUP($B$4,A110:A137,G110:G137,"")</f>
        <v>81271.554020720272</v>
      </c>
      <c r="L111" s="6"/>
      <c r="M111" s="6">
        <f>_xlfn.XLOOKUP($B$4,A110:A137,H110:H137,"")</f>
        <v>247.8950830455517</v>
      </c>
    </row>
    <row r="112" spans="1:14" x14ac:dyDescent="0.25">
      <c r="A112" s="28" t="str">
        <f>_xlfn.XLOOKUP(P!C112,'Banco de Dados'!$B$3:$B$274,'Banco de Dados'!$K$3:$K$274,"")</f>
        <v>S</v>
      </c>
      <c r="B112" s="2">
        <v>16</v>
      </c>
      <c r="C112" s="2">
        <v>2307</v>
      </c>
      <c r="D112" s="2">
        <v>2989</v>
      </c>
      <c r="E112" s="2">
        <v>96</v>
      </c>
      <c r="F112" s="32">
        <f t="shared" si="10"/>
        <v>3.2117765138842422</v>
      </c>
      <c r="G112" s="3">
        <f t="shared" si="9"/>
        <v>2030.0230225291891</v>
      </c>
      <c r="H112" s="3">
        <f t="shared" si="9"/>
        <v>65.199802664035516</v>
      </c>
      <c r="J112" s="7"/>
    </row>
    <row r="113" spans="1:14" ht="15.75" x14ac:dyDescent="0.25">
      <c r="A113" s="28" t="str">
        <f>_xlfn.XLOOKUP(P!C113,'Banco de Dados'!$B$3:$B$274,'Banco de Dados'!$K$3:$K$274,"")</f>
        <v>Cl</v>
      </c>
      <c r="B113" s="2">
        <v>17</v>
      </c>
      <c r="C113" s="2">
        <v>2622</v>
      </c>
      <c r="D113" s="2">
        <v>9237</v>
      </c>
      <c r="E113" s="2">
        <v>164</v>
      </c>
      <c r="F113" s="32">
        <f t="shared" si="10"/>
        <v>1.775468225614377</v>
      </c>
      <c r="G113" s="3">
        <f t="shared" si="9"/>
        <v>6273.4435125801674</v>
      </c>
      <c r="H113" s="3">
        <f t="shared" si="9"/>
        <v>111.38299621772734</v>
      </c>
      <c r="K113" s="165" t="s">
        <v>67</v>
      </c>
      <c r="L113" s="166"/>
      <c r="M113" s="167"/>
      <c r="N113"/>
    </row>
    <row r="114" spans="1:14" x14ac:dyDescent="0.25">
      <c r="A114" s="28" t="str">
        <f>_xlfn.XLOOKUP(P!C114,'Banco de Dados'!$B$3:$B$274,'Banco de Dados'!$K$3:$K$274,"")</f>
        <v>Ar</v>
      </c>
      <c r="B114" s="2">
        <v>18</v>
      </c>
      <c r="C114" s="2">
        <v>2957</v>
      </c>
      <c r="D114" s="2">
        <v>6081</v>
      </c>
      <c r="E114" s="2">
        <v>191</v>
      </c>
      <c r="F114" s="32">
        <f t="shared" si="10"/>
        <v>3.140930767965795</v>
      </c>
      <c r="G114" s="3">
        <f t="shared" si="9"/>
        <v>4130</v>
      </c>
      <c r="H114" s="3">
        <f t="shared" si="9"/>
        <v>129.72044071698733</v>
      </c>
      <c r="J114" s="7"/>
      <c r="K114" s="104" t="s">
        <v>240</v>
      </c>
      <c r="L114" s="39"/>
      <c r="M114" s="106" t="s">
        <v>209</v>
      </c>
    </row>
    <row r="115" spans="1:14" x14ac:dyDescent="0.25">
      <c r="A115" s="28" t="str">
        <f>_xlfn.XLOOKUP(P!C115,'Banco de Dados'!$B$3:$B$274,'Banco de Dados'!$K$3:$K$274,"")</f>
        <v>K</v>
      </c>
      <c r="B115" s="2">
        <v>19</v>
      </c>
      <c r="C115" s="2">
        <v>3313</v>
      </c>
      <c r="D115" s="2">
        <v>52986</v>
      </c>
      <c r="E115" s="2">
        <v>263</v>
      </c>
      <c r="F115" s="32">
        <f t="shared" si="10"/>
        <v>0.49635752840372926</v>
      </c>
      <c r="G115" s="3">
        <f t="shared" si="9"/>
        <v>35986.216082881103</v>
      </c>
      <c r="H115" s="3">
        <f t="shared" si="9"/>
        <v>178.62029271501396</v>
      </c>
      <c r="J115" s="58" t="s">
        <v>38</v>
      </c>
      <c r="K115" s="59">
        <f>$L$9</f>
        <v>367.5</v>
      </c>
      <c r="L115" s="60"/>
      <c r="M115" s="61">
        <f>$M$11</f>
        <v>17564</v>
      </c>
      <c r="N115" s="60"/>
    </row>
    <row r="116" spans="1:14" x14ac:dyDescent="0.25">
      <c r="A116" s="28" t="str">
        <f>_xlfn.XLOOKUP(P!C116,'Banco de Dados'!$B$3:$B$274,'Banco de Dados'!$K$3:$K$274,"")</f>
        <v>Ca</v>
      </c>
      <c r="B116" s="2">
        <v>20</v>
      </c>
      <c r="C116" s="2">
        <v>3691</v>
      </c>
      <c r="D116" s="2">
        <v>17823</v>
      </c>
      <c r="E116" s="2">
        <v>178</v>
      </c>
      <c r="F116" s="32">
        <f t="shared" si="10"/>
        <v>0.99870953262638162</v>
      </c>
      <c r="G116" s="3">
        <f t="shared" si="9"/>
        <v>12104.750863344843</v>
      </c>
      <c r="H116" s="3">
        <f t="shared" si="9"/>
        <v>120.89130077289919</v>
      </c>
      <c r="J116" s="2"/>
      <c r="K116" s="18"/>
      <c r="L116" s="2" t="s">
        <v>70</v>
      </c>
      <c r="M116" s="19"/>
    </row>
    <row r="117" spans="1:14" x14ac:dyDescent="0.25">
      <c r="A117" s="28" t="str">
        <f>_xlfn.XLOOKUP(P!C117,'Banco de Dados'!$B$3:$B$274,'Banco de Dados'!$K$3:$K$274,"")</f>
        <v>Ti</v>
      </c>
      <c r="B117" s="2">
        <v>22</v>
      </c>
      <c r="C117" s="2">
        <v>4509</v>
      </c>
      <c r="D117" s="2">
        <v>11180</v>
      </c>
      <c r="E117" s="2">
        <v>156</v>
      </c>
      <c r="F117" s="32">
        <f t="shared" si="10"/>
        <v>1.3953488372093024</v>
      </c>
      <c r="G117" s="3">
        <f t="shared" si="9"/>
        <v>7593.060351915803</v>
      </c>
      <c r="H117" s="3">
        <f t="shared" si="9"/>
        <v>105.94967932905772</v>
      </c>
      <c r="J117" s="58" t="s">
        <v>69</v>
      </c>
      <c r="K117" s="62" t="s">
        <v>71</v>
      </c>
      <c r="L117" s="63"/>
      <c r="M117" s="64">
        <f>K111</f>
        <v>81271.554020720272</v>
      </c>
      <c r="N117" s="60"/>
    </row>
    <row r="118" spans="1:14" x14ac:dyDescent="0.25">
      <c r="A118" s="28" t="str">
        <f>_xlfn.XLOOKUP(P!C118,'Banco de Dados'!$B$3:$B$274,'Banco de Dados'!$K$3:$K$274,"")</f>
        <v>Cr</v>
      </c>
      <c r="B118" s="2">
        <v>24</v>
      </c>
      <c r="C118" s="2">
        <v>5412</v>
      </c>
      <c r="D118" s="2">
        <v>1576</v>
      </c>
      <c r="E118" s="2">
        <v>131</v>
      </c>
      <c r="F118" s="32">
        <f t="shared" si="10"/>
        <v>8.3121827411167519</v>
      </c>
      <c r="G118" s="3">
        <f t="shared" si="9"/>
        <v>1070.3634270679163</v>
      </c>
      <c r="H118" s="3">
        <f t="shared" si="9"/>
        <v>88.970564051965127</v>
      </c>
      <c r="J118" s="7"/>
    </row>
    <row r="119" spans="1:14" ht="15.75" x14ac:dyDescent="0.25">
      <c r="A119" s="28" t="str">
        <f>_xlfn.XLOOKUP(P!C119,'Banco de Dados'!$B$3:$B$274,'Banco de Dados'!$K$3:$K$274,"")</f>
        <v>Mn</v>
      </c>
      <c r="B119" s="2">
        <v>25</v>
      </c>
      <c r="C119" s="2">
        <v>5895</v>
      </c>
      <c r="D119" s="2">
        <v>3199</v>
      </c>
      <c r="E119" s="2">
        <v>149</v>
      </c>
      <c r="F119" s="32">
        <f t="shared" si="10"/>
        <v>4.6577055329790555</v>
      </c>
      <c r="G119" s="3">
        <f t="shared" si="9"/>
        <v>2172.6475908567668</v>
      </c>
      <c r="H119" s="3">
        <f t="shared" si="9"/>
        <v>101.19552705147179</v>
      </c>
      <c r="J119" s="7"/>
      <c r="K119" s="165" t="s">
        <v>218</v>
      </c>
      <c r="L119" s="166"/>
      <c r="M119" s="167"/>
    </row>
    <row r="120" spans="1:14" x14ac:dyDescent="0.25">
      <c r="A120" s="28" t="str">
        <f>_xlfn.XLOOKUP(P!C120,'Banco de Dados'!$B$3:$B$274,'Banco de Dados'!$K$3:$K$274,"")</f>
        <v>Fe</v>
      </c>
      <c r="B120" s="2">
        <v>26</v>
      </c>
      <c r="C120" s="2">
        <v>6399</v>
      </c>
      <c r="D120" s="2">
        <v>119664</v>
      </c>
      <c r="E120" s="2">
        <v>365</v>
      </c>
      <c r="F120" s="32">
        <f t="shared" si="10"/>
        <v>0.30502072469581493</v>
      </c>
      <c r="G120" s="3">
        <f t="shared" si="9"/>
        <v>81271.554020720272</v>
      </c>
      <c r="H120" s="3">
        <f t="shared" si="9"/>
        <v>247.8950830455517</v>
      </c>
      <c r="J120" s="7"/>
      <c r="K120" s="104" t="s">
        <v>236</v>
      </c>
      <c r="L120" s="108">
        <f>K111</f>
        <v>81271.554020720272</v>
      </c>
      <c r="M120" s="109">
        <f>M111</f>
        <v>247.8950830455517</v>
      </c>
    </row>
    <row r="121" spans="1:14" x14ac:dyDescent="0.25">
      <c r="A121" s="28" t="str">
        <f>_xlfn.XLOOKUP(P!C121,'Banco de Dados'!$B$3:$B$274,'Banco de Dados'!$K$3:$K$274,"")</f>
        <v>Ni</v>
      </c>
      <c r="B121" s="2">
        <v>28</v>
      </c>
      <c r="C121" s="2">
        <v>7472</v>
      </c>
      <c r="D121" s="2">
        <v>802</v>
      </c>
      <c r="E121" s="2">
        <v>229</v>
      </c>
      <c r="F121" s="32">
        <f t="shared" si="10"/>
        <v>28.553615960099751</v>
      </c>
      <c r="G121" s="3">
        <f t="shared" si="9"/>
        <v>544.69001808913004</v>
      </c>
      <c r="H121" s="3">
        <f t="shared" si="9"/>
        <v>155.52869593816806</v>
      </c>
      <c r="J121" s="7"/>
      <c r="K121" s="104" t="s">
        <v>237</v>
      </c>
      <c r="L121" s="105">
        <f>$L$9</f>
        <v>367.5</v>
      </c>
      <c r="M121" s="106">
        <f>$L$10</f>
        <v>4.3</v>
      </c>
    </row>
    <row r="122" spans="1:14" x14ac:dyDescent="0.25">
      <c r="A122" s="28" t="str">
        <f>_xlfn.XLOOKUP(P!C122,'Banco de Dados'!$B$3:$B$274,'Banco de Dados'!$K$3:$K$274,"")</f>
        <v>Zn</v>
      </c>
      <c r="B122" s="2">
        <v>30</v>
      </c>
      <c r="C122" s="2">
        <v>8631</v>
      </c>
      <c r="D122" s="2">
        <v>960</v>
      </c>
      <c r="E122" s="2">
        <v>235</v>
      </c>
      <c r="F122" s="32">
        <f t="shared" si="10"/>
        <v>24.479166666666668</v>
      </c>
      <c r="G122" s="3">
        <f t="shared" si="9"/>
        <v>651.99802664035519</v>
      </c>
      <c r="H122" s="3">
        <f t="shared" si="9"/>
        <v>159.60368360467027</v>
      </c>
      <c r="J122" s="7"/>
      <c r="K122" s="104" t="s">
        <v>238</v>
      </c>
      <c r="L122" s="105">
        <f>$M$11</f>
        <v>17564</v>
      </c>
      <c r="M122" s="106">
        <f>$M$12</f>
        <v>189</v>
      </c>
    </row>
    <row r="123" spans="1:14" x14ac:dyDescent="0.25">
      <c r="A123" s="28" t="str">
        <f>_xlfn.XLOOKUP(P!C123,'Banco de Dados'!$B$3:$B$274,'Banco de Dados'!$K$3:$K$274,"")</f>
        <v>Zr</v>
      </c>
      <c r="B123" s="2">
        <v>40</v>
      </c>
      <c r="C123" s="2">
        <v>15746</v>
      </c>
      <c r="D123" s="2">
        <v>1921</v>
      </c>
      <c r="E123" s="2">
        <v>175</v>
      </c>
      <c r="F123" s="32">
        <f t="shared" si="10"/>
        <v>9.1098386257157724</v>
      </c>
      <c r="G123" s="3">
        <f t="shared" si="9"/>
        <v>1304.6752178917941</v>
      </c>
      <c r="H123" s="3">
        <f t="shared" si="9"/>
        <v>118.85380693964808</v>
      </c>
      <c r="J123" s="7"/>
      <c r="K123" s="69" t="s">
        <v>217</v>
      </c>
      <c r="L123" s="110">
        <f>SQRT(((M120/L120)^2)+((M121/L121)^2)+((M122/L122)^2))</f>
        <v>1.6186451190721887E-2</v>
      </c>
      <c r="M123" s="71" t="str">
        <f>M132</f>
        <v>mg/kg</v>
      </c>
    </row>
    <row r="124" spans="1:14" x14ac:dyDescent="0.25">
      <c r="A124" s="28" t="str">
        <f>_xlfn.XLOOKUP(P!C124,'Banco de Dados'!$B$3:$B$274,'Banco de Dados'!$K$3:$K$274,"")</f>
        <v>Rh</v>
      </c>
      <c r="B124" s="2">
        <v>45</v>
      </c>
      <c r="C124" s="2">
        <v>20167</v>
      </c>
      <c r="D124" s="2">
        <v>1567</v>
      </c>
      <c r="E124" s="2">
        <v>132</v>
      </c>
      <c r="F124" s="32">
        <f t="shared" si="10"/>
        <v>8.4237396298659863</v>
      </c>
      <c r="G124" s="3">
        <f t="shared" si="9"/>
        <v>1064.2509455681632</v>
      </c>
      <c r="H124" s="3">
        <f t="shared" si="9"/>
        <v>89.649728663048833</v>
      </c>
      <c r="J124" s="7"/>
    </row>
    <row r="125" spans="1:14" x14ac:dyDescent="0.25">
      <c r="A125" s="28" t="str">
        <f>_xlfn.XLOOKUP(P!C125,'Banco de Dados'!$B$3:$B$274,'Banco de Dados'!$K$3:$K$274,"")</f>
        <v>Rh</v>
      </c>
      <c r="B125" s="2">
        <v>45</v>
      </c>
      <c r="C125" s="2">
        <v>2696</v>
      </c>
      <c r="D125" s="2">
        <v>16881</v>
      </c>
      <c r="E125" s="2">
        <v>140</v>
      </c>
      <c r="F125" s="32">
        <f t="shared" si="10"/>
        <v>0.82933475505005627</v>
      </c>
      <c r="G125" s="3">
        <f t="shared" si="9"/>
        <v>11464.977799703995</v>
      </c>
      <c r="H125" s="3">
        <f t="shared" si="9"/>
        <v>95.083045551718456</v>
      </c>
      <c r="J125" s="7"/>
    </row>
    <row r="126" spans="1:14" x14ac:dyDescent="0.25">
      <c r="A126" s="28" t="str">
        <f>_xlfn.XLOOKUP(P!C126,'Banco de Dados'!$B$3:$B$274,'Banco de Dados'!$K$3:$K$274,"")</f>
        <v/>
      </c>
      <c r="B126" s="2">
        <v>0</v>
      </c>
      <c r="C126" s="2">
        <v>0</v>
      </c>
      <c r="D126" s="2">
        <v>0</v>
      </c>
      <c r="E126" s="2">
        <v>0</v>
      </c>
      <c r="F126" s="32" t="e">
        <f t="shared" si="10"/>
        <v>#DIV/0!</v>
      </c>
      <c r="G126" s="3">
        <f t="shared" si="9"/>
        <v>0</v>
      </c>
      <c r="H126" s="3">
        <f t="shared" si="9"/>
        <v>0</v>
      </c>
      <c r="J126" s="7"/>
    </row>
    <row r="127" spans="1:14" x14ac:dyDescent="0.25">
      <c r="A127" s="28" t="str">
        <f>_xlfn.XLOOKUP(P!C127,'Banco de Dados'!$B$3:$B$274,'Banco de Dados'!$K$3:$K$274,"")</f>
        <v/>
      </c>
      <c r="B127" s="2">
        <v>0</v>
      </c>
      <c r="C127" s="2">
        <v>0</v>
      </c>
      <c r="D127" s="2">
        <v>0</v>
      </c>
      <c r="E127" s="2">
        <v>0</v>
      </c>
      <c r="F127" s="32" t="e">
        <f t="shared" si="10"/>
        <v>#DIV/0!</v>
      </c>
      <c r="G127" s="3">
        <f t="shared" si="9"/>
        <v>0</v>
      </c>
      <c r="H127" s="3">
        <f t="shared" si="9"/>
        <v>0</v>
      </c>
      <c r="J127" s="7"/>
    </row>
    <row r="128" spans="1:14" x14ac:dyDescent="0.25">
      <c r="A128" s="28" t="str">
        <f>_xlfn.XLOOKUP(P!C128,'Banco de Dados'!$B$3:$B$274,'Banco de Dados'!$K$3:$K$274,"")</f>
        <v/>
      </c>
      <c r="B128" s="2">
        <v>0</v>
      </c>
      <c r="C128" s="2">
        <v>0</v>
      </c>
      <c r="D128" s="2">
        <v>0</v>
      </c>
      <c r="E128" s="2">
        <v>0</v>
      </c>
      <c r="F128" s="32" t="e">
        <f t="shared" si="10"/>
        <v>#DIV/0!</v>
      </c>
      <c r="G128" s="3">
        <f t="shared" si="9"/>
        <v>0</v>
      </c>
      <c r="H128" s="3">
        <f t="shared" si="9"/>
        <v>0</v>
      </c>
      <c r="J128" s="7"/>
    </row>
    <row r="129" spans="1:14" x14ac:dyDescent="0.25">
      <c r="A129" s="28" t="str">
        <f>_xlfn.XLOOKUP(P!C129,'Banco de Dados'!$B$3:$B$274,'Banco de Dados'!$K$3:$K$274,"")</f>
        <v/>
      </c>
      <c r="B129" s="2">
        <v>0</v>
      </c>
      <c r="C129" s="2">
        <v>0</v>
      </c>
      <c r="D129" s="2">
        <v>0</v>
      </c>
      <c r="E129" s="2">
        <v>0</v>
      </c>
      <c r="F129" s="32" t="e">
        <f t="shared" si="10"/>
        <v>#DIV/0!</v>
      </c>
      <c r="G129" s="3">
        <f t="shared" si="9"/>
        <v>0</v>
      </c>
      <c r="H129" s="3">
        <f t="shared" si="9"/>
        <v>0</v>
      </c>
      <c r="J129" s="7"/>
    </row>
    <row r="130" spans="1:14" x14ac:dyDescent="0.25">
      <c r="A130" s="28" t="str">
        <f>_xlfn.XLOOKUP(P!C130,'Banco de Dados'!$B$3:$B$274,'Banco de Dados'!$K$3:$K$274,"")</f>
        <v/>
      </c>
      <c r="B130" s="2">
        <v>0</v>
      </c>
      <c r="C130" s="2">
        <v>0</v>
      </c>
      <c r="D130" s="2">
        <v>0</v>
      </c>
      <c r="E130" s="17">
        <v>0</v>
      </c>
      <c r="F130" s="32" t="e">
        <f t="shared" si="10"/>
        <v>#DIV/0!</v>
      </c>
      <c r="G130" s="3">
        <f t="shared" si="9"/>
        <v>0</v>
      </c>
      <c r="H130" s="3">
        <f t="shared" si="9"/>
        <v>0</v>
      </c>
      <c r="J130" s="7"/>
    </row>
    <row r="131" spans="1:14" ht="15.75" x14ac:dyDescent="0.25">
      <c r="A131" s="28" t="str">
        <f>_xlfn.XLOOKUP(P!C131,'Banco de Dados'!$B$3:$B$274,'Banco de Dados'!$K$3:$K$274,"")</f>
        <v/>
      </c>
      <c r="B131" s="2">
        <v>0</v>
      </c>
      <c r="C131" s="2">
        <v>0</v>
      </c>
      <c r="D131" s="2">
        <v>0</v>
      </c>
      <c r="E131" s="2">
        <v>0</v>
      </c>
      <c r="F131" s="32" t="e">
        <f t="shared" si="10"/>
        <v>#DIV/0!</v>
      </c>
      <c r="G131" s="3">
        <f t="shared" si="9"/>
        <v>0</v>
      </c>
      <c r="H131" s="3">
        <f t="shared" si="9"/>
        <v>0</v>
      </c>
      <c r="J131" s="7"/>
      <c r="K131" s="101" t="s">
        <v>216</v>
      </c>
      <c r="L131" s="102" t="str">
        <f>K109</f>
        <v>ae</v>
      </c>
      <c r="M131" s="103" t="str">
        <f>M109</f>
        <v>Ferro</v>
      </c>
    </row>
    <row r="132" spans="1:14" x14ac:dyDescent="0.25">
      <c r="A132" s="28" t="str">
        <f>_xlfn.XLOOKUP(P!C132,'Banco de Dados'!$B$3:$B$274,'Banco de Dados'!$K$3:$K$274,"")</f>
        <v/>
      </c>
      <c r="B132" s="2">
        <v>0</v>
      </c>
      <c r="C132" s="2">
        <v>0</v>
      </c>
      <c r="D132" s="2">
        <v>0</v>
      </c>
      <c r="E132" s="2">
        <v>0</v>
      </c>
      <c r="F132" s="32" t="e">
        <f t="shared" si="10"/>
        <v>#DIV/0!</v>
      </c>
      <c r="G132" s="3">
        <f t="shared" si="9"/>
        <v>0</v>
      </c>
      <c r="H132" s="3">
        <f t="shared" si="9"/>
        <v>0</v>
      </c>
      <c r="J132" s="7"/>
      <c r="K132" s="68" t="s">
        <v>68</v>
      </c>
      <c r="L132" s="29">
        <f>(K115*M117)/M115</f>
        <v>1700.483722535567</v>
      </c>
      <c r="M132" s="66" t="str">
        <f>$M$9</f>
        <v>mg/kg</v>
      </c>
    </row>
    <row r="133" spans="1:14" x14ac:dyDescent="0.25">
      <c r="A133" s="28" t="str">
        <f>_xlfn.XLOOKUP(P!C133,'Banco de Dados'!$B$3:$B$274,'Banco de Dados'!$K$3:$K$274,"")</f>
        <v/>
      </c>
      <c r="B133" s="2">
        <v>0</v>
      </c>
      <c r="C133" s="2">
        <v>0</v>
      </c>
      <c r="D133" s="2">
        <v>0</v>
      </c>
      <c r="E133" s="2">
        <v>0</v>
      </c>
      <c r="F133" s="32" t="e">
        <f t="shared" si="10"/>
        <v>#DIV/0!</v>
      </c>
      <c r="G133" s="3">
        <f t="shared" si="9"/>
        <v>0</v>
      </c>
      <c r="H133" s="3">
        <f t="shared" si="9"/>
        <v>0</v>
      </c>
      <c r="J133" s="7"/>
      <c r="K133" s="111" t="s">
        <v>246</v>
      </c>
      <c r="L133" s="126">
        <f>SQRT(((M120/L120)^2)+((M121/L121)^2)+((M122/L122)^2))</f>
        <v>1.6186451190721887E-2</v>
      </c>
      <c r="M133" s="66"/>
    </row>
    <row r="134" spans="1:14" x14ac:dyDescent="0.25">
      <c r="A134" s="28" t="str">
        <f>_xlfn.XLOOKUP(P!C134,'Banco de Dados'!$B$3:$B$274,'Banco de Dados'!$K$3:$K$274,"")</f>
        <v/>
      </c>
      <c r="B134" s="2">
        <v>0</v>
      </c>
      <c r="C134" s="2">
        <v>0</v>
      </c>
      <c r="D134" s="2">
        <v>0</v>
      </c>
      <c r="E134" s="2">
        <v>0</v>
      </c>
      <c r="F134" s="32" t="e">
        <f t="shared" si="10"/>
        <v>#DIV/0!</v>
      </c>
      <c r="G134" s="3">
        <f t="shared" si="9"/>
        <v>0</v>
      </c>
      <c r="H134" s="3">
        <f t="shared" si="9"/>
        <v>0</v>
      </c>
      <c r="J134" s="7"/>
      <c r="K134" s="69" t="s">
        <v>247</v>
      </c>
      <c r="L134" s="127">
        <f>L133*L132</f>
        <v>27.524796775439015</v>
      </c>
      <c r="M134" s="71" t="str">
        <f>$M$9</f>
        <v>mg/kg</v>
      </c>
    </row>
    <row r="135" spans="1:14" x14ac:dyDescent="0.25">
      <c r="A135" s="28" t="str">
        <f>_xlfn.XLOOKUP(P!C135,'Banco de Dados'!$B$3:$B$274,'Banco de Dados'!$K$3:$K$274,"")</f>
        <v/>
      </c>
      <c r="B135" s="2">
        <v>0</v>
      </c>
      <c r="C135" s="2">
        <v>0</v>
      </c>
      <c r="D135" s="2">
        <v>0</v>
      </c>
      <c r="E135" s="2">
        <v>0</v>
      </c>
      <c r="F135" s="32" t="e">
        <f t="shared" si="10"/>
        <v>#DIV/0!</v>
      </c>
      <c r="G135" s="3">
        <f t="shared" si="9"/>
        <v>0</v>
      </c>
      <c r="H135" s="3">
        <f t="shared" si="9"/>
        <v>0</v>
      </c>
      <c r="J135" s="7"/>
      <c r="K135" s="123"/>
      <c r="L135" s="124"/>
    </row>
    <row r="136" spans="1:14" x14ac:dyDescent="0.25">
      <c r="A136" s="28" t="str">
        <f>_xlfn.XLOOKUP(P!C136,'Banco de Dados'!$B$3:$B$274,'Banco de Dados'!$K$3:$K$274,"")</f>
        <v/>
      </c>
      <c r="B136" s="2">
        <v>0</v>
      </c>
      <c r="C136" s="2">
        <v>0</v>
      </c>
      <c r="D136" s="2">
        <v>0</v>
      </c>
      <c r="E136" s="2">
        <v>0</v>
      </c>
      <c r="F136" s="32" t="e">
        <f t="shared" si="10"/>
        <v>#DIV/0!</v>
      </c>
      <c r="G136" s="3">
        <f t="shared" si="9"/>
        <v>0</v>
      </c>
      <c r="H136" s="3">
        <f t="shared" si="9"/>
        <v>0</v>
      </c>
      <c r="J136" s="7"/>
    </row>
    <row r="137" spans="1:14" x14ac:dyDescent="0.25">
      <c r="A137" s="28" t="str">
        <f>_xlfn.XLOOKUP(P!C137,'Banco de Dados'!$B$3:$B$274,'Banco de Dados'!$K$3:$K$274,"")</f>
        <v/>
      </c>
      <c r="B137" s="2">
        <v>0</v>
      </c>
      <c r="C137" s="2">
        <v>0</v>
      </c>
      <c r="D137" s="2">
        <v>0</v>
      </c>
      <c r="E137" s="2">
        <v>0</v>
      </c>
      <c r="F137" s="32" t="e">
        <f t="shared" si="10"/>
        <v>#DIV/0!</v>
      </c>
      <c r="G137" s="3">
        <f t="shared" si="9"/>
        <v>0</v>
      </c>
      <c r="H137" s="3">
        <f t="shared" si="9"/>
        <v>0</v>
      </c>
      <c r="J137" s="7"/>
    </row>
    <row r="138" spans="1:14" x14ac:dyDescent="0.25">
      <c r="A138" s="28" t="str">
        <f>_xlfn.XLOOKUP(P!C138,'Banco de Dados'!$B$3:$B$274,'Banco de Dados'!$K$3:$K$274,"")</f>
        <v/>
      </c>
      <c r="B138" s="2">
        <v>0</v>
      </c>
      <c r="C138" s="2">
        <v>0</v>
      </c>
      <c r="D138" s="2">
        <v>0</v>
      </c>
      <c r="E138" s="2">
        <v>0</v>
      </c>
      <c r="F138" s="32" t="e">
        <f t="shared" si="10"/>
        <v>#DIV/0!</v>
      </c>
      <c r="G138" s="3">
        <f t="shared" ref="G138:H140" si="11">$E$108*D138</f>
        <v>0</v>
      </c>
      <c r="H138" s="3">
        <f t="shared" si="11"/>
        <v>0</v>
      </c>
      <c r="J138" s="7"/>
    </row>
    <row r="139" spans="1:14" x14ac:dyDescent="0.25">
      <c r="A139" s="28" t="str">
        <f>_xlfn.XLOOKUP(P!C139,'Banco de Dados'!$B$3:$B$274,'Banco de Dados'!$K$3:$K$274,"")</f>
        <v/>
      </c>
      <c r="B139" s="2">
        <v>0</v>
      </c>
      <c r="C139" s="2">
        <v>0</v>
      </c>
      <c r="D139" s="2">
        <v>0</v>
      </c>
      <c r="E139" s="2">
        <v>0</v>
      </c>
      <c r="F139" s="32" t="e">
        <f t="shared" si="10"/>
        <v>#DIV/0!</v>
      </c>
      <c r="G139" s="3">
        <f t="shared" si="11"/>
        <v>0</v>
      </c>
      <c r="H139" s="3">
        <f t="shared" si="11"/>
        <v>0</v>
      </c>
      <c r="J139" s="7"/>
    </row>
    <row r="140" spans="1:14" x14ac:dyDescent="0.25">
      <c r="A140" s="28" t="str">
        <f>_xlfn.XLOOKUP(P!C140,'Banco de Dados'!$B$3:$B$274,'Banco de Dados'!$K$3:$K$274,"")</f>
        <v/>
      </c>
      <c r="B140" s="2">
        <v>0</v>
      </c>
      <c r="C140" s="2">
        <v>0</v>
      </c>
      <c r="D140" s="2">
        <v>0</v>
      </c>
      <c r="E140" s="2">
        <v>0</v>
      </c>
      <c r="F140" s="32" t="e">
        <f t="shared" si="10"/>
        <v>#DIV/0!</v>
      </c>
      <c r="G140" s="3">
        <f t="shared" si="11"/>
        <v>0</v>
      </c>
      <c r="H140" s="3">
        <f t="shared" si="11"/>
        <v>0</v>
      </c>
      <c r="J140" s="7"/>
    </row>
    <row r="141" spans="1:14" x14ac:dyDescent="0.25">
      <c r="A141" s="21"/>
      <c r="B141" s="21"/>
      <c r="C141" s="21"/>
      <c r="D141" s="21"/>
      <c r="E141" s="21"/>
      <c r="F141" s="77"/>
      <c r="G141" s="22"/>
      <c r="H141" s="22"/>
      <c r="J141" s="21"/>
      <c r="K141" s="21"/>
      <c r="L141" s="21"/>
      <c r="M141" s="21"/>
      <c r="N141" s="21"/>
    </row>
    <row r="142" spans="1:14" ht="15.75" x14ac:dyDescent="0.25">
      <c r="A142" s="36" t="str">
        <f>'Nome das Amostras'!A8</f>
        <v>af</v>
      </c>
      <c r="B142" s="164" t="str">
        <f>VLOOKUP(A142,'Nome das Amostras'!$A$3:$D$28,2,FALSE)</f>
        <v>R5</v>
      </c>
      <c r="C142" s="164"/>
      <c r="D142" s="51" t="s">
        <v>65</v>
      </c>
      <c r="E142" s="52">
        <f>'Banco de Dados'!$O$13/'Banco de Dados'!AQ13</f>
        <v>0.74334053275737944</v>
      </c>
      <c r="F142" s="74"/>
      <c r="G142" s="3"/>
      <c r="H142" s="3"/>
      <c r="J142" s="7"/>
    </row>
    <row r="143" spans="1:14" ht="15.75" x14ac:dyDescent="0.25">
      <c r="A143" s="107" t="s">
        <v>1</v>
      </c>
      <c r="B143" s="107" t="s">
        <v>0</v>
      </c>
      <c r="C143" s="107" t="s">
        <v>212</v>
      </c>
      <c r="D143" s="107" t="s">
        <v>209</v>
      </c>
      <c r="E143" s="107" t="s">
        <v>213</v>
      </c>
      <c r="F143" s="76" t="s">
        <v>219</v>
      </c>
      <c r="G143" s="54" t="s">
        <v>140</v>
      </c>
      <c r="H143" s="54" t="s">
        <v>66</v>
      </c>
      <c r="J143" s="7"/>
      <c r="K143" s="72" t="str">
        <f>A142</f>
        <v>af</v>
      </c>
      <c r="L143" s="55" t="s">
        <v>215</v>
      </c>
      <c r="M143" s="41" t="str">
        <f>$A$1</f>
        <v>Ferro</v>
      </c>
      <c r="N143" s="3"/>
    </row>
    <row r="144" spans="1:14" x14ac:dyDescent="0.25">
      <c r="A144" s="28" t="str">
        <f>_xlfn.XLOOKUP(P!C144,'Banco de Dados'!$B$3:$B$274,'Banco de Dados'!$K$3:$K$274,"")</f>
        <v>Si</v>
      </c>
      <c r="B144" s="2" cm="1">
        <f t="array" ref="B144:E174">Dados!AM5:AP35</f>
        <v>14</v>
      </c>
      <c r="C144" s="2">
        <v>1740</v>
      </c>
      <c r="D144" s="2">
        <v>6800</v>
      </c>
      <c r="E144" s="2">
        <v>107</v>
      </c>
      <c r="F144" s="32">
        <f>(E144*100)/D144</f>
        <v>1.5735294117647058</v>
      </c>
      <c r="G144" s="3">
        <f t="shared" ref="G144:H171" si="12">D144*$E$142</f>
        <v>5054.71562275018</v>
      </c>
      <c r="H144" s="3">
        <f t="shared" si="12"/>
        <v>79.537437005039607</v>
      </c>
      <c r="J144" s="7"/>
      <c r="K144" s="5" t="s">
        <v>210</v>
      </c>
      <c r="L144" s="5"/>
      <c r="M144" s="5" t="s">
        <v>211</v>
      </c>
    </row>
    <row r="145" spans="1:14" x14ac:dyDescent="0.25">
      <c r="A145" s="28" t="str">
        <f>_xlfn.XLOOKUP(P!C145,'Banco de Dados'!$B$3:$B$274,'Banco de Dados'!$K$3:$K$274,"")</f>
        <v>P</v>
      </c>
      <c r="B145" s="2">
        <v>15</v>
      </c>
      <c r="C145" s="2">
        <v>2013</v>
      </c>
      <c r="D145" s="2">
        <v>602</v>
      </c>
      <c r="E145" s="2">
        <v>74</v>
      </c>
      <c r="F145" s="32">
        <f t="shared" ref="F145:F174" si="13">(E145*100)/D145</f>
        <v>12.29235880398671</v>
      </c>
      <c r="G145" s="3">
        <f t="shared" si="12"/>
        <v>447.49100071994241</v>
      </c>
      <c r="H145" s="3">
        <f t="shared" si="12"/>
        <v>55.007199424046078</v>
      </c>
      <c r="J145" s="7"/>
      <c r="K145" s="6">
        <f>_xlfn.XLOOKUP($B$4,A144:A171,G144:G171,"")</f>
        <v>160030.06659467242</v>
      </c>
      <c r="L145" s="6"/>
      <c r="M145" s="6">
        <f>_xlfn.XLOOKUP($B$4,A144:A171,H144:H171,"")</f>
        <v>347.14002879769617</v>
      </c>
    </row>
    <row r="146" spans="1:14" x14ac:dyDescent="0.25">
      <c r="A146" s="28" t="str">
        <f>_xlfn.XLOOKUP(P!C146,'Banco de Dados'!$B$3:$B$274,'Banco de Dados'!$K$3:$K$274,"")</f>
        <v>S</v>
      </c>
      <c r="B146" s="2">
        <v>16</v>
      </c>
      <c r="C146" s="2">
        <v>2307</v>
      </c>
      <c r="D146" s="2">
        <v>4373</v>
      </c>
      <c r="E146" s="2">
        <v>106</v>
      </c>
      <c r="F146" s="32">
        <f t="shared" si="13"/>
        <v>2.4239652412531445</v>
      </c>
      <c r="G146" s="3">
        <f t="shared" si="12"/>
        <v>3250.6281497480204</v>
      </c>
      <c r="H146" s="3">
        <f t="shared" si="12"/>
        <v>78.79409647228222</v>
      </c>
      <c r="J146" s="7"/>
    </row>
    <row r="147" spans="1:14" ht="15.75" x14ac:dyDescent="0.25">
      <c r="A147" s="28" t="str">
        <f>_xlfn.XLOOKUP(P!C147,'Banco de Dados'!$B$3:$B$274,'Banco de Dados'!$K$3:$K$274,"")</f>
        <v>Cl</v>
      </c>
      <c r="B147" s="2">
        <v>17</v>
      </c>
      <c r="C147" s="2">
        <v>2622</v>
      </c>
      <c r="D147" s="2">
        <v>8287</v>
      </c>
      <c r="E147" s="2">
        <v>161</v>
      </c>
      <c r="F147" s="32">
        <f t="shared" si="13"/>
        <v>1.942801979003258</v>
      </c>
      <c r="G147" s="3">
        <f t="shared" si="12"/>
        <v>6160.0629949604036</v>
      </c>
      <c r="H147" s="3">
        <f t="shared" si="12"/>
        <v>119.67782577393808</v>
      </c>
      <c r="K147" s="165" t="s">
        <v>67</v>
      </c>
      <c r="L147" s="166"/>
      <c r="M147" s="167"/>
      <c r="N147"/>
    </row>
    <row r="148" spans="1:14" x14ac:dyDescent="0.25">
      <c r="A148" s="28" t="str">
        <f>_xlfn.XLOOKUP(P!C148,'Banco de Dados'!$B$3:$B$274,'Banco de Dados'!$K$3:$K$274,"")</f>
        <v>Ar</v>
      </c>
      <c r="B148" s="2">
        <v>18</v>
      </c>
      <c r="C148" s="2">
        <v>2957</v>
      </c>
      <c r="D148" s="2">
        <v>5556</v>
      </c>
      <c r="E148" s="2">
        <v>193</v>
      </c>
      <c r="F148" s="32">
        <f t="shared" si="13"/>
        <v>3.4737221022318217</v>
      </c>
      <c r="G148" s="3">
        <f t="shared" si="12"/>
        <v>4130</v>
      </c>
      <c r="H148" s="3">
        <f t="shared" si="12"/>
        <v>143.46472282217422</v>
      </c>
      <c r="J148" s="7"/>
      <c r="K148" s="104" t="s">
        <v>240</v>
      </c>
      <c r="L148" s="39"/>
      <c r="M148" s="106" t="s">
        <v>209</v>
      </c>
    </row>
    <row r="149" spans="1:14" x14ac:dyDescent="0.25">
      <c r="A149" s="28" t="str">
        <f>_xlfn.XLOOKUP(P!C149,'Banco de Dados'!$B$3:$B$274,'Banco de Dados'!$K$3:$K$274,"")</f>
        <v>K</v>
      </c>
      <c r="B149" s="2">
        <v>19</v>
      </c>
      <c r="C149" s="2">
        <v>3313</v>
      </c>
      <c r="D149" s="2">
        <v>63702</v>
      </c>
      <c r="E149" s="2">
        <v>282</v>
      </c>
      <c r="F149" s="32">
        <f t="shared" si="13"/>
        <v>0.44268625788829236</v>
      </c>
      <c r="G149" s="3">
        <f t="shared" si="12"/>
        <v>47352.278617710588</v>
      </c>
      <c r="H149" s="3">
        <f t="shared" si="12"/>
        <v>209.62203023758099</v>
      </c>
      <c r="J149" s="58" t="s">
        <v>38</v>
      </c>
      <c r="K149" s="59">
        <f>$L$9</f>
        <v>367.5</v>
      </c>
      <c r="L149" s="60"/>
      <c r="M149" s="61">
        <f>$M$11</f>
        <v>17564</v>
      </c>
      <c r="N149" s="60"/>
    </row>
    <row r="150" spans="1:14" x14ac:dyDescent="0.25">
      <c r="A150" s="28" t="str">
        <f>_xlfn.XLOOKUP(P!C150,'Banco de Dados'!$B$3:$B$274,'Banco de Dados'!$K$3:$K$274,"")</f>
        <v>Ca</v>
      </c>
      <c r="B150" s="2">
        <v>20</v>
      </c>
      <c r="C150" s="2">
        <v>3691</v>
      </c>
      <c r="D150" s="2">
        <v>20379</v>
      </c>
      <c r="E150" s="2">
        <v>188</v>
      </c>
      <c r="F150" s="32">
        <f t="shared" si="13"/>
        <v>0.92251827862014824</v>
      </c>
      <c r="G150" s="3">
        <f t="shared" si="12"/>
        <v>15148.536717062636</v>
      </c>
      <c r="H150" s="3">
        <f t="shared" si="12"/>
        <v>139.74802015838733</v>
      </c>
      <c r="J150" s="2"/>
      <c r="K150" s="18"/>
      <c r="L150" s="2" t="s">
        <v>70</v>
      </c>
      <c r="M150" s="19"/>
    </row>
    <row r="151" spans="1:14" x14ac:dyDescent="0.25">
      <c r="A151" s="28" t="str">
        <f>_xlfn.XLOOKUP(P!C151,'Banco de Dados'!$B$3:$B$274,'Banco de Dados'!$K$3:$K$274,"")</f>
        <v>Ti</v>
      </c>
      <c r="B151" s="2">
        <v>22</v>
      </c>
      <c r="C151" s="2">
        <v>4509</v>
      </c>
      <c r="D151" s="2">
        <v>13100</v>
      </c>
      <c r="E151" s="2">
        <v>160</v>
      </c>
      <c r="F151" s="32">
        <f t="shared" si="13"/>
        <v>1.2213740458015268</v>
      </c>
      <c r="G151" s="3">
        <f t="shared" si="12"/>
        <v>9737.760979121671</v>
      </c>
      <c r="H151" s="3">
        <f t="shared" si="12"/>
        <v>118.93448524118071</v>
      </c>
      <c r="J151" s="58" t="s">
        <v>69</v>
      </c>
      <c r="K151" s="62" t="s">
        <v>71</v>
      </c>
      <c r="L151" s="63"/>
      <c r="M151" s="64">
        <f>K145</f>
        <v>160030.06659467242</v>
      </c>
      <c r="N151" s="60"/>
    </row>
    <row r="152" spans="1:14" x14ac:dyDescent="0.25">
      <c r="A152" s="28" t="str">
        <f>_xlfn.XLOOKUP(P!C152,'Banco de Dados'!$B$3:$B$274,'Banco de Dados'!$K$3:$K$274,"")</f>
        <v>Cr</v>
      </c>
      <c r="B152" s="2">
        <v>24</v>
      </c>
      <c r="C152" s="2">
        <v>5412</v>
      </c>
      <c r="D152" s="2">
        <v>4120</v>
      </c>
      <c r="E152" s="2">
        <v>142</v>
      </c>
      <c r="F152" s="32">
        <f t="shared" si="13"/>
        <v>3.4466019417475726</v>
      </c>
      <c r="G152" s="3">
        <f t="shared" si="12"/>
        <v>3062.5629949604031</v>
      </c>
      <c r="H152" s="3">
        <f t="shared" si="12"/>
        <v>105.55435565154788</v>
      </c>
      <c r="J152" s="7"/>
    </row>
    <row r="153" spans="1:14" ht="15.75" x14ac:dyDescent="0.25">
      <c r="A153" s="28" t="str">
        <f>_xlfn.XLOOKUP(P!C153,'Banco de Dados'!$B$3:$B$274,'Banco de Dados'!$K$3:$K$274,"")</f>
        <v>Mn</v>
      </c>
      <c r="B153" s="2">
        <v>25</v>
      </c>
      <c r="C153" s="2">
        <v>5895</v>
      </c>
      <c r="D153" s="2">
        <v>4802</v>
      </c>
      <c r="E153" s="2">
        <v>157</v>
      </c>
      <c r="F153" s="32">
        <f t="shared" si="13"/>
        <v>3.2694710537276137</v>
      </c>
      <c r="G153" s="3">
        <f t="shared" si="12"/>
        <v>3569.5212383009361</v>
      </c>
      <c r="H153" s="3">
        <f t="shared" si="12"/>
        <v>116.70446364290856</v>
      </c>
      <c r="J153" s="7"/>
      <c r="K153" s="165" t="s">
        <v>218</v>
      </c>
      <c r="L153" s="166"/>
      <c r="M153" s="167"/>
    </row>
    <row r="154" spans="1:14" x14ac:dyDescent="0.25">
      <c r="A154" s="28" t="str">
        <f>_xlfn.XLOOKUP(P!C154,'Banco de Dados'!$B$3:$B$274,'Banco de Dados'!$K$3:$K$274,"")</f>
        <v>Fe</v>
      </c>
      <c r="B154" s="2">
        <v>26</v>
      </c>
      <c r="C154" s="2">
        <v>6399</v>
      </c>
      <c r="D154" s="2">
        <v>215285</v>
      </c>
      <c r="E154" s="2">
        <v>467</v>
      </c>
      <c r="F154" s="32">
        <f t="shared" si="13"/>
        <v>0.21692175488306198</v>
      </c>
      <c r="G154" s="3">
        <f t="shared" si="12"/>
        <v>160030.06659467242</v>
      </c>
      <c r="H154" s="3">
        <f t="shared" si="12"/>
        <v>347.14002879769617</v>
      </c>
      <c r="J154" s="7"/>
      <c r="K154" s="104" t="s">
        <v>236</v>
      </c>
      <c r="L154" s="108">
        <f>K145</f>
        <v>160030.06659467242</v>
      </c>
      <c r="M154" s="109">
        <f>M145</f>
        <v>347.14002879769617</v>
      </c>
    </row>
    <row r="155" spans="1:14" x14ac:dyDescent="0.25">
      <c r="A155" s="28" t="str">
        <f>_xlfn.XLOOKUP(P!C155,'Banco de Dados'!$B$3:$B$274,'Banco de Dados'!$K$3:$K$274,"")</f>
        <v>Ni</v>
      </c>
      <c r="B155" s="2">
        <v>28</v>
      </c>
      <c r="C155" s="2">
        <v>7472</v>
      </c>
      <c r="D155" s="2">
        <v>1739</v>
      </c>
      <c r="E155" s="2">
        <v>225</v>
      </c>
      <c r="F155" s="32">
        <f t="shared" si="13"/>
        <v>12.938470385278896</v>
      </c>
      <c r="G155" s="3">
        <f t="shared" si="12"/>
        <v>1292.6691864650829</v>
      </c>
      <c r="H155" s="3">
        <f t="shared" si="12"/>
        <v>167.25161987041037</v>
      </c>
      <c r="J155" s="7"/>
      <c r="K155" s="104" t="s">
        <v>237</v>
      </c>
      <c r="L155" s="105">
        <f>$L$9</f>
        <v>367.5</v>
      </c>
      <c r="M155" s="106">
        <f>$L$10</f>
        <v>4.3</v>
      </c>
    </row>
    <row r="156" spans="1:14" x14ac:dyDescent="0.25">
      <c r="A156" s="28" t="str">
        <f>_xlfn.XLOOKUP(P!C156,'Banco de Dados'!$B$3:$B$274,'Banco de Dados'!$K$3:$K$274,"")</f>
        <v>Zn</v>
      </c>
      <c r="B156" s="2">
        <v>30</v>
      </c>
      <c r="C156" s="2">
        <v>8631</v>
      </c>
      <c r="D156" s="2">
        <v>867</v>
      </c>
      <c r="E156" s="2">
        <v>225</v>
      </c>
      <c r="F156" s="32">
        <f t="shared" si="13"/>
        <v>25.951557093425606</v>
      </c>
      <c r="G156" s="3">
        <f t="shared" si="12"/>
        <v>644.47624190064801</v>
      </c>
      <c r="H156" s="3">
        <f t="shared" si="12"/>
        <v>167.25161987041037</v>
      </c>
      <c r="J156" s="7"/>
      <c r="K156" s="104" t="s">
        <v>238</v>
      </c>
      <c r="L156" s="105">
        <f>$M$11</f>
        <v>17564</v>
      </c>
      <c r="M156" s="106">
        <f>$M$12</f>
        <v>189</v>
      </c>
    </row>
    <row r="157" spans="1:14" x14ac:dyDescent="0.25">
      <c r="A157" s="28" t="str">
        <f>_xlfn.XLOOKUP(P!C157,'Banco de Dados'!$B$3:$B$274,'Banco de Dados'!$K$3:$K$274,"")</f>
        <v>Rh</v>
      </c>
      <c r="B157" s="2">
        <v>45</v>
      </c>
      <c r="C157" s="2">
        <v>20167</v>
      </c>
      <c r="D157" s="2">
        <v>1533</v>
      </c>
      <c r="E157" s="2">
        <v>126</v>
      </c>
      <c r="F157" s="32">
        <f t="shared" si="13"/>
        <v>8.2191780821917817</v>
      </c>
      <c r="G157" s="3">
        <f t="shared" si="12"/>
        <v>1139.5410367170628</v>
      </c>
      <c r="H157" s="3">
        <f t="shared" si="12"/>
        <v>93.660907127429809</v>
      </c>
      <c r="J157" s="7"/>
      <c r="K157" s="69" t="s">
        <v>217</v>
      </c>
      <c r="L157" s="110">
        <f>SQRT(((M154/L154)^2)+((M155/L155)^2)+((M156/L156)^2))</f>
        <v>1.6043782056434842E-2</v>
      </c>
      <c r="M157" s="71" t="str">
        <f>M166</f>
        <v>mg/kg</v>
      </c>
    </row>
    <row r="158" spans="1:14" x14ac:dyDescent="0.25">
      <c r="A158" s="28" t="str">
        <f>_xlfn.XLOOKUP(P!C158,'Banco de Dados'!$B$3:$B$274,'Banco de Dados'!$K$3:$K$274,"")</f>
        <v>Rh</v>
      </c>
      <c r="B158" s="2">
        <v>45</v>
      </c>
      <c r="C158" s="2">
        <v>2696</v>
      </c>
      <c r="D158" s="2">
        <v>16888</v>
      </c>
      <c r="E158" s="2">
        <v>146</v>
      </c>
      <c r="F158" s="32">
        <f t="shared" si="13"/>
        <v>0.86451918522027471</v>
      </c>
      <c r="G158" s="3">
        <f t="shared" si="12"/>
        <v>12553.534917206624</v>
      </c>
      <c r="H158" s="3">
        <f t="shared" si="12"/>
        <v>108.5277177825774</v>
      </c>
      <c r="J158" s="7"/>
    </row>
    <row r="159" spans="1:14" x14ac:dyDescent="0.25">
      <c r="A159" s="28" t="str">
        <f>_xlfn.XLOOKUP(P!C159,'Banco de Dados'!$B$3:$B$274,'Banco de Dados'!$K$3:$K$274,"")</f>
        <v/>
      </c>
      <c r="B159" s="2">
        <v>0</v>
      </c>
      <c r="C159" s="2">
        <v>0</v>
      </c>
      <c r="D159" s="2">
        <v>0</v>
      </c>
      <c r="E159" s="2">
        <v>0</v>
      </c>
      <c r="F159" s="32" t="e">
        <f t="shared" si="13"/>
        <v>#DIV/0!</v>
      </c>
      <c r="G159" s="3">
        <f t="shared" si="12"/>
        <v>0</v>
      </c>
      <c r="H159" s="3">
        <f t="shared" si="12"/>
        <v>0</v>
      </c>
      <c r="J159" s="7"/>
    </row>
    <row r="160" spans="1:14" x14ac:dyDescent="0.25">
      <c r="A160" s="28" t="str">
        <f>_xlfn.XLOOKUP(P!C160,'Banco de Dados'!$B$3:$B$274,'Banco de Dados'!$K$3:$K$274,"")</f>
        <v/>
      </c>
      <c r="B160" s="2">
        <v>0</v>
      </c>
      <c r="C160" s="2">
        <v>0</v>
      </c>
      <c r="D160" s="2">
        <v>0</v>
      </c>
      <c r="E160" s="2">
        <v>0</v>
      </c>
      <c r="F160" s="32" t="e">
        <f t="shared" si="13"/>
        <v>#DIV/0!</v>
      </c>
      <c r="G160" s="3">
        <f t="shared" si="12"/>
        <v>0</v>
      </c>
      <c r="H160" s="3">
        <f t="shared" si="12"/>
        <v>0</v>
      </c>
      <c r="J160" s="7"/>
    </row>
    <row r="161" spans="1:14" x14ac:dyDescent="0.25">
      <c r="A161" s="28" t="str">
        <f>_xlfn.XLOOKUP(P!C161,'Banco de Dados'!$B$3:$B$274,'Banco de Dados'!$K$3:$K$274,"")</f>
        <v/>
      </c>
      <c r="B161" s="2">
        <v>0</v>
      </c>
      <c r="C161" s="2">
        <v>0</v>
      </c>
      <c r="D161" s="2">
        <v>0</v>
      </c>
      <c r="E161" s="2">
        <v>0</v>
      </c>
      <c r="F161" s="32" t="e">
        <f t="shared" si="13"/>
        <v>#DIV/0!</v>
      </c>
      <c r="G161" s="3">
        <f t="shared" si="12"/>
        <v>0</v>
      </c>
      <c r="H161" s="3">
        <f t="shared" si="12"/>
        <v>0</v>
      </c>
      <c r="J161" s="7"/>
    </row>
    <row r="162" spans="1:14" x14ac:dyDescent="0.25">
      <c r="A162" s="28" t="str">
        <f>_xlfn.XLOOKUP(P!C162,'Banco de Dados'!$B$3:$B$274,'Banco de Dados'!$K$3:$K$274,"")</f>
        <v/>
      </c>
      <c r="B162" s="2">
        <v>0</v>
      </c>
      <c r="C162" s="2">
        <v>0</v>
      </c>
      <c r="D162" s="2">
        <v>0</v>
      </c>
      <c r="E162" s="2">
        <v>0</v>
      </c>
      <c r="F162" s="32" t="e">
        <f t="shared" si="13"/>
        <v>#DIV/0!</v>
      </c>
      <c r="G162" s="3">
        <f t="shared" si="12"/>
        <v>0</v>
      </c>
      <c r="H162" s="3">
        <f t="shared" si="12"/>
        <v>0</v>
      </c>
      <c r="J162" s="7"/>
    </row>
    <row r="163" spans="1:14" x14ac:dyDescent="0.25">
      <c r="A163" s="28" t="str">
        <f>_xlfn.XLOOKUP(P!C163,'Banco de Dados'!$B$3:$B$274,'Banco de Dados'!$K$3:$K$274,"")</f>
        <v/>
      </c>
      <c r="B163" s="2">
        <v>0</v>
      </c>
      <c r="C163" s="2">
        <v>0</v>
      </c>
      <c r="D163" s="2">
        <v>0</v>
      </c>
      <c r="E163" s="2">
        <v>0</v>
      </c>
      <c r="F163" s="32" t="e">
        <f t="shared" si="13"/>
        <v>#DIV/0!</v>
      </c>
      <c r="G163" s="3">
        <f t="shared" si="12"/>
        <v>0</v>
      </c>
      <c r="H163" s="3">
        <f t="shared" si="12"/>
        <v>0</v>
      </c>
      <c r="J163" s="7"/>
    </row>
    <row r="164" spans="1:14" x14ac:dyDescent="0.25">
      <c r="A164" s="28" t="str">
        <f>_xlfn.XLOOKUP(P!C164,'Banco de Dados'!$B$3:$B$274,'Banco de Dados'!$K$3:$K$274,"")</f>
        <v/>
      </c>
      <c r="B164" s="2">
        <v>0</v>
      </c>
      <c r="C164" s="2">
        <v>0</v>
      </c>
      <c r="D164" s="2">
        <v>0</v>
      </c>
      <c r="E164" s="17">
        <v>0</v>
      </c>
      <c r="F164" s="32" t="e">
        <f t="shared" si="13"/>
        <v>#DIV/0!</v>
      </c>
      <c r="G164" s="3">
        <f t="shared" si="12"/>
        <v>0</v>
      </c>
      <c r="H164" s="3">
        <f t="shared" si="12"/>
        <v>0</v>
      </c>
      <c r="J164" s="7"/>
    </row>
    <row r="165" spans="1:14" ht="15.75" x14ac:dyDescent="0.25">
      <c r="A165" s="28" t="str">
        <f>_xlfn.XLOOKUP(P!C165,'Banco de Dados'!$B$3:$B$274,'Banco de Dados'!$K$3:$K$274,"")</f>
        <v/>
      </c>
      <c r="B165" s="2">
        <v>0</v>
      </c>
      <c r="C165" s="2">
        <v>0</v>
      </c>
      <c r="D165" s="2">
        <v>0</v>
      </c>
      <c r="E165" s="2">
        <v>0</v>
      </c>
      <c r="F165" s="32" t="e">
        <f t="shared" si="13"/>
        <v>#DIV/0!</v>
      </c>
      <c r="G165" s="3">
        <f t="shared" si="12"/>
        <v>0</v>
      </c>
      <c r="H165" s="3">
        <f t="shared" si="12"/>
        <v>0</v>
      </c>
      <c r="J165" s="7"/>
      <c r="K165" s="101" t="s">
        <v>216</v>
      </c>
      <c r="L165" s="102" t="str">
        <f>K143</f>
        <v>af</v>
      </c>
      <c r="M165" s="103" t="str">
        <f>M143</f>
        <v>Ferro</v>
      </c>
    </row>
    <row r="166" spans="1:14" x14ac:dyDescent="0.25">
      <c r="A166" s="28" t="str">
        <f>_xlfn.XLOOKUP(P!C166,'Banco de Dados'!$B$3:$B$274,'Banco de Dados'!$K$3:$K$274,"")</f>
        <v/>
      </c>
      <c r="B166" s="2">
        <v>0</v>
      </c>
      <c r="C166" s="2">
        <v>0</v>
      </c>
      <c r="D166" s="2">
        <v>0</v>
      </c>
      <c r="E166" s="2">
        <v>0</v>
      </c>
      <c r="F166" s="32" t="e">
        <f t="shared" si="13"/>
        <v>#DIV/0!</v>
      </c>
      <c r="G166" s="3">
        <f t="shared" si="12"/>
        <v>0</v>
      </c>
      <c r="H166" s="3">
        <f t="shared" si="12"/>
        <v>0</v>
      </c>
      <c r="J166" s="7"/>
      <c r="K166" s="68" t="s">
        <v>68</v>
      </c>
      <c r="L166" s="29">
        <f>(K149*M151)/M149</f>
        <v>3348.3858730096854</v>
      </c>
      <c r="M166" s="66" t="str">
        <f>$M$9</f>
        <v>mg/kg</v>
      </c>
    </row>
    <row r="167" spans="1:14" x14ac:dyDescent="0.25">
      <c r="A167" s="28" t="str">
        <f>_xlfn.XLOOKUP(P!C167,'Banco de Dados'!$B$3:$B$274,'Banco de Dados'!$K$3:$K$274,"")</f>
        <v/>
      </c>
      <c r="B167" s="2">
        <v>0</v>
      </c>
      <c r="C167" s="2">
        <v>0</v>
      </c>
      <c r="D167" s="2">
        <v>0</v>
      </c>
      <c r="E167" s="2">
        <v>0</v>
      </c>
      <c r="F167" s="32" t="e">
        <f t="shared" si="13"/>
        <v>#DIV/0!</v>
      </c>
      <c r="G167" s="3">
        <f t="shared" si="12"/>
        <v>0</v>
      </c>
      <c r="H167" s="3">
        <f t="shared" si="12"/>
        <v>0</v>
      </c>
      <c r="J167" s="7"/>
      <c r="K167" s="111" t="s">
        <v>246</v>
      </c>
      <c r="L167" s="126">
        <f>SQRT(((M154/L154)^2)+((M155/L155)^2)+((M156/L156)^2))</f>
        <v>1.6043782056434842E-2</v>
      </c>
      <c r="M167" s="66"/>
    </row>
    <row r="168" spans="1:14" x14ac:dyDescent="0.25">
      <c r="A168" s="28" t="str">
        <f>_xlfn.XLOOKUP(P!C168,'Banco de Dados'!$B$3:$B$274,'Banco de Dados'!$K$3:$K$274,"")</f>
        <v/>
      </c>
      <c r="B168" s="2">
        <v>0</v>
      </c>
      <c r="C168" s="2">
        <v>0</v>
      </c>
      <c r="D168" s="2">
        <v>0</v>
      </c>
      <c r="E168" s="2">
        <v>0</v>
      </c>
      <c r="F168" s="32" t="e">
        <f t="shared" si="13"/>
        <v>#DIV/0!</v>
      </c>
      <c r="G168" s="3">
        <f t="shared" si="12"/>
        <v>0</v>
      </c>
      <c r="H168" s="3">
        <f t="shared" si="12"/>
        <v>0</v>
      </c>
      <c r="J168" s="7"/>
      <c r="K168" s="69" t="s">
        <v>247</v>
      </c>
      <c r="L168" s="127">
        <f>L167*L166</f>
        <v>53.720773187412703</v>
      </c>
      <c r="M168" s="71" t="str">
        <f>$M$9</f>
        <v>mg/kg</v>
      </c>
    </row>
    <row r="169" spans="1:14" x14ac:dyDescent="0.25">
      <c r="A169" s="28" t="str">
        <f>_xlfn.XLOOKUP(P!C169,'Banco de Dados'!$B$3:$B$274,'Banco de Dados'!$K$3:$K$274,"")</f>
        <v/>
      </c>
      <c r="B169" s="2">
        <v>0</v>
      </c>
      <c r="C169" s="2">
        <v>0</v>
      </c>
      <c r="D169" s="2">
        <v>0</v>
      </c>
      <c r="E169" s="2">
        <v>0</v>
      </c>
      <c r="F169" s="32" t="e">
        <f t="shared" si="13"/>
        <v>#DIV/0!</v>
      </c>
      <c r="G169" s="3">
        <f t="shared" si="12"/>
        <v>0</v>
      </c>
      <c r="H169" s="3">
        <f t="shared" si="12"/>
        <v>0</v>
      </c>
      <c r="J169" s="7"/>
      <c r="K169" s="123"/>
      <c r="L169" s="124"/>
    </row>
    <row r="170" spans="1:14" x14ac:dyDescent="0.25">
      <c r="A170" s="28" t="str">
        <f>_xlfn.XLOOKUP(P!C170,'Banco de Dados'!$B$3:$B$274,'Banco de Dados'!$K$3:$K$274,"")</f>
        <v/>
      </c>
      <c r="B170" s="2">
        <v>0</v>
      </c>
      <c r="C170" s="2">
        <v>0</v>
      </c>
      <c r="D170" s="2">
        <v>0</v>
      </c>
      <c r="E170" s="2">
        <v>0</v>
      </c>
      <c r="F170" s="32" t="e">
        <f t="shared" si="13"/>
        <v>#DIV/0!</v>
      </c>
      <c r="G170" s="3">
        <f t="shared" si="12"/>
        <v>0</v>
      </c>
      <c r="H170" s="3">
        <f t="shared" si="12"/>
        <v>0</v>
      </c>
      <c r="J170" s="7"/>
    </row>
    <row r="171" spans="1:14" x14ac:dyDescent="0.25">
      <c r="A171" s="28" t="str">
        <f>_xlfn.XLOOKUP(P!C171,'Banco de Dados'!$B$3:$B$274,'Banco de Dados'!$K$3:$K$274,"")</f>
        <v/>
      </c>
      <c r="B171" s="2">
        <v>0</v>
      </c>
      <c r="C171" s="2">
        <v>0</v>
      </c>
      <c r="D171" s="2">
        <v>0</v>
      </c>
      <c r="E171" s="2">
        <v>0</v>
      </c>
      <c r="F171" s="32" t="e">
        <f t="shared" si="13"/>
        <v>#DIV/0!</v>
      </c>
      <c r="G171" s="3">
        <f t="shared" si="12"/>
        <v>0</v>
      </c>
      <c r="H171" s="3">
        <f t="shared" si="12"/>
        <v>0</v>
      </c>
      <c r="J171" s="7"/>
    </row>
    <row r="172" spans="1:14" x14ac:dyDescent="0.25">
      <c r="A172" s="28" t="str">
        <f>_xlfn.XLOOKUP(P!C172,'Banco de Dados'!$B$3:$B$274,'Banco de Dados'!$K$3:$K$274,"")</f>
        <v/>
      </c>
      <c r="B172" s="2">
        <v>0</v>
      </c>
      <c r="C172" s="2">
        <v>0</v>
      </c>
      <c r="D172" s="2">
        <v>0</v>
      </c>
      <c r="E172" s="2">
        <v>0</v>
      </c>
      <c r="F172" s="32" t="e">
        <f t="shared" si="13"/>
        <v>#DIV/0!</v>
      </c>
      <c r="G172" s="3">
        <f t="shared" ref="G172:H174" si="14">D172*$E$142</f>
        <v>0</v>
      </c>
      <c r="H172" s="3">
        <f t="shared" si="14"/>
        <v>0</v>
      </c>
      <c r="J172" s="7"/>
    </row>
    <row r="173" spans="1:14" x14ac:dyDescent="0.25">
      <c r="A173" s="28" t="str">
        <f>_xlfn.XLOOKUP(P!C173,'Banco de Dados'!$B$3:$B$274,'Banco de Dados'!$K$3:$K$274,"")</f>
        <v/>
      </c>
      <c r="B173" s="2">
        <v>0</v>
      </c>
      <c r="C173" s="2">
        <v>0</v>
      </c>
      <c r="D173" s="2">
        <v>0</v>
      </c>
      <c r="E173" s="2">
        <v>0</v>
      </c>
      <c r="F173" s="32" t="e">
        <f t="shared" si="13"/>
        <v>#DIV/0!</v>
      </c>
      <c r="G173" s="3">
        <f t="shared" si="14"/>
        <v>0</v>
      </c>
      <c r="H173" s="3">
        <f t="shared" si="14"/>
        <v>0</v>
      </c>
      <c r="J173" s="7"/>
    </row>
    <row r="174" spans="1:14" x14ac:dyDescent="0.25">
      <c r="A174" s="28" t="str">
        <f>_xlfn.XLOOKUP(P!C174,'Banco de Dados'!$B$3:$B$274,'Banco de Dados'!$K$3:$K$274,"")</f>
        <v/>
      </c>
      <c r="B174" s="2">
        <v>0</v>
      </c>
      <c r="C174" s="2">
        <v>0</v>
      </c>
      <c r="D174" s="2">
        <v>0</v>
      </c>
      <c r="E174" s="2">
        <v>0</v>
      </c>
      <c r="F174" s="32" t="e">
        <f t="shared" si="13"/>
        <v>#DIV/0!</v>
      </c>
      <c r="G174" s="3">
        <f t="shared" si="14"/>
        <v>0</v>
      </c>
      <c r="H174" s="3">
        <f t="shared" si="14"/>
        <v>0</v>
      </c>
      <c r="J174" s="7"/>
    </row>
    <row r="175" spans="1:14" x14ac:dyDescent="0.25">
      <c r="A175" s="21"/>
      <c r="B175" s="21"/>
      <c r="C175" s="21"/>
      <c r="D175" s="21"/>
      <c r="E175" s="21"/>
      <c r="F175" s="77"/>
      <c r="G175" s="22"/>
      <c r="H175" s="22"/>
      <c r="J175" s="21"/>
      <c r="K175" s="21"/>
      <c r="L175" s="21"/>
      <c r="M175" s="21"/>
      <c r="N175" s="21"/>
    </row>
    <row r="176" spans="1:14" ht="15.75" x14ac:dyDescent="0.25">
      <c r="A176" s="36" t="str">
        <f>'Nome das Amostras'!A9</f>
        <v>ag</v>
      </c>
      <c r="B176" s="164" t="str">
        <f>VLOOKUP(A176,'Nome das Amostras'!$A$3:$D$28,2,FALSE)</f>
        <v>R6</v>
      </c>
      <c r="C176" s="164"/>
      <c r="D176" s="51" t="s">
        <v>65</v>
      </c>
      <c r="E176" s="52">
        <f>'Banco de Dados'!$O$13/'Banco de Dados'!AX13</f>
        <v>0.56894889103182256</v>
      </c>
      <c r="F176" s="74"/>
      <c r="G176" s="3"/>
      <c r="H176" s="3"/>
      <c r="J176" s="7"/>
    </row>
    <row r="177" spans="1:14" ht="15.75" x14ac:dyDescent="0.25">
      <c r="A177" s="107" t="s">
        <v>1</v>
      </c>
      <c r="B177" s="107" t="s">
        <v>0</v>
      </c>
      <c r="C177" s="107" t="s">
        <v>212</v>
      </c>
      <c r="D177" s="107" t="s">
        <v>209</v>
      </c>
      <c r="E177" s="107" t="s">
        <v>213</v>
      </c>
      <c r="F177" s="76" t="s">
        <v>219</v>
      </c>
      <c r="G177" s="54" t="s">
        <v>140</v>
      </c>
      <c r="H177" s="54" t="s">
        <v>66</v>
      </c>
      <c r="J177" s="7"/>
      <c r="K177" s="72" t="str">
        <f>A176</f>
        <v>ag</v>
      </c>
      <c r="L177" s="55" t="s">
        <v>215</v>
      </c>
      <c r="M177" s="41" t="str">
        <f>$A$1</f>
        <v>Ferro</v>
      </c>
      <c r="N177" s="3"/>
    </row>
    <row r="178" spans="1:14" x14ac:dyDescent="0.25">
      <c r="A178" s="28" t="str">
        <f>_xlfn.XLOOKUP(P!C178,'Banco de Dados'!$B$3:$B$274,'Banco de Dados'!$K$3:$K$274,"")</f>
        <v>Si</v>
      </c>
      <c r="B178" s="2" cm="1">
        <f t="array" ref="B178:E208">Dados!AT5:AW35</f>
        <v>14</v>
      </c>
      <c r="C178" s="2">
        <v>1740</v>
      </c>
      <c r="D178" s="2">
        <v>4273</v>
      </c>
      <c r="E178" s="2">
        <v>70</v>
      </c>
      <c r="F178" s="32">
        <f>(E178*100)/D178</f>
        <v>1.6381933068102037</v>
      </c>
      <c r="G178" s="3">
        <f t="shared" ref="G178:H205" si="15">D178*$E$176</f>
        <v>2431.1186113789777</v>
      </c>
      <c r="H178" s="3">
        <f t="shared" si="15"/>
        <v>39.826422372227576</v>
      </c>
      <c r="J178" s="7"/>
      <c r="K178" s="5" t="s">
        <v>210</v>
      </c>
      <c r="L178" s="5"/>
      <c r="M178" s="5" t="s">
        <v>211</v>
      </c>
    </row>
    <row r="179" spans="1:14" x14ac:dyDescent="0.25">
      <c r="A179" s="28" t="str">
        <f>_xlfn.XLOOKUP(P!C179,'Banco de Dados'!$B$3:$B$274,'Banco de Dados'!$K$3:$K$274,"")</f>
        <v>P</v>
      </c>
      <c r="B179" s="2">
        <v>15</v>
      </c>
      <c r="C179" s="2">
        <v>2013</v>
      </c>
      <c r="D179" s="2">
        <v>476</v>
      </c>
      <c r="E179" s="2">
        <v>36</v>
      </c>
      <c r="F179" s="32">
        <f t="shared" ref="F179:F208" si="16">(E179*100)/D179</f>
        <v>7.5630252100840334</v>
      </c>
      <c r="G179" s="3">
        <f t="shared" si="15"/>
        <v>270.81967213114751</v>
      </c>
      <c r="H179" s="3">
        <f t="shared" si="15"/>
        <v>20.482160077145611</v>
      </c>
      <c r="J179" s="7"/>
      <c r="K179" s="6">
        <f>_xlfn.XLOOKUP($B$4,A178:A205,G178:G205,"")</f>
        <v>130416.7405978785</v>
      </c>
      <c r="L179" s="6"/>
      <c r="M179" s="6">
        <f>_xlfn.XLOOKUP($B$4,A178:A205,H178:H205,"")</f>
        <v>271.95756991321116</v>
      </c>
    </row>
    <row r="180" spans="1:14" x14ac:dyDescent="0.25">
      <c r="A180" s="28" t="str">
        <f>_xlfn.XLOOKUP(P!C180,'Banco de Dados'!$B$3:$B$274,'Banco de Dados'!$K$3:$K$274,"")</f>
        <v>S</v>
      </c>
      <c r="B180" s="2">
        <v>16</v>
      </c>
      <c r="C180" s="2">
        <v>2307</v>
      </c>
      <c r="D180" s="2">
        <v>2592</v>
      </c>
      <c r="E180" s="2">
        <v>72</v>
      </c>
      <c r="F180" s="32">
        <f t="shared" si="16"/>
        <v>2.7777777777777777</v>
      </c>
      <c r="G180" s="3">
        <f t="shared" si="15"/>
        <v>1474.715525554484</v>
      </c>
      <c r="H180" s="3">
        <f t="shared" si="15"/>
        <v>40.964320154291222</v>
      </c>
      <c r="J180" s="7"/>
    </row>
    <row r="181" spans="1:14" ht="15.75" x14ac:dyDescent="0.25">
      <c r="A181" s="28" t="str">
        <f>_xlfn.XLOOKUP(P!C181,'Banco de Dados'!$B$3:$B$274,'Banco de Dados'!$K$3:$K$274,"")</f>
        <v>Cl</v>
      </c>
      <c r="B181" s="2">
        <v>17</v>
      </c>
      <c r="C181" s="2">
        <v>2622</v>
      </c>
      <c r="D181" s="2">
        <v>9118</v>
      </c>
      <c r="E181" s="2">
        <v>127</v>
      </c>
      <c r="F181" s="32">
        <f t="shared" si="16"/>
        <v>1.3928493090590042</v>
      </c>
      <c r="G181" s="3">
        <f t="shared" si="15"/>
        <v>5187.6759884281582</v>
      </c>
      <c r="H181" s="3">
        <f t="shared" si="15"/>
        <v>72.256509161041464</v>
      </c>
      <c r="K181" s="165" t="s">
        <v>67</v>
      </c>
      <c r="L181" s="166"/>
      <c r="M181" s="167"/>
      <c r="N181"/>
    </row>
    <row r="182" spans="1:14" x14ac:dyDescent="0.25">
      <c r="A182" s="28" t="str">
        <f>_xlfn.XLOOKUP(P!C182,'Banco de Dados'!$B$3:$B$274,'Banco de Dados'!$K$3:$K$274,"")</f>
        <v>Ar</v>
      </c>
      <c r="B182" s="2">
        <v>18</v>
      </c>
      <c r="C182" s="2">
        <v>2957</v>
      </c>
      <c r="D182" s="2">
        <v>7259</v>
      </c>
      <c r="E182" s="2">
        <v>158</v>
      </c>
      <c r="F182" s="32">
        <f t="shared" si="16"/>
        <v>2.1766083482573357</v>
      </c>
      <c r="G182" s="3">
        <f t="shared" si="15"/>
        <v>4130</v>
      </c>
      <c r="H182" s="3">
        <f t="shared" si="15"/>
        <v>89.89392478302797</v>
      </c>
      <c r="J182" s="7"/>
      <c r="K182" s="104" t="s">
        <v>240</v>
      </c>
      <c r="L182" s="39"/>
      <c r="M182" s="106" t="s">
        <v>209</v>
      </c>
    </row>
    <row r="183" spans="1:14" x14ac:dyDescent="0.25">
      <c r="A183" s="28" t="str">
        <f>_xlfn.XLOOKUP(P!C183,'Banco de Dados'!$B$3:$B$274,'Banco de Dados'!$K$3:$K$274,"")</f>
        <v>K</v>
      </c>
      <c r="B183" s="2">
        <v>19</v>
      </c>
      <c r="C183" s="2">
        <v>3313</v>
      </c>
      <c r="D183" s="2">
        <v>61476</v>
      </c>
      <c r="E183" s="2">
        <v>263</v>
      </c>
      <c r="F183" s="32">
        <f t="shared" si="16"/>
        <v>0.42780922636476021</v>
      </c>
      <c r="G183" s="3">
        <f t="shared" si="15"/>
        <v>34976.702025072322</v>
      </c>
      <c r="H183" s="3">
        <f t="shared" si="15"/>
        <v>149.63355834136934</v>
      </c>
      <c r="J183" s="58" t="s">
        <v>38</v>
      </c>
      <c r="K183" s="59">
        <f>$L$9</f>
        <v>367.5</v>
      </c>
      <c r="L183" s="60"/>
      <c r="M183" s="61">
        <f>$M$11</f>
        <v>17564</v>
      </c>
      <c r="N183" s="60"/>
    </row>
    <row r="184" spans="1:14" x14ac:dyDescent="0.25">
      <c r="A184" s="28" t="str">
        <f>_xlfn.XLOOKUP(P!C184,'Banco de Dados'!$B$3:$B$274,'Banco de Dados'!$K$3:$K$274,"")</f>
        <v>Ca</v>
      </c>
      <c r="B184" s="2">
        <v>20</v>
      </c>
      <c r="C184" s="2">
        <v>3691</v>
      </c>
      <c r="D184" s="2">
        <v>20178</v>
      </c>
      <c r="E184" s="2">
        <v>179</v>
      </c>
      <c r="F184" s="32">
        <f t="shared" si="16"/>
        <v>0.8871047675686391</v>
      </c>
      <c r="G184" s="3">
        <f t="shared" si="15"/>
        <v>11480.250723240115</v>
      </c>
      <c r="H184" s="3">
        <f t="shared" si="15"/>
        <v>101.84185149469624</v>
      </c>
      <c r="J184" s="2"/>
      <c r="K184" s="18"/>
      <c r="L184" s="2" t="s">
        <v>70</v>
      </c>
      <c r="M184" s="19"/>
    </row>
    <row r="185" spans="1:14" x14ac:dyDescent="0.25">
      <c r="A185" s="28" t="str">
        <f>_xlfn.XLOOKUP(P!C185,'Banco de Dados'!$B$3:$B$274,'Banco de Dados'!$K$3:$K$274,"")</f>
        <v>Ti</v>
      </c>
      <c r="B185" s="2">
        <v>22</v>
      </c>
      <c r="C185" s="2">
        <v>4509</v>
      </c>
      <c r="D185" s="2">
        <v>12309</v>
      </c>
      <c r="E185" s="2">
        <v>156</v>
      </c>
      <c r="F185" s="32">
        <f t="shared" si="16"/>
        <v>1.2673653424323665</v>
      </c>
      <c r="G185" s="3">
        <f t="shared" si="15"/>
        <v>7003.1918997107041</v>
      </c>
      <c r="H185" s="3">
        <f t="shared" si="15"/>
        <v>88.756027000964323</v>
      </c>
      <c r="J185" s="58" t="s">
        <v>69</v>
      </c>
      <c r="K185" s="62" t="s">
        <v>71</v>
      </c>
      <c r="L185" s="63"/>
      <c r="M185" s="64">
        <f>K179</f>
        <v>130416.7405978785</v>
      </c>
      <c r="N185" s="60"/>
    </row>
    <row r="186" spans="1:14" x14ac:dyDescent="0.25">
      <c r="A186" s="28" t="str">
        <f>_xlfn.XLOOKUP(P!C186,'Banco de Dados'!$B$3:$B$274,'Banco de Dados'!$K$3:$K$274,"")</f>
        <v>Cr</v>
      </c>
      <c r="B186" s="2">
        <v>24</v>
      </c>
      <c r="C186" s="2">
        <v>5412</v>
      </c>
      <c r="D186" s="2">
        <v>2957</v>
      </c>
      <c r="E186" s="2">
        <v>138</v>
      </c>
      <c r="F186" s="32">
        <f t="shared" si="16"/>
        <v>4.6668921203922897</v>
      </c>
      <c r="G186" s="3">
        <f t="shared" si="15"/>
        <v>1682.3818707810992</v>
      </c>
      <c r="H186" s="3">
        <f t="shared" si="15"/>
        <v>78.514946962391519</v>
      </c>
      <c r="J186" s="7"/>
    </row>
    <row r="187" spans="1:14" ht="15.75" x14ac:dyDescent="0.25">
      <c r="A187" s="28" t="str">
        <f>_xlfn.XLOOKUP(P!C187,'Banco de Dados'!$B$3:$B$274,'Banco de Dados'!$K$3:$K$274,"")</f>
        <v>Mn</v>
      </c>
      <c r="B187" s="2">
        <v>25</v>
      </c>
      <c r="C187" s="2">
        <v>5895</v>
      </c>
      <c r="D187" s="2">
        <v>5316</v>
      </c>
      <c r="E187" s="2">
        <v>160</v>
      </c>
      <c r="F187" s="32">
        <f t="shared" si="16"/>
        <v>3.0097817908201656</v>
      </c>
      <c r="G187" s="3">
        <f t="shared" si="15"/>
        <v>3024.5323047251686</v>
      </c>
      <c r="H187" s="3">
        <f t="shared" si="15"/>
        <v>91.031822565091602</v>
      </c>
      <c r="J187" s="7"/>
      <c r="K187" s="165" t="s">
        <v>218</v>
      </c>
      <c r="L187" s="166"/>
      <c r="M187" s="167"/>
    </row>
    <row r="188" spans="1:14" x14ac:dyDescent="0.25">
      <c r="A188" s="28" t="str">
        <f>_xlfn.XLOOKUP(P!C188,'Banco de Dados'!$B$3:$B$274,'Banco de Dados'!$K$3:$K$274,"")</f>
        <v>Fe</v>
      </c>
      <c r="B188" s="2">
        <v>26</v>
      </c>
      <c r="C188" s="2">
        <v>6399</v>
      </c>
      <c r="D188" s="2">
        <v>229224</v>
      </c>
      <c r="E188" s="2">
        <v>478</v>
      </c>
      <c r="F188" s="32">
        <f t="shared" si="16"/>
        <v>0.20852964785537292</v>
      </c>
      <c r="G188" s="3">
        <f t="shared" si="15"/>
        <v>130416.7405978785</v>
      </c>
      <c r="H188" s="3">
        <f t="shared" si="15"/>
        <v>271.95756991321116</v>
      </c>
      <c r="J188" s="7"/>
      <c r="K188" s="104" t="s">
        <v>236</v>
      </c>
      <c r="L188" s="108">
        <f>K179</f>
        <v>130416.7405978785</v>
      </c>
      <c r="M188" s="109">
        <f>M179</f>
        <v>271.95756991321116</v>
      </c>
    </row>
    <row r="189" spans="1:14" x14ac:dyDescent="0.25">
      <c r="A189" s="28" t="str">
        <f>_xlfn.XLOOKUP(P!C189,'Banco de Dados'!$B$3:$B$274,'Banco de Dados'!$K$3:$K$274,"")</f>
        <v>Ni</v>
      </c>
      <c r="B189" s="2">
        <v>28</v>
      </c>
      <c r="C189" s="2">
        <v>7472</v>
      </c>
      <c r="D189" s="2">
        <v>977</v>
      </c>
      <c r="E189" s="2">
        <v>240</v>
      </c>
      <c r="F189" s="32">
        <f t="shared" si="16"/>
        <v>24.564994882292734</v>
      </c>
      <c r="G189" s="3">
        <f t="shared" si="15"/>
        <v>555.86306653809061</v>
      </c>
      <c r="H189" s="3">
        <f t="shared" si="15"/>
        <v>136.5477338476374</v>
      </c>
      <c r="J189" s="7"/>
      <c r="K189" s="104" t="s">
        <v>237</v>
      </c>
      <c r="L189" s="105">
        <f>$L$9</f>
        <v>367.5</v>
      </c>
      <c r="M189" s="106">
        <f>$L$10</f>
        <v>4.3</v>
      </c>
    </row>
    <row r="190" spans="1:14" x14ac:dyDescent="0.25">
      <c r="A190" s="28" t="str">
        <f>_xlfn.XLOOKUP(P!C190,'Banco de Dados'!$B$3:$B$274,'Banco de Dados'!$K$3:$K$274,"")</f>
        <v>Cu</v>
      </c>
      <c r="B190" s="2">
        <v>29</v>
      </c>
      <c r="C190" s="2">
        <v>8041</v>
      </c>
      <c r="D190" s="2">
        <v>908</v>
      </c>
      <c r="E190" s="2">
        <v>235</v>
      </c>
      <c r="F190" s="32">
        <f t="shared" si="16"/>
        <v>25.881057268722468</v>
      </c>
      <c r="G190" s="3">
        <f t="shared" si="15"/>
        <v>516.60559305689492</v>
      </c>
      <c r="H190" s="3">
        <f t="shared" si="15"/>
        <v>133.70298939247829</v>
      </c>
      <c r="J190" s="7"/>
      <c r="K190" s="104" t="s">
        <v>238</v>
      </c>
      <c r="L190" s="105">
        <f>$M$11</f>
        <v>17564</v>
      </c>
      <c r="M190" s="106">
        <f>$M$12</f>
        <v>189</v>
      </c>
    </row>
    <row r="191" spans="1:14" x14ac:dyDescent="0.25">
      <c r="A191" s="28" t="str">
        <f>_xlfn.XLOOKUP(P!C191,'Banco de Dados'!$B$3:$B$274,'Banco de Dados'!$K$3:$K$274,"")</f>
        <v>Zn</v>
      </c>
      <c r="B191" s="2">
        <v>30</v>
      </c>
      <c r="C191" s="2">
        <v>8631</v>
      </c>
      <c r="D191" s="2">
        <v>984</v>
      </c>
      <c r="E191" s="2">
        <v>243</v>
      </c>
      <c r="F191" s="32">
        <f t="shared" si="16"/>
        <v>24.695121951219512</v>
      </c>
      <c r="G191" s="3">
        <f t="shared" si="15"/>
        <v>559.84570877531337</v>
      </c>
      <c r="H191" s="3">
        <f t="shared" si="15"/>
        <v>138.25458052073287</v>
      </c>
      <c r="J191" s="7"/>
      <c r="K191" s="69" t="s">
        <v>217</v>
      </c>
      <c r="L191" s="110">
        <f>SQRT(((M188/L188)^2)+((M189/L189)^2)+((M190/L190)^2))</f>
        <v>1.6032651037919291E-2</v>
      </c>
      <c r="M191" s="71" t="str">
        <f>M200</f>
        <v>mg/kg</v>
      </c>
    </row>
    <row r="192" spans="1:14" x14ac:dyDescent="0.25">
      <c r="A192" s="28" t="str">
        <f>_xlfn.XLOOKUP(P!C192,'Banco de Dados'!$B$3:$B$274,'Banco de Dados'!$K$3:$K$274,"")</f>
        <v>Rh</v>
      </c>
      <c r="B192" s="2">
        <v>45</v>
      </c>
      <c r="C192" s="2">
        <v>20167</v>
      </c>
      <c r="D192" s="2">
        <v>1547</v>
      </c>
      <c r="E192" s="2">
        <v>139</v>
      </c>
      <c r="F192" s="32">
        <f t="shared" si="16"/>
        <v>8.9851325145442793</v>
      </c>
      <c r="G192" s="3">
        <f t="shared" si="15"/>
        <v>880.1639344262295</v>
      </c>
      <c r="H192" s="3">
        <f t="shared" si="15"/>
        <v>79.083895853423329</v>
      </c>
      <c r="J192" s="7"/>
    </row>
    <row r="193" spans="1:13" x14ac:dyDescent="0.25">
      <c r="A193" s="28" t="str">
        <f>_xlfn.XLOOKUP(P!C193,'Banco de Dados'!$B$3:$B$274,'Banco de Dados'!$K$3:$K$274,"")</f>
        <v>Rh</v>
      </c>
      <c r="B193" s="2">
        <v>45</v>
      </c>
      <c r="C193" s="2">
        <v>2696</v>
      </c>
      <c r="D193" s="2">
        <v>15937</v>
      </c>
      <c r="E193" s="2">
        <v>116</v>
      </c>
      <c r="F193" s="32">
        <f t="shared" si="16"/>
        <v>0.72786597226579652</v>
      </c>
      <c r="G193" s="3">
        <f t="shared" si="15"/>
        <v>9067.338476374156</v>
      </c>
      <c r="H193" s="3">
        <f t="shared" si="15"/>
        <v>65.998071359691423</v>
      </c>
      <c r="J193" s="7"/>
    </row>
    <row r="194" spans="1:13" x14ac:dyDescent="0.25">
      <c r="A194" s="28" t="str">
        <f>_xlfn.XLOOKUP(P!C194,'Banco de Dados'!$B$3:$B$274,'Banco de Dados'!$K$3:$K$274,"")</f>
        <v/>
      </c>
      <c r="B194" s="2">
        <v>0</v>
      </c>
      <c r="C194" s="2">
        <v>0</v>
      </c>
      <c r="D194" s="2">
        <v>0</v>
      </c>
      <c r="E194" s="2">
        <v>0</v>
      </c>
      <c r="F194" s="32" t="e">
        <f t="shared" si="16"/>
        <v>#DIV/0!</v>
      </c>
      <c r="G194" s="3">
        <f t="shared" si="15"/>
        <v>0</v>
      </c>
      <c r="H194" s="3">
        <f t="shared" si="15"/>
        <v>0</v>
      </c>
      <c r="J194" s="7"/>
    </row>
    <row r="195" spans="1:13" x14ac:dyDescent="0.25">
      <c r="A195" s="28" t="str">
        <f>_xlfn.XLOOKUP(P!C195,'Banco de Dados'!$B$3:$B$274,'Banco de Dados'!$K$3:$K$274,"")</f>
        <v/>
      </c>
      <c r="B195" s="2">
        <v>0</v>
      </c>
      <c r="C195" s="2">
        <v>0</v>
      </c>
      <c r="D195" s="2">
        <v>0</v>
      </c>
      <c r="E195" s="2">
        <v>0</v>
      </c>
      <c r="F195" s="32" t="e">
        <f t="shared" si="16"/>
        <v>#DIV/0!</v>
      </c>
      <c r="G195" s="3">
        <f t="shared" si="15"/>
        <v>0</v>
      </c>
      <c r="H195" s="3">
        <f t="shared" si="15"/>
        <v>0</v>
      </c>
      <c r="J195" s="7"/>
    </row>
    <row r="196" spans="1:13" x14ac:dyDescent="0.25">
      <c r="A196" s="28" t="str">
        <f>_xlfn.XLOOKUP(P!C196,'Banco de Dados'!$B$3:$B$274,'Banco de Dados'!$K$3:$K$274,"")</f>
        <v/>
      </c>
      <c r="B196" s="2">
        <v>0</v>
      </c>
      <c r="C196" s="2">
        <v>0</v>
      </c>
      <c r="D196" s="2">
        <v>0</v>
      </c>
      <c r="E196" s="2">
        <v>0</v>
      </c>
      <c r="F196" s="32" t="e">
        <f t="shared" si="16"/>
        <v>#DIV/0!</v>
      </c>
      <c r="G196" s="3">
        <f t="shared" si="15"/>
        <v>0</v>
      </c>
      <c r="H196" s="3">
        <f t="shared" si="15"/>
        <v>0</v>
      </c>
      <c r="J196" s="7"/>
    </row>
    <row r="197" spans="1:13" x14ac:dyDescent="0.25">
      <c r="A197" s="28" t="str">
        <f>_xlfn.XLOOKUP(P!C197,'Banco de Dados'!$B$3:$B$274,'Banco de Dados'!$K$3:$K$274,"")</f>
        <v/>
      </c>
      <c r="B197" s="2">
        <v>0</v>
      </c>
      <c r="C197" s="2">
        <v>0</v>
      </c>
      <c r="D197" s="2">
        <v>0</v>
      </c>
      <c r="E197" s="2">
        <v>0</v>
      </c>
      <c r="F197" s="32" t="e">
        <f t="shared" si="16"/>
        <v>#DIV/0!</v>
      </c>
      <c r="G197" s="3">
        <f t="shared" si="15"/>
        <v>0</v>
      </c>
      <c r="H197" s="3">
        <f t="shared" si="15"/>
        <v>0</v>
      </c>
      <c r="J197" s="7"/>
    </row>
    <row r="198" spans="1:13" x14ac:dyDescent="0.25">
      <c r="A198" s="28" t="str">
        <f>_xlfn.XLOOKUP(P!C198,'Banco de Dados'!$B$3:$B$274,'Banco de Dados'!$K$3:$K$274,"")</f>
        <v/>
      </c>
      <c r="B198" s="2">
        <v>0</v>
      </c>
      <c r="C198" s="2">
        <v>0</v>
      </c>
      <c r="D198" s="2">
        <v>0</v>
      </c>
      <c r="E198" s="17">
        <v>0</v>
      </c>
      <c r="F198" s="32" t="e">
        <f t="shared" si="16"/>
        <v>#DIV/0!</v>
      </c>
      <c r="G198" s="3">
        <f t="shared" si="15"/>
        <v>0</v>
      </c>
      <c r="H198" s="3">
        <f t="shared" si="15"/>
        <v>0</v>
      </c>
      <c r="J198" s="7"/>
    </row>
    <row r="199" spans="1:13" ht="15.75" x14ac:dyDescent="0.25">
      <c r="A199" s="28" t="str">
        <f>_xlfn.XLOOKUP(P!C199,'Banco de Dados'!$B$3:$B$274,'Banco de Dados'!$K$3:$K$274,"")</f>
        <v/>
      </c>
      <c r="B199" s="2">
        <v>0</v>
      </c>
      <c r="C199" s="2">
        <v>0</v>
      </c>
      <c r="D199" s="2">
        <v>0</v>
      </c>
      <c r="E199" s="2">
        <v>0</v>
      </c>
      <c r="F199" s="32" t="e">
        <f t="shared" si="16"/>
        <v>#DIV/0!</v>
      </c>
      <c r="G199" s="3">
        <f t="shared" si="15"/>
        <v>0</v>
      </c>
      <c r="H199" s="3">
        <f t="shared" si="15"/>
        <v>0</v>
      </c>
      <c r="J199" s="7"/>
      <c r="K199" s="101" t="s">
        <v>216</v>
      </c>
      <c r="L199" s="102" t="str">
        <f>K177</f>
        <v>ag</v>
      </c>
      <c r="M199" s="103" t="str">
        <f>M177</f>
        <v>Ferro</v>
      </c>
    </row>
    <row r="200" spans="1:13" x14ac:dyDescent="0.25">
      <c r="A200" s="28" t="str">
        <f>_xlfn.XLOOKUP(P!C200,'Banco de Dados'!$B$3:$B$274,'Banco de Dados'!$K$3:$K$274,"")</f>
        <v/>
      </c>
      <c r="B200" s="2">
        <v>0</v>
      </c>
      <c r="C200" s="2">
        <v>0</v>
      </c>
      <c r="D200" s="2">
        <v>0</v>
      </c>
      <c r="E200" s="2">
        <v>0</v>
      </c>
      <c r="F200" s="32" t="e">
        <f t="shared" si="16"/>
        <v>#DIV/0!</v>
      </c>
      <c r="G200" s="3">
        <f t="shared" si="15"/>
        <v>0</v>
      </c>
      <c r="H200" s="3">
        <f t="shared" si="15"/>
        <v>0</v>
      </c>
      <c r="J200" s="7"/>
      <c r="K200" s="68" t="s">
        <v>68</v>
      </c>
      <c r="L200" s="29">
        <f>(K183*M185)/M183</f>
        <v>2728.772043368273</v>
      </c>
      <c r="M200" s="66" t="str">
        <f>$M$9</f>
        <v>mg/kg</v>
      </c>
    </row>
    <row r="201" spans="1:13" x14ac:dyDescent="0.25">
      <c r="A201" s="28" t="str">
        <f>_xlfn.XLOOKUP(P!C201,'Banco de Dados'!$B$3:$B$274,'Banco de Dados'!$K$3:$K$274,"")</f>
        <v/>
      </c>
      <c r="B201" s="2">
        <v>0</v>
      </c>
      <c r="C201" s="2">
        <v>0</v>
      </c>
      <c r="D201" s="2">
        <v>0</v>
      </c>
      <c r="E201" s="2">
        <v>0</v>
      </c>
      <c r="F201" s="32" t="e">
        <f t="shared" si="16"/>
        <v>#DIV/0!</v>
      </c>
      <c r="G201" s="3">
        <f t="shared" si="15"/>
        <v>0</v>
      </c>
      <c r="H201" s="3">
        <f t="shared" si="15"/>
        <v>0</v>
      </c>
      <c r="J201" s="7"/>
      <c r="K201" s="111" t="s">
        <v>246</v>
      </c>
      <c r="L201" s="126">
        <f>SQRT(((M188/L188)^2)+((M189/L189)^2)+((M190/L190)^2))</f>
        <v>1.6032651037919291E-2</v>
      </c>
      <c r="M201" s="66"/>
    </row>
    <row r="202" spans="1:13" x14ac:dyDescent="0.25">
      <c r="A202" s="28" t="str">
        <f>_xlfn.XLOOKUP(P!C202,'Banco de Dados'!$B$3:$B$274,'Banco de Dados'!$K$3:$K$274,"")</f>
        <v/>
      </c>
      <c r="B202" s="2">
        <v>0</v>
      </c>
      <c r="C202" s="2">
        <v>0</v>
      </c>
      <c r="D202" s="2">
        <v>0</v>
      </c>
      <c r="E202" s="2">
        <v>0</v>
      </c>
      <c r="F202" s="32" t="e">
        <f t="shared" si="16"/>
        <v>#DIV/0!</v>
      </c>
      <c r="G202" s="3">
        <f t="shared" si="15"/>
        <v>0</v>
      </c>
      <c r="H202" s="3">
        <f t="shared" si="15"/>
        <v>0</v>
      </c>
      <c r="J202" s="7"/>
      <c r="K202" s="69" t="s">
        <v>247</v>
      </c>
      <c r="L202" s="127">
        <f>L201*L200</f>
        <v>43.749449933353489</v>
      </c>
      <c r="M202" s="71" t="str">
        <f>$M$9</f>
        <v>mg/kg</v>
      </c>
    </row>
    <row r="203" spans="1:13" x14ac:dyDescent="0.25">
      <c r="A203" s="28" t="str">
        <f>_xlfn.XLOOKUP(P!C203,'Banco de Dados'!$B$3:$B$274,'Banco de Dados'!$K$3:$K$274,"")</f>
        <v/>
      </c>
      <c r="B203" s="2">
        <v>0</v>
      </c>
      <c r="C203" s="2">
        <v>0</v>
      </c>
      <c r="D203" s="2">
        <v>0</v>
      </c>
      <c r="E203" s="2">
        <v>0</v>
      </c>
      <c r="F203" s="32" t="e">
        <f t="shared" si="16"/>
        <v>#DIV/0!</v>
      </c>
      <c r="G203" s="3">
        <f t="shared" si="15"/>
        <v>0</v>
      </c>
      <c r="H203" s="3">
        <f t="shared" si="15"/>
        <v>0</v>
      </c>
      <c r="J203" s="7"/>
      <c r="K203" s="123"/>
      <c r="L203" s="124"/>
    </row>
    <row r="204" spans="1:13" x14ac:dyDescent="0.25">
      <c r="A204" s="28" t="str">
        <f>_xlfn.XLOOKUP(P!C204,'Banco de Dados'!$B$3:$B$274,'Banco de Dados'!$K$3:$K$274,"")</f>
        <v/>
      </c>
      <c r="B204" s="2">
        <v>0</v>
      </c>
      <c r="C204" s="2">
        <v>0</v>
      </c>
      <c r="D204" s="2">
        <v>0</v>
      </c>
      <c r="E204" s="2">
        <v>0</v>
      </c>
      <c r="F204" s="32" t="e">
        <f t="shared" si="16"/>
        <v>#DIV/0!</v>
      </c>
      <c r="G204" s="3">
        <f t="shared" si="15"/>
        <v>0</v>
      </c>
      <c r="H204" s="3">
        <f t="shared" si="15"/>
        <v>0</v>
      </c>
      <c r="J204" s="7"/>
    </row>
    <row r="205" spans="1:13" x14ac:dyDescent="0.25">
      <c r="A205" s="28" t="str">
        <f>_xlfn.XLOOKUP(P!C205,'Banco de Dados'!$B$3:$B$274,'Banco de Dados'!$K$3:$K$274,"")</f>
        <v/>
      </c>
      <c r="B205" s="2">
        <v>0</v>
      </c>
      <c r="C205" s="2">
        <v>0</v>
      </c>
      <c r="D205" s="2">
        <v>0</v>
      </c>
      <c r="E205" s="2">
        <v>0</v>
      </c>
      <c r="F205" s="32" t="e">
        <f t="shared" si="16"/>
        <v>#DIV/0!</v>
      </c>
      <c r="G205" s="3">
        <f t="shared" si="15"/>
        <v>0</v>
      </c>
      <c r="H205" s="3">
        <f t="shared" si="15"/>
        <v>0</v>
      </c>
      <c r="J205" s="7"/>
    </row>
    <row r="206" spans="1:13" x14ac:dyDescent="0.25">
      <c r="A206" s="28" t="str">
        <f>_xlfn.XLOOKUP(P!C206,'Banco de Dados'!$B$3:$B$274,'Banco de Dados'!$K$3:$K$274,"")</f>
        <v/>
      </c>
      <c r="B206" s="2">
        <v>0</v>
      </c>
      <c r="C206" s="2">
        <v>0</v>
      </c>
      <c r="D206" s="2">
        <v>0</v>
      </c>
      <c r="E206" s="2">
        <v>0</v>
      </c>
      <c r="F206" s="32" t="e">
        <f t="shared" si="16"/>
        <v>#DIV/0!</v>
      </c>
      <c r="G206" s="3">
        <f t="shared" ref="G206:H208" si="17">D206*$E$176</f>
        <v>0</v>
      </c>
      <c r="H206" s="3">
        <f t="shared" si="17"/>
        <v>0</v>
      </c>
      <c r="J206" s="7"/>
    </row>
    <row r="207" spans="1:13" x14ac:dyDescent="0.25">
      <c r="A207" s="28" t="str">
        <f>_xlfn.XLOOKUP(P!C207,'Banco de Dados'!$B$3:$B$274,'Banco de Dados'!$K$3:$K$274,"")</f>
        <v/>
      </c>
      <c r="B207" s="2">
        <v>0</v>
      </c>
      <c r="C207" s="2">
        <v>0</v>
      </c>
      <c r="D207" s="2">
        <v>0</v>
      </c>
      <c r="E207" s="2">
        <v>0</v>
      </c>
      <c r="F207" s="32" t="e">
        <f t="shared" si="16"/>
        <v>#DIV/0!</v>
      </c>
      <c r="G207" s="3">
        <f t="shared" si="17"/>
        <v>0</v>
      </c>
      <c r="H207" s="3">
        <f t="shared" si="17"/>
        <v>0</v>
      </c>
      <c r="J207" s="7"/>
    </row>
    <row r="208" spans="1:13" x14ac:dyDescent="0.25">
      <c r="A208" s="28" t="str">
        <f>_xlfn.XLOOKUP(P!C208,'Banco de Dados'!$B$3:$B$274,'Banco de Dados'!$K$3:$K$274,"")</f>
        <v/>
      </c>
      <c r="B208" s="2">
        <v>0</v>
      </c>
      <c r="C208" s="2">
        <v>0</v>
      </c>
      <c r="D208" s="2">
        <v>0</v>
      </c>
      <c r="E208" s="2">
        <v>0</v>
      </c>
      <c r="F208" s="32" t="e">
        <f t="shared" si="16"/>
        <v>#DIV/0!</v>
      </c>
      <c r="G208" s="3">
        <f t="shared" si="17"/>
        <v>0</v>
      </c>
      <c r="H208" s="3">
        <f t="shared" si="17"/>
        <v>0</v>
      </c>
      <c r="J208" s="7"/>
    </row>
    <row r="209" spans="1:14" x14ac:dyDescent="0.25">
      <c r="A209" s="21"/>
      <c r="B209" s="21"/>
      <c r="C209" s="21"/>
      <c r="D209" s="21"/>
      <c r="E209" s="21"/>
      <c r="F209" s="77"/>
      <c r="G209" s="21"/>
      <c r="H209" s="21"/>
      <c r="J209" s="21"/>
      <c r="K209" s="21"/>
      <c r="L209" s="21"/>
      <c r="M209" s="21"/>
      <c r="N209" s="21"/>
    </row>
    <row r="210" spans="1:14" ht="15.75" x14ac:dyDescent="0.25">
      <c r="A210" s="36" t="str">
        <f>'Nome das Amostras'!A10</f>
        <v>ah</v>
      </c>
      <c r="B210" s="164" t="str">
        <f>VLOOKUP(A210,'Nome das Amostras'!$A$3:$D$28,2,FALSE)</f>
        <v>R7</v>
      </c>
      <c r="C210" s="164"/>
      <c r="D210" s="51" t="s">
        <v>65</v>
      </c>
      <c r="E210" s="52">
        <f>'Banco de Dados'!$O$13/'Banco de Dados'!BE13</f>
        <v>0.70986593331041592</v>
      </c>
      <c r="F210" s="74"/>
      <c r="G210" s="3"/>
      <c r="H210" s="3"/>
      <c r="J210" s="7"/>
    </row>
    <row r="211" spans="1:14" ht="15.75" x14ac:dyDescent="0.25">
      <c r="A211" s="107" t="s">
        <v>1</v>
      </c>
      <c r="B211" s="107" t="s">
        <v>0</v>
      </c>
      <c r="C211" s="107" t="s">
        <v>212</v>
      </c>
      <c r="D211" s="107" t="s">
        <v>209</v>
      </c>
      <c r="E211" s="107" t="s">
        <v>213</v>
      </c>
      <c r="F211" s="76" t="s">
        <v>219</v>
      </c>
      <c r="G211" s="54" t="s">
        <v>140</v>
      </c>
      <c r="H211" s="54" t="s">
        <v>66</v>
      </c>
      <c r="J211" s="7"/>
      <c r="K211" s="72" t="str">
        <f>A210</f>
        <v>ah</v>
      </c>
      <c r="L211" s="55" t="s">
        <v>215</v>
      </c>
      <c r="M211" s="41" t="str">
        <f>$A$1</f>
        <v>Ferro</v>
      </c>
      <c r="N211" s="3"/>
    </row>
    <row r="212" spans="1:14" x14ac:dyDescent="0.25">
      <c r="A212" s="28" t="str">
        <f>_xlfn.XLOOKUP(P!C212,'Banco de Dados'!$B$3:$B$274,'Banco de Dados'!$K$3:$K$274,"")</f>
        <v>Si</v>
      </c>
      <c r="B212" s="2" cm="1">
        <f t="array" ref="B212:E242">Dados!BA5:BD35</f>
        <v>14</v>
      </c>
      <c r="C212" s="2">
        <v>1740</v>
      </c>
      <c r="D212" s="2">
        <v>3929</v>
      </c>
      <c r="E212" s="2">
        <v>86</v>
      </c>
      <c r="F212" s="32">
        <f>(E212*100)/D212</f>
        <v>2.1888521252227031</v>
      </c>
      <c r="G212" s="3">
        <f t="shared" ref="G212:H239" si="18">D212*$E$210</f>
        <v>2789.0632519766241</v>
      </c>
      <c r="H212" s="3">
        <f t="shared" si="18"/>
        <v>61.048470264695766</v>
      </c>
      <c r="J212" s="7"/>
      <c r="K212" s="5" t="s">
        <v>210</v>
      </c>
      <c r="L212" s="5"/>
      <c r="M212" s="5" t="s">
        <v>211</v>
      </c>
    </row>
    <row r="213" spans="1:14" x14ac:dyDescent="0.25">
      <c r="A213" s="28" t="str">
        <f>_xlfn.XLOOKUP(P!C213,'Banco de Dados'!$B$3:$B$274,'Banco de Dados'!$K$3:$K$274,"")</f>
        <v>P</v>
      </c>
      <c r="B213" s="2">
        <v>15</v>
      </c>
      <c r="C213" s="2">
        <v>2013</v>
      </c>
      <c r="D213" s="2">
        <v>981</v>
      </c>
      <c r="E213" s="2">
        <v>77</v>
      </c>
      <c r="F213" s="32">
        <f t="shared" ref="F213:F242" si="19">(E213*100)/D213</f>
        <v>7.8491335372069315</v>
      </c>
      <c r="G213" s="3">
        <f t="shared" si="18"/>
        <v>696.37848057751796</v>
      </c>
      <c r="H213" s="3">
        <f t="shared" si="18"/>
        <v>54.659676864902025</v>
      </c>
      <c r="J213" s="7"/>
      <c r="K213" s="6">
        <f>_xlfn.XLOOKUP($B$4,A212:A239,G212:G239,"")</f>
        <v>139835.07047095223</v>
      </c>
      <c r="L213" s="6"/>
      <c r="M213" s="6">
        <f>_xlfn.XLOOKUP($B$4,A212:A239,H212:H239,"")</f>
        <v>322.2791337229288</v>
      </c>
    </row>
    <row r="214" spans="1:14" x14ac:dyDescent="0.25">
      <c r="A214" s="28" t="str">
        <f>_xlfn.XLOOKUP(P!C214,'Banco de Dados'!$B$3:$B$274,'Banco de Dados'!$K$3:$K$274,"")</f>
        <v>S</v>
      </c>
      <c r="B214" s="2">
        <v>16</v>
      </c>
      <c r="C214" s="2">
        <v>2307</v>
      </c>
      <c r="D214" s="2">
        <v>4039</v>
      </c>
      <c r="E214" s="2">
        <v>105</v>
      </c>
      <c r="F214" s="32">
        <f t="shared" si="19"/>
        <v>2.5996533795493932</v>
      </c>
      <c r="G214" s="3">
        <f t="shared" si="18"/>
        <v>2867.1485046407697</v>
      </c>
      <c r="H214" s="3">
        <f t="shared" si="18"/>
        <v>74.535922997593673</v>
      </c>
      <c r="J214" s="7"/>
    </row>
    <row r="215" spans="1:14" ht="15.75" x14ac:dyDescent="0.25">
      <c r="A215" s="28" t="str">
        <f>_xlfn.XLOOKUP(P!C215,'Banco de Dados'!$B$3:$B$274,'Banco de Dados'!$K$3:$K$274,"")</f>
        <v>Cl</v>
      </c>
      <c r="B215" s="2">
        <v>17</v>
      </c>
      <c r="C215" s="2">
        <v>2622</v>
      </c>
      <c r="D215" s="2">
        <v>12017</v>
      </c>
      <c r="E215" s="2">
        <v>179</v>
      </c>
      <c r="F215" s="32">
        <f t="shared" si="19"/>
        <v>1.4895564616792876</v>
      </c>
      <c r="G215" s="3">
        <f t="shared" si="18"/>
        <v>8530.4589205912689</v>
      </c>
      <c r="H215" s="3">
        <f t="shared" si="18"/>
        <v>127.06600206256445</v>
      </c>
      <c r="K215" s="165" t="s">
        <v>67</v>
      </c>
      <c r="L215" s="166"/>
      <c r="M215" s="167"/>
      <c r="N215"/>
    </row>
    <row r="216" spans="1:14" x14ac:dyDescent="0.25">
      <c r="A216" s="28" t="str">
        <f>_xlfn.XLOOKUP(P!C216,'Banco de Dados'!$B$3:$B$274,'Banco de Dados'!$K$3:$K$274,"")</f>
        <v>Ar</v>
      </c>
      <c r="B216" s="2">
        <v>18</v>
      </c>
      <c r="C216" s="2">
        <v>2957</v>
      </c>
      <c r="D216" s="2">
        <v>5818</v>
      </c>
      <c r="E216" s="2">
        <v>195</v>
      </c>
      <c r="F216" s="32">
        <f t="shared" si="19"/>
        <v>3.3516672396012375</v>
      </c>
      <c r="G216" s="3">
        <f t="shared" si="18"/>
        <v>4130</v>
      </c>
      <c r="H216" s="3">
        <f t="shared" si="18"/>
        <v>138.42385699553111</v>
      </c>
      <c r="J216" s="7"/>
      <c r="K216" s="104" t="s">
        <v>240</v>
      </c>
      <c r="L216" s="39"/>
      <c r="M216" s="106" t="s">
        <v>209</v>
      </c>
    </row>
    <row r="217" spans="1:14" x14ac:dyDescent="0.25">
      <c r="A217" s="28" t="str">
        <f>_xlfn.XLOOKUP(P!C217,'Banco de Dados'!$B$3:$B$274,'Banco de Dados'!$K$3:$K$274,"")</f>
        <v>K</v>
      </c>
      <c r="B217" s="2">
        <v>19</v>
      </c>
      <c r="C217" s="2">
        <v>3313</v>
      </c>
      <c r="D217" s="2">
        <v>53117</v>
      </c>
      <c r="E217" s="2">
        <v>266</v>
      </c>
      <c r="F217" s="32">
        <f t="shared" si="19"/>
        <v>0.50078129412429162</v>
      </c>
      <c r="G217" s="3">
        <f t="shared" si="18"/>
        <v>37705.948779649363</v>
      </c>
      <c r="H217" s="3">
        <f t="shared" si="18"/>
        <v>188.82433826057064</v>
      </c>
      <c r="J217" s="58" t="s">
        <v>38</v>
      </c>
      <c r="K217" s="59">
        <f>$L$9</f>
        <v>367.5</v>
      </c>
      <c r="L217" s="60"/>
      <c r="M217" s="61">
        <f>$M$11</f>
        <v>17564</v>
      </c>
      <c r="N217" s="60"/>
    </row>
    <row r="218" spans="1:14" x14ac:dyDescent="0.25">
      <c r="A218" s="28" t="str">
        <f>_xlfn.XLOOKUP(P!C218,'Banco de Dados'!$B$3:$B$274,'Banco de Dados'!$K$3:$K$274,"")</f>
        <v>Ca</v>
      </c>
      <c r="B218" s="2">
        <v>20</v>
      </c>
      <c r="C218" s="2">
        <v>3691</v>
      </c>
      <c r="D218" s="2">
        <v>20558</v>
      </c>
      <c r="E218" s="2">
        <v>188</v>
      </c>
      <c r="F218" s="32">
        <f t="shared" si="19"/>
        <v>0.91448584492654927</v>
      </c>
      <c r="G218" s="3">
        <f t="shared" si="18"/>
        <v>14593.423856995531</v>
      </c>
      <c r="H218" s="3">
        <f t="shared" si="18"/>
        <v>133.45479546235819</v>
      </c>
      <c r="J218" s="2"/>
      <c r="K218" s="18"/>
      <c r="L218" s="2" t="s">
        <v>70</v>
      </c>
      <c r="M218" s="19"/>
    </row>
    <row r="219" spans="1:14" x14ac:dyDescent="0.25">
      <c r="A219" s="28" t="str">
        <f>_xlfn.XLOOKUP(P!C219,'Banco de Dados'!$B$3:$B$274,'Banco de Dados'!$K$3:$K$274,"")</f>
        <v>Ti</v>
      </c>
      <c r="B219" s="2">
        <v>22</v>
      </c>
      <c r="C219" s="2">
        <v>4509</v>
      </c>
      <c r="D219" s="2">
        <v>12661</v>
      </c>
      <c r="E219" s="2">
        <v>161</v>
      </c>
      <c r="F219" s="32">
        <f t="shared" si="19"/>
        <v>1.2716215148882395</v>
      </c>
      <c r="G219" s="3">
        <f t="shared" si="18"/>
        <v>8987.6125816431759</v>
      </c>
      <c r="H219" s="3">
        <f t="shared" si="18"/>
        <v>114.28841526297697</v>
      </c>
      <c r="J219" s="58" t="s">
        <v>69</v>
      </c>
      <c r="K219" s="62" t="s">
        <v>71</v>
      </c>
      <c r="L219" s="63"/>
      <c r="M219" s="64">
        <f>K213</f>
        <v>139835.07047095223</v>
      </c>
      <c r="N219" s="60"/>
    </row>
    <row r="220" spans="1:14" x14ac:dyDescent="0.25">
      <c r="A220" s="28" t="str">
        <f>_xlfn.XLOOKUP(P!C220,'Banco de Dados'!$B$3:$B$274,'Banco de Dados'!$K$3:$K$274,"")</f>
        <v>Cr</v>
      </c>
      <c r="B220" s="2">
        <v>24</v>
      </c>
      <c r="C220" s="2">
        <v>5412</v>
      </c>
      <c r="D220" s="2">
        <v>3744</v>
      </c>
      <c r="E220" s="2">
        <v>146</v>
      </c>
      <c r="F220" s="32">
        <f t="shared" si="19"/>
        <v>3.8995726495726495</v>
      </c>
      <c r="G220" s="3">
        <f t="shared" si="18"/>
        <v>2657.7380543141971</v>
      </c>
      <c r="H220" s="3">
        <f t="shared" si="18"/>
        <v>103.64042626332072</v>
      </c>
      <c r="J220" s="7"/>
    </row>
    <row r="221" spans="1:14" ht="15.75" x14ac:dyDescent="0.25">
      <c r="A221" s="28" t="str">
        <f>_xlfn.XLOOKUP(P!C221,'Banco de Dados'!$B$3:$B$274,'Banco de Dados'!$K$3:$K$274,"")</f>
        <v>Mn</v>
      </c>
      <c r="B221" s="2">
        <v>25</v>
      </c>
      <c r="C221" s="2">
        <v>5895</v>
      </c>
      <c r="D221" s="2">
        <v>6323</v>
      </c>
      <c r="E221" s="2">
        <v>168</v>
      </c>
      <c r="F221" s="32">
        <f t="shared" si="19"/>
        <v>2.6569666297643524</v>
      </c>
      <c r="G221" s="3">
        <f t="shared" si="18"/>
        <v>4488.4822963217603</v>
      </c>
      <c r="H221" s="3">
        <f t="shared" si="18"/>
        <v>119.25747679614987</v>
      </c>
      <c r="J221" s="7"/>
      <c r="K221" s="165" t="s">
        <v>218</v>
      </c>
      <c r="L221" s="166"/>
      <c r="M221" s="167"/>
    </row>
    <row r="222" spans="1:14" x14ac:dyDescent="0.25">
      <c r="A222" s="28" t="str">
        <f>_xlfn.XLOOKUP(P!C222,'Banco de Dados'!$B$3:$B$274,'Banco de Dados'!$K$3:$K$274,"")</f>
        <v>Fe</v>
      </c>
      <c r="B222" s="2">
        <v>26</v>
      </c>
      <c r="C222" s="2">
        <v>6399</v>
      </c>
      <c r="D222" s="2">
        <v>196988</v>
      </c>
      <c r="E222" s="2">
        <v>454</v>
      </c>
      <c r="F222" s="32">
        <f t="shared" si="19"/>
        <v>0.23047089162791642</v>
      </c>
      <c r="G222" s="3">
        <f t="shared" si="18"/>
        <v>139835.07047095223</v>
      </c>
      <c r="H222" s="3">
        <f t="shared" si="18"/>
        <v>322.2791337229288</v>
      </c>
      <c r="J222" s="7"/>
      <c r="K222" s="104" t="s">
        <v>236</v>
      </c>
      <c r="L222" s="108">
        <f>K213</f>
        <v>139835.07047095223</v>
      </c>
      <c r="M222" s="109">
        <f>M213</f>
        <v>322.2791337229288</v>
      </c>
    </row>
    <row r="223" spans="1:14" x14ac:dyDescent="0.25">
      <c r="A223" s="28" t="str">
        <f>_xlfn.XLOOKUP(P!C223,'Banco de Dados'!$B$3:$B$274,'Banco de Dados'!$K$3:$K$274,"")</f>
        <v>Ni</v>
      </c>
      <c r="B223" s="2">
        <v>28</v>
      </c>
      <c r="C223" s="2">
        <v>7472</v>
      </c>
      <c r="D223" s="2">
        <v>1594</v>
      </c>
      <c r="E223" s="2">
        <v>243</v>
      </c>
      <c r="F223" s="32">
        <f t="shared" si="19"/>
        <v>15.244667503136762</v>
      </c>
      <c r="G223" s="3">
        <f t="shared" si="18"/>
        <v>1131.5262976968029</v>
      </c>
      <c r="H223" s="3">
        <f t="shared" si="18"/>
        <v>172.49742179443106</v>
      </c>
      <c r="J223" s="7"/>
      <c r="K223" s="104" t="s">
        <v>237</v>
      </c>
      <c r="L223" s="105">
        <f>$L$9</f>
        <v>367.5</v>
      </c>
      <c r="M223" s="106">
        <f>$L$10</f>
        <v>4.3</v>
      </c>
    </row>
    <row r="224" spans="1:14" x14ac:dyDescent="0.25">
      <c r="A224" s="28" t="str">
        <f>_xlfn.XLOOKUP(P!C224,'Banco de Dados'!$B$3:$B$274,'Banco de Dados'!$K$3:$K$274,"")</f>
        <v>Cu</v>
      </c>
      <c r="B224" s="2">
        <v>29</v>
      </c>
      <c r="C224" s="2">
        <v>8041</v>
      </c>
      <c r="D224" s="2">
        <v>711</v>
      </c>
      <c r="E224" s="2">
        <v>251</v>
      </c>
      <c r="F224" s="32">
        <f t="shared" si="19"/>
        <v>35.30239099859353</v>
      </c>
      <c r="G224" s="3">
        <f t="shared" si="18"/>
        <v>504.71467858370573</v>
      </c>
      <c r="H224" s="3">
        <f t="shared" si="18"/>
        <v>178.17634926091441</v>
      </c>
      <c r="J224" s="7"/>
      <c r="K224" s="104" t="s">
        <v>238</v>
      </c>
      <c r="L224" s="105">
        <f>$M$11</f>
        <v>17564</v>
      </c>
      <c r="M224" s="106">
        <f>$M$12</f>
        <v>189</v>
      </c>
    </row>
    <row r="225" spans="1:13" x14ac:dyDescent="0.25">
      <c r="A225" s="28" t="str">
        <f>_xlfn.XLOOKUP(P!C225,'Banco de Dados'!$B$3:$B$274,'Banco de Dados'!$K$3:$K$274,"")</f>
        <v>Zn</v>
      </c>
      <c r="B225" s="2">
        <v>30</v>
      </c>
      <c r="C225" s="2">
        <v>8631</v>
      </c>
      <c r="D225" s="2">
        <v>1543</v>
      </c>
      <c r="E225" s="2">
        <v>248</v>
      </c>
      <c r="F225" s="32">
        <f t="shared" si="19"/>
        <v>16.072585871678548</v>
      </c>
      <c r="G225" s="3">
        <f t="shared" si="18"/>
        <v>1095.3231350979718</v>
      </c>
      <c r="H225" s="3">
        <f t="shared" si="18"/>
        <v>176.04675146098316</v>
      </c>
      <c r="J225" s="7"/>
      <c r="K225" s="69" t="s">
        <v>217</v>
      </c>
      <c r="L225" s="110">
        <f>SQRT(((M222/L222)^2)+((M223/L223)^2)+((M224/L224)^2))</f>
        <v>1.6062662328798508E-2</v>
      </c>
      <c r="M225" s="71" t="str">
        <f>M234</f>
        <v>mg/kg</v>
      </c>
    </row>
    <row r="226" spans="1:13" x14ac:dyDescent="0.25">
      <c r="A226" s="28" t="str">
        <f>_xlfn.XLOOKUP(P!C226,'Banco de Dados'!$B$3:$B$274,'Banco de Dados'!$K$3:$K$274,"")</f>
        <v>As</v>
      </c>
      <c r="B226" s="2">
        <v>33</v>
      </c>
      <c r="C226" s="2">
        <v>10532</v>
      </c>
      <c r="D226" s="2">
        <v>1815</v>
      </c>
      <c r="E226" s="2">
        <v>244</v>
      </c>
      <c r="F226" s="32">
        <f t="shared" si="19"/>
        <v>13.443526170798899</v>
      </c>
      <c r="G226" s="3">
        <f t="shared" si="18"/>
        <v>1288.4066689584049</v>
      </c>
      <c r="H226" s="3">
        <f t="shared" si="18"/>
        <v>173.20728772774149</v>
      </c>
      <c r="J226" s="7"/>
    </row>
    <row r="227" spans="1:13" x14ac:dyDescent="0.25">
      <c r="A227" s="28" t="str">
        <f>_xlfn.XLOOKUP(P!C227,'Banco de Dados'!$B$3:$B$274,'Banco de Dados'!$K$3:$K$274,"")</f>
        <v>Rh</v>
      </c>
      <c r="B227" s="2">
        <v>45</v>
      </c>
      <c r="C227" s="2">
        <v>20167</v>
      </c>
      <c r="D227" s="2">
        <v>1939</v>
      </c>
      <c r="E227" s="2">
        <v>138</v>
      </c>
      <c r="F227" s="32">
        <f t="shared" si="19"/>
        <v>7.1170706549767919</v>
      </c>
      <c r="G227" s="3">
        <f t="shared" si="18"/>
        <v>1376.4300446888965</v>
      </c>
      <c r="H227" s="3">
        <f t="shared" si="18"/>
        <v>97.961498796837404</v>
      </c>
      <c r="J227" s="7"/>
    </row>
    <row r="228" spans="1:13" x14ac:dyDescent="0.25">
      <c r="A228" s="28" t="str">
        <f>_xlfn.XLOOKUP(P!C228,'Banco de Dados'!$B$3:$B$274,'Banco de Dados'!$K$3:$K$274,"")</f>
        <v>Rh</v>
      </c>
      <c r="B228" s="2">
        <v>45</v>
      </c>
      <c r="C228" s="2">
        <v>2696</v>
      </c>
      <c r="D228" s="2">
        <v>17608</v>
      </c>
      <c r="E228" s="2">
        <v>147</v>
      </c>
      <c r="F228" s="32">
        <f t="shared" si="19"/>
        <v>0.83484779645615625</v>
      </c>
      <c r="G228" s="3">
        <f t="shared" si="18"/>
        <v>12499.319353729803</v>
      </c>
      <c r="H228" s="3">
        <f t="shared" si="18"/>
        <v>104.35029219663114</v>
      </c>
      <c r="J228" s="7"/>
    </row>
    <row r="229" spans="1:13" x14ac:dyDescent="0.25">
      <c r="A229" s="28" t="str">
        <f>_xlfn.XLOOKUP(P!C229,'Banco de Dados'!$B$3:$B$274,'Banco de Dados'!$K$3:$K$274,"")</f>
        <v/>
      </c>
      <c r="B229" s="2">
        <v>0</v>
      </c>
      <c r="C229" s="2">
        <v>0</v>
      </c>
      <c r="D229" s="2">
        <v>0</v>
      </c>
      <c r="E229" s="2">
        <v>0</v>
      </c>
      <c r="F229" s="32" t="e">
        <f t="shared" si="19"/>
        <v>#DIV/0!</v>
      </c>
      <c r="G229" s="3">
        <f t="shared" si="18"/>
        <v>0</v>
      </c>
      <c r="H229" s="3">
        <f t="shared" si="18"/>
        <v>0</v>
      </c>
      <c r="J229" s="7"/>
    </row>
    <row r="230" spans="1:13" x14ac:dyDescent="0.25">
      <c r="A230" s="28" t="str">
        <f>_xlfn.XLOOKUP(P!C230,'Banco de Dados'!$B$3:$B$274,'Banco de Dados'!$K$3:$K$274,"")</f>
        <v/>
      </c>
      <c r="B230" s="2">
        <v>0</v>
      </c>
      <c r="C230" s="2">
        <v>0</v>
      </c>
      <c r="D230" s="2">
        <v>0</v>
      </c>
      <c r="E230" s="2">
        <v>0</v>
      </c>
      <c r="F230" s="32" t="e">
        <f t="shared" si="19"/>
        <v>#DIV/0!</v>
      </c>
      <c r="G230" s="3">
        <f t="shared" si="18"/>
        <v>0</v>
      </c>
      <c r="H230" s="3">
        <f t="shared" si="18"/>
        <v>0</v>
      </c>
      <c r="J230" s="7"/>
    </row>
    <row r="231" spans="1:13" x14ac:dyDescent="0.25">
      <c r="A231" s="28" t="str">
        <f>_xlfn.XLOOKUP(P!C231,'Banco de Dados'!$B$3:$B$274,'Banco de Dados'!$K$3:$K$274,"")</f>
        <v/>
      </c>
      <c r="B231" s="2">
        <v>0</v>
      </c>
      <c r="C231" s="2">
        <v>0</v>
      </c>
      <c r="D231" s="2">
        <v>0</v>
      </c>
      <c r="E231" s="2">
        <v>0</v>
      </c>
      <c r="F231" s="32" t="e">
        <f t="shared" si="19"/>
        <v>#DIV/0!</v>
      </c>
      <c r="G231" s="3">
        <f t="shared" si="18"/>
        <v>0</v>
      </c>
      <c r="H231" s="3">
        <f t="shared" si="18"/>
        <v>0</v>
      </c>
      <c r="J231" s="7"/>
    </row>
    <row r="232" spans="1:13" x14ac:dyDescent="0.25">
      <c r="A232" s="28" t="str">
        <f>_xlfn.XLOOKUP(P!C232,'Banco de Dados'!$B$3:$B$274,'Banco de Dados'!$K$3:$K$274,"")</f>
        <v/>
      </c>
      <c r="B232" s="2">
        <v>0</v>
      </c>
      <c r="C232" s="2">
        <v>0</v>
      </c>
      <c r="D232" s="2">
        <v>0</v>
      </c>
      <c r="E232" s="17">
        <v>0</v>
      </c>
      <c r="F232" s="32" t="e">
        <f t="shared" si="19"/>
        <v>#DIV/0!</v>
      </c>
      <c r="G232" s="3">
        <f t="shared" si="18"/>
        <v>0</v>
      </c>
      <c r="H232" s="3">
        <f t="shared" si="18"/>
        <v>0</v>
      </c>
      <c r="J232" s="7"/>
    </row>
    <row r="233" spans="1:13" ht="15.75" x14ac:dyDescent="0.25">
      <c r="A233" s="28" t="str">
        <f>_xlfn.XLOOKUP(P!C233,'Banco de Dados'!$B$3:$B$274,'Banco de Dados'!$K$3:$K$274,"")</f>
        <v/>
      </c>
      <c r="B233" s="2">
        <v>0</v>
      </c>
      <c r="C233" s="2">
        <v>0</v>
      </c>
      <c r="D233" s="2">
        <v>0</v>
      </c>
      <c r="E233" s="2">
        <v>0</v>
      </c>
      <c r="F233" s="32" t="e">
        <f t="shared" si="19"/>
        <v>#DIV/0!</v>
      </c>
      <c r="G233" s="3">
        <f t="shared" si="18"/>
        <v>0</v>
      </c>
      <c r="H233" s="3">
        <f t="shared" si="18"/>
        <v>0</v>
      </c>
      <c r="J233" s="7"/>
      <c r="K233" s="101" t="s">
        <v>216</v>
      </c>
      <c r="L233" s="102" t="str">
        <f>K211</f>
        <v>ah</v>
      </c>
      <c r="M233" s="103" t="str">
        <f>M211</f>
        <v>Ferro</v>
      </c>
    </row>
    <row r="234" spans="1:13" x14ac:dyDescent="0.25">
      <c r="A234" s="28" t="str">
        <f>_xlfn.XLOOKUP(P!C234,'Banco de Dados'!$B$3:$B$274,'Banco de Dados'!$K$3:$K$274,"")</f>
        <v/>
      </c>
      <c r="B234" s="2">
        <v>0</v>
      </c>
      <c r="C234" s="2">
        <v>0</v>
      </c>
      <c r="D234" s="2">
        <v>0</v>
      </c>
      <c r="E234" s="2">
        <v>0</v>
      </c>
      <c r="F234" s="32" t="e">
        <f t="shared" si="19"/>
        <v>#DIV/0!</v>
      </c>
      <c r="G234" s="3">
        <f t="shared" si="18"/>
        <v>0</v>
      </c>
      <c r="H234" s="3">
        <f t="shared" si="18"/>
        <v>0</v>
      </c>
      <c r="J234" s="7"/>
      <c r="K234" s="68" t="s">
        <v>68</v>
      </c>
      <c r="L234" s="29">
        <f>(K217*M219)/M217</f>
        <v>2925.83627864239</v>
      </c>
      <c r="M234" s="66" t="str">
        <f>$M$9</f>
        <v>mg/kg</v>
      </c>
    </row>
    <row r="235" spans="1:13" x14ac:dyDescent="0.25">
      <c r="A235" s="28" t="str">
        <f>_xlfn.XLOOKUP(P!C235,'Banco de Dados'!$B$3:$B$274,'Banco de Dados'!$K$3:$K$274,"")</f>
        <v/>
      </c>
      <c r="B235" s="2">
        <v>0</v>
      </c>
      <c r="C235" s="2">
        <v>0</v>
      </c>
      <c r="D235" s="2">
        <v>0</v>
      </c>
      <c r="E235" s="2">
        <v>0</v>
      </c>
      <c r="F235" s="32" t="e">
        <f t="shared" si="19"/>
        <v>#DIV/0!</v>
      </c>
      <c r="G235" s="3">
        <f t="shared" si="18"/>
        <v>0</v>
      </c>
      <c r="H235" s="3">
        <f t="shared" si="18"/>
        <v>0</v>
      </c>
      <c r="J235" s="7"/>
      <c r="K235" s="111" t="s">
        <v>246</v>
      </c>
      <c r="L235" s="126">
        <f>SQRT(((M222/L222)^2)+((M223/L223)^2)+((M224/L224)^2))</f>
        <v>1.6062662328798508E-2</v>
      </c>
      <c r="M235" s="66"/>
    </row>
    <row r="236" spans="1:13" x14ac:dyDescent="0.25">
      <c r="A236" s="28" t="str">
        <f>_xlfn.XLOOKUP(P!C236,'Banco de Dados'!$B$3:$B$274,'Banco de Dados'!$K$3:$K$274,"")</f>
        <v/>
      </c>
      <c r="B236" s="2">
        <v>0</v>
      </c>
      <c r="C236" s="2">
        <v>0</v>
      </c>
      <c r="D236" s="2">
        <v>0</v>
      </c>
      <c r="E236" s="2">
        <v>0</v>
      </c>
      <c r="F236" s="32" t="e">
        <f t="shared" si="19"/>
        <v>#DIV/0!</v>
      </c>
      <c r="G236" s="3">
        <f t="shared" si="18"/>
        <v>0</v>
      </c>
      <c r="H236" s="3">
        <f t="shared" si="18"/>
        <v>0</v>
      </c>
      <c r="J236" s="7"/>
      <c r="K236" s="69" t="s">
        <v>247</v>
      </c>
      <c r="L236" s="127">
        <f>L235*L234</f>
        <v>46.996720173181131</v>
      </c>
      <c r="M236" s="71" t="str">
        <f>$M$9</f>
        <v>mg/kg</v>
      </c>
    </row>
    <row r="237" spans="1:13" x14ac:dyDescent="0.25">
      <c r="A237" s="28" t="str">
        <f>_xlfn.XLOOKUP(P!C237,'Banco de Dados'!$B$3:$B$274,'Banco de Dados'!$K$3:$K$274,"")</f>
        <v/>
      </c>
      <c r="B237" s="2">
        <v>0</v>
      </c>
      <c r="C237" s="2">
        <v>0</v>
      </c>
      <c r="D237" s="2">
        <v>0</v>
      </c>
      <c r="E237" s="2">
        <v>0</v>
      </c>
      <c r="F237" s="32" t="e">
        <f t="shared" si="19"/>
        <v>#DIV/0!</v>
      </c>
      <c r="G237" s="3">
        <f t="shared" si="18"/>
        <v>0</v>
      </c>
      <c r="H237" s="3">
        <f t="shared" si="18"/>
        <v>0</v>
      </c>
      <c r="J237" s="7"/>
      <c r="K237" s="123"/>
      <c r="L237" s="124"/>
    </row>
    <row r="238" spans="1:13" x14ac:dyDescent="0.25">
      <c r="A238" s="28" t="str">
        <f>_xlfn.XLOOKUP(P!C238,'Banco de Dados'!$B$3:$B$274,'Banco de Dados'!$K$3:$K$274,"")</f>
        <v/>
      </c>
      <c r="B238" s="2">
        <v>0</v>
      </c>
      <c r="C238" s="2">
        <v>0</v>
      </c>
      <c r="D238" s="2">
        <v>0</v>
      </c>
      <c r="E238" s="2">
        <v>0</v>
      </c>
      <c r="F238" s="32" t="e">
        <f t="shared" si="19"/>
        <v>#DIV/0!</v>
      </c>
      <c r="G238" s="3">
        <f t="shared" si="18"/>
        <v>0</v>
      </c>
      <c r="H238" s="3">
        <f t="shared" si="18"/>
        <v>0</v>
      </c>
      <c r="J238" s="7"/>
    </row>
    <row r="239" spans="1:13" x14ac:dyDescent="0.25">
      <c r="A239" s="28" t="str">
        <f>_xlfn.XLOOKUP(P!C239,'Banco de Dados'!$B$3:$B$274,'Banco de Dados'!$K$3:$K$274,"")</f>
        <v/>
      </c>
      <c r="B239" s="2">
        <v>0</v>
      </c>
      <c r="C239" s="2">
        <v>0</v>
      </c>
      <c r="D239" s="2">
        <v>0</v>
      </c>
      <c r="E239" s="2">
        <v>0</v>
      </c>
      <c r="F239" s="32" t="e">
        <f t="shared" si="19"/>
        <v>#DIV/0!</v>
      </c>
      <c r="G239" s="3">
        <f t="shared" si="18"/>
        <v>0</v>
      </c>
      <c r="H239" s="3">
        <f t="shared" si="18"/>
        <v>0</v>
      </c>
      <c r="J239" s="7"/>
    </row>
    <row r="240" spans="1:13" x14ac:dyDescent="0.25">
      <c r="A240" s="28" t="str">
        <f>_xlfn.XLOOKUP(P!C240,'Banco de Dados'!$B$3:$B$274,'Banco de Dados'!$K$3:$K$274,"")</f>
        <v/>
      </c>
      <c r="B240" s="2">
        <v>0</v>
      </c>
      <c r="C240" s="2">
        <v>0</v>
      </c>
      <c r="D240" s="2">
        <v>0</v>
      </c>
      <c r="E240" s="2">
        <v>0</v>
      </c>
      <c r="F240" s="32" t="e">
        <f t="shared" si="19"/>
        <v>#DIV/0!</v>
      </c>
      <c r="G240" s="3">
        <f t="shared" ref="G240:H242" si="20">D240*$E$210</f>
        <v>0</v>
      </c>
      <c r="H240" s="3">
        <f t="shared" si="20"/>
        <v>0</v>
      </c>
      <c r="J240" s="7"/>
    </row>
    <row r="241" spans="1:14" x14ac:dyDescent="0.25">
      <c r="A241" s="28" t="str">
        <f>_xlfn.XLOOKUP(P!C241,'Banco de Dados'!$B$3:$B$274,'Banco de Dados'!$K$3:$K$274,"")</f>
        <v/>
      </c>
      <c r="B241" s="2">
        <v>0</v>
      </c>
      <c r="C241" s="2">
        <v>0</v>
      </c>
      <c r="D241" s="2">
        <v>0</v>
      </c>
      <c r="E241" s="2">
        <v>0</v>
      </c>
      <c r="F241" s="32" t="e">
        <f t="shared" si="19"/>
        <v>#DIV/0!</v>
      </c>
      <c r="G241" s="3">
        <f t="shared" si="20"/>
        <v>0</v>
      </c>
      <c r="H241" s="3">
        <f t="shared" si="20"/>
        <v>0</v>
      </c>
      <c r="J241" s="7"/>
    </row>
    <row r="242" spans="1:14" x14ac:dyDescent="0.25">
      <c r="A242" s="28" t="str">
        <f>_xlfn.XLOOKUP(P!C242,'Banco de Dados'!$B$3:$B$274,'Banco de Dados'!$K$3:$K$274,"")</f>
        <v/>
      </c>
      <c r="B242" s="2">
        <v>0</v>
      </c>
      <c r="C242" s="2">
        <v>0</v>
      </c>
      <c r="D242" s="2">
        <v>0</v>
      </c>
      <c r="E242" s="2">
        <v>0</v>
      </c>
      <c r="F242" s="32" t="e">
        <f t="shared" si="19"/>
        <v>#DIV/0!</v>
      </c>
      <c r="G242" s="3">
        <f t="shared" si="20"/>
        <v>0</v>
      </c>
      <c r="H242" s="3">
        <f t="shared" si="20"/>
        <v>0</v>
      </c>
      <c r="J242" s="7"/>
    </row>
    <row r="243" spans="1:14" x14ac:dyDescent="0.25">
      <c r="A243" s="21"/>
      <c r="B243" s="21"/>
      <c r="C243" s="21"/>
      <c r="D243" s="21"/>
      <c r="E243" s="21"/>
      <c r="F243" s="77"/>
      <c r="G243" s="21"/>
      <c r="H243" s="21"/>
      <c r="J243" s="21"/>
      <c r="K243" s="21"/>
      <c r="L243" s="21"/>
      <c r="M243" s="21"/>
      <c r="N243" s="21"/>
    </row>
    <row r="244" spans="1:14" ht="15.75" x14ac:dyDescent="0.25">
      <c r="A244" s="36" t="str">
        <f>'Nome das Amostras'!A11</f>
        <v>ai</v>
      </c>
      <c r="B244" s="164" t="str">
        <f>VLOOKUP(A244,'Nome das Amostras'!$A$3:$D$28,2,FALSE)</f>
        <v>R8</v>
      </c>
      <c r="C244" s="164"/>
      <c r="D244" s="51" t="s">
        <v>65</v>
      </c>
      <c r="E244" s="52">
        <f>'Banco de Dados'!$O$13/'Banco de Dados'!BL13</f>
        <v>0.65774804905239692</v>
      </c>
      <c r="F244" s="74"/>
      <c r="G244" s="3"/>
      <c r="H244" s="3"/>
      <c r="J244" s="7"/>
    </row>
    <row r="245" spans="1:14" ht="15.75" x14ac:dyDescent="0.25">
      <c r="A245" s="107" t="s">
        <v>1</v>
      </c>
      <c r="B245" s="107" t="s">
        <v>0</v>
      </c>
      <c r="C245" s="107" t="s">
        <v>212</v>
      </c>
      <c r="D245" s="107" t="s">
        <v>209</v>
      </c>
      <c r="E245" s="107" t="s">
        <v>213</v>
      </c>
      <c r="F245" s="76" t="s">
        <v>219</v>
      </c>
      <c r="G245" s="54" t="s">
        <v>140</v>
      </c>
      <c r="H245" s="54" t="s">
        <v>66</v>
      </c>
      <c r="J245" s="7"/>
      <c r="K245" s="72" t="str">
        <f>A244</f>
        <v>ai</v>
      </c>
      <c r="L245" s="55" t="s">
        <v>215</v>
      </c>
      <c r="M245" s="41" t="str">
        <f>$A$1</f>
        <v>Ferro</v>
      </c>
      <c r="N245" s="3"/>
    </row>
    <row r="246" spans="1:14" x14ac:dyDescent="0.25">
      <c r="A246" s="28" t="str">
        <f>_xlfn.XLOOKUP(P!C246,'Banco de Dados'!$B$3:$B$274,'Banco de Dados'!$K$3:$K$274,"")</f>
        <v>Si</v>
      </c>
      <c r="B246" s="2" cm="1">
        <f t="array" ref="B246:E276">Dados!BH5:BK35</f>
        <v>14</v>
      </c>
      <c r="C246" s="2">
        <v>1740</v>
      </c>
      <c r="D246" s="2">
        <v>5428</v>
      </c>
      <c r="E246" s="2">
        <v>100</v>
      </c>
      <c r="F246" s="32">
        <f>(E246*100)/D246</f>
        <v>1.8422991893883567</v>
      </c>
      <c r="G246" s="3">
        <f t="shared" ref="G246:H273" si="21">D246*$E$244</f>
        <v>3570.2564102564106</v>
      </c>
      <c r="H246" s="3">
        <f t="shared" si="21"/>
        <v>65.774804905239691</v>
      </c>
      <c r="J246" s="7"/>
      <c r="K246" s="5" t="s">
        <v>210</v>
      </c>
      <c r="L246" s="5"/>
      <c r="M246" s="5" t="s">
        <v>211</v>
      </c>
    </row>
    <row r="247" spans="1:14" x14ac:dyDescent="0.25">
      <c r="A247" s="28" t="str">
        <f>_xlfn.XLOOKUP(P!C247,'Banco de Dados'!$B$3:$B$274,'Banco de Dados'!$K$3:$K$274,"")</f>
        <v>P</v>
      </c>
      <c r="B247" s="2">
        <v>15</v>
      </c>
      <c r="C247" s="2">
        <v>2013</v>
      </c>
      <c r="D247" s="2">
        <v>731</v>
      </c>
      <c r="E247" s="2">
        <v>76</v>
      </c>
      <c r="F247" s="32">
        <f t="shared" ref="F247:F276" si="22">(E247*100)/D247</f>
        <v>10.39671682626539</v>
      </c>
      <c r="G247" s="3">
        <f t="shared" si="21"/>
        <v>480.81382385730217</v>
      </c>
      <c r="H247" s="3">
        <f t="shared" si="21"/>
        <v>49.988851727982166</v>
      </c>
      <c r="J247" s="7"/>
      <c r="K247" s="6">
        <f>_xlfn.XLOOKUP($B$4,A246:A273,G246:G273,"")</f>
        <v>150910.42363433668</v>
      </c>
      <c r="L247" s="6"/>
      <c r="M247" s="6">
        <f>_xlfn.XLOOKUP($B$4,A246:A273,H246:H273,"")</f>
        <v>318.35005574136011</v>
      </c>
    </row>
    <row r="248" spans="1:14" x14ac:dyDescent="0.25">
      <c r="A248" s="28" t="str">
        <f>_xlfn.XLOOKUP(P!C248,'Banco de Dados'!$B$3:$B$274,'Banco de Dados'!$K$3:$K$274,"")</f>
        <v>S</v>
      </c>
      <c r="B248" s="2">
        <v>16</v>
      </c>
      <c r="C248" s="2">
        <v>2307</v>
      </c>
      <c r="D248" s="2">
        <v>3350</v>
      </c>
      <c r="E248" s="2">
        <v>101</v>
      </c>
      <c r="F248" s="32">
        <f t="shared" si="22"/>
        <v>3.0149253731343282</v>
      </c>
      <c r="G248" s="3">
        <f t="shared" si="21"/>
        <v>2203.4559643255297</v>
      </c>
      <c r="H248" s="3">
        <f t="shared" si="21"/>
        <v>66.432552954292092</v>
      </c>
      <c r="J248" s="7"/>
    </row>
    <row r="249" spans="1:14" ht="15.75" x14ac:dyDescent="0.25">
      <c r="A249" s="28" t="str">
        <f>_xlfn.XLOOKUP(P!C249,'Banco de Dados'!$B$3:$B$274,'Banco de Dados'!$K$3:$K$274,"")</f>
        <v>Cl</v>
      </c>
      <c r="B249" s="2">
        <v>17</v>
      </c>
      <c r="C249" s="2">
        <v>2622</v>
      </c>
      <c r="D249" s="2">
        <v>9250</v>
      </c>
      <c r="E249" s="2">
        <v>166</v>
      </c>
      <c r="F249" s="32">
        <f t="shared" si="22"/>
        <v>1.7945945945945947</v>
      </c>
      <c r="G249" s="3">
        <f t="shared" si="21"/>
        <v>6084.1694537346712</v>
      </c>
      <c r="H249" s="3">
        <f t="shared" si="21"/>
        <v>109.18617614269789</v>
      </c>
      <c r="K249" s="165" t="s">
        <v>67</v>
      </c>
      <c r="L249" s="166"/>
      <c r="M249" s="167"/>
      <c r="N249"/>
    </row>
    <row r="250" spans="1:14" x14ac:dyDescent="0.25">
      <c r="A250" s="28" t="str">
        <f>_xlfn.XLOOKUP(P!C250,'Banco de Dados'!$B$3:$B$274,'Banco de Dados'!$K$3:$K$274,"")</f>
        <v>Ar</v>
      </c>
      <c r="B250" s="2">
        <v>18</v>
      </c>
      <c r="C250" s="2">
        <v>2957</v>
      </c>
      <c r="D250" s="2">
        <v>6279</v>
      </c>
      <c r="E250" s="2">
        <v>192</v>
      </c>
      <c r="F250" s="32">
        <f t="shared" si="22"/>
        <v>3.0578117534639273</v>
      </c>
      <c r="G250" s="3">
        <f t="shared" si="21"/>
        <v>4130</v>
      </c>
      <c r="H250" s="3">
        <f t="shared" si="21"/>
        <v>126.2876254180602</v>
      </c>
      <c r="J250" s="7"/>
      <c r="K250" s="104" t="s">
        <v>240</v>
      </c>
      <c r="L250" s="39"/>
      <c r="M250" s="106" t="s">
        <v>209</v>
      </c>
    </row>
    <row r="251" spans="1:14" x14ac:dyDescent="0.25">
      <c r="A251" s="28" t="str">
        <f>_xlfn.XLOOKUP(P!C251,'Banco de Dados'!$B$3:$B$274,'Banco de Dados'!$K$3:$K$274,"")</f>
        <v>K</v>
      </c>
      <c r="B251" s="2">
        <v>19</v>
      </c>
      <c r="C251" s="2">
        <v>3313</v>
      </c>
      <c r="D251" s="2">
        <v>48230</v>
      </c>
      <c r="E251" s="2">
        <v>255</v>
      </c>
      <c r="F251" s="32">
        <f t="shared" si="22"/>
        <v>0.52871656645241549</v>
      </c>
      <c r="G251" s="3">
        <f t="shared" si="21"/>
        <v>31723.188405797104</v>
      </c>
      <c r="H251" s="3">
        <f t="shared" si="21"/>
        <v>167.72575250836121</v>
      </c>
      <c r="J251" s="58" t="s">
        <v>38</v>
      </c>
      <c r="K251" s="59">
        <f>$L$9</f>
        <v>367.5</v>
      </c>
      <c r="L251" s="60"/>
      <c r="M251" s="61">
        <f>$M$11</f>
        <v>17564</v>
      </c>
      <c r="N251" s="60"/>
    </row>
    <row r="252" spans="1:14" x14ac:dyDescent="0.25">
      <c r="A252" s="28" t="str">
        <f>_xlfn.XLOOKUP(P!C252,'Banco de Dados'!$B$3:$B$274,'Banco de Dados'!$K$3:$K$274,"")</f>
        <v>Ca</v>
      </c>
      <c r="B252" s="2">
        <v>20</v>
      </c>
      <c r="C252" s="2">
        <v>3691</v>
      </c>
      <c r="D252" s="2">
        <v>16352</v>
      </c>
      <c r="E252" s="2">
        <v>173</v>
      </c>
      <c r="F252" s="32">
        <f t="shared" si="22"/>
        <v>1.0579745596868884</v>
      </c>
      <c r="G252" s="3">
        <f t="shared" si="21"/>
        <v>10755.496098104795</v>
      </c>
      <c r="H252" s="3">
        <f t="shared" si="21"/>
        <v>113.79041248606467</v>
      </c>
      <c r="J252" s="2"/>
      <c r="K252" s="18"/>
      <c r="L252" s="2" t="s">
        <v>70</v>
      </c>
      <c r="M252" s="19"/>
    </row>
    <row r="253" spans="1:14" x14ac:dyDescent="0.25">
      <c r="A253" s="28" t="str">
        <f>_xlfn.XLOOKUP(P!C253,'Banco de Dados'!$B$3:$B$274,'Banco de Dados'!$K$3:$K$274,"")</f>
        <v>Ti</v>
      </c>
      <c r="B253" s="2">
        <v>22</v>
      </c>
      <c r="C253" s="2">
        <v>4509</v>
      </c>
      <c r="D253" s="2">
        <v>13878</v>
      </c>
      <c r="E253" s="2">
        <v>162</v>
      </c>
      <c r="F253" s="32">
        <f t="shared" si="22"/>
        <v>1.1673151750972763</v>
      </c>
      <c r="G253" s="3">
        <f t="shared" si="21"/>
        <v>9128.2274247491641</v>
      </c>
      <c r="H253" s="3">
        <f t="shared" si="21"/>
        <v>106.5551839464883</v>
      </c>
      <c r="J253" s="58" t="s">
        <v>69</v>
      </c>
      <c r="K253" s="62" t="s">
        <v>71</v>
      </c>
      <c r="L253" s="63"/>
      <c r="M253" s="64">
        <f>K247</f>
        <v>150910.42363433668</v>
      </c>
      <c r="N253" s="60"/>
    </row>
    <row r="254" spans="1:14" x14ac:dyDescent="0.25">
      <c r="A254" s="28" t="str">
        <f>_xlfn.XLOOKUP(P!C254,'Banco de Dados'!$B$3:$B$274,'Banco de Dados'!$K$3:$K$274,"")</f>
        <v>Cr</v>
      </c>
      <c r="B254" s="2">
        <v>24</v>
      </c>
      <c r="C254" s="2">
        <v>5412</v>
      </c>
      <c r="D254" s="2">
        <v>4464</v>
      </c>
      <c r="E254" s="2">
        <v>147</v>
      </c>
      <c r="F254" s="32">
        <f t="shared" si="22"/>
        <v>3.293010752688172</v>
      </c>
      <c r="G254" s="3">
        <f t="shared" si="21"/>
        <v>2936.1872909699</v>
      </c>
      <c r="H254" s="3">
        <f t="shared" si="21"/>
        <v>96.688963210702354</v>
      </c>
      <c r="J254" s="7"/>
    </row>
    <row r="255" spans="1:14" ht="15.75" x14ac:dyDescent="0.25">
      <c r="A255" s="28" t="str">
        <f>_xlfn.XLOOKUP(P!C255,'Banco de Dados'!$B$3:$B$274,'Banco de Dados'!$K$3:$K$274,"")</f>
        <v>Mn</v>
      </c>
      <c r="B255" s="2">
        <v>25</v>
      </c>
      <c r="C255" s="2">
        <v>5895</v>
      </c>
      <c r="D255" s="2">
        <v>5466</v>
      </c>
      <c r="E255" s="2">
        <v>165</v>
      </c>
      <c r="F255" s="32">
        <f t="shared" si="22"/>
        <v>3.0186608122941823</v>
      </c>
      <c r="G255" s="3">
        <f t="shared" si="21"/>
        <v>3595.2508361204013</v>
      </c>
      <c r="H255" s="3">
        <f t="shared" si="21"/>
        <v>108.52842809364549</v>
      </c>
      <c r="J255" s="7"/>
      <c r="K255" s="165" t="s">
        <v>218</v>
      </c>
      <c r="L255" s="166"/>
      <c r="M255" s="167"/>
    </row>
    <row r="256" spans="1:14" x14ac:dyDescent="0.25">
      <c r="A256" s="28" t="str">
        <f>_xlfn.XLOOKUP(P!C256,'Banco de Dados'!$B$3:$B$274,'Banco de Dados'!$K$3:$K$274,"")</f>
        <v>Fe</v>
      </c>
      <c r="B256" s="2">
        <v>26</v>
      </c>
      <c r="C256" s="2">
        <v>6399</v>
      </c>
      <c r="D256" s="2">
        <v>229435</v>
      </c>
      <c r="E256" s="2">
        <v>484</v>
      </c>
      <c r="F256" s="32">
        <f t="shared" si="22"/>
        <v>0.21095299322248132</v>
      </c>
      <c r="G256" s="3">
        <f t="shared" si="21"/>
        <v>150910.42363433668</v>
      </c>
      <c r="H256" s="3">
        <f t="shared" si="21"/>
        <v>318.35005574136011</v>
      </c>
      <c r="J256" s="7"/>
      <c r="K256" s="104" t="s">
        <v>236</v>
      </c>
      <c r="L256" s="108">
        <f>K247</f>
        <v>150910.42363433668</v>
      </c>
      <c r="M256" s="109">
        <f>M247</f>
        <v>318.35005574136011</v>
      </c>
    </row>
    <row r="257" spans="1:13" x14ac:dyDescent="0.25">
      <c r="A257" s="28" t="str">
        <f>_xlfn.XLOOKUP(P!C257,'Banco de Dados'!$B$3:$B$274,'Banco de Dados'!$K$3:$K$274,"")</f>
        <v>Ni</v>
      </c>
      <c r="B257" s="2">
        <v>28</v>
      </c>
      <c r="C257" s="2">
        <v>7472</v>
      </c>
      <c r="D257" s="2">
        <v>2164</v>
      </c>
      <c r="E257" s="2">
        <v>249</v>
      </c>
      <c r="F257" s="32">
        <f t="shared" si="22"/>
        <v>11.506469500924215</v>
      </c>
      <c r="G257" s="3">
        <f t="shared" si="21"/>
        <v>1423.3667781493868</v>
      </c>
      <c r="H257" s="3">
        <f t="shared" si="21"/>
        <v>163.77926421404683</v>
      </c>
      <c r="J257" s="7"/>
      <c r="K257" s="104" t="s">
        <v>237</v>
      </c>
      <c r="L257" s="105">
        <f>$L$9</f>
        <v>367.5</v>
      </c>
      <c r="M257" s="106">
        <f>$L$10</f>
        <v>4.3</v>
      </c>
    </row>
    <row r="258" spans="1:13" x14ac:dyDescent="0.25">
      <c r="A258" s="28" t="str">
        <f>_xlfn.XLOOKUP(P!C258,'Banco de Dados'!$B$3:$B$274,'Banco de Dados'!$K$3:$K$274,"")</f>
        <v>Cu</v>
      </c>
      <c r="B258" s="2">
        <v>29</v>
      </c>
      <c r="C258" s="2">
        <v>8041</v>
      </c>
      <c r="D258" s="2">
        <v>803</v>
      </c>
      <c r="E258" s="2">
        <v>257</v>
      </c>
      <c r="F258" s="32">
        <f t="shared" si="22"/>
        <v>32.004981320049815</v>
      </c>
      <c r="G258" s="3">
        <f t="shared" si="21"/>
        <v>528.1716833890747</v>
      </c>
      <c r="H258" s="3">
        <f t="shared" si="21"/>
        <v>169.04124860646601</v>
      </c>
      <c r="J258" s="7"/>
      <c r="K258" s="104" t="s">
        <v>238</v>
      </c>
      <c r="L258" s="105">
        <f>$M$11</f>
        <v>17564</v>
      </c>
      <c r="M258" s="106">
        <f>$M$12</f>
        <v>189</v>
      </c>
    </row>
    <row r="259" spans="1:13" x14ac:dyDescent="0.25">
      <c r="A259" s="28" t="str">
        <f>_xlfn.XLOOKUP(P!C259,'Banco de Dados'!$B$3:$B$274,'Banco de Dados'!$K$3:$K$274,"")</f>
        <v>Zn</v>
      </c>
      <c r="B259" s="2">
        <v>30</v>
      </c>
      <c r="C259" s="2">
        <v>8631</v>
      </c>
      <c r="D259" s="2">
        <v>1379</v>
      </c>
      <c r="E259" s="2">
        <v>257</v>
      </c>
      <c r="F259" s="32">
        <f t="shared" si="22"/>
        <v>18.636693255982596</v>
      </c>
      <c r="G259" s="3">
        <f t="shared" si="21"/>
        <v>907.03455964325531</v>
      </c>
      <c r="H259" s="3">
        <f t="shared" si="21"/>
        <v>169.04124860646601</v>
      </c>
      <c r="J259" s="7"/>
      <c r="K259" s="69" t="s">
        <v>217</v>
      </c>
      <c r="L259" s="110">
        <f>SQRT(((M256/L256)^2)+((M257/L257)^2)+((M258/L258)^2))</f>
        <v>1.6035820977897526E-2</v>
      </c>
      <c r="M259" s="71" t="str">
        <f>M268</f>
        <v>mg/kg</v>
      </c>
    </row>
    <row r="260" spans="1:13" x14ac:dyDescent="0.25">
      <c r="A260" s="28" t="str">
        <f>_xlfn.XLOOKUP(P!C260,'Banco de Dados'!$B$3:$B$274,'Banco de Dados'!$K$3:$K$274,"")</f>
        <v>Rh</v>
      </c>
      <c r="B260" s="2">
        <v>45</v>
      </c>
      <c r="C260" s="2">
        <v>20167</v>
      </c>
      <c r="D260" s="2">
        <v>1943</v>
      </c>
      <c r="E260" s="2">
        <v>156</v>
      </c>
      <c r="F260" s="32">
        <f t="shared" si="22"/>
        <v>8.0288214101904281</v>
      </c>
      <c r="G260" s="3">
        <f t="shared" si="21"/>
        <v>1278.0044593088073</v>
      </c>
      <c r="H260" s="3">
        <f t="shared" si="21"/>
        <v>102.60869565217392</v>
      </c>
      <c r="J260" s="7"/>
    </row>
    <row r="261" spans="1:13" x14ac:dyDescent="0.25">
      <c r="A261" s="28" t="str">
        <f>_xlfn.XLOOKUP(P!C261,'Banco de Dados'!$B$3:$B$274,'Banco de Dados'!$K$3:$K$274,"")</f>
        <v>Rh</v>
      </c>
      <c r="B261" s="2">
        <v>45</v>
      </c>
      <c r="C261" s="2">
        <v>2696</v>
      </c>
      <c r="D261" s="2">
        <v>16941</v>
      </c>
      <c r="E261" s="2">
        <v>142</v>
      </c>
      <c r="F261" s="32">
        <f t="shared" si="22"/>
        <v>0.8382031757275249</v>
      </c>
      <c r="G261" s="3">
        <f t="shared" si="21"/>
        <v>11142.909698996657</v>
      </c>
      <c r="H261" s="3">
        <f t="shared" si="21"/>
        <v>93.400222965440364</v>
      </c>
      <c r="J261" s="7"/>
    </row>
    <row r="262" spans="1:13" x14ac:dyDescent="0.25">
      <c r="A262" s="28" t="str">
        <f>_xlfn.XLOOKUP(P!C262,'Banco de Dados'!$B$3:$B$274,'Banco de Dados'!$K$3:$K$274,"")</f>
        <v/>
      </c>
      <c r="B262" s="2">
        <v>0</v>
      </c>
      <c r="C262" s="2">
        <v>0</v>
      </c>
      <c r="D262" s="2">
        <v>0</v>
      </c>
      <c r="E262" s="2">
        <v>0</v>
      </c>
      <c r="F262" s="32" t="e">
        <f t="shared" si="22"/>
        <v>#DIV/0!</v>
      </c>
      <c r="G262" s="3">
        <f t="shared" si="21"/>
        <v>0</v>
      </c>
      <c r="H262" s="3">
        <f t="shared" si="21"/>
        <v>0</v>
      </c>
      <c r="J262" s="7"/>
    </row>
    <row r="263" spans="1:13" x14ac:dyDescent="0.25">
      <c r="A263" s="28" t="str">
        <f>_xlfn.XLOOKUP(P!C263,'Banco de Dados'!$B$3:$B$274,'Banco de Dados'!$K$3:$K$274,"")</f>
        <v/>
      </c>
      <c r="B263" s="2">
        <v>0</v>
      </c>
      <c r="C263" s="2">
        <v>0</v>
      </c>
      <c r="D263" s="2">
        <v>0</v>
      </c>
      <c r="E263" s="2">
        <v>0</v>
      </c>
      <c r="F263" s="32" t="e">
        <f t="shared" si="22"/>
        <v>#DIV/0!</v>
      </c>
      <c r="G263" s="3">
        <f t="shared" si="21"/>
        <v>0</v>
      </c>
      <c r="H263" s="3">
        <f t="shared" si="21"/>
        <v>0</v>
      </c>
      <c r="J263" s="7"/>
    </row>
    <row r="264" spans="1:13" x14ac:dyDescent="0.25">
      <c r="A264" s="28" t="str">
        <f>_xlfn.XLOOKUP(P!C264,'Banco de Dados'!$B$3:$B$274,'Banco de Dados'!$K$3:$K$274,"")</f>
        <v/>
      </c>
      <c r="B264" s="2">
        <v>0</v>
      </c>
      <c r="C264" s="2">
        <v>0</v>
      </c>
      <c r="D264" s="2">
        <v>0</v>
      </c>
      <c r="E264" s="2">
        <v>0</v>
      </c>
      <c r="F264" s="32" t="e">
        <f t="shared" si="22"/>
        <v>#DIV/0!</v>
      </c>
      <c r="G264" s="3">
        <f t="shared" si="21"/>
        <v>0</v>
      </c>
      <c r="H264" s="3">
        <f t="shared" si="21"/>
        <v>0</v>
      </c>
      <c r="J264" s="7"/>
    </row>
    <row r="265" spans="1:13" x14ac:dyDescent="0.25">
      <c r="A265" s="28" t="str">
        <f>_xlfn.XLOOKUP(P!C265,'Banco de Dados'!$B$3:$B$274,'Banco de Dados'!$K$3:$K$274,"")</f>
        <v/>
      </c>
      <c r="B265" s="2">
        <v>0</v>
      </c>
      <c r="C265" s="2">
        <v>0</v>
      </c>
      <c r="D265" s="2">
        <v>0</v>
      </c>
      <c r="E265" s="2">
        <v>0</v>
      </c>
      <c r="F265" s="32" t="e">
        <f t="shared" si="22"/>
        <v>#DIV/0!</v>
      </c>
      <c r="G265" s="3">
        <f t="shared" si="21"/>
        <v>0</v>
      </c>
      <c r="H265" s="3">
        <f t="shared" si="21"/>
        <v>0</v>
      </c>
      <c r="J265" s="7"/>
    </row>
    <row r="266" spans="1:13" x14ac:dyDescent="0.25">
      <c r="A266" s="28" t="str">
        <f>_xlfn.XLOOKUP(P!C266,'Banco de Dados'!$B$3:$B$274,'Banco de Dados'!$K$3:$K$274,"")</f>
        <v/>
      </c>
      <c r="B266" s="2">
        <v>0</v>
      </c>
      <c r="C266" s="2">
        <v>0</v>
      </c>
      <c r="D266" s="2">
        <v>0</v>
      </c>
      <c r="E266" s="17">
        <v>0</v>
      </c>
      <c r="F266" s="32" t="e">
        <f t="shared" si="22"/>
        <v>#DIV/0!</v>
      </c>
      <c r="G266" s="3">
        <f t="shared" si="21"/>
        <v>0</v>
      </c>
      <c r="H266" s="3">
        <f t="shared" si="21"/>
        <v>0</v>
      </c>
      <c r="J266" s="7"/>
    </row>
    <row r="267" spans="1:13" ht="15.75" x14ac:dyDescent="0.25">
      <c r="A267" s="28" t="str">
        <f>_xlfn.XLOOKUP(P!C267,'Banco de Dados'!$B$3:$B$274,'Banco de Dados'!$K$3:$K$274,"")</f>
        <v/>
      </c>
      <c r="B267" s="2">
        <v>0</v>
      </c>
      <c r="C267" s="2">
        <v>0</v>
      </c>
      <c r="D267" s="2">
        <v>0</v>
      </c>
      <c r="E267" s="2">
        <v>0</v>
      </c>
      <c r="F267" s="32" t="e">
        <f t="shared" si="22"/>
        <v>#DIV/0!</v>
      </c>
      <c r="G267" s="3">
        <f t="shared" si="21"/>
        <v>0</v>
      </c>
      <c r="H267" s="3">
        <f t="shared" si="21"/>
        <v>0</v>
      </c>
      <c r="J267" s="7"/>
      <c r="K267" s="101" t="s">
        <v>216</v>
      </c>
      <c r="L267" s="102" t="str">
        <f>K245</f>
        <v>ai</v>
      </c>
      <c r="M267" s="103" t="str">
        <f>M245</f>
        <v>Ferro</v>
      </c>
    </row>
    <row r="268" spans="1:13" x14ac:dyDescent="0.25">
      <c r="A268" s="28" t="str">
        <f>_xlfn.XLOOKUP(P!C268,'Banco de Dados'!$B$3:$B$274,'Banco de Dados'!$K$3:$K$274,"")</f>
        <v/>
      </c>
      <c r="B268" s="2">
        <v>0</v>
      </c>
      <c r="C268" s="2">
        <v>0</v>
      </c>
      <c r="D268" s="2">
        <v>0</v>
      </c>
      <c r="E268" s="2">
        <v>0</v>
      </c>
      <c r="F268" s="32" t="e">
        <f t="shared" si="22"/>
        <v>#DIV/0!</v>
      </c>
      <c r="G268" s="3">
        <f t="shared" si="21"/>
        <v>0</v>
      </c>
      <c r="H268" s="3">
        <f t="shared" si="21"/>
        <v>0</v>
      </c>
      <c r="J268" s="7"/>
      <c r="K268" s="68" t="s">
        <v>68</v>
      </c>
      <c r="L268" s="29">
        <f>(K251*M253)/M251</f>
        <v>3157.5712073342479</v>
      </c>
      <c r="M268" s="66" t="str">
        <f>$M$9</f>
        <v>mg/kg</v>
      </c>
    </row>
    <row r="269" spans="1:13" x14ac:dyDescent="0.25">
      <c r="A269" s="28" t="str">
        <f>_xlfn.XLOOKUP(P!C269,'Banco de Dados'!$B$3:$B$274,'Banco de Dados'!$K$3:$K$274,"")</f>
        <v/>
      </c>
      <c r="B269" s="2">
        <v>0</v>
      </c>
      <c r="C269" s="2">
        <v>0</v>
      </c>
      <c r="D269" s="2">
        <v>0</v>
      </c>
      <c r="E269" s="2">
        <v>0</v>
      </c>
      <c r="F269" s="32" t="e">
        <f t="shared" si="22"/>
        <v>#DIV/0!</v>
      </c>
      <c r="G269" s="3">
        <f t="shared" si="21"/>
        <v>0</v>
      </c>
      <c r="H269" s="3">
        <f t="shared" si="21"/>
        <v>0</v>
      </c>
      <c r="J269" s="7"/>
      <c r="K269" s="111" t="s">
        <v>246</v>
      </c>
      <c r="L269" s="126">
        <f>SQRT(((M256/L256)^2)+((M257/L257)^2)+((M258/L258)^2))</f>
        <v>1.6035820977897526E-2</v>
      </c>
      <c r="M269" s="66"/>
    </row>
    <row r="270" spans="1:13" x14ac:dyDescent="0.25">
      <c r="A270" s="28" t="str">
        <f>_xlfn.XLOOKUP(P!C270,'Banco de Dados'!$B$3:$B$274,'Banco de Dados'!$K$3:$K$274,"")</f>
        <v/>
      </c>
      <c r="B270" s="2">
        <v>0</v>
      </c>
      <c r="C270" s="2">
        <v>0</v>
      </c>
      <c r="D270" s="2">
        <v>0</v>
      </c>
      <c r="E270" s="2">
        <v>0</v>
      </c>
      <c r="F270" s="32" t="e">
        <f t="shared" si="22"/>
        <v>#DIV/0!</v>
      </c>
      <c r="G270" s="3">
        <f t="shared" si="21"/>
        <v>0</v>
      </c>
      <c r="H270" s="3">
        <f t="shared" si="21"/>
        <v>0</v>
      </c>
      <c r="J270" s="7"/>
      <c r="K270" s="69" t="s">
        <v>247</v>
      </c>
      <c r="L270" s="127">
        <f>L269*L268</f>
        <v>50.634246605775751</v>
      </c>
      <c r="M270" s="71" t="str">
        <f>$M$9</f>
        <v>mg/kg</v>
      </c>
    </row>
    <row r="271" spans="1:13" x14ac:dyDescent="0.25">
      <c r="A271" s="28" t="str">
        <f>_xlfn.XLOOKUP(P!C271,'Banco de Dados'!$B$3:$B$274,'Banco de Dados'!$K$3:$K$274,"")</f>
        <v/>
      </c>
      <c r="B271" s="2">
        <v>0</v>
      </c>
      <c r="C271" s="2">
        <v>0</v>
      </c>
      <c r="D271" s="2">
        <v>0</v>
      </c>
      <c r="E271" s="2">
        <v>0</v>
      </c>
      <c r="F271" s="32" t="e">
        <f t="shared" si="22"/>
        <v>#DIV/0!</v>
      </c>
      <c r="G271" s="3">
        <f t="shared" si="21"/>
        <v>0</v>
      </c>
      <c r="H271" s="3">
        <f t="shared" si="21"/>
        <v>0</v>
      </c>
      <c r="J271" s="7"/>
      <c r="K271" s="123"/>
      <c r="L271" s="124"/>
    </row>
    <row r="272" spans="1:13" x14ac:dyDescent="0.25">
      <c r="A272" s="28" t="str">
        <f>_xlfn.XLOOKUP(P!C272,'Banco de Dados'!$B$3:$B$274,'Banco de Dados'!$K$3:$K$274,"")</f>
        <v/>
      </c>
      <c r="B272" s="2">
        <v>0</v>
      </c>
      <c r="C272" s="2">
        <v>0</v>
      </c>
      <c r="D272" s="2">
        <v>0</v>
      </c>
      <c r="E272" s="2">
        <v>0</v>
      </c>
      <c r="F272" s="32" t="e">
        <f t="shared" si="22"/>
        <v>#DIV/0!</v>
      </c>
      <c r="G272" s="3">
        <f t="shared" si="21"/>
        <v>0</v>
      </c>
      <c r="H272" s="3">
        <f t="shared" si="21"/>
        <v>0</v>
      </c>
      <c r="J272" s="7"/>
    </row>
    <row r="273" spans="1:14" x14ac:dyDescent="0.25">
      <c r="A273" s="28" t="str">
        <f>_xlfn.XLOOKUP(P!C273,'Banco de Dados'!$B$3:$B$274,'Banco de Dados'!$K$3:$K$274,"")</f>
        <v/>
      </c>
      <c r="B273" s="2">
        <v>0</v>
      </c>
      <c r="C273" s="2">
        <v>0</v>
      </c>
      <c r="D273" s="2">
        <v>0</v>
      </c>
      <c r="E273" s="2">
        <v>0</v>
      </c>
      <c r="F273" s="32" t="e">
        <f t="shared" si="22"/>
        <v>#DIV/0!</v>
      </c>
      <c r="G273" s="3">
        <f t="shared" si="21"/>
        <v>0</v>
      </c>
      <c r="H273" s="3">
        <f t="shared" si="21"/>
        <v>0</v>
      </c>
      <c r="J273" s="7"/>
    </row>
    <row r="274" spans="1:14" x14ac:dyDescent="0.25">
      <c r="A274" s="28" t="str">
        <f>_xlfn.XLOOKUP(P!C274,'Banco de Dados'!$B$3:$B$274,'Banco de Dados'!$K$3:$K$274,"")</f>
        <v/>
      </c>
      <c r="B274" s="2">
        <v>0</v>
      </c>
      <c r="C274" s="2">
        <v>0</v>
      </c>
      <c r="D274" s="2">
        <v>0</v>
      </c>
      <c r="E274" s="2">
        <v>0</v>
      </c>
      <c r="F274" s="32" t="e">
        <f t="shared" si="22"/>
        <v>#DIV/0!</v>
      </c>
      <c r="G274" s="3">
        <f t="shared" ref="G274:H276" si="23">D274*$E$244</f>
        <v>0</v>
      </c>
      <c r="H274" s="3">
        <f t="shared" si="23"/>
        <v>0</v>
      </c>
      <c r="J274" s="7"/>
    </row>
    <row r="275" spans="1:14" x14ac:dyDescent="0.25">
      <c r="A275" s="28" t="str">
        <f>_xlfn.XLOOKUP(P!C275,'Banco de Dados'!$B$3:$B$274,'Banco de Dados'!$K$3:$K$274,"")</f>
        <v/>
      </c>
      <c r="B275" s="2">
        <v>0</v>
      </c>
      <c r="C275" s="2">
        <v>0</v>
      </c>
      <c r="D275" s="2">
        <v>0</v>
      </c>
      <c r="E275" s="2">
        <v>0</v>
      </c>
      <c r="F275" s="32" t="e">
        <f t="shared" si="22"/>
        <v>#DIV/0!</v>
      </c>
      <c r="G275" s="3">
        <f t="shared" si="23"/>
        <v>0</v>
      </c>
      <c r="H275" s="3">
        <f t="shared" si="23"/>
        <v>0</v>
      </c>
      <c r="J275" s="7"/>
    </row>
    <row r="276" spans="1:14" x14ac:dyDescent="0.25">
      <c r="A276" s="28" t="str">
        <f>_xlfn.XLOOKUP(P!C276,'Banco de Dados'!$B$3:$B$274,'Banco de Dados'!$K$3:$K$274,"")</f>
        <v/>
      </c>
      <c r="B276" s="2">
        <v>0</v>
      </c>
      <c r="C276" s="2">
        <v>0</v>
      </c>
      <c r="D276" s="2">
        <v>0</v>
      </c>
      <c r="E276" s="2">
        <v>0</v>
      </c>
      <c r="F276" s="32" t="e">
        <f t="shared" si="22"/>
        <v>#DIV/0!</v>
      </c>
      <c r="G276" s="3">
        <f t="shared" si="23"/>
        <v>0</v>
      </c>
      <c r="H276" s="3">
        <f t="shared" si="23"/>
        <v>0</v>
      </c>
      <c r="J276" s="7"/>
    </row>
    <row r="277" spans="1:14" x14ac:dyDescent="0.25">
      <c r="A277" s="21"/>
      <c r="B277" s="21"/>
      <c r="C277" s="21"/>
      <c r="D277" s="21"/>
      <c r="E277" s="21"/>
      <c r="F277" s="77"/>
      <c r="G277" s="21"/>
      <c r="H277" s="21"/>
      <c r="J277" s="21"/>
      <c r="K277" s="21"/>
      <c r="L277" s="21"/>
      <c r="M277" s="21"/>
      <c r="N277" s="21"/>
    </row>
    <row r="278" spans="1:14" ht="15.75" x14ac:dyDescent="0.25">
      <c r="A278" s="36" t="str">
        <f>'Nome das Amostras'!A12</f>
        <v>aj</v>
      </c>
      <c r="B278" s="164" t="str">
        <f>VLOOKUP(A278,'Nome das Amostras'!$A$3:$D$28,2,FALSE)</f>
        <v>R9</v>
      </c>
      <c r="C278" s="164"/>
      <c r="D278" s="51" t="s">
        <v>65</v>
      </c>
      <c r="E278" s="53">
        <f>'Banco de Dados'!$O$13/'Banco de Dados'!BS13</f>
        <v>0.74387608069164268</v>
      </c>
      <c r="F278" s="74"/>
      <c r="G278" s="3"/>
      <c r="H278" s="3"/>
      <c r="J278" s="7"/>
    </row>
    <row r="279" spans="1:14" ht="15.75" x14ac:dyDescent="0.25">
      <c r="A279" s="107" t="s">
        <v>1</v>
      </c>
      <c r="B279" s="107" t="s">
        <v>0</v>
      </c>
      <c r="C279" s="107" t="s">
        <v>212</v>
      </c>
      <c r="D279" s="107" t="s">
        <v>209</v>
      </c>
      <c r="E279" s="107" t="s">
        <v>213</v>
      </c>
      <c r="F279" s="76" t="s">
        <v>219</v>
      </c>
      <c r="G279" s="54" t="s">
        <v>140</v>
      </c>
      <c r="H279" s="54" t="s">
        <v>66</v>
      </c>
      <c r="J279" s="7"/>
      <c r="K279" s="72" t="str">
        <f>A278</f>
        <v>aj</v>
      </c>
      <c r="L279" s="55" t="s">
        <v>215</v>
      </c>
      <c r="M279" s="41" t="str">
        <f>$A$1</f>
        <v>Ferro</v>
      </c>
      <c r="N279" s="3"/>
    </row>
    <row r="280" spans="1:14" x14ac:dyDescent="0.25">
      <c r="A280" s="28" t="str">
        <f>_xlfn.XLOOKUP(P!C280,'Banco de Dados'!$B$3:$B$274,'Banco de Dados'!$K$3:$K$274,"")</f>
        <v>Si</v>
      </c>
      <c r="B280" s="2" cm="1">
        <f t="array" ref="B280:E310">Dados!BO5:BR35</f>
        <v>14</v>
      </c>
      <c r="C280" s="2">
        <v>1740</v>
      </c>
      <c r="D280" s="2">
        <v>7268</v>
      </c>
      <c r="E280" s="2">
        <v>113</v>
      </c>
      <c r="F280" s="32">
        <f>(E280*100)/D280</f>
        <v>1.5547605943863512</v>
      </c>
      <c r="G280" s="3">
        <f t="shared" ref="G280:H307" si="24">D280*$E$278</f>
        <v>5406.4913544668589</v>
      </c>
      <c r="H280" s="3">
        <f t="shared" si="24"/>
        <v>84.057997118155626</v>
      </c>
      <c r="J280" s="7"/>
      <c r="K280" s="5" t="s">
        <v>210</v>
      </c>
      <c r="L280" s="5"/>
      <c r="M280" s="5" t="s">
        <v>211</v>
      </c>
    </row>
    <row r="281" spans="1:14" x14ac:dyDescent="0.25">
      <c r="A281" s="28" t="str">
        <f>_xlfn.XLOOKUP(P!C281,'Banco de Dados'!$B$3:$B$274,'Banco de Dados'!$K$3:$K$274,"")</f>
        <v>P</v>
      </c>
      <c r="B281" s="2">
        <v>15</v>
      </c>
      <c r="C281" s="2">
        <v>2013</v>
      </c>
      <c r="D281" s="2">
        <v>1144</v>
      </c>
      <c r="E281" s="2">
        <v>83</v>
      </c>
      <c r="F281" s="32">
        <f t="shared" ref="F281:F310" si="25">(E281*100)/D281</f>
        <v>7.255244755244755</v>
      </c>
      <c r="G281" s="3">
        <f t="shared" si="24"/>
        <v>850.99423631123921</v>
      </c>
      <c r="H281" s="3">
        <f t="shared" si="24"/>
        <v>61.741714697406344</v>
      </c>
      <c r="J281" s="7"/>
      <c r="K281" s="6">
        <f>_xlfn.XLOOKUP($B$4,A280:A307,G280:G307,"")</f>
        <v>224387.98811239193</v>
      </c>
      <c r="L281" s="6"/>
      <c r="M281" s="6">
        <f>_xlfn.XLOOKUP($B$4,A280:A307,H280:H307,"")</f>
        <v>403.92471181556198</v>
      </c>
    </row>
    <row r="282" spans="1:14" x14ac:dyDescent="0.25">
      <c r="A282" s="28" t="str">
        <f>_xlfn.XLOOKUP(P!C282,'Banco de Dados'!$B$3:$B$274,'Banco de Dados'!$K$3:$K$274,"")</f>
        <v>S</v>
      </c>
      <c r="B282" s="2">
        <v>16</v>
      </c>
      <c r="C282" s="2">
        <v>2307</v>
      </c>
      <c r="D282" s="2">
        <v>4134</v>
      </c>
      <c r="E282" s="2">
        <v>108</v>
      </c>
      <c r="F282" s="32">
        <f t="shared" si="25"/>
        <v>2.6124818577648767</v>
      </c>
      <c r="G282" s="3">
        <f t="shared" si="24"/>
        <v>3075.1837175792507</v>
      </c>
      <c r="H282" s="3">
        <f t="shared" si="24"/>
        <v>80.338616714697409</v>
      </c>
      <c r="J282" s="7"/>
    </row>
    <row r="283" spans="1:14" ht="15.75" x14ac:dyDescent="0.25">
      <c r="A283" s="28" t="str">
        <f>_xlfn.XLOOKUP(P!C283,'Banco de Dados'!$B$3:$B$274,'Banco de Dados'!$K$3:$K$274,"")</f>
        <v>Cl</v>
      </c>
      <c r="B283" s="2">
        <v>17</v>
      </c>
      <c r="C283" s="2">
        <v>2622</v>
      </c>
      <c r="D283" s="2">
        <v>12390</v>
      </c>
      <c r="E283" s="2">
        <v>180</v>
      </c>
      <c r="F283" s="32">
        <f t="shared" si="25"/>
        <v>1.4527845036319613</v>
      </c>
      <c r="G283" s="3">
        <f t="shared" si="24"/>
        <v>9216.6246397694522</v>
      </c>
      <c r="H283" s="3">
        <f t="shared" si="24"/>
        <v>133.89769452449568</v>
      </c>
      <c r="K283" s="165" t="s">
        <v>67</v>
      </c>
      <c r="L283" s="166"/>
      <c r="M283" s="167"/>
      <c r="N283"/>
    </row>
    <row r="284" spans="1:14" x14ac:dyDescent="0.25">
      <c r="A284" s="28" t="str">
        <f>_xlfn.XLOOKUP(P!C284,'Banco de Dados'!$B$3:$B$274,'Banco de Dados'!$K$3:$K$274,"")</f>
        <v>Ar</v>
      </c>
      <c r="B284" s="2">
        <v>18</v>
      </c>
      <c r="C284" s="2">
        <v>2957</v>
      </c>
      <c r="D284" s="2">
        <v>5552</v>
      </c>
      <c r="E284" s="2">
        <v>194</v>
      </c>
      <c r="F284" s="32">
        <f t="shared" si="25"/>
        <v>3.494236311239193</v>
      </c>
      <c r="G284" s="3">
        <f t="shared" si="24"/>
        <v>4130</v>
      </c>
      <c r="H284" s="3">
        <f t="shared" si="24"/>
        <v>144.31195965417868</v>
      </c>
      <c r="J284" s="7"/>
      <c r="K284" s="104" t="s">
        <v>240</v>
      </c>
      <c r="L284" s="39"/>
      <c r="M284" s="106" t="s">
        <v>209</v>
      </c>
    </row>
    <row r="285" spans="1:14" x14ac:dyDescent="0.25">
      <c r="A285" s="28" t="str">
        <f>_xlfn.XLOOKUP(P!C285,'Banco de Dados'!$B$3:$B$274,'Banco de Dados'!$K$3:$K$274,"")</f>
        <v>K</v>
      </c>
      <c r="B285" s="2">
        <v>19</v>
      </c>
      <c r="C285" s="2">
        <v>3313</v>
      </c>
      <c r="D285" s="2">
        <v>76728</v>
      </c>
      <c r="E285" s="2">
        <v>302</v>
      </c>
      <c r="F285" s="32">
        <f t="shared" si="25"/>
        <v>0.39359816494630384</v>
      </c>
      <c r="G285" s="3">
        <f t="shared" si="24"/>
        <v>57076.12391930836</v>
      </c>
      <c r="H285" s="3">
        <f t="shared" si="24"/>
        <v>224.6505763688761</v>
      </c>
      <c r="J285" s="58" t="s">
        <v>38</v>
      </c>
      <c r="K285" s="59">
        <f>$L$9</f>
        <v>367.5</v>
      </c>
      <c r="L285" s="60"/>
      <c r="M285" s="61">
        <f>$M$11</f>
        <v>17564</v>
      </c>
      <c r="N285" s="60"/>
    </row>
    <row r="286" spans="1:14" x14ac:dyDescent="0.25">
      <c r="A286" s="28" t="str">
        <f>_xlfn.XLOOKUP(P!C286,'Banco de Dados'!$B$3:$B$274,'Banco de Dados'!$K$3:$K$274,"")</f>
        <v>Ca</v>
      </c>
      <c r="B286" s="2">
        <v>20</v>
      </c>
      <c r="C286" s="2">
        <v>3691</v>
      </c>
      <c r="D286" s="2">
        <v>17562</v>
      </c>
      <c r="E286" s="2">
        <v>179</v>
      </c>
      <c r="F286" s="32">
        <f t="shared" si="25"/>
        <v>1.0192460995330828</v>
      </c>
      <c r="G286" s="3">
        <f t="shared" si="24"/>
        <v>13063.95172910663</v>
      </c>
      <c r="H286" s="3">
        <f t="shared" si="24"/>
        <v>133.15381844380403</v>
      </c>
      <c r="J286" s="2"/>
      <c r="K286" s="18"/>
      <c r="L286" s="2" t="s">
        <v>70</v>
      </c>
      <c r="M286" s="19"/>
    </row>
    <row r="287" spans="1:14" x14ac:dyDescent="0.25">
      <c r="A287" s="28" t="str">
        <f>_xlfn.XLOOKUP(P!C287,'Banco de Dados'!$B$3:$B$274,'Banco de Dados'!$K$3:$K$274,"")</f>
        <v>Ti</v>
      </c>
      <c r="B287" s="2">
        <v>22</v>
      </c>
      <c r="C287" s="2">
        <v>4509</v>
      </c>
      <c r="D287" s="2">
        <v>14440</v>
      </c>
      <c r="E287" s="2">
        <v>162</v>
      </c>
      <c r="F287" s="32">
        <f t="shared" si="25"/>
        <v>1.1218836565096952</v>
      </c>
      <c r="G287" s="3">
        <f t="shared" si="24"/>
        <v>10741.57060518732</v>
      </c>
      <c r="H287" s="3">
        <f t="shared" si="24"/>
        <v>120.50792507204612</v>
      </c>
      <c r="J287" s="58" t="s">
        <v>69</v>
      </c>
      <c r="K287" s="62" t="s">
        <v>71</v>
      </c>
      <c r="L287" s="63"/>
      <c r="M287" s="64">
        <f>K281</f>
        <v>224387.98811239193</v>
      </c>
      <c r="N287" s="60"/>
    </row>
    <row r="288" spans="1:14" x14ac:dyDescent="0.25">
      <c r="A288" s="28" t="str">
        <f>_xlfn.XLOOKUP(P!C288,'Banco de Dados'!$B$3:$B$274,'Banco de Dados'!$K$3:$K$274,"")</f>
        <v>Cr</v>
      </c>
      <c r="B288" s="2">
        <v>24</v>
      </c>
      <c r="C288" s="2">
        <v>5412</v>
      </c>
      <c r="D288" s="2">
        <v>4493</v>
      </c>
      <c r="E288" s="2">
        <v>144</v>
      </c>
      <c r="F288" s="32">
        <f t="shared" si="25"/>
        <v>3.2049855330514134</v>
      </c>
      <c r="G288" s="3">
        <f t="shared" si="24"/>
        <v>3342.2352305475506</v>
      </c>
      <c r="H288" s="3">
        <f t="shared" si="24"/>
        <v>107.11815561959655</v>
      </c>
      <c r="J288" s="7"/>
    </row>
    <row r="289" spans="1:13" ht="15.75" x14ac:dyDescent="0.25">
      <c r="A289" s="28" t="str">
        <f>_xlfn.XLOOKUP(P!C289,'Banco de Dados'!$B$3:$B$274,'Banco de Dados'!$K$3:$K$274,"")</f>
        <v>Mn</v>
      </c>
      <c r="B289" s="2">
        <v>25</v>
      </c>
      <c r="C289" s="2">
        <v>5895</v>
      </c>
      <c r="D289" s="2">
        <v>6239</v>
      </c>
      <c r="E289" s="2">
        <v>163</v>
      </c>
      <c r="F289" s="32">
        <f t="shared" si="25"/>
        <v>2.6125981727841001</v>
      </c>
      <c r="G289" s="3">
        <f t="shared" si="24"/>
        <v>4641.0428674351588</v>
      </c>
      <c r="H289" s="3">
        <f t="shared" si="24"/>
        <v>121.25180115273776</v>
      </c>
      <c r="J289" s="7"/>
      <c r="K289" s="165" t="s">
        <v>218</v>
      </c>
      <c r="L289" s="166"/>
      <c r="M289" s="167"/>
    </row>
    <row r="290" spans="1:13" x14ac:dyDescent="0.25">
      <c r="A290" s="28" t="str">
        <f>_xlfn.XLOOKUP(P!C290,'Banco de Dados'!$B$3:$B$274,'Banco de Dados'!$K$3:$K$274,"")</f>
        <v>Fe</v>
      </c>
      <c r="B290" s="2">
        <v>26</v>
      </c>
      <c r="C290" s="2">
        <v>6399</v>
      </c>
      <c r="D290" s="2">
        <v>301647</v>
      </c>
      <c r="E290" s="2">
        <v>543</v>
      </c>
      <c r="F290" s="32">
        <f t="shared" si="25"/>
        <v>0.1800117355717113</v>
      </c>
      <c r="G290" s="3">
        <f t="shared" si="24"/>
        <v>224387.98811239193</v>
      </c>
      <c r="H290" s="3">
        <f t="shared" si="24"/>
        <v>403.92471181556198</v>
      </c>
      <c r="J290" s="7"/>
      <c r="K290" s="104" t="s">
        <v>236</v>
      </c>
      <c r="L290" s="108">
        <f>K281</f>
        <v>224387.98811239193</v>
      </c>
      <c r="M290" s="109">
        <f>M281</f>
        <v>403.92471181556198</v>
      </c>
    </row>
    <row r="291" spans="1:13" x14ac:dyDescent="0.25">
      <c r="A291" s="28" t="str">
        <f>_xlfn.XLOOKUP(P!C291,'Banco de Dados'!$B$3:$B$274,'Banco de Dados'!$K$3:$K$274,"")</f>
        <v>Ni</v>
      </c>
      <c r="B291" s="2">
        <v>28</v>
      </c>
      <c r="C291" s="2">
        <v>7472</v>
      </c>
      <c r="D291" s="2">
        <v>2181</v>
      </c>
      <c r="E291" s="2">
        <v>233</v>
      </c>
      <c r="F291" s="32">
        <f t="shared" si="25"/>
        <v>10.68317285648785</v>
      </c>
      <c r="G291" s="3">
        <f t="shared" si="24"/>
        <v>1622.3937319884726</v>
      </c>
      <c r="H291" s="3">
        <f t="shared" si="24"/>
        <v>173.32312680115274</v>
      </c>
      <c r="J291" s="7"/>
      <c r="K291" s="104" t="s">
        <v>237</v>
      </c>
      <c r="L291" s="105">
        <f>$L$9</f>
        <v>367.5</v>
      </c>
      <c r="M291" s="106">
        <f>$L$10</f>
        <v>4.3</v>
      </c>
    </row>
    <row r="292" spans="1:13" x14ac:dyDescent="0.25">
      <c r="A292" s="28" t="str">
        <f>_xlfn.XLOOKUP(P!C292,'Banco de Dados'!$B$3:$B$274,'Banco de Dados'!$K$3:$K$274,"")</f>
        <v>Cu</v>
      </c>
      <c r="B292" s="2">
        <v>29</v>
      </c>
      <c r="C292" s="2">
        <v>8041</v>
      </c>
      <c r="D292" s="2">
        <v>1803</v>
      </c>
      <c r="E292" s="2">
        <v>239</v>
      </c>
      <c r="F292" s="32">
        <f t="shared" si="25"/>
        <v>13.255684969495286</v>
      </c>
      <c r="G292" s="3">
        <f t="shared" si="24"/>
        <v>1341.2085734870318</v>
      </c>
      <c r="H292" s="3">
        <f t="shared" si="24"/>
        <v>177.78638328530261</v>
      </c>
      <c r="J292" s="7"/>
      <c r="K292" s="104" t="s">
        <v>238</v>
      </c>
      <c r="L292" s="105">
        <f>$M$11</f>
        <v>17564</v>
      </c>
      <c r="M292" s="106">
        <f>$M$12</f>
        <v>189</v>
      </c>
    </row>
    <row r="293" spans="1:13" x14ac:dyDescent="0.25">
      <c r="A293" s="28" t="str">
        <f>_xlfn.XLOOKUP(P!C293,'Banco de Dados'!$B$3:$B$274,'Banco de Dados'!$K$3:$K$274,"")</f>
        <v>Zn</v>
      </c>
      <c r="B293" s="2">
        <v>30</v>
      </c>
      <c r="C293" s="2">
        <v>8631</v>
      </c>
      <c r="D293" s="2">
        <v>1511</v>
      </c>
      <c r="E293" s="2">
        <v>239</v>
      </c>
      <c r="F293" s="32">
        <f t="shared" si="25"/>
        <v>15.817339510258106</v>
      </c>
      <c r="G293" s="3">
        <f t="shared" si="24"/>
        <v>1123.9967579250722</v>
      </c>
      <c r="H293" s="3">
        <f t="shared" si="24"/>
        <v>177.78638328530261</v>
      </c>
      <c r="J293" s="7"/>
      <c r="K293" s="69" t="s">
        <v>217</v>
      </c>
      <c r="L293" s="110">
        <f>SQRT(((M290/L290)^2)+((M291/L291)^2)+((M292/L292)^2))</f>
        <v>1.5998058019477863E-2</v>
      </c>
      <c r="M293" s="71" t="str">
        <f>M302</f>
        <v>mg/kg</v>
      </c>
    </row>
    <row r="294" spans="1:13" x14ac:dyDescent="0.25">
      <c r="A294" s="28" t="str">
        <f>_xlfn.XLOOKUP(P!C294,'Banco de Dados'!$B$3:$B$274,'Banco de Dados'!$K$3:$K$274,"")</f>
        <v>Rh</v>
      </c>
      <c r="B294" s="2">
        <v>45</v>
      </c>
      <c r="C294" s="2">
        <v>20167</v>
      </c>
      <c r="D294" s="2">
        <v>2177</v>
      </c>
      <c r="E294" s="2">
        <v>138</v>
      </c>
      <c r="F294" s="32">
        <f t="shared" si="25"/>
        <v>6.3389986219568213</v>
      </c>
      <c r="G294" s="3">
        <f t="shared" si="24"/>
        <v>1619.4182276657061</v>
      </c>
      <c r="H294" s="3">
        <f t="shared" si="24"/>
        <v>102.65489913544668</v>
      </c>
      <c r="J294" s="7"/>
    </row>
    <row r="295" spans="1:13" x14ac:dyDescent="0.25">
      <c r="A295" s="28" t="str">
        <f>_xlfn.XLOOKUP(P!C295,'Banco de Dados'!$B$3:$B$274,'Banco de Dados'!$K$3:$K$274,"")</f>
        <v>Rh</v>
      </c>
      <c r="B295" s="2">
        <v>45</v>
      </c>
      <c r="C295" s="2">
        <v>2696</v>
      </c>
      <c r="D295" s="2">
        <v>16137</v>
      </c>
      <c r="E295" s="2">
        <v>150</v>
      </c>
      <c r="F295" s="32">
        <f t="shared" si="25"/>
        <v>0.92954080684142038</v>
      </c>
      <c r="G295" s="3">
        <f t="shared" si="24"/>
        <v>12003.928314121038</v>
      </c>
      <c r="H295" s="3">
        <f t="shared" si="24"/>
        <v>111.5814121037464</v>
      </c>
      <c r="J295" s="7"/>
    </row>
    <row r="296" spans="1:13" x14ac:dyDescent="0.25">
      <c r="A296" s="28" t="str">
        <f>_xlfn.XLOOKUP(P!C296,'Banco de Dados'!$B$3:$B$274,'Banco de Dados'!$K$3:$K$274,"")</f>
        <v/>
      </c>
      <c r="B296" s="2">
        <v>0</v>
      </c>
      <c r="C296" s="2">
        <v>0</v>
      </c>
      <c r="D296" s="2">
        <v>0</v>
      </c>
      <c r="E296" s="2">
        <v>0</v>
      </c>
      <c r="F296" s="32" t="e">
        <f t="shared" si="25"/>
        <v>#DIV/0!</v>
      </c>
      <c r="G296" s="3">
        <f t="shared" si="24"/>
        <v>0</v>
      </c>
      <c r="H296" s="3">
        <f t="shared" si="24"/>
        <v>0</v>
      </c>
      <c r="J296" s="7"/>
    </row>
    <row r="297" spans="1:13" x14ac:dyDescent="0.25">
      <c r="A297" s="28" t="str">
        <f>_xlfn.XLOOKUP(P!C297,'Banco de Dados'!$B$3:$B$274,'Banco de Dados'!$K$3:$K$274,"")</f>
        <v/>
      </c>
      <c r="B297" s="2">
        <v>0</v>
      </c>
      <c r="C297" s="2">
        <v>0</v>
      </c>
      <c r="D297" s="2">
        <v>0</v>
      </c>
      <c r="E297" s="2">
        <v>0</v>
      </c>
      <c r="F297" s="32" t="e">
        <f t="shared" si="25"/>
        <v>#DIV/0!</v>
      </c>
      <c r="G297" s="3">
        <f t="shared" si="24"/>
        <v>0</v>
      </c>
      <c r="H297" s="3">
        <f t="shared" si="24"/>
        <v>0</v>
      </c>
      <c r="J297" s="7"/>
    </row>
    <row r="298" spans="1:13" x14ac:dyDescent="0.25">
      <c r="A298" s="28" t="str">
        <f>_xlfn.XLOOKUP(P!C298,'Banco de Dados'!$B$3:$B$274,'Banco de Dados'!$K$3:$K$274,"")</f>
        <v/>
      </c>
      <c r="B298" s="2">
        <v>0</v>
      </c>
      <c r="C298" s="2">
        <v>0</v>
      </c>
      <c r="D298" s="2">
        <v>0</v>
      </c>
      <c r="E298" s="2">
        <v>0</v>
      </c>
      <c r="F298" s="32" t="e">
        <f t="shared" si="25"/>
        <v>#DIV/0!</v>
      </c>
      <c r="G298" s="3">
        <f t="shared" si="24"/>
        <v>0</v>
      </c>
      <c r="H298" s="3">
        <f t="shared" si="24"/>
        <v>0</v>
      </c>
      <c r="J298" s="7"/>
    </row>
    <row r="299" spans="1:13" x14ac:dyDescent="0.25">
      <c r="A299" s="28" t="str">
        <f>_xlfn.XLOOKUP(P!C299,'Banco de Dados'!$B$3:$B$274,'Banco de Dados'!$K$3:$K$274,"")</f>
        <v/>
      </c>
      <c r="B299" s="2">
        <v>0</v>
      </c>
      <c r="C299" s="2">
        <v>0</v>
      </c>
      <c r="D299" s="2">
        <v>0</v>
      </c>
      <c r="E299" s="2">
        <v>0</v>
      </c>
      <c r="F299" s="32" t="e">
        <f t="shared" si="25"/>
        <v>#DIV/0!</v>
      </c>
      <c r="G299" s="3">
        <f t="shared" si="24"/>
        <v>0</v>
      </c>
      <c r="H299" s="3">
        <f t="shared" si="24"/>
        <v>0</v>
      </c>
      <c r="J299" s="7"/>
    </row>
    <row r="300" spans="1:13" x14ac:dyDescent="0.25">
      <c r="A300" s="28" t="str">
        <f>_xlfn.XLOOKUP(P!C300,'Banco de Dados'!$B$3:$B$274,'Banco de Dados'!$K$3:$K$274,"")</f>
        <v/>
      </c>
      <c r="B300" s="2">
        <v>0</v>
      </c>
      <c r="C300" s="2">
        <v>0</v>
      </c>
      <c r="D300" s="2">
        <v>0</v>
      </c>
      <c r="E300" s="17">
        <v>0</v>
      </c>
      <c r="F300" s="32" t="e">
        <f t="shared" si="25"/>
        <v>#DIV/0!</v>
      </c>
      <c r="G300" s="3">
        <f t="shared" si="24"/>
        <v>0</v>
      </c>
      <c r="H300" s="3">
        <f t="shared" si="24"/>
        <v>0</v>
      </c>
      <c r="J300" s="7"/>
    </row>
    <row r="301" spans="1:13" ht="15.75" x14ac:dyDescent="0.25">
      <c r="A301" s="28" t="str">
        <f>_xlfn.XLOOKUP(P!C301,'Banco de Dados'!$B$3:$B$274,'Banco de Dados'!$K$3:$K$274,"")</f>
        <v/>
      </c>
      <c r="B301" s="2">
        <v>0</v>
      </c>
      <c r="C301" s="2">
        <v>0</v>
      </c>
      <c r="D301" s="2">
        <v>0</v>
      </c>
      <c r="E301" s="2">
        <v>0</v>
      </c>
      <c r="F301" s="32" t="e">
        <f t="shared" si="25"/>
        <v>#DIV/0!</v>
      </c>
      <c r="G301" s="3">
        <f t="shared" si="24"/>
        <v>0</v>
      </c>
      <c r="H301" s="3">
        <f t="shared" si="24"/>
        <v>0</v>
      </c>
      <c r="J301" s="7"/>
      <c r="K301" s="101" t="s">
        <v>216</v>
      </c>
      <c r="L301" s="102" t="str">
        <f>K279</f>
        <v>aj</v>
      </c>
      <c r="M301" s="103" t="str">
        <f>M279</f>
        <v>Ferro</v>
      </c>
    </row>
    <row r="302" spans="1:13" x14ac:dyDescent="0.25">
      <c r="A302" s="28" t="str">
        <f>_xlfn.XLOOKUP(P!C302,'Banco de Dados'!$B$3:$B$274,'Banco de Dados'!$K$3:$K$274,"")</f>
        <v/>
      </c>
      <c r="B302" s="2">
        <v>0</v>
      </c>
      <c r="C302" s="2">
        <v>0</v>
      </c>
      <c r="D302" s="2">
        <v>0</v>
      </c>
      <c r="E302" s="2">
        <v>0</v>
      </c>
      <c r="F302" s="32" t="e">
        <f t="shared" si="25"/>
        <v>#DIV/0!</v>
      </c>
      <c r="G302" s="3">
        <f t="shared" si="24"/>
        <v>0</v>
      </c>
      <c r="H302" s="3">
        <f t="shared" si="24"/>
        <v>0</v>
      </c>
      <c r="J302" s="7"/>
      <c r="K302" s="68" t="s">
        <v>68</v>
      </c>
      <c r="L302" s="29">
        <f>(K285*M287)/M285</f>
        <v>4694.9775467606487</v>
      </c>
      <c r="M302" s="66" t="str">
        <f>$M$9</f>
        <v>mg/kg</v>
      </c>
    </row>
    <row r="303" spans="1:13" x14ac:dyDescent="0.25">
      <c r="A303" s="28" t="str">
        <f>_xlfn.XLOOKUP(P!C303,'Banco de Dados'!$B$3:$B$274,'Banco de Dados'!$K$3:$K$274,"")</f>
        <v/>
      </c>
      <c r="B303" s="2">
        <v>0</v>
      </c>
      <c r="C303" s="2">
        <v>0</v>
      </c>
      <c r="D303" s="2">
        <v>0</v>
      </c>
      <c r="E303" s="2">
        <v>0</v>
      </c>
      <c r="F303" s="32" t="e">
        <f t="shared" si="25"/>
        <v>#DIV/0!</v>
      </c>
      <c r="G303" s="3">
        <f t="shared" si="24"/>
        <v>0</v>
      </c>
      <c r="H303" s="3">
        <f t="shared" si="24"/>
        <v>0</v>
      </c>
      <c r="J303" s="7"/>
      <c r="K303" s="111" t="s">
        <v>246</v>
      </c>
      <c r="L303" s="126">
        <f>SQRT(((M290/L290)^2)+((M291/L291)^2)+((M292/L292)^2))</f>
        <v>1.5998058019477863E-2</v>
      </c>
      <c r="M303" s="66"/>
    </row>
    <row r="304" spans="1:13" x14ac:dyDescent="0.25">
      <c r="A304" s="28" t="str">
        <f>_xlfn.XLOOKUP(P!C304,'Banco de Dados'!$B$3:$B$274,'Banco de Dados'!$K$3:$K$274,"")</f>
        <v/>
      </c>
      <c r="B304" s="2">
        <v>0</v>
      </c>
      <c r="C304" s="2">
        <v>0</v>
      </c>
      <c r="D304" s="2">
        <v>0</v>
      </c>
      <c r="E304" s="2">
        <v>0</v>
      </c>
      <c r="F304" s="32" t="e">
        <f t="shared" si="25"/>
        <v>#DIV/0!</v>
      </c>
      <c r="G304" s="3">
        <f t="shared" si="24"/>
        <v>0</v>
      </c>
      <c r="H304" s="3">
        <f t="shared" si="24"/>
        <v>0</v>
      </c>
      <c r="J304" s="7"/>
      <c r="K304" s="69" t="s">
        <v>247</v>
      </c>
      <c r="L304" s="127">
        <f>L303*L302</f>
        <v>75.110523193222704</v>
      </c>
      <c r="M304" s="71" t="str">
        <f>$M$9</f>
        <v>mg/kg</v>
      </c>
    </row>
    <row r="305" spans="1:14" x14ac:dyDescent="0.25">
      <c r="A305" s="28" t="str">
        <f>_xlfn.XLOOKUP(P!C305,'Banco de Dados'!$B$3:$B$274,'Banco de Dados'!$K$3:$K$274,"")</f>
        <v/>
      </c>
      <c r="B305" s="2">
        <v>0</v>
      </c>
      <c r="C305" s="2">
        <v>0</v>
      </c>
      <c r="D305" s="2">
        <v>0</v>
      </c>
      <c r="E305" s="2">
        <v>0</v>
      </c>
      <c r="F305" s="32" t="e">
        <f t="shared" si="25"/>
        <v>#DIV/0!</v>
      </c>
      <c r="G305" s="3">
        <f t="shared" si="24"/>
        <v>0</v>
      </c>
      <c r="H305" s="3">
        <f t="shared" si="24"/>
        <v>0</v>
      </c>
      <c r="J305" s="7"/>
      <c r="K305" s="123"/>
      <c r="L305" s="124"/>
    </row>
    <row r="306" spans="1:14" x14ac:dyDescent="0.25">
      <c r="A306" s="28" t="str">
        <f>_xlfn.XLOOKUP(P!C306,'Banco de Dados'!$B$3:$B$274,'Banco de Dados'!$K$3:$K$274,"")</f>
        <v/>
      </c>
      <c r="B306" s="2">
        <v>0</v>
      </c>
      <c r="C306" s="2">
        <v>0</v>
      </c>
      <c r="D306" s="2">
        <v>0</v>
      </c>
      <c r="E306" s="2">
        <v>0</v>
      </c>
      <c r="F306" s="32" t="e">
        <f t="shared" si="25"/>
        <v>#DIV/0!</v>
      </c>
      <c r="G306" s="3">
        <f t="shared" si="24"/>
        <v>0</v>
      </c>
      <c r="H306" s="3">
        <f t="shared" si="24"/>
        <v>0</v>
      </c>
      <c r="J306" s="7"/>
    </row>
    <row r="307" spans="1:14" x14ac:dyDescent="0.25">
      <c r="A307" s="28" t="str">
        <f>_xlfn.XLOOKUP(P!C307,'Banco de Dados'!$B$3:$B$274,'Banco de Dados'!$K$3:$K$274,"")</f>
        <v/>
      </c>
      <c r="B307" s="2">
        <v>0</v>
      </c>
      <c r="C307" s="2">
        <v>0</v>
      </c>
      <c r="D307" s="2">
        <v>0</v>
      </c>
      <c r="E307" s="2">
        <v>0</v>
      </c>
      <c r="F307" s="32" t="e">
        <f t="shared" si="25"/>
        <v>#DIV/0!</v>
      </c>
      <c r="G307" s="3">
        <f t="shared" si="24"/>
        <v>0</v>
      </c>
      <c r="H307" s="3">
        <f t="shared" si="24"/>
        <v>0</v>
      </c>
      <c r="J307" s="7"/>
    </row>
    <row r="308" spans="1:14" x14ac:dyDescent="0.25">
      <c r="A308" s="28" t="str">
        <f>_xlfn.XLOOKUP(P!C308,'Banco de Dados'!$B$3:$B$274,'Banco de Dados'!$K$3:$K$274,"")</f>
        <v/>
      </c>
      <c r="B308" s="2">
        <v>0</v>
      </c>
      <c r="C308" s="2">
        <v>0</v>
      </c>
      <c r="D308" s="2">
        <v>0</v>
      </c>
      <c r="E308" s="2">
        <v>0</v>
      </c>
      <c r="F308" s="32" t="e">
        <f t="shared" si="25"/>
        <v>#DIV/0!</v>
      </c>
      <c r="G308" s="3">
        <f t="shared" ref="G308:H310" si="26">D308*$E$278</f>
        <v>0</v>
      </c>
      <c r="H308" s="3">
        <f t="shared" si="26"/>
        <v>0</v>
      </c>
      <c r="J308" s="7"/>
    </row>
    <row r="309" spans="1:14" x14ac:dyDescent="0.25">
      <c r="A309" s="28" t="str">
        <f>_xlfn.XLOOKUP(P!C309,'Banco de Dados'!$B$3:$B$274,'Banco de Dados'!$K$3:$K$274,"")</f>
        <v/>
      </c>
      <c r="B309" s="2">
        <v>0</v>
      </c>
      <c r="C309" s="2">
        <v>0</v>
      </c>
      <c r="D309" s="2">
        <v>0</v>
      </c>
      <c r="E309" s="2">
        <v>0</v>
      </c>
      <c r="F309" s="32" t="e">
        <f t="shared" si="25"/>
        <v>#DIV/0!</v>
      </c>
      <c r="G309" s="3">
        <f t="shared" si="26"/>
        <v>0</v>
      </c>
      <c r="H309" s="3">
        <f t="shared" si="26"/>
        <v>0</v>
      </c>
      <c r="J309" s="7"/>
    </row>
    <row r="310" spans="1:14" x14ac:dyDescent="0.25">
      <c r="A310" s="28" t="str">
        <f>_xlfn.XLOOKUP(P!C310,'Banco de Dados'!$B$3:$B$274,'Banco de Dados'!$K$3:$K$274,"")</f>
        <v/>
      </c>
      <c r="B310" s="2">
        <v>0</v>
      </c>
      <c r="C310" s="2">
        <v>0</v>
      </c>
      <c r="D310" s="2">
        <v>0</v>
      </c>
      <c r="E310" s="2">
        <v>0</v>
      </c>
      <c r="F310" s="32" t="e">
        <f t="shared" si="25"/>
        <v>#DIV/0!</v>
      </c>
      <c r="G310" s="3">
        <f t="shared" si="26"/>
        <v>0</v>
      </c>
      <c r="H310" s="3">
        <f t="shared" si="26"/>
        <v>0</v>
      </c>
      <c r="J310" s="7"/>
    </row>
    <row r="311" spans="1:14" x14ac:dyDescent="0.25">
      <c r="A311" s="21"/>
      <c r="B311" s="21"/>
      <c r="C311" s="21"/>
      <c r="D311" s="21"/>
      <c r="E311" s="21"/>
      <c r="F311" s="77"/>
      <c r="G311" s="21"/>
      <c r="H311" s="21"/>
      <c r="J311" s="21"/>
      <c r="K311" s="21"/>
      <c r="L311" s="21"/>
      <c r="M311" s="21"/>
      <c r="N311" s="21"/>
    </row>
    <row r="312" spans="1:14" ht="15.75" x14ac:dyDescent="0.25">
      <c r="A312" s="36" t="str">
        <f>'Nome das Amostras'!A13</f>
        <v>ak</v>
      </c>
      <c r="B312" s="164" t="str">
        <f>VLOOKUP(A312,'Nome das Amostras'!$A$3:$D$28,2,FALSE)</f>
        <v>R10</v>
      </c>
      <c r="C312" s="164"/>
      <c r="D312" s="51" t="s">
        <v>65</v>
      </c>
      <c r="E312" s="52">
        <f>'Banco de Dados'!$O$13/'Banco de Dados'!BZ13</f>
        <v>0.806640625</v>
      </c>
      <c r="F312" s="74"/>
      <c r="G312" s="3"/>
      <c r="H312" s="3"/>
      <c r="J312" s="7"/>
    </row>
    <row r="313" spans="1:14" ht="15.75" x14ac:dyDescent="0.25">
      <c r="A313" s="107" t="s">
        <v>1</v>
      </c>
      <c r="B313" s="107" t="s">
        <v>0</v>
      </c>
      <c r="C313" s="107" t="s">
        <v>212</v>
      </c>
      <c r="D313" s="107" t="s">
        <v>209</v>
      </c>
      <c r="E313" s="107" t="s">
        <v>213</v>
      </c>
      <c r="F313" s="76" t="s">
        <v>219</v>
      </c>
      <c r="G313" s="54" t="s">
        <v>140</v>
      </c>
      <c r="H313" s="54" t="s">
        <v>66</v>
      </c>
      <c r="J313" s="7"/>
      <c r="K313" s="72" t="str">
        <f>A312</f>
        <v>ak</v>
      </c>
      <c r="L313" s="55" t="s">
        <v>215</v>
      </c>
      <c r="M313" s="41" t="str">
        <f>$A$1</f>
        <v>Ferro</v>
      </c>
      <c r="N313" s="3"/>
    </row>
    <row r="314" spans="1:14" x14ac:dyDescent="0.25">
      <c r="A314" s="28" t="str">
        <f>_xlfn.XLOOKUP(P!C314,'Banco de Dados'!$B$3:$B$274,'Banco de Dados'!$K$3:$K$274,"")</f>
        <v>Si</v>
      </c>
      <c r="B314" s="2" cm="1">
        <f t="array" ref="B314:E344">Dados!BV5:BY35</f>
        <v>14</v>
      </c>
      <c r="C314" s="2">
        <v>1740</v>
      </c>
      <c r="D314" s="2">
        <v>5318</v>
      </c>
      <c r="E314" s="2">
        <v>97</v>
      </c>
      <c r="F314" s="32">
        <f>(E314*100)/D314</f>
        <v>1.8239939827002634</v>
      </c>
      <c r="G314" s="3">
        <f t="shared" ref="G314:H341" si="27">D314*$E$312</f>
        <v>4289.71484375</v>
      </c>
      <c r="H314" s="3">
        <f t="shared" si="27"/>
        <v>78.244140625</v>
      </c>
      <c r="J314" s="7"/>
      <c r="K314" s="5" t="s">
        <v>210</v>
      </c>
      <c r="L314" s="5"/>
      <c r="M314" s="5" t="s">
        <v>211</v>
      </c>
    </row>
    <row r="315" spans="1:14" x14ac:dyDescent="0.25">
      <c r="A315" s="28" t="str">
        <f>_xlfn.XLOOKUP(P!C315,'Banco de Dados'!$B$3:$B$274,'Banco de Dados'!$K$3:$K$274,"")</f>
        <v>P</v>
      </c>
      <c r="B315" s="2">
        <v>15</v>
      </c>
      <c r="C315" s="2">
        <v>2013</v>
      </c>
      <c r="D315" s="2">
        <v>1154</v>
      </c>
      <c r="E315" s="2">
        <v>80</v>
      </c>
      <c r="F315" s="32">
        <f t="shared" ref="F315:F344" si="28">(E315*100)/D315</f>
        <v>6.9324090121317159</v>
      </c>
      <c r="G315" s="3">
        <f t="shared" si="27"/>
        <v>930.86328125</v>
      </c>
      <c r="H315" s="3">
        <f t="shared" si="27"/>
        <v>64.53125</v>
      </c>
      <c r="J315" s="7"/>
      <c r="K315" s="6">
        <f>_xlfn.XLOOKUP($B$4,A314:A341,G314:G341,"")</f>
        <v>227989.712890625</v>
      </c>
      <c r="L315" s="6"/>
      <c r="M315" s="6">
        <f>_xlfn.XLOOKUP($B$4,A314:A341,H314:H341,"")</f>
        <v>427.51953125</v>
      </c>
    </row>
    <row r="316" spans="1:14" x14ac:dyDescent="0.25">
      <c r="A316" s="28" t="str">
        <f>_xlfn.XLOOKUP(P!C316,'Banco de Dados'!$B$3:$B$274,'Banco de Dados'!$K$3:$K$274,"")</f>
        <v>S</v>
      </c>
      <c r="B316" s="2">
        <v>16</v>
      </c>
      <c r="C316" s="2">
        <v>2307</v>
      </c>
      <c r="D316" s="2">
        <v>4221</v>
      </c>
      <c r="E316" s="2">
        <v>106</v>
      </c>
      <c r="F316" s="32">
        <f t="shared" si="28"/>
        <v>2.5112532575219144</v>
      </c>
      <c r="G316" s="3">
        <f t="shared" si="27"/>
        <v>3404.830078125</v>
      </c>
      <c r="H316" s="3">
        <f t="shared" si="27"/>
        <v>85.50390625</v>
      </c>
      <c r="J316" s="7"/>
    </row>
    <row r="317" spans="1:14" ht="15.75" x14ac:dyDescent="0.25">
      <c r="A317" s="28" t="str">
        <f>_xlfn.XLOOKUP(P!C317,'Banco de Dados'!$B$3:$B$274,'Banco de Dados'!$K$3:$K$274,"")</f>
        <v>Cl</v>
      </c>
      <c r="B317" s="2">
        <v>17</v>
      </c>
      <c r="C317" s="2">
        <v>2622</v>
      </c>
      <c r="D317" s="2">
        <v>8981</v>
      </c>
      <c r="E317" s="2">
        <v>165</v>
      </c>
      <c r="F317" s="32">
        <f t="shared" si="28"/>
        <v>1.8372118917715177</v>
      </c>
      <c r="G317" s="3">
        <f t="shared" si="27"/>
        <v>7244.439453125</v>
      </c>
      <c r="H317" s="3">
        <f t="shared" si="27"/>
        <v>133.095703125</v>
      </c>
      <c r="K317" s="165" t="s">
        <v>67</v>
      </c>
      <c r="L317" s="166"/>
      <c r="M317" s="167"/>
      <c r="N317"/>
    </row>
    <row r="318" spans="1:14" x14ac:dyDescent="0.25">
      <c r="A318" s="28" t="str">
        <f>_xlfn.XLOOKUP(P!C318,'Banco de Dados'!$B$3:$B$274,'Banco de Dados'!$K$3:$K$274,"")</f>
        <v>Ar</v>
      </c>
      <c r="B318" s="2">
        <v>18</v>
      </c>
      <c r="C318" s="2">
        <v>2957</v>
      </c>
      <c r="D318" s="2">
        <v>5120</v>
      </c>
      <c r="E318" s="2">
        <v>192</v>
      </c>
      <c r="F318" s="32">
        <f t="shared" si="28"/>
        <v>3.75</v>
      </c>
      <c r="G318" s="3">
        <f t="shared" si="27"/>
        <v>4130</v>
      </c>
      <c r="H318" s="3">
        <f t="shared" si="27"/>
        <v>154.875</v>
      </c>
      <c r="J318" s="7"/>
      <c r="K318" s="104" t="s">
        <v>240</v>
      </c>
      <c r="L318" s="39"/>
      <c r="M318" s="106" t="s">
        <v>209</v>
      </c>
    </row>
    <row r="319" spans="1:14" x14ac:dyDescent="0.25">
      <c r="A319" s="28" t="str">
        <f>_xlfn.XLOOKUP(P!C319,'Banco de Dados'!$B$3:$B$274,'Banco de Dados'!$K$3:$K$274,"")</f>
        <v>K</v>
      </c>
      <c r="B319" s="2">
        <v>19</v>
      </c>
      <c r="C319" s="2">
        <v>3313</v>
      </c>
      <c r="D319" s="2">
        <v>57180</v>
      </c>
      <c r="E319" s="2">
        <v>273</v>
      </c>
      <c r="F319" s="32">
        <f t="shared" si="28"/>
        <v>0.47743966421825812</v>
      </c>
      <c r="G319" s="3">
        <f t="shared" si="27"/>
        <v>46123.7109375</v>
      </c>
      <c r="H319" s="3">
        <f t="shared" si="27"/>
        <v>220.212890625</v>
      </c>
      <c r="J319" s="58" t="s">
        <v>38</v>
      </c>
      <c r="K319" s="59">
        <f>$L$9</f>
        <v>367.5</v>
      </c>
      <c r="L319" s="60"/>
      <c r="M319" s="61">
        <f>$M$11</f>
        <v>17564</v>
      </c>
      <c r="N319" s="60"/>
    </row>
    <row r="320" spans="1:14" x14ac:dyDescent="0.25">
      <c r="A320" s="28" t="str">
        <f>_xlfn.XLOOKUP(P!C320,'Banco de Dados'!$B$3:$B$274,'Banco de Dados'!$K$3:$K$274,"")</f>
        <v>Ca</v>
      </c>
      <c r="B320" s="2">
        <v>20</v>
      </c>
      <c r="C320" s="2">
        <v>3691</v>
      </c>
      <c r="D320" s="2">
        <v>24113</v>
      </c>
      <c r="E320" s="2">
        <v>198</v>
      </c>
      <c r="F320" s="32">
        <f t="shared" si="28"/>
        <v>0.82113382822543857</v>
      </c>
      <c r="G320" s="3">
        <f t="shared" si="27"/>
        <v>19450.525390625</v>
      </c>
      <c r="H320" s="3">
        <f t="shared" si="27"/>
        <v>159.71484375</v>
      </c>
      <c r="J320" s="2"/>
      <c r="K320" s="18"/>
      <c r="L320" s="2" t="s">
        <v>70</v>
      </c>
      <c r="M320" s="19"/>
    </row>
    <row r="321" spans="1:14" x14ac:dyDescent="0.25">
      <c r="A321" s="28" t="str">
        <f>_xlfn.XLOOKUP(P!C321,'Banco de Dados'!$B$3:$B$274,'Banco de Dados'!$K$3:$K$274,"")</f>
        <v>Ti</v>
      </c>
      <c r="B321" s="2">
        <v>22</v>
      </c>
      <c r="C321" s="2">
        <v>4509</v>
      </c>
      <c r="D321" s="2">
        <v>13847</v>
      </c>
      <c r="E321" s="2">
        <v>163</v>
      </c>
      <c r="F321" s="32">
        <f t="shared" si="28"/>
        <v>1.1771502852603453</v>
      </c>
      <c r="G321" s="3">
        <f t="shared" si="27"/>
        <v>11169.552734375</v>
      </c>
      <c r="H321" s="3">
        <f t="shared" si="27"/>
        <v>131.482421875</v>
      </c>
      <c r="J321" s="58" t="s">
        <v>69</v>
      </c>
      <c r="K321" s="62" t="s">
        <v>71</v>
      </c>
      <c r="L321" s="63"/>
      <c r="M321" s="64">
        <f>K315</f>
        <v>227989.712890625</v>
      </c>
      <c r="N321" s="60"/>
    </row>
    <row r="322" spans="1:14" x14ac:dyDescent="0.25">
      <c r="A322" s="28" t="str">
        <f>_xlfn.XLOOKUP(P!C322,'Banco de Dados'!$B$3:$B$274,'Banco de Dados'!$K$3:$K$274,"")</f>
        <v>Cr</v>
      </c>
      <c r="B322" s="2">
        <v>24</v>
      </c>
      <c r="C322" s="2">
        <v>5412</v>
      </c>
      <c r="D322" s="2">
        <v>5099</v>
      </c>
      <c r="E322" s="2">
        <v>152</v>
      </c>
      <c r="F322" s="32">
        <f t="shared" si="28"/>
        <v>2.980976662090606</v>
      </c>
      <c r="G322" s="3">
        <f t="shared" si="27"/>
        <v>4113.060546875</v>
      </c>
      <c r="H322" s="3">
        <f t="shared" si="27"/>
        <v>122.609375</v>
      </c>
      <c r="J322" s="7"/>
    </row>
    <row r="323" spans="1:14" ht="15.75" x14ac:dyDescent="0.25">
      <c r="A323" s="28" t="str">
        <f>_xlfn.XLOOKUP(P!C323,'Banco de Dados'!$B$3:$B$274,'Banco de Dados'!$K$3:$K$274,"")</f>
        <v>Mn</v>
      </c>
      <c r="B323" s="2">
        <v>25</v>
      </c>
      <c r="C323" s="2">
        <v>5895</v>
      </c>
      <c r="D323" s="2">
        <v>4912</v>
      </c>
      <c r="E323" s="2">
        <v>165</v>
      </c>
      <c r="F323" s="32">
        <f t="shared" si="28"/>
        <v>3.3591205211726383</v>
      </c>
      <c r="G323" s="3">
        <f t="shared" si="27"/>
        <v>3962.21875</v>
      </c>
      <c r="H323" s="3">
        <f t="shared" si="27"/>
        <v>133.095703125</v>
      </c>
      <c r="J323" s="7"/>
      <c r="K323" s="165" t="s">
        <v>218</v>
      </c>
      <c r="L323" s="166"/>
      <c r="M323" s="167"/>
    </row>
    <row r="324" spans="1:14" x14ac:dyDescent="0.25">
      <c r="A324" s="28" t="str">
        <f>_xlfn.XLOOKUP(P!C324,'Banco de Dados'!$B$3:$B$274,'Banco de Dados'!$K$3:$K$274,"")</f>
        <v>Fe</v>
      </c>
      <c r="B324" s="2">
        <v>26</v>
      </c>
      <c r="C324" s="2">
        <v>6399</v>
      </c>
      <c r="D324" s="2">
        <v>282641</v>
      </c>
      <c r="E324" s="2">
        <v>530</v>
      </c>
      <c r="F324" s="32">
        <f t="shared" si="28"/>
        <v>0.18751702689984823</v>
      </c>
      <c r="G324" s="3">
        <f t="shared" si="27"/>
        <v>227989.712890625</v>
      </c>
      <c r="H324" s="3">
        <f t="shared" si="27"/>
        <v>427.51953125</v>
      </c>
      <c r="J324" s="7"/>
      <c r="K324" s="104" t="s">
        <v>236</v>
      </c>
      <c r="L324" s="108">
        <f>K315</f>
        <v>227989.712890625</v>
      </c>
      <c r="M324" s="109">
        <f>M315</f>
        <v>427.51953125</v>
      </c>
    </row>
    <row r="325" spans="1:14" x14ac:dyDescent="0.25">
      <c r="A325" s="28" t="str">
        <f>_xlfn.XLOOKUP(P!C325,'Banco de Dados'!$B$3:$B$274,'Banco de Dados'!$K$3:$K$274,"")</f>
        <v>Ni</v>
      </c>
      <c r="B325" s="2">
        <v>28</v>
      </c>
      <c r="C325" s="2">
        <v>7472</v>
      </c>
      <c r="D325" s="2">
        <v>2304</v>
      </c>
      <c r="E325" s="2">
        <v>245</v>
      </c>
      <c r="F325" s="32">
        <f t="shared" si="28"/>
        <v>10.633680555555555</v>
      </c>
      <c r="G325" s="3">
        <f t="shared" si="27"/>
        <v>1858.5</v>
      </c>
      <c r="H325" s="3">
        <f t="shared" si="27"/>
        <v>197.626953125</v>
      </c>
      <c r="J325" s="7"/>
      <c r="K325" s="104" t="s">
        <v>237</v>
      </c>
      <c r="L325" s="105">
        <f>$L$9</f>
        <v>367.5</v>
      </c>
      <c r="M325" s="106">
        <f>$L$10</f>
        <v>4.3</v>
      </c>
    </row>
    <row r="326" spans="1:14" x14ac:dyDescent="0.25">
      <c r="A326" s="28" t="str">
        <f>_xlfn.XLOOKUP(P!C326,'Banco de Dados'!$B$3:$B$274,'Banco de Dados'!$K$3:$K$274,"")</f>
        <v>Cu</v>
      </c>
      <c r="B326" s="2">
        <v>29</v>
      </c>
      <c r="C326" s="2">
        <v>8041</v>
      </c>
      <c r="D326" s="2">
        <v>738</v>
      </c>
      <c r="E326" s="2">
        <v>250</v>
      </c>
      <c r="F326" s="32">
        <f t="shared" si="28"/>
        <v>33.875338753387531</v>
      </c>
      <c r="G326" s="3">
        <f t="shared" si="27"/>
        <v>595.30078125</v>
      </c>
      <c r="H326" s="3">
        <f t="shared" si="27"/>
        <v>201.66015625</v>
      </c>
      <c r="J326" s="7"/>
      <c r="K326" s="104" t="s">
        <v>238</v>
      </c>
      <c r="L326" s="105">
        <f>$M$11</f>
        <v>17564</v>
      </c>
      <c r="M326" s="106">
        <f>$M$12</f>
        <v>189</v>
      </c>
    </row>
    <row r="327" spans="1:14" x14ac:dyDescent="0.25">
      <c r="A327" s="28" t="str">
        <f>_xlfn.XLOOKUP(P!C327,'Banco de Dados'!$B$3:$B$274,'Banco de Dados'!$K$3:$K$274,"")</f>
        <v>Zn</v>
      </c>
      <c r="B327" s="2">
        <v>30</v>
      </c>
      <c r="C327" s="2">
        <v>8631</v>
      </c>
      <c r="D327" s="2">
        <v>1119</v>
      </c>
      <c r="E327" s="2">
        <v>247</v>
      </c>
      <c r="F327" s="32">
        <f t="shared" si="28"/>
        <v>22.073279714030384</v>
      </c>
      <c r="G327" s="3">
        <f t="shared" si="27"/>
        <v>902.630859375</v>
      </c>
      <c r="H327" s="3">
        <f t="shared" si="27"/>
        <v>199.240234375</v>
      </c>
      <c r="J327" s="7"/>
      <c r="K327" s="69" t="s">
        <v>217</v>
      </c>
      <c r="L327" s="110">
        <f>SQRT(((M324/L324)^2)+((M325/L325)^2)+((M326/L326)^2))</f>
        <v>1.6006676776831655E-2</v>
      </c>
      <c r="M327" s="71" t="str">
        <f>M336</f>
        <v>mg/kg</v>
      </c>
    </row>
    <row r="328" spans="1:14" x14ac:dyDescent="0.25">
      <c r="A328" s="28" t="str">
        <f>_xlfn.XLOOKUP(P!C328,'Banco de Dados'!$B$3:$B$274,'Banco de Dados'!$K$3:$K$274,"")</f>
        <v>Rh</v>
      </c>
      <c r="B328" s="2">
        <v>45</v>
      </c>
      <c r="C328" s="2">
        <v>20167</v>
      </c>
      <c r="D328" s="2">
        <v>1752</v>
      </c>
      <c r="E328" s="2">
        <v>141</v>
      </c>
      <c r="F328" s="32">
        <f t="shared" si="28"/>
        <v>8.0479452054794525</v>
      </c>
      <c r="G328" s="3">
        <f t="shared" si="27"/>
        <v>1413.234375</v>
      </c>
      <c r="H328" s="3">
        <f t="shared" si="27"/>
        <v>113.736328125</v>
      </c>
      <c r="J328" s="7"/>
    </row>
    <row r="329" spans="1:14" x14ac:dyDescent="0.25">
      <c r="A329" s="28" t="str">
        <f>_xlfn.XLOOKUP(P!C329,'Banco de Dados'!$B$3:$B$274,'Banco de Dados'!$K$3:$K$274,"")</f>
        <v>Rh</v>
      </c>
      <c r="B329" s="2">
        <v>45</v>
      </c>
      <c r="C329" s="2">
        <v>2696</v>
      </c>
      <c r="D329" s="2">
        <v>17472</v>
      </c>
      <c r="E329" s="2">
        <v>144</v>
      </c>
      <c r="F329" s="32">
        <f t="shared" si="28"/>
        <v>0.82417582417582413</v>
      </c>
      <c r="G329" s="3">
        <f t="shared" si="27"/>
        <v>14093.625</v>
      </c>
      <c r="H329" s="3">
        <f t="shared" si="27"/>
        <v>116.15625</v>
      </c>
      <c r="J329" s="7"/>
    </row>
    <row r="330" spans="1:14" x14ac:dyDescent="0.25">
      <c r="A330" s="28" t="str">
        <f>_xlfn.XLOOKUP(P!C330,'Banco de Dados'!$B$3:$B$274,'Banco de Dados'!$K$3:$K$274,"")</f>
        <v/>
      </c>
      <c r="B330" s="2">
        <v>0</v>
      </c>
      <c r="C330" s="2">
        <v>0</v>
      </c>
      <c r="D330" s="2">
        <v>0</v>
      </c>
      <c r="E330" s="2">
        <v>0</v>
      </c>
      <c r="F330" s="32" t="e">
        <f t="shared" si="28"/>
        <v>#DIV/0!</v>
      </c>
      <c r="G330" s="3">
        <f t="shared" si="27"/>
        <v>0</v>
      </c>
      <c r="H330" s="3">
        <f t="shared" si="27"/>
        <v>0</v>
      </c>
      <c r="J330" s="7"/>
    </row>
    <row r="331" spans="1:14" x14ac:dyDescent="0.25">
      <c r="A331" s="28" t="str">
        <f>_xlfn.XLOOKUP(P!C331,'Banco de Dados'!$B$3:$B$274,'Banco de Dados'!$K$3:$K$274,"")</f>
        <v/>
      </c>
      <c r="B331" s="2">
        <v>0</v>
      </c>
      <c r="C331" s="2">
        <v>0</v>
      </c>
      <c r="D331" s="2">
        <v>0</v>
      </c>
      <c r="E331" s="2">
        <v>0</v>
      </c>
      <c r="F331" s="32" t="e">
        <f t="shared" si="28"/>
        <v>#DIV/0!</v>
      </c>
      <c r="G331" s="3">
        <f t="shared" si="27"/>
        <v>0</v>
      </c>
      <c r="H331" s="3">
        <f t="shared" si="27"/>
        <v>0</v>
      </c>
      <c r="J331" s="7"/>
    </row>
    <row r="332" spans="1:14" x14ac:dyDescent="0.25">
      <c r="A332" s="28" t="str">
        <f>_xlfn.XLOOKUP(P!C332,'Banco de Dados'!$B$3:$B$274,'Banco de Dados'!$K$3:$K$274,"")</f>
        <v/>
      </c>
      <c r="B332" s="2">
        <v>0</v>
      </c>
      <c r="C332" s="2">
        <v>0</v>
      </c>
      <c r="D332" s="2">
        <v>0</v>
      </c>
      <c r="E332" s="2">
        <v>0</v>
      </c>
      <c r="F332" s="32" t="e">
        <f t="shared" si="28"/>
        <v>#DIV/0!</v>
      </c>
      <c r="G332" s="3">
        <f t="shared" si="27"/>
        <v>0</v>
      </c>
      <c r="H332" s="3">
        <f t="shared" si="27"/>
        <v>0</v>
      </c>
      <c r="J332" s="7"/>
    </row>
    <row r="333" spans="1:14" x14ac:dyDescent="0.25">
      <c r="A333" s="28" t="str">
        <f>_xlfn.XLOOKUP(P!C333,'Banco de Dados'!$B$3:$B$274,'Banco de Dados'!$K$3:$K$274,"")</f>
        <v/>
      </c>
      <c r="B333" s="2">
        <v>0</v>
      </c>
      <c r="C333" s="2">
        <v>0</v>
      </c>
      <c r="D333" s="2">
        <v>0</v>
      </c>
      <c r="E333" s="2">
        <v>0</v>
      </c>
      <c r="F333" s="32" t="e">
        <f t="shared" si="28"/>
        <v>#DIV/0!</v>
      </c>
      <c r="G333" s="3">
        <f t="shared" si="27"/>
        <v>0</v>
      </c>
      <c r="H333" s="3">
        <f t="shared" si="27"/>
        <v>0</v>
      </c>
      <c r="J333" s="7"/>
    </row>
    <row r="334" spans="1:14" x14ac:dyDescent="0.25">
      <c r="A334" s="28" t="str">
        <f>_xlfn.XLOOKUP(P!C334,'Banco de Dados'!$B$3:$B$274,'Banco de Dados'!$K$3:$K$274,"")</f>
        <v/>
      </c>
      <c r="B334" s="2">
        <v>0</v>
      </c>
      <c r="C334" s="2">
        <v>0</v>
      </c>
      <c r="D334" s="2">
        <v>0</v>
      </c>
      <c r="E334" s="17">
        <v>0</v>
      </c>
      <c r="F334" s="32" t="e">
        <f t="shared" si="28"/>
        <v>#DIV/0!</v>
      </c>
      <c r="G334" s="3">
        <f t="shared" si="27"/>
        <v>0</v>
      </c>
      <c r="H334" s="3">
        <f t="shared" si="27"/>
        <v>0</v>
      </c>
      <c r="J334" s="7"/>
    </row>
    <row r="335" spans="1:14" ht="15.75" x14ac:dyDescent="0.25">
      <c r="A335" s="28" t="str">
        <f>_xlfn.XLOOKUP(P!C335,'Banco de Dados'!$B$3:$B$274,'Banco de Dados'!$K$3:$K$274,"")</f>
        <v/>
      </c>
      <c r="B335" s="2">
        <v>0</v>
      </c>
      <c r="C335" s="2">
        <v>0</v>
      </c>
      <c r="D335" s="2">
        <v>0</v>
      </c>
      <c r="E335" s="2">
        <v>0</v>
      </c>
      <c r="F335" s="32" t="e">
        <f t="shared" si="28"/>
        <v>#DIV/0!</v>
      </c>
      <c r="G335" s="3">
        <f t="shared" si="27"/>
        <v>0</v>
      </c>
      <c r="H335" s="3">
        <f t="shared" si="27"/>
        <v>0</v>
      </c>
      <c r="J335" s="7"/>
      <c r="K335" s="101" t="s">
        <v>216</v>
      </c>
      <c r="L335" s="102" t="str">
        <f>K313</f>
        <v>ak</v>
      </c>
      <c r="M335" s="103" t="str">
        <f>M313</f>
        <v>Ferro</v>
      </c>
    </row>
    <row r="336" spans="1:14" x14ac:dyDescent="0.25">
      <c r="A336" s="28" t="str">
        <f>_xlfn.XLOOKUP(P!C336,'Banco de Dados'!$B$3:$B$274,'Banco de Dados'!$K$3:$K$274,"")</f>
        <v/>
      </c>
      <c r="B336" s="2">
        <v>0</v>
      </c>
      <c r="C336" s="2">
        <v>0</v>
      </c>
      <c r="D336" s="2">
        <v>0</v>
      </c>
      <c r="E336" s="2">
        <v>0</v>
      </c>
      <c r="F336" s="32" t="e">
        <f t="shared" si="28"/>
        <v>#DIV/0!</v>
      </c>
      <c r="G336" s="3">
        <f t="shared" si="27"/>
        <v>0</v>
      </c>
      <c r="H336" s="3">
        <f t="shared" si="27"/>
        <v>0</v>
      </c>
      <c r="J336" s="7"/>
      <c r="K336" s="68" t="s">
        <v>68</v>
      </c>
      <c r="L336" s="29">
        <f>(K319*M321)/M319</f>
        <v>4770.3381625657421</v>
      </c>
      <c r="M336" s="66" t="str">
        <f>$M$9</f>
        <v>mg/kg</v>
      </c>
    </row>
    <row r="337" spans="1:14" x14ac:dyDescent="0.25">
      <c r="A337" s="28" t="str">
        <f>_xlfn.XLOOKUP(P!C337,'Banco de Dados'!$B$3:$B$274,'Banco de Dados'!$K$3:$K$274,"")</f>
        <v/>
      </c>
      <c r="B337" s="2">
        <v>0</v>
      </c>
      <c r="C337" s="2">
        <v>0</v>
      </c>
      <c r="D337" s="2">
        <v>0</v>
      </c>
      <c r="E337" s="2">
        <v>0</v>
      </c>
      <c r="F337" s="32" t="e">
        <f t="shared" si="28"/>
        <v>#DIV/0!</v>
      </c>
      <c r="G337" s="3">
        <f t="shared" si="27"/>
        <v>0</v>
      </c>
      <c r="H337" s="3">
        <f t="shared" si="27"/>
        <v>0</v>
      </c>
      <c r="J337" s="7"/>
      <c r="K337" s="111" t="s">
        <v>246</v>
      </c>
      <c r="L337" s="126">
        <f>SQRT(((M324/L324)^2)+((M325/L325)^2)+((M326/L326)^2))</f>
        <v>1.6006676776831655E-2</v>
      </c>
      <c r="M337" s="66"/>
    </row>
    <row r="338" spans="1:14" x14ac:dyDescent="0.25">
      <c r="A338" s="28" t="str">
        <f>_xlfn.XLOOKUP(P!C338,'Banco de Dados'!$B$3:$B$274,'Banco de Dados'!$K$3:$K$274,"")</f>
        <v/>
      </c>
      <c r="B338" s="2">
        <v>0</v>
      </c>
      <c r="C338" s="2">
        <v>0</v>
      </c>
      <c r="D338" s="2">
        <v>0</v>
      </c>
      <c r="E338" s="2">
        <v>0</v>
      </c>
      <c r="F338" s="32" t="e">
        <f t="shared" si="28"/>
        <v>#DIV/0!</v>
      </c>
      <c r="G338" s="3">
        <f t="shared" si="27"/>
        <v>0</v>
      </c>
      <c r="H338" s="3">
        <f t="shared" si="27"/>
        <v>0</v>
      </c>
      <c r="J338" s="7"/>
      <c r="K338" s="69" t="s">
        <v>247</v>
      </c>
      <c r="L338" s="127">
        <f>L337*L336</f>
        <v>76.357261084374855</v>
      </c>
      <c r="M338" s="71" t="str">
        <f>$M$9</f>
        <v>mg/kg</v>
      </c>
    </row>
    <row r="339" spans="1:14" x14ac:dyDescent="0.25">
      <c r="A339" s="28" t="str">
        <f>_xlfn.XLOOKUP(P!C339,'Banco de Dados'!$B$3:$B$274,'Banco de Dados'!$K$3:$K$274,"")</f>
        <v/>
      </c>
      <c r="B339" s="2">
        <v>0</v>
      </c>
      <c r="C339" s="2">
        <v>0</v>
      </c>
      <c r="D339" s="2">
        <v>0</v>
      </c>
      <c r="E339" s="2">
        <v>0</v>
      </c>
      <c r="F339" s="32" t="e">
        <f t="shared" si="28"/>
        <v>#DIV/0!</v>
      </c>
      <c r="G339" s="3">
        <f t="shared" si="27"/>
        <v>0</v>
      </c>
      <c r="H339" s="3">
        <f t="shared" si="27"/>
        <v>0</v>
      </c>
      <c r="J339" s="7"/>
      <c r="K339" s="123"/>
      <c r="L339" s="124"/>
    </row>
    <row r="340" spans="1:14" x14ac:dyDescent="0.25">
      <c r="A340" s="28" t="str">
        <f>_xlfn.XLOOKUP(P!C340,'Banco de Dados'!$B$3:$B$274,'Banco de Dados'!$K$3:$K$274,"")</f>
        <v/>
      </c>
      <c r="B340" s="2">
        <v>0</v>
      </c>
      <c r="C340" s="2">
        <v>0</v>
      </c>
      <c r="D340" s="2">
        <v>0</v>
      </c>
      <c r="E340" s="2">
        <v>0</v>
      </c>
      <c r="F340" s="32" t="e">
        <f t="shared" si="28"/>
        <v>#DIV/0!</v>
      </c>
      <c r="G340" s="3">
        <f t="shared" si="27"/>
        <v>0</v>
      </c>
      <c r="H340" s="3">
        <f t="shared" si="27"/>
        <v>0</v>
      </c>
      <c r="J340" s="7"/>
    </row>
    <row r="341" spans="1:14" x14ac:dyDescent="0.25">
      <c r="A341" s="28" t="str">
        <f>_xlfn.XLOOKUP(P!C341,'Banco de Dados'!$B$3:$B$274,'Banco de Dados'!$K$3:$K$274,"")</f>
        <v/>
      </c>
      <c r="B341" s="2">
        <v>0</v>
      </c>
      <c r="C341" s="2">
        <v>0</v>
      </c>
      <c r="D341" s="2">
        <v>0</v>
      </c>
      <c r="E341" s="2">
        <v>0</v>
      </c>
      <c r="F341" s="32" t="e">
        <f t="shared" si="28"/>
        <v>#DIV/0!</v>
      </c>
      <c r="G341" s="3">
        <f t="shared" si="27"/>
        <v>0</v>
      </c>
      <c r="H341" s="3">
        <f t="shared" si="27"/>
        <v>0</v>
      </c>
      <c r="J341" s="7"/>
    </row>
    <row r="342" spans="1:14" x14ac:dyDescent="0.25">
      <c r="A342" s="28" t="str">
        <f>_xlfn.XLOOKUP(P!C342,'Banco de Dados'!$B$3:$B$274,'Banco de Dados'!$K$3:$K$274,"")</f>
        <v/>
      </c>
      <c r="B342" s="2">
        <v>0</v>
      </c>
      <c r="C342" s="2">
        <v>0</v>
      </c>
      <c r="D342" s="2">
        <v>0</v>
      </c>
      <c r="E342" s="2">
        <v>0</v>
      </c>
      <c r="F342" s="32" t="e">
        <f t="shared" si="28"/>
        <v>#DIV/0!</v>
      </c>
      <c r="G342" s="3">
        <f t="shared" ref="G342:H344" si="29">D342*$E$312</f>
        <v>0</v>
      </c>
      <c r="H342" s="3">
        <f t="shared" si="29"/>
        <v>0</v>
      </c>
      <c r="J342" s="7"/>
    </row>
    <row r="343" spans="1:14" x14ac:dyDescent="0.25">
      <c r="A343" s="28" t="str">
        <f>_xlfn.XLOOKUP(P!C343,'Banco de Dados'!$B$3:$B$274,'Banco de Dados'!$K$3:$K$274,"")</f>
        <v/>
      </c>
      <c r="B343" s="2">
        <v>0</v>
      </c>
      <c r="C343" s="2">
        <v>0</v>
      </c>
      <c r="D343" s="2">
        <v>0</v>
      </c>
      <c r="E343" s="2">
        <v>0</v>
      </c>
      <c r="F343" s="32" t="e">
        <f t="shared" si="28"/>
        <v>#DIV/0!</v>
      </c>
      <c r="G343" s="3">
        <f t="shared" si="29"/>
        <v>0</v>
      </c>
      <c r="H343" s="3">
        <f t="shared" si="29"/>
        <v>0</v>
      </c>
      <c r="J343" s="7"/>
    </row>
    <row r="344" spans="1:14" x14ac:dyDescent="0.25">
      <c r="A344" s="28" t="str">
        <f>_xlfn.XLOOKUP(P!C344,'Banco de Dados'!$B$3:$B$274,'Banco de Dados'!$K$3:$K$274,"")</f>
        <v/>
      </c>
      <c r="B344" s="2">
        <v>0</v>
      </c>
      <c r="C344" s="2">
        <v>0</v>
      </c>
      <c r="D344" s="2">
        <v>0</v>
      </c>
      <c r="E344" s="2">
        <v>0</v>
      </c>
      <c r="F344" s="32" t="e">
        <f t="shared" si="28"/>
        <v>#DIV/0!</v>
      </c>
      <c r="G344" s="3">
        <f t="shared" si="29"/>
        <v>0</v>
      </c>
      <c r="H344" s="3">
        <f t="shared" si="29"/>
        <v>0</v>
      </c>
      <c r="J344" s="7"/>
    </row>
    <row r="345" spans="1:14" x14ac:dyDescent="0.25">
      <c r="A345" s="21"/>
      <c r="B345" s="21"/>
      <c r="C345" s="21"/>
      <c r="D345" s="21"/>
      <c r="E345" s="21"/>
      <c r="F345" s="77"/>
      <c r="G345" s="21"/>
      <c r="H345" s="21"/>
      <c r="J345" s="21"/>
      <c r="K345" s="21"/>
      <c r="L345" s="21"/>
      <c r="M345" s="21"/>
      <c r="N345" s="21"/>
    </row>
    <row r="346" spans="1:14" ht="15.75" x14ac:dyDescent="0.25">
      <c r="A346" s="36" t="str">
        <f>'Nome das Amostras'!A14</f>
        <v>al</v>
      </c>
      <c r="B346" s="164" t="str">
        <f>VLOOKUP(A346,'Nome das Amostras'!$A$3:$D$28,2,FALSE)</f>
        <v>R11</v>
      </c>
      <c r="C346" s="164"/>
      <c r="D346" s="51" t="s">
        <v>65</v>
      </c>
      <c r="E346" s="53">
        <f>'Banco de Dados'!$O$13/'Banco de Dados'!CG13</f>
        <v>0.75309992706053974</v>
      </c>
      <c r="F346" s="74"/>
      <c r="G346" s="3"/>
      <c r="H346" s="3"/>
      <c r="J346" s="7"/>
    </row>
    <row r="347" spans="1:14" ht="15.75" x14ac:dyDescent="0.25">
      <c r="A347" s="107" t="s">
        <v>1</v>
      </c>
      <c r="B347" s="107" t="s">
        <v>0</v>
      </c>
      <c r="C347" s="107" t="s">
        <v>212</v>
      </c>
      <c r="D347" s="107" t="s">
        <v>209</v>
      </c>
      <c r="E347" s="107" t="s">
        <v>213</v>
      </c>
      <c r="F347" s="76" t="s">
        <v>219</v>
      </c>
      <c r="G347" s="54" t="s">
        <v>140</v>
      </c>
      <c r="H347" s="54" t="s">
        <v>66</v>
      </c>
      <c r="J347" s="7"/>
      <c r="K347" s="72" t="str">
        <f>A346</f>
        <v>al</v>
      </c>
      <c r="L347" s="55" t="s">
        <v>215</v>
      </c>
      <c r="M347" s="41" t="str">
        <f>$A$1</f>
        <v>Ferro</v>
      </c>
      <c r="N347" s="3"/>
    </row>
    <row r="348" spans="1:14" x14ac:dyDescent="0.25">
      <c r="A348" s="28" t="str">
        <f>_xlfn.XLOOKUP(P!C348,'Banco de Dados'!$B$3:$B$274,'Banco de Dados'!$K$3:$K$274,"")</f>
        <v>Si</v>
      </c>
      <c r="B348" s="2" cm="1">
        <f t="array" ref="B348:E378">Dados!CC5:CF35</f>
        <v>14</v>
      </c>
      <c r="C348" s="2">
        <v>1740</v>
      </c>
      <c r="D348" s="2">
        <v>11218</v>
      </c>
      <c r="E348" s="2">
        <v>130</v>
      </c>
      <c r="F348" s="32">
        <f>(E348*100)/D348</f>
        <v>1.1588518452487073</v>
      </c>
      <c r="G348" s="3">
        <f t="shared" ref="G348:H375" si="30">D348*$E$346</f>
        <v>8448.2749817651347</v>
      </c>
      <c r="H348" s="3">
        <f t="shared" si="30"/>
        <v>97.902990517870165</v>
      </c>
      <c r="J348" s="7"/>
      <c r="K348" s="5" t="s">
        <v>210</v>
      </c>
      <c r="L348" s="5"/>
      <c r="M348" s="5" t="s">
        <v>211</v>
      </c>
    </row>
    <row r="349" spans="1:14" x14ac:dyDescent="0.25">
      <c r="A349" s="28" t="str">
        <f>_xlfn.XLOOKUP(P!C349,'Banco de Dados'!$B$3:$B$274,'Banco de Dados'!$K$3:$K$274,"")</f>
        <v>P</v>
      </c>
      <c r="B349" s="2">
        <v>15</v>
      </c>
      <c r="C349" s="2">
        <v>2013</v>
      </c>
      <c r="D349" s="2">
        <v>1186</v>
      </c>
      <c r="E349" s="2">
        <v>81</v>
      </c>
      <c r="F349" s="32">
        <f t="shared" ref="F349:F378" si="31">(E349*100)/D349</f>
        <v>6.8296795952782459</v>
      </c>
      <c r="G349" s="3">
        <f t="shared" si="30"/>
        <v>893.17651349380014</v>
      </c>
      <c r="H349" s="3">
        <f t="shared" si="30"/>
        <v>61.001094091903717</v>
      </c>
      <c r="J349" s="7"/>
      <c r="K349" s="6">
        <f>_xlfn.XLOOKUP($B$4,A348:A375,G348:G375,"")</f>
        <v>264371.96389496716</v>
      </c>
      <c r="L349" s="6"/>
      <c r="M349" s="6">
        <f>_xlfn.XLOOKUP($B$4,A348:A375,H348:H375,"")</f>
        <v>439.05725747629469</v>
      </c>
    </row>
    <row r="350" spans="1:14" x14ac:dyDescent="0.25">
      <c r="A350" s="28" t="str">
        <f>_xlfn.XLOOKUP(P!C350,'Banco de Dados'!$B$3:$B$274,'Banco de Dados'!$K$3:$K$274,"")</f>
        <v>S</v>
      </c>
      <c r="B350" s="2">
        <v>16</v>
      </c>
      <c r="C350" s="2">
        <v>2307</v>
      </c>
      <c r="D350" s="2">
        <v>2535</v>
      </c>
      <c r="E350" s="2">
        <v>95</v>
      </c>
      <c r="F350" s="32">
        <f t="shared" si="31"/>
        <v>3.747534516765286</v>
      </c>
      <c r="G350" s="3">
        <f t="shared" si="30"/>
        <v>1909.1083150984682</v>
      </c>
      <c r="H350" s="3">
        <f t="shared" si="30"/>
        <v>71.544493070751273</v>
      </c>
      <c r="J350" s="7"/>
    </row>
    <row r="351" spans="1:14" ht="15.75" x14ac:dyDescent="0.25">
      <c r="A351" s="28" t="str">
        <f>_xlfn.XLOOKUP(P!C351,'Banco de Dados'!$B$3:$B$274,'Banco de Dados'!$K$3:$K$274,"")</f>
        <v>Cl</v>
      </c>
      <c r="B351" s="2">
        <v>17</v>
      </c>
      <c r="C351" s="2">
        <v>2622</v>
      </c>
      <c r="D351" s="2">
        <v>6433</v>
      </c>
      <c r="E351" s="2">
        <v>150</v>
      </c>
      <c r="F351" s="32">
        <f t="shared" si="31"/>
        <v>2.3317270324887298</v>
      </c>
      <c r="G351" s="3">
        <f t="shared" si="30"/>
        <v>4844.6918307804517</v>
      </c>
      <c r="H351" s="3">
        <f t="shared" si="30"/>
        <v>112.96498905908096</v>
      </c>
      <c r="K351" s="165" t="s">
        <v>67</v>
      </c>
      <c r="L351" s="166"/>
      <c r="M351" s="167"/>
      <c r="N351"/>
    </row>
    <row r="352" spans="1:14" x14ac:dyDescent="0.25">
      <c r="A352" s="28" t="str">
        <f>_xlfn.XLOOKUP(P!C352,'Banco de Dados'!$B$3:$B$274,'Banco de Dados'!$K$3:$K$274,"")</f>
        <v>Ar</v>
      </c>
      <c r="B352" s="2">
        <v>18</v>
      </c>
      <c r="C352" s="2">
        <v>2957</v>
      </c>
      <c r="D352" s="2">
        <v>5484</v>
      </c>
      <c r="E352" s="2">
        <v>190</v>
      </c>
      <c r="F352" s="32">
        <f t="shared" si="31"/>
        <v>3.4646243617797228</v>
      </c>
      <c r="G352" s="3">
        <f t="shared" si="30"/>
        <v>4130</v>
      </c>
      <c r="H352" s="3">
        <f t="shared" si="30"/>
        <v>143.08898614150255</v>
      </c>
      <c r="J352" s="7"/>
      <c r="K352" s="104" t="s">
        <v>240</v>
      </c>
      <c r="L352" s="39"/>
      <c r="M352" s="106" t="s">
        <v>209</v>
      </c>
    </row>
    <row r="353" spans="1:14" x14ac:dyDescent="0.25">
      <c r="A353" s="28" t="str">
        <f>_xlfn.XLOOKUP(P!C353,'Banco de Dados'!$B$3:$B$274,'Banco de Dados'!$K$3:$K$274,"")</f>
        <v>K</v>
      </c>
      <c r="B353" s="2">
        <v>19</v>
      </c>
      <c r="C353" s="2">
        <v>3313</v>
      </c>
      <c r="D353" s="2">
        <v>44743</v>
      </c>
      <c r="E353" s="2">
        <v>248</v>
      </c>
      <c r="F353" s="32">
        <f t="shared" si="31"/>
        <v>0.55427664662628795</v>
      </c>
      <c r="G353" s="3">
        <f t="shared" si="30"/>
        <v>33695.950036469731</v>
      </c>
      <c r="H353" s="3">
        <f t="shared" si="30"/>
        <v>186.76878191101386</v>
      </c>
      <c r="J353" s="58" t="s">
        <v>38</v>
      </c>
      <c r="K353" s="59">
        <f>$L$9</f>
        <v>367.5</v>
      </c>
      <c r="L353" s="60"/>
      <c r="M353" s="61">
        <f>$M$11</f>
        <v>17564</v>
      </c>
      <c r="N353" s="60"/>
    </row>
    <row r="354" spans="1:14" x14ac:dyDescent="0.25">
      <c r="A354" s="28" t="str">
        <f>_xlfn.XLOOKUP(P!C354,'Banco de Dados'!$B$3:$B$274,'Banco de Dados'!$K$3:$K$274,"")</f>
        <v>Ca</v>
      </c>
      <c r="B354" s="2">
        <v>20</v>
      </c>
      <c r="C354" s="2">
        <v>3691</v>
      </c>
      <c r="D354" s="2">
        <v>19867</v>
      </c>
      <c r="E354" s="2">
        <v>183</v>
      </c>
      <c r="F354" s="32">
        <f t="shared" si="31"/>
        <v>0.92112548447173703</v>
      </c>
      <c r="G354" s="3">
        <f t="shared" si="30"/>
        <v>14961.836250911743</v>
      </c>
      <c r="H354" s="3">
        <f t="shared" si="30"/>
        <v>137.81728665207876</v>
      </c>
      <c r="J354" s="2"/>
      <c r="K354" s="18"/>
      <c r="L354" s="2" t="s">
        <v>70</v>
      </c>
      <c r="M354" s="19"/>
    </row>
    <row r="355" spans="1:14" x14ac:dyDescent="0.25">
      <c r="A355" s="28" t="str">
        <f>_xlfn.XLOOKUP(P!C355,'Banco de Dados'!$B$3:$B$274,'Banco de Dados'!$K$3:$K$274,"")</f>
        <v>Ti</v>
      </c>
      <c r="B355" s="2">
        <v>22</v>
      </c>
      <c r="C355" s="2">
        <v>4509</v>
      </c>
      <c r="D355" s="2">
        <v>17882</v>
      </c>
      <c r="E355" s="2">
        <v>172</v>
      </c>
      <c r="F355" s="32">
        <f t="shared" si="31"/>
        <v>0.96186108936360581</v>
      </c>
      <c r="G355" s="3">
        <f t="shared" si="30"/>
        <v>13466.932895696571</v>
      </c>
      <c r="H355" s="3">
        <f t="shared" si="30"/>
        <v>129.53318745441283</v>
      </c>
      <c r="J355" s="58" t="s">
        <v>69</v>
      </c>
      <c r="K355" s="62" t="s">
        <v>71</v>
      </c>
      <c r="L355" s="63"/>
      <c r="M355" s="64">
        <f>K349</f>
        <v>264371.96389496716</v>
      </c>
      <c r="N355" s="60"/>
    </row>
    <row r="356" spans="1:14" x14ac:dyDescent="0.25">
      <c r="A356" s="28" t="str">
        <f>_xlfn.XLOOKUP(P!C356,'Banco de Dados'!$B$3:$B$274,'Banco de Dados'!$K$3:$K$274,"")</f>
        <v>Cr</v>
      </c>
      <c r="B356" s="2">
        <v>24</v>
      </c>
      <c r="C356" s="2">
        <v>5412</v>
      </c>
      <c r="D356" s="2">
        <v>6609</v>
      </c>
      <c r="E356" s="2">
        <v>155</v>
      </c>
      <c r="F356" s="32">
        <f t="shared" si="31"/>
        <v>2.3452867302163716</v>
      </c>
      <c r="G356" s="3">
        <f t="shared" si="30"/>
        <v>4977.2374179431072</v>
      </c>
      <c r="H356" s="3">
        <f t="shared" si="30"/>
        <v>116.73048869438367</v>
      </c>
      <c r="J356" s="7"/>
    </row>
    <row r="357" spans="1:14" ht="15.75" x14ac:dyDescent="0.25">
      <c r="A357" s="28" t="str">
        <f>_xlfn.XLOOKUP(P!C357,'Banco de Dados'!$B$3:$B$274,'Banco de Dados'!$K$3:$K$274,"")</f>
        <v>Mn</v>
      </c>
      <c r="B357" s="2">
        <v>25</v>
      </c>
      <c r="C357" s="2">
        <v>5895</v>
      </c>
      <c r="D357" s="2">
        <v>6042</v>
      </c>
      <c r="E357" s="2">
        <v>167</v>
      </c>
      <c r="F357" s="32">
        <f t="shared" si="31"/>
        <v>2.7639854352863291</v>
      </c>
      <c r="G357" s="3">
        <f t="shared" si="30"/>
        <v>4550.2297592997811</v>
      </c>
      <c r="H357" s="3">
        <f t="shared" si="30"/>
        <v>125.76768781911014</v>
      </c>
      <c r="J357" s="7"/>
      <c r="K357" s="165" t="s">
        <v>218</v>
      </c>
      <c r="L357" s="166"/>
      <c r="M357" s="167"/>
    </row>
    <row r="358" spans="1:14" x14ac:dyDescent="0.25">
      <c r="A358" s="28" t="str">
        <f>_xlfn.XLOOKUP(P!C358,'Banco de Dados'!$B$3:$B$274,'Banco de Dados'!$K$3:$K$274,"")</f>
        <v>Fe</v>
      </c>
      <c r="B358" s="2">
        <v>26</v>
      </c>
      <c r="C358" s="2">
        <v>6399</v>
      </c>
      <c r="D358" s="2">
        <v>351045</v>
      </c>
      <c r="E358" s="2">
        <v>583</v>
      </c>
      <c r="F358" s="32">
        <f t="shared" si="31"/>
        <v>0.16607557435656398</v>
      </c>
      <c r="G358" s="3">
        <f t="shared" si="30"/>
        <v>264371.96389496716</v>
      </c>
      <c r="H358" s="3">
        <f t="shared" si="30"/>
        <v>439.05725747629469</v>
      </c>
      <c r="J358" s="7"/>
      <c r="K358" s="104" t="s">
        <v>236</v>
      </c>
      <c r="L358" s="108">
        <f>K349</f>
        <v>264371.96389496716</v>
      </c>
      <c r="M358" s="109">
        <f>M349</f>
        <v>439.05725747629469</v>
      </c>
    </row>
    <row r="359" spans="1:14" x14ac:dyDescent="0.25">
      <c r="A359" s="28" t="str">
        <f>_xlfn.XLOOKUP(P!C359,'Banco de Dados'!$B$3:$B$274,'Banco de Dados'!$K$3:$K$274,"")</f>
        <v>Ni</v>
      </c>
      <c r="B359" s="2">
        <v>28</v>
      </c>
      <c r="C359" s="2">
        <v>7472</v>
      </c>
      <c r="D359" s="2">
        <v>3042</v>
      </c>
      <c r="E359" s="2">
        <v>240</v>
      </c>
      <c r="F359" s="32">
        <f t="shared" si="31"/>
        <v>7.8895463510848129</v>
      </c>
      <c r="G359" s="3">
        <f t="shared" si="30"/>
        <v>2290.9299781181617</v>
      </c>
      <c r="H359" s="3">
        <f t="shared" si="30"/>
        <v>180.74398249452955</v>
      </c>
      <c r="J359" s="7"/>
      <c r="K359" s="104" t="s">
        <v>237</v>
      </c>
      <c r="L359" s="105">
        <f>$L$9</f>
        <v>367.5</v>
      </c>
      <c r="M359" s="106">
        <f>$L$10</f>
        <v>4.3</v>
      </c>
    </row>
    <row r="360" spans="1:14" x14ac:dyDescent="0.25">
      <c r="A360" s="28" t="str">
        <f>_xlfn.XLOOKUP(P!C360,'Banco de Dados'!$B$3:$B$274,'Banco de Dados'!$K$3:$K$274,"")</f>
        <v>Cu</v>
      </c>
      <c r="B360" s="2">
        <v>29</v>
      </c>
      <c r="C360" s="2">
        <v>8041</v>
      </c>
      <c r="D360" s="2">
        <v>668</v>
      </c>
      <c r="E360" s="2">
        <v>242</v>
      </c>
      <c r="F360" s="32">
        <f t="shared" si="31"/>
        <v>36.227544910179638</v>
      </c>
      <c r="G360" s="3">
        <f t="shared" si="30"/>
        <v>503.07075127644055</v>
      </c>
      <c r="H360" s="3">
        <f t="shared" si="30"/>
        <v>182.25018234865061</v>
      </c>
      <c r="J360" s="7"/>
      <c r="K360" s="104" t="s">
        <v>238</v>
      </c>
      <c r="L360" s="105">
        <f>$M$11</f>
        <v>17564</v>
      </c>
      <c r="M360" s="106">
        <f>$M$12</f>
        <v>189</v>
      </c>
    </row>
    <row r="361" spans="1:14" x14ac:dyDescent="0.25">
      <c r="A361" s="28" t="str">
        <f>_xlfn.XLOOKUP(P!C361,'Banco de Dados'!$B$3:$B$274,'Banco de Dados'!$K$3:$K$274,"")</f>
        <v>Zn</v>
      </c>
      <c r="B361" s="2">
        <v>30</v>
      </c>
      <c r="C361" s="2">
        <v>8631</v>
      </c>
      <c r="D361" s="2">
        <v>1510</v>
      </c>
      <c r="E361" s="2">
        <v>244</v>
      </c>
      <c r="F361" s="32">
        <f t="shared" si="31"/>
        <v>16.158940397350992</v>
      </c>
      <c r="G361" s="3">
        <f t="shared" si="30"/>
        <v>1137.1808898614149</v>
      </c>
      <c r="H361" s="3">
        <f t="shared" si="30"/>
        <v>183.7563822027717</v>
      </c>
      <c r="J361" s="7"/>
      <c r="K361" s="69" t="s">
        <v>217</v>
      </c>
      <c r="L361" s="110">
        <f>SQRT(((M358/L358)^2)+((M359/L359)^2)+((M360/L360)^2))</f>
        <v>1.5982976804713576E-2</v>
      </c>
      <c r="M361" s="71" t="str">
        <f>M370</f>
        <v>mg/kg</v>
      </c>
    </row>
    <row r="362" spans="1:14" x14ac:dyDescent="0.25">
      <c r="A362" s="28" t="str">
        <f>_xlfn.XLOOKUP(P!C362,'Banco de Dados'!$B$3:$B$274,'Banco de Dados'!$K$3:$K$274,"")</f>
        <v>Zr</v>
      </c>
      <c r="B362" s="2">
        <v>40</v>
      </c>
      <c r="C362" s="2">
        <v>15746</v>
      </c>
      <c r="D362" s="2">
        <v>1010</v>
      </c>
      <c r="E362" s="2">
        <v>181</v>
      </c>
      <c r="F362" s="32">
        <f t="shared" si="31"/>
        <v>17.920792079207921</v>
      </c>
      <c r="G362" s="3">
        <f t="shared" si="30"/>
        <v>760.63092633114513</v>
      </c>
      <c r="H362" s="3">
        <f t="shared" si="30"/>
        <v>136.3110867979577</v>
      </c>
      <c r="J362" s="7"/>
    </row>
    <row r="363" spans="1:14" x14ac:dyDescent="0.25">
      <c r="A363" s="28" t="str">
        <f>_xlfn.XLOOKUP(P!C363,'Banco de Dados'!$B$3:$B$274,'Banco de Dados'!$K$3:$K$274,"")</f>
        <v>Rh</v>
      </c>
      <c r="B363" s="2">
        <v>45</v>
      </c>
      <c r="C363" s="2">
        <v>20167</v>
      </c>
      <c r="D363" s="2">
        <v>2002</v>
      </c>
      <c r="E363" s="2">
        <v>144</v>
      </c>
      <c r="F363" s="32">
        <f t="shared" si="31"/>
        <v>7.1928071928071926</v>
      </c>
      <c r="G363" s="3">
        <f t="shared" si="30"/>
        <v>1507.7060539752006</v>
      </c>
      <c r="H363" s="3">
        <f t="shared" si="30"/>
        <v>108.44638949671773</v>
      </c>
      <c r="J363" s="7"/>
    </row>
    <row r="364" spans="1:14" x14ac:dyDescent="0.25">
      <c r="A364" s="28" t="str">
        <f>_xlfn.XLOOKUP(P!C364,'Banco de Dados'!$B$3:$B$274,'Banco de Dados'!$K$3:$K$274,"")</f>
        <v>Rh</v>
      </c>
      <c r="B364" s="2">
        <v>45</v>
      </c>
      <c r="C364" s="2">
        <v>2696</v>
      </c>
      <c r="D364" s="2">
        <v>16940</v>
      </c>
      <c r="E364" s="2">
        <v>142</v>
      </c>
      <c r="F364" s="32">
        <f t="shared" si="31"/>
        <v>0.83825265643447466</v>
      </c>
      <c r="G364" s="3">
        <f t="shared" si="30"/>
        <v>12757.512764405543</v>
      </c>
      <c r="H364" s="3">
        <f t="shared" si="30"/>
        <v>106.94018964259665</v>
      </c>
      <c r="J364" s="7"/>
    </row>
    <row r="365" spans="1:14" x14ac:dyDescent="0.25">
      <c r="A365" s="28" t="str">
        <f>_xlfn.XLOOKUP(P!C365,'Banco de Dados'!$B$3:$B$274,'Banco de Dados'!$K$3:$K$274,"")</f>
        <v/>
      </c>
      <c r="B365" s="2">
        <v>0</v>
      </c>
      <c r="C365" s="2">
        <v>0</v>
      </c>
      <c r="D365" s="2">
        <v>0</v>
      </c>
      <c r="E365" s="2">
        <v>0</v>
      </c>
      <c r="F365" s="32" t="e">
        <f t="shared" si="31"/>
        <v>#DIV/0!</v>
      </c>
      <c r="G365" s="3">
        <f t="shared" si="30"/>
        <v>0</v>
      </c>
      <c r="H365" s="3">
        <f t="shared" si="30"/>
        <v>0</v>
      </c>
      <c r="J365" s="7"/>
    </row>
    <row r="366" spans="1:14" x14ac:dyDescent="0.25">
      <c r="A366" s="28" t="str">
        <f>_xlfn.XLOOKUP(P!C366,'Banco de Dados'!$B$3:$B$274,'Banco de Dados'!$K$3:$K$274,"")</f>
        <v/>
      </c>
      <c r="B366" s="2">
        <v>0</v>
      </c>
      <c r="C366" s="2">
        <v>0</v>
      </c>
      <c r="D366" s="2">
        <v>0</v>
      </c>
      <c r="E366" s="2">
        <v>0</v>
      </c>
      <c r="F366" s="32" t="e">
        <f t="shared" si="31"/>
        <v>#DIV/0!</v>
      </c>
      <c r="G366" s="3">
        <f t="shared" si="30"/>
        <v>0</v>
      </c>
      <c r="H366" s="3">
        <f t="shared" si="30"/>
        <v>0</v>
      </c>
      <c r="J366" s="7"/>
    </row>
    <row r="367" spans="1:14" x14ac:dyDescent="0.25">
      <c r="A367" s="28" t="str">
        <f>_xlfn.XLOOKUP(P!C367,'Banco de Dados'!$B$3:$B$274,'Banco de Dados'!$K$3:$K$274,"")</f>
        <v/>
      </c>
      <c r="B367" s="2">
        <v>0</v>
      </c>
      <c r="C367" s="2">
        <v>0</v>
      </c>
      <c r="D367" s="2">
        <v>0</v>
      </c>
      <c r="E367" s="2">
        <v>0</v>
      </c>
      <c r="F367" s="32" t="e">
        <f t="shared" si="31"/>
        <v>#DIV/0!</v>
      </c>
      <c r="G367" s="3">
        <f t="shared" si="30"/>
        <v>0</v>
      </c>
      <c r="H367" s="3">
        <f t="shared" si="30"/>
        <v>0</v>
      </c>
      <c r="J367" s="7"/>
    </row>
    <row r="368" spans="1:14" x14ac:dyDescent="0.25">
      <c r="A368" s="28" t="str">
        <f>_xlfn.XLOOKUP(P!C368,'Banco de Dados'!$B$3:$B$274,'Banco de Dados'!$K$3:$K$274,"")</f>
        <v/>
      </c>
      <c r="B368" s="2">
        <v>0</v>
      </c>
      <c r="C368" s="2">
        <v>0</v>
      </c>
      <c r="D368" s="2">
        <v>0</v>
      </c>
      <c r="E368" s="17">
        <v>0</v>
      </c>
      <c r="F368" s="32" t="e">
        <f t="shared" si="31"/>
        <v>#DIV/0!</v>
      </c>
      <c r="G368" s="3">
        <f t="shared" si="30"/>
        <v>0</v>
      </c>
      <c r="H368" s="3">
        <f t="shared" si="30"/>
        <v>0</v>
      </c>
      <c r="J368" s="7"/>
    </row>
    <row r="369" spans="1:14" ht="15.75" x14ac:dyDescent="0.25">
      <c r="A369" s="28" t="str">
        <f>_xlfn.XLOOKUP(P!C369,'Banco de Dados'!$B$3:$B$274,'Banco de Dados'!$K$3:$K$274,"")</f>
        <v/>
      </c>
      <c r="B369" s="2">
        <v>0</v>
      </c>
      <c r="C369" s="2">
        <v>0</v>
      </c>
      <c r="D369" s="2">
        <v>0</v>
      </c>
      <c r="E369" s="2">
        <v>0</v>
      </c>
      <c r="F369" s="32" t="e">
        <f t="shared" si="31"/>
        <v>#DIV/0!</v>
      </c>
      <c r="G369" s="3">
        <f t="shared" si="30"/>
        <v>0</v>
      </c>
      <c r="H369" s="3">
        <f t="shared" si="30"/>
        <v>0</v>
      </c>
      <c r="J369" s="7"/>
      <c r="K369" s="101" t="s">
        <v>216</v>
      </c>
      <c r="L369" s="102" t="str">
        <f>K347</f>
        <v>al</v>
      </c>
      <c r="M369" s="103" t="str">
        <f>M347</f>
        <v>Ferro</v>
      </c>
    </row>
    <row r="370" spans="1:14" x14ac:dyDescent="0.25">
      <c r="A370" s="28" t="str">
        <f>_xlfn.XLOOKUP(P!C370,'Banco de Dados'!$B$3:$B$274,'Banco de Dados'!$K$3:$K$274,"")</f>
        <v/>
      </c>
      <c r="B370" s="2">
        <v>0</v>
      </c>
      <c r="C370" s="2">
        <v>0</v>
      </c>
      <c r="D370" s="2">
        <v>0</v>
      </c>
      <c r="E370" s="2">
        <v>0</v>
      </c>
      <c r="F370" s="32" t="e">
        <f t="shared" si="31"/>
        <v>#DIV/0!</v>
      </c>
      <c r="G370" s="3">
        <f t="shared" si="30"/>
        <v>0</v>
      </c>
      <c r="H370" s="3">
        <f t="shared" si="30"/>
        <v>0</v>
      </c>
      <c r="J370" s="7"/>
      <c r="K370" s="68" t="s">
        <v>68</v>
      </c>
      <c r="L370" s="29">
        <f>(K353*M355)/M353</f>
        <v>5531.5814581758386</v>
      </c>
      <c r="M370" s="66" t="str">
        <f>$M$9</f>
        <v>mg/kg</v>
      </c>
    </row>
    <row r="371" spans="1:14" x14ac:dyDescent="0.25">
      <c r="A371" s="28" t="str">
        <f>_xlfn.XLOOKUP(P!C371,'Banco de Dados'!$B$3:$B$274,'Banco de Dados'!$K$3:$K$274,"")</f>
        <v/>
      </c>
      <c r="B371" s="2">
        <v>0</v>
      </c>
      <c r="C371" s="2">
        <v>0</v>
      </c>
      <c r="D371" s="2">
        <v>0</v>
      </c>
      <c r="E371" s="2">
        <v>0</v>
      </c>
      <c r="F371" s="32" t="e">
        <f t="shared" si="31"/>
        <v>#DIV/0!</v>
      </c>
      <c r="G371" s="3">
        <f t="shared" si="30"/>
        <v>0</v>
      </c>
      <c r="H371" s="3">
        <f t="shared" si="30"/>
        <v>0</v>
      </c>
      <c r="J371" s="7"/>
      <c r="K371" s="111" t="s">
        <v>246</v>
      </c>
      <c r="L371" s="126">
        <f>SQRT(((M358/L358)^2)+((M359/L359)^2)+((M360/L360)^2))</f>
        <v>1.5982976804713576E-2</v>
      </c>
      <c r="M371" s="66"/>
    </row>
    <row r="372" spans="1:14" x14ac:dyDescent="0.25">
      <c r="A372" s="28" t="str">
        <f>_xlfn.XLOOKUP(P!C372,'Banco de Dados'!$B$3:$B$274,'Banco de Dados'!$K$3:$K$274,"")</f>
        <v/>
      </c>
      <c r="B372" s="2">
        <v>0</v>
      </c>
      <c r="C372" s="2">
        <v>0</v>
      </c>
      <c r="D372" s="2">
        <v>0</v>
      </c>
      <c r="E372" s="2">
        <v>0</v>
      </c>
      <c r="F372" s="32" t="e">
        <f t="shared" si="31"/>
        <v>#DIV/0!</v>
      </c>
      <c r="G372" s="3">
        <f t="shared" si="30"/>
        <v>0</v>
      </c>
      <c r="H372" s="3">
        <f t="shared" si="30"/>
        <v>0</v>
      </c>
      <c r="J372" s="7"/>
      <c r="K372" s="69" t="s">
        <v>247</v>
      </c>
      <c r="L372" s="127">
        <f>L371*L370</f>
        <v>88.411138139408138</v>
      </c>
      <c r="M372" s="71" t="str">
        <f>$M$9</f>
        <v>mg/kg</v>
      </c>
    </row>
    <row r="373" spans="1:14" x14ac:dyDescent="0.25">
      <c r="A373" s="28" t="str">
        <f>_xlfn.XLOOKUP(P!C373,'Banco de Dados'!$B$3:$B$274,'Banco de Dados'!$K$3:$K$274,"")</f>
        <v/>
      </c>
      <c r="B373" s="2">
        <v>0</v>
      </c>
      <c r="C373" s="2">
        <v>0</v>
      </c>
      <c r="D373" s="2">
        <v>0</v>
      </c>
      <c r="E373" s="2">
        <v>0</v>
      </c>
      <c r="F373" s="32" t="e">
        <f t="shared" si="31"/>
        <v>#DIV/0!</v>
      </c>
      <c r="G373" s="3">
        <f t="shared" si="30"/>
        <v>0</v>
      </c>
      <c r="H373" s="3">
        <f t="shared" si="30"/>
        <v>0</v>
      </c>
      <c r="J373" s="7"/>
      <c r="K373" s="123"/>
      <c r="L373" s="124"/>
    </row>
    <row r="374" spans="1:14" x14ac:dyDescent="0.25">
      <c r="A374" s="28" t="str">
        <f>_xlfn.XLOOKUP(P!C374,'Banco de Dados'!$B$3:$B$274,'Banco de Dados'!$K$3:$K$274,"")</f>
        <v/>
      </c>
      <c r="B374" s="2">
        <v>0</v>
      </c>
      <c r="C374" s="2">
        <v>0</v>
      </c>
      <c r="D374" s="2">
        <v>0</v>
      </c>
      <c r="E374" s="2">
        <v>0</v>
      </c>
      <c r="F374" s="32" t="e">
        <f t="shared" si="31"/>
        <v>#DIV/0!</v>
      </c>
      <c r="G374" s="3">
        <f t="shared" si="30"/>
        <v>0</v>
      </c>
      <c r="H374" s="3">
        <f t="shared" si="30"/>
        <v>0</v>
      </c>
      <c r="J374" s="7"/>
    </row>
    <row r="375" spans="1:14" x14ac:dyDescent="0.25">
      <c r="A375" s="28" t="str">
        <f>_xlfn.XLOOKUP(P!C375,'Banco de Dados'!$B$3:$B$274,'Banco de Dados'!$K$3:$K$274,"")</f>
        <v/>
      </c>
      <c r="B375" s="2">
        <v>0</v>
      </c>
      <c r="C375" s="2">
        <v>0</v>
      </c>
      <c r="D375" s="2">
        <v>0</v>
      </c>
      <c r="E375" s="2">
        <v>0</v>
      </c>
      <c r="F375" s="32" t="e">
        <f t="shared" si="31"/>
        <v>#DIV/0!</v>
      </c>
      <c r="G375" s="3">
        <f t="shared" si="30"/>
        <v>0</v>
      </c>
      <c r="H375" s="3">
        <f t="shared" si="30"/>
        <v>0</v>
      </c>
      <c r="J375" s="7"/>
    </row>
    <row r="376" spans="1:14" x14ac:dyDescent="0.25">
      <c r="A376" s="28" t="str">
        <f>_xlfn.XLOOKUP(P!C376,'Banco de Dados'!$B$3:$B$274,'Banco de Dados'!$K$3:$K$274,"")</f>
        <v/>
      </c>
      <c r="B376" s="2">
        <v>0</v>
      </c>
      <c r="C376" s="2">
        <v>0</v>
      </c>
      <c r="D376" s="2">
        <v>0</v>
      </c>
      <c r="E376" s="2">
        <v>0</v>
      </c>
      <c r="F376" s="32" t="e">
        <f t="shared" si="31"/>
        <v>#DIV/0!</v>
      </c>
      <c r="G376" s="3">
        <f t="shared" ref="G376:H378" si="32">D376*$E$346</f>
        <v>0</v>
      </c>
      <c r="H376" s="3">
        <f t="shared" si="32"/>
        <v>0</v>
      </c>
      <c r="J376" s="7"/>
    </row>
    <row r="377" spans="1:14" x14ac:dyDescent="0.25">
      <c r="A377" s="28" t="str">
        <f>_xlfn.XLOOKUP(P!C377,'Banco de Dados'!$B$3:$B$274,'Banco de Dados'!$K$3:$K$274,"")</f>
        <v/>
      </c>
      <c r="B377" s="2">
        <v>0</v>
      </c>
      <c r="C377" s="2">
        <v>0</v>
      </c>
      <c r="D377" s="2">
        <v>0</v>
      </c>
      <c r="E377" s="2">
        <v>0</v>
      </c>
      <c r="F377" s="32" t="e">
        <f t="shared" si="31"/>
        <v>#DIV/0!</v>
      </c>
      <c r="G377" s="3">
        <f t="shared" si="32"/>
        <v>0</v>
      </c>
      <c r="H377" s="3">
        <f t="shared" si="32"/>
        <v>0</v>
      </c>
      <c r="J377" s="7"/>
    </row>
    <row r="378" spans="1:14" x14ac:dyDescent="0.25">
      <c r="A378" s="28" t="str">
        <f>_xlfn.XLOOKUP(P!C378,'Banco de Dados'!$B$3:$B$274,'Banco de Dados'!$K$3:$K$274,"")</f>
        <v/>
      </c>
      <c r="B378" s="2">
        <v>0</v>
      </c>
      <c r="C378" s="2">
        <v>0</v>
      </c>
      <c r="D378" s="2">
        <v>0</v>
      </c>
      <c r="E378" s="2">
        <v>0</v>
      </c>
      <c r="F378" s="32" t="e">
        <f t="shared" si="31"/>
        <v>#DIV/0!</v>
      </c>
      <c r="G378" s="3">
        <f t="shared" si="32"/>
        <v>0</v>
      </c>
      <c r="H378" s="3">
        <f t="shared" si="32"/>
        <v>0</v>
      </c>
      <c r="J378" s="7"/>
    </row>
    <row r="379" spans="1:14" x14ac:dyDescent="0.25">
      <c r="A379" s="21"/>
      <c r="B379" s="21"/>
      <c r="C379" s="21"/>
      <c r="D379" s="21"/>
      <c r="E379" s="21"/>
      <c r="F379" s="77"/>
      <c r="G379" s="21"/>
      <c r="H379" s="21"/>
      <c r="J379" s="21"/>
      <c r="K379" s="21"/>
      <c r="L379" s="21"/>
      <c r="M379" s="21"/>
      <c r="N379" s="21"/>
    </row>
    <row r="380" spans="1:14" ht="15.75" x14ac:dyDescent="0.25">
      <c r="A380" s="36">
        <f>'Nome das Amostras'!A15</f>
        <v>0</v>
      </c>
      <c r="B380" s="164" t="e">
        <f>VLOOKUP(A380,'Nome das Amostras'!$A$3:$D$28,2,FALSE)</f>
        <v>#N/A</v>
      </c>
      <c r="C380" s="164"/>
      <c r="D380" s="51" t="s">
        <v>65</v>
      </c>
      <c r="E380" s="53" t="e">
        <f>'Banco de Dados'!$O$13/'Banco de Dados'!CN13</f>
        <v>#VALUE!</v>
      </c>
      <c r="F380" s="74"/>
      <c r="G380" s="3"/>
      <c r="H380" s="3"/>
      <c r="J380" s="7"/>
    </row>
    <row r="381" spans="1:14" ht="15.75" x14ac:dyDescent="0.25">
      <c r="A381" s="107" t="s">
        <v>1</v>
      </c>
      <c r="B381" s="107" t="s">
        <v>0</v>
      </c>
      <c r="C381" s="107" t="s">
        <v>212</v>
      </c>
      <c r="D381" s="107" t="s">
        <v>209</v>
      </c>
      <c r="E381" s="107" t="s">
        <v>213</v>
      </c>
      <c r="F381" s="76" t="s">
        <v>219</v>
      </c>
      <c r="G381" s="54" t="s">
        <v>140</v>
      </c>
      <c r="H381" s="54" t="s">
        <v>66</v>
      </c>
      <c r="J381" s="7"/>
      <c r="K381" s="72">
        <f>A380</f>
        <v>0</v>
      </c>
      <c r="L381" s="55" t="s">
        <v>215</v>
      </c>
      <c r="M381" s="41" t="str">
        <f>$A$1</f>
        <v>Ferro</v>
      </c>
      <c r="N381" s="3"/>
    </row>
    <row r="382" spans="1:14" x14ac:dyDescent="0.25">
      <c r="A382" s="28" t="str">
        <f>_xlfn.XLOOKUP(P!C382,'Banco de Dados'!$B$3:$B$274,'Banco de Dados'!$K$3:$K$274,"")</f>
        <v/>
      </c>
      <c r="B382" s="2" cm="1">
        <f t="array" ref="B382:E412">Dados!CJ5:CM35</f>
        <v>0</v>
      </c>
      <c r="C382" s="2">
        <v>0</v>
      </c>
      <c r="D382" s="2">
        <v>0</v>
      </c>
      <c r="E382" s="2">
        <v>0</v>
      </c>
      <c r="F382" s="32" t="e">
        <f>(E382*100)/D382</f>
        <v>#DIV/0!</v>
      </c>
      <c r="G382" s="3" t="e">
        <f t="shared" ref="G382:H409" si="33">D382*$E$380</f>
        <v>#VALUE!</v>
      </c>
      <c r="H382" s="3" t="e">
        <f t="shared" si="33"/>
        <v>#VALUE!</v>
      </c>
      <c r="J382" s="7"/>
      <c r="K382" s="5" t="s">
        <v>210</v>
      </c>
      <c r="L382" s="5"/>
      <c r="M382" s="5" t="s">
        <v>211</v>
      </c>
    </row>
    <row r="383" spans="1:14" x14ac:dyDescent="0.25">
      <c r="A383" s="28" t="str">
        <f>_xlfn.XLOOKUP(P!C383,'Banco de Dados'!$B$3:$B$274,'Banco de Dados'!$K$3:$K$274,"")</f>
        <v/>
      </c>
      <c r="B383" s="2">
        <v>0</v>
      </c>
      <c r="C383" s="2">
        <v>0</v>
      </c>
      <c r="D383" s="2">
        <v>0</v>
      </c>
      <c r="E383" s="2">
        <v>0</v>
      </c>
      <c r="F383" s="32" t="e">
        <f t="shared" ref="F383:F412" si="34">(E383*100)/D383</f>
        <v>#DIV/0!</v>
      </c>
      <c r="G383" s="3" t="e">
        <f t="shared" si="33"/>
        <v>#VALUE!</v>
      </c>
      <c r="H383" s="3" t="e">
        <f t="shared" si="33"/>
        <v>#VALUE!</v>
      </c>
      <c r="J383" s="7"/>
      <c r="K383" s="6" t="str">
        <f>_xlfn.XLOOKUP($B$4,A382:A409,G382:G409,"")</f>
        <v/>
      </c>
      <c r="L383" s="6"/>
      <c r="M383" s="6" t="str">
        <f>_xlfn.XLOOKUP($B$4,A382:A409,H382:H409,"")</f>
        <v/>
      </c>
    </row>
    <row r="384" spans="1:14" x14ac:dyDescent="0.25">
      <c r="A384" s="28" t="str">
        <f>_xlfn.XLOOKUP(P!C384,'Banco de Dados'!$B$3:$B$274,'Banco de Dados'!$K$3:$K$274,"")</f>
        <v/>
      </c>
      <c r="B384" s="2">
        <v>0</v>
      </c>
      <c r="C384" s="2">
        <v>0</v>
      </c>
      <c r="D384" s="2">
        <v>0</v>
      </c>
      <c r="E384" s="2">
        <v>0</v>
      </c>
      <c r="F384" s="32" t="e">
        <f t="shared" si="34"/>
        <v>#DIV/0!</v>
      </c>
      <c r="G384" s="3" t="e">
        <f t="shared" si="33"/>
        <v>#VALUE!</v>
      </c>
      <c r="H384" s="3" t="e">
        <f t="shared" si="33"/>
        <v>#VALUE!</v>
      </c>
      <c r="J384" s="7"/>
    </row>
    <row r="385" spans="1:14" ht="15.75" x14ac:dyDescent="0.25">
      <c r="A385" s="28" t="str">
        <f>_xlfn.XLOOKUP(P!C385,'Banco de Dados'!$B$3:$B$274,'Banco de Dados'!$K$3:$K$274,"")</f>
        <v/>
      </c>
      <c r="B385" s="2">
        <v>0</v>
      </c>
      <c r="C385" s="2">
        <v>0</v>
      </c>
      <c r="D385" s="2">
        <v>0</v>
      </c>
      <c r="E385" s="2">
        <v>0</v>
      </c>
      <c r="F385" s="32" t="e">
        <f t="shared" si="34"/>
        <v>#DIV/0!</v>
      </c>
      <c r="G385" s="3" t="e">
        <f t="shared" si="33"/>
        <v>#VALUE!</v>
      </c>
      <c r="H385" s="3" t="e">
        <f t="shared" si="33"/>
        <v>#VALUE!</v>
      </c>
      <c r="K385" s="165" t="s">
        <v>67</v>
      </c>
      <c r="L385" s="166"/>
      <c r="M385" s="167"/>
      <c r="N385"/>
    </row>
    <row r="386" spans="1:14" x14ac:dyDescent="0.25">
      <c r="A386" s="28" t="str">
        <f>_xlfn.XLOOKUP(P!C386,'Banco de Dados'!$B$3:$B$274,'Banco de Dados'!$K$3:$K$274,"")</f>
        <v/>
      </c>
      <c r="B386" s="2">
        <v>0</v>
      </c>
      <c r="C386" s="2">
        <v>0</v>
      </c>
      <c r="D386" s="2">
        <v>0</v>
      </c>
      <c r="E386" s="2">
        <v>0</v>
      </c>
      <c r="F386" s="32" t="e">
        <f t="shared" si="34"/>
        <v>#DIV/0!</v>
      </c>
      <c r="G386" s="3" t="e">
        <f t="shared" si="33"/>
        <v>#VALUE!</v>
      </c>
      <c r="H386" s="3" t="e">
        <f t="shared" si="33"/>
        <v>#VALUE!</v>
      </c>
      <c r="J386" s="7"/>
      <c r="K386" s="104" t="s">
        <v>240</v>
      </c>
      <c r="L386" s="39"/>
      <c r="M386" s="106" t="s">
        <v>209</v>
      </c>
    </row>
    <row r="387" spans="1:14" x14ac:dyDescent="0.25">
      <c r="A387" s="28" t="str">
        <f>_xlfn.XLOOKUP(P!C387,'Banco de Dados'!$B$3:$B$274,'Banco de Dados'!$K$3:$K$274,"")</f>
        <v/>
      </c>
      <c r="B387" s="2">
        <v>0</v>
      </c>
      <c r="C387" s="2">
        <v>0</v>
      </c>
      <c r="D387" s="2">
        <v>0</v>
      </c>
      <c r="E387" s="2">
        <v>0</v>
      </c>
      <c r="F387" s="32" t="e">
        <f t="shared" si="34"/>
        <v>#DIV/0!</v>
      </c>
      <c r="G387" s="3" t="e">
        <f t="shared" si="33"/>
        <v>#VALUE!</v>
      </c>
      <c r="H387" s="3" t="e">
        <f t="shared" si="33"/>
        <v>#VALUE!</v>
      </c>
      <c r="J387" s="58" t="s">
        <v>38</v>
      </c>
      <c r="K387" s="59">
        <f>$L$9</f>
        <v>367.5</v>
      </c>
      <c r="L387" s="60"/>
      <c r="M387" s="61">
        <f>$M$11</f>
        <v>17564</v>
      </c>
      <c r="N387" s="60"/>
    </row>
    <row r="388" spans="1:14" x14ac:dyDescent="0.25">
      <c r="A388" s="28" t="str">
        <f>_xlfn.XLOOKUP(P!C388,'Banco de Dados'!$B$3:$B$274,'Banco de Dados'!$K$3:$K$274,"")</f>
        <v/>
      </c>
      <c r="B388" s="2">
        <v>0</v>
      </c>
      <c r="C388" s="2">
        <v>0</v>
      </c>
      <c r="D388" s="2">
        <v>0</v>
      </c>
      <c r="E388" s="2">
        <v>0</v>
      </c>
      <c r="F388" s="32" t="e">
        <f t="shared" si="34"/>
        <v>#DIV/0!</v>
      </c>
      <c r="G388" s="3" t="e">
        <f t="shared" si="33"/>
        <v>#VALUE!</v>
      </c>
      <c r="H388" s="3" t="e">
        <f t="shared" si="33"/>
        <v>#VALUE!</v>
      </c>
      <c r="J388" s="2"/>
      <c r="K388" s="18"/>
      <c r="L388" s="2" t="s">
        <v>70</v>
      </c>
      <c r="M388" s="19"/>
    </row>
    <row r="389" spans="1:14" x14ac:dyDescent="0.25">
      <c r="A389" s="28" t="str">
        <f>_xlfn.XLOOKUP(P!C389,'Banco de Dados'!$B$3:$B$274,'Banco de Dados'!$K$3:$K$274,"")</f>
        <v/>
      </c>
      <c r="B389" s="2">
        <v>0</v>
      </c>
      <c r="C389" s="2">
        <v>0</v>
      </c>
      <c r="D389" s="2">
        <v>0</v>
      </c>
      <c r="E389" s="2">
        <v>0</v>
      </c>
      <c r="F389" s="32" t="e">
        <f t="shared" si="34"/>
        <v>#DIV/0!</v>
      </c>
      <c r="G389" s="3" t="e">
        <f t="shared" si="33"/>
        <v>#VALUE!</v>
      </c>
      <c r="H389" s="3" t="e">
        <f t="shared" si="33"/>
        <v>#VALUE!</v>
      </c>
      <c r="J389" s="58" t="s">
        <v>69</v>
      </c>
      <c r="K389" s="62" t="s">
        <v>71</v>
      </c>
      <c r="L389" s="63"/>
      <c r="M389" s="64" t="str">
        <f>K383</f>
        <v/>
      </c>
      <c r="N389" s="60"/>
    </row>
    <row r="390" spans="1:14" x14ac:dyDescent="0.25">
      <c r="A390" s="28" t="str">
        <f>_xlfn.XLOOKUP(P!C390,'Banco de Dados'!$B$3:$B$274,'Banco de Dados'!$K$3:$K$274,"")</f>
        <v/>
      </c>
      <c r="B390" s="2">
        <v>0</v>
      </c>
      <c r="C390" s="2">
        <v>0</v>
      </c>
      <c r="D390" s="2">
        <v>0</v>
      </c>
      <c r="E390" s="2">
        <v>0</v>
      </c>
      <c r="F390" s="32" t="e">
        <f t="shared" si="34"/>
        <v>#DIV/0!</v>
      </c>
      <c r="G390" s="3" t="e">
        <f t="shared" si="33"/>
        <v>#VALUE!</v>
      </c>
      <c r="H390" s="3" t="e">
        <f t="shared" si="33"/>
        <v>#VALUE!</v>
      </c>
      <c r="J390" s="7"/>
    </row>
    <row r="391" spans="1:14" ht="15.75" x14ac:dyDescent="0.25">
      <c r="A391" s="28" t="str">
        <f>_xlfn.XLOOKUP(P!C391,'Banco de Dados'!$B$3:$B$274,'Banco de Dados'!$K$3:$K$274,"")</f>
        <v/>
      </c>
      <c r="B391" s="2">
        <v>0</v>
      </c>
      <c r="C391" s="2">
        <v>0</v>
      </c>
      <c r="D391" s="2">
        <v>0</v>
      </c>
      <c r="E391" s="2">
        <v>0</v>
      </c>
      <c r="F391" s="32" t="e">
        <f t="shared" si="34"/>
        <v>#DIV/0!</v>
      </c>
      <c r="G391" s="3" t="e">
        <f t="shared" si="33"/>
        <v>#VALUE!</v>
      </c>
      <c r="H391" s="3" t="e">
        <f t="shared" si="33"/>
        <v>#VALUE!</v>
      </c>
      <c r="J391" s="7"/>
      <c r="K391" s="165" t="s">
        <v>218</v>
      </c>
      <c r="L391" s="166"/>
      <c r="M391" s="167"/>
    </row>
    <row r="392" spans="1:14" x14ac:dyDescent="0.25">
      <c r="A392" s="28" t="str">
        <f>_xlfn.XLOOKUP(P!C392,'Banco de Dados'!$B$3:$B$274,'Banco de Dados'!$K$3:$K$274,"")</f>
        <v/>
      </c>
      <c r="B392" s="2">
        <v>0</v>
      </c>
      <c r="C392" s="2">
        <v>0</v>
      </c>
      <c r="D392" s="2">
        <v>0</v>
      </c>
      <c r="E392" s="2">
        <v>0</v>
      </c>
      <c r="F392" s="32" t="e">
        <f t="shared" si="34"/>
        <v>#DIV/0!</v>
      </c>
      <c r="G392" s="3" t="e">
        <f t="shared" si="33"/>
        <v>#VALUE!</v>
      </c>
      <c r="H392" s="3" t="e">
        <f t="shared" si="33"/>
        <v>#VALUE!</v>
      </c>
      <c r="J392" s="7"/>
      <c r="K392" s="104" t="s">
        <v>236</v>
      </c>
      <c r="L392" s="108" t="str">
        <f>K383</f>
        <v/>
      </c>
      <c r="M392" s="109" t="str">
        <f>M383</f>
        <v/>
      </c>
    </row>
    <row r="393" spans="1:14" x14ac:dyDescent="0.25">
      <c r="A393" s="28" t="str">
        <f>_xlfn.XLOOKUP(P!C393,'Banco de Dados'!$B$3:$B$274,'Banco de Dados'!$K$3:$K$274,"")</f>
        <v/>
      </c>
      <c r="B393" s="2">
        <v>0</v>
      </c>
      <c r="C393" s="2">
        <v>0</v>
      </c>
      <c r="D393" s="2">
        <v>0</v>
      </c>
      <c r="E393" s="2">
        <v>0</v>
      </c>
      <c r="F393" s="32" t="e">
        <f t="shared" si="34"/>
        <v>#DIV/0!</v>
      </c>
      <c r="G393" s="3" t="e">
        <f t="shared" si="33"/>
        <v>#VALUE!</v>
      </c>
      <c r="H393" s="3" t="e">
        <f t="shared" si="33"/>
        <v>#VALUE!</v>
      </c>
      <c r="J393" s="7"/>
      <c r="K393" s="104" t="s">
        <v>237</v>
      </c>
      <c r="L393" s="105">
        <f>$L$9</f>
        <v>367.5</v>
      </c>
      <c r="M393" s="106">
        <f>$L$10</f>
        <v>4.3</v>
      </c>
    </row>
    <row r="394" spans="1:14" x14ac:dyDescent="0.25">
      <c r="A394" s="28" t="str">
        <f>_xlfn.XLOOKUP(P!C394,'Banco de Dados'!$B$3:$B$274,'Banco de Dados'!$K$3:$K$274,"")</f>
        <v/>
      </c>
      <c r="B394" s="2">
        <v>0</v>
      </c>
      <c r="C394" s="2">
        <v>0</v>
      </c>
      <c r="D394" s="2">
        <v>0</v>
      </c>
      <c r="E394" s="2">
        <v>0</v>
      </c>
      <c r="F394" s="32" t="e">
        <f t="shared" si="34"/>
        <v>#DIV/0!</v>
      </c>
      <c r="G394" s="3" t="e">
        <f t="shared" si="33"/>
        <v>#VALUE!</v>
      </c>
      <c r="H394" s="3" t="e">
        <f t="shared" si="33"/>
        <v>#VALUE!</v>
      </c>
      <c r="J394" s="7"/>
      <c r="K394" s="104" t="s">
        <v>238</v>
      </c>
      <c r="L394" s="105">
        <f>$M$11</f>
        <v>17564</v>
      </c>
      <c r="M394" s="106">
        <f>$M$12</f>
        <v>189</v>
      </c>
    </row>
    <row r="395" spans="1:14" x14ac:dyDescent="0.25">
      <c r="A395" s="28" t="str">
        <f>_xlfn.XLOOKUP(P!C395,'Banco de Dados'!$B$3:$B$274,'Banco de Dados'!$K$3:$K$274,"")</f>
        <v/>
      </c>
      <c r="B395" s="2">
        <v>0</v>
      </c>
      <c r="C395" s="2">
        <v>0</v>
      </c>
      <c r="D395" s="2">
        <v>0</v>
      </c>
      <c r="E395" s="2">
        <v>0</v>
      </c>
      <c r="F395" s="32" t="e">
        <f t="shared" si="34"/>
        <v>#DIV/0!</v>
      </c>
      <c r="G395" s="3" t="e">
        <f t="shared" si="33"/>
        <v>#VALUE!</v>
      </c>
      <c r="H395" s="3" t="e">
        <f t="shared" si="33"/>
        <v>#VALUE!</v>
      </c>
      <c r="J395" s="7"/>
      <c r="K395" s="69" t="s">
        <v>217</v>
      </c>
      <c r="L395" s="110" t="e">
        <f>SQRT(((M392/L392)^2)+((M393/L393)^2)+((M394/L394)^2))</f>
        <v>#VALUE!</v>
      </c>
      <c r="M395" s="71" t="str">
        <f>M404</f>
        <v>mg/kg</v>
      </c>
    </row>
    <row r="396" spans="1:14" x14ac:dyDescent="0.25">
      <c r="A396" s="28" t="str">
        <f>_xlfn.XLOOKUP(P!C396,'Banco de Dados'!$B$3:$B$274,'Banco de Dados'!$K$3:$K$274,"")</f>
        <v/>
      </c>
      <c r="B396" s="2">
        <v>0</v>
      </c>
      <c r="C396" s="2">
        <v>0</v>
      </c>
      <c r="D396" s="2">
        <v>0</v>
      </c>
      <c r="E396" s="2">
        <v>0</v>
      </c>
      <c r="F396" s="32" t="e">
        <f t="shared" si="34"/>
        <v>#DIV/0!</v>
      </c>
      <c r="G396" s="3" t="e">
        <f t="shared" si="33"/>
        <v>#VALUE!</v>
      </c>
      <c r="H396" s="3" t="e">
        <f t="shared" si="33"/>
        <v>#VALUE!</v>
      </c>
      <c r="J396" s="7"/>
    </row>
    <row r="397" spans="1:14" x14ac:dyDescent="0.25">
      <c r="A397" s="28" t="str">
        <f>_xlfn.XLOOKUP(P!C397,'Banco de Dados'!$B$3:$B$274,'Banco de Dados'!$K$3:$K$274,"")</f>
        <v/>
      </c>
      <c r="B397" s="2">
        <v>0</v>
      </c>
      <c r="C397" s="2">
        <v>0</v>
      </c>
      <c r="D397" s="2">
        <v>0</v>
      </c>
      <c r="E397" s="2">
        <v>0</v>
      </c>
      <c r="F397" s="32" t="e">
        <f t="shared" si="34"/>
        <v>#DIV/0!</v>
      </c>
      <c r="G397" s="3" t="e">
        <f t="shared" si="33"/>
        <v>#VALUE!</v>
      </c>
      <c r="H397" s="3" t="e">
        <f t="shared" si="33"/>
        <v>#VALUE!</v>
      </c>
      <c r="J397" s="7"/>
    </row>
    <row r="398" spans="1:14" x14ac:dyDescent="0.25">
      <c r="A398" s="28" t="str">
        <f>_xlfn.XLOOKUP(P!C398,'Banco de Dados'!$B$3:$B$274,'Banco de Dados'!$K$3:$K$274,"")</f>
        <v/>
      </c>
      <c r="B398" s="2">
        <v>0</v>
      </c>
      <c r="C398" s="2">
        <v>0</v>
      </c>
      <c r="D398" s="2">
        <v>0</v>
      </c>
      <c r="E398" s="2">
        <v>0</v>
      </c>
      <c r="F398" s="32" t="e">
        <f t="shared" si="34"/>
        <v>#DIV/0!</v>
      </c>
      <c r="G398" s="3" t="e">
        <f t="shared" si="33"/>
        <v>#VALUE!</v>
      </c>
      <c r="H398" s="3" t="e">
        <f t="shared" si="33"/>
        <v>#VALUE!</v>
      </c>
      <c r="J398" s="7"/>
    </row>
    <row r="399" spans="1:14" x14ac:dyDescent="0.25">
      <c r="A399" s="28" t="str">
        <f>_xlfn.XLOOKUP(P!C399,'Banco de Dados'!$B$3:$B$274,'Banco de Dados'!$K$3:$K$274,"")</f>
        <v/>
      </c>
      <c r="B399" s="2">
        <v>0</v>
      </c>
      <c r="C399" s="2">
        <v>0</v>
      </c>
      <c r="D399" s="2">
        <v>0</v>
      </c>
      <c r="E399" s="2">
        <v>0</v>
      </c>
      <c r="F399" s="32" t="e">
        <f t="shared" si="34"/>
        <v>#DIV/0!</v>
      </c>
      <c r="G399" s="3" t="e">
        <f t="shared" si="33"/>
        <v>#VALUE!</v>
      </c>
      <c r="H399" s="3" t="e">
        <f t="shared" si="33"/>
        <v>#VALUE!</v>
      </c>
      <c r="J399" s="7"/>
    </row>
    <row r="400" spans="1:14" x14ac:dyDescent="0.25">
      <c r="A400" s="28" t="str">
        <f>_xlfn.XLOOKUP(P!C400,'Banco de Dados'!$B$3:$B$274,'Banco de Dados'!$K$3:$K$274,"")</f>
        <v/>
      </c>
      <c r="B400" s="2">
        <v>0</v>
      </c>
      <c r="C400" s="2">
        <v>0</v>
      </c>
      <c r="D400" s="2">
        <v>0</v>
      </c>
      <c r="E400" s="2">
        <v>0</v>
      </c>
      <c r="F400" s="32" t="e">
        <f t="shared" si="34"/>
        <v>#DIV/0!</v>
      </c>
      <c r="G400" s="3" t="e">
        <f t="shared" si="33"/>
        <v>#VALUE!</v>
      </c>
      <c r="H400" s="3" t="e">
        <f t="shared" si="33"/>
        <v>#VALUE!</v>
      </c>
      <c r="J400" s="7"/>
    </row>
    <row r="401" spans="1:14" x14ac:dyDescent="0.25">
      <c r="A401" s="28" t="str">
        <f>_xlfn.XLOOKUP(P!C401,'Banco de Dados'!$B$3:$B$274,'Banco de Dados'!$K$3:$K$274,"")</f>
        <v/>
      </c>
      <c r="B401" s="2">
        <v>0</v>
      </c>
      <c r="C401" s="2">
        <v>0</v>
      </c>
      <c r="D401" s="2">
        <v>0</v>
      </c>
      <c r="E401" s="2">
        <v>0</v>
      </c>
      <c r="F401" s="32" t="e">
        <f t="shared" si="34"/>
        <v>#DIV/0!</v>
      </c>
      <c r="G401" s="3" t="e">
        <f t="shared" si="33"/>
        <v>#VALUE!</v>
      </c>
      <c r="H401" s="3" t="e">
        <f t="shared" si="33"/>
        <v>#VALUE!</v>
      </c>
      <c r="J401" s="7"/>
    </row>
    <row r="402" spans="1:14" x14ac:dyDescent="0.25">
      <c r="A402" s="28" t="str">
        <f>_xlfn.XLOOKUP(P!C402,'Banco de Dados'!$B$3:$B$274,'Banco de Dados'!$K$3:$K$274,"")</f>
        <v/>
      </c>
      <c r="B402" s="2">
        <v>0</v>
      </c>
      <c r="C402" s="2">
        <v>0</v>
      </c>
      <c r="D402" s="2">
        <v>0</v>
      </c>
      <c r="E402" s="17">
        <v>0</v>
      </c>
      <c r="F402" s="32" t="e">
        <f t="shared" si="34"/>
        <v>#DIV/0!</v>
      </c>
      <c r="G402" s="3" t="e">
        <f t="shared" si="33"/>
        <v>#VALUE!</v>
      </c>
      <c r="H402" s="3" t="e">
        <f t="shared" si="33"/>
        <v>#VALUE!</v>
      </c>
      <c r="J402" s="7"/>
    </row>
    <row r="403" spans="1:14" ht="15.75" x14ac:dyDescent="0.25">
      <c r="A403" s="28" t="str">
        <f>_xlfn.XLOOKUP(P!C403,'Banco de Dados'!$B$3:$B$274,'Banco de Dados'!$K$3:$K$274,"")</f>
        <v/>
      </c>
      <c r="B403" s="2">
        <v>0</v>
      </c>
      <c r="C403" s="2">
        <v>0</v>
      </c>
      <c r="D403" s="2">
        <v>0</v>
      </c>
      <c r="E403" s="2">
        <v>0</v>
      </c>
      <c r="F403" s="32" t="e">
        <f t="shared" si="34"/>
        <v>#DIV/0!</v>
      </c>
      <c r="G403" s="3" t="e">
        <f t="shared" si="33"/>
        <v>#VALUE!</v>
      </c>
      <c r="H403" s="3" t="e">
        <f t="shared" si="33"/>
        <v>#VALUE!</v>
      </c>
      <c r="J403" s="7"/>
      <c r="K403" s="101" t="s">
        <v>216</v>
      </c>
      <c r="L403" s="102">
        <f>K381</f>
        <v>0</v>
      </c>
      <c r="M403" s="103" t="str">
        <f>M381</f>
        <v>Ferro</v>
      </c>
    </row>
    <row r="404" spans="1:14" x14ac:dyDescent="0.25">
      <c r="A404" s="28" t="str">
        <f>_xlfn.XLOOKUP(P!C404,'Banco de Dados'!$B$3:$B$274,'Banco de Dados'!$K$3:$K$274,"")</f>
        <v/>
      </c>
      <c r="B404" s="2">
        <v>0</v>
      </c>
      <c r="C404" s="2">
        <v>0</v>
      </c>
      <c r="D404" s="2">
        <v>0</v>
      </c>
      <c r="E404" s="2">
        <v>0</v>
      </c>
      <c r="F404" s="32" t="e">
        <f t="shared" si="34"/>
        <v>#DIV/0!</v>
      </c>
      <c r="G404" s="3" t="e">
        <f t="shared" si="33"/>
        <v>#VALUE!</v>
      </c>
      <c r="H404" s="3" t="e">
        <f t="shared" si="33"/>
        <v>#VALUE!</v>
      </c>
      <c r="J404" s="7"/>
      <c r="K404" s="68" t="s">
        <v>68</v>
      </c>
      <c r="L404" s="29" t="e">
        <f>(K387*M389)/M387</f>
        <v>#VALUE!</v>
      </c>
      <c r="M404" s="66" t="str">
        <f>$M$9</f>
        <v>mg/kg</v>
      </c>
    </row>
    <row r="405" spans="1:14" x14ac:dyDescent="0.25">
      <c r="A405" s="28" t="str">
        <f>_xlfn.XLOOKUP(P!C405,'Banco de Dados'!$B$3:$B$274,'Banco de Dados'!$K$3:$K$274,"")</f>
        <v/>
      </c>
      <c r="B405" s="2">
        <v>0</v>
      </c>
      <c r="C405" s="2">
        <v>0</v>
      </c>
      <c r="D405" s="2">
        <v>0</v>
      </c>
      <c r="E405" s="2">
        <v>0</v>
      </c>
      <c r="F405" s="32" t="e">
        <f t="shared" si="34"/>
        <v>#DIV/0!</v>
      </c>
      <c r="G405" s="3" t="e">
        <f t="shared" si="33"/>
        <v>#VALUE!</v>
      </c>
      <c r="H405" s="3" t="e">
        <f t="shared" si="33"/>
        <v>#VALUE!</v>
      </c>
      <c r="J405" s="7"/>
      <c r="K405" s="111" t="s">
        <v>246</v>
      </c>
      <c r="L405" s="126" t="e">
        <f>SQRT(((M392/L392)^2)+((M393/L393)^2)+((M394/L394)^2))</f>
        <v>#VALUE!</v>
      </c>
      <c r="M405" s="66"/>
    </row>
    <row r="406" spans="1:14" x14ac:dyDescent="0.25">
      <c r="A406" s="28" t="str">
        <f>_xlfn.XLOOKUP(P!C406,'Banco de Dados'!$B$3:$B$274,'Banco de Dados'!$K$3:$K$274,"")</f>
        <v/>
      </c>
      <c r="B406" s="2">
        <v>0</v>
      </c>
      <c r="C406" s="2">
        <v>0</v>
      </c>
      <c r="D406" s="2">
        <v>0</v>
      </c>
      <c r="E406" s="2">
        <v>0</v>
      </c>
      <c r="F406" s="32" t="e">
        <f t="shared" si="34"/>
        <v>#DIV/0!</v>
      </c>
      <c r="G406" s="3" t="e">
        <f t="shared" si="33"/>
        <v>#VALUE!</v>
      </c>
      <c r="H406" s="3" t="e">
        <f t="shared" si="33"/>
        <v>#VALUE!</v>
      </c>
      <c r="J406" s="7"/>
      <c r="K406" s="69" t="s">
        <v>247</v>
      </c>
      <c r="L406" s="127" t="e">
        <f>L405*L404</f>
        <v>#VALUE!</v>
      </c>
      <c r="M406" s="71" t="str">
        <f>$M$9</f>
        <v>mg/kg</v>
      </c>
    </row>
    <row r="407" spans="1:14" x14ac:dyDescent="0.25">
      <c r="A407" s="28" t="str">
        <f>_xlfn.XLOOKUP(P!C407,'Banco de Dados'!$B$3:$B$274,'Banco de Dados'!$K$3:$K$274,"")</f>
        <v/>
      </c>
      <c r="B407" s="2">
        <v>0</v>
      </c>
      <c r="C407" s="2">
        <v>0</v>
      </c>
      <c r="D407" s="2">
        <v>0</v>
      </c>
      <c r="E407" s="2">
        <v>0</v>
      </c>
      <c r="F407" s="32" t="e">
        <f t="shared" si="34"/>
        <v>#DIV/0!</v>
      </c>
      <c r="G407" s="3" t="e">
        <f t="shared" si="33"/>
        <v>#VALUE!</v>
      </c>
      <c r="H407" s="3" t="e">
        <f t="shared" si="33"/>
        <v>#VALUE!</v>
      </c>
      <c r="J407" s="7"/>
      <c r="K407" s="123"/>
      <c r="L407" s="124"/>
    </row>
    <row r="408" spans="1:14" x14ac:dyDescent="0.25">
      <c r="A408" s="28" t="str">
        <f>_xlfn.XLOOKUP(P!C408,'Banco de Dados'!$B$3:$B$274,'Banco de Dados'!$K$3:$K$274,"")</f>
        <v/>
      </c>
      <c r="B408" s="2">
        <v>0</v>
      </c>
      <c r="C408" s="2">
        <v>0</v>
      </c>
      <c r="D408" s="2">
        <v>0</v>
      </c>
      <c r="E408" s="2">
        <v>0</v>
      </c>
      <c r="F408" s="32" t="e">
        <f t="shared" si="34"/>
        <v>#DIV/0!</v>
      </c>
      <c r="G408" s="3" t="e">
        <f t="shared" si="33"/>
        <v>#VALUE!</v>
      </c>
      <c r="H408" s="3" t="e">
        <f t="shared" si="33"/>
        <v>#VALUE!</v>
      </c>
      <c r="J408" s="7"/>
    </row>
    <row r="409" spans="1:14" x14ac:dyDescent="0.25">
      <c r="A409" s="28" t="str">
        <f>_xlfn.XLOOKUP(P!C409,'Banco de Dados'!$B$3:$B$274,'Banco de Dados'!$K$3:$K$274,"")</f>
        <v/>
      </c>
      <c r="B409" s="2">
        <v>0</v>
      </c>
      <c r="C409" s="2">
        <v>0</v>
      </c>
      <c r="D409" s="2">
        <v>0</v>
      </c>
      <c r="E409" s="2">
        <v>0</v>
      </c>
      <c r="F409" s="32" t="e">
        <f t="shared" si="34"/>
        <v>#DIV/0!</v>
      </c>
      <c r="G409" s="3" t="e">
        <f t="shared" si="33"/>
        <v>#VALUE!</v>
      </c>
      <c r="H409" s="3" t="e">
        <f t="shared" si="33"/>
        <v>#VALUE!</v>
      </c>
      <c r="J409" s="7"/>
    </row>
    <row r="410" spans="1:14" x14ac:dyDescent="0.25">
      <c r="A410" s="28" t="str">
        <f>_xlfn.XLOOKUP(P!C410,'Banco de Dados'!$B$3:$B$274,'Banco de Dados'!$K$3:$K$274,"")</f>
        <v/>
      </c>
      <c r="B410" s="2">
        <v>0</v>
      </c>
      <c r="C410" s="2">
        <v>0</v>
      </c>
      <c r="D410" s="2">
        <v>0</v>
      </c>
      <c r="E410" s="2">
        <v>0</v>
      </c>
      <c r="F410" s="32" t="e">
        <f t="shared" si="34"/>
        <v>#DIV/0!</v>
      </c>
      <c r="G410" s="3" t="e">
        <f t="shared" ref="G410:H412" si="35">D410*$E$380</f>
        <v>#VALUE!</v>
      </c>
      <c r="H410" s="3" t="e">
        <f t="shared" si="35"/>
        <v>#VALUE!</v>
      </c>
      <c r="J410" s="7"/>
    </row>
    <row r="411" spans="1:14" x14ac:dyDescent="0.25">
      <c r="A411" s="28" t="str">
        <f>_xlfn.XLOOKUP(P!C411,'Banco de Dados'!$B$3:$B$274,'Banco de Dados'!$K$3:$K$274,"")</f>
        <v/>
      </c>
      <c r="B411" s="2">
        <v>0</v>
      </c>
      <c r="C411" s="2">
        <v>0</v>
      </c>
      <c r="D411" s="2">
        <v>0</v>
      </c>
      <c r="E411" s="2">
        <v>0</v>
      </c>
      <c r="F411" s="32" t="e">
        <f t="shared" si="34"/>
        <v>#DIV/0!</v>
      </c>
      <c r="G411" s="3" t="e">
        <f t="shared" si="35"/>
        <v>#VALUE!</v>
      </c>
      <c r="H411" s="3" t="e">
        <f t="shared" si="35"/>
        <v>#VALUE!</v>
      </c>
      <c r="J411" s="7"/>
    </row>
    <row r="412" spans="1:14" x14ac:dyDescent="0.25">
      <c r="A412" s="28" t="str">
        <f>_xlfn.XLOOKUP(P!C412,'Banco de Dados'!$B$3:$B$274,'Banco de Dados'!$K$3:$K$274,"")</f>
        <v/>
      </c>
      <c r="B412" s="2">
        <v>0</v>
      </c>
      <c r="C412" s="2">
        <v>0</v>
      </c>
      <c r="D412" s="2">
        <v>0</v>
      </c>
      <c r="E412" s="2">
        <v>0</v>
      </c>
      <c r="F412" s="32" t="e">
        <f t="shared" si="34"/>
        <v>#DIV/0!</v>
      </c>
      <c r="G412" s="3" t="e">
        <f t="shared" si="35"/>
        <v>#VALUE!</v>
      </c>
      <c r="H412" s="3" t="e">
        <f t="shared" si="35"/>
        <v>#VALUE!</v>
      </c>
      <c r="J412" s="7"/>
    </row>
    <row r="413" spans="1:14" x14ac:dyDescent="0.25">
      <c r="A413" s="21"/>
      <c r="B413" s="21"/>
      <c r="C413" s="21"/>
      <c r="D413" s="21"/>
      <c r="E413" s="21"/>
      <c r="F413" s="77"/>
      <c r="G413" s="21"/>
      <c r="H413" s="21"/>
      <c r="J413" s="21"/>
      <c r="K413" s="21"/>
      <c r="L413" s="21"/>
      <c r="M413" s="21"/>
      <c r="N413" s="21"/>
    </row>
    <row r="414" spans="1:14" ht="15.75" x14ac:dyDescent="0.25">
      <c r="A414" s="36">
        <f>'Nome das Amostras'!A16</f>
        <v>0</v>
      </c>
      <c r="B414" s="164" t="e">
        <f>VLOOKUP(A414,'Nome das Amostras'!$A$3:$D$28,2,FALSE)</f>
        <v>#N/A</v>
      </c>
      <c r="C414" s="164"/>
      <c r="D414" s="51" t="s">
        <v>65</v>
      </c>
      <c r="E414" s="52" t="e">
        <f>'Banco de Dados'!$O$13/'Banco de Dados'!CU13</f>
        <v>#VALUE!</v>
      </c>
      <c r="F414" s="74"/>
      <c r="G414" s="3"/>
      <c r="H414" s="3"/>
      <c r="J414" s="7"/>
    </row>
    <row r="415" spans="1:14" ht="15.75" x14ac:dyDescent="0.25">
      <c r="A415" s="107" t="s">
        <v>1</v>
      </c>
      <c r="B415" s="107" t="s">
        <v>0</v>
      </c>
      <c r="C415" s="107" t="s">
        <v>212</v>
      </c>
      <c r="D415" s="107" t="s">
        <v>209</v>
      </c>
      <c r="E415" s="107" t="s">
        <v>213</v>
      </c>
      <c r="F415" s="76" t="s">
        <v>219</v>
      </c>
      <c r="G415" s="54" t="s">
        <v>140</v>
      </c>
      <c r="H415" s="54" t="s">
        <v>66</v>
      </c>
      <c r="J415" s="7"/>
      <c r="K415" s="100">
        <f>A414</f>
        <v>0</v>
      </c>
      <c r="L415" s="55" t="s">
        <v>215</v>
      </c>
      <c r="M415" s="41" t="str">
        <f>$A$1</f>
        <v>Ferro</v>
      </c>
      <c r="N415" s="3"/>
    </row>
    <row r="416" spans="1:14" x14ac:dyDescent="0.25">
      <c r="A416" s="28" t="str">
        <f>_xlfn.XLOOKUP(P!C416,'Banco de Dados'!$B$3:$B$274,'Banco de Dados'!$K$3:$K$274,"")</f>
        <v/>
      </c>
      <c r="B416" s="2" cm="1">
        <f t="array" ref="B416:E446">Dados!CQ5:CT35</f>
        <v>0</v>
      </c>
      <c r="C416" s="2">
        <v>0</v>
      </c>
      <c r="D416" s="2">
        <v>0</v>
      </c>
      <c r="E416" s="2">
        <v>0</v>
      </c>
      <c r="F416" s="32" t="e">
        <f>(E416*100)/D416</f>
        <v>#DIV/0!</v>
      </c>
      <c r="G416" s="3" t="e">
        <f t="shared" ref="G416:H443" si="36">D416*$E$414</f>
        <v>#VALUE!</v>
      </c>
      <c r="H416" s="3" t="e">
        <f t="shared" si="36"/>
        <v>#VALUE!</v>
      </c>
      <c r="J416" s="7"/>
      <c r="K416" s="5" t="s">
        <v>210</v>
      </c>
      <c r="L416" s="5"/>
      <c r="M416" s="5" t="s">
        <v>211</v>
      </c>
    </row>
    <row r="417" spans="1:14" x14ac:dyDescent="0.25">
      <c r="A417" s="28" t="str">
        <f>_xlfn.XLOOKUP(P!C417,'Banco de Dados'!$B$3:$B$274,'Banco de Dados'!$K$3:$K$274,"")</f>
        <v/>
      </c>
      <c r="B417" s="2">
        <v>0</v>
      </c>
      <c r="C417" s="2">
        <v>0</v>
      </c>
      <c r="D417" s="2">
        <v>0</v>
      </c>
      <c r="E417" s="2">
        <v>0</v>
      </c>
      <c r="F417" s="32" t="e">
        <f t="shared" ref="F417:F446" si="37">(E417*100)/D417</f>
        <v>#DIV/0!</v>
      </c>
      <c r="G417" s="3" t="e">
        <f t="shared" si="36"/>
        <v>#VALUE!</v>
      </c>
      <c r="H417" s="3" t="e">
        <f t="shared" si="36"/>
        <v>#VALUE!</v>
      </c>
      <c r="J417" s="7"/>
      <c r="K417" s="6" t="str">
        <f>_xlfn.XLOOKUP($B$4,A416:A443,G416:G443,"")</f>
        <v/>
      </c>
      <c r="L417" s="6"/>
      <c r="M417" s="6" t="str">
        <f>_xlfn.XLOOKUP($B$4,A416:A443,H416:H443,"")</f>
        <v/>
      </c>
    </row>
    <row r="418" spans="1:14" x14ac:dyDescent="0.25">
      <c r="A418" s="28" t="str">
        <f>_xlfn.XLOOKUP(P!C418,'Banco de Dados'!$B$3:$B$274,'Banco de Dados'!$K$3:$K$274,"")</f>
        <v/>
      </c>
      <c r="B418" s="2">
        <v>0</v>
      </c>
      <c r="C418" s="2">
        <v>0</v>
      </c>
      <c r="D418" s="2">
        <v>0</v>
      </c>
      <c r="E418" s="2">
        <v>0</v>
      </c>
      <c r="F418" s="32" t="e">
        <f t="shared" si="37"/>
        <v>#DIV/0!</v>
      </c>
      <c r="G418" s="3" t="e">
        <f t="shared" si="36"/>
        <v>#VALUE!</v>
      </c>
      <c r="H418" s="3" t="e">
        <f t="shared" si="36"/>
        <v>#VALUE!</v>
      </c>
      <c r="J418" s="7"/>
    </row>
    <row r="419" spans="1:14" ht="15.75" x14ac:dyDescent="0.25">
      <c r="A419" s="28" t="str">
        <f>_xlfn.XLOOKUP(P!C419,'Banco de Dados'!$B$3:$B$274,'Banco de Dados'!$K$3:$K$274,"")</f>
        <v/>
      </c>
      <c r="B419" s="2">
        <v>0</v>
      </c>
      <c r="C419" s="2">
        <v>0</v>
      </c>
      <c r="D419" s="2">
        <v>0</v>
      </c>
      <c r="E419" s="2">
        <v>0</v>
      </c>
      <c r="F419" s="32" t="e">
        <f t="shared" si="37"/>
        <v>#DIV/0!</v>
      </c>
      <c r="G419" s="3" t="e">
        <f t="shared" si="36"/>
        <v>#VALUE!</v>
      </c>
      <c r="H419" s="3" t="e">
        <f t="shared" si="36"/>
        <v>#VALUE!</v>
      </c>
      <c r="K419" s="165" t="s">
        <v>67</v>
      </c>
      <c r="L419" s="166"/>
      <c r="M419" s="167"/>
      <c r="N419"/>
    </row>
    <row r="420" spans="1:14" x14ac:dyDescent="0.25">
      <c r="A420" s="28" t="str">
        <f>_xlfn.XLOOKUP(P!C420,'Banco de Dados'!$B$3:$B$274,'Banco de Dados'!$K$3:$K$274,"")</f>
        <v/>
      </c>
      <c r="B420" s="2">
        <v>0</v>
      </c>
      <c r="C420" s="2">
        <v>0</v>
      </c>
      <c r="D420" s="2">
        <v>0</v>
      </c>
      <c r="E420" s="2">
        <v>0</v>
      </c>
      <c r="F420" s="32" t="e">
        <f t="shared" si="37"/>
        <v>#DIV/0!</v>
      </c>
      <c r="G420" s="3" t="e">
        <f t="shared" si="36"/>
        <v>#VALUE!</v>
      </c>
      <c r="H420" s="3" t="e">
        <f t="shared" si="36"/>
        <v>#VALUE!</v>
      </c>
      <c r="J420" s="7"/>
      <c r="K420" s="104" t="s">
        <v>240</v>
      </c>
      <c r="L420" s="39"/>
      <c r="M420" s="106" t="s">
        <v>209</v>
      </c>
    </row>
    <row r="421" spans="1:14" x14ac:dyDescent="0.25">
      <c r="A421" s="28" t="str">
        <f>_xlfn.XLOOKUP(P!C421,'Banco de Dados'!$B$3:$B$274,'Banco de Dados'!$K$3:$K$274,"")</f>
        <v/>
      </c>
      <c r="B421" s="2">
        <v>0</v>
      </c>
      <c r="C421" s="2">
        <v>0</v>
      </c>
      <c r="D421" s="2">
        <v>0</v>
      </c>
      <c r="E421" s="2">
        <v>0</v>
      </c>
      <c r="F421" s="32" t="e">
        <f t="shared" si="37"/>
        <v>#DIV/0!</v>
      </c>
      <c r="G421" s="3" t="e">
        <f t="shared" si="36"/>
        <v>#VALUE!</v>
      </c>
      <c r="H421" s="3" t="e">
        <f t="shared" si="36"/>
        <v>#VALUE!</v>
      </c>
      <c r="J421" s="58" t="s">
        <v>38</v>
      </c>
      <c r="K421" s="59">
        <f>$L$9</f>
        <v>367.5</v>
      </c>
      <c r="L421" s="60"/>
      <c r="M421" s="61">
        <f>$M$11</f>
        <v>17564</v>
      </c>
      <c r="N421" s="60"/>
    </row>
    <row r="422" spans="1:14" x14ac:dyDescent="0.25">
      <c r="A422" s="28" t="str">
        <f>_xlfn.XLOOKUP(P!C422,'Banco de Dados'!$B$3:$B$274,'Banco de Dados'!$K$3:$K$274,"")</f>
        <v/>
      </c>
      <c r="B422" s="2">
        <v>0</v>
      </c>
      <c r="C422" s="2">
        <v>0</v>
      </c>
      <c r="D422" s="2">
        <v>0</v>
      </c>
      <c r="E422" s="2">
        <v>0</v>
      </c>
      <c r="F422" s="32" t="e">
        <f t="shared" si="37"/>
        <v>#DIV/0!</v>
      </c>
      <c r="G422" s="3" t="e">
        <f t="shared" si="36"/>
        <v>#VALUE!</v>
      </c>
      <c r="H422" s="3" t="e">
        <f t="shared" si="36"/>
        <v>#VALUE!</v>
      </c>
      <c r="J422" s="2"/>
      <c r="K422" s="18"/>
      <c r="L422" s="2" t="s">
        <v>70</v>
      </c>
      <c r="M422" s="19"/>
    </row>
    <row r="423" spans="1:14" x14ac:dyDescent="0.25">
      <c r="A423" s="28" t="str">
        <f>_xlfn.XLOOKUP(P!C423,'Banco de Dados'!$B$3:$B$274,'Banco de Dados'!$K$3:$K$274,"")</f>
        <v/>
      </c>
      <c r="B423" s="2">
        <v>0</v>
      </c>
      <c r="C423" s="2">
        <v>0</v>
      </c>
      <c r="D423" s="2">
        <v>0</v>
      </c>
      <c r="E423" s="2">
        <v>0</v>
      </c>
      <c r="F423" s="32" t="e">
        <f t="shared" si="37"/>
        <v>#DIV/0!</v>
      </c>
      <c r="G423" s="3" t="e">
        <f t="shared" si="36"/>
        <v>#VALUE!</v>
      </c>
      <c r="H423" s="3" t="e">
        <f t="shared" si="36"/>
        <v>#VALUE!</v>
      </c>
      <c r="J423" s="58" t="s">
        <v>69</v>
      </c>
      <c r="K423" s="62" t="s">
        <v>71</v>
      </c>
      <c r="L423" s="63"/>
      <c r="M423" s="64" t="str">
        <f>K417</f>
        <v/>
      </c>
      <c r="N423" s="60"/>
    </row>
    <row r="424" spans="1:14" x14ac:dyDescent="0.25">
      <c r="A424" s="28" t="str">
        <f>_xlfn.XLOOKUP(P!C424,'Banco de Dados'!$B$3:$B$274,'Banco de Dados'!$K$3:$K$274,"")</f>
        <v/>
      </c>
      <c r="B424" s="2">
        <v>0</v>
      </c>
      <c r="C424" s="2">
        <v>0</v>
      </c>
      <c r="D424" s="2">
        <v>0</v>
      </c>
      <c r="E424" s="2">
        <v>0</v>
      </c>
      <c r="F424" s="32" t="e">
        <f t="shared" si="37"/>
        <v>#DIV/0!</v>
      </c>
      <c r="G424" s="3" t="e">
        <f t="shared" si="36"/>
        <v>#VALUE!</v>
      </c>
      <c r="H424" s="3" t="e">
        <f t="shared" si="36"/>
        <v>#VALUE!</v>
      </c>
      <c r="J424" s="7"/>
    </row>
    <row r="425" spans="1:14" ht="15.75" x14ac:dyDescent="0.25">
      <c r="A425" s="28" t="str">
        <f>_xlfn.XLOOKUP(P!C425,'Banco de Dados'!$B$3:$B$274,'Banco de Dados'!$K$3:$K$274,"")</f>
        <v/>
      </c>
      <c r="B425" s="2">
        <v>0</v>
      </c>
      <c r="C425" s="2">
        <v>0</v>
      </c>
      <c r="D425" s="2">
        <v>0</v>
      </c>
      <c r="E425" s="2">
        <v>0</v>
      </c>
      <c r="F425" s="32" t="e">
        <f t="shared" si="37"/>
        <v>#DIV/0!</v>
      </c>
      <c r="G425" s="3" t="e">
        <f t="shared" si="36"/>
        <v>#VALUE!</v>
      </c>
      <c r="H425" s="3" t="e">
        <f t="shared" si="36"/>
        <v>#VALUE!</v>
      </c>
      <c r="J425" s="7"/>
      <c r="K425" s="165" t="s">
        <v>218</v>
      </c>
      <c r="L425" s="166"/>
      <c r="M425" s="167"/>
    </row>
    <row r="426" spans="1:14" x14ac:dyDescent="0.25">
      <c r="A426" s="28" t="str">
        <f>_xlfn.XLOOKUP(P!C426,'Banco de Dados'!$B$3:$B$274,'Banco de Dados'!$K$3:$K$274,"")</f>
        <v/>
      </c>
      <c r="B426" s="2">
        <v>0</v>
      </c>
      <c r="C426" s="2">
        <v>0</v>
      </c>
      <c r="D426" s="2">
        <v>0</v>
      </c>
      <c r="E426" s="2">
        <v>0</v>
      </c>
      <c r="F426" s="32" t="e">
        <f t="shared" si="37"/>
        <v>#DIV/0!</v>
      </c>
      <c r="G426" s="3" t="e">
        <f t="shared" si="36"/>
        <v>#VALUE!</v>
      </c>
      <c r="H426" s="3" t="e">
        <f t="shared" si="36"/>
        <v>#VALUE!</v>
      </c>
      <c r="J426" s="7"/>
      <c r="K426" s="104" t="s">
        <v>236</v>
      </c>
      <c r="L426" s="108" t="str">
        <f>K417</f>
        <v/>
      </c>
      <c r="M426" s="109" t="str">
        <f>M417</f>
        <v/>
      </c>
    </row>
    <row r="427" spans="1:14" x14ac:dyDescent="0.25">
      <c r="A427" s="28" t="str">
        <f>_xlfn.XLOOKUP(P!C427,'Banco de Dados'!$B$3:$B$274,'Banco de Dados'!$K$3:$K$274,"")</f>
        <v/>
      </c>
      <c r="B427" s="2">
        <v>0</v>
      </c>
      <c r="C427" s="2">
        <v>0</v>
      </c>
      <c r="D427" s="2">
        <v>0</v>
      </c>
      <c r="E427" s="2">
        <v>0</v>
      </c>
      <c r="F427" s="32" t="e">
        <f t="shared" si="37"/>
        <v>#DIV/0!</v>
      </c>
      <c r="G427" s="3" t="e">
        <f t="shared" si="36"/>
        <v>#VALUE!</v>
      </c>
      <c r="H427" s="3" t="e">
        <f t="shared" si="36"/>
        <v>#VALUE!</v>
      </c>
      <c r="J427" s="7"/>
      <c r="K427" s="104" t="s">
        <v>237</v>
      </c>
      <c r="L427" s="105">
        <f>$L$9</f>
        <v>367.5</v>
      </c>
      <c r="M427" s="106">
        <f>$L$10</f>
        <v>4.3</v>
      </c>
    </row>
    <row r="428" spans="1:14" x14ac:dyDescent="0.25">
      <c r="A428" s="28" t="str">
        <f>_xlfn.XLOOKUP(P!C428,'Banco de Dados'!$B$3:$B$274,'Banco de Dados'!$K$3:$K$274,"")</f>
        <v/>
      </c>
      <c r="B428" s="2">
        <v>0</v>
      </c>
      <c r="C428" s="2">
        <v>0</v>
      </c>
      <c r="D428" s="2">
        <v>0</v>
      </c>
      <c r="E428" s="2">
        <v>0</v>
      </c>
      <c r="F428" s="32" t="e">
        <f t="shared" si="37"/>
        <v>#DIV/0!</v>
      </c>
      <c r="G428" s="3" t="e">
        <f t="shared" si="36"/>
        <v>#VALUE!</v>
      </c>
      <c r="H428" s="3" t="e">
        <f t="shared" si="36"/>
        <v>#VALUE!</v>
      </c>
      <c r="J428" s="7"/>
      <c r="K428" s="104" t="s">
        <v>238</v>
      </c>
      <c r="L428" s="105">
        <f>$M$11</f>
        <v>17564</v>
      </c>
      <c r="M428" s="106">
        <f>$M$12</f>
        <v>189</v>
      </c>
    </row>
    <row r="429" spans="1:14" x14ac:dyDescent="0.25">
      <c r="A429" s="28" t="str">
        <f>_xlfn.XLOOKUP(P!C429,'Banco de Dados'!$B$3:$B$274,'Banco de Dados'!$K$3:$K$274,"")</f>
        <v/>
      </c>
      <c r="B429" s="2">
        <v>0</v>
      </c>
      <c r="C429" s="2">
        <v>0</v>
      </c>
      <c r="D429" s="2">
        <v>0</v>
      </c>
      <c r="E429" s="2">
        <v>0</v>
      </c>
      <c r="F429" s="32" t="e">
        <f t="shared" si="37"/>
        <v>#DIV/0!</v>
      </c>
      <c r="G429" s="3" t="e">
        <f t="shared" si="36"/>
        <v>#VALUE!</v>
      </c>
      <c r="H429" s="3" t="e">
        <f t="shared" si="36"/>
        <v>#VALUE!</v>
      </c>
      <c r="J429" s="7"/>
      <c r="K429" s="69" t="s">
        <v>217</v>
      </c>
      <c r="L429" s="110" t="e">
        <f>SQRT(((M426/L426)^2)+((M427/L427)^2)+((M428/L428)^2))</f>
        <v>#VALUE!</v>
      </c>
      <c r="M429" s="71" t="str">
        <f>M438</f>
        <v>mg/kg</v>
      </c>
    </row>
    <row r="430" spans="1:14" x14ac:dyDescent="0.25">
      <c r="A430" s="28" t="str">
        <f>_xlfn.XLOOKUP(P!C430,'Banco de Dados'!$B$3:$B$274,'Banco de Dados'!$K$3:$K$274,"")</f>
        <v/>
      </c>
      <c r="B430" s="2">
        <v>0</v>
      </c>
      <c r="C430" s="2">
        <v>0</v>
      </c>
      <c r="D430" s="2">
        <v>0</v>
      </c>
      <c r="E430" s="2">
        <v>0</v>
      </c>
      <c r="F430" s="32" t="e">
        <f t="shared" si="37"/>
        <v>#DIV/0!</v>
      </c>
      <c r="G430" s="3" t="e">
        <f t="shared" si="36"/>
        <v>#VALUE!</v>
      </c>
      <c r="H430" s="3" t="e">
        <f t="shared" si="36"/>
        <v>#VALUE!</v>
      </c>
      <c r="J430" s="7"/>
    </row>
    <row r="431" spans="1:14" x14ac:dyDescent="0.25">
      <c r="A431" s="28" t="str">
        <f>_xlfn.XLOOKUP(P!C431,'Banco de Dados'!$B$3:$B$274,'Banco de Dados'!$K$3:$K$274,"")</f>
        <v/>
      </c>
      <c r="B431" s="2">
        <v>0</v>
      </c>
      <c r="C431" s="2">
        <v>0</v>
      </c>
      <c r="D431" s="2">
        <v>0</v>
      </c>
      <c r="E431" s="2">
        <v>0</v>
      </c>
      <c r="F431" s="32" t="e">
        <f t="shared" si="37"/>
        <v>#DIV/0!</v>
      </c>
      <c r="G431" s="3" t="e">
        <f t="shared" si="36"/>
        <v>#VALUE!</v>
      </c>
      <c r="H431" s="3" t="e">
        <f t="shared" si="36"/>
        <v>#VALUE!</v>
      </c>
      <c r="J431" s="7"/>
    </row>
    <row r="432" spans="1:14" x14ac:dyDescent="0.25">
      <c r="A432" s="28" t="str">
        <f>_xlfn.XLOOKUP(P!C432,'Banco de Dados'!$B$3:$B$274,'Banco de Dados'!$K$3:$K$274,"")</f>
        <v/>
      </c>
      <c r="B432" s="2">
        <v>0</v>
      </c>
      <c r="C432" s="2">
        <v>0</v>
      </c>
      <c r="D432" s="2">
        <v>0</v>
      </c>
      <c r="E432" s="2">
        <v>0</v>
      </c>
      <c r="F432" s="32" t="e">
        <f t="shared" si="37"/>
        <v>#DIV/0!</v>
      </c>
      <c r="G432" s="3" t="e">
        <f t="shared" si="36"/>
        <v>#VALUE!</v>
      </c>
      <c r="H432" s="3" t="e">
        <f t="shared" si="36"/>
        <v>#VALUE!</v>
      </c>
      <c r="J432" s="7"/>
    </row>
    <row r="433" spans="1:14" x14ac:dyDescent="0.25">
      <c r="A433" s="28" t="str">
        <f>_xlfn.XLOOKUP(P!C433,'Banco de Dados'!$B$3:$B$274,'Banco de Dados'!$K$3:$K$274,"")</f>
        <v/>
      </c>
      <c r="B433" s="2">
        <v>0</v>
      </c>
      <c r="C433" s="2">
        <v>0</v>
      </c>
      <c r="D433" s="2">
        <v>0</v>
      </c>
      <c r="E433" s="2">
        <v>0</v>
      </c>
      <c r="F433" s="32" t="e">
        <f t="shared" si="37"/>
        <v>#DIV/0!</v>
      </c>
      <c r="G433" s="3" t="e">
        <f t="shared" si="36"/>
        <v>#VALUE!</v>
      </c>
      <c r="H433" s="3" t="e">
        <f t="shared" si="36"/>
        <v>#VALUE!</v>
      </c>
      <c r="J433" s="7"/>
    </row>
    <row r="434" spans="1:14" x14ac:dyDescent="0.25">
      <c r="A434" s="28" t="str">
        <f>_xlfn.XLOOKUP(P!C434,'Banco de Dados'!$B$3:$B$274,'Banco de Dados'!$K$3:$K$274,"")</f>
        <v/>
      </c>
      <c r="B434" s="2">
        <v>0</v>
      </c>
      <c r="C434" s="2">
        <v>0</v>
      </c>
      <c r="D434" s="2">
        <v>0</v>
      </c>
      <c r="E434" s="2">
        <v>0</v>
      </c>
      <c r="F434" s="32" t="e">
        <f t="shared" si="37"/>
        <v>#DIV/0!</v>
      </c>
      <c r="G434" s="3" t="e">
        <f t="shared" si="36"/>
        <v>#VALUE!</v>
      </c>
      <c r="H434" s="3" t="e">
        <f t="shared" si="36"/>
        <v>#VALUE!</v>
      </c>
      <c r="J434" s="7"/>
    </row>
    <row r="435" spans="1:14" x14ac:dyDescent="0.25">
      <c r="A435" s="28" t="str">
        <f>_xlfn.XLOOKUP(P!C435,'Banco de Dados'!$B$3:$B$274,'Banco de Dados'!$K$3:$K$274,"")</f>
        <v/>
      </c>
      <c r="B435" s="2">
        <v>0</v>
      </c>
      <c r="C435" s="2">
        <v>0</v>
      </c>
      <c r="D435" s="2">
        <v>0</v>
      </c>
      <c r="E435" s="2">
        <v>0</v>
      </c>
      <c r="F435" s="32" t="e">
        <f t="shared" si="37"/>
        <v>#DIV/0!</v>
      </c>
      <c r="G435" s="3" t="e">
        <f t="shared" si="36"/>
        <v>#VALUE!</v>
      </c>
      <c r="H435" s="3" t="e">
        <f t="shared" si="36"/>
        <v>#VALUE!</v>
      </c>
      <c r="J435" s="7"/>
    </row>
    <row r="436" spans="1:14" x14ac:dyDescent="0.25">
      <c r="A436" s="28" t="str">
        <f>_xlfn.XLOOKUP(P!C436,'Banco de Dados'!$B$3:$B$274,'Banco de Dados'!$K$3:$K$274,"")</f>
        <v/>
      </c>
      <c r="B436" s="2">
        <v>0</v>
      </c>
      <c r="C436" s="2">
        <v>0</v>
      </c>
      <c r="D436" s="2">
        <v>0</v>
      </c>
      <c r="E436" s="17">
        <v>0</v>
      </c>
      <c r="F436" s="32" t="e">
        <f t="shared" si="37"/>
        <v>#DIV/0!</v>
      </c>
      <c r="G436" s="3" t="e">
        <f t="shared" si="36"/>
        <v>#VALUE!</v>
      </c>
      <c r="H436" s="3" t="e">
        <f t="shared" si="36"/>
        <v>#VALUE!</v>
      </c>
      <c r="J436" s="7"/>
    </row>
    <row r="437" spans="1:14" ht="15.75" x14ac:dyDescent="0.25">
      <c r="A437" s="28" t="str">
        <f>_xlfn.XLOOKUP(P!C437,'Banco de Dados'!$B$3:$B$274,'Banco de Dados'!$K$3:$K$274,"")</f>
        <v/>
      </c>
      <c r="B437" s="2">
        <v>0</v>
      </c>
      <c r="C437" s="2">
        <v>0</v>
      </c>
      <c r="D437" s="2">
        <v>0</v>
      </c>
      <c r="E437" s="2">
        <v>0</v>
      </c>
      <c r="F437" s="32" t="e">
        <f t="shared" si="37"/>
        <v>#DIV/0!</v>
      </c>
      <c r="G437" s="3" t="e">
        <f t="shared" si="36"/>
        <v>#VALUE!</v>
      </c>
      <c r="H437" s="3" t="e">
        <f t="shared" si="36"/>
        <v>#VALUE!</v>
      </c>
      <c r="J437" s="7"/>
      <c r="K437" s="101" t="s">
        <v>216</v>
      </c>
      <c r="L437" s="102">
        <f>K415</f>
        <v>0</v>
      </c>
      <c r="M437" s="103" t="str">
        <f>M415</f>
        <v>Ferro</v>
      </c>
    </row>
    <row r="438" spans="1:14" x14ac:dyDescent="0.25">
      <c r="A438" s="28" t="str">
        <f>_xlfn.XLOOKUP(P!C438,'Banco de Dados'!$B$3:$B$274,'Banco de Dados'!$K$3:$K$274,"")</f>
        <v/>
      </c>
      <c r="B438" s="2">
        <v>0</v>
      </c>
      <c r="C438" s="2">
        <v>0</v>
      </c>
      <c r="D438" s="2">
        <v>0</v>
      </c>
      <c r="E438" s="2">
        <v>0</v>
      </c>
      <c r="F438" s="32" t="e">
        <f t="shared" si="37"/>
        <v>#DIV/0!</v>
      </c>
      <c r="G438" s="3" t="e">
        <f t="shared" si="36"/>
        <v>#VALUE!</v>
      </c>
      <c r="H438" s="3" t="e">
        <f t="shared" si="36"/>
        <v>#VALUE!</v>
      </c>
      <c r="J438" s="7"/>
      <c r="K438" s="68" t="s">
        <v>68</v>
      </c>
      <c r="L438" s="29" t="e">
        <f>(K421*M423)/M421</f>
        <v>#VALUE!</v>
      </c>
      <c r="M438" s="66" t="str">
        <f>$M$9</f>
        <v>mg/kg</v>
      </c>
    </row>
    <row r="439" spans="1:14" x14ac:dyDescent="0.25">
      <c r="A439" s="28" t="str">
        <f>_xlfn.XLOOKUP(P!C439,'Banco de Dados'!$B$3:$B$274,'Banco de Dados'!$K$3:$K$274,"")</f>
        <v/>
      </c>
      <c r="B439" s="2">
        <v>0</v>
      </c>
      <c r="C439" s="2">
        <v>0</v>
      </c>
      <c r="D439" s="2">
        <v>0</v>
      </c>
      <c r="E439" s="2">
        <v>0</v>
      </c>
      <c r="F439" s="32" t="e">
        <f t="shared" si="37"/>
        <v>#DIV/0!</v>
      </c>
      <c r="G439" s="3" t="e">
        <f t="shared" si="36"/>
        <v>#VALUE!</v>
      </c>
      <c r="H439" s="3" t="e">
        <f t="shared" si="36"/>
        <v>#VALUE!</v>
      </c>
      <c r="J439" s="7"/>
      <c r="K439" s="111" t="s">
        <v>246</v>
      </c>
      <c r="L439" s="126" t="e">
        <f>SQRT(((M426/L426)^2)+((M427/L427)^2)+((M428/L428)^2))</f>
        <v>#VALUE!</v>
      </c>
      <c r="M439" s="66"/>
    </row>
    <row r="440" spans="1:14" x14ac:dyDescent="0.25">
      <c r="A440" s="28" t="str">
        <f>_xlfn.XLOOKUP(P!C440,'Banco de Dados'!$B$3:$B$274,'Banco de Dados'!$K$3:$K$274,"")</f>
        <v/>
      </c>
      <c r="B440" s="2">
        <v>0</v>
      </c>
      <c r="C440" s="2">
        <v>0</v>
      </c>
      <c r="D440" s="2">
        <v>0</v>
      </c>
      <c r="E440" s="2">
        <v>0</v>
      </c>
      <c r="F440" s="32" t="e">
        <f t="shared" si="37"/>
        <v>#DIV/0!</v>
      </c>
      <c r="G440" s="3" t="e">
        <f t="shared" si="36"/>
        <v>#VALUE!</v>
      </c>
      <c r="H440" s="3" t="e">
        <f t="shared" si="36"/>
        <v>#VALUE!</v>
      </c>
      <c r="J440" s="7"/>
      <c r="K440" s="69" t="s">
        <v>247</v>
      </c>
      <c r="L440" s="127" t="e">
        <f>L439*L438</f>
        <v>#VALUE!</v>
      </c>
      <c r="M440" s="71" t="str">
        <f>$M$9</f>
        <v>mg/kg</v>
      </c>
    </row>
    <row r="441" spans="1:14" x14ac:dyDescent="0.25">
      <c r="A441" s="28" t="str">
        <f>_xlfn.XLOOKUP(P!C441,'Banco de Dados'!$B$3:$B$274,'Banco de Dados'!$K$3:$K$274,"")</f>
        <v/>
      </c>
      <c r="B441" s="2">
        <v>0</v>
      </c>
      <c r="C441" s="2">
        <v>0</v>
      </c>
      <c r="D441" s="2">
        <v>0</v>
      </c>
      <c r="E441" s="2">
        <v>0</v>
      </c>
      <c r="F441" s="32" t="e">
        <f t="shared" si="37"/>
        <v>#DIV/0!</v>
      </c>
      <c r="G441" s="3" t="e">
        <f t="shared" si="36"/>
        <v>#VALUE!</v>
      </c>
      <c r="H441" s="3" t="e">
        <f t="shared" si="36"/>
        <v>#VALUE!</v>
      </c>
      <c r="J441" s="7"/>
      <c r="K441" s="123"/>
      <c r="L441" s="124"/>
    </row>
    <row r="442" spans="1:14" x14ac:dyDescent="0.25">
      <c r="A442" s="28" t="str">
        <f>_xlfn.XLOOKUP(P!C442,'Banco de Dados'!$B$3:$B$274,'Banco de Dados'!$K$3:$K$274,"")</f>
        <v/>
      </c>
      <c r="B442" s="2">
        <v>0</v>
      </c>
      <c r="C442" s="2">
        <v>0</v>
      </c>
      <c r="D442" s="2">
        <v>0</v>
      </c>
      <c r="E442" s="2">
        <v>0</v>
      </c>
      <c r="F442" s="32" t="e">
        <f t="shared" si="37"/>
        <v>#DIV/0!</v>
      </c>
      <c r="G442" s="3" t="e">
        <f t="shared" si="36"/>
        <v>#VALUE!</v>
      </c>
      <c r="H442" s="3" t="e">
        <f t="shared" si="36"/>
        <v>#VALUE!</v>
      </c>
      <c r="J442" s="7"/>
    </row>
    <row r="443" spans="1:14" x14ac:dyDescent="0.25">
      <c r="A443" s="28" t="str">
        <f>_xlfn.XLOOKUP(P!C443,'Banco de Dados'!$B$3:$B$274,'Banco de Dados'!$K$3:$K$274,"")</f>
        <v/>
      </c>
      <c r="B443" s="2">
        <v>0</v>
      </c>
      <c r="C443" s="2">
        <v>0</v>
      </c>
      <c r="D443" s="2">
        <v>0</v>
      </c>
      <c r="E443" s="2">
        <v>0</v>
      </c>
      <c r="F443" s="32" t="e">
        <f t="shared" si="37"/>
        <v>#DIV/0!</v>
      </c>
      <c r="G443" s="3" t="e">
        <f t="shared" si="36"/>
        <v>#VALUE!</v>
      </c>
      <c r="H443" s="3" t="e">
        <f t="shared" si="36"/>
        <v>#VALUE!</v>
      </c>
      <c r="J443" s="7"/>
    </row>
    <row r="444" spans="1:14" x14ac:dyDescent="0.25">
      <c r="A444" s="28" t="str">
        <f>_xlfn.XLOOKUP(P!C444,'Banco de Dados'!$B$3:$B$274,'Banco de Dados'!$K$3:$K$274,"")</f>
        <v/>
      </c>
      <c r="B444" s="2">
        <v>0</v>
      </c>
      <c r="C444" s="2">
        <v>0</v>
      </c>
      <c r="D444" s="2">
        <v>0</v>
      </c>
      <c r="E444" s="2">
        <v>0</v>
      </c>
      <c r="F444" s="32" t="e">
        <f t="shared" si="37"/>
        <v>#DIV/0!</v>
      </c>
      <c r="G444" s="3" t="e">
        <f t="shared" ref="G444:H446" si="38">D444*$E$414</f>
        <v>#VALUE!</v>
      </c>
      <c r="H444" s="3" t="e">
        <f t="shared" si="38"/>
        <v>#VALUE!</v>
      </c>
      <c r="J444" s="7"/>
    </row>
    <row r="445" spans="1:14" x14ac:dyDescent="0.25">
      <c r="A445" s="28" t="str">
        <f>_xlfn.XLOOKUP(P!C445,'Banco de Dados'!$B$3:$B$274,'Banco de Dados'!$K$3:$K$274,"")</f>
        <v/>
      </c>
      <c r="B445" s="2">
        <v>0</v>
      </c>
      <c r="C445" s="2">
        <v>0</v>
      </c>
      <c r="D445" s="2">
        <v>0</v>
      </c>
      <c r="E445" s="2">
        <v>0</v>
      </c>
      <c r="F445" s="32" t="e">
        <f t="shared" si="37"/>
        <v>#DIV/0!</v>
      </c>
      <c r="G445" s="3" t="e">
        <f t="shared" si="38"/>
        <v>#VALUE!</v>
      </c>
      <c r="H445" s="3" t="e">
        <f t="shared" si="38"/>
        <v>#VALUE!</v>
      </c>
      <c r="J445" s="7"/>
    </row>
    <row r="446" spans="1:14" x14ac:dyDescent="0.25">
      <c r="A446" s="28" t="str">
        <f>_xlfn.XLOOKUP(P!C446,'Banco de Dados'!$B$3:$B$274,'Banco de Dados'!$K$3:$K$274,"")</f>
        <v/>
      </c>
      <c r="B446" s="2">
        <v>0</v>
      </c>
      <c r="C446" s="2">
        <v>0</v>
      </c>
      <c r="D446" s="2">
        <v>0</v>
      </c>
      <c r="E446" s="2">
        <v>0</v>
      </c>
      <c r="F446" s="32" t="e">
        <f t="shared" si="37"/>
        <v>#DIV/0!</v>
      </c>
      <c r="G446" s="3" t="e">
        <f t="shared" si="38"/>
        <v>#VALUE!</v>
      </c>
      <c r="H446" s="3" t="e">
        <f t="shared" si="38"/>
        <v>#VALUE!</v>
      </c>
      <c r="J446" s="7"/>
    </row>
    <row r="447" spans="1:14" x14ac:dyDescent="0.25">
      <c r="A447" s="21"/>
      <c r="B447" s="21"/>
      <c r="C447" s="21"/>
      <c r="D447" s="21"/>
      <c r="E447" s="21"/>
      <c r="F447" s="77"/>
      <c r="G447" s="21"/>
      <c r="H447" s="21"/>
      <c r="J447" s="21"/>
      <c r="K447" s="21"/>
      <c r="L447" s="21"/>
      <c r="M447" s="21"/>
      <c r="N447" s="21"/>
    </row>
    <row r="448" spans="1:14" ht="15.75" x14ac:dyDescent="0.25">
      <c r="A448" s="36">
        <f>'Nome das Amostras'!A17</f>
        <v>0</v>
      </c>
      <c r="B448" s="164" t="e">
        <f>VLOOKUP(A448,'Nome das Amostras'!$A$3:$D$28,2,FALSE)</f>
        <v>#N/A</v>
      </c>
      <c r="C448" s="164"/>
      <c r="D448" s="51" t="s">
        <v>65</v>
      </c>
      <c r="E448" s="52" t="e">
        <f>'Banco de Dados'!$O$13/'Banco de Dados'!DB13</f>
        <v>#VALUE!</v>
      </c>
      <c r="F448" s="74"/>
      <c r="G448" s="3"/>
      <c r="H448" s="3"/>
      <c r="J448" s="7"/>
    </row>
    <row r="449" spans="1:14" ht="15.75" x14ac:dyDescent="0.25">
      <c r="A449" s="107" t="s">
        <v>1</v>
      </c>
      <c r="B449" s="107" t="s">
        <v>0</v>
      </c>
      <c r="C449" s="107" t="s">
        <v>212</v>
      </c>
      <c r="D449" s="107" t="s">
        <v>209</v>
      </c>
      <c r="E449" s="107" t="s">
        <v>213</v>
      </c>
      <c r="F449" s="76" t="s">
        <v>219</v>
      </c>
      <c r="G449" s="54" t="s">
        <v>140</v>
      </c>
      <c r="H449" s="54" t="s">
        <v>66</v>
      </c>
      <c r="J449" s="7"/>
      <c r="K449" s="72">
        <f>A448</f>
        <v>0</v>
      </c>
      <c r="L449" s="55" t="s">
        <v>215</v>
      </c>
      <c r="M449" s="41" t="str">
        <f>$A$1</f>
        <v>Ferro</v>
      </c>
      <c r="N449" s="3"/>
    </row>
    <row r="450" spans="1:14" x14ac:dyDescent="0.25">
      <c r="A450" s="28" t="str">
        <f>_xlfn.XLOOKUP(P!C450,'Banco de Dados'!$B$3:$B$274,'Banco de Dados'!$K$3:$K$274,"")</f>
        <v/>
      </c>
      <c r="B450" s="2" cm="1">
        <f t="array" ref="B450:E480">Dados!CX5:DA35</f>
        <v>0</v>
      </c>
      <c r="C450" s="2">
        <v>0</v>
      </c>
      <c r="D450" s="2">
        <v>0</v>
      </c>
      <c r="E450" s="2">
        <v>0</v>
      </c>
      <c r="F450" s="32" t="e">
        <f>(E450*100)/D450</f>
        <v>#DIV/0!</v>
      </c>
      <c r="G450" s="3" t="e">
        <f t="shared" ref="G450:H477" si="39">D450*$E$448</f>
        <v>#VALUE!</v>
      </c>
      <c r="H450" s="3" t="e">
        <f t="shared" si="39"/>
        <v>#VALUE!</v>
      </c>
      <c r="J450" s="7"/>
      <c r="K450" s="5" t="s">
        <v>210</v>
      </c>
      <c r="L450" s="5"/>
      <c r="M450" s="5" t="s">
        <v>211</v>
      </c>
    </row>
    <row r="451" spans="1:14" x14ac:dyDescent="0.25">
      <c r="A451" s="28" t="str">
        <f>_xlfn.XLOOKUP(P!C451,'Banco de Dados'!$B$3:$B$274,'Banco de Dados'!$K$3:$K$274,"")</f>
        <v/>
      </c>
      <c r="B451" s="2">
        <v>0</v>
      </c>
      <c r="C451" s="2">
        <v>0</v>
      </c>
      <c r="D451" s="2">
        <v>0</v>
      </c>
      <c r="E451" s="2">
        <v>0</v>
      </c>
      <c r="F451" s="32" t="e">
        <f t="shared" ref="F451:F480" si="40">(E451*100)/D451</f>
        <v>#DIV/0!</v>
      </c>
      <c r="G451" s="3" t="e">
        <f t="shared" si="39"/>
        <v>#VALUE!</v>
      </c>
      <c r="H451" s="3" t="e">
        <f t="shared" si="39"/>
        <v>#VALUE!</v>
      </c>
      <c r="J451" s="7"/>
      <c r="K451" s="6" t="str">
        <f>_xlfn.XLOOKUP($B$4,A450:A477,G450:G477,"")</f>
        <v/>
      </c>
      <c r="L451" s="6"/>
      <c r="M451" s="6" t="str">
        <f>_xlfn.XLOOKUP($B$4,A450:A477,H450:H477,"")</f>
        <v/>
      </c>
    </row>
    <row r="452" spans="1:14" x14ac:dyDescent="0.25">
      <c r="A452" s="28" t="str">
        <f>_xlfn.XLOOKUP(P!C452,'Banco de Dados'!$B$3:$B$274,'Banco de Dados'!$K$3:$K$274,"")</f>
        <v/>
      </c>
      <c r="B452" s="2">
        <v>0</v>
      </c>
      <c r="C452" s="2">
        <v>0</v>
      </c>
      <c r="D452" s="2">
        <v>0</v>
      </c>
      <c r="E452" s="2">
        <v>0</v>
      </c>
      <c r="F452" s="32" t="e">
        <f t="shared" si="40"/>
        <v>#DIV/0!</v>
      </c>
      <c r="G452" s="3" t="e">
        <f t="shared" si="39"/>
        <v>#VALUE!</v>
      </c>
      <c r="H452" s="3" t="e">
        <f t="shared" si="39"/>
        <v>#VALUE!</v>
      </c>
      <c r="J452" s="7"/>
    </row>
    <row r="453" spans="1:14" ht="15.75" x14ac:dyDescent="0.25">
      <c r="A453" s="28" t="str">
        <f>_xlfn.XLOOKUP(P!C453,'Banco de Dados'!$B$3:$B$274,'Banco de Dados'!$K$3:$K$274,"")</f>
        <v/>
      </c>
      <c r="B453" s="2">
        <v>0</v>
      </c>
      <c r="C453" s="2">
        <v>0</v>
      </c>
      <c r="D453" s="2">
        <v>0</v>
      </c>
      <c r="E453" s="2">
        <v>0</v>
      </c>
      <c r="F453" s="32" t="e">
        <f t="shared" si="40"/>
        <v>#DIV/0!</v>
      </c>
      <c r="G453" s="3" t="e">
        <f t="shared" si="39"/>
        <v>#VALUE!</v>
      </c>
      <c r="H453" s="3" t="e">
        <f t="shared" si="39"/>
        <v>#VALUE!</v>
      </c>
      <c r="K453" s="165" t="s">
        <v>67</v>
      </c>
      <c r="L453" s="166"/>
      <c r="M453" s="167"/>
      <c r="N453"/>
    </row>
    <row r="454" spans="1:14" x14ac:dyDescent="0.25">
      <c r="A454" s="28" t="str">
        <f>_xlfn.XLOOKUP(P!C454,'Banco de Dados'!$B$3:$B$274,'Banco de Dados'!$K$3:$K$274,"")</f>
        <v/>
      </c>
      <c r="B454" s="2">
        <v>0</v>
      </c>
      <c r="C454" s="2">
        <v>0</v>
      </c>
      <c r="D454" s="2">
        <v>0</v>
      </c>
      <c r="E454" s="2">
        <v>0</v>
      </c>
      <c r="F454" s="32" t="e">
        <f t="shared" si="40"/>
        <v>#DIV/0!</v>
      </c>
      <c r="G454" s="3" t="e">
        <f t="shared" si="39"/>
        <v>#VALUE!</v>
      </c>
      <c r="H454" s="3" t="e">
        <f t="shared" si="39"/>
        <v>#VALUE!</v>
      </c>
      <c r="J454" s="7"/>
      <c r="K454" s="104" t="s">
        <v>240</v>
      </c>
      <c r="L454" s="39"/>
      <c r="M454" s="106" t="s">
        <v>209</v>
      </c>
    </row>
    <row r="455" spans="1:14" x14ac:dyDescent="0.25">
      <c r="A455" s="28" t="str">
        <f>_xlfn.XLOOKUP(P!C455,'Banco de Dados'!$B$3:$B$274,'Banco de Dados'!$K$3:$K$274,"")</f>
        <v/>
      </c>
      <c r="B455" s="2">
        <v>0</v>
      </c>
      <c r="C455" s="2">
        <v>0</v>
      </c>
      <c r="D455" s="2">
        <v>0</v>
      </c>
      <c r="E455" s="2">
        <v>0</v>
      </c>
      <c r="F455" s="32" t="e">
        <f t="shared" si="40"/>
        <v>#DIV/0!</v>
      </c>
      <c r="G455" s="3" t="e">
        <f t="shared" si="39"/>
        <v>#VALUE!</v>
      </c>
      <c r="H455" s="3" t="e">
        <f t="shared" si="39"/>
        <v>#VALUE!</v>
      </c>
      <c r="J455" s="58" t="s">
        <v>38</v>
      </c>
      <c r="K455" s="59">
        <f>$L$9</f>
        <v>367.5</v>
      </c>
      <c r="L455" s="60"/>
      <c r="M455" s="61">
        <f>$M$11</f>
        <v>17564</v>
      </c>
      <c r="N455" s="60"/>
    </row>
    <row r="456" spans="1:14" x14ac:dyDescent="0.25">
      <c r="A456" s="28" t="str">
        <f>_xlfn.XLOOKUP(P!C456,'Banco de Dados'!$B$3:$B$274,'Banco de Dados'!$K$3:$K$274,"")</f>
        <v/>
      </c>
      <c r="B456" s="2">
        <v>0</v>
      </c>
      <c r="C456" s="2">
        <v>0</v>
      </c>
      <c r="D456" s="2">
        <v>0</v>
      </c>
      <c r="E456" s="2">
        <v>0</v>
      </c>
      <c r="F456" s="32" t="e">
        <f t="shared" si="40"/>
        <v>#DIV/0!</v>
      </c>
      <c r="G456" s="3" t="e">
        <f t="shared" si="39"/>
        <v>#VALUE!</v>
      </c>
      <c r="H456" s="3" t="e">
        <f t="shared" si="39"/>
        <v>#VALUE!</v>
      </c>
      <c r="J456" s="2"/>
      <c r="K456" s="18"/>
      <c r="L456" s="2" t="s">
        <v>70</v>
      </c>
      <c r="M456" s="19"/>
    </row>
    <row r="457" spans="1:14" x14ac:dyDescent="0.25">
      <c r="A457" s="28" t="str">
        <f>_xlfn.XLOOKUP(P!C457,'Banco de Dados'!$B$3:$B$274,'Banco de Dados'!$K$3:$K$274,"")</f>
        <v/>
      </c>
      <c r="B457" s="2">
        <v>0</v>
      </c>
      <c r="C457" s="2">
        <v>0</v>
      </c>
      <c r="D457" s="2">
        <v>0</v>
      </c>
      <c r="E457" s="2">
        <v>0</v>
      </c>
      <c r="F457" s="32" t="e">
        <f t="shared" si="40"/>
        <v>#DIV/0!</v>
      </c>
      <c r="G457" s="3" t="e">
        <f t="shared" si="39"/>
        <v>#VALUE!</v>
      </c>
      <c r="H457" s="3" t="e">
        <f t="shared" si="39"/>
        <v>#VALUE!</v>
      </c>
      <c r="J457" s="58" t="s">
        <v>69</v>
      </c>
      <c r="K457" s="62" t="s">
        <v>71</v>
      </c>
      <c r="L457" s="63"/>
      <c r="M457" s="64" t="str">
        <f>K451</f>
        <v/>
      </c>
      <c r="N457" s="60"/>
    </row>
    <row r="458" spans="1:14" x14ac:dyDescent="0.25">
      <c r="A458" s="28" t="str">
        <f>_xlfn.XLOOKUP(P!C458,'Banco de Dados'!$B$3:$B$274,'Banco de Dados'!$K$3:$K$274,"")</f>
        <v/>
      </c>
      <c r="B458" s="2">
        <v>0</v>
      </c>
      <c r="C458" s="2">
        <v>0</v>
      </c>
      <c r="D458" s="2">
        <v>0</v>
      </c>
      <c r="E458" s="2">
        <v>0</v>
      </c>
      <c r="F458" s="32" t="e">
        <f t="shared" si="40"/>
        <v>#DIV/0!</v>
      </c>
      <c r="G458" s="3" t="e">
        <f t="shared" si="39"/>
        <v>#VALUE!</v>
      </c>
      <c r="H458" s="3" t="e">
        <f t="shared" si="39"/>
        <v>#VALUE!</v>
      </c>
      <c r="J458" s="7"/>
    </row>
    <row r="459" spans="1:14" ht="15.75" x14ac:dyDescent="0.25">
      <c r="A459" s="28" t="str">
        <f>_xlfn.XLOOKUP(P!C459,'Banco de Dados'!$B$3:$B$274,'Banco de Dados'!$K$3:$K$274,"")</f>
        <v/>
      </c>
      <c r="B459" s="2">
        <v>0</v>
      </c>
      <c r="C459" s="2">
        <v>0</v>
      </c>
      <c r="D459" s="2">
        <v>0</v>
      </c>
      <c r="E459" s="2">
        <v>0</v>
      </c>
      <c r="F459" s="32" t="e">
        <f t="shared" si="40"/>
        <v>#DIV/0!</v>
      </c>
      <c r="G459" s="3" t="e">
        <f t="shared" si="39"/>
        <v>#VALUE!</v>
      </c>
      <c r="H459" s="3" t="e">
        <f t="shared" si="39"/>
        <v>#VALUE!</v>
      </c>
      <c r="J459" s="7"/>
      <c r="K459" s="165" t="s">
        <v>218</v>
      </c>
      <c r="L459" s="166"/>
      <c r="M459" s="167"/>
    </row>
    <row r="460" spans="1:14" x14ac:dyDescent="0.25">
      <c r="A460" s="28" t="str">
        <f>_xlfn.XLOOKUP(P!C460,'Banco de Dados'!$B$3:$B$274,'Banco de Dados'!$K$3:$K$274,"")</f>
        <v/>
      </c>
      <c r="B460" s="2">
        <v>0</v>
      </c>
      <c r="C460" s="2">
        <v>0</v>
      </c>
      <c r="D460" s="2">
        <v>0</v>
      </c>
      <c r="E460" s="2">
        <v>0</v>
      </c>
      <c r="F460" s="32" t="e">
        <f t="shared" si="40"/>
        <v>#DIV/0!</v>
      </c>
      <c r="G460" s="3" t="e">
        <f t="shared" si="39"/>
        <v>#VALUE!</v>
      </c>
      <c r="H460" s="3" t="e">
        <f t="shared" si="39"/>
        <v>#VALUE!</v>
      </c>
      <c r="J460" s="7"/>
      <c r="K460" s="104" t="s">
        <v>236</v>
      </c>
      <c r="L460" s="108" t="str">
        <f>K451</f>
        <v/>
      </c>
      <c r="M460" s="109" t="str">
        <f>M451</f>
        <v/>
      </c>
    </row>
    <row r="461" spans="1:14" x14ac:dyDescent="0.25">
      <c r="A461" s="28" t="str">
        <f>_xlfn.XLOOKUP(P!C461,'Banco de Dados'!$B$3:$B$274,'Banco de Dados'!$K$3:$K$274,"")</f>
        <v/>
      </c>
      <c r="B461" s="2">
        <v>0</v>
      </c>
      <c r="C461" s="2">
        <v>0</v>
      </c>
      <c r="D461" s="2">
        <v>0</v>
      </c>
      <c r="E461" s="2">
        <v>0</v>
      </c>
      <c r="F461" s="32" t="e">
        <f t="shared" si="40"/>
        <v>#DIV/0!</v>
      </c>
      <c r="G461" s="3" t="e">
        <f t="shared" si="39"/>
        <v>#VALUE!</v>
      </c>
      <c r="H461" s="3" t="e">
        <f t="shared" si="39"/>
        <v>#VALUE!</v>
      </c>
      <c r="J461" s="7"/>
      <c r="K461" s="104" t="s">
        <v>237</v>
      </c>
      <c r="L461" s="105">
        <f>$L$9</f>
        <v>367.5</v>
      </c>
      <c r="M461" s="106">
        <f>$L$10</f>
        <v>4.3</v>
      </c>
    </row>
    <row r="462" spans="1:14" x14ac:dyDescent="0.25">
      <c r="A462" s="28" t="str">
        <f>_xlfn.XLOOKUP(P!C462,'Banco de Dados'!$B$3:$B$274,'Banco de Dados'!$K$3:$K$274,"")</f>
        <v/>
      </c>
      <c r="B462" s="2">
        <v>0</v>
      </c>
      <c r="C462" s="2">
        <v>0</v>
      </c>
      <c r="D462" s="2">
        <v>0</v>
      </c>
      <c r="E462" s="2">
        <v>0</v>
      </c>
      <c r="F462" s="32" t="e">
        <f t="shared" si="40"/>
        <v>#DIV/0!</v>
      </c>
      <c r="G462" s="3" t="e">
        <f t="shared" si="39"/>
        <v>#VALUE!</v>
      </c>
      <c r="H462" s="3" t="e">
        <f t="shared" si="39"/>
        <v>#VALUE!</v>
      </c>
      <c r="J462" s="7"/>
      <c r="K462" s="104" t="s">
        <v>238</v>
      </c>
      <c r="L462" s="105">
        <f>$M$11</f>
        <v>17564</v>
      </c>
      <c r="M462" s="106">
        <f>$M$12</f>
        <v>189</v>
      </c>
    </row>
    <row r="463" spans="1:14" x14ac:dyDescent="0.25">
      <c r="A463" s="28" t="str">
        <f>_xlfn.XLOOKUP(P!C463,'Banco de Dados'!$B$3:$B$274,'Banco de Dados'!$K$3:$K$274,"")</f>
        <v/>
      </c>
      <c r="B463" s="2">
        <v>0</v>
      </c>
      <c r="C463" s="2">
        <v>0</v>
      </c>
      <c r="D463" s="2">
        <v>0</v>
      </c>
      <c r="E463" s="2">
        <v>0</v>
      </c>
      <c r="F463" s="32" t="e">
        <f t="shared" si="40"/>
        <v>#DIV/0!</v>
      </c>
      <c r="G463" s="3" t="e">
        <f t="shared" si="39"/>
        <v>#VALUE!</v>
      </c>
      <c r="H463" s="3" t="e">
        <f t="shared" si="39"/>
        <v>#VALUE!</v>
      </c>
      <c r="J463" s="7"/>
      <c r="K463" s="69" t="s">
        <v>217</v>
      </c>
      <c r="L463" s="110" t="e">
        <f>SQRT(((M460/L460)^2)+((M461/L461)^2)+((M462/L462)^2))</f>
        <v>#VALUE!</v>
      </c>
      <c r="M463" s="71" t="str">
        <f>M472</f>
        <v>mg/kg</v>
      </c>
    </row>
    <row r="464" spans="1:14" x14ac:dyDescent="0.25">
      <c r="A464" s="28" t="str">
        <f>_xlfn.XLOOKUP(P!C464,'Banco de Dados'!$B$3:$B$274,'Banco de Dados'!$K$3:$K$274,"")</f>
        <v/>
      </c>
      <c r="B464" s="2">
        <v>0</v>
      </c>
      <c r="C464" s="2">
        <v>0</v>
      </c>
      <c r="D464" s="2">
        <v>0</v>
      </c>
      <c r="E464" s="2">
        <v>0</v>
      </c>
      <c r="F464" s="32" t="e">
        <f t="shared" si="40"/>
        <v>#DIV/0!</v>
      </c>
      <c r="G464" s="3" t="e">
        <f t="shared" si="39"/>
        <v>#VALUE!</v>
      </c>
      <c r="H464" s="3" t="e">
        <f t="shared" si="39"/>
        <v>#VALUE!</v>
      </c>
      <c r="J464" s="7"/>
    </row>
    <row r="465" spans="1:13" x14ac:dyDescent="0.25">
      <c r="A465" s="28" t="str">
        <f>_xlfn.XLOOKUP(P!C465,'Banco de Dados'!$B$3:$B$274,'Banco de Dados'!$K$3:$K$274,"")</f>
        <v/>
      </c>
      <c r="B465" s="2">
        <v>0</v>
      </c>
      <c r="C465" s="2">
        <v>0</v>
      </c>
      <c r="D465" s="2">
        <v>0</v>
      </c>
      <c r="E465" s="2">
        <v>0</v>
      </c>
      <c r="F465" s="32" t="e">
        <f t="shared" si="40"/>
        <v>#DIV/0!</v>
      </c>
      <c r="G465" s="3" t="e">
        <f t="shared" si="39"/>
        <v>#VALUE!</v>
      </c>
      <c r="H465" s="3" t="e">
        <f t="shared" si="39"/>
        <v>#VALUE!</v>
      </c>
      <c r="J465" s="7"/>
    </row>
    <row r="466" spans="1:13" x14ac:dyDescent="0.25">
      <c r="A466" s="28" t="str">
        <f>_xlfn.XLOOKUP(P!C466,'Banco de Dados'!$B$3:$B$274,'Banco de Dados'!$K$3:$K$274,"")</f>
        <v/>
      </c>
      <c r="B466" s="2">
        <v>0</v>
      </c>
      <c r="C466" s="2">
        <v>0</v>
      </c>
      <c r="D466" s="2">
        <v>0</v>
      </c>
      <c r="E466" s="2">
        <v>0</v>
      </c>
      <c r="F466" s="32" t="e">
        <f t="shared" si="40"/>
        <v>#DIV/0!</v>
      </c>
      <c r="G466" s="3" t="e">
        <f t="shared" si="39"/>
        <v>#VALUE!</v>
      </c>
      <c r="H466" s="3" t="e">
        <f t="shared" si="39"/>
        <v>#VALUE!</v>
      </c>
      <c r="J466" s="7"/>
    </row>
    <row r="467" spans="1:13" x14ac:dyDescent="0.25">
      <c r="A467" s="28" t="str">
        <f>_xlfn.XLOOKUP(P!C467,'Banco de Dados'!$B$3:$B$274,'Banco de Dados'!$K$3:$K$274,"")</f>
        <v/>
      </c>
      <c r="B467" s="2">
        <v>0</v>
      </c>
      <c r="C467" s="2">
        <v>0</v>
      </c>
      <c r="D467" s="2">
        <v>0</v>
      </c>
      <c r="E467" s="2">
        <v>0</v>
      </c>
      <c r="F467" s="32" t="e">
        <f t="shared" si="40"/>
        <v>#DIV/0!</v>
      </c>
      <c r="G467" s="3" t="e">
        <f t="shared" si="39"/>
        <v>#VALUE!</v>
      </c>
      <c r="H467" s="3" t="e">
        <f t="shared" si="39"/>
        <v>#VALUE!</v>
      </c>
      <c r="J467" s="7"/>
    </row>
    <row r="468" spans="1:13" x14ac:dyDescent="0.25">
      <c r="A468" s="28" t="str">
        <f>_xlfn.XLOOKUP(P!C468,'Banco de Dados'!$B$3:$B$274,'Banco de Dados'!$K$3:$K$274,"")</f>
        <v/>
      </c>
      <c r="B468" s="2">
        <v>0</v>
      </c>
      <c r="C468" s="2">
        <v>0</v>
      </c>
      <c r="D468" s="2">
        <v>0</v>
      </c>
      <c r="E468" s="2">
        <v>0</v>
      </c>
      <c r="F468" s="32" t="e">
        <f t="shared" si="40"/>
        <v>#DIV/0!</v>
      </c>
      <c r="G468" s="3" t="e">
        <f t="shared" si="39"/>
        <v>#VALUE!</v>
      </c>
      <c r="H468" s="3" t="e">
        <f t="shared" si="39"/>
        <v>#VALUE!</v>
      </c>
      <c r="J468" s="7"/>
    </row>
    <row r="469" spans="1:13" x14ac:dyDescent="0.25">
      <c r="A469" s="28" t="str">
        <f>_xlfn.XLOOKUP(P!C469,'Banco de Dados'!$B$3:$B$274,'Banco de Dados'!$K$3:$K$274,"")</f>
        <v/>
      </c>
      <c r="B469" s="2">
        <v>0</v>
      </c>
      <c r="C469" s="2">
        <v>0</v>
      </c>
      <c r="D469" s="2">
        <v>0</v>
      </c>
      <c r="E469" s="2">
        <v>0</v>
      </c>
      <c r="F469" s="32" t="e">
        <f t="shared" si="40"/>
        <v>#DIV/0!</v>
      </c>
      <c r="G469" s="3" t="e">
        <f t="shared" si="39"/>
        <v>#VALUE!</v>
      </c>
      <c r="H469" s="3" t="e">
        <f t="shared" si="39"/>
        <v>#VALUE!</v>
      </c>
      <c r="J469" s="7"/>
    </row>
    <row r="470" spans="1:13" x14ac:dyDescent="0.25">
      <c r="A470" s="28" t="str">
        <f>_xlfn.XLOOKUP(P!C470,'Banco de Dados'!$B$3:$B$274,'Banco de Dados'!$K$3:$K$274,"")</f>
        <v/>
      </c>
      <c r="B470" s="2">
        <v>0</v>
      </c>
      <c r="C470" s="2">
        <v>0</v>
      </c>
      <c r="D470" s="2">
        <v>0</v>
      </c>
      <c r="E470" s="17">
        <v>0</v>
      </c>
      <c r="F470" s="32" t="e">
        <f t="shared" si="40"/>
        <v>#DIV/0!</v>
      </c>
      <c r="G470" s="3" t="e">
        <f t="shared" si="39"/>
        <v>#VALUE!</v>
      </c>
      <c r="H470" s="3" t="e">
        <f t="shared" si="39"/>
        <v>#VALUE!</v>
      </c>
      <c r="J470" s="7"/>
    </row>
    <row r="471" spans="1:13" ht="15.75" x14ac:dyDescent="0.25">
      <c r="A471" s="28" t="str">
        <f>_xlfn.XLOOKUP(P!C471,'Banco de Dados'!$B$3:$B$274,'Banco de Dados'!$K$3:$K$274,"")</f>
        <v/>
      </c>
      <c r="B471" s="2">
        <v>0</v>
      </c>
      <c r="C471" s="2">
        <v>0</v>
      </c>
      <c r="D471" s="2">
        <v>0</v>
      </c>
      <c r="E471" s="2">
        <v>0</v>
      </c>
      <c r="F471" s="32" t="e">
        <f t="shared" si="40"/>
        <v>#DIV/0!</v>
      </c>
      <c r="G471" s="3" t="e">
        <f t="shared" si="39"/>
        <v>#VALUE!</v>
      </c>
      <c r="H471" s="3" t="e">
        <f t="shared" si="39"/>
        <v>#VALUE!</v>
      </c>
      <c r="J471" s="7"/>
      <c r="K471" s="101" t="s">
        <v>216</v>
      </c>
      <c r="L471" s="102">
        <f>K449</f>
        <v>0</v>
      </c>
      <c r="M471" s="103" t="str">
        <f>M449</f>
        <v>Ferro</v>
      </c>
    </row>
    <row r="472" spans="1:13" x14ac:dyDescent="0.25">
      <c r="A472" s="28" t="str">
        <f>_xlfn.XLOOKUP(P!C472,'Banco de Dados'!$B$3:$B$274,'Banco de Dados'!$K$3:$K$274,"")</f>
        <v/>
      </c>
      <c r="B472" s="2">
        <v>0</v>
      </c>
      <c r="C472" s="2">
        <v>0</v>
      </c>
      <c r="D472" s="2">
        <v>0</v>
      </c>
      <c r="E472" s="2">
        <v>0</v>
      </c>
      <c r="F472" s="32" t="e">
        <f t="shared" si="40"/>
        <v>#DIV/0!</v>
      </c>
      <c r="G472" s="3" t="e">
        <f t="shared" si="39"/>
        <v>#VALUE!</v>
      </c>
      <c r="H472" s="3" t="e">
        <f t="shared" si="39"/>
        <v>#VALUE!</v>
      </c>
      <c r="J472" s="7"/>
      <c r="K472" s="68" t="s">
        <v>68</v>
      </c>
      <c r="L472" s="29" t="e">
        <f>(K455*M457)/M455</f>
        <v>#VALUE!</v>
      </c>
      <c r="M472" s="66" t="str">
        <f>$M$9</f>
        <v>mg/kg</v>
      </c>
    </row>
    <row r="473" spans="1:13" x14ac:dyDescent="0.25">
      <c r="A473" s="28" t="str">
        <f>_xlfn.XLOOKUP(P!C473,'Banco de Dados'!$B$3:$B$274,'Banco de Dados'!$K$3:$K$274,"")</f>
        <v/>
      </c>
      <c r="B473" s="2">
        <v>0</v>
      </c>
      <c r="C473" s="2">
        <v>0</v>
      </c>
      <c r="D473" s="2">
        <v>0</v>
      </c>
      <c r="E473" s="2">
        <v>0</v>
      </c>
      <c r="F473" s="32" t="e">
        <f t="shared" si="40"/>
        <v>#DIV/0!</v>
      </c>
      <c r="G473" s="3" t="e">
        <f t="shared" si="39"/>
        <v>#VALUE!</v>
      </c>
      <c r="H473" s="3" t="e">
        <f t="shared" si="39"/>
        <v>#VALUE!</v>
      </c>
      <c r="J473" s="7"/>
      <c r="K473" s="111" t="s">
        <v>246</v>
      </c>
      <c r="L473" s="126" t="e">
        <f>SQRT(((M460/L460)^2)+((M461/L461)^2)+((M462/L462)^2))</f>
        <v>#VALUE!</v>
      </c>
      <c r="M473" s="66"/>
    </row>
    <row r="474" spans="1:13" x14ac:dyDescent="0.25">
      <c r="A474" s="28" t="str">
        <f>_xlfn.XLOOKUP(P!C474,'Banco de Dados'!$B$3:$B$274,'Banco de Dados'!$K$3:$K$274,"")</f>
        <v/>
      </c>
      <c r="B474" s="2">
        <v>0</v>
      </c>
      <c r="C474" s="2">
        <v>0</v>
      </c>
      <c r="D474" s="2">
        <v>0</v>
      </c>
      <c r="E474" s="2">
        <v>0</v>
      </c>
      <c r="F474" s="32" t="e">
        <f t="shared" si="40"/>
        <v>#DIV/0!</v>
      </c>
      <c r="G474" s="3" t="e">
        <f t="shared" si="39"/>
        <v>#VALUE!</v>
      </c>
      <c r="H474" s="3" t="e">
        <f t="shared" si="39"/>
        <v>#VALUE!</v>
      </c>
      <c r="J474" s="7"/>
      <c r="K474" s="69" t="s">
        <v>247</v>
      </c>
      <c r="L474" s="127" t="e">
        <f>L473*L472</f>
        <v>#VALUE!</v>
      </c>
      <c r="M474" s="71" t="str">
        <f>$M$9</f>
        <v>mg/kg</v>
      </c>
    </row>
    <row r="475" spans="1:13" x14ac:dyDescent="0.25">
      <c r="A475" s="28" t="str">
        <f>_xlfn.XLOOKUP(P!C475,'Banco de Dados'!$B$3:$B$274,'Banco de Dados'!$K$3:$K$274,"")</f>
        <v/>
      </c>
      <c r="B475" s="2">
        <v>0</v>
      </c>
      <c r="C475" s="2">
        <v>0</v>
      </c>
      <c r="D475" s="2">
        <v>0</v>
      </c>
      <c r="E475" s="2">
        <v>0</v>
      </c>
      <c r="F475" s="32" t="e">
        <f t="shared" si="40"/>
        <v>#DIV/0!</v>
      </c>
      <c r="G475" s="3" t="e">
        <f t="shared" si="39"/>
        <v>#VALUE!</v>
      </c>
      <c r="H475" s="3" t="e">
        <f t="shared" si="39"/>
        <v>#VALUE!</v>
      </c>
      <c r="J475" s="7"/>
      <c r="K475" s="123"/>
      <c r="L475" s="124"/>
    </row>
    <row r="476" spans="1:13" x14ac:dyDescent="0.25">
      <c r="A476" s="28" t="str">
        <f>_xlfn.XLOOKUP(P!C476,'Banco de Dados'!$B$3:$B$274,'Banco de Dados'!$K$3:$K$274,"")</f>
        <v/>
      </c>
      <c r="B476" s="2">
        <v>0</v>
      </c>
      <c r="C476" s="2">
        <v>0</v>
      </c>
      <c r="D476" s="2">
        <v>0</v>
      </c>
      <c r="E476" s="2">
        <v>0</v>
      </c>
      <c r="F476" s="32" t="e">
        <f t="shared" si="40"/>
        <v>#DIV/0!</v>
      </c>
      <c r="G476" s="3" t="e">
        <f t="shared" si="39"/>
        <v>#VALUE!</v>
      </c>
      <c r="H476" s="3" t="e">
        <f t="shared" si="39"/>
        <v>#VALUE!</v>
      </c>
      <c r="J476" s="7"/>
    </row>
    <row r="477" spans="1:13" x14ac:dyDescent="0.25">
      <c r="A477" s="28" t="str">
        <f>_xlfn.XLOOKUP(P!C477,'Banco de Dados'!$B$3:$B$274,'Banco de Dados'!$K$3:$K$274,"")</f>
        <v/>
      </c>
      <c r="B477" s="2">
        <v>0</v>
      </c>
      <c r="C477" s="2">
        <v>0</v>
      </c>
      <c r="D477" s="2">
        <v>0</v>
      </c>
      <c r="E477" s="2">
        <v>0</v>
      </c>
      <c r="F477" s="32" t="e">
        <f t="shared" si="40"/>
        <v>#DIV/0!</v>
      </c>
      <c r="G477" s="3" t="e">
        <f t="shared" si="39"/>
        <v>#VALUE!</v>
      </c>
      <c r="H477" s="3" t="e">
        <f t="shared" si="39"/>
        <v>#VALUE!</v>
      </c>
      <c r="J477" s="7"/>
    </row>
    <row r="478" spans="1:13" x14ac:dyDescent="0.25">
      <c r="A478" s="28" t="str">
        <f>_xlfn.XLOOKUP(P!C478,'Banco de Dados'!$B$3:$B$274,'Banco de Dados'!$K$3:$K$274,"")</f>
        <v/>
      </c>
      <c r="B478" s="2">
        <v>0</v>
      </c>
      <c r="C478" s="2">
        <v>0</v>
      </c>
      <c r="D478" s="2">
        <v>0</v>
      </c>
      <c r="E478" s="2">
        <v>0</v>
      </c>
      <c r="F478" s="32" t="e">
        <f t="shared" si="40"/>
        <v>#DIV/0!</v>
      </c>
      <c r="G478" s="3" t="e">
        <f t="shared" ref="G478:H480" si="41">D478*$E$448</f>
        <v>#VALUE!</v>
      </c>
      <c r="H478" s="3" t="e">
        <f t="shared" si="41"/>
        <v>#VALUE!</v>
      </c>
      <c r="J478" s="7"/>
    </row>
    <row r="479" spans="1:13" x14ac:dyDescent="0.25">
      <c r="A479" s="28" t="str">
        <f>_xlfn.XLOOKUP(P!C479,'Banco de Dados'!$B$3:$B$274,'Banco de Dados'!$K$3:$K$274,"")</f>
        <v/>
      </c>
      <c r="B479" s="2">
        <v>0</v>
      </c>
      <c r="C479" s="2">
        <v>0</v>
      </c>
      <c r="D479" s="2">
        <v>0</v>
      </c>
      <c r="E479" s="2">
        <v>0</v>
      </c>
      <c r="F479" s="32" t="e">
        <f t="shared" si="40"/>
        <v>#DIV/0!</v>
      </c>
      <c r="G479" s="3" t="e">
        <f t="shared" si="41"/>
        <v>#VALUE!</v>
      </c>
      <c r="H479" s="3" t="e">
        <f t="shared" si="41"/>
        <v>#VALUE!</v>
      </c>
      <c r="J479" s="7"/>
    </row>
    <row r="480" spans="1:13" x14ac:dyDescent="0.25">
      <c r="A480" s="28" t="str">
        <f>_xlfn.XLOOKUP(P!C480,'Banco de Dados'!$B$3:$B$274,'Banco de Dados'!$K$3:$K$274,"")</f>
        <v/>
      </c>
      <c r="B480" s="2">
        <v>0</v>
      </c>
      <c r="C480" s="2">
        <v>0</v>
      </c>
      <c r="D480" s="2">
        <v>0</v>
      </c>
      <c r="E480" s="2">
        <v>0</v>
      </c>
      <c r="F480" s="32" t="e">
        <f t="shared" si="40"/>
        <v>#DIV/0!</v>
      </c>
      <c r="G480" s="3" t="e">
        <f t="shared" si="41"/>
        <v>#VALUE!</v>
      </c>
      <c r="H480" s="3" t="e">
        <f t="shared" si="41"/>
        <v>#VALUE!</v>
      </c>
      <c r="J480" s="7"/>
    </row>
    <row r="481" spans="1:14" x14ac:dyDescent="0.25">
      <c r="A481" s="21"/>
      <c r="B481" s="21"/>
      <c r="C481" s="21"/>
      <c r="D481" s="21"/>
      <c r="E481" s="21"/>
      <c r="F481" s="77"/>
      <c r="G481" s="21"/>
      <c r="H481" s="21"/>
      <c r="J481" s="21"/>
      <c r="K481" s="21"/>
      <c r="L481" s="21"/>
      <c r="M481" s="21"/>
      <c r="N481" s="21"/>
    </row>
    <row r="482" spans="1:14" ht="15.75" x14ac:dyDescent="0.25">
      <c r="A482" s="36">
        <f>'Nome das Amostras'!A18</f>
        <v>0</v>
      </c>
      <c r="B482" s="164" t="e">
        <f>VLOOKUP(A482,'Nome das Amostras'!$A$3:$D$28,2,FALSE)</f>
        <v>#N/A</v>
      </c>
      <c r="C482" s="164"/>
      <c r="D482" s="51" t="s">
        <v>65</v>
      </c>
      <c r="E482" s="52" t="e">
        <f>'Banco de Dados'!$O$13/'Banco de Dados'!DI13</f>
        <v>#VALUE!</v>
      </c>
      <c r="F482" s="74"/>
      <c r="G482" s="3"/>
      <c r="H482" s="3"/>
      <c r="J482" s="7"/>
    </row>
    <row r="483" spans="1:14" ht="15.75" x14ac:dyDescent="0.25">
      <c r="A483" s="107" t="s">
        <v>1</v>
      </c>
      <c r="B483" s="107" t="s">
        <v>0</v>
      </c>
      <c r="C483" s="107" t="s">
        <v>212</v>
      </c>
      <c r="D483" s="107" t="s">
        <v>209</v>
      </c>
      <c r="E483" s="107" t="s">
        <v>213</v>
      </c>
      <c r="F483" s="76" t="s">
        <v>219</v>
      </c>
      <c r="G483" s="54" t="s">
        <v>140</v>
      </c>
      <c r="H483" s="54" t="s">
        <v>66</v>
      </c>
      <c r="J483" s="7"/>
      <c r="K483" s="72">
        <f>A482</f>
        <v>0</v>
      </c>
      <c r="L483" s="55" t="s">
        <v>215</v>
      </c>
      <c r="M483" s="41" t="str">
        <f>$A$1</f>
        <v>Ferro</v>
      </c>
      <c r="N483" s="3"/>
    </row>
    <row r="484" spans="1:14" x14ac:dyDescent="0.25">
      <c r="A484" s="28" t="str">
        <f>_xlfn.XLOOKUP(P!C484,'Banco de Dados'!$B$3:$B$274,'Banco de Dados'!$K$3:$K$274,"")</f>
        <v/>
      </c>
      <c r="B484" s="2" cm="1">
        <f t="array" ref="B484:E514">Dados!DE5:DH35</f>
        <v>0</v>
      </c>
      <c r="C484" s="2">
        <v>0</v>
      </c>
      <c r="D484" s="2">
        <v>0</v>
      </c>
      <c r="E484" s="2">
        <v>0</v>
      </c>
      <c r="F484" s="32" t="e">
        <f>(E484*100)/D484</f>
        <v>#DIV/0!</v>
      </c>
      <c r="G484" s="3" t="e">
        <f t="shared" ref="G484:H511" si="42">D484*$E$482</f>
        <v>#VALUE!</v>
      </c>
      <c r="H484" s="3" t="e">
        <f t="shared" si="42"/>
        <v>#VALUE!</v>
      </c>
      <c r="J484" s="7"/>
      <c r="K484" s="5" t="s">
        <v>210</v>
      </c>
      <c r="L484" s="5"/>
      <c r="M484" s="5" t="s">
        <v>211</v>
      </c>
    </row>
    <row r="485" spans="1:14" x14ac:dyDescent="0.25">
      <c r="A485" s="28" t="str">
        <f>_xlfn.XLOOKUP(P!C485,'Banco de Dados'!$B$3:$B$274,'Banco de Dados'!$K$3:$K$274,"")</f>
        <v/>
      </c>
      <c r="B485" s="2">
        <v>0</v>
      </c>
      <c r="C485" s="2">
        <v>0</v>
      </c>
      <c r="D485" s="2">
        <v>0</v>
      </c>
      <c r="E485" s="2">
        <v>0</v>
      </c>
      <c r="F485" s="32" t="e">
        <f t="shared" ref="F485:F514" si="43">(E485*100)/D485</f>
        <v>#DIV/0!</v>
      </c>
      <c r="G485" s="3" t="e">
        <f t="shared" si="42"/>
        <v>#VALUE!</v>
      </c>
      <c r="H485" s="3" t="e">
        <f t="shared" si="42"/>
        <v>#VALUE!</v>
      </c>
      <c r="J485" s="7"/>
      <c r="K485" s="6" t="str">
        <f>_xlfn.XLOOKUP($B$4,A484:A511,G484:G511,"")</f>
        <v/>
      </c>
      <c r="L485" s="6"/>
      <c r="M485" s="6" t="str">
        <f>_xlfn.XLOOKUP($B$4,A484:A511,H484:H511,"")</f>
        <v/>
      </c>
    </row>
    <row r="486" spans="1:14" x14ac:dyDescent="0.25">
      <c r="A486" s="28" t="str">
        <f>_xlfn.XLOOKUP(P!C486,'Banco de Dados'!$B$3:$B$274,'Banco de Dados'!$K$3:$K$274,"")</f>
        <v/>
      </c>
      <c r="B486" s="2">
        <v>0</v>
      </c>
      <c r="C486" s="2">
        <v>0</v>
      </c>
      <c r="D486" s="2">
        <v>0</v>
      </c>
      <c r="E486" s="2">
        <v>0</v>
      </c>
      <c r="F486" s="32" t="e">
        <f t="shared" si="43"/>
        <v>#DIV/0!</v>
      </c>
      <c r="G486" s="3" t="e">
        <f t="shared" si="42"/>
        <v>#VALUE!</v>
      </c>
      <c r="H486" s="3" t="e">
        <f t="shared" si="42"/>
        <v>#VALUE!</v>
      </c>
      <c r="J486" s="7"/>
    </row>
    <row r="487" spans="1:14" ht="15.75" x14ac:dyDescent="0.25">
      <c r="A487" s="28" t="str">
        <f>_xlfn.XLOOKUP(P!C487,'Banco de Dados'!$B$3:$B$274,'Banco de Dados'!$K$3:$K$274,"")</f>
        <v/>
      </c>
      <c r="B487" s="2">
        <v>0</v>
      </c>
      <c r="C487" s="2">
        <v>0</v>
      </c>
      <c r="D487" s="2">
        <v>0</v>
      </c>
      <c r="E487" s="2">
        <v>0</v>
      </c>
      <c r="F487" s="32" t="e">
        <f t="shared" si="43"/>
        <v>#DIV/0!</v>
      </c>
      <c r="G487" s="3" t="e">
        <f t="shared" si="42"/>
        <v>#VALUE!</v>
      </c>
      <c r="H487" s="3" t="e">
        <f t="shared" si="42"/>
        <v>#VALUE!</v>
      </c>
      <c r="K487" s="165" t="s">
        <v>67</v>
      </c>
      <c r="L487" s="166"/>
      <c r="M487" s="167"/>
      <c r="N487"/>
    </row>
    <row r="488" spans="1:14" x14ac:dyDescent="0.25">
      <c r="A488" s="28" t="str">
        <f>_xlfn.XLOOKUP(P!C488,'Banco de Dados'!$B$3:$B$274,'Banco de Dados'!$K$3:$K$274,"")</f>
        <v/>
      </c>
      <c r="B488" s="2">
        <v>0</v>
      </c>
      <c r="C488" s="2">
        <v>0</v>
      </c>
      <c r="D488" s="2">
        <v>0</v>
      </c>
      <c r="E488" s="2">
        <v>0</v>
      </c>
      <c r="F488" s="32" t="e">
        <f t="shared" si="43"/>
        <v>#DIV/0!</v>
      </c>
      <c r="G488" s="3" t="e">
        <f t="shared" si="42"/>
        <v>#VALUE!</v>
      </c>
      <c r="H488" s="3" t="e">
        <f t="shared" si="42"/>
        <v>#VALUE!</v>
      </c>
      <c r="J488" s="7"/>
      <c r="K488" s="104" t="s">
        <v>240</v>
      </c>
      <c r="L488" s="39"/>
      <c r="M488" s="106" t="s">
        <v>209</v>
      </c>
    </row>
    <row r="489" spans="1:14" x14ac:dyDescent="0.25">
      <c r="A489" s="28" t="str">
        <f>_xlfn.XLOOKUP(P!C489,'Banco de Dados'!$B$3:$B$274,'Banco de Dados'!$K$3:$K$274,"")</f>
        <v/>
      </c>
      <c r="B489" s="2">
        <v>0</v>
      </c>
      <c r="C489" s="2">
        <v>0</v>
      </c>
      <c r="D489" s="2">
        <v>0</v>
      </c>
      <c r="E489" s="2">
        <v>0</v>
      </c>
      <c r="F489" s="32" t="e">
        <f t="shared" si="43"/>
        <v>#DIV/0!</v>
      </c>
      <c r="G489" s="3" t="e">
        <f t="shared" si="42"/>
        <v>#VALUE!</v>
      </c>
      <c r="H489" s="3" t="e">
        <f t="shared" si="42"/>
        <v>#VALUE!</v>
      </c>
      <c r="J489" s="58" t="s">
        <v>38</v>
      </c>
      <c r="K489" s="59">
        <f>$L$9</f>
        <v>367.5</v>
      </c>
      <c r="L489" s="60"/>
      <c r="M489" s="61">
        <f>$M$11</f>
        <v>17564</v>
      </c>
      <c r="N489" s="60"/>
    </row>
    <row r="490" spans="1:14" x14ac:dyDescent="0.25">
      <c r="A490" s="28" t="str">
        <f>_xlfn.XLOOKUP(P!C490,'Banco de Dados'!$B$3:$B$274,'Banco de Dados'!$K$3:$K$274,"")</f>
        <v/>
      </c>
      <c r="B490" s="2">
        <v>0</v>
      </c>
      <c r="C490" s="2">
        <v>0</v>
      </c>
      <c r="D490" s="2">
        <v>0</v>
      </c>
      <c r="E490" s="2">
        <v>0</v>
      </c>
      <c r="F490" s="32" t="e">
        <f t="shared" si="43"/>
        <v>#DIV/0!</v>
      </c>
      <c r="G490" s="3" t="e">
        <f t="shared" si="42"/>
        <v>#VALUE!</v>
      </c>
      <c r="H490" s="3" t="e">
        <f t="shared" si="42"/>
        <v>#VALUE!</v>
      </c>
      <c r="J490" s="2"/>
      <c r="K490" s="18"/>
      <c r="L490" s="2" t="s">
        <v>70</v>
      </c>
      <c r="M490" s="19"/>
    </row>
    <row r="491" spans="1:14" x14ac:dyDescent="0.25">
      <c r="A491" s="28" t="str">
        <f>_xlfn.XLOOKUP(P!C491,'Banco de Dados'!$B$3:$B$274,'Banco de Dados'!$K$3:$K$274,"")</f>
        <v/>
      </c>
      <c r="B491" s="2">
        <v>0</v>
      </c>
      <c r="C491" s="2">
        <v>0</v>
      </c>
      <c r="D491" s="2">
        <v>0</v>
      </c>
      <c r="E491" s="2">
        <v>0</v>
      </c>
      <c r="F491" s="32" t="e">
        <f t="shared" si="43"/>
        <v>#DIV/0!</v>
      </c>
      <c r="G491" s="3" t="e">
        <f t="shared" si="42"/>
        <v>#VALUE!</v>
      </c>
      <c r="H491" s="3" t="e">
        <f t="shared" si="42"/>
        <v>#VALUE!</v>
      </c>
      <c r="J491" s="58" t="s">
        <v>69</v>
      </c>
      <c r="K491" s="62" t="s">
        <v>71</v>
      </c>
      <c r="L491" s="63"/>
      <c r="M491" s="64" t="str">
        <f>K485</f>
        <v/>
      </c>
      <c r="N491" s="60"/>
    </row>
    <row r="492" spans="1:14" x14ac:dyDescent="0.25">
      <c r="A492" s="28" t="str">
        <f>_xlfn.XLOOKUP(P!C492,'Banco de Dados'!$B$3:$B$274,'Banco de Dados'!$K$3:$K$274,"")</f>
        <v/>
      </c>
      <c r="B492" s="2">
        <v>0</v>
      </c>
      <c r="C492" s="2">
        <v>0</v>
      </c>
      <c r="D492" s="2">
        <v>0</v>
      </c>
      <c r="E492" s="2">
        <v>0</v>
      </c>
      <c r="F492" s="32" t="e">
        <f t="shared" si="43"/>
        <v>#DIV/0!</v>
      </c>
      <c r="G492" s="3" t="e">
        <f t="shared" si="42"/>
        <v>#VALUE!</v>
      </c>
      <c r="H492" s="3" t="e">
        <f t="shared" si="42"/>
        <v>#VALUE!</v>
      </c>
      <c r="J492" s="7"/>
    </row>
    <row r="493" spans="1:14" ht="15.75" x14ac:dyDescent="0.25">
      <c r="A493" s="28" t="str">
        <f>_xlfn.XLOOKUP(P!C493,'Banco de Dados'!$B$3:$B$274,'Banco de Dados'!$K$3:$K$274,"")</f>
        <v/>
      </c>
      <c r="B493" s="2">
        <v>0</v>
      </c>
      <c r="C493" s="2">
        <v>0</v>
      </c>
      <c r="D493" s="2">
        <v>0</v>
      </c>
      <c r="E493" s="2">
        <v>0</v>
      </c>
      <c r="F493" s="32" t="e">
        <f t="shared" si="43"/>
        <v>#DIV/0!</v>
      </c>
      <c r="G493" s="3" t="e">
        <f t="shared" si="42"/>
        <v>#VALUE!</v>
      </c>
      <c r="H493" s="3" t="e">
        <f t="shared" si="42"/>
        <v>#VALUE!</v>
      </c>
      <c r="J493" s="7"/>
      <c r="K493" s="165" t="s">
        <v>218</v>
      </c>
      <c r="L493" s="166"/>
      <c r="M493" s="167"/>
    </row>
    <row r="494" spans="1:14" x14ac:dyDescent="0.25">
      <c r="A494" s="28" t="str">
        <f>_xlfn.XLOOKUP(P!C494,'Banco de Dados'!$B$3:$B$274,'Banco de Dados'!$K$3:$K$274,"")</f>
        <v/>
      </c>
      <c r="B494" s="2">
        <v>0</v>
      </c>
      <c r="C494" s="2">
        <v>0</v>
      </c>
      <c r="D494" s="2">
        <v>0</v>
      </c>
      <c r="E494" s="2">
        <v>0</v>
      </c>
      <c r="F494" s="32" t="e">
        <f t="shared" si="43"/>
        <v>#DIV/0!</v>
      </c>
      <c r="G494" s="3" t="e">
        <f t="shared" si="42"/>
        <v>#VALUE!</v>
      </c>
      <c r="H494" s="3" t="e">
        <f t="shared" si="42"/>
        <v>#VALUE!</v>
      </c>
      <c r="J494" s="7"/>
      <c r="K494" s="104" t="s">
        <v>236</v>
      </c>
      <c r="L494" s="108" t="str">
        <f>K485</f>
        <v/>
      </c>
      <c r="M494" s="109" t="str">
        <f>M485</f>
        <v/>
      </c>
    </row>
    <row r="495" spans="1:14" x14ac:dyDescent="0.25">
      <c r="A495" s="28" t="str">
        <f>_xlfn.XLOOKUP(P!C495,'Banco de Dados'!$B$3:$B$274,'Banco de Dados'!$K$3:$K$274,"")</f>
        <v/>
      </c>
      <c r="B495" s="2">
        <v>0</v>
      </c>
      <c r="C495" s="2">
        <v>0</v>
      </c>
      <c r="D495" s="2">
        <v>0</v>
      </c>
      <c r="E495" s="2">
        <v>0</v>
      </c>
      <c r="F495" s="32" t="e">
        <f t="shared" si="43"/>
        <v>#DIV/0!</v>
      </c>
      <c r="G495" s="3" t="e">
        <f t="shared" si="42"/>
        <v>#VALUE!</v>
      </c>
      <c r="H495" s="3" t="e">
        <f t="shared" si="42"/>
        <v>#VALUE!</v>
      </c>
      <c r="J495" s="7"/>
      <c r="K495" s="104" t="s">
        <v>237</v>
      </c>
      <c r="L495" s="105">
        <f>$L$9</f>
        <v>367.5</v>
      </c>
      <c r="M495" s="106">
        <f>$L$10</f>
        <v>4.3</v>
      </c>
    </row>
    <row r="496" spans="1:14" x14ac:dyDescent="0.25">
      <c r="A496" s="28" t="str">
        <f>_xlfn.XLOOKUP(P!C496,'Banco de Dados'!$B$3:$B$274,'Banco de Dados'!$K$3:$K$274,"")</f>
        <v/>
      </c>
      <c r="B496" s="2">
        <v>0</v>
      </c>
      <c r="C496" s="2">
        <v>0</v>
      </c>
      <c r="D496" s="2">
        <v>0</v>
      </c>
      <c r="E496" s="2">
        <v>0</v>
      </c>
      <c r="F496" s="32" t="e">
        <f t="shared" si="43"/>
        <v>#DIV/0!</v>
      </c>
      <c r="G496" s="3" t="e">
        <f t="shared" si="42"/>
        <v>#VALUE!</v>
      </c>
      <c r="H496" s="3" t="e">
        <f t="shared" si="42"/>
        <v>#VALUE!</v>
      </c>
      <c r="J496" s="7"/>
      <c r="K496" s="104" t="s">
        <v>238</v>
      </c>
      <c r="L496" s="105">
        <f>$M$11</f>
        <v>17564</v>
      </c>
      <c r="M496" s="106">
        <f>$M$12</f>
        <v>189</v>
      </c>
    </row>
    <row r="497" spans="1:13" x14ac:dyDescent="0.25">
      <c r="A497" s="28" t="str">
        <f>_xlfn.XLOOKUP(P!C497,'Banco de Dados'!$B$3:$B$274,'Banco de Dados'!$K$3:$K$274,"")</f>
        <v/>
      </c>
      <c r="B497" s="2">
        <v>0</v>
      </c>
      <c r="C497" s="2">
        <v>0</v>
      </c>
      <c r="D497" s="2">
        <v>0</v>
      </c>
      <c r="E497" s="2">
        <v>0</v>
      </c>
      <c r="F497" s="32" t="e">
        <f t="shared" si="43"/>
        <v>#DIV/0!</v>
      </c>
      <c r="G497" s="3" t="e">
        <f t="shared" si="42"/>
        <v>#VALUE!</v>
      </c>
      <c r="H497" s="3" t="e">
        <f t="shared" si="42"/>
        <v>#VALUE!</v>
      </c>
      <c r="J497" s="7"/>
      <c r="K497" s="69" t="s">
        <v>217</v>
      </c>
      <c r="L497" s="110" t="e">
        <f>SQRT(((M494/L494)^2)+((M495/L495)^2)+((M496/L496)^2))</f>
        <v>#VALUE!</v>
      </c>
      <c r="M497" s="71" t="str">
        <f>M506</f>
        <v>mg/kg</v>
      </c>
    </row>
    <row r="498" spans="1:13" x14ac:dyDescent="0.25">
      <c r="A498" s="28" t="str">
        <f>_xlfn.XLOOKUP(P!C498,'Banco de Dados'!$B$3:$B$274,'Banco de Dados'!$K$3:$K$274,"")</f>
        <v/>
      </c>
      <c r="B498" s="2">
        <v>0</v>
      </c>
      <c r="C498" s="2">
        <v>0</v>
      </c>
      <c r="D498" s="2">
        <v>0</v>
      </c>
      <c r="E498" s="2">
        <v>0</v>
      </c>
      <c r="F498" s="32" t="e">
        <f t="shared" si="43"/>
        <v>#DIV/0!</v>
      </c>
      <c r="G498" s="3" t="e">
        <f t="shared" si="42"/>
        <v>#VALUE!</v>
      </c>
      <c r="H498" s="3" t="e">
        <f t="shared" si="42"/>
        <v>#VALUE!</v>
      </c>
      <c r="J498" s="7"/>
    </row>
    <row r="499" spans="1:13" x14ac:dyDescent="0.25">
      <c r="A499" s="28" t="str">
        <f>_xlfn.XLOOKUP(P!C499,'Banco de Dados'!$B$3:$B$274,'Banco de Dados'!$K$3:$K$274,"")</f>
        <v/>
      </c>
      <c r="B499" s="2">
        <v>0</v>
      </c>
      <c r="C499" s="2">
        <v>0</v>
      </c>
      <c r="D499" s="2">
        <v>0</v>
      </c>
      <c r="E499" s="2">
        <v>0</v>
      </c>
      <c r="F499" s="32" t="e">
        <f t="shared" si="43"/>
        <v>#DIV/0!</v>
      </c>
      <c r="G499" s="3" t="e">
        <f t="shared" si="42"/>
        <v>#VALUE!</v>
      </c>
      <c r="H499" s="3" t="e">
        <f t="shared" si="42"/>
        <v>#VALUE!</v>
      </c>
      <c r="J499" s="7"/>
    </row>
    <row r="500" spans="1:13" x14ac:dyDescent="0.25">
      <c r="A500" s="28" t="str">
        <f>_xlfn.XLOOKUP(P!C500,'Banco de Dados'!$B$3:$B$274,'Banco de Dados'!$K$3:$K$274,"")</f>
        <v/>
      </c>
      <c r="B500" s="2">
        <v>0</v>
      </c>
      <c r="C500" s="2">
        <v>0</v>
      </c>
      <c r="D500" s="2">
        <v>0</v>
      </c>
      <c r="E500" s="2">
        <v>0</v>
      </c>
      <c r="F500" s="32" t="e">
        <f t="shared" si="43"/>
        <v>#DIV/0!</v>
      </c>
      <c r="G500" s="3" t="e">
        <f t="shared" si="42"/>
        <v>#VALUE!</v>
      </c>
      <c r="H500" s="3" t="e">
        <f t="shared" si="42"/>
        <v>#VALUE!</v>
      </c>
      <c r="J500" s="7"/>
    </row>
    <row r="501" spans="1:13" x14ac:dyDescent="0.25">
      <c r="A501" s="28" t="str">
        <f>_xlfn.XLOOKUP(P!C501,'Banco de Dados'!$B$3:$B$274,'Banco de Dados'!$K$3:$K$274,"")</f>
        <v/>
      </c>
      <c r="B501" s="2">
        <v>0</v>
      </c>
      <c r="C501" s="2">
        <v>0</v>
      </c>
      <c r="D501" s="2">
        <v>0</v>
      </c>
      <c r="E501" s="2">
        <v>0</v>
      </c>
      <c r="F501" s="32" t="e">
        <f t="shared" si="43"/>
        <v>#DIV/0!</v>
      </c>
      <c r="G501" s="3" t="e">
        <f t="shared" si="42"/>
        <v>#VALUE!</v>
      </c>
      <c r="H501" s="3" t="e">
        <f t="shared" si="42"/>
        <v>#VALUE!</v>
      </c>
      <c r="J501" s="7"/>
    </row>
    <row r="502" spans="1:13" x14ac:dyDescent="0.25">
      <c r="A502" s="28" t="str">
        <f>_xlfn.XLOOKUP(P!C502,'Banco de Dados'!$B$3:$B$274,'Banco de Dados'!$K$3:$K$274,"")</f>
        <v/>
      </c>
      <c r="B502" s="2">
        <v>0</v>
      </c>
      <c r="C502" s="2">
        <v>0</v>
      </c>
      <c r="D502" s="2">
        <v>0</v>
      </c>
      <c r="E502" s="2">
        <v>0</v>
      </c>
      <c r="F502" s="32" t="e">
        <f t="shared" si="43"/>
        <v>#DIV/0!</v>
      </c>
      <c r="G502" s="3" t="e">
        <f t="shared" si="42"/>
        <v>#VALUE!</v>
      </c>
      <c r="H502" s="3" t="e">
        <f t="shared" si="42"/>
        <v>#VALUE!</v>
      </c>
      <c r="J502" s="7"/>
    </row>
    <row r="503" spans="1:13" x14ac:dyDescent="0.25">
      <c r="A503" s="28" t="str">
        <f>_xlfn.XLOOKUP(P!C503,'Banco de Dados'!$B$3:$B$274,'Banco de Dados'!$K$3:$K$274,"")</f>
        <v/>
      </c>
      <c r="B503" s="2">
        <v>0</v>
      </c>
      <c r="C503" s="2">
        <v>0</v>
      </c>
      <c r="D503" s="2">
        <v>0</v>
      </c>
      <c r="E503" s="2">
        <v>0</v>
      </c>
      <c r="F503" s="32" t="e">
        <f t="shared" si="43"/>
        <v>#DIV/0!</v>
      </c>
      <c r="G503" s="3" t="e">
        <f t="shared" si="42"/>
        <v>#VALUE!</v>
      </c>
      <c r="H503" s="3" t="e">
        <f t="shared" si="42"/>
        <v>#VALUE!</v>
      </c>
      <c r="J503" s="7"/>
    </row>
    <row r="504" spans="1:13" x14ac:dyDescent="0.25">
      <c r="A504" s="28" t="str">
        <f>_xlfn.XLOOKUP(P!C504,'Banco de Dados'!$B$3:$B$274,'Banco de Dados'!$K$3:$K$274,"")</f>
        <v/>
      </c>
      <c r="B504" s="2">
        <v>0</v>
      </c>
      <c r="C504" s="2">
        <v>0</v>
      </c>
      <c r="D504" s="2">
        <v>0</v>
      </c>
      <c r="E504" s="17">
        <v>0</v>
      </c>
      <c r="F504" s="32" t="e">
        <f t="shared" si="43"/>
        <v>#DIV/0!</v>
      </c>
      <c r="G504" s="3" t="e">
        <f t="shared" si="42"/>
        <v>#VALUE!</v>
      </c>
      <c r="H504" s="3" t="e">
        <f t="shared" si="42"/>
        <v>#VALUE!</v>
      </c>
      <c r="J504" s="7"/>
    </row>
    <row r="505" spans="1:13" ht="15.75" x14ac:dyDescent="0.25">
      <c r="A505" s="28" t="str">
        <f>_xlfn.XLOOKUP(P!C505,'Banco de Dados'!$B$3:$B$274,'Banco de Dados'!$K$3:$K$274,"")</f>
        <v/>
      </c>
      <c r="B505" s="2">
        <v>0</v>
      </c>
      <c r="C505" s="2">
        <v>0</v>
      </c>
      <c r="D505" s="2">
        <v>0</v>
      </c>
      <c r="E505" s="2">
        <v>0</v>
      </c>
      <c r="F505" s="32" t="e">
        <f t="shared" si="43"/>
        <v>#DIV/0!</v>
      </c>
      <c r="G505" s="3" t="e">
        <f t="shared" si="42"/>
        <v>#VALUE!</v>
      </c>
      <c r="H505" s="3" t="e">
        <f t="shared" si="42"/>
        <v>#VALUE!</v>
      </c>
      <c r="J505" s="7"/>
      <c r="K505" s="101" t="s">
        <v>216</v>
      </c>
      <c r="L505" s="102">
        <f>K483</f>
        <v>0</v>
      </c>
      <c r="M505" s="103" t="str">
        <f>M483</f>
        <v>Ferro</v>
      </c>
    </row>
    <row r="506" spans="1:13" x14ac:dyDescent="0.25">
      <c r="A506" s="28" t="str">
        <f>_xlfn.XLOOKUP(P!C506,'Banco de Dados'!$B$3:$B$274,'Banco de Dados'!$K$3:$K$274,"")</f>
        <v/>
      </c>
      <c r="B506" s="2">
        <v>0</v>
      </c>
      <c r="C506" s="2">
        <v>0</v>
      </c>
      <c r="D506" s="2">
        <v>0</v>
      </c>
      <c r="E506" s="2">
        <v>0</v>
      </c>
      <c r="F506" s="32" t="e">
        <f t="shared" si="43"/>
        <v>#DIV/0!</v>
      </c>
      <c r="G506" s="3" t="e">
        <f t="shared" si="42"/>
        <v>#VALUE!</v>
      </c>
      <c r="H506" s="3" t="e">
        <f t="shared" si="42"/>
        <v>#VALUE!</v>
      </c>
      <c r="J506" s="7"/>
      <c r="K506" s="68" t="s">
        <v>68</v>
      </c>
      <c r="L506" s="29" t="e">
        <f>(K489*M491)/M489</f>
        <v>#VALUE!</v>
      </c>
      <c r="M506" s="66" t="str">
        <f>$M$9</f>
        <v>mg/kg</v>
      </c>
    </row>
    <row r="507" spans="1:13" x14ac:dyDescent="0.25">
      <c r="A507" s="28" t="str">
        <f>_xlfn.XLOOKUP(P!C507,'Banco de Dados'!$B$3:$B$274,'Banco de Dados'!$K$3:$K$274,"")</f>
        <v/>
      </c>
      <c r="B507" s="2">
        <v>0</v>
      </c>
      <c r="C507" s="2">
        <v>0</v>
      </c>
      <c r="D507" s="2">
        <v>0</v>
      </c>
      <c r="E507" s="2">
        <v>0</v>
      </c>
      <c r="F507" s="32" t="e">
        <f t="shared" si="43"/>
        <v>#DIV/0!</v>
      </c>
      <c r="G507" s="3" t="e">
        <f t="shared" si="42"/>
        <v>#VALUE!</v>
      </c>
      <c r="H507" s="3" t="e">
        <f t="shared" si="42"/>
        <v>#VALUE!</v>
      </c>
      <c r="J507" s="7"/>
      <c r="K507" s="111" t="s">
        <v>246</v>
      </c>
      <c r="L507" s="126" t="e">
        <f>SQRT(((M494/L494)^2)+((M495/L495)^2)+((M496/L496)^2))</f>
        <v>#VALUE!</v>
      </c>
      <c r="M507" s="66"/>
    </row>
    <row r="508" spans="1:13" x14ac:dyDescent="0.25">
      <c r="A508" s="28" t="str">
        <f>_xlfn.XLOOKUP(P!C508,'Banco de Dados'!$B$3:$B$274,'Banco de Dados'!$K$3:$K$274,"")</f>
        <v/>
      </c>
      <c r="B508" s="2">
        <v>0</v>
      </c>
      <c r="C508" s="2">
        <v>0</v>
      </c>
      <c r="D508" s="2">
        <v>0</v>
      </c>
      <c r="E508" s="2">
        <v>0</v>
      </c>
      <c r="F508" s="32" t="e">
        <f t="shared" si="43"/>
        <v>#DIV/0!</v>
      </c>
      <c r="G508" s="3" t="e">
        <f t="shared" si="42"/>
        <v>#VALUE!</v>
      </c>
      <c r="H508" s="3" t="e">
        <f t="shared" si="42"/>
        <v>#VALUE!</v>
      </c>
      <c r="J508" s="7"/>
      <c r="K508" s="69" t="s">
        <v>247</v>
      </c>
      <c r="L508" s="127" t="e">
        <f>L507*L506</f>
        <v>#VALUE!</v>
      </c>
      <c r="M508" s="71" t="str">
        <f>$M$9</f>
        <v>mg/kg</v>
      </c>
    </row>
    <row r="509" spans="1:13" x14ac:dyDescent="0.25">
      <c r="A509" s="28" t="str">
        <f>_xlfn.XLOOKUP(P!C509,'Banco de Dados'!$B$3:$B$274,'Banco de Dados'!$K$3:$K$274,"")</f>
        <v/>
      </c>
      <c r="B509" s="2">
        <v>0</v>
      </c>
      <c r="C509" s="2">
        <v>0</v>
      </c>
      <c r="D509" s="2">
        <v>0</v>
      </c>
      <c r="E509" s="2">
        <v>0</v>
      </c>
      <c r="F509" s="32" t="e">
        <f t="shared" si="43"/>
        <v>#DIV/0!</v>
      </c>
      <c r="G509" s="3" t="e">
        <f t="shared" si="42"/>
        <v>#VALUE!</v>
      </c>
      <c r="H509" s="3" t="e">
        <f t="shared" si="42"/>
        <v>#VALUE!</v>
      </c>
      <c r="J509" s="7"/>
      <c r="K509" s="123"/>
      <c r="L509" s="124"/>
    </row>
    <row r="510" spans="1:13" x14ac:dyDescent="0.25">
      <c r="A510" s="28" t="str">
        <f>_xlfn.XLOOKUP(P!C510,'Banco de Dados'!$B$3:$B$274,'Banco de Dados'!$K$3:$K$274,"")</f>
        <v/>
      </c>
      <c r="B510" s="2">
        <v>0</v>
      </c>
      <c r="C510" s="2">
        <v>0</v>
      </c>
      <c r="D510" s="2">
        <v>0</v>
      </c>
      <c r="E510" s="2">
        <v>0</v>
      </c>
      <c r="F510" s="32" t="e">
        <f t="shared" si="43"/>
        <v>#DIV/0!</v>
      </c>
      <c r="G510" s="3" t="e">
        <f t="shared" si="42"/>
        <v>#VALUE!</v>
      </c>
      <c r="H510" s="3" t="e">
        <f t="shared" si="42"/>
        <v>#VALUE!</v>
      </c>
      <c r="J510" s="7"/>
    </row>
    <row r="511" spans="1:13" x14ac:dyDescent="0.25">
      <c r="A511" s="28" t="str">
        <f>_xlfn.XLOOKUP(P!C511,'Banco de Dados'!$B$3:$B$274,'Banco de Dados'!$K$3:$K$274,"")</f>
        <v/>
      </c>
      <c r="B511" s="2">
        <v>0</v>
      </c>
      <c r="C511" s="2">
        <v>0</v>
      </c>
      <c r="D511" s="2">
        <v>0</v>
      </c>
      <c r="E511" s="2">
        <v>0</v>
      </c>
      <c r="F511" s="32" t="e">
        <f t="shared" si="43"/>
        <v>#DIV/0!</v>
      </c>
      <c r="G511" s="3" t="e">
        <f t="shared" si="42"/>
        <v>#VALUE!</v>
      </c>
      <c r="H511" s="3" t="e">
        <f t="shared" si="42"/>
        <v>#VALUE!</v>
      </c>
      <c r="J511" s="7"/>
    </row>
    <row r="512" spans="1:13" x14ac:dyDescent="0.25">
      <c r="A512" s="28" t="str">
        <f>_xlfn.XLOOKUP(P!C512,'Banco de Dados'!$B$3:$B$274,'Banco de Dados'!$K$3:$K$274,"")</f>
        <v/>
      </c>
      <c r="B512" s="2">
        <v>0</v>
      </c>
      <c r="C512" s="2">
        <v>0</v>
      </c>
      <c r="D512" s="2">
        <v>0</v>
      </c>
      <c r="E512" s="2">
        <v>0</v>
      </c>
      <c r="F512" s="32" t="e">
        <f t="shared" si="43"/>
        <v>#DIV/0!</v>
      </c>
      <c r="G512" s="3" t="e">
        <f t="shared" ref="G512:H514" si="44">D512*$E$482</f>
        <v>#VALUE!</v>
      </c>
      <c r="H512" s="3" t="e">
        <f t="shared" si="44"/>
        <v>#VALUE!</v>
      </c>
      <c r="J512" s="7"/>
    </row>
    <row r="513" spans="1:14" x14ac:dyDescent="0.25">
      <c r="A513" s="28" t="str">
        <f>_xlfn.XLOOKUP(P!C513,'Banco de Dados'!$B$3:$B$274,'Banco de Dados'!$K$3:$K$274,"")</f>
        <v/>
      </c>
      <c r="B513" s="2">
        <v>0</v>
      </c>
      <c r="C513" s="2">
        <v>0</v>
      </c>
      <c r="D513" s="2">
        <v>0</v>
      </c>
      <c r="E513" s="2">
        <v>0</v>
      </c>
      <c r="F513" s="32" t="e">
        <f t="shared" si="43"/>
        <v>#DIV/0!</v>
      </c>
      <c r="G513" s="3" t="e">
        <f t="shared" si="44"/>
        <v>#VALUE!</v>
      </c>
      <c r="H513" s="3" t="e">
        <f t="shared" si="44"/>
        <v>#VALUE!</v>
      </c>
      <c r="J513" s="7"/>
    </row>
    <row r="514" spans="1:14" x14ac:dyDescent="0.25">
      <c r="A514" s="28" t="str">
        <f>_xlfn.XLOOKUP(P!C514,'Banco de Dados'!$B$3:$B$274,'Banco de Dados'!$K$3:$K$274,"")</f>
        <v/>
      </c>
      <c r="B514" s="2">
        <v>0</v>
      </c>
      <c r="C514" s="2">
        <v>0</v>
      </c>
      <c r="D514" s="2">
        <v>0</v>
      </c>
      <c r="E514" s="2">
        <v>0</v>
      </c>
      <c r="F514" s="32" t="e">
        <f t="shared" si="43"/>
        <v>#DIV/0!</v>
      </c>
      <c r="G514" s="3" t="e">
        <f t="shared" si="44"/>
        <v>#VALUE!</v>
      </c>
      <c r="H514" s="3" t="e">
        <f t="shared" si="44"/>
        <v>#VALUE!</v>
      </c>
      <c r="J514" s="7"/>
    </row>
    <row r="515" spans="1:14" x14ac:dyDescent="0.25">
      <c r="A515" s="21"/>
      <c r="B515" s="21"/>
      <c r="C515" s="21"/>
      <c r="D515" s="21"/>
      <c r="E515" s="21"/>
      <c r="F515" s="77"/>
      <c r="G515" s="21"/>
      <c r="H515" s="21"/>
      <c r="J515" s="21"/>
      <c r="K515" s="21"/>
      <c r="L515" s="21"/>
      <c r="M515" s="21"/>
      <c r="N515" s="21"/>
    </row>
    <row r="516" spans="1:14" ht="15.75" x14ac:dyDescent="0.25">
      <c r="A516" s="36">
        <f>'Nome das Amostras'!A19</f>
        <v>0</v>
      </c>
      <c r="B516" s="164" t="e">
        <f>VLOOKUP(A516,'Nome das Amostras'!$A$3:$D$28,2,FALSE)</f>
        <v>#N/A</v>
      </c>
      <c r="C516" s="164"/>
      <c r="D516" s="51" t="s">
        <v>65</v>
      </c>
      <c r="E516" s="52" t="e">
        <f>'Banco de Dados'!$O$13/'Banco de Dados'!DP13</f>
        <v>#VALUE!</v>
      </c>
      <c r="F516" s="74"/>
      <c r="G516" s="3"/>
      <c r="H516" s="3"/>
      <c r="J516" s="7"/>
    </row>
    <row r="517" spans="1:14" ht="15.75" x14ac:dyDescent="0.25">
      <c r="A517" s="107" t="s">
        <v>1</v>
      </c>
      <c r="B517" s="107" t="s">
        <v>0</v>
      </c>
      <c r="C517" s="107" t="s">
        <v>212</v>
      </c>
      <c r="D517" s="107" t="s">
        <v>209</v>
      </c>
      <c r="E517" s="107" t="s">
        <v>213</v>
      </c>
      <c r="F517" s="76" t="s">
        <v>219</v>
      </c>
      <c r="G517" s="54" t="s">
        <v>140</v>
      </c>
      <c r="H517" s="54" t="s">
        <v>66</v>
      </c>
      <c r="J517" s="7"/>
      <c r="K517" s="72">
        <f>A516</f>
        <v>0</v>
      </c>
      <c r="L517" s="55" t="s">
        <v>215</v>
      </c>
      <c r="M517" s="41" t="str">
        <f>$A$1</f>
        <v>Ferro</v>
      </c>
      <c r="N517" s="3"/>
    </row>
    <row r="518" spans="1:14" x14ac:dyDescent="0.25">
      <c r="A518" s="28" t="str">
        <f>_xlfn.XLOOKUP(P!C518,'Banco de Dados'!$B$3:$B$274,'Banco de Dados'!$K$3:$K$274,"")</f>
        <v/>
      </c>
      <c r="B518" s="2" cm="1">
        <f t="array" ref="B518:E548">Dados!DL5:DO35</f>
        <v>0</v>
      </c>
      <c r="C518" s="2">
        <v>0</v>
      </c>
      <c r="D518" s="2">
        <v>0</v>
      </c>
      <c r="E518" s="2">
        <v>0</v>
      </c>
      <c r="F518" s="32" t="e">
        <f>(E518*100)/D518</f>
        <v>#DIV/0!</v>
      </c>
      <c r="G518" s="3" t="e">
        <f t="shared" ref="G518:H545" si="45">D518*$E$516</f>
        <v>#VALUE!</v>
      </c>
      <c r="H518" s="3" t="e">
        <f t="shared" si="45"/>
        <v>#VALUE!</v>
      </c>
      <c r="J518" s="7"/>
      <c r="K518" s="5" t="s">
        <v>210</v>
      </c>
      <c r="L518" s="5"/>
      <c r="M518" s="5" t="s">
        <v>211</v>
      </c>
    </row>
    <row r="519" spans="1:14" x14ac:dyDescent="0.25">
      <c r="A519" s="28" t="str">
        <f>_xlfn.XLOOKUP(P!C519,'Banco de Dados'!$B$3:$B$274,'Banco de Dados'!$K$3:$K$274,"")</f>
        <v/>
      </c>
      <c r="B519" s="2">
        <v>0</v>
      </c>
      <c r="C519" s="2">
        <v>0</v>
      </c>
      <c r="D519" s="2">
        <v>0</v>
      </c>
      <c r="E519" s="2">
        <v>0</v>
      </c>
      <c r="F519" s="32" t="e">
        <f t="shared" ref="F519:F548" si="46">(E519*100)/D519</f>
        <v>#DIV/0!</v>
      </c>
      <c r="G519" s="3" t="e">
        <f t="shared" si="45"/>
        <v>#VALUE!</v>
      </c>
      <c r="H519" s="3" t="e">
        <f t="shared" si="45"/>
        <v>#VALUE!</v>
      </c>
      <c r="J519" s="7"/>
      <c r="K519" s="6" t="str">
        <f>_xlfn.XLOOKUP($B$4,A518:A545,G518:G545,"")</f>
        <v/>
      </c>
      <c r="L519" s="6"/>
      <c r="M519" s="6" t="str">
        <f>_xlfn.XLOOKUP($B$4,A518:A545,H518:H545,"")</f>
        <v/>
      </c>
    </row>
    <row r="520" spans="1:14" x14ac:dyDescent="0.25">
      <c r="A520" s="28" t="str">
        <f>_xlfn.XLOOKUP(P!C520,'Banco de Dados'!$B$3:$B$274,'Banco de Dados'!$K$3:$K$274,"")</f>
        <v/>
      </c>
      <c r="B520" s="2">
        <v>0</v>
      </c>
      <c r="C520" s="2">
        <v>0</v>
      </c>
      <c r="D520" s="2">
        <v>0</v>
      </c>
      <c r="E520" s="2">
        <v>0</v>
      </c>
      <c r="F520" s="32" t="e">
        <f t="shared" si="46"/>
        <v>#DIV/0!</v>
      </c>
      <c r="G520" s="3" t="e">
        <f t="shared" si="45"/>
        <v>#VALUE!</v>
      </c>
      <c r="H520" s="3" t="e">
        <f t="shared" si="45"/>
        <v>#VALUE!</v>
      </c>
      <c r="J520" s="7"/>
    </row>
    <row r="521" spans="1:14" ht="15.75" x14ac:dyDescent="0.25">
      <c r="A521" s="28" t="str">
        <f>_xlfn.XLOOKUP(P!C521,'Banco de Dados'!$B$3:$B$274,'Banco de Dados'!$K$3:$K$274,"")</f>
        <v/>
      </c>
      <c r="B521" s="2">
        <v>0</v>
      </c>
      <c r="C521" s="2">
        <v>0</v>
      </c>
      <c r="D521" s="2">
        <v>0</v>
      </c>
      <c r="E521" s="2">
        <v>0</v>
      </c>
      <c r="F521" s="32" t="e">
        <f t="shared" si="46"/>
        <v>#DIV/0!</v>
      </c>
      <c r="G521" s="3" t="e">
        <f t="shared" si="45"/>
        <v>#VALUE!</v>
      </c>
      <c r="H521" s="3" t="e">
        <f t="shared" si="45"/>
        <v>#VALUE!</v>
      </c>
      <c r="K521" s="165" t="s">
        <v>67</v>
      </c>
      <c r="L521" s="166"/>
      <c r="M521" s="167"/>
      <c r="N521"/>
    </row>
    <row r="522" spans="1:14" x14ac:dyDescent="0.25">
      <c r="A522" s="28" t="str">
        <f>_xlfn.XLOOKUP(P!C522,'Banco de Dados'!$B$3:$B$274,'Banco de Dados'!$K$3:$K$274,"")</f>
        <v/>
      </c>
      <c r="B522" s="2">
        <v>0</v>
      </c>
      <c r="C522" s="2">
        <v>0</v>
      </c>
      <c r="D522" s="2">
        <v>0</v>
      </c>
      <c r="E522" s="2">
        <v>0</v>
      </c>
      <c r="F522" s="32" t="e">
        <f t="shared" si="46"/>
        <v>#DIV/0!</v>
      </c>
      <c r="G522" s="3" t="e">
        <f t="shared" si="45"/>
        <v>#VALUE!</v>
      </c>
      <c r="H522" s="3" t="e">
        <f t="shared" si="45"/>
        <v>#VALUE!</v>
      </c>
      <c r="J522" s="7"/>
      <c r="K522" s="104" t="s">
        <v>240</v>
      </c>
      <c r="L522" s="39"/>
      <c r="M522" s="106" t="s">
        <v>209</v>
      </c>
    </row>
    <row r="523" spans="1:14" x14ac:dyDescent="0.25">
      <c r="A523" s="28" t="str">
        <f>_xlfn.XLOOKUP(P!C523,'Banco de Dados'!$B$3:$B$274,'Banco de Dados'!$K$3:$K$274,"")</f>
        <v/>
      </c>
      <c r="B523" s="2">
        <v>0</v>
      </c>
      <c r="C523" s="2">
        <v>0</v>
      </c>
      <c r="D523" s="2">
        <v>0</v>
      </c>
      <c r="E523" s="2">
        <v>0</v>
      </c>
      <c r="F523" s="32" t="e">
        <f t="shared" si="46"/>
        <v>#DIV/0!</v>
      </c>
      <c r="G523" s="3" t="e">
        <f t="shared" si="45"/>
        <v>#VALUE!</v>
      </c>
      <c r="H523" s="3" t="e">
        <f t="shared" si="45"/>
        <v>#VALUE!</v>
      </c>
      <c r="J523" s="58" t="s">
        <v>38</v>
      </c>
      <c r="K523" s="59">
        <f>$L$9</f>
        <v>367.5</v>
      </c>
      <c r="L523" s="60"/>
      <c r="M523" s="61">
        <f>$M$11</f>
        <v>17564</v>
      </c>
      <c r="N523" s="60"/>
    </row>
    <row r="524" spans="1:14" x14ac:dyDescent="0.25">
      <c r="A524" s="28" t="str">
        <f>_xlfn.XLOOKUP(P!C524,'Banco de Dados'!$B$3:$B$274,'Banco de Dados'!$K$3:$K$274,"")</f>
        <v/>
      </c>
      <c r="B524" s="2">
        <v>0</v>
      </c>
      <c r="C524" s="2">
        <v>0</v>
      </c>
      <c r="D524" s="2">
        <v>0</v>
      </c>
      <c r="E524" s="2">
        <v>0</v>
      </c>
      <c r="F524" s="32" t="e">
        <f t="shared" si="46"/>
        <v>#DIV/0!</v>
      </c>
      <c r="G524" s="3" t="e">
        <f t="shared" si="45"/>
        <v>#VALUE!</v>
      </c>
      <c r="H524" s="3" t="e">
        <f t="shared" si="45"/>
        <v>#VALUE!</v>
      </c>
      <c r="J524" s="2"/>
      <c r="K524" s="18"/>
      <c r="L524" s="2" t="s">
        <v>70</v>
      </c>
      <c r="M524" s="19"/>
    </row>
    <row r="525" spans="1:14" x14ac:dyDescent="0.25">
      <c r="A525" s="28" t="str">
        <f>_xlfn.XLOOKUP(P!C525,'Banco de Dados'!$B$3:$B$274,'Banco de Dados'!$K$3:$K$274,"")</f>
        <v/>
      </c>
      <c r="B525" s="2">
        <v>0</v>
      </c>
      <c r="C525" s="2">
        <v>0</v>
      </c>
      <c r="D525" s="2">
        <v>0</v>
      </c>
      <c r="E525" s="2">
        <v>0</v>
      </c>
      <c r="F525" s="32" t="e">
        <f t="shared" si="46"/>
        <v>#DIV/0!</v>
      </c>
      <c r="G525" s="3" t="e">
        <f t="shared" si="45"/>
        <v>#VALUE!</v>
      </c>
      <c r="H525" s="3" t="e">
        <f t="shared" si="45"/>
        <v>#VALUE!</v>
      </c>
      <c r="J525" s="58" t="s">
        <v>69</v>
      </c>
      <c r="K525" s="62" t="s">
        <v>71</v>
      </c>
      <c r="L525" s="63"/>
      <c r="M525" s="64" t="str">
        <f>K519</f>
        <v/>
      </c>
      <c r="N525" s="60"/>
    </row>
    <row r="526" spans="1:14" x14ac:dyDescent="0.25">
      <c r="A526" s="28" t="str">
        <f>_xlfn.XLOOKUP(P!C526,'Banco de Dados'!$B$3:$B$274,'Banco de Dados'!$K$3:$K$274,"")</f>
        <v/>
      </c>
      <c r="B526" s="2">
        <v>0</v>
      </c>
      <c r="C526" s="2">
        <v>0</v>
      </c>
      <c r="D526" s="2">
        <v>0</v>
      </c>
      <c r="E526" s="2">
        <v>0</v>
      </c>
      <c r="F526" s="32" t="e">
        <f t="shared" si="46"/>
        <v>#DIV/0!</v>
      </c>
      <c r="G526" s="3" t="e">
        <f t="shared" si="45"/>
        <v>#VALUE!</v>
      </c>
      <c r="H526" s="3" t="e">
        <f t="shared" si="45"/>
        <v>#VALUE!</v>
      </c>
      <c r="J526" s="7"/>
    </row>
    <row r="527" spans="1:14" ht="15.75" x14ac:dyDescent="0.25">
      <c r="A527" s="28" t="str">
        <f>_xlfn.XLOOKUP(P!C527,'Banco de Dados'!$B$3:$B$274,'Banco de Dados'!$K$3:$K$274,"")</f>
        <v/>
      </c>
      <c r="B527" s="2">
        <v>0</v>
      </c>
      <c r="C527" s="2">
        <v>0</v>
      </c>
      <c r="D527" s="2">
        <v>0</v>
      </c>
      <c r="E527" s="2">
        <v>0</v>
      </c>
      <c r="F527" s="32" t="e">
        <f t="shared" si="46"/>
        <v>#DIV/0!</v>
      </c>
      <c r="G527" s="3" t="e">
        <f t="shared" si="45"/>
        <v>#VALUE!</v>
      </c>
      <c r="H527" s="3" t="e">
        <f t="shared" si="45"/>
        <v>#VALUE!</v>
      </c>
      <c r="J527" s="7"/>
      <c r="K527" s="165" t="s">
        <v>218</v>
      </c>
      <c r="L527" s="166"/>
      <c r="M527" s="167"/>
    </row>
    <row r="528" spans="1:14" x14ac:dyDescent="0.25">
      <c r="A528" s="28" t="str">
        <f>_xlfn.XLOOKUP(P!C528,'Banco de Dados'!$B$3:$B$274,'Banco de Dados'!$K$3:$K$274,"")</f>
        <v/>
      </c>
      <c r="B528" s="2">
        <v>0</v>
      </c>
      <c r="C528" s="2">
        <v>0</v>
      </c>
      <c r="D528" s="2">
        <v>0</v>
      </c>
      <c r="E528" s="2">
        <v>0</v>
      </c>
      <c r="F528" s="32" t="e">
        <f t="shared" si="46"/>
        <v>#DIV/0!</v>
      </c>
      <c r="G528" s="3" t="e">
        <f t="shared" si="45"/>
        <v>#VALUE!</v>
      </c>
      <c r="H528" s="3" t="e">
        <f t="shared" si="45"/>
        <v>#VALUE!</v>
      </c>
      <c r="J528" s="7"/>
      <c r="K528" s="104" t="s">
        <v>236</v>
      </c>
      <c r="L528" s="108" t="str">
        <f>K519</f>
        <v/>
      </c>
      <c r="M528" s="109" t="str">
        <f>M519</f>
        <v/>
      </c>
    </row>
    <row r="529" spans="1:13" x14ac:dyDescent="0.25">
      <c r="A529" s="28" t="str">
        <f>_xlfn.XLOOKUP(P!C529,'Banco de Dados'!$B$3:$B$274,'Banco de Dados'!$K$3:$K$274,"")</f>
        <v/>
      </c>
      <c r="B529" s="2">
        <v>0</v>
      </c>
      <c r="C529" s="2">
        <v>0</v>
      </c>
      <c r="D529" s="2">
        <v>0</v>
      </c>
      <c r="E529" s="2">
        <v>0</v>
      </c>
      <c r="F529" s="32" t="e">
        <f t="shared" si="46"/>
        <v>#DIV/0!</v>
      </c>
      <c r="G529" s="3" t="e">
        <f t="shared" si="45"/>
        <v>#VALUE!</v>
      </c>
      <c r="H529" s="3" t="e">
        <f t="shared" si="45"/>
        <v>#VALUE!</v>
      </c>
      <c r="J529" s="7"/>
      <c r="K529" s="104" t="s">
        <v>237</v>
      </c>
      <c r="L529" s="105">
        <f>$L$9</f>
        <v>367.5</v>
      </c>
      <c r="M529" s="106">
        <f>$L$10</f>
        <v>4.3</v>
      </c>
    </row>
    <row r="530" spans="1:13" x14ac:dyDescent="0.25">
      <c r="A530" s="28" t="str">
        <f>_xlfn.XLOOKUP(P!C530,'Banco de Dados'!$B$3:$B$274,'Banco de Dados'!$K$3:$K$274,"")</f>
        <v/>
      </c>
      <c r="B530" s="2">
        <v>0</v>
      </c>
      <c r="C530" s="2">
        <v>0</v>
      </c>
      <c r="D530" s="2">
        <v>0</v>
      </c>
      <c r="E530" s="2">
        <v>0</v>
      </c>
      <c r="F530" s="32" t="e">
        <f t="shared" si="46"/>
        <v>#DIV/0!</v>
      </c>
      <c r="G530" s="3" t="e">
        <f t="shared" si="45"/>
        <v>#VALUE!</v>
      </c>
      <c r="H530" s="3" t="e">
        <f t="shared" si="45"/>
        <v>#VALUE!</v>
      </c>
      <c r="J530" s="7"/>
      <c r="K530" s="104" t="s">
        <v>238</v>
      </c>
      <c r="L530" s="105">
        <f>$M$11</f>
        <v>17564</v>
      </c>
      <c r="M530" s="106">
        <f>$M$12</f>
        <v>189</v>
      </c>
    </row>
    <row r="531" spans="1:13" x14ac:dyDescent="0.25">
      <c r="A531" s="28" t="str">
        <f>_xlfn.XLOOKUP(P!C531,'Banco de Dados'!$B$3:$B$274,'Banco de Dados'!$K$3:$K$274,"")</f>
        <v/>
      </c>
      <c r="B531" s="2">
        <v>0</v>
      </c>
      <c r="C531" s="2">
        <v>0</v>
      </c>
      <c r="D531" s="2">
        <v>0</v>
      </c>
      <c r="E531" s="2">
        <v>0</v>
      </c>
      <c r="F531" s="32" t="e">
        <f t="shared" si="46"/>
        <v>#DIV/0!</v>
      </c>
      <c r="G531" s="3" t="e">
        <f t="shared" si="45"/>
        <v>#VALUE!</v>
      </c>
      <c r="H531" s="3" t="e">
        <f t="shared" si="45"/>
        <v>#VALUE!</v>
      </c>
      <c r="J531" s="7"/>
      <c r="K531" s="69" t="s">
        <v>217</v>
      </c>
      <c r="L531" s="110" t="e">
        <f>SQRT(((M528/L528)^2)+((M529/L529)^2)+((M530/L530)^2))</f>
        <v>#VALUE!</v>
      </c>
      <c r="M531" s="71" t="str">
        <f>M540</f>
        <v>mg/kg</v>
      </c>
    </row>
    <row r="532" spans="1:13" x14ac:dyDescent="0.25">
      <c r="A532" s="28" t="str">
        <f>_xlfn.XLOOKUP(P!C532,'Banco de Dados'!$B$3:$B$274,'Banco de Dados'!$K$3:$K$274,"")</f>
        <v/>
      </c>
      <c r="B532" s="2">
        <v>0</v>
      </c>
      <c r="C532" s="2">
        <v>0</v>
      </c>
      <c r="D532" s="2">
        <v>0</v>
      </c>
      <c r="E532" s="2">
        <v>0</v>
      </c>
      <c r="F532" s="32" t="e">
        <f t="shared" si="46"/>
        <v>#DIV/0!</v>
      </c>
      <c r="G532" s="3" t="e">
        <f t="shared" si="45"/>
        <v>#VALUE!</v>
      </c>
      <c r="H532" s="3" t="e">
        <f t="shared" si="45"/>
        <v>#VALUE!</v>
      </c>
      <c r="J532" s="7"/>
    </row>
    <row r="533" spans="1:13" x14ac:dyDescent="0.25">
      <c r="A533" s="28" t="str">
        <f>_xlfn.XLOOKUP(P!C533,'Banco de Dados'!$B$3:$B$274,'Banco de Dados'!$K$3:$K$274,"")</f>
        <v/>
      </c>
      <c r="B533" s="2">
        <v>0</v>
      </c>
      <c r="C533" s="2">
        <v>0</v>
      </c>
      <c r="D533" s="2">
        <v>0</v>
      </c>
      <c r="E533" s="2">
        <v>0</v>
      </c>
      <c r="F533" s="32" t="e">
        <f t="shared" si="46"/>
        <v>#DIV/0!</v>
      </c>
      <c r="G533" s="3" t="e">
        <f t="shared" si="45"/>
        <v>#VALUE!</v>
      </c>
      <c r="H533" s="3" t="e">
        <f t="shared" si="45"/>
        <v>#VALUE!</v>
      </c>
      <c r="J533" s="7"/>
    </row>
    <row r="534" spans="1:13" x14ac:dyDescent="0.25">
      <c r="A534" s="28" t="str">
        <f>_xlfn.XLOOKUP(P!C534,'Banco de Dados'!$B$3:$B$274,'Banco de Dados'!$K$3:$K$274,"")</f>
        <v/>
      </c>
      <c r="B534" s="2">
        <v>0</v>
      </c>
      <c r="C534" s="2">
        <v>0</v>
      </c>
      <c r="D534" s="2">
        <v>0</v>
      </c>
      <c r="E534" s="2">
        <v>0</v>
      </c>
      <c r="F534" s="32" t="e">
        <f t="shared" si="46"/>
        <v>#DIV/0!</v>
      </c>
      <c r="G534" s="3" t="e">
        <f t="shared" si="45"/>
        <v>#VALUE!</v>
      </c>
      <c r="H534" s="3" t="e">
        <f t="shared" si="45"/>
        <v>#VALUE!</v>
      </c>
      <c r="J534" s="7"/>
    </row>
    <row r="535" spans="1:13" x14ac:dyDescent="0.25">
      <c r="A535" s="28" t="str">
        <f>_xlfn.XLOOKUP(P!C535,'Banco de Dados'!$B$3:$B$274,'Banco de Dados'!$K$3:$K$274,"")</f>
        <v/>
      </c>
      <c r="B535" s="2">
        <v>0</v>
      </c>
      <c r="C535" s="2">
        <v>0</v>
      </c>
      <c r="D535" s="2">
        <v>0</v>
      </c>
      <c r="E535" s="2">
        <v>0</v>
      </c>
      <c r="F535" s="32" t="e">
        <f t="shared" si="46"/>
        <v>#DIV/0!</v>
      </c>
      <c r="G535" s="3" t="e">
        <f t="shared" si="45"/>
        <v>#VALUE!</v>
      </c>
      <c r="H535" s="3" t="e">
        <f t="shared" si="45"/>
        <v>#VALUE!</v>
      </c>
      <c r="J535" s="7"/>
    </row>
    <row r="536" spans="1:13" x14ac:dyDescent="0.25">
      <c r="A536" s="28" t="str">
        <f>_xlfn.XLOOKUP(P!C536,'Banco de Dados'!$B$3:$B$274,'Banco de Dados'!$K$3:$K$274,"")</f>
        <v/>
      </c>
      <c r="B536" s="2">
        <v>0</v>
      </c>
      <c r="C536" s="2">
        <v>0</v>
      </c>
      <c r="D536" s="2">
        <v>0</v>
      </c>
      <c r="E536" s="2">
        <v>0</v>
      </c>
      <c r="F536" s="32" t="e">
        <f t="shared" si="46"/>
        <v>#DIV/0!</v>
      </c>
      <c r="G536" s="3" t="e">
        <f t="shared" si="45"/>
        <v>#VALUE!</v>
      </c>
      <c r="H536" s="3" t="e">
        <f t="shared" si="45"/>
        <v>#VALUE!</v>
      </c>
      <c r="J536" s="7"/>
    </row>
    <row r="537" spans="1:13" x14ac:dyDescent="0.25">
      <c r="A537" s="28" t="str">
        <f>_xlfn.XLOOKUP(P!C537,'Banco de Dados'!$B$3:$B$274,'Banco de Dados'!$K$3:$K$274,"")</f>
        <v/>
      </c>
      <c r="B537" s="2">
        <v>0</v>
      </c>
      <c r="C537" s="2">
        <v>0</v>
      </c>
      <c r="D537" s="2">
        <v>0</v>
      </c>
      <c r="E537" s="2">
        <v>0</v>
      </c>
      <c r="F537" s="32" t="e">
        <f t="shared" si="46"/>
        <v>#DIV/0!</v>
      </c>
      <c r="G537" s="3" t="e">
        <f t="shared" si="45"/>
        <v>#VALUE!</v>
      </c>
      <c r="H537" s="3" t="e">
        <f t="shared" si="45"/>
        <v>#VALUE!</v>
      </c>
      <c r="J537" s="7"/>
    </row>
    <row r="538" spans="1:13" x14ac:dyDescent="0.25">
      <c r="A538" s="28" t="str">
        <f>_xlfn.XLOOKUP(P!C538,'Banco de Dados'!$B$3:$B$274,'Banco de Dados'!$K$3:$K$274,"")</f>
        <v/>
      </c>
      <c r="B538" s="2">
        <v>0</v>
      </c>
      <c r="C538" s="2">
        <v>0</v>
      </c>
      <c r="D538" s="2">
        <v>0</v>
      </c>
      <c r="E538" s="17">
        <v>0</v>
      </c>
      <c r="F538" s="32" t="e">
        <f t="shared" si="46"/>
        <v>#DIV/0!</v>
      </c>
      <c r="G538" s="3" t="e">
        <f t="shared" si="45"/>
        <v>#VALUE!</v>
      </c>
      <c r="H538" s="3" t="e">
        <f t="shared" si="45"/>
        <v>#VALUE!</v>
      </c>
      <c r="J538" s="7"/>
    </row>
    <row r="539" spans="1:13" ht="15.75" x14ac:dyDescent="0.25">
      <c r="A539" s="28" t="str">
        <f>_xlfn.XLOOKUP(P!C539,'Banco de Dados'!$B$3:$B$274,'Banco de Dados'!$K$3:$K$274,"")</f>
        <v/>
      </c>
      <c r="B539" s="2">
        <v>0</v>
      </c>
      <c r="C539" s="2">
        <v>0</v>
      </c>
      <c r="D539" s="2">
        <v>0</v>
      </c>
      <c r="E539" s="2">
        <v>0</v>
      </c>
      <c r="F539" s="32" t="e">
        <f t="shared" si="46"/>
        <v>#DIV/0!</v>
      </c>
      <c r="G539" s="3" t="e">
        <f t="shared" si="45"/>
        <v>#VALUE!</v>
      </c>
      <c r="H539" s="3" t="e">
        <f t="shared" si="45"/>
        <v>#VALUE!</v>
      </c>
      <c r="J539" s="7"/>
      <c r="K539" s="101" t="s">
        <v>216</v>
      </c>
      <c r="L539" s="102">
        <f>K517</f>
        <v>0</v>
      </c>
      <c r="M539" s="103" t="str">
        <f>M517</f>
        <v>Ferro</v>
      </c>
    </row>
    <row r="540" spans="1:13" x14ac:dyDescent="0.25">
      <c r="A540" s="28" t="str">
        <f>_xlfn.XLOOKUP(P!C540,'Banco de Dados'!$B$3:$B$274,'Banco de Dados'!$K$3:$K$274,"")</f>
        <v/>
      </c>
      <c r="B540" s="2">
        <v>0</v>
      </c>
      <c r="C540" s="2">
        <v>0</v>
      </c>
      <c r="D540" s="2">
        <v>0</v>
      </c>
      <c r="E540" s="2">
        <v>0</v>
      </c>
      <c r="F540" s="32" t="e">
        <f t="shared" si="46"/>
        <v>#DIV/0!</v>
      </c>
      <c r="G540" s="3" t="e">
        <f t="shared" si="45"/>
        <v>#VALUE!</v>
      </c>
      <c r="H540" s="3" t="e">
        <f t="shared" si="45"/>
        <v>#VALUE!</v>
      </c>
      <c r="J540" s="7"/>
      <c r="K540" s="68" t="s">
        <v>68</v>
      </c>
      <c r="L540" s="29" t="e">
        <f>(K523*M525)/M523</f>
        <v>#VALUE!</v>
      </c>
      <c r="M540" s="66" t="str">
        <f>$M$9</f>
        <v>mg/kg</v>
      </c>
    </row>
    <row r="541" spans="1:13" x14ac:dyDescent="0.25">
      <c r="A541" s="28" t="str">
        <f>_xlfn.XLOOKUP(P!C541,'Banco de Dados'!$B$3:$B$274,'Banco de Dados'!$K$3:$K$274,"")</f>
        <v/>
      </c>
      <c r="B541" s="2">
        <v>0</v>
      </c>
      <c r="C541" s="2">
        <v>0</v>
      </c>
      <c r="D541" s="2">
        <v>0</v>
      </c>
      <c r="E541" s="2">
        <v>0</v>
      </c>
      <c r="F541" s="32" t="e">
        <f t="shared" si="46"/>
        <v>#DIV/0!</v>
      </c>
      <c r="G541" s="3" t="e">
        <f t="shared" si="45"/>
        <v>#VALUE!</v>
      </c>
      <c r="H541" s="3" t="e">
        <f t="shared" si="45"/>
        <v>#VALUE!</v>
      </c>
      <c r="J541" s="7"/>
      <c r="K541" s="111" t="s">
        <v>246</v>
      </c>
      <c r="L541" s="126" t="e">
        <f>SQRT(((M528/L528)^2)+((M529/L529)^2)+((M530/L530)^2))</f>
        <v>#VALUE!</v>
      </c>
      <c r="M541" s="66"/>
    </row>
    <row r="542" spans="1:13" x14ac:dyDescent="0.25">
      <c r="A542" s="28" t="str">
        <f>_xlfn.XLOOKUP(P!C542,'Banco de Dados'!$B$3:$B$274,'Banco de Dados'!$K$3:$K$274,"")</f>
        <v/>
      </c>
      <c r="B542" s="2">
        <v>0</v>
      </c>
      <c r="C542" s="2">
        <v>0</v>
      </c>
      <c r="D542" s="2">
        <v>0</v>
      </c>
      <c r="E542" s="2">
        <v>0</v>
      </c>
      <c r="F542" s="32" t="e">
        <f t="shared" si="46"/>
        <v>#DIV/0!</v>
      </c>
      <c r="G542" s="3" t="e">
        <f t="shared" si="45"/>
        <v>#VALUE!</v>
      </c>
      <c r="H542" s="3" t="e">
        <f t="shared" si="45"/>
        <v>#VALUE!</v>
      </c>
      <c r="J542" s="7"/>
      <c r="K542" s="69" t="s">
        <v>247</v>
      </c>
      <c r="L542" s="127" t="e">
        <f>L541*L540</f>
        <v>#VALUE!</v>
      </c>
      <c r="M542" s="71" t="str">
        <f>$M$9</f>
        <v>mg/kg</v>
      </c>
    </row>
    <row r="543" spans="1:13" x14ac:dyDescent="0.25">
      <c r="A543" s="28" t="str">
        <f>_xlfn.XLOOKUP(P!C543,'Banco de Dados'!$B$3:$B$274,'Banco de Dados'!$K$3:$K$274,"")</f>
        <v/>
      </c>
      <c r="B543" s="2">
        <v>0</v>
      </c>
      <c r="C543" s="2">
        <v>0</v>
      </c>
      <c r="D543" s="2">
        <v>0</v>
      </c>
      <c r="E543" s="2">
        <v>0</v>
      </c>
      <c r="F543" s="32" t="e">
        <f t="shared" si="46"/>
        <v>#DIV/0!</v>
      </c>
      <c r="G543" s="3" t="e">
        <f t="shared" si="45"/>
        <v>#VALUE!</v>
      </c>
      <c r="H543" s="3" t="e">
        <f t="shared" si="45"/>
        <v>#VALUE!</v>
      </c>
      <c r="J543" s="7"/>
      <c r="K543" s="123"/>
      <c r="L543" s="124"/>
    </row>
    <row r="544" spans="1:13" x14ac:dyDescent="0.25">
      <c r="A544" s="28" t="str">
        <f>_xlfn.XLOOKUP(P!C544,'Banco de Dados'!$B$3:$B$274,'Banco de Dados'!$K$3:$K$274,"")</f>
        <v/>
      </c>
      <c r="B544" s="2">
        <v>0</v>
      </c>
      <c r="C544" s="2">
        <v>0</v>
      </c>
      <c r="D544" s="2">
        <v>0</v>
      </c>
      <c r="E544" s="2">
        <v>0</v>
      </c>
      <c r="F544" s="32" t="e">
        <f t="shared" si="46"/>
        <v>#DIV/0!</v>
      </c>
      <c r="G544" s="3" t="e">
        <f t="shared" si="45"/>
        <v>#VALUE!</v>
      </c>
      <c r="H544" s="3" t="e">
        <f t="shared" si="45"/>
        <v>#VALUE!</v>
      </c>
      <c r="J544" s="7"/>
    </row>
    <row r="545" spans="1:14" x14ac:dyDescent="0.25">
      <c r="A545" s="28" t="str">
        <f>_xlfn.XLOOKUP(P!C545,'Banco de Dados'!$B$3:$B$274,'Banco de Dados'!$K$3:$K$274,"")</f>
        <v/>
      </c>
      <c r="B545" s="2">
        <v>0</v>
      </c>
      <c r="C545" s="2">
        <v>0</v>
      </c>
      <c r="D545" s="2">
        <v>0</v>
      </c>
      <c r="E545" s="2">
        <v>0</v>
      </c>
      <c r="F545" s="32" t="e">
        <f t="shared" si="46"/>
        <v>#DIV/0!</v>
      </c>
      <c r="G545" s="3" t="e">
        <f t="shared" si="45"/>
        <v>#VALUE!</v>
      </c>
      <c r="H545" s="3" t="e">
        <f t="shared" si="45"/>
        <v>#VALUE!</v>
      </c>
      <c r="J545" s="7"/>
    </row>
    <row r="546" spans="1:14" x14ac:dyDescent="0.25">
      <c r="A546" s="28" t="str">
        <f>_xlfn.XLOOKUP(P!C546,'Banco de Dados'!$B$3:$B$274,'Banco de Dados'!$K$3:$K$274,"")</f>
        <v/>
      </c>
      <c r="B546" s="2">
        <v>0</v>
      </c>
      <c r="C546" s="2">
        <v>0</v>
      </c>
      <c r="D546" s="2">
        <v>0</v>
      </c>
      <c r="E546" s="2">
        <v>0</v>
      </c>
      <c r="F546" s="32" t="e">
        <f t="shared" si="46"/>
        <v>#DIV/0!</v>
      </c>
      <c r="G546" s="3" t="e">
        <f t="shared" ref="G546:H548" si="47">D546*$E$516</f>
        <v>#VALUE!</v>
      </c>
      <c r="H546" s="3" t="e">
        <f t="shared" si="47"/>
        <v>#VALUE!</v>
      </c>
      <c r="J546" s="7"/>
    </row>
    <row r="547" spans="1:14" x14ac:dyDescent="0.25">
      <c r="A547" s="28" t="str">
        <f>_xlfn.XLOOKUP(P!C547,'Banco de Dados'!$B$3:$B$274,'Banco de Dados'!$K$3:$K$274,"")</f>
        <v/>
      </c>
      <c r="B547" s="2">
        <v>0</v>
      </c>
      <c r="C547" s="2">
        <v>0</v>
      </c>
      <c r="D547" s="2">
        <v>0</v>
      </c>
      <c r="E547" s="2">
        <v>0</v>
      </c>
      <c r="F547" s="32" t="e">
        <f t="shared" si="46"/>
        <v>#DIV/0!</v>
      </c>
      <c r="G547" s="3" t="e">
        <f t="shared" si="47"/>
        <v>#VALUE!</v>
      </c>
      <c r="H547" s="3" t="e">
        <f t="shared" si="47"/>
        <v>#VALUE!</v>
      </c>
      <c r="J547" s="7"/>
    </row>
    <row r="548" spans="1:14" x14ac:dyDescent="0.25">
      <c r="A548" s="28" t="str">
        <f>_xlfn.XLOOKUP(P!C548,'Banco de Dados'!$B$3:$B$274,'Banco de Dados'!$K$3:$K$274,"")</f>
        <v/>
      </c>
      <c r="B548" s="2">
        <v>0</v>
      </c>
      <c r="C548" s="2">
        <v>0</v>
      </c>
      <c r="D548" s="2">
        <v>0</v>
      </c>
      <c r="E548" s="2">
        <v>0</v>
      </c>
      <c r="F548" s="32" t="e">
        <f t="shared" si="46"/>
        <v>#DIV/0!</v>
      </c>
      <c r="G548" s="3" t="e">
        <f t="shared" si="47"/>
        <v>#VALUE!</v>
      </c>
      <c r="H548" s="3" t="e">
        <f t="shared" si="47"/>
        <v>#VALUE!</v>
      </c>
      <c r="J548" s="7"/>
    </row>
    <row r="549" spans="1:14" x14ac:dyDescent="0.25">
      <c r="A549" s="21"/>
      <c r="B549" s="21"/>
      <c r="C549" s="21"/>
      <c r="D549" s="21"/>
      <c r="E549" s="21"/>
      <c r="F549" s="77"/>
      <c r="G549" s="21"/>
      <c r="H549" s="21"/>
      <c r="J549" s="21"/>
      <c r="K549" s="21"/>
      <c r="L549" s="21"/>
      <c r="M549" s="21"/>
      <c r="N549" s="21"/>
    </row>
    <row r="550" spans="1:14" ht="15.75" x14ac:dyDescent="0.25">
      <c r="A550" s="36">
        <f>'Nome das Amostras'!A20</f>
        <v>0</v>
      </c>
      <c r="B550" s="164" t="e">
        <f>VLOOKUP(A550,'Nome das Amostras'!$A$3:$D$28,2,FALSE)</f>
        <v>#N/A</v>
      </c>
      <c r="C550" s="164"/>
      <c r="D550" s="51" t="s">
        <v>65</v>
      </c>
      <c r="E550" s="52" t="e">
        <f>'Banco de Dados'!$O$13/'Banco de Dados'!DW13</f>
        <v>#VALUE!</v>
      </c>
      <c r="F550" s="74"/>
      <c r="G550" s="3"/>
      <c r="H550" s="3"/>
      <c r="J550" s="7"/>
    </row>
    <row r="551" spans="1:14" ht="15.75" x14ac:dyDescent="0.25">
      <c r="A551" s="107" t="s">
        <v>1</v>
      </c>
      <c r="B551" s="107" t="s">
        <v>0</v>
      </c>
      <c r="C551" s="107" t="s">
        <v>212</v>
      </c>
      <c r="D551" s="107" t="s">
        <v>209</v>
      </c>
      <c r="E551" s="107" t="s">
        <v>213</v>
      </c>
      <c r="F551" s="76" t="s">
        <v>219</v>
      </c>
      <c r="G551" s="54" t="s">
        <v>140</v>
      </c>
      <c r="H551" s="54" t="s">
        <v>66</v>
      </c>
      <c r="J551" s="7"/>
      <c r="K551" s="72">
        <f>A550</f>
        <v>0</v>
      </c>
      <c r="L551" s="55" t="s">
        <v>215</v>
      </c>
      <c r="M551" s="41" t="str">
        <f>$A$1</f>
        <v>Ferro</v>
      </c>
      <c r="N551" s="3"/>
    </row>
    <row r="552" spans="1:14" x14ac:dyDescent="0.25">
      <c r="A552" s="28" t="str">
        <f>_xlfn.XLOOKUP(P!C552,'Banco de Dados'!$B$3:$B$274,'Banco de Dados'!$K$3:$K$274,"")</f>
        <v/>
      </c>
      <c r="B552" s="2" cm="1">
        <f t="array" ref="B552:E582">Dados!DS5:DV35</f>
        <v>0</v>
      </c>
      <c r="C552" s="2">
        <v>0</v>
      </c>
      <c r="D552" s="2">
        <v>0</v>
      </c>
      <c r="E552" s="2">
        <v>0</v>
      </c>
      <c r="F552" s="32" t="e">
        <f>(E552*100)/D552</f>
        <v>#DIV/0!</v>
      </c>
      <c r="G552" s="3" t="e">
        <f t="shared" ref="G552:H579" si="48">D552*$E$550</f>
        <v>#VALUE!</v>
      </c>
      <c r="H552" s="3" t="e">
        <f t="shared" si="48"/>
        <v>#VALUE!</v>
      </c>
      <c r="J552" s="7"/>
      <c r="K552" s="5" t="s">
        <v>210</v>
      </c>
      <c r="L552" s="5"/>
      <c r="M552" s="5" t="s">
        <v>211</v>
      </c>
    </row>
    <row r="553" spans="1:14" x14ac:dyDescent="0.25">
      <c r="A553" s="28" t="str">
        <f>_xlfn.XLOOKUP(P!C553,'Banco de Dados'!$B$3:$B$274,'Banco de Dados'!$K$3:$K$274,"")</f>
        <v/>
      </c>
      <c r="B553" s="2">
        <v>0</v>
      </c>
      <c r="C553" s="2">
        <v>0</v>
      </c>
      <c r="D553" s="2">
        <v>0</v>
      </c>
      <c r="E553" s="2">
        <v>0</v>
      </c>
      <c r="F553" s="32" t="e">
        <f t="shared" ref="F553:F582" si="49">(E553*100)/D553</f>
        <v>#DIV/0!</v>
      </c>
      <c r="G553" s="3" t="e">
        <f t="shared" si="48"/>
        <v>#VALUE!</v>
      </c>
      <c r="H553" s="3" t="e">
        <f t="shared" si="48"/>
        <v>#VALUE!</v>
      </c>
      <c r="J553" s="7"/>
      <c r="K553" s="6" t="str">
        <f>_xlfn.XLOOKUP($B$4,A552:A579,G552:G579,"")</f>
        <v/>
      </c>
      <c r="L553" s="6"/>
      <c r="M553" s="6" t="str">
        <f>_xlfn.XLOOKUP($B$4,A552:A579,H552:H579,"")</f>
        <v/>
      </c>
    </row>
    <row r="554" spans="1:14" x14ac:dyDescent="0.25">
      <c r="A554" s="28" t="str">
        <f>_xlfn.XLOOKUP(P!C554,'Banco de Dados'!$B$3:$B$274,'Banco de Dados'!$K$3:$K$274,"")</f>
        <v/>
      </c>
      <c r="B554" s="2">
        <v>0</v>
      </c>
      <c r="C554" s="2">
        <v>0</v>
      </c>
      <c r="D554" s="2">
        <v>0</v>
      </c>
      <c r="E554" s="2">
        <v>0</v>
      </c>
      <c r="F554" s="32" t="e">
        <f t="shared" si="49"/>
        <v>#DIV/0!</v>
      </c>
      <c r="G554" s="3" t="e">
        <f t="shared" si="48"/>
        <v>#VALUE!</v>
      </c>
      <c r="H554" s="3" t="e">
        <f t="shared" si="48"/>
        <v>#VALUE!</v>
      </c>
      <c r="J554" s="7"/>
    </row>
    <row r="555" spans="1:14" ht="15.75" x14ac:dyDescent="0.25">
      <c r="A555" s="28" t="str">
        <f>_xlfn.XLOOKUP(P!C555,'Banco de Dados'!$B$3:$B$274,'Banco de Dados'!$K$3:$K$274,"")</f>
        <v/>
      </c>
      <c r="B555" s="2">
        <v>0</v>
      </c>
      <c r="C555" s="2">
        <v>0</v>
      </c>
      <c r="D555" s="2">
        <v>0</v>
      </c>
      <c r="E555" s="2">
        <v>0</v>
      </c>
      <c r="F555" s="32" t="e">
        <f t="shared" si="49"/>
        <v>#DIV/0!</v>
      </c>
      <c r="G555" s="3" t="e">
        <f t="shared" si="48"/>
        <v>#VALUE!</v>
      </c>
      <c r="H555" s="3" t="e">
        <f t="shared" si="48"/>
        <v>#VALUE!</v>
      </c>
      <c r="K555" s="165" t="s">
        <v>67</v>
      </c>
      <c r="L555" s="166"/>
      <c r="M555" s="167"/>
      <c r="N555"/>
    </row>
    <row r="556" spans="1:14" x14ac:dyDescent="0.25">
      <c r="A556" s="28" t="str">
        <f>_xlfn.XLOOKUP(P!C556,'Banco de Dados'!$B$3:$B$274,'Banco de Dados'!$K$3:$K$274,"")</f>
        <v/>
      </c>
      <c r="B556" s="2">
        <v>0</v>
      </c>
      <c r="C556" s="2">
        <v>0</v>
      </c>
      <c r="D556" s="2">
        <v>0</v>
      </c>
      <c r="E556" s="2">
        <v>0</v>
      </c>
      <c r="F556" s="32" t="e">
        <f t="shared" si="49"/>
        <v>#DIV/0!</v>
      </c>
      <c r="G556" s="3" t="e">
        <f t="shared" si="48"/>
        <v>#VALUE!</v>
      </c>
      <c r="H556" s="3" t="e">
        <f t="shared" si="48"/>
        <v>#VALUE!</v>
      </c>
      <c r="J556" s="7"/>
      <c r="K556" s="104" t="s">
        <v>240</v>
      </c>
      <c r="L556" s="39"/>
      <c r="M556" s="106" t="s">
        <v>209</v>
      </c>
    </row>
    <row r="557" spans="1:14" x14ac:dyDescent="0.25">
      <c r="A557" s="28" t="str">
        <f>_xlfn.XLOOKUP(P!C557,'Banco de Dados'!$B$3:$B$274,'Banco de Dados'!$K$3:$K$274,"")</f>
        <v/>
      </c>
      <c r="B557" s="2">
        <v>0</v>
      </c>
      <c r="C557" s="2">
        <v>0</v>
      </c>
      <c r="D557" s="2">
        <v>0</v>
      </c>
      <c r="E557" s="2">
        <v>0</v>
      </c>
      <c r="F557" s="32" t="e">
        <f t="shared" si="49"/>
        <v>#DIV/0!</v>
      </c>
      <c r="G557" s="3" t="e">
        <f t="shared" si="48"/>
        <v>#VALUE!</v>
      </c>
      <c r="H557" s="3" t="e">
        <f t="shared" si="48"/>
        <v>#VALUE!</v>
      </c>
      <c r="J557" s="58" t="s">
        <v>38</v>
      </c>
      <c r="K557" s="59">
        <f>$L$9</f>
        <v>367.5</v>
      </c>
      <c r="L557" s="60"/>
      <c r="M557" s="61">
        <f>$M$11</f>
        <v>17564</v>
      </c>
      <c r="N557" s="60"/>
    </row>
    <row r="558" spans="1:14" x14ac:dyDescent="0.25">
      <c r="A558" s="28" t="str">
        <f>_xlfn.XLOOKUP(P!C558,'Banco de Dados'!$B$3:$B$274,'Banco de Dados'!$K$3:$K$274,"")</f>
        <v/>
      </c>
      <c r="B558" s="2">
        <v>0</v>
      </c>
      <c r="C558" s="2">
        <v>0</v>
      </c>
      <c r="D558" s="2">
        <v>0</v>
      </c>
      <c r="E558" s="2">
        <v>0</v>
      </c>
      <c r="F558" s="32" t="e">
        <f t="shared" si="49"/>
        <v>#DIV/0!</v>
      </c>
      <c r="G558" s="3" t="e">
        <f t="shared" si="48"/>
        <v>#VALUE!</v>
      </c>
      <c r="H558" s="3" t="e">
        <f t="shared" si="48"/>
        <v>#VALUE!</v>
      </c>
      <c r="J558" s="2"/>
      <c r="K558" s="18"/>
      <c r="L558" s="2" t="s">
        <v>70</v>
      </c>
      <c r="M558" s="19"/>
    </row>
    <row r="559" spans="1:14" x14ac:dyDescent="0.25">
      <c r="A559" s="28" t="str">
        <f>_xlfn.XLOOKUP(P!C559,'Banco de Dados'!$B$3:$B$274,'Banco de Dados'!$K$3:$K$274,"")</f>
        <v/>
      </c>
      <c r="B559" s="2">
        <v>0</v>
      </c>
      <c r="C559" s="2">
        <v>0</v>
      </c>
      <c r="D559" s="2">
        <v>0</v>
      </c>
      <c r="E559" s="2">
        <v>0</v>
      </c>
      <c r="F559" s="32" t="e">
        <f t="shared" si="49"/>
        <v>#DIV/0!</v>
      </c>
      <c r="G559" s="3" t="e">
        <f t="shared" si="48"/>
        <v>#VALUE!</v>
      </c>
      <c r="H559" s="3" t="e">
        <f t="shared" si="48"/>
        <v>#VALUE!</v>
      </c>
      <c r="J559" s="58" t="s">
        <v>69</v>
      </c>
      <c r="K559" s="62" t="s">
        <v>71</v>
      </c>
      <c r="L559" s="63"/>
      <c r="M559" s="64" t="str">
        <f>K553</f>
        <v/>
      </c>
      <c r="N559" s="60"/>
    </row>
    <row r="560" spans="1:14" x14ac:dyDescent="0.25">
      <c r="A560" s="28" t="str">
        <f>_xlfn.XLOOKUP(P!C560,'Banco de Dados'!$B$3:$B$274,'Banco de Dados'!$K$3:$K$274,"")</f>
        <v/>
      </c>
      <c r="B560" s="2">
        <v>0</v>
      </c>
      <c r="C560" s="2">
        <v>0</v>
      </c>
      <c r="D560" s="2">
        <v>0</v>
      </c>
      <c r="E560" s="2">
        <v>0</v>
      </c>
      <c r="F560" s="32" t="e">
        <f t="shared" si="49"/>
        <v>#DIV/0!</v>
      </c>
      <c r="G560" s="3" t="e">
        <f t="shared" si="48"/>
        <v>#VALUE!</v>
      </c>
      <c r="H560" s="3" t="e">
        <f t="shared" si="48"/>
        <v>#VALUE!</v>
      </c>
      <c r="J560" s="7"/>
    </row>
    <row r="561" spans="1:13" ht="15.75" x14ac:dyDescent="0.25">
      <c r="A561" s="28" t="str">
        <f>_xlfn.XLOOKUP(P!C561,'Banco de Dados'!$B$3:$B$274,'Banco de Dados'!$K$3:$K$274,"")</f>
        <v/>
      </c>
      <c r="B561" s="2">
        <v>0</v>
      </c>
      <c r="C561" s="2">
        <v>0</v>
      </c>
      <c r="D561" s="2">
        <v>0</v>
      </c>
      <c r="E561" s="2">
        <v>0</v>
      </c>
      <c r="F561" s="32" t="e">
        <f t="shared" si="49"/>
        <v>#DIV/0!</v>
      </c>
      <c r="G561" s="3" t="e">
        <f t="shared" si="48"/>
        <v>#VALUE!</v>
      </c>
      <c r="H561" s="3" t="e">
        <f t="shared" si="48"/>
        <v>#VALUE!</v>
      </c>
      <c r="J561" s="7"/>
      <c r="K561" s="165" t="s">
        <v>218</v>
      </c>
      <c r="L561" s="166"/>
      <c r="M561" s="167"/>
    </row>
    <row r="562" spans="1:13" x14ac:dyDescent="0.25">
      <c r="A562" s="28" t="str">
        <f>_xlfn.XLOOKUP(P!C562,'Banco de Dados'!$B$3:$B$274,'Banco de Dados'!$K$3:$K$274,"")</f>
        <v/>
      </c>
      <c r="B562" s="2">
        <v>0</v>
      </c>
      <c r="C562" s="2">
        <v>0</v>
      </c>
      <c r="D562" s="2">
        <v>0</v>
      </c>
      <c r="E562" s="2">
        <v>0</v>
      </c>
      <c r="F562" s="32" t="e">
        <f t="shared" si="49"/>
        <v>#DIV/0!</v>
      </c>
      <c r="G562" s="3" t="e">
        <f t="shared" si="48"/>
        <v>#VALUE!</v>
      </c>
      <c r="H562" s="3" t="e">
        <f t="shared" si="48"/>
        <v>#VALUE!</v>
      </c>
      <c r="J562" s="7"/>
      <c r="K562" s="104" t="s">
        <v>236</v>
      </c>
      <c r="L562" s="108" t="str">
        <f>K553</f>
        <v/>
      </c>
      <c r="M562" s="109" t="str">
        <f>M553</f>
        <v/>
      </c>
    </row>
    <row r="563" spans="1:13" x14ac:dyDescent="0.25">
      <c r="A563" s="28" t="str">
        <f>_xlfn.XLOOKUP(P!C563,'Banco de Dados'!$B$3:$B$274,'Banco de Dados'!$K$3:$K$274,"")</f>
        <v/>
      </c>
      <c r="B563" s="2">
        <v>0</v>
      </c>
      <c r="C563" s="2">
        <v>0</v>
      </c>
      <c r="D563" s="2">
        <v>0</v>
      </c>
      <c r="E563" s="2">
        <v>0</v>
      </c>
      <c r="F563" s="32" t="e">
        <f t="shared" si="49"/>
        <v>#DIV/0!</v>
      </c>
      <c r="G563" s="3" t="e">
        <f t="shared" si="48"/>
        <v>#VALUE!</v>
      </c>
      <c r="H563" s="3" t="e">
        <f t="shared" si="48"/>
        <v>#VALUE!</v>
      </c>
      <c r="J563" s="7"/>
      <c r="K563" s="104" t="s">
        <v>237</v>
      </c>
      <c r="L563" s="105">
        <f>$L$9</f>
        <v>367.5</v>
      </c>
      <c r="M563" s="106">
        <f>$L$10</f>
        <v>4.3</v>
      </c>
    </row>
    <row r="564" spans="1:13" x14ac:dyDescent="0.25">
      <c r="A564" s="28" t="str">
        <f>_xlfn.XLOOKUP(P!C564,'Banco de Dados'!$B$3:$B$274,'Banco de Dados'!$K$3:$K$274,"")</f>
        <v/>
      </c>
      <c r="B564" s="2">
        <v>0</v>
      </c>
      <c r="C564" s="2">
        <v>0</v>
      </c>
      <c r="D564" s="2">
        <v>0</v>
      </c>
      <c r="E564" s="2">
        <v>0</v>
      </c>
      <c r="F564" s="32" t="e">
        <f t="shared" si="49"/>
        <v>#DIV/0!</v>
      </c>
      <c r="G564" s="3" t="e">
        <f t="shared" si="48"/>
        <v>#VALUE!</v>
      </c>
      <c r="H564" s="3" t="e">
        <f t="shared" si="48"/>
        <v>#VALUE!</v>
      </c>
      <c r="J564" s="7"/>
      <c r="K564" s="104" t="s">
        <v>238</v>
      </c>
      <c r="L564" s="105">
        <f>$M$11</f>
        <v>17564</v>
      </c>
      <c r="M564" s="106">
        <f>$M$12</f>
        <v>189</v>
      </c>
    </row>
    <row r="565" spans="1:13" x14ac:dyDescent="0.25">
      <c r="A565" s="28" t="str">
        <f>_xlfn.XLOOKUP(P!C565,'Banco de Dados'!$B$3:$B$274,'Banco de Dados'!$K$3:$K$274,"")</f>
        <v/>
      </c>
      <c r="B565" s="2">
        <v>0</v>
      </c>
      <c r="C565" s="2">
        <v>0</v>
      </c>
      <c r="D565" s="2">
        <v>0</v>
      </c>
      <c r="E565" s="2">
        <v>0</v>
      </c>
      <c r="F565" s="32" t="e">
        <f t="shared" si="49"/>
        <v>#DIV/0!</v>
      </c>
      <c r="G565" s="3" t="e">
        <f t="shared" si="48"/>
        <v>#VALUE!</v>
      </c>
      <c r="H565" s="3" t="e">
        <f t="shared" si="48"/>
        <v>#VALUE!</v>
      </c>
      <c r="J565" s="7"/>
      <c r="K565" s="69" t="s">
        <v>217</v>
      </c>
      <c r="L565" s="110" t="e">
        <f>SQRT(((M562/L562)^2)+((M563/L563)^2)+((M564/L564)^2))</f>
        <v>#VALUE!</v>
      </c>
      <c r="M565" s="71" t="str">
        <f>M574</f>
        <v>mg/kg</v>
      </c>
    </row>
    <row r="566" spans="1:13" x14ac:dyDescent="0.25">
      <c r="A566" s="28" t="str">
        <f>_xlfn.XLOOKUP(P!C566,'Banco de Dados'!$B$3:$B$274,'Banco de Dados'!$K$3:$K$274,"")</f>
        <v/>
      </c>
      <c r="B566" s="2">
        <v>0</v>
      </c>
      <c r="C566" s="2">
        <v>0</v>
      </c>
      <c r="D566" s="2">
        <v>0</v>
      </c>
      <c r="E566" s="2">
        <v>0</v>
      </c>
      <c r="F566" s="32" t="e">
        <f t="shared" si="49"/>
        <v>#DIV/0!</v>
      </c>
      <c r="G566" s="3" t="e">
        <f t="shared" si="48"/>
        <v>#VALUE!</v>
      </c>
      <c r="H566" s="3" t="e">
        <f t="shared" si="48"/>
        <v>#VALUE!</v>
      </c>
      <c r="J566" s="7"/>
    </row>
    <row r="567" spans="1:13" x14ac:dyDescent="0.25">
      <c r="A567" s="28" t="str">
        <f>_xlfn.XLOOKUP(P!C567,'Banco de Dados'!$B$3:$B$274,'Banco de Dados'!$K$3:$K$274,"")</f>
        <v/>
      </c>
      <c r="B567" s="2">
        <v>0</v>
      </c>
      <c r="C567" s="2">
        <v>0</v>
      </c>
      <c r="D567" s="2">
        <v>0</v>
      </c>
      <c r="E567" s="2">
        <v>0</v>
      </c>
      <c r="F567" s="32" t="e">
        <f t="shared" si="49"/>
        <v>#DIV/0!</v>
      </c>
      <c r="G567" s="3" t="e">
        <f t="shared" si="48"/>
        <v>#VALUE!</v>
      </c>
      <c r="H567" s="3" t="e">
        <f t="shared" si="48"/>
        <v>#VALUE!</v>
      </c>
      <c r="J567" s="7"/>
    </row>
    <row r="568" spans="1:13" x14ac:dyDescent="0.25">
      <c r="A568" s="28" t="str">
        <f>_xlfn.XLOOKUP(P!C568,'Banco de Dados'!$B$3:$B$274,'Banco de Dados'!$K$3:$K$274,"")</f>
        <v/>
      </c>
      <c r="B568" s="2">
        <v>0</v>
      </c>
      <c r="C568" s="2">
        <v>0</v>
      </c>
      <c r="D568" s="2">
        <v>0</v>
      </c>
      <c r="E568" s="2">
        <v>0</v>
      </c>
      <c r="F568" s="32" t="e">
        <f t="shared" si="49"/>
        <v>#DIV/0!</v>
      </c>
      <c r="G568" s="3" t="e">
        <f t="shared" si="48"/>
        <v>#VALUE!</v>
      </c>
      <c r="H568" s="3" t="e">
        <f t="shared" si="48"/>
        <v>#VALUE!</v>
      </c>
      <c r="J568" s="7"/>
    </row>
    <row r="569" spans="1:13" x14ac:dyDescent="0.25">
      <c r="A569" s="28" t="str">
        <f>_xlfn.XLOOKUP(P!C569,'Banco de Dados'!$B$3:$B$274,'Banco de Dados'!$K$3:$K$274,"")</f>
        <v/>
      </c>
      <c r="B569" s="2">
        <v>0</v>
      </c>
      <c r="C569" s="2">
        <v>0</v>
      </c>
      <c r="D569" s="2">
        <v>0</v>
      </c>
      <c r="E569" s="2">
        <v>0</v>
      </c>
      <c r="F569" s="32" t="e">
        <f t="shared" si="49"/>
        <v>#DIV/0!</v>
      </c>
      <c r="G569" s="3" t="e">
        <f t="shared" si="48"/>
        <v>#VALUE!</v>
      </c>
      <c r="H569" s="3" t="e">
        <f t="shared" si="48"/>
        <v>#VALUE!</v>
      </c>
      <c r="J569" s="7"/>
    </row>
    <row r="570" spans="1:13" x14ac:dyDescent="0.25">
      <c r="A570" s="28" t="str">
        <f>_xlfn.XLOOKUP(P!C570,'Banco de Dados'!$B$3:$B$274,'Banco de Dados'!$K$3:$K$274,"")</f>
        <v/>
      </c>
      <c r="B570" s="2">
        <v>0</v>
      </c>
      <c r="C570" s="2">
        <v>0</v>
      </c>
      <c r="D570" s="2">
        <v>0</v>
      </c>
      <c r="E570" s="2">
        <v>0</v>
      </c>
      <c r="F570" s="32" t="e">
        <f t="shared" si="49"/>
        <v>#DIV/0!</v>
      </c>
      <c r="G570" s="3" t="e">
        <f t="shared" si="48"/>
        <v>#VALUE!</v>
      </c>
      <c r="H570" s="3" t="e">
        <f t="shared" si="48"/>
        <v>#VALUE!</v>
      </c>
      <c r="J570" s="7"/>
    </row>
    <row r="571" spans="1:13" x14ac:dyDescent="0.25">
      <c r="A571" s="28" t="str">
        <f>_xlfn.XLOOKUP(P!C571,'Banco de Dados'!$B$3:$B$274,'Banco de Dados'!$K$3:$K$274,"")</f>
        <v/>
      </c>
      <c r="B571" s="2">
        <v>0</v>
      </c>
      <c r="C571" s="2">
        <v>0</v>
      </c>
      <c r="D571" s="2">
        <v>0</v>
      </c>
      <c r="E571" s="2">
        <v>0</v>
      </c>
      <c r="F571" s="32" t="e">
        <f t="shared" si="49"/>
        <v>#DIV/0!</v>
      </c>
      <c r="G571" s="3" t="e">
        <f t="shared" si="48"/>
        <v>#VALUE!</v>
      </c>
      <c r="H571" s="3" t="e">
        <f t="shared" si="48"/>
        <v>#VALUE!</v>
      </c>
      <c r="J571" s="7"/>
    </row>
    <row r="572" spans="1:13" x14ac:dyDescent="0.25">
      <c r="A572" s="28" t="str">
        <f>_xlfn.XLOOKUP(P!C572,'Banco de Dados'!$B$3:$B$274,'Banco de Dados'!$K$3:$K$274,"")</f>
        <v/>
      </c>
      <c r="B572" s="2">
        <v>0</v>
      </c>
      <c r="C572" s="2">
        <v>0</v>
      </c>
      <c r="D572" s="2">
        <v>0</v>
      </c>
      <c r="E572" s="17">
        <v>0</v>
      </c>
      <c r="F572" s="32" t="e">
        <f t="shared" si="49"/>
        <v>#DIV/0!</v>
      </c>
      <c r="G572" s="3" t="e">
        <f t="shared" si="48"/>
        <v>#VALUE!</v>
      </c>
      <c r="H572" s="3" t="e">
        <f t="shared" si="48"/>
        <v>#VALUE!</v>
      </c>
      <c r="J572" s="7"/>
    </row>
    <row r="573" spans="1:13" ht="15.75" x14ac:dyDescent="0.25">
      <c r="A573" s="28" t="str">
        <f>_xlfn.XLOOKUP(P!C573,'Banco de Dados'!$B$3:$B$274,'Banco de Dados'!$K$3:$K$274,"")</f>
        <v/>
      </c>
      <c r="B573" s="2">
        <v>0</v>
      </c>
      <c r="C573" s="2">
        <v>0</v>
      </c>
      <c r="D573" s="2">
        <v>0</v>
      </c>
      <c r="E573" s="2">
        <v>0</v>
      </c>
      <c r="F573" s="32" t="e">
        <f t="shared" si="49"/>
        <v>#DIV/0!</v>
      </c>
      <c r="G573" s="3" t="e">
        <f t="shared" si="48"/>
        <v>#VALUE!</v>
      </c>
      <c r="H573" s="3" t="e">
        <f t="shared" si="48"/>
        <v>#VALUE!</v>
      </c>
      <c r="J573" s="7"/>
      <c r="K573" s="101" t="s">
        <v>216</v>
      </c>
      <c r="L573" s="102">
        <f>K551</f>
        <v>0</v>
      </c>
      <c r="M573" s="103" t="str">
        <f>M551</f>
        <v>Ferro</v>
      </c>
    </row>
    <row r="574" spans="1:13" x14ac:dyDescent="0.25">
      <c r="A574" s="28" t="str">
        <f>_xlfn.XLOOKUP(P!C574,'Banco de Dados'!$B$3:$B$274,'Banco de Dados'!$K$3:$K$274,"")</f>
        <v/>
      </c>
      <c r="B574" s="2">
        <v>0</v>
      </c>
      <c r="C574" s="2">
        <v>0</v>
      </c>
      <c r="D574" s="2">
        <v>0</v>
      </c>
      <c r="E574" s="2">
        <v>0</v>
      </c>
      <c r="F574" s="32" t="e">
        <f t="shared" si="49"/>
        <v>#DIV/0!</v>
      </c>
      <c r="G574" s="3" t="e">
        <f t="shared" si="48"/>
        <v>#VALUE!</v>
      </c>
      <c r="H574" s="3" t="e">
        <f t="shared" si="48"/>
        <v>#VALUE!</v>
      </c>
      <c r="J574" s="7"/>
      <c r="K574" s="68" t="s">
        <v>68</v>
      </c>
      <c r="L574" s="29" t="e">
        <f>(K557*M559)/M557</f>
        <v>#VALUE!</v>
      </c>
      <c r="M574" s="66" t="str">
        <f>$M$9</f>
        <v>mg/kg</v>
      </c>
    </row>
    <row r="575" spans="1:13" x14ac:dyDescent="0.25">
      <c r="A575" s="28" t="str">
        <f>_xlfn.XLOOKUP(P!C575,'Banco de Dados'!$B$3:$B$274,'Banco de Dados'!$K$3:$K$274,"")</f>
        <v/>
      </c>
      <c r="B575" s="2">
        <v>0</v>
      </c>
      <c r="C575" s="2">
        <v>0</v>
      </c>
      <c r="D575" s="2">
        <v>0</v>
      </c>
      <c r="E575" s="2">
        <v>0</v>
      </c>
      <c r="F575" s="32" t="e">
        <f t="shared" si="49"/>
        <v>#DIV/0!</v>
      </c>
      <c r="G575" s="3" t="e">
        <f t="shared" si="48"/>
        <v>#VALUE!</v>
      </c>
      <c r="H575" s="3" t="e">
        <f t="shared" si="48"/>
        <v>#VALUE!</v>
      </c>
      <c r="J575" s="7"/>
      <c r="K575" s="111" t="s">
        <v>246</v>
      </c>
      <c r="L575" s="126" t="e">
        <f>SQRT(((M562/L562)^2)+((M563/L563)^2)+((M564/L564)^2))</f>
        <v>#VALUE!</v>
      </c>
      <c r="M575" s="66"/>
    </row>
    <row r="576" spans="1:13" x14ac:dyDescent="0.25">
      <c r="A576" s="28" t="str">
        <f>_xlfn.XLOOKUP(P!C576,'Banco de Dados'!$B$3:$B$274,'Banco de Dados'!$K$3:$K$274,"")</f>
        <v/>
      </c>
      <c r="B576" s="2">
        <v>0</v>
      </c>
      <c r="C576" s="2">
        <v>0</v>
      </c>
      <c r="D576" s="2">
        <v>0</v>
      </c>
      <c r="E576" s="2">
        <v>0</v>
      </c>
      <c r="F576" s="32" t="e">
        <f t="shared" si="49"/>
        <v>#DIV/0!</v>
      </c>
      <c r="G576" s="3" t="e">
        <f t="shared" si="48"/>
        <v>#VALUE!</v>
      </c>
      <c r="H576" s="3" t="e">
        <f t="shared" si="48"/>
        <v>#VALUE!</v>
      </c>
      <c r="J576" s="7"/>
      <c r="K576" s="69" t="s">
        <v>247</v>
      </c>
      <c r="L576" s="127" t="e">
        <f>L575*L574</f>
        <v>#VALUE!</v>
      </c>
      <c r="M576" s="71" t="str">
        <f>$M$9</f>
        <v>mg/kg</v>
      </c>
    </row>
    <row r="577" spans="1:14" x14ac:dyDescent="0.25">
      <c r="A577" s="28" t="str">
        <f>_xlfn.XLOOKUP(P!C577,'Banco de Dados'!$B$3:$B$274,'Banco de Dados'!$K$3:$K$274,"")</f>
        <v/>
      </c>
      <c r="B577" s="2">
        <v>0</v>
      </c>
      <c r="C577" s="2">
        <v>0</v>
      </c>
      <c r="D577" s="2">
        <v>0</v>
      </c>
      <c r="E577" s="2">
        <v>0</v>
      </c>
      <c r="F577" s="32" t="e">
        <f t="shared" si="49"/>
        <v>#DIV/0!</v>
      </c>
      <c r="G577" s="3" t="e">
        <f t="shared" si="48"/>
        <v>#VALUE!</v>
      </c>
      <c r="H577" s="3" t="e">
        <f t="shared" si="48"/>
        <v>#VALUE!</v>
      </c>
      <c r="J577" s="7"/>
      <c r="K577" s="123"/>
      <c r="L577" s="124"/>
    </row>
    <row r="578" spans="1:14" x14ac:dyDescent="0.25">
      <c r="A578" s="28" t="str">
        <f>_xlfn.XLOOKUP(P!C578,'Banco de Dados'!$B$3:$B$274,'Banco de Dados'!$K$3:$K$274,"")</f>
        <v/>
      </c>
      <c r="B578" s="2">
        <v>0</v>
      </c>
      <c r="C578" s="2">
        <v>0</v>
      </c>
      <c r="D578" s="2">
        <v>0</v>
      </c>
      <c r="E578" s="2">
        <v>0</v>
      </c>
      <c r="F578" s="32" t="e">
        <f t="shared" si="49"/>
        <v>#DIV/0!</v>
      </c>
      <c r="G578" s="3" t="e">
        <f t="shared" si="48"/>
        <v>#VALUE!</v>
      </c>
      <c r="H578" s="3" t="e">
        <f t="shared" si="48"/>
        <v>#VALUE!</v>
      </c>
      <c r="J578" s="7"/>
    </row>
    <row r="579" spans="1:14" x14ac:dyDescent="0.25">
      <c r="A579" s="28" t="str">
        <f>_xlfn.XLOOKUP(P!C579,'Banco de Dados'!$B$3:$B$274,'Banco de Dados'!$K$3:$K$274,"")</f>
        <v/>
      </c>
      <c r="B579" s="2">
        <v>0</v>
      </c>
      <c r="C579" s="2">
        <v>0</v>
      </c>
      <c r="D579" s="2">
        <v>0</v>
      </c>
      <c r="E579" s="2">
        <v>0</v>
      </c>
      <c r="F579" s="32" t="e">
        <f t="shared" si="49"/>
        <v>#DIV/0!</v>
      </c>
      <c r="G579" s="3" t="e">
        <f t="shared" si="48"/>
        <v>#VALUE!</v>
      </c>
      <c r="H579" s="3" t="e">
        <f t="shared" si="48"/>
        <v>#VALUE!</v>
      </c>
      <c r="J579" s="7"/>
    </row>
    <row r="580" spans="1:14" x14ac:dyDescent="0.25">
      <c r="A580" s="28" t="str">
        <f>_xlfn.XLOOKUP(P!C580,'Banco de Dados'!$B$3:$B$274,'Banco de Dados'!$K$3:$K$274,"")</f>
        <v/>
      </c>
      <c r="B580" s="2">
        <v>0</v>
      </c>
      <c r="C580" s="2">
        <v>0</v>
      </c>
      <c r="D580" s="2">
        <v>0</v>
      </c>
      <c r="E580" s="2">
        <v>0</v>
      </c>
      <c r="F580" s="32" t="e">
        <f t="shared" si="49"/>
        <v>#DIV/0!</v>
      </c>
      <c r="G580" s="3" t="e">
        <f t="shared" ref="G580:H582" si="50">D580*$E$550</f>
        <v>#VALUE!</v>
      </c>
      <c r="H580" s="3" t="e">
        <f t="shared" si="50"/>
        <v>#VALUE!</v>
      </c>
      <c r="J580" s="7"/>
    </row>
    <row r="581" spans="1:14" x14ac:dyDescent="0.25">
      <c r="A581" s="28" t="str">
        <f>_xlfn.XLOOKUP(P!C581,'Banco de Dados'!$B$3:$B$274,'Banco de Dados'!$K$3:$K$274,"")</f>
        <v/>
      </c>
      <c r="B581" s="2">
        <v>0</v>
      </c>
      <c r="C581" s="2">
        <v>0</v>
      </c>
      <c r="D581" s="2">
        <v>0</v>
      </c>
      <c r="E581" s="2">
        <v>0</v>
      </c>
      <c r="F581" s="32" t="e">
        <f t="shared" si="49"/>
        <v>#DIV/0!</v>
      </c>
      <c r="G581" s="3" t="e">
        <f t="shared" si="50"/>
        <v>#VALUE!</v>
      </c>
      <c r="H581" s="3" t="e">
        <f t="shared" si="50"/>
        <v>#VALUE!</v>
      </c>
      <c r="J581" s="7"/>
    </row>
    <row r="582" spans="1:14" x14ac:dyDescent="0.25">
      <c r="A582" s="28" t="str">
        <f>_xlfn.XLOOKUP(P!C582,'Banco de Dados'!$B$3:$B$274,'Banco de Dados'!$K$3:$K$274,"")</f>
        <v/>
      </c>
      <c r="B582" s="2">
        <v>0</v>
      </c>
      <c r="C582" s="2">
        <v>0</v>
      </c>
      <c r="D582" s="2">
        <v>0</v>
      </c>
      <c r="E582" s="2">
        <v>0</v>
      </c>
      <c r="F582" s="32" t="e">
        <f t="shared" si="49"/>
        <v>#DIV/0!</v>
      </c>
      <c r="G582" s="3" t="e">
        <f t="shared" si="50"/>
        <v>#VALUE!</v>
      </c>
      <c r="H582" s="3" t="e">
        <f t="shared" si="50"/>
        <v>#VALUE!</v>
      </c>
      <c r="J582" s="7"/>
    </row>
    <row r="583" spans="1:14" x14ac:dyDescent="0.25">
      <c r="A583" s="21"/>
      <c r="B583" s="21"/>
      <c r="C583" s="21"/>
      <c r="D583" s="21"/>
      <c r="E583" s="21"/>
      <c r="F583" s="77"/>
      <c r="G583" s="21"/>
      <c r="H583" s="21"/>
      <c r="J583" s="21"/>
      <c r="K583" s="21"/>
      <c r="L583" s="21"/>
      <c r="M583" s="21"/>
      <c r="N583" s="21"/>
    </row>
    <row r="584" spans="1:14" ht="15.75" x14ac:dyDescent="0.25">
      <c r="A584" s="36">
        <f>'Nome das Amostras'!A21</f>
        <v>0</v>
      </c>
      <c r="B584" s="164" t="e">
        <f>VLOOKUP(A584,'Nome das Amostras'!$A$3:$D$28,2,FALSE)</f>
        <v>#N/A</v>
      </c>
      <c r="C584" s="164"/>
      <c r="D584" s="51" t="s">
        <v>65</v>
      </c>
      <c r="E584" s="52" t="e">
        <f>'Banco de Dados'!$O$13/'Banco de Dados'!ED13</f>
        <v>#VALUE!</v>
      </c>
      <c r="F584" s="74"/>
      <c r="G584" s="3"/>
      <c r="H584" s="3"/>
      <c r="J584" s="7"/>
    </row>
    <row r="585" spans="1:14" ht="15.75" x14ac:dyDescent="0.25">
      <c r="A585" s="107" t="s">
        <v>1</v>
      </c>
      <c r="B585" s="107" t="s">
        <v>0</v>
      </c>
      <c r="C585" s="107" t="s">
        <v>212</v>
      </c>
      <c r="D585" s="107" t="s">
        <v>209</v>
      </c>
      <c r="E585" s="107" t="s">
        <v>213</v>
      </c>
      <c r="F585" s="76" t="s">
        <v>219</v>
      </c>
      <c r="G585" s="54" t="s">
        <v>140</v>
      </c>
      <c r="H585" s="54" t="s">
        <v>66</v>
      </c>
      <c r="J585" s="7"/>
      <c r="K585" s="72">
        <f>A584</f>
        <v>0</v>
      </c>
      <c r="L585" s="55" t="s">
        <v>215</v>
      </c>
      <c r="M585" s="41" t="str">
        <f>$A$1</f>
        <v>Ferro</v>
      </c>
      <c r="N585" s="3"/>
    </row>
    <row r="586" spans="1:14" x14ac:dyDescent="0.25">
      <c r="A586" s="28" t="str">
        <f>_xlfn.XLOOKUP(P!C586,'Banco de Dados'!$B$3:$B$274,'Banco de Dados'!$K$3:$K$274,"")</f>
        <v/>
      </c>
      <c r="B586" s="2" cm="1">
        <f t="array" ref="B586:E616">Dados!DZ5:EC35</f>
        <v>0</v>
      </c>
      <c r="C586" s="2">
        <v>0</v>
      </c>
      <c r="D586" s="2">
        <v>0</v>
      </c>
      <c r="E586" s="2">
        <v>0</v>
      </c>
      <c r="F586" s="32" t="e">
        <f>(E586*100)/D586</f>
        <v>#DIV/0!</v>
      </c>
      <c r="G586" s="3" t="e">
        <f t="shared" ref="G586:H613" si="51">D586*$E$584</f>
        <v>#VALUE!</v>
      </c>
      <c r="H586" s="3" t="e">
        <f t="shared" si="51"/>
        <v>#VALUE!</v>
      </c>
      <c r="J586" s="7"/>
      <c r="K586" s="5" t="s">
        <v>210</v>
      </c>
      <c r="L586" s="5"/>
      <c r="M586" s="5" t="s">
        <v>211</v>
      </c>
    </row>
    <row r="587" spans="1:14" x14ac:dyDescent="0.25">
      <c r="A587" s="28" t="str">
        <f>_xlfn.XLOOKUP(P!C587,'Banco de Dados'!$B$3:$B$274,'Banco de Dados'!$K$3:$K$274,"")</f>
        <v/>
      </c>
      <c r="B587" s="2">
        <v>0</v>
      </c>
      <c r="C587" s="2">
        <v>0</v>
      </c>
      <c r="D587" s="2">
        <v>0</v>
      </c>
      <c r="E587" s="2">
        <v>0</v>
      </c>
      <c r="F587" s="32" t="e">
        <f t="shared" ref="F587:F616" si="52">(E587*100)/D587</f>
        <v>#DIV/0!</v>
      </c>
      <c r="G587" s="3" t="e">
        <f t="shared" si="51"/>
        <v>#VALUE!</v>
      </c>
      <c r="H587" s="3" t="e">
        <f t="shared" si="51"/>
        <v>#VALUE!</v>
      </c>
      <c r="J587" s="7"/>
      <c r="K587" s="6" t="str">
        <f>_xlfn.XLOOKUP($B$4,A586:A613,G586:G613,"")</f>
        <v/>
      </c>
      <c r="L587" s="6"/>
      <c r="M587" s="6" t="str">
        <f>_xlfn.XLOOKUP($B$4,A586:A613,H586:H613,"")</f>
        <v/>
      </c>
    </row>
    <row r="588" spans="1:14" x14ac:dyDescent="0.25">
      <c r="A588" s="28" t="str">
        <f>_xlfn.XLOOKUP(P!C588,'Banco de Dados'!$B$3:$B$274,'Banco de Dados'!$K$3:$K$274,"")</f>
        <v/>
      </c>
      <c r="B588" s="2">
        <v>0</v>
      </c>
      <c r="C588" s="2">
        <v>0</v>
      </c>
      <c r="D588" s="2">
        <v>0</v>
      </c>
      <c r="E588" s="2">
        <v>0</v>
      </c>
      <c r="F588" s="32" t="e">
        <f t="shared" si="52"/>
        <v>#DIV/0!</v>
      </c>
      <c r="G588" s="3" t="e">
        <f t="shared" si="51"/>
        <v>#VALUE!</v>
      </c>
      <c r="H588" s="3" t="e">
        <f t="shared" si="51"/>
        <v>#VALUE!</v>
      </c>
      <c r="J588" s="7"/>
    </row>
    <row r="589" spans="1:14" ht="15.75" x14ac:dyDescent="0.25">
      <c r="A589" s="28" t="str">
        <f>_xlfn.XLOOKUP(P!C589,'Banco de Dados'!$B$3:$B$274,'Banco de Dados'!$K$3:$K$274,"")</f>
        <v/>
      </c>
      <c r="B589" s="2">
        <v>0</v>
      </c>
      <c r="C589" s="2">
        <v>0</v>
      </c>
      <c r="D589" s="2">
        <v>0</v>
      </c>
      <c r="E589" s="2">
        <v>0</v>
      </c>
      <c r="F589" s="32" t="e">
        <f t="shared" si="52"/>
        <v>#DIV/0!</v>
      </c>
      <c r="G589" s="3" t="e">
        <f t="shared" si="51"/>
        <v>#VALUE!</v>
      </c>
      <c r="H589" s="3" t="e">
        <f t="shared" si="51"/>
        <v>#VALUE!</v>
      </c>
      <c r="K589" s="165" t="s">
        <v>67</v>
      </c>
      <c r="L589" s="166"/>
      <c r="M589" s="167"/>
      <c r="N589"/>
    </row>
    <row r="590" spans="1:14" x14ac:dyDescent="0.25">
      <c r="A590" s="28" t="str">
        <f>_xlfn.XLOOKUP(P!C590,'Banco de Dados'!$B$3:$B$274,'Banco de Dados'!$K$3:$K$274,"")</f>
        <v/>
      </c>
      <c r="B590" s="2">
        <v>0</v>
      </c>
      <c r="C590" s="2">
        <v>0</v>
      </c>
      <c r="D590" s="2">
        <v>0</v>
      </c>
      <c r="E590" s="2">
        <v>0</v>
      </c>
      <c r="F590" s="32" t="e">
        <f t="shared" si="52"/>
        <v>#DIV/0!</v>
      </c>
      <c r="G590" s="3" t="e">
        <f t="shared" si="51"/>
        <v>#VALUE!</v>
      </c>
      <c r="H590" s="3" t="e">
        <f t="shared" si="51"/>
        <v>#VALUE!</v>
      </c>
      <c r="J590" s="7"/>
      <c r="K590" s="104" t="s">
        <v>240</v>
      </c>
      <c r="L590" s="39"/>
      <c r="M590" s="106" t="s">
        <v>209</v>
      </c>
    </row>
    <row r="591" spans="1:14" x14ac:dyDescent="0.25">
      <c r="A591" s="28" t="str">
        <f>_xlfn.XLOOKUP(P!C591,'Banco de Dados'!$B$3:$B$274,'Banco de Dados'!$K$3:$K$274,"")</f>
        <v/>
      </c>
      <c r="B591" s="2">
        <v>0</v>
      </c>
      <c r="C591" s="2">
        <v>0</v>
      </c>
      <c r="D591" s="2">
        <v>0</v>
      </c>
      <c r="E591" s="2">
        <v>0</v>
      </c>
      <c r="F591" s="32" t="e">
        <f t="shared" si="52"/>
        <v>#DIV/0!</v>
      </c>
      <c r="G591" s="3" t="e">
        <f t="shared" si="51"/>
        <v>#VALUE!</v>
      </c>
      <c r="H591" s="3" t="e">
        <f t="shared" si="51"/>
        <v>#VALUE!</v>
      </c>
      <c r="J591" s="58" t="s">
        <v>38</v>
      </c>
      <c r="K591" s="59">
        <f>$L$9</f>
        <v>367.5</v>
      </c>
      <c r="L591" s="60"/>
      <c r="M591" s="61">
        <f>$M$11</f>
        <v>17564</v>
      </c>
      <c r="N591" s="60"/>
    </row>
    <row r="592" spans="1:14" x14ac:dyDescent="0.25">
      <c r="A592" s="28" t="str">
        <f>_xlfn.XLOOKUP(P!C592,'Banco de Dados'!$B$3:$B$274,'Banco de Dados'!$K$3:$K$274,"")</f>
        <v/>
      </c>
      <c r="B592" s="2">
        <v>0</v>
      </c>
      <c r="C592" s="2">
        <v>0</v>
      </c>
      <c r="D592" s="2">
        <v>0</v>
      </c>
      <c r="E592" s="2">
        <v>0</v>
      </c>
      <c r="F592" s="32" t="e">
        <f t="shared" si="52"/>
        <v>#DIV/0!</v>
      </c>
      <c r="G592" s="3" t="e">
        <f t="shared" si="51"/>
        <v>#VALUE!</v>
      </c>
      <c r="H592" s="3" t="e">
        <f t="shared" si="51"/>
        <v>#VALUE!</v>
      </c>
      <c r="J592" s="2"/>
      <c r="K592" s="18"/>
      <c r="L592" s="2" t="s">
        <v>70</v>
      </c>
      <c r="M592" s="19"/>
    </row>
    <row r="593" spans="1:14" x14ac:dyDescent="0.25">
      <c r="A593" s="28" t="str">
        <f>_xlfn.XLOOKUP(P!C593,'Banco de Dados'!$B$3:$B$274,'Banco de Dados'!$K$3:$K$274,"")</f>
        <v/>
      </c>
      <c r="B593" s="2">
        <v>0</v>
      </c>
      <c r="C593" s="2">
        <v>0</v>
      </c>
      <c r="D593" s="2">
        <v>0</v>
      </c>
      <c r="E593" s="2">
        <v>0</v>
      </c>
      <c r="F593" s="32" t="e">
        <f t="shared" si="52"/>
        <v>#DIV/0!</v>
      </c>
      <c r="G593" s="3" t="e">
        <f t="shared" si="51"/>
        <v>#VALUE!</v>
      </c>
      <c r="H593" s="3" t="e">
        <f t="shared" si="51"/>
        <v>#VALUE!</v>
      </c>
      <c r="J593" s="58" t="s">
        <v>69</v>
      </c>
      <c r="K593" s="62" t="s">
        <v>71</v>
      </c>
      <c r="L593" s="63"/>
      <c r="M593" s="64" t="str">
        <f>K587</f>
        <v/>
      </c>
      <c r="N593" s="60"/>
    </row>
    <row r="594" spans="1:14" x14ac:dyDescent="0.25">
      <c r="A594" s="28" t="str">
        <f>_xlfn.XLOOKUP(P!C594,'Banco de Dados'!$B$3:$B$274,'Banco de Dados'!$K$3:$K$274,"")</f>
        <v/>
      </c>
      <c r="B594" s="2">
        <v>0</v>
      </c>
      <c r="C594" s="2">
        <v>0</v>
      </c>
      <c r="D594" s="2">
        <v>0</v>
      </c>
      <c r="E594" s="2">
        <v>0</v>
      </c>
      <c r="F594" s="32" t="e">
        <f t="shared" si="52"/>
        <v>#DIV/0!</v>
      </c>
      <c r="G594" s="3" t="e">
        <f t="shared" si="51"/>
        <v>#VALUE!</v>
      </c>
      <c r="H594" s="3" t="e">
        <f t="shared" si="51"/>
        <v>#VALUE!</v>
      </c>
      <c r="J594" s="7"/>
    </row>
    <row r="595" spans="1:14" ht="15.75" x14ac:dyDescent="0.25">
      <c r="A595" s="28" t="str">
        <f>_xlfn.XLOOKUP(P!C595,'Banco de Dados'!$B$3:$B$274,'Banco de Dados'!$K$3:$K$274,"")</f>
        <v/>
      </c>
      <c r="B595" s="2">
        <v>0</v>
      </c>
      <c r="C595" s="2">
        <v>0</v>
      </c>
      <c r="D595" s="2">
        <v>0</v>
      </c>
      <c r="E595" s="2">
        <v>0</v>
      </c>
      <c r="F595" s="32" t="e">
        <f t="shared" si="52"/>
        <v>#DIV/0!</v>
      </c>
      <c r="G595" s="3" t="e">
        <f t="shared" si="51"/>
        <v>#VALUE!</v>
      </c>
      <c r="H595" s="3" t="e">
        <f t="shared" si="51"/>
        <v>#VALUE!</v>
      </c>
      <c r="J595" s="7"/>
      <c r="K595" s="165" t="s">
        <v>218</v>
      </c>
      <c r="L595" s="166"/>
      <c r="M595" s="167"/>
    </row>
    <row r="596" spans="1:14" x14ac:dyDescent="0.25">
      <c r="A596" s="28" t="str">
        <f>_xlfn.XLOOKUP(P!C596,'Banco de Dados'!$B$3:$B$274,'Banco de Dados'!$K$3:$K$274,"")</f>
        <v/>
      </c>
      <c r="B596" s="2">
        <v>0</v>
      </c>
      <c r="C596" s="2">
        <v>0</v>
      </c>
      <c r="D596" s="2">
        <v>0</v>
      </c>
      <c r="E596" s="2">
        <v>0</v>
      </c>
      <c r="F596" s="32" t="e">
        <f t="shared" si="52"/>
        <v>#DIV/0!</v>
      </c>
      <c r="G596" s="3" t="e">
        <f t="shared" si="51"/>
        <v>#VALUE!</v>
      </c>
      <c r="H596" s="3" t="e">
        <f t="shared" si="51"/>
        <v>#VALUE!</v>
      </c>
      <c r="J596" s="7"/>
      <c r="K596" s="104" t="s">
        <v>236</v>
      </c>
      <c r="L596" s="108" t="str">
        <f>K587</f>
        <v/>
      </c>
      <c r="M596" s="109" t="str">
        <f>M587</f>
        <v/>
      </c>
    </row>
    <row r="597" spans="1:14" x14ac:dyDescent="0.25">
      <c r="A597" s="28" t="str">
        <f>_xlfn.XLOOKUP(P!C597,'Banco de Dados'!$B$3:$B$274,'Banco de Dados'!$K$3:$K$274,"")</f>
        <v/>
      </c>
      <c r="B597" s="2">
        <v>0</v>
      </c>
      <c r="C597" s="2">
        <v>0</v>
      </c>
      <c r="D597" s="2">
        <v>0</v>
      </c>
      <c r="E597" s="2">
        <v>0</v>
      </c>
      <c r="F597" s="32" t="e">
        <f t="shared" si="52"/>
        <v>#DIV/0!</v>
      </c>
      <c r="G597" s="3" t="e">
        <f t="shared" si="51"/>
        <v>#VALUE!</v>
      </c>
      <c r="H597" s="3" t="e">
        <f t="shared" si="51"/>
        <v>#VALUE!</v>
      </c>
      <c r="J597" s="7"/>
      <c r="K597" s="104" t="s">
        <v>237</v>
      </c>
      <c r="L597" s="105">
        <f>$L$9</f>
        <v>367.5</v>
      </c>
      <c r="M597" s="106">
        <f>$L$10</f>
        <v>4.3</v>
      </c>
    </row>
    <row r="598" spans="1:14" x14ac:dyDescent="0.25">
      <c r="A598" s="28" t="str">
        <f>_xlfn.XLOOKUP(P!C598,'Banco de Dados'!$B$3:$B$274,'Banco de Dados'!$K$3:$K$274,"")</f>
        <v/>
      </c>
      <c r="B598" s="2">
        <v>0</v>
      </c>
      <c r="C598" s="2">
        <v>0</v>
      </c>
      <c r="D598" s="2">
        <v>0</v>
      </c>
      <c r="E598" s="2">
        <v>0</v>
      </c>
      <c r="F598" s="32" t="e">
        <f t="shared" si="52"/>
        <v>#DIV/0!</v>
      </c>
      <c r="G598" s="3" t="e">
        <f t="shared" si="51"/>
        <v>#VALUE!</v>
      </c>
      <c r="H598" s="3" t="e">
        <f t="shared" si="51"/>
        <v>#VALUE!</v>
      </c>
      <c r="J598" s="7"/>
      <c r="K598" s="104" t="s">
        <v>238</v>
      </c>
      <c r="L598" s="105">
        <f>$M$11</f>
        <v>17564</v>
      </c>
      <c r="M598" s="106">
        <f>$M$12</f>
        <v>189</v>
      </c>
    </row>
    <row r="599" spans="1:14" x14ac:dyDescent="0.25">
      <c r="A599" s="28" t="str">
        <f>_xlfn.XLOOKUP(P!C599,'Banco de Dados'!$B$3:$B$274,'Banco de Dados'!$K$3:$K$274,"")</f>
        <v/>
      </c>
      <c r="B599" s="2">
        <v>0</v>
      </c>
      <c r="C599" s="2">
        <v>0</v>
      </c>
      <c r="D599" s="2">
        <v>0</v>
      </c>
      <c r="E599" s="2">
        <v>0</v>
      </c>
      <c r="F599" s="32" t="e">
        <f t="shared" si="52"/>
        <v>#DIV/0!</v>
      </c>
      <c r="G599" s="3" t="e">
        <f t="shared" si="51"/>
        <v>#VALUE!</v>
      </c>
      <c r="H599" s="3" t="e">
        <f t="shared" si="51"/>
        <v>#VALUE!</v>
      </c>
      <c r="J599" s="7"/>
      <c r="K599" s="69" t="s">
        <v>217</v>
      </c>
      <c r="L599" s="110" t="e">
        <f>SQRT(((M596/L596)^2)+((M597/L597)^2)+((M598/L598)^2))</f>
        <v>#VALUE!</v>
      </c>
      <c r="M599" s="71" t="str">
        <f>M608</f>
        <v>mg/kg</v>
      </c>
    </row>
    <row r="600" spans="1:14" x14ac:dyDescent="0.25">
      <c r="A600" s="28" t="str">
        <f>_xlfn.XLOOKUP(P!C600,'Banco de Dados'!$B$3:$B$274,'Banco de Dados'!$K$3:$K$274,"")</f>
        <v/>
      </c>
      <c r="B600" s="2">
        <v>0</v>
      </c>
      <c r="C600" s="2">
        <v>0</v>
      </c>
      <c r="D600" s="2">
        <v>0</v>
      </c>
      <c r="E600" s="2">
        <v>0</v>
      </c>
      <c r="F600" s="32" t="e">
        <f t="shared" si="52"/>
        <v>#DIV/0!</v>
      </c>
      <c r="G600" s="3" t="e">
        <f t="shared" si="51"/>
        <v>#VALUE!</v>
      </c>
      <c r="H600" s="3" t="e">
        <f t="shared" si="51"/>
        <v>#VALUE!</v>
      </c>
      <c r="J600" s="7"/>
    </row>
    <row r="601" spans="1:14" x14ac:dyDescent="0.25">
      <c r="A601" s="28" t="str">
        <f>_xlfn.XLOOKUP(P!C601,'Banco de Dados'!$B$3:$B$274,'Banco de Dados'!$K$3:$K$274,"")</f>
        <v/>
      </c>
      <c r="B601" s="2">
        <v>0</v>
      </c>
      <c r="C601" s="2">
        <v>0</v>
      </c>
      <c r="D601" s="2">
        <v>0</v>
      </c>
      <c r="E601" s="2">
        <v>0</v>
      </c>
      <c r="F601" s="32" t="e">
        <f t="shared" si="52"/>
        <v>#DIV/0!</v>
      </c>
      <c r="G601" s="3" t="e">
        <f t="shared" si="51"/>
        <v>#VALUE!</v>
      </c>
      <c r="H601" s="3" t="e">
        <f t="shared" si="51"/>
        <v>#VALUE!</v>
      </c>
      <c r="J601" s="7"/>
    </row>
    <row r="602" spans="1:14" x14ac:dyDescent="0.25">
      <c r="A602" s="28" t="str">
        <f>_xlfn.XLOOKUP(P!C602,'Banco de Dados'!$B$3:$B$274,'Banco de Dados'!$K$3:$K$274,"")</f>
        <v/>
      </c>
      <c r="B602" s="2">
        <v>0</v>
      </c>
      <c r="C602" s="2">
        <v>0</v>
      </c>
      <c r="D602" s="2">
        <v>0</v>
      </c>
      <c r="E602" s="2">
        <v>0</v>
      </c>
      <c r="F602" s="32" t="e">
        <f t="shared" si="52"/>
        <v>#DIV/0!</v>
      </c>
      <c r="G602" s="3" t="e">
        <f t="shared" si="51"/>
        <v>#VALUE!</v>
      </c>
      <c r="H602" s="3" t="e">
        <f t="shared" si="51"/>
        <v>#VALUE!</v>
      </c>
      <c r="J602" s="7"/>
    </row>
    <row r="603" spans="1:14" x14ac:dyDescent="0.25">
      <c r="A603" s="28" t="str">
        <f>_xlfn.XLOOKUP(P!C603,'Banco de Dados'!$B$3:$B$274,'Banco de Dados'!$K$3:$K$274,"")</f>
        <v/>
      </c>
      <c r="B603" s="2">
        <v>0</v>
      </c>
      <c r="C603" s="2">
        <v>0</v>
      </c>
      <c r="D603" s="2">
        <v>0</v>
      </c>
      <c r="E603" s="2">
        <v>0</v>
      </c>
      <c r="F603" s="32" t="e">
        <f t="shared" si="52"/>
        <v>#DIV/0!</v>
      </c>
      <c r="G603" s="3" t="e">
        <f t="shared" si="51"/>
        <v>#VALUE!</v>
      </c>
      <c r="H603" s="3" t="e">
        <f t="shared" si="51"/>
        <v>#VALUE!</v>
      </c>
      <c r="J603" s="7"/>
    </row>
    <row r="604" spans="1:14" x14ac:dyDescent="0.25">
      <c r="A604" s="28" t="str">
        <f>_xlfn.XLOOKUP(P!C604,'Banco de Dados'!$B$3:$B$274,'Banco de Dados'!$K$3:$K$274,"")</f>
        <v/>
      </c>
      <c r="B604" s="2">
        <v>0</v>
      </c>
      <c r="C604" s="2">
        <v>0</v>
      </c>
      <c r="D604" s="2">
        <v>0</v>
      </c>
      <c r="E604" s="2">
        <v>0</v>
      </c>
      <c r="F604" s="32" t="e">
        <f t="shared" si="52"/>
        <v>#DIV/0!</v>
      </c>
      <c r="G604" s="3" t="e">
        <f t="shared" si="51"/>
        <v>#VALUE!</v>
      </c>
      <c r="H604" s="3" t="e">
        <f t="shared" si="51"/>
        <v>#VALUE!</v>
      </c>
      <c r="J604" s="7"/>
    </row>
    <row r="605" spans="1:14" x14ac:dyDescent="0.25">
      <c r="A605" s="28" t="str">
        <f>_xlfn.XLOOKUP(P!C605,'Banco de Dados'!$B$3:$B$274,'Banco de Dados'!$K$3:$K$274,"")</f>
        <v/>
      </c>
      <c r="B605" s="2">
        <v>0</v>
      </c>
      <c r="C605" s="2">
        <v>0</v>
      </c>
      <c r="D605" s="2">
        <v>0</v>
      </c>
      <c r="E605" s="2">
        <v>0</v>
      </c>
      <c r="F605" s="32" t="e">
        <f t="shared" si="52"/>
        <v>#DIV/0!</v>
      </c>
      <c r="G605" s="3" t="e">
        <f t="shared" si="51"/>
        <v>#VALUE!</v>
      </c>
      <c r="H605" s="3" t="e">
        <f t="shared" si="51"/>
        <v>#VALUE!</v>
      </c>
      <c r="J605" s="7"/>
    </row>
    <row r="606" spans="1:14" x14ac:dyDescent="0.25">
      <c r="A606" s="28" t="str">
        <f>_xlfn.XLOOKUP(P!C606,'Banco de Dados'!$B$3:$B$274,'Banco de Dados'!$K$3:$K$274,"")</f>
        <v/>
      </c>
      <c r="B606" s="2">
        <v>0</v>
      </c>
      <c r="C606" s="2">
        <v>0</v>
      </c>
      <c r="D606" s="2">
        <v>0</v>
      </c>
      <c r="E606" s="17">
        <v>0</v>
      </c>
      <c r="F606" s="32" t="e">
        <f t="shared" si="52"/>
        <v>#DIV/0!</v>
      </c>
      <c r="G606" s="3" t="e">
        <f t="shared" si="51"/>
        <v>#VALUE!</v>
      </c>
      <c r="H606" s="3" t="e">
        <f t="shared" si="51"/>
        <v>#VALUE!</v>
      </c>
      <c r="J606" s="7"/>
    </row>
    <row r="607" spans="1:14" ht="15.75" x14ac:dyDescent="0.25">
      <c r="A607" s="28" t="str">
        <f>_xlfn.XLOOKUP(P!C607,'Banco de Dados'!$B$3:$B$274,'Banco de Dados'!$K$3:$K$274,"")</f>
        <v/>
      </c>
      <c r="B607" s="2">
        <v>0</v>
      </c>
      <c r="C607" s="2">
        <v>0</v>
      </c>
      <c r="D607" s="2">
        <v>0</v>
      </c>
      <c r="E607" s="2">
        <v>0</v>
      </c>
      <c r="F607" s="32" t="e">
        <f t="shared" si="52"/>
        <v>#DIV/0!</v>
      </c>
      <c r="G607" s="3" t="e">
        <f t="shared" si="51"/>
        <v>#VALUE!</v>
      </c>
      <c r="H607" s="3" t="e">
        <f t="shared" si="51"/>
        <v>#VALUE!</v>
      </c>
      <c r="J607" s="7"/>
      <c r="K607" s="101" t="s">
        <v>216</v>
      </c>
      <c r="L607" s="102">
        <f>K585</f>
        <v>0</v>
      </c>
      <c r="M607" s="103" t="str">
        <f>M585</f>
        <v>Ferro</v>
      </c>
    </row>
    <row r="608" spans="1:14" x14ac:dyDescent="0.25">
      <c r="A608" s="28" t="str">
        <f>_xlfn.XLOOKUP(P!C608,'Banco de Dados'!$B$3:$B$274,'Banco de Dados'!$K$3:$K$274,"")</f>
        <v/>
      </c>
      <c r="B608" s="2">
        <v>0</v>
      </c>
      <c r="C608" s="2">
        <v>0</v>
      </c>
      <c r="D608" s="2">
        <v>0</v>
      </c>
      <c r="E608" s="2">
        <v>0</v>
      </c>
      <c r="F608" s="32" t="e">
        <f t="shared" si="52"/>
        <v>#DIV/0!</v>
      </c>
      <c r="G608" s="3" t="e">
        <f t="shared" si="51"/>
        <v>#VALUE!</v>
      </c>
      <c r="H608" s="3" t="e">
        <f t="shared" si="51"/>
        <v>#VALUE!</v>
      </c>
      <c r="J608" s="7"/>
      <c r="K608" s="68" t="s">
        <v>68</v>
      </c>
      <c r="L608" s="29" t="e">
        <f>(K591*M593)/M591</f>
        <v>#VALUE!</v>
      </c>
      <c r="M608" s="66" t="str">
        <f>$M$9</f>
        <v>mg/kg</v>
      </c>
    </row>
    <row r="609" spans="1:14" x14ac:dyDescent="0.25">
      <c r="A609" s="28" t="str">
        <f>_xlfn.XLOOKUP(P!C609,'Banco de Dados'!$B$3:$B$274,'Banco de Dados'!$K$3:$K$274,"")</f>
        <v/>
      </c>
      <c r="B609" s="2">
        <v>0</v>
      </c>
      <c r="C609" s="2">
        <v>0</v>
      </c>
      <c r="D609" s="2">
        <v>0</v>
      </c>
      <c r="E609" s="2">
        <v>0</v>
      </c>
      <c r="F609" s="32" t="e">
        <f t="shared" si="52"/>
        <v>#DIV/0!</v>
      </c>
      <c r="G609" s="3" t="e">
        <f t="shared" si="51"/>
        <v>#VALUE!</v>
      </c>
      <c r="H609" s="3" t="e">
        <f t="shared" si="51"/>
        <v>#VALUE!</v>
      </c>
      <c r="J609" s="7"/>
      <c r="K609" s="111" t="s">
        <v>246</v>
      </c>
      <c r="L609" s="126" t="e">
        <f>SQRT(((M596/L596)^2)+((M597/L597)^2)+((M598/L598)^2))</f>
        <v>#VALUE!</v>
      </c>
      <c r="M609" s="66"/>
    </row>
    <row r="610" spans="1:14" x14ac:dyDescent="0.25">
      <c r="A610" s="28" t="str">
        <f>_xlfn.XLOOKUP(P!C610,'Banco de Dados'!$B$3:$B$274,'Banco de Dados'!$K$3:$K$274,"")</f>
        <v/>
      </c>
      <c r="B610" s="2">
        <v>0</v>
      </c>
      <c r="C610" s="2">
        <v>0</v>
      </c>
      <c r="D610" s="2">
        <v>0</v>
      </c>
      <c r="E610" s="2">
        <v>0</v>
      </c>
      <c r="F610" s="32" t="e">
        <f t="shared" si="52"/>
        <v>#DIV/0!</v>
      </c>
      <c r="G610" s="3" t="e">
        <f t="shared" si="51"/>
        <v>#VALUE!</v>
      </c>
      <c r="H610" s="3" t="e">
        <f t="shared" si="51"/>
        <v>#VALUE!</v>
      </c>
      <c r="J610" s="7"/>
      <c r="K610" s="69" t="s">
        <v>247</v>
      </c>
      <c r="L610" s="127" t="e">
        <f>L609*L608</f>
        <v>#VALUE!</v>
      </c>
      <c r="M610" s="71" t="str">
        <f>$M$9</f>
        <v>mg/kg</v>
      </c>
    </row>
    <row r="611" spans="1:14" x14ac:dyDescent="0.25">
      <c r="A611" s="28" t="str">
        <f>_xlfn.XLOOKUP(P!C611,'Banco de Dados'!$B$3:$B$274,'Banco de Dados'!$K$3:$K$274,"")</f>
        <v/>
      </c>
      <c r="B611" s="2">
        <v>0</v>
      </c>
      <c r="C611" s="2">
        <v>0</v>
      </c>
      <c r="D611" s="2">
        <v>0</v>
      </c>
      <c r="E611" s="2">
        <v>0</v>
      </c>
      <c r="F611" s="32" t="e">
        <f t="shared" si="52"/>
        <v>#DIV/0!</v>
      </c>
      <c r="G611" s="3" t="e">
        <f t="shared" si="51"/>
        <v>#VALUE!</v>
      </c>
      <c r="H611" s="3" t="e">
        <f t="shared" si="51"/>
        <v>#VALUE!</v>
      </c>
      <c r="J611" s="7"/>
      <c r="K611" s="123"/>
      <c r="L611" s="124"/>
    </row>
    <row r="612" spans="1:14" x14ac:dyDescent="0.25">
      <c r="A612" s="28" t="str">
        <f>_xlfn.XLOOKUP(P!C612,'Banco de Dados'!$B$3:$B$274,'Banco de Dados'!$K$3:$K$274,"")</f>
        <v/>
      </c>
      <c r="B612" s="2">
        <v>0</v>
      </c>
      <c r="C612" s="2">
        <v>0</v>
      </c>
      <c r="D612" s="2">
        <v>0</v>
      </c>
      <c r="E612" s="2">
        <v>0</v>
      </c>
      <c r="F612" s="32" t="e">
        <f t="shared" si="52"/>
        <v>#DIV/0!</v>
      </c>
      <c r="G612" s="3" t="e">
        <f t="shared" si="51"/>
        <v>#VALUE!</v>
      </c>
      <c r="H612" s="3" t="e">
        <f t="shared" si="51"/>
        <v>#VALUE!</v>
      </c>
      <c r="J612" s="7"/>
    </row>
    <row r="613" spans="1:14" x14ac:dyDescent="0.25">
      <c r="A613" s="28" t="str">
        <f>_xlfn.XLOOKUP(P!C613,'Banco de Dados'!$B$3:$B$274,'Banco de Dados'!$K$3:$K$274,"")</f>
        <v/>
      </c>
      <c r="B613" s="2">
        <v>0</v>
      </c>
      <c r="C613" s="2">
        <v>0</v>
      </c>
      <c r="D613" s="2">
        <v>0</v>
      </c>
      <c r="E613" s="2">
        <v>0</v>
      </c>
      <c r="F613" s="32" t="e">
        <f t="shared" si="52"/>
        <v>#DIV/0!</v>
      </c>
      <c r="G613" s="3" t="e">
        <f t="shared" si="51"/>
        <v>#VALUE!</v>
      </c>
      <c r="H613" s="3" t="e">
        <f t="shared" si="51"/>
        <v>#VALUE!</v>
      </c>
      <c r="J613" s="7"/>
    </row>
    <row r="614" spans="1:14" x14ac:dyDescent="0.25">
      <c r="A614" s="28" t="str">
        <f>_xlfn.XLOOKUP(P!C614,'Banco de Dados'!$B$3:$B$274,'Banco de Dados'!$K$3:$K$274,"")</f>
        <v/>
      </c>
      <c r="B614" s="2">
        <v>0</v>
      </c>
      <c r="C614" s="2">
        <v>0</v>
      </c>
      <c r="D614" s="2">
        <v>0</v>
      </c>
      <c r="E614" s="2">
        <v>0</v>
      </c>
      <c r="F614" s="32" t="e">
        <f t="shared" si="52"/>
        <v>#DIV/0!</v>
      </c>
      <c r="G614" s="3" t="e">
        <f t="shared" ref="G614:H616" si="53">D614*$E$584</f>
        <v>#VALUE!</v>
      </c>
      <c r="H614" s="3" t="e">
        <f t="shared" si="53"/>
        <v>#VALUE!</v>
      </c>
      <c r="J614" s="7"/>
    </row>
    <row r="615" spans="1:14" x14ac:dyDescent="0.25">
      <c r="A615" s="28" t="str">
        <f>_xlfn.XLOOKUP(P!C615,'Banco de Dados'!$B$3:$B$274,'Banco de Dados'!$K$3:$K$274,"")</f>
        <v/>
      </c>
      <c r="B615" s="2">
        <v>0</v>
      </c>
      <c r="C615" s="2">
        <v>0</v>
      </c>
      <c r="D615" s="2">
        <v>0</v>
      </c>
      <c r="E615" s="2">
        <v>0</v>
      </c>
      <c r="F615" s="32" t="e">
        <f t="shared" si="52"/>
        <v>#DIV/0!</v>
      </c>
      <c r="G615" s="3" t="e">
        <f t="shared" si="53"/>
        <v>#VALUE!</v>
      </c>
      <c r="H615" s="3" t="e">
        <f t="shared" si="53"/>
        <v>#VALUE!</v>
      </c>
      <c r="J615" s="7"/>
    </row>
    <row r="616" spans="1:14" x14ac:dyDescent="0.25">
      <c r="A616" s="28" t="str">
        <f>_xlfn.XLOOKUP(P!C616,'Banco de Dados'!$B$3:$B$274,'Banco de Dados'!$K$3:$K$274,"")</f>
        <v/>
      </c>
      <c r="B616" s="2">
        <v>0</v>
      </c>
      <c r="C616" s="2">
        <v>0</v>
      </c>
      <c r="D616" s="2">
        <v>0</v>
      </c>
      <c r="E616" s="2">
        <v>0</v>
      </c>
      <c r="F616" s="32" t="e">
        <f t="shared" si="52"/>
        <v>#DIV/0!</v>
      </c>
      <c r="G616" s="3" t="e">
        <f t="shared" si="53"/>
        <v>#VALUE!</v>
      </c>
      <c r="H616" s="3" t="e">
        <f t="shared" si="53"/>
        <v>#VALUE!</v>
      </c>
      <c r="J616" s="7"/>
    </row>
    <row r="617" spans="1:14" x14ac:dyDescent="0.25">
      <c r="A617" s="21"/>
      <c r="B617" s="21"/>
      <c r="C617" s="21"/>
      <c r="D617" s="21"/>
      <c r="E617" s="21"/>
      <c r="F617" s="77"/>
      <c r="G617" s="21"/>
      <c r="H617" s="21"/>
      <c r="J617" s="21"/>
      <c r="K617" s="21"/>
      <c r="L617" s="21"/>
      <c r="M617" s="21"/>
      <c r="N617" s="21"/>
    </row>
    <row r="618" spans="1:14" ht="15.75" x14ac:dyDescent="0.25">
      <c r="A618" s="36">
        <f>'Nome das Amostras'!A22</f>
        <v>0</v>
      </c>
      <c r="B618" s="164" t="e">
        <f>VLOOKUP(A618,'Nome das Amostras'!$A$3:$D$28,2,FALSE)</f>
        <v>#N/A</v>
      </c>
      <c r="C618" s="164"/>
      <c r="D618" s="51" t="s">
        <v>65</v>
      </c>
      <c r="E618" s="52" t="e">
        <f>'Banco de Dados'!$O$13/'Banco de Dados'!EK13</f>
        <v>#VALUE!</v>
      </c>
      <c r="F618" s="74"/>
      <c r="G618" s="3"/>
      <c r="H618" s="3"/>
      <c r="J618" s="7"/>
    </row>
    <row r="619" spans="1:14" ht="15.75" x14ac:dyDescent="0.25">
      <c r="A619" s="107" t="s">
        <v>1</v>
      </c>
      <c r="B619" s="107" t="s">
        <v>0</v>
      </c>
      <c r="C619" s="107" t="s">
        <v>212</v>
      </c>
      <c r="D619" s="107" t="s">
        <v>209</v>
      </c>
      <c r="E619" s="107" t="s">
        <v>213</v>
      </c>
      <c r="F619" s="76" t="s">
        <v>219</v>
      </c>
      <c r="G619" s="54" t="s">
        <v>140</v>
      </c>
      <c r="H619" s="54" t="s">
        <v>66</v>
      </c>
      <c r="J619" s="7"/>
      <c r="K619" s="72">
        <f>A618</f>
        <v>0</v>
      </c>
      <c r="L619" s="55" t="s">
        <v>215</v>
      </c>
      <c r="M619" s="41" t="str">
        <f>$A$1</f>
        <v>Ferro</v>
      </c>
      <c r="N619" s="3"/>
    </row>
    <row r="620" spans="1:14" x14ac:dyDescent="0.25">
      <c r="A620" s="28" t="str">
        <f>_xlfn.XLOOKUP(P!C620,'Banco de Dados'!$B$3:$B$274,'Banco de Dados'!$K$3:$K$274,"")</f>
        <v/>
      </c>
      <c r="B620" s="2" cm="1">
        <f t="array" ref="B620:E650">Dados!EG5:EJ35</f>
        <v>0</v>
      </c>
      <c r="C620" s="2">
        <v>0</v>
      </c>
      <c r="D620" s="2">
        <v>0</v>
      </c>
      <c r="E620" s="2">
        <v>0</v>
      </c>
      <c r="F620" s="32" t="e">
        <f>(E620*100)/D620</f>
        <v>#DIV/0!</v>
      </c>
      <c r="G620" s="3" t="e">
        <f t="shared" ref="G620:H647" si="54">D620*$E$618</f>
        <v>#VALUE!</v>
      </c>
      <c r="H620" s="3" t="e">
        <f t="shared" si="54"/>
        <v>#VALUE!</v>
      </c>
      <c r="J620" s="7"/>
      <c r="K620" s="5" t="s">
        <v>210</v>
      </c>
      <c r="L620" s="5"/>
      <c r="M620" s="5" t="s">
        <v>211</v>
      </c>
    </row>
    <row r="621" spans="1:14" x14ac:dyDescent="0.25">
      <c r="A621" s="28" t="str">
        <f>_xlfn.XLOOKUP(P!C621,'Banco de Dados'!$B$3:$B$274,'Banco de Dados'!$K$3:$K$274,"")</f>
        <v/>
      </c>
      <c r="B621" s="2">
        <v>0</v>
      </c>
      <c r="C621" s="2">
        <v>0</v>
      </c>
      <c r="D621" s="2">
        <v>0</v>
      </c>
      <c r="E621" s="2">
        <v>0</v>
      </c>
      <c r="F621" s="32" t="e">
        <f t="shared" ref="F621:F650" si="55">(E621*100)/D621</f>
        <v>#DIV/0!</v>
      </c>
      <c r="G621" s="3" t="e">
        <f t="shared" si="54"/>
        <v>#VALUE!</v>
      </c>
      <c r="H621" s="3" t="e">
        <f t="shared" si="54"/>
        <v>#VALUE!</v>
      </c>
      <c r="J621" s="7"/>
      <c r="K621" s="6" t="str">
        <f>_xlfn.XLOOKUP($B$4,A620:A647,G620:G647,"")</f>
        <v/>
      </c>
      <c r="L621" s="6"/>
      <c r="M621" s="6" t="str">
        <f>_xlfn.XLOOKUP($B$4,A620:A647,H620:H647,"")</f>
        <v/>
      </c>
    </row>
    <row r="622" spans="1:14" x14ac:dyDescent="0.25">
      <c r="A622" s="28" t="str">
        <f>_xlfn.XLOOKUP(P!C622,'Banco de Dados'!$B$3:$B$274,'Banco de Dados'!$K$3:$K$274,"")</f>
        <v/>
      </c>
      <c r="B622" s="2">
        <v>0</v>
      </c>
      <c r="C622" s="2">
        <v>0</v>
      </c>
      <c r="D622" s="2">
        <v>0</v>
      </c>
      <c r="E622" s="2">
        <v>0</v>
      </c>
      <c r="F622" s="32" t="e">
        <f t="shared" si="55"/>
        <v>#DIV/0!</v>
      </c>
      <c r="G622" s="3" t="e">
        <f t="shared" si="54"/>
        <v>#VALUE!</v>
      </c>
      <c r="H622" s="3" t="e">
        <f t="shared" si="54"/>
        <v>#VALUE!</v>
      </c>
      <c r="J622" s="7"/>
    </row>
    <row r="623" spans="1:14" ht="15.75" x14ac:dyDescent="0.25">
      <c r="A623" s="28" t="str">
        <f>_xlfn.XLOOKUP(P!C623,'Banco de Dados'!$B$3:$B$274,'Banco de Dados'!$K$3:$K$274,"")</f>
        <v/>
      </c>
      <c r="B623" s="2">
        <v>0</v>
      </c>
      <c r="C623" s="2">
        <v>0</v>
      </c>
      <c r="D623" s="2">
        <v>0</v>
      </c>
      <c r="E623" s="2">
        <v>0</v>
      </c>
      <c r="F623" s="32" t="e">
        <f t="shared" si="55"/>
        <v>#DIV/0!</v>
      </c>
      <c r="G623" s="3" t="e">
        <f t="shared" si="54"/>
        <v>#VALUE!</v>
      </c>
      <c r="H623" s="3" t="e">
        <f t="shared" si="54"/>
        <v>#VALUE!</v>
      </c>
      <c r="K623" s="165" t="s">
        <v>67</v>
      </c>
      <c r="L623" s="166"/>
      <c r="M623" s="167"/>
      <c r="N623"/>
    </row>
    <row r="624" spans="1:14" x14ac:dyDescent="0.25">
      <c r="A624" s="28" t="str">
        <f>_xlfn.XLOOKUP(P!C624,'Banco de Dados'!$B$3:$B$274,'Banco de Dados'!$K$3:$K$274,"")</f>
        <v/>
      </c>
      <c r="B624" s="2">
        <v>0</v>
      </c>
      <c r="C624" s="2">
        <v>0</v>
      </c>
      <c r="D624" s="2">
        <v>0</v>
      </c>
      <c r="E624" s="2">
        <v>0</v>
      </c>
      <c r="F624" s="32" t="e">
        <f t="shared" si="55"/>
        <v>#DIV/0!</v>
      </c>
      <c r="G624" s="3" t="e">
        <f t="shared" si="54"/>
        <v>#VALUE!</v>
      </c>
      <c r="H624" s="3" t="e">
        <f t="shared" si="54"/>
        <v>#VALUE!</v>
      </c>
      <c r="J624" s="7"/>
      <c r="K624" s="104" t="s">
        <v>240</v>
      </c>
      <c r="L624" s="39"/>
      <c r="M624" s="106" t="s">
        <v>209</v>
      </c>
    </row>
    <row r="625" spans="1:14" x14ac:dyDescent="0.25">
      <c r="A625" s="28" t="str">
        <f>_xlfn.XLOOKUP(P!C625,'Banco de Dados'!$B$3:$B$274,'Banco de Dados'!$K$3:$K$274,"")</f>
        <v/>
      </c>
      <c r="B625" s="2">
        <v>0</v>
      </c>
      <c r="C625" s="2">
        <v>0</v>
      </c>
      <c r="D625" s="2">
        <v>0</v>
      </c>
      <c r="E625" s="2">
        <v>0</v>
      </c>
      <c r="F625" s="32" t="e">
        <f t="shared" si="55"/>
        <v>#DIV/0!</v>
      </c>
      <c r="G625" s="3" t="e">
        <f t="shared" si="54"/>
        <v>#VALUE!</v>
      </c>
      <c r="H625" s="3" t="e">
        <f t="shared" si="54"/>
        <v>#VALUE!</v>
      </c>
      <c r="J625" s="58" t="s">
        <v>38</v>
      </c>
      <c r="K625" s="59">
        <f>$L$9</f>
        <v>367.5</v>
      </c>
      <c r="L625" s="60"/>
      <c r="M625" s="61">
        <f>$M$11</f>
        <v>17564</v>
      </c>
      <c r="N625" s="60"/>
    </row>
    <row r="626" spans="1:14" x14ac:dyDescent="0.25">
      <c r="A626" s="28" t="str">
        <f>_xlfn.XLOOKUP(P!C626,'Banco de Dados'!$B$3:$B$274,'Banco de Dados'!$K$3:$K$274,"")</f>
        <v/>
      </c>
      <c r="B626" s="2">
        <v>0</v>
      </c>
      <c r="C626" s="2">
        <v>0</v>
      </c>
      <c r="D626" s="2">
        <v>0</v>
      </c>
      <c r="E626" s="2">
        <v>0</v>
      </c>
      <c r="F626" s="32" t="e">
        <f t="shared" si="55"/>
        <v>#DIV/0!</v>
      </c>
      <c r="G626" s="3" t="e">
        <f t="shared" si="54"/>
        <v>#VALUE!</v>
      </c>
      <c r="H626" s="3" t="e">
        <f t="shared" si="54"/>
        <v>#VALUE!</v>
      </c>
      <c r="J626" s="2"/>
      <c r="K626" s="18"/>
      <c r="L626" s="2" t="s">
        <v>70</v>
      </c>
      <c r="M626" s="19"/>
    </row>
    <row r="627" spans="1:14" x14ac:dyDescent="0.25">
      <c r="A627" s="28" t="str">
        <f>_xlfn.XLOOKUP(P!C627,'Banco de Dados'!$B$3:$B$274,'Banco de Dados'!$K$3:$K$274,"")</f>
        <v/>
      </c>
      <c r="B627" s="2">
        <v>0</v>
      </c>
      <c r="C627" s="2">
        <v>0</v>
      </c>
      <c r="D627" s="2">
        <v>0</v>
      </c>
      <c r="E627" s="2">
        <v>0</v>
      </c>
      <c r="F627" s="32" t="e">
        <f t="shared" si="55"/>
        <v>#DIV/0!</v>
      </c>
      <c r="G627" s="3" t="e">
        <f t="shared" si="54"/>
        <v>#VALUE!</v>
      </c>
      <c r="H627" s="3" t="e">
        <f t="shared" si="54"/>
        <v>#VALUE!</v>
      </c>
      <c r="J627" s="58" t="s">
        <v>69</v>
      </c>
      <c r="K627" s="62" t="s">
        <v>71</v>
      </c>
      <c r="L627" s="63"/>
      <c r="M627" s="64" t="str">
        <f>K621</f>
        <v/>
      </c>
      <c r="N627" s="60"/>
    </row>
    <row r="628" spans="1:14" x14ac:dyDescent="0.25">
      <c r="A628" s="28" t="str">
        <f>_xlfn.XLOOKUP(P!C628,'Banco de Dados'!$B$3:$B$274,'Banco de Dados'!$K$3:$K$274,"")</f>
        <v/>
      </c>
      <c r="B628" s="2">
        <v>0</v>
      </c>
      <c r="C628" s="2">
        <v>0</v>
      </c>
      <c r="D628" s="2">
        <v>0</v>
      </c>
      <c r="E628" s="2">
        <v>0</v>
      </c>
      <c r="F628" s="32" t="e">
        <f t="shared" si="55"/>
        <v>#DIV/0!</v>
      </c>
      <c r="G628" s="3" t="e">
        <f t="shared" si="54"/>
        <v>#VALUE!</v>
      </c>
      <c r="H628" s="3" t="e">
        <f t="shared" si="54"/>
        <v>#VALUE!</v>
      </c>
      <c r="J628" s="7"/>
    </row>
    <row r="629" spans="1:14" ht="15.75" x14ac:dyDescent="0.25">
      <c r="A629" s="28" t="str">
        <f>_xlfn.XLOOKUP(P!C629,'Banco de Dados'!$B$3:$B$274,'Banco de Dados'!$K$3:$K$274,"")</f>
        <v/>
      </c>
      <c r="B629" s="2">
        <v>0</v>
      </c>
      <c r="C629" s="2">
        <v>0</v>
      </c>
      <c r="D629" s="2">
        <v>0</v>
      </c>
      <c r="E629" s="2">
        <v>0</v>
      </c>
      <c r="F629" s="32" t="e">
        <f t="shared" si="55"/>
        <v>#DIV/0!</v>
      </c>
      <c r="G629" s="3" t="e">
        <f t="shared" si="54"/>
        <v>#VALUE!</v>
      </c>
      <c r="H629" s="3" t="e">
        <f t="shared" si="54"/>
        <v>#VALUE!</v>
      </c>
      <c r="J629" s="7"/>
      <c r="K629" s="165" t="s">
        <v>218</v>
      </c>
      <c r="L629" s="166"/>
      <c r="M629" s="167"/>
    </row>
    <row r="630" spans="1:14" x14ac:dyDescent="0.25">
      <c r="A630" s="28" t="str">
        <f>_xlfn.XLOOKUP(P!C630,'Banco de Dados'!$B$3:$B$274,'Banco de Dados'!$K$3:$K$274,"")</f>
        <v/>
      </c>
      <c r="B630" s="2">
        <v>0</v>
      </c>
      <c r="C630" s="2">
        <v>0</v>
      </c>
      <c r="D630" s="2">
        <v>0</v>
      </c>
      <c r="E630" s="2">
        <v>0</v>
      </c>
      <c r="F630" s="32" t="e">
        <f t="shared" si="55"/>
        <v>#DIV/0!</v>
      </c>
      <c r="G630" s="3" t="e">
        <f t="shared" si="54"/>
        <v>#VALUE!</v>
      </c>
      <c r="H630" s="3" t="e">
        <f t="shared" si="54"/>
        <v>#VALUE!</v>
      </c>
      <c r="J630" s="7"/>
      <c r="K630" s="104" t="s">
        <v>236</v>
      </c>
      <c r="L630" s="108" t="str">
        <f>K621</f>
        <v/>
      </c>
      <c r="M630" s="109" t="str">
        <f>M621</f>
        <v/>
      </c>
    </row>
    <row r="631" spans="1:14" x14ac:dyDescent="0.25">
      <c r="A631" s="28" t="str">
        <f>_xlfn.XLOOKUP(P!C631,'Banco de Dados'!$B$3:$B$274,'Banco de Dados'!$K$3:$K$274,"")</f>
        <v/>
      </c>
      <c r="B631" s="2">
        <v>0</v>
      </c>
      <c r="C631" s="2">
        <v>0</v>
      </c>
      <c r="D631" s="2">
        <v>0</v>
      </c>
      <c r="E631" s="2">
        <v>0</v>
      </c>
      <c r="F631" s="32" t="e">
        <f t="shared" si="55"/>
        <v>#DIV/0!</v>
      </c>
      <c r="G631" s="3" t="e">
        <f t="shared" si="54"/>
        <v>#VALUE!</v>
      </c>
      <c r="H631" s="3" t="e">
        <f t="shared" si="54"/>
        <v>#VALUE!</v>
      </c>
      <c r="J631" s="7"/>
      <c r="K631" s="104" t="s">
        <v>237</v>
      </c>
      <c r="L631" s="105">
        <f>$L$9</f>
        <v>367.5</v>
      </c>
      <c r="M631" s="106">
        <f>$L$10</f>
        <v>4.3</v>
      </c>
    </row>
    <row r="632" spans="1:14" x14ac:dyDescent="0.25">
      <c r="A632" s="28" t="str">
        <f>_xlfn.XLOOKUP(P!C632,'Banco de Dados'!$B$3:$B$274,'Banco de Dados'!$K$3:$K$274,"")</f>
        <v/>
      </c>
      <c r="B632" s="2">
        <v>0</v>
      </c>
      <c r="C632" s="2">
        <v>0</v>
      </c>
      <c r="D632" s="2">
        <v>0</v>
      </c>
      <c r="E632" s="2">
        <v>0</v>
      </c>
      <c r="F632" s="32" t="e">
        <f t="shared" si="55"/>
        <v>#DIV/0!</v>
      </c>
      <c r="G632" s="3" t="e">
        <f t="shared" si="54"/>
        <v>#VALUE!</v>
      </c>
      <c r="H632" s="3" t="e">
        <f t="shared" si="54"/>
        <v>#VALUE!</v>
      </c>
      <c r="J632" s="7"/>
      <c r="K632" s="104" t="s">
        <v>238</v>
      </c>
      <c r="L632" s="105">
        <f>$M$11</f>
        <v>17564</v>
      </c>
      <c r="M632" s="106">
        <f>$M$12</f>
        <v>189</v>
      </c>
    </row>
    <row r="633" spans="1:14" x14ac:dyDescent="0.25">
      <c r="A633" s="28" t="str">
        <f>_xlfn.XLOOKUP(P!C633,'Banco de Dados'!$B$3:$B$274,'Banco de Dados'!$K$3:$K$274,"")</f>
        <v/>
      </c>
      <c r="B633" s="2">
        <v>0</v>
      </c>
      <c r="C633" s="2">
        <v>0</v>
      </c>
      <c r="D633" s="2">
        <v>0</v>
      </c>
      <c r="E633" s="2">
        <v>0</v>
      </c>
      <c r="F633" s="32" t="e">
        <f t="shared" si="55"/>
        <v>#DIV/0!</v>
      </c>
      <c r="G633" s="3" t="e">
        <f t="shared" si="54"/>
        <v>#VALUE!</v>
      </c>
      <c r="H633" s="3" t="e">
        <f t="shared" si="54"/>
        <v>#VALUE!</v>
      </c>
      <c r="J633" s="7"/>
      <c r="K633" s="69" t="s">
        <v>217</v>
      </c>
      <c r="L633" s="110" t="e">
        <f>SQRT(((M630/L630)^2)+((M631/L631)^2)+((M632/L632)^2))</f>
        <v>#VALUE!</v>
      </c>
      <c r="M633" s="71" t="str">
        <f>M642</f>
        <v>mg/kg</v>
      </c>
    </row>
    <row r="634" spans="1:14" x14ac:dyDescent="0.25">
      <c r="A634" s="28" t="str">
        <f>_xlfn.XLOOKUP(P!C634,'Banco de Dados'!$B$3:$B$274,'Banco de Dados'!$K$3:$K$274,"")</f>
        <v/>
      </c>
      <c r="B634" s="2">
        <v>0</v>
      </c>
      <c r="C634" s="2">
        <v>0</v>
      </c>
      <c r="D634" s="2">
        <v>0</v>
      </c>
      <c r="E634" s="2">
        <v>0</v>
      </c>
      <c r="F634" s="32" t="e">
        <f t="shared" si="55"/>
        <v>#DIV/0!</v>
      </c>
      <c r="G634" s="3" t="e">
        <f t="shared" si="54"/>
        <v>#VALUE!</v>
      </c>
      <c r="H634" s="3" t="e">
        <f t="shared" si="54"/>
        <v>#VALUE!</v>
      </c>
      <c r="J634" s="7"/>
    </row>
    <row r="635" spans="1:14" x14ac:dyDescent="0.25">
      <c r="A635" s="28" t="str">
        <f>_xlfn.XLOOKUP(P!C635,'Banco de Dados'!$B$3:$B$274,'Banco de Dados'!$K$3:$K$274,"")</f>
        <v/>
      </c>
      <c r="B635" s="2">
        <v>0</v>
      </c>
      <c r="C635" s="2">
        <v>0</v>
      </c>
      <c r="D635" s="2">
        <v>0</v>
      </c>
      <c r="E635" s="2">
        <v>0</v>
      </c>
      <c r="F635" s="32" t="e">
        <f t="shared" si="55"/>
        <v>#DIV/0!</v>
      </c>
      <c r="G635" s="3" t="e">
        <f t="shared" si="54"/>
        <v>#VALUE!</v>
      </c>
      <c r="H635" s="3" t="e">
        <f t="shared" si="54"/>
        <v>#VALUE!</v>
      </c>
      <c r="J635" s="7"/>
    </row>
    <row r="636" spans="1:14" x14ac:dyDescent="0.25">
      <c r="A636" s="28" t="str">
        <f>_xlfn.XLOOKUP(P!C636,'Banco de Dados'!$B$3:$B$274,'Banco de Dados'!$K$3:$K$274,"")</f>
        <v/>
      </c>
      <c r="B636" s="2">
        <v>0</v>
      </c>
      <c r="C636" s="2">
        <v>0</v>
      </c>
      <c r="D636" s="2">
        <v>0</v>
      </c>
      <c r="E636" s="2">
        <v>0</v>
      </c>
      <c r="F636" s="32" t="e">
        <f t="shared" si="55"/>
        <v>#DIV/0!</v>
      </c>
      <c r="G636" s="3" t="e">
        <f t="shared" si="54"/>
        <v>#VALUE!</v>
      </c>
      <c r="H636" s="3" t="e">
        <f t="shared" si="54"/>
        <v>#VALUE!</v>
      </c>
      <c r="J636" s="7"/>
    </row>
    <row r="637" spans="1:14" x14ac:dyDescent="0.25">
      <c r="A637" s="28" t="str">
        <f>_xlfn.XLOOKUP(P!C637,'Banco de Dados'!$B$3:$B$274,'Banco de Dados'!$K$3:$K$274,"")</f>
        <v/>
      </c>
      <c r="B637" s="2">
        <v>0</v>
      </c>
      <c r="C637" s="2">
        <v>0</v>
      </c>
      <c r="D637" s="2">
        <v>0</v>
      </c>
      <c r="E637" s="2">
        <v>0</v>
      </c>
      <c r="F637" s="32" t="e">
        <f t="shared" si="55"/>
        <v>#DIV/0!</v>
      </c>
      <c r="G637" s="3" t="e">
        <f t="shared" si="54"/>
        <v>#VALUE!</v>
      </c>
      <c r="H637" s="3" t="e">
        <f t="shared" si="54"/>
        <v>#VALUE!</v>
      </c>
      <c r="J637" s="7"/>
    </row>
    <row r="638" spans="1:14" x14ac:dyDescent="0.25">
      <c r="A638" s="28" t="str">
        <f>_xlfn.XLOOKUP(P!C638,'Banco de Dados'!$B$3:$B$274,'Banco de Dados'!$K$3:$K$274,"")</f>
        <v/>
      </c>
      <c r="B638" s="2">
        <v>0</v>
      </c>
      <c r="C638" s="2">
        <v>0</v>
      </c>
      <c r="D638" s="2">
        <v>0</v>
      </c>
      <c r="E638" s="2">
        <v>0</v>
      </c>
      <c r="F638" s="32" t="e">
        <f t="shared" si="55"/>
        <v>#DIV/0!</v>
      </c>
      <c r="G638" s="3" t="e">
        <f t="shared" si="54"/>
        <v>#VALUE!</v>
      </c>
      <c r="H638" s="3" t="e">
        <f t="shared" si="54"/>
        <v>#VALUE!</v>
      </c>
      <c r="J638" s="7"/>
    </row>
    <row r="639" spans="1:14" x14ac:dyDescent="0.25">
      <c r="A639" s="28" t="str">
        <f>_xlfn.XLOOKUP(P!C639,'Banco de Dados'!$B$3:$B$274,'Banco de Dados'!$K$3:$K$274,"")</f>
        <v/>
      </c>
      <c r="B639" s="2">
        <v>0</v>
      </c>
      <c r="C639" s="2">
        <v>0</v>
      </c>
      <c r="D639" s="2">
        <v>0</v>
      </c>
      <c r="E639" s="2">
        <v>0</v>
      </c>
      <c r="F639" s="32" t="e">
        <f t="shared" si="55"/>
        <v>#DIV/0!</v>
      </c>
      <c r="G639" s="3" t="e">
        <f t="shared" si="54"/>
        <v>#VALUE!</v>
      </c>
      <c r="H639" s="3" t="e">
        <f t="shared" si="54"/>
        <v>#VALUE!</v>
      </c>
      <c r="J639" s="7"/>
    </row>
    <row r="640" spans="1:14" x14ac:dyDescent="0.25">
      <c r="A640" s="28" t="str">
        <f>_xlfn.XLOOKUP(P!C640,'Banco de Dados'!$B$3:$B$274,'Banco de Dados'!$K$3:$K$274,"")</f>
        <v/>
      </c>
      <c r="B640" s="2">
        <v>0</v>
      </c>
      <c r="C640" s="2">
        <v>0</v>
      </c>
      <c r="D640" s="2">
        <v>0</v>
      </c>
      <c r="E640" s="17">
        <v>0</v>
      </c>
      <c r="F640" s="32" t="e">
        <f t="shared" si="55"/>
        <v>#DIV/0!</v>
      </c>
      <c r="G640" s="3" t="e">
        <f t="shared" si="54"/>
        <v>#VALUE!</v>
      </c>
      <c r="H640" s="3" t="e">
        <f t="shared" si="54"/>
        <v>#VALUE!</v>
      </c>
      <c r="J640" s="7"/>
    </row>
    <row r="641" spans="1:14" ht="15.75" x14ac:dyDescent="0.25">
      <c r="A641" s="28" t="str">
        <f>_xlfn.XLOOKUP(P!C641,'Banco de Dados'!$B$3:$B$274,'Banco de Dados'!$K$3:$K$274,"")</f>
        <v/>
      </c>
      <c r="B641" s="2">
        <v>0</v>
      </c>
      <c r="C641" s="2">
        <v>0</v>
      </c>
      <c r="D641" s="2">
        <v>0</v>
      </c>
      <c r="E641" s="2">
        <v>0</v>
      </c>
      <c r="F641" s="32" t="e">
        <f t="shared" si="55"/>
        <v>#DIV/0!</v>
      </c>
      <c r="G641" s="3" t="e">
        <f t="shared" si="54"/>
        <v>#VALUE!</v>
      </c>
      <c r="H641" s="3" t="e">
        <f t="shared" si="54"/>
        <v>#VALUE!</v>
      </c>
      <c r="J641" s="7"/>
      <c r="K641" s="101" t="s">
        <v>216</v>
      </c>
      <c r="L641" s="102">
        <f>K619</f>
        <v>0</v>
      </c>
      <c r="M641" s="103" t="str">
        <f>M619</f>
        <v>Ferro</v>
      </c>
    </row>
    <row r="642" spans="1:14" x14ac:dyDescent="0.25">
      <c r="A642" s="28" t="str">
        <f>_xlfn.XLOOKUP(P!C642,'Banco de Dados'!$B$3:$B$274,'Banco de Dados'!$K$3:$K$274,"")</f>
        <v/>
      </c>
      <c r="B642" s="2">
        <v>0</v>
      </c>
      <c r="C642" s="2">
        <v>0</v>
      </c>
      <c r="D642" s="2">
        <v>0</v>
      </c>
      <c r="E642" s="2">
        <v>0</v>
      </c>
      <c r="F642" s="32" t="e">
        <f t="shared" si="55"/>
        <v>#DIV/0!</v>
      </c>
      <c r="G642" s="3" t="e">
        <f t="shared" si="54"/>
        <v>#VALUE!</v>
      </c>
      <c r="H642" s="3" t="e">
        <f t="shared" si="54"/>
        <v>#VALUE!</v>
      </c>
      <c r="J642" s="7"/>
      <c r="K642" s="68" t="s">
        <v>68</v>
      </c>
      <c r="L642" s="29" t="e">
        <f>(K625*M627)/M625</f>
        <v>#VALUE!</v>
      </c>
      <c r="M642" s="66" t="str">
        <f>$M$9</f>
        <v>mg/kg</v>
      </c>
    </row>
    <row r="643" spans="1:14" x14ac:dyDescent="0.25">
      <c r="A643" s="28" t="str">
        <f>_xlfn.XLOOKUP(P!C643,'Banco de Dados'!$B$3:$B$274,'Banco de Dados'!$K$3:$K$274,"")</f>
        <v/>
      </c>
      <c r="B643" s="2">
        <v>0</v>
      </c>
      <c r="C643" s="2">
        <v>0</v>
      </c>
      <c r="D643" s="2">
        <v>0</v>
      </c>
      <c r="E643" s="2">
        <v>0</v>
      </c>
      <c r="F643" s="32" t="e">
        <f t="shared" si="55"/>
        <v>#DIV/0!</v>
      </c>
      <c r="G643" s="3" t="e">
        <f t="shared" si="54"/>
        <v>#VALUE!</v>
      </c>
      <c r="H643" s="3" t="e">
        <f t="shared" si="54"/>
        <v>#VALUE!</v>
      </c>
      <c r="J643" s="7"/>
      <c r="K643" s="111" t="s">
        <v>246</v>
      </c>
      <c r="L643" s="126" t="e">
        <f>SQRT(((M630/L630)^2)+((M631/L631)^2)+((M632/L632)^2))</f>
        <v>#VALUE!</v>
      </c>
      <c r="M643" s="66"/>
    </row>
    <row r="644" spans="1:14" x14ac:dyDescent="0.25">
      <c r="A644" s="28" t="str">
        <f>_xlfn.XLOOKUP(P!C644,'Banco de Dados'!$B$3:$B$274,'Banco de Dados'!$K$3:$K$274,"")</f>
        <v/>
      </c>
      <c r="B644" s="2">
        <v>0</v>
      </c>
      <c r="C644" s="2">
        <v>0</v>
      </c>
      <c r="D644" s="2">
        <v>0</v>
      </c>
      <c r="E644" s="2">
        <v>0</v>
      </c>
      <c r="F644" s="32" t="e">
        <f t="shared" si="55"/>
        <v>#DIV/0!</v>
      </c>
      <c r="G644" s="3" t="e">
        <f t="shared" si="54"/>
        <v>#VALUE!</v>
      </c>
      <c r="H644" s="3" t="e">
        <f t="shared" si="54"/>
        <v>#VALUE!</v>
      </c>
      <c r="J644" s="7"/>
      <c r="K644" s="69" t="s">
        <v>247</v>
      </c>
      <c r="L644" s="127" t="e">
        <f>L643*L642</f>
        <v>#VALUE!</v>
      </c>
      <c r="M644" s="71" t="str">
        <f>$M$9</f>
        <v>mg/kg</v>
      </c>
    </row>
    <row r="645" spans="1:14" x14ac:dyDescent="0.25">
      <c r="A645" s="28" t="str">
        <f>_xlfn.XLOOKUP(P!C645,'Banco de Dados'!$B$3:$B$274,'Banco de Dados'!$K$3:$K$274,"")</f>
        <v/>
      </c>
      <c r="B645" s="2">
        <v>0</v>
      </c>
      <c r="C645" s="2">
        <v>0</v>
      </c>
      <c r="D645" s="2">
        <v>0</v>
      </c>
      <c r="E645" s="2">
        <v>0</v>
      </c>
      <c r="F645" s="32" t="e">
        <f t="shared" si="55"/>
        <v>#DIV/0!</v>
      </c>
      <c r="G645" s="3" t="e">
        <f t="shared" si="54"/>
        <v>#VALUE!</v>
      </c>
      <c r="H645" s="3" t="e">
        <f t="shared" si="54"/>
        <v>#VALUE!</v>
      </c>
      <c r="J645" s="7"/>
      <c r="K645" s="123"/>
      <c r="L645" s="124"/>
    </row>
    <row r="646" spans="1:14" x14ac:dyDescent="0.25">
      <c r="A646" s="28" t="str">
        <f>_xlfn.XLOOKUP(P!C646,'Banco de Dados'!$B$3:$B$274,'Banco de Dados'!$K$3:$K$274,"")</f>
        <v/>
      </c>
      <c r="B646" s="2">
        <v>0</v>
      </c>
      <c r="C646" s="2">
        <v>0</v>
      </c>
      <c r="D646" s="2">
        <v>0</v>
      </c>
      <c r="E646" s="2">
        <v>0</v>
      </c>
      <c r="F646" s="32" t="e">
        <f t="shared" si="55"/>
        <v>#DIV/0!</v>
      </c>
      <c r="G646" s="3" t="e">
        <f t="shared" si="54"/>
        <v>#VALUE!</v>
      </c>
      <c r="H646" s="3" t="e">
        <f t="shared" si="54"/>
        <v>#VALUE!</v>
      </c>
      <c r="J646" s="7"/>
    </row>
    <row r="647" spans="1:14" x14ac:dyDescent="0.25">
      <c r="A647" s="28" t="str">
        <f>_xlfn.XLOOKUP(P!C647,'Banco de Dados'!$B$3:$B$274,'Banco de Dados'!$K$3:$K$274,"")</f>
        <v/>
      </c>
      <c r="B647" s="2">
        <v>0</v>
      </c>
      <c r="C647" s="2">
        <v>0</v>
      </c>
      <c r="D647" s="2">
        <v>0</v>
      </c>
      <c r="E647" s="2">
        <v>0</v>
      </c>
      <c r="F647" s="32" t="e">
        <f t="shared" si="55"/>
        <v>#DIV/0!</v>
      </c>
      <c r="G647" s="3" t="e">
        <f t="shared" si="54"/>
        <v>#VALUE!</v>
      </c>
      <c r="H647" s="3" t="e">
        <f t="shared" si="54"/>
        <v>#VALUE!</v>
      </c>
      <c r="J647" s="7"/>
    </row>
    <row r="648" spans="1:14" x14ac:dyDescent="0.25">
      <c r="A648" s="28" t="str">
        <f>_xlfn.XLOOKUP(P!C648,'Banco de Dados'!$B$3:$B$274,'Banco de Dados'!$K$3:$K$274,"")</f>
        <v/>
      </c>
      <c r="B648" s="2">
        <v>0</v>
      </c>
      <c r="C648" s="2">
        <v>0</v>
      </c>
      <c r="D648" s="2">
        <v>0</v>
      </c>
      <c r="E648" s="2">
        <v>0</v>
      </c>
      <c r="F648" s="32" t="e">
        <f t="shared" si="55"/>
        <v>#DIV/0!</v>
      </c>
      <c r="G648" s="3" t="e">
        <f t="shared" ref="G648:H650" si="56">D648*$E$618</f>
        <v>#VALUE!</v>
      </c>
      <c r="H648" s="3" t="e">
        <f t="shared" si="56"/>
        <v>#VALUE!</v>
      </c>
      <c r="J648" s="7"/>
    </row>
    <row r="649" spans="1:14" x14ac:dyDescent="0.25">
      <c r="A649" s="28" t="str">
        <f>_xlfn.XLOOKUP(P!C649,'Banco de Dados'!$B$3:$B$274,'Banco de Dados'!$K$3:$K$274,"")</f>
        <v/>
      </c>
      <c r="B649" s="2">
        <v>0</v>
      </c>
      <c r="C649" s="2">
        <v>0</v>
      </c>
      <c r="D649" s="2">
        <v>0</v>
      </c>
      <c r="E649" s="2">
        <v>0</v>
      </c>
      <c r="F649" s="32" t="e">
        <f t="shared" si="55"/>
        <v>#DIV/0!</v>
      </c>
      <c r="G649" s="3" t="e">
        <f t="shared" si="56"/>
        <v>#VALUE!</v>
      </c>
      <c r="H649" s="3" t="e">
        <f t="shared" si="56"/>
        <v>#VALUE!</v>
      </c>
      <c r="J649" s="7"/>
    </row>
    <row r="650" spans="1:14" x14ac:dyDescent="0.25">
      <c r="A650" s="28" t="str">
        <f>_xlfn.XLOOKUP(P!C650,'Banco de Dados'!$B$3:$B$274,'Banco de Dados'!$K$3:$K$274,"")</f>
        <v/>
      </c>
      <c r="B650" s="2">
        <v>0</v>
      </c>
      <c r="C650" s="2">
        <v>0</v>
      </c>
      <c r="D650" s="2">
        <v>0</v>
      </c>
      <c r="E650" s="2">
        <v>0</v>
      </c>
      <c r="F650" s="32" t="e">
        <f t="shared" si="55"/>
        <v>#DIV/0!</v>
      </c>
      <c r="G650" s="3" t="e">
        <f t="shared" si="56"/>
        <v>#VALUE!</v>
      </c>
      <c r="H650" s="3" t="e">
        <f t="shared" si="56"/>
        <v>#VALUE!</v>
      </c>
      <c r="J650" s="7"/>
    </row>
    <row r="651" spans="1:14" x14ac:dyDescent="0.25">
      <c r="A651" s="21"/>
      <c r="B651" s="21"/>
      <c r="C651" s="21"/>
      <c r="D651" s="21"/>
      <c r="E651" s="21"/>
      <c r="F651" s="77"/>
      <c r="G651" s="21"/>
      <c r="H651" s="21"/>
      <c r="J651" s="21"/>
      <c r="K651" s="21"/>
      <c r="L651" s="21"/>
      <c r="M651" s="21"/>
      <c r="N651" s="21"/>
    </row>
    <row r="652" spans="1:14" ht="15.75" x14ac:dyDescent="0.25">
      <c r="A652" s="36">
        <f>'Nome das Amostras'!A23</f>
        <v>0</v>
      </c>
      <c r="B652" s="164" t="e">
        <f>VLOOKUP(A652,'Nome das Amostras'!$A$3:$D$28,2,FALSE)</f>
        <v>#N/A</v>
      </c>
      <c r="C652" s="164"/>
      <c r="D652" s="51" t="s">
        <v>65</v>
      </c>
      <c r="E652" s="52" t="e">
        <f>'Banco de Dados'!$O$13/'Banco de Dados'!ER13</f>
        <v>#VALUE!</v>
      </c>
      <c r="F652" s="74"/>
      <c r="G652" s="3"/>
      <c r="H652" s="3"/>
      <c r="J652" s="7"/>
    </row>
    <row r="653" spans="1:14" ht="15.75" x14ac:dyDescent="0.25">
      <c r="A653" s="107" t="s">
        <v>1</v>
      </c>
      <c r="B653" s="107" t="s">
        <v>0</v>
      </c>
      <c r="C653" s="107" t="s">
        <v>212</v>
      </c>
      <c r="D653" s="107" t="s">
        <v>209</v>
      </c>
      <c r="E653" s="107" t="s">
        <v>213</v>
      </c>
      <c r="F653" s="76" t="s">
        <v>219</v>
      </c>
      <c r="G653" s="54" t="s">
        <v>140</v>
      </c>
      <c r="H653" s="54" t="s">
        <v>66</v>
      </c>
      <c r="J653" s="7"/>
      <c r="K653" s="72">
        <f>A652</f>
        <v>0</v>
      </c>
      <c r="L653" s="55" t="s">
        <v>215</v>
      </c>
      <c r="M653" s="41" t="str">
        <f>$A$1</f>
        <v>Ferro</v>
      </c>
      <c r="N653" s="3"/>
    </row>
    <row r="654" spans="1:14" x14ac:dyDescent="0.25">
      <c r="A654" s="28" t="str">
        <f>_xlfn.XLOOKUP(P!C654,'Banco de Dados'!$B$3:$B$274,'Banco de Dados'!$K$3:$K$274,"")</f>
        <v/>
      </c>
      <c r="B654" s="2" cm="1">
        <f t="array" ref="B654:E684">Dados!EN5:EQ35</f>
        <v>0</v>
      </c>
      <c r="C654" s="2">
        <v>0</v>
      </c>
      <c r="D654" s="2">
        <v>0</v>
      </c>
      <c r="E654" s="2">
        <v>0</v>
      </c>
      <c r="F654" s="32" t="e">
        <f>(E654*100)/D654</f>
        <v>#DIV/0!</v>
      </c>
      <c r="G654" s="3" t="e">
        <f t="shared" ref="G654:H681" si="57">D654*$E$652</f>
        <v>#VALUE!</v>
      </c>
      <c r="H654" s="3" t="e">
        <f t="shared" si="57"/>
        <v>#VALUE!</v>
      </c>
      <c r="J654" s="7"/>
      <c r="K654" s="5" t="s">
        <v>210</v>
      </c>
      <c r="L654" s="5"/>
      <c r="M654" s="5" t="s">
        <v>211</v>
      </c>
    </row>
    <row r="655" spans="1:14" x14ac:dyDescent="0.25">
      <c r="A655" s="28" t="str">
        <f>_xlfn.XLOOKUP(P!C655,'Banco de Dados'!$B$3:$B$274,'Banco de Dados'!$K$3:$K$274,"")</f>
        <v/>
      </c>
      <c r="B655" s="2">
        <v>0</v>
      </c>
      <c r="C655" s="2">
        <v>0</v>
      </c>
      <c r="D655" s="2">
        <v>0</v>
      </c>
      <c r="E655" s="2">
        <v>0</v>
      </c>
      <c r="F655" s="32" t="e">
        <f t="shared" ref="F655:F684" si="58">(E655*100)/D655</f>
        <v>#DIV/0!</v>
      </c>
      <c r="G655" s="3" t="e">
        <f t="shared" si="57"/>
        <v>#VALUE!</v>
      </c>
      <c r="H655" s="3" t="e">
        <f t="shared" si="57"/>
        <v>#VALUE!</v>
      </c>
      <c r="J655" s="7"/>
      <c r="K655" s="6" t="str">
        <f>_xlfn.XLOOKUP($B$4,A654:A681,G654:G681,"")</f>
        <v/>
      </c>
      <c r="L655" s="6"/>
      <c r="M655" s="6" t="str">
        <f>_xlfn.XLOOKUP($B$4,A654:A681,H654:H681,"")</f>
        <v/>
      </c>
    </row>
    <row r="656" spans="1:14" x14ac:dyDescent="0.25">
      <c r="A656" s="28" t="str">
        <f>_xlfn.XLOOKUP(P!C656,'Banco de Dados'!$B$3:$B$274,'Banco de Dados'!$K$3:$K$274,"")</f>
        <v/>
      </c>
      <c r="B656" s="2">
        <v>0</v>
      </c>
      <c r="C656" s="2">
        <v>0</v>
      </c>
      <c r="D656" s="2">
        <v>0</v>
      </c>
      <c r="E656" s="2">
        <v>0</v>
      </c>
      <c r="F656" s="32" t="e">
        <f t="shared" si="58"/>
        <v>#DIV/0!</v>
      </c>
      <c r="G656" s="3" t="e">
        <f t="shared" si="57"/>
        <v>#VALUE!</v>
      </c>
      <c r="H656" s="3" t="e">
        <f t="shared" si="57"/>
        <v>#VALUE!</v>
      </c>
      <c r="J656" s="7"/>
    </row>
    <row r="657" spans="1:14" ht="15.75" x14ac:dyDescent="0.25">
      <c r="A657" s="28" t="str">
        <f>_xlfn.XLOOKUP(P!C657,'Banco de Dados'!$B$3:$B$274,'Banco de Dados'!$K$3:$K$274,"")</f>
        <v/>
      </c>
      <c r="B657" s="2">
        <v>0</v>
      </c>
      <c r="C657" s="2">
        <v>0</v>
      </c>
      <c r="D657" s="2">
        <v>0</v>
      </c>
      <c r="E657" s="2">
        <v>0</v>
      </c>
      <c r="F657" s="32" t="e">
        <f t="shared" si="58"/>
        <v>#DIV/0!</v>
      </c>
      <c r="G657" s="3" t="e">
        <f t="shared" si="57"/>
        <v>#VALUE!</v>
      </c>
      <c r="H657" s="3" t="e">
        <f t="shared" si="57"/>
        <v>#VALUE!</v>
      </c>
      <c r="K657" s="165" t="s">
        <v>67</v>
      </c>
      <c r="L657" s="166"/>
      <c r="M657" s="167"/>
      <c r="N657"/>
    </row>
    <row r="658" spans="1:14" x14ac:dyDescent="0.25">
      <c r="A658" s="28" t="str">
        <f>_xlfn.XLOOKUP(P!C658,'Banco de Dados'!$B$3:$B$274,'Banco de Dados'!$K$3:$K$274,"")</f>
        <v/>
      </c>
      <c r="B658" s="2">
        <v>0</v>
      </c>
      <c r="C658" s="2">
        <v>0</v>
      </c>
      <c r="D658" s="2">
        <v>0</v>
      </c>
      <c r="E658" s="2">
        <v>0</v>
      </c>
      <c r="F658" s="32" t="e">
        <f t="shared" si="58"/>
        <v>#DIV/0!</v>
      </c>
      <c r="G658" s="3" t="e">
        <f t="shared" si="57"/>
        <v>#VALUE!</v>
      </c>
      <c r="H658" s="3" t="e">
        <f t="shared" si="57"/>
        <v>#VALUE!</v>
      </c>
      <c r="J658" s="7"/>
      <c r="K658" s="104" t="s">
        <v>240</v>
      </c>
      <c r="L658" s="39"/>
      <c r="M658" s="106" t="s">
        <v>209</v>
      </c>
    </row>
    <row r="659" spans="1:14" x14ac:dyDescent="0.25">
      <c r="A659" s="28" t="str">
        <f>_xlfn.XLOOKUP(P!C659,'Banco de Dados'!$B$3:$B$274,'Banco de Dados'!$K$3:$K$274,"")</f>
        <v/>
      </c>
      <c r="B659" s="2">
        <v>0</v>
      </c>
      <c r="C659" s="2">
        <v>0</v>
      </c>
      <c r="D659" s="2">
        <v>0</v>
      </c>
      <c r="E659" s="2">
        <v>0</v>
      </c>
      <c r="F659" s="32" t="e">
        <f t="shared" si="58"/>
        <v>#DIV/0!</v>
      </c>
      <c r="G659" s="3" t="e">
        <f t="shared" si="57"/>
        <v>#VALUE!</v>
      </c>
      <c r="H659" s="3" t="e">
        <f t="shared" si="57"/>
        <v>#VALUE!</v>
      </c>
      <c r="J659" s="58" t="s">
        <v>38</v>
      </c>
      <c r="K659" s="59">
        <f>$L$9</f>
        <v>367.5</v>
      </c>
      <c r="L659" s="60"/>
      <c r="M659" s="61">
        <f>$M$11</f>
        <v>17564</v>
      </c>
      <c r="N659" s="60"/>
    </row>
    <row r="660" spans="1:14" x14ac:dyDescent="0.25">
      <c r="A660" s="28" t="str">
        <f>_xlfn.XLOOKUP(P!C660,'Banco de Dados'!$B$3:$B$274,'Banco de Dados'!$K$3:$K$274,"")</f>
        <v/>
      </c>
      <c r="B660" s="2">
        <v>0</v>
      </c>
      <c r="C660" s="2">
        <v>0</v>
      </c>
      <c r="D660" s="2">
        <v>0</v>
      </c>
      <c r="E660" s="2">
        <v>0</v>
      </c>
      <c r="F660" s="32" t="e">
        <f t="shared" si="58"/>
        <v>#DIV/0!</v>
      </c>
      <c r="G660" s="3" t="e">
        <f t="shared" si="57"/>
        <v>#VALUE!</v>
      </c>
      <c r="H660" s="3" t="e">
        <f t="shared" si="57"/>
        <v>#VALUE!</v>
      </c>
      <c r="J660" s="2"/>
      <c r="K660" s="18"/>
      <c r="L660" s="2" t="s">
        <v>70</v>
      </c>
      <c r="M660" s="19"/>
    </row>
    <row r="661" spans="1:14" x14ac:dyDescent="0.25">
      <c r="A661" s="28" t="str">
        <f>_xlfn.XLOOKUP(P!C661,'Banco de Dados'!$B$3:$B$274,'Banco de Dados'!$K$3:$K$274,"")</f>
        <v/>
      </c>
      <c r="B661" s="2">
        <v>0</v>
      </c>
      <c r="C661" s="2">
        <v>0</v>
      </c>
      <c r="D661" s="2">
        <v>0</v>
      </c>
      <c r="E661" s="2">
        <v>0</v>
      </c>
      <c r="F661" s="32" t="e">
        <f t="shared" si="58"/>
        <v>#DIV/0!</v>
      </c>
      <c r="G661" s="3" t="e">
        <f t="shared" si="57"/>
        <v>#VALUE!</v>
      </c>
      <c r="H661" s="3" t="e">
        <f t="shared" si="57"/>
        <v>#VALUE!</v>
      </c>
      <c r="J661" s="58" t="s">
        <v>69</v>
      </c>
      <c r="K661" s="62" t="s">
        <v>71</v>
      </c>
      <c r="L661" s="63"/>
      <c r="M661" s="64" t="str">
        <f>K655</f>
        <v/>
      </c>
      <c r="N661" s="60"/>
    </row>
    <row r="662" spans="1:14" x14ac:dyDescent="0.25">
      <c r="A662" s="28" t="str">
        <f>_xlfn.XLOOKUP(P!C662,'Banco de Dados'!$B$3:$B$274,'Banco de Dados'!$K$3:$K$274,"")</f>
        <v/>
      </c>
      <c r="B662" s="2">
        <v>0</v>
      </c>
      <c r="C662" s="2">
        <v>0</v>
      </c>
      <c r="D662" s="2">
        <v>0</v>
      </c>
      <c r="E662" s="2">
        <v>0</v>
      </c>
      <c r="F662" s="32" t="e">
        <f t="shared" si="58"/>
        <v>#DIV/0!</v>
      </c>
      <c r="G662" s="3" t="e">
        <f t="shared" si="57"/>
        <v>#VALUE!</v>
      </c>
      <c r="H662" s="3" t="e">
        <f t="shared" si="57"/>
        <v>#VALUE!</v>
      </c>
      <c r="J662" s="7"/>
    </row>
    <row r="663" spans="1:14" ht="15.75" x14ac:dyDescent="0.25">
      <c r="A663" s="28" t="str">
        <f>_xlfn.XLOOKUP(P!C663,'Banco de Dados'!$B$3:$B$274,'Banco de Dados'!$K$3:$K$274,"")</f>
        <v/>
      </c>
      <c r="B663" s="2">
        <v>0</v>
      </c>
      <c r="C663" s="2">
        <v>0</v>
      </c>
      <c r="D663" s="2">
        <v>0</v>
      </c>
      <c r="E663" s="2">
        <v>0</v>
      </c>
      <c r="F663" s="32" t="e">
        <f t="shared" si="58"/>
        <v>#DIV/0!</v>
      </c>
      <c r="G663" s="3" t="e">
        <f t="shared" si="57"/>
        <v>#VALUE!</v>
      </c>
      <c r="H663" s="3" t="e">
        <f t="shared" si="57"/>
        <v>#VALUE!</v>
      </c>
      <c r="J663" s="7"/>
      <c r="K663" s="165" t="s">
        <v>218</v>
      </c>
      <c r="L663" s="166"/>
      <c r="M663" s="167"/>
    </row>
    <row r="664" spans="1:14" x14ac:dyDescent="0.25">
      <c r="A664" s="28" t="str">
        <f>_xlfn.XLOOKUP(P!C664,'Banco de Dados'!$B$3:$B$274,'Banco de Dados'!$K$3:$K$274,"")</f>
        <v/>
      </c>
      <c r="B664" s="2">
        <v>0</v>
      </c>
      <c r="C664" s="2">
        <v>0</v>
      </c>
      <c r="D664" s="2">
        <v>0</v>
      </c>
      <c r="E664" s="2">
        <v>0</v>
      </c>
      <c r="F664" s="32" t="e">
        <f t="shared" si="58"/>
        <v>#DIV/0!</v>
      </c>
      <c r="G664" s="3" t="e">
        <f t="shared" si="57"/>
        <v>#VALUE!</v>
      </c>
      <c r="H664" s="3" t="e">
        <f t="shared" si="57"/>
        <v>#VALUE!</v>
      </c>
      <c r="J664" s="7"/>
      <c r="K664" s="104" t="s">
        <v>236</v>
      </c>
      <c r="L664" s="108" t="str">
        <f>K655</f>
        <v/>
      </c>
      <c r="M664" s="109" t="str">
        <f>M655</f>
        <v/>
      </c>
    </row>
    <row r="665" spans="1:14" x14ac:dyDescent="0.25">
      <c r="A665" s="28" t="str">
        <f>_xlfn.XLOOKUP(P!C665,'Banco de Dados'!$B$3:$B$274,'Banco de Dados'!$K$3:$K$274,"")</f>
        <v/>
      </c>
      <c r="B665" s="2">
        <v>0</v>
      </c>
      <c r="C665" s="2">
        <v>0</v>
      </c>
      <c r="D665" s="2">
        <v>0</v>
      </c>
      <c r="E665" s="2">
        <v>0</v>
      </c>
      <c r="F665" s="32" t="e">
        <f t="shared" si="58"/>
        <v>#DIV/0!</v>
      </c>
      <c r="G665" s="3" t="e">
        <f t="shared" si="57"/>
        <v>#VALUE!</v>
      </c>
      <c r="H665" s="3" t="e">
        <f t="shared" si="57"/>
        <v>#VALUE!</v>
      </c>
      <c r="J665" s="7"/>
      <c r="K665" s="104" t="s">
        <v>237</v>
      </c>
      <c r="L665" s="105">
        <f>$L$9</f>
        <v>367.5</v>
      </c>
      <c r="M665" s="106">
        <f>$L$10</f>
        <v>4.3</v>
      </c>
    </row>
    <row r="666" spans="1:14" x14ac:dyDescent="0.25">
      <c r="A666" s="28" t="str">
        <f>_xlfn.XLOOKUP(P!C666,'Banco de Dados'!$B$3:$B$274,'Banco de Dados'!$K$3:$K$274,"")</f>
        <v/>
      </c>
      <c r="B666" s="2">
        <v>0</v>
      </c>
      <c r="C666" s="2">
        <v>0</v>
      </c>
      <c r="D666" s="2">
        <v>0</v>
      </c>
      <c r="E666" s="2">
        <v>0</v>
      </c>
      <c r="F666" s="32" t="e">
        <f t="shared" si="58"/>
        <v>#DIV/0!</v>
      </c>
      <c r="G666" s="3" t="e">
        <f t="shared" si="57"/>
        <v>#VALUE!</v>
      </c>
      <c r="H666" s="3" t="e">
        <f t="shared" si="57"/>
        <v>#VALUE!</v>
      </c>
      <c r="J666" s="7"/>
      <c r="K666" s="104" t="s">
        <v>238</v>
      </c>
      <c r="L666" s="105">
        <f>$M$11</f>
        <v>17564</v>
      </c>
      <c r="M666" s="106">
        <f>$M$12</f>
        <v>189</v>
      </c>
    </row>
    <row r="667" spans="1:14" x14ac:dyDescent="0.25">
      <c r="A667" s="28" t="str">
        <f>_xlfn.XLOOKUP(P!C667,'Banco de Dados'!$B$3:$B$274,'Banco de Dados'!$K$3:$K$274,"")</f>
        <v/>
      </c>
      <c r="B667" s="2">
        <v>0</v>
      </c>
      <c r="C667" s="2">
        <v>0</v>
      </c>
      <c r="D667" s="2">
        <v>0</v>
      </c>
      <c r="E667" s="2">
        <v>0</v>
      </c>
      <c r="F667" s="32" t="e">
        <f t="shared" si="58"/>
        <v>#DIV/0!</v>
      </c>
      <c r="G667" s="3" t="e">
        <f t="shared" si="57"/>
        <v>#VALUE!</v>
      </c>
      <c r="H667" s="3" t="e">
        <f t="shared" si="57"/>
        <v>#VALUE!</v>
      </c>
      <c r="J667" s="7"/>
      <c r="K667" s="69" t="s">
        <v>217</v>
      </c>
      <c r="L667" s="110" t="e">
        <f>SQRT(((M664/L664)^2)+((M665/L665)^2)+((M666/L666)^2))</f>
        <v>#VALUE!</v>
      </c>
      <c r="M667" s="71" t="str">
        <f>M676</f>
        <v>mg/kg</v>
      </c>
    </row>
    <row r="668" spans="1:14" x14ac:dyDescent="0.25">
      <c r="A668" s="28" t="str">
        <f>_xlfn.XLOOKUP(P!C668,'Banco de Dados'!$B$3:$B$274,'Banco de Dados'!$K$3:$K$274,"")</f>
        <v/>
      </c>
      <c r="B668" s="2">
        <v>0</v>
      </c>
      <c r="C668" s="2">
        <v>0</v>
      </c>
      <c r="D668" s="2">
        <v>0</v>
      </c>
      <c r="E668" s="2">
        <v>0</v>
      </c>
      <c r="F668" s="32" t="e">
        <f t="shared" si="58"/>
        <v>#DIV/0!</v>
      </c>
      <c r="G668" s="3" t="e">
        <f t="shared" si="57"/>
        <v>#VALUE!</v>
      </c>
      <c r="H668" s="3" t="e">
        <f t="shared" si="57"/>
        <v>#VALUE!</v>
      </c>
      <c r="J668" s="7"/>
    </row>
    <row r="669" spans="1:14" x14ac:dyDescent="0.25">
      <c r="A669" s="28" t="str">
        <f>_xlfn.XLOOKUP(P!C669,'Banco de Dados'!$B$3:$B$274,'Banco de Dados'!$K$3:$K$274,"")</f>
        <v/>
      </c>
      <c r="B669" s="2">
        <v>0</v>
      </c>
      <c r="C669" s="2">
        <v>0</v>
      </c>
      <c r="D669" s="2">
        <v>0</v>
      </c>
      <c r="E669" s="2">
        <v>0</v>
      </c>
      <c r="F669" s="32" t="e">
        <f t="shared" si="58"/>
        <v>#DIV/0!</v>
      </c>
      <c r="G669" s="3" t="e">
        <f t="shared" si="57"/>
        <v>#VALUE!</v>
      </c>
      <c r="H669" s="3" t="e">
        <f t="shared" si="57"/>
        <v>#VALUE!</v>
      </c>
      <c r="J669" s="7"/>
    </row>
    <row r="670" spans="1:14" x14ac:dyDescent="0.25">
      <c r="A670" s="28" t="str">
        <f>_xlfn.XLOOKUP(P!C670,'Banco de Dados'!$B$3:$B$274,'Banco de Dados'!$K$3:$K$274,"")</f>
        <v/>
      </c>
      <c r="B670" s="2">
        <v>0</v>
      </c>
      <c r="C670" s="2">
        <v>0</v>
      </c>
      <c r="D670" s="2">
        <v>0</v>
      </c>
      <c r="E670" s="2">
        <v>0</v>
      </c>
      <c r="F670" s="32" t="e">
        <f t="shared" si="58"/>
        <v>#DIV/0!</v>
      </c>
      <c r="G670" s="3" t="e">
        <f t="shared" si="57"/>
        <v>#VALUE!</v>
      </c>
      <c r="H670" s="3" t="e">
        <f t="shared" si="57"/>
        <v>#VALUE!</v>
      </c>
      <c r="J670" s="7"/>
    </row>
    <row r="671" spans="1:14" x14ac:dyDescent="0.25">
      <c r="A671" s="28" t="str">
        <f>_xlfn.XLOOKUP(P!C671,'Banco de Dados'!$B$3:$B$274,'Banco de Dados'!$K$3:$K$274,"")</f>
        <v/>
      </c>
      <c r="B671" s="2">
        <v>0</v>
      </c>
      <c r="C671" s="2">
        <v>0</v>
      </c>
      <c r="D671" s="2">
        <v>0</v>
      </c>
      <c r="E671" s="2">
        <v>0</v>
      </c>
      <c r="F671" s="32" t="e">
        <f t="shared" si="58"/>
        <v>#DIV/0!</v>
      </c>
      <c r="G671" s="3" t="e">
        <f t="shared" si="57"/>
        <v>#VALUE!</v>
      </c>
      <c r="H671" s="3" t="e">
        <f t="shared" si="57"/>
        <v>#VALUE!</v>
      </c>
      <c r="J671" s="7"/>
    </row>
    <row r="672" spans="1:14" x14ac:dyDescent="0.25">
      <c r="A672" s="28" t="str">
        <f>_xlfn.XLOOKUP(P!C672,'Banco de Dados'!$B$3:$B$274,'Banco de Dados'!$K$3:$K$274,"")</f>
        <v/>
      </c>
      <c r="B672" s="2">
        <v>0</v>
      </c>
      <c r="C672" s="2">
        <v>0</v>
      </c>
      <c r="D672" s="2">
        <v>0</v>
      </c>
      <c r="E672" s="2">
        <v>0</v>
      </c>
      <c r="F672" s="32" t="e">
        <f t="shared" si="58"/>
        <v>#DIV/0!</v>
      </c>
      <c r="G672" s="3" t="e">
        <f t="shared" si="57"/>
        <v>#VALUE!</v>
      </c>
      <c r="H672" s="3" t="e">
        <f t="shared" si="57"/>
        <v>#VALUE!</v>
      </c>
      <c r="J672" s="7"/>
    </row>
    <row r="673" spans="1:14" x14ac:dyDescent="0.25">
      <c r="A673" s="28" t="str">
        <f>_xlfn.XLOOKUP(P!C673,'Banco de Dados'!$B$3:$B$274,'Banco de Dados'!$K$3:$K$274,"")</f>
        <v/>
      </c>
      <c r="B673" s="2">
        <v>0</v>
      </c>
      <c r="C673" s="2">
        <v>0</v>
      </c>
      <c r="D673" s="2">
        <v>0</v>
      </c>
      <c r="E673" s="2">
        <v>0</v>
      </c>
      <c r="F673" s="32" t="e">
        <f t="shared" si="58"/>
        <v>#DIV/0!</v>
      </c>
      <c r="G673" s="3" t="e">
        <f t="shared" si="57"/>
        <v>#VALUE!</v>
      </c>
      <c r="H673" s="3" t="e">
        <f t="shared" si="57"/>
        <v>#VALUE!</v>
      </c>
      <c r="J673" s="7"/>
    </row>
    <row r="674" spans="1:14" x14ac:dyDescent="0.25">
      <c r="A674" s="28" t="str">
        <f>_xlfn.XLOOKUP(P!C674,'Banco de Dados'!$B$3:$B$274,'Banco de Dados'!$K$3:$K$274,"")</f>
        <v/>
      </c>
      <c r="B674" s="2">
        <v>0</v>
      </c>
      <c r="C674" s="2">
        <v>0</v>
      </c>
      <c r="D674" s="2">
        <v>0</v>
      </c>
      <c r="E674" s="17">
        <v>0</v>
      </c>
      <c r="F674" s="32" t="e">
        <f t="shared" si="58"/>
        <v>#DIV/0!</v>
      </c>
      <c r="G674" s="3" t="e">
        <f t="shared" si="57"/>
        <v>#VALUE!</v>
      </c>
      <c r="H674" s="3" t="e">
        <f t="shared" si="57"/>
        <v>#VALUE!</v>
      </c>
      <c r="J674" s="7"/>
    </row>
    <row r="675" spans="1:14" ht="15.75" x14ac:dyDescent="0.25">
      <c r="A675" s="28" t="str">
        <f>_xlfn.XLOOKUP(P!C675,'Banco de Dados'!$B$3:$B$274,'Banco de Dados'!$K$3:$K$274,"")</f>
        <v/>
      </c>
      <c r="B675" s="2">
        <v>0</v>
      </c>
      <c r="C675" s="2">
        <v>0</v>
      </c>
      <c r="D675" s="2">
        <v>0</v>
      </c>
      <c r="E675" s="2">
        <v>0</v>
      </c>
      <c r="F675" s="32" t="e">
        <f t="shared" si="58"/>
        <v>#DIV/0!</v>
      </c>
      <c r="G675" s="3" t="e">
        <f t="shared" si="57"/>
        <v>#VALUE!</v>
      </c>
      <c r="H675" s="3" t="e">
        <f t="shared" si="57"/>
        <v>#VALUE!</v>
      </c>
      <c r="J675" s="7"/>
      <c r="K675" s="101" t="s">
        <v>216</v>
      </c>
      <c r="L675" s="102">
        <f>K653</f>
        <v>0</v>
      </c>
      <c r="M675" s="103" t="str">
        <f>M653</f>
        <v>Ferro</v>
      </c>
    </row>
    <row r="676" spans="1:14" x14ac:dyDescent="0.25">
      <c r="A676" s="28" t="str">
        <f>_xlfn.XLOOKUP(P!C676,'Banco de Dados'!$B$3:$B$274,'Banco de Dados'!$K$3:$K$274,"")</f>
        <v/>
      </c>
      <c r="B676" s="2">
        <v>0</v>
      </c>
      <c r="C676" s="2">
        <v>0</v>
      </c>
      <c r="D676" s="2">
        <v>0</v>
      </c>
      <c r="E676" s="2">
        <v>0</v>
      </c>
      <c r="F676" s="32" t="e">
        <f t="shared" si="58"/>
        <v>#DIV/0!</v>
      </c>
      <c r="G676" s="3" t="e">
        <f t="shared" si="57"/>
        <v>#VALUE!</v>
      </c>
      <c r="H676" s="3" t="e">
        <f t="shared" si="57"/>
        <v>#VALUE!</v>
      </c>
      <c r="J676" s="7"/>
      <c r="K676" s="68" t="s">
        <v>68</v>
      </c>
      <c r="L676" s="29" t="e">
        <f>(K659*M661)/M659</f>
        <v>#VALUE!</v>
      </c>
      <c r="M676" s="66" t="str">
        <f>$M$9</f>
        <v>mg/kg</v>
      </c>
    </row>
    <row r="677" spans="1:14" x14ac:dyDescent="0.25">
      <c r="A677" s="28" t="str">
        <f>_xlfn.XLOOKUP(P!C677,'Banco de Dados'!$B$3:$B$274,'Banco de Dados'!$K$3:$K$274,"")</f>
        <v/>
      </c>
      <c r="B677" s="2">
        <v>0</v>
      </c>
      <c r="C677" s="2">
        <v>0</v>
      </c>
      <c r="D677" s="2">
        <v>0</v>
      </c>
      <c r="E677" s="2">
        <v>0</v>
      </c>
      <c r="F677" s="32" t="e">
        <f t="shared" si="58"/>
        <v>#DIV/0!</v>
      </c>
      <c r="G677" s="3" t="e">
        <f t="shared" si="57"/>
        <v>#VALUE!</v>
      </c>
      <c r="H677" s="3" t="e">
        <f t="shared" si="57"/>
        <v>#VALUE!</v>
      </c>
      <c r="J677" s="7"/>
      <c r="K677" s="111" t="s">
        <v>246</v>
      </c>
      <c r="L677" s="126" t="e">
        <f>SQRT(((M664/L664)^2)+((M665/L665)^2)+((M666/L666)^2))</f>
        <v>#VALUE!</v>
      </c>
      <c r="M677" s="66"/>
    </row>
    <row r="678" spans="1:14" x14ac:dyDescent="0.25">
      <c r="A678" s="28" t="str">
        <f>_xlfn.XLOOKUP(P!C678,'Banco de Dados'!$B$3:$B$274,'Banco de Dados'!$K$3:$K$274,"")</f>
        <v/>
      </c>
      <c r="B678" s="2">
        <v>0</v>
      </c>
      <c r="C678" s="2">
        <v>0</v>
      </c>
      <c r="D678" s="2">
        <v>0</v>
      </c>
      <c r="E678" s="2">
        <v>0</v>
      </c>
      <c r="F678" s="32" t="e">
        <f t="shared" si="58"/>
        <v>#DIV/0!</v>
      </c>
      <c r="G678" s="3" t="e">
        <f t="shared" si="57"/>
        <v>#VALUE!</v>
      </c>
      <c r="H678" s="3" t="e">
        <f t="shared" si="57"/>
        <v>#VALUE!</v>
      </c>
      <c r="J678" s="7"/>
      <c r="K678" s="69" t="s">
        <v>247</v>
      </c>
      <c r="L678" s="127" t="e">
        <f>L677*L676</f>
        <v>#VALUE!</v>
      </c>
      <c r="M678" s="71" t="str">
        <f>$M$9</f>
        <v>mg/kg</v>
      </c>
    </row>
    <row r="679" spans="1:14" x14ac:dyDescent="0.25">
      <c r="A679" s="28" t="str">
        <f>_xlfn.XLOOKUP(P!C679,'Banco de Dados'!$B$3:$B$274,'Banco de Dados'!$K$3:$K$274,"")</f>
        <v/>
      </c>
      <c r="B679" s="2">
        <v>0</v>
      </c>
      <c r="C679" s="2">
        <v>0</v>
      </c>
      <c r="D679" s="2">
        <v>0</v>
      </c>
      <c r="E679" s="2">
        <v>0</v>
      </c>
      <c r="F679" s="32" t="e">
        <f t="shared" si="58"/>
        <v>#DIV/0!</v>
      </c>
      <c r="G679" s="3" t="e">
        <f t="shared" si="57"/>
        <v>#VALUE!</v>
      </c>
      <c r="H679" s="3" t="e">
        <f t="shared" si="57"/>
        <v>#VALUE!</v>
      </c>
      <c r="J679" s="7"/>
      <c r="K679" s="123"/>
      <c r="L679" s="124"/>
    </row>
    <row r="680" spans="1:14" x14ac:dyDescent="0.25">
      <c r="A680" s="28" t="str">
        <f>_xlfn.XLOOKUP(P!C680,'Banco de Dados'!$B$3:$B$274,'Banco de Dados'!$K$3:$K$274,"")</f>
        <v/>
      </c>
      <c r="B680" s="2">
        <v>0</v>
      </c>
      <c r="C680" s="2">
        <v>0</v>
      </c>
      <c r="D680" s="2">
        <v>0</v>
      </c>
      <c r="E680" s="2">
        <v>0</v>
      </c>
      <c r="F680" s="32" t="e">
        <f t="shared" si="58"/>
        <v>#DIV/0!</v>
      </c>
      <c r="G680" s="3" t="e">
        <f t="shared" si="57"/>
        <v>#VALUE!</v>
      </c>
      <c r="H680" s="3" t="e">
        <f t="shared" si="57"/>
        <v>#VALUE!</v>
      </c>
      <c r="J680" s="7"/>
    </row>
    <row r="681" spans="1:14" x14ac:dyDescent="0.25">
      <c r="A681" s="28" t="str">
        <f>_xlfn.XLOOKUP(P!C681,'Banco de Dados'!$B$3:$B$274,'Banco de Dados'!$K$3:$K$274,"")</f>
        <v/>
      </c>
      <c r="B681" s="2">
        <v>0</v>
      </c>
      <c r="C681" s="2">
        <v>0</v>
      </c>
      <c r="D681" s="2">
        <v>0</v>
      </c>
      <c r="E681" s="2">
        <v>0</v>
      </c>
      <c r="F681" s="32" t="e">
        <f t="shared" si="58"/>
        <v>#DIV/0!</v>
      </c>
      <c r="G681" s="3" t="e">
        <f t="shared" si="57"/>
        <v>#VALUE!</v>
      </c>
      <c r="H681" s="3" t="e">
        <f t="shared" si="57"/>
        <v>#VALUE!</v>
      </c>
      <c r="J681" s="7"/>
    </row>
    <row r="682" spans="1:14" x14ac:dyDescent="0.25">
      <c r="A682" s="28" t="str">
        <f>_xlfn.XLOOKUP(P!C682,'Banco de Dados'!$B$3:$B$274,'Banco de Dados'!$K$3:$K$274,"")</f>
        <v/>
      </c>
      <c r="B682" s="2">
        <v>0</v>
      </c>
      <c r="C682" s="2">
        <v>0</v>
      </c>
      <c r="D682" s="2">
        <v>0</v>
      </c>
      <c r="E682" s="2">
        <v>0</v>
      </c>
      <c r="F682" s="32" t="e">
        <f t="shared" si="58"/>
        <v>#DIV/0!</v>
      </c>
      <c r="G682" s="3" t="e">
        <f t="shared" ref="G682:H684" si="59">D682*$E$652</f>
        <v>#VALUE!</v>
      </c>
      <c r="H682" s="3" t="e">
        <f t="shared" si="59"/>
        <v>#VALUE!</v>
      </c>
      <c r="J682" s="7"/>
    </row>
    <row r="683" spans="1:14" x14ac:dyDescent="0.25">
      <c r="A683" s="28" t="str">
        <f>_xlfn.XLOOKUP(P!C683,'Banco de Dados'!$B$3:$B$274,'Banco de Dados'!$K$3:$K$274,"")</f>
        <v/>
      </c>
      <c r="B683" s="2">
        <v>0</v>
      </c>
      <c r="C683" s="2">
        <v>0</v>
      </c>
      <c r="D683" s="2">
        <v>0</v>
      </c>
      <c r="E683" s="2">
        <v>0</v>
      </c>
      <c r="F683" s="32" t="e">
        <f t="shared" si="58"/>
        <v>#DIV/0!</v>
      </c>
      <c r="G683" s="3" t="e">
        <f t="shared" si="59"/>
        <v>#VALUE!</v>
      </c>
      <c r="H683" s="3" t="e">
        <f t="shared" si="59"/>
        <v>#VALUE!</v>
      </c>
      <c r="J683" s="7"/>
    </row>
    <row r="684" spans="1:14" x14ac:dyDescent="0.25">
      <c r="A684" s="28" t="str">
        <f>_xlfn.XLOOKUP(P!C684,'Banco de Dados'!$B$3:$B$274,'Banco de Dados'!$K$3:$K$274,"")</f>
        <v/>
      </c>
      <c r="B684" s="2">
        <v>0</v>
      </c>
      <c r="C684" s="2">
        <v>0</v>
      </c>
      <c r="D684" s="2">
        <v>0</v>
      </c>
      <c r="E684" s="2">
        <v>0</v>
      </c>
      <c r="F684" s="32" t="e">
        <f t="shared" si="58"/>
        <v>#DIV/0!</v>
      </c>
      <c r="G684" s="3" t="e">
        <f t="shared" si="59"/>
        <v>#VALUE!</v>
      </c>
      <c r="H684" s="3" t="e">
        <f t="shared" si="59"/>
        <v>#VALUE!</v>
      </c>
      <c r="J684" s="7"/>
    </row>
    <row r="685" spans="1:14" x14ac:dyDescent="0.25">
      <c r="A685" s="21"/>
      <c r="B685" s="21"/>
      <c r="C685" s="21"/>
      <c r="D685" s="21"/>
      <c r="E685" s="21"/>
      <c r="F685" s="77"/>
      <c r="G685" s="21"/>
      <c r="H685" s="21"/>
      <c r="J685" s="21"/>
      <c r="K685" s="21"/>
      <c r="L685" s="21"/>
      <c r="M685" s="21"/>
      <c r="N685" s="21"/>
    </row>
    <row r="686" spans="1:14" ht="15.75" x14ac:dyDescent="0.25">
      <c r="A686" s="36">
        <f>'Nome das Amostras'!A24</f>
        <v>0</v>
      </c>
      <c r="B686" s="164" t="e">
        <f>VLOOKUP(A686,'Nome das Amostras'!$A$3:$D$28,2,FALSE)</f>
        <v>#N/A</v>
      </c>
      <c r="C686" s="164"/>
      <c r="D686" s="51" t="s">
        <v>65</v>
      </c>
      <c r="E686" s="52" t="e">
        <f>'Banco de Dados'!$O$13/'Banco de Dados'!EY13</f>
        <v>#VALUE!</v>
      </c>
      <c r="F686" s="74"/>
      <c r="G686" s="3"/>
      <c r="H686" s="3"/>
      <c r="J686" s="7"/>
    </row>
    <row r="687" spans="1:14" ht="15.75" x14ac:dyDescent="0.25">
      <c r="A687" s="107" t="s">
        <v>1</v>
      </c>
      <c r="B687" s="107" t="s">
        <v>0</v>
      </c>
      <c r="C687" s="107" t="s">
        <v>212</v>
      </c>
      <c r="D687" s="107" t="s">
        <v>209</v>
      </c>
      <c r="E687" s="107" t="s">
        <v>213</v>
      </c>
      <c r="F687" s="76" t="s">
        <v>219</v>
      </c>
      <c r="G687" s="54" t="s">
        <v>140</v>
      </c>
      <c r="H687" s="54" t="s">
        <v>66</v>
      </c>
      <c r="J687" s="7"/>
      <c r="K687" s="72">
        <f>A686</f>
        <v>0</v>
      </c>
      <c r="L687" s="55" t="s">
        <v>215</v>
      </c>
      <c r="M687" s="41" t="str">
        <f>$A$1</f>
        <v>Ferro</v>
      </c>
      <c r="N687" s="3"/>
    </row>
    <row r="688" spans="1:14" x14ac:dyDescent="0.25">
      <c r="A688" s="28" t="str">
        <f>_xlfn.XLOOKUP(P!C688,'Banco de Dados'!$B$3:$B$274,'Banco de Dados'!$K$3:$K$274,"")</f>
        <v/>
      </c>
      <c r="B688" s="2" cm="1">
        <f t="array" ref="B688:E718">Dados!EU5:EX35</f>
        <v>0</v>
      </c>
      <c r="C688" s="2">
        <v>0</v>
      </c>
      <c r="D688" s="2">
        <v>0</v>
      </c>
      <c r="E688" s="2">
        <v>0</v>
      </c>
      <c r="F688" s="32" t="e">
        <f>(E688*100)/D688</f>
        <v>#DIV/0!</v>
      </c>
      <c r="G688" s="3" t="e">
        <f t="shared" ref="G688:H715" si="60">D688*$E$686</f>
        <v>#VALUE!</v>
      </c>
      <c r="H688" s="3" t="e">
        <f t="shared" si="60"/>
        <v>#VALUE!</v>
      </c>
      <c r="J688" s="7"/>
      <c r="K688" s="5" t="s">
        <v>210</v>
      </c>
      <c r="L688" s="5"/>
      <c r="M688" s="5" t="s">
        <v>211</v>
      </c>
    </row>
    <row r="689" spans="1:14" x14ac:dyDescent="0.25">
      <c r="A689" s="28" t="str">
        <f>_xlfn.XLOOKUP(P!C689,'Banco de Dados'!$B$3:$B$274,'Banco de Dados'!$K$3:$K$274,"")</f>
        <v/>
      </c>
      <c r="B689" s="2">
        <v>0</v>
      </c>
      <c r="C689" s="2">
        <v>0</v>
      </c>
      <c r="D689" s="2">
        <v>0</v>
      </c>
      <c r="E689" s="2">
        <v>0</v>
      </c>
      <c r="F689" s="32" t="e">
        <f t="shared" ref="F689:F718" si="61">(E689*100)/D689</f>
        <v>#DIV/0!</v>
      </c>
      <c r="G689" s="3" t="e">
        <f t="shared" si="60"/>
        <v>#VALUE!</v>
      </c>
      <c r="H689" s="3" t="e">
        <f t="shared" si="60"/>
        <v>#VALUE!</v>
      </c>
      <c r="J689" s="7"/>
      <c r="K689" s="6" t="str">
        <f>_xlfn.XLOOKUP($B$4,A688:A715,G688:G715,"")</f>
        <v/>
      </c>
      <c r="L689" s="6"/>
      <c r="M689" s="6" t="str">
        <f>_xlfn.XLOOKUP($B$4,A688:A715,H688:H715,"")</f>
        <v/>
      </c>
    </row>
    <row r="690" spans="1:14" x14ac:dyDescent="0.25">
      <c r="A690" s="28" t="str">
        <f>_xlfn.XLOOKUP(P!C690,'Banco de Dados'!$B$3:$B$274,'Banco de Dados'!$K$3:$K$274,"")</f>
        <v/>
      </c>
      <c r="B690" s="2">
        <v>0</v>
      </c>
      <c r="C690" s="2">
        <v>0</v>
      </c>
      <c r="D690" s="2">
        <v>0</v>
      </c>
      <c r="E690" s="2">
        <v>0</v>
      </c>
      <c r="F690" s="32" t="e">
        <f t="shared" si="61"/>
        <v>#DIV/0!</v>
      </c>
      <c r="G690" s="3" t="e">
        <f t="shared" si="60"/>
        <v>#VALUE!</v>
      </c>
      <c r="H690" s="3" t="e">
        <f t="shared" si="60"/>
        <v>#VALUE!</v>
      </c>
      <c r="J690" s="7"/>
    </row>
    <row r="691" spans="1:14" ht="15.75" x14ac:dyDescent="0.25">
      <c r="A691" s="28" t="str">
        <f>_xlfn.XLOOKUP(P!C691,'Banco de Dados'!$B$3:$B$274,'Banco de Dados'!$K$3:$K$274,"")</f>
        <v/>
      </c>
      <c r="B691" s="2">
        <v>0</v>
      </c>
      <c r="C691" s="2">
        <v>0</v>
      </c>
      <c r="D691" s="2">
        <v>0</v>
      </c>
      <c r="E691" s="2">
        <v>0</v>
      </c>
      <c r="F691" s="32" t="e">
        <f t="shared" si="61"/>
        <v>#DIV/0!</v>
      </c>
      <c r="G691" s="3" t="e">
        <f t="shared" si="60"/>
        <v>#VALUE!</v>
      </c>
      <c r="H691" s="3" t="e">
        <f t="shared" si="60"/>
        <v>#VALUE!</v>
      </c>
      <c r="K691" s="165" t="s">
        <v>67</v>
      </c>
      <c r="L691" s="166"/>
      <c r="M691" s="167"/>
      <c r="N691"/>
    </row>
    <row r="692" spans="1:14" x14ac:dyDescent="0.25">
      <c r="A692" s="28" t="str">
        <f>_xlfn.XLOOKUP(P!C692,'Banco de Dados'!$B$3:$B$274,'Banco de Dados'!$K$3:$K$274,"")</f>
        <v/>
      </c>
      <c r="B692" s="2">
        <v>0</v>
      </c>
      <c r="C692" s="2">
        <v>0</v>
      </c>
      <c r="D692" s="2">
        <v>0</v>
      </c>
      <c r="E692" s="2">
        <v>0</v>
      </c>
      <c r="F692" s="32" t="e">
        <f t="shared" si="61"/>
        <v>#DIV/0!</v>
      </c>
      <c r="G692" s="3" t="e">
        <f t="shared" si="60"/>
        <v>#VALUE!</v>
      </c>
      <c r="H692" s="3" t="e">
        <f t="shared" si="60"/>
        <v>#VALUE!</v>
      </c>
      <c r="J692" s="7"/>
      <c r="K692" s="104" t="s">
        <v>240</v>
      </c>
      <c r="L692" s="39"/>
      <c r="M692" s="106" t="s">
        <v>209</v>
      </c>
    </row>
    <row r="693" spans="1:14" x14ac:dyDescent="0.25">
      <c r="A693" s="28" t="str">
        <f>_xlfn.XLOOKUP(P!C693,'Banco de Dados'!$B$3:$B$274,'Banco de Dados'!$K$3:$K$274,"")</f>
        <v/>
      </c>
      <c r="B693" s="2">
        <v>0</v>
      </c>
      <c r="C693" s="2">
        <v>0</v>
      </c>
      <c r="D693" s="2">
        <v>0</v>
      </c>
      <c r="E693" s="2">
        <v>0</v>
      </c>
      <c r="F693" s="32" t="e">
        <f t="shared" si="61"/>
        <v>#DIV/0!</v>
      </c>
      <c r="G693" s="3" t="e">
        <f t="shared" si="60"/>
        <v>#VALUE!</v>
      </c>
      <c r="H693" s="3" t="e">
        <f t="shared" si="60"/>
        <v>#VALUE!</v>
      </c>
      <c r="J693" s="58" t="s">
        <v>38</v>
      </c>
      <c r="K693" s="59">
        <f>$L$9</f>
        <v>367.5</v>
      </c>
      <c r="L693" s="60"/>
      <c r="M693" s="61">
        <f>$M$11</f>
        <v>17564</v>
      </c>
      <c r="N693" s="60"/>
    </row>
    <row r="694" spans="1:14" x14ac:dyDescent="0.25">
      <c r="A694" s="28" t="str">
        <f>_xlfn.XLOOKUP(P!C694,'Banco de Dados'!$B$3:$B$274,'Banco de Dados'!$K$3:$K$274,"")</f>
        <v/>
      </c>
      <c r="B694" s="2">
        <v>0</v>
      </c>
      <c r="C694" s="2">
        <v>0</v>
      </c>
      <c r="D694" s="2">
        <v>0</v>
      </c>
      <c r="E694" s="2">
        <v>0</v>
      </c>
      <c r="F694" s="32" t="e">
        <f t="shared" si="61"/>
        <v>#DIV/0!</v>
      </c>
      <c r="G694" s="3" t="e">
        <f t="shared" si="60"/>
        <v>#VALUE!</v>
      </c>
      <c r="H694" s="3" t="e">
        <f t="shared" si="60"/>
        <v>#VALUE!</v>
      </c>
      <c r="J694" s="2"/>
      <c r="K694" s="18"/>
      <c r="L694" s="2" t="s">
        <v>70</v>
      </c>
      <c r="M694" s="19"/>
    </row>
    <row r="695" spans="1:14" x14ac:dyDescent="0.25">
      <c r="A695" s="28" t="str">
        <f>_xlfn.XLOOKUP(P!C695,'Banco de Dados'!$B$3:$B$274,'Banco de Dados'!$K$3:$K$274,"")</f>
        <v/>
      </c>
      <c r="B695" s="2">
        <v>0</v>
      </c>
      <c r="C695" s="2">
        <v>0</v>
      </c>
      <c r="D695" s="2">
        <v>0</v>
      </c>
      <c r="E695" s="2">
        <v>0</v>
      </c>
      <c r="F695" s="32" t="e">
        <f t="shared" si="61"/>
        <v>#DIV/0!</v>
      </c>
      <c r="G695" s="3" t="e">
        <f t="shared" si="60"/>
        <v>#VALUE!</v>
      </c>
      <c r="H695" s="3" t="e">
        <f t="shared" si="60"/>
        <v>#VALUE!</v>
      </c>
      <c r="J695" s="58" t="s">
        <v>69</v>
      </c>
      <c r="K695" s="62" t="s">
        <v>71</v>
      </c>
      <c r="L695" s="63"/>
      <c r="M695" s="64" t="str">
        <f>K689</f>
        <v/>
      </c>
      <c r="N695" s="60"/>
    </row>
    <row r="696" spans="1:14" x14ac:dyDescent="0.25">
      <c r="A696" s="28" t="str">
        <f>_xlfn.XLOOKUP(P!C696,'Banco de Dados'!$B$3:$B$274,'Banco de Dados'!$K$3:$K$274,"")</f>
        <v/>
      </c>
      <c r="B696" s="2">
        <v>0</v>
      </c>
      <c r="C696" s="2">
        <v>0</v>
      </c>
      <c r="D696" s="2">
        <v>0</v>
      </c>
      <c r="E696" s="2">
        <v>0</v>
      </c>
      <c r="F696" s="32" t="e">
        <f t="shared" si="61"/>
        <v>#DIV/0!</v>
      </c>
      <c r="G696" s="3" t="e">
        <f t="shared" si="60"/>
        <v>#VALUE!</v>
      </c>
      <c r="H696" s="3" t="e">
        <f t="shared" si="60"/>
        <v>#VALUE!</v>
      </c>
      <c r="J696" s="7"/>
    </row>
    <row r="697" spans="1:14" ht="15.75" x14ac:dyDescent="0.25">
      <c r="A697" s="28" t="str">
        <f>_xlfn.XLOOKUP(P!C697,'Banco de Dados'!$B$3:$B$274,'Banco de Dados'!$K$3:$K$274,"")</f>
        <v/>
      </c>
      <c r="B697" s="2">
        <v>0</v>
      </c>
      <c r="C697" s="2">
        <v>0</v>
      </c>
      <c r="D697" s="2">
        <v>0</v>
      </c>
      <c r="E697" s="2">
        <v>0</v>
      </c>
      <c r="F697" s="32" t="e">
        <f t="shared" si="61"/>
        <v>#DIV/0!</v>
      </c>
      <c r="G697" s="3" t="e">
        <f t="shared" si="60"/>
        <v>#VALUE!</v>
      </c>
      <c r="H697" s="3" t="e">
        <f t="shared" si="60"/>
        <v>#VALUE!</v>
      </c>
      <c r="J697" s="7"/>
      <c r="K697" s="165" t="s">
        <v>218</v>
      </c>
      <c r="L697" s="166"/>
      <c r="M697" s="167"/>
    </row>
    <row r="698" spans="1:14" x14ac:dyDescent="0.25">
      <c r="A698" s="28" t="str">
        <f>_xlfn.XLOOKUP(P!C698,'Banco de Dados'!$B$3:$B$274,'Banco de Dados'!$K$3:$K$274,"")</f>
        <v/>
      </c>
      <c r="B698" s="2">
        <v>0</v>
      </c>
      <c r="C698" s="2">
        <v>0</v>
      </c>
      <c r="D698" s="2">
        <v>0</v>
      </c>
      <c r="E698" s="2">
        <v>0</v>
      </c>
      <c r="F698" s="32" t="e">
        <f t="shared" si="61"/>
        <v>#DIV/0!</v>
      </c>
      <c r="G698" s="3" t="e">
        <f t="shared" si="60"/>
        <v>#VALUE!</v>
      </c>
      <c r="H698" s="3" t="e">
        <f t="shared" si="60"/>
        <v>#VALUE!</v>
      </c>
      <c r="J698" s="7"/>
      <c r="K698" s="104" t="s">
        <v>236</v>
      </c>
      <c r="L698" s="108" t="str">
        <f>K689</f>
        <v/>
      </c>
      <c r="M698" s="109" t="str">
        <f>M689</f>
        <v/>
      </c>
    </row>
    <row r="699" spans="1:14" x14ac:dyDescent="0.25">
      <c r="A699" s="28" t="str">
        <f>_xlfn.XLOOKUP(P!C699,'Banco de Dados'!$B$3:$B$274,'Banco de Dados'!$K$3:$K$274,"")</f>
        <v/>
      </c>
      <c r="B699" s="2">
        <v>0</v>
      </c>
      <c r="C699" s="2">
        <v>0</v>
      </c>
      <c r="D699" s="2">
        <v>0</v>
      </c>
      <c r="E699" s="2">
        <v>0</v>
      </c>
      <c r="F699" s="32" t="e">
        <f t="shared" si="61"/>
        <v>#DIV/0!</v>
      </c>
      <c r="G699" s="3" t="e">
        <f t="shared" si="60"/>
        <v>#VALUE!</v>
      </c>
      <c r="H699" s="3" t="e">
        <f t="shared" si="60"/>
        <v>#VALUE!</v>
      </c>
      <c r="J699" s="7"/>
      <c r="K699" s="104" t="s">
        <v>237</v>
      </c>
      <c r="L699" s="105">
        <f>$L$9</f>
        <v>367.5</v>
      </c>
      <c r="M699" s="106">
        <f>$L$10</f>
        <v>4.3</v>
      </c>
    </row>
    <row r="700" spans="1:14" x14ac:dyDescent="0.25">
      <c r="A700" s="28" t="str">
        <f>_xlfn.XLOOKUP(P!C700,'Banco de Dados'!$B$3:$B$274,'Banco de Dados'!$K$3:$K$274,"")</f>
        <v/>
      </c>
      <c r="B700" s="2">
        <v>0</v>
      </c>
      <c r="C700" s="2">
        <v>0</v>
      </c>
      <c r="D700" s="2">
        <v>0</v>
      </c>
      <c r="E700" s="2">
        <v>0</v>
      </c>
      <c r="F700" s="32" t="e">
        <f t="shared" si="61"/>
        <v>#DIV/0!</v>
      </c>
      <c r="G700" s="3" t="e">
        <f t="shared" si="60"/>
        <v>#VALUE!</v>
      </c>
      <c r="H700" s="3" t="e">
        <f t="shared" si="60"/>
        <v>#VALUE!</v>
      </c>
      <c r="J700" s="7"/>
      <c r="K700" s="104" t="s">
        <v>238</v>
      </c>
      <c r="L700" s="105">
        <f>$M$11</f>
        <v>17564</v>
      </c>
      <c r="M700" s="106">
        <f>$M$12</f>
        <v>189</v>
      </c>
    </row>
    <row r="701" spans="1:14" x14ac:dyDescent="0.25">
      <c r="A701" s="28" t="str">
        <f>_xlfn.XLOOKUP(P!C701,'Banco de Dados'!$B$3:$B$274,'Banco de Dados'!$K$3:$K$274,"")</f>
        <v/>
      </c>
      <c r="B701" s="2">
        <v>0</v>
      </c>
      <c r="C701" s="2">
        <v>0</v>
      </c>
      <c r="D701" s="2">
        <v>0</v>
      </c>
      <c r="E701" s="2">
        <v>0</v>
      </c>
      <c r="F701" s="32" t="e">
        <f t="shared" si="61"/>
        <v>#DIV/0!</v>
      </c>
      <c r="G701" s="3" t="e">
        <f t="shared" si="60"/>
        <v>#VALUE!</v>
      </c>
      <c r="H701" s="3" t="e">
        <f t="shared" si="60"/>
        <v>#VALUE!</v>
      </c>
      <c r="J701" s="7"/>
      <c r="K701" s="69" t="s">
        <v>217</v>
      </c>
      <c r="L701" s="110" t="e">
        <f>SQRT(((M698/L698)^2)+((M699/L699)^2)+((M700/L700)^2))</f>
        <v>#VALUE!</v>
      </c>
      <c r="M701" s="71" t="str">
        <f>M710</f>
        <v>mg/kg</v>
      </c>
    </row>
    <row r="702" spans="1:14" x14ac:dyDescent="0.25">
      <c r="A702" s="28" t="str">
        <f>_xlfn.XLOOKUP(P!C702,'Banco de Dados'!$B$3:$B$274,'Banco de Dados'!$K$3:$K$274,"")</f>
        <v/>
      </c>
      <c r="B702" s="2">
        <v>0</v>
      </c>
      <c r="C702" s="2">
        <v>0</v>
      </c>
      <c r="D702" s="2">
        <v>0</v>
      </c>
      <c r="E702" s="2">
        <v>0</v>
      </c>
      <c r="F702" s="32" t="e">
        <f t="shared" si="61"/>
        <v>#DIV/0!</v>
      </c>
      <c r="G702" s="3" t="e">
        <f t="shared" si="60"/>
        <v>#VALUE!</v>
      </c>
      <c r="H702" s="3" t="e">
        <f t="shared" si="60"/>
        <v>#VALUE!</v>
      </c>
      <c r="J702" s="7"/>
    </row>
    <row r="703" spans="1:14" x14ac:dyDescent="0.25">
      <c r="A703" s="28" t="str">
        <f>_xlfn.XLOOKUP(P!C703,'Banco de Dados'!$B$3:$B$274,'Banco de Dados'!$K$3:$K$274,"")</f>
        <v/>
      </c>
      <c r="B703" s="2">
        <v>0</v>
      </c>
      <c r="C703" s="2">
        <v>0</v>
      </c>
      <c r="D703" s="2">
        <v>0</v>
      </c>
      <c r="E703" s="2">
        <v>0</v>
      </c>
      <c r="F703" s="32" t="e">
        <f t="shared" si="61"/>
        <v>#DIV/0!</v>
      </c>
      <c r="G703" s="3" t="e">
        <f t="shared" si="60"/>
        <v>#VALUE!</v>
      </c>
      <c r="H703" s="3" t="e">
        <f t="shared" si="60"/>
        <v>#VALUE!</v>
      </c>
      <c r="J703" s="7"/>
    </row>
    <row r="704" spans="1:14" x14ac:dyDescent="0.25">
      <c r="A704" s="28" t="str">
        <f>_xlfn.XLOOKUP(P!C704,'Banco de Dados'!$B$3:$B$274,'Banco de Dados'!$K$3:$K$274,"")</f>
        <v/>
      </c>
      <c r="B704" s="2">
        <v>0</v>
      </c>
      <c r="C704" s="2">
        <v>0</v>
      </c>
      <c r="D704" s="2">
        <v>0</v>
      </c>
      <c r="E704" s="2">
        <v>0</v>
      </c>
      <c r="F704" s="32" t="e">
        <f t="shared" si="61"/>
        <v>#DIV/0!</v>
      </c>
      <c r="G704" s="3" t="e">
        <f t="shared" si="60"/>
        <v>#VALUE!</v>
      </c>
      <c r="H704" s="3" t="e">
        <f t="shared" si="60"/>
        <v>#VALUE!</v>
      </c>
      <c r="J704" s="7"/>
    </row>
    <row r="705" spans="1:14" x14ac:dyDescent="0.25">
      <c r="A705" s="28" t="str">
        <f>_xlfn.XLOOKUP(P!C705,'Banco de Dados'!$B$3:$B$274,'Banco de Dados'!$K$3:$K$274,"")</f>
        <v/>
      </c>
      <c r="B705" s="2">
        <v>0</v>
      </c>
      <c r="C705" s="2">
        <v>0</v>
      </c>
      <c r="D705" s="2">
        <v>0</v>
      </c>
      <c r="E705" s="2">
        <v>0</v>
      </c>
      <c r="F705" s="32" t="e">
        <f t="shared" si="61"/>
        <v>#DIV/0!</v>
      </c>
      <c r="G705" s="3" t="e">
        <f t="shared" si="60"/>
        <v>#VALUE!</v>
      </c>
      <c r="H705" s="3" t="e">
        <f t="shared" si="60"/>
        <v>#VALUE!</v>
      </c>
      <c r="J705" s="7"/>
    </row>
    <row r="706" spans="1:14" x14ac:dyDescent="0.25">
      <c r="A706" s="28" t="str">
        <f>_xlfn.XLOOKUP(P!C706,'Banco de Dados'!$B$3:$B$274,'Banco de Dados'!$K$3:$K$274,"")</f>
        <v/>
      </c>
      <c r="B706" s="2">
        <v>0</v>
      </c>
      <c r="C706" s="2">
        <v>0</v>
      </c>
      <c r="D706" s="2">
        <v>0</v>
      </c>
      <c r="E706" s="2">
        <v>0</v>
      </c>
      <c r="F706" s="32" t="e">
        <f t="shared" si="61"/>
        <v>#DIV/0!</v>
      </c>
      <c r="G706" s="3" t="e">
        <f t="shared" si="60"/>
        <v>#VALUE!</v>
      </c>
      <c r="H706" s="3" t="e">
        <f t="shared" si="60"/>
        <v>#VALUE!</v>
      </c>
      <c r="J706" s="7"/>
    </row>
    <row r="707" spans="1:14" x14ac:dyDescent="0.25">
      <c r="A707" s="28" t="str">
        <f>_xlfn.XLOOKUP(P!C707,'Banco de Dados'!$B$3:$B$274,'Banco de Dados'!$K$3:$K$274,"")</f>
        <v/>
      </c>
      <c r="B707" s="2">
        <v>0</v>
      </c>
      <c r="C707" s="2">
        <v>0</v>
      </c>
      <c r="D707" s="2">
        <v>0</v>
      </c>
      <c r="E707" s="2">
        <v>0</v>
      </c>
      <c r="F707" s="32" t="e">
        <f t="shared" si="61"/>
        <v>#DIV/0!</v>
      </c>
      <c r="G707" s="3" t="e">
        <f t="shared" si="60"/>
        <v>#VALUE!</v>
      </c>
      <c r="H707" s="3" t="e">
        <f t="shared" si="60"/>
        <v>#VALUE!</v>
      </c>
      <c r="J707" s="7"/>
    </row>
    <row r="708" spans="1:14" x14ac:dyDescent="0.25">
      <c r="A708" s="28" t="str">
        <f>_xlfn.XLOOKUP(P!C708,'Banco de Dados'!$B$3:$B$274,'Banco de Dados'!$K$3:$K$274,"")</f>
        <v/>
      </c>
      <c r="B708" s="2">
        <v>0</v>
      </c>
      <c r="C708" s="2">
        <v>0</v>
      </c>
      <c r="D708" s="2">
        <v>0</v>
      </c>
      <c r="E708" s="17">
        <v>0</v>
      </c>
      <c r="F708" s="32" t="e">
        <f t="shared" si="61"/>
        <v>#DIV/0!</v>
      </c>
      <c r="G708" s="3" t="e">
        <f t="shared" si="60"/>
        <v>#VALUE!</v>
      </c>
      <c r="H708" s="3" t="e">
        <f t="shared" si="60"/>
        <v>#VALUE!</v>
      </c>
      <c r="J708" s="7"/>
    </row>
    <row r="709" spans="1:14" ht="15.75" x14ac:dyDescent="0.25">
      <c r="A709" s="28" t="str">
        <f>_xlfn.XLOOKUP(P!C709,'Banco de Dados'!$B$3:$B$274,'Banco de Dados'!$K$3:$K$274,"")</f>
        <v/>
      </c>
      <c r="B709" s="2">
        <v>0</v>
      </c>
      <c r="C709" s="2">
        <v>0</v>
      </c>
      <c r="D709" s="2">
        <v>0</v>
      </c>
      <c r="E709" s="2">
        <v>0</v>
      </c>
      <c r="F709" s="32" t="e">
        <f t="shared" si="61"/>
        <v>#DIV/0!</v>
      </c>
      <c r="G709" s="3" t="e">
        <f t="shared" si="60"/>
        <v>#VALUE!</v>
      </c>
      <c r="H709" s="3" t="e">
        <f t="shared" si="60"/>
        <v>#VALUE!</v>
      </c>
      <c r="J709" s="7"/>
      <c r="K709" s="101" t="s">
        <v>216</v>
      </c>
      <c r="L709" s="102">
        <f>K687</f>
        <v>0</v>
      </c>
      <c r="M709" s="103" t="str">
        <f>M687</f>
        <v>Ferro</v>
      </c>
    </row>
    <row r="710" spans="1:14" x14ac:dyDescent="0.25">
      <c r="A710" s="28" t="str">
        <f>_xlfn.XLOOKUP(P!C710,'Banco de Dados'!$B$3:$B$274,'Banco de Dados'!$K$3:$K$274,"")</f>
        <v/>
      </c>
      <c r="B710" s="2">
        <v>0</v>
      </c>
      <c r="C710" s="2">
        <v>0</v>
      </c>
      <c r="D710" s="2">
        <v>0</v>
      </c>
      <c r="E710" s="2">
        <v>0</v>
      </c>
      <c r="F710" s="32" t="e">
        <f t="shared" si="61"/>
        <v>#DIV/0!</v>
      </c>
      <c r="G710" s="3" t="e">
        <f t="shared" si="60"/>
        <v>#VALUE!</v>
      </c>
      <c r="H710" s="3" t="e">
        <f t="shared" si="60"/>
        <v>#VALUE!</v>
      </c>
      <c r="J710" s="7"/>
      <c r="K710" s="68" t="s">
        <v>68</v>
      </c>
      <c r="L710" s="29" t="e">
        <f>(K693*M695)/M693</f>
        <v>#VALUE!</v>
      </c>
      <c r="M710" s="66" t="str">
        <f>$M$9</f>
        <v>mg/kg</v>
      </c>
    </row>
    <row r="711" spans="1:14" x14ac:dyDescent="0.25">
      <c r="A711" s="28" t="str">
        <f>_xlfn.XLOOKUP(P!C711,'Banco de Dados'!$B$3:$B$274,'Banco de Dados'!$K$3:$K$274,"")</f>
        <v/>
      </c>
      <c r="B711" s="2">
        <v>0</v>
      </c>
      <c r="C711" s="2">
        <v>0</v>
      </c>
      <c r="D711" s="2">
        <v>0</v>
      </c>
      <c r="E711" s="2">
        <v>0</v>
      </c>
      <c r="F711" s="32" t="e">
        <f t="shared" si="61"/>
        <v>#DIV/0!</v>
      </c>
      <c r="G711" s="3" t="e">
        <f t="shared" si="60"/>
        <v>#VALUE!</v>
      </c>
      <c r="H711" s="3" t="e">
        <f t="shared" si="60"/>
        <v>#VALUE!</v>
      </c>
      <c r="J711" s="7"/>
      <c r="K711" s="111" t="s">
        <v>246</v>
      </c>
      <c r="L711" s="126" t="e">
        <f>SQRT(((M698/L698)^2)+((M699/L699)^2)+((M700/L700)^2))</f>
        <v>#VALUE!</v>
      </c>
      <c r="M711" s="66"/>
    </row>
    <row r="712" spans="1:14" x14ac:dyDescent="0.25">
      <c r="A712" s="28" t="str">
        <f>_xlfn.XLOOKUP(P!C712,'Banco de Dados'!$B$3:$B$274,'Banco de Dados'!$K$3:$K$274,"")</f>
        <v/>
      </c>
      <c r="B712" s="2">
        <v>0</v>
      </c>
      <c r="C712" s="2">
        <v>0</v>
      </c>
      <c r="D712" s="2">
        <v>0</v>
      </c>
      <c r="E712" s="2">
        <v>0</v>
      </c>
      <c r="F712" s="32" t="e">
        <f t="shared" si="61"/>
        <v>#DIV/0!</v>
      </c>
      <c r="G712" s="3" t="e">
        <f t="shared" si="60"/>
        <v>#VALUE!</v>
      </c>
      <c r="H712" s="3" t="e">
        <f t="shared" si="60"/>
        <v>#VALUE!</v>
      </c>
      <c r="J712" s="7"/>
      <c r="K712" s="69" t="s">
        <v>247</v>
      </c>
      <c r="L712" s="127" t="e">
        <f>L711*L710</f>
        <v>#VALUE!</v>
      </c>
      <c r="M712" s="71" t="str">
        <f>$M$9</f>
        <v>mg/kg</v>
      </c>
    </row>
    <row r="713" spans="1:14" x14ac:dyDescent="0.25">
      <c r="A713" s="28" t="str">
        <f>_xlfn.XLOOKUP(P!C713,'Banco de Dados'!$B$3:$B$274,'Banco de Dados'!$K$3:$K$274,"")</f>
        <v/>
      </c>
      <c r="B713" s="2">
        <v>0</v>
      </c>
      <c r="C713" s="2">
        <v>0</v>
      </c>
      <c r="D713" s="2">
        <v>0</v>
      </c>
      <c r="E713" s="2">
        <v>0</v>
      </c>
      <c r="F713" s="32" t="e">
        <f t="shared" si="61"/>
        <v>#DIV/0!</v>
      </c>
      <c r="G713" s="3" t="e">
        <f t="shared" si="60"/>
        <v>#VALUE!</v>
      </c>
      <c r="H713" s="3" t="e">
        <f t="shared" si="60"/>
        <v>#VALUE!</v>
      </c>
      <c r="J713" s="7"/>
      <c r="K713" s="123"/>
      <c r="L713" s="124"/>
    </row>
    <row r="714" spans="1:14" x14ac:dyDescent="0.25">
      <c r="A714" s="28" t="str">
        <f>_xlfn.XLOOKUP(P!C714,'Banco de Dados'!$B$3:$B$274,'Banco de Dados'!$K$3:$K$274,"")</f>
        <v/>
      </c>
      <c r="B714" s="2">
        <v>0</v>
      </c>
      <c r="C714" s="2">
        <v>0</v>
      </c>
      <c r="D714" s="2">
        <v>0</v>
      </c>
      <c r="E714" s="2">
        <v>0</v>
      </c>
      <c r="F714" s="32" t="e">
        <f t="shared" si="61"/>
        <v>#DIV/0!</v>
      </c>
      <c r="G714" s="3" t="e">
        <f t="shared" si="60"/>
        <v>#VALUE!</v>
      </c>
      <c r="H714" s="3" t="e">
        <f t="shared" si="60"/>
        <v>#VALUE!</v>
      </c>
      <c r="J714" s="7"/>
    </row>
    <row r="715" spans="1:14" x14ac:dyDescent="0.25">
      <c r="A715" s="28" t="str">
        <f>_xlfn.XLOOKUP(P!C715,'Banco de Dados'!$B$3:$B$274,'Banco de Dados'!$K$3:$K$274,"")</f>
        <v/>
      </c>
      <c r="B715" s="2">
        <v>0</v>
      </c>
      <c r="C715" s="2">
        <v>0</v>
      </c>
      <c r="D715" s="2">
        <v>0</v>
      </c>
      <c r="E715" s="2">
        <v>0</v>
      </c>
      <c r="F715" s="32" t="e">
        <f t="shared" si="61"/>
        <v>#DIV/0!</v>
      </c>
      <c r="G715" s="3" t="e">
        <f t="shared" si="60"/>
        <v>#VALUE!</v>
      </c>
      <c r="H715" s="3" t="e">
        <f t="shared" si="60"/>
        <v>#VALUE!</v>
      </c>
      <c r="J715" s="7"/>
    </row>
    <row r="716" spans="1:14" x14ac:dyDescent="0.25">
      <c r="A716" s="28" t="str">
        <f>_xlfn.XLOOKUP(P!C716,'Banco de Dados'!$B$3:$B$274,'Banco de Dados'!$K$3:$K$274,"")</f>
        <v/>
      </c>
      <c r="B716" s="2">
        <v>0</v>
      </c>
      <c r="C716" s="2">
        <v>0</v>
      </c>
      <c r="D716" s="2">
        <v>0</v>
      </c>
      <c r="E716" s="2">
        <v>0</v>
      </c>
      <c r="F716" s="32" t="e">
        <f t="shared" si="61"/>
        <v>#DIV/0!</v>
      </c>
      <c r="G716" s="3" t="e">
        <f t="shared" ref="G716:H718" si="62">D716*$E$686</f>
        <v>#VALUE!</v>
      </c>
      <c r="H716" s="3" t="e">
        <f t="shared" si="62"/>
        <v>#VALUE!</v>
      </c>
      <c r="J716" s="7"/>
    </row>
    <row r="717" spans="1:14" x14ac:dyDescent="0.25">
      <c r="A717" s="28" t="str">
        <f>_xlfn.XLOOKUP(P!C717,'Banco de Dados'!$B$3:$B$274,'Banco de Dados'!$K$3:$K$274,"")</f>
        <v/>
      </c>
      <c r="B717" s="2">
        <v>0</v>
      </c>
      <c r="C717" s="2">
        <v>0</v>
      </c>
      <c r="D717" s="2">
        <v>0</v>
      </c>
      <c r="E717" s="2">
        <v>0</v>
      </c>
      <c r="F717" s="32" t="e">
        <f t="shared" si="61"/>
        <v>#DIV/0!</v>
      </c>
      <c r="G717" s="3" t="e">
        <f t="shared" si="62"/>
        <v>#VALUE!</v>
      </c>
      <c r="H717" s="3" t="e">
        <f t="shared" si="62"/>
        <v>#VALUE!</v>
      </c>
      <c r="J717" s="7"/>
    </row>
    <row r="718" spans="1:14" x14ac:dyDescent="0.25">
      <c r="A718" s="28" t="str">
        <f>_xlfn.XLOOKUP(P!C718,'Banco de Dados'!$B$3:$B$274,'Banco de Dados'!$K$3:$K$274,"")</f>
        <v/>
      </c>
      <c r="B718" s="2">
        <v>0</v>
      </c>
      <c r="C718" s="2">
        <v>0</v>
      </c>
      <c r="D718" s="2">
        <v>0</v>
      </c>
      <c r="E718" s="2">
        <v>0</v>
      </c>
      <c r="F718" s="32" t="e">
        <f t="shared" si="61"/>
        <v>#DIV/0!</v>
      </c>
      <c r="G718" s="3" t="e">
        <f t="shared" si="62"/>
        <v>#VALUE!</v>
      </c>
      <c r="H718" s="3" t="e">
        <f t="shared" si="62"/>
        <v>#VALUE!</v>
      </c>
      <c r="J718" s="7"/>
    </row>
    <row r="719" spans="1:14" x14ac:dyDescent="0.25">
      <c r="A719" s="21"/>
      <c r="B719" s="21"/>
      <c r="C719" s="21"/>
      <c r="D719" s="21"/>
      <c r="E719" s="21"/>
      <c r="F719" s="77"/>
      <c r="G719" s="21"/>
      <c r="H719" s="21"/>
      <c r="J719" s="21"/>
      <c r="K719" s="21"/>
      <c r="L719" s="21"/>
      <c r="M719" s="21"/>
      <c r="N719" s="21"/>
    </row>
    <row r="720" spans="1:14" ht="15.75" x14ac:dyDescent="0.25">
      <c r="A720" s="36">
        <f>'Nome das Amostras'!A25</f>
        <v>0</v>
      </c>
      <c r="B720" s="164" t="e">
        <f>VLOOKUP(A720,'Nome das Amostras'!$A$3:$D$28,2,FALSE)</f>
        <v>#N/A</v>
      </c>
      <c r="C720" s="164"/>
      <c r="D720" s="51" t="s">
        <v>65</v>
      </c>
      <c r="E720" s="52" t="e">
        <f>'Banco de Dados'!$O$13/'Banco de Dados'!FF13</f>
        <v>#VALUE!</v>
      </c>
      <c r="F720" s="74"/>
      <c r="G720" s="3"/>
      <c r="H720" s="3"/>
      <c r="J720" s="7"/>
    </row>
    <row r="721" spans="1:14" ht="15.75" x14ac:dyDescent="0.25">
      <c r="A721" s="107" t="s">
        <v>1</v>
      </c>
      <c r="B721" s="107" t="s">
        <v>0</v>
      </c>
      <c r="C721" s="107" t="s">
        <v>212</v>
      </c>
      <c r="D721" s="107" t="s">
        <v>209</v>
      </c>
      <c r="E721" s="107" t="s">
        <v>213</v>
      </c>
      <c r="F721" s="76" t="s">
        <v>219</v>
      </c>
      <c r="G721" s="54" t="s">
        <v>140</v>
      </c>
      <c r="H721" s="54" t="s">
        <v>66</v>
      </c>
      <c r="J721" s="7"/>
      <c r="K721" s="72">
        <f>A720</f>
        <v>0</v>
      </c>
      <c r="L721" s="55" t="s">
        <v>215</v>
      </c>
      <c r="M721" s="41" t="str">
        <f>$A$1</f>
        <v>Ferro</v>
      </c>
      <c r="N721" s="3"/>
    </row>
    <row r="722" spans="1:14" x14ac:dyDescent="0.25">
      <c r="A722" s="28" t="str">
        <f>_xlfn.XLOOKUP(P!C722,'Banco de Dados'!$B$3:$B$274,'Banco de Dados'!$K$3:$K$274,"")</f>
        <v/>
      </c>
      <c r="B722" s="2" cm="1">
        <f t="array" ref="B722:E752">Dados!FB5:FE35</f>
        <v>0</v>
      </c>
      <c r="C722" s="2">
        <v>0</v>
      </c>
      <c r="D722" s="2">
        <v>0</v>
      </c>
      <c r="E722" s="2">
        <v>0</v>
      </c>
      <c r="F722" s="32" t="e">
        <f>(E722*100)/D722</f>
        <v>#DIV/0!</v>
      </c>
      <c r="G722" s="3" t="e">
        <f t="shared" ref="G722:H749" si="63">D722*$E$720</f>
        <v>#VALUE!</v>
      </c>
      <c r="H722" s="3" t="e">
        <f t="shared" si="63"/>
        <v>#VALUE!</v>
      </c>
      <c r="J722" s="7"/>
      <c r="K722" s="5" t="s">
        <v>210</v>
      </c>
      <c r="L722" s="5"/>
      <c r="M722" s="5" t="s">
        <v>211</v>
      </c>
    </row>
    <row r="723" spans="1:14" x14ac:dyDescent="0.25">
      <c r="A723" s="28" t="str">
        <f>_xlfn.XLOOKUP(P!C723,'Banco de Dados'!$B$3:$B$274,'Banco de Dados'!$K$3:$K$274,"")</f>
        <v/>
      </c>
      <c r="B723" s="2">
        <v>0</v>
      </c>
      <c r="C723" s="2">
        <v>0</v>
      </c>
      <c r="D723" s="2">
        <v>0</v>
      </c>
      <c r="E723" s="2">
        <v>0</v>
      </c>
      <c r="F723" s="32" t="e">
        <f t="shared" ref="F723:F752" si="64">(E723*100)/D723</f>
        <v>#DIV/0!</v>
      </c>
      <c r="G723" s="3" t="e">
        <f t="shared" si="63"/>
        <v>#VALUE!</v>
      </c>
      <c r="H723" s="3" t="e">
        <f t="shared" si="63"/>
        <v>#VALUE!</v>
      </c>
      <c r="J723" s="7"/>
      <c r="K723" s="6" t="str">
        <f>_xlfn.XLOOKUP($B$4,A722:A749,G722:G749,"")</f>
        <v/>
      </c>
      <c r="L723" s="6"/>
      <c r="M723" s="6" t="str">
        <f>_xlfn.XLOOKUP($B$4,A722:A749,H722:H749,"")</f>
        <v/>
      </c>
    </row>
    <row r="724" spans="1:14" x14ac:dyDescent="0.25">
      <c r="A724" s="28" t="str">
        <f>_xlfn.XLOOKUP(P!C724,'Banco de Dados'!$B$3:$B$274,'Banco de Dados'!$K$3:$K$274,"")</f>
        <v/>
      </c>
      <c r="B724" s="2">
        <v>0</v>
      </c>
      <c r="C724" s="2">
        <v>0</v>
      </c>
      <c r="D724" s="2">
        <v>0</v>
      </c>
      <c r="E724" s="2">
        <v>0</v>
      </c>
      <c r="F724" s="32" t="e">
        <f t="shared" si="64"/>
        <v>#DIV/0!</v>
      </c>
      <c r="G724" s="3" t="e">
        <f t="shared" si="63"/>
        <v>#VALUE!</v>
      </c>
      <c r="H724" s="3" t="e">
        <f t="shared" si="63"/>
        <v>#VALUE!</v>
      </c>
      <c r="J724" s="7"/>
    </row>
    <row r="725" spans="1:14" ht="15.75" x14ac:dyDescent="0.25">
      <c r="A725" s="28" t="str">
        <f>_xlfn.XLOOKUP(P!C725,'Banco de Dados'!$B$3:$B$274,'Banco de Dados'!$K$3:$K$274,"")</f>
        <v/>
      </c>
      <c r="B725" s="2">
        <v>0</v>
      </c>
      <c r="C725" s="2">
        <v>0</v>
      </c>
      <c r="D725" s="2">
        <v>0</v>
      </c>
      <c r="E725" s="2">
        <v>0</v>
      </c>
      <c r="F725" s="32" t="e">
        <f t="shared" si="64"/>
        <v>#DIV/0!</v>
      </c>
      <c r="G725" s="3" t="e">
        <f t="shared" si="63"/>
        <v>#VALUE!</v>
      </c>
      <c r="H725" s="3" t="e">
        <f t="shared" si="63"/>
        <v>#VALUE!</v>
      </c>
      <c r="K725" s="165" t="s">
        <v>67</v>
      </c>
      <c r="L725" s="166"/>
      <c r="M725" s="167"/>
      <c r="N725"/>
    </row>
    <row r="726" spans="1:14" x14ac:dyDescent="0.25">
      <c r="A726" s="28" t="str">
        <f>_xlfn.XLOOKUP(P!C726,'Banco de Dados'!$B$3:$B$274,'Banco de Dados'!$K$3:$K$274,"")</f>
        <v/>
      </c>
      <c r="B726" s="2">
        <v>0</v>
      </c>
      <c r="C726" s="2">
        <v>0</v>
      </c>
      <c r="D726" s="2">
        <v>0</v>
      </c>
      <c r="E726" s="2">
        <v>0</v>
      </c>
      <c r="F726" s="32" t="e">
        <f t="shared" si="64"/>
        <v>#DIV/0!</v>
      </c>
      <c r="G726" s="3" t="e">
        <f t="shared" si="63"/>
        <v>#VALUE!</v>
      </c>
      <c r="H726" s="3" t="e">
        <f t="shared" si="63"/>
        <v>#VALUE!</v>
      </c>
      <c r="J726" s="7"/>
      <c r="K726" s="104" t="s">
        <v>240</v>
      </c>
      <c r="L726" s="39"/>
      <c r="M726" s="106" t="s">
        <v>209</v>
      </c>
    </row>
    <row r="727" spans="1:14" x14ac:dyDescent="0.25">
      <c r="A727" s="28" t="str">
        <f>_xlfn.XLOOKUP(P!C727,'Banco de Dados'!$B$3:$B$274,'Banco de Dados'!$K$3:$K$274,"")</f>
        <v/>
      </c>
      <c r="B727" s="2">
        <v>0</v>
      </c>
      <c r="C727" s="2">
        <v>0</v>
      </c>
      <c r="D727" s="2">
        <v>0</v>
      </c>
      <c r="E727" s="2">
        <v>0</v>
      </c>
      <c r="F727" s="32" t="e">
        <f t="shared" si="64"/>
        <v>#DIV/0!</v>
      </c>
      <c r="G727" s="3" t="e">
        <f t="shared" si="63"/>
        <v>#VALUE!</v>
      </c>
      <c r="H727" s="3" t="e">
        <f t="shared" si="63"/>
        <v>#VALUE!</v>
      </c>
      <c r="J727" s="58" t="s">
        <v>38</v>
      </c>
      <c r="K727" s="59">
        <f>$L$9</f>
        <v>367.5</v>
      </c>
      <c r="L727" s="60"/>
      <c r="M727" s="61">
        <f>$M$11</f>
        <v>17564</v>
      </c>
      <c r="N727" s="60"/>
    </row>
    <row r="728" spans="1:14" x14ac:dyDescent="0.25">
      <c r="A728" s="28" t="str">
        <f>_xlfn.XLOOKUP(P!C728,'Banco de Dados'!$B$3:$B$274,'Banco de Dados'!$K$3:$K$274,"")</f>
        <v/>
      </c>
      <c r="B728" s="2">
        <v>0</v>
      </c>
      <c r="C728" s="2">
        <v>0</v>
      </c>
      <c r="D728" s="2">
        <v>0</v>
      </c>
      <c r="E728" s="2">
        <v>0</v>
      </c>
      <c r="F728" s="32" t="e">
        <f t="shared" si="64"/>
        <v>#DIV/0!</v>
      </c>
      <c r="G728" s="3" t="e">
        <f t="shared" si="63"/>
        <v>#VALUE!</v>
      </c>
      <c r="H728" s="3" t="e">
        <f t="shared" si="63"/>
        <v>#VALUE!</v>
      </c>
      <c r="J728" s="2"/>
      <c r="K728" s="18"/>
      <c r="L728" s="2" t="s">
        <v>70</v>
      </c>
      <c r="M728" s="19"/>
    </row>
    <row r="729" spans="1:14" x14ac:dyDescent="0.25">
      <c r="A729" s="28" t="str">
        <f>_xlfn.XLOOKUP(P!C729,'Banco de Dados'!$B$3:$B$274,'Banco de Dados'!$K$3:$K$274,"")</f>
        <v/>
      </c>
      <c r="B729" s="2">
        <v>0</v>
      </c>
      <c r="C729" s="2">
        <v>0</v>
      </c>
      <c r="D729" s="2">
        <v>0</v>
      </c>
      <c r="E729" s="2">
        <v>0</v>
      </c>
      <c r="F729" s="32" t="e">
        <f t="shared" si="64"/>
        <v>#DIV/0!</v>
      </c>
      <c r="G729" s="3" t="e">
        <f t="shared" si="63"/>
        <v>#VALUE!</v>
      </c>
      <c r="H729" s="3" t="e">
        <f t="shared" si="63"/>
        <v>#VALUE!</v>
      </c>
      <c r="J729" s="58" t="s">
        <v>69</v>
      </c>
      <c r="K729" s="62" t="s">
        <v>71</v>
      </c>
      <c r="L729" s="63"/>
      <c r="M729" s="64" t="str">
        <f>K723</f>
        <v/>
      </c>
      <c r="N729" s="60"/>
    </row>
    <row r="730" spans="1:14" x14ac:dyDescent="0.25">
      <c r="A730" s="28" t="str">
        <f>_xlfn.XLOOKUP(P!C730,'Banco de Dados'!$B$3:$B$274,'Banco de Dados'!$K$3:$K$274,"")</f>
        <v/>
      </c>
      <c r="B730" s="2">
        <v>0</v>
      </c>
      <c r="C730" s="2">
        <v>0</v>
      </c>
      <c r="D730" s="2">
        <v>0</v>
      </c>
      <c r="E730" s="2">
        <v>0</v>
      </c>
      <c r="F730" s="32" t="e">
        <f t="shared" si="64"/>
        <v>#DIV/0!</v>
      </c>
      <c r="G730" s="3" t="e">
        <f t="shared" si="63"/>
        <v>#VALUE!</v>
      </c>
      <c r="H730" s="3" t="e">
        <f t="shared" si="63"/>
        <v>#VALUE!</v>
      </c>
      <c r="J730" s="7"/>
    </row>
    <row r="731" spans="1:14" ht="15.75" x14ac:dyDescent="0.25">
      <c r="A731" s="28" t="str">
        <f>_xlfn.XLOOKUP(P!C731,'Banco de Dados'!$B$3:$B$274,'Banco de Dados'!$K$3:$K$274,"")</f>
        <v/>
      </c>
      <c r="B731" s="2">
        <v>0</v>
      </c>
      <c r="C731" s="2">
        <v>0</v>
      </c>
      <c r="D731" s="2">
        <v>0</v>
      </c>
      <c r="E731" s="2">
        <v>0</v>
      </c>
      <c r="F731" s="32" t="e">
        <f t="shared" si="64"/>
        <v>#DIV/0!</v>
      </c>
      <c r="G731" s="3" t="e">
        <f t="shared" si="63"/>
        <v>#VALUE!</v>
      </c>
      <c r="H731" s="3" t="e">
        <f t="shared" si="63"/>
        <v>#VALUE!</v>
      </c>
      <c r="J731" s="7"/>
      <c r="K731" s="165" t="s">
        <v>218</v>
      </c>
      <c r="L731" s="166"/>
      <c r="M731" s="167"/>
    </row>
    <row r="732" spans="1:14" x14ac:dyDescent="0.25">
      <c r="A732" s="28" t="str">
        <f>_xlfn.XLOOKUP(P!C732,'Banco de Dados'!$B$3:$B$274,'Banco de Dados'!$K$3:$K$274,"")</f>
        <v/>
      </c>
      <c r="B732" s="2">
        <v>0</v>
      </c>
      <c r="C732" s="2">
        <v>0</v>
      </c>
      <c r="D732" s="2">
        <v>0</v>
      </c>
      <c r="E732" s="2">
        <v>0</v>
      </c>
      <c r="F732" s="32" t="e">
        <f t="shared" si="64"/>
        <v>#DIV/0!</v>
      </c>
      <c r="G732" s="3" t="e">
        <f t="shared" si="63"/>
        <v>#VALUE!</v>
      </c>
      <c r="H732" s="3" t="e">
        <f t="shared" si="63"/>
        <v>#VALUE!</v>
      </c>
      <c r="J732" s="7"/>
      <c r="K732" s="104" t="s">
        <v>236</v>
      </c>
      <c r="L732" s="108" t="str">
        <f>K723</f>
        <v/>
      </c>
      <c r="M732" s="109" t="str">
        <f>M723</f>
        <v/>
      </c>
    </row>
    <row r="733" spans="1:14" x14ac:dyDescent="0.25">
      <c r="A733" s="28" t="str">
        <f>_xlfn.XLOOKUP(P!C733,'Banco de Dados'!$B$3:$B$274,'Banco de Dados'!$K$3:$K$274,"")</f>
        <v/>
      </c>
      <c r="B733" s="2">
        <v>0</v>
      </c>
      <c r="C733" s="2">
        <v>0</v>
      </c>
      <c r="D733" s="2">
        <v>0</v>
      </c>
      <c r="E733" s="2">
        <v>0</v>
      </c>
      <c r="F733" s="32" t="e">
        <f t="shared" si="64"/>
        <v>#DIV/0!</v>
      </c>
      <c r="G733" s="3" t="e">
        <f t="shared" si="63"/>
        <v>#VALUE!</v>
      </c>
      <c r="H733" s="3" t="e">
        <f t="shared" si="63"/>
        <v>#VALUE!</v>
      </c>
      <c r="J733" s="7"/>
      <c r="K733" s="104" t="s">
        <v>237</v>
      </c>
      <c r="L733" s="105">
        <f>$L$9</f>
        <v>367.5</v>
      </c>
      <c r="M733" s="106">
        <f>$L$10</f>
        <v>4.3</v>
      </c>
    </row>
    <row r="734" spans="1:14" x14ac:dyDescent="0.25">
      <c r="A734" s="28" t="str">
        <f>_xlfn.XLOOKUP(P!C734,'Banco de Dados'!$B$3:$B$274,'Banco de Dados'!$K$3:$K$274,"")</f>
        <v/>
      </c>
      <c r="B734" s="2">
        <v>0</v>
      </c>
      <c r="C734" s="2">
        <v>0</v>
      </c>
      <c r="D734" s="2">
        <v>0</v>
      </c>
      <c r="E734" s="2">
        <v>0</v>
      </c>
      <c r="F734" s="32" t="e">
        <f t="shared" si="64"/>
        <v>#DIV/0!</v>
      </c>
      <c r="G734" s="3" t="e">
        <f t="shared" si="63"/>
        <v>#VALUE!</v>
      </c>
      <c r="H734" s="3" t="e">
        <f t="shared" si="63"/>
        <v>#VALUE!</v>
      </c>
      <c r="J734" s="7"/>
      <c r="K734" s="104" t="s">
        <v>238</v>
      </c>
      <c r="L734" s="105">
        <f>$M$11</f>
        <v>17564</v>
      </c>
      <c r="M734" s="106">
        <f>$M$12</f>
        <v>189</v>
      </c>
    </row>
    <row r="735" spans="1:14" x14ac:dyDescent="0.25">
      <c r="A735" s="28" t="str">
        <f>_xlfn.XLOOKUP(P!C735,'Banco de Dados'!$B$3:$B$274,'Banco de Dados'!$K$3:$K$274,"")</f>
        <v/>
      </c>
      <c r="B735" s="2">
        <v>0</v>
      </c>
      <c r="C735" s="2">
        <v>0</v>
      </c>
      <c r="D735" s="2">
        <v>0</v>
      </c>
      <c r="E735" s="2">
        <v>0</v>
      </c>
      <c r="F735" s="32" t="e">
        <f t="shared" si="64"/>
        <v>#DIV/0!</v>
      </c>
      <c r="G735" s="3" t="e">
        <f t="shared" si="63"/>
        <v>#VALUE!</v>
      </c>
      <c r="H735" s="3" t="e">
        <f t="shared" si="63"/>
        <v>#VALUE!</v>
      </c>
      <c r="J735" s="7"/>
      <c r="K735" s="69" t="s">
        <v>217</v>
      </c>
      <c r="L735" s="110" t="e">
        <f>SQRT(((M732/L732)^2)+((M733/L733)^2)+((M734/L734)^2))</f>
        <v>#VALUE!</v>
      </c>
      <c r="M735" s="71" t="str">
        <f>M744</f>
        <v>mg/kg</v>
      </c>
    </row>
    <row r="736" spans="1:14" x14ac:dyDescent="0.25">
      <c r="A736" s="28" t="str">
        <f>_xlfn.XLOOKUP(P!C736,'Banco de Dados'!$B$3:$B$274,'Banco de Dados'!$K$3:$K$274,"")</f>
        <v/>
      </c>
      <c r="B736" s="2">
        <v>0</v>
      </c>
      <c r="C736" s="2">
        <v>0</v>
      </c>
      <c r="D736" s="2">
        <v>0</v>
      </c>
      <c r="E736" s="2">
        <v>0</v>
      </c>
      <c r="F736" s="32" t="e">
        <f t="shared" si="64"/>
        <v>#DIV/0!</v>
      </c>
      <c r="G736" s="3" t="e">
        <f t="shared" si="63"/>
        <v>#VALUE!</v>
      </c>
      <c r="H736" s="3" t="e">
        <f t="shared" si="63"/>
        <v>#VALUE!</v>
      </c>
      <c r="J736" s="7"/>
    </row>
    <row r="737" spans="1:13" x14ac:dyDescent="0.25">
      <c r="A737" s="28" t="str">
        <f>_xlfn.XLOOKUP(P!C737,'Banco de Dados'!$B$3:$B$274,'Banco de Dados'!$K$3:$K$274,"")</f>
        <v/>
      </c>
      <c r="B737" s="2">
        <v>0</v>
      </c>
      <c r="C737" s="2">
        <v>0</v>
      </c>
      <c r="D737" s="2">
        <v>0</v>
      </c>
      <c r="E737" s="2">
        <v>0</v>
      </c>
      <c r="F737" s="32" t="e">
        <f t="shared" si="64"/>
        <v>#DIV/0!</v>
      </c>
      <c r="G737" s="3" t="e">
        <f t="shared" si="63"/>
        <v>#VALUE!</v>
      </c>
      <c r="H737" s="3" t="e">
        <f t="shared" si="63"/>
        <v>#VALUE!</v>
      </c>
      <c r="J737" s="7"/>
    </row>
    <row r="738" spans="1:13" x14ac:dyDescent="0.25">
      <c r="A738" s="28" t="str">
        <f>_xlfn.XLOOKUP(P!C738,'Banco de Dados'!$B$3:$B$274,'Banco de Dados'!$K$3:$K$274,"")</f>
        <v/>
      </c>
      <c r="B738" s="2">
        <v>0</v>
      </c>
      <c r="C738" s="2">
        <v>0</v>
      </c>
      <c r="D738" s="2">
        <v>0</v>
      </c>
      <c r="E738" s="2">
        <v>0</v>
      </c>
      <c r="F738" s="32" t="e">
        <f t="shared" si="64"/>
        <v>#DIV/0!</v>
      </c>
      <c r="G738" s="3" t="e">
        <f t="shared" si="63"/>
        <v>#VALUE!</v>
      </c>
      <c r="H738" s="3" t="e">
        <f t="shared" si="63"/>
        <v>#VALUE!</v>
      </c>
      <c r="J738" s="7"/>
    </row>
    <row r="739" spans="1:13" x14ac:dyDescent="0.25">
      <c r="A739" s="28" t="str">
        <f>_xlfn.XLOOKUP(P!C739,'Banco de Dados'!$B$3:$B$274,'Banco de Dados'!$K$3:$K$274,"")</f>
        <v/>
      </c>
      <c r="B739" s="2">
        <v>0</v>
      </c>
      <c r="C739" s="2">
        <v>0</v>
      </c>
      <c r="D739" s="2">
        <v>0</v>
      </c>
      <c r="E739" s="2">
        <v>0</v>
      </c>
      <c r="F739" s="32" t="e">
        <f t="shared" si="64"/>
        <v>#DIV/0!</v>
      </c>
      <c r="G739" s="3" t="e">
        <f t="shared" si="63"/>
        <v>#VALUE!</v>
      </c>
      <c r="H739" s="3" t="e">
        <f t="shared" si="63"/>
        <v>#VALUE!</v>
      </c>
      <c r="J739" s="7"/>
    </row>
    <row r="740" spans="1:13" x14ac:dyDescent="0.25">
      <c r="A740" s="28" t="str">
        <f>_xlfn.XLOOKUP(P!C740,'Banco de Dados'!$B$3:$B$274,'Banco de Dados'!$K$3:$K$274,"")</f>
        <v/>
      </c>
      <c r="B740" s="2">
        <v>0</v>
      </c>
      <c r="C740" s="2">
        <v>0</v>
      </c>
      <c r="D740" s="2">
        <v>0</v>
      </c>
      <c r="E740" s="2">
        <v>0</v>
      </c>
      <c r="F740" s="32" t="e">
        <f t="shared" si="64"/>
        <v>#DIV/0!</v>
      </c>
      <c r="G740" s="3" t="e">
        <f t="shared" si="63"/>
        <v>#VALUE!</v>
      </c>
      <c r="H740" s="3" t="e">
        <f t="shared" si="63"/>
        <v>#VALUE!</v>
      </c>
      <c r="J740" s="7"/>
    </row>
    <row r="741" spans="1:13" x14ac:dyDescent="0.25">
      <c r="A741" s="28" t="str">
        <f>_xlfn.XLOOKUP(P!C741,'Banco de Dados'!$B$3:$B$274,'Banco de Dados'!$K$3:$K$274,"")</f>
        <v/>
      </c>
      <c r="B741" s="2">
        <v>0</v>
      </c>
      <c r="C741" s="2">
        <v>0</v>
      </c>
      <c r="D741" s="2">
        <v>0</v>
      </c>
      <c r="E741" s="2">
        <v>0</v>
      </c>
      <c r="F741" s="32" t="e">
        <f t="shared" si="64"/>
        <v>#DIV/0!</v>
      </c>
      <c r="G741" s="3" t="e">
        <f t="shared" si="63"/>
        <v>#VALUE!</v>
      </c>
      <c r="H741" s="3" t="e">
        <f t="shared" si="63"/>
        <v>#VALUE!</v>
      </c>
      <c r="J741" s="7"/>
    </row>
    <row r="742" spans="1:13" x14ac:dyDescent="0.25">
      <c r="A742" s="28" t="str">
        <f>_xlfn.XLOOKUP(P!C742,'Banco de Dados'!$B$3:$B$274,'Banco de Dados'!$K$3:$K$274,"")</f>
        <v/>
      </c>
      <c r="B742" s="2">
        <v>0</v>
      </c>
      <c r="C742" s="2">
        <v>0</v>
      </c>
      <c r="D742" s="2">
        <v>0</v>
      </c>
      <c r="E742" s="17">
        <v>0</v>
      </c>
      <c r="F742" s="32" t="e">
        <f t="shared" si="64"/>
        <v>#DIV/0!</v>
      </c>
      <c r="G742" s="3" t="e">
        <f t="shared" si="63"/>
        <v>#VALUE!</v>
      </c>
      <c r="H742" s="3" t="e">
        <f t="shared" si="63"/>
        <v>#VALUE!</v>
      </c>
      <c r="J742" s="7"/>
    </row>
    <row r="743" spans="1:13" ht="15.75" x14ac:dyDescent="0.25">
      <c r="A743" s="28" t="str">
        <f>_xlfn.XLOOKUP(P!C743,'Banco de Dados'!$B$3:$B$274,'Banco de Dados'!$K$3:$K$274,"")</f>
        <v/>
      </c>
      <c r="B743" s="2">
        <v>0</v>
      </c>
      <c r="C743" s="2">
        <v>0</v>
      </c>
      <c r="D743" s="2">
        <v>0</v>
      </c>
      <c r="E743" s="2">
        <v>0</v>
      </c>
      <c r="F743" s="32" t="e">
        <f t="shared" si="64"/>
        <v>#DIV/0!</v>
      </c>
      <c r="G743" s="3" t="e">
        <f t="shared" si="63"/>
        <v>#VALUE!</v>
      </c>
      <c r="H743" s="3" t="e">
        <f t="shared" si="63"/>
        <v>#VALUE!</v>
      </c>
      <c r="J743" s="7"/>
      <c r="K743" s="101" t="s">
        <v>216</v>
      </c>
      <c r="L743" s="102">
        <f>K721</f>
        <v>0</v>
      </c>
      <c r="M743" s="103" t="str">
        <f>M721</f>
        <v>Ferro</v>
      </c>
    </row>
    <row r="744" spans="1:13" x14ac:dyDescent="0.25">
      <c r="A744" s="28" t="str">
        <f>_xlfn.XLOOKUP(P!C744,'Banco de Dados'!$B$3:$B$274,'Banco de Dados'!$K$3:$K$274,"")</f>
        <v/>
      </c>
      <c r="B744" s="2">
        <v>0</v>
      </c>
      <c r="C744" s="2">
        <v>0</v>
      </c>
      <c r="D744" s="2">
        <v>0</v>
      </c>
      <c r="E744" s="2">
        <v>0</v>
      </c>
      <c r="F744" s="32" t="e">
        <f t="shared" si="64"/>
        <v>#DIV/0!</v>
      </c>
      <c r="G744" s="3" t="e">
        <f t="shared" si="63"/>
        <v>#VALUE!</v>
      </c>
      <c r="H744" s="3" t="e">
        <f t="shared" si="63"/>
        <v>#VALUE!</v>
      </c>
      <c r="J744" s="7"/>
      <c r="K744" s="68" t="s">
        <v>68</v>
      </c>
      <c r="L744" s="29" t="e">
        <f>(K727*M729)/M727</f>
        <v>#VALUE!</v>
      </c>
      <c r="M744" s="66" t="str">
        <f>$M$9</f>
        <v>mg/kg</v>
      </c>
    </row>
    <row r="745" spans="1:13" x14ac:dyDescent="0.25">
      <c r="A745" s="28" t="str">
        <f>_xlfn.XLOOKUP(P!C745,'Banco de Dados'!$B$3:$B$274,'Banco de Dados'!$K$3:$K$274,"")</f>
        <v/>
      </c>
      <c r="B745" s="2">
        <v>0</v>
      </c>
      <c r="C745" s="2">
        <v>0</v>
      </c>
      <c r="D745" s="2">
        <v>0</v>
      </c>
      <c r="E745" s="2">
        <v>0</v>
      </c>
      <c r="F745" s="32" t="e">
        <f t="shared" si="64"/>
        <v>#DIV/0!</v>
      </c>
      <c r="G745" s="3" t="e">
        <f t="shared" si="63"/>
        <v>#VALUE!</v>
      </c>
      <c r="H745" s="3" t="e">
        <f t="shared" si="63"/>
        <v>#VALUE!</v>
      </c>
      <c r="J745" s="7"/>
      <c r="K745" s="111" t="s">
        <v>246</v>
      </c>
      <c r="L745" s="126" t="e">
        <f>SQRT(((M732/L732)^2)+((M733/L733)^2)+((M734/L734)^2))</f>
        <v>#VALUE!</v>
      </c>
      <c r="M745" s="66"/>
    </row>
    <row r="746" spans="1:13" x14ac:dyDescent="0.25">
      <c r="A746" s="28" t="str">
        <f>_xlfn.XLOOKUP(P!C746,'Banco de Dados'!$B$3:$B$274,'Banco de Dados'!$K$3:$K$274,"")</f>
        <v/>
      </c>
      <c r="B746" s="2">
        <v>0</v>
      </c>
      <c r="C746" s="2">
        <v>0</v>
      </c>
      <c r="D746" s="2">
        <v>0</v>
      </c>
      <c r="E746" s="2">
        <v>0</v>
      </c>
      <c r="F746" s="32" t="e">
        <f t="shared" si="64"/>
        <v>#DIV/0!</v>
      </c>
      <c r="G746" s="3" t="e">
        <f t="shared" si="63"/>
        <v>#VALUE!</v>
      </c>
      <c r="H746" s="3" t="e">
        <f t="shared" si="63"/>
        <v>#VALUE!</v>
      </c>
      <c r="J746" s="7"/>
      <c r="K746" s="69" t="s">
        <v>247</v>
      </c>
      <c r="L746" s="127" t="e">
        <f>L745*L744</f>
        <v>#VALUE!</v>
      </c>
      <c r="M746" s="71" t="str">
        <f>$M$9</f>
        <v>mg/kg</v>
      </c>
    </row>
    <row r="747" spans="1:13" x14ac:dyDescent="0.25">
      <c r="A747" s="28" t="str">
        <f>_xlfn.XLOOKUP(P!C747,'Banco de Dados'!$B$3:$B$274,'Banco de Dados'!$K$3:$K$274,"")</f>
        <v/>
      </c>
      <c r="B747" s="2">
        <v>0</v>
      </c>
      <c r="C747" s="2">
        <v>0</v>
      </c>
      <c r="D747" s="2">
        <v>0</v>
      </c>
      <c r="E747" s="2">
        <v>0</v>
      </c>
      <c r="F747" s="32" t="e">
        <f t="shared" si="64"/>
        <v>#DIV/0!</v>
      </c>
      <c r="G747" s="3" t="e">
        <f t="shared" si="63"/>
        <v>#VALUE!</v>
      </c>
      <c r="H747" s="3" t="e">
        <f t="shared" si="63"/>
        <v>#VALUE!</v>
      </c>
      <c r="J747" s="7"/>
      <c r="K747" s="123"/>
      <c r="L747" s="124"/>
    </row>
    <row r="748" spans="1:13" x14ac:dyDescent="0.25">
      <c r="A748" s="28" t="str">
        <f>_xlfn.XLOOKUP(P!C748,'Banco de Dados'!$B$3:$B$274,'Banco de Dados'!$K$3:$K$274,"")</f>
        <v/>
      </c>
      <c r="B748" s="2">
        <v>0</v>
      </c>
      <c r="C748" s="2">
        <v>0</v>
      </c>
      <c r="D748" s="2">
        <v>0</v>
      </c>
      <c r="E748" s="2">
        <v>0</v>
      </c>
      <c r="F748" s="32" t="e">
        <f t="shared" si="64"/>
        <v>#DIV/0!</v>
      </c>
      <c r="G748" s="3" t="e">
        <f t="shared" si="63"/>
        <v>#VALUE!</v>
      </c>
      <c r="H748" s="3" t="e">
        <f t="shared" si="63"/>
        <v>#VALUE!</v>
      </c>
      <c r="J748" s="7"/>
    </row>
    <row r="749" spans="1:13" x14ac:dyDescent="0.25">
      <c r="A749" s="28" t="str">
        <f>_xlfn.XLOOKUP(P!C749,'Banco de Dados'!$B$3:$B$274,'Banco de Dados'!$K$3:$K$274,"")</f>
        <v/>
      </c>
      <c r="B749" s="2">
        <v>0</v>
      </c>
      <c r="C749" s="2">
        <v>0</v>
      </c>
      <c r="D749" s="2">
        <v>0</v>
      </c>
      <c r="E749" s="2">
        <v>0</v>
      </c>
      <c r="F749" s="32" t="e">
        <f t="shared" si="64"/>
        <v>#DIV/0!</v>
      </c>
      <c r="G749" s="3" t="e">
        <f t="shared" si="63"/>
        <v>#VALUE!</v>
      </c>
      <c r="H749" s="3" t="e">
        <f t="shared" si="63"/>
        <v>#VALUE!</v>
      </c>
      <c r="J749" s="7"/>
    </row>
    <row r="750" spans="1:13" x14ac:dyDescent="0.25">
      <c r="A750" s="28" t="str">
        <f>_xlfn.XLOOKUP(P!C750,'Banco de Dados'!$B$3:$B$274,'Banco de Dados'!$K$3:$K$274,"")</f>
        <v/>
      </c>
      <c r="B750" s="2">
        <v>0</v>
      </c>
      <c r="C750" s="2">
        <v>0</v>
      </c>
      <c r="D750" s="2">
        <v>0</v>
      </c>
      <c r="E750" s="2">
        <v>0</v>
      </c>
      <c r="F750" s="32" t="e">
        <f t="shared" si="64"/>
        <v>#DIV/0!</v>
      </c>
      <c r="G750" s="3" t="e">
        <f t="shared" ref="G750:H752" si="65">D750*$E$720</f>
        <v>#VALUE!</v>
      </c>
      <c r="H750" s="3" t="e">
        <f t="shared" si="65"/>
        <v>#VALUE!</v>
      </c>
      <c r="J750" s="7"/>
    </row>
    <row r="751" spans="1:13" x14ac:dyDescent="0.25">
      <c r="A751" s="28" t="str">
        <f>_xlfn.XLOOKUP(P!C751,'Banco de Dados'!$B$3:$B$274,'Banco de Dados'!$K$3:$K$274,"")</f>
        <v/>
      </c>
      <c r="B751" s="2">
        <v>0</v>
      </c>
      <c r="C751" s="2">
        <v>0</v>
      </c>
      <c r="D751" s="2">
        <v>0</v>
      </c>
      <c r="E751" s="2">
        <v>0</v>
      </c>
      <c r="F751" s="32" t="e">
        <f t="shared" si="64"/>
        <v>#DIV/0!</v>
      </c>
      <c r="G751" s="3" t="e">
        <f t="shared" si="65"/>
        <v>#VALUE!</v>
      </c>
      <c r="H751" s="3" t="e">
        <f t="shared" si="65"/>
        <v>#VALUE!</v>
      </c>
      <c r="J751" s="7"/>
    </row>
    <row r="752" spans="1:13" x14ac:dyDescent="0.25">
      <c r="A752" s="28" t="str">
        <f>_xlfn.XLOOKUP(P!C752,'Banco de Dados'!$B$3:$B$274,'Banco de Dados'!$K$3:$K$274,"")</f>
        <v/>
      </c>
      <c r="B752" s="2">
        <v>0</v>
      </c>
      <c r="C752" s="2">
        <v>0</v>
      </c>
      <c r="D752" s="2">
        <v>0</v>
      </c>
      <c r="E752" s="2">
        <v>0</v>
      </c>
      <c r="F752" s="32" t="e">
        <f t="shared" si="64"/>
        <v>#DIV/0!</v>
      </c>
      <c r="G752" s="3" t="e">
        <f t="shared" si="65"/>
        <v>#VALUE!</v>
      </c>
      <c r="H752" s="3" t="e">
        <f t="shared" si="65"/>
        <v>#VALUE!</v>
      </c>
      <c r="J752" s="7"/>
    </row>
    <row r="753" spans="1:14" x14ac:dyDescent="0.25">
      <c r="A753" s="21"/>
      <c r="B753" s="21"/>
      <c r="C753" s="21"/>
      <c r="D753" s="21"/>
      <c r="E753" s="21"/>
      <c r="F753" s="77"/>
      <c r="G753" s="21"/>
      <c r="H753" s="21"/>
      <c r="J753" s="21"/>
      <c r="K753" s="21"/>
      <c r="L753" s="21"/>
      <c r="M753" s="21"/>
      <c r="N753" s="21"/>
    </row>
    <row r="754" spans="1:14" ht="15.75" x14ac:dyDescent="0.25">
      <c r="A754" s="36">
        <f>'Nome das Amostras'!A26</f>
        <v>0</v>
      </c>
      <c r="B754" s="164" t="e">
        <f>VLOOKUP(A754,'Nome das Amostras'!$A$3:$D$28,2,FALSE)</f>
        <v>#N/A</v>
      </c>
      <c r="C754" s="164"/>
      <c r="D754" s="51" t="s">
        <v>65</v>
      </c>
      <c r="E754" s="52" t="e">
        <f>'Banco de Dados'!$O$13/'Banco de Dados'!FM13</f>
        <v>#VALUE!</v>
      </c>
      <c r="F754" s="74"/>
      <c r="G754" s="3"/>
      <c r="H754" s="3"/>
      <c r="J754" s="7"/>
    </row>
    <row r="755" spans="1:14" ht="15.75" x14ac:dyDescent="0.25">
      <c r="A755" s="107" t="s">
        <v>1</v>
      </c>
      <c r="B755" s="107" t="s">
        <v>0</v>
      </c>
      <c r="C755" s="107" t="s">
        <v>212</v>
      </c>
      <c r="D755" s="107" t="s">
        <v>209</v>
      </c>
      <c r="E755" s="107" t="s">
        <v>213</v>
      </c>
      <c r="F755" s="76" t="s">
        <v>219</v>
      </c>
      <c r="G755" s="54" t="s">
        <v>140</v>
      </c>
      <c r="H755" s="54" t="s">
        <v>66</v>
      </c>
      <c r="J755" s="7"/>
      <c r="K755" s="72">
        <f>A754</f>
        <v>0</v>
      </c>
      <c r="L755" s="55" t="s">
        <v>215</v>
      </c>
      <c r="M755" s="41" t="str">
        <f>$A$1</f>
        <v>Ferro</v>
      </c>
      <c r="N755" s="3"/>
    </row>
    <row r="756" spans="1:14" x14ac:dyDescent="0.25">
      <c r="A756" s="28" t="str">
        <f>_xlfn.XLOOKUP(P!C756,'Banco de Dados'!$B$3:$B$274,'Banco de Dados'!$K$3:$K$274,"")</f>
        <v/>
      </c>
      <c r="B756" s="2" cm="1">
        <f t="array" ref="B756:E786">Dados!FI5:FL35</f>
        <v>0</v>
      </c>
      <c r="C756" s="2">
        <v>0</v>
      </c>
      <c r="D756" s="2">
        <v>0</v>
      </c>
      <c r="E756" s="2">
        <v>0</v>
      </c>
      <c r="F756" s="32" t="e">
        <f>(E756*100)/D756</f>
        <v>#DIV/0!</v>
      </c>
      <c r="G756" s="3" t="e">
        <f t="shared" ref="G756:H783" si="66">D756*$E$754</f>
        <v>#VALUE!</v>
      </c>
      <c r="H756" s="3" t="e">
        <f t="shared" si="66"/>
        <v>#VALUE!</v>
      </c>
      <c r="J756" s="7"/>
      <c r="K756" s="5" t="s">
        <v>210</v>
      </c>
      <c r="L756" s="5"/>
      <c r="M756" s="5" t="s">
        <v>211</v>
      </c>
    </row>
    <row r="757" spans="1:14" x14ac:dyDescent="0.25">
      <c r="A757" s="28" t="str">
        <f>_xlfn.XLOOKUP(P!C757,'Banco de Dados'!$B$3:$B$274,'Banco de Dados'!$K$3:$K$274,"")</f>
        <v/>
      </c>
      <c r="B757" s="2">
        <v>0</v>
      </c>
      <c r="C757" s="2">
        <v>0</v>
      </c>
      <c r="D757" s="2">
        <v>0</v>
      </c>
      <c r="E757" s="2">
        <v>0</v>
      </c>
      <c r="F757" s="32" t="e">
        <f t="shared" ref="F757:F786" si="67">(E757*100)/D757</f>
        <v>#DIV/0!</v>
      </c>
      <c r="G757" s="3" t="e">
        <f t="shared" si="66"/>
        <v>#VALUE!</v>
      </c>
      <c r="H757" s="3" t="e">
        <f t="shared" si="66"/>
        <v>#VALUE!</v>
      </c>
      <c r="J757" s="7"/>
      <c r="K757" s="6" t="str">
        <f>_xlfn.XLOOKUP($B$4,A756:A783,G756:G783,"")</f>
        <v/>
      </c>
      <c r="L757" s="6"/>
      <c r="M757" s="6" t="str">
        <f>_xlfn.XLOOKUP($B$4,A756:A783,H756:H783,"")</f>
        <v/>
      </c>
    </row>
    <row r="758" spans="1:14" x14ac:dyDescent="0.25">
      <c r="A758" s="28" t="str">
        <f>_xlfn.XLOOKUP(P!C758,'Banco de Dados'!$B$3:$B$274,'Banco de Dados'!$K$3:$K$274,"")</f>
        <v/>
      </c>
      <c r="B758" s="2">
        <v>0</v>
      </c>
      <c r="C758" s="2">
        <v>0</v>
      </c>
      <c r="D758" s="2">
        <v>0</v>
      </c>
      <c r="E758" s="2">
        <v>0</v>
      </c>
      <c r="F758" s="32" t="e">
        <f t="shared" si="67"/>
        <v>#DIV/0!</v>
      </c>
      <c r="G758" s="3" t="e">
        <f t="shared" si="66"/>
        <v>#VALUE!</v>
      </c>
      <c r="H758" s="3" t="e">
        <f t="shared" si="66"/>
        <v>#VALUE!</v>
      </c>
      <c r="J758" s="7"/>
    </row>
    <row r="759" spans="1:14" ht="15.75" x14ac:dyDescent="0.25">
      <c r="A759" s="28" t="str">
        <f>_xlfn.XLOOKUP(P!C759,'Banco de Dados'!$B$3:$B$274,'Banco de Dados'!$K$3:$K$274,"")</f>
        <v/>
      </c>
      <c r="B759" s="2">
        <v>0</v>
      </c>
      <c r="C759" s="2">
        <v>0</v>
      </c>
      <c r="D759" s="2">
        <v>0</v>
      </c>
      <c r="E759" s="2">
        <v>0</v>
      </c>
      <c r="F759" s="32" t="e">
        <f t="shared" si="67"/>
        <v>#DIV/0!</v>
      </c>
      <c r="G759" s="3" t="e">
        <f t="shared" si="66"/>
        <v>#VALUE!</v>
      </c>
      <c r="H759" s="3" t="e">
        <f t="shared" si="66"/>
        <v>#VALUE!</v>
      </c>
      <c r="K759" s="165" t="s">
        <v>67</v>
      </c>
      <c r="L759" s="166"/>
      <c r="M759" s="167"/>
      <c r="N759"/>
    </row>
    <row r="760" spans="1:14" x14ac:dyDescent="0.25">
      <c r="A760" s="28" t="str">
        <f>_xlfn.XLOOKUP(P!C760,'Banco de Dados'!$B$3:$B$274,'Banco de Dados'!$K$3:$K$274,"")</f>
        <v/>
      </c>
      <c r="B760" s="2">
        <v>0</v>
      </c>
      <c r="C760" s="2">
        <v>0</v>
      </c>
      <c r="D760" s="2">
        <v>0</v>
      </c>
      <c r="E760" s="2">
        <v>0</v>
      </c>
      <c r="F760" s="32" t="e">
        <f t="shared" si="67"/>
        <v>#DIV/0!</v>
      </c>
      <c r="G760" s="3" t="e">
        <f t="shared" si="66"/>
        <v>#VALUE!</v>
      </c>
      <c r="H760" s="3" t="e">
        <f t="shared" si="66"/>
        <v>#VALUE!</v>
      </c>
      <c r="J760" s="7"/>
      <c r="K760" s="104" t="s">
        <v>240</v>
      </c>
      <c r="L760" s="39"/>
      <c r="M760" s="106" t="s">
        <v>209</v>
      </c>
    </row>
    <row r="761" spans="1:14" x14ac:dyDescent="0.25">
      <c r="A761" s="28" t="str">
        <f>_xlfn.XLOOKUP(P!C761,'Banco de Dados'!$B$3:$B$274,'Banco de Dados'!$K$3:$K$274,"")</f>
        <v/>
      </c>
      <c r="B761" s="2">
        <v>0</v>
      </c>
      <c r="C761" s="2">
        <v>0</v>
      </c>
      <c r="D761" s="2">
        <v>0</v>
      </c>
      <c r="E761" s="2">
        <v>0</v>
      </c>
      <c r="F761" s="32" t="e">
        <f t="shared" si="67"/>
        <v>#DIV/0!</v>
      </c>
      <c r="G761" s="3" t="e">
        <f t="shared" si="66"/>
        <v>#VALUE!</v>
      </c>
      <c r="H761" s="3" t="e">
        <f t="shared" si="66"/>
        <v>#VALUE!</v>
      </c>
      <c r="J761" s="58" t="s">
        <v>38</v>
      </c>
      <c r="K761" s="59">
        <f>$L$9</f>
        <v>367.5</v>
      </c>
      <c r="L761" s="60"/>
      <c r="M761" s="61">
        <f>$M$11</f>
        <v>17564</v>
      </c>
      <c r="N761" s="60"/>
    </row>
    <row r="762" spans="1:14" x14ac:dyDescent="0.25">
      <c r="A762" s="28" t="str">
        <f>_xlfn.XLOOKUP(P!C762,'Banco de Dados'!$B$3:$B$274,'Banco de Dados'!$K$3:$K$274,"")</f>
        <v/>
      </c>
      <c r="B762" s="2">
        <v>0</v>
      </c>
      <c r="C762" s="2">
        <v>0</v>
      </c>
      <c r="D762" s="2">
        <v>0</v>
      </c>
      <c r="E762" s="2">
        <v>0</v>
      </c>
      <c r="F762" s="32" t="e">
        <f t="shared" si="67"/>
        <v>#DIV/0!</v>
      </c>
      <c r="G762" s="3" t="e">
        <f t="shared" si="66"/>
        <v>#VALUE!</v>
      </c>
      <c r="H762" s="3" t="e">
        <f t="shared" si="66"/>
        <v>#VALUE!</v>
      </c>
      <c r="J762" s="2"/>
      <c r="K762" s="18"/>
      <c r="L762" s="2" t="s">
        <v>70</v>
      </c>
      <c r="M762" s="19"/>
    </row>
    <row r="763" spans="1:14" x14ac:dyDescent="0.25">
      <c r="A763" s="28" t="str">
        <f>_xlfn.XLOOKUP(P!C763,'Banco de Dados'!$B$3:$B$274,'Banco de Dados'!$K$3:$K$274,"")</f>
        <v/>
      </c>
      <c r="B763" s="2">
        <v>0</v>
      </c>
      <c r="C763" s="2">
        <v>0</v>
      </c>
      <c r="D763" s="2">
        <v>0</v>
      </c>
      <c r="E763" s="2">
        <v>0</v>
      </c>
      <c r="F763" s="32" t="e">
        <f t="shared" si="67"/>
        <v>#DIV/0!</v>
      </c>
      <c r="G763" s="3" t="e">
        <f t="shared" si="66"/>
        <v>#VALUE!</v>
      </c>
      <c r="H763" s="3" t="e">
        <f t="shared" si="66"/>
        <v>#VALUE!</v>
      </c>
      <c r="J763" s="58" t="s">
        <v>69</v>
      </c>
      <c r="K763" s="62" t="s">
        <v>71</v>
      </c>
      <c r="L763" s="63"/>
      <c r="M763" s="64" t="str">
        <f>K757</f>
        <v/>
      </c>
      <c r="N763" s="60"/>
    </row>
    <row r="764" spans="1:14" x14ac:dyDescent="0.25">
      <c r="A764" s="28" t="str">
        <f>_xlfn.XLOOKUP(P!C764,'Banco de Dados'!$B$3:$B$274,'Banco de Dados'!$K$3:$K$274,"")</f>
        <v/>
      </c>
      <c r="B764" s="2">
        <v>0</v>
      </c>
      <c r="C764" s="2">
        <v>0</v>
      </c>
      <c r="D764" s="2">
        <v>0</v>
      </c>
      <c r="E764" s="2">
        <v>0</v>
      </c>
      <c r="F764" s="32" t="e">
        <f t="shared" si="67"/>
        <v>#DIV/0!</v>
      </c>
      <c r="G764" s="3" t="e">
        <f t="shared" si="66"/>
        <v>#VALUE!</v>
      </c>
      <c r="H764" s="3" t="e">
        <f t="shared" si="66"/>
        <v>#VALUE!</v>
      </c>
      <c r="J764" s="7"/>
    </row>
    <row r="765" spans="1:14" ht="15.75" x14ac:dyDescent="0.25">
      <c r="A765" s="28" t="str">
        <f>_xlfn.XLOOKUP(P!C765,'Banco de Dados'!$B$3:$B$274,'Banco de Dados'!$K$3:$K$274,"")</f>
        <v/>
      </c>
      <c r="B765" s="2">
        <v>0</v>
      </c>
      <c r="C765" s="2">
        <v>0</v>
      </c>
      <c r="D765" s="2">
        <v>0</v>
      </c>
      <c r="E765" s="2">
        <v>0</v>
      </c>
      <c r="F765" s="32" t="e">
        <f t="shared" si="67"/>
        <v>#DIV/0!</v>
      </c>
      <c r="G765" s="3" t="e">
        <f t="shared" si="66"/>
        <v>#VALUE!</v>
      </c>
      <c r="H765" s="3" t="e">
        <f t="shared" si="66"/>
        <v>#VALUE!</v>
      </c>
      <c r="J765" s="7"/>
      <c r="K765" s="165" t="s">
        <v>218</v>
      </c>
      <c r="L765" s="166"/>
      <c r="M765" s="167"/>
    </row>
    <row r="766" spans="1:14" x14ac:dyDescent="0.25">
      <c r="A766" s="28" t="str">
        <f>_xlfn.XLOOKUP(P!C766,'Banco de Dados'!$B$3:$B$274,'Banco de Dados'!$K$3:$K$274,"")</f>
        <v/>
      </c>
      <c r="B766" s="2">
        <v>0</v>
      </c>
      <c r="C766" s="2">
        <v>0</v>
      </c>
      <c r="D766" s="2">
        <v>0</v>
      </c>
      <c r="E766" s="2">
        <v>0</v>
      </c>
      <c r="F766" s="32" t="e">
        <f t="shared" si="67"/>
        <v>#DIV/0!</v>
      </c>
      <c r="G766" s="3" t="e">
        <f t="shared" si="66"/>
        <v>#VALUE!</v>
      </c>
      <c r="H766" s="3" t="e">
        <f t="shared" si="66"/>
        <v>#VALUE!</v>
      </c>
      <c r="J766" s="7"/>
      <c r="K766" s="104" t="s">
        <v>236</v>
      </c>
      <c r="L766" s="108" t="str">
        <f>K757</f>
        <v/>
      </c>
      <c r="M766" s="109" t="str">
        <f>M757</f>
        <v/>
      </c>
    </row>
    <row r="767" spans="1:14" x14ac:dyDescent="0.25">
      <c r="A767" s="28" t="str">
        <f>_xlfn.XLOOKUP(P!C767,'Banco de Dados'!$B$3:$B$274,'Banco de Dados'!$K$3:$K$274,"")</f>
        <v/>
      </c>
      <c r="B767" s="2">
        <v>0</v>
      </c>
      <c r="C767" s="2">
        <v>0</v>
      </c>
      <c r="D767" s="2">
        <v>0</v>
      </c>
      <c r="E767" s="2">
        <v>0</v>
      </c>
      <c r="F767" s="32" t="e">
        <f t="shared" si="67"/>
        <v>#DIV/0!</v>
      </c>
      <c r="G767" s="3" t="e">
        <f t="shared" si="66"/>
        <v>#VALUE!</v>
      </c>
      <c r="H767" s="3" t="e">
        <f t="shared" si="66"/>
        <v>#VALUE!</v>
      </c>
      <c r="J767" s="7"/>
      <c r="K767" s="104" t="s">
        <v>237</v>
      </c>
      <c r="L767" s="105">
        <f>$L$9</f>
        <v>367.5</v>
      </c>
      <c r="M767" s="106">
        <f>$L$10</f>
        <v>4.3</v>
      </c>
    </row>
    <row r="768" spans="1:14" x14ac:dyDescent="0.25">
      <c r="A768" s="28" t="str">
        <f>_xlfn.XLOOKUP(P!C768,'Banco de Dados'!$B$3:$B$274,'Banco de Dados'!$K$3:$K$274,"")</f>
        <v/>
      </c>
      <c r="B768" s="2">
        <v>0</v>
      </c>
      <c r="C768" s="2">
        <v>0</v>
      </c>
      <c r="D768" s="2">
        <v>0</v>
      </c>
      <c r="E768" s="2">
        <v>0</v>
      </c>
      <c r="F768" s="32" t="e">
        <f t="shared" si="67"/>
        <v>#DIV/0!</v>
      </c>
      <c r="G768" s="3" t="e">
        <f t="shared" si="66"/>
        <v>#VALUE!</v>
      </c>
      <c r="H768" s="3" t="e">
        <f t="shared" si="66"/>
        <v>#VALUE!</v>
      </c>
      <c r="J768" s="7"/>
      <c r="K768" s="104" t="s">
        <v>238</v>
      </c>
      <c r="L768" s="105">
        <f>$M$11</f>
        <v>17564</v>
      </c>
      <c r="M768" s="106">
        <f>$M$12</f>
        <v>189</v>
      </c>
    </row>
    <row r="769" spans="1:13" x14ac:dyDescent="0.25">
      <c r="A769" s="28" t="str">
        <f>_xlfn.XLOOKUP(P!C769,'Banco de Dados'!$B$3:$B$274,'Banco de Dados'!$K$3:$K$274,"")</f>
        <v/>
      </c>
      <c r="B769" s="2">
        <v>0</v>
      </c>
      <c r="C769" s="2">
        <v>0</v>
      </c>
      <c r="D769" s="2">
        <v>0</v>
      </c>
      <c r="E769" s="2">
        <v>0</v>
      </c>
      <c r="F769" s="32" t="e">
        <f t="shared" si="67"/>
        <v>#DIV/0!</v>
      </c>
      <c r="G769" s="3" t="e">
        <f t="shared" si="66"/>
        <v>#VALUE!</v>
      </c>
      <c r="H769" s="3" t="e">
        <f t="shared" si="66"/>
        <v>#VALUE!</v>
      </c>
      <c r="J769" s="7"/>
      <c r="K769" s="69" t="s">
        <v>217</v>
      </c>
      <c r="L769" s="110" t="e">
        <f>SQRT(((M766/L766)^2)+((M767/L767)^2)+((M768/L768)^2))</f>
        <v>#VALUE!</v>
      </c>
      <c r="M769" s="71" t="str">
        <f>M778</f>
        <v>mg/kg</v>
      </c>
    </row>
    <row r="770" spans="1:13" x14ac:dyDescent="0.25">
      <c r="A770" s="28" t="str">
        <f>_xlfn.XLOOKUP(P!C770,'Banco de Dados'!$B$3:$B$274,'Banco de Dados'!$K$3:$K$274,"")</f>
        <v/>
      </c>
      <c r="B770" s="2">
        <v>0</v>
      </c>
      <c r="C770" s="2">
        <v>0</v>
      </c>
      <c r="D770" s="2">
        <v>0</v>
      </c>
      <c r="E770" s="2">
        <v>0</v>
      </c>
      <c r="F770" s="32" t="e">
        <f t="shared" si="67"/>
        <v>#DIV/0!</v>
      </c>
      <c r="G770" s="3" t="e">
        <f t="shared" si="66"/>
        <v>#VALUE!</v>
      </c>
      <c r="H770" s="3" t="e">
        <f t="shared" si="66"/>
        <v>#VALUE!</v>
      </c>
      <c r="J770" s="7"/>
    </row>
    <row r="771" spans="1:13" x14ac:dyDescent="0.25">
      <c r="A771" s="28" t="str">
        <f>_xlfn.XLOOKUP(P!C771,'Banco de Dados'!$B$3:$B$274,'Banco de Dados'!$K$3:$K$274,"")</f>
        <v/>
      </c>
      <c r="B771" s="2">
        <v>0</v>
      </c>
      <c r="C771" s="2">
        <v>0</v>
      </c>
      <c r="D771" s="2">
        <v>0</v>
      </c>
      <c r="E771" s="2">
        <v>0</v>
      </c>
      <c r="F771" s="32" t="e">
        <f t="shared" si="67"/>
        <v>#DIV/0!</v>
      </c>
      <c r="G771" s="3" t="e">
        <f t="shared" si="66"/>
        <v>#VALUE!</v>
      </c>
      <c r="H771" s="3" t="e">
        <f t="shared" si="66"/>
        <v>#VALUE!</v>
      </c>
      <c r="J771" s="7"/>
    </row>
    <row r="772" spans="1:13" x14ac:dyDescent="0.25">
      <c r="A772" s="28" t="str">
        <f>_xlfn.XLOOKUP(P!C772,'Banco de Dados'!$B$3:$B$274,'Banco de Dados'!$K$3:$K$274,"")</f>
        <v/>
      </c>
      <c r="B772" s="2">
        <v>0</v>
      </c>
      <c r="C772" s="2">
        <v>0</v>
      </c>
      <c r="D772" s="2">
        <v>0</v>
      </c>
      <c r="E772" s="2">
        <v>0</v>
      </c>
      <c r="F772" s="32" t="e">
        <f t="shared" si="67"/>
        <v>#DIV/0!</v>
      </c>
      <c r="G772" s="3" t="e">
        <f t="shared" si="66"/>
        <v>#VALUE!</v>
      </c>
      <c r="H772" s="3" t="e">
        <f t="shared" si="66"/>
        <v>#VALUE!</v>
      </c>
      <c r="J772" s="7"/>
    </row>
    <row r="773" spans="1:13" x14ac:dyDescent="0.25">
      <c r="A773" s="28" t="str">
        <f>_xlfn.XLOOKUP(P!C773,'Banco de Dados'!$B$3:$B$274,'Banco de Dados'!$K$3:$K$274,"")</f>
        <v/>
      </c>
      <c r="B773" s="2">
        <v>0</v>
      </c>
      <c r="C773" s="2">
        <v>0</v>
      </c>
      <c r="D773" s="2">
        <v>0</v>
      </c>
      <c r="E773" s="2">
        <v>0</v>
      </c>
      <c r="F773" s="32" t="e">
        <f t="shared" si="67"/>
        <v>#DIV/0!</v>
      </c>
      <c r="G773" s="3" t="e">
        <f t="shared" si="66"/>
        <v>#VALUE!</v>
      </c>
      <c r="H773" s="3" t="e">
        <f t="shared" si="66"/>
        <v>#VALUE!</v>
      </c>
      <c r="J773" s="7"/>
    </row>
    <row r="774" spans="1:13" x14ac:dyDescent="0.25">
      <c r="A774" s="28" t="str">
        <f>_xlfn.XLOOKUP(P!C774,'Banco de Dados'!$B$3:$B$274,'Banco de Dados'!$K$3:$K$274,"")</f>
        <v/>
      </c>
      <c r="B774" s="2">
        <v>0</v>
      </c>
      <c r="C774" s="2">
        <v>0</v>
      </c>
      <c r="D774" s="2">
        <v>0</v>
      </c>
      <c r="E774" s="2">
        <v>0</v>
      </c>
      <c r="F774" s="32" t="e">
        <f t="shared" si="67"/>
        <v>#DIV/0!</v>
      </c>
      <c r="G774" s="3" t="e">
        <f t="shared" si="66"/>
        <v>#VALUE!</v>
      </c>
      <c r="H774" s="3" t="e">
        <f t="shared" si="66"/>
        <v>#VALUE!</v>
      </c>
      <c r="J774" s="7"/>
    </row>
    <row r="775" spans="1:13" x14ac:dyDescent="0.25">
      <c r="A775" s="28" t="str">
        <f>_xlfn.XLOOKUP(P!C775,'Banco de Dados'!$B$3:$B$274,'Banco de Dados'!$K$3:$K$274,"")</f>
        <v/>
      </c>
      <c r="B775" s="2">
        <v>0</v>
      </c>
      <c r="C775" s="2">
        <v>0</v>
      </c>
      <c r="D775" s="2">
        <v>0</v>
      </c>
      <c r="E775" s="2">
        <v>0</v>
      </c>
      <c r="F775" s="32" t="e">
        <f t="shared" si="67"/>
        <v>#DIV/0!</v>
      </c>
      <c r="G775" s="3" t="e">
        <f t="shared" si="66"/>
        <v>#VALUE!</v>
      </c>
      <c r="H775" s="3" t="e">
        <f t="shared" si="66"/>
        <v>#VALUE!</v>
      </c>
      <c r="J775" s="7"/>
    </row>
    <row r="776" spans="1:13" x14ac:dyDescent="0.25">
      <c r="A776" s="28" t="str">
        <f>_xlfn.XLOOKUP(P!C776,'Banco de Dados'!$B$3:$B$274,'Banco de Dados'!$K$3:$K$274,"")</f>
        <v/>
      </c>
      <c r="B776" s="2">
        <v>0</v>
      </c>
      <c r="C776" s="2">
        <v>0</v>
      </c>
      <c r="D776" s="2">
        <v>0</v>
      </c>
      <c r="E776" s="17">
        <v>0</v>
      </c>
      <c r="F776" s="32" t="e">
        <f t="shared" si="67"/>
        <v>#DIV/0!</v>
      </c>
      <c r="G776" s="3" t="e">
        <f t="shared" si="66"/>
        <v>#VALUE!</v>
      </c>
      <c r="H776" s="3" t="e">
        <f t="shared" si="66"/>
        <v>#VALUE!</v>
      </c>
      <c r="J776" s="7"/>
    </row>
    <row r="777" spans="1:13" ht="15.75" x14ac:dyDescent="0.25">
      <c r="A777" s="28" t="str">
        <f>_xlfn.XLOOKUP(P!C777,'Banco de Dados'!$B$3:$B$274,'Banco de Dados'!$K$3:$K$274,"")</f>
        <v/>
      </c>
      <c r="B777" s="2">
        <v>0</v>
      </c>
      <c r="C777" s="2">
        <v>0</v>
      </c>
      <c r="D777" s="2">
        <v>0</v>
      </c>
      <c r="E777" s="2">
        <v>0</v>
      </c>
      <c r="F777" s="32" t="e">
        <f t="shared" si="67"/>
        <v>#DIV/0!</v>
      </c>
      <c r="G777" s="3" t="e">
        <f t="shared" si="66"/>
        <v>#VALUE!</v>
      </c>
      <c r="H777" s="3" t="e">
        <f t="shared" si="66"/>
        <v>#VALUE!</v>
      </c>
      <c r="J777" s="7"/>
      <c r="K777" s="101" t="s">
        <v>216</v>
      </c>
      <c r="L777" s="102">
        <f>K755</f>
        <v>0</v>
      </c>
      <c r="M777" s="103" t="str">
        <f>M755</f>
        <v>Ferro</v>
      </c>
    </row>
    <row r="778" spans="1:13" x14ac:dyDescent="0.25">
      <c r="A778" s="28" t="str">
        <f>_xlfn.XLOOKUP(P!C778,'Banco de Dados'!$B$3:$B$274,'Banco de Dados'!$K$3:$K$274,"")</f>
        <v/>
      </c>
      <c r="B778" s="2">
        <v>0</v>
      </c>
      <c r="C778" s="2">
        <v>0</v>
      </c>
      <c r="D778" s="2">
        <v>0</v>
      </c>
      <c r="E778" s="2">
        <v>0</v>
      </c>
      <c r="F778" s="32" t="e">
        <f t="shared" si="67"/>
        <v>#DIV/0!</v>
      </c>
      <c r="G778" s="3" t="e">
        <f t="shared" si="66"/>
        <v>#VALUE!</v>
      </c>
      <c r="H778" s="3" t="e">
        <f t="shared" si="66"/>
        <v>#VALUE!</v>
      </c>
      <c r="J778" s="7"/>
      <c r="K778" s="68" t="s">
        <v>68</v>
      </c>
      <c r="L778" s="29" t="e">
        <f>(K761*M763)/M761</f>
        <v>#VALUE!</v>
      </c>
      <c r="M778" s="66" t="str">
        <f>$M$9</f>
        <v>mg/kg</v>
      </c>
    </row>
    <row r="779" spans="1:13" x14ac:dyDescent="0.25">
      <c r="A779" s="28" t="str">
        <f>_xlfn.XLOOKUP(P!C779,'Banco de Dados'!$B$3:$B$274,'Banco de Dados'!$K$3:$K$274,"")</f>
        <v/>
      </c>
      <c r="B779" s="2">
        <v>0</v>
      </c>
      <c r="C779" s="2">
        <v>0</v>
      </c>
      <c r="D779" s="2">
        <v>0</v>
      </c>
      <c r="E779" s="2">
        <v>0</v>
      </c>
      <c r="F779" s="32" t="e">
        <f t="shared" si="67"/>
        <v>#DIV/0!</v>
      </c>
      <c r="G779" s="3" t="e">
        <f t="shared" si="66"/>
        <v>#VALUE!</v>
      </c>
      <c r="H779" s="3" t="e">
        <f t="shared" si="66"/>
        <v>#VALUE!</v>
      </c>
      <c r="J779" s="7"/>
      <c r="K779" s="111" t="s">
        <v>246</v>
      </c>
      <c r="L779" s="126" t="e">
        <f>SQRT(((M766/L766)^2)+((M767/L767)^2)+((M768/L768)^2))</f>
        <v>#VALUE!</v>
      </c>
      <c r="M779" s="66"/>
    </row>
    <row r="780" spans="1:13" x14ac:dyDescent="0.25">
      <c r="A780" s="28" t="str">
        <f>_xlfn.XLOOKUP(P!C780,'Banco de Dados'!$B$3:$B$274,'Banco de Dados'!$K$3:$K$274,"")</f>
        <v/>
      </c>
      <c r="B780" s="2">
        <v>0</v>
      </c>
      <c r="C780" s="2">
        <v>0</v>
      </c>
      <c r="D780" s="2">
        <v>0</v>
      </c>
      <c r="E780" s="2">
        <v>0</v>
      </c>
      <c r="F780" s="32" t="e">
        <f t="shared" si="67"/>
        <v>#DIV/0!</v>
      </c>
      <c r="G780" s="3" t="e">
        <f t="shared" si="66"/>
        <v>#VALUE!</v>
      </c>
      <c r="H780" s="3" t="e">
        <f t="shared" si="66"/>
        <v>#VALUE!</v>
      </c>
      <c r="J780" s="7"/>
      <c r="K780" s="69" t="s">
        <v>247</v>
      </c>
      <c r="L780" s="127" t="e">
        <f>L779*L778</f>
        <v>#VALUE!</v>
      </c>
      <c r="M780" s="71" t="str">
        <f>$M$9</f>
        <v>mg/kg</v>
      </c>
    </row>
    <row r="781" spans="1:13" x14ac:dyDescent="0.25">
      <c r="A781" s="28" t="str">
        <f>_xlfn.XLOOKUP(P!C781,'Banco de Dados'!$B$3:$B$274,'Banco de Dados'!$K$3:$K$274,"")</f>
        <v/>
      </c>
      <c r="B781" s="2">
        <v>0</v>
      </c>
      <c r="C781" s="2">
        <v>0</v>
      </c>
      <c r="D781" s="2">
        <v>0</v>
      </c>
      <c r="E781" s="2">
        <v>0</v>
      </c>
      <c r="F781" s="32" t="e">
        <f t="shared" si="67"/>
        <v>#DIV/0!</v>
      </c>
      <c r="G781" s="3" t="e">
        <f t="shared" si="66"/>
        <v>#VALUE!</v>
      </c>
      <c r="H781" s="3" t="e">
        <f t="shared" si="66"/>
        <v>#VALUE!</v>
      </c>
      <c r="J781" s="7"/>
      <c r="K781" s="123"/>
      <c r="L781" s="124"/>
    </row>
    <row r="782" spans="1:13" x14ac:dyDescent="0.25">
      <c r="A782" s="28" t="str">
        <f>_xlfn.XLOOKUP(P!C782,'Banco de Dados'!$B$3:$B$274,'Banco de Dados'!$K$3:$K$274,"")</f>
        <v/>
      </c>
      <c r="B782" s="2">
        <v>0</v>
      </c>
      <c r="C782" s="2">
        <v>0</v>
      </c>
      <c r="D782" s="2">
        <v>0</v>
      </c>
      <c r="E782" s="2">
        <v>0</v>
      </c>
      <c r="F782" s="32" t="e">
        <f t="shared" si="67"/>
        <v>#DIV/0!</v>
      </c>
      <c r="G782" s="3" t="e">
        <f t="shared" si="66"/>
        <v>#VALUE!</v>
      </c>
      <c r="H782" s="3" t="e">
        <f t="shared" si="66"/>
        <v>#VALUE!</v>
      </c>
      <c r="J782" s="7"/>
    </row>
    <row r="783" spans="1:13" x14ac:dyDescent="0.25">
      <c r="A783" s="28" t="str">
        <f>_xlfn.XLOOKUP(P!C783,'Banco de Dados'!$B$3:$B$274,'Banco de Dados'!$K$3:$K$274,"")</f>
        <v/>
      </c>
      <c r="B783" s="2">
        <v>0</v>
      </c>
      <c r="C783" s="2">
        <v>0</v>
      </c>
      <c r="D783" s="2">
        <v>0</v>
      </c>
      <c r="E783" s="2">
        <v>0</v>
      </c>
      <c r="F783" s="32" t="e">
        <f t="shared" si="67"/>
        <v>#DIV/0!</v>
      </c>
      <c r="G783" s="3" t="e">
        <f t="shared" si="66"/>
        <v>#VALUE!</v>
      </c>
      <c r="H783" s="3" t="e">
        <f t="shared" si="66"/>
        <v>#VALUE!</v>
      </c>
      <c r="J783" s="7"/>
    </row>
    <row r="784" spans="1:13" x14ac:dyDescent="0.25">
      <c r="A784" s="28" t="str">
        <f>_xlfn.XLOOKUP(P!C784,'Banco de Dados'!$B$3:$B$274,'Banco de Dados'!$K$3:$K$274,"")</f>
        <v/>
      </c>
      <c r="B784" s="2">
        <v>0</v>
      </c>
      <c r="C784" s="2">
        <v>0</v>
      </c>
      <c r="D784" s="2">
        <v>0</v>
      </c>
      <c r="E784" s="2">
        <v>0</v>
      </c>
      <c r="F784" s="32" t="e">
        <f t="shared" si="67"/>
        <v>#DIV/0!</v>
      </c>
      <c r="G784" s="3" t="e">
        <f t="shared" ref="G784:H786" si="68">D784*$E$754</f>
        <v>#VALUE!</v>
      </c>
      <c r="H784" s="3" t="e">
        <f t="shared" si="68"/>
        <v>#VALUE!</v>
      </c>
      <c r="J784" s="7"/>
    </row>
    <row r="785" spans="1:14" x14ac:dyDescent="0.25">
      <c r="A785" s="28" t="str">
        <f>_xlfn.XLOOKUP(P!C785,'Banco de Dados'!$B$3:$B$274,'Banco de Dados'!$K$3:$K$274,"")</f>
        <v/>
      </c>
      <c r="B785" s="2">
        <v>0</v>
      </c>
      <c r="C785" s="2">
        <v>0</v>
      </c>
      <c r="D785" s="2">
        <v>0</v>
      </c>
      <c r="E785" s="2">
        <v>0</v>
      </c>
      <c r="F785" s="32" t="e">
        <f t="shared" si="67"/>
        <v>#DIV/0!</v>
      </c>
      <c r="G785" s="3" t="e">
        <f t="shared" si="68"/>
        <v>#VALUE!</v>
      </c>
      <c r="H785" s="3" t="e">
        <f t="shared" si="68"/>
        <v>#VALUE!</v>
      </c>
      <c r="J785" s="7"/>
    </row>
    <row r="786" spans="1:14" x14ac:dyDescent="0.25">
      <c r="A786" s="28" t="str">
        <f>_xlfn.XLOOKUP(P!C786,'Banco de Dados'!$B$3:$B$274,'Banco de Dados'!$K$3:$K$274,"")</f>
        <v/>
      </c>
      <c r="B786" s="2">
        <v>0</v>
      </c>
      <c r="C786" s="2">
        <v>0</v>
      </c>
      <c r="D786" s="2">
        <v>0</v>
      </c>
      <c r="E786" s="2">
        <v>0</v>
      </c>
      <c r="F786" s="32" t="e">
        <f t="shared" si="67"/>
        <v>#DIV/0!</v>
      </c>
      <c r="G786" s="3" t="e">
        <f t="shared" si="68"/>
        <v>#VALUE!</v>
      </c>
      <c r="H786" s="3" t="e">
        <f t="shared" si="68"/>
        <v>#VALUE!</v>
      </c>
      <c r="J786" s="7"/>
    </row>
    <row r="787" spans="1:14" x14ac:dyDescent="0.25">
      <c r="A787" s="21"/>
      <c r="B787" s="21"/>
      <c r="C787" s="21"/>
      <c r="D787" s="21"/>
      <c r="E787" s="21"/>
      <c r="F787" s="77"/>
      <c r="G787" s="21"/>
      <c r="H787" s="21"/>
      <c r="J787" s="21"/>
      <c r="K787" s="21"/>
      <c r="L787" s="21"/>
      <c r="M787" s="21"/>
      <c r="N787" s="21"/>
    </row>
    <row r="788" spans="1:14" ht="15.75" x14ac:dyDescent="0.25">
      <c r="A788" s="36">
        <f>'Nome das Amostras'!A27</f>
        <v>0</v>
      </c>
      <c r="B788" s="164" t="e">
        <f>VLOOKUP(A788,'Nome das Amostras'!$A$3:$D$28,2,FALSE)</f>
        <v>#N/A</v>
      </c>
      <c r="C788" s="164"/>
      <c r="D788" s="51" t="s">
        <v>65</v>
      </c>
      <c r="E788" s="52" t="e">
        <f>'Banco de Dados'!$O$13/'Banco de Dados'!FT13</f>
        <v>#VALUE!</v>
      </c>
      <c r="F788" s="74"/>
      <c r="G788" s="3"/>
      <c r="H788" s="3"/>
      <c r="J788" s="7"/>
    </row>
    <row r="789" spans="1:14" ht="15.75" x14ac:dyDescent="0.25">
      <c r="A789" s="107" t="s">
        <v>1</v>
      </c>
      <c r="B789" s="107" t="s">
        <v>0</v>
      </c>
      <c r="C789" s="107" t="s">
        <v>212</v>
      </c>
      <c r="D789" s="107" t="s">
        <v>209</v>
      </c>
      <c r="E789" s="107" t="s">
        <v>213</v>
      </c>
      <c r="F789" s="76" t="s">
        <v>219</v>
      </c>
      <c r="G789" s="54" t="s">
        <v>140</v>
      </c>
      <c r="H789" s="54" t="s">
        <v>66</v>
      </c>
      <c r="J789" s="7"/>
      <c r="K789" s="72">
        <f>A788</f>
        <v>0</v>
      </c>
      <c r="L789" s="55" t="s">
        <v>215</v>
      </c>
      <c r="M789" s="41" t="str">
        <f>$A$1</f>
        <v>Ferro</v>
      </c>
      <c r="N789" s="3"/>
    </row>
    <row r="790" spans="1:14" x14ac:dyDescent="0.25">
      <c r="A790" s="28" t="str">
        <f>_xlfn.XLOOKUP(P!C790,'Banco de Dados'!$B$3:$B$274,'Banco de Dados'!$K$3:$K$274,"")</f>
        <v/>
      </c>
      <c r="B790" s="2" cm="1">
        <f t="array" ref="B790:E820">Dados!FP5:FS35</f>
        <v>0</v>
      </c>
      <c r="C790" s="2">
        <v>0</v>
      </c>
      <c r="D790" s="2">
        <v>0</v>
      </c>
      <c r="E790" s="2">
        <v>0</v>
      </c>
      <c r="F790" s="32" t="e">
        <f>(E790*100)/D790</f>
        <v>#DIV/0!</v>
      </c>
      <c r="G790" s="3" t="e">
        <f t="shared" ref="G790:H817" si="69">D790*$E$788</f>
        <v>#VALUE!</v>
      </c>
      <c r="H790" s="3" t="e">
        <f t="shared" si="69"/>
        <v>#VALUE!</v>
      </c>
      <c r="J790" s="7"/>
      <c r="K790" s="5" t="s">
        <v>210</v>
      </c>
      <c r="L790" s="5"/>
      <c r="M790" s="5" t="s">
        <v>211</v>
      </c>
    </row>
    <row r="791" spans="1:14" x14ac:dyDescent="0.25">
      <c r="A791" s="28" t="str">
        <f>_xlfn.XLOOKUP(P!C791,'Banco de Dados'!$B$3:$B$274,'Banco de Dados'!$K$3:$K$274,"")</f>
        <v/>
      </c>
      <c r="B791" s="2">
        <v>0</v>
      </c>
      <c r="C791" s="2">
        <v>0</v>
      </c>
      <c r="D791" s="2">
        <v>0</v>
      </c>
      <c r="E791" s="2">
        <v>0</v>
      </c>
      <c r="F791" s="32" t="e">
        <f t="shared" ref="F791:F820" si="70">(E791*100)/D791</f>
        <v>#DIV/0!</v>
      </c>
      <c r="G791" s="3" t="e">
        <f t="shared" si="69"/>
        <v>#VALUE!</v>
      </c>
      <c r="H791" s="3" t="e">
        <f t="shared" si="69"/>
        <v>#VALUE!</v>
      </c>
      <c r="J791" s="7"/>
      <c r="K791" s="6" t="str">
        <f>_xlfn.XLOOKUP($B$4,A790:A817,G790:G817,"")</f>
        <v/>
      </c>
      <c r="L791" s="6"/>
      <c r="M791" s="6" t="str">
        <f>_xlfn.XLOOKUP($B$4,A790:A817,H790:H817,"")</f>
        <v/>
      </c>
    </row>
    <row r="792" spans="1:14" x14ac:dyDescent="0.25">
      <c r="A792" s="28" t="str">
        <f>_xlfn.XLOOKUP(P!C792,'Banco de Dados'!$B$3:$B$274,'Banco de Dados'!$K$3:$K$274,"")</f>
        <v/>
      </c>
      <c r="B792" s="2">
        <v>0</v>
      </c>
      <c r="C792" s="2">
        <v>0</v>
      </c>
      <c r="D792" s="2">
        <v>0</v>
      </c>
      <c r="E792" s="2">
        <v>0</v>
      </c>
      <c r="F792" s="32" t="e">
        <f t="shared" si="70"/>
        <v>#DIV/0!</v>
      </c>
      <c r="G792" s="3" t="e">
        <f t="shared" si="69"/>
        <v>#VALUE!</v>
      </c>
      <c r="H792" s="3" t="e">
        <f t="shared" si="69"/>
        <v>#VALUE!</v>
      </c>
      <c r="J792" s="7"/>
    </row>
    <row r="793" spans="1:14" ht="15.75" x14ac:dyDescent="0.25">
      <c r="A793" s="28" t="str">
        <f>_xlfn.XLOOKUP(P!C793,'Banco de Dados'!$B$3:$B$274,'Banco de Dados'!$K$3:$K$274,"")</f>
        <v/>
      </c>
      <c r="B793" s="2">
        <v>0</v>
      </c>
      <c r="C793" s="2">
        <v>0</v>
      </c>
      <c r="D793" s="2">
        <v>0</v>
      </c>
      <c r="E793" s="2">
        <v>0</v>
      </c>
      <c r="F793" s="32" t="e">
        <f t="shared" si="70"/>
        <v>#DIV/0!</v>
      </c>
      <c r="G793" s="3" t="e">
        <f t="shared" si="69"/>
        <v>#VALUE!</v>
      </c>
      <c r="H793" s="3" t="e">
        <f t="shared" si="69"/>
        <v>#VALUE!</v>
      </c>
      <c r="K793" s="165" t="s">
        <v>67</v>
      </c>
      <c r="L793" s="166"/>
      <c r="M793" s="167"/>
      <c r="N793"/>
    </row>
    <row r="794" spans="1:14" x14ac:dyDescent="0.25">
      <c r="A794" s="28" t="str">
        <f>_xlfn.XLOOKUP(P!C794,'Banco de Dados'!$B$3:$B$274,'Banco de Dados'!$K$3:$K$274,"")</f>
        <v/>
      </c>
      <c r="B794" s="2">
        <v>0</v>
      </c>
      <c r="C794" s="2">
        <v>0</v>
      </c>
      <c r="D794" s="2">
        <v>0</v>
      </c>
      <c r="E794" s="2">
        <v>0</v>
      </c>
      <c r="F794" s="32" t="e">
        <f t="shared" si="70"/>
        <v>#DIV/0!</v>
      </c>
      <c r="G794" s="3" t="e">
        <f t="shared" si="69"/>
        <v>#VALUE!</v>
      </c>
      <c r="H794" s="3" t="e">
        <f t="shared" si="69"/>
        <v>#VALUE!</v>
      </c>
      <c r="J794" s="7"/>
      <c r="K794" s="104" t="s">
        <v>240</v>
      </c>
      <c r="L794" s="39"/>
      <c r="M794" s="106" t="s">
        <v>209</v>
      </c>
    </row>
    <row r="795" spans="1:14" x14ac:dyDescent="0.25">
      <c r="A795" s="28" t="str">
        <f>_xlfn.XLOOKUP(P!C795,'Banco de Dados'!$B$3:$B$274,'Banco de Dados'!$K$3:$K$274,"")</f>
        <v/>
      </c>
      <c r="B795" s="2">
        <v>0</v>
      </c>
      <c r="C795" s="2">
        <v>0</v>
      </c>
      <c r="D795" s="2">
        <v>0</v>
      </c>
      <c r="E795" s="2">
        <v>0</v>
      </c>
      <c r="F795" s="32" t="e">
        <f t="shared" si="70"/>
        <v>#DIV/0!</v>
      </c>
      <c r="G795" s="3" t="e">
        <f t="shared" si="69"/>
        <v>#VALUE!</v>
      </c>
      <c r="H795" s="3" t="e">
        <f t="shared" si="69"/>
        <v>#VALUE!</v>
      </c>
      <c r="J795" s="58" t="s">
        <v>38</v>
      </c>
      <c r="K795" s="59">
        <f>$L$9</f>
        <v>367.5</v>
      </c>
      <c r="L795" s="60"/>
      <c r="M795" s="61">
        <f>$M$11</f>
        <v>17564</v>
      </c>
      <c r="N795" s="60"/>
    </row>
    <row r="796" spans="1:14" x14ac:dyDescent="0.25">
      <c r="A796" s="28" t="str">
        <f>_xlfn.XLOOKUP(P!C796,'Banco de Dados'!$B$3:$B$274,'Banco de Dados'!$K$3:$K$274,"")</f>
        <v/>
      </c>
      <c r="B796" s="2">
        <v>0</v>
      </c>
      <c r="C796" s="2">
        <v>0</v>
      </c>
      <c r="D796" s="2">
        <v>0</v>
      </c>
      <c r="E796" s="2">
        <v>0</v>
      </c>
      <c r="F796" s="32" t="e">
        <f t="shared" si="70"/>
        <v>#DIV/0!</v>
      </c>
      <c r="G796" s="3" t="e">
        <f t="shared" si="69"/>
        <v>#VALUE!</v>
      </c>
      <c r="H796" s="3" t="e">
        <f t="shared" si="69"/>
        <v>#VALUE!</v>
      </c>
      <c r="J796" s="2"/>
      <c r="K796" s="18"/>
      <c r="L796" s="2" t="s">
        <v>70</v>
      </c>
      <c r="M796" s="19"/>
    </row>
    <row r="797" spans="1:14" x14ac:dyDescent="0.25">
      <c r="A797" s="28" t="str">
        <f>_xlfn.XLOOKUP(P!C797,'Banco de Dados'!$B$3:$B$274,'Banco de Dados'!$K$3:$K$274,"")</f>
        <v/>
      </c>
      <c r="B797" s="2">
        <v>0</v>
      </c>
      <c r="C797" s="2">
        <v>0</v>
      </c>
      <c r="D797" s="2">
        <v>0</v>
      </c>
      <c r="E797" s="2">
        <v>0</v>
      </c>
      <c r="F797" s="32" t="e">
        <f t="shared" si="70"/>
        <v>#DIV/0!</v>
      </c>
      <c r="G797" s="3" t="e">
        <f t="shared" si="69"/>
        <v>#VALUE!</v>
      </c>
      <c r="H797" s="3" t="e">
        <f t="shared" si="69"/>
        <v>#VALUE!</v>
      </c>
      <c r="J797" s="58" t="s">
        <v>69</v>
      </c>
      <c r="K797" s="62" t="s">
        <v>71</v>
      </c>
      <c r="L797" s="63"/>
      <c r="M797" s="64" t="str">
        <f>K791</f>
        <v/>
      </c>
      <c r="N797" s="60"/>
    </row>
    <row r="798" spans="1:14" x14ac:dyDescent="0.25">
      <c r="A798" s="28" t="str">
        <f>_xlfn.XLOOKUP(P!C798,'Banco de Dados'!$B$3:$B$274,'Banco de Dados'!$K$3:$K$274,"")</f>
        <v/>
      </c>
      <c r="B798" s="2">
        <v>0</v>
      </c>
      <c r="C798" s="2">
        <v>0</v>
      </c>
      <c r="D798" s="2">
        <v>0</v>
      </c>
      <c r="E798" s="2">
        <v>0</v>
      </c>
      <c r="F798" s="32" t="e">
        <f t="shared" si="70"/>
        <v>#DIV/0!</v>
      </c>
      <c r="G798" s="3" t="e">
        <f t="shared" si="69"/>
        <v>#VALUE!</v>
      </c>
      <c r="H798" s="3" t="e">
        <f t="shared" si="69"/>
        <v>#VALUE!</v>
      </c>
      <c r="J798" s="7"/>
    </row>
    <row r="799" spans="1:14" ht="15.75" x14ac:dyDescent="0.25">
      <c r="A799" s="28" t="str">
        <f>_xlfn.XLOOKUP(P!C799,'Banco de Dados'!$B$3:$B$274,'Banco de Dados'!$K$3:$K$274,"")</f>
        <v/>
      </c>
      <c r="B799" s="2">
        <v>0</v>
      </c>
      <c r="C799" s="2">
        <v>0</v>
      </c>
      <c r="D799" s="2">
        <v>0</v>
      </c>
      <c r="E799" s="2">
        <v>0</v>
      </c>
      <c r="F799" s="32" t="e">
        <f t="shared" si="70"/>
        <v>#DIV/0!</v>
      </c>
      <c r="G799" s="3" t="e">
        <f t="shared" si="69"/>
        <v>#VALUE!</v>
      </c>
      <c r="H799" s="3" t="e">
        <f t="shared" si="69"/>
        <v>#VALUE!</v>
      </c>
      <c r="J799" s="7"/>
      <c r="K799" s="165" t="s">
        <v>218</v>
      </c>
      <c r="L799" s="166"/>
      <c r="M799" s="167"/>
    </row>
    <row r="800" spans="1:14" x14ac:dyDescent="0.25">
      <c r="A800" s="28" t="str">
        <f>_xlfn.XLOOKUP(P!C800,'Banco de Dados'!$B$3:$B$274,'Banco de Dados'!$K$3:$K$274,"")</f>
        <v/>
      </c>
      <c r="B800" s="2">
        <v>0</v>
      </c>
      <c r="C800" s="2">
        <v>0</v>
      </c>
      <c r="D800" s="2">
        <v>0</v>
      </c>
      <c r="E800" s="2">
        <v>0</v>
      </c>
      <c r="F800" s="32" t="e">
        <f t="shared" si="70"/>
        <v>#DIV/0!</v>
      </c>
      <c r="G800" s="3" t="e">
        <f t="shared" si="69"/>
        <v>#VALUE!</v>
      </c>
      <c r="H800" s="3" t="e">
        <f t="shared" si="69"/>
        <v>#VALUE!</v>
      </c>
      <c r="J800" s="7"/>
      <c r="K800" s="104" t="s">
        <v>236</v>
      </c>
      <c r="L800" s="108" t="str">
        <f>K791</f>
        <v/>
      </c>
      <c r="M800" s="109" t="str">
        <f>M791</f>
        <v/>
      </c>
    </row>
    <row r="801" spans="1:13" x14ac:dyDescent="0.25">
      <c r="A801" s="28" t="str">
        <f>_xlfn.XLOOKUP(P!C801,'Banco de Dados'!$B$3:$B$274,'Banco de Dados'!$K$3:$K$274,"")</f>
        <v/>
      </c>
      <c r="B801" s="2">
        <v>0</v>
      </c>
      <c r="C801" s="2">
        <v>0</v>
      </c>
      <c r="D801" s="2">
        <v>0</v>
      </c>
      <c r="E801" s="2">
        <v>0</v>
      </c>
      <c r="F801" s="32" t="e">
        <f t="shared" si="70"/>
        <v>#DIV/0!</v>
      </c>
      <c r="G801" s="3" t="e">
        <f t="shared" si="69"/>
        <v>#VALUE!</v>
      </c>
      <c r="H801" s="3" t="e">
        <f t="shared" si="69"/>
        <v>#VALUE!</v>
      </c>
      <c r="J801" s="7"/>
      <c r="K801" s="104" t="s">
        <v>237</v>
      </c>
      <c r="L801" s="105">
        <f>$L$9</f>
        <v>367.5</v>
      </c>
      <c r="M801" s="106">
        <f>$L$10</f>
        <v>4.3</v>
      </c>
    </row>
    <row r="802" spans="1:13" x14ac:dyDescent="0.25">
      <c r="A802" s="28" t="str">
        <f>_xlfn.XLOOKUP(P!C802,'Banco de Dados'!$B$3:$B$274,'Banco de Dados'!$K$3:$K$274,"")</f>
        <v/>
      </c>
      <c r="B802" s="2">
        <v>0</v>
      </c>
      <c r="C802" s="2">
        <v>0</v>
      </c>
      <c r="D802" s="2">
        <v>0</v>
      </c>
      <c r="E802" s="2">
        <v>0</v>
      </c>
      <c r="F802" s="32" t="e">
        <f t="shared" si="70"/>
        <v>#DIV/0!</v>
      </c>
      <c r="G802" s="3" t="e">
        <f t="shared" si="69"/>
        <v>#VALUE!</v>
      </c>
      <c r="H802" s="3" t="e">
        <f t="shared" si="69"/>
        <v>#VALUE!</v>
      </c>
      <c r="J802" s="7"/>
      <c r="K802" s="104" t="s">
        <v>238</v>
      </c>
      <c r="L802" s="105">
        <f>$M$11</f>
        <v>17564</v>
      </c>
      <c r="M802" s="106">
        <f>$M$12</f>
        <v>189</v>
      </c>
    </row>
    <row r="803" spans="1:13" x14ac:dyDescent="0.25">
      <c r="A803" s="28" t="str">
        <f>_xlfn.XLOOKUP(P!C803,'Banco de Dados'!$B$3:$B$274,'Banco de Dados'!$K$3:$K$274,"")</f>
        <v/>
      </c>
      <c r="B803" s="2">
        <v>0</v>
      </c>
      <c r="C803" s="2">
        <v>0</v>
      </c>
      <c r="D803" s="2">
        <v>0</v>
      </c>
      <c r="E803" s="2">
        <v>0</v>
      </c>
      <c r="F803" s="32" t="e">
        <f t="shared" si="70"/>
        <v>#DIV/0!</v>
      </c>
      <c r="G803" s="3" t="e">
        <f t="shared" si="69"/>
        <v>#VALUE!</v>
      </c>
      <c r="H803" s="3" t="e">
        <f t="shared" si="69"/>
        <v>#VALUE!</v>
      </c>
      <c r="J803" s="7"/>
      <c r="K803" s="69" t="s">
        <v>217</v>
      </c>
      <c r="L803" s="110" t="e">
        <f>SQRT(((M800/L800)^2)+((M801/L801)^2)+((M802/L802)^2))</f>
        <v>#VALUE!</v>
      </c>
      <c r="M803" s="71" t="str">
        <f>M812</f>
        <v>mg/kg</v>
      </c>
    </row>
    <row r="804" spans="1:13" x14ac:dyDescent="0.25">
      <c r="A804" s="28" t="str">
        <f>_xlfn.XLOOKUP(P!C804,'Banco de Dados'!$B$3:$B$274,'Banco de Dados'!$K$3:$K$274,"")</f>
        <v/>
      </c>
      <c r="B804" s="2">
        <v>0</v>
      </c>
      <c r="C804" s="2">
        <v>0</v>
      </c>
      <c r="D804" s="2">
        <v>0</v>
      </c>
      <c r="E804" s="2">
        <v>0</v>
      </c>
      <c r="F804" s="32" t="e">
        <f t="shared" si="70"/>
        <v>#DIV/0!</v>
      </c>
      <c r="G804" s="3" t="e">
        <f t="shared" si="69"/>
        <v>#VALUE!</v>
      </c>
      <c r="H804" s="3" t="e">
        <f t="shared" si="69"/>
        <v>#VALUE!</v>
      </c>
      <c r="J804" s="7"/>
    </row>
    <row r="805" spans="1:13" x14ac:dyDescent="0.25">
      <c r="A805" s="28" t="str">
        <f>_xlfn.XLOOKUP(P!C805,'Banco de Dados'!$B$3:$B$274,'Banco de Dados'!$K$3:$K$274,"")</f>
        <v/>
      </c>
      <c r="B805" s="2">
        <v>0</v>
      </c>
      <c r="C805" s="2">
        <v>0</v>
      </c>
      <c r="D805" s="2">
        <v>0</v>
      </c>
      <c r="E805" s="2">
        <v>0</v>
      </c>
      <c r="F805" s="32" t="e">
        <f t="shared" si="70"/>
        <v>#DIV/0!</v>
      </c>
      <c r="G805" s="3" t="e">
        <f t="shared" si="69"/>
        <v>#VALUE!</v>
      </c>
      <c r="H805" s="3" t="e">
        <f t="shared" si="69"/>
        <v>#VALUE!</v>
      </c>
      <c r="J805" s="7"/>
    </row>
    <row r="806" spans="1:13" x14ac:dyDescent="0.25">
      <c r="A806" s="28" t="str">
        <f>_xlfn.XLOOKUP(P!C806,'Banco de Dados'!$B$3:$B$274,'Banco de Dados'!$K$3:$K$274,"")</f>
        <v/>
      </c>
      <c r="B806" s="2">
        <v>0</v>
      </c>
      <c r="C806" s="2">
        <v>0</v>
      </c>
      <c r="D806" s="2">
        <v>0</v>
      </c>
      <c r="E806" s="2">
        <v>0</v>
      </c>
      <c r="F806" s="32" t="e">
        <f t="shared" si="70"/>
        <v>#DIV/0!</v>
      </c>
      <c r="G806" s="3" t="e">
        <f t="shared" si="69"/>
        <v>#VALUE!</v>
      </c>
      <c r="H806" s="3" t="e">
        <f t="shared" si="69"/>
        <v>#VALUE!</v>
      </c>
      <c r="J806" s="7"/>
    </row>
    <row r="807" spans="1:13" x14ac:dyDescent="0.25">
      <c r="A807" s="28" t="str">
        <f>_xlfn.XLOOKUP(P!C807,'Banco de Dados'!$B$3:$B$274,'Banco de Dados'!$K$3:$K$274,"")</f>
        <v/>
      </c>
      <c r="B807" s="2">
        <v>0</v>
      </c>
      <c r="C807" s="2">
        <v>0</v>
      </c>
      <c r="D807" s="2">
        <v>0</v>
      </c>
      <c r="E807" s="2">
        <v>0</v>
      </c>
      <c r="F807" s="32" t="e">
        <f t="shared" si="70"/>
        <v>#DIV/0!</v>
      </c>
      <c r="G807" s="3" t="e">
        <f t="shared" si="69"/>
        <v>#VALUE!</v>
      </c>
      <c r="H807" s="3" t="e">
        <f t="shared" si="69"/>
        <v>#VALUE!</v>
      </c>
      <c r="J807" s="7"/>
    </row>
    <row r="808" spans="1:13" x14ac:dyDescent="0.25">
      <c r="A808" s="28" t="str">
        <f>_xlfn.XLOOKUP(P!C808,'Banco de Dados'!$B$3:$B$274,'Banco de Dados'!$K$3:$K$274,"")</f>
        <v/>
      </c>
      <c r="B808" s="2">
        <v>0</v>
      </c>
      <c r="C808" s="2">
        <v>0</v>
      </c>
      <c r="D808" s="2">
        <v>0</v>
      </c>
      <c r="E808" s="2">
        <v>0</v>
      </c>
      <c r="F808" s="32" t="e">
        <f t="shared" si="70"/>
        <v>#DIV/0!</v>
      </c>
      <c r="G808" s="3" t="e">
        <f t="shared" si="69"/>
        <v>#VALUE!</v>
      </c>
      <c r="H808" s="3" t="e">
        <f t="shared" si="69"/>
        <v>#VALUE!</v>
      </c>
      <c r="J808" s="7"/>
    </row>
    <row r="809" spans="1:13" x14ac:dyDescent="0.25">
      <c r="A809" s="28" t="str">
        <f>_xlfn.XLOOKUP(P!C809,'Banco de Dados'!$B$3:$B$274,'Banco de Dados'!$K$3:$K$274,"")</f>
        <v/>
      </c>
      <c r="B809" s="2">
        <v>0</v>
      </c>
      <c r="C809" s="2">
        <v>0</v>
      </c>
      <c r="D809" s="2">
        <v>0</v>
      </c>
      <c r="E809" s="2">
        <v>0</v>
      </c>
      <c r="F809" s="32" t="e">
        <f t="shared" si="70"/>
        <v>#DIV/0!</v>
      </c>
      <c r="G809" s="3" t="e">
        <f t="shared" si="69"/>
        <v>#VALUE!</v>
      </c>
      <c r="H809" s="3" t="e">
        <f t="shared" si="69"/>
        <v>#VALUE!</v>
      </c>
      <c r="J809" s="7"/>
    </row>
    <row r="810" spans="1:13" x14ac:dyDescent="0.25">
      <c r="A810" s="28" t="str">
        <f>_xlfn.XLOOKUP(P!C810,'Banco de Dados'!$B$3:$B$274,'Banco de Dados'!$K$3:$K$274,"")</f>
        <v/>
      </c>
      <c r="B810" s="2">
        <v>0</v>
      </c>
      <c r="C810" s="2">
        <v>0</v>
      </c>
      <c r="D810" s="2">
        <v>0</v>
      </c>
      <c r="E810" s="17">
        <v>0</v>
      </c>
      <c r="F810" s="32" t="e">
        <f t="shared" si="70"/>
        <v>#DIV/0!</v>
      </c>
      <c r="G810" s="3" t="e">
        <f t="shared" si="69"/>
        <v>#VALUE!</v>
      </c>
      <c r="H810" s="3" t="e">
        <f t="shared" si="69"/>
        <v>#VALUE!</v>
      </c>
      <c r="J810" s="7"/>
    </row>
    <row r="811" spans="1:13" ht="15.75" x14ac:dyDescent="0.25">
      <c r="A811" s="28" t="str">
        <f>_xlfn.XLOOKUP(P!C811,'Banco de Dados'!$B$3:$B$274,'Banco de Dados'!$K$3:$K$274,"")</f>
        <v/>
      </c>
      <c r="B811" s="2">
        <v>0</v>
      </c>
      <c r="C811" s="2">
        <v>0</v>
      </c>
      <c r="D811" s="2">
        <v>0</v>
      </c>
      <c r="E811" s="2">
        <v>0</v>
      </c>
      <c r="F811" s="32" t="e">
        <f t="shared" si="70"/>
        <v>#DIV/0!</v>
      </c>
      <c r="G811" s="3" t="e">
        <f t="shared" si="69"/>
        <v>#VALUE!</v>
      </c>
      <c r="H811" s="3" t="e">
        <f t="shared" si="69"/>
        <v>#VALUE!</v>
      </c>
      <c r="J811" s="7"/>
      <c r="K811" s="101" t="s">
        <v>216</v>
      </c>
      <c r="L811" s="102">
        <f>K789</f>
        <v>0</v>
      </c>
      <c r="M811" s="103" t="str">
        <f>M789</f>
        <v>Ferro</v>
      </c>
    </row>
    <row r="812" spans="1:13" x14ac:dyDescent="0.25">
      <c r="A812" s="28" t="str">
        <f>_xlfn.XLOOKUP(P!C812,'Banco de Dados'!$B$3:$B$274,'Banco de Dados'!$K$3:$K$274,"")</f>
        <v/>
      </c>
      <c r="B812" s="2">
        <v>0</v>
      </c>
      <c r="C812" s="2">
        <v>0</v>
      </c>
      <c r="D812" s="2">
        <v>0</v>
      </c>
      <c r="E812" s="2">
        <v>0</v>
      </c>
      <c r="F812" s="32" t="e">
        <f t="shared" si="70"/>
        <v>#DIV/0!</v>
      </c>
      <c r="G812" s="3" t="e">
        <f t="shared" si="69"/>
        <v>#VALUE!</v>
      </c>
      <c r="H812" s="3" t="e">
        <f t="shared" si="69"/>
        <v>#VALUE!</v>
      </c>
      <c r="J812" s="7"/>
      <c r="K812" s="68" t="s">
        <v>68</v>
      </c>
      <c r="L812" s="29" t="e">
        <f>(K795*M797)/M795</f>
        <v>#VALUE!</v>
      </c>
      <c r="M812" s="66" t="str">
        <f>$M$9</f>
        <v>mg/kg</v>
      </c>
    </row>
    <row r="813" spans="1:13" x14ac:dyDescent="0.25">
      <c r="A813" s="28" t="str">
        <f>_xlfn.XLOOKUP(P!C813,'Banco de Dados'!$B$3:$B$274,'Banco de Dados'!$K$3:$K$274,"")</f>
        <v/>
      </c>
      <c r="B813" s="2">
        <v>0</v>
      </c>
      <c r="C813" s="2">
        <v>0</v>
      </c>
      <c r="D813" s="2">
        <v>0</v>
      </c>
      <c r="E813" s="2">
        <v>0</v>
      </c>
      <c r="F813" s="32" t="e">
        <f t="shared" si="70"/>
        <v>#DIV/0!</v>
      </c>
      <c r="G813" s="3" t="e">
        <f t="shared" si="69"/>
        <v>#VALUE!</v>
      </c>
      <c r="H813" s="3" t="e">
        <f t="shared" si="69"/>
        <v>#VALUE!</v>
      </c>
      <c r="J813" s="7"/>
      <c r="K813" s="111" t="s">
        <v>246</v>
      </c>
      <c r="L813" s="126" t="e">
        <f>SQRT(((M800/L800)^2)+((M801/L801)^2)+((M802/L802)^2))</f>
        <v>#VALUE!</v>
      </c>
      <c r="M813" s="66"/>
    </row>
    <row r="814" spans="1:13" x14ac:dyDescent="0.25">
      <c r="A814" s="28" t="str">
        <f>_xlfn.XLOOKUP(P!C814,'Banco de Dados'!$B$3:$B$274,'Banco de Dados'!$K$3:$K$274,"")</f>
        <v/>
      </c>
      <c r="B814" s="2">
        <v>0</v>
      </c>
      <c r="C814" s="2">
        <v>0</v>
      </c>
      <c r="D814" s="2">
        <v>0</v>
      </c>
      <c r="E814" s="2">
        <v>0</v>
      </c>
      <c r="F814" s="32" t="e">
        <f t="shared" si="70"/>
        <v>#DIV/0!</v>
      </c>
      <c r="G814" s="3" t="e">
        <f t="shared" si="69"/>
        <v>#VALUE!</v>
      </c>
      <c r="H814" s="3" t="e">
        <f t="shared" si="69"/>
        <v>#VALUE!</v>
      </c>
      <c r="J814" s="7"/>
      <c r="K814" s="69" t="s">
        <v>247</v>
      </c>
      <c r="L814" s="127" t="e">
        <f>L813*L812</f>
        <v>#VALUE!</v>
      </c>
      <c r="M814" s="71" t="str">
        <f>$M$9</f>
        <v>mg/kg</v>
      </c>
    </row>
    <row r="815" spans="1:13" x14ac:dyDescent="0.25">
      <c r="A815" s="28" t="str">
        <f>_xlfn.XLOOKUP(P!C815,'Banco de Dados'!$B$3:$B$274,'Banco de Dados'!$K$3:$K$274,"")</f>
        <v/>
      </c>
      <c r="B815" s="2">
        <v>0</v>
      </c>
      <c r="C815" s="2">
        <v>0</v>
      </c>
      <c r="D815" s="2">
        <v>0</v>
      </c>
      <c r="E815" s="2">
        <v>0</v>
      </c>
      <c r="F815" s="32" t="e">
        <f t="shared" si="70"/>
        <v>#DIV/0!</v>
      </c>
      <c r="G815" s="3" t="e">
        <f t="shared" si="69"/>
        <v>#VALUE!</v>
      </c>
      <c r="H815" s="3" t="e">
        <f t="shared" si="69"/>
        <v>#VALUE!</v>
      </c>
      <c r="J815" s="7"/>
      <c r="K815" s="123"/>
      <c r="L815" s="124"/>
    </row>
    <row r="816" spans="1:13" x14ac:dyDescent="0.25">
      <c r="A816" s="28" t="str">
        <f>_xlfn.XLOOKUP(P!C816,'Banco de Dados'!$B$3:$B$274,'Banco de Dados'!$K$3:$K$274,"")</f>
        <v/>
      </c>
      <c r="B816" s="2">
        <v>0</v>
      </c>
      <c r="C816" s="2">
        <v>0</v>
      </c>
      <c r="D816" s="2">
        <v>0</v>
      </c>
      <c r="E816" s="2">
        <v>0</v>
      </c>
      <c r="F816" s="32" t="e">
        <f t="shared" si="70"/>
        <v>#DIV/0!</v>
      </c>
      <c r="G816" s="3" t="e">
        <f t="shared" si="69"/>
        <v>#VALUE!</v>
      </c>
      <c r="H816" s="3" t="e">
        <f t="shared" si="69"/>
        <v>#VALUE!</v>
      </c>
      <c r="J816" s="7"/>
    </row>
    <row r="817" spans="1:14" x14ac:dyDescent="0.25">
      <c r="A817" s="28" t="str">
        <f>_xlfn.XLOOKUP(P!C817,'Banco de Dados'!$B$3:$B$274,'Banco de Dados'!$K$3:$K$274,"")</f>
        <v/>
      </c>
      <c r="B817" s="2">
        <v>0</v>
      </c>
      <c r="C817" s="2">
        <v>0</v>
      </c>
      <c r="D817" s="2">
        <v>0</v>
      </c>
      <c r="E817" s="2">
        <v>0</v>
      </c>
      <c r="F817" s="32" t="e">
        <f t="shared" si="70"/>
        <v>#DIV/0!</v>
      </c>
      <c r="G817" s="3" t="e">
        <f t="shared" si="69"/>
        <v>#VALUE!</v>
      </c>
      <c r="H817" s="3" t="e">
        <f t="shared" si="69"/>
        <v>#VALUE!</v>
      </c>
      <c r="J817" s="7"/>
    </row>
    <row r="818" spans="1:14" x14ac:dyDescent="0.25">
      <c r="A818" s="28" t="str">
        <f>_xlfn.XLOOKUP(P!C818,'Banco de Dados'!$B$3:$B$274,'Banco de Dados'!$K$3:$K$274,"")</f>
        <v/>
      </c>
      <c r="B818" s="2">
        <v>0</v>
      </c>
      <c r="C818" s="2">
        <v>0</v>
      </c>
      <c r="D818" s="2">
        <v>0</v>
      </c>
      <c r="E818" s="2">
        <v>0</v>
      </c>
      <c r="F818" s="32" t="e">
        <f t="shared" si="70"/>
        <v>#DIV/0!</v>
      </c>
      <c r="G818" s="3" t="e">
        <f t="shared" ref="G818:H820" si="71">D818*$E$788</f>
        <v>#VALUE!</v>
      </c>
      <c r="H818" s="3" t="e">
        <f t="shared" si="71"/>
        <v>#VALUE!</v>
      </c>
      <c r="J818" s="7"/>
    </row>
    <row r="819" spans="1:14" x14ac:dyDescent="0.25">
      <c r="A819" s="28" t="str">
        <f>_xlfn.XLOOKUP(P!C819,'Banco de Dados'!$B$3:$B$274,'Banco de Dados'!$K$3:$K$274,"")</f>
        <v/>
      </c>
      <c r="B819" s="2">
        <v>0</v>
      </c>
      <c r="C819" s="2">
        <v>0</v>
      </c>
      <c r="D819" s="2">
        <v>0</v>
      </c>
      <c r="E819" s="2">
        <v>0</v>
      </c>
      <c r="F819" s="32" t="e">
        <f t="shared" si="70"/>
        <v>#DIV/0!</v>
      </c>
      <c r="G819" s="3" t="e">
        <f t="shared" si="71"/>
        <v>#VALUE!</v>
      </c>
      <c r="H819" s="3" t="e">
        <f t="shared" si="71"/>
        <v>#VALUE!</v>
      </c>
      <c r="J819" s="7"/>
    </row>
    <row r="820" spans="1:14" x14ac:dyDescent="0.25">
      <c r="A820" s="28" t="str">
        <f>_xlfn.XLOOKUP(P!C820,'Banco de Dados'!$B$3:$B$274,'Banco de Dados'!$K$3:$K$274,"")</f>
        <v/>
      </c>
      <c r="B820" s="2">
        <v>0</v>
      </c>
      <c r="C820" s="2">
        <v>0</v>
      </c>
      <c r="D820" s="2">
        <v>0</v>
      </c>
      <c r="E820" s="2">
        <v>0</v>
      </c>
      <c r="F820" s="32" t="e">
        <f t="shared" si="70"/>
        <v>#DIV/0!</v>
      </c>
      <c r="G820" s="3" t="e">
        <f t="shared" si="71"/>
        <v>#VALUE!</v>
      </c>
      <c r="H820" s="3" t="e">
        <f t="shared" si="71"/>
        <v>#VALUE!</v>
      </c>
      <c r="J820" s="7"/>
    </row>
    <row r="821" spans="1:14" x14ac:dyDescent="0.25">
      <c r="A821" s="21"/>
      <c r="B821" s="21"/>
      <c r="C821" s="21"/>
      <c r="D821" s="21"/>
      <c r="E821" s="21"/>
      <c r="F821" s="77"/>
      <c r="G821" s="21"/>
      <c r="H821" s="21"/>
      <c r="J821" s="21"/>
      <c r="K821" s="21"/>
      <c r="L821" s="21"/>
      <c r="M821" s="21"/>
      <c r="N821" s="21"/>
    </row>
    <row r="822" spans="1:14" ht="15.75" x14ac:dyDescent="0.25">
      <c r="A822" s="36">
        <f>'Nome das Amostras'!A28</f>
        <v>0</v>
      </c>
      <c r="B822" s="164" t="e">
        <f>VLOOKUP(A822,'Nome das Amostras'!$A$3:$D$28,2,FALSE)</f>
        <v>#N/A</v>
      </c>
      <c r="C822" s="164"/>
      <c r="D822" s="51" t="s">
        <v>65</v>
      </c>
      <c r="E822" s="52" t="e">
        <f>'Banco de Dados'!$O$13/'Banco de Dados'!GA13</f>
        <v>#VALUE!</v>
      </c>
      <c r="F822" s="74"/>
      <c r="G822" s="3"/>
      <c r="H822" s="3"/>
      <c r="J822" s="7"/>
    </row>
    <row r="823" spans="1:14" ht="15.75" x14ac:dyDescent="0.25">
      <c r="A823" s="107" t="s">
        <v>1</v>
      </c>
      <c r="B823" s="107" t="s">
        <v>0</v>
      </c>
      <c r="C823" s="107" t="s">
        <v>212</v>
      </c>
      <c r="D823" s="107" t="s">
        <v>209</v>
      </c>
      <c r="E823" s="107" t="s">
        <v>213</v>
      </c>
      <c r="F823" s="76" t="s">
        <v>219</v>
      </c>
      <c r="G823" s="54" t="s">
        <v>140</v>
      </c>
      <c r="H823" s="54" t="s">
        <v>66</v>
      </c>
      <c r="J823" s="7"/>
      <c r="K823" s="72">
        <f>A822</f>
        <v>0</v>
      </c>
      <c r="L823" s="55" t="s">
        <v>215</v>
      </c>
      <c r="M823" s="41" t="str">
        <f>$A$1</f>
        <v>Ferro</v>
      </c>
      <c r="N823" s="3"/>
    </row>
    <row r="824" spans="1:14" x14ac:dyDescent="0.25">
      <c r="A824" s="28" t="str">
        <f>_xlfn.XLOOKUP(P!C824,'Banco de Dados'!$B$3:$B$274,'Banco de Dados'!$K$3:$K$274,"")</f>
        <v/>
      </c>
      <c r="B824" s="2" cm="1">
        <f t="array" ref="B824:E854">Dados!FW5:FZ35</f>
        <v>0</v>
      </c>
      <c r="C824" s="2">
        <v>0</v>
      </c>
      <c r="D824" s="2">
        <v>0</v>
      </c>
      <c r="E824" s="2">
        <v>0</v>
      </c>
      <c r="F824" s="32" t="e">
        <f>(E824*100)/D824</f>
        <v>#DIV/0!</v>
      </c>
      <c r="G824" s="3" t="e">
        <f t="shared" ref="G824:H851" si="72">D824*$E$822</f>
        <v>#VALUE!</v>
      </c>
      <c r="H824" s="3" t="e">
        <f t="shared" si="72"/>
        <v>#VALUE!</v>
      </c>
      <c r="J824" s="7"/>
      <c r="K824" s="5" t="s">
        <v>210</v>
      </c>
      <c r="L824" s="5"/>
      <c r="M824" s="5" t="s">
        <v>211</v>
      </c>
    </row>
    <row r="825" spans="1:14" x14ac:dyDescent="0.25">
      <c r="A825" s="28" t="str">
        <f>_xlfn.XLOOKUP(P!C825,'Banco de Dados'!$B$3:$B$274,'Banco de Dados'!$K$3:$K$274,"")</f>
        <v/>
      </c>
      <c r="B825" s="2">
        <v>0</v>
      </c>
      <c r="C825" s="2">
        <v>0</v>
      </c>
      <c r="D825" s="2">
        <v>0</v>
      </c>
      <c r="E825" s="2">
        <v>0</v>
      </c>
      <c r="F825" s="32" t="e">
        <f t="shared" ref="F825:F854" si="73">(E825*100)/D825</f>
        <v>#DIV/0!</v>
      </c>
      <c r="G825" s="3" t="e">
        <f t="shared" si="72"/>
        <v>#VALUE!</v>
      </c>
      <c r="H825" s="3" t="e">
        <f t="shared" si="72"/>
        <v>#VALUE!</v>
      </c>
      <c r="J825" s="7"/>
      <c r="K825" s="6" t="str">
        <f>_xlfn.XLOOKUP($B$4,A824:A851,G824:G851,"")</f>
        <v/>
      </c>
      <c r="L825" s="6"/>
      <c r="M825" s="6" t="str">
        <f>_xlfn.XLOOKUP($B$4,A824:A851,H824:H851,"")</f>
        <v/>
      </c>
    </row>
    <row r="826" spans="1:14" x14ac:dyDescent="0.25">
      <c r="A826" s="28" t="str">
        <f>_xlfn.XLOOKUP(P!C826,'Banco de Dados'!$B$3:$B$274,'Banco de Dados'!$K$3:$K$274,"")</f>
        <v/>
      </c>
      <c r="B826" s="2">
        <v>0</v>
      </c>
      <c r="C826" s="2">
        <v>0</v>
      </c>
      <c r="D826" s="2">
        <v>0</v>
      </c>
      <c r="E826" s="2">
        <v>0</v>
      </c>
      <c r="F826" s="32" t="e">
        <f t="shared" si="73"/>
        <v>#DIV/0!</v>
      </c>
      <c r="G826" s="3" t="e">
        <f t="shared" si="72"/>
        <v>#VALUE!</v>
      </c>
      <c r="H826" s="3" t="e">
        <f t="shared" si="72"/>
        <v>#VALUE!</v>
      </c>
      <c r="J826" s="7"/>
    </row>
    <row r="827" spans="1:14" ht="15.75" x14ac:dyDescent="0.25">
      <c r="A827" s="28" t="str">
        <f>_xlfn.XLOOKUP(P!C827,'Banco de Dados'!$B$3:$B$274,'Banco de Dados'!$K$3:$K$274,"")</f>
        <v/>
      </c>
      <c r="B827" s="2">
        <v>0</v>
      </c>
      <c r="C827" s="2">
        <v>0</v>
      </c>
      <c r="D827" s="2">
        <v>0</v>
      </c>
      <c r="E827" s="2">
        <v>0</v>
      </c>
      <c r="F827" s="32" t="e">
        <f t="shared" si="73"/>
        <v>#DIV/0!</v>
      </c>
      <c r="G827" s="3" t="e">
        <f t="shared" si="72"/>
        <v>#VALUE!</v>
      </c>
      <c r="H827" s="3" t="e">
        <f t="shared" si="72"/>
        <v>#VALUE!</v>
      </c>
      <c r="K827" s="165" t="s">
        <v>67</v>
      </c>
      <c r="L827" s="166"/>
      <c r="M827" s="167"/>
      <c r="N827"/>
    </row>
    <row r="828" spans="1:14" x14ac:dyDescent="0.25">
      <c r="A828" s="28" t="str">
        <f>_xlfn.XLOOKUP(P!C828,'Banco de Dados'!$B$3:$B$274,'Banco de Dados'!$K$3:$K$274,"")</f>
        <v/>
      </c>
      <c r="B828" s="2">
        <v>0</v>
      </c>
      <c r="C828" s="2">
        <v>0</v>
      </c>
      <c r="D828" s="2">
        <v>0</v>
      </c>
      <c r="E828" s="2">
        <v>0</v>
      </c>
      <c r="F828" s="32" t="e">
        <f t="shared" si="73"/>
        <v>#DIV/0!</v>
      </c>
      <c r="G828" s="3" t="e">
        <f t="shared" si="72"/>
        <v>#VALUE!</v>
      </c>
      <c r="H828" s="3" t="e">
        <f t="shared" si="72"/>
        <v>#VALUE!</v>
      </c>
      <c r="J828" s="7"/>
      <c r="K828" s="104" t="s">
        <v>240</v>
      </c>
      <c r="L828" s="39"/>
      <c r="M828" s="106" t="s">
        <v>209</v>
      </c>
    </row>
    <row r="829" spans="1:14" x14ac:dyDescent="0.25">
      <c r="A829" s="28" t="str">
        <f>_xlfn.XLOOKUP(P!C829,'Banco de Dados'!$B$3:$B$274,'Banco de Dados'!$K$3:$K$274,"")</f>
        <v/>
      </c>
      <c r="B829" s="2">
        <v>0</v>
      </c>
      <c r="C829" s="2">
        <v>0</v>
      </c>
      <c r="D829" s="2">
        <v>0</v>
      </c>
      <c r="E829" s="2">
        <v>0</v>
      </c>
      <c r="F829" s="32" t="e">
        <f t="shared" si="73"/>
        <v>#DIV/0!</v>
      </c>
      <c r="G829" s="3" t="e">
        <f t="shared" si="72"/>
        <v>#VALUE!</v>
      </c>
      <c r="H829" s="3" t="e">
        <f t="shared" si="72"/>
        <v>#VALUE!</v>
      </c>
      <c r="J829" s="58" t="s">
        <v>38</v>
      </c>
      <c r="K829" s="59">
        <f>$L$9</f>
        <v>367.5</v>
      </c>
      <c r="L829" s="60"/>
      <c r="M829" s="61">
        <f>$M$11</f>
        <v>17564</v>
      </c>
      <c r="N829" s="60"/>
    </row>
    <row r="830" spans="1:14" x14ac:dyDescent="0.25">
      <c r="A830" s="28" t="str">
        <f>_xlfn.XLOOKUP(P!C830,'Banco de Dados'!$B$3:$B$274,'Banco de Dados'!$K$3:$K$274,"")</f>
        <v/>
      </c>
      <c r="B830" s="2">
        <v>0</v>
      </c>
      <c r="C830" s="2">
        <v>0</v>
      </c>
      <c r="D830" s="2">
        <v>0</v>
      </c>
      <c r="E830" s="2">
        <v>0</v>
      </c>
      <c r="F830" s="32" t="e">
        <f t="shared" si="73"/>
        <v>#DIV/0!</v>
      </c>
      <c r="G830" s="3" t="e">
        <f t="shared" si="72"/>
        <v>#VALUE!</v>
      </c>
      <c r="H830" s="3" t="e">
        <f t="shared" si="72"/>
        <v>#VALUE!</v>
      </c>
      <c r="J830" s="2"/>
      <c r="K830" s="18"/>
      <c r="L830" s="2" t="s">
        <v>70</v>
      </c>
      <c r="M830" s="19"/>
    </row>
    <row r="831" spans="1:14" x14ac:dyDescent="0.25">
      <c r="A831" s="28" t="str">
        <f>_xlfn.XLOOKUP(P!C831,'Banco de Dados'!$B$3:$B$274,'Banco de Dados'!$K$3:$K$274,"")</f>
        <v/>
      </c>
      <c r="B831" s="2">
        <v>0</v>
      </c>
      <c r="C831" s="2">
        <v>0</v>
      </c>
      <c r="D831" s="2">
        <v>0</v>
      </c>
      <c r="E831" s="2">
        <v>0</v>
      </c>
      <c r="F831" s="32" t="e">
        <f t="shared" si="73"/>
        <v>#DIV/0!</v>
      </c>
      <c r="G831" s="3" t="e">
        <f t="shared" si="72"/>
        <v>#VALUE!</v>
      </c>
      <c r="H831" s="3" t="e">
        <f t="shared" si="72"/>
        <v>#VALUE!</v>
      </c>
      <c r="J831" s="58" t="s">
        <v>69</v>
      </c>
      <c r="K831" s="62" t="s">
        <v>71</v>
      </c>
      <c r="L831" s="63"/>
      <c r="M831" s="64" t="str">
        <f>K825</f>
        <v/>
      </c>
      <c r="N831" s="60"/>
    </row>
    <row r="832" spans="1:14" x14ac:dyDescent="0.25">
      <c r="A832" s="28" t="str">
        <f>_xlfn.XLOOKUP(P!C832,'Banco de Dados'!$B$3:$B$274,'Banco de Dados'!$K$3:$K$274,"")</f>
        <v/>
      </c>
      <c r="B832" s="2">
        <v>0</v>
      </c>
      <c r="C832" s="2">
        <v>0</v>
      </c>
      <c r="D832" s="2">
        <v>0</v>
      </c>
      <c r="E832" s="2">
        <v>0</v>
      </c>
      <c r="F832" s="32" t="e">
        <f t="shared" si="73"/>
        <v>#DIV/0!</v>
      </c>
      <c r="G832" s="3" t="e">
        <f t="shared" si="72"/>
        <v>#VALUE!</v>
      </c>
      <c r="H832" s="3" t="e">
        <f t="shared" si="72"/>
        <v>#VALUE!</v>
      </c>
      <c r="J832" s="7"/>
    </row>
    <row r="833" spans="1:13" ht="15.75" x14ac:dyDescent="0.25">
      <c r="A833" s="28" t="str">
        <f>_xlfn.XLOOKUP(P!C833,'Banco de Dados'!$B$3:$B$274,'Banco de Dados'!$K$3:$K$274,"")</f>
        <v/>
      </c>
      <c r="B833" s="2">
        <v>0</v>
      </c>
      <c r="C833" s="2">
        <v>0</v>
      </c>
      <c r="D833" s="2">
        <v>0</v>
      </c>
      <c r="E833" s="2">
        <v>0</v>
      </c>
      <c r="F833" s="32" t="e">
        <f t="shared" si="73"/>
        <v>#DIV/0!</v>
      </c>
      <c r="G833" s="3" t="e">
        <f t="shared" si="72"/>
        <v>#VALUE!</v>
      </c>
      <c r="H833" s="3" t="e">
        <f t="shared" si="72"/>
        <v>#VALUE!</v>
      </c>
      <c r="J833" s="7"/>
      <c r="K833" s="165" t="s">
        <v>218</v>
      </c>
      <c r="L833" s="166"/>
      <c r="M833" s="167"/>
    </row>
    <row r="834" spans="1:13" x14ac:dyDescent="0.25">
      <c r="A834" s="28" t="str">
        <f>_xlfn.XLOOKUP(P!C834,'Banco de Dados'!$B$3:$B$274,'Banco de Dados'!$K$3:$K$274,"")</f>
        <v/>
      </c>
      <c r="B834" s="2">
        <v>0</v>
      </c>
      <c r="C834" s="2">
        <v>0</v>
      </c>
      <c r="D834" s="2">
        <v>0</v>
      </c>
      <c r="E834" s="2">
        <v>0</v>
      </c>
      <c r="F834" s="32" t="e">
        <f t="shared" si="73"/>
        <v>#DIV/0!</v>
      </c>
      <c r="G834" s="3" t="e">
        <f t="shared" si="72"/>
        <v>#VALUE!</v>
      </c>
      <c r="H834" s="3" t="e">
        <f t="shared" si="72"/>
        <v>#VALUE!</v>
      </c>
      <c r="J834" s="7"/>
      <c r="K834" s="104" t="s">
        <v>236</v>
      </c>
      <c r="L834" s="108" t="str">
        <f>K825</f>
        <v/>
      </c>
      <c r="M834" s="109" t="str">
        <f>M825</f>
        <v/>
      </c>
    </row>
    <row r="835" spans="1:13" x14ac:dyDescent="0.25">
      <c r="A835" s="28" t="str">
        <f>_xlfn.XLOOKUP(P!C835,'Banco de Dados'!$B$3:$B$274,'Banco de Dados'!$K$3:$K$274,"")</f>
        <v/>
      </c>
      <c r="B835" s="2">
        <v>0</v>
      </c>
      <c r="C835" s="2">
        <v>0</v>
      </c>
      <c r="D835" s="2">
        <v>0</v>
      </c>
      <c r="E835" s="2">
        <v>0</v>
      </c>
      <c r="F835" s="32" t="e">
        <f t="shared" si="73"/>
        <v>#DIV/0!</v>
      </c>
      <c r="G835" s="3" t="e">
        <f t="shared" si="72"/>
        <v>#VALUE!</v>
      </c>
      <c r="H835" s="3" t="e">
        <f t="shared" si="72"/>
        <v>#VALUE!</v>
      </c>
      <c r="J835" s="7"/>
      <c r="K835" s="104" t="s">
        <v>237</v>
      </c>
      <c r="L835" s="105">
        <f>$L$9</f>
        <v>367.5</v>
      </c>
      <c r="M835" s="106">
        <f>$L$10</f>
        <v>4.3</v>
      </c>
    </row>
    <row r="836" spans="1:13" x14ac:dyDescent="0.25">
      <c r="A836" s="28" t="str">
        <f>_xlfn.XLOOKUP(P!C836,'Banco de Dados'!$B$3:$B$274,'Banco de Dados'!$K$3:$K$274,"")</f>
        <v/>
      </c>
      <c r="B836" s="2">
        <v>0</v>
      </c>
      <c r="C836" s="2">
        <v>0</v>
      </c>
      <c r="D836" s="2">
        <v>0</v>
      </c>
      <c r="E836" s="2">
        <v>0</v>
      </c>
      <c r="F836" s="32" t="e">
        <f t="shared" si="73"/>
        <v>#DIV/0!</v>
      </c>
      <c r="G836" s="3" t="e">
        <f t="shared" si="72"/>
        <v>#VALUE!</v>
      </c>
      <c r="H836" s="3" t="e">
        <f t="shared" si="72"/>
        <v>#VALUE!</v>
      </c>
      <c r="J836" s="7"/>
      <c r="K836" s="104" t="s">
        <v>238</v>
      </c>
      <c r="L836" s="105">
        <f>$M$11</f>
        <v>17564</v>
      </c>
      <c r="M836" s="106">
        <f>$M$12</f>
        <v>189</v>
      </c>
    </row>
    <row r="837" spans="1:13" x14ac:dyDescent="0.25">
      <c r="A837" s="28" t="str">
        <f>_xlfn.XLOOKUP(P!C837,'Banco de Dados'!$B$3:$B$274,'Banco de Dados'!$K$3:$K$274,"")</f>
        <v/>
      </c>
      <c r="B837" s="2">
        <v>0</v>
      </c>
      <c r="C837" s="2">
        <v>0</v>
      </c>
      <c r="D837" s="2">
        <v>0</v>
      </c>
      <c r="E837" s="2">
        <v>0</v>
      </c>
      <c r="F837" s="32" t="e">
        <f t="shared" si="73"/>
        <v>#DIV/0!</v>
      </c>
      <c r="G837" s="3" t="e">
        <f t="shared" si="72"/>
        <v>#VALUE!</v>
      </c>
      <c r="H837" s="3" t="e">
        <f t="shared" si="72"/>
        <v>#VALUE!</v>
      </c>
      <c r="J837" s="7"/>
      <c r="K837" s="69" t="s">
        <v>217</v>
      </c>
      <c r="L837" s="110" t="e">
        <f>SQRT(((M834/L834)^2)+((M835/L835)^2)+((M836/L836)^2))</f>
        <v>#VALUE!</v>
      </c>
      <c r="M837" s="71" t="str">
        <f>M846</f>
        <v>mg/kg</v>
      </c>
    </row>
    <row r="838" spans="1:13" x14ac:dyDescent="0.25">
      <c r="A838" s="28" t="str">
        <f>_xlfn.XLOOKUP(P!C838,'Banco de Dados'!$B$3:$B$274,'Banco de Dados'!$K$3:$K$274,"")</f>
        <v/>
      </c>
      <c r="B838" s="2">
        <v>0</v>
      </c>
      <c r="C838" s="2">
        <v>0</v>
      </c>
      <c r="D838" s="2">
        <v>0</v>
      </c>
      <c r="E838" s="2">
        <v>0</v>
      </c>
      <c r="F838" s="32" t="e">
        <f t="shared" si="73"/>
        <v>#DIV/0!</v>
      </c>
      <c r="G838" s="3" t="e">
        <f t="shared" si="72"/>
        <v>#VALUE!</v>
      </c>
      <c r="H838" s="3" t="e">
        <f t="shared" si="72"/>
        <v>#VALUE!</v>
      </c>
      <c r="J838" s="7"/>
    </row>
    <row r="839" spans="1:13" x14ac:dyDescent="0.25">
      <c r="A839" s="28" t="str">
        <f>_xlfn.XLOOKUP(P!C839,'Banco de Dados'!$B$3:$B$274,'Banco de Dados'!$K$3:$K$274,"")</f>
        <v/>
      </c>
      <c r="B839" s="2">
        <v>0</v>
      </c>
      <c r="C839" s="2">
        <v>0</v>
      </c>
      <c r="D839" s="2">
        <v>0</v>
      </c>
      <c r="E839" s="2">
        <v>0</v>
      </c>
      <c r="F839" s="32" t="e">
        <f t="shared" si="73"/>
        <v>#DIV/0!</v>
      </c>
      <c r="G839" s="3" t="e">
        <f t="shared" si="72"/>
        <v>#VALUE!</v>
      </c>
      <c r="H839" s="3" t="e">
        <f t="shared" si="72"/>
        <v>#VALUE!</v>
      </c>
      <c r="J839" s="7"/>
    </row>
    <row r="840" spans="1:13" x14ac:dyDescent="0.25">
      <c r="A840" s="28" t="str">
        <f>_xlfn.XLOOKUP(P!C840,'Banco de Dados'!$B$3:$B$274,'Banco de Dados'!$K$3:$K$274,"")</f>
        <v/>
      </c>
      <c r="B840" s="2">
        <v>0</v>
      </c>
      <c r="C840" s="2">
        <v>0</v>
      </c>
      <c r="D840" s="2">
        <v>0</v>
      </c>
      <c r="E840" s="2">
        <v>0</v>
      </c>
      <c r="F840" s="32" t="e">
        <f t="shared" si="73"/>
        <v>#DIV/0!</v>
      </c>
      <c r="G840" s="3" t="e">
        <f t="shared" si="72"/>
        <v>#VALUE!</v>
      </c>
      <c r="H840" s="3" t="e">
        <f t="shared" si="72"/>
        <v>#VALUE!</v>
      </c>
      <c r="J840" s="7"/>
    </row>
    <row r="841" spans="1:13" x14ac:dyDescent="0.25">
      <c r="A841" s="28" t="str">
        <f>_xlfn.XLOOKUP(P!C841,'Banco de Dados'!$B$3:$B$274,'Banco de Dados'!$K$3:$K$274,"")</f>
        <v/>
      </c>
      <c r="B841" s="2">
        <v>0</v>
      </c>
      <c r="C841" s="2">
        <v>0</v>
      </c>
      <c r="D841" s="2">
        <v>0</v>
      </c>
      <c r="E841" s="2">
        <v>0</v>
      </c>
      <c r="F841" s="32" t="e">
        <f t="shared" si="73"/>
        <v>#DIV/0!</v>
      </c>
      <c r="G841" s="3" t="e">
        <f t="shared" si="72"/>
        <v>#VALUE!</v>
      </c>
      <c r="H841" s="3" t="e">
        <f t="shared" si="72"/>
        <v>#VALUE!</v>
      </c>
      <c r="J841" s="7"/>
    </row>
    <row r="842" spans="1:13" x14ac:dyDescent="0.25">
      <c r="A842" s="28" t="str">
        <f>_xlfn.XLOOKUP(P!C842,'Banco de Dados'!$B$3:$B$274,'Banco de Dados'!$K$3:$K$274,"")</f>
        <v/>
      </c>
      <c r="B842" s="2">
        <v>0</v>
      </c>
      <c r="C842" s="2">
        <v>0</v>
      </c>
      <c r="D842" s="2">
        <v>0</v>
      </c>
      <c r="E842" s="2">
        <v>0</v>
      </c>
      <c r="F842" s="32" t="e">
        <f t="shared" si="73"/>
        <v>#DIV/0!</v>
      </c>
      <c r="G842" s="3" t="e">
        <f t="shared" si="72"/>
        <v>#VALUE!</v>
      </c>
      <c r="H842" s="3" t="e">
        <f t="shared" si="72"/>
        <v>#VALUE!</v>
      </c>
      <c r="J842" s="7"/>
    </row>
    <row r="843" spans="1:13" x14ac:dyDescent="0.25">
      <c r="A843" s="28" t="str">
        <f>_xlfn.XLOOKUP(P!C843,'Banco de Dados'!$B$3:$B$274,'Banco de Dados'!$K$3:$K$274,"")</f>
        <v/>
      </c>
      <c r="B843" s="2">
        <v>0</v>
      </c>
      <c r="C843" s="2">
        <v>0</v>
      </c>
      <c r="D843" s="2">
        <v>0</v>
      </c>
      <c r="E843" s="2">
        <v>0</v>
      </c>
      <c r="F843" s="32" t="e">
        <f t="shared" si="73"/>
        <v>#DIV/0!</v>
      </c>
      <c r="G843" s="3" t="e">
        <f t="shared" si="72"/>
        <v>#VALUE!</v>
      </c>
      <c r="H843" s="3" t="e">
        <f t="shared" si="72"/>
        <v>#VALUE!</v>
      </c>
      <c r="J843" s="7"/>
    </row>
    <row r="844" spans="1:13" x14ac:dyDescent="0.25">
      <c r="A844" s="28" t="str">
        <f>_xlfn.XLOOKUP(P!C844,'Banco de Dados'!$B$3:$B$274,'Banco de Dados'!$K$3:$K$274,"")</f>
        <v/>
      </c>
      <c r="B844" s="2">
        <v>0</v>
      </c>
      <c r="C844" s="2">
        <v>0</v>
      </c>
      <c r="D844" s="2">
        <v>0</v>
      </c>
      <c r="E844" s="17">
        <v>0</v>
      </c>
      <c r="F844" s="32" t="e">
        <f t="shared" si="73"/>
        <v>#DIV/0!</v>
      </c>
      <c r="G844" s="3" t="e">
        <f t="shared" si="72"/>
        <v>#VALUE!</v>
      </c>
      <c r="H844" s="3" t="e">
        <f t="shared" si="72"/>
        <v>#VALUE!</v>
      </c>
      <c r="J844" s="7"/>
    </row>
    <row r="845" spans="1:13" ht="15.75" x14ac:dyDescent="0.25">
      <c r="A845" s="28" t="str">
        <f>_xlfn.XLOOKUP(P!C845,'Banco de Dados'!$B$3:$B$274,'Banco de Dados'!$K$3:$K$274,"")</f>
        <v/>
      </c>
      <c r="B845" s="2">
        <v>0</v>
      </c>
      <c r="C845" s="2">
        <v>0</v>
      </c>
      <c r="D845" s="2">
        <v>0</v>
      </c>
      <c r="E845" s="2">
        <v>0</v>
      </c>
      <c r="F845" s="32" t="e">
        <f t="shared" si="73"/>
        <v>#DIV/0!</v>
      </c>
      <c r="G845" s="3" t="e">
        <f t="shared" si="72"/>
        <v>#VALUE!</v>
      </c>
      <c r="H845" s="3" t="e">
        <f t="shared" si="72"/>
        <v>#VALUE!</v>
      </c>
      <c r="J845" s="7"/>
      <c r="K845" s="101" t="s">
        <v>216</v>
      </c>
      <c r="L845" s="102">
        <f>K823</f>
        <v>0</v>
      </c>
      <c r="M845" s="103" t="str">
        <f>M823</f>
        <v>Ferro</v>
      </c>
    </row>
    <row r="846" spans="1:13" x14ac:dyDescent="0.25">
      <c r="A846" s="28" t="str">
        <f>_xlfn.XLOOKUP(P!C846,'Banco de Dados'!$B$3:$B$274,'Banco de Dados'!$K$3:$K$274,"")</f>
        <v/>
      </c>
      <c r="B846" s="2">
        <v>0</v>
      </c>
      <c r="C846" s="2">
        <v>0</v>
      </c>
      <c r="D846" s="2">
        <v>0</v>
      </c>
      <c r="E846" s="2">
        <v>0</v>
      </c>
      <c r="F846" s="32" t="e">
        <f t="shared" si="73"/>
        <v>#DIV/0!</v>
      </c>
      <c r="G846" s="3" t="e">
        <f t="shared" si="72"/>
        <v>#VALUE!</v>
      </c>
      <c r="H846" s="3" t="e">
        <f t="shared" si="72"/>
        <v>#VALUE!</v>
      </c>
      <c r="J846" s="7"/>
      <c r="K846" s="68" t="s">
        <v>68</v>
      </c>
      <c r="L846" s="29" t="e">
        <f>(K829*M831)/M829</f>
        <v>#VALUE!</v>
      </c>
      <c r="M846" s="66" t="str">
        <f>$M$9</f>
        <v>mg/kg</v>
      </c>
    </row>
    <row r="847" spans="1:13" x14ac:dyDescent="0.25">
      <c r="A847" s="28" t="str">
        <f>_xlfn.XLOOKUP(P!C847,'Banco de Dados'!$B$3:$B$274,'Banco de Dados'!$K$3:$K$274,"")</f>
        <v/>
      </c>
      <c r="B847" s="2">
        <v>0</v>
      </c>
      <c r="C847" s="2">
        <v>0</v>
      </c>
      <c r="D847" s="2">
        <v>0</v>
      </c>
      <c r="E847" s="2">
        <v>0</v>
      </c>
      <c r="F847" s="32" t="e">
        <f t="shared" si="73"/>
        <v>#DIV/0!</v>
      </c>
      <c r="G847" s="3" t="e">
        <f t="shared" si="72"/>
        <v>#VALUE!</v>
      </c>
      <c r="H847" s="3" t="e">
        <f t="shared" si="72"/>
        <v>#VALUE!</v>
      </c>
      <c r="J847" s="7"/>
      <c r="K847" s="111" t="s">
        <v>246</v>
      </c>
      <c r="L847" s="126" t="e">
        <f>SQRT(((M834/L834)^2)+((M835/L835)^2)+((M836/L836)^2))</f>
        <v>#VALUE!</v>
      </c>
      <c r="M847" s="66"/>
    </row>
    <row r="848" spans="1:13" x14ac:dyDescent="0.25">
      <c r="A848" s="28" t="str">
        <f>_xlfn.XLOOKUP(P!C848,'Banco de Dados'!$B$3:$B$274,'Banco de Dados'!$K$3:$K$274,"")</f>
        <v/>
      </c>
      <c r="B848" s="2">
        <v>0</v>
      </c>
      <c r="C848" s="2">
        <v>0</v>
      </c>
      <c r="D848" s="2">
        <v>0</v>
      </c>
      <c r="E848" s="2">
        <v>0</v>
      </c>
      <c r="F848" s="32" t="e">
        <f t="shared" si="73"/>
        <v>#DIV/0!</v>
      </c>
      <c r="G848" s="3" t="e">
        <f t="shared" si="72"/>
        <v>#VALUE!</v>
      </c>
      <c r="H848" s="3" t="e">
        <f t="shared" si="72"/>
        <v>#VALUE!</v>
      </c>
      <c r="J848" s="7"/>
      <c r="K848" s="69" t="s">
        <v>247</v>
      </c>
      <c r="L848" s="127" t="e">
        <f>L847*L846</f>
        <v>#VALUE!</v>
      </c>
      <c r="M848" s="71" t="str">
        <f>$M$9</f>
        <v>mg/kg</v>
      </c>
    </row>
    <row r="849" spans="1:14" x14ac:dyDescent="0.25">
      <c r="A849" s="28" t="str">
        <f>_xlfn.XLOOKUP(P!C849,'Banco de Dados'!$B$3:$B$274,'Banco de Dados'!$K$3:$K$274,"")</f>
        <v/>
      </c>
      <c r="B849" s="2">
        <v>0</v>
      </c>
      <c r="C849" s="2">
        <v>0</v>
      </c>
      <c r="D849" s="2">
        <v>0</v>
      </c>
      <c r="E849" s="2">
        <v>0</v>
      </c>
      <c r="F849" s="32" t="e">
        <f t="shared" si="73"/>
        <v>#DIV/0!</v>
      </c>
      <c r="G849" s="3" t="e">
        <f t="shared" si="72"/>
        <v>#VALUE!</v>
      </c>
      <c r="H849" s="3" t="e">
        <f t="shared" si="72"/>
        <v>#VALUE!</v>
      </c>
      <c r="J849" s="7"/>
      <c r="K849" s="123"/>
      <c r="L849" s="124"/>
    </row>
    <row r="850" spans="1:14" x14ac:dyDescent="0.25">
      <c r="A850" s="28" t="str">
        <f>_xlfn.XLOOKUP(P!C850,'Banco de Dados'!$B$3:$B$274,'Banco de Dados'!$K$3:$K$274,"")</f>
        <v/>
      </c>
      <c r="B850" s="2">
        <v>0</v>
      </c>
      <c r="C850" s="2">
        <v>0</v>
      </c>
      <c r="D850" s="2">
        <v>0</v>
      </c>
      <c r="E850" s="2">
        <v>0</v>
      </c>
      <c r="F850" s="32" t="e">
        <f t="shared" si="73"/>
        <v>#DIV/0!</v>
      </c>
      <c r="G850" s="3" t="e">
        <f t="shared" si="72"/>
        <v>#VALUE!</v>
      </c>
      <c r="H850" s="3" t="e">
        <f t="shared" si="72"/>
        <v>#VALUE!</v>
      </c>
      <c r="J850" s="7"/>
    </row>
    <row r="851" spans="1:14" x14ac:dyDescent="0.25">
      <c r="A851" s="28" t="str">
        <f>_xlfn.XLOOKUP(P!C851,'Banco de Dados'!$B$3:$B$274,'Banco de Dados'!$K$3:$K$274,"")</f>
        <v/>
      </c>
      <c r="B851" s="2">
        <v>0</v>
      </c>
      <c r="C851" s="2">
        <v>0</v>
      </c>
      <c r="D851" s="2">
        <v>0</v>
      </c>
      <c r="E851" s="2">
        <v>0</v>
      </c>
      <c r="F851" s="32" t="e">
        <f t="shared" si="73"/>
        <v>#DIV/0!</v>
      </c>
      <c r="G851" s="3" t="e">
        <f t="shared" si="72"/>
        <v>#VALUE!</v>
      </c>
      <c r="H851" s="3" t="e">
        <f t="shared" si="72"/>
        <v>#VALUE!</v>
      </c>
      <c r="J851" s="7"/>
    </row>
    <row r="852" spans="1:14" x14ac:dyDescent="0.25">
      <c r="A852" s="28" t="str">
        <f>_xlfn.XLOOKUP(P!C852,'Banco de Dados'!$B$3:$B$274,'Banco de Dados'!$K$3:$K$274,"")</f>
        <v/>
      </c>
      <c r="B852" s="2">
        <v>0</v>
      </c>
      <c r="C852" s="2">
        <v>0</v>
      </c>
      <c r="D852" s="2">
        <v>0</v>
      </c>
      <c r="E852" s="2">
        <v>0</v>
      </c>
      <c r="F852" s="32" t="e">
        <f t="shared" si="73"/>
        <v>#DIV/0!</v>
      </c>
      <c r="G852" s="3" t="e">
        <f t="shared" ref="G852:H854" si="74">D852*$E$822</f>
        <v>#VALUE!</v>
      </c>
      <c r="H852" s="3" t="e">
        <f t="shared" si="74"/>
        <v>#VALUE!</v>
      </c>
      <c r="J852" s="7"/>
    </row>
    <row r="853" spans="1:14" x14ac:dyDescent="0.25">
      <c r="A853" s="28" t="str">
        <f>_xlfn.XLOOKUP(P!C853,'Banco de Dados'!$B$3:$B$274,'Banco de Dados'!$K$3:$K$274,"")</f>
        <v/>
      </c>
      <c r="B853" s="2">
        <v>0</v>
      </c>
      <c r="C853" s="2">
        <v>0</v>
      </c>
      <c r="D853" s="2">
        <v>0</v>
      </c>
      <c r="E853" s="2">
        <v>0</v>
      </c>
      <c r="F853" s="32" t="e">
        <f t="shared" si="73"/>
        <v>#DIV/0!</v>
      </c>
      <c r="G853" s="3" t="e">
        <f t="shared" si="74"/>
        <v>#VALUE!</v>
      </c>
      <c r="H853" s="3" t="e">
        <f t="shared" si="74"/>
        <v>#VALUE!</v>
      </c>
      <c r="J853" s="7"/>
    </row>
    <row r="854" spans="1:14" x14ac:dyDescent="0.25">
      <c r="A854" s="28" t="str">
        <f>_xlfn.XLOOKUP(P!C854,'Banco de Dados'!$B$3:$B$274,'Banco de Dados'!$K$3:$K$274,"")</f>
        <v/>
      </c>
      <c r="B854" s="2">
        <v>0</v>
      </c>
      <c r="C854" s="2">
        <v>0</v>
      </c>
      <c r="D854" s="2">
        <v>0</v>
      </c>
      <c r="E854" s="2">
        <v>0</v>
      </c>
      <c r="F854" s="32" t="e">
        <f t="shared" si="73"/>
        <v>#DIV/0!</v>
      </c>
      <c r="G854" s="3" t="e">
        <f t="shared" si="74"/>
        <v>#VALUE!</v>
      </c>
      <c r="H854" s="3" t="e">
        <f t="shared" si="74"/>
        <v>#VALUE!</v>
      </c>
      <c r="J854" s="7"/>
    </row>
    <row r="855" spans="1:14" x14ac:dyDescent="0.25">
      <c r="A855" s="21"/>
      <c r="B855" s="21"/>
      <c r="C855" s="21"/>
      <c r="D855" s="21"/>
      <c r="E855" s="21"/>
      <c r="F855" s="77"/>
      <c r="G855" s="21"/>
      <c r="H855" s="21"/>
      <c r="J855" s="21"/>
      <c r="K855" s="21"/>
      <c r="L855" s="21"/>
      <c r="M855" s="21"/>
      <c r="N855" s="21"/>
    </row>
  </sheetData>
  <mergeCells count="90">
    <mergeCell ref="K6:M6"/>
    <mergeCell ref="P6:S6"/>
    <mergeCell ref="V6:X6"/>
    <mergeCell ref="A1:F3"/>
    <mergeCell ref="J2:N4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{16015E63-3CE6-423F-A72B-0CDC1FCF723B}</x14:id>
        </ext>
      </extLst>
    </cfRule>
  </conditionalFormatting>
  <dataValidations count="1">
    <dataValidation type="list" allowBlank="1" showInputMessage="1" showErrorMessage="1" sqref="M9" xr:uid="{2F2DE8BB-E3B3-4DF0-9226-C4D0EAF61580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015E63-3CE6-423F-A72B-0CDC1FCF72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3BD3138-B156-4AC5-996B-08D01EEE8177}">
          <x14:formula1>
            <xm:f>Padrões!$B$5:$B$23</xm:f>
          </x14:formula1>
          <xm:sqref>M8</xm:sqref>
        </x14:dataValidation>
        <x14:dataValidation type="list" allowBlank="1" showInputMessage="1" showErrorMessage="1" xr:uid="{9115D755-9556-4DEB-9650-8728A7C0907D}">
          <x14:formula1>
            <xm:f>'Banco de Dados'!$C$296:$C$377</xm:f>
          </x14:formula1>
          <xm:sqref>B4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785D-2E6E-4AB7-B55D-5B49ED8A6F0A}">
  <dimension ref="A1:AL855"/>
  <sheetViews>
    <sheetView topLeftCell="N1" workbookViewId="0">
      <selection activeCell="X8" sqref="X8"/>
    </sheetView>
  </sheetViews>
  <sheetFormatPr defaultColWidth="9.140625" defaultRowHeight="15" x14ac:dyDescent="0.25"/>
  <cols>
    <col min="1" max="1" width="11.28515625" style="2" bestFit="1" customWidth="1"/>
    <col min="2" max="2" width="9.140625" style="2"/>
    <col min="3" max="3" width="12.42578125" style="2" bestFit="1" customWidth="1"/>
    <col min="4" max="4" width="10" style="2" bestFit="1" customWidth="1"/>
    <col min="5" max="5" width="9.140625" style="2"/>
    <col min="6" max="6" width="9.140625" style="32"/>
    <col min="7" max="7" width="12.140625" style="2" bestFit="1" customWidth="1"/>
    <col min="8" max="8" width="10.7109375" style="2" bestFit="1" customWidth="1"/>
    <col min="9" max="9" width="1.5703125" style="67" customWidth="1"/>
    <col min="10" max="10" width="13.140625" bestFit="1" customWidth="1"/>
    <col min="11" max="11" width="20.7109375" style="2" bestFit="1" customWidth="1"/>
    <col min="12" max="12" width="13.140625" style="2" bestFit="1" customWidth="1"/>
    <col min="13" max="13" width="18.5703125" style="2" bestFit="1" customWidth="1"/>
    <col min="14" max="14" width="9.140625" style="2"/>
    <col min="15" max="15" width="1.7109375" style="67" customWidth="1"/>
    <col min="16" max="16" width="10.140625" style="7" customWidth="1"/>
    <col min="17" max="17" width="13.140625" style="2" bestFit="1" customWidth="1"/>
    <col min="18" max="18" width="2" style="2" bestFit="1" customWidth="1"/>
    <col min="19" max="19" width="11.140625" style="2" customWidth="1"/>
    <col min="20" max="20" width="13.7109375" style="2" bestFit="1" customWidth="1"/>
    <col min="21" max="21" width="2.42578125" style="67" customWidth="1"/>
    <col min="22" max="23" width="9.140625" style="7"/>
    <col min="24" max="24" width="13.140625" bestFit="1" customWidth="1"/>
    <col min="25" max="25" width="12" bestFit="1" customWidth="1"/>
    <col min="31" max="31" width="2.42578125" style="67" customWidth="1"/>
    <col min="34" max="37" width="9.140625" hidden="1" customWidth="1"/>
  </cols>
  <sheetData>
    <row r="1" spans="1:38" ht="15" customHeight="1" thickBot="1" x14ac:dyDescent="0.3">
      <c r="A1" s="185" t="str">
        <f>_xlfn.XLOOKUP(B4,'Banco de Dados'!C284:C377,'Banco de Dados'!B284:B377,"")</f>
        <v>Níquel</v>
      </c>
      <c r="B1" s="186"/>
      <c r="C1" s="186"/>
      <c r="D1" s="186"/>
      <c r="E1" s="186"/>
      <c r="F1" s="186"/>
      <c r="I1"/>
      <c r="J1" s="85" t="s">
        <v>228</v>
      </c>
      <c r="L1" s="14"/>
      <c r="M1" s="14"/>
      <c r="N1" s="14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185"/>
      <c r="B2" s="186"/>
      <c r="C2" s="186"/>
      <c r="D2" s="186"/>
      <c r="E2" s="186"/>
      <c r="F2" s="186"/>
      <c r="I2"/>
      <c r="J2" s="187" t="s">
        <v>235</v>
      </c>
      <c r="K2" s="188"/>
      <c r="L2" s="188"/>
      <c r="M2" s="188"/>
      <c r="N2" s="189"/>
      <c r="O2"/>
      <c r="P2" s="14"/>
      <c r="Q2" s="14"/>
      <c r="R2" s="14"/>
      <c r="S2" s="14"/>
      <c r="T2" s="14"/>
      <c r="U2"/>
      <c r="V2" s="14"/>
      <c r="W2" s="14"/>
      <c r="X2" s="14"/>
      <c r="Y2" s="14"/>
      <c r="Z2" s="14"/>
      <c r="AA2" s="14"/>
      <c r="AB2" s="14"/>
      <c r="AC2" s="14"/>
      <c r="AE2"/>
      <c r="AG2" s="168"/>
      <c r="AH2" s="168"/>
      <c r="AI2" s="168"/>
      <c r="AJ2" s="168"/>
      <c r="AK2" s="168"/>
      <c r="AL2" s="168"/>
    </row>
    <row r="3" spans="1:38" ht="30" customHeight="1" x14ac:dyDescent="0.25">
      <c r="A3" s="185"/>
      <c r="B3" s="186"/>
      <c r="C3" s="186"/>
      <c r="D3" s="186"/>
      <c r="E3" s="186"/>
      <c r="F3" s="186"/>
      <c r="I3"/>
      <c r="J3" s="190"/>
      <c r="K3" s="191"/>
      <c r="L3" s="191"/>
      <c r="M3" s="191"/>
      <c r="N3" s="192"/>
      <c r="O3"/>
      <c r="U3"/>
      <c r="X3" s="2"/>
      <c r="Y3" s="7"/>
      <c r="Z3" s="7"/>
      <c r="AA3" s="2"/>
      <c r="AB3" s="7"/>
      <c r="AC3" s="7"/>
      <c r="AD3" s="2"/>
      <c r="AE3"/>
      <c r="AF3" s="7"/>
      <c r="AG3" s="2"/>
      <c r="AH3" s="7"/>
      <c r="AI3" s="7"/>
      <c r="AJ3" s="2"/>
      <c r="AK3" s="7"/>
      <c r="AL3" s="7"/>
    </row>
    <row r="4" spans="1:38" ht="16.5" thickBot="1" x14ac:dyDescent="0.3">
      <c r="A4" s="91" t="s">
        <v>64</v>
      </c>
      <c r="B4" s="169" t="s">
        <v>17</v>
      </c>
      <c r="C4" s="170"/>
      <c r="D4" s="170"/>
      <c r="E4" s="170"/>
      <c r="F4" s="170"/>
      <c r="I4"/>
      <c r="J4" s="193"/>
      <c r="K4" s="194"/>
      <c r="L4" s="194"/>
      <c r="M4" s="194"/>
      <c r="N4" s="195"/>
      <c r="O4"/>
      <c r="U4"/>
      <c r="X4" s="2"/>
      <c r="Y4" s="7"/>
      <c r="Z4" s="7"/>
      <c r="AA4" s="2"/>
      <c r="AB4" s="7"/>
      <c r="AC4" s="7"/>
      <c r="AD4" s="2"/>
      <c r="AE4"/>
      <c r="AF4" s="7"/>
      <c r="AG4" s="2"/>
      <c r="AH4" s="7"/>
      <c r="AI4" s="7"/>
      <c r="AJ4" s="2"/>
      <c r="AK4" s="7"/>
      <c r="AL4" s="7"/>
    </row>
    <row r="5" spans="1:38" ht="8.4499999999999993" customHeight="1" x14ac:dyDescent="0.25">
      <c r="A5" s="43"/>
      <c r="B5" s="43"/>
      <c r="C5" s="43"/>
      <c r="D5" s="43"/>
      <c r="E5" s="43"/>
      <c r="F5" s="75"/>
      <c r="G5" s="43"/>
      <c r="H5" s="43"/>
      <c r="J5" s="43"/>
      <c r="K5" s="43"/>
      <c r="L5" s="43"/>
      <c r="M5" s="43"/>
      <c r="N5" s="43"/>
      <c r="P5" s="43"/>
      <c r="Q5" s="43"/>
      <c r="R5" s="43"/>
      <c r="S5" s="43"/>
      <c r="T5" s="43"/>
      <c r="V5" s="43"/>
      <c r="W5" s="43"/>
      <c r="X5" s="44"/>
      <c r="Y5" s="43"/>
      <c r="Z5" s="43"/>
      <c r="AA5" s="43"/>
      <c r="AB5" s="43"/>
      <c r="AC5" s="43"/>
      <c r="AD5" s="43"/>
      <c r="AF5" s="7" t="s">
        <v>208</v>
      </c>
      <c r="AG5" s="2"/>
      <c r="AH5" s="7"/>
      <c r="AI5" s="7"/>
      <c r="AJ5" s="2"/>
      <c r="AK5" s="7"/>
      <c r="AL5" s="7"/>
    </row>
    <row r="6" spans="1:38" ht="19.149999999999999" customHeight="1" x14ac:dyDescent="0.3">
      <c r="A6" s="36" t="str">
        <f>'Nome das Amostras'!A4</f>
        <v>ab</v>
      </c>
      <c r="B6" s="164" t="str">
        <f>VLOOKUP(A6,'Nome das Amostras'!$A$3:$D$28,2,FALSE)</f>
        <v>Pd</v>
      </c>
      <c r="C6" s="164"/>
      <c r="D6" s="37" t="s">
        <v>65</v>
      </c>
      <c r="E6" s="38">
        <f>'Banco de Dados'!$O$13/'Banco de Dados'!O13</f>
        <v>1</v>
      </c>
      <c r="F6" s="73"/>
      <c r="J6" s="14"/>
      <c r="K6" s="179" t="s">
        <v>214</v>
      </c>
      <c r="L6" s="179"/>
      <c r="M6" s="179"/>
      <c r="P6" s="180" t="s">
        <v>262</v>
      </c>
      <c r="Q6" s="181"/>
      <c r="R6" s="181"/>
      <c r="S6" s="181"/>
      <c r="T6" s="152" t="str">
        <f>M9</f>
        <v>mg/kg</v>
      </c>
      <c r="V6" s="182" t="s">
        <v>248</v>
      </c>
      <c r="W6" s="183"/>
      <c r="X6" s="184"/>
      <c r="Y6" s="129" t="str">
        <f>B4</f>
        <v>Ni</v>
      </c>
      <c r="Z6" s="14"/>
      <c r="AA6" s="14"/>
      <c r="AB6" s="14"/>
      <c r="AC6" s="14"/>
      <c r="AD6" s="14"/>
      <c r="AF6" s="7"/>
      <c r="AG6" s="2"/>
      <c r="AH6" s="7" t="s">
        <v>142</v>
      </c>
      <c r="AI6" s="7"/>
      <c r="AJ6" s="2"/>
      <c r="AK6" s="7"/>
      <c r="AL6" s="7"/>
    </row>
    <row r="7" spans="1:38" ht="15.75" x14ac:dyDescent="0.25">
      <c r="A7" s="107" t="s">
        <v>1</v>
      </c>
      <c r="B7" s="107" t="s">
        <v>0</v>
      </c>
      <c r="C7" s="107" t="s">
        <v>212</v>
      </c>
      <c r="D7" s="107" t="s">
        <v>209</v>
      </c>
      <c r="E7" s="107" t="s">
        <v>213</v>
      </c>
      <c r="F7" s="76" t="s">
        <v>219</v>
      </c>
      <c r="J7" s="7"/>
      <c r="K7" s="171" t="s">
        <v>144</v>
      </c>
      <c r="L7" s="172"/>
      <c r="M7" s="5" t="str">
        <f>$B$4</f>
        <v>Ni</v>
      </c>
      <c r="P7" s="117" t="s">
        <v>243</v>
      </c>
      <c r="Q7" s="118" t="s">
        <v>68</v>
      </c>
      <c r="R7" s="122" t="s">
        <v>241</v>
      </c>
      <c r="S7" s="118" t="s">
        <v>143</v>
      </c>
      <c r="T7" s="117" t="s">
        <v>242</v>
      </c>
      <c r="V7" s="173" t="s">
        <v>249</v>
      </c>
      <c r="W7" s="174"/>
      <c r="X7" s="29">
        <v>10496</v>
      </c>
      <c r="Y7" s="66" t="s">
        <v>250</v>
      </c>
      <c r="Z7" s="7"/>
      <c r="AA7" s="2"/>
      <c r="AB7" s="7"/>
      <c r="AC7" s="7"/>
      <c r="AD7" s="2"/>
      <c r="AF7" s="7"/>
      <c r="AG7" s="2"/>
      <c r="AH7" s="7" t="s">
        <v>152</v>
      </c>
      <c r="AI7" s="7">
        <v>34</v>
      </c>
      <c r="AJ7" s="2">
        <f>31</f>
        <v>31</v>
      </c>
      <c r="AK7" s="7">
        <v>33</v>
      </c>
      <c r="AL7" s="7"/>
    </row>
    <row r="8" spans="1:38" ht="15.75" x14ac:dyDescent="0.25">
      <c r="A8" s="28" t="str">
        <f>_xlfn.XLOOKUP(P!C8,'Banco de Dados'!$B$3:$B$274,'Banco de Dados'!$K$3:$K$274,"")</f>
        <v>P</v>
      </c>
      <c r="B8" s="2">
        <f>_xlfn.XLOOKUP(P!C8,'Banco de Dados'!$B$3:$B$274,'Banco de Dados'!$L$3:$L$274,"")</f>
        <v>15</v>
      </c>
      <c r="C8" s="1" cm="1">
        <f t="array" ref="C8:C38">Dados!L5:L35</f>
        <v>2013</v>
      </c>
      <c r="D8" s="2">
        <f>_xlfn.XLOOKUP(P!C8,'Banco de Dados'!$B$3:$B$274,'Banco de Dados'!O$3:O$274,"")</f>
        <v>968</v>
      </c>
      <c r="E8" s="2">
        <f>_xlfn.XLOOKUP(P!C8,'Banco de Dados'!$B$3:$B$274,'Banco de Dados'!P$3:P$274,"")</f>
        <v>104</v>
      </c>
      <c r="F8" s="32">
        <f>(E8*100)/D8</f>
        <v>10.743801652892563</v>
      </c>
      <c r="G8" s="3"/>
      <c r="H8" s="3"/>
      <c r="J8" s="7"/>
      <c r="K8" s="171" t="s">
        <v>145</v>
      </c>
      <c r="L8" s="172"/>
      <c r="M8" s="90" t="s">
        <v>153</v>
      </c>
      <c r="P8" s="112" t="str" cm="1">
        <f t="array" ref="P8:P32">'Nome das Amostras'!A4:A28</f>
        <v>ab</v>
      </c>
      <c r="Q8" s="17" cm="1">
        <f t="array" aca="1" ref="Q8" ca="1">INDIRECT("L"&amp;AJ7)</f>
        <v>1.5820000000000001</v>
      </c>
      <c r="R8" s="160" t="s">
        <v>241</v>
      </c>
      <c r="S8" s="17" cm="1">
        <f t="array" aca="1" ref="S8" ca="1">INDIRECT("L"&amp;AK7)</f>
        <v>0.3910290110252379</v>
      </c>
      <c r="T8" s="114" t="str" cm="1">
        <f t="array" ref="T8:T32">'Nome das Amostras'!B4:B28</f>
        <v>Pd</v>
      </c>
      <c r="V8" s="175" t="s">
        <v>251</v>
      </c>
      <c r="W8" s="176"/>
      <c r="X8" s="29">
        <f>3*SQRT(X7)</f>
        <v>307.34996339677673</v>
      </c>
      <c r="Y8" s="66" t="s">
        <v>250</v>
      </c>
      <c r="Z8" s="7"/>
      <c r="AA8" s="2"/>
      <c r="AB8" s="7"/>
      <c r="AC8" s="7"/>
      <c r="AD8" s="2"/>
      <c r="AF8" s="7"/>
      <c r="AG8" s="2"/>
      <c r="AH8" s="7"/>
      <c r="AI8" s="7">
        <v>34</v>
      </c>
      <c r="AJ8" s="2">
        <v>64</v>
      </c>
      <c r="AK8" s="7">
        <v>66</v>
      </c>
      <c r="AL8" s="7"/>
    </row>
    <row r="9" spans="1:38" ht="15.75" x14ac:dyDescent="0.25">
      <c r="A9" s="28" t="str">
        <f>_xlfn.XLOOKUP(P!C9,'Banco de Dados'!$B$3:$B$274,'Banco de Dados'!$K$3:$K$274,"")</f>
        <v>S</v>
      </c>
      <c r="B9" s="2">
        <f>_xlfn.XLOOKUP(P!C9,'Banco de Dados'!$B$3:$B$274,'Banco de Dados'!$L$3:$L$274,"")</f>
        <v>16</v>
      </c>
      <c r="C9" s="1">
        <v>2307</v>
      </c>
      <c r="D9" s="2">
        <f>_xlfn.XLOOKUP(P!C9,'Banco de Dados'!$B$3:$B$274,'Banco de Dados'!O$3:O$274,"")</f>
        <v>19589</v>
      </c>
      <c r="E9" s="2">
        <f>_xlfn.XLOOKUP(P!C9,'Banco de Dados'!$B$3:$B$274,'Banco de Dados'!P$3:P$274,"")</f>
        <v>183</v>
      </c>
      <c r="F9" s="32">
        <f t="shared" ref="F9:F38" si="0">(E9*100)/D9</f>
        <v>0.93419776405125321</v>
      </c>
      <c r="G9" s="3"/>
      <c r="H9" s="3"/>
      <c r="J9" s="7"/>
      <c r="K9" s="100" t="s">
        <v>244</v>
      </c>
      <c r="L9" s="5">
        <f>IF(M9="mg/kg",VLOOKUP($M$7,Padrões!E4:AQ87,_xlfn.XLOOKUP($M$8,Padrões!B5:B23,Padrões!C5:C23,""),FALSE),VLOOKUP($M$7,Padrões!E4:AQ87,_xlfn.XLOOKUP($M$8,Padrões!B5:B23,Padrões!C5:C23,""),FALSE)/1000)</f>
        <v>1.5820000000000001</v>
      </c>
      <c r="M9" s="128" t="s">
        <v>142</v>
      </c>
      <c r="P9" s="112" t="str">
        <v>ac</v>
      </c>
      <c r="Q9" s="17" cm="1">
        <f t="array" aca="1" ref="Q9" ca="1">INDIRECT("L"&amp;AJ8)</f>
        <v>0.95214072945553629</v>
      </c>
      <c r="R9" s="160" t="s">
        <v>241</v>
      </c>
      <c r="S9" s="17" cm="1">
        <f t="array" aca="1" ref="S9" ca="1">INDIRECT("L"&amp;AK8)</f>
        <v>0.25028187431254079</v>
      </c>
      <c r="T9" s="114" t="str">
        <v>R2</v>
      </c>
      <c r="V9" s="177" t="s">
        <v>252</v>
      </c>
      <c r="W9" s="178"/>
      <c r="X9" s="130">
        <f>(X8*L9)/M11</f>
        <v>0.36585977584176133</v>
      </c>
      <c r="Y9" s="71" t="str">
        <f>$M$9</f>
        <v>mg/kg</v>
      </c>
      <c r="Z9" s="7"/>
      <c r="AA9" s="2"/>
      <c r="AB9" s="7"/>
      <c r="AC9" s="7"/>
      <c r="AD9" s="2"/>
      <c r="AF9" s="7"/>
      <c r="AG9" s="2"/>
      <c r="AH9" s="7"/>
      <c r="AI9" s="7"/>
      <c r="AJ9" s="2">
        <v>98</v>
      </c>
      <c r="AK9" s="7">
        <v>100</v>
      </c>
      <c r="AL9" s="7"/>
    </row>
    <row r="10" spans="1:38" ht="15.75" x14ac:dyDescent="0.25">
      <c r="A10" s="28" t="str">
        <f>_xlfn.XLOOKUP(P!C10,'Banco de Dados'!$B$3:$B$274,'Banco de Dados'!$K$3:$K$274,"")</f>
        <v>Cl</v>
      </c>
      <c r="B10" s="2">
        <f>_xlfn.XLOOKUP(P!C10,'Banco de Dados'!$B$3:$B$274,'Banco de Dados'!$L$3:$L$274,"")</f>
        <v>17</v>
      </c>
      <c r="C10" s="1">
        <v>2622</v>
      </c>
      <c r="D10" s="2">
        <f>_xlfn.XLOOKUP(P!C10,'Banco de Dados'!$B$3:$B$274,'Banco de Dados'!O$3:O$274,"")</f>
        <v>29684</v>
      </c>
      <c r="E10" s="2">
        <f>_xlfn.XLOOKUP(P!C10,'Banco de Dados'!$B$3:$B$274,'Banco de Dados'!P$3:P$274,"")</f>
        <v>255</v>
      </c>
      <c r="F10" s="32">
        <f t="shared" si="0"/>
        <v>0.85904864573507611</v>
      </c>
      <c r="G10" s="3"/>
      <c r="H10" s="3"/>
      <c r="J10" s="7"/>
      <c r="K10" s="100" t="s">
        <v>245</v>
      </c>
      <c r="L10" s="5">
        <f>IF(M9="mg/kg",VLOOKUP($M$7,Padrões!E4:AQ87,_xlfn.XLOOKUP($M$8,Padrões!B5:B23,Padrões!D5:D23,""),FALSE),VLOOKUP($M$7,Padrões!E4:AQ87,_xlfn.XLOOKUP($M$8,Padrões!B5:B23,Padrões!D5:D23,""),FALSE)/1000)</f>
        <v>4.1000000000000002E-2</v>
      </c>
      <c r="M10" s="5" t="str">
        <f>M9</f>
        <v>mg/kg</v>
      </c>
      <c r="P10" s="112" t="str">
        <v>ad</v>
      </c>
      <c r="Q10" s="17" cm="1">
        <f t="array" aca="1" ref="Q10" ca="1">INDIRECT("L"&amp;AJ9)</f>
        <v>1.3350563151981678</v>
      </c>
      <c r="R10" s="160" t="s">
        <v>241</v>
      </c>
      <c r="S10" s="17" cm="1">
        <f t="array" aca="1" ref="S10" ca="1">INDIRECT("L"&amp;AK9)</f>
        <v>0.29361658804238039</v>
      </c>
      <c r="T10" s="114" t="str">
        <v>R3</v>
      </c>
      <c r="W10" s="30"/>
      <c r="X10" s="32"/>
      <c r="Y10" s="2"/>
      <c r="Z10" s="7"/>
      <c r="AA10" s="2"/>
      <c r="AB10" s="7"/>
      <c r="AC10" s="7"/>
      <c r="AD10" s="2"/>
      <c r="AF10" s="7"/>
      <c r="AG10" s="2"/>
      <c r="AH10" s="7"/>
      <c r="AI10" s="7"/>
      <c r="AJ10" s="2">
        <f>AJ9+$AI$7</f>
        <v>132</v>
      </c>
      <c r="AK10" s="7">
        <f>AK9+$AI$7</f>
        <v>134</v>
      </c>
      <c r="AL10" s="7"/>
    </row>
    <row r="11" spans="1:38" ht="15.75" x14ac:dyDescent="0.25">
      <c r="A11" s="28" t="str">
        <f>_xlfn.XLOOKUP(P!C11,'Banco de Dados'!$B$3:$B$274,'Banco de Dados'!$K$3:$K$274,"")</f>
        <v>Ar</v>
      </c>
      <c r="B11" s="2">
        <f>_xlfn.XLOOKUP(P!C11,'Banco de Dados'!$B$3:$B$274,'Banco de Dados'!$L$3:$L$274,"")</f>
        <v>18</v>
      </c>
      <c r="C11" s="1">
        <v>2957</v>
      </c>
      <c r="D11" s="2">
        <f>_xlfn.XLOOKUP(P!C11,'Banco de Dados'!$B$3:$B$274,'Banco de Dados'!O$3:O$274,"")</f>
        <v>4130</v>
      </c>
      <c r="E11" s="2">
        <f>_xlfn.XLOOKUP(P!C11,'Banco de Dados'!$B$3:$B$274,'Banco de Dados'!P$3:P$274,"")</f>
        <v>229</v>
      </c>
      <c r="F11" s="32">
        <f t="shared" si="0"/>
        <v>5.5447941888619852</v>
      </c>
      <c r="G11" s="3"/>
      <c r="H11" s="3"/>
      <c r="J11" s="7"/>
      <c r="K11" s="171" t="s">
        <v>209</v>
      </c>
      <c r="L11" s="172"/>
      <c r="M11" s="5">
        <f>_xlfn.XLOOKUP($M$7,A8:A35,D8:D35,"")</f>
        <v>1329</v>
      </c>
      <c r="P11" s="112" t="str">
        <v>ae</v>
      </c>
      <c r="Q11" s="17" cm="1">
        <f t="array" aca="1" ref="Q11" ca="1">INDIRECT("L"&amp;AJ10)</f>
        <v>0.64838194779308034</v>
      </c>
      <c r="R11" s="160" t="s">
        <v>241</v>
      </c>
      <c r="S11" s="17" cm="1">
        <f t="array" aca="1" ref="S11" ca="1">INDIRECT("L"&amp;AK10)</f>
        <v>0.21739095670815056</v>
      </c>
      <c r="T11" s="121" t="str">
        <v>R4</v>
      </c>
      <c r="W11" s="30"/>
      <c r="X11" s="17"/>
      <c r="Y11" s="2"/>
      <c r="Z11" s="7"/>
      <c r="AA11" s="2"/>
      <c r="AB11" s="7"/>
      <c r="AC11" s="7"/>
      <c r="AD11" s="2"/>
      <c r="AF11" s="7"/>
      <c r="AG11" s="2"/>
      <c r="AH11" s="7"/>
      <c r="AI11" s="7"/>
      <c r="AJ11" s="2">
        <f t="shared" ref="AJ11:AK26" si="1">AJ10+$AI$7</f>
        <v>166</v>
      </c>
      <c r="AK11" s="7">
        <f t="shared" si="1"/>
        <v>168</v>
      </c>
      <c r="AL11" s="7"/>
    </row>
    <row r="12" spans="1:38" ht="15.75" x14ac:dyDescent="0.25">
      <c r="A12" s="28" t="str">
        <f>_xlfn.XLOOKUP(P!C12,'Banco de Dados'!$B$3:$B$274,'Banco de Dados'!$K$3:$K$274,"")</f>
        <v>K</v>
      </c>
      <c r="B12" s="2">
        <f>_xlfn.XLOOKUP(P!C12,'Banco de Dados'!$B$3:$B$274,'Banco de Dados'!$L$3:$L$274,"")</f>
        <v>19</v>
      </c>
      <c r="C12" s="1">
        <v>3313</v>
      </c>
      <c r="D12" s="2">
        <f>_xlfn.XLOOKUP(P!C12,'Banco de Dados'!$B$3:$B$274,'Banco de Dados'!O$3:O$274,"")</f>
        <v>169151</v>
      </c>
      <c r="E12" s="2">
        <f>_xlfn.XLOOKUP(P!C12,'Banco de Dados'!$B$3:$B$274,'Banco de Dados'!P$3:P$274,"")</f>
        <v>441</v>
      </c>
      <c r="F12" s="32">
        <f t="shared" si="0"/>
        <v>0.26071380009577244</v>
      </c>
      <c r="G12" s="3"/>
      <c r="H12" s="3"/>
      <c r="J12" s="7"/>
      <c r="K12" s="171" t="s">
        <v>213</v>
      </c>
      <c r="L12" s="172"/>
      <c r="M12" s="5">
        <f>_xlfn.XLOOKUP($M$7,A8:A35,E8:E35,"")</f>
        <v>231</v>
      </c>
      <c r="P12" s="112" t="str">
        <v>af</v>
      </c>
      <c r="Q12" s="17" cm="1">
        <f t="array" aca="1" ref="Q12" ca="1">INDIRECT("L"&amp;AJ11)</f>
        <v>1.5387529367853736</v>
      </c>
      <c r="R12" s="160" t="s">
        <v>241</v>
      </c>
      <c r="S12" s="17" cm="1">
        <f t="array" aca="1" ref="S12" ca="1">INDIRECT("L"&amp;AK11)</f>
        <v>0.33579978207880551</v>
      </c>
      <c r="T12" s="121" t="str">
        <v>R5</v>
      </c>
      <c r="W12" s="30"/>
      <c r="X12" s="17"/>
      <c r="Y12" s="2"/>
      <c r="Z12" s="7"/>
      <c r="AA12" s="2"/>
      <c r="AB12" s="7"/>
      <c r="AC12" s="7"/>
      <c r="AD12" s="2"/>
      <c r="AF12" s="7"/>
      <c r="AG12" s="2"/>
      <c r="AH12" s="7"/>
      <c r="AI12" s="7"/>
      <c r="AJ12" s="2">
        <f t="shared" si="1"/>
        <v>200</v>
      </c>
      <c r="AK12" s="7">
        <f t="shared" si="1"/>
        <v>202</v>
      </c>
      <c r="AL12" s="7"/>
    </row>
    <row r="13" spans="1:38" x14ac:dyDescent="0.25">
      <c r="A13" s="28" t="str">
        <f>_xlfn.XLOOKUP(P!C13,'Banco de Dados'!$B$3:$B$274,'Banco de Dados'!$K$3:$K$274,"")</f>
        <v>Ca</v>
      </c>
      <c r="B13" s="2">
        <f>_xlfn.XLOOKUP(P!C13,'Banco de Dados'!$B$3:$B$274,'Banco de Dados'!$L$3:$L$274,"")</f>
        <v>20</v>
      </c>
      <c r="C13" s="1">
        <v>3691</v>
      </c>
      <c r="D13" s="2">
        <f>_xlfn.XLOOKUP(P!C13,'Banco de Dados'!$B$3:$B$274,'Banco de Dados'!O$3:O$274,"")</f>
        <v>427317</v>
      </c>
      <c r="E13" s="2">
        <f>_xlfn.XLOOKUP(P!C13,'Banco de Dados'!$B$3:$B$274,'Banco de Dados'!P$3:P$274,"")</f>
        <v>637</v>
      </c>
      <c r="F13" s="32">
        <f t="shared" si="0"/>
        <v>0.14906966022882309</v>
      </c>
      <c r="G13" s="3"/>
      <c r="H13" s="3"/>
      <c r="J13" s="67"/>
      <c r="K13" s="94"/>
      <c r="L13" s="94"/>
      <c r="M13" s="94"/>
      <c r="N13" s="94"/>
      <c r="P13" s="112" t="str">
        <v>ag</v>
      </c>
      <c r="Q13" s="17" cm="1">
        <f t="array" aca="1" ref="Q13" ca="1">INDIRECT("L"&amp;AJ12)</f>
        <v>0.66168199493097013</v>
      </c>
      <c r="R13" s="160" t="s">
        <v>241</v>
      </c>
      <c r="S13" s="17" cm="1">
        <f t="array" aca="1" ref="S13" ca="1">INDIRECT("L"&amp;AK12)</f>
        <v>0.19985335938695029</v>
      </c>
      <c r="T13" s="121" t="str">
        <v>R6</v>
      </c>
      <c r="W13" s="30"/>
      <c r="X13" s="32"/>
      <c r="Y13" s="2"/>
      <c r="Z13" s="7"/>
      <c r="AA13" s="2"/>
      <c r="AB13" s="7"/>
      <c r="AC13" s="7"/>
      <c r="AD13" s="2"/>
      <c r="AF13" s="7"/>
      <c r="AG13" s="2"/>
      <c r="AH13" s="7"/>
      <c r="AI13" s="7"/>
      <c r="AJ13" s="2">
        <f t="shared" si="1"/>
        <v>234</v>
      </c>
      <c r="AK13" s="7">
        <f t="shared" si="1"/>
        <v>236</v>
      </c>
      <c r="AL13" s="7"/>
    </row>
    <row r="14" spans="1:38" ht="15.75" x14ac:dyDescent="0.25">
      <c r="A14" s="28" t="str">
        <f>_xlfn.XLOOKUP(P!C14,'Banco de Dados'!$B$3:$B$274,'Banco de Dados'!$K$3:$K$274,"")</f>
        <v>Ti</v>
      </c>
      <c r="B14" s="2">
        <f>_xlfn.XLOOKUP(P!C14,'Banco de Dados'!$B$3:$B$274,'Banco de Dados'!$L$3:$L$274,"")</f>
        <v>22</v>
      </c>
      <c r="C14" s="1">
        <v>4509</v>
      </c>
      <c r="D14" s="2">
        <f>_xlfn.XLOOKUP(P!C14,'Banco de Dados'!$B$3:$B$274,'Banco de Dados'!O$3:O$274,"")</f>
        <v>4625</v>
      </c>
      <c r="E14" s="2">
        <f>_xlfn.XLOOKUP(P!C14,'Banco de Dados'!$B$3:$B$274,'Banco de Dados'!P$3:P$274,"")</f>
        <v>122</v>
      </c>
      <c r="F14" s="32">
        <f t="shared" si="0"/>
        <v>2.637837837837838</v>
      </c>
      <c r="G14" s="3"/>
      <c r="H14" s="3"/>
      <c r="J14" s="7"/>
      <c r="K14" s="72" t="str">
        <f>A6</f>
        <v>ab</v>
      </c>
      <c r="L14" s="55" t="s">
        <v>215</v>
      </c>
      <c r="M14" s="41" t="str">
        <f>A1</f>
        <v>Níquel</v>
      </c>
      <c r="P14" s="112" t="str">
        <v>ah</v>
      </c>
      <c r="Q14" s="17" cm="1">
        <f t="array" aca="1" ref="Q14" ca="1">INDIRECT("L"&amp;AJ13)</f>
        <v>1.3469334860469091</v>
      </c>
      <c r="R14" s="160" t="s">
        <v>241</v>
      </c>
      <c r="S14" s="17" cm="1">
        <f t="array" aca="1" ref="S14" ca="1">INDIRECT("L"&amp;AK13)</f>
        <v>0.31335612435541566</v>
      </c>
      <c r="T14" s="121" t="str">
        <v>R7</v>
      </c>
      <c r="W14" s="30"/>
      <c r="X14" s="33"/>
      <c r="Z14" s="7"/>
      <c r="AA14" s="2"/>
      <c r="AB14" s="7"/>
      <c r="AC14" s="7"/>
      <c r="AD14" s="2"/>
      <c r="AF14" s="7"/>
      <c r="AG14" s="2"/>
      <c r="AH14" s="7"/>
      <c r="AI14" s="7"/>
      <c r="AJ14" s="2">
        <f t="shared" si="1"/>
        <v>268</v>
      </c>
      <c r="AK14" s="7">
        <f t="shared" si="1"/>
        <v>270</v>
      </c>
      <c r="AL14" s="7"/>
    </row>
    <row r="15" spans="1:38" x14ac:dyDescent="0.25">
      <c r="A15" s="28" t="str">
        <f>_xlfn.XLOOKUP(P!C15,'Banco de Dados'!$B$3:$B$274,'Banco de Dados'!$K$3:$K$274,"")</f>
        <v>Cr</v>
      </c>
      <c r="B15" s="2">
        <f>_xlfn.XLOOKUP(P!C15,'Banco de Dados'!$B$3:$B$274,'Banco de Dados'!$L$3:$L$274,"")</f>
        <v>24</v>
      </c>
      <c r="C15" s="1">
        <v>5412</v>
      </c>
      <c r="D15" s="2">
        <f>_xlfn.XLOOKUP(P!C15,'Banco de Dados'!$B$3:$B$274,'Banco de Dados'!O$3:O$274,"")</f>
        <v>1257</v>
      </c>
      <c r="E15" s="2">
        <f>_xlfn.XLOOKUP(P!C15,'Banco de Dados'!$B$3:$B$274,'Banco de Dados'!P$3:P$274,"")</f>
        <v>118</v>
      </c>
      <c r="F15" s="32">
        <f t="shared" si="0"/>
        <v>9.387430389817025</v>
      </c>
      <c r="G15" s="3"/>
      <c r="H15" s="3"/>
      <c r="J15" s="7"/>
      <c r="K15" s="20" t="s">
        <v>210</v>
      </c>
      <c r="L15" s="57"/>
      <c r="M15" s="34" t="s">
        <v>211</v>
      </c>
      <c r="P15" s="112" t="str">
        <v>ai</v>
      </c>
      <c r="Q15" s="17" cm="1">
        <f t="array" aca="1" ref="Q15" ca="1">INDIRECT("L"&amp;AJ14)</f>
        <v>1.6943312588655608</v>
      </c>
      <c r="R15" s="160" t="s">
        <v>241</v>
      </c>
      <c r="S15" s="17" cm="1">
        <f t="array" aca="1" ref="S15" ca="1">INDIRECT("L"&amp;AK14)</f>
        <v>0.35590302713451771</v>
      </c>
      <c r="T15" s="121" t="str">
        <v>R8</v>
      </c>
      <c r="W15" s="30"/>
      <c r="X15" s="32"/>
      <c r="Y15" s="3"/>
      <c r="Z15" s="7"/>
      <c r="AA15" s="2"/>
      <c r="AB15" s="7"/>
      <c r="AC15" s="7"/>
      <c r="AD15" s="2"/>
      <c r="AF15" s="7"/>
      <c r="AG15" s="2"/>
      <c r="AH15" s="7"/>
      <c r="AI15" s="7"/>
      <c r="AJ15" s="2">
        <f t="shared" si="1"/>
        <v>302</v>
      </c>
      <c r="AK15" s="7">
        <f t="shared" si="1"/>
        <v>304</v>
      </c>
      <c r="AL15" s="7"/>
    </row>
    <row r="16" spans="1:38" x14ac:dyDescent="0.25">
      <c r="A16" s="28" t="str">
        <f>_xlfn.XLOOKUP(P!C16,'Banco de Dados'!$B$3:$B$274,'Banco de Dados'!$K$3:$K$274,"")</f>
        <v>Mn</v>
      </c>
      <c r="B16" s="2">
        <f>_xlfn.XLOOKUP(P!C16,'Banco de Dados'!$B$3:$B$274,'Banco de Dados'!$L$3:$L$274,"")</f>
        <v>25</v>
      </c>
      <c r="C16" s="1">
        <v>5895</v>
      </c>
      <c r="D16" s="2">
        <f>_xlfn.XLOOKUP(P!C16,'Banco de Dados'!$B$3:$B$274,'Banco de Dados'!O$3:O$274,"")</f>
        <v>6728</v>
      </c>
      <c r="E16" s="2">
        <f>_xlfn.XLOOKUP(P!C16,'Banco de Dados'!$B$3:$B$274,'Banco de Dados'!P$3:P$274,"")</f>
        <v>153</v>
      </c>
      <c r="F16" s="32">
        <f t="shared" si="0"/>
        <v>2.2740784780023779</v>
      </c>
      <c r="G16" s="3"/>
      <c r="H16" s="3"/>
      <c r="J16" s="7"/>
      <c r="K16" s="49">
        <f>_xlfn.XLOOKUP($B$4,A8:A35,D8:D35,"-")</f>
        <v>1329</v>
      </c>
      <c r="L16" s="56"/>
      <c r="M16" s="42">
        <f>_xlfn.XLOOKUP($B$4,A8:A35,E8:E35,"-")</f>
        <v>231</v>
      </c>
      <c r="P16" s="112" t="str">
        <v>aj</v>
      </c>
      <c r="Q16" s="17" cm="1">
        <f t="array" aca="1" ref="Q16" ca="1">INDIRECT("L"&amp;AJ15)</f>
        <v>1.9312467148275121</v>
      </c>
      <c r="R16" s="160" t="s">
        <v>241</v>
      </c>
      <c r="S16" s="17" cm="1">
        <f t="array" aca="1" ref="S16" ca="1">INDIRECT("L"&amp;AK15)</f>
        <v>0.39718146563494933</v>
      </c>
      <c r="T16" s="121" t="str">
        <v>R9</v>
      </c>
      <c r="W16" s="30"/>
      <c r="X16" s="32"/>
      <c r="Y16" s="2"/>
      <c r="Z16" s="7"/>
      <c r="AA16" s="2"/>
      <c r="AB16" s="7"/>
      <c r="AC16" s="7"/>
      <c r="AD16" s="2"/>
      <c r="AF16" s="7"/>
      <c r="AG16" s="2"/>
      <c r="AH16" s="7"/>
      <c r="AI16" s="7"/>
      <c r="AJ16" s="2">
        <f t="shared" si="1"/>
        <v>336</v>
      </c>
      <c r="AK16" s="7">
        <f t="shared" si="1"/>
        <v>338</v>
      </c>
      <c r="AL16" s="7"/>
    </row>
    <row r="17" spans="1:38" x14ac:dyDescent="0.25">
      <c r="A17" s="28" t="str">
        <f>_xlfn.XLOOKUP(P!C17,'Banco de Dados'!$B$3:$B$274,'Banco de Dados'!$K$3:$K$274,"")</f>
        <v>Fe</v>
      </c>
      <c r="B17" s="2">
        <f>_xlfn.XLOOKUP(P!C17,'Banco de Dados'!$B$3:$B$274,'Banco de Dados'!$L$3:$L$274,"")</f>
        <v>26</v>
      </c>
      <c r="C17" s="1">
        <v>6399</v>
      </c>
      <c r="D17" s="2">
        <f>_xlfn.XLOOKUP(P!C17,'Banco de Dados'!$B$3:$B$274,'Banco de Dados'!O$3:O$274,"")</f>
        <v>17564</v>
      </c>
      <c r="E17" s="2">
        <f>_xlfn.XLOOKUP(P!C17,'Banco de Dados'!$B$3:$B$274,'Banco de Dados'!P$3:P$274,"")</f>
        <v>189</v>
      </c>
      <c r="F17" s="32">
        <f t="shared" si="0"/>
        <v>1.076064677749943</v>
      </c>
      <c r="G17" s="3"/>
      <c r="H17" s="3"/>
      <c r="J17" s="7"/>
      <c r="P17" s="112" t="str">
        <v>ak</v>
      </c>
      <c r="Q17" s="17" cm="1">
        <f t="array" aca="1" ref="Q17" ca="1">INDIRECT("L"&amp;AJ16)</f>
        <v>2.2123002257336344</v>
      </c>
      <c r="R17" s="160" t="s">
        <v>241</v>
      </c>
      <c r="S17" s="17" cm="1">
        <f t="array" aca="1" ref="S17" ca="1">INDIRECT("L"&amp;AK16)</f>
        <v>0.45441531590506035</v>
      </c>
      <c r="T17" s="121" t="str">
        <v>R10</v>
      </c>
      <c r="W17" s="30"/>
      <c r="X17" s="32"/>
      <c r="Y17" s="2"/>
      <c r="Z17" s="7"/>
      <c r="AA17" s="2"/>
      <c r="AB17" s="7"/>
      <c r="AC17" s="7"/>
      <c r="AD17" s="2"/>
      <c r="AF17" s="7"/>
      <c r="AG17" s="2"/>
      <c r="AH17" s="7"/>
      <c r="AI17" s="7"/>
      <c r="AJ17" s="2">
        <f t="shared" si="1"/>
        <v>370</v>
      </c>
      <c r="AK17" s="7">
        <f t="shared" si="1"/>
        <v>372</v>
      </c>
      <c r="AL17" s="7"/>
    </row>
    <row r="18" spans="1:38" ht="15.75" x14ac:dyDescent="0.25">
      <c r="A18" s="28" t="str">
        <f>_xlfn.XLOOKUP(P!C18,'Banco de Dados'!$B$3:$B$274,'Banco de Dados'!$K$3:$K$274,"")</f>
        <v>Ni</v>
      </c>
      <c r="B18" s="2">
        <f>_xlfn.XLOOKUP(P!C18,'Banco de Dados'!$B$3:$B$274,'Banco de Dados'!$L$3:$L$274,"")</f>
        <v>28</v>
      </c>
      <c r="C18" s="1">
        <v>7472</v>
      </c>
      <c r="D18" s="2">
        <f>_xlfn.XLOOKUP(P!C18,'Banco de Dados'!$B$3:$B$274,'Banco de Dados'!O$3:O$274,"")</f>
        <v>1329</v>
      </c>
      <c r="E18" s="2">
        <f>_xlfn.XLOOKUP(P!C18,'Banco de Dados'!$B$3:$B$274,'Banco de Dados'!P$3:P$274,"")</f>
        <v>231</v>
      </c>
      <c r="F18" s="32">
        <f t="shared" si="0"/>
        <v>17.381489841986458</v>
      </c>
      <c r="G18" s="3"/>
      <c r="H18" s="3"/>
      <c r="J18" s="7"/>
      <c r="K18" s="165" t="s">
        <v>67</v>
      </c>
      <c r="L18" s="166"/>
      <c r="M18" s="167"/>
      <c r="P18" s="112" t="str">
        <v>al</v>
      </c>
      <c r="Q18" s="17" cm="1">
        <f t="array" aca="1" ref="Q18" ca="1">INDIRECT("L"&amp;AJ17)</f>
        <v>2.7270513358788051</v>
      </c>
      <c r="R18" s="160" t="s">
        <v>241</v>
      </c>
      <c r="S18" s="17" cm="1">
        <f t="array" aca="1" ref="S18" ca="1">INDIRECT("L"&amp;AK17)</f>
        <v>0.52532226391342951</v>
      </c>
      <c r="T18" s="121" t="str">
        <v>R11</v>
      </c>
      <c r="W18" s="30"/>
      <c r="X18" s="32"/>
      <c r="Y18" s="2"/>
      <c r="Z18" s="7"/>
      <c r="AA18" s="2"/>
      <c r="AB18" s="7"/>
      <c r="AC18" s="7"/>
      <c r="AD18" s="2"/>
      <c r="AF18" s="7"/>
      <c r="AG18" s="2"/>
      <c r="AH18" s="7"/>
      <c r="AI18" s="7"/>
      <c r="AJ18" s="2">
        <f t="shared" si="1"/>
        <v>404</v>
      </c>
      <c r="AK18" s="7">
        <f t="shared" si="1"/>
        <v>406</v>
      </c>
      <c r="AL18" s="7"/>
    </row>
    <row r="19" spans="1:38" x14ac:dyDescent="0.25">
      <c r="A19" s="28" t="str">
        <f>_xlfn.XLOOKUP(P!C19,'Banco de Dados'!$B$3:$B$274,'Banco de Dados'!$K$3:$K$274,"")</f>
        <v>Cu</v>
      </c>
      <c r="B19" s="2">
        <f>_xlfn.XLOOKUP(P!C19,'Banco de Dados'!$B$3:$B$274,'Banco de Dados'!$L$3:$L$274,"")</f>
        <v>29</v>
      </c>
      <c r="C19" s="1">
        <v>8041</v>
      </c>
      <c r="D19" s="2">
        <f>_xlfn.XLOOKUP(P!C19,'Banco de Dados'!$B$3:$B$274,'Banco de Dados'!O$3:O$274,"")</f>
        <v>520</v>
      </c>
      <c r="E19" s="2">
        <f>_xlfn.XLOOKUP(P!C19,'Banco de Dados'!$B$3:$B$274,'Banco de Dados'!P$3:P$274,"")</f>
        <v>245</v>
      </c>
      <c r="F19" s="32">
        <f t="shared" si="0"/>
        <v>47.115384615384613</v>
      </c>
      <c r="G19" s="3"/>
      <c r="H19" s="3"/>
      <c r="J19" s="7"/>
      <c r="K19" s="104" t="s">
        <v>240</v>
      </c>
      <c r="L19" s="39"/>
      <c r="M19" s="106" t="s">
        <v>209</v>
      </c>
      <c r="P19" s="112">
        <v>0</v>
      </c>
      <c r="Q19" s="30" t="e" cm="1">
        <f t="array" aca="1" ref="Q19" ca="1">INDIRECT("L"&amp;AJ18)</f>
        <v>#VALUE!</v>
      </c>
      <c r="R19" s="151" t="s">
        <v>241</v>
      </c>
      <c r="S19" s="30" t="e" cm="1">
        <f t="array" aca="1" ref="S19" ca="1">INDIRECT("L"&amp;AK18)</f>
        <v>#VALUE!</v>
      </c>
      <c r="T19" s="121">
        <v>0</v>
      </c>
      <c r="X19" s="2"/>
      <c r="Y19" s="2"/>
      <c r="Z19" s="7"/>
      <c r="AA19" s="2"/>
      <c r="AB19" s="7"/>
      <c r="AC19" s="7"/>
      <c r="AD19" s="2"/>
      <c r="AF19" s="7"/>
      <c r="AG19" s="2"/>
      <c r="AH19" s="7"/>
      <c r="AI19" s="7"/>
      <c r="AJ19" s="2">
        <f t="shared" si="1"/>
        <v>438</v>
      </c>
      <c r="AK19" s="7">
        <f t="shared" si="1"/>
        <v>440</v>
      </c>
      <c r="AL19" s="7"/>
    </row>
    <row r="20" spans="1:38" x14ac:dyDescent="0.25">
      <c r="A20" s="28" t="str">
        <f>_xlfn.XLOOKUP(P!C20,'Banco de Dados'!$B$3:$B$274,'Banco de Dados'!$K$3:$K$274,"")</f>
        <v>Zn</v>
      </c>
      <c r="B20" s="2">
        <f>_xlfn.XLOOKUP(P!C20,'Banco de Dados'!$B$3:$B$274,'Banco de Dados'!$L$3:$L$274,"")</f>
        <v>30</v>
      </c>
      <c r="C20" s="1">
        <v>8631</v>
      </c>
      <c r="D20" s="2">
        <f>_xlfn.XLOOKUP(P!C20,'Banco de Dados'!$B$3:$B$274,'Banco de Dados'!O$3:O$274,"")</f>
        <v>1363</v>
      </c>
      <c r="E20" s="2">
        <f>_xlfn.XLOOKUP(P!C20,'Banco de Dados'!$B$3:$B$274,'Banco de Dados'!P$3:P$274,"")</f>
        <v>248</v>
      </c>
      <c r="F20" s="32">
        <f t="shared" si="0"/>
        <v>18.195157740278798</v>
      </c>
      <c r="G20" s="3"/>
      <c r="H20" s="3"/>
      <c r="J20" s="58" t="s">
        <v>38</v>
      </c>
      <c r="K20" s="59">
        <f>$L$9</f>
        <v>1.5820000000000001</v>
      </c>
      <c r="L20" s="60"/>
      <c r="M20" s="61">
        <f>$M$11</f>
        <v>1329</v>
      </c>
      <c r="N20" s="60"/>
      <c r="P20" s="112">
        <v>0</v>
      </c>
      <c r="Q20" s="30" t="e" cm="1">
        <f t="array" aca="1" ref="Q20" ca="1">INDIRECT("L"&amp;AJ19)</f>
        <v>#VALUE!</v>
      </c>
      <c r="R20" s="151" t="s">
        <v>241</v>
      </c>
      <c r="S20" s="30" t="e" cm="1">
        <f t="array" aca="1" ref="S20" ca="1">INDIRECT("L"&amp;AK19)</f>
        <v>#VALUE!</v>
      </c>
      <c r="T20" s="115">
        <v>0</v>
      </c>
      <c r="X20" s="2"/>
      <c r="Y20" s="2"/>
      <c r="Z20" s="7"/>
      <c r="AA20" s="2"/>
      <c r="AB20" s="7"/>
      <c r="AC20" s="7"/>
      <c r="AD20" s="2"/>
      <c r="AF20" s="7"/>
      <c r="AG20" s="2"/>
      <c r="AH20" s="7"/>
      <c r="AI20" s="7"/>
      <c r="AJ20" s="2">
        <f t="shared" si="1"/>
        <v>472</v>
      </c>
      <c r="AK20" s="7">
        <f t="shared" si="1"/>
        <v>474</v>
      </c>
      <c r="AL20" s="7"/>
    </row>
    <row r="21" spans="1:38" x14ac:dyDescent="0.25">
      <c r="A21" s="28" t="str">
        <f>_xlfn.XLOOKUP(P!C21,'Banco de Dados'!$B$3:$B$274,'Banco de Dados'!$K$3:$K$274,"")</f>
        <v>Br</v>
      </c>
      <c r="B21" s="2">
        <f>_xlfn.XLOOKUP(P!C21,'Banco de Dados'!$B$3:$B$274,'Banco de Dados'!$L$3:$L$274,"")</f>
        <v>35</v>
      </c>
      <c r="C21" s="1">
        <v>11908</v>
      </c>
      <c r="D21" s="2">
        <f>_xlfn.XLOOKUP(P!C21,'Banco de Dados'!$B$3:$B$274,'Banco de Dados'!O$3:O$274,"")</f>
        <v>38434</v>
      </c>
      <c r="E21" s="2">
        <f>_xlfn.XLOOKUP(P!C21,'Banco de Dados'!$B$3:$B$274,'Banco de Dados'!P$3:P$274,"")</f>
        <v>312</v>
      </c>
      <c r="F21" s="32">
        <f t="shared" si="0"/>
        <v>0.81178123536452096</v>
      </c>
      <c r="G21" s="3"/>
      <c r="H21" s="3"/>
      <c r="J21" s="2"/>
      <c r="K21" s="18"/>
      <c r="L21" s="2" t="s">
        <v>70</v>
      </c>
      <c r="M21" s="19"/>
      <c r="P21" s="112">
        <v>0</v>
      </c>
      <c r="Q21" s="30" t="e" cm="1">
        <f t="array" aca="1" ref="Q21" ca="1">INDIRECT("L"&amp;AJ20)</f>
        <v>#VALUE!</v>
      </c>
      <c r="R21" s="151" t="s">
        <v>241</v>
      </c>
      <c r="S21" s="30" t="e" cm="1">
        <f t="array" aca="1" ref="S21" ca="1">INDIRECT("L"&amp;AK20)</f>
        <v>#VALUE!</v>
      </c>
      <c r="T21" s="115">
        <v>0</v>
      </c>
      <c r="X21" s="2"/>
      <c r="Y21" s="7"/>
      <c r="Z21" s="7"/>
      <c r="AA21" s="2"/>
      <c r="AB21" s="7"/>
      <c r="AC21" s="7"/>
      <c r="AD21" s="2"/>
      <c r="AF21" s="7"/>
      <c r="AG21" s="2"/>
      <c r="AH21" s="7"/>
      <c r="AI21" s="7"/>
      <c r="AJ21" s="2">
        <f t="shared" si="1"/>
        <v>506</v>
      </c>
      <c r="AK21" s="7">
        <f t="shared" si="1"/>
        <v>508</v>
      </c>
      <c r="AL21" s="7"/>
    </row>
    <row r="22" spans="1:38" x14ac:dyDescent="0.25">
      <c r="A22" s="28" t="str">
        <f>_xlfn.XLOOKUP(P!C22,'Banco de Dados'!$B$3:$B$274,'Banco de Dados'!$K$3:$K$274,"")</f>
        <v>Sr</v>
      </c>
      <c r="B22" s="2">
        <f>_xlfn.XLOOKUP(P!C22,'Banco de Dados'!$B$3:$B$274,'Banco de Dados'!$L$3:$L$274,"")</f>
        <v>38</v>
      </c>
      <c r="C22" s="1">
        <v>14142</v>
      </c>
      <c r="D22" s="2">
        <f>_xlfn.XLOOKUP(P!C22,'Banco de Dados'!$B$3:$B$274,'Banco de Dados'!O$3:O$274,"")</f>
        <v>1873</v>
      </c>
      <c r="E22" s="2">
        <f>_xlfn.XLOOKUP(P!C22,'Banco de Dados'!$B$3:$B$274,'Banco de Dados'!P$3:P$274,"")</f>
        <v>219</v>
      </c>
      <c r="F22" s="32">
        <f t="shared" si="0"/>
        <v>11.692471970101442</v>
      </c>
      <c r="G22" s="3"/>
      <c r="H22" s="3"/>
      <c r="J22" s="58" t="s">
        <v>69</v>
      </c>
      <c r="K22" s="62" t="s">
        <v>71</v>
      </c>
      <c r="L22" s="63"/>
      <c r="M22" s="64">
        <f>K16</f>
        <v>1329</v>
      </c>
      <c r="N22" s="60"/>
      <c r="P22" s="112">
        <v>0</v>
      </c>
      <c r="Q22" s="30" t="e" cm="1">
        <f t="array" aca="1" ref="Q22" ca="1">INDIRECT("L"&amp;AJ21)</f>
        <v>#VALUE!</v>
      </c>
      <c r="R22" s="151" t="s">
        <v>241</v>
      </c>
      <c r="S22" s="30" t="e" cm="1">
        <f t="array" aca="1" ref="S22" ca="1">INDIRECT("L"&amp;AK21)</f>
        <v>#VALUE!</v>
      </c>
      <c r="T22" s="115">
        <v>0</v>
      </c>
      <c r="X22" s="2"/>
      <c r="Y22" s="7"/>
      <c r="Z22" s="7"/>
      <c r="AA22" s="2"/>
      <c r="AB22" s="7"/>
      <c r="AC22" s="7"/>
      <c r="AD22" s="2"/>
      <c r="AF22" s="7"/>
      <c r="AG22" s="2"/>
      <c r="AH22" s="7"/>
      <c r="AI22" s="7"/>
      <c r="AJ22" s="2">
        <f t="shared" si="1"/>
        <v>540</v>
      </c>
      <c r="AK22" s="7">
        <f t="shared" si="1"/>
        <v>542</v>
      </c>
      <c r="AL22" s="7"/>
    </row>
    <row r="23" spans="1:38" x14ac:dyDescent="0.25">
      <c r="A23" s="28" t="str">
        <f>_xlfn.XLOOKUP(P!C23,'Banco de Dados'!$B$3:$B$274,'Banco de Dados'!$K$3:$K$274,"")</f>
        <v>Rh</v>
      </c>
      <c r="B23" s="2">
        <f>_xlfn.XLOOKUP(P!C23,'Banco de Dados'!$B$3:$B$274,'Banco de Dados'!$L$3:$L$274,"")</f>
        <v>45</v>
      </c>
      <c r="C23" s="1">
        <v>20167</v>
      </c>
      <c r="D23" s="2">
        <f>_xlfn.XLOOKUP(P!C23,'Banco de Dados'!$B$3:$B$274,'Banco de Dados'!O$3:O$274,"")</f>
        <v>2210</v>
      </c>
      <c r="E23" s="2">
        <f>_xlfn.XLOOKUP(P!C23,'Banco de Dados'!$B$3:$B$274,'Banco de Dados'!P$3:P$274,"")</f>
        <v>152</v>
      </c>
      <c r="F23" s="32">
        <f t="shared" si="0"/>
        <v>6.877828054298643</v>
      </c>
      <c r="G23" s="3"/>
      <c r="H23" s="3"/>
      <c r="J23" s="7"/>
      <c r="P23" s="112">
        <v>0</v>
      </c>
      <c r="Q23" s="30" t="e" cm="1">
        <f t="array" aca="1" ref="Q23" ca="1">INDIRECT("L"&amp;AJ22)</f>
        <v>#VALUE!</v>
      </c>
      <c r="R23" s="151" t="s">
        <v>241</v>
      </c>
      <c r="S23" s="30" t="e" cm="1">
        <f t="array" aca="1" ref="S23" ca="1">INDIRECT("L"&amp;AK22)</f>
        <v>#VALUE!</v>
      </c>
      <c r="T23" s="115">
        <v>0</v>
      </c>
      <c r="W23" s="30"/>
      <c r="X23" s="2"/>
      <c r="Y23" s="7"/>
      <c r="Z23" s="7"/>
      <c r="AA23" s="2"/>
      <c r="AB23" s="7"/>
      <c r="AC23" s="7"/>
      <c r="AD23" s="2"/>
      <c r="AF23" s="7"/>
      <c r="AG23" s="2"/>
      <c r="AH23" s="7"/>
      <c r="AI23" s="7"/>
      <c r="AJ23" s="2">
        <f t="shared" si="1"/>
        <v>574</v>
      </c>
      <c r="AK23" s="7">
        <f t="shared" si="1"/>
        <v>576</v>
      </c>
      <c r="AL23" s="7"/>
    </row>
    <row r="24" spans="1:38" ht="15.75" x14ac:dyDescent="0.25">
      <c r="A24" s="28" t="str">
        <f>_xlfn.XLOOKUP(P!C24,'Banco de Dados'!$B$3:$B$274,'Banco de Dados'!$K$3:$K$274,"")</f>
        <v>Rh</v>
      </c>
      <c r="B24" s="2">
        <f>_xlfn.XLOOKUP(P!C24,'Banco de Dados'!$B$3:$B$274,'Banco de Dados'!$L$3:$L$274,"")</f>
        <v>45</v>
      </c>
      <c r="C24" s="1">
        <v>2696</v>
      </c>
      <c r="D24" s="2">
        <f>_xlfn.XLOOKUP(P!C24,'Banco de Dados'!$B$3:$B$274,'Banco de Dados'!O$3:O$274,"")</f>
        <v>16370</v>
      </c>
      <c r="E24" s="2">
        <f>_xlfn.XLOOKUP(P!C24,'Banco de Dados'!$B$3:$B$274,'Banco de Dados'!P$3:P$274,"")</f>
        <v>184</v>
      </c>
      <c r="F24" s="32">
        <f t="shared" si="0"/>
        <v>1.1240073304825902</v>
      </c>
      <c r="J24" s="7"/>
      <c r="K24" s="165" t="s">
        <v>218</v>
      </c>
      <c r="L24" s="166"/>
      <c r="M24" s="167"/>
      <c r="P24" s="112">
        <v>0</v>
      </c>
      <c r="Q24" s="30" t="e" cm="1">
        <f t="array" aca="1" ref="Q24" ca="1">INDIRECT("L"&amp;AJ23)</f>
        <v>#VALUE!</v>
      </c>
      <c r="R24" s="151" t="s">
        <v>241</v>
      </c>
      <c r="S24" s="30" t="e" cm="1">
        <f t="array" aca="1" ref="S24" ca="1">INDIRECT("L"&amp;AK23)</f>
        <v>#VALUE!</v>
      </c>
      <c r="T24" s="115">
        <v>0</v>
      </c>
      <c r="W24" s="30"/>
      <c r="X24" s="2"/>
      <c r="Y24" s="7"/>
      <c r="Z24" s="7"/>
      <c r="AA24" s="2"/>
      <c r="AB24" s="7"/>
      <c r="AC24" s="7"/>
      <c r="AD24" s="2"/>
      <c r="AF24" s="7"/>
      <c r="AG24" s="2"/>
      <c r="AH24" s="7"/>
      <c r="AI24" s="7"/>
      <c r="AJ24" s="2">
        <f t="shared" si="1"/>
        <v>608</v>
      </c>
      <c r="AK24" s="7">
        <f t="shared" si="1"/>
        <v>610</v>
      </c>
      <c r="AL24" s="7"/>
    </row>
    <row r="25" spans="1:38" x14ac:dyDescent="0.25">
      <c r="A25" s="28" t="str">
        <f>_xlfn.XLOOKUP(P!C25,'Banco de Dados'!$B$3:$B$274,'Banco de Dados'!$K$3:$K$274,"")</f>
        <v/>
      </c>
      <c r="B25" s="2" t="str">
        <f>_xlfn.XLOOKUP(P!C25,'Banco de Dados'!$B$3:$B$274,'Banco de Dados'!$L$3:$L$274,"")</f>
        <v/>
      </c>
      <c r="C25" s="2">
        <v>0</v>
      </c>
      <c r="D25" s="2" t="str">
        <f>_xlfn.XLOOKUP(P!C25,'Banco de Dados'!$B$3:$B$274,'Banco de Dados'!O$3:O$274,"")</f>
        <v/>
      </c>
      <c r="E25" s="2" t="str">
        <f>_xlfn.XLOOKUP(P!C25,'Banco de Dados'!$B$3:$B$274,'Banco de Dados'!P$3:P$274,"")</f>
        <v/>
      </c>
      <c r="F25" s="32" t="e">
        <f t="shared" si="0"/>
        <v>#VALUE!</v>
      </c>
      <c r="J25" s="7"/>
      <c r="K25" s="104" t="s">
        <v>236</v>
      </c>
      <c r="L25" s="108">
        <f>K16</f>
        <v>1329</v>
      </c>
      <c r="M25" s="109">
        <f>M16</f>
        <v>231</v>
      </c>
      <c r="P25" s="112">
        <v>0</v>
      </c>
      <c r="Q25" s="30" t="e" cm="1">
        <f t="array" aca="1" ref="Q25" ca="1">INDIRECT("L"&amp;AJ24)</f>
        <v>#VALUE!</v>
      </c>
      <c r="R25" s="151" t="s">
        <v>241</v>
      </c>
      <c r="S25" s="30" t="e" cm="1">
        <f t="array" aca="1" ref="S25" ca="1">INDIRECT("L"&amp;AK24)</f>
        <v>#VALUE!</v>
      </c>
      <c r="T25" s="115">
        <v>0</v>
      </c>
      <c r="W25" s="30"/>
      <c r="X25" s="2"/>
      <c r="Y25" s="7"/>
      <c r="Z25" s="7"/>
      <c r="AA25" s="2"/>
      <c r="AB25" s="7"/>
      <c r="AC25" s="7"/>
      <c r="AD25" s="2"/>
      <c r="AF25" s="7"/>
      <c r="AG25" s="2"/>
      <c r="AH25" s="7"/>
      <c r="AI25" s="7"/>
      <c r="AJ25" s="2">
        <f t="shared" si="1"/>
        <v>642</v>
      </c>
      <c r="AK25" s="7">
        <f t="shared" si="1"/>
        <v>644</v>
      </c>
      <c r="AL25" s="7"/>
    </row>
    <row r="26" spans="1:38" x14ac:dyDescent="0.25">
      <c r="A26" s="28" t="str">
        <f>_xlfn.XLOOKUP(P!C26,'Banco de Dados'!$B$3:$B$274,'Banco de Dados'!$K$3:$K$274,"")</f>
        <v/>
      </c>
      <c r="B26" s="2" t="str">
        <f>_xlfn.XLOOKUP(P!C26,'Banco de Dados'!$B$3:$B$274,'Banco de Dados'!$L$3:$L$274,"")</f>
        <v/>
      </c>
      <c r="C26" s="2">
        <v>0</v>
      </c>
      <c r="D26" s="2" t="str">
        <f>_xlfn.XLOOKUP(P!C26,'Banco de Dados'!$B$3:$B$274,'Banco de Dados'!O$3:O$274,"")</f>
        <v/>
      </c>
      <c r="E26" s="2" t="str">
        <f>_xlfn.XLOOKUP(P!C26,'Banco de Dados'!$B$3:$B$274,'Banco de Dados'!P$3:P$274,"")</f>
        <v/>
      </c>
      <c r="F26" s="32" t="e">
        <f t="shared" si="0"/>
        <v>#VALUE!</v>
      </c>
      <c r="K26" s="104" t="s">
        <v>237</v>
      </c>
      <c r="L26" s="105">
        <f>$L$9</f>
        <v>1.5820000000000001</v>
      </c>
      <c r="M26" s="106">
        <f>$L$10</f>
        <v>4.1000000000000002E-2</v>
      </c>
      <c r="P26" s="112">
        <v>0</v>
      </c>
      <c r="Q26" s="30" t="e" cm="1">
        <f t="array" aca="1" ref="Q26" ca="1">INDIRECT("L"&amp;AJ25)</f>
        <v>#VALUE!</v>
      </c>
      <c r="R26" s="151" t="s">
        <v>241</v>
      </c>
      <c r="S26" s="30" t="e" cm="1">
        <f t="array" aca="1" ref="S26" ca="1">INDIRECT("L"&amp;AK25)</f>
        <v>#VALUE!</v>
      </c>
      <c r="T26" s="115">
        <v>0</v>
      </c>
      <c r="W26" s="30"/>
      <c r="X26" s="2"/>
      <c r="Y26" s="7"/>
      <c r="Z26" s="7"/>
      <c r="AA26" s="2"/>
      <c r="AB26" s="7"/>
      <c r="AC26" s="7"/>
      <c r="AD26" s="2"/>
      <c r="AF26" s="7"/>
      <c r="AG26" s="2"/>
      <c r="AH26" s="7"/>
      <c r="AI26" s="7"/>
      <c r="AJ26" s="2">
        <f t="shared" si="1"/>
        <v>676</v>
      </c>
      <c r="AK26" s="7">
        <f t="shared" si="1"/>
        <v>678</v>
      </c>
      <c r="AL26" s="7"/>
    </row>
    <row r="27" spans="1:38" x14ac:dyDescent="0.25">
      <c r="A27" s="28" t="str">
        <f>_xlfn.XLOOKUP(P!C27,'Banco de Dados'!$B$3:$B$274,'Banco de Dados'!$K$3:$K$274,"")</f>
        <v/>
      </c>
      <c r="B27" s="2" t="str">
        <f>_xlfn.XLOOKUP(P!C27,'Banco de Dados'!$B$3:$B$274,'Banco de Dados'!$L$3:$L$274,"")</f>
        <v/>
      </c>
      <c r="C27" s="2">
        <v>0</v>
      </c>
      <c r="D27" s="2" t="str">
        <f>_xlfn.XLOOKUP(P!C27,'Banco de Dados'!$B$3:$B$274,'Banco de Dados'!O$3:O$274,"")</f>
        <v/>
      </c>
      <c r="E27" s="2" t="str">
        <f>_xlfn.XLOOKUP(P!C27,'Banco de Dados'!$B$3:$B$274,'Banco de Dados'!P$3:P$274,"")</f>
        <v/>
      </c>
      <c r="F27" s="32" t="e">
        <f t="shared" si="0"/>
        <v>#VALUE!</v>
      </c>
      <c r="K27" s="104" t="s">
        <v>238</v>
      </c>
      <c r="L27" s="105">
        <f>$M$11</f>
        <v>1329</v>
      </c>
      <c r="M27" s="106">
        <f>$M$12</f>
        <v>231</v>
      </c>
      <c r="P27" s="112">
        <v>0</v>
      </c>
      <c r="Q27" s="30" t="e" cm="1">
        <f t="array" aca="1" ref="Q27" ca="1">INDIRECT("L"&amp;AJ26)</f>
        <v>#VALUE!</v>
      </c>
      <c r="R27" s="151" t="s">
        <v>241</v>
      </c>
      <c r="S27" s="30" t="e" cm="1">
        <f t="array" aca="1" ref="S27" ca="1">INDIRECT("L"&amp;AK26)</f>
        <v>#VALUE!</v>
      </c>
      <c r="T27" s="115">
        <v>0</v>
      </c>
      <c r="W27" s="30"/>
      <c r="X27" s="2"/>
      <c r="Y27" s="7"/>
      <c r="Z27" s="7"/>
      <c r="AA27" s="2"/>
      <c r="AB27" s="7"/>
      <c r="AC27" s="7"/>
      <c r="AD27" s="2"/>
      <c r="AF27" s="7"/>
      <c r="AG27" s="2"/>
      <c r="AH27" s="7"/>
      <c r="AI27" s="7"/>
      <c r="AJ27" s="2">
        <f t="shared" ref="AJ27:AK32" si="2">AJ26+$AI$7</f>
        <v>710</v>
      </c>
      <c r="AK27" s="7">
        <f t="shared" si="2"/>
        <v>712</v>
      </c>
      <c r="AL27" s="7"/>
    </row>
    <row r="28" spans="1:38" x14ac:dyDescent="0.25">
      <c r="A28" s="28" t="str">
        <f>_xlfn.XLOOKUP(P!C28,'Banco de Dados'!$B$3:$B$274,'Banco de Dados'!$K$3:$K$274,"")</f>
        <v/>
      </c>
      <c r="B28" s="2" t="str">
        <f>_xlfn.XLOOKUP(P!C28,'Banco de Dados'!$B$3:$B$274,'Banco de Dados'!$L$3:$L$274,"")</f>
        <v/>
      </c>
      <c r="C28" s="2">
        <v>0</v>
      </c>
      <c r="D28" s="2" t="str">
        <f>_xlfn.XLOOKUP(P!C28,'Banco de Dados'!$B$3:$B$274,'Banco de Dados'!O$3:O$274,"")</f>
        <v/>
      </c>
      <c r="E28" s="2" t="str">
        <f>_xlfn.XLOOKUP(P!C28,'Banco de Dados'!$B$3:$B$274,'Banco de Dados'!P$3:P$274,"")</f>
        <v/>
      </c>
      <c r="F28" s="32" t="e">
        <f t="shared" si="0"/>
        <v>#VALUE!</v>
      </c>
      <c r="K28" s="69" t="s">
        <v>217</v>
      </c>
      <c r="L28" s="110">
        <f>SQRT(((M25/L25)^2)+((M26/L26)^2)+((M27/L27)^2))</f>
        <v>0.2471738375633615</v>
      </c>
      <c r="M28" s="71" t="str">
        <f>M31</f>
        <v>mg/kg</v>
      </c>
      <c r="P28" s="112">
        <v>0</v>
      </c>
      <c r="Q28" s="30" t="e" cm="1">
        <f t="array" aca="1" ref="Q28" ca="1">INDIRECT("L"&amp;AJ27)</f>
        <v>#VALUE!</v>
      </c>
      <c r="R28" s="151" t="s">
        <v>241</v>
      </c>
      <c r="S28" s="30" t="e" cm="1">
        <f t="array" aca="1" ref="S28" ca="1">INDIRECT("L"&amp;AK27)</f>
        <v>#VALUE!</v>
      </c>
      <c r="T28" s="115">
        <v>0</v>
      </c>
      <c r="W28" s="30"/>
      <c r="X28" s="2"/>
      <c r="Y28" s="7"/>
      <c r="Z28" s="7"/>
      <c r="AA28" s="2"/>
      <c r="AB28" s="7"/>
      <c r="AC28" s="7"/>
      <c r="AD28" s="2"/>
      <c r="AF28" s="7"/>
      <c r="AG28" s="2"/>
      <c r="AH28" s="7"/>
      <c r="AI28" s="7"/>
      <c r="AJ28" s="2">
        <f t="shared" si="2"/>
        <v>744</v>
      </c>
      <c r="AK28" s="7">
        <f t="shared" si="2"/>
        <v>746</v>
      </c>
      <c r="AL28" s="7"/>
    </row>
    <row r="29" spans="1:38" x14ac:dyDescent="0.25">
      <c r="A29" s="28" t="str">
        <f>_xlfn.XLOOKUP(P!C29,'Banco de Dados'!$B$3:$B$274,'Banco de Dados'!$K$3:$K$274,"")</f>
        <v/>
      </c>
      <c r="B29" s="2" t="str">
        <f>_xlfn.XLOOKUP(P!C29,'Banco de Dados'!$B$3:$B$274,'Banco de Dados'!$L$3:$L$274,"")</f>
        <v/>
      </c>
      <c r="C29" s="2">
        <v>0</v>
      </c>
      <c r="D29" s="2" t="str">
        <f>_xlfn.XLOOKUP(P!C29,'Banco de Dados'!$B$3:$B$274,'Banco de Dados'!O$3:O$274,"")</f>
        <v/>
      </c>
      <c r="E29" s="2" t="str">
        <f>_xlfn.XLOOKUP(P!C29,'Banco de Dados'!$B$3:$B$274,'Banco de Dados'!P$3:P$274,"")</f>
        <v/>
      </c>
      <c r="F29" s="32" t="e">
        <f t="shared" si="0"/>
        <v>#VALUE!</v>
      </c>
      <c r="P29" s="112">
        <v>0</v>
      </c>
      <c r="Q29" s="30" t="e" cm="1">
        <f t="array" aca="1" ref="Q29" ca="1">INDIRECT("L"&amp;AJ28)</f>
        <v>#VALUE!</v>
      </c>
      <c r="R29" s="151" t="s">
        <v>241</v>
      </c>
      <c r="S29" s="30" t="e" cm="1">
        <f t="array" aca="1" ref="S29" ca="1">INDIRECT("L"&amp;AK28)</f>
        <v>#VALUE!</v>
      </c>
      <c r="T29" s="115">
        <v>0</v>
      </c>
      <c r="W29" s="30"/>
      <c r="X29" s="2"/>
      <c r="Y29" s="7"/>
      <c r="Z29" s="7"/>
      <c r="AA29" s="2"/>
      <c r="AB29" s="7"/>
      <c r="AC29" s="7"/>
      <c r="AD29" s="2"/>
      <c r="AF29" s="7"/>
      <c r="AG29" s="2"/>
      <c r="AH29" s="7"/>
      <c r="AI29" s="7"/>
      <c r="AJ29" s="2">
        <f t="shared" si="2"/>
        <v>778</v>
      </c>
      <c r="AK29" s="7">
        <f t="shared" si="2"/>
        <v>780</v>
      </c>
      <c r="AL29" s="7"/>
    </row>
    <row r="30" spans="1:38" ht="15.75" x14ac:dyDescent="0.25">
      <c r="A30" s="28" t="str">
        <f>_xlfn.XLOOKUP(P!C30,'Banco de Dados'!$B$3:$B$274,'Banco de Dados'!$K$3:$K$274,"")</f>
        <v/>
      </c>
      <c r="B30" s="2" t="str">
        <f>_xlfn.XLOOKUP(P!C30,'Banco de Dados'!$B$3:$B$274,'Banco de Dados'!$L$3:$L$274,"")</f>
        <v/>
      </c>
      <c r="C30" s="2">
        <v>0</v>
      </c>
      <c r="D30" s="2" t="str">
        <f>_xlfn.XLOOKUP(P!C30,'Banco de Dados'!$B$3:$B$274,'Banco de Dados'!O$3:O$274,"")</f>
        <v/>
      </c>
      <c r="E30" s="2" t="str">
        <f>_xlfn.XLOOKUP(P!C30,'Banco de Dados'!$B$3:$B$274,'Banco de Dados'!P$3:P$274,"")</f>
        <v/>
      </c>
      <c r="F30" s="32" t="e">
        <f t="shared" si="0"/>
        <v>#VALUE!</v>
      </c>
      <c r="K30" s="101" t="s">
        <v>216</v>
      </c>
      <c r="L30" s="102" t="str">
        <f>A6</f>
        <v>ab</v>
      </c>
      <c r="M30" s="103" t="str">
        <f>$M$7</f>
        <v>Ni</v>
      </c>
      <c r="P30" s="112">
        <v>0</v>
      </c>
      <c r="Q30" s="30" t="e" cm="1">
        <f t="array" aca="1" ref="Q30" ca="1">INDIRECT("L"&amp;AJ29)</f>
        <v>#VALUE!</v>
      </c>
      <c r="R30" s="151" t="s">
        <v>241</v>
      </c>
      <c r="S30" s="30" t="e" cm="1">
        <f t="array" aca="1" ref="S30" ca="1">INDIRECT("L"&amp;AK29)</f>
        <v>#VALUE!</v>
      </c>
      <c r="T30" s="115">
        <v>0</v>
      </c>
      <c r="W30" s="30"/>
      <c r="X30" s="2"/>
      <c r="Y30" s="7"/>
      <c r="Z30" s="7"/>
      <c r="AA30" s="2"/>
      <c r="AB30" s="7"/>
      <c r="AC30" s="7"/>
      <c r="AD30" s="2"/>
      <c r="AF30" s="7"/>
      <c r="AG30" s="2"/>
      <c r="AH30" s="7"/>
      <c r="AI30" s="7"/>
      <c r="AJ30" s="2">
        <f t="shared" si="2"/>
        <v>812</v>
      </c>
      <c r="AK30" s="7">
        <f t="shared" si="2"/>
        <v>814</v>
      </c>
      <c r="AL30" s="7"/>
    </row>
    <row r="31" spans="1:38" x14ac:dyDescent="0.25">
      <c r="A31" s="28" t="str">
        <f>_xlfn.XLOOKUP(P!C31,'Banco de Dados'!$B$3:$B$274,'Banco de Dados'!$K$3:$K$274,"")</f>
        <v/>
      </c>
      <c r="B31" s="2" t="str">
        <f>_xlfn.XLOOKUP(P!C31,'Banco de Dados'!$B$3:$B$274,'Banco de Dados'!$L$3:$L$274,"")</f>
        <v/>
      </c>
      <c r="C31" s="2">
        <v>0</v>
      </c>
      <c r="D31" s="2" t="str">
        <f>_xlfn.XLOOKUP(P!C31,'Banco de Dados'!$B$3:$B$274,'Banco de Dados'!O$3:O$274,"")</f>
        <v/>
      </c>
      <c r="E31" s="2" t="str">
        <f>_xlfn.XLOOKUP(P!C31,'Banco de Dados'!$B$3:$B$274,'Banco de Dados'!P$3:P$274,"")</f>
        <v/>
      </c>
      <c r="F31" s="32" t="e">
        <f t="shared" si="0"/>
        <v>#VALUE!</v>
      </c>
      <c r="J31" s="7"/>
      <c r="K31" s="68" t="s">
        <v>68</v>
      </c>
      <c r="L31" s="27">
        <f>(K20*M22)/M20</f>
        <v>1.5820000000000001</v>
      </c>
      <c r="M31" s="66" t="str">
        <f>$M$9</f>
        <v>mg/kg</v>
      </c>
      <c r="P31" s="112">
        <v>0</v>
      </c>
      <c r="Q31" s="30" t="e" cm="1">
        <f t="array" aca="1" ref="Q31" ca="1">INDIRECT("L"&amp;AJ30)</f>
        <v>#VALUE!</v>
      </c>
      <c r="R31" s="151" t="s">
        <v>241</v>
      </c>
      <c r="S31" s="30" t="e" cm="1">
        <f t="array" aca="1" ref="S31" ca="1">INDIRECT("L"&amp;AK30)</f>
        <v>#VALUE!</v>
      </c>
      <c r="T31" s="115">
        <v>0</v>
      </c>
      <c r="W31" s="30"/>
      <c r="X31" s="2"/>
      <c r="Y31" s="7"/>
      <c r="Z31" s="7"/>
      <c r="AA31" s="2"/>
      <c r="AB31" s="7"/>
      <c r="AC31" s="7"/>
      <c r="AD31" s="2"/>
      <c r="AF31" s="7"/>
      <c r="AG31" s="2"/>
      <c r="AH31" s="7"/>
      <c r="AI31" s="7"/>
      <c r="AJ31" s="2">
        <f t="shared" si="2"/>
        <v>846</v>
      </c>
      <c r="AK31" s="7">
        <f t="shared" si="2"/>
        <v>848</v>
      </c>
      <c r="AL31" s="7"/>
    </row>
    <row r="32" spans="1:38" x14ac:dyDescent="0.25">
      <c r="A32" s="28" t="str">
        <f>_xlfn.XLOOKUP(P!C32,'Banco de Dados'!$B$3:$B$274,'Banco de Dados'!$K$3:$K$274,"")</f>
        <v/>
      </c>
      <c r="B32" s="2" t="str">
        <f>_xlfn.XLOOKUP(P!C32,'Banco de Dados'!$B$3:$B$274,'Banco de Dados'!$L$3:$L$274,"")</f>
        <v/>
      </c>
      <c r="C32" s="2">
        <v>0</v>
      </c>
      <c r="D32" s="2" t="str">
        <f>_xlfn.XLOOKUP(P!C32,'Banco de Dados'!$B$3:$B$274,'Banco de Dados'!O$3:O$274,"")</f>
        <v/>
      </c>
      <c r="E32" s="2" t="str">
        <f>_xlfn.XLOOKUP(P!C32,'Banco de Dados'!$B$3:$B$274,'Banco de Dados'!P$3:P$274,"")</f>
        <v/>
      </c>
      <c r="F32" s="32" t="e">
        <f t="shared" si="0"/>
        <v>#VALUE!</v>
      </c>
      <c r="J32" s="7"/>
      <c r="K32" s="111" t="s">
        <v>246</v>
      </c>
      <c r="L32" s="125">
        <f>SQRT(((M25/L25)^2)+((M26/L26)^2)+((M27/L27)^2))</f>
        <v>0.2471738375633615</v>
      </c>
      <c r="M32" s="66"/>
      <c r="N32"/>
      <c r="P32" s="113">
        <v>0</v>
      </c>
      <c r="Q32" s="119" t="e" cm="1">
        <f t="array" aca="1" ref="Q32" ca="1">INDIRECT("L"&amp;AJ31)</f>
        <v>#VALUE!</v>
      </c>
      <c r="R32" s="120" t="s">
        <v>241</v>
      </c>
      <c r="S32" s="119" t="e" cm="1">
        <f t="array" aca="1" ref="S32" ca="1">INDIRECT("L"&amp;AK31)</f>
        <v>#VALUE!</v>
      </c>
      <c r="T32" s="116">
        <v>0</v>
      </c>
      <c r="X32" s="2"/>
      <c r="Y32" s="7"/>
      <c r="Z32" s="7"/>
      <c r="AA32" s="2"/>
      <c r="AB32" s="7"/>
      <c r="AC32" s="7"/>
      <c r="AD32" s="2"/>
      <c r="AF32" s="7"/>
      <c r="AG32" s="2"/>
      <c r="AH32" s="7"/>
      <c r="AI32" s="7"/>
      <c r="AJ32" s="2">
        <f t="shared" si="2"/>
        <v>880</v>
      </c>
      <c r="AK32" s="7">
        <f t="shared" si="2"/>
        <v>882</v>
      </c>
      <c r="AL32" s="7"/>
    </row>
    <row r="33" spans="1:38" x14ac:dyDescent="0.25">
      <c r="A33" s="28" t="str">
        <f>_xlfn.XLOOKUP(P!C33,'Banco de Dados'!$B$3:$B$274,'Banco de Dados'!$K$3:$K$274,"")</f>
        <v/>
      </c>
      <c r="B33" s="2" t="str">
        <f>_xlfn.XLOOKUP(P!C33,'Banco de Dados'!$B$3:$B$274,'Banco de Dados'!$L$3:$L$274,"")</f>
        <v/>
      </c>
      <c r="C33" s="2">
        <v>0</v>
      </c>
      <c r="D33" s="2" t="str">
        <f>_xlfn.XLOOKUP(P!C33,'Banco de Dados'!$B$3:$B$274,'Banco de Dados'!O$3:O$274,"")</f>
        <v/>
      </c>
      <c r="E33" s="2" t="str">
        <f>_xlfn.XLOOKUP(P!C33,'Banco de Dados'!$B$3:$B$274,'Banco de Dados'!P$3:P$274,"")</f>
        <v/>
      </c>
      <c r="F33" s="32" t="e">
        <f t="shared" si="0"/>
        <v>#VALUE!</v>
      </c>
      <c r="G33" s="3"/>
      <c r="H33" s="3"/>
      <c r="J33" s="7"/>
      <c r="K33" s="69" t="s">
        <v>247</v>
      </c>
      <c r="L33" s="70">
        <f>L32*L31</f>
        <v>0.3910290110252379</v>
      </c>
      <c r="M33" s="71" t="str">
        <f>$M$9</f>
        <v>mg/kg</v>
      </c>
      <c r="N33"/>
      <c r="X33" s="2"/>
      <c r="Y33" s="7"/>
      <c r="Z33" s="7"/>
      <c r="AA33" s="2"/>
      <c r="AB33" s="7"/>
      <c r="AC33" s="7"/>
      <c r="AD33" s="2"/>
      <c r="AF33" s="7"/>
      <c r="AG33" s="2"/>
      <c r="AH33" s="7"/>
      <c r="AI33" s="7"/>
      <c r="AJ33" s="2"/>
      <c r="AK33" s="7"/>
      <c r="AL33" s="7"/>
    </row>
    <row r="34" spans="1:38" x14ac:dyDescent="0.25">
      <c r="A34" s="28" t="str">
        <f>_xlfn.XLOOKUP(P!C34,'Banco de Dados'!$B$3:$B$274,'Banco de Dados'!$K$3:$K$274,"")</f>
        <v/>
      </c>
      <c r="B34" s="2" t="str">
        <f>_xlfn.XLOOKUP(P!C34,'Banco de Dados'!$B$3:$B$274,'Banco de Dados'!$L$3:$L$274,"")</f>
        <v/>
      </c>
      <c r="C34" s="2">
        <v>0</v>
      </c>
      <c r="D34" s="2" t="str">
        <f>_xlfn.XLOOKUP(P!C34,'Banco de Dados'!$B$3:$B$274,'Banco de Dados'!O$3:O$274,"")</f>
        <v/>
      </c>
      <c r="E34" s="2" t="str">
        <f>_xlfn.XLOOKUP(P!C34,'Banco de Dados'!$B$3:$B$274,'Banco de Dados'!P$3:P$274,"")</f>
        <v/>
      </c>
      <c r="F34" s="32" t="e">
        <f t="shared" si="0"/>
        <v>#VALUE!</v>
      </c>
      <c r="G34" s="3"/>
      <c r="H34" s="3"/>
      <c r="J34" s="7"/>
      <c r="K34" s="123"/>
      <c r="L34" s="124"/>
      <c r="N34"/>
      <c r="X34" s="2"/>
      <c r="Y34" s="7"/>
      <c r="Z34" s="7"/>
      <c r="AA34" s="2"/>
      <c r="AB34" s="7"/>
      <c r="AC34" s="7"/>
      <c r="AD34" s="2"/>
      <c r="AF34" s="7"/>
      <c r="AG34" s="2"/>
      <c r="AH34" s="7"/>
      <c r="AI34" s="7"/>
      <c r="AJ34" s="2"/>
      <c r="AK34" s="7"/>
      <c r="AL34" s="7"/>
    </row>
    <row r="35" spans="1:38" x14ac:dyDescent="0.25">
      <c r="A35" s="28" t="str">
        <f>_xlfn.XLOOKUP(P!C35,'Banco de Dados'!$B$3:$B$274,'Banco de Dados'!$K$3:$K$274,"")</f>
        <v/>
      </c>
      <c r="B35" s="2" t="str">
        <f>_xlfn.XLOOKUP(P!C35,'Banco de Dados'!$B$3:$B$274,'Banco de Dados'!$L$3:$L$274,"")</f>
        <v/>
      </c>
      <c r="C35" s="2">
        <v>0</v>
      </c>
      <c r="D35" s="2" t="str">
        <f>_xlfn.XLOOKUP(P!C35,'Banco de Dados'!$B$3:$B$274,'Banco de Dados'!O$3:O$274,"")</f>
        <v/>
      </c>
      <c r="E35" s="2" t="str">
        <f>_xlfn.XLOOKUP(P!C35,'Banco de Dados'!$B$3:$B$274,'Banco de Dados'!P$3:P$274,"")</f>
        <v/>
      </c>
      <c r="F35" s="32" t="e">
        <f t="shared" si="0"/>
        <v>#VALUE!</v>
      </c>
      <c r="G35" s="3"/>
      <c r="H35" s="3"/>
      <c r="J35" s="7"/>
      <c r="L35"/>
      <c r="M35"/>
      <c r="X35" s="2"/>
      <c r="Y35" s="7"/>
      <c r="Z35" s="7"/>
      <c r="AA35" s="2"/>
      <c r="AB35" s="7"/>
      <c r="AC35" s="7"/>
      <c r="AD35" s="2"/>
      <c r="AF35" s="7"/>
      <c r="AG35" s="2"/>
      <c r="AH35" s="7"/>
      <c r="AI35" s="7"/>
      <c r="AJ35" s="2"/>
      <c r="AK35" s="7"/>
      <c r="AL35" s="7"/>
    </row>
    <row r="36" spans="1:38" x14ac:dyDescent="0.25">
      <c r="A36" s="28" t="str">
        <f>_xlfn.XLOOKUP(P!C36,'Banco de Dados'!$B$3:$B$274,'Banco de Dados'!$K$3:$K$274,"")</f>
        <v/>
      </c>
      <c r="B36" s="2" t="str">
        <f>_xlfn.XLOOKUP(P!C36,'Banco de Dados'!$B$3:$B$274,'Banco de Dados'!$L$3:$L$274,"")</f>
        <v/>
      </c>
      <c r="C36" s="2">
        <v>0</v>
      </c>
      <c r="D36" s="2" t="str">
        <f>_xlfn.XLOOKUP(P!C36,'Banco de Dados'!$B$3:$B$274,'Banco de Dados'!O$3:O$274,"")</f>
        <v/>
      </c>
      <c r="E36" s="2" t="str">
        <f>_xlfn.XLOOKUP(P!C36,'Banco de Dados'!$B$3:$B$274,'Banco de Dados'!P$3:P$274,"")</f>
        <v/>
      </c>
      <c r="F36" s="32" t="e">
        <f t="shared" si="0"/>
        <v>#VALUE!</v>
      </c>
      <c r="G36" s="3"/>
      <c r="H36" s="3"/>
      <c r="J36" s="7"/>
      <c r="L36"/>
      <c r="M36"/>
      <c r="X36" s="2"/>
      <c r="Y36" s="7"/>
      <c r="Z36" s="7"/>
      <c r="AA36" s="2"/>
      <c r="AB36" s="7"/>
      <c r="AC36" s="7"/>
      <c r="AD36" s="2"/>
      <c r="AF36" s="7"/>
      <c r="AG36" s="2"/>
      <c r="AH36" s="7"/>
      <c r="AI36" s="7"/>
      <c r="AJ36" s="2"/>
      <c r="AK36" s="7"/>
      <c r="AL36" s="7"/>
    </row>
    <row r="37" spans="1:38" x14ac:dyDescent="0.25">
      <c r="A37" s="28" t="str">
        <f>_xlfn.XLOOKUP(P!C37,'Banco de Dados'!$B$3:$B$274,'Banco de Dados'!$K$3:$K$274,"")</f>
        <v/>
      </c>
      <c r="B37" s="2" t="str">
        <f>_xlfn.XLOOKUP(P!C37,'Banco de Dados'!$B$3:$B$274,'Banco de Dados'!$L$3:$L$274,"")</f>
        <v/>
      </c>
      <c r="C37" s="2">
        <v>0</v>
      </c>
      <c r="D37" s="2" t="str">
        <f>_xlfn.XLOOKUP(P!C37,'Banco de Dados'!$B$3:$B$274,'Banco de Dados'!O$3:O$274,"")</f>
        <v/>
      </c>
      <c r="E37" s="2" t="str">
        <f>_xlfn.XLOOKUP(P!C37,'Banco de Dados'!$B$3:$B$274,'Banco de Dados'!P$3:P$274,"")</f>
        <v/>
      </c>
      <c r="F37" s="32" t="e">
        <f t="shared" si="0"/>
        <v>#VALUE!</v>
      </c>
      <c r="G37" s="3"/>
      <c r="H37" s="3"/>
      <c r="J37" s="7"/>
      <c r="L37"/>
      <c r="M37"/>
      <c r="X37" s="2"/>
      <c r="Y37" s="7"/>
      <c r="Z37" s="7"/>
      <c r="AA37" s="2"/>
      <c r="AB37" s="7"/>
      <c r="AC37" s="7"/>
      <c r="AD37" s="2"/>
      <c r="AF37" s="7"/>
      <c r="AG37" s="2"/>
      <c r="AH37" s="7"/>
      <c r="AI37" s="7"/>
      <c r="AJ37" s="2"/>
      <c r="AK37" s="7"/>
      <c r="AL37" s="7"/>
    </row>
    <row r="38" spans="1:38" x14ac:dyDescent="0.25">
      <c r="A38" s="28" t="str">
        <f>_xlfn.XLOOKUP(P!C38,'Banco de Dados'!$B$3:$B$274,'Banco de Dados'!$K$3:$K$274,"")</f>
        <v/>
      </c>
      <c r="B38" s="2" t="str">
        <f>_xlfn.XLOOKUP(P!C38,'Banco de Dados'!$B$3:$B$274,'Banco de Dados'!$L$3:$L$274,"")</f>
        <v/>
      </c>
      <c r="C38" s="2">
        <v>0</v>
      </c>
      <c r="D38" s="2" t="str">
        <f>_xlfn.XLOOKUP(P!C38,'Banco de Dados'!$B$3:$B$274,'Banco de Dados'!O$3:O$274,"")</f>
        <v/>
      </c>
      <c r="E38" s="2" t="str">
        <f>_xlfn.XLOOKUP(P!C38,'Banco de Dados'!$B$3:$B$274,'Banco de Dados'!P$3:P$274,"")</f>
        <v/>
      </c>
      <c r="F38" s="32" t="e">
        <f t="shared" si="0"/>
        <v>#VALUE!</v>
      </c>
      <c r="G38" s="3"/>
      <c r="H38" s="3"/>
      <c r="J38" s="7"/>
      <c r="L38"/>
      <c r="M38"/>
      <c r="X38" s="2"/>
      <c r="Y38" s="7"/>
      <c r="Z38" s="7"/>
      <c r="AA38" s="2"/>
      <c r="AB38" s="7"/>
      <c r="AC38" s="7"/>
      <c r="AD38" s="2"/>
      <c r="AF38" s="7"/>
      <c r="AG38" s="2"/>
      <c r="AH38" s="7"/>
      <c r="AI38" s="7"/>
      <c r="AJ38" s="2"/>
      <c r="AK38" s="7"/>
      <c r="AL38" s="7"/>
    </row>
    <row r="39" spans="1:38" ht="7.15" customHeight="1" x14ac:dyDescent="0.25">
      <c r="A39" s="43"/>
      <c r="B39" s="43"/>
      <c r="C39" s="43"/>
      <c r="D39" s="43"/>
      <c r="E39" s="43"/>
      <c r="F39" s="75"/>
      <c r="G39" s="45"/>
      <c r="H39" s="45"/>
      <c r="J39" s="43"/>
      <c r="K39" s="43"/>
      <c r="L39" s="43"/>
      <c r="M39" s="43"/>
      <c r="N39" s="43"/>
      <c r="P39" s="43"/>
      <c r="Q39" s="43"/>
      <c r="R39" s="43"/>
      <c r="S39" s="43"/>
      <c r="T39" s="43"/>
      <c r="U39" s="43"/>
      <c r="X39" s="2"/>
      <c r="Y39" s="7"/>
      <c r="Z39" s="7"/>
      <c r="AA39" s="2"/>
      <c r="AB39" s="7"/>
      <c r="AC39" s="7"/>
      <c r="AD39" s="2"/>
      <c r="AE39" s="43"/>
      <c r="AF39" s="7"/>
      <c r="AG39" s="2"/>
      <c r="AH39" s="7"/>
      <c r="AI39" s="7"/>
      <c r="AJ39" s="2"/>
      <c r="AK39" s="7"/>
      <c r="AL39" s="7"/>
    </row>
    <row r="40" spans="1:38" ht="15.75" x14ac:dyDescent="0.25">
      <c r="A40" s="36" t="str">
        <f>'Nome das Amostras'!A5</f>
        <v>ac</v>
      </c>
      <c r="B40" s="164" t="str">
        <f>VLOOKUP(A40,'Nome das Amostras'!$A$3:$D$28,2,FALSE)</f>
        <v>R2</v>
      </c>
      <c r="C40" s="164"/>
      <c r="D40" s="51" t="s">
        <v>65</v>
      </c>
      <c r="E40" s="52">
        <f>'Banco de Dados'!$O$13/'Banco de Dados'!V13</f>
        <v>0.69493521790341584</v>
      </c>
      <c r="F40" s="74"/>
      <c r="G40" s="3"/>
      <c r="H40" s="3"/>
      <c r="J40" s="7"/>
      <c r="X40" s="2"/>
      <c r="Y40" s="7"/>
      <c r="Z40" s="7"/>
      <c r="AA40" s="2"/>
      <c r="AB40" s="7"/>
      <c r="AC40" s="7"/>
      <c r="AD40" s="2"/>
      <c r="AF40" s="7"/>
      <c r="AG40" s="2"/>
      <c r="AH40" s="7"/>
      <c r="AI40" s="7"/>
      <c r="AJ40" s="2"/>
      <c r="AK40" s="7"/>
      <c r="AL40" s="7"/>
    </row>
    <row r="41" spans="1:38" ht="15.75" x14ac:dyDescent="0.25">
      <c r="A41" s="107" t="s">
        <v>1</v>
      </c>
      <c r="B41" s="107" t="s">
        <v>0</v>
      </c>
      <c r="C41" s="107" t="s">
        <v>212</v>
      </c>
      <c r="D41" s="107" t="s">
        <v>209</v>
      </c>
      <c r="E41" s="107" t="s">
        <v>213</v>
      </c>
      <c r="F41" s="76" t="s">
        <v>219</v>
      </c>
      <c r="G41" s="54" t="s">
        <v>140</v>
      </c>
      <c r="H41" s="54" t="s">
        <v>66</v>
      </c>
      <c r="J41" s="7"/>
      <c r="K41" s="72" t="str">
        <f>A40</f>
        <v>ac</v>
      </c>
      <c r="L41" s="55" t="s">
        <v>215</v>
      </c>
      <c r="M41" s="41" t="str">
        <f>$A$1</f>
        <v>Níquel</v>
      </c>
      <c r="N41" s="3"/>
      <c r="X41" s="2"/>
      <c r="Y41" s="7"/>
      <c r="Z41" s="7"/>
      <c r="AA41" s="2"/>
      <c r="AB41" s="7"/>
      <c r="AC41" s="7"/>
      <c r="AD41" s="2"/>
      <c r="AF41" s="7"/>
      <c r="AG41" s="2"/>
      <c r="AH41" s="7"/>
      <c r="AI41" s="7"/>
      <c r="AJ41" s="2"/>
      <c r="AK41" s="7"/>
      <c r="AL41" s="7"/>
    </row>
    <row r="42" spans="1:38" x14ac:dyDescent="0.25">
      <c r="A42" s="28" t="str">
        <f>_xlfn.XLOOKUP(P!C42,'Banco de Dados'!$B$3:$B$274,'Banco de Dados'!$K$3:$K$274,"")</f>
        <v>Si</v>
      </c>
      <c r="B42" s="2" cm="1">
        <f t="array" ref="B42:E72">Dados!R5:U35</f>
        <v>14</v>
      </c>
      <c r="C42" s="2">
        <v>1740</v>
      </c>
      <c r="D42" s="2">
        <v>4158</v>
      </c>
      <c r="E42" s="2">
        <v>86</v>
      </c>
      <c r="F42" s="32">
        <f>(E42*100)/D42</f>
        <v>2.0683020683020681</v>
      </c>
      <c r="G42" s="3">
        <f t="shared" ref="G42:H69" si="3">D42*$E$40</f>
        <v>2889.5406360424031</v>
      </c>
      <c r="H42" s="3">
        <f t="shared" si="3"/>
        <v>59.764428739693763</v>
      </c>
      <c r="J42" s="7"/>
      <c r="K42" s="5" t="s">
        <v>210</v>
      </c>
      <c r="L42" s="5"/>
      <c r="M42" s="5" t="s">
        <v>211</v>
      </c>
      <c r="X42" s="2"/>
      <c r="Y42" s="7"/>
      <c r="Z42" s="7"/>
      <c r="AA42" s="2"/>
      <c r="AB42" s="7"/>
      <c r="AC42" s="7"/>
      <c r="AD42" s="2"/>
      <c r="AF42" s="7"/>
      <c r="AG42" s="2"/>
      <c r="AH42" s="7"/>
      <c r="AI42" s="7"/>
      <c r="AJ42" s="2"/>
      <c r="AK42" s="7"/>
      <c r="AL42" s="7"/>
    </row>
    <row r="43" spans="1:38" x14ac:dyDescent="0.25">
      <c r="A43" s="28" t="str">
        <f>_xlfn.XLOOKUP(P!C43,'Banco de Dados'!$B$3:$B$274,'Banco de Dados'!$K$3:$K$274,"")</f>
        <v>P</v>
      </c>
      <c r="B43" s="2">
        <v>15</v>
      </c>
      <c r="C43" s="2">
        <v>2013</v>
      </c>
      <c r="D43" s="2">
        <v>831</v>
      </c>
      <c r="E43" s="2">
        <v>71</v>
      </c>
      <c r="F43" s="32">
        <f t="shared" ref="F43:F72" si="4">(E43*100)/D43</f>
        <v>8.5439229843561968</v>
      </c>
      <c r="G43" s="3">
        <f t="shared" si="3"/>
        <v>577.49116607773851</v>
      </c>
      <c r="H43" s="3">
        <f t="shared" si="3"/>
        <v>49.340400471142523</v>
      </c>
      <c r="J43" s="7"/>
      <c r="K43" s="6">
        <f>_xlfn.XLOOKUP($B$4,A42:A69,G42:G69,"")</f>
        <v>799.87043580683167</v>
      </c>
      <c r="L43" s="6"/>
      <c r="M43" s="6">
        <f>_xlfn.XLOOKUP($B$4,A42:A69,H42:H69,"")</f>
        <v>156.36042402826857</v>
      </c>
      <c r="X43" s="2"/>
      <c r="Y43" s="7"/>
      <c r="Z43" s="7"/>
      <c r="AA43" s="2"/>
      <c r="AB43" s="7"/>
      <c r="AC43" s="7"/>
      <c r="AD43" s="2"/>
      <c r="AF43" s="7"/>
      <c r="AG43" s="2"/>
      <c r="AH43" s="7"/>
      <c r="AI43" s="7"/>
      <c r="AJ43" s="2"/>
      <c r="AK43" s="7"/>
      <c r="AL43" s="7"/>
    </row>
    <row r="44" spans="1:38" x14ac:dyDescent="0.25">
      <c r="A44" s="28" t="str">
        <f>_xlfn.XLOOKUP(P!C44,'Banco de Dados'!$B$3:$B$274,'Banco de Dados'!$K$3:$K$274,"")</f>
        <v>S</v>
      </c>
      <c r="B44" s="2">
        <v>16</v>
      </c>
      <c r="C44" s="2">
        <v>2307</v>
      </c>
      <c r="D44" s="2">
        <v>3751</v>
      </c>
      <c r="E44" s="2">
        <v>99</v>
      </c>
      <c r="F44" s="32">
        <f t="shared" si="4"/>
        <v>2.6392961876832843</v>
      </c>
      <c r="G44" s="3">
        <f t="shared" si="3"/>
        <v>2606.7020023557129</v>
      </c>
      <c r="H44" s="3">
        <f t="shared" si="3"/>
        <v>68.798586572438168</v>
      </c>
      <c r="J44" s="7"/>
      <c r="X44" s="2"/>
      <c r="Y44" s="7"/>
      <c r="Z44" s="7"/>
      <c r="AA44" s="2"/>
      <c r="AB44" s="7"/>
      <c r="AC44" s="7"/>
      <c r="AD44" s="2"/>
      <c r="AF44" s="7"/>
      <c r="AG44" s="2"/>
      <c r="AH44" s="7"/>
      <c r="AI44" s="7"/>
      <c r="AJ44" s="2"/>
      <c r="AK44" s="7"/>
      <c r="AL44" s="7"/>
    </row>
    <row r="45" spans="1:38" ht="15.75" x14ac:dyDescent="0.25">
      <c r="A45" s="28" t="str">
        <f>_xlfn.XLOOKUP(P!C45,'Banco de Dados'!$B$3:$B$274,'Banco de Dados'!$K$3:$K$274,"")</f>
        <v>Cl</v>
      </c>
      <c r="B45" s="2">
        <v>17</v>
      </c>
      <c r="C45" s="2">
        <v>2622</v>
      </c>
      <c r="D45" s="2">
        <v>8237</v>
      </c>
      <c r="E45" s="2">
        <v>160</v>
      </c>
      <c r="F45" s="32">
        <f t="shared" si="4"/>
        <v>1.9424547772247178</v>
      </c>
      <c r="G45" s="3">
        <f t="shared" si="3"/>
        <v>5724.1813898704359</v>
      </c>
      <c r="H45" s="3">
        <f t="shared" si="3"/>
        <v>111.18963486454653</v>
      </c>
      <c r="K45" s="165" t="s">
        <v>67</v>
      </c>
      <c r="L45" s="166"/>
      <c r="M45" s="167"/>
      <c r="N45"/>
      <c r="X45" s="2"/>
      <c r="Y45" s="7"/>
      <c r="Z45" s="7"/>
      <c r="AA45" s="2"/>
      <c r="AB45" s="7"/>
      <c r="AC45" s="7"/>
      <c r="AD45" s="2"/>
      <c r="AF45" s="7"/>
      <c r="AG45" s="2"/>
      <c r="AH45" s="7"/>
      <c r="AI45" s="7"/>
      <c r="AJ45" s="2"/>
      <c r="AK45" s="7"/>
      <c r="AL45" s="7"/>
    </row>
    <row r="46" spans="1:38" x14ac:dyDescent="0.25">
      <c r="A46" s="28" t="str">
        <f>_xlfn.XLOOKUP(P!C46,'Banco de Dados'!$B$3:$B$274,'Banco de Dados'!$K$3:$K$274,"")</f>
        <v>Ar</v>
      </c>
      <c r="B46" s="2">
        <v>18</v>
      </c>
      <c r="C46" s="2">
        <v>2957</v>
      </c>
      <c r="D46" s="2">
        <v>5943</v>
      </c>
      <c r="E46" s="2">
        <v>190</v>
      </c>
      <c r="F46" s="32">
        <f t="shared" si="4"/>
        <v>3.1970385327275785</v>
      </c>
      <c r="G46" s="3">
        <f t="shared" si="3"/>
        <v>4130</v>
      </c>
      <c r="H46" s="3">
        <f t="shared" si="3"/>
        <v>132.037691401649</v>
      </c>
      <c r="J46" s="7"/>
      <c r="K46" s="104" t="s">
        <v>240</v>
      </c>
      <c r="L46" s="39"/>
      <c r="M46" s="106" t="s">
        <v>209</v>
      </c>
      <c r="X46" s="2"/>
      <c r="Y46" s="7"/>
      <c r="Z46" s="7"/>
      <c r="AA46" s="2"/>
      <c r="AB46" s="7"/>
      <c r="AC46" s="7"/>
      <c r="AD46" s="2"/>
      <c r="AF46" s="7"/>
      <c r="AG46" s="2"/>
      <c r="AH46" s="7"/>
      <c r="AI46" s="7"/>
      <c r="AJ46" s="2"/>
      <c r="AK46" s="7"/>
      <c r="AL46" s="7"/>
    </row>
    <row r="47" spans="1:38" x14ac:dyDescent="0.25">
      <c r="A47" s="28" t="str">
        <f>_xlfn.XLOOKUP(P!C47,'Banco de Dados'!$B$3:$B$274,'Banco de Dados'!$K$3:$K$274,"")</f>
        <v>K</v>
      </c>
      <c r="B47" s="2">
        <v>19</v>
      </c>
      <c r="C47" s="2">
        <v>3313</v>
      </c>
      <c r="D47" s="2">
        <v>43735</v>
      </c>
      <c r="E47" s="2">
        <v>246</v>
      </c>
      <c r="F47" s="32">
        <f t="shared" si="4"/>
        <v>0.56247856407911279</v>
      </c>
      <c r="G47" s="3">
        <f t="shared" si="3"/>
        <v>30392.991755005893</v>
      </c>
      <c r="H47" s="3">
        <f t="shared" si="3"/>
        <v>170.9540636042403</v>
      </c>
      <c r="J47" s="58" t="s">
        <v>38</v>
      </c>
      <c r="K47" s="59">
        <f>$L$9</f>
        <v>1.5820000000000001</v>
      </c>
      <c r="L47" s="60"/>
      <c r="M47" s="61">
        <f>$M$11</f>
        <v>1329</v>
      </c>
      <c r="N47" s="60"/>
      <c r="X47" s="2"/>
      <c r="Y47" s="7"/>
      <c r="Z47" s="7"/>
      <c r="AA47" s="2"/>
      <c r="AB47" s="7"/>
      <c r="AC47" s="7"/>
      <c r="AD47" s="2"/>
      <c r="AF47" s="7"/>
      <c r="AG47" s="2"/>
      <c r="AH47" s="7"/>
      <c r="AI47" s="7"/>
      <c r="AJ47" s="2"/>
      <c r="AK47" s="7"/>
      <c r="AL47" s="7"/>
    </row>
    <row r="48" spans="1:38" x14ac:dyDescent="0.25">
      <c r="A48" s="28" t="str">
        <f>_xlfn.XLOOKUP(P!C48,'Banco de Dados'!$B$3:$B$274,'Banco de Dados'!$K$3:$K$274,"")</f>
        <v>Ca</v>
      </c>
      <c r="B48" s="2">
        <v>20</v>
      </c>
      <c r="C48" s="2">
        <v>3691</v>
      </c>
      <c r="D48" s="2">
        <v>16457</v>
      </c>
      <c r="E48" s="2">
        <v>173</v>
      </c>
      <c r="F48" s="32">
        <f t="shared" si="4"/>
        <v>1.0512244029896092</v>
      </c>
      <c r="G48" s="3">
        <f t="shared" si="3"/>
        <v>11436.548881036515</v>
      </c>
      <c r="H48" s="3">
        <f t="shared" si="3"/>
        <v>120.22379269729095</v>
      </c>
      <c r="J48" s="2"/>
      <c r="K48" s="18"/>
      <c r="L48" s="2" t="s">
        <v>70</v>
      </c>
      <c r="M48" s="19"/>
      <c r="X48" s="2"/>
      <c r="Y48" s="7"/>
      <c r="Z48" s="7"/>
      <c r="AA48" s="2"/>
      <c r="AB48" s="7"/>
      <c r="AC48" s="7"/>
      <c r="AD48" s="2"/>
      <c r="AF48" s="7"/>
      <c r="AG48" s="2"/>
      <c r="AH48" s="7"/>
      <c r="AI48" s="7"/>
      <c r="AJ48" s="2"/>
      <c r="AK48" s="7"/>
      <c r="AL48" s="7"/>
    </row>
    <row r="49" spans="1:38" x14ac:dyDescent="0.25">
      <c r="A49" s="28" t="str">
        <f>_xlfn.XLOOKUP(P!C49,'Banco de Dados'!$B$3:$B$274,'Banco de Dados'!$K$3:$K$274,"")</f>
        <v>Ti</v>
      </c>
      <c r="B49" s="2">
        <v>22</v>
      </c>
      <c r="C49" s="2">
        <v>4509</v>
      </c>
      <c r="D49" s="2">
        <v>14874</v>
      </c>
      <c r="E49" s="2">
        <v>165</v>
      </c>
      <c r="F49" s="32">
        <f t="shared" si="4"/>
        <v>1.1093182734973779</v>
      </c>
      <c r="G49" s="3">
        <f t="shared" si="3"/>
        <v>10336.466431095407</v>
      </c>
      <c r="H49" s="3">
        <f t="shared" si="3"/>
        <v>114.66431095406361</v>
      </c>
      <c r="J49" s="58" t="s">
        <v>69</v>
      </c>
      <c r="K49" s="62" t="s">
        <v>71</v>
      </c>
      <c r="L49" s="63"/>
      <c r="M49" s="64">
        <f>K43</f>
        <v>799.87043580683167</v>
      </c>
      <c r="N49" s="60"/>
      <c r="X49" s="2"/>
      <c r="Y49" s="7"/>
      <c r="Z49" s="7"/>
      <c r="AA49" s="2"/>
      <c r="AB49" s="7"/>
      <c r="AC49" s="7"/>
      <c r="AD49" s="2"/>
      <c r="AF49" s="7"/>
      <c r="AG49" s="2"/>
      <c r="AH49" s="7"/>
      <c r="AI49" s="7"/>
      <c r="AJ49" s="2"/>
      <c r="AK49" s="7"/>
      <c r="AL49" s="7"/>
    </row>
    <row r="50" spans="1:38" x14ac:dyDescent="0.25">
      <c r="A50" s="28" t="str">
        <f>_xlfn.XLOOKUP(P!C50,'Banco de Dados'!$B$3:$B$274,'Banco de Dados'!$K$3:$K$274,"")</f>
        <v>Cr</v>
      </c>
      <c r="B50" s="2">
        <v>24</v>
      </c>
      <c r="C50" s="2">
        <v>5412</v>
      </c>
      <c r="D50" s="2">
        <v>2809</v>
      </c>
      <c r="E50" s="2">
        <v>137</v>
      </c>
      <c r="F50" s="32">
        <f t="shared" si="4"/>
        <v>4.8771804912780352</v>
      </c>
      <c r="G50" s="3">
        <f t="shared" si="3"/>
        <v>1952.0730270906952</v>
      </c>
      <c r="H50" s="3">
        <f t="shared" si="3"/>
        <v>95.206124852767971</v>
      </c>
      <c r="J50" s="7"/>
      <c r="X50" s="2"/>
      <c r="Y50" s="7"/>
      <c r="Z50" s="7"/>
      <c r="AA50" s="2"/>
      <c r="AB50" s="7"/>
      <c r="AC50" s="7"/>
      <c r="AD50" s="2"/>
      <c r="AF50" s="7"/>
      <c r="AG50" s="2"/>
      <c r="AH50" s="7"/>
      <c r="AI50" s="7"/>
      <c r="AJ50" s="2"/>
      <c r="AK50" s="7"/>
      <c r="AL50" s="7"/>
    </row>
    <row r="51" spans="1:38" ht="15.75" x14ac:dyDescent="0.25">
      <c r="A51" s="28" t="str">
        <f>_xlfn.XLOOKUP(P!C51,'Banco de Dados'!$B$3:$B$274,'Banco de Dados'!$K$3:$K$274,"")</f>
        <v>Mn</v>
      </c>
      <c r="B51" s="2">
        <v>25</v>
      </c>
      <c r="C51" s="2">
        <v>5895</v>
      </c>
      <c r="D51" s="2">
        <v>3233</v>
      </c>
      <c r="E51" s="2">
        <v>151</v>
      </c>
      <c r="F51" s="32">
        <f t="shared" si="4"/>
        <v>4.6705845963501389</v>
      </c>
      <c r="G51" s="3">
        <f t="shared" si="3"/>
        <v>2246.7255594817434</v>
      </c>
      <c r="H51" s="3">
        <f t="shared" si="3"/>
        <v>104.93521790341579</v>
      </c>
      <c r="J51" s="7"/>
      <c r="K51" s="165" t="s">
        <v>218</v>
      </c>
      <c r="L51" s="166"/>
      <c r="M51" s="167"/>
      <c r="X51" s="2"/>
      <c r="Y51" s="7"/>
      <c r="Z51" s="7"/>
      <c r="AA51" s="2"/>
      <c r="AB51" s="7"/>
      <c r="AC51" s="7"/>
      <c r="AD51" s="2"/>
      <c r="AF51" s="7"/>
      <c r="AG51" s="2"/>
      <c r="AH51" s="7"/>
      <c r="AI51" s="7"/>
      <c r="AJ51" s="2"/>
      <c r="AK51" s="7"/>
      <c r="AL51" s="7"/>
    </row>
    <row r="52" spans="1:38" x14ac:dyDescent="0.25">
      <c r="A52" s="28" t="str">
        <f>_xlfn.XLOOKUP(P!C52,'Banco de Dados'!$B$3:$B$274,'Banco de Dados'!$K$3:$K$274,"")</f>
        <v>Fe</v>
      </c>
      <c r="B52" s="2">
        <v>26</v>
      </c>
      <c r="C52" s="2">
        <v>6399</v>
      </c>
      <c r="D52" s="2">
        <v>156134</v>
      </c>
      <c r="E52" s="2">
        <v>407</v>
      </c>
      <c r="F52" s="32">
        <f t="shared" si="4"/>
        <v>0.2606735240242356</v>
      </c>
      <c r="G52" s="3">
        <f t="shared" si="3"/>
        <v>108503.01531213193</v>
      </c>
      <c r="H52" s="3">
        <f t="shared" si="3"/>
        <v>282.83863368669023</v>
      </c>
      <c r="J52" s="7"/>
      <c r="K52" s="104" t="s">
        <v>236</v>
      </c>
      <c r="L52" s="108">
        <f>K43</f>
        <v>799.87043580683167</v>
      </c>
      <c r="M52" s="109">
        <f>M43</f>
        <v>156.36042402826857</v>
      </c>
      <c r="X52" s="2"/>
      <c r="Y52" s="7"/>
      <c r="Z52" s="7"/>
      <c r="AA52" s="2"/>
      <c r="AB52" s="7"/>
      <c r="AC52" s="7"/>
      <c r="AD52" s="2"/>
      <c r="AF52" s="7"/>
      <c r="AG52" s="2"/>
      <c r="AH52" s="7"/>
      <c r="AI52" s="7"/>
      <c r="AJ52" s="2"/>
      <c r="AK52" s="7"/>
      <c r="AL52" s="7"/>
    </row>
    <row r="53" spans="1:38" x14ac:dyDescent="0.25">
      <c r="A53" s="28" t="str">
        <f>_xlfn.XLOOKUP(P!C53,'Banco de Dados'!$B$3:$B$274,'Banco de Dados'!$K$3:$K$274,"")</f>
        <v>Ni</v>
      </c>
      <c r="B53" s="2">
        <v>28</v>
      </c>
      <c r="C53" s="2">
        <v>7472</v>
      </c>
      <c r="D53" s="2">
        <v>1151</v>
      </c>
      <c r="E53" s="2">
        <v>225</v>
      </c>
      <c r="F53" s="32">
        <f t="shared" si="4"/>
        <v>19.548218940052127</v>
      </c>
      <c r="G53" s="3">
        <f t="shared" si="3"/>
        <v>799.87043580683167</v>
      </c>
      <c r="H53" s="3">
        <f t="shared" si="3"/>
        <v>156.36042402826857</v>
      </c>
      <c r="J53" s="7"/>
      <c r="K53" s="104" t="s">
        <v>237</v>
      </c>
      <c r="L53" s="105">
        <f>$L$9</f>
        <v>1.5820000000000001</v>
      </c>
      <c r="M53" s="106">
        <f>$L$10</f>
        <v>4.1000000000000002E-2</v>
      </c>
      <c r="X53" s="2"/>
      <c r="Y53" s="7"/>
      <c r="Z53" s="7"/>
      <c r="AA53" s="2"/>
      <c r="AB53" s="7"/>
      <c r="AC53" s="7"/>
      <c r="AD53" s="2"/>
      <c r="AF53" s="7"/>
      <c r="AG53" s="2"/>
      <c r="AH53" s="7"/>
      <c r="AI53" s="7"/>
      <c r="AJ53" s="2"/>
      <c r="AK53" s="7"/>
      <c r="AL53" s="7"/>
    </row>
    <row r="54" spans="1:38" x14ac:dyDescent="0.25">
      <c r="A54" s="28" t="str">
        <f>_xlfn.XLOOKUP(P!C54,'Banco de Dados'!$B$3:$B$274,'Banco de Dados'!$K$3:$K$274,"")</f>
        <v>Cu</v>
      </c>
      <c r="B54" s="2">
        <v>29</v>
      </c>
      <c r="C54" s="2">
        <v>8041</v>
      </c>
      <c r="D54" s="2">
        <v>646</v>
      </c>
      <c r="E54" s="2">
        <v>230</v>
      </c>
      <c r="F54" s="32">
        <f t="shared" si="4"/>
        <v>35.60371517027864</v>
      </c>
      <c r="G54" s="3">
        <f t="shared" si="3"/>
        <v>448.92815076560663</v>
      </c>
      <c r="H54" s="3">
        <f t="shared" si="3"/>
        <v>159.83510011778563</v>
      </c>
      <c r="J54" s="7"/>
      <c r="K54" s="104" t="s">
        <v>238</v>
      </c>
      <c r="L54" s="105">
        <f>$M$11</f>
        <v>1329</v>
      </c>
      <c r="M54" s="106">
        <f>$M$12</f>
        <v>231</v>
      </c>
      <c r="X54" s="2"/>
      <c r="Y54" s="7"/>
      <c r="Z54" s="7"/>
      <c r="AA54" s="2"/>
      <c r="AB54" s="7"/>
      <c r="AC54" s="7"/>
      <c r="AD54" s="2"/>
      <c r="AF54" s="7"/>
      <c r="AG54" s="2"/>
      <c r="AH54" s="7"/>
      <c r="AI54" s="7"/>
      <c r="AJ54" s="2"/>
      <c r="AK54" s="7"/>
      <c r="AL54" s="7"/>
    </row>
    <row r="55" spans="1:38" x14ac:dyDescent="0.25">
      <c r="A55" s="28" t="str">
        <f>_xlfn.XLOOKUP(P!C55,'Banco de Dados'!$B$3:$B$274,'Banco de Dados'!$K$3:$K$274,"")</f>
        <v>Zn</v>
      </c>
      <c r="B55" s="2">
        <v>30</v>
      </c>
      <c r="C55" s="2">
        <v>8631</v>
      </c>
      <c r="D55" s="2">
        <v>1093</v>
      </c>
      <c r="E55" s="2">
        <v>226</v>
      </c>
      <c r="F55" s="32">
        <f t="shared" si="4"/>
        <v>20.677035681610246</v>
      </c>
      <c r="G55" s="3">
        <f t="shared" si="3"/>
        <v>759.56419316843346</v>
      </c>
      <c r="H55" s="3">
        <f t="shared" si="3"/>
        <v>157.05535924617197</v>
      </c>
      <c r="J55" s="7"/>
      <c r="K55" s="69" t="s">
        <v>217</v>
      </c>
      <c r="L55" s="110">
        <f>SQRT(((M52/L52)^2)+((M53/L53)^2)+((M54/L54)^2))</f>
        <v>0.26286227084903696</v>
      </c>
      <c r="M55" s="71" t="str">
        <f>M64</f>
        <v>mg/kg</v>
      </c>
      <c r="X55" s="2"/>
      <c r="Y55" s="7"/>
      <c r="Z55" s="7"/>
      <c r="AA55" s="2"/>
      <c r="AB55" s="7"/>
      <c r="AC55" s="7"/>
      <c r="AD55" s="2"/>
      <c r="AF55" s="7"/>
      <c r="AG55" s="2"/>
      <c r="AH55" s="7"/>
      <c r="AI55" s="7"/>
      <c r="AJ55" s="2"/>
      <c r="AK55" s="7"/>
      <c r="AL55" s="7"/>
    </row>
    <row r="56" spans="1:38" x14ac:dyDescent="0.25">
      <c r="A56" s="28" t="str">
        <f>_xlfn.XLOOKUP(P!C56,'Banco de Dados'!$B$3:$B$274,'Banco de Dados'!$K$3:$K$274,"")</f>
        <v>Rh</v>
      </c>
      <c r="B56" s="2">
        <v>45</v>
      </c>
      <c r="C56" s="2">
        <v>20167</v>
      </c>
      <c r="D56" s="2">
        <v>1391</v>
      </c>
      <c r="E56" s="2">
        <v>125</v>
      </c>
      <c r="F56" s="32">
        <f t="shared" si="4"/>
        <v>8.9863407620416957</v>
      </c>
      <c r="G56" s="3">
        <f t="shared" si="3"/>
        <v>966.65488810365139</v>
      </c>
      <c r="H56" s="3">
        <f t="shared" si="3"/>
        <v>86.866902237926979</v>
      </c>
      <c r="J56" s="7"/>
      <c r="X56" s="2"/>
      <c r="Y56" s="7"/>
      <c r="Z56" s="7"/>
      <c r="AA56" s="2"/>
      <c r="AB56" s="7"/>
      <c r="AC56" s="7"/>
      <c r="AD56" s="2"/>
      <c r="AF56" s="7"/>
      <c r="AG56" s="2"/>
      <c r="AH56" s="7"/>
      <c r="AI56" s="7"/>
      <c r="AJ56" s="2"/>
      <c r="AK56" s="7"/>
      <c r="AL56" s="7"/>
    </row>
    <row r="57" spans="1:38" x14ac:dyDescent="0.25">
      <c r="A57" s="28" t="str">
        <f>_xlfn.XLOOKUP(P!C57,'Banco de Dados'!$B$3:$B$274,'Banco de Dados'!$K$3:$K$274,"")</f>
        <v>Rh</v>
      </c>
      <c r="B57" s="2">
        <v>45</v>
      </c>
      <c r="C57" s="2">
        <v>2696</v>
      </c>
      <c r="D57" s="2">
        <v>17638</v>
      </c>
      <c r="E57" s="2">
        <v>140</v>
      </c>
      <c r="F57" s="32">
        <f t="shared" si="4"/>
        <v>0.79374078693729444</v>
      </c>
      <c r="G57" s="3">
        <f t="shared" si="3"/>
        <v>12257.267373380448</v>
      </c>
      <c r="H57" s="3">
        <f t="shared" si="3"/>
        <v>97.290930506478219</v>
      </c>
      <c r="J57" s="7"/>
      <c r="X57" s="2"/>
      <c r="Y57" s="7"/>
      <c r="Z57" s="7"/>
      <c r="AA57" s="2"/>
      <c r="AB57" s="7"/>
      <c r="AC57" s="7"/>
      <c r="AD57" s="2"/>
      <c r="AF57" s="7"/>
      <c r="AG57" s="2"/>
      <c r="AH57" s="7"/>
      <c r="AI57" s="7"/>
      <c r="AJ57" s="2"/>
      <c r="AK57" s="7"/>
      <c r="AL57" s="7"/>
    </row>
    <row r="58" spans="1:38" x14ac:dyDescent="0.25">
      <c r="A58" s="28" t="str">
        <f>_xlfn.XLOOKUP(P!C58,'Banco de Dados'!$B$3:$B$274,'Banco de Dados'!$K$3:$K$274,"")</f>
        <v/>
      </c>
      <c r="B58" s="2">
        <v>0</v>
      </c>
      <c r="C58" s="2">
        <v>0</v>
      </c>
      <c r="D58" s="2">
        <v>0</v>
      </c>
      <c r="E58" s="2">
        <v>0</v>
      </c>
      <c r="F58" s="32" t="e">
        <f t="shared" si="4"/>
        <v>#DIV/0!</v>
      </c>
      <c r="G58" s="3">
        <f t="shared" si="3"/>
        <v>0</v>
      </c>
      <c r="H58" s="3">
        <f t="shared" si="3"/>
        <v>0</v>
      </c>
      <c r="J58" s="7"/>
      <c r="X58" s="2"/>
      <c r="Y58" s="7"/>
      <c r="Z58" s="7"/>
      <c r="AA58" s="2"/>
      <c r="AB58" s="7"/>
      <c r="AC58" s="7"/>
      <c r="AD58" s="2"/>
      <c r="AF58" s="7"/>
      <c r="AG58" s="2"/>
      <c r="AH58" s="7"/>
      <c r="AI58" s="7"/>
      <c r="AJ58" s="2"/>
      <c r="AK58" s="7"/>
      <c r="AL58" s="7"/>
    </row>
    <row r="59" spans="1:38" x14ac:dyDescent="0.25">
      <c r="A59" s="28" t="str">
        <f>_xlfn.XLOOKUP(P!C59,'Banco de Dados'!$B$3:$B$274,'Banco de Dados'!$K$3:$K$274,"")</f>
        <v/>
      </c>
      <c r="B59" s="2">
        <v>0</v>
      </c>
      <c r="C59" s="2">
        <v>0</v>
      </c>
      <c r="D59" s="2">
        <v>0</v>
      </c>
      <c r="E59" s="2">
        <v>0</v>
      </c>
      <c r="F59" s="32" t="e">
        <f t="shared" si="4"/>
        <v>#DIV/0!</v>
      </c>
      <c r="G59" s="3">
        <f t="shared" si="3"/>
        <v>0</v>
      </c>
      <c r="H59" s="3">
        <f t="shared" si="3"/>
        <v>0</v>
      </c>
      <c r="J59" s="7"/>
      <c r="X59" s="2"/>
      <c r="Y59" s="7"/>
      <c r="Z59" s="7"/>
      <c r="AA59" s="2"/>
      <c r="AB59" s="7"/>
      <c r="AC59" s="7"/>
      <c r="AD59" s="2"/>
      <c r="AF59" s="7"/>
      <c r="AG59" s="2"/>
      <c r="AH59" s="7"/>
      <c r="AI59" s="7"/>
      <c r="AJ59" s="2"/>
      <c r="AK59" s="7"/>
      <c r="AL59" s="7"/>
    </row>
    <row r="60" spans="1:38" x14ac:dyDescent="0.25">
      <c r="A60" s="28" t="str">
        <f>_xlfn.XLOOKUP(P!C60,'Banco de Dados'!$B$3:$B$274,'Banco de Dados'!$K$3:$K$274,"")</f>
        <v/>
      </c>
      <c r="B60" s="2">
        <v>0</v>
      </c>
      <c r="C60" s="2">
        <v>0</v>
      </c>
      <c r="D60" s="2">
        <v>0</v>
      </c>
      <c r="E60" s="2">
        <v>0</v>
      </c>
      <c r="F60" s="32" t="e">
        <f t="shared" si="4"/>
        <v>#DIV/0!</v>
      </c>
      <c r="G60" s="3">
        <f t="shared" si="3"/>
        <v>0</v>
      </c>
      <c r="H60" s="3">
        <f t="shared" si="3"/>
        <v>0</v>
      </c>
      <c r="J60" s="7"/>
      <c r="X60" s="2"/>
      <c r="Y60" s="7"/>
      <c r="Z60" s="7"/>
      <c r="AA60" s="2"/>
      <c r="AB60" s="7"/>
      <c r="AC60" s="7"/>
      <c r="AD60" s="2"/>
      <c r="AF60" s="7"/>
      <c r="AG60" s="2"/>
      <c r="AH60" s="7"/>
      <c r="AI60" s="7"/>
      <c r="AJ60" s="2"/>
      <c r="AK60" s="7"/>
      <c r="AL60" s="7"/>
    </row>
    <row r="61" spans="1:38" x14ac:dyDescent="0.25">
      <c r="A61" s="28" t="str">
        <f>_xlfn.XLOOKUP(P!C61,'Banco de Dados'!$B$3:$B$274,'Banco de Dados'!$K$3:$K$274,"")</f>
        <v/>
      </c>
      <c r="B61" s="2">
        <v>0</v>
      </c>
      <c r="C61" s="2">
        <v>0</v>
      </c>
      <c r="D61" s="2">
        <v>0</v>
      </c>
      <c r="E61" s="2">
        <v>0</v>
      </c>
      <c r="F61" s="32" t="e">
        <f t="shared" si="4"/>
        <v>#DIV/0!</v>
      </c>
      <c r="G61" s="3">
        <f t="shared" si="3"/>
        <v>0</v>
      </c>
      <c r="H61" s="3">
        <f t="shared" si="3"/>
        <v>0</v>
      </c>
      <c r="J61" s="7"/>
      <c r="X61" s="2"/>
      <c r="Y61" s="7"/>
      <c r="Z61" s="7"/>
      <c r="AA61" s="2"/>
      <c r="AB61" s="7"/>
      <c r="AC61" s="7"/>
      <c r="AD61" s="2"/>
      <c r="AF61" s="7"/>
      <c r="AG61" s="2"/>
      <c r="AH61" s="7"/>
      <c r="AI61" s="7"/>
      <c r="AJ61" s="2"/>
      <c r="AK61" s="7"/>
      <c r="AL61" s="7"/>
    </row>
    <row r="62" spans="1:38" x14ac:dyDescent="0.25">
      <c r="A62" s="28" t="str">
        <f>_xlfn.XLOOKUP(P!C62,'Banco de Dados'!$B$3:$B$274,'Banco de Dados'!$K$3:$K$274,"")</f>
        <v/>
      </c>
      <c r="B62" s="2">
        <v>0</v>
      </c>
      <c r="C62" s="2">
        <v>0</v>
      </c>
      <c r="D62" s="2">
        <v>0</v>
      </c>
      <c r="E62" s="2">
        <v>0</v>
      </c>
      <c r="F62" s="32" t="e">
        <f t="shared" si="4"/>
        <v>#DIV/0!</v>
      </c>
      <c r="G62" s="3">
        <f t="shared" si="3"/>
        <v>0</v>
      </c>
      <c r="H62" s="3">
        <f t="shared" si="3"/>
        <v>0</v>
      </c>
      <c r="J62" s="7"/>
      <c r="X62" s="2"/>
      <c r="Y62" s="7"/>
      <c r="Z62" s="7"/>
      <c r="AA62" s="2"/>
      <c r="AB62" s="7"/>
      <c r="AC62" s="7"/>
      <c r="AD62" s="2"/>
      <c r="AF62" s="7"/>
      <c r="AG62" s="2"/>
      <c r="AH62" s="7"/>
      <c r="AI62" s="7"/>
      <c r="AJ62" s="2"/>
      <c r="AK62" s="7"/>
      <c r="AL62" s="7"/>
    </row>
    <row r="63" spans="1:38" ht="15.75" x14ac:dyDescent="0.25">
      <c r="A63" s="28" t="str">
        <f>_xlfn.XLOOKUP(P!C63,'Banco de Dados'!$B$3:$B$274,'Banco de Dados'!$K$3:$K$274,"")</f>
        <v/>
      </c>
      <c r="B63" s="2">
        <v>0</v>
      </c>
      <c r="C63" s="2">
        <v>0</v>
      </c>
      <c r="D63" s="2">
        <v>0</v>
      </c>
      <c r="E63" s="17">
        <v>0</v>
      </c>
      <c r="F63" s="32" t="e">
        <f t="shared" si="4"/>
        <v>#DIV/0!</v>
      </c>
      <c r="G63" s="3">
        <f t="shared" si="3"/>
        <v>0</v>
      </c>
      <c r="H63" s="3">
        <f t="shared" si="3"/>
        <v>0</v>
      </c>
      <c r="J63" s="7"/>
      <c r="K63" s="101" t="s">
        <v>216</v>
      </c>
      <c r="L63" s="102" t="str">
        <f>K41</f>
        <v>ac</v>
      </c>
      <c r="M63" s="103" t="str">
        <f>M41</f>
        <v>Níquel</v>
      </c>
      <c r="X63" s="2"/>
      <c r="Y63" s="7"/>
      <c r="Z63" s="7"/>
      <c r="AA63" s="2"/>
      <c r="AB63" s="7"/>
      <c r="AC63" s="7"/>
      <c r="AD63" s="2"/>
      <c r="AF63" s="7"/>
      <c r="AG63" s="2"/>
      <c r="AH63" s="7"/>
      <c r="AI63" s="7"/>
      <c r="AJ63" s="2"/>
      <c r="AK63" s="7"/>
      <c r="AL63" s="7"/>
    </row>
    <row r="64" spans="1:38" x14ac:dyDescent="0.25">
      <c r="A64" s="28" t="str">
        <f>_xlfn.XLOOKUP(P!C64,'Banco de Dados'!$B$3:$B$274,'Banco de Dados'!$K$3:$K$274,"")</f>
        <v/>
      </c>
      <c r="B64" s="2">
        <v>0</v>
      </c>
      <c r="C64" s="2">
        <v>0</v>
      </c>
      <c r="D64" s="2">
        <v>0</v>
      </c>
      <c r="E64" s="2">
        <v>0</v>
      </c>
      <c r="F64" s="32" t="e">
        <f t="shared" si="4"/>
        <v>#DIV/0!</v>
      </c>
      <c r="G64" s="3">
        <f t="shared" si="3"/>
        <v>0</v>
      </c>
      <c r="H64" s="3">
        <f t="shared" si="3"/>
        <v>0</v>
      </c>
      <c r="J64" s="7"/>
      <c r="K64" s="68" t="s">
        <v>68</v>
      </c>
      <c r="L64" s="29">
        <f>(K47*M49)/M47</f>
        <v>0.95214072945553629</v>
      </c>
      <c r="M64" s="66" t="str">
        <f>$M$9</f>
        <v>mg/kg</v>
      </c>
      <c r="X64" s="2"/>
      <c r="Y64" s="7"/>
      <c r="Z64" s="7"/>
      <c r="AA64" s="2"/>
      <c r="AB64" s="7"/>
      <c r="AC64" s="7"/>
      <c r="AD64" s="2"/>
      <c r="AF64" s="7"/>
      <c r="AG64" s="2"/>
      <c r="AH64" s="7"/>
      <c r="AI64" s="7"/>
      <c r="AJ64" s="2"/>
      <c r="AK64" s="7"/>
      <c r="AL64" s="7"/>
    </row>
    <row r="65" spans="1:38" x14ac:dyDescent="0.25">
      <c r="A65" s="28" t="str">
        <f>_xlfn.XLOOKUP(P!C65,'Banco de Dados'!$B$3:$B$274,'Banco de Dados'!$K$3:$K$274,"")</f>
        <v/>
      </c>
      <c r="B65" s="2">
        <v>0</v>
      </c>
      <c r="C65" s="2">
        <v>0</v>
      </c>
      <c r="D65" s="2">
        <v>0</v>
      </c>
      <c r="E65" s="2">
        <v>0</v>
      </c>
      <c r="F65" s="32" t="e">
        <f t="shared" si="4"/>
        <v>#DIV/0!</v>
      </c>
      <c r="G65" s="3">
        <f t="shared" si="3"/>
        <v>0</v>
      </c>
      <c r="H65" s="3">
        <f t="shared" si="3"/>
        <v>0</v>
      </c>
      <c r="J65" s="7"/>
      <c r="K65" s="111" t="s">
        <v>246</v>
      </c>
      <c r="L65" s="126">
        <f>SQRT(((M52/L52)^2)+((M53/L53)^2)+((M54/L54)^2))</f>
        <v>0.26286227084903696</v>
      </c>
      <c r="M65" s="66"/>
      <c r="X65" s="2"/>
      <c r="Y65" s="7"/>
      <c r="Z65" s="7"/>
      <c r="AA65" s="2"/>
      <c r="AB65" s="7"/>
      <c r="AC65" s="7"/>
      <c r="AD65" s="2"/>
      <c r="AF65" s="7"/>
      <c r="AG65" s="2"/>
      <c r="AH65" s="7"/>
      <c r="AI65" s="7"/>
      <c r="AJ65" s="2"/>
      <c r="AK65" s="7"/>
      <c r="AL65" s="7"/>
    </row>
    <row r="66" spans="1:38" x14ac:dyDescent="0.25">
      <c r="A66" s="28" t="str">
        <f>_xlfn.XLOOKUP(P!C66,'Banco de Dados'!$B$3:$B$274,'Banco de Dados'!$K$3:$K$274,"")</f>
        <v/>
      </c>
      <c r="B66" s="2">
        <v>0</v>
      </c>
      <c r="C66" s="2">
        <v>0</v>
      </c>
      <c r="D66" s="2">
        <v>0</v>
      </c>
      <c r="E66" s="2">
        <v>0</v>
      </c>
      <c r="F66" s="32" t="e">
        <f t="shared" si="4"/>
        <v>#DIV/0!</v>
      </c>
      <c r="G66" s="3">
        <f t="shared" si="3"/>
        <v>0</v>
      </c>
      <c r="H66" s="3">
        <f t="shared" si="3"/>
        <v>0</v>
      </c>
      <c r="J66" s="7"/>
      <c r="K66" s="69" t="s">
        <v>247</v>
      </c>
      <c r="L66" s="127">
        <f>L65*L64</f>
        <v>0.25028187431254079</v>
      </c>
      <c r="M66" s="71" t="str">
        <f>$M$9</f>
        <v>mg/kg</v>
      </c>
      <c r="X66" s="2"/>
      <c r="Y66" s="7"/>
      <c r="Z66" s="7"/>
      <c r="AA66" s="2"/>
      <c r="AB66" s="7"/>
      <c r="AC66" s="7"/>
      <c r="AD66" s="2"/>
      <c r="AF66" s="7"/>
      <c r="AG66" s="2"/>
      <c r="AH66" s="7"/>
      <c r="AI66" s="7"/>
      <c r="AJ66" s="2"/>
      <c r="AK66" s="7"/>
      <c r="AL66" s="7"/>
    </row>
    <row r="67" spans="1:38" x14ac:dyDescent="0.25">
      <c r="A67" s="28" t="str">
        <f>_xlfn.XLOOKUP(P!C67,'Banco de Dados'!$B$3:$B$274,'Banco de Dados'!$K$3:$K$274,"")</f>
        <v/>
      </c>
      <c r="B67" s="2">
        <v>0</v>
      </c>
      <c r="C67" s="2">
        <v>0</v>
      </c>
      <c r="D67" s="2">
        <v>0</v>
      </c>
      <c r="E67" s="2">
        <v>0</v>
      </c>
      <c r="F67" s="32" t="e">
        <f t="shared" si="4"/>
        <v>#DIV/0!</v>
      </c>
      <c r="G67" s="3">
        <f t="shared" si="3"/>
        <v>0</v>
      </c>
      <c r="H67" s="3">
        <f t="shared" si="3"/>
        <v>0</v>
      </c>
      <c r="J67" s="7"/>
      <c r="K67" s="123"/>
      <c r="L67" s="124"/>
      <c r="X67" s="2"/>
      <c r="Y67" s="7"/>
      <c r="Z67" s="7"/>
      <c r="AA67" s="2"/>
      <c r="AB67" s="7"/>
      <c r="AC67" s="7"/>
      <c r="AD67" s="2"/>
      <c r="AF67" s="7"/>
      <c r="AG67" s="2"/>
      <c r="AH67" s="7"/>
      <c r="AI67" s="7"/>
      <c r="AJ67" s="2"/>
      <c r="AK67" s="7"/>
      <c r="AL67" s="7"/>
    </row>
    <row r="68" spans="1:38" x14ac:dyDescent="0.25">
      <c r="A68" s="28" t="str">
        <f>_xlfn.XLOOKUP(P!C68,'Banco de Dados'!$B$3:$B$274,'Banco de Dados'!$K$3:$K$274,"")</f>
        <v/>
      </c>
      <c r="B68" s="2">
        <v>0</v>
      </c>
      <c r="C68" s="2">
        <v>0</v>
      </c>
      <c r="D68" s="2">
        <v>0</v>
      </c>
      <c r="E68" s="2">
        <v>0</v>
      </c>
      <c r="F68" s="32" t="e">
        <f t="shared" si="4"/>
        <v>#DIV/0!</v>
      </c>
      <c r="G68" s="3">
        <f t="shared" si="3"/>
        <v>0</v>
      </c>
      <c r="H68" s="3">
        <f t="shared" si="3"/>
        <v>0</v>
      </c>
      <c r="J68" s="7"/>
      <c r="X68" s="2"/>
      <c r="Y68" s="7"/>
      <c r="Z68" s="7"/>
      <c r="AA68" s="2"/>
      <c r="AB68" s="7"/>
      <c r="AC68" s="7"/>
      <c r="AD68" s="2"/>
      <c r="AF68" s="7"/>
      <c r="AG68" s="2"/>
      <c r="AH68" s="7"/>
      <c r="AI68" s="7"/>
      <c r="AJ68" s="2"/>
      <c r="AK68" s="7"/>
      <c r="AL68" s="7"/>
    </row>
    <row r="69" spans="1:38" x14ac:dyDescent="0.25">
      <c r="A69" s="28" t="str">
        <f>_xlfn.XLOOKUP(P!C69,'Banco de Dados'!$B$3:$B$274,'Banco de Dados'!$K$3:$K$274,"")</f>
        <v/>
      </c>
      <c r="B69" s="2">
        <v>0</v>
      </c>
      <c r="C69" s="2">
        <v>0</v>
      </c>
      <c r="D69" s="2">
        <v>0</v>
      </c>
      <c r="E69" s="2">
        <v>0</v>
      </c>
      <c r="F69" s="32" t="e">
        <f t="shared" si="4"/>
        <v>#DIV/0!</v>
      </c>
      <c r="G69" s="3">
        <f t="shared" si="3"/>
        <v>0</v>
      </c>
      <c r="H69" s="3">
        <f t="shared" si="3"/>
        <v>0</v>
      </c>
      <c r="J69" s="7"/>
      <c r="X69" s="2"/>
      <c r="Y69" s="7"/>
      <c r="Z69" s="7"/>
      <c r="AA69" s="2"/>
      <c r="AB69" s="7"/>
      <c r="AC69" s="7"/>
      <c r="AD69" s="2"/>
      <c r="AF69" s="7"/>
      <c r="AG69" s="2"/>
      <c r="AH69" s="7"/>
      <c r="AI69" s="7"/>
      <c r="AJ69" s="2"/>
      <c r="AK69" s="7"/>
      <c r="AL69" s="7"/>
    </row>
    <row r="70" spans="1:38" x14ac:dyDescent="0.25">
      <c r="A70" s="28" t="str">
        <f>_xlfn.XLOOKUP(P!C70,'Banco de Dados'!$B$3:$B$274,'Banco de Dados'!$K$3:$K$274,"")</f>
        <v/>
      </c>
      <c r="B70" s="2">
        <v>0</v>
      </c>
      <c r="C70" s="2">
        <v>0</v>
      </c>
      <c r="D70" s="2">
        <v>0</v>
      </c>
      <c r="E70" s="2">
        <v>0</v>
      </c>
      <c r="F70" s="32" t="e">
        <f t="shared" si="4"/>
        <v>#DIV/0!</v>
      </c>
      <c r="G70" s="3">
        <f t="shared" ref="G70:H72" si="5">D70*$E$40</f>
        <v>0</v>
      </c>
      <c r="H70" s="3">
        <f t="shared" si="5"/>
        <v>0</v>
      </c>
      <c r="J70" s="7"/>
      <c r="X70" s="2"/>
      <c r="Y70" s="7"/>
      <c r="Z70" s="7"/>
      <c r="AA70" s="2"/>
      <c r="AB70" s="7"/>
      <c r="AC70" s="7"/>
      <c r="AD70" s="2"/>
      <c r="AF70" s="7"/>
      <c r="AG70" s="2"/>
      <c r="AH70" s="7"/>
      <c r="AI70" s="7"/>
      <c r="AJ70" s="2"/>
      <c r="AK70" s="7"/>
      <c r="AL70" s="7"/>
    </row>
    <row r="71" spans="1:38" x14ac:dyDescent="0.25">
      <c r="A71" s="28" t="str">
        <f>_xlfn.XLOOKUP(P!C71,'Banco de Dados'!$B$3:$B$274,'Banco de Dados'!$K$3:$K$274,"")</f>
        <v/>
      </c>
      <c r="B71" s="2">
        <v>0</v>
      </c>
      <c r="C71" s="2">
        <v>0</v>
      </c>
      <c r="D71" s="2">
        <v>0</v>
      </c>
      <c r="E71" s="2">
        <v>0</v>
      </c>
      <c r="F71" s="32" t="e">
        <f t="shared" si="4"/>
        <v>#DIV/0!</v>
      </c>
      <c r="G71" s="3">
        <f t="shared" si="5"/>
        <v>0</v>
      </c>
      <c r="H71" s="3">
        <f t="shared" si="5"/>
        <v>0</v>
      </c>
      <c r="J71" s="7"/>
      <c r="X71" s="2"/>
      <c r="Y71" s="7"/>
      <c r="Z71" s="7"/>
      <c r="AA71" s="2"/>
      <c r="AB71" s="7"/>
      <c r="AC71" s="7"/>
      <c r="AD71" s="2"/>
      <c r="AF71" s="7"/>
      <c r="AG71" s="2"/>
      <c r="AH71" s="7"/>
      <c r="AI71" s="7"/>
      <c r="AJ71" s="2"/>
      <c r="AK71" s="7"/>
      <c r="AL71" s="7"/>
    </row>
    <row r="72" spans="1:38" x14ac:dyDescent="0.25">
      <c r="A72" s="28" t="str">
        <f>_xlfn.XLOOKUP(P!C72,'Banco de Dados'!$B$3:$B$274,'Banco de Dados'!$K$3:$K$274,"")</f>
        <v/>
      </c>
      <c r="B72" s="2">
        <v>0</v>
      </c>
      <c r="C72" s="2">
        <v>0</v>
      </c>
      <c r="D72" s="2">
        <v>0</v>
      </c>
      <c r="E72" s="2">
        <v>0</v>
      </c>
      <c r="F72" s="32" t="e">
        <f t="shared" si="4"/>
        <v>#DIV/0!</v>
      </c>
      <c r="G72" s="3">
        <f t="shared" si="5"/>
        <v>0</v>
      </c>
      <c r="H72" s="3">
        <f t="shared" si="5"/>
        <v>0</v>
      </c>
      <c r="J72" s="7"/>
      <c r="X72" s="2"/>
      <c r="Y72" s="7"/>
      <c r="Z72" s="7"/>
      <c r="AA72" s="2"/>
      <c r="AB72" s="7"/>
      <c r="AC72" s="7"/>
      <c r="AD72" s="2"/>
      <c r="AF72" s="7"/>
      <c r="AG72" s="2"/>
      <c r="AH72" s="7"/>
      <c r="AI72" s="7"/>
      <c r="AJ72" s="2"/>
      <c r="AK72" s="7"/>
      <c r="AL72" s="7"/>
    </row>
    <row r="73" spans="1:38" x14ac:dyDescent="0.25">
      <c r="A73" s="21"/>
      <c r="B73" s="21"/>
      <c r="C73" s="21"/>
      <c r="D73" s="21"/>
      <c r="E73" s="21"/>
      <c r="F73" s="77"/>
      <c r="G73" s="22"/>
      <c r="H73" s="22"/>
      <c r="J73" s="21"/>
      <c r="K73" s="21"/>
      <c r="L73" s="21"/>
      <c r="M73" s="21"/>
      <c r="N73" s="21"/>
      <c r="X73" s="2"/>
      <c r="Y73" s="7"/>
      <c r="Z73" s="7"/>
      <c r="AA73" s="2"/>
      <c r="AB73" s="7"/>
      <c r="AC73" s="7"/>
      <c r="AD73" s="2"/>
      <c r="AF73" s="7"/>
      <c r="AG73" s="2"/>
      <c r="AH73" s="7"/>
      <c r="AI73" s="7"/>
      <c r="AJ73" s="2"/>
      <c r="AK73" s="7"/>
      <c r="AL73" s="7"/>
    </row>
    <row r="74" spans="1:38" ht="15.75" x14ac:dyDescent="0.25">
      <c r="A74" s="36" t="str">
        <f>'Nome das Amostras'!A6</f>
        <v>ad</v>
      </c>
      <c r="B74" s="164" t="str">
        <f>VLOOKUP(A74,'Nome das Amostras'!$A$3:$D$28,2,FALSE)</f>
        <v>R3</v>
      </c>
      <c r="C74" s="164"/>
      <c r="D74" s="51" t="s">
        <v>65</v>
      </c>
      <c r="E74" s="52">
        <f>'Banco de Dados'!$O$13/'Banco de Dados'!AC13</f>
        <v>0.66207117665918569</v>
      </c>
      <c r="F74" s="74"/>
      <c r="G74" s="3"/>
      <c r="H74" s="3"/>
      <c r="J74" s="7"/>
      <c r="X74" s="2"/>
      <c r="Y74" s="7"/>
      <c r="Z74" s="7"/>
      <c r="AA74" s="2"/>
      <c r="AB74" s="7"/>
      <c r="AC74" s="7"/>
      <c r="AD74" s="2"/>
      <c r="AF74" s="7"/>
      <c r="AG74" s="2"/>
      <c r="AH74" s="7"/>
      <c r="AI74" s="7"/>
      <c r="AJ74" s="2"/>
      <c r="AK74" s="7"/>
      <c r="AL74" s="7"/>
    </row>
    <row r="75" spans="1:38" ht="15.75" x14ac:dyDescent="0.25">
      <c r="A75" s="107" t="s">
        <v>1</v>
      </c>
      <c r="B75" s="107" t="s">
        <v>0</v>
      </c>
      <c r="C75" s="107" t="s">
        <v>212</v>
      </c>
      <c r="D75" s="107" t="s">
        <v>209</v>
      </c>
      <c r="E75" s="107" t="s">
        <v>213</v>
      </c>
      <c r="F75" s="76" t="s">
        <v>219</v>
      </c>
      <c r="G75" s="54" t="s">
        <v>140</v>
      </c>
      <c r="H75" s="54" t="s">
        <v>66</v>
      </c>
      <c r="J75" s="7"/>
      <c r="K75" s="72" t="str">
        <f>A74</f>
        <v>ad</v>
      </c>
      <c r="L75" s="55" t="s">
        <v>215</v>
      </c>
      <c r="M75" s="41" t="str">
        <f>$A$1</f>
        <v>Níquel</v>
      </c>
      <c r="N75" s="3"/>
      <c r="X75" s="2"/>
      <c r="Y75" s="7"/>
      <c r="Z75" s="7"/>
      <c r="AA75" s="2"/>
      <c r="AB75" s="7"/>
      <c r="AC75" s="7"/>
      <c r="AD75" s="2"/>
      <c r="AF75" s="7"/>
      <c r="AG75" s="2"/>
      <c r="AH75" s="7"/>
      <c r="AI75" s="7"/>
      <c r="AJ75" s="2"/>
      <c r="AK75" s="7"/>
      <c r="AL75" s="7"/>
    </row>
    <row r="76" spans="1:38" x14ac:dyDescent="0.25">
      <c r="A76" s="28" t="str">
        <f>_xlfn.XLOOKUP(P!C76,'Banco de Dados'!$B$3:$B$274,'Banco de Dados'!$K$3:$K$274,"")</f>
        <v>Si</v>
      </c>
      <c r="B76" s="2" cm="1">
        <f t="array" ref="B76:E106">Dados!Y5:AB35</f>
        <v>14</v>
      </c>
      <c r="C76" s="2">
        <v>1740</v>
      </c>
      <c r="D76" s="2">
        <v>3391</v>
      </c>
      <c r="E76" s="2">
        <v>79</v>
      </c>
      <c r="F76" s="32">
        <f>(E76*100)/D76</f>
        <v>2.3296962547920965</v>
      </c>
      <c r="G76" s="3">
        <f t="shared" ref="G76:H103" si="6">$E$74*D76</f>
        <v>2245.0833600512988</v>
      </c>
      <c r="H76" s="3">
        <f t="shared" si="6"/>
        <v>52.303622956075671</v>
      </c>
      <c r="J76" s="7"/>
      <c r="K76" s="5" t="s">
        <v>210</v>
      </c>
      <c r="L76" s="5"/>
      <c r="M76" s="5" t="s">
        <v>211</v>
      </c>
      <c r="X76" s="2"/>
      <c r="Y76" s="7"/>
      <c r="Z76" s="7"/>
      <c r="AA76" s="2"/>
      <c r="AB76" s="7"/>
      <c r="AC76" s="7"/>
      <c r="AD76" s="2"/>
      <c r="AF76" s="7"/>
      <c r="AG76" s="2"/>
      <c r="AH76" s="7"/>
      <c r="AI76" s="7"/>
      <c r="AJ76" s="2"/>
      <c r="AK76" s="7"/>
      <c r="AL76" s="7"/>
    </row>
    <row r="77" spans="1:38" x14ac:dyDescent="0.25">
      <c r="A77" s="28" t="str">
        <f>_xlfn.XLOOKUP(P!C77,'Banco de Dados'!$B$3:$B$274,'Banco de Dados'!$K$3:$K$274,"")</f>
        <v>P</v>
      </c>
      <c r="B77" s="2">
        <v>15</v>
      </c>
      <c r="C77" s="2">
        <v>2013</v>
      </c>
      <c r="D77" s="2">
        <v>630</v>
      </c>
      <c r="E77" s="2">
        <v>71</v>
      </c>
      <c r="F77" s="32">
        <f t="shared" ref="F77:F106" si="7">(E77*100)/D77</f>
        <v>11.269841269841271</v>
      </c>
      <c r="G77" s="3">
        <f t="shared" si="6"/>
        <v>417.10484129528697</v>
      </c>
      <c r="H77" s="3">
        <f t="shared" si="6"/>
        <v>47.007053542802183</v>
      </c>
      <c r="J77" s="7"/>
      <c r="K77" s="6">
        <f>_xlfn.XLOOKUP($B$4,A76:A103,G76:G103,"")</f>
        <v>1121.5485732606605</v>
      </c>
      <c r="L77" s="6"/>
      <c r="M77" s="6">
        <f>_xlfn.XLOOKUP($B$4,A76:A103,H76:H103,"")</f>
        <v>148.30394357165758</v>
      </c>
      <c r="X77" s="2"/>
      <c r="Y77" s="7"/>
      <c r="Z77" s="7"/>
      <c r="AA77" s="2"/>
      <c r="AB77" s="7"/>
      <c r="AC77" s="7"/>
      <c r="AD77" s="2"/>
      <c r="AF77" s="7"/>
      <c r="AG77" s="2"/>
      <c r="AH77" s="7"/>
      <c r="AI77" s="7"/>
      <c r="AJ77" s="2"/>
      <c r="AK77" s="7"/>
      <c r="AL77" s="7"/>
    </row>
    <row r="78" spans="1:38" x14ac:dyDescent="0.25">
      <c r="A78" s="28" t="str">
        <f>_xlfn.XLOOKUP(P!C78,'Banco de Dados'!$B$3:$B$274,'Banco de Dados'!$K$3:$K$274,"")</f>
        <v>S</v>
      </c>
      <c r="B78" s="2">
        <v>16</v>
      </c>
      <c r="C78" s="2">
        <v>2307</v>
      </c>
      <c r="D78" s="2">
        <v>3279</v>
      </c>
      <c r="E78" s="2">
        <v>99</v>
      </c>
      <c r="F78" s="32">
        <f t="shared" si="7"/>
        <v>3.019213174748399</v>
      </c>
      <c r="G78" s="3">
        <f t="shared" si="6"/>
        <v>2170.9313882654696</v>
      </c>
      <c r="H78" s="3">
        <f t="shared" si="6"/>
        <v>65.545046489259377</v>
      </c>
      <c r="J78" s="7"/>
      <c r="X78" s="2"/>
      <c r="Y78" s="7"/>
      <c r="Z78" s="7"/>
      <c r="AA78" s="2"/>
      <c r="AB78" s="7"/>
      <c r="AC78" s="7"/>
      <c r="AD78" s="2"/>
      <c r="AF78" s="7"/>
      <c r="AG78" s="2"/>
      <c r="AH78" s="7"/>
      <c r="AI78" s="7"/>
      <c r="AJ78" s="2"/>
      <c r="AK78" s="7"/>
      <c r="AL78" s="7"/>
    </row>
    <row r="79" spans="1:38" ht="15.75" x14ac:dyDescent="0.25">
      <c r="A79" s="28" t="str">
        <f>_xlfn.XLOOKUP(P!C79,'Banco de Dados'!$B$3:$B$274,'Banco de Dados'!$K$3:$K$274,"")</f>
        <v>Cl</v>
      </c>
      <c r="B79" s="2">
        <v>17</v>
      </c>
      <c r="C79" s="2">
        <v>2622</v>
      </c>
      <c r="D79" s="2">
        <v>11608</v>
      </c>
      <c r="E79" s="2">
        <v>176</v>
      </c>
      <c r="F79" s="32">
        <f t="shared" si="7"/>
        <v>1.516195727084769</v>
      </c>
      <c r="G79" s="3">
        <f t="shared" si="6"/>
        <v>7685.3222186598277</v>
      </c>
      <c r="H79" s="3">
        <f t="shared" si="6"/>
        <v>116.52452709201668</v>
      </c>
      <c r="K79" s="165" t="s">
        <v>67</v>
      </c>
      <c r="L79" s="166"/>
      <c r="M79" s="167"/>
      <c r="N79"/>
      <c r="X79" s="2"/>
      <c r="Y79" s="7"/>
      <c r="Z79" s="7"/>
      <c r="AA79" s="2"/>
      <c r="AB79" s="7"/>
      <c r="AC79" s="7"/>
      <c r="AD79" s="2"/>
      <c r="AF79" s="7"/>
      <c r="AG79" s="2"/>
      <c r="AH79" s="7"/>
      <c r="AI79" s="7"/>
      <c r="AJ79" s="2"/>
      <c r="AK79" s="7"/>
      <c r="AL79" s="7"/>
    </row>
    <row r="80" spans="1:38" x14ac:dyDescent="0.25">
      <c r="A80" s="28" t="str">
        <f>_xlfn.XLOOKUP(P!C80,'Banco de Dados'!$B$3:$B$274,'Banco de Dados'!$K$3:$K$274,"")</f>
        <v>Ar</v>
      </c>
      <c r="B80" s="2">
        <v>18</v>
      </c>
      <c r="C80" s="2">
        <v>2957</v>
      </c>
      <c r="D80" s="2">
        <v>6238</v>
      </c>
      <c r="E80" s="2">
        <v>192</v>
      </c>
      <c r="F80" s="32">
        <f t="shared" si="7"/>
        <v>3.0779095864058994</v>
      </c>
      <c r="G80" s="3">
        <f t="shared" si="6"/>
        <v>4130</v>
      </c>
      <c r="H80" s="3">
        <f t="shared" si="6"/>
        <v>127.11766591856366</v>
      </c>
      <c r="J80" s="7"/>
      <c r="K80" s="104" t="s">
        <v>240</v>
      </c>
      <c r="L80" s="39"/>
      <c r="M80" s="106" t="s">
        <v>209</v>
      </c>
      <c r="X80" s="2"/>
      <c r="Y80" s="7"/>
      <c r="Z80" s="7"/>
      <c r="AA80" s="2"/>
      <c r="AB80" s="7"/>
      <c r="AC80" s="7"/>
      <c r="AD80" s="2"/>
      <c r="AF80" s="7"/>
      <c r="AG80" s="2"/>
      <c r="AH80" s="7"/>
      <c r="AI80" s="7"/>
      <c r="AJ80" s="2"/>
      <c r="AK80" s="7"/>
      <c r="AL80" s="7"/>
    </row>
    <row r="81" spans="1:38" x14ac:dyDescent="0.25">
      <c r="A81" s="28" t="str">
        <f>_xlfn.XLOOKUP(P!C81,'Banco de Dados'!$B$3:$B$274,'Banco de Dados'!$K$3:$K$274,"")</f>
        <v>K</v>
      </c>
      <c r="B81" s="2">
        <v>19</v>
      </c>
      <c r="C81" s="2">
        <v>3313</v>
      </c>
      <c r="D81" s="2">
        <v>37860</v>
      </c>
      <c r="E81" s="2">
        <v>236</v>
      </c>
      <c r="F81" s="32">
        <f t="shared" si="7"/>
        <v>0.62334918119387217</v>
      </c>
      <c r="G81" s="3">
        <f t="shared" si="6"/>
        <v>25066.014748316771</v>
      </c>
      <c r="H81" s="3">
        <f t="shared" si="6"/>
        <v>156.24879769156783</v>
      </c>
      <c r="J81" s="58" t="s">
        <v>38</v>
      </c>
      <c r="K81" s="59">
        <f>$L$9</f>
        <v>1.5820000000000001</v>
      </c>
      <c r="L81" s="60"/>
      <c r="M81" s="61">
        <f>$M$11</f>
        <v>1329</v>
      </c>
      <c r="N81" s="60"/>
      <c r="X81" s="2"/>
      <c r="Y81" s="7"/>
      <c r="Z81" s="7"/>
      <c r="AA81" s="2"/>
      <c r="AB81" s="7"/>
      <c r="AC81" s="7"/>
      <c r="AD81" s="2"/>
      <c r="AF81" s="7"/>
      <c r="AG81" s="2"/>
      <c r="AH81" s="7"/>
      <c r="AI81" s="7"/>
      <c r="AJ81" s="2"/>
      <c r="AK81" s="7"/>
      <c r="AL81" s="7"/>
    </row>
    <row r="82" spans="1:38" x14ac:dyDescent="0.25">
      <c r="A82" s="28" t="str">
        <f>_xlfn.XLOOKUP(P!C82,'Banco de Dados'!$B$3:$B$274,'Banco de Dados'!$K$3:$K$274,"")</f>
        <v>Ca</v>
      </c>
      <c r="B82" s="2">
        <v>20</v>
      </c>
      <c r="C82" s="2">
        <v>3691</v>
      </c>
      <c r="D82" s="2">
        <v>18873</v>
      </c>
      <c r="E82" s="2">
        <v>180</v>
      </c>
      <c r="F82" s="32">
        <f t="shared" si="7"/>
        <v>0.9537434430138293</v>
      </c>
      <c r="G82" s="3">
        <f t="shared" si="6"/>
        <v>12495.269317088812</v>
      </c>
      <c r="H82" s="3">
        <f t="shared" si="6"/>
        <v>119.17281179865343</v>
      </c>
      <c r="J82" s="2"/>
      <c r="K82" s="18"/>
      <c r="L82" s="2" t="s">
        <v>70</v>
      </c>
      <c r="M82" s="19"/>
      <c r="X82" s="2"/>
      <c r="Y82" s="7"/>
      <c r="Z82" s="7"/>
      <c r="AA82" s="2"/>
      <c r="AB82" s="7"/>
      <c r="AC82" s="7"/>
      <c r="AD82" s="2"/>
      <c r="AF82" s="7"/>
      <c r="AG82" s="2"/>
      <c r="AH82" s="7"/>
      <c r="AI82" s="7"/>
      <c r="AJ82" s="2"/>
      <c r="AK82" s="7"/>
      <c r="AL82" s="7"/>
    </row>
    <row r="83" spans="1:38" x14ac:dyDescent="0.25">
      <c r="A83" s="28" t="str">
        <f>_xlfn.XLOOKUP(P!C83,'Banco de Dados'!$B$3:$B$274,'Banco de Dados'!$K$3:$K$274,"")</f>
        <v>Ti</v>
      </c>
      <c r="B83" s="2">
        <v>22</v>
      </c>
      <c r="C83" s="2">
        <v>4509</v>
      </c>
      <c r="D83" s="2">
        <v>8976</v>
      </c>
      <c r="E83" s="2">
        <v>146</v>
      </c>
      <c r="F83" s="32">
        <f t="shared" si="7"/>
        <v>1.6265597147950088</v>
      </c>
      <c r="G83" s="3">
        <f t="shared" si="6"/>
        <v>5942.7508816928512</v>
      </c>
      <c r="H83" s="3">
        <f t="shared" si="6"/>
        <v>96.66239179224111</v>
      </c>
      <c r="J83" s="58" t="s">
        <v>69</v>
      </c>
      <c r="K83" s="62" t="s">
        <v>71</v>
      </c>
      <c r="L83" s="63"/>
      <c r="M83" s="64">
        <f>K77</f>
        <v>1121.5485732606605</v>
      </c>
      <c r="N83" s="60"/>
      <c r="X83" s="2"/>
      <c r="Y83" s="7"/>
      <c r="Z83" s="7"/>
      <c r="AA83" s="2"/>
      <c r="AB83" s="7"/>
      <c r="AC83" s="7"/>
      <c r="AD83" s="2"/>
      <c r="AF83" s="7"/>
      <c r="AG83" s="2"/>
      <c r="AH83" s="7"/>
      <c r="AI83" s="7"/>
      <c r="AJ83" s="2"/>
      <c r="AK83" s="7"/>
      <c r="AL83" s="7"/>
    </row>
    <row r="84" spans="1:38" x14ac:dyDescent="0.25">
      <c r="A84" s="28" t="str">
        <f>_xlfn.XLOOKUP(P!C84,'Banco de Dados'!$B$3:$B$274,'Banco de Dados'!$K$3:$K$274,"")</f>
        <v>Cr</v>
      </c>
      <c r="B84" s="2">
        <v>24</v>
      </c>
      <c r="C84" s="2">
        <v>5412</v>
      </c>
      <c r="D84" s="2">
        <v>4568</v>
      </c>
      <c r="E84" s="2">
        <v>143</v>
      </c>
      <c r="F84" s="32">
        <f t="shared" si="7"/>
        <v>3.1304728546409808</v>
      </c>
      <c r="G84" s="3">
        <f t="shared" si="6"/>
        <v>3024.3411349791604</v>
      </c>
      <c r="H84" s="3">
        <f t="shared" si="6"/>
        <v>94.676178262263548</v>
      </c>
      <c r="J84" s="7"/>
      <c r="X84" s="2"/>
      <c r="Y84" s="7"/>
      <c r="Z84" s="7"/>
      <c r="AA84" s="2"/>
      <c r="AB84" s="7"/>
      <c r="AC84" s="7"/>
      <c r="AD84" s="2"/>
      <c r="AF84" s="7"/>
      <c r="AG84" s="2"/>
      <c r="AH84" s="7"/>
      <c r="AI84" s="7"/>
      <c r="AJ84" s="2"/>
      <c r="AK84" s="7"/>
      <c r="AL84" s="7"/>
    </row>
    <row r="85" spans="1:38" ht="15.75" x14ac:dyDescent="0.25">
      <c r="A85" s="28" t="str">
        <f>_xlfn.XLOOKUP(P!C85,'Banco de Dados'!$B$3:$B$274,'Banco de Dados'!$K$3:$K$274,"")</f>
        <v>Mn</v>
      </c>
      <c r="B85" s="2">
        <v>25</v>
      </c>
      <c r="C85" s="2">
        <v>5895</v>
      </c>
      <c r="D85" s="2">
        <v>3721</v>
      </c>
      <c r="E85" s="2">
        <v>152</v>
      </c>
      <c r="F85" s="32">
        <f t="shared" si="7"/>
        <v>4.0849234076861061</v>
      </c>
      <c r="G85" s="3">
        <f t="shared" si="6"/>
        <v>2463.5668483488298</v>
      </c>
      <c r="H85" s="3">
        <f t="shared" si="6"/>
        <v>100.63481885219622</v>
      </c>
      <c r="J85" s="7"/>
      <c r="K85" s="165" t="s">
        <v>218</v>
      </c>
      <c r="L85" s="166"/>
      <c r="M85" s="167"/>
      <c r="X85" s="2"/>
      <c r="Y85" s="7"/>
      <c r="Z85" s="7"/>
      <c r="AA85" s="2"/>
      <c r="AB85" s="7"/>
      <c r="AC85" s="7"/>
      <c r="AD85" s="2"/>
      <c r="AF85" s="7"/>
      <c r="AG85" s="2"/>
      <c r="AH85" s="7"/>
      <c r="AI85" s="7"/>
      <c r="AJ85" s="2"/>
      <c r="AK85" s="7"/>
      <c r="AL85" s="7"/>
    </row>
    <row r="86" spans="1:38" x14ac:dyDescent="0.25">
      <c r="A86" s="28" t="str">
        <f>_xlfn.XLOOKUP(P!C86,'Banco de Dados'!$B$3:$B$274,'Banco de Dados'!$K$3:$K$274,"")</f>
        <v>Fe</v>
      </c>
      <c r="B86" s="2">
        <v>26</v>
      </c>
      <c r="C86" s="2">
        <v>6399</v>
      </c>
      <c r="D86" s="2">
        <v>142422</v>
      </c>
      <c r="E86" s="2">
        <v>391</v>
      </c>
      <c r="F86" s="32">
        <f t="shared" si="7"/>
        <v>0.27453623737905658</v>
      </c>
      <c r="G86" s="3">
        <f t="shared" si="6"/>
        <v>94293.501122154543</v>
      </c>
      <c r="H86" s="3">
        <f t="shared" si="6"/>
        <v>258.86983007374158</v>
      </c>
      <c r="J86" s="7"/>
      <c r="K86" s="104" t="s">
        <v>236</v>
      </c>
      <c r="L86" s="108">
        <f>K77</f>
        <v>1121.5485732606605</v>
      </c>
      <c r="M86" s="109">
        <f>M77</f>
        <v>148.30394357165758</v>
      </c>
      <c r="X86" s="2"/>
      <c r="Y86" s="7"/>
      <c r="Z86" s="7"/>
      <c r="AA86" s="2"/>
      <c r="AB86" s="7"/>
      <c r="AC86" s="7"/>
      <c r="AD86" s="2"/>
      <c r="AF86" s="7"/>
      <c r="AG86" s="2"/>
      <c r="AH86" s="7"/>
      <c r="AI86" s="7"/>
      <c r="AJ86" s="2"/>
      <c r="AK86" s="7"/>
      <c r="AL86" s="7"/>
    </row>
    <row r="87" spans="1:38" x14ac:dyDescent="0.25">
      <c r="A87" s="28" t="str">
        <f>_xlfn.XLOOKUP(P!C87,'Banco de Dados'!$B$3:$B$274,'Banco de Dados'!$K$3:$K$274,"")</f>
        <v>Ni</v>
      </c>
      <c r="B87" s="2">
        <v>28</v>
      </c>
      <c r="C87" s="2">
        <v>7472</v>
      </c>
      <c r="D87" s="2">
        <v>1694</v>
      </c>
      <c r="E87" s="2">
        <v>224</v>
      </c>
      <c r="F87" s="32">
        <f t="shared" si="7"/>
        <v>13.223140495867769</v>
      </c>
      <c r="G87" s="3">
        <f t="shared" si="6"/>
        <v>1121.5485732606605</v>
      </c>
      <c r="H87" s="3">
        <f t="shared" si="6"/>
        <v>148.30394357165758</v>
      </c>
      <c r="J87" s="7"/>
      <c r="K87" s="104" t="s">
        <v>237</v>
      </c>
      <c r="L87" s="105">
        <f>$L$9</f>
        <v>1.5820000000000001</v>
      </c>
      <c r="M87" s="106">
        <f>$L$10</f>
        <v>4.1000000000000002E-2</v>
      </c>
      <c r="X87" s="2"/>
      <c r="Y87" s="7"/>
      <c r="Z87" s="7"/>
      <c r="AA87" s="2"/>
      <c r="AB87" s="7"/>
      <c r="AC87" s="7"/>
      <c r="AD87" s="2"/>
      <c r="AF87" s="7"/>
      <c r="AG87" s="2"/>
      <c r="AH87" s="7"/>
      <c r="AI87" s="7"/>
      <c r="AJ87" s="2"/>
      <c r="AK87" s="7"/>
      <c r="AL87" s="7"/>
    </row>
    <row r="88" spans="1:38" x14ac:dyDescent="0.25">
      <c r="A88" s="28" t="str">
        <f>_xlfn.XLOOKUP(P!C88,'Banco de Dados'!$B$3:$B$274,'Banco de Dados'!$K$3:$K$274,"")</f>
        <v>Zn</v>
      </c>
      <c r="B88" s="2">
        <v>30</v>
      </c>
      <c r="C88" s="2">
        <v>8631</v>
      </c>
      <c r="D88" s="2">
        <v>2596</v>
      </c>
      <c r="E88" s="2">
        <v>226</v>
      </c>
      <c r="F88" s="32">
        <f t="shared" si="7"/>
        <v>8.7057010785824342</v>
      </c>
      <c r="G88" s="3">
        <f t="shared" si="6"/>
        <v>1718.7367746072462</v>
      </c>
      <c r="H88" s="3">
        <f t="shared" si="6"/>
        <v>149.62808592497598</v>
      </c>
      <c r="J88" s="7"/>
      <c r="K88" s="104" t="s">
        <v>238</v>
      </c>
      <c r="L88" s="105">
        <f>$M$11</f>
        <v>1329</v>
      </c>
      <c r="M88" s="106">
        <f>$M$12</f>
        <v>231</v>
      </c>
      <c r="X88" s="2"/>
      <c r="Y88" s="7"/>
      <c r="Z88" s="7"/>
      <c r="AA88" s="2"/>
      <c r="AB88" s="7"/>
      <c r="AC88" s="7"/>
      <c r="AD88" s="2"/>
      <c r="AF88" s="7"/>
      <c r="AG88" s="2"/>
      <c r="AH88" s="7"/>
      <c r="AI88" s="7"/>
      <c r="AJ88" s="2"/>
      <c r="AK88" s="7"/>
      <c r="AL88" s="7"/>
    </row>
    <row r="89" spans="1:38" x14ac:dyDescent="0.25">
      <c r="A89" s="28" t="str">
        <f>_xlfn.XLOOKUP(P!C89,'Banco de Dados'!$B$3:$B$274,'Banco de Dados'!$K$3:$K$274,"")</f>
        <v>Rh</v>
      </c>
      <c r="B89" s="2">
        <v>45</v>
      </c>
      <c r="C89" s="2">
        <v>20167</v>
      </c>
      <c r="D89" s="2">
        <v>1353</v>
      </c>
      <c r="E89" s="2">
        <v>123</v>
      </c>
      <c r="F89" s="32">
        <f t="shared" si="7"/>
        <v>9.0909090909090917</v>
      </c>
      <c r="G89" s="3">
        <f t="shared" si="6"/>
        <v>895.78230201987822</v>
      </c>
      <c r="H89" s="3">
        <f t="shared" si="6"/>
        <v>81.434754729079842</v>
      </c>
      <c r="J89" s="7"/>
      <c r="K89" s="69" t="s">
        <v>217</v>
      </c>
      <c r="L89" s="110">
        <f>SQRT(((M86/L86)^2)+((M87/L87)^2)+((M88/L88)^2))</f>
        <v>0.21992824175270667</v>
      </c>
      <c r="M89" s="71" t="str">
        <f>M98</f>
        <v>mg/kg</v>
      </c>
      <c r="X89" s="2"/>
      <c r="Y89" s="7"/>
      <c r="Z89" s="7"/>
      <c r="AA89" s="2"/>
      <c r="AB89" s="7"/>
      <c r="AC89" s="7"/>
      <c r="AD89" s="2"/>
      <c r="AF89" s="7"/>
      <c r="AG89" s="2"/>
      <c r="AH89" s="7"/>
      <c r="AI89" s="7"/>
      <c r="AJ89" s="2"/>
      <c r="AK89" s="7"/>
      <c r="AL89" s="7"/>
    </row>
    <row r="90" spans="1:38" x14ac:dyDescent="0.25">
      <c r="A90" s="28" t="str">
        <f>_xlfn.XLOOKUP(P!C90,'Banco de Dados'!$B$3:$B$274,'Banco de Dados'!$K$3:$K$274,"")</f>
        <v>Rh</v>
      </c>
      <c r="B90" s="2">
        <v>45</v>
      </c>
      <c r="C90" s="2">
        <v>2696</v>
      </c>
      <c r="D90" s="2">
        <v>17503</v>
      </c>
      <c r="E90" s="2">
        <v>144</v>
      </c>
      <c r="F90" s="32">
        <f t="shared" si="7"/>
        <v>0.82271610581043253</v>
      </c>
      <c r="G90" s="3">
        <f t="shared" si="6"/>
        <v>11588.231805065727</v>
      </c>
      <c r="H90" s="3">
        <f t="shared" si="6"/>
        <v>95.338249438922745</v>
      </c>
      <c r="J90" s="7"/>
      <c r="X90" s="2"/>
      <c r="Y90" s="7"/>
      <c r="Z90" s="7"/>
      <c r="AA90" s="2"/>
      <c r="AB90" s="7"/>
      <c r="AC90" s="7"/>
      <c r="AD90" s="2"/>
      <c r="AF90" s="7"/>
      <c r="AG90" s="2"/>
      <c r="AH90" s="7"/>
      <c r="AI90" s="7"/>
      <c r="AJ90" s="2"/>
      <c r="AK90" s="7"/>
      <c r="AL90" s="7"/>
    </row>
    <row r="91" spans="1:38" x14ac:dyDescent="0.25">
      <c r="A91" s="28" t="str">
        <f>_xlfn.XLOOKUP(P!C91,'Banco de Dados'!$B$3:$B$274,'Banco de Dados'!$K$3:$K$274,"")</f>
        <v/>
      </c>
      <c r="B91" s="2">
        <v>0</v>
      </c>
      <c r="C91" s="2">
        <v>0</v>
      </c>
      <c r="D91" s="2">
        <v>0</v>
      </c>
      <c r="E91" s="2">
        <v>0</v>
      </c>
      <c r="F91" s="32" t="e">
        <f t="shared" si="7"/>
        <v>#DIV/0!</v>
      </c>
      <c r="G91" s="3">
        <f t="shared" si="6"/>
        <v>0</v>
      </c>
      <c r="H91" s="3">
        <f t="shared" si="6"/>
        <v>0</v>
      </c>
      <c r="J91" s="7"/>
      <c r="X91" s="2"/>
      <c r="Y91" s="7"/>
      <c r="Z91" s="7"/>
      <c r="AA91" s="2"/>
      <c r="AB91" s="7"/>
      <c r="AC91" s="7"/>
      <c r="AD91" s="2"/>
      <c r="AF91" s="7"/>
      <c r="AG91" s="2"/>
      <c r="AH91" s="7"/>
      <c r="AI91" s="7"/>
      <c r="AJ91" s="2"/>
      <c r="AK91" s="7"/>
      <c r="AL91" s="7"/>
    </row>
    <row r="92" spans="1:38" x14ac:dyDescent="0.25">
      <c r="A92" s="28" t="str">
        <f>_xlfn.XLOOKUP(P!C92,'Banco de Dados'!$B$3:$B$274,'Banco de Dados'!$K$3:$K$274,"")</f>
        <v/>
      </c>
      <c r="B92" s="2">
        <v>0</v>
      </c>
      <c r="C92" s="2">
        <v>0</v>
      </c>
      <c r="D92" s="2">
        <v>0</v>
      </c>
      <c r="E92" s="2">
        <v>0</v>
      </c>
      <c r="F92" s="32" t="e">
        <f t="shared" si="7"/>
        <v>#DIV/0!</v>
      </c>
      <c r="G92" s="3">
        <f t="shared" si="6"/>
        <v>0</v>
      </c>
      <c r="H92" s="3">
        <f t="shared" si="6"/>
        <v>0</v>
      </c>
      <c r="J92" s="7"/>
    </row>
    <row r="93" spans="1:38" x14ac:dyDescent="0.25">
      <c r="A93" s="28" t="str">
        <f>_xlfn.XLOOKUP(P!C93,'Banco de Dados'!$B$3:$B$274,'Banco de Dados'!$K$3:$K$274,"")</f>
        <v/>
      </c>
      <c r="B93" s="2">
        <v>0</v>
      </c>
      <c r="C93" s="2">
        <v>0</v>
      </c>
      <c r="D93" s="2">
        <v>0</v>
      </c>
      <c r="E93" s="2">
        <v>0</v>
      </c>
      <c r="F93" s="32" t="e">
        <f t="shared" si="7"/>
        <v>#DIV/0!</v>
      </c>
      <c r="G93" s="3">
        <f t="shared" si="6"/>
        <v>0</v>
      </c>
      <c r="H93" s="3">
        <f t="shared" si="6"/>
        <v>0</v>
      </c>
      <c r="J93" s="7"/>
    </row>
    <row r="94" spans="1:38" x14ac:dyDescent="0.25">
      <c r="A94" s="28" t="str">
        <f>_xlfn.XLOOKUP(P!C94,'Banco de Dados'!$B$3:$B$274,'Banco de Dados'!$K$3:$K$274,"")</f>
        <v/>
      </c>
      <c r="B94" s="2">
        <v>0</v>
      </c>
      <c r="C94" s="2">
        <v>0</v>
      </c>
      <c r="D94" s="2">
        <v>0</v>
      </c>
      <c r="E94" s="2">
        <v>0</v>
      </c>
      <c r="F94" s="32" t="e">
        <f t="shared" si="7"/>
        <v>#DIV/0!</v>
      </c>
      <c r="G94" s="3">
        <f t="shared" si="6"/>
        <v>0</v>
      </c>
      <c r="H94" s="3">
        <f t="shared" si="6"/>
        <v>0</v>
      </c>
      <c r="J94" s="7"/>
    </row>
    <row r="95" spans="1:38" x14ac:dyDescent="0.25">
      <c r="A95" s="28" t="str">
        <f>_xlfn.XLOOKUP(P!C95,'Banco de Dados'!$B$3:$B$274,'Banco de Dados'!$K$3:$K$274,"")</f>
        <v/>
      </c>
      <c r="B95" s="2">
        <v>0</v>
      </c>
      <c r="C95" s="2">
        <v>0</v>
      </c>
      <c r="D95" s="2">
        <v>0</v>
      </c>
      <c r="E95" s="2">
        <v>0</v>
      </c>
      <c r="F95" s="32" t="e">
        <f t="shared" si="7"/>
        <v>#DIV/0!</v>
      </c>
      <c r="G95" s="3">
        <f t="shared" si="6"/>
        <v>0</v>
      </c>
      <c r="H95" s="3">
        <f t="shared" si="6"/>
        <v>0</v>
      </c>
      <c r="J95" s="7"/>
    </row>
    <row r="96" spans="1:38" x14ac:dyDescent="0.25">
      <c r="A96" s="28" t="str">
        <f>_xlfn.XLOOKUP(P!C96,'Banco de Dados'!$B$3:$B$274,'Banco de Dados'!$K$3:$K$274,"")</f>
        <v/>
      </c>
      <c r="B96" s="2">
        <v>0</v>
      </c>
      <c r="C96" s="2">
        <v>0</v>
      </c>
      <c r="D96" s="2">
        <v>0</v>
      </c>
      <c r="E96" s="17">
        <v>0</v>
      </c>
      <c r="F96" s="32" t="e">
        <f t="shared" si="7"/>
        <v>#DIV/0!</v>
      </c>
      <c r="G96" s="3">
        <f t="shared" si="6"/>
        <v>0</v>
      </c>
      <c r="H96" s="3">
        <f t="shared" si="6"/>
        <v>0</v>
      </c>
      <c r="J96" s="7"/>
    </row>
    <row r="97" spans="1:14" ht="15.75" x14ac:dyDescent="0.25">
      <c r="A97" s="28" t="str">
        <f>_xlfn.XLOOKUP(P!C97,'Banco de Dados'!$B$3:$B$274,'Banco de Dados'!$K$3:$K$274,"")</f>
        <v/>
      </c>
      <c r="B97" s="2">
        <v>0</v>
      </c>
      <c r="C97" s="2">
        <v>0</v>
      </c>
      <c r="D97" s="2">
        <v>0</v>
      </c>
      <c r="E97" s="2">
        <v>0</v>
      </c>
      <c r="F97" s="32" t="e">
        <f t="shared" si="7"/>
        <v>#DIV/0!</v>
      </c>
      <c r="G97" s="3">
        <f t="shared" si="6"/>
        <v>0</v>
      </c>
      <c r="H97" s="3">
        <f t="shared" si="6"/>
        <v>0</v>
      </c>
      <c r="J97" s="7"/>
      <c r="K97" s="101" t="s">
        <v>216</v>
      </c>
      <c r="L97" s="102" t="str">
        <f>K75</f>
        <v>ad</v>
      </c>
      <c r="M97" s="103" t="str">
        <f>M75</f>
        <v>Níquel</v>
      </c>
    </row>
    <row r="98" spans="1:14" x14ac:dyDescent="0.25">
      <c r="A98" s="28" t="str">
        <f>_xlfn.XLOOKUP(P!C98,'Banco de Dados'!$B$3:$B$274,'Banco de Dados'!$K$3:$K$274,"")</f>
        <v/>
      </c>
      <c r="B98" s="2">
        <v>0</v>
      </c>
      <c r="C98" s="2">
        <v>0</v>
      </c>
      <c r="D98" s="2">
        <v>0</v>
      </c>
      <c r="E98" s="2">
        <v>0</v>
      </c>
      <c r="F98" s="32" t="e">
        <f t="shared" si="7"/>
        <v>#DIV/0!</v>
      </c>
      <c r="G98" s="3">
        <f t="shared" si="6"/>
        <v>0</v>
      </c>
      <c r="H98" s="3">
        <f t="shared" si="6"/>
        <v>0</v>
      </c>
      <c r="J98" s="7"/>
      <c r="K98" s="68" t="s">
        <v>68</v>
      </c>
      <c r="L98" s="29">
        <f>(K81*M83)/M81</f>
        <v>1.3350563151981678</v>
      </c>
      <c r="M98" s="66" t="str">
        <f>$M$9</f>
        <v>mg/kg</v>
      </c>
    </row>
    <row r="99" spans="1:14" x14ac:dyDescent="0.25">
      <c r="A99" s="28" t="str">
        <f>_xlfn.XLOOKUP(P!C99,'Banco de Dados'!$B$3:$B$274,'Banco de Dados'!$K$3:$K$274,"")</f>
        <v/>
      </c>
      <c r="B99" s="2">
        <v>0</v>
      </c>
      <c r="C99" s="2">
        <v>0</v>
      </c>
      <c r="D99" s="2">
        <v>0</v>
      </c>
      <c r="E99" s="2">
        <v>0</v>
      </c>
      <c r="F99" s="32" t="e">
        <f t="shared" si="7"/>
        <v>#DIV/0!</v>
      </c>
      <c r="G99" s="3">
        <f t="shared" si="6"/>
        <v>0</v>
      </c>
      <c r="H99" s="3">
        <f t="shared" si="6"/>
        <v>0</v>
      </c>
      <c r="J99" s="7"/>
      <c r="K99" s="111" t="s">
        <v>246</v>
      </c>
      <c r="L99" s="126">
        <f>SQRT(((M86/L86)^2)+((M87/L87)^2)+((M88/L88)^2))</f>
        <v>0.21992824175270667</v>
      </c>
      <c r="M99" s="66"/>
    </row>
    <row r="100" spans="1:14" x14ac:dyDescent="0.25">
      <c r="A100" s="28" t="str">
        <f>_xlfn.XLOOKUP(P!C100,'Banco de Dados'!$B$3:$B$274,'Banco de Dados'!$K$3:$K$274,"")</f>
        <v/>
      </c>
      <c r="B100" s="2">
        <v>0</v>
      </c>
      <c r="C100" s="2">
        <v>0</v>
      </c>
      <c r="D100" s="2">
        <v>0</v>
      </c>
      <c r="E100" s="2">
        <v>0</v>
      </c>
      <c r="F100" s="32" t="e">
        <f t="shared" si="7"/>
        <v>#DIV/0!</v>
      </c>
      <c r="G100" s="3">
        <f t="shared" si="6"/>
        <v>0</v>
      </c>
      <c r="H100" s="3">
        <f t="shared" si="6"/>
        <v>0</v>
      </c>
      <c r="J100" s="7"/>
      <c r="K100" s="69" t="s">
        <v>247</v>
      </c>
      <c r="L100" s="127">
        <f>L99*L98</f>
        <v>0.29361658804238039</v>
      </c>
      <c r="M100" s="71" t="str">
        <f>$M$9</f>
        <v>mg/kg</v>
      </c>
    </row>
    <row r="101" spans="1:14" x14ac:dyDescent="0.25">
      <c r="A101" s="28" t="str">
        <f>_xlfn.XLOOKUP(P!C101,'Banco de Dados'!$B$3:$B$274,'Banco de Dados'!$K$3:$K$274,"")</f>
        <v/>
      </c>
      <c r="B101" s="2">
        <v>0</v>
      </c>
      <c r="C101" s="2">
        <v>0</v>
      </c>
      <c r="D101" s="2">
        <v>0</v>
      </c>
      <c r="E101" s="2">
        <v>0</v>
      </c>
      <c r="F101" s="32" t="e">
        <f t="shared" si="7"/>
        <v>#DIV/0!</v>
      </c>
      <c r="G101" s="3">
        <f t="shared" si="6"/>
        <v>0</v>
      </c>
      <c r="H101" s="3">
        <f t="shared" si="6"/>
        <v>0</v>
      </c>
      <c r="J101" s="7"/>
      <c r="K101" s="123"/>
      <c r="L101" s="124"/>
    </row>
    <row r="102" spans="1:14" x14ac:dyDescent="0.25">
      <c r="A102" s="28" t="str">
        <f>_xlfn.XLOOKUP(P!C102,'Banco de Dados'!$B$3:$B$274,'Banco de Dados'!$K$3:$K$274,"")</f>
        <v/>
      </c>
      <c r="B102" s="2">
        <v>0</v>
      </c>
      <c r="C102" s="2">
        <v>0</v>
      </c>
      <c r="D102" s="2">
        <v>0</v>
      </c>
      <c r="E102" s="2">
        <v>0</v>
      </c>
      <c r="F102" s="32" t="e">
        <f t="shared" si="7"/>
        <v>#DIV/0!</v>
      </c>
      <c r="G102" s="3">
        <f t="shared" si="6"/>
        <v>0</v>
      </c>
      <c r="H102" s="3">
        <f t="shared" si="6"/>
        <v>0</v>
      </c>
      <c r="J102" s="7"/>
    </row>
    <row r="103" spans="1:14" x14ac:dyDescent="0.25">
      <c r="A103" s="28" t="str">
        <f>_xlfn.XLOOKUP(P!C103,'Banco de Dados'!$B$3:$B$274,'Banco de Dados'!$K$3:$K$274,"")</f>
        <v/>
      </c>
      <c r="B103" s="2">
        <v>0</v>
      </c>
      <c r="C103" s="2">
        <v>0</v>
      </c>
      <c r="D103" s="2">
        <v>0</v>
      </c>
      <c r="E103" s="2">
        <v>0</v>
      </c>
      <c r="F103" s="32" t="e">
        <f t="shared" si="7"/>
        <v>#DIV/0!</v>
      </c>
      <c r="G103" s="3">
        <f t="shared" si="6"/>
        <v>0</v>
      </c>
      <c r="H103" s="3">
        <f t="shared" si="6"/>
        <v>0</v>
      </c>
      <c r="J103" s="7"/>
    </row>
    <row r="104" spans="1:14" x14ac:dyDescent="0.25">
      <c r="A104" s="28" t="str">
        <f>_xlfn.XLOOKUP(P!C104,'Banco de Dados'!$B$3:$B$274,'Banco de Dados'!$K$3:$K$274,"")</f>
        <v/>
      </c>
      <c r="B104" s="2">
        <v>0</v>
      </c>
      <c r="C104" s="2">
        <v>0</v>
      </c>
      <c r="D104" s="2">
        <v>0</v>
      </c>
      <c r="E104" s="2">
        <v>0</v>
      </c>
      <c r="F104" s="32" t="e">
        <f t="shared" si="7"/>
        <v>#DIV/0!</v>
      </c>
      <c r="G104" s="3">
        <f t="shared" ref="G104:H106" si="8">$E$74*D104</f>
        <v>0</v>
      </c>
      <c r="H104" s="3">
        <f t="shared" si="8"/>
        <v>0</v>
      </c>
      <c r="J104" s="7"/>
    </row>
    <row r="105" spans="1:14" x14ac:dyDescent="0.25">
      <c r="A105" s="28" t="str">
        <f>_xlfn.XLOOKUP(P!C105,'Banco de Dados'!$B$3:$B$274,'Banco de Dados'!$K$3:$K$274,"")</f>
        <v/>
      </c>
      <c r="B105" s="2">
        <v>0</v>
      </c>
      <c r="C105" s="2">
        <v>0</v>
      </c>
      <c r="D105" s="2">
        <v>0</v>
      </c>
      <c r="E105" s="2">
        <v>0</v>
      </c>
      <c r="F105" s="32" t="e">
        <f t="shared" si="7"/>
        <v>#DIV/0!</v>
      </c>
      <c r="G105" s="3">
        <f t="shared" si="8"/>
        <v>0</v>
      </c>
      <c r="H105" s="3">
        <f t="shared" si="8"/>
        <v>0</v>
      </c>
      <c r="J105" s="7"/>
    </row>
    <row r="106" spans="1:14" x14ac:dyDescent="0.25">
      <c r="A106" s="28" t="str">
        <f>_xlfn.XLOOKUP(P!C106,'Banco de Dados'!$B$3:$B$274,'Banco de Dados'!$K$3:$K$274,"")</f>
        <v/>
      </c>
      <c r="B106" s="2">
        <v>0</v>
      </c>
      <c r="C106" s="2">
        <v>0</v>
      </c>
      <c r="D106" s="2">
        <v>0</v>
      </c>
      <c r="E106" s="2">
        <v>0</v>
      </c>
      <c r="F106" s="32" t="e">
        <f t="shared" si="7"/>
        <v>#DIV/0!</v>
      </c>
      <c r="G106" s="3">
        <f t="shared" si="8"/>
        <v>0</v>
      </c>
      <c r="H106" s="3">
        <f t="shared" si="8"/>
        <v>0</v>
      </c>
      <c r="J106" s="7"/>
    </row>
    <row r="107" spans="1:14" x14ac:dyDescent="0.25">
      <c r="A107" s="21"/>
      <c r="B107" s="21"/>
      <c r="C107" s="21"/>
      <c r="D107" s="21"/>
      <c r="E107" s="21"/>
      <c r="F107" s="77"/>
      <c r="G107" s="22"/>
      <c r="H107" s="22"/>
      <c r="J107" s="21"/>
      <c r="K107" s="21"/>
      <c r="L107" s="21"/>
      <c r="M107" s="21"/>
      <c r="N107" s="21"/>
    </row>
    <row r="108" spans="1:14" ht="15.75" x14ac:dyDescent="0.25">
      <c r="A108" s="36" t="str">
        <f>'Nome das Amostras'!A7</f>
        <v>ae</v>
      </c>
      <c r="B108" s="164" t="str">
        <f>VLOOKUP(A108,'Nome das Amostras'!$A$3:$D$28,2,FALSE)</f>
        <v>R4</v>
      </c>
      <c r="C108" s="164"/>
      <c r="D108" s="51" t="s">
        <v>65</v>
      </c>
      <c r="E108" s="52">
        <f>'Banco de Dados'!$O$13/'Banco de Dados'!AJ13</f>
        <v>0.6791646110837033</v>
      </c>
      <c r="F108" s="74"/>
      <c r="G108" s="3"/>
      <c r="H108" s="3"/>
      <c r="J108" s="7"/>
    </row>
    <row r="109" spans="1:14" ht="15.75" x14ac:dyDescent="0.25">
      <c r="A109" s="107" t="s">
        <v>1</v>
      </c>
      <c r="B109" s="107" t="s">
        <v>0</v>
      </c>
      <c r="C109" s="107" t="s">
        <v>212</v>
      </c>
      <c r="D109" s="107" t="s">
        <v>209</v>
      </c>
      <c r="E109" s="107" t="s">
        <v>213</v>
      </c>
      <c r="F109" s="76" t="s">
        <v>219</v>
      </c>
      <c r="G109" s="54" t="s">
        <v>140</v>
      </c>
      <c r="H109" s="54" t="s">
        <v>66</v>
      </c>
      <c r="J109" s="7"/>
      <c r="K109" s="72" t="str">
        <f>A108</f>
        <v>ae</v>
      </c>
      <c r="L109" s="55" t="s">
        <v>215</v>
      </c>
      <c r="M109" s="41" t="str">
        <f>$A$1</f>
        <v>Níquel</v>
      </c>
      <c r="N109" s="3"/>
    </row>
    <row r="110" spans="1:14" x14ac:dyDescent="0.25">
      <c r="A110" s="28" t="str">
        <f>_xlfn.XLOOKUP(P!C110,'Banco de Dados'!$B$3:$B$274,'Banco de Dados'!$K$3:$K$274,"")</f>
        <v>Si</v>
      </c>
      <c r="B110" s="2" cm="1">
        <f t="array" ref="B110:E140">Dados!AF5:AI35</f>
        <v>14</v>
      </c>
      <c r="C110" s="2">
        <v>1740</v>
      </c>
      <c r="D110" s="2">
        <v>4643</v>
      </c>
      <c r="E110" s="2">
        <v>90</v>
      </c>
      <c r="F110" s="32">
        <f>(E110*100)/D110</f>
        <v>1.9384018953262976</v>
      </c>
      <c r="G110" s="3">
        <f t="shared" ref="G110:H137" si="9">$E$108*D110</f>
        <v>3153.3612892616343</v>
      </c>
      <c r="H110" s="3">
        <f t="shared" si="9"/>
        <v>61.124814997533299</v>
      </c>
      <c r="J110" s="7"/>
      <c r="K110" s="5" t="s">
        <v>210</v>
      </c>
      <c r="L110" s="5"/>
      <c r="M110" s="5" t="s">
        <v>211</v>
      </c>
    </row>
    <row r="111" spans="1:14" x14ac:dyDescent="0.25">
      <c r="A111" s="28" t="str">
        <f>_xlfn.XLOOKUP(P!C111,'Banco de Dados'!$B$3:$B$274,'Banco de Dados'!$K$3:$K$274,"")</f>
        <v>P</v>
      </c>
      <c r="B111" s="2">
        <v>15</v>
      </c>
      <c r="C111" s="2">
        <v>2013</v>
      </c>
      <c r="D111" s="2">
        <v>767</v>
      </c>
      <c r="E111" s="2">
        <v>72</v>
      </c>
      <c r="F111" s="32">
        <f t="shared" ref="F111:F140" si="10">(E111*100)/D111</f>
        <v>9.3872229465449806</v>
      </c>
      <c r="G111" s="3">
        <f t="shared" si="9"/>
        <v>520.91925670120042</v>
      </c>
      <c r="H111" s="3">
        <f t="shared" si="9"/>
        <v>48.899851998026634</v>
      </c>
      <c r="J111" s="7"/>
      <c r="K111" s="6">
        <f>_xlfn.XLOOKUP($B$4,A110:A137,G110:G137,"")</f>
        <v>544.69001808913004</v>
      </c>
      <c r="L111" s="6"/>
      <c r="M111" s="6">
        <f>_xlfn.XLOOKUP($B$4,A110:A137,H110:H137,"")</f>
        <v>155.52869593816806</v>
      </c>
    </row>
    <row r="112" spans="1:14" x14ac:dyDescent="0.25">
      <c r="A112" s="28" t="str">
        <f>_xlfn.XLOOKUP(P!C112,'Banco de Dados'!$B$3:$B$274,'Banco de Dados'!$K$3:$K$274,"")</f>
        <v>S</v>
      </c>
      <c r="B112" s="2">
        <v>16</v>
      </c>
      <c r="C112" s="2">
        <v>2307</v>
      </c>
      <c r="D112" s="2">
        <v>2989</v>
      </c>
      <c r="E112" s="2">
        <v>96</v>
      </c>
      <c r="F112" s="32">
        <f t="shared" si="10"/>
        <v>3.2117765138842422</v>
      </c>
      <c r="G112" s="3">
        <f t="shared" si="9"/>
        <v>2030.0230225291891</v>
      </c>
      <c r="H112" s="3">
        <f t="shared" si="9"/>
        <v>65.199802664035516</v>
      </c>
      <c r="J112" s="7"/>
    </row>
    <row r="113" spans="1:14" ht="15.75" x14ac:dyDescent="0.25">
      <c r="A113" s="28" t="str">
        <f>_xlfn.XLOOKUP(P!C113,'Banco de Dados'!$B$3:$B$274,'Banco de Dados'!$K$3:$K$274,"")</f>
        <v>Cl</v>
      </c>
      <c r="B113" s="2">
        <v>17</v>
      </c>
      <c r="C113" s="2">
        <v>2622</v>
      </c>
      <c r="D113" s="2">
        <v>9237</v>
      </c>
      <c r="E113" s="2">
        <v>164</v>
      </c>
      <c r="F113" s="32">
        <f t="shared" si="10"/>
        <v>1.775468225614377</v>
      </c>
      <c r="G113" s="3">
        <f t="shared" si="9"/>
        <v>6273.4435125801674</v>
      </c>
      <c r="H113" s="3">
        <f t="shared" si="9"/>
        <v>111.38299621772734</v>
      </c>
      <c r="K113" s="165" t="s">
        <v>67</v>
      </c>
      <c r="L113" s="166"/>
      <c r="M113" s="167"/>
      <c r="N113"/>
    </row>
    <row r="114" spans="1:14" x14ac:dyDescent="0.25">
      <c r="A114" s="28" t="str">
        <f>_xlfn.XLOOKUP(P!C114,'Banco de Dados'!$B$3:$B$274,'Banco de Dados'!$K$3:$K$274,"")</f>
        <v>Ar</v>
      </c>
      <c r="B114" s="2">
        <v>18</v>
      </c>
      <c r="C114" s="2">
        <v>2957</v>
      </c>
      <c r="D114" s="2">
        <v>6081</v>
      </c>
      <c r="E114" s="2">
        <v>191</v>
      </c>
      <c r="F114" s="32">
        <f t="shared" si="10"/>
        <v>3.140930767965795</v>
      </c>
      <c r="G114" s="3">
        <f t="shared" si="9"/>
        <v>4130</v>
      </c>
      <c r="H114" s="3">
        <f t="shared" si="9"/>
        <v>129.72044071698733</v>
      </c>
      <c r="J114" s="7"/>
      <c r="K114" s="104" t="s">
        <v>240</v>
      </c>
      <c r="L114" s="39"/>
      <c r="M114" s="106" t="s">
        <v>209</v>
      </c>
    </row>
    <row r="115" spans="1:14" x14ac:dyDescent="0.25">
      <c r="A115" s="28" t="str">
        <f>_xlfn.XLOOKUP(P!C115,'Banco de Dados'!$B$3:$B$274,'Banco de Dados'!$K$3:$K$274,"")</f>
        <v>K</v>
      </c>
      <c r="B115" s="2">
        <v>19</v>
      </c>
      <c r="C115" s="2">
        <v>3313</v>
      </c>
      <c r="D115" s="2">
        <v>52986</v>
      </c>
      <c r="E115" s="2">
        <v>263</v>
      </c>
      <c r="F115" s="32">
        <f t="shared" si="10"/>
        <v>0.49635752840372926</v>
      </c>
      <c r="G115" s="3">
        <f t="shared" si="9"/>
        <v>35986.216082881103</v>
      </c>
      <c r="H115" s="3">
        <f t="shared" si="9"/>
        <v>178.62029271501396</v>
      </c>
      <c r="J115" s="58" t="s">
        <v>38</v>
      </c>
      <c r="K115" s="59">
        <f>$L$9</f>
        <v>1.5820000000000001</v>
      </c>
      <c r="L115" s="60"/>
      <c r="M115" s="61">
        <f>$M$11</f>
        <v>1329</v>
      </c>
      <c r="N115" s="60"/>
    </row>
    <row r="116" spans="1:14" x14ac:dyDescent="0.25">
      <c r="A116" s="28" t="str">
        <f>_xlfn.XLOOKUP(P!C116,'Banco de Dados'!$B$3:$B$274,'Banco de Dados'!$K$3:$K$274,"")</f>
        <v>Ca</v>
      </c>
      <c r="B116" s="2">
        <v>20</v>
      </c>
      <c r="C116" s="2">
        <v>3691</v>
      </c>
      <c r="D116" s="2">
        <v>17823</v>
      </c>
      <c r="E116" s="2">
        <v>178</v>
      </c>
      <c r="F116" s="32">
        <f t="shared" si="10"/>
        <v>0.99870953262638162</v>
      </c>
      <c r="G116" s="3">
        <f t="shared" si="9"/>
        <v>12104.750863344843</v>
      </c>
      <c r="H116" s="3">
        <f t="shared" si="9"/>
        <v>120.89130077289919</v>
      </c>
      <c r="J116" s="2"/>
      <c r="K116" s="18"/>
      <c r="L116" s="2" t="s">
        <v>70</v>
      </c>
      <c r="M116" s="19"/>
    </row>
    <row r="117" spans="1:14" x14ac:dyDescent="0.25">
      <c r="A117" s="28" t="str">
        <f>_xlfn.XLOOKUP(P!C117,'Banco de Dados'!$B$3:$B$274,'Banco de Dados'!$K$3:$K$274,"")</f>
        <v>Ti</v>
      </c>
      <c r="B117" s="2">
        <v>22</v>
      </c>
      <c r="C117" s="2">
        <v>4509</v>
      </c>
      <c r="D117" s="2">
        <v>11180</v>
      </c>
      <c r="E117" s="2">
        <v>156</v>
      </c>
      <c r="F117" s="32">
        <f t="shared" si="10"/>
        <v>1.3953488372093024</v>
      </c>
      <c r="G117" s="3">
        <f t="shared" si="9"/>
        <v>7593.060351915803</v>
      </c>
      <c r="H117" s="3">
        <f t="shared" si="9"/>
        <v>105.94967932905772</v>
      </c>
      <c r="J117" s="58" t="s">
        <v>69</v>
      </c>
      <c r="K117" s="62" t="s">
        <v>71</v>
      </c>
      <c r="L117" s="63"/>
      <c r="M117" s="64">
        <f>K111</f>
        <v>544.69001808913004</v>
      </c>
      <c r="N117" s="60"/>
    </row>
    <row r="118" spans="1:14" x14ac:dyDescent="0.25">
      <c r="A118" s="28" t="str">
        <f>_xlfn.XLOOKUP(P!C118,'Banco de Dados'!$B$3:$B$274,'Banco de Dados'!$K$3:$K$274,"")</f>
        <v>Cr</v>
      </c>
      <c r="B118" s="2">
        <v>24</v>
      </c>
      <c r="C118" s="2">
        <v>5412</v>
      </c>
      <c r="D118" s="2">
        <v>1576</v>
      </c>
      <c r="E118" s="2">
        <v>131</v>
      </c>
      <c r="F118" s="32">
        <f t="shared" si="10"/>
        <v>8.3121827411167519</v>
      </c>
      <c r="G118" s="3">
        <f t="shared" si="9"/>
        <v>1070.3634270679163</v>
      </c>
      <c r="H118" s="3">
        <f t="shared" si="9"/>
        <v>88.970564051965127</v>
      </c>
      <c r="J118" s="7"/>
    </row>
    <row r="119" spans="1:14" ht="15.75" x14ac:dyDescent="0.25">
      <c r="A119" s="28" t="str">
        <f>_xlfn.XLOOKUP(P!C119,'Banco de Dados'!$B$3:$B$274,'Banco de Dados'!$K$3:$K$274,"")</f>
        <v>Mn</v>
      </c>
      <c r="B119" s="2">
        <v>25</v>
      </c>
      <c r="C119" s="2">
        <v>5895</v>
      </c>
      <c r="D119" s="2">
        <v>3199</v>
      </c>
      <c r="E119" s="2">
        <v>149</v>
      </c>
      <c r="F119" s="32">
        <f t="shared" si="10"/>
        <v>4.6577055329790555</v>
      </c>
      <c r="G119" s="3">
        <f t="shared" si="9"/>
        <v>2172.6475908567668</v>
      </c>
      <c r="H119" s="3">
        <f t="shared" si="9"/>
        <v>101.19552705147179</v>
      </c>
      <c r="J119" s="7"/>
      <c r="K119" s="165" t="s">
        <v>218</v>
      </c>
      <c r="L119" s="166"/>
      <c r="M119" s="167"/>
    </row>
    <row r="120" spans="1:14" x14ac:dyDescent="0.25">
      <c r="A120" s="28" t="str">
        <f>_xlfn.XLOOKUP(P!C120,'Banco de Dados'!$B$3:$B$274,'Banco de Dados'!$K$3:$K$274,"")</f>
        <v>Fe</v>
      </c>
      <c r="B120" s="2">
        <v>26</v>
      </c>
      <c r="C120" s="2">
        <v>6399</v>
      </c>
      <c r="D120" s="2">
        <v>119664</v>
      </c>
      <c r="E120" s="2">
        <v>365</v>
      </c>
      <c r="F120" s="32">
        <f t="shared" si="10"/>
        <v>0.30502072469581493</v>
      </c>
      <c r="G120" s="3">
        <f t="shared" si="9"/>
        <v>81271.554020720272</v>
      </c>
      <c r="H120" s="3">
        <f t="shared" si="9"/>
        <v>247.8950830455517</v>
      </c>
      <c r="J120" s="7"/>
      <c r="K120" s="104" t="s">
        <v>236</v>
      </c>
      <c r="L120" s="108">
        <f>K111</f>
        <v>544.69001808913004</v>
      </c>
      <c r="M120" s="109">
        <f>M111</f>
        <v>155.52869593816806</v>
      </c>
    </row>
    <row r="121" spans="1:14" x14ac:dyDescent="0.25">
      <c r="A121" s="28" t="str">
        <f>_xlfn.XLOOKUP(P!C121,'Banco de Dados'!$B$3:$B$274,'Banco de Dados'!$K$3:$K$274,"")</f>
        <v>Ni</v>
      </c>
      <c r="B121" s="2">
        <v>28</v>
      </c>
      <c r="C121" s="2">
        <v>7472</v>
      </c>
      <c r="D121" s="2">
        <v>802</v>
      </c>
      <c r="E121" s="2">
        <v>229</v>
      </c>
      <c r="F121" s="32">
        <f t="shared" si="10"/>
        <v>28.553615960099751</v>
      </c>
      <c r="G121" s="3">
        <f t="shared" si="9"/>
        <v>544.69001808913004</v>
      </c>
      <c r="H121" s="3">
        <f t="shared" si="9"/>
        <v>155.52869593816806</v>
      </c>
      <c r="J121" s="7"/>
      <c r="K121" s="104" t="s">
        <v>237</v>
      </c>
      <c r="L121" s="105">
        <f>$L$9</f>
        <v>1.5820000000000001</v>
      </c>
      <c r="M121" s="106">
        <f>$L$10</f>
        <v>4.1000000000000002E-2</v>
      </c>
    </row>
    <row r="122" spans="1:14" x14ac:dyDescent="0.25">
      <c r="A122" s="28" t="str">
        <f>_xlfn.XLOOKUP(P!C122,'Banco de Dados'!$B$3:$B$274,'Banco de Dados'!$K$3:$K$274,"")</f>
        <v>Zn</v>
      </c>
      <c r="B122" s="2">
        <v>30</v>
      </c>
      <c r="C122" s="2">
        <v>8631</v>
      </c>
      <c r="D122" s="2">
        <v>960</v>
      </c>
      <c r="E122" s="2">
        <v>235</v>
      </c>
      <c r="F122" s="32">
        <f t="shared" si="10"/>
        <v>24.479166666666668</v>
      </c>
      <c r="G122" s="3">
        <f t="shared" si="9"/>
        <v>651.99802664035519</v>
      </c>
      <c r="H122" s="3">
        <f t="shared" si="9"/>
        <v>159.60368360467027</v>
      </c>
      <c r="J122" s="7"/>
      <c r="K122" s="104" t="s">
        <v>238</v>
      </c>
      <c r="L122" s="105">
        <f>$M$11</f>
        <v>1329</v>
      </c>
      <c r="M122" s="106">
        <f>$M$12</f>
        <v>231</v>
      </c>
    </row>
    <row r="123" spans="1:14" x14ac:dyDescent="0.25">
      <c r="A123" s="28" t="str">
        <f>_xlfn.XLOOKUP(P!C123,'Banco de Dados'!$B$3:$B$274,'Banco de Dados'!$K$3:$K$274,"")</f>
        <v>Zr</v>
      </c>
      <c r="B123" s="2">
        <v>40</v>
      </c>
      <c r="C123" s="2">
        <v>15746</v>
      </c>
      <c r="D123" s="2">
        <v>1921</v>
      </c>
      <c r="E123" s="2">
        <v>175</v>
      </c>
      <c r="F123" s="32">
        <f t="shared" si="10"/>
        <v>9.1098386257157724</v>
      </c>
      <c r="G123" s="3">
        <f t="shared" si="9"/>
        <v>1304.6752178917941</v>
      </c>
      <c r="H123" s="3">
        <f t="shared" si="9"/>
        <v>118.85380693964808</v>
      </c>
      <c r="J123" s="7"/>
      <c r="K123" s="69" t="s">
        <v>217</v>
      </c>
      <c r="L123" s="110">
        <f>SQRT(((M120/L120)^2)+((M121/L121)^2)+((M122/L122)^2))</f>
        <v>0.33528224752106617</v>
      </c>
      <c r="M123" s="71" t="str">
        <f>M132</f>
        <v>mg/kg</v>
      </c>
    </row>
    <row r="124" spans="1:14" x14ac:dyDescent="0.25">
      <c r="A124" s="28" t="str">
        <f>_xlfn.XLOOKUP(P!C124,'Banco de Dados'!$B$3:$B$274,'Banco de Dados'!$K$3:$K$274,"")</f>
        <v>Rh</v>
      </c>
      <c r="B124" s="2">
        <v>45</v>
      </c>
      <c r="C124" s="2">
        <v>20167</v>
      </c>
      <c r="D124" s="2">
        <v>1567</v>
      </c>
      <c r="E124" s="2">
        <v>132</v>
      </c>
      <c r="F124" s="32">
        <f t="shared" si="10"/>
        <v>8.4237396298659863</v>
      </c>
      <c r="G124" s="3">
        <f t="shared" si="9"/>
        <v>1064.2509455681632</v>
      </c>
      <c r="H124" s="3">
        <f t="shared" si="9"/>
        <v>89.649728663048833</v>
      </c>
      <c r="J124" s="7"/>
    </row>
    <row r="125" spans="1:14" x14ac:dyDescent="0.25">
      <c r="A125" s="28" t="str">
        <f>_xlfn.XLOOKUP(P!C125,'Banco de Dados'!$B$3:$B$274,'Banco de Dados'!$K$3:$K$274,"")</f>
        <v>Rh</v>
      </c>
      <c r="B125" s="2">
        <v>45</v>
      </c>
      <c r="C125" s="2">
        <v>2696</v>
      </c>
      <c r="D125" s="2">
        <v>16881</v>
      </c>
      <c r="E125" s="2">
        <v>140</v>
      </c>
      <c r="F125" s="32">
        <f t="shared" si="10"/>
        <v>0.82933475505005627</v>
      </c>
      <c r="G125" s="3">
        <f t="shared" si="9"/>
        <v>11464.977799703995</v>
      </c>
      <c r="H125" s="3">
        <f t="shared" si="9"/>
        <v>95.083045551718456</v>
      </c>
      <c r="J125" s="7"/>
    </row>
    <row r="126" spans="1:14" x14ac:dyDescent="0.25">
      <c r="A126" s="28" t="str">
        <f>_xlfn.XLOOKUP(P!C126,'Banco de Dados'!$B$3:$B$274,'Banco de Dados'!$K$3:$K$274,"")</f>
        <v/>
      </c>
      <c r="B126" s="2">
        <v>0</v>
      </c>
      <c r="C126" s="2">
        <v>0</v>
      </c>
      <c r="D126" s="2">
        <v>0</v>
      </c>
      <c r="E126" s="2">
        <v>0</v>
      </c>
      <c r="F126" s="32" t="e">
        <f t="shared" si="10"/>
        <v>#DIV/0!</v>
      </c>
      <c r="G126" s="3">
        <f t="shared" si="9"/>
        <v>0</v>
      </c>
      <c r="H126" s="3">
        <f t="shared" si="9"/>
        <v>0</v>
      </c>
      <c r="J126" s="7"/>
    </row>
    <row r="127" spans="1:14" x14ac:dyDescent="0.25">
      <c r="A127" s="28" t="str">
        <f>_xlfn.XLOOKUP(P!C127,'Banco de Dados'!$B$3:$B$274,'Banco de Dados'!$K$3:$K$274,"")</f>
        <v/>
      </c>
      <c r="B127" s="2">
        <v>0</v>
      </c>
      <c r="C127" s="2">
        <v>0</v>
      </c>
      <c r="D127" s="2">
        <v>0</v>
      </c>
      <c r="E127" s="2">
        <v>0</v>
      </c>
      <c r="F127" s="32" t="e">
        <f t="shared" si="10"/>
        <v>#DIV/0!</v>
      </c>
      <c r="G127" s="3">
        <f t="shared" si="9"/>
        <v>0</v>
      </c>
      <c r="H127" s="3">
        <f t="shared" si="9"/>
        <v>0</v>
      </c>
      <c r="J127" s="7"/>
    </row>
    <row r="128" spans="1:14" x14ac:dyDescent="0.25">
      <c r="A128" s="28" t="str">
        <f>_xlfn.XLOOKUP(P!C128,'Banco de Dados'!$B$3:$B$274,'Banco de Dados'!$K$3:$K$274,"")</f>
        <v/>
      </c>
      <c r="B128" s="2">
        <v>0</v>
      </c>
      <c r="C128" s="2">
        <v>0</v>
      </c>
      <c r="D128" s="2">
        <v>0</v>
      </c>
      <c r="E128" s="2">
        <v>0</v>
      </c>
      <c r="F128" s="32" t="e">
        <f t="shared" si="10"/>
        <v>#DIV/0!</v>
      </c>
      <c r="G128" s="3">
        <f t="shared" si="9"/>
        <v>0</v>
      </c>
      <c r="H128" s="3">
        <f t="shared" si="9"/>
        <v>0</v>
      </c>
      <c r="J128" s="7"/>
    </row>
    <row r="129" spans="1:14" x14ac:dyDescent="0.25">
      <c r="A129" s="28" t="str">
        <f>_xlfn.XLOOKUP(P!C129,'Banco de Dados'!$B$3:$B$274,'Banco de Dados'!$K$3:$K$274,"")</f>
        <v/>
      </c>
      <c r="B129" s="2">
        <v>0</v>
      </c>
      <c r="C129" s="2">
        <v>0</v>
      </c>
      <c r="D129" s="2">
        <v>0</v>
      </c>
      <c r="E129" s="2">
        <v>0</v>
      </c>
      <c r="F129" s="32" t="e">
        <f t="shared" si="10"/>
        <v>#DIV/0!</v>
      </c>
      <c r="G129" s="3">
        <f t="shared" si="9"/>
        <v>0</v>
      </c>
      <c r="H129" s="3">
        <f t="shared" si="9"/>
        <v>0</v>
      </c>
      <c r="J129" s="7"/>
    </row>
    <row r="130" spans="1:14" x14ac:dyDescent="0.25">
      <c r="A130" s="28" t="str">
        <f>_xlfn.XLOOKUP(P!C130,'Banco de Dados'!$B$3:$B$274,'Banco de Dados'!$K$3:$K$274,"")</f>
        <v/>
      </c>
      <c r="B130" s="2">
        <v>0</v>
      </c>
      <c r="C130" s="2">
        <v>0</v>
      </c>
      <c r="D130" s="2">
        <v>0</v>
      </c>
      <c r="E130" s="17">
        <v>0</v>
      </c>
      <c r="F130" s="32" t="e">
        <f t="shared" si="10"/>
        <v>#DIV/0!</v>
      </c>
      <c r="G130" s="3">
        <f t="shared" si="9"/>
        <v>0</v>
      </c>
      <c r="H130" s="3">
        <f t="shared" si="9"/>
        <v>0</v>
      </c>
      <c r="J130" s="7"/>
    </row>
    <row r="131" spans="1:14" ht="15.75" x14ac:dyDescent="0.25">
      <c r="A131" s="28" t="str">
        <f>_xlfn.XLOOKUP(P!C131,'Banco de Dados'!$B$3:$B$274,'Banco de Dados'!$K$3:$K$274,"")</f>
        <v/>
      </c>
      <c r="B131" s="2">
        <v>0</v>
      </c>
      <c r="C131" s="2">
        <v>0</v>
      </c>
      <c r="D131" s="2">
        <v>0</v>
      </c>
      <c r="E131" s="2">
        <v>0</v>
      </c>
      <c r="F131" s="32" t="e">
        <f t="shared" si="10"/>
        <v>#DIV/0!</v>
      </c>
      <c r="G131" s="3">
        <f t="shared" si="9"/>
        <v>0</v>
      </c>
      <c r="H131" s="3">
        <f t="shared" si="9"/>
        <v>0</v>
      </c>
      <c r="J131" s="7"/>
      <c r="K131" s="101" t="s">
        <v>216</v>
      </c>
      <c r="L131" s="102" t="str">
        <f>K109</f>
        <v>ae</v>
      </c>
      <c r="M131" s="103" t="str">
        <f>M109</f>
        <v>Níquel</v>
      </c>
    </row>
    <row r="132" spans="1:14" x14ac:dyDescent="0.25">
      <c r="A132" s="28" t="str">
        <f>_xlfn.XLOOKUP(P!C132,'Banco de Dados'!$B$3:$B$274,'Banco de Dados'!$K$3:$K$274,"")</f>
        <v/>
      </c>
      <c r="B132" s="2">
        <v>0</v>
      </c>
      <c r="C132" s="2">
        <v>0</v>
      </c>
      <c r="D132" s="2">
        <v>0</v>
      </c>
      <c r="E132" s="2">
        <v>0</v>
      </c>
      <c r="F132" s="32" t="e">
        <f t="shared" si="10"/>
        <v>#DIV/0!</v>
      </c>
      <c r="G132" s="3">
        <f t="shared" si="9"/>
        <v>0</v>
      </c>
      <c r="H132" s="3">
        <f t="shared" si="9"/>
        <v>0</v>
      </c>
      <c r="J132" s="7"/>
      <c r="K132" s="68" t="s">
        <v>68</v>
      </c>
      <c r="L132" s="29">
        <f>(K115*M117)/M115</f>
        <v>0.64838194779308034</v>
      </c>
      <c r="M132" s="66" t="str">
        <f>$M$9</f>
        <v>mg/kg</v>
      </c>
    </row>
    <row r="133" spans="1:14" x14ac:dyDescent="0.25">
      <c r="A133" s="28" t="str">
        <f>_xlfn.XLOOKUP(P!C133,'Banco de Dados'!$B$3:$B$274,'Banco de Dados'!$K$3:$K$274,"")</f>
        <v/>
      </c>
      <c r="B133" s="2">
        <v>0</v>
      </c>
      <c r="C133" s="2">
        <v>0</v>
      </c>
      <c r="D133" s="2">
        <v>0</v>
      </c>
      <c r="E133" s="2">
        <v>0</v>
      </c>
      <c r="F133" s="32" t="e">
        <f t="shared" si="10"/>
        <v>#DIV/0!</v>
      </c>
      <c r="G133" s="3">
        <f t="shared" si="9"/>
        <v>0</v>
      </c>
      <c r="H133" s="3">
        <f t="shared" si="9"/>
        <v>0</v>
      </c>
      <c r="J133" s="7"/>
      <c r="K133" s="111" t="s">
        <v>246</v>
      </c>
      <c r="L133" s="126">
        <f>SQRT(((M120/L120)^2)+((M121/L121)^2)+((M122/L122)^2))</f>
        <v>0.33528224752106617</v>
      </c>
      <c r="M133" s="66"/>
    </row>
    <row r="134" spans="1:14" x14ac:dyDescent="0.25">
      <c r="A134" s="28" t="str">
        <f>_xlfn.XLOOKUP(P!C134,'Banco de Dados'!$B$3:$B$274,'Banco de Dados'!$K$3:$K$274,"")</f>
        <v/>
      </c>
      <c r="B134" s="2">
        <v>0</v>
      </c>
      <c r="C134" s="2">
        <v>0</v>
      </c>
      <c r="D134" s="2">
        <v>0</v>
      </c>
      <c r="E134" s="2">
        <v>0</v>
      </c>
      <c r="F134" s="32" t="e">
        <f t="shared" si="10"/>
        <v>#DIV/0!</v>
      </c>
      <c r="G134" s="3">
        <f t="shared" si="9"/>
        <v>0</v>
      </c>
      <c r="H134" s="3">
        <f t="shared" si="9"/>
        <v>0</v>
      </c>
      <c r="J134" s="7"/>
      <c r="K134" s="69" t="s">
        <v>247</v>
      </c>
      <c r="L134" s="127">
        <f>L133*L132</f>
        <v>0.21739095670815056</v>
      </c>
      <c r="M134" s="71" t="str">
        <f>$M$9</f>
        <v>mg/kg</v>
      </c>
    </row>
    <row r="135" spans="1:14" x14ac:dyDescent="0.25">
      <c r="A135" s="28" t="str">
        <f>_xlfn.XLOOKUP(P!C135,'Banco de Dados'!$B$3:$B$274,'Banco de Dados'!$K$3:$K$274,"")</f>
        <v/>
      </c>
      <c r="B135" s="2">
        <v>0</v>
      </c>
      <c r="C135" s="2">
        <v>0</v>
      </c>
      <c r="D135" s="2">
        <v>0</v>
      </c>
      <c r="E135" s="2">
        <v>0</v>
      </c>
      <c r="F135" s="32" t="e">
        <f t="shared" si="10"/>
        <v>#DIV/0!</v>
      </c>
      <c r="G135" s="3">
        <f t="shared" si="9"/>
        <v>0</v>
      </c>
      <c r="H135" s="3">
        <f t="shared" si="9"/>
        <v>0</v>
      </c>
      <c r="J135" s="7"/>
      <c r="K135" s="123"/>
      <c r="L135" s="124"/>
    </row>
    <row r="136" spans="1:14" x14ac:dyDescent="0.25">
      <c r="A136" s="28" t="str">
        <f>_xlfn.XLOOKUP(P!C136,'Banco de Dados'!$B$3:$B$274,'Banco de Dados'!$K$3:$K$274,"")</f>
        <v/>
      </c>
      <c r="B136" s="2">
        <v>0</v>
      </c>
      <c r="C136" s="2">
        <v>0</v>
      </c>
      <c r="D136" s="2">
        <v>0</v>
      </c>
      <c r="E136" s="2">
        <v>0</v>
      </c>
      <c r="F136" s="32" t="e">
        <f t="shared" si="10"/>
        <v>#DIV/0!</v>
      </c>
      <c r="G136" s="3">
        <f t="shared" si="9"/>
        <v>0</v>
      </c>
      <c r="H136" s="3">
        <f t="shared" si="9"/>
        <v>0</v>
      </c>
      <c r="J136" s="7"/>
    </row>
    <row r="137" spans="1:14" x14ac:dyDescent="0.25">
      <c r="A137" s="28" t="str">
        <f>_xlfn.XLOOKUP(P!C137,'Banco de Dados'!$B$3:$B$274,'Banco de Dados'!$K$3:$K$274,"")</f>
        <v/>
      </c>
      <c r="B137" s="2">
        <v>0</v>
      </c>
      <c r="C137" s="2">
        <v>0</v>
      </c>
      <c r="D137" s="2">
        <v>0</v>
      </c>
      <c r="E137" s="2">
        <v>0</v>
      </c>
      <c r="F137" s="32" t="e">
        <f t="shared" si="10"/>
        <v>#DIV/0!</v>
      </c>
      <c r="G137" s="3">
        <f t="shared" si="9"/>
        <v>0</v>
      </c>
      <c r="H137" s="3">
        <f t="shared" si="9"/>
        <v>0</v>
      </c>
      <c r="J137" s="7"/>
    </row>
    <row r="138" spans="1:14" x14ac:dyDescent="0.25">
      <c r="A138" s="28" t="str">
        <f>_xlfn.XLOOKUP(P!C138,'Banco de Dados'!$B$3:$B$274,'Banco de Dados'!$K$3:$K$274,"")</f>
        <v/>
      </c>
      <c r="B138" s="2">
        <v>0</v>
      </c>
      <c r="C138" s="2">
        <v>0</v>
      </c>
      <c r="D138" s="2">
        <v>0</v>
      </c>
      <c r="E138" s="2">
        <v>0</v>
      </c>
      <c r="F138" s="32" t="e">
        <f t="shared" si="10"/>
        <v>#DIV/0!</v>
      </c>
      <c r="G138" s="3">
        <f t="shared" ref="G138:H140" si="11">$E$108*D138</f>
        <v>0</v>
      </c>
      <c r="H138" s="3">
        <f t="shared" si="11"/>
        <v>0</v>
      </c>
      <c r="J138" s="7"/>
    </row>
    <row r="139" spans="1:14" x14ac:dyDescent="0.25">
      <c r="A139" s="28" t="str">
        <f>_xlfn.XLOOKUP(P!C139,'Banco de Dados'!$B$3:$B$274,'Banco de Dados'!$K$3:$K$274,"")</f>
        <v/>
      </c>
      <c r="B139" s="2">
        <v>0</v>
      </c>
      <c r="C139" s="2">
        <v>0</v>
      </c>
      <c r="D139" s="2">
        <v>0</v>
      </c>
      <c r="E139" s="2">
        <v>0</v>
      </c>
      <c r="F139" s="32" t="e">
        <f t="shared" si="10"/>
        <v>#DIV/0!</v>
      </c>
      <c r="G139" s="3">
        <f t="shared" si="11"/>
        <v>0</v>
      </c>
      <c r="H139" s="3">
        <f t="shared" si="11"/>
        <v>0</v>
      </c>
      <c r="J139" s="7"/>
    </row>
    <row r="140" spans="1:14" x14ac:dyDescent="0.25">
      <c r="A140" s="28" t="str">
        <f>_xlfn.XLOOKUP(P!C140,'Banco de Dados'!$B$3:$B$274,'Banco de Dados'!$K$3:$K$274,"")</f>
        <v/>
      </c>
      <c r="B140" s="2">
        <v>0</v>
      </c>
      <c r="C140" s="2">
        <v>0</v>
      </c>
      <c r="D140" s="2">
        <v>0</v>
      </c>
      <c r="E140" s="2">
        <v>0</v>
      </c>
      <c r="F140" s="32" t="e">
        <f t="shared" si="10"/>
        <v>#DIV/0!</v>
      </c>
      <c r="G140" s="3">
        <f t="shared" si="11"/>
        <v>0</v>
      </c>
      <c r="H140" s="3">
        <f t="shared" si="11"/>
        <v>0</v>
      </c>
      <c r="J140" s="7"/>
    </row>
    <row r="141" spans="1:14" x14ac:dyDescent="0.25">
      <c r="A141" s="21"/>
      <c r="B141" s="21"/>
      <c r="C141" s="21"/>
      <c r="D141" s="21"/>
      <c r="E141" s="21"/>
      <c r="F141" s="77"/>
      <c r="G141" s="22"/>
      <c r="H141" s="22"/>
      <c r="J141" s="21"/>
      <c r="K141" s="21"/>
      <c r="L141" s="21"/>
      <c r="M141" s="21"/>
      <c r="N141" s="21"/>
    </row>
    <row r="142" spans="1:14" ht="15.75" x14ac:dyDescent="0.25">
      <c r="A142" s="36" t="str">
        <f>'Nome das Amostras'!A8</f>
        <v>af</v>
      </c>
      <c r="B142" s="164" t="str">
        <f>VLOOKUP(A142,'Nome das Amostras'!$A$3:$D$28,2,FALSE)</f>
        <v>R5</v>
      </c>
      <c r="C142" s="164"/>
      <c r="D142" s="51" t="s">
        <v>65</v>
      </c>
      <c r="E142" s="52">
        <f>'Banco de Dados'!$O$13/'Banco de Dados'!AQ13</f>
        <v>0.74334053275737944</v>
      </c>
      <c r="F142" s="74"/>
      <c r="G142" s="3"/>
      <c r="H142" s="3"/>
      <c r="J142" s="7"/>
    </row>
    <row r="143" spans="1:14" ht="15.75" x14ac:dyDescent="0.25">
      <c r="A143" s="107" t="s">
        <v>1</v>
      </c>
      <c r="B143" s="107" t="s">
        <v>0</v>
      </c>
      <c r="C143" s="107" t="s">
        <v>212</v>
      </c>
      <c r="D143" s="107" t="s">
        <v>209</v>
      </c>
      <c r="E143" s="107" t="s">
        <v>213</v>
      </c>
      <c r="F143" s="76" t="s">
        <v>219</v>
      </c>
      <c r="G143" s="54" t="s">
        <v>140</v>
      </c>
      <c r="H143" s="54" t="s">
        <v>66</v>
      </c>
      <c r="J143" s="7"/>
      <c r="K143" s="72" t="str">
        <f>A142</f>
        <v>af</v>
      </c>
      <c r="L143" s="55" t="s">
        <v>215</v>
      </c>
      <c r="M143" s="41" t="str">
        <f>$A$1</f>
        <v>Níquel</v>
      </c>
      <c r="N143" s="3"/>
    </row>
    <row r="144" spans="1:14" x14ac:dyDescent="0.25">
      <c r="A144" s="28" t="str">
        <f>_xlfn.XLOOKUP(P!C144,'Banco de Dados'!$B$3:$B$274,'Banco de Dados'!$K$3:$K$274,"")</f>
        <v>Si</v>
      </c>
      <c r="B144" s="2" cm="1">
        <f t="array" ref="B144:E174">Dados!AM5:AP35</f>
        <v>14</v>
      </c>
      <c r="C144" s="2">
        <v>1740</v>
      </c>
      <c r="D144" s="2">
        <v>6800</v>
      </c>
      <c r="E144" s="2">
        <v>107</v>
      </c>
      <c r="F144" s="32">
        <f>(E144*100)/D144</f>
        <v>1.5735294117647058</v>
      </c>
      <c r="G144" s="3">
        <f t="shared" ref="G144:H171" si="12">D144*$E$142</f>
        <v>5054.71562275018</v>
      </c>
      <c r="H144" s="3">
        <f t="shared" si="12"/>
        <v>79.537437005039607</v>
      </c>
      <c r="J144" s="7"/>
      <c r="K144" s="5" t="s">
        <v>210</v>
      </c>
      <c r="L144" s="5"/>
      <c r="M144" s="5" t="s">
        <v>211</v>
      </c>
    </row>
    <row r="145" spans="1:14" x14ac:dyDescent="0.25">
      <c r="A145" s="28" t="str">
        <f>_xlfn.XLOOKUP(P!C145,'Banco de Dados'!$B$3:$B$274,'Banco de Dados'!$K$3:$K$274,"")</f>
        <v>P</v>
      </c>
      <c r="B145" s="2">
        <v>15</v>
      </c>
      <c r="C145" s="2">
        <v>2013</v>
      </c>
      <c r="D145" s="2">
        <v>602</v>
      </c>
      <c r="E145" s="2">
        <v>74</v>
      </c>
      <c r="F145" s="32">
        <f t="shared" ref="F145:F174" si="13">(E145*100)/D145</f>
        <v>12.29235880398671</v>
      </c>
      <c r="G145" s="3">
        <f t="shared" si="12"/>
        <v>447.49100071994241</v>
      </c>
      <c r="H145" s="3">
        <f t="shared" si="12"/>
        <v>55.007199424046078</v>
      </c>
      <c r="J145" s="7"/>
      <c r="K145" s="6">
        <f>_xlfn.XLOOKUP($B$4,A144:A171,G144:G171,"")</f>
        <v>1292.6691864650829</v>
      </c>
      <c r="L145" s="6"/>
      <c r="M145" s="6">
        <f>_xlfn.XLOOKUP($B$4,A144:A171,H144:H171,"")</f>
        <v>167.25161987041037</v>
      </c>
    </row>
    <row r="146" spans="1:14" x14ac:dyDescent="0.25">
      <c r="A146" s="28" t="str">
        <f>_xlfn.XLOOKUP(P!C146,'Banco de Dados'!$B$3:$B$274,'Banco de Dados'!$K$3:$K$274,"")</f>
        <v>S</v>
      </c>
      <c r="B146" s="2">
        <v>16</v>
      </c>
      <c r="C146" s="2">
        <v>2307</v>
      </c>
      <c r="D146" s="2">
        <v>4373</v>
      </c>
      <c r="E146" s="2">
        <v>106</v>
      </c>
      <c r="F146" s="32">
        <f t="shared" si="13"/>
        <v>2.4239652412531445</v>
      </c>
      <c r="G146" s="3">
        <f t="shared" si="12"/>
        <v>3250.6281497480204</v>
      </c>
      <c r="H146" s="3">
        <f t="shared" si="12"/>
        <v>78.79409647228222</v>
      </c>
      <c r="J146" s="7"/>
    </row>
    <row r="147" spans="1:14" ht="15.75" x14ac:dyDescent="0.25">
      <c r="A147" s="28" t="str">
        <f>_xlfn.XLOOKUP(P!C147,'Banco de Dados'!$B$3:$B$274,'Banco de Dados'!$K$3:$K$274,"")</f>
        <v>Cl</v>
      </c>
      <c r="B147" s="2">
        <v>17</v>
      </c>
      <c r="C147" s="2">
        <v>2622</v>
      </c>
      <c r="D147" s="2">
        <v>8287</v>
      </c>
      <c r="E147" s="2">
        <v>161</v>
      </c>
      <c r="F147" s="32">
        <f t="shared" si="13"/>
        <v>1.942801979003258</v>
      </c>
      <c r="G147" s="3">
        <f t="shared" si="12"/>
        <v>6160.0629949604036</v>
      </c>
      <c r="H147" s="3">
        <f t="shared" si="12"/>
        <v>119.67782577393808</v>
      </c>
      <c r="K147" s="165" t="s">
        <v>67</v>
      </c>
      <c r="L147" s="166"/>
      <c r="M147" s="167"/>
      <c r="N147"/>
    </row>
    <row r="148" spans="1:14" x14ac:dyDescent="0.25">
      <c r="A148" s="28" t="str">
        <f>_xlfn.XLOOKUP(P!C148,'Banco de Dados'!$B$3:$B$274,'Banco de Dados'!$K$3:$K$274,"")</f>
        <v>Ar</v>
      </c>
      <c r="B148" s="2">
        <v>18</v>
      </c>
      <c r="C148" s="2">
        <v>2957</v>
      </c>
      <c r="D148" s="2">
        <v>5556</v>
      </c>
      <c r="E148" s="2">
        <v>193</v>
      </c>
      <c r="F148" s="32">
        <f t="shared" si="13"/>
        <v>3.4737221022318217</v>
      </c>
      <c r="G148" s="3">
        <f t="shared" si="12"/>
        <v>4130</v>
      </c>
      <c r="H148" s="3">
        <f t="shared" si="12"/>
        <v>143.46472282217422</v>
      </c>
      <c r="J148" s="7"/>
      <c r="K148" s="104" t="s">
        <v>240</v>
      </c>
      <c r="L148" s="39"/>
      <c r="M148" s="106" t="s">
        <v>209</v>
      </c>
    </row>
    <row r="149" spans="1:14" x14ac:dyDescent="0.25">
      <c r="A149" s="28" t="str">
        <f>_xlfn.XLOOKUP(P!C149,'Banco de Dados'!$B$3:$B$274,'Banco de Dados'!$K$3:$K$274,"")</f>
        <v>K</v>
      </c>
      <c r="B149" s="2">
        <v>19</v>
      </c>
      <c r="C149" s="2">
        <v>3313</v>
      </c>
      <c r="D149" s="2">
        <v>63702</v>
      </c>
      <c r="E149" s="2">
        <v>282</v>
      </c>
      <c r="F149" s="32">
        <f t="shared" si="13"/>
        <v>0.44268625788829236</v>
      </c>
      <c r="G149" s="3">
        <f t="shared" si="12"/>
        <v>47352.278617710588</v>
      </c>
      <c r="H149" s="3">
        <f t="shared" si="12"/>
        <v>209.62203023758099</v>
      </c>
      <c r="J149" s="58" t="s">
        <v>38</v>
      </c>
      <c r="K149" s="59">
        <f>$L$9</f>
        <v>1.5820000000000001</v>
      </c>
      <c r="L149" s="60"/>
      <c r="M149" s="61">
        <f>$M$11</f>
        <v>1329</v>
      </c>
      <c r="N149" s="60"/>
    </row>
    <row r="150" spans="1:14" x14ac:dyDescent="0.25">
      <c r="A150" s="28" t="str">
        <f>_xlfn.XLOOKUP(P!C150,'Banco de Dados'!$B$3:$B$274,'Banco de Dados'!$K$3:$K$274,"")</f>
        <v>Ca</v>
      </c>
      <c r="B150" s="2">
        <v>20</v>
      </c>
      <c r="C150" s="2">
        <v>3691</v>
      </c>
      <c r="D150" s="2">
        <v>20379</v>
      </c>
      <c r="E150" s="2">
        <v>188</v>
      </c>
      <c r="F150" s="32">
        <f t="shared" si="13"/>
        <v>0.92251827862014824</v>
      </c>
      <c r="G150" s="3">
        <f t="shared" si="12"/>
        <v>15148.536717062636</v>
      </c>
      <c r="H150" s="3">
        <f t="shared" si="12"/>
        <v>139.74802015838733</v>
      </c>
      <c r="J150" s="2"/>
      <c r="K150" s="18"/>
      <c r="L150" s="2" t="s">
        <v>70</v>
      </c>
      <c r="M150" s="19"/>
    </row>
    <row r="151" spans="1:14" x14ac:dyDescent="0.25">
      <c r="A151" s="28" t="str">
        <f>_xlfn.XLOOKUP(P!C151,'Banco de Dados'!$B$3:$B$274,'Banco de Dados'!$K$3:$K$274,"")</f>
        <v>Ti</v>
      </c>
      <c r="B151" s="2">
        <v>22</v>
      </c>
      <c r="C151" s="2">
        <v>4509</v>
      </c>
      <c r="D151" s="2">
        <v>13100</v>
      </c>
      <c r="E151" s="2">
        <v>160</v>
      </c>
      <c r="F151" s="32">
        <f t="shared" si="13"/>
        <v>1.2213740458015268</v>
      </c>
      <c r="G151" s="3">
        <f t="shared" si="12"/>
        <v>9737.760979121671</v>
      </c>
      <c r="H151" s="3">
        <f t="shared" si="12"/>
        <v>118.93448524118071</v>
      </c>
      <c r="J151" s="58" t="s">
        <v>69</v>
      </c>
      <c r="K151" s="62" t="s">
        <v>71</v>
      </c>
      <c r="L151" s="63"/>
      <c r="M151" s="64">
        <f>K145</f>
        <v>1292.6691864650829</v>
      </c>
      <c r="N151" s="60"/>
    </row>
    <row r="152" spans="1:14" x14ac:dyDescent="0.25">
      <c r="A152" s="28" t="str">
        <f>_xlfn.XLOOKUP(P!C152,'Banco de Dados'!$B$3:$B$274,'Banco de Dados'!$K$3:$K$274,"")</f>
        <v>Cr</v>
      </c>
      <c r="B152" s="2">
        <v>24</v>
      </c>
      <c r="C152" s="2">
        <v>5412</v>
      </c>
      <c r="D152" s="2">
        <v>4120</v>
      </c>
      <c r="E152" s="2">
        <v>142</v>
      </c>
      <c r="F152" s="32">
        <f t="shared" si="13"/>
        <v>3.4466019417475726</v>
      </c>
      <c r="G152" s="3">
        <f t="shared" si="12"/>
        <v>3062.5629949604031</v>
      </c>
      <c r="H152" s="3">
        <f t="shared" si="12"/>
        <v>105.55435565154788</v>
      </c>
      <c r="J152" s="7"/>
    </row>
    <row r="153" spans="1:14" ht="15.75" x14ac:dyDescent="0.25">
      <c r="A153" s="28" t="str">
        <f>_xlfn.XLOOKUP(P!C153,'Banco de Dados'!$B$3:$B$274,'Banco de Dados'!$K$3:$K$274,"")</f>
        <v>Mn</v>
      </c>
      <c r="B153" s="2">
        <v>25</v>
      </c>
      <c r="C153" s="2">
        <v>5895</v>
      </c>
      <c r="D153" s="2">
        <v>4802</v>
      </c>
      <c r="E153" s="2">
        <v>157</v>
      </c>
      <c r="F153" s="32">
        <f t="shared" si="13"/>
        <v>3.2694710537276137</v>
      </c>
      <c r="G153" s="3">
        <f t="shared" si="12"/>
        <v>3569.5212383009361</v>
      </c>
      <c r="H153" s="3">
        <f t="shared" si="12"/>
        <v>116.70446364290856</v>
      </c>
      <c r="J153" s="7"/>
      <c r="K153" s="165" t="s">
        <v>218</v>
      </c>
      <c r="L153" s="166"/>
      <c r="M153" s="167"/>
    </row>
    <row r="154" spans="1:14" x14ac:dyDescent="0.25">
      <c r="A154" s="28" t="str">
        <f>_xlfn.XLOOKUP(P!C154,'Banco de Dados'!$B$3:$B$274,'Banco de Dados'!$K$3:$K$274,"")</f>
        <v>Fe</v>
      </c>
      <c r="B154" s="2">
        <v>26</v>
      </c>
      <c r="C154" s="2">
        <v>6399</v>
      </c>
      <c r="D154" s="2">
        <v>215285</v>
      </c>
      <c r="E154" s="2">
        <v>467</v>
      </c>
      <c r="F154" s="32">
        <f t="shared" si="13"/>
        <v>0.21692175488306198</v>
      </c>
      <c r="G154" s="3">
        <f t="shared" si="12"/>
        <v>160030.06659467242</v>
      </c>
      <c r="H154" s="3">
        <f t="shared" si="12"/>
        <v>347.14002879769617</v>
      </c>
      <c r="J154" s="7"/>
      <c r="K154" s="104" t="s">
        <v>236</v>
      </c>
      <c r="L154" s="108">
        <f>K145</f>
        <v>1292.6691864650829</v>
      </c>
      <c r="M154" s="109">
        <f>M145</f>
        <v>167.25161987041037</v>
      </c>
    </row>
    <row r="155" spans="1:14" x14ac:dyDescent="0.25">
      <c r="A155" s="28" t="str">
        <f>_xlfn.XLOOKUP(P!C155,'Banco de Dados'!$B$3:$B$274,'Banco de Dados'!$K$3:$K$274,"")</f>
        <v>Ni</v>
      </c>
      <c r="B155" s="2">
        <v>28</v>
      </c>
      <c r="C155" s="2">
        <v>7472</v>
      </c>
      <c r="D155" s="2">
        <v>1739</v>
      </c>
      <c r="E155" s="2">
        <v>225</v>
      </c>
      <c r="F155" s="32">
        <f t="shared" si="13"/>
        <v>12.938470385278896</v>
      </c>
      <c r="G155" s="3">
        <f t="shared" si="12"/>
        <v>1292.6691864650829</v>
      </c>
      <c r="H155" s="3">
        <f t="shared" si="12"/>
        <v>167.25161987041037</v>
      </c>
      <c r="J155" s="7"/>
      <c r="K155" s="104" t="s">
        <v>237</v>
      </c>
      <c r="L155" s="105">
        <f>$L$9</f>
        <v>1.5820000000000001</v>
      </c>
      <c r="M155" s="106">
        <f>$L$10</f>
        <v>4.1000000000000002E-2</v>
      </c>
    </row>
    <row r="156" spans="1:14" x14ac:dyDescent="0.25">
      <c r="A156" s="28" t="str">
        <f>_xlfn.XLOOKUP(P!C156,'Banco de Dados'!$B$3:$B$274,'Banco de Dados'!$K$3:$K$274,"")</f>
        <v>Zn</v>
      </c>
      <c r="B156" s="2">
        <v>30</v>
      </c>
      <c r="C156" s="2">
        <v>8631</v>
      </c>
      <c r="D156" s="2">
        <v>867</v>
      </c>
      <c r="E156" s="2">
        <v>225</v>
      </c>
      <c r="F156" s="32">
        <f t="shared" si="13"/>
        <v>25.951557093425606</v>
      </c>
      <c r="G156" s="3">
        <f t="shared" si="12"/>
        <v>644.47624190064801</v>
      </c>
      <c r="H156" s="3">
        <f t="shared" si="12"/>
        <v>167.25161987041037</v>
      </c>
      <c r="J156" s="7"/>
      <c r="K156" s="104" t="s">
        <v>238</v>
      </c>
      <c r="L156" s="105">
        <f>$M$11</f>
        <v>1329</v>
      </c>
      <c r="M156" s="106">
        <f>$M$12</f>
        <v>231</v>
      </c>
    </row>
    <row r="157" spans="1:14" x14ac:dyDescent="0.25">
      <c r="A157" s="28" t="str">
        <f>_xlfn.XLOOKUP(P!C157,'Banco de Dados'!$B$3:$B$274,'Banco de Dados'!$K$3:$K$274,"")</f>
        <v>Rh</v>
      </c>
      <c r="B157" s="2">
        <v>45</v>
      </c>
      <c r="C157" s="2">
        <v>20167</v>
      </c>
      <c r="D157" s="2">
        <v>1533</v>
      </c>
      <c r="E157" s="2">
        <v>126</v>
      </c>
      <c r="F157" s="32">
        <f t="shared" si="13"/>
        <v>8.2191780821917817</v>
      </c>
      <c r="G157" s="3">
        <f t="shared" si="12"/>
        <v>1139.5410367170628</v>
      </c>
      <c r="H157" s="3">
        <f t="shared" si="12"/>
        <v>93.660907127429809</v>
      </c>
      <c r="J157" s="7"/>
      <c r="K157" s="69" t="s">
        <v>217</v>
      </c>
      <c r="L157" s="110">
        <f>SQRT(((M154/L154)^2)+((M155/L155)^2)+((M156/L156)^2))</f>
        <v>0.21822852392426861</v>
      </c>
      <c r="M157" s="71" t="str">
        <f>M166</f>
        <v>mg/kg</v>
      </c>
    </row>
    <row r="158" spans="1:14" x14ac:dyDescent="0.25">
      <c r="A158" s="28" t="str">
        <f>_xlfn.XLOOKUP(P!C158,'Banco de Dados'!$B$3:$B$274,'Banco de Dados'!$K$3:$K$274,"")</f>
        <v>Rh</v>
      </c>
      <c r="B158" s="2">
        <v>45</v>
      </c>
      <c r="C158" s="2">
        <v>2696</v>
      </c>
      <c r="D158" s="2">
        <v>16888</v>
      </c>
      <c r="E158" s="2">
        <v>146</v>
      </c>
      <c r="F158" s="32">
        <f t="shared" si="13"/>
        <v>0.86451918522027471</v>
      </c>
      <c r="G158" s="3">
        <f t="shared" si="12"/>
        <v>12553.534917206624</v>
      </c>
      <c r="H158" s="3">
        <f t="shared" si="12"/>
        <v>108.5277177825774</v>
      </c>
      <c r="J158" s="7"/>
    </row>
    <row r="159" spans="1:14" x14ac:dyDescent="0.25">
      <c r="A159" s="28" t="str">
        <f>_xlfn.XLOOKUP(P!C159,'Banco de Dados'!$B$3:$B$274,'Banco de Dados'!$K$3:$K$274,"")</f>
        <v/>
      </c>
      <c r="B159" s="2">
        <v>0</v>
      </c>
      <c r="C159" s="2">
        <v>0</v>
      </c>
      <c r="D159" s="2">
        <v>0</v>
      </c>
      <c r="E159" s="2">
        <v>0</v>
      </c>
      <c r="F159" s="32" t="e">
        <f t="shared" si="13"/>
        <v>#DIV/0!</v>
      </c>
      <c r="G159" s="3">
        <f t="shared" si="12"/>
        <v>0</v>
      </c>
      <c r="H159" s="3">
        <f t="shared" si="12"/>
        <v>0</v>
      </c>
      <c r="J159" s="7"/>
    </row>
    <row r="160" spans="1:14" x14ac:dyDescent="0.25">
      <c r="A160" s="28" t="str">
        <f>_xlfn.XLOOKUP(P!C160,'Banco de Dados'!$B$3:$B$274,'Banco de Dados'!$K$3:$K$274,"")</f>
        <v/>
      </c>
      <c r="B160" s="2">
        <v>0</v>
      </c>
      <c r="C160" s="2">
        <v>0</v>
      </c>
      <c r="D160" s="2">
        <v>0</v>
      </c>
      <c r="E160" s="2">
        <v>0</v>
      </c>
      <c r="F160" s="32" t="e">
        <f t="shared" si="13"/>
        <v>#DIV/0!</v>
      </c>
      <c r="G160" s="3">
        <f t="shared" si="12"/>
        <v>0</v>
      </c>
      <c r="H160" s="3">
        <f t="shared" si="12"/>
        <v>0</v>
      </c>
      <c r="J160" s="7"/>
    </row>
    <row r="161" spans="1:14" x14ac:dyDescent="0.25">
      <c r="A161" s="28" t="str">
        <f>_xlfn.XLOOKUP(P!C161,'Banco de Dados'!$B$3:$B$274,'Banco de Dados'!$K$3:$K$274,"")</f>
        <v/>
      </c>
      <c r="B161" s="2">
        <v>0</v>
      </c>
      <c r="C161" s="2">
        <v>0</v>
      </c>
      <c r="D161" s="2">
        <v>0</v>
      </c>
      <c r="E161" s="2">
        <v>0</v>
      </c>
      <c r="F161" s="32" t="e">
        <f t="shared" si="13"/>
        <v>#DIV/0!</v>
      </c>
      <c r="G161" s="3">
        <f t="shared" si="12"/>
        <v>0</v>
      </c>
      <c r="H161" s="3">
        <f t="shared" si="12"/>
        <v>0</v>
      </c>
      <c r="J161" s="7"/>
    </row>
    <row r="162" spans="1:14" x14ac:dyDescent="0.25">
      <c r="A162" s="28" t="str">
        <f>_xlfn.XLOOKUP(P!C162,'Banco de Dados'!$B$3:$B$274,'Banco de Dados'!$K$3:$K$274,"")</f>
        <v/>
      </c>
      <c r="B162" s="2">
        <v>0</v>
      </c>
      <c r="C162" s="2">
        <v>0</v>
      </c>
      <c r="D162" s="2">
        <v>0</v>
      </c>
      <c r="E162" s="2">
        <v>0</v>
      </c>
      <c r="F162" s="32" t="e">
        <f t="shared" si="13"/>
        <v>#DIV/0!</v>
      </c>
      <c r="G162" s="3">
        <f t="shared" si="12"/>
        <v>0</v>
      </c>
      <c r="H162" s="3">
        <f t="shared" si="12"/>
        <v>0</v>
      </c>
      <c r="J162" s="7"/>
    </row>
    <row r="163" spans="1:14" x14ac:dyDescent="0.25">
      <c r="A163" s="28" t="str">
        <f>_xlfn.XLOOKUP(P!C163,'Banco de Dados'!$B$3:$B$274,'Banco de Dados'!$K$3:$K$274,"")</f>
        <v/>
      </c>
      <c r="B163" s="2">
        <v>0</v>
      </c>
      <c r="C163" s="2">
        <v>0</v>
      </c>
      <c r="D163" s="2">
        <v>0</v>
      </c>
      <c r="E163" s="2">
        <v>0</v>
      </c>
      <c r="F163" s="32" t="e">
        <f t="shared" si="13"/>
        <v>#DIV/0!</v>
      </c>
      <c r="G163" s="3">
        <f t="shared" si="12"/>
        <v>0</v>
      </c>
      <c r="H163" s="3">
        <f t="shared" si="12"/>
        <v>0</v>
      </c>
      <c r="J163" s="7"/>
    </row>
    <row r="164" spans="1:14" x14ac:dyDescent="0.25">
      <c r="A164" s="28" t="str">
        <f>_xlfn.XLOOKUP(P!C164,'Banco de Dados'!$B$3:$B$274,'Banco de Dados'!$K$3:$K$274,"")</f>
        <v/>
      </c>
      <c r="B164" s="2">
        <v>0</v>
      </c>
      <c r="C164" s="2">
        <v>0</v>
      </c>
      <c r="D164" s="2">
        <v>0</v>
      </c>
      <c r="E164" s="17">
        <v>0</v>
      </c>
      <c r="F164" s="32" t="e">
        <f t="shared" si="13"/>
        <v>#DIV/0!</v>
      </c>
      <c r="G164" s="3">
        <f t="shared" si="12"/>
        <v>0</v>
      </c>
      <c r="H164" s="3">
        <f t="shared" si="12"/>
        <v>0</v>
      </c>
      <c r="J164" s="7"/>
    </row>
    <row r="165" spans="1:14" ht="15.75" x14ac:dyDescent="0.25">
      <c r="A165" s="28" t="str">
        <f>_xlfn.XLOOKUP(P!C165,'Banco de Dados'!$B$3:$B$274,'Banco de Dados'!$K$3:$K$274,"")</f>
        <v/>
      </c>
      <c r="B165" s="2">
        <v>0</v>
      </c>
      <c r="C165" s="2">
        <v>0</v>
      </c>
      <c r="D165" s="2">
        <v>0</v>
      </c>
      <c r="E165" s="2">
        <v>0</v>
      </c>
      <c r="F165" s="32" t="e">
        <f t="shared" si="13"/>
        <v>#DIV/0!</v>
      </c>
      <c r="G165" s="3">
        <f t="shared" si="12"/>
        <v>0</v>
      </c>
      <c r="H165" s="3">
        <f t="shared" si="12"/>
        <v>0</v>
      </c>
      <c r="J165" s="7"/>
      <c r="K165" s="101" t="s">
        <v>216</v>
      </c>
      <c r="L165" s="102" t="str">
        <f>K143</f>
        <v>af</v>
      </c>
      <c r="M165" s="103" t="str">
        <f>M143</f>
        <v>Níquel</v>
      </c>
    </row>
    <row r="166" spans="1:14" x14ac:dyDescent="0.25">
      <c r="A166" s="28" t="str">
        <f>_xlfn.XLOOKUP(P!C166,'Banco de Dados'!$B$3:$B$274,'Banco de Dados'!$K$3:$K$274,"")</f>
        <v/>
      </c>
      <c r="B166" s="2">
        <v>0</v>
      </c>
      <c r="C166" s="2">
        <v>0</v>
      </c>
      <c r="D166" s="2">
        <v>0</v>
      </c>
      <c r="E166" s="2">
        <v>0</v>
      </c>
      <c r="F166" s="32" t="e">
        <f t="shared" si="13"/>
        <v>#DIV/0!</v>
      </c>
      <c r="G166" s="3">
        <f t="shared" si="12"/>
        <v>0</v>
      </c>
      <c r="H166" s="3">
        <f t="shared" si="12"/>
        <v>0</v>
      </c>
      <c r="J166" s="7"/>
      <c r="K166" s="68" t="s">
        <v>68</v>
      </c>
      <c r="L166" s="29">
        <f>(K149*M151)/M149</f>
        <v>1.5387529367853736</v>
      </c>
      <c r="M166" s="66" t="str">
        <f>$M$9</f>
        <v>mg/kg</v>
      </c>
    </row>
    <row r="167" spans="1:14" x14ac:dyDescent="0.25">
      <c r="A167" s="28" t="str">
        <f>_xlfn.XLOOKUP(P!C167,'Banco de Dados'!$B$3:$B$274,'Banco de Dados'!$K$3:$K$274,"")</f>
        <v/>
      </c>
      <c r="B167" s="2">
        <v>0</v>
      </c>
      <c r="C167" s="2">
        <v>0</v>
      </c>
      <c r="D167" s="2">
        <v>0</v>
      </c>
      <c r="E167" s="2">
        <v>0</v>
      </c>
      <c r="F167" s="32" t="e">
        <f t="shared" si="13"/>
        <v>#DIV/0!</v>
      </c>
      <c r="G167" s="3">
        <f t="shared" si="12"/>
        <v>0</v>
      </c>
      <c r="H167" s="3">
        <f t="shared" si="12"/>
        <v>0</v>
      </c>
      <c r="J167" s="7"/>
      <c r="K167" s="111" t="s">
        <v>246</v>
      </c>
      <c r="L167" s="126">
        <f>SQRT(((M154/L154)^2)+((M155/L155)^2)+((M156/L156)^2))</f>
        <v>0.21822852392426861</v>
      </c>
      <c r="M167" s="66"/>
    </row>
    <row r="168" spans="1:14" x14ac:dyDescent="0.25">
      <c r="A168" s="28" t="str">
        <f>_xlfn.XLOOKUP(P!C168,'Banco de Dados'!$B$3:$B$274,'Banco de Dados'!$K$3:$K$274,"")</f>
        <v/>
      </c>
      <c r="B168" s="2">
        <v>0</v>
      </c>
      <c r="C168" s="2">
        <v>0</v>
      </c>
      <c r="D168" s="2">
        <v>0</v>
      </c>
      <c r="E168" s="2">
        <v>0</v>
      </c>
      <c r="F168" s="32" t="e">
        <f t="shared" si="13"/>
        <v>#DIV/0!</v>
      </c>
      <c r="G168" s="3">
        <f t="shared" si="12"/>
        <v>0</v>
      </c>
      <c r="H168" s="3">
        <f t="shared" si="12"/>
        <v>0</v>
      </c>
      <c r="J168" s="7"/>
      <c r="K168" s="69" t="s">
        <v>247</v>
      </c>
      <c r="L168" s="127">
        <f>L167*L166</f>
        <v>0.33579978207880551</v>
      </c>
      <c r="M168" s="71" t="str">
        <f>$M$9</f>
        <v>mg/kg</v>
      </c>
    </row>
    <row r="169" spans="1:14" x14ac:dyDescent="0.25">
      <c r="A169" s="28" t="str">
        <f>_xlfn.XLOOKUP(P!C169,'Banco de Dados'!$B$3:$B$274,'Banco de Dados'!$K$3:$K$274,"")</f>
        <v/>
      </c>
      <c r="B169" s="2">
        <v>0</v>
      </c>
      <c r="C169" s="2">
        <v>0</v>
      </c>
      <c r="D169" s="2">
        <v>0</v>
      </c>
      <c r="E169" s="2">
        <v>0</v>
      </c>
      <c r="F169" s="32" t="e">
        <f t="shared" si="13"/>
        <v>#DIV/0!</v>
      </c>
      <c r="G169" s="3">
        <f t="shared" si="12"/>
        <v>0</v>
      </c>
      <c r="H169" s="3">
        <f t="shared" si="12"/>
        <v>0</v>
      </c>
      <c r="J169" s="7"/>
      <c r="K169" s="123"/>
      <c r="L169" s="124"/>
    </row>
    <row r="170" spans="1:14" x14ac:dyDescent="0.25">
      <c r="A170" s="28" t="str">
        <f>_xlfn.XLOOKUP(P!C170,'Banco de Dados'!$B$3:$B$274,'Banco de Dados'!$K$3:$K$274,"")</f>
        <v/>
      </c>
      <c r="B170" s="2">
        <v>0</v>
      </c>
      <c r="C170" s="2">
        <v>0</v>
      </c>
      <c r="D170" s="2">
        <v>0</v>
      </c>
      <c r="E170" s="2">
        <v>0</v>
      </c>
      <c r="F170" s="32" t="e">
        <f t="shared" si="13"/>
        <v>#DIV/0!</v>
      </c>
      <c r="G170" s="3">
        <f t="shared" si="12"/>
        <v>0</v>
      </c>
      <c r="H170" s="3">
        <f t="shared" si="12"/>
        <v>0</v>
      </c>
      <c r="J170" s="7"/>
    </row>
    <row r="171" spans="1:14" x14ac:dyDescent="0.25">
      <c r="A171" s="28" t="str">
        <f>_xlfn.XLOOKUP(P!C171,'Banco de Dados'!$B$3:$B$274,'Banco de Dados'!$K$3:$K$274,"")</f>
        <v/>
      </c>
      <c r="B171" s="2">
        <v>0</v>
      </c>
      <c r="C171" s="2">
        <v>0</v>
      </c>
      <c r="D171" s="2">
        <v>0</v>
      </c>
      <c r="E171" s="2">
        <v>0</v>
      </c>
      <c r="F171" s="32" t="e">
        <f t="shared" si="13"/>
        <v>#DIV/0!</v>
      </c>
      <c r="G171" s="3">
        <f t="shared" si="12"/>
        <v>0</v>
      </c>
      <c r="H171" s="3">
        <f t="shared" si="12"/>
        <v>0</v>
      </c>
      <c r="J171" s="7"/>
    </row>
    <row r="172" spans="1:14" x14ac:dyDescent="0.25">
      <c r="A172" s="28" t="str">
        <f>_xlfn.XLOOKUP(P!C172,'Banco de Dados'!$B$3:$B$274,'Banco de Dados'!$K$3:$K$274,"")</f>
        <v/>
      </c>
      <c r="B172" s="2">
        <v>0</v>
      </c>
      <c r="C172" s="2">
        <v>0</v>
      </c>
      <c r="D172" s="2">
        <v>0</v>
      </c>
      <c r="E172" s="2">
        <v>0</v>
      </c>
      <c r="F172" s="32" t="e">
        <f t="shared" si="13"/>
        <v>#DIV/0!</v>
      </c>
      <c r="G172" s="3">
        <f t="shared" ref="G172:H174" si="14">D172*$E$142</f>
        <v>0</v>
      </c>
      <c r="H172" s="3">
        <f t="shared" si="14"/>
        <v>0</v>
      </c>
      <c r="J172" s="7"/>
    </row>
    <row r="173" spans="1:14" x14ac:dyDescent="0.25">
      <c r="A173" s="28" t="str">
        <f>_xlfn.XLOOKUP(P!C173,'Banco de Dados'!$B$3:$B$274,'Banco de Dados'!$K$3:$K$274,"")</f>
        <v/>
      </c>
      <c r="B173" s="2">
        <v>0</v>
      </c>
      <c r="C173" s="2">
        <v>0</v>
      </c>
      <c r="D173" s="2">
        <v>0</v>
      </c>
      <c r="E173" s="2">
        <v>0</v>
      </c>
      <c r="F173" s="32" t="e">
        <f t="shared" si="13"/>
        <v>#DIV/0!</v>
      </c>
      <c r="G173" s="3">
        <f t="shared" si="14"/>
        <v>0</v>
      </c>
      <c r="H173" s="3">
        <f t="shared" si="14"/>
        <v>0</v>
      </c>
      <c r="J173" s="7"/>
    </row>
    <row r="174" spans="1:14" x14ac:dyDescent="0.25">
      <c r="A174" s="28" t="str">
        <f>_xlfn.XLOOKUP(P!C174,'Banco de Dados'!$B$3:$B$274,'Banco de Dados'!$K$3:$K$274,"")</f>
        <v/>
      </c>
      <c r="B174" s="2">
        <v>0</v>
      </c>
      <c r="C174" s="2">
        <v>0</v>
      </c>
      <c r="D174" s="2">
        <v>0</v>
      </c>
      <c r="E174" s="2">
        <v>0</v>
      </c>
      <c r="F174" s="32" t="e">
        <f t="shared" si="13"/>
        <v>#DIV/0!</v>
      </c>
      <c r="G174" s="3">
        <f t="shared" si="14"/>
        <v>0</v>
      </c>
      <c r="H174" s="3">
        <f t="shared" si="14"/>
        <v>0</v>
      </c>
      <c r="J174" s="7"/>
    </row>
    <row r="175" spans="1:14" x14ac:dyDescent="0.25">
      <c r="A175" s="21"/>
      <c r="B175" s="21"/>
      <c r="C175" s="21"/>
      <c r="D175" s="21"/>
      <c r="E175" s="21"/>
      <c r="F175" s="77"/>
      <c r="G175" s="22"/>
      <c r="H175" s="22"/>
      <c r="J175" s="21"/>
      <c r="K175" s="21"/>
      <c r="L175" s="21"/>
      <c r="M175" s="21"/>
      <c r="N175" s="21"/>
    </row>
    <row r="176" spans="1:14" ht="15.75" x14ac:dyDescent="0.25">
      <c r="A176" s="36" t="str">
        <f>'Nome das Amostras'!A9</f>
        <v>ag</v>
      </c>
      <c r="B176" s="164" t="str">
        <f>VLOOKUP(A176,'Nome das Amostras'!$A$3:$D$28,2,FALSE)</f>
        <v>R6</v>
      </c>
      <c r="C176" s="164"/>
      <c r="D176" s="51" t="s">
        <v>65</v>
      </c>
      <c r="E176" s="52">
        <f>'Banco de Dados'!$O$13/'Banco de Dados'!AX13</f>
        <v>0.56894889103182256</v>
      </c>
      <c r="F176" s="74"/>
      <c r="G176" s="3"/>
      <c r="H176" s="3"/>
      <c r="J176" s="7"/>
    </row>
    <row r="177" spans="1:14" ht="15.75" x14ac:dyDescent="0.25">
      <c r="A177" s="107" t="s">
        <v>1</v>
      </c>
      <c r="B177" s="107" t="s">
        <v>0</v>
      </c>
      <c r="C177" s="107" t="s">
        <v>212</v>
      </c>
      <c r="D177" s="107" t="s">
        <v>209</v>
      </c>
      <c r="E177" s="107" t="s">
        <v>213</v>
      </c>
      <c r="F177" s="76" t="s">
        <v>219</v>
      </c>
      <c r="G177" s="54" t="s">
        <v>140</v>
      </c>
      <c r="H177" s="54" t="s">
        <v>66</v>
      </c>
      <c r="J177" s="7"/>
      <c r="K177" s="72" t="str">
        <f>A176</f>
        <v>ag</v>
      </c>
      <c r="L177" s="55" t="s">
        <v>215</v>
      </c>
      <c r="M177" s="41" t="str">
        <f>$A$1</f>
        <v>Níquel</v>
      </c>
      <c r="N177" s="3"/>
    </row>
    <row r="178" spans="1:14" x14ac:dyDescent="0.25">
      <c r="A178" s="28" t="str">
        <f>_xlfn.XLOOKUP(P!C178,'Banco de Dados'!$B$3:$B$274,'Banco de Dados'!$K$3:$K$274,"")</f>
        <v>Si</v>
      </c>
      <c r="B178" s="2" cm="1">
        <f t="array" ref="B178:E208">Dados!AT5:AW35</f>
        <v>14</v>
      </c>
      <c r="C178" s="2">
        <v>1740</v>
      </c>
      <c r="D178" s="2">
        <v>4273</v>
      </c>
      <c r="E178" s="2">
        <v>70</v>
      </c>
      <c r="F178" s="32">
        <f>(E178*100)/D178</f>
        <v>1.6381933068102037</v>
      </c>
      <c r="G178" s="3">
        <f t="shared" ref="G178:H205" si="15">D178*$E$176</f>
        <v>2431.1186113789777</v>
      </c>
      <c r="H178" s="3">
        <f t="shared" si="15"/>
        <v>39.826422372227576</v>
      </c>
      <c r="J178" s="7"/>
      <c r="K178" s="5" t="s">
        <v>210</v>
      </c>
      <c r="L178" s="5"/>
      <c r="M178" s="5" t="s">
        <v>211</v>
      </c>
    </row>
    <row r="179" spans="1:14" x14ac:dyDescent="0.25">
      <c r="A179" s="28" t="str">
        <f>_xlfn.XLOOKUP(P!C179,'Banco de Dados'!$B$3:$B$274,'Banco de Dados'!$K$3:$K$274,"")</f>
        <v>P</v>
      </c>
      <c r="B179" s="2">
        <v>15</v>
      </c>
      <c r="C179" s="2">
        <v>2013</v>
      </c>
      <c r="D179" s="2">
        <v>476</v>
      </c>
      <c r="E179" s="2">
        <v>36</v>
      </c>
      <c r="F179" s="32">
        <f t="shared" ref="F179:F208" si="16">(E179*100)/D179</f>
        <v>7.5630252100840334</v>
      </c>
      <c r="G179" s="3">
        <f t="shared" si="15"/>
        <v>270.81967213114751</v>
      </c>
      <c r="H179" s="3">
        <f t="shared" si="15"/>
        <v>20.482160077145611</v>
      </c>
      <c r="J179" s="7"/>
      <c r="K179" s="6">
        <f>_xlfn.XLOOKUP($B$4,A178:A205,G178:G205,"")</f>
        <v>555.86306653809061</v>
      </c>
      <c r="L179" s="6"/>
      <c r="M179" s="6">
        <f>_xlfn.XLOOKUP($B$4,A178:A205,H178:H205,"")</f>
        <v>136.5477338476374</v>
      </c>
    </row>
    <row r="180" spans="1:14" x14ac:dyDescent="0.25">
      <c r="A180" s="28" t="str">
        <f>_xlfn.XLOOKUP(P!C180,'Banco de Dados'!$B$3:$B$274,'Banco de Dados'!$K$3:$K$274,"")</f>
        <v>S</v>
      </c>
      <c r="B180" s="2">
        <v>16</v>
      </c>
      <c r="C180" s="2">
        <v>2307</v>
      </c>
      <c r="D180" s="2">
        <v>2592</v>
      </c>
      <c r="E180" s="2">
        <v>72</v>
      </c>
      <c r="F180" s="32">
        <f t="shared" si="16"/>
        <v>2.7777777777777777</v>
      </c>
      <c r="G180" s="3">
        <f t="shared" si="15"/>
        <v>1474.715525554484</v>
      </c>
      <c r="H180" s="3">
        <f t="shared" si="15"/>
        <v>40.964320154291222</v>
      </c>
      <c r="J180" s="7"/>
    </row>
    <row r="181" spans="1:14" ht="15.75" x14ac:dyDescent="0.25">
      <c r="A181" s="28" t="str">
        <f>_xlfn.XLOOKUP(P!C181,'Banco de Dados'!$B$3:$B$274,'Banco de Dados'!$K$3:$K$274,"")</f>
        <v>Cl</v>
      </c>
      <c r="B181" s="2">
        <v>17</v>
      </c>
      <c r="C181" s="2">
        <v>2622</v>
      </c>
      <c r="D181" s="2">
        <v>9118</v>
      </c>
      <c r="E181" s="2">
        <v>127</v>
      </c>
      <c r="F181" s="32">
        <f t="shared" si="16"/>
        <v>1.3928493090590042</v>
      </c>
      <c r="G181" s="3">
        <f t="shared" si="15"/>
        <v>5187.6759884281582</v>
      </c>
      <c r="H181" s="3">
        <f t="shared" si="15"/>
        <v>72.256509161041464</v>
      </c>
      <c r="K181" s="165" t="s">
        <v>67</v>
      </c>
      <c r="L181" s="166"/>
      <c r="M181" s="167"/>
      <c r="N181"/>
    </row>
    <row r="182" spans="1:14" x14ac:dyDescent="0.25">
      <c r="A182" s="28" t="str">
        <f>_xlfn.XLOOKUP(P!C182,'Banco de Dados'!$B$3:$B$274,'Banco de Dados'!$K$3:$K$274,"")</f>
        <v>Ar</v>
      </c>
      <c r="B182" s="2">
        <v>18</v>
      </c>
      <c r="C182" s="2">
        <v>2957</v>
      </c>
      <c r="D182" s="2">
        <v>7259</v>
      </c>
      <c r="E182" s="2">
        <v>158</v>
      </c>
      <c r="F182" s="32">
        <f t="shared" si="16"/>
        <v>2.1766083482573357</v>
      </c>
      <c r="G182" s="3">
        <f t="shared" si="15"/>
        <v>4130</v>
      </c>
      <c r="H182" s="3">
        <f t="shared" si="15"/>
        <v>89.89392478302797</v>
      </c>
      <c r="J182" s="7"/>
      <c r="K182" s="104" t="s">
        <v>240</v>
      </c>
      <c r="L182" s="39"/>
      <c r="M182" s="106" t="s">
        <v>209</v>
      </c>
    </row>
    <row r="183" spans="1:14" x14ac:dyDescent="0.25">
      <c r="A183" s="28" t="str">
        <f>_xlfn.XLOOKUP(P!C183,'Banco de Dados'!$B$3:$B$274,'Banco de Dados'!$K$3:$K$274,"")</f>
        <v>K</v>
      </c>
      <c r="B183" s="2">
        <v>19</v>
      </c>
      <c r="C183" s="2">
        <v>3313</v>
      </c>
      <c r="D183" s="2">
        <v>61476</v>
      </c>
      <c r="E183" s="2">
        <v>263</v>
      </c>
      <c r="F183" s="32">
        <f t="shared" si="16"/>
        <v>0.42780922636476021</v>
      </c>
      <c r="G183" s="3">
        <f t="shared" si="15"/>
        <v>34976.702025072322</v>
      </c>
      <c r="H183" s="3">
        <f t="shared" si="15"/>
        <v>149.63355834136934</v>
      </c>
      <c r="J183" s="58" t="s">
        <v>38</v>
      </c>
      <c r="K183" s="59">
        <f>$L$9</f>
        <v>1.5820000000000001</v>
      </c>
      <c r="L183" s="60"/>
      <c r="M183" s="61">
        <f>$M$11</f>
        <v>1329</v>
      </c>
      <c r="N183" s="60"/>
    </row>
    <row r="184" spans="1:14" x14ac:dyDescent="0.25">
      <c r="A184" s="28" t="str">
        <f>_xlfn.XLOOKUP(P!C184,'Banco de Dados'!$B$3:$B$274,'Banco de Dados'!$K$3:$K$274,"")</f>
        <v>Ca</v>
      </c>
      <c r="B184" s="2">
        <v>20</v>
      </c>
      <c r="C184" s="2">
        <v>3691</v>
      </c>
      <c r="D184" s="2">
        <v>20178</v>
      </c>
      <c r="E184" s="2">
        <v>179</v>
      </c>
      <c r="F184" s="32">
        <f t="shared" si="16"/>
        <v>0.8871047675686391</v>
      </c>
      <c r="G184" s="3">
        <f t="shared" si="15"/>
        <v>11480.250723240115</v>
      </c>
      <c r="H184" s="3">
        <f t="shared" si="15"/>
        <v>101.84185149469624</v>
      </c>
      <c r="J184" s="2"/>
      <c r="K184" s="18"/>
      <c r="L184" s="2" t="s">
        <v>70</v>
      </c>
      <c r="M184" s="19"/>
    </row>
    <row r="185" spans="1:14" x14ac:dyDescent="0.25">
      <c r="A185" s="28" t="str">
        <f>_xlfn.XLOOKUP(P!C185,'Banco de Dados'!$B$3:$B$274,'Banco de Dados'!$K$3:$K$274,"")</f>
        <v>Ti</v>
      </c>
      <c r="B185" s="2">
        <v>22</v>
      </c>
      <c r="C185" s="2">
        <v>4509</v>
      </c>
      <c r="D185" s="2">
        <v>12309</v>
      </c>
      <c r="E185" s="2">
        <v>156</v>
      </c>
      <c r="F185" s="32">
        <f t="shared" si="16"/>
        <v>1.2673653424323665</v>
      </c>
      <c r="G185" s="3">
        <f t="shared" si="15"/>
        <v>7003.1918997107041</v>
      </c>
      <c r="H185" s="3">
        <f t="shared" si="15"/>
        <v>88.756027000964323</v>
      </c>
      <c r="J185" s="58" t="s">
        <v>69</v>
      </c>
      <c r="K185" s="62" t="s">
        <v>71</v>
      </c>
      <c r="L185" s="63"/>
      <c r="M185" s="64">
        <f>K179</f>
        <v>555.86306653809061</v>
      </c>
      <c r="N185" s="60"/>
    </row>
    <row r="186" spans="1:14" x14ac:dyDescent="0.25">
      <c r="A186" s="28" t="str">
        <f>_xlfn.XLOOKUP(P!C186,'Banco de Dados'!$B$3:$B$274,'Banco de Dados'!$K$3:$K$274,"")</f>
        <v>Cr</v>
      </c>
      <c r="B186" s="2">
        <v>24</v>
      </c>
      <c r="C186" s="2">
        <v>5412</v>
      </c>
      <c r="D186" s="2">
        <v>2957</v>
      </c>
      <c r="E186" s="2">
        <v>138</v>
      </c>
      <c r="F186" s="32">
        <f t="shared" si="16"/>
        <v>4.6668921203922897</v>
      </c>
      <c r="G186" s="3">
        <f t="shared" si="15"/>
        <v>1682.3818707810992</v>
      </c>
      <c r="H186" s="3">
        <f t="shared" si="15"/>
        <v>78.514946962391519</v>
      </c>
      <c r="J186" s="7"/>
    </row>
    <row r="187" spans="1:14" ht="15.75" x14ac:dyDescent="0.25">
      <c r="A187" s="28" t="str">
        <f>_xlfn.XLOOKUP(P!C187,'Banco de Dados'!$B$3:$B$274,'Banco de Dados'!$K$3:$K$274,"")</f>
        <v>Mn</v>
      </c>
      <c r="B187" s="2">
        <v>25</v>
      </c>
      <c r="C187" s="2">
        <v>5895</v>
      </c>
      <c r="D187" s="2">
        <v>5316</v>
      </c>
      <c r="E187" s="2">
        <v>160</v>
      </c>
      <c r="F187" s="32">
        <f t="shared" si="16"/>
        <v>3.0097817908201656</v>
      </c>
      <c r="G187" s="3">
        <f t="shared" si="15"/>
        <v>3024.5323047251686</v>
      </c>
      <c r="H187" s="3">
        <f t="shared" si="15"/>
        <v>91.031822565091602</v>
      </c>
      <c r="J187" s="7"/>
      <c r="K187" s="165" t="s">
        <v>218</v>
      </c>
      <c r="L187" s="166"/>
      <c r="M187" s="167"/>
    </row>
    <row r="188" spans="1:14" x14ac:dyDescent="0.25">
      <c r="A188" s="28" t="str">
        <f>_xlfn.XLOOKUP(P!C188,'Banco de Dados'!$B$3:$B$274,'Banco de Dados'!$K$3:$K$274,"")</f>
        <v>Fe</v>
      </c>
      <c r="B188" s="2">
        <v>26</v>
      </c>
      <c r="C188" s="2">
        <v>6399</v>
      </c>
      <c r="D188" s="2">
        <v>229224</v>
      </c>
      <c r="E188" s="2">
        <v>478</v>
      </c>
      <c r="F188" s="32">
        <f t="shared" si="16"/>
        <v>0.20852964785537292</v>
      </c>
      <c r="G188" s="3">
        <f t="shared" si="15"/>
        <v>130416.7405978785</v>
      </c>
      <c r="H188" s="3">
        <f t="shared" si="15"/>
        <v>271.95756991321116</v>
      </c>
      <c r="J188" s="7"/>
      <c r="K188" s="104" t="s">
        <v>236</v>
      </c>
      <c r="L188" s="108">
        <f>K179</f>
        <v>555.86306653809061</v>
      </c>
      <c r="M188" s="109">
        <f>M179</f>
        <v>136.5477338476374</v>
      </c>
    </row>
    <row r="189" spans="1:14" x14ac:dyDescent="0.25">
      <c r="A189" s="28" t="str">
        <f>_xlfn.XLOOKUP(P!C189,'Banco de Dados'!$B$3:$B$274,'Banco de Dados'!$K$3:$K$274,"")</f>
        <v>Ni</v>
      </c>
      <c r="B189" s="2">
        <v>28</v>
      </c>
      <c r="C189" s="2">
        <v>7472</v>
      </c>
      <c r="D189" s="2">
        <v>977</v>
      </c>
      <c r="E189" s="2">
        <v>240</v>
      </c>
      <c r="F189" s="32">
        <f t="shared" si="16"/>
        <v>24.564994882292734</v>
      </c>
      <c r="G189" s="3">
        <f t="shared" si="15"/>
        <v>555.86306653809061</v>
      </c>
      <c r="H189" s="3">
        <f t="shared" si="15"/>
        <v>136.5477338476374</v>
      </c>
      <c r="J189" s="7"/>
      <c r="K189" s="104" t="s">
        <v>237</v>
      </c>
      <c r="L189" s="105">
        <f>$L$9</f>
        <v>1.5820000000000001</v>
      </c>
      <c r="M189" s="106">
        <f>$L$10</f>
        <v>4.1000000000000002E-2</v>
      </c>
    </row>
    <row r="190" spans="1:14" x14ac:dyDescent="0.25">
      <c r="A190" s="28" t="str">
        <f>_xlfn.XLOOKUP(P!C190,'Banco de Dados'!$B$3:$B$274,'Banco de Dados'!$K$3:$K$274,"")</f>
        <v>Cu</v>
      </c>
      <c r="B190" s="2">
        <v>29</v>
      </c>
      <c r="C190" s="2">
        <v>8041</v>
      </c>
      <c r="D190" s="2">
        <v>908</v>
      </c>
      <c r="E190" s="2">
        <v>235</v>
      </c>
      <c r="F190" s="32">
        <f t="shared" si="16"/>
        <v>25.881057268722468</v>
      </c>
      <c r="G190" s="3">
        <f t="shared" si="15"/>
        <v>516.60559305689492</v>
      </c>
      <c r="H190" s="3">
        <f t="shared" si="15"/>
        <v>133.70298939247829</v>
      </c>
      <c r="J190" s="7"/>
      <c r="K190" s="104" t="s">
        <v>238</v>
      </c>
      <c r="L190" s="105">
        <f>$M$11</f>
        <v>1329</v>
      </c>
      <c r="M190" s="106">
        <f>$M$12</f>
        <v>231</v>
      </c>
    </row>
    <row r="191" spans="1:14" x14ac:dyDescent="0.25">
      <c r="A191" s="28" t="str">
        <f>_xlfn.XLOOKUP(P!C191,'Banco de Dados'!$B$3:$B$274,'Banco de Dados'!$K$3:$K$274,"")</f>
        <v>Zn</v>
      </c>
      <c r="B191" s="2">
        <v>30</v>
      </c>
      <c r="C191" s="2">
        <v>8631</v>
      </c>
      <c r="D191" s="2">
        <v>984</v>
      </c>
      <c r="E191" s="2">
        <v>243</v>
      </c>
      <c r="F191" s="32">
        <f t="shared" si="16"/>
        <v>24.695121951219512</v>
      </c>
      <c r="G191" s="3">
        <f t="shared" si="15"/>
        <v>559.84570877531337</v>
      </c>
      <c r="H191" s="3">
        <f t="shared" si="15"/>
        <v>138.25458052073287</v>
      </c>
      <c r="J191" s="7"/>
      <c r="K191" s="69" t="s">
        <v>217</v>
      </c>
      <c r="L191" s="110">
        <f>SQRT(((M188/L188)^2)+((M189/L189)^2)+((M190/L190)^2))</f>
        <v>0.30203838236190778</v>
      </c>
      <c r="M191" s="71" t="str">
        <f>M200</f>
        <v>mg/kg</v>
      </c>
    </row>
    <row r="192" spans="1:14" x14ac:dyDescent="0.25">
      <c r="A192" s="28" t="str">
        <f>_xlfn.XLOOKUP(P!C192,'Banco de Dados'!$B$3:$B$274,'Banco de Dados'!$K$3:$K$274,"")</f>
        <v>Rh</v>
      </c>
      <c r="B192" s="2">
        <v>45</v>
      </c>
      <c r="C192" s="2">
        <v>20167</v>
      </c>
      <c r="D192" s="2">
        <v>1547</v>
      </c>
      <c r="E192" s="2">
        <v>139</v>
      </c>
      <c r="F192" s="32">
        <f t="shared" si="16"/>
        <v>8.9851325145442793</v>
      </c>
      <c r="G192" s="3">
        <f t="shared" si="15"/>
        <v>880.1639344262295</v>
      </c>
      <c r="H192" s="3">
        <f t="shared" si="15"/>
        <v>79.083895853423329</v>
      </c>
      <c r="J192" s="7"/>
    </row>
    <row r="193" spans="1:13" x14ac:dyDescent="0.25">
      <c r="A193" s="28" t="str">
        <f>_xlfn.XLOOKUP(P!C193,'Banco de Dados'!$B$3:$B$274,'Banco de Dados'!$K$3:$K$274,"")</f>
        <v>Rh</v>
      </c>
      <c r="B193" s="2">
        <v>45</v>
      </c>
      <c r="C193" s="2">
        <v>2696</v>
      </c>
      <c r="D193" s="2">
        <v>15937</v>
      </c>
      <c r="E193" s="2">
        <v>116</v>
      </c>
      <c r="F193" s="32">
        <f t="shared" si="16"/>
        <v>0.72786597226579652</v>
      </c>
      <c r="G193" s="3">
        <f t="shared" si="15"/>
        <v>9067.338476374156</v>
      </c>
      <c r="H193" s="3">
        <f t="shared" si="15"/>
        <v>65.998071359691423</v>
      </c>
      <c r="J193" s="7"/>
    </row>
    <row r="194" spans="1:13" x14ac:dyDescent="0.25">
      <c r="A194" s="28" t="str">
        <f>_xlfn.XLOOKUP(P!C194,'Banco de Dados'!$B$3:$B$274,'Banco de Dados'!$K$3:$K$274,"")</f>
        <v/>
      </c>
      <c r="B194" s="2">
        <v>0</v>
      </c>
      <c r="C194" s="2">
        <v>0</v>
      </c>
      <c r="D194" s="2">
        <v>0</v>
      </c>
      <c r="E194" s="2">
        <v>0</v>
      </c>
      <c r="F194" s="32" t="e">
        <f t="shared" si="16"/>
        <v>#DIV/0!</v>
      </c>
      <c r="G194" s="3">
        <f t="shared" si="15"/>
        <v>0</v>
      </c>
      <c r="H194" s="3">
        <f t="shared" si="15"/>
        <v>0</v>
      </c>
      <c r="J194" s="7"/>
    </row>
    <row r="195" spans="1:13" x14ac:dyDescent="0.25">
      <c r="A195" s="28" t="str">
        <f>_xlfn.XLOOKUP(P!C195,'Banco de Dados'!$B$3:$B$274,'Banco de Dados'!$K$3:$K$274,"")</f>
        <v/>
      </c>
      <c r="B195" s="2">
        <v>0</v>
      </c>
      <c r="C195" s="2">
        <v>0</v>
      </c>
      <c r="D195" s="2">
        <v>0</v>
      </c>
      <c r="E195" s="2">
        <v>0</v>
      </c>
      <c r="F195" s="32" t="e">
        <f t="shared" si="16"/>
        <v>#DIV/0!</v>
      </c>
      <c r="G195" s="3">
        <f t="shared" si="15"/>
        <v>0</v>
      </c>
      <c r="H195" s="3">
        <f t="shared" si="15"/>
        <v>0</v>
      </c>
      <c r="J195" s="7"/>
    </row>
    <row r="196" spans="1:13" x14ac:dyDescent="0.25">
      <c r="A196" s="28" t="str">
        <f>_xlfn.XLOOKUP(P!C196,'Banco de Dados'!$B$3:$B$274,'Banco de Dados'!$K$3:$K$274,"")</f>
        <v/>
      </c>
      <c r="B196" s="2">
        <v>0</v>
      </c>
      <c r="C196" s="2">
        <v>0</v>
      </c>
      <c r="D196" s="2">
        <v>0</v>
      </c>
      <c r="E196" s="2">
        <v>0</v>
      </c>
      <c r="F196" s="32" t="e">
        <f t="shared" si="16"/>
        <v>#DIV/0!</v>
      </c>
      <c r="G196" s="3">
        <f t="shared" si="15"/>
        <v>0</v>
      </c>
      <c r="H196" s="3">
        <f t="shared" si="15"/>
        <v>0</v>
      </c>
      <c r="J196" s="7"/>
    </row>
    <row r="197" spans="1:13" x14ac:dyDescent="0.25">
      <c r="A197" s="28" t="str">
        <f>_xlfn.XLOOKUP(P!C197,'Banco de Dados'!$B$3:$B$274,'Banco de Dados'!$K$3:$K$274,"")</f>
        <v/>
      </c>
      <c r="B197" s="2">
        <v>0</v>
      </c>
      <c r="C197" s="2">
        <v>0</v>
      </c>
      <c r="D197" s="2">
        <v>0</v>
      </c>
      <c r="E197" s="2">
        <v>0</v>
      </c>
      <c r="F197" s="32" t="e">
        <f t="shared" si="16"/>
        <v>#DIV/0!</v>
      </c>
      <c r="G197" s="3">
        <f t="shared" si="15"/>
        <v>0</v>
      </c>
      <c r="H197" s="3">
        <f t="shared" si="15"/>
        <v>0</v>
      </c>
      <c r="J197" s="7"/>
    </row>
    <row r="198" spans="1:13" x14ac:dyDescent="0.25">
      <c r="A198" s="28" t="str">
        <f>_xlfn.XLOOKUP(P!C198,'Banco de Dados'!$B$3:$B$274,'Banco de Dados'!$K$3:$K$274,"")</f>
        <v/>
      </c>
      <c r="B198" s="2">
        <v>0</v>
      </c>
      <c r="C198" s="2">
        <v>0</v>
      </c>
      <c r="D198" s="2">
        <v>0</v>
      </c>
      <c r="E198" s="17">
        <v>0</v>
      </c>
      <c r="F198" s="32" t="e">
        <f t="shared" si="16"/>
        <v>#DIV/0!</v>
      </c>
      <c r="G198" s="3">
        <f t="shared" si="15"/>
        <v>0</v>
      </c>
      <c r="H198" s="3">
        <f t="shared" si="15"/>
        <v>0</v>
      </c>
      <c r="J198" s="7"/>
    </row>
    <row r="199" spans="1:13" ht="15.75" x14ac:dyDescent="0.25">
      <c r="A199" s="28" t="str">
        <f>_xlfn.XLOOKUP(P!C199,'Banco de Dados'!$B$3:$B$274,'Banco de Dados'!$K$3:$K$274,"")</f>
        <v/>
      </c>
      <c r="B199" s="2">
        <v>0</v>
      </c>
      <c r="C199" s="2">
        <v>0</v>
      </c>
      <c r="D199" s="2">
        <v>0</v>
      </c>
      <c r="E199" s="2">
        <v>0</v>
      </c>
      <c r="F199" s="32" t="e">
        <f t="shared" si="16"/>
        <v>#DIV/0!</v>
      </c>
      <c r="G199" s="3">
        <f t="shared" si="15"/>
        <v>0</v>
      </c>
      <c r="H199" s="3">
        <f t="shared" si="15"/>
        <v>0</v>
      </c>
      <c r="J199" s="7"/>
      <c r="K199" s="101" t="s">
        <v>216</v>
      </c>
      <c r="L199" s="102" t="str">
        <f>K177</f>
        <v>ag</v>
      </c>
      <c r="M199" s="103" t="str">
        <f>M177</f>
        <v>Níquel</v>
      </c>
    </row>
    <row r="200" spans="1:13" x14ac:dyDescent="0.25">
      <c r="A200" s="28" t="str">
        <f>_xlfn.XLOOKUP(P!C200,'Banco de Dados'!$B$3:$B$274,'Banco de Dados'!$K$3:$K$274,"")</f>
        <v/>
      </c>
      <c r="B200" s="2">
        <v>0</v>
      </c>
      <c r="C200" s="2">
        <v>0</v>
      </c>
      <c r="D200" s="2">
        <v>0</v>
      </c>
      <c r="E200" s="2">
        <v>0</v>
      </c>
      <c r="F200" s="32" t="e">
        <f t="shared" si="16"/>
        <v>#DIV/0!</v>
      </c>
      <c r="G200" s="3">
        <f t="shared" si="15"/>
        <v>0</v>
      </c>
      <c r="H200" s="3">
        <f t="shared" si="15"/>
        <v>0</v>
      </c>
      <c r="J200" s="7"/>
      <c r="K200" s="68" t="s">
        <v>68</v>
      </c>
      <c r="L200" s="29">
        <f>(K183*M185)/M183</f>
        <v>0.66168199493097013</v>
      </c>
      <c r="M200" s="66" t="str">
        <f>$M$9</f>
        <v>mg/kg</v>
      </c>
    </row>
    <row r="201" spans="1:13" x14ac:dyDescent="0.25">
      <c r="A201" s="28" t="str">
        <f>_xlfn.XLOOKUP(P!C201,'Banco de Dados'!$B$3:$B$274,'Banco de Dados'!$K$3:$K$274,"")</f>
        <v/>
      </c>
      <c r="B201" s="2">
        <v>0</v>
      </c>
      <c r="C201" s="2">
        <v>0</v>
      </c>
      <c r="D201" s="2">
        <v>0</v>
      </c>
      <c r="E201" s="2">
        <v>0</v>
      </c>
      <c r="F201" s="32" t="e">
        <f t="shared" si="16"/>
        <v>#DIV/0!</v>
      </c>
      <c r="G201" s="3">
        <f t="shared" si="15"/>
        <v>0</v>
      </c>
      <c r="H201" s="3">
        <f t="shared" si="15"/>
        <v>0</v>
      </c>
      <c r="J201" s="7"/>
      <c r="K201" s="111" t="s">
        <v>246</v>
      </c>
      <c r="L201" s="126">
        <f>SQRT(((M188/L188)^2)+((M189/L189)^2)+((M190/L190)^2))</f>
        <v>0.30203838236190778</v>
      </c>
      <c r="M201" s="66"/>
    </row>
    <row r="202" spans="1:13" x14ac:dyDescent="0.25">
      <c r="A202" s="28" t="str">
        <f>_xlfn.XLOOKUP(P!C202,'Banco de Dados'!$B$3:$B$274,'Banco de Dados'!$K$3:$K$274,"")</f>
        <v/>
      </c>
      <c r="B202" s="2">
        <v>0</v>
      </c>
      <c r="C202" s="2">
        <v>0</v>
      </c>
      <c r="D202" s="2">
        <v>0</v>
      </c>
      <c r="E202" s="2">
        <v>0</v>
      </c>
      <c r="F202" s="32" t="e">
        <f t="shared" si="16"/>
        <v>#DIV/0!</v>
      </c>
      <c r="G202" s="3">
        <f t="shared" si="15"/>
        <v>0</v>
      </c>
      <c r="H202" s="3">
        <f t="shared" si="15"/>
        <v>0</v>
      </c>
      <c r="J202" s="7"/>
      <c r="K202" s="69" t="s">
        <v>247</v>
      </c>
      <c r="L202" s="127">
        <f>L201*L200</f>
        <v>0.19985335938695029</v>
      </c>
      <c r="M202" s="71" t="str">
        <f>$M$9</f>
        <v>mg/kg</v>
      </c>
    </row>
    <row r="203" spans="1:13" x14ac:dyDescent="0.25">
      <c r="A203" s="28" t="str">
        <f>_xlfn.XLOOKUP(P!C203,'Banco de Dados'!$B$3:$B$274,'Banco de Dados'!$K$3:$K$274,"")</f>
        <v/>
      </c>
      <c r="B203" s="2">
        <v>0</v>
      </c>
      <c r="C203" s="2">
        <v>0</v>
      </c>
      <c r="D203" s="2">
        <v>0</v>
      </c>
      <c r="E203" s="2">
        <v>0</v>
      </c>
      <c r="F203" s="32" t="e">
        <f t="shared" si="16"/>
        <v>#DIV/0!</v>
      </c>
      <c r="G203" s="3">
        <f t="shared" si="15"/>
        <v>0</v>
      </c>
      <c r="H203" s="3">
        <f t="shared" si="15"/>
        <v>0</v>
      </c>
      <c r="J203" s="7"/>
      <c r="K203" s="123"/>
      <c r="L203" s="124"/>
    </row>
    <row r="204" spans="1:13" x14ac:dyDescent="0.25">
      <c r="A204" s="28" t="str">
        <f>_xlfn.XLOOKUP(P!C204,'Banco de Dados'!$B$3:$B$274,'Banco de Dados'!$K$3:$K$274,"")</f>
        <v/>
      </c>
      <c r="B204" s="2">
        <v>0</v>
      </c>
      <c r="C204" s="2">
        <v>0</v>
      </c>
      <c r="D204" s="2">
        <v>0</v>
      </c>
      <c r="E204" s="2">
        <v>0</v>
      </c>
      <c r="F204" s="32" t="e">
        <f t="shared" si="16"/>
        <v>#DIV/0!</v>
      </c>
      <c r="G204" s="3">
        <f t="shared" si="15"/>
        <v>0</v>
      </c>
      <c r="H204" s="3">
        <f t="shared" si="15"/>
        <v>0</v>
      </c>
      <c r="J204" s="7"/>
    </row>
    <row r="205" spans="1:13" x14ac:dyDescent="0.25">
      <c r="A205" s="28" t="str">
        <f>_xlfn.XLOOKUP(P!C205,'Banco de Dados'!$B$3:$B$274,'Banco de Dados'!$K$3:$K$274,"")</f>
        <v/>
      </c>
      <c r="B205" s="2">
        <v>0</v>
      </c>
      <c r="C205" s="2">
        <v>0</v>
      </c>
      <c r="D205" s="2">
        <v>0</v>
      </c>
      <c r="E205" s="2">
        <v>0</v>
      </c>
      <c r="F205" s="32" t="e">
        <f t="shared" si="16"/>
        <v>#DIV/0!</v>
      </c>
      <c r="G205" s="3">
        <f t="shared" si="15"/>
        <v>0</v>
      </c>
      <c r="H205" s="3">
        <f t="shared" si="15"/>
        <v>0</v>
      </c>
      <c r="J205" s="7"/>
    </row>
    <row r="206" spans="1:13" x14ac:dyDescent="0.25">
      <c r="A206" s="28" t="str">
        <f>_xlfn.XLOOKUP(P!C206,'Banco de Dados'!$B$3:$B$274,'Banco de Dados'!$K$3:$K$274,"")</f>
        <v/>
      </c>
      <c r="B206" s="2">
        <v>0</v>
      </c>
      <c r="C206" s="2">
        <v>0</v>
      </c>
      <c r="D206" s="2">
        <v>0</v>
      </c>
      <c r="E206" s="2">
        <v>0</v>
      </c>
      <c r="F206" s="32" t="e">
        <f t="shared" si="16"/>
        <v>#DIV/0!</v>
      </c>
      <c r="G206" s="3">
        <f t="shared" ref="G206:H208" si="17">D206*$E$176</f>
        <v>0</v>
      </c>
      <c r="H206" s="3">
        <f t="shared" si="17"/>
        <v>0</v>
      </c>
      <c r="J206" s="7"/>
    </row>
    <row r="207" spans="1:13" x14ac:dyDescent="0.25">
      <c r="A207" s="28" t="str">
        <f>_xlfn.XLOOKUP(P!C207,'Banco de Dados'!$B$3:$B$274,'Banco de Dados'!$K$3:$K$274,"")</f>
        <v/>
      </c>
      <c r="B207" s="2">
        <v>0</v>
      </c>
      <c r="C207" s="2">
        <v>0</v>
      </c>
      <c r="D207" s="2">
        <v>0</v>
      </c>
      <c r="E207" s="2">
        <v>0</v>
      </c>
      <c r="F207" s="32" t="e">
        <f t="shared" si="16"/>
        <v>#DIV/0!</v>
      </c>
      <c r="G207" s="3">
        <f t="shared" si="17"/>
        <v>0</v>
      </c>
      <c r="H207" s="3">
        <f t="shared" si="17"/>
        <v>0</v>
      </c>
      <c r="J207" s="7"/>
    </row>
    <row r="208" spans="1:13" x14ac:dyDescent="0.25">
      <c r="A208" s="28" t="str">
        <f>_xlfn.XLOOKUP(P!C208,'Banco de Dados'!$B$3:$B$274,'Banco de Dados'!$K$3:$K$274,"")</f>
        <v/>
      </c>
      <c r="B208" s="2">
        <v>0</v>
      </c>
      <c r="C208" s="2">
        <v>0</v>
      </c>
      <c r="D208" s="2">
        <v>0</v>
      </c>
      <c r="E208" s="2">
        <v>0</v>
      </c>
      <c r="F208" s="32" t="e">
        <f t="shared" si="16"/>
        <v>#DIV/0!</v>
      </c>
      <c r="G208" s="3">
        <f t="shared" si="17"/>
        <v>0</v>
      </c>
      <c r="H208" s="3">
        <f t="shared" si="17"/>
        <v>0</v>
      </c>
      <c r="J208" s="7"/>
    </row>
    <row r="209" spans="1:14" x14ac:dyDescent="0.25">
      <c r="A209" s="21"/>
      <c r="B209" s="21"/>
      <c r="C209" s="21"/>
      <c r="D209" s="21"/>
      <c r="E209" s="21"/>
      <c r="F209" s="77"/>
      <c r="G209" s="21"/>
      <c r="H209" s="21"/>
      <c r="J209" s="21"/>
      <c r="K209" s="21"/>
      <c r="L209" s="21"/>
      <c r="M209" s="21"/>
      <c r="N209" s="21"/>
    </row>
    <row r="210" spans="1:14" ht="15.75" x14ac:dyDescent="0.25">
      <c r="A210" s="36" t="str">
        <f>'Nome das Amostras'!A10</f>
        <v>ah</v>
      </c>
      <c r="B210" s="164" t="str">
        <f>VLOOKUP(A210,'Nome das Amostras'!$A$3:$D$28,2,FALSE)</f>
        <v>R7</v>
      </c>
      <c r="C210" s="164"/>
      <c r="D210" s="51" t="s">
        <v>65</v>
      </c>
      <c r="E210" s="52">
        <f>'Banco de Dados'!$O$13/'Banco de Dados'!BE13</f>
        <v>0.70986593331041592</v>
      </c>
      <c r="F210" s="74"/>
      <c r="G210" s="3"/>
      <c r="H210" s="3"/>
      <c r="J210" s="7"/>
    </row>
    <row r="211" spans="1:14" ht="15.75" x14ac:dyDescent="0.25">
      <c r="A211" s="107" t="s">
        <v>1</v>
      </c>
      <c r="B211" s="107" t="s">
        <v>0</v>
      </c>
      <c r="C211" s="107" t="s">
        <v>212</v>
      </c>
      <c r="D211" s="107" t="s">
        <v>209</v>
      </c>
      <c r="E211" s="107" t="s">
        <v>213</v>
      </c>
      <c r="F211" s="76" t="s">
        <v>219</v>
      </c>
      <c r="G211" s="54" t="s">
        <v>140</v>
      </c>
      <c r="H211" s="54" t="s">
        <v>66</v>
      </c>
      <c r="J211" s="7"/>
      <c r="K211" s="72" t="str">
        <f>A210</f>
        <v>ah</v>
      </c>
      <c r="L211" s="55" t="s">
        <v>215</v>
      </c>
      <c r="M211" s="41" t="str">
        <f>$A$1</f>
        <v>Níquel</v>
      </c>
      <c r="N211" s="3"/>
    </row>
    <row r="212" spans="1:14" x14ac:dyDescent="0.25">
      <c r="A212" s="28" t="str">
        <f>_xlfn.XLOOKUP(P!C212,'Banco de Dados'!$B$3:$B$274,'Banco de Dados'!$K$3:$K$274,"")</f>
        <v>Si</v>
      </c>
      <c r="B212" s="2" cm="1">
        <f t="array" ref="B212:E242">Dados!BA5:BD35</f>
        <v>14</v>
      </c>
      <c r="C212" s="2">
        <v>1740</v>
      </c>
      <c r="D212" s="2">
        <v>3929</v>
      </c>
      <c r="E212" s="2">
        <v>86</v>
      </c>
      <c r="F212" s="32">
        <f>(E212*100)/D212</f>
        <v>2.1888521252227031</v>
      </c>
      <c r="G212" s="3">
        <f t="shared" ref="G212:H239" si="18">D212*$E$210</f>
        <v>2789.0632519766241</v>
      </c>
      <c r="H212" s="3">
        <f t="shared" si="18"/>
        <v>61.048470264695766</v>
      </c>
      <c r="J212" s="7"/>
      <c r="K212" s="5" t="s">
        <v>210</v>
      </c>
      <c r="L212" s="5"/>
      <c r="M212" s="5" t="s">
        <v>211</v>
      </c>
    </row>
    <row r="213" spans="1:14" x14ac:dyDescent="0.25">
      <c r="A213" s="28" t="str">
        <f>_xlfn.XLOOKUP(P!C213,'Banco de Dados'!$B$3:$B$274,'Banco de Dados'!$K$3:$K$274,"")</f>
        <v>P</v>
      </c>
      <c r="B213" s="2">
        <v>15</v>
      </c>
      <c r="C213" s="2">
        <v>2013</v>
      </c>
      <c r="D213" s="2">
        <v>981</v>
      </c>
      <c r="E213" s="2">
        <v>77</v>
      </c>
      <c r="F213" s="32">
        <f t="shared" ref="F213:F242" si="19">(E213*100)/D213</f>
        <v>7.8491335372069315</v>
      </c>
      <c r="G213" s="3">
        <f t="shared" si="18"/>
        <v>696.37848057751796</v>
      </c>
      <c r="H213" s="3">
        <f t="shared" si="18"/>
        <v>54.659676864902025</v>
      </c>
      <c r="J213" s="7"/>
      <c r="K213" s="6">
        <f>_xlfn.XLOOKUP($B$4,A212:A239,G212:G239,"")</f>
        <v>1131.5262976968029</v>
      </c>
      <c r="L213" s="6"/>
      <c r="M213" s="6">
        <f>_xlfn.XLOOKUP($B$4,A212:A239,H212:H239,"")</f>
        <v>172.49742179443106</v>
      </c>
    </row>
    <row r="214" spans="1:14" x14ac:dyDescent="0.25">
      <c r="A214" s="28" t="str">
        <f>_xlfn.XLOOKUP(P!C214,'Banco de Dados'!$B$3:$B$274,'Banco de Dados'!$K$3:$K$274,"")</f>
        <v>S</v>
      </c>
      <c r="B214" s="2">
        <v>16</v>
      </c>
      <c r="C214" s="2">
        <v>2307</v>
      </c>
      <c r="D214" s="2">
        <v>4039</v>
      </c>
      <c r="E214" s="2">
        <v>105</v>
      </c>
      <c r="F214" s="32">
        <f t="shared" si="19"/>
        <v>2.5996533795493932</v>
      </c>
      <c r="G214" s="3">
        <f t="shared" si="18"/>
        <v>2867.1485046407697</v>
      </c>
      <c r="H214" s="3">
        <f t="shared" si="18"/>
        <v>74.535922997593673</v>
      </c>
      <c r="J214" s="7"/>
    </row>
    <row r="215" spans="1:14" ht="15.75" x14ac:dyDescent="0.25">
      <c r="A215" s="28" t="str">
        <f>_xlfn.XLOOKUP(P!C215,'Banco de Dados'!$B$3:$B$274,'Banco de Dados'!$K$3:$K$274,"")</f>
        <v>Cl</v>
      </c>
      <c r="B215" s="2">
        <v>17</v>
      </c>
      <c r="C215" s="2">
        <v>2622</v>
      </c>
      <c r="D215" s="2">
        <v>12017</v>
      </c>
      <c r="E215" s="2">
        <v>179</v>
      </c>
      <c r="F215" s="32">
        <f t="shared" si="19"/>
        <v>1.4895564616792876</v>
      </c>
      <c r="G215" s="3">
        <f t="shared" si="18"/>
        <v>8530.4589205912689</v>
      </c>
      <c r="H215" s="3">
        <f t="shared" si="18"/>
        <v>127.06600206256445</v>
      </c>
      <c r="K215" s="165" t="s">
        <v>67</v>
      </c>
      <c r="L215" s="166"/>
      <c r="M215" s="167"/>
      <c r="N215"/>
    </row>
    <row r="216" spans="1:14" x14ac:dyDescent="0.25">
      <c r="A216" s="28" t="str">
        <f>_xlfn.XLOOKUP(P!C216,'Banco de Dados'!$B$3:$B$274,'Banco de Dados'!$K$3:$K$274,"")</f>
        <v>Ar</v>
      </c>
      <c r="B216" s="2">
        <v>18</v>
      </c>
      <c r="C216" s="2">
        <v>2957</v>
      </c>
      <c r="D216" s="2">
        <v>5818</v>
      </c>
      <c r="E216" s="2">
        <v>195</v>
      </c>
      <c r="F216" s="32">
        <f t="shared" si="19"/>
        <v>3.3516672396012375</v>
      </c>
      <c r="G216" s="3">
        <f t="shared" si="18"/>
        <v>4130</v>
      </c>
      <c r="H216" s="3">
        <f t="shared" si="18"/>
        <v>138.42385699553111</v>
      </c>
      <c r="J216" s="7"/>
      <c r="K216" s="104" t="s">
        <v>240</v>
      </c>
      <c r="L216" s="39"/>
      <c r="M216" s="106" t="s">
        <v>209</v>
      </c>
    </row>
    <row r="217" spans="1:14" x14ac:dyDescent="0.25">
      <c r="A217" s="28" t="str">
        <f>_xlfn.XLOOKUP(P!C217,'Banco de Dados'!$B$3:$B$274,'Banco de Dados'!$K$3:$K$274,"")</f>
        <v>K</v>
      </c>
      <c r="B217" s="2">
        <v>19</v>
      </c>
      <c r="C217" s="2">
        <v>3313</v>
      </c>
      <c r="D217" s="2">
        <v>53117</v>
      </c>
      <c r="E217" s="2">
        <v>266</v>
      </c>
      <c r="F217" s="32">
        <f t="shared" si="19"/>
        <v>0.50078129412429162</v>
      </c>
      <c r="G217" s="3">
        <f t="shared" si="18"/>
        <v>37705.948779649363</v>
      </c>
      <c r="H217" s="3">
        <f t="shared" si="18"/>
        <v>188.82433826057064</v>
      </c>
      <c r="J217" s="58" t="s">
        <v>38</v>
      </c>
      <c r="K217" s="59">
        <f>$L$9</f>
        <v>1.5820000000000001</v>
      </c>
      <c r="L217" s="60"/>
      <c r="M217" s="61">
        <f>$M$11</f>
        <v>1329</v>
      </c>
      <c r="N217" s="60"/>
    </row>
    <row r="218" spans="1:14" x14ac:dyDescent="0.25">
      <c r="A218" s="28" t="str">
        <f>_xlfn.XLOOKUP(P!C218,'Banco de Dados'!$B$3:$B$274,'Banco de Dados'!$K$3:$K$274,"")</f>
        <v>Ca</v>
      </c>
      <c r="B218" s="2">
        <v>20</v>
      </c>
      <c r="C218" s="2">
        <v>3691</v>
      </c>
      <c r="D218" s="2">
        <v>20558</v>
      </c>
      <c r="E218" s="2">
        <v>188</v>
      </c>
      <c r="F218" s="32">
        <f t="shared" si="19"/>
        <v>0.91448584492654927</v>
      </c>
      <c r="G218" s="3">
        <f t="shared" si="18"/>
        <v>14593.423856995531</v>
      </c>
      <c r="H218" s="3">
        <f t="shared" si="18"/>
        <v>133.45479546235819</v>
      </c>
      <c r="J218" s="2"/>
      <c r="K218" s="18"/>
      <c r="L218" s="2" t="s">
        <v>70</v>
      </c>
      <c r="M218" s="19"/>
    </row>
    <row r="219" spans="1:14" x14ac:dyDescent="0.25">
      <c r="A219" s="28" t="str">
        <f>_xlfn.XLOOKUP(P!C219,'Banco de Dados'!$B$3:$B$274,'Banco de Dados'!$K$3:$K$274,"")</f>
        <v>Ti</v>
      </c>
      <c r="B219" s="2">
        <v>22</v>
      </c>
      <c r="C219" s="2">
        <v>4509</v>
      </c>
      <c r="D219" s="2">
        <v>12661</v>
      </c>
      <c r="E219" s="2">
        <v>161</v>
      </c>
      <c r="F219" s="32">
        <f t="shared" si="19"/>
        <v>1.2716215148882395</v>
      </c>
      <c r="G219" s="3">
        <f t="shared" si="18"/>
        <v>8987.6125816431759</v>
      </c>
      <c r="H219" s="3">
        <f t="shared" si="18"/>
        <v>114.28841526297697</v>
      </c>
      <c r="J219" s="58" t="s">
        <v>69</v>
      </c>
      <c r="K219" s="62" t="s">
        <v>71</v>
      </c>
      <c r="L219" s="63"/>
      <c r="M219" s="64">
        <f>K213</f>
        <v>1131.5262976968029</v>
      </c>
      <c r="N219" s="60"/>
    </row>
    <row r="220" spans="1:14" x14ac:dyDescent="0.25">
      <c r="A220" s="28" t="str">
        <f>_xlfn.XLOOKUP(P!C220,'Banco de Dados'!$B$3:$B$274,'Banco de Dados'!$K$3:$K$274,"")</f>
        <v>Cr</v>
      </c>
      <c r="B220" s="2">
        <v>24</v>
      </c>
      <c r="C220" s="2">
        <v>5412</v>
      </c>
      <c r="D220" s="2">
        <v>3744</v>
      </c>
      <c r="E220" s="2">
        <v>146</v>
      </c>
      <c r="F220" s="32">
        <f t="shared" si="19"/>
        <v>3.8995726495726495</v>
      </c>
      <c r="G220" s="3">
        <f t="shared" si="18"/>
        <v>2657.7380543141971</v>
      </c>
      <c r="H220" s="3">
        <f t="shared" si="18"/>
        <v>103.64042626332072</v>
      </c>
      <c r="J220" s="7"/>
    </row>
    <row r="221" spans="1:14" ht="15.75" x14ac:dyDescent="0.25">
      <c r="A221" s="28" t="str">
        <f>_xlfn.XLOOKUP(P!C221,'Banco de Dados'!$B$3:$B$274,'Banco de Dados'!$K$3:$K$274,"")</f>
        <v>Mn</v>
      </c>
      <c r="B221" s="2">
        <v>25</v>
      </c>
      <c r="C221" s="2">
        <v>5895</v>
      </c>
      <c r="D221" s="2">
        <v>6323</v>
      </c>
      <c r="E221" s="2">
        <v>168</v>
      </c>
      <c r="F221" s="32">
        <f t="shared" si="19"/>
        <v>2.6569666297643524</v>
      </c>
      <c r="G221" s="3">
        <f t="shared" si="18"/>
        <v>4488.4822963217603</v>
      </c>
      <c r="H221" s="3">
        <f t="shared" si="18"/>
        <v>119.25747679614987</v>
      </c>
      <c r="J221" s="7"/>
      <c r="K221" s="165" t="s">
        <v>218</v>
      </c>
      <c r="L221" s="166"/>
      <c r="M221" s="167"/>
    </row>
    <row r="222" spans="1:14" x14ac:dyDescent="0.25">
      <c r="A222" s="28" t="str">
        <f>_xlfn.XLOOKUP(P!C222,'Banco de Dados'!$B$3:$B$274,'Banco de Dados'!$K$3:$K$274,"")</f>
        <v>Fe</v>
      </c>
      <c r="B222" s="2">
        <v>26</v>
      </c>
      <c r="C222" s="2">
        <v>6399</v>
      </c>
      <c r="D222" s="2">
        <v>196988</v>
      </c>
      <c r="E222" s="2">
        <v>454</v>
      </c>
      <c r="F222" s="32">
        <f t="shared" si="19"/>
        <v>0.23047089162791642</v>
      </c>
      <c r="G222" s="3">
        <f t="shared" si="18"/>
        <v>139835.07047095223</v>
      </c>
      <c r="H222" s="3">
        <f t="shared" si="18"/>
        <v>322.2791337229288</v>
      </c>
      <c r="J222" s="7"/>
      <c r="K222" s="104" t="s">
        <v>236</v>
      </c>
      <c r="L222" s="108">
        <f>K213</f>
        <v>1131.5262976968029</v>
      </c>
      <c r="M222" s="109">
        <f>M213</f>
        <v>172.49742179443106</v>
      </c>
    </row>
    <row r="223" spans="1:14" x14ac:dyDescent="0.25">
      <c r="A223" s="28" t="str">
        <f>_xlfn.XLOOKUP(P!C223,'Banco de Dados'!$B$3:$B$274,'Banco de Dados'!$K$3:$K$274,"")</f>
        <v>Ni</v>
      </c>
      <c r="B223" s="2">
        <v>28</v>
      </c>
      <c r="C223" s="2">
        <v>7472</v>
      </c>
      <c r="D223" s="2">
        <v>1594</v>
      </c>
      <c r="E223" s="2">
        <v>243</v>
      </c>
      <c r="F223" s="32">
        <f t="shared" si="19"/>
        <v>15.244667503136762</v>
      </c>
      <c r="G223" s="3">
        <f t="shared" si="18"/>
        <v>1131.5262976968029</v>
      </c>
      <c r="H223" s="3">
        <f t="shared" si="18"/>
        <v>172.49742179443106</v>
      </c>
      <c r="J223" s="7"/>
      <c r="K223" s="104" t="s">
        <v>237</v>
      </c>
      <c r="L223" s="105">
        <f>$L$9</f>
        <v>1.5820000000000001</v>
      </c>
      <c r="M223" s="106">
        <f>$L$10</f>
        <v>4.1000000000000002E-2</v>
      </c>
    </row>
    <row r="224" spans="1:14" x14ac:dyDescent="0.25">
      <c r="A224" s="28" t="str">
        <f>_xlfn.XLOOKUP(P!C224,'Banco de Dados'!$B$3:$B$274,'Banco de Dados'!$K$3:$K$274,"")</f>
        <v>Cu</v>
      </c>
      <c r="B224" s="2">
        <v>29</v>
      </c>
      <c r="C224" s="2">
        <v>8041</v>
      </c>
      <c r="D224" s="2">
        <v>711</v>
      </c>
      <c r="E224" s="2">
        <v>251</v>
      </c>
      <c r="F224" s="32">
        <f t="shared" si="19"/>
        <v>35.30239099859353</v>
      </c>
      <c r="G224" s="3">
        <f t="shared" si="18"/>
        <v>504.71467858370573</v>
      </c>
      <c r="H224" s="3">
        <f t="shared" si="18"/>
        <v>178.17634926091441</v>
      </c>
      <c r="J224" s="7"/>
      <c r="K224" s="104" t="s">
        <v>238</v>
      </c>
      <c r="L224" s="105">
        <f>$M$11</f>
        <v>1329</v>
      </c>
      <c r="M224" s="106">
        <f>$M$12</f>
        <v>231</v>
      </c>
    </row>
    <row r="225" spans="1:13" x14ac:dyDescent="0.25">
      <c r="A225" s="28" t="str">
        <f>_xlfn.XLOOKUP(P!C225,'Banco de Dados'!$B$3:$B$274,'Banco de Dados'!$K$3:$K$274,"")</f>
        <v>Zn</v>
      </c>
      <c r="B225" s="2">
        <v>30</v>
      </c>
      <c r="C225" s="2">
        <v>8631</v>
      </c>
      <c r="D225" s="2">
        <v>1543</v>
      </c>
      <c r="E225" s="2">
        <v>248</v>
      </c>
      <c r="F225" s="32">
        <f t="shared" si="19"/>
        <v>16.072585871678548</v>
      </c>
      <c r="G225" s="3">
        <f t="shared" si="18"/>
        <v>1095.3231350979718</v>
      </c>
      <c r="H225" s="3">
        <f t="shared" si="18"/>
        <v>176.04675146098316</v>
      </c>
      <c r="J225" s="7"/>
      <c r="K225" s="69" t="s">
        <v>217</v>
      </c>
      <c r="L225" s="110">
        <f>SQRT(((M222/L222)^2)+((M223/L223)^2)+((M224/L224)^2))</f>
        <v>0.23264409683293188</v>
      </c>
      <c r="M225" s="71" t="str">
        <f>M234</f>
        <v>mg/kg</v>
      </c>
    </row>
    <row r="226" spans="1:13" x14ac:dyDescent="0.25">
      <c r="A226" s="28" t="str">
        <f>_xlfn.XLOOKUP(P!C226,'Banco de Dados'!$B$3:$B$274,'Banco de Dados'!$K$3:$K$274,"")</f>
        <v>As</v>
      </c>
      <c r="B226" s="2">
        <v>33</v>
      </c>
      <c r="C226" s="2">
        <v>10532</v>
      </c>
      <c r="D226" s="2">
        <v>1815</v>
      </c>
      <c r="E226" s="2">
        <v>244</v>
      </c>
      <c r="F226" s="32">
        <f t="shared" si="19"/>
        <v>13.443526170798899</v>
      </c>
      <c r="G226" s="3">
        <f t="shared" si="18"/>
        <v>1288.4066689584049</v>
      </c>
      <c r="H226" s="3">
        <f t="shared" si="18"/>
        <v>173.20728772774149</v>
      </c>
      <c r="J226" s="7"/>
    </row>
    <row r="227" spans="1:13" x14ac:dyDescent="0.25">
      <c r="A227" s="28" t="str">
        <f>_xlfn.XLOOKUP(P!C227,'Banco de Dados'!$B$3:$B$274,'Banco de Dados'!$K$3:$K$274,"")</f>
        <v>Rh</v>
      </c>
      <c r="B227" s="2">
        <v>45</v>
      </c>
      <c r="C227" s="2">
        <v>20167</v>
      </c>
      <c r="D227" s="2">
        <v>1939</v>
      </c>
      <c r="E227" s="2">
        <v>138</v>
      </c>
      <c r="F227" s="32">
        <f t="shared" si="19"/>
        <v>7.1170706549767919</v>
      </c>
      <c r="G227" s="3">
        <f t="shared" si="18"/>
        <v>1376.4300446888965</v>
      </c>
      <c r="H227" s="3">
        <f t="shared" si="18"/>
        <v>97.961498796837404</v>
      </c>
      <c r="J227" s="7"/>
    </row>
    <row r="228" spans="1:13" x14ac:dyDescent="0.25">
      <c r="A228" s="28" t="str">
        <f>_xlfn.XLOOKUP(P!C228,'Banco de Dados'!$B$3:$B$274,'Banco de Dados'!$K$3:$K$274,"")</f>
        <v>Rh</v>
      </c>
      <c r="B228" s="2">
        <v>45</v>
      </c>
      <c r="C228" s="2">
        <v>2696</v>
      </c>
      <c r="D228" s="2">
        <v>17608</v>
      </c>
      <c r="E228" s="2">
        <v>147</v>
      </c>
      <c r="F228" s="32">
        <f t="shared" si="19"/>
        <v>0.83484779645615625</v>
      </c>
      <c r="G228" s="3">
        <f t="shared" si="18"/>
        <v>12499.319353729803</v>
      </c>
      <c r="H228" s="3">
        <f t="shared" si="18"/>
        <v>104.35029219663114</v>
      </c>
      <c r="J228" s="7"/>
    </row>
    <row r="229" spans="1:13" x14ac:dyDescent="0.25">
      <c r="A229" s="28" t="str">
        <f>_xlfn.XLOOKUP(P!C229,'Banco de Dados'!$B$3:$B$274,'Banco de Dados'!$K$3:$K$274,"")</f>
        <v/>
      </c>
      <c r="B229" s="2">
        <v>0</v>
      </c>
      <c r="C229" s="2">
        <v>0</v>
      </c>
      <c r="D229" s="2">
        <v>0</v>
      </c>
      <c r="E229" s="2">
        <v>0</v>
      </c>
      <c r="F229" s="32" t="e">
        <f t="shared" si="19"/>
        <v>#DIV/0!</v>
      </c>
      <c r="G229" s="3">
        <f t="shared" si="18"/>
        <v>0</v>
      </c>
      <c r="H229" s="3">
        <f t="shared" si="18"/>
        <v>0</v>
      </c>
      <c r="J229" s="7"/>
    </row>
    <row r="230" spans="1:13" x14ac:dyDescent="0.25">
      <c r="A230" s="28" t="str">
        <f>_xlfn.XLOOKUP(P!C230,'Banco de Dados'!$B$3:$B$274,'Banco de Dados'!$K$3:$K$274,"")</f>
        <v/>
      </c>
      <c r="B230" s="2">
        <v>0</v>
      </c>
      <c r="C230" s="2">
        <v>0</v>
      </c>
      <c r="D230" s="2">
        <v>0</v>
      </c>
      <c r="E230" s="2">
        <v>0</v>
      </c>
      <c r="F230" s="32" t="e">
        <f t="shared" si="19"/>
        <v>#DIV/0!</v>
      </c>
      <c r="G230" s="3">
        <f t="shared" si="18"/>
        <v>0</v>
      </c>
      <c r="H230" s="3">
        <f t="shared" si="18"/>
        <v>0</v>
      </c>
      <c r="J230" s="7"/>
    </row>
    <row r="231" spans="1:13" x14ac:dyDescent="0.25">
      <c r="A231" s="28" t="str">
        <f>_xlfn.XLOOKUP(P!C231,'Banco de Dados'!$B$3:$B$274,'Banco de Dados'!$K$3:$K$274,"")</f>
        <v/>
      </c>
      <c r="B231" s="2">
        <v>0</v>
      </c>
      <c r="C231" s="2">
        <v>0</v>
      </c>
      <c r="D231" s="2">
        <v>0</v>
      </c>
      <c r="E231" s="2">
        <v>0</v>
      </c>
      <c r="F231" s="32" t="e">
        <f t="shared" si="19"/>
        <v>#DIV/0!</v>
      </c>
      <c r="G231" s="3">
        <f t="shared" si="18"/>
        <v>0</v>
      </c>
      <c r="H231" s="3">
        <f t="shared" si="18"/>
        <v>0</v>
      </c>
      <c r="J231" s="7"/>
    </row>
    <row r="232" spans="1:13" x14ac:dyDescent="0.25">
      <c r="A232" s="28" t="str">
        <f>_xlfn.XLOOKUP(P!C232,'Banco de Dados'!$B$3:$B$274,'Banco de Dados'!$K$3:$K$274,"")</f>
        <v/>
      </c>
      <c r="B232" s="2">
        <v>0</v>
      </c>
      <c r="C232" s="2">
        <v>0</v>
      </c>
      <c r="D232" s="2">
        <v>0</v>
      </c>
      <c r="E232" s="17">
        <v>0</v>
      </c>
      <c r="F232" s="32" t="e">
        <f t="shared" si="19"/>
        <v>#DIV/0!</v>
      </c>
      <c r="G232" s="3">
        <f t="shared" si="18"/>
        <v>0</v>
      </c>
      <c r="H232" s="3">
        <f t="shared" si="18"/>
        <v>0</v>
      </c>
      <c r="J232" s="7"/>
    </row>
    <row r="233" spans="1:13" ht="15.75" x14ac:dyDescent="0.25">
      <c r="A233" s="28" t="str">
        <f>_xlfn.XLOOKUP(P!C233,'Banco de Dados'!$B$3:$B$274,'Banco de Dados'!$K$3:$K$274,"")</f>
        <v/>
      </c>
      <c r="B233" s="2">
        <v>0</v>
      </c>
      <c r="C233" s="2">
        <v>0</v>
      </c>
      <c r="D233" s="2">
        <v>0</v>
      </c>
      <c r="E233" s="2">
        <v>0</v>
      </c>
      <c r="F233" s="32" t="e">
        <f t="shared" si="19"/>
        <v>#DIV/0!</v>
      </c>
      <c r="G233" s="3">
        <f t="shared" si="18"/>
        <v>0</v>
      </c>
      <c r="H233" s="3">
        <f t="shared" si="18"/>
        <v>0</v>
      </c>
      <c r="J233" s="7"/>
      <c r="K233" s="101" t="s">
        <v>216</v>
      </c>
      <c r="L233" s="102" t="str">
        <f>K211</f>
        <v>ah</v>
      </c>
      <c r="M233" s="103" t="str">
        <f>M211</f>
        <v>Níquel</v>
      </c>
    </row>
    <row r="234" spans="1:13" x14ac:dyDescent="0.25">
      <c r="A234" s="28" t="str">
        <f>_xlfn.XLOOKUP(P!C234,'Banco de Dados'!$B$3:$B$274,'Banco de Dados'!$K$3:$K$274,"")</f>
        <v/>
      </c>
      <c r="B234" s="2">
        <v>0</v>
      </c>
      <c r="C234" s="2">
        <v>0</v>
      </c>
      <c r="D234" s="2">
        <v>0</v>
      </c>
      <c r="E234" s="2">
        <v>0</v>
      </c>
      <c r="F234" s="32" t="e">
        <f t="shared" si="19"/>
        <v>#DIV/0!</v>
      </c>
      <c r="G234" s="3">
        <f t="shared" si="18"/>
        <v>0</v>
      </c>
      <c r="H234" s="3">
        <f t="shared" si="18"/>
        <v>0</v>
      </c>
      <c r="J234" s="7"/>
      <c r="K234" s="68" t="s">
        <v>68</v>
      </c>
      <c r="L234" s="29">
        <f>(K217*M219)/M217</f>
        <v>1.3469334860469091</v>
      </c>
      <c r="M234" s="66" t="str">
        <f>$M$9</f>
        <v>mg/kg</v>
      </c>
    </row>
    <row r="235" spans="1:13" x14ac:dyDescent="0.25">
      <c r="A235" s="28" t="str">
        <f>_xlfn.XLOOKUP(P!C235,'Banco de Dados'!$B$3:$B$274,'Banco de Dados'!$K$3:$K$274,"")</f>
        <v/>
      </c>
      <c r="B235" s="2">
        <v>0</v>
      </c>
      <c r="C235" s="2">
        <v>0</v>
      </c>
      <c r="D235" s="2">
        <v>0</v>
      </c>
      <c r="E235" s="2">
        <v>0</v>
      </c>
      <c r="F235" s="32" t="e">
        <f t="shared" si="19"/>
        <v>#DIV/0!</v>
      </c>
      <c r="G235" s="3">
        <f t="shared" si="18"/>
        <v>0</v>
      </c>
      <c r="H235" s="3">
        <f t="shared" si="18"/>
        <v>0</v>
      </c>
      <c r="J235" s="7"/>
      <c r="K235" s="111" t="s">
        <v>246</v>
      </c>
      <c r="L235" s="126">
        <f>SQRT(((M222/L222)^2)+((M223/L223)^2)+((M224/L224)^2))</f>
        <v>0.23264409683293188</v>
      </c>
      <c r="M235" s="66"/>
    </row>
    <row r="236" spans="1:13" x14ac:dyDescent="0.25">
      <c r="A236" s="28" t="str">
        <f>_xlfn.XLOOKUP(P!C236,'Banco de Dados'!$B$3:$B$274,'Banco de Dados'!$K$3:$K$274,"")</f>
        <v/>
      </c>
      <c r="B236" s="2">
        <v>0</v>
      </c>
      <c r="C236" s="2">
        <v>0</v>
      </c>
      <c r="D236" s="2">
        <v>0</v>
      </c>
      <c r="E236" s="2">
        <v>0</v>
      </c>
      <c r="F236" s="32" t="e">
        <f t="shared" si="19"/>
        <v>#DIV/0!</v>
      </c>
      <c r="G236" s="3">
        <f t="shared" si="18"/>
        <v>0</v>
      </c>
      <c r="H236" s="3">
        <f t="shared" si="18"/>
        <v>0</v>
      </c>
      <c r="J236" s="7"/>
      <c r="K236" s="69" t="s">
        <v>247</v>
      </c>
      <c r="L236" s="127">
        <f>L235*L234</f>
        <v>0.31335612435541566</v>
      </c>
      <c r="M236" s="71" t="str">
        <f>$M$9</f>
        <v>mg/kg</v>
      </c>
    </row>
    <row r="237" spans="1:13" x14ac:dyDescent="0.25">
      <c r="A237" s="28" t="str">
        <f>_xlfn.XLOOKUP(P!C237,'Banco de Dados'!$B$3:$B$274,'Banco de Dados'!$K$3:$K$274,"")</f>
        <v/>
      </c>
      <c r="B237" s="2">
        <v>0</v>
      </c>
      <c r="C237" s="2">
        <v>0</v>
      </c>
      <c r="D237" s="2">
        <v>0</v>
      </c>
      <c r="E237" s="2">
        <v>0</v>
      </c>
      <c r="F237" s="32" t="e">
        <f t="shared" si="19"/>
        <v>#DIV/0!</v>
      </c>
      <c r="G237" s="3">
        <f t="shared" si="18"/>
        <v>0</v>
      </c>
      <c r="H237" s="3">
        <f t="shared" si="18"/>
        <v>0</v>
      </c>
      <c r="J237" s="7"/>
      <c r="K237" s="123"/>
      <c r="L237" s="124"/>
    </row>
    <row r="238" spans="1:13" x14ac:dyDescent="0.25">
      <c r="A238" s="28" t="str">
        <f>_xlfn.XLOOKUP(P!C238,'Banco de Dados'!$B$3:$B$274,'Banco de Dados'!$K$3:$K$274,"")</f>
        <v/>
      </c>
      <c r="B238" s="2">
        <v>0</v>
      </c>
      <c r="C238" s="2">
        <v>0</v>
      </c>
      <c r="D238" s="2">
        <v>0</v>
      </c>
      <c r="E238" s="2">
        <v>0</v>
      </c>
      <c r="F238" s="32" t="e">
        <f t="shared" si="19"/>
        <v>#DIV/0!</v>
      </c>
      <c r="G238" s="3">
        <f t="shared" si="18"/>
        <v>0</v>
      </c>
      <c r="H238" s="3">
        <f t="shared" si="18"/>
        <v>0</v>
      </c>
      <c r="J238" s="7"/>
    </row>
    <row r="239" spans="1:13" x14ac:dyDescent="0.25">
      <c r="A239" s="28" t="str">
        <f>_xlfn.XLOOKUP(P!C239,'Banco de Dados'!$B$3:$B$274,'Banco de Dados'!$K$3:$K$274,"")</f>
        <v/>
      </c>
      <c r="B239" s="2">
        <v>0</v>
      </c>
      <c r="C239" s="2">
        <v>0</v>
      </c>
      <c r="D239" s="2">
        <v>0</v>
      </c>
      <c r="E239" s="2">
        <v>0</v>
      </c>
      <c r="F239" s="32" t="e">
        <f t="shared" si="19"/>
        <v>#DIV/0!</v>
      </c>
      <c r="G239" s="3">
        <f t="shared" si="18"/>
        <v>0</v>
      </c>
      <c r="H239" s="3">
        <f t="shared" si="18"/>
        <v>0</v>
      </c>
      <c r="J239" s="7"/>
    </row>
    <row r="240" spans="1:13" x14ac:dyDescent="0.25">
      <c r="A240" s="28" t="str">
        <f>_xlfn.XLOOKUP(P!C240,'Banco de Dados'!$B$3:$B$274,'Banco de Dados'!$K$3:$K$274,"")</f>
        <v/>
      </c>
      <c r="B240" s="2">
        <v>0</v>
      </c>
      <c r="C240" s="2">
        <v>0</v>
      </c>
      <c r="D240" s="2">
        <v>0</v>
      </c>
      <c r="E240" s="2">
        <v>0</v>
      </c>
      <c r="F240" s="32" t="e">
        <f t="shared" si="19"/>
        <v>#DIV/0!</v>
      </c>
      <c r="G240" s="3">
        <f t="shared" ref="G240:H242" si="20">D240*$E$210</f>
        <v>0</v>
      </c>
      <c r="H240" s="3">
        <f t="shared" si="20"/>
        <v>0</v>
      </c>
      <c r="J240" s="7"/>
    </row>
    <row r="241" spans="1:14" x14ac:dyDescent="0.25">
      <c r="A241" s="28" t="str">
        <f>_xlfn.XLOOKUP(P!C241,'Banco de Dados'!$B$3:$B$274,'Banco de Dados'!$K$3:$K$274,"")</f>
        <v/>
      </c>
      <c r="B241" s="2">
        <v>0</v>
      </c>
      <c r="C241" s="2">
        <v>0</v>
      </c>
      <c r="D241" s="2">
        <v>0</v>
      </c>
      <c r="E241" s="2">
        <v>0</v>
      </c>
      <c r="F241" s="32" t="e">
        <f t="shared" si="19"/>
        <v>#DIV/0!</v>
      </c>
      <c r="G241" s="3">
        <f t="shared" si="20"/>
        <v>0</v>
      </c>
      <c r="H241" s="3">
        <f t="shared" si="20"/>
        <v>0</v>
      </c>
      <c r="J241" s="7"/>
    </row>
    <row r="242" spans="1:14" x14ac:dyDescent="0.25">
      <c r="A242" s="28" t="str">
        <f>_xlfn.XLOOKUP(P!C242,'Banco de Dados'!$B$3:$B$274,'Banco de Dados'!$K$3:$K$274,"")</f>
        <v/>
      </c>
      <c r="B242" s="2">
        <v>0</v>
      </c>
      <c r="C242" s="2">
        <v>0</v>
      </c>
      <c r="D242" s="2">
        <v>0</v>
      </c>
      <c r="E242" s="2">
        <v>0</v>
      </c>
      <c r="F242" s="32" t="e">
        <f t="shared" si="19"/>
        <v>#DIV/0!</v>
      </c>
      <c r="G242" s="3">
        <f t="shared" si="20"/>
        <v>0</v>
      </c>
      <c r="H242" s="3">
        <f t="shared" si="20"/>
        <v>0</v>
      </c>
      <c r="J242" s="7"/>
    </row>
    <row r="243" spans="1:14" x14ac:dyDescent="0.25">
      <c r="A243" s="21"/>
      <c r="B243" s="21"/>
      <c r="C243" s="21"/>
      <c r="D243" s="21"/>
      <c r="E243" s="21"/>
      <c r="F243" s="77"/>
      <c r="G243" s="21"/>
      <c r="H243" s="21"/>
      <c r="J243" s="21"/>
      <c r="K243" s="21"/>
      <c r="L243" s="21"/>
      <c r="M243" s="21"/>
      <c r="N243" s="21"/>
    </row>
    <row r="244" spans="1:14" ht="15.75" x14ac:dyDescent="0.25">
      <c r="A244" s="36" t="str">
        <f>'Nome das Amostras'!A11</f>
        <v>ai</v>
      </c>
      <c r="B244" s="164" t="str">
        <f>VLOOKUP(A244,'Nome das Amostras'!$A$3:$D$28,2,FALSE)</f>
        <v>R8</v>
      </c>
      <c r="C244" s="164"/>
      <c r="D244" s="51" t="s">
        <v>65</v>
      </c>
      <c r="E244" s="52">
        <f>'Banco de Dados'!$O$13/'Banco de Dados'!BL13</f>
        <v>0.65774804905239692</v>
      </c>
      <c r="F244" s="74"/>
      <c r="G244" s="3"/>
      <c r="H244" s="3"/>
      <c r="J244" s="7"/>
    </row>
    <row r="245" spans="1:14" ht="15.75" x14ac:dyDescent="0.25">
      <c r="A245" s="107" t="s">
        <v>1</v>
      </c>
      <c r="B245" s="107" t="s">
        <v>0</v>
      </c>
      <c r="C245" s="107" t="s">
        <v>212</v>
      </c>
      <c r="D245" s="107" t="s">
        <v>209</v>
      </c>
      <c r="E245" s="107" t="s">
        <v>213</v>
      </c>
      <c r="F245" s="76" t="s">
        <v>219</v>
      </c>
      <c r="G245" s="54" t="s">
        <v>140</v>
      </c>
      <c r="H245" s="54" t="s">
        <v>66</v>
      </c>
      <c r="J245" s="7"/>
      <c r="K245" s="72" t="str">
        <f>A244</f>
        <v>ai</v>
      </c>
      <c r="L245" s="55" t="s">
        <v>215</v>
      </c>
      <c r="M245" s="41" t="str">
        <f>$A$1</f>
        <v>Níquel</v>
      </c>
      <c r="N245" s="3"/>
    </row>
    <row r="246" spans="1:14" x14ac:dyDescent="0.25">
      <c r="A246" s="28" t="str">
        <f>_xlfn.XLOOKUP(P!C246,'Banco de Dados'!$B$3:$B$274,'Banco de Dados'!$K$3:$K$274,"")</f>
        <v>Si</v>
      </c>
      <c r="B246" s="2" cm="1">
        <f t="array" ref="B246:E276">Dados!BH5:BK35</f>
        <v>14</v>
      </c>
      <c r="C246" s="2">
        <v>1740</v>
      </c>
      <c r="D246" s="2">
        <v>5428</v>
      </c>
      <c r="E246" s="2">
        <v>100</v>
      </c>
      <c r="F246" s="32">
        <f>(E246*100)/D246</f>
        <v>1.8422991893883567</v>
      </c>
      <c r="G246" s="3">
        <f t="shared" ref="G246:H273" si="21">D246*$E$244</f>
        <v>3570.2564102564106</v>
      </c>
      <c r="H246" s="3">
        <f t="shared" si="21"/>
        <v>65.774804905239691</v>
      </c>
      <c r="J246" s="7"/>
      <c r="K246" s="5" t="s">
        <v>210</v>
      </c>
      <c r="L246" s="5"/>
      <c r="M246" s="5" t="s">
        <v>211</v>
      </c>
    </row>
    <row r="247" spans="1:14" x14ac:dyDescent="0.25">
      <c r="A247" s="28" t="str">
        <f>_xlfn.XLOOKUP(P!C247,'Banco de Dados'!$B$3:$B$274,'Banco de Dados'!$K$3:$K$274,"")</f>
        <v>P</v>
      </c>
      <c r="B247" s="2">
        <v>15</v>
      </c>
      <c r="C247" s="2">
        <v>2013</v>
      </c>
      <c r="D247" s="2">
        <v>731</v>
      </c>
      <c r="E247" s="2">
        <v>76</v>
      </c>
      <c r="F247" s="32">
        <f t="shared" ref="F247:F276" si="22">(E247*100)/D247</f>
        <v>10.39671682626539</v>
      </c>
      <c r="G247" s="3">
        <f t="shared" si="21"/>
        <v>480.81382385730217</v>
      </c>
      <c r="H247" s="3">
        <f t="shared" si="21"/>
        <v>49.988851727982166</v>
      </c>
      <c r="J247" s="7"/>
      <c r="K247" s="6">
        <f>_xlfn.XLOOKUP($B$4,A246:A273,G246:G273,"")</f>
        <v>1423.3667781493868</v>
      </c>
      <c r="L247" s="6"/>
      <c r="M247" s="6">
        <f>_xlfn.XLOOKUP($B$4,A246:A273,H246:H273,"")</f>
        <v>163.77926421404683</v>
      </c>
    </row>
    <row r="248" spans="1:14" x14ac:dyDescent="0.25">
      <c r="A248" s="28" t="str">
        <f>_xlfn.XLOOKUP(P!C248,'Banco de Dados'!$B$3:$B$274,'Banco de Dados'!$K$3:$K$274,"")</f>
        <v>S</v>
      </c>
      <c r="B248" s="2">
        <v>16</v>
      </c>
      <c r="C248" s="2">
        <v>2307</v>
      </c>
      <c r="D248" s="2">
        <v>3350</v>
      </c>
      <c r="E248" s="2">
        <v>101</v>
      </c>
      <c r="F248" s="32">
        <f t="shared" si="22"/>
        <v>3.0149253731343282</v>
      </c>
      <c r="G248" s="3">
        <f t="shared" si="21"/>
        <v>2203.4559643255297</v>
      </c>
      <c r="H248" s="3">
        <f t="shared" si="21"/>
        <v>66.432552954292092</v>
      </c>
      <c r="J248" s="7"/>
    </row>
    <row r="249" spans="1:14" ht="15.75" x14ac:dyDescent="0.25">
      <c r="A249" s="28" t="str">
        <f>_xlfn.XLOOKUP(P!C249,'Banco de Dados'!$B$3:$B$274,'Banco de Dados'!$K$3:$K$274,"")</f>
        <v>Cl</v>
      </c>
      <c r="B249" s="2">
        <v>17</v>
      </c>
      <c r="C249" s="2">
        <v>2622</v>
      </c>
      <c r="D249" s="2">
        <v>9250</v>
      </c>
      <c r="E249" s="2">
        <v>166</v>
      </c>
      <c r="F249" s="32">
        <f t="shared" si="22"/>
        <v>1.7945945945945947</v>
      </c>
      <c r="G249" s="3">
        <f t="shared" si="21"/>
        <v>6084.1694537346712</v>
      </c>
      <c r="H249" s="3">
        <f t="shared" si="21"/>
        <v>109.18617614269789</v>
      </c>
      <c r="K249" s="165" t="s">
        <v>67</v>
      </c>
      <c r="L249" s="166"/>
      <c r="M249" s="167"/>
      <c r="N249"/>
    </row>
    <row r="250" spans="1:14" x14ac:dyDescent="0.25">
      <c r="A250" s="28" t="str">
        <f>_xlfn.XLOOKUP(P!C250,'Banco de Dados'!$B$3:$B$274,'Banco de Dados'!$K$3:$K$274,"")</f>
        <v>Ar</v>
      </c>
      <c r="B250" s="2">
        <v>18</v>
      </c>
      <c r="C250" s="2">
        <v>2957</v>
      </c>
      <c r="D250" s="2">
        <v>6279</v>
      </c>
      <c r="E250" s="2">
        <v>192</v>
      </c>
      <c r="F250" s="32">
        <f t="shared" si="22"/>
        <v>3.0578117534639273</v>
      </c>
      <c r="G250" s="3">
        <f t="shared" si="21"/>
        <v>4130</v>
      </c>
      <c r="H250" s="3">
        <f t="shared" si="21"/>
        <v>126.2876254180602</v>
      </c>
      <c r="J250" s="7"/>
      <c r="K250" s="104" t="s">
        <v>240</v>
      </c>
      <c r="L250" s="39"/>
      <c r="M250" s="106" t="s">
        <v>209</v>
      </c>
    </row>
    <row r="251" spans="1:14" x14ac:dyDescent="0.25">
      <c r="A251" s="28" t="str">
        <f>_xlfn.XLOOKUP(P!C251,'Banco de Dados'!$B$3:$B$274,'Banco de Dados'!$K$3:$K$274,"")</f>
        <v>K</v>
      </c>
      <c r="B251" s="2">
        <v>19</v>
      </c>
      <c r="C251" s="2">
        <v>3313</v>
      </c>
      <c r="D251" s="2">
        <v>48230</v>
      </c>
      <c r="E251" s="2">
        <v>255</v>
      </c>
      <c r="F251" s="32">
        <f t="shared" si="22"/>
        <v>0.52871656645241549</v>
      </c>
      <c r="G251" s="3">
        <f t="shared" si="21"/>
        <v>31723.188405797104</v>
      </c>
      <c r="H251" s="3">
        <f t="shared" si="21"/>
        <v>167.72575250836121</v>
      </c>
      <c r="J251" s="58" t="s">
        <v>38</v>
      </c>
      <c r="K251" s="59">
        <f>$L$9</f>
        <v>1.5820000000000001</v>
      </c>
      <c r="L251" s="60"/>
      <c r="M251" s="61">
        <f>$M$11</f>
        <v>1329</v>
      </c>
      <c r="N251" s="60"/>
    </row>
    <row r="252" spans="1:14" x14ac:dyDescent="0.25">
      <c r="A252" s="28" t="str">
        <f>_xlfn.XLOOKUP(P!C252,'Banco de Dados'!$B$3:$B$274,'Banco de Dados'!$K$3:$K$274,"")</f>
        <v>Ca</v>
      </c>
      <c r="B252" s="2">
        <v>20</v>
      </c>
      <c r="C252" s="2">
        <v>3691</v>
      </c>
      <c r="D252" s="2">
        <v>16352</v>
      </c>
      <c r="E252" s="2">
        <v>173</v>
      </c>
      <c r="F252" s="32">
        <f t="shared" si="22"/>
        <v>1.0579745596868884</v>
      </c>
      <c r="G252" s="3">
        <f t="shared" si="21"/>
        <v>10755.496098104795</v>
      </c>
      <c r="H252" s="3">
        <f t="shared" si="21"/>
        <v>113.79041248606467</v>
      </c>
      <c r="J252" s="2"/>
      <c r="K252" s="18"/>
      <c r="L252" s="2" t="s">
        <v>70</v>
      </c>
      <c r="M252" s="19"/>
    </row>
    <row r="253" spans="1:14" x14ac:dyDescent="0.25">
      <c r="A253" s="28" t="str">
        <f>_xlfn.XLOOKUP(P!C253,'Banco de Dados'!$B$3:$B$274,'Banco de Dados'!$K$3:$K$274,"")</f>
        <v>Ti</v>
      </c>
      <c r="B253" s="2">
        <v>22</v>
      </c>
      <c r="C253" s="2">
        <v>4509</v>
      </c>
      <c r="D253" s="2">
        <v>13878</v>
      </c>
      <c r="E253" s="2">
        <v>162</v>
      </c>
      <c r="F253" s="32">
        <f t="shared" si="22"/>
        <v>1.1673151750972763</v>
      </c>
      <c r="G253" s="3">
        <f t="shared" si="21"/>
        <v>9128.2274247491641</v>
      </c>
      <c r="H253" s="3">
        <f t="shared" si="21"/>
        <v>106.5551839464883</v>
      </c>
      <c r="J253" s="58" t="s">
        <v>69</v>
      </c>
      <c r="K253" s="62" t="s">
        <v>71</v>
      </c>
      <c r="L253" s="63"/>
      <c r="M253" s="64">
        <f>K247</f>
        <v>1423.3667781493868</v>
      </c>
      <c r="N253" s="60"/>
    </row>
    <row r="254" spans="1:14" x14ac:dyDescent="0.25">
      <c r="A254" s="28" t="str">
        <f>_xlfn.XLOOKUP(P!C254,'Banco de Dados'!$B$3:$B$274,'Banco de Dados'!$K$3:$K$274,"")</f>
        <v>Cr</v>
      </c>
      <c r="B254" s="2">
        <v>24</v>
      </c>
      <c r="C254" s="2">
        <v>5412</v>
      </c>
      <c r="D254" s="2">
        <v>4464</v>
      </c>
      <c r="E254" s="2">
        <v>147</v>
      </c>
      <c r="F254" s="32">
        <f t="shared" si="22"/>
        <v>3.293010752688172</v>
      </c>
      <c r="G254" s="3">
        <f t="shared" si="21"/>
        <v>2936.1872909699</v>
      </c>
      <c r="H254" s="3">
        <f t="shared" si="21"/>
        <v>96.688963210702354</v>
      </c>
      <c r="J254" s="7"/>
    </row>
    <row r="255" spans="1:14" ht="15.75" x14ac:dyDescent="0.25">
      <c r="A255" s="28" t="str">
        <f>_xlfn.XLOOKUP(P!C255,'Banco de Dados'!$B$3:$B$274,'Banco de Dados'!$K$3:$K$274,"")</f>
        <v>Mn</v>
      </c>
      <c r="B255" s="2">
        <v>25</v>
      </c>
      <c r="C255" s="2">
        <v>5895</v>
      </c>
      <c r="D255" s="2">
        <v>5466</v>
      </c>
      <c r="E255" s="2">
        <v>165</v>
      </c>
      <c r="F255" s="32">
        <f t="shared" si="22"/>
        <v>3.0186608122941823</v>
      </c>
      <c r="G255" s="3">
        <f t="shared" si="21"/>
        <v>3595.2508361204013</v>
      </c>
      <c r="H255" s="3">
        <f t="shared" si="21"/>
        <v>108.52842809364549</v>
      </c>
      <c r="J255" s="7"/>
      <c r="K255" s="165" t="s">
        <v>218</v>
      </c>
      <c r="L255" s="166"/>
      <c r="M255" s="167"/>
    </row>
    <row r="256" spans="1:14" x14ac:dyDescent="0.25">
      <c r="A256" s="28" t="str">
        <f>_xlfn.XLOOKUP(P!C256,'Banco de Dados'!$B$3:$B$274,'Banco de Dados'!$K$3:$K$274,"")</f>
        <v>Fe</v>
      </c>
      <c r="B256" s="2">
        <v>26</v>
      </c>
      <c r="C256" s="2">
        <v>6399</v>
      </c>
      <c r="D256" s="2">
        <v>229435</v>
      </c>
      <c r="E256" s="2">
        <v>484</v>
      </c>
      <c r="F256" s="32">
        <f t="shared" si="22"/>
        <v>0.21095299322248132</v>
      </c>
      <c r="G256" s="3">
        <f t="shared" si="21"/>
        <v>150910.42363433668</v>
      </c>
      <c r="H256" s="3">
        <f t="shared" si="21"/>
        <v>318.35005574136011</v>
      </c>
      <c r="J256" s="7"/>
      <c r="K256" s="104" t="s">
        <v>236</v>
      </c>
      <c r="L256" s="108">
        <f>K247</f>
        <v>1423.3667781493868</v>
      </c>
      <c r="M256" s="109">
        <f>M247</f>
        <v>163.77926421404683</v>
      </c>
    </row>
    <row r="257" spans="1:13" x14ac:dyDescent="0.25">
      <c r="A257" s="28" t="str">
        <f>_xlfn.XLOOKUP(P!C257,'Banco de Dados'!$B$3:$B$274,'Banco de Dados'!$K$3:$K$274,"")</f>
        <v>Ni</v>
      </c>
      <c r="B257" s="2">
        <v>28</v>
      </c>
      <c r="C257" s="2">
        <v>7472</v>
      </c>
      <c r="D257" s="2">
        <v>2164</v>
      </c>
      <c r="E257" s="2">
        <v>249</v>
      </c>
      <c r="F257" s="32">
        <f t="shared" si="22"/>
        <v>11.506469500924215</v>
      </c>
      <c r="G257" s="3">
        <f t="shared" si="21"/>
        <v>1423.3667781493868</v>
      </c>
      <c r="H257" s="3">
        <f t="shared" si="21"/>
        <v>163.77926421404683</v>
      </c>
      <c r="J257" s="7"/>
      <c r="K257" s="104" t="s">
        <v>237</v>
      </c>
      <c r="L257" s="105">
        <f>$L$9</f>
        <v>1.5820000000000001</v>
      </c>
      <c r="M257" s="106">
        <f>$L$10</f>
        <v>4.1000000000000002E-2</v>
      </c>
    </row>
    <row r="258" spans="1:13" x14ac:dyDescent="0.25">
      <c r="A258" s="28" t="str">
        <f>_xlfn.XLOOKUP(P!C258,'Banco de Dados'!$B$3:$B$274,'Banco de Dados'!$K$3:$K$274,"")</f>
        <v>Cu</v>
      </c>
      <c r="B258" s="2">
        <v>29</v>
      </c>
      <c r="C258" s="2">
        <v>8041</v>
      </c>
      <c r="D258" s="2">
        <v>803</v>
      </c>
      <c r="E258" s="2">
        <v>257</v>
      </c>
      <c r="F258" s="32">
        <f t="shared" si="22"/>
        <v>32.004981320049815</v>
      </c>
      <c r="G258" s="3">
        <f t="shared" si="21"/>
        <v>528.1716833890747</v>
      </c>
      <c r="H258" s="3">
        <f t="shared" si="21"/>
        <v>169.04124860646601</v>
      </c>
      <c r="J258" s="7"/>
      <c r="K258" s="104" t="s">
        <v>238</v>
      </c>
      <c r="L258" s="105">
        <f>$M$11</f>
        <v>1329</v>
      </c>
      <c r="M258" s="106">
        <f>$M$12</f>
        <v>231</v>
      </c>
    </row>
    <row r="259" spans="1:13" x14ac:dyDescent="0.25">
      <c r="A259" s="28" t="str">
        <f>_xlfn.XLOOKUP(P!C259,'Banco de Dados'!$B$3:$B$274,'Banco de Dados'!$K$3:$K$274,"")</f>
        <v>Zn</v>
      </c>
      <c r="B259" s="2">
        <v>30</v>
      </c>
      <c r="C259" s="2">
        <v>8631</v>
      </c>
      <c r="D259" s="2">
        <v>1379</v>
      </c>
      <c r="E259" s="2">
        <v>257</v>
      </c>
      <c r="F259" s="32">
        <f t="shared" si="22"/>
        <v>18.636693255982596</v>
      </c>
      <c r="G259" s="3">
        <f t="shared" si="21"/>
        <v>907.03455964325531</v>
      </c>
      <c r="H259" s="3">
        <f t="shared" si="21"/>
        <v>169.04124860646601</v>
      </c>
      <c r="J259" s="7"/>
      <c r="K259" s="69" t="s">
        <v>217</v>
      </c>
      <c r="L259" s="110">
        <f>SQRT(((M256/L256)^2)+((M257/L257)^2)+((M258/L258)^2))</f>
        <v>0.21005516204240518</v>
      </c>
      <c r="M259" s="71" t="str">
        <f>M268</f>
        <v>mg/kg</v>
      </c>
    </row>
    <row r="260" spans="1:13" x14ac:dyDescent="0.25">
      <c r="A260" s="28" t="str">
        <f>_xlfn.XLOOKUP(P!C260,'Banco de Dados'!$B$3:$B$274,'Banco de Dados'!$K$3:$K$274,"")</f>
        <v>Rh</v>
      </c>
      <c r="B260" s="2">
        <v>45</v>
      </c>
      <c r="C260" s="2">
        <v>20167</v>
      </c>
      <c r="D260" s="2">
        <v>1943</v>
      </c>
      <c r="E260" s="2">
        <v>156</v>
      </c>
      <c r="F260" s="32">
        <f t="shared" si="22"/>
        <v>8.0288214101904281</v>
      </c>
      <c r="G260" s="3">
        <f t="shared" si="21"/>
        <v>1278.0044593088073</v>
      </c>
      <c r="H260" s="3">
        <f t="shared" si="21"/>
        <v>102.60869565217392</v>
      </c>
      <c r="J260" s="7"/>
    </row>
    <row r="261" spans="1:13" x14ac:dyDescent="0.25">
      <c r="A261" s="28" t="str">
        <f>_xlfn.XLOOKUP(P!C261,'Banco de Dados'!$B$3:$B$274,'Banco de Dados'!$K$3:$K$274,"")</f>
        <v>Rh</v>
      </c>
      <c r="B261" s="2">
        <v>45</v>
      </c>
      <c r="C261" s="2">
        <v>2696</v>
      </c>
      <c r="D261" s="2">
        <v>16941</v>
      </c>
      <c r="E261" s="2">
        <v>142</v>
      </c>
      <c r="F261" s="32">
        <f t="shared" si="22"/>
        <v>0.8382031757275249</v>
      </c>
      <c r="G261" s="3">
        <f t="shared" si="21"/>
        <v>11142.909698996657</v>
      </c>
      <c r="H261" s="3">
        <f t="shared" si="21"/>
        <v>93.400222965440364</v>
      </c>
      <c r="J261" s="7"/>
    </row>
    <row r="262" spans="1:13" x14ac:dyDescent="0.25">
      <c r="A262" s="28" t="str">
        <f>_xlfn.XLOOKUP(P!C262,'Banco de Dados'!$B$3:$B$274,'Banco de Dados'!$K$3:$K$274,"")</f>
        <v/>
      </c>
      <c r="B262" s="2">
        <v>0</v>
      </c>
      <c r="C262" s="2">
        <v>0</v>
      </c>
      <c r="D262" s="2">
        <v>0</v>
      </c>
      <c r="E262" s="2">
        <v>0</v>
      </c>
      <c r="F262" s="32" t="e">
        <f t="shared" si="22"/>
        <v>#DIV/0!</v>
      </c>
      <c r="G262" s="3">
        <f t="shared" si="21"/>
        <v>0</v>
      </c>
      <c r="H262" s="3">
        <f t="shared" si="21"/>
        <v>0</v>
      </c>
      <c r="J262" s="7"/>
    </row>
    <row r="263" spans="1:13" x14ac:dyDescent="0.25">
      <c r="A263" s="28" t="str">
        <f>_xlfn.XLOOKUP(P!C263,'Banco de Dados'!$B$3:$B$274,'Banco de Dados'!$K$3:$K$274,"")</f>
        <v/>
      </c>
      <c r="B263" s="2">
        <v>0</v>
      </c>
      <c r="C263" s="2">
        <v>0</v>
      </c>
      <c r="D263" s="2">
        <v>0</v>
      </c>
      <c r="E263" s="2">
        <v>0</v>
      </c>
      <c r="F263" s="32" t="e">
        <f t="shared" si="22"/>
        <v>#DIV/0!</v>
      </c>
      <c r="G263" s="3">
        <f t="shared" si="21"/>
        <v>0</v>
      </c>
      <c r="H263" s="3">
        <f t="shared" si="21"/>
        <v>0</v>
      </c>
      <c r="J263" s="7"/>
    </row>
    <row r="264" spans="1:13" x14ac:dyDescent="0.25">
      <c r="A264" s="28" t="str">
        <f>_xlfn.XLOOKUP(P!C264,'Banco de Dados'!$B$3:$B$274,'Banco de Dados'!$K$3:$K$274,"")</f>
        <v/>
      </c>
      <c r="B264" s="2">
        <v>0</v>
      </c>
      <c r="C264" s="2">
        <v>0</v>
      </c>
      <c r="D264" s="2">
        <v>0</v>
      </c>
      <c r="E264" s="2">
        <v>0</v>
      </c>
      <c r="F264" s="32" t="e">
        <f t="shared" si="22"/>
        <v>#DIV/0!</v>
      </c>
      <c r="G264" s="3">
        <f t="shared" si="21"/>
        <v>0</v>
      </c>
      <c r="H264" s="3">
        <f t="shared" si="21"/>
        <v>0</v>
      </c>
      <c r="J264" s="7"/>
    </row>
    <row r="265" spans="1:13" x14ac:dyDescent="0.25">
      <c r="A265" s="28" t="str">
        <f>_xlfn.XLOOKUP(P!C265,'Banco de Dados'!$B$3:$B$274,'Banco de Dados'!$K$3:$K$274,"")</f>
        <v/>
      </c>
      <c r="B265" s="2">
        <v>0</v>
      </c>
      <c r="C265" s="2">
        <v>0</v>
      </c>
      <c r="D265" s="2">
        <v>0</v>
      </c>
      <c r="E265" s="2">
        <v>0</v>
      </c>
      <c r="F265" s="32" t="e">
        <f t="shared" si="22"/>
        <v>#DIV/0!</v>
      </c>
      <c r="G265" s="3">
        <f t="shared" si="21"/>
        <v>0</v>
      </c>
      <c r="H265" s="3">
        <f t="shared" si="21"/>
        <v>0</v>
      </c>
      <c r="J265" s="7"/>
    </row>
    <row r="266" spans="1:13" x14ac:dyDescent="0.25">
      <c r="A266" s="28" t="str">
        <f>_xlfn.XLOOKUP(P!C266,'Banco de Dados'!$B$3:$B$274,'Banco de Dados'!$K$3:$K$274,"")</f>
        <v/>
      </c>
      <c r="B266" s="2">
        <v>0</v>
      </c>
      <c r="C266" s="2">
        <v>0</v>
      </c>
      <c r="D266" s="2">
        <v>0</v>
      </c>
      <c r="E266" s="17">
        <v>0</v>
      </c>
      <c r="F266" s="32" t="e">
        <f t="shared" si="22"/>
        <v>#DIV/0!</v>
      </c>
      <c r="G266" s="3">
        <f t="shared" si="21"/>
        <v>0</v>
      </c>
      <c r="H266" s="3">
        <f t="shared" si="21"/>
        <v>0</v>
      </c>
      <c r="J266" s="7"/>
    </row>
    <row r="267" spans="1:13" ht="15.75" x14ac:dyDescent="0.25">
      <c r="A267" s="28" t="str">
        <f>_xlfn.XLOOKUP(P!C267,'Banco de Dados'!$B$3:$B$274,'Banco de Dados'!$K$3:$K$274,"")</f>
        <v/>
      </c>
      <c r="B267" s="2">
        <v>0</v>
      </c>
      <c r="C267" s="2">
        <v>0</v>
      </c>
      <c r="D267" s="2">
        <v>0</v>
      </c>
      <c r="E267" s="2">
        <v>0</v>
      </c>
      <c r="F267" s="32" t="e">
        <f t="shared" si="22"/>
        <v>#DIV/0!</v>
      </c>
      <c r="G267" s="3">
        <f t="shared" si="21"/>
        <v>0</v>
      </c>
      <c r="H267" s="3">
        <f t="shared" si="21"/>
        <v>0</v>
      </c>
      <c r="J267" s="7"/>
      <c r="K267" s="101" t="s">
        <v>216</v>
      </c>
      <c r="L267" s="102" t="str">
        <f>K245</f>
        <v>ai</v>
      </c>
      <c r="M267" s="103" t="str">
        <f>M245</f>
        <v>Níquel</v>
      </c>
    </row>
    <row r="268" spans="1:13" x14ac:dyDescent="0.25">
      <c r="A268" s="28" t="str">
        <f>_xlfn.XLOOKUP(P!C268,'Banco de Dados'!$B$3:$B$274,'Banco de Dados'!$K$3:$K$274,"")</f>
        <v/>
      </c>
      <c r="B268" s="2">
        <v>0</v>
      </c>
      <c r="C268" s="2">
        <v>0</v>
      </c>
      <c r="D268" s="2">
        <v>0</v>
      </c>
      <c r="E268" s="2">
        <v>0</v>
      </c>
      <c r="F268" s="32" t="e">
        <f t="shared" si="22"/>
        <v>#DIV/0!</v>
      </c>
      <c r="G268" s="3">
        <f t="shared" si="21"/>
        <v>0</v>
      </c>
      <c r="H268" s="3">
        <f t="shared" si="21"/>
        <v>0</v>
      </c>
      <c r="J268" s="7"/>
      <c r="K268" s="68" t="s">
        <v>68</v>
      </c>
      <c r="L268" s="29">
        <f>(K251*M253)/M251</f>
        <v>1.6943312588655608</v>
      </c>
      <c r="M268" s="66" t="str">
        <f>$M$9</f>
        <v>mg/kg</v>
      </c>
    </row>
    <row r="269" spans="1:13" x14ac:dyDescent="0.25">
      <c r="A269" s="28" t="str">
        <f>_xlfn.XLOOKUP(P!C269,'Banco de Dados'!$B$3:$B$274,'Banco de Dados'!$K$3:$K$274,"")</f>
        <v/>
      </c>
      <c r="B269" s="2">
        <v>0</v>
      </c>
      <c r="C269" s="2">
        <v>0</v>
      </c>
      <c r="D269" s="2">
        <v>0</v>
      </c>
      <c r="E269" s="2">
        <v>0</v>
      </c>
      <c r="F269" s="32" t="e">
        <f t="shared" si="22"/>
        <v>#DIV/0!</v>
      </c>
      <c r="G269" s="3">
        <f t="shared" si="21"/>
        <v>0</v>
      </c>
      <c r="H269" s="3">
        <f t="shared" si="21"/>
        <v>0</v>
      </c>
      <c r="J269" s="7"/>
      <c r="K269" s="111" t="s">
        <v>246</v>
      </c>
      <c r="L269" s="126">
        <f>SQRT(((M256/L256)^2)+((M257/L257)^2)+((M258/L258)^2))</f>
        <v>0.21005516204240518</v>
      </c>
      <c r="M269" s="66"/>
    </row>
    <row r="270" spans="1:13" x14ac:dyDescent="0.25">
      <c r="A270" s="28" t="str">
        <f>_xlfn.XLOOKUP(P!C270,'Banco de Dados'!$B$3:$B$274,'Banco de Dados'!$K$3:$K$274,"")</f>
        <v/>
      </c>
      <c r="B270" s="2">
        <v>0</v>
      </c>
      <c r="C270" s="2">
        <v>0</v>
      </c>
      <c r="D270" s="2">
        <v>0</v>
      </c>
      <c r="E270" s="2">
        <v>0</v>
      </c>
      <c r="F270" s="32" t="e">
        <f t="shared" si="22"/>
        <v>#DIV/0!</v>
      </c>
      <c r="G270" s="3">
        <f t="shared" si="21"/>
        <v>0</v>
      </c>
      <c r="H270" s="3">
        <f t="shared" si="21"/>
        <v>0</v>
      </c>
      <c r="J270" s="7"/>
      <c r="K270" s="69" t="s">
        <v>247</v>
      </c>
      <c r="L270" s="127">
        <f>L269*L268</f>
        <v>0.35590302713451771</v>
      </c>
      <c r="M270" s="71" t="str">
        <f>$M$9</f>
        <v>mg/kg</v>
      </c>
    </row>
    <row r="271" spans="1:13" x14ac:dyDescent="0.25">
      <c r="A271" s="28" t="str">
        <f>_xlfn.XLOOKUP(P!C271,'Banco de Dados'!$B$3:$B$274,'Banco de Dados'!$K$3:$K$274,"")</f>
        <v/>
      </c>
      <c r="B271" s="2">
        <v>0</v>
      </c>
      <c r="C271" s="2">
        <v>0</v>
      </c>
      <c r="D271" s="2">
        <v>0</v>
      </c>
      <c r="E271" s="2">
        <v>0</v>
      </c>
      <c r="F271" s="32" t="e">
        <f t="shared" si="22"/>
        <v>#DIV/0!</v>
      </c>
      <c r="G271" s="3">
        <f t="shared" si="21"/>
        <v>0</v>
      </c>
      <c r="H271" s="3">
        <f t="shared" si="21"/>
        <v>0</v>
      </c>
      <c r="J271" s="7"/>
      <c r="K271" s="123"/>
      <c r="L271" s="124"/>
    </row>
    <row r="272" spans="1:13" x14ac:dyDescent="0.25">
      <c r="A272" s="28" t="str">
        <f>_xlfn.XLOOKUP(P!C272,'Banco de Dados'!$B$3:$B$274,'Banco de Dados'!$K$3:$K$274,"")</f>
        <v/>
      </c>
      <c r="B272" s="2">
        <v>0</v>
      </c>
      <c r="C272" s="2">
        <v>0</v>
      </c>
      <c r="D272" s="2">
        <v>0</v>
      </c>
      <c r="E272" s="2">
        <v>0</v>
      </c>
      <c r="F272" s="32" t="e">
        <f t="shared" si="22"/>
        <v>#DIV/0!</v>
      </c>
      <c r="G272" s="3">
        <f t="shared" si="21"/>
        <v>0</v>
      </c>
      <c r="H272" s="3">
        <f t="shared" si="21"/>
        <v>0</v>
      </c>
      <c r="J272" s="7"/>
    </row>
    <row r="273" spans="1:14" x14ac:dyDescent="0.25">
      <c r="A273" s="28" t="str">
        <f>_xlfn.XLOOKUP(P!C273,'Banco de Dados'!$B$3:$B$274,'Banco de Dados'!$K$3:$K$274,"")</f>
        <v/>
      </c>
      <c r="B273" s="2">
        <v>0</v>
      </c>
      <c r="C273" s="2">
        <v>0</v>
      </c>
      <c r="D273" s="2">
        <v>0</v>
      </c>
      <c r="E273" s="2">
        <v>0</v>
      </c>
      <c r="F273" s="32" t="e">
        <f t="shared" si="22"/>
        <v>#DIV/0!</v>
      </c>
      <c r="G273" s="3">
        <f t="shared" si="21"/>
        <v>0</v>
      </c>
      <c r="H273" s="3">
        <f t="shared" si="21"/>
        <v>0</v>
      </c>
      <c r="J273" s="7"/>
    </row>
    <row r="274" spans="1:14" x14ac:dyDescent="0.25">
      <c r="A274" s="28" t="str">
        <f>_xlfn.XLOOKUP(P!C274,'Banco de Dados'!$B$3:$B$274,'Banco de Dados'!$K$3:$K$274,"")</f>
        <v/>
      </c>
      <c r="B274" s="2">
        <v>0</v>
      </c>
      <c r="C274" s="2">
        <v>0</v>
      </c>
      <c r="D274" s="2">
        <v>0</v>
      </c>
      <c r="E274" s="2">
        <v>0</v>
      </c>
      <c r="F274" s="32" t="e">
        <f t="shared" si="22"/>
        <v>#DIV/0!</v>
      </c>
      <c r="G274" s="3">
        <f t="shared" ref="G274:H276" si="23">D274*$E$244</f>
        <v>0</v>
      </c>
      <c r="H274" s="3">
        <f t="shared" si="23"/>
        <v>0</v>
      </c>
      <c r="J274" s="7"/>
    </row>
    <row r="275" spans="1:14" x14ac:dyDescent="0.25">
      <c r="A275" s="28" t="str">
        <f>_xlfn.XLOOKUP(P!C275,'Banco de Dados'!$B$3:$B$274,'Banco de Dados'!$K$3:$K$274,"")</f>
        <v/>
      </c>
      <c r="B275" s="2">
        <v>0</v>
      </c>
      <c r="C275" s="2">
        <v>0</v>
      </c>
      <c r="D275" s="2">
        <v>0</v>
      </c>
      <c r="E275" s="2">
        <v>0</v>
      </c>
      <c r="F275" s="32" t="e">
        <f t="shared" si="22"/>
        <v>#DIV/0!</v>
      </c>
      <c r="G275" s="3">
        <f t="shared" si="23"/>
        <v>0</v>
      </c>
      <c r="H275" s="3">
        <f t="shared" si="23"/>
        <v>0</v>
      </c>
      <c r="J275" s="7"/>
    </row>
    <row r="276" spans="1:14" x14ac:dyDescent="0.25">
      <c r="A276" s="28" t="str">
        <f>_xlfn.XLOOKUP(P!C276,'Banco de Dados'!$B$3:$B$274,'Banco de Dados'!$K$3:$K$274,"")</f>
        <v/>
      </c>
      <c r="B276" s="2">
        <v>0</v>
      </c>
      <c r="C276" s="2">
        <v>0</v>
      </c>
      <c r="D276" s="2">
        <v>0</v>
      </c>
      <c r="E276" s="2">
        <v>0</v>
      </c>
      <c r="F276" s="32" t="e">
        <f t="shared" si="22"/>
        <v>#DIV/0!</v>
      </c>
      <c r="G276" s="3">
        <f t="shared" si="23"/>
        <v>0</v>
      </c>
      <c r="H276" s="3">
        <f t="shared" si="23"/>
        <v>0</v>
      </c>
      <c r="J276" s="7"/>
    </row>
    <row r="277" spans="1:14" x14ac:dyDescent="0.25">
      <c r="A277" s="21"/>
      <c r="B277" s="21"/>
      <c r="C277" s="21"/>
      <c r="D277" s="21"/>
      <c r="E277" s="21"/>
      <c r="F277" s="77"/>
      <c r="G277" s="21"/>
      <c r="H277" s="21"/>
      <c r="J277" s="21"/>
      <c r="K277" s="21"/>
      <c r="L277" s="21"/>
      <c r="M277" s="21"/>
      <c r="N277" s="21"/>
    </row>
    <row r="278" spans="1:14" ht="15.75" x14ac:dyDescent="0.25">
      <c r="A278" s="36" t="str">
        <f>'Nome das Amostras'!A12</f>
        <v>aj</v>
      </c>
      <c r="B278" s="164" t="str">
        <f>VLOOKUP(A278,'Nome das Amostras'!$A$3:$D$28,2,FALSE)</f>
        <v>R9</v>
      </c>
      <c r="C278" s="164"/>
      <c r="D278" s="51" t="s">
        <v>65</v>
      </c>
      <c r="E278" s="53">
        <f>'Banco de Dados'!$O$13/'Banco de Dados'!BS13</f>
        <v>0.74387608069164268</v>
      </c>
      <c r="F278" s="74"/>
      <c r="G278" s="3"/>
      <c r="H278" s="3"/>
      <c r="J278" s="7"/>
    </row>
    <row r="279" spans="1:14" ht="15.75" x14ac:dyDescent="0.25">
      <c r="A279" s="107" t="s">
        <v>1</v>
      </c>
      <c r="B279" s="107" t="s">
        <v>0</v>
      </c>
      <c r="C279" s="107" t="s">
        <v>212</v>
      </c>
      <c r="D279" s="107" t="s">
        <v>209</v>
      </c>
      <c r="E279" s="107" t="s">
        <v>213</v>
      </c>
      <c r="F279" s="76" t="s">
        <v>219</v>
      </c>
      <c r="G279" s="54" t="s">
        <v>140</v>
      </c>
      <c r="H279" s="54" t="s">
        <v>66</v>
      </c>
      <c r="J279" s="7"/>
      <c r="K279" s="72" t="str">
        <f>A278</f>
        <v>aj</v>
      </c>
      <c r="L279" s="55" t="s">
        <v>215</v>
      </c>
      <c r="M279" s="41" t="str">
        <f>$A$1</f>
        <v>Níquel</v>
      </c>
      <c r="N279" s="3"/>
    </row>
    <row r="280" spans="1:14" x14ac:dyDescent="0.25">
      <c r="A280" s="28" t="str">
        <f>_xlfn.XLOOKUP(P!C280,'Banco de Dados'!$B$3:$B$274,'Banco de Dados'!$K$3:$K$274,"")</f>
        <v>Si</v>
      </c>
      <c r="B280" s="2" cm="1">
        <f t="array" ref="B280:E310">Dados!BO5:BR35</f>
        <v>14</v>
      </c>
      <c r="C280" s="2">
        <v>1740</v>
      </c>
      <c r="D280" s="2">
        <v>7268</v>
      </c>
      <c r="E280" s="2">
        <v>113</v>
      </c>
      <c r="F280" s="32">
        <f>(E280*100)/D280</f>
        <v>1.5547605943863512</v>
      </c>
      <c r="G280" s="3">
        <f t="shared" ref="G280:H307" si="24">D280*$E$278</f>
        <v>5406.4913544668589</v>
      </c>
      <c r="H280" s="3">
        <f t="shared" si="24"/>
        <v>84.057997118155626</v>
      </c>
      <c r="J280" s="7"/>
      <c r="K280" s="5" t="s">
        <v>210</v>
      </c>
      <c r="L280" s="5"/>
      <c r="M280" s="5" t="s">
        <v>211</v>
      </c>
    </row>
    <row r="281" spans="1:14" x14ac:dyDescent="0.25">
      <c r="A281" s="28" t="str">
        <f>_xlfn.XLOOKUP(P!C281,'Banco de Dados'!$B$3:$B$274,'Banco de Dados'!$K$3:$K$274,"")</f>
        <v>P</v>
      </c>
      <c r="B281" s="2">
        <v>15</v>
      </c>
      <c r="C281" s="2">
        <v>2013</v>
      </c>
      <c r="D281" s="2">
        <v>1144</v>
      </c>
      <c r="E281" s="2">
        <v>83</v>
      </c>
      <c r="F281" s="32">
        <f t="shared" ref="F281:F310" si="25">(E281*100)/D281</f>
        <v>7.255244755244755</v>
      </c>
      <c r="G281" s="3">
        <f t="shared" si="24"/>
        <v>850.99423631123921</v>
      </c>
      <c r="H281" s="3">
        <f t="shared" si="24"/>
        <v>61.741714697406344</v>
      </c>
      <c r="J281" s="7"/>
      <c r="K281" s="6">
        <f>_xlfn.XLOOKUP($B$4,A280:A307,G280:G307,"")</f>
        <v>1622.3937319884726</v>
      </c>
      <c r="L281" s="6"/>
      <c r="M281" s="6">
        <f>_xlfn.XLOOKUP($B$4,A280:A307,H280:H307,"")</f>
        <v>173.32312680115274</v>
      </c>
    </row>
    <row r="282" spans="1:14" x14ac:dyDescent="0.25">
      <c r="A282" s="28" t="str">
        <f>_xlfn.XLOOKUP(P!C282,'Banco de Dados'!$B$3:$B$274,'Banco de Dados'!$K$3:$K$274,"")</f>
        <v>S</v>
      </c>
      <c r="B282" s="2">
        <v>16</v>
      </c>
      <c r="C282" s="2">
        <v>2307</v>
      </c>
      <c r="D282" s="2">
        <v>4134</v>
      </c>
      <c r="E282" s="2">
        <v>108</v>
      </c>
      <c r="F282" s="32">
        <f t="shared" si="25"/>
        <v>2.6124818577648767</v>
      </c>
      <c r="G282" s="3">
        <f t="shared" si="24"/>
        <v>3075.1837175792507</v>
      </c>
      <c r="H282" s="3">
        <f t="shared" si="24"/>
        <v>80.338616714697409</v>
      </c>
      <c r="J282" s="7"/>
    </row>
    <row r="283" spans="1:14" ht="15.75" x14ac:dyDescent="0.25">
      <c r="A283" s="28" t="str">
        <f>_xlfn.XLOOKUP(P!C283,'Banco de Dados'!$B$3:$B$274,'Banco de Dados'!$K$3:$K$274,"")</f>
        <v>Cl</v>
      </c>
      <c r="B283" s="2">
        <v>17</v>
      </c>
      <c r="C283" s="2">
        <v>2622</v>
      </c>
      <c r="D283" s="2">
        <v>12390</v>
      </c>
      <c r="E283" s="2">
        <v>180</v>
      </c>
      <c r="F283" s="32">
        <f t="shared" si="25"/>
        <v>1.4527845036319613</v>
      </c>
      <c r="G283" s="3">
        <f t="shared" si="24"/>
        <v>9216.6246397694522</v>
      </c>
      <c r="H283" s="3">
        <f t="shared" si="24"/>
        <v>133.89769452449568</v>
      </c>
      <c r="K283" s="165" t="s">
        <v>67</v>
      </c>
      <c r="L283" s="166"/>
      <c r="M283" s="167"/>
      <c r="N283"/>
    </row>
    <row r="284" spans="1:14" x14ac:dyDescent="0.25">
      <c r="A284" s="28" t="str">
        <f>_xlfn.XLOOKUP(P!C284,'Banco de Dados'!$B$3:$B$274,'Banco de Dados'!$K$3:$K$274,"")</f>
        <v>Ar</v>
      </c>
      <c r="B284" s="2">
        <v>18</v>
      </c>
      <c r="C284" s="2">
        <v>2957</v>
      </c>
      <c r="D284" s="2">
        <v>5552</v>
      </c>
      <c r="E284" s="2">
        <v>194</v>
      </c>
      <c r="F284" s="32">
        <f t="shared" si="25"/>
        <v>3.494236311239193</v>
      </c>
      <c r="G284" s="3">
        <f t="shared" si="24"/>
        <v>4130</v>
      </c>
      <c r="H284" s="3">
        <f t="shared" si="24"/>
        <v>144.31195965417868</v>
      </c>
      <c r="J284" s="7"/>
      <c r="K284" s="104" t="s">
        <v>240</v>
      </c>
      <c r="L284" s="39"/>
      <c r="M284" s="106" t="s">
        <v>209</v>
      </c>
    </row>
    <row r="285" spans="1:14" x14ac:dyDescent="0.25">
      <c r="A285" s="28" t="str">
        <f>_xlfn.XLOOKUP(P!C285,'Banco de Dados'!$B$3:$B$274,'Banco de Dados'!$K$3:$K$274,"")</f>
        <v>K</v>
      </c>
      <c r="B285" s="2">
        <v>19</v>
      </c>
      <c r="C285" s="2">
        <v>3313</v>
      </c>
      <c r="D285" s="2">
        <v>76728</v>
      </c>
      <c r="E285" s="2">
        <v>302</v>
      </c>
      <c r="F285" s="32">
        <f t="shared" si="25"/>
        <v>0.39359816494630384</v>
      </c>
      <c r="G285" s="3">
        <f t="shared" si="24"/>
        <v>57076.12391930836</v>
      </c>
      <c r="H285" s="3">
        <f t="shared" si="24"/>
        <v>224.6505763688761</v>
      </c>
      <c r="J285" s="58" t="s">
        <v>38</v>
      </c>
      <c r="K285" s="59">
        <f>$L$9</f>
        <v>1.5820000000000001</v>
      </c>
      <c r="L285" s="60"/>
      <c r="M285" s="61">
        <f>$M$11</f>
        <v>1329</v>
      </c>
      <c r="N285" s="60"/>
    </row>
    <row r="286" spans="1:14" x14ac:dyDescent="0.25">
      <c r="A286" s="28" t="str">
        <f>_xlfn.XLOOKUP(P!C286,'Banco de Dados'!$B$3:$B$274,'Banco de Dados'!$K$3:$K$274,"")</f>
        <v>Ca</v>
      </c>
      <c r="B286" s="2">
        <v>20</v>
      </c>
      <c r="C286" s="2">
        <v>3691</v>
      </c>
      <c r="D286" s="2">
        <v>17562</v>
      </c>
      <c r="E286" s="2">
        <v>179</v>
      </c>
      <c r="F286" s="32">
        <f t="shared" si="25"/>
        <v>1.0192460995330828</v>
      </c>
      <c r="G286" s="3">
        <f t="shared" si="24"/>
        <v>13063.95172910663</v>
      </c>
      <c r="H286" s="3">
        <f t="shared" si="24"/>
        <v>133.15381844380403</v>
      </c>
      <c r="J286" s="2"/>
      <c r="K286" s="18"/>
      <c r="L286" s="2" t="s">
        <v>70</v>
      </c>
      <c r="M286" s="19"/>
    </row>
    <row r="287" spans="1:14" x14ac:dyDescent="0.25">
      <c r="A287" s="28" t="str">
        <f>_xlfn.XLOOKUP(P!C287,'Banco de Dados'!$B$3:$B$274,'Banco de Dados'!$K$3:$K$274,"")</f>
        <v>Ti</v>
      </c>
      <c r="B287" s="2">
        <v>22</v>
      </c>
      <c r="C287" s="2">
        <v>4509</v>
      </c>
      <c r="D287" s="2">
        <v>14440</v>
      </c>
      <c r="E287" s="2">
        <v>162</v>
      </c>
      <c r="F287" s="32">
        <f t="shared" si="25"/>
        <v>1.1218836565096952</v>
      </c>
      <c r="G287" s="3">
        <f t="shared" si="24"/>
        <v>10741.57060518732</v>
      </c>
      <c r="H287" s="3">
        <f t="shared" si="24"/>
        <v>120.50792507204612</v>
      </c>
      <c r="J287" s="58" t="s">
        <v>69</v>
      </c>
      <c r="K287" s="62" t="s">
        <v>71</v>
      </c>
      <c r="L287" s="63"/>
      <c r="M287" s="64">
        <f>K281</f>
        <v>1622.3937319884726</v>
      </c>
      <c r="N287" s="60"/>
    </row>
    <row r="288" spans="1:14" x14ac:dyDescent="0.25">
      <c r="A288" s="28" t="str">
        <f>_xlfn.XLOOKUP(P!C288,'Banco de Dados'!$B$3:$B$274,'Banco de Dados'!$K$3:$K$274,"")</f>
        <v>Cr</v>
      </c>
      <c r="B288" s="2">
        <v>24</v>
      </c>
      <c r="C288" s="2">
        <v>5412</v>
      </c>
      <c r="D288" s="2">
        <v>4493</v>
      </c>
      <c r="E288" s="2">
        <v>144</v>
      </c>
      <c r="F288" s="32">
        <f t="shared" si="25"/>
        <v>3.2049855330514134</v>
      </c>
      <c r="G288" s="3">
        <f t="shared" si="24"/>
        <v>3342.2352305475506</v>
      </c>
      <c r="H288" s="3">
        <f t="shared" si="24"/>
        <v>107.11815561959655</v>
      </c>
      <c r="J288" s="7"/>
    </row>
    <row r="289" spans="1:13" ht="15.75" x14ac:dyDescent="0.25">
      <c r="A289" s="28" t="str">
        <f>_xlfn.XLOOKUP(P!C289,'Banco de Dados'!$B$3:$B$274,'Banco de Dados'!$K$3:$K$274,"")</f>
        <v>Mn</v>
      </c>
      <c r="B289" s="2">
        <v>25</v>
      </c>
      <c r="C289" s="2">
        <v>5895</v>
      </c>
      <c r="D289" s="2">
        <v>6239</v>
      </c>
      <c r="E289" s="2">
        <v>163</v>
      </c>
      <c r="F289" s="32">
        <f t="shared" si="25"/>
        <v>2.6125981727841001</v>
      </c>
      <c r="G289" s="3">
        <f t="shared" si="24"/>
        <v>4641.0428674351588</v>
      </c>
      <c r="H289" s="3">
        <f t="shared" si="24"/>
        <v>121.25180115273776</v>
      </c>
      <c r="J289" s="7"/>
      <c r="K289" s="165" t="s">
        <v>218</v>
      </c>
      <c r="L289" s="166"/>
      <c r="M289" s="167"/>
    </row>
    <row r="290" spans="1:13" x14ac:dyDescent="0.25">
      <c r="A290" s="28" t="str">
        <f>_xlfn.XLOOKUP(P!C290,'Banco de Dados'!$B$3:$B$274,'Banco de Dados'!$K$3:$K$274,"")</f>
        <v>Fe</v>
      </c>
      <c r="B290" s="2">
        <v>26</v>
      </c>
      <c r="C290" s="2">
        <v>6399</v>
      </c>
      <c r="D290" s="2">
        <v>301647</v>
      </c>
      <c r="E290" s="2">
        <v>543</v>
      </c>
      <c r="F290" s="32">
        <f t="shared" si="25"/>
        <v>0.1800117355717113</v>
      </c>
      <c r="G290" s="3">
        <f t="shared" si="24"/>
        <v>224387.98811239193</v>
      </c>
      <c r="H290" s="3">
        <f t="shared" si="24"/>
        <v>403.92471181556198</v>
      </c>
      <c r="J290" s="7"/>
      <c r="K290" s="104" t="s">
        <v>236</v>
      </c>
      <c r="L290" s="108">
        <f>K281</f>
        <v>1622.3937319884726</v>
      </c>
      <c r="M290" s="109">
        <f>M281</f>
        <v>173.32312680115274</v>
      </c>
    </row>
    <row r="291" spans="1:13" x14ac:dyDescent="0.25">
      <c r="A291" s="28" t="str">
        <f>_xlfn.XLOOKUP(P!C291,'Banco de Dados'!$B$3:$B$274,'Banco de Dados'!$K$3:$K$274,"")</f>
        <v>Ni</v>
      </c>
      <c r="B291" s="2">
        <v>28</v>
      </c>
      <c r="C291" s="2">
        <v>7472</v>
      </c>
      <c r="D291" s="2">
        <v>2181</v>
      </c>
      <c r="E291" s="2">
        <v>233</v>
      </c>
      <c r="F291" s="32">
        <f t="shared" si="25"/>
        <v>10.68317285648785</v>
      </c>
      <c r="G291" s="3">
        <f t="shared" si="24"/>
        <v>1622.3937319884726</v>
      </c>
      <c r="H291" s="3">
        <f t="shared" si="24"/>
        <v>173.32312680115274</v>
      </c>
      <c r="J291" s="7"/>
      <c r="K291" s="104" t="s">
        <v>237</v>
      </c>
      <c r="L291" s="105">
        <f>$L$9</f>
        <v>1.5820000000000001</v>
      </c>
      <c r="M291" s="106">
        <f>$L$10</f>
        <v>4.1000000000000002E-2</v>
      </c>
    </row>
    <row r="292" spans="1:13" x14ac:dyDescent="0.25">
      <c r="A292" s="28" t="str">
        <f>_xlfn.XLOOKUP(P!C292,'Banco de Dados'!$B$3:$B$274,'Banco de Dados'!$K$3:$K$274,"")</f>
        <v>Cu</v>
      </c>
      <c r="B292" s="2">
        <v>29</v>
      </c>
      <c r="C292" s="2">
        <v>8041</v>
      </c>
      <c r="D292" s="2">
        <v>1803</v>
      </c>
      <c r="E292" s="2">
        <v>239</v>
      </c>
      <c r="F292" s="32">
        <f t="shared" si="25"/>
        <v>13.255684969495286</v>
      </c>
      <c r="G292" s="3">
        <f t="shared" si="24"/>
        <v>1341.2085734870318</v>
      </c>
      <c r="H292" s="3">
        <f t="shared" si="24"/>
        <v>177.78638328530261</v>
      </c>
      <c r="J292" s="7"/>
      <c r="K292" s="104" t="s">
        <v>238</v>
      </c>
      <c r="L292" s="105">
        <f>$M$11</f>
        <v>1329</v>
      </c>
      <c r="M292" s="106">
        <f>$M$12</f>
        <v>231</v>
      </c>
    </row>
    <row r="293" spans="1:13" x14ac:dyDescent="0.25">
      <c r="A293" s="28" t="str">
        <f>_xlfn.XLOOKUP(P!C293,'Banco de Dados'!$B$3:$B$274,'Banco de Dados'!$K$3:$K$274,"")</f>
        <v>Zn</v>
      </c>
      <c r="B293" s="2">
        <v>30</v>
      </c>
      <c r="C293" s="2">
        <v>8631</v>
      </c>
      <c r="D293" s="2">
        <v>1511</v>
      </c>
      <c r="E293" s="2">
        <v>239</v>
      </c>
      <c r="F293" s="32">
        <f t="shared" si="25"/>
        <v>15.817339510258106</v>
      </c>
      <c r="G293" s="3">
        <f t="shared" si="24"/>
        <v>1123.9967579250722</v>
      </c>
      <c r="H293" s="3">
        <f t="shared" si="24"/>
        <v>177.78638328530261</v>
      </c>
      <c r="J293" s="7"/>
      <c r="K293" s="69" t="s">
        <v>217</v>
      </c>
      <c r="L293" s="110">
        <f>SQRT(((M290/L290)^2)+((M291/L291)^2)+((M292/L292)^2))</f>
        <v>0.20566065567154806</v>
      </c>
      <c r="M293" s="71" t="str">
        <f>M302</f>
        <v>mg/kg</v>
      </c>
    </row>
    <row r="294" spans="1:13" x14ac:dyDescent="0.25">
      <c r="A294" s="28" t="str">
        <f>_xlfn.XLOOKUP(P!C294,'Banco de Dados'!$B$3:$B$274,'Banco de Dados'!$K$3:$K$274,"")</f>
        <v>Rh</v>
      </c>
      <c r="B294" s="2">
        <v>45</v>
      </c>
      <c r="C294" s="2">
        <v>20167</v>
      </c>
      <c r="D294" s="2">
        <v>2177</v>
      </c>
      <c r="E294" s="2">
        <v>138</v>
      </c>
      <c r="F294" s="32">
        <f t="shared" si="25"/>
        <v>6.3389986219568213</v>
      </c>
      <c r="G294" s="3">
        <f t="shared" si="24"/>
        <v>1619.4182276657061</v>
      </c>
      <c r="H294" s="3">
        <f t="shared" si="24"/>
        <v>102.65489913544668</v>
      </c>
      <c r="J294" s="7"/>
    </row>
    <row r="295" spans="1:13" x14ac:dyDescent="0.25">
      <c r="A295" s="28" t="str">
        <f>_xlfn.XLOOKUP(P!C295,'Banco de Dados'!$B$3:$B$274,'Banco de Dados'!$K$3:$K$274,"")</f>
        <v>Rh</v>
      </c>
      <c r="B295" s="2">
        <v>45</v>
      </c>
      <c r="C295" s="2">
        <v>2696</v>
      </c>
      <c r="D295" s="2">
        <v>16137</v>
      </c>
      <c r="E295" s="2">
        <v>150</v>
      </c>
      <c r="F295" s="32">
        <f t="shared" si="25"/>
        <v>0.92954080684142038</v>
      </c>
      <c r="G295" s="3">
        <f t="shared" si="24"/>
        <v>12003.928314121038</v>
      </c>
      <c r="H295" s="3">
        <f t="shared" si="24"/>
        <v>111.5814121037464</v>
      </c>
      <c r="J295" s="7"/>
    </row>
    <row r="296" spans="1:13" x14ac:dyDescent="0.25">
      <c r="A296" s="28" t="str">
        <f>_xlfn.XLOOKUP(P!C296,'Banco de Dados'!$B$3:$B$274,'Banco de Dados'!$K$3:$K$274,"")</f>
        <v/>
      </c>
      <c r="B296" s="2">
        <v>0</v>
      </c>
      <c r="C296" s="2">
        <v>0</v>
      </c>
      <c r="D296" s="2">
        <v>0</v>
      </c>
      <c r="E296" s="2">
        <v>0</v>
      </c>
      <c r="F296" s="32" t="e">
        <f t="shared" si="25"/>
        <v>#DIV/0!</v>
      </c>
      <c r="G296" s="3">
        <f t="shared" si="24"/>
        <v>0</v>
      </c>
      <c r="H296" s="3">
        <f t="shared" si="24"/>
        <v>0</v>
      </c>
      <c r="J296" s="7"/>
    </row>
    <row r="297" spans="1:13" x14ac:dyDescent="0.25">
      <c r="A297" s="28" t="str">
        <f>_xlfn.XLOOKUP(P!C297,'Banco de Dados'!$B$3:$B$274,'Banco de Dados'!$K$3:$K$274,"")</f>
        <v/>
      </c>
      <c r="B297" s="2">
        <v>0</v>
      </c>
      <c r="C297" s="2">
        <v>0</v>
      </c>
      <c r="D297" s="2">
        <v>0</v>
      </c>
      <c r="E297" s="2">
        <v>0</v>
      </c>
      <c r="F297" s="32" t="e">
        <f t="shared" si="25"/>
        <v>#DIV/0!</v>
      </c>
      <c r="G297" s="3">
        <f t="shared" si="24"/>
        <v>0</v>
      </c>
      <c r="H297" s="3">
        <f t="shared" si="24"/>
        <v>0</v>
      </c>
      <c r="J297" s="7"/>
    </row>
    <row r="298" spans="1:13" x14ac:dyDescent="0.25">
      <c r="A298" s="28" t="str">
        <f>_xlfn.XLOOKUP(P!C298,'Banco de Dados'!$B$3:$B$274,'Banco de Dados'!$K$3:$K$274,"")</f>
        <v/>
      </c>
      <c r="B298" s="2">
        <v>0</v>
      </c>
      <c r="C298" s="2">
        <v>0</v>
      </c>
      <c r="D298" s="2">
        <v>0</v>
      </c>
      <c r="E298" s="2">
        <v>0</v>
      </c>
      <c r="F298" s="32" t="e">
        <f t="shared" si="25"/>
        <v>#DIV/0!</v>
      </c>
      <c r="G298" s="3">
        <f t="shared" si="24"/>
        <v>0</v>
      </c>
      <c r="H298" s="3">
        <f t="shared" si="24"/>
        <v>0</v>
      </c>
      <c r="J298" s="7"/>
    </row>
    <row r="299" spans="1:13" x14ac:dyDescent="0.25">
      <c r="A299" s="28" t="str">
        <f>_xlfn.XLOOKUP(P!C299,'Banco de Dados'!$B$3:$B$274,'Banco de Dados'!$K$3:$K$274,"")</f>
        <v/>
      </c>
      <c r="B299" s="2">
        <v>0</v>
      </c>
      <c r="C299" s="2">
        <v>0</v>
      </c>
      <c r="D299" s="2">
        <v>0</v>
      </c>
      <c r="E299" s="2">
        <v>0</v>
      </c>
      <c r="F299" s="32" t="e">
        <f t="shared" si="25"/>
        <v>#DIV/0!</v>
      </c>
      <c r="G299" s="3">
        <f t="shared" si="24"/>
        <v>0</v>
      </c>
      <c r="H299" s="3">
        <f t="shared" si="24"/>
        <v>0</v>
      </c>
      <c r="J299" s="7"/>
    </row>
    <row r="300" spans="1:13" x14ac:dyDescent="0.25">
      <c r="A300" s="28" t="str">
        <f>_xlfn.XLOOKUP(P!C300,'Banco de Dados'!$B$3:$B$274,'Banco de Dados'!$K$3:$K$274,"")</f>
        <v/>
      </c>
      <c r="B300" s="2">
        <v>0</v>
      </c>
      <c r="C300" s="2">
        <v>0</v>
      </c>
      <c r="D300" s="2">
        <v>0</v>
      </c>
      <c r="E300" s="17">
        <v>0</v>
      </c>
      <c r="F300" s="32" t="e">
        <f t="shared" si="25"/>
        <v>#DIV/0!</v>
      </c>
      <c r="G300" s="3">
        <f t="shared" si="24"/>
        <v>0</v>
      </c>
      <c r="H300" s="3">
        <f t="shared" si="24"/>
        <v>0</v>
      </c>
      <c r="J300" s="7"/>
    </row>
    <row r="301" spans="1:13" ht="15.75" x14ac:dyDescent="0.25">
      <c r="A301" s="28" t="str">
        <f>_xlfn.XLOOKUP(P!C301,'Banco de Dados'!$B$3:$B$274,'Banco de Dados'!$K$3:$K$274,"")</f>
        <v/>
      </c>
      <c r="B301" s="2">
        <v>0</v>
      </c>
      <c r="C301" s="2">
        <v>0</v>
      </c>
      <c r="D301" s="2">
        <v>0</v>
      </c>
      <c r="E301" s="2">
        <v>0</v>
      </c>
      <c r="F301" s="32" t="e">
        <f t="shared" si="25"/>
        <v>#DIV/0!</v>
      </c>
      <c r="G301" s="3">
        <f t="shared" si="24"/>
        <v>0</v>
      </c>
      <c r="H301" s="3">
        <f t="shared" si="24"/>
        <v>0</v>
      </c>
      <c r="J301" s="7"/>
      <c r="K301" s="101" t="s">
        <v>216</v>
      </c>
      <c r="L301" s="102" t="str">
        <f>K279</f>
        <v>aj</v>
      </c>
      <c r="M301" s="103" t="str">
        <f>M279</f>
        <v>Níquel</v>
      </c>
    </row>
    <row r="302" spans="1:13" x14ac:dyDescent="0.25">
      <c r="A302" s="28" t="str">
        <f>_xlfn.XLOOKUP(P!C302,'Banco de Dados'!$B$3:$B$274,'Banco de Dados'!$K$3:$K$274,"")</f>
        <v/>
      </c>
      <c r="B302" s="2">
        <v>0</v>
      </c>
      <c r="C302" s="2">
        <v>0</v>
      </c>
      <c r="D302" s="2">
        <v>0</v>
      </c>
      <c r="E302" s="2">
        <v>0</v>
      </c>
      <c r="F302" s="32" t="e">
        <f t="shared" si="25"/>
        <v>#DIV/0!</v>
      </c>
      <c r="G302" s="3">
        <f t="shared" si="24"/>
        <v>0</v>
      </c>
      <c r="H302" s="3">
        <f t="shared" si="24"/>
        <v>0</v>
      </c>
      <c r="J302" s="7"/>
      <c r="K302" s="68" t="s">
        <v>68</v>
      </c>
      <c r="L302" s="29">
        <f>(K285*M287)/M285</f>
        <v>1.9312467148275121</v>
      </c>
      <c r="M302" s="66" t="str">
        <f>$M$9</f>
        <v>mg/kg</v>
      </c>
    </row>
    <row r="303" spans="1:13" x14ac:dyDescent="0.25">
      <c r="A303" s="28" t="str">
        <f>_xlfn.XLOOKUP(P!C303,'Banco de Dados'!$B$3:$B$274,'Banco de Dados'!$K$3:$K$274,"")</f>
        <v/>
      </c>
      <c r="B303" s="2">
        <v>0</v>
      </c>
      <c r="C303" s="2">
        <v>0</v>
      </c>
      <c r="D303" s="2">
        <v>0</v>
      </c>
      <c r="E303" s="2">
        <v>0</v>
      </c>
      <c r="F303" s="32" t="e">
        <f t="shared" si="25"/>
        <v>#DIV/0!</v>
      </c>
      <c r="G303" s="3">
        <f t="shared" si="24"/>
        <v>0</v>
      </c>
      <c r="H303" s="3">
        <f t="shared" si="24"/>
        <v>0</v>
      </c>
      <c r="J303" s="7"/>
      <c r="K303" s="111" t="s">
        <v>246</v>
      </c>
      <c r="L303" s="126">
        <f>SQRT(((M290/L290)^2)+((M291/L291)^2)+((M292/L292)^2))</f>
        <v>0.20566065567154806</v>
      </c>
      <c r="M303" s="66"/>
    </row>
    <row r="304" spans="1:13" x14ac:dyDescent="0.25">
      <c r="A304" s="28" t="str">
        <f>_xlfn.XLOOKUP(P!C304,'Banco de Dados'!$B$3:$B$274,'Banco de Dados'!$K$3:$K$274,"")</f>
        <v/>
      </c>
      <c r="B304" s="2">
        <v>0</v>
      </c>
      <c r="C304" s="2">
        <v>0</v>
      </c>
      <c r="D304" s="2">
        <v>0</v>
      </c>
      <c r="E304" s="2">
        <v>0</v>
      </c>
      <c r="F304" s="32" t="e">
        <f t="shared" si="25"/>
        <v>#DIV/0!</v>
      </c>
      <c r="G304" s="3">
        <f t="shared" si="24"/>
        <v>0</v>
      </c>
      <c r="H304" s="3">
        <f t="shared" si="24"/>
        <v>0</v>
      </c>
      <c r="J304" s="7"/>
      <c r="K304" s="69" t="s">
        <v>247</v>
      </c>
      <c r="L304" s="127">
        <f>L303*L302</f>
        <v>0.39718146563494933</v>
      </c>
      <c r="M304" s="71" t="str">
        <f>$M$9</f>
        <v>mg/kg</v>
      </c>
    </row>
    <row r="305" spans="1:14" x14ac:dyDescent="0.25">
      <c r="A305" s="28" t="str">
        <f>_xlfn.XLOOKUP(P!C305,'Banco de Dados'!$B$3:$B$274,'Banco de Dados'!$K$3:$K$274,"")</f>
        <v/>
      </c>
      <c r="B305" s="2">
        <v>0</v>
      </c>
      <c r="C305" s="2">
        <v>0</v>
      </c>
      <c r="D305" s="2">
        <v>0</v>
      </c>
      <c r="E305" s="2">
        <v>0</v>
      </c>
      <c r="F305" s="32" t="e">
        <f t="shared" si="25"/>
        <v>#DIV/0!</v>
      </c>
      <c r="G305" s="3">
        <f t="shared" si="24"/>
        <v>0</v>
      </c>
      <c r="H305" s="3">
        <f t="shared" si="24"/>
        <v>0</v>
      </c>
      <c r="J305" s="7"/>
      <c r="K305" s="123"/>
      <c r="L305" s="124"/>
    </row>
    <row r="306" spans="1:14" x14ac:dyDescent="0.25">
      <c r="A306" s="28" t="str">
        <f>_xlfn.XLOOKUP(P!C306,'Banco de Dados'!$B$3:$B$274,'Banco de Dados'!$K$3:$K$274,"")</f>
        <v/>
      </c>
      <c r="B306" s="2">
        <v>0</v>
      </c>
      <c r="C306" s="2">
        <v>0</v>
      </c>
      <c r="D306" s="2">
        <v>0</v>
      </c>
      <c r="E306" s="2">
        <v>0</v>
      </c>
      <c r="F306" s="32" t="e">
        <f t="shared" si="25"/>
        <v>#DIV/0!</v>
      </c>
      <c r="G306" s="3">
        <f t="shared" si="24"/>
        <v>0</v>
      </c>
      <c r="H306" s="3">
        <f t="shared" si="24"/>
        <v>0</v>
      </c>
      <c r="J306" s="7"/>
    </row>
    <row r="307" spans="1:14" x14ac:dyDescent="0.25">
      <c r="A307" s="28" t="str">
        <f>_xlfn.XLOOKUP(P!C307,'Banco de Dados'!$B$3:$B$274,'Banco de Dados'!$K$3:$K$274,"")</f>
        <v/>
      </c>
      <c r="B307" s="2">
        <v>0</v>
      </c>
      <c r="C307" s="2">
        <v>0</v>
      </c>
      <c r="D307" s="2">
        <v>0</v>
      </c>
      <c r="E307" s="2">
        <v>0</v>
      </c>
      <c r="F307" s="32" t="e">
        <f t="shared" si="25"/>
        <v>#DIV/0!</v>
      </c>
      <c r="G307" s="3">
        <f t="shared" si="24"/>
        <v>0</v>
      </c>
      <c r="H307" s="3">
        <f t="shared" si="24"/>
        <v>0</v>
      </c>
      <c r="J307" s="7"/>
    </row>
    <row r="308" spans="1:14" x14ac:dyDescent="0.25">
      <c r="A308" s="28" t="str">
        <f>_xlfn.XLOOKUP(P!C308,'Banco de Dados'!$B$3:$B$274,'Banco de Dados'!$K$3:$K$274,"")</f>
        <v/>
      </c>
      <c r="B308" s="2">
        <v>0</v>
      </c>
      <c r="C308" s="2">
        <v>0</v>
      </c>
      <c r="D308" s="2">
        <v>0</v>
      </c>
      <c r="E308" s="2">
        <v>0</v>
      </c>
      <c r="F308" s="32" t="e">
        <f t="shared" si="25"/>
        <v>#DIV/0!</v>
      </c>
      <c r="G308" s="3">
        <f t="shared" ref="G308:H310" si="26">D308*$E$278</f>
        <v>0</v>
      </c>
      <c r="H308" s="3">
        <f t="shared" si="26"/>
        <v>0</v>
      </c>
      <c r="J308" s="7"/>
    </row>
    <row r="309" spans="1:14" x14ac:dyDescent="0.25">
      <c r="A309" s="28" t="str">
        <f>_xlfn.XLOOKUP(P!C309,'Banco de Dados'!$B$3:$B$274,'Banco de Dados'!$K$3:$K$274,"")</f>
        <v/>
      </c>
      <c r="B309" s="2">
        <v>0</v>
      </c>
      <c r="C309" s="2">
        <v>0</v>
      </c>
      <c r="D309" s="2">
        <v>0</v>
      </c>
      <c r="E309" s="2">
        <v>0</v>
      </c>
      <c r="F309" s="32" t="e">
        <f t="shared" si="25"/>
        <v>#DIV/0!</v>
      </c>
      <c r="G309" s="3">
        <f t="shared" si="26"/>
        <v>0</v>
      </c>
      <c r="H309" s="3">
        <f t="shared" si="26"/>
        <v>0</v>
      </c>
      <c r="J309" s="7"/>
    </row>
    <row r="310" spans="1:14" x14ac:dyDescent="0.25">
      <c r="A310" s="28" t="str">
        <f>_xlfn.XLOOKUP(P!C310,'Banco de Dados'!$B$3:$B$274,'Banco de Dados'!$K$3:$K$274,"")</f>
        <v/>
      </c>
      <c r="B310" s="2">
        <v>0</v>
      </c>
      <c r="C310" s="2">
        <v>0</v>
      </c>
      <c r="D310" s="2">
        <v>0</v>
      </c>
      <c r="E310" s="2">
        <v>0</v>
      </c>
      <c r="F310" s="32" t="e">
        <f t="shared" si="25"/>
        <v>#DIV/0!</v>
      </c>
      <c r="G310" s="3">
        <f t="shared" si="26"/>
        <v>0</v>
      </c>
      <c r="H310" s="3">
        <f t="shared" si="26"/>
        <v>0</v>
      </c>
      <c r="J310" s="7"/>
    </row>
    <row r="311" spans="1:14" x14ac:dyDescent="0.25">
      <c r="A311" s="21"/>
      <c r="B311" s="21"/>
      <c r="C311" s="21"/>
      <c r="D311" s="21"/>
      <c r="E311" s="21"/>
      <c r="F311" s="77"/>
      <c r="G311" s="21"/>
      <c r="H311" s="21"/>
      <c r="J311" s="21"/>
      <c r="K311" s="21"/>
      <c r="L311" s="21"/>
      <c r="M311" s="21"/>
      <c r="N311" s="21"/>
    </row>
    <row r="312" spans="1:14" ht="15.75" x14ac:dyDescent="0.25">
      <c r="A312" s="36" t="str">
        <f>'Nome das Amostras'!A13</f>
        <v>ak</v>
      </c>
      <c r="B312" s="164" t="str">
        <f>VLOOKUP(A312,'Nome das Amostras'!$A$3:$D$28,2,FALSE)</f>
        <v>R10</v>
      </c>
      <c r="C312" s="164"/>
      <c r="D312" s="51" t="s">
        <v>65</v>
      </c>
      <c r="E312" s="52">
        <f>'Banco de Dados'!$O$13/'Banco de Dados'!BZ13</f>
        <v>0.806640625</v>
      </c>
      <c r="F312" s="74"/>
      <c r="G312" s="3"/>
      <c r="H312" s="3"/>
      <c r="J312" s="7"/>
    </row>
    <row r="313" spans="1:14" ht="15.75" x14ac:dyDescent="0.25">
      <c r="A313" s="107" t="s">
        <v>1</v>
      </c>
      <c r="B313" s="107" t="s">
        <v>0</v>
      </c>
      <c r="C313" s="107" t="s">
        <v>212</v>
      </c>
      <c r="D313" s="107" t="s">
        <v>209</v>
      </c>
      <c r="E313" s="107" t="s">
        <v>213</v>
      </c>
      <c r="F313" s="76" t="s">
        <v>219</v>
      </c>
      <c r="G313" s="54" t="s">
        <v>140</v>
      </c>
      <c r="H313" s="54" t="s">
        <v>66</v>
      </c>
      <c r="J313" s="7"/>
      <c r="K313" s="72" t="str">
        <f>A312</f>
        <v>ak</v>
      </c>
      <c r="L313" s="55" t="s">
        <v>215</v>
      </c>
      <c r="M313" s="41" t="str">
        <f>$A$1</f>
        <v>Níquel</v>
      </c>
      <c r="N313" s="3"/>
    </row>
    <row r="314" spans="1:14" x14ac:dyDescent="0.25">
      <c r="A314" s="28" t="str">
        <f>_xlfn.XLOOKUP(P!C314,'Banco de Dados'!$B$3:$B$274,'Banco de Dados'!$K$3:$K$274,"")</f>
        <v>Si</v>
      </c>
      <c r="B314" s="2" cm="1">
        <f t="array" ref="B314:E344">Dados!BV5:BY35</f>
        <v>14</v>
      </c>
      <c r="C314" s="2">
        <v>1740</v>
      </c>
      <c r="D314" s="2">
        <v>5318</v>
      </c>
      <c r="E314" s="2">
        <v>97</v>
      </c>
      <c r="F314" s="32">
        <f>(E314*100)/D314</f>
        <v>1.8239939827002634</v>
      </c>
      <c r="G314" s="3">
        <f t="shared" ref="G314:H341" si="27">D314*$E$312</f>
        <v>4289.71484375</v>
      </c>
      <c r="H314" s="3">
        <f t="shared" si="27"/>
        <v>78.244140625</v>
      </c>
      <c r="J314" s="7"/>
      <c r="K314" s="5" t="s">
        <v>210</v>
      </c>
      <c r="L314" s="5"/>
      <c r="M314" s="5" t="s">
        <v>211</v>
      </c>
    </row>
    <row r="315" spans="1:14" x14ac:dyDescent="0.25">
      <c r="A315" s="28" t="str">
        <f>_xlfn.XLOOKUP(P!C315,'Banco de Dados'!$B$3:$B$274,'Banco de Dados'!$K$3:$K$274,"")</f>
        <v>P</v>
      </c>
      <c r="B315" s="2">
        <v>15</v>
      </c>
      <c r="C315" s="2">
        <v>2013</v>
      </c>
      <c r="D315" s="2">
        <v>1154</v>
      </c>
      <c r="E315" s="2">
        <v>80</v>
      </c>
      <c r="F315" s="32">
        <f t="shared" ref="F315:F344" si="28">(E315*100)/D315</f>
        <v>6.9324090121317159</v>
      </c>
      <c r="G315" s="3">
        <f t="shared" si="27"/>
        <v>930.86328125</v>
      </c>
      <c r="H315" s="3">
        <f t="shared" si="27"/>
        <v>64.53125</v>
      </c>
      <c r="J315" s="7"/>
      <c r="K315" s="6">
        <f>_xlfn.XLOOKUP($B$4,A314:A341,G314:G341,"")</f>
        <v>1858.5</v>
      </c>
      <c r="L315" s="6"/>
      <c r="M315" s="6">
        <f>_xlfn.XLOOKUP($B$4,A314:A341,H314:H341,"")</f>
        <v>197.626953125</v>
      </c>
    </row>
    <row r="316" spans="1:14" x14ac:dyDescent="0.25">
      <c r="A316" s="28" t="str">
        <f>_xlfn.XLOOKUP(P!C316,'Banco de Dados'!$B$3:$B$274,'Banco de Dados'!$K$3:$K$274,"")</f>
        <v>S</v>
      </c>
      <c r="B316" s="2">
        <v>16</v>
      </c>
      <c r="C316" s="2">
        <v>2307</v>
      </c>
      <c r="D316" s="2">
        <v>4221</v>
      </c>
      <c r="E316" s="2">
        <v>106</v>
      </c>
      <c r="F316" s="32">
        <f t="shared" si="28"/>
        <v>2.5112532575219144</v>
      </c>
      <c r="G316" s="3">
        <f t="shared" si="27"/>
        <v>3404.830078125</v>
      </c>
      <c r="H316" s="3">
        <f t="shared" si="27"/>
        <v>85.50390625</v>
      </c>
      <c r="J316" s="7"/>
    </row>
    <row r="317" spans="1:14" ht="15.75" x14ac:dyDescent="0.25">
      <c r="A317" s="28" t="str">
        <f>_xlfn.XLOOKUP(P!C317,'Banco de Dados'!$B$3:$B$274,'Banco de Dados'!$K$3:$K$274,"")</f>
        <v>Cl</v>
      </c>
      <c r="B317" s="2">
        <v>17</v>
      </c>
      <c r="C317" s="2">
        <v>2622</v>
      </c>
      <c r="D317" s="2">
        <v>8981</v>
      </c>
      <c r="E317" s="2">
        <v>165</v>
      </c>
      <c r="F317" s="32">
        <f t="shared" si="28"/>
        <v>1.8372118917715177</v>
      </c>
      <c r="G317" s="3">
        <f t="shared" si="27"/>
        <v>7244.439453125</v>
      </c>
      <c r="H317" s="3">
        <f t="shared" si="27"/>
        <v>133.095703125</v>
      </c>
      <c r="K317" s="165" t="s">
        <v>67</v>
      </c>
      <c r="L317" s="166"/>
      <c r="M317" s="167"/>
      <c r="N317"/>
    </row>
    <row r="318" spans="1:14" x14ac:dyDescent="0.25">
      <c r="A318" s="28" t="str">
        <f>_xlfn.XLOOKUP(P!C318,'Banco de Dados'!$B$3:$B$274,'Banco de Dados'!$K$3:$K$274,"")</f>
        <v>Ar</v>
      </c>
      <c r="B318" s="2">
        <v>18</v>
      </c>
      <c r="C318" s="2">
        <v>2957</v>
      </c>
      <c r="D318" s="2">
        <v>5120</v>
      </c>
      <c r="E318" s="2">
        <v>192</v>
      </c>
      <c r="F318" s="32">
        <f t="shared" si="28"/>
        <v>3.75</v>
      </c>
      <c r="G318" s="3">
        <f t="shared" si="27"/>
        <v>4130</v>
      </c>
      <c r="H318" s="3">
        <f t="shared" si="27"/>
        <v>154.875</v>
      </c>
      <c r="J318" s="7"/>
      <c r="K318" s="104" t="s">
        <v>240</v>
      </c>
      <c r="L318" s="39"/>
      <c r="M318" s="106" t="s">
        <v>209</v>
      </c>
    </row>
    <row r="319" spans="1:14" x14ac:dyDescent="0.25">
      <c r="A319" s="28" t="str">
        <f>_xlfn.XLOOKUP(P!C319,'Banco de Dados'!$B$3:$B$274,'Banco de Dados'!$K$3:$K$274,"")</f>
        <v>K</v>
      </c>
      <c r="B319" s="2">
        <v>19</v>
      </c>
      <c r="C319" s="2">
        <v>3313</v>
      </c>
      <c r="D319" s="2">
        <v>57180</v>
      </c>
      <c r="E319" s="2">
        <v>273</v>
      </c>
      <c r="F319" s="32">
        <f t="shared" si="28"/>
        <v>0.47743966421825812</v>
      </c>
      <c r="G319" s="3">
        <f t="shared" si="27"/>
        <v>46123.7109375</v>
      </c>
      <c r="H319" s="3">
        <f t="shared" si="27"/>
        <v>220.212890625</v>
      </c>
      <c r="J319" s="58" t="s">
        <v>38</v>
      </c>
      <c r="K319" s="59">
        <f>$L$9</f>
        <v>1.5820000000000001</v>
      </c>
      <c r="L319" s="60"/>
      <c r="M319" s="61">
        <f>$M$11</f>
        <v>1329</v>
      </c>
      <c r="N319" s="60"/>
    </row>
    <row r="320" spans="1:14" x14ac:dyDescent="0.25">
      <c r="A320" s="28" t="str">
        <f>_xlfn.XLOOKUP(P!C320,'Banco de Dados'!$B$3:$B$274,'Banco de Dados'!$K$3:$K$274,"")</f>
        <v>Ca</v>
      </c>
      <c r="B320" s="2">
        <v>20</v>
      </c>
      <c r="C320" s="2">
        <v>3691</v>
      </c>
      <c r="D320" s="2">
        <v>24113</v>
      </c>
      <c r="E320" s="2">
        <v>198</v>
      </c>
      <c r="F320" s="32">
        <f t="shared" si="28"/>
        <v>0.82113382822543857</v>
      </c>
      <c r="G320" s="3">
        <f t="shared" si="27"/>
        <v>19450.525390625</v>
      </c>
      <c r="H320" s="3">
        <f t="shared" si="27"/>
        <v>159.71484375</v>
      </c>
      <c r="J320" s="2"/>
      <c r="K320" s="18"/>
      <c r="L320" s="2" t="s">
        <v>70</v>
      </c>
      <c r="M320" s="19"/>
    </row>
    <row r="321" spans="1:14" x14ac:dyDescent="0.25">
      <c r="A321" s="28" t="str">
        <f>_xlfn.XLOOKUP(P!C321,'Banco de Dados'!$B$3:$B$274,'Banco de Dados'!$K$3:$K$274,"")</f>
        <v>Ti</v>
      </c>
      <c r="B321" s="2">
        <v>22</v>
      </c>
      <c r="C321" s="2">
        <v>4509</v>
      </c>
      <c r="D321" s="2">
        <v>13847</v>
      </c>
      <c r="E321" s="2">
        <v>163</v>
      </c>
      <c r="F321" s="32">
        <f t="shared" si="28"/>
        <v>1.1771502852603453</v>
      </c>
      <c r="G321" s="3">
        <f t="shared" si="27"/>
        <v>11169.552734375</v>
      </c>
      <c r="H321" s="3">
        <f t="shared" si="27"/>
        <v>131.482421875</v>
      </c>
      <c r="J321" s="58" t="s">
        <v>69</v>
      </c>
      <c r="K321" s="62" t="s">
        <v>71</v>
      </c>
      <c r="L321" s="63"/>
      <c r="M321" s="64">
        <f>K315</f>
        <v>1858.5</v>
      </c>
      <c r="N321" s="60"/>
    </row>
    <row r="322" spans="1:14" x14ac:dyDescent="0.25">
      <c r="A322" s="28" t="str">
        <f>_xlfn.XLOOKUP(P!C322,'Banco de Dados'!$B$3:$B$274,'Banco de Dados'!$K$3:$K$274,"")</f>
        <v>Cr</v>
      </c>
      <c r="B322" s="2">
        <v>24</v>
      </c>
      <c r="C322" s="2">
        <v>5412</v>
      </c>
      <c r="D322" s="2">
        <v>5099</v>
      </c>
      <c r="E322" s="2">
        <v>152</v>
      </c>
      <c r="F322" s="32">
        <f t="shared" si="28"/>
        <v>2.980976662090606</v>
      </c>
      <c r="G322" s="3">
        <f t="shared" si="27"/>
        <v>4113.060546875</v>
      </c>
      <c r="H322" s="3">
        <f t="shared" si="27"/>
        <v>122.609375</v>
      </c>
      <c r="J322" s="7"/>
    </row>
    <row r="323" spans="1:14" ht="15.75" x14ac:dyDescent="0.25">
      <c r="A323" s="28" t="str">
        <f>_xlfn.XLOOKUP(P!C323,'Banco de Dados'!$B$3:$B$274,'Banco de Dados'!$K$3:$K$274,"")</f>
        <v>Mn</v>
      </c>
      <c r="B323" s="2">
        <v>25</v>
      </c>
      <c r="C323" s="2">
        <v>5895</v>
      </c>
      <c r="D323" s="2">
        <v>4912</v>
      </c>
      <c r="E323" s="2">
        <v>165</v>
      </c>
      <c r="F323" s="32">
        <f t="shared" si="28"/>
        <v>3.3591205211726383</v>
      </c>
      <c r="G323" s="3">
        <f t="shared" si="27"/>
        <v>3962.21875</v>
      </c>
      <c r="H323" s="3">
        <f t="shared" si="27"/>
        <v>133.095703125</v>
      </c>
      <c r="J323" s="7"/>
      <c r="K323" s="165" t="s">
        <v>218</v>
      </c>
      <c r="L323" s="166"/>
      <c r="M323" s="167"/>
    </row>
    <row r="324" spans="1:14" x14ac:dyDescent="0.25">
      <c r="A324" s="28" t="str">
        <f>_xlfn.XLOOKUP(P!C324,'Banco de Dados'!$B$3:$B$274,'Banco de Dados'!$K$3:$K$274,"")</f>
        <v>Fe</v>
      </c>
      <c r="B324" s="2">
        <v>26</v>
      </c>
      <c r="C324" s="2">
        <v>6399</v>
      </c>
      <c r="D324" s="2">
        <v>282641</v>
      </c>
      <c r="E324" s="2">
        <v>530</v>
      </c>
      <c r="F324" s="32">
        <f t="shared" si="28"/>
        <v>0.18751702689984823</v>
      </c>
      <c r="G324" s="3">
        <f t="shared" si="27"/>
        <v>227989.712890625</v>
      </c>
      <c r="H324" s="3">
        <f t="shared" si="27"/>
        <v>427.51953125</v>
      </c>
      <c r="J324" s="7"/>
      <c r="K324" s="104" t="s">
        <v>236</v>
      </c>
      <c r="L324" s="108">
        <f>K315</f>
        <v>1858.5</v>
      </c>
      <c r="M324" s="109">
        <f>M315</f>
        <v>197.626953125</v>
      </c>
    </row>
    <row r="325" spans="1:14" x14ac:dyDescent="0.25">
      <c r="A325" s="28" t="str">
        <f>_xlfn.XLOOKUP(P!C325,'Banco de Dados'!$B$3:$B$274,'Banco de Dados'!$K$3:$K$274,"")</f>
        <v>Ni</v>
      </c>
      <c r="B325" s="2">
        <v>28</v>
      </c>
      <c r="C325" s="2">
        <v>7472</v>
      </c>
      <c r="D325" s="2">
        <v>2304</v>
      </c>
      <c r="E325" s="2">
        <v>245</v>
      </c>
      <c r="F325" s="32">
        <f t="shared" si="28"/>
        <v>10.633680555555555</v>
      </c>
      <c r="G325" s="3">
        <f t="shared" si="27"/>
        <v>1858.5</v>
      </c>
      <c r="H325" s="3">
        <f t="shared" si="27"/>
        <v>197.626953125</v>
      </c>
      <c r="J325" s="7"/>
      <c r="K325" s="104" t="s">
        <v>237</v>
      </c>
      <c r="L325" s="105">
        <f>$L$9</f>
        <v>1.5820000000000001</v>
      </c>
      <c r="M325" s="106">
        <f>$L$10</f>
        <v>4.1000000000000002E-2</v>
      </c>
    </row>
    <row r="326" spans="1:14" x14ac:dyDescent="0.25">
      <c r="A326" s="28" t="str">
        <f>_xlfn.XLOOKUP(P!C326,'Banco de Dados'!$B$3:$B$274,'Banco de Dados'!$K$3:$K$274,"")</f>
        <v>Cu</v>
      </c>
      <c r="B326" s="2">
        <v>29</v>
      </c>
      <c r="C326" s="2">
        <v>8041</v>
      </c>
      <c r="D326" s="2">
        <v>738</v>
      </c>
      <c r="E326" s="2">
        <v>250</v>
      </c>
      <c r="F326" s="32">
        <f t="shared" si="28"/>
        <v>33.875338753387531</v>
      </c>
      <c r="G326" s="3">
        <f t="shared" si="27"/>
        <v>595.30078125</v>
      </c>
      <c r="H326" s="3">
        <f t="shared" si="27"/>
        <v>201.66015625</v>
      </c>
      <c r="J326" s="7"/>
      <c r="K326" s="104" t="s">
        <v>238</v>
      </c>
      <c r="L326" s="105">
        <f>$M$11</f>
        <v>1329</v>
      </c>
      <c r="M326" s="106">
        <f>$M$12</f>
        <v>231</v>
      </c>
    </row>
    <row r="327" spans="1:14" x14ac:dyDescent="0.25">
      <c r="A327" s="28" t="str">
        <f>_xlfn.XLOOKUP(P!C327,'Banco de Dados'!$B$3:$B$274,'Banco de Dados'!$K$3:$K$274,"")</f>
        <v>Zn</v>
      </c>
      <c r="B327" s="2">
        <v>30</v>
      </c>
      <c r="C327" s="2">
        <v>8631</v>
      </c>
      <c r="D327" s="2">
        <v>1119</v>
      </c>
      <c r="E327" s="2">
        <v>247</v>
      </c>
      <c r="F327" s="32">
        <f t="shared" si="28"/>
        <v>22.073279714030384</v>
      </c>
      <c r="G327" s="3">
        <f t="shared" si="27"/>
        <v>902.630859375</v>
      </c>
      <c r="H327" s="3">
        <f t="shared" si="27"/>
        <v>199.240234375</v>
      </c>
      <c r="J327" s="7"/>
      <c r="K327" s="69" t="s">
        <v>217</v>
      </c>
      <c r="L327" s="110">
        <f>SQRT(((M324/L324)^2)+((M325/L325)^2)+((M326/L326)^2))</f>
        <v>0.20540400015299412</v>
      </c>
      <c r="M327" s="71" t="str">
        <f>M336</f>
        <v>mg/kg</v>
      </c>
    </row>
    <row r="328" spans="1:14" x14ac:dyDescent="0.25">
      <c r="A328" s="28" t="str">
        <f>_xlfn.XLOOKUP(P!C328,'Banco de Dados'!$B$3:$B$274,'Banco de Dados'!$K$3:$K$274,"")</f>
        <v>Rh</v>
      </c>
      <c r="B328" s="2">
        <v>45</v>
      </c>
      <c r="C328" s="2">
        <v>20167</v>
      </c>
      <c r="D328" s="2">
        <v>1752</v>
      </c>
      <c r="E328" s="2">
        <v>141</v>
      </c>
      <c r="F328" s="32">
        <f t="shared" si="28"/>
        <v>8.0479452054794525</v>
      </c>
      <c r="G328" s="3">
        <f t="shared" si="27"/>
        <v>1413.234375</v>
      </c>
      <c r="H328" s="3">
        <f t="shared" si="27"/>
        <v>113.736328125</v>
      </c>
      <c r="J328" s="7"/>
    </row>
    <row r="329" spans="1:14" x14ac:dyDescent="0.25">
      <c r="A329" s="28" t="str">
        <f>_xlfn.XLOOKUP(P!C329,'Banco de Dados'!$B$3:$B$274,'Banco de Dados'!$K$3:$K$274,"")</f>
        <v>Rh</v>
      </c>
      <c r="B329" s="2">
        <v>45</v>
      </c>
      <c r="C329" s="2">
        <v>2696</v>
      </c>
      <c r="D329" s="2">
        <v>17472</v>
      </c>
      <c r="E329" s="2">
        <v>144</v>
      </c>
      <c r="F329" s="32">
        <f t="shared" si="28"/>
        <v>0.82417582417582413</v>
      </c>
      <c r="G329" s="3">
        <f t="shared" si="27"/>
        <v>14093.625</v>
      </c>
      <c r="H329" s="3">
        <f t="shared" si="27"/>
        <v>116.15625</v>
      </c>
      <c r="J329" s="7"/>
    </row>
    <row r="330" spans="1:14" x14ac:dyDescent="0.25">
      <c r="A330" s="28" t="str">
        <f>_xlfn.XLOOKUP(P!C330,'Banco de Dados'!$B$3:$B$274,'Banco de Dados'!$K$3:$K$274,"")</f>
        <v/>
      </c>
      <c r="B330" s="2">
        <v>0</v>
      </c>
      <c r="C330" s="2">
        <v>0</v>
      </c>
      <c r="D330" s="2">
        <v>0</v>
      </c>
      <c r="E330" s="2">
        <v>0</v>
      </c>
      <c r="F330" s="32" t="e">
        <f t="shared" si="28"/>
        <v>#DIV/0!</v>
      </c>
      <c r="G330" s="3">
        <f t="shared" si="27"/>
        <v>0</v>
      </c>
      <c r="H330" s="3">
        <f t="shared" si="27"/>
        <v>0</v>
      </c>
      <c r="J330" s="7"/>
    </row>
    <row r="331" spans="1:14" x14ac:dyDescent="0.25">
      <c r="A331" s="28" t="str">
        <f>_xlfn.XLOOKUP(P!C331,'Banco de Dados'!$B$3:$B$274,'Banco de Dados'!$K$3:$K$274,"")</f>
        <v/>
      </c>
      <c r="B331" s="2">
        <v>0</v>
      </c>
      <c r="C331" s="2">
        <v>0</v>
      </c>
      <c r="D331" s="2">
        <v>0</v>
      </c>
      <c r="E331" s="2">
        <v>0</v>
      </c>
      <c r="F331" s="32" t="e">
        <f t="shared" si="28"/>
        <v>#DIV/0!</v>
      </c>
      <c r="G331" s="3">
        <f t="shared" si="27"/>
        <v>0</v>
      </c>
      <c r="H331" s="3">
        <f t="shared" si="27"/>
        <v>0</v>
      </c>
      <c r="J331" s="7"/>
    </row>
    <row r="332" spans="1:14" x14ac:dyDescent="0.25">
      <c r="A332" s="28" t="str">
        <f>_xlfn.XLOOKUP(P!C332,'Banco de Dados'!$B$3:$B$274,'Banco de Dados'!$K$3:$K$274,"")</f>
        <v/>
      </c>
      <c r="B332" s="2">
        <v>0</v>
      </c>
      <c r="C332" s="2">
        <v>0</v>
      </c>
      <c r="D332" s="2">
        <v>0</v>
      </c>
      <c r="E332" s="2">
        <v>0</v>
      </c>
      <c r="F332" s="32" t="e">
        <f t="shared" si="28"/>
        <v>#DIV/0!</v>
      </c>
      <c r="G332" s="3">
        <f t="shared" si="27"/>
        <v>0</v>
      </c>
      <c r="H332" s="3">
        <f t="shared" si="27"/>
        <v>0</v>
      </c>
      <c r="J332" s="7"/>
    </row>
    <row r="333" spans="1:14" x14ac:dyDescent="0.25">
      <c r="A333" s="28" t="str">
        <f>_xlfn.XLOOKUP(P!C333,'Banco de Dados'!$B$3:$B$274,'Banco de Dados'!$K$3:$K$274,"")</f>
        <v/>
      </c>
      <c r="B333" s="2">
        <v>0</v>
      </c>
      <c r="C333" s="2">
        <v>0</v>
      </c>
      <c r="D333" s="2">
        <v>0</v>
      </c>
      <c r="E333" s="2">
        <v>0</v>
      </c>
      <c r="F333" s="32" t="e">
        <f t="shared" si="28"/>
        <v>#DIV/0!</v>
      </c>
      <c r="G333" s="3">
        <f t="shared" si="27"/>
        <v>0</v>
      </c>
      <c r="H333" s="3">
        <f t="shared" si="27"/>
        <v>0</v>
      </c>
      <c r="J333" s="7"/>
    </row>
    <row r="334" spans="1:14" x14ac:dyDescent="0.25">
      <c r="A334" s="28" t="str">
        <f>_xlfn.XLOOKUP(P!C334,'Banco de Dados'!$B$3:$B$274,'Banco de Dados'!$K$3:$K$274,"")</f>
        <v/>
      </c>
      <c r="B334" s="2">
        <v>0</v>
      </c>
      <c r="C334" s="2">
        <v>0</v>
      </c>
      <c r="D334" s="2">
        <v>0</v>
      </c>
      <c r="E334" s="17">
        <v>0</v>
      </c>
      <c r="F334" s="32" t="e">
        <f t="shared" si="28"/>
        <v>#DIV/0!</v>
      </c>
      <c r="G334" s="3">
        <f t="shared" si="27"/>
        <v>0</v>
      </c>
      <c r="H334" s="3">
        <f t="shared" si="27"/>
        <v>0</v>
      </c>
      <c r="J334" s="7"/>
    </row>
    <row r="335" spans="1:14" ht="15.75" x14ac:dyDescent="0.25">
      <c r="A335" s="28" t="str">
        <f>_xlfn.XLOOKUP(P!C335,'Banco de Dados'!$B$3:$B$274,'Banco de Dados'!$K$3:$K$274,"")</f>
        <v/>
      </c>
      <c r="B335" s="2">
        <v>0</v>
      </c>
      <c r="C335" s="2">
        <v>0</v>
      </c>
      <c r="D335" s="2">
        <v>0</v>
      </c>
      <c r="E335" s="2">
        <v>0</v>
      </c>
      <c r="F335" s="32" t="e">
        <f t="shared" si="28"/>
        <v>#DIV/0!</v>
      </c>
      <c r="G335" s="3">
        <f t="shared" si="27"/>
        <v>0</v>
      </c>
      <c r="H335" s="3">
        <f t="shared" si="27"/>
        <v>0</v>
      </c>
      <c r="J335" s="7"/>
      <c r="K335" s="101" t="s">
        <v>216</v>
      </c>
      <c r="L335" s="102" t="str">
        <f>K313</f>
        <v>ak</v>
      </c>
      <c r="M335" s="103" t="str">
        <f>M313</f>
        <v>Níquel</v>
      </c>
    </row>
    <row r="336" spans="1:14" x14ac:dyDescent="0.25">
      <c r="A336" s="28" t="str">
        <f>_xlfn.XLOOKUP(P!C336,'Banco de Dados'!$B$3:$B$274,'Banco de Dados'!$K$3:$K$274,"")</f>
        <v/>
      </c>
      <c r="B336" s="2">
        <v>0</v>
      </c>
      <c r="C336" s="2">
        <v>0</v>
      </c>
      <c r="D336" s="2">
        <v>0</v>
      </c>
      <c r="E336" s="2">
        <v>0</v>
      </c>
      <c r="F336" s="32" t="e">
        <f t="shared" si="28"/>
        <v>#DIV/0!</v>
      </c>
      <c r="G336" s="3">
        <f t="shared" si="27"/>
        <v>0</v>
      </c>
      <c r="H336" s="3">
        <f t="shared" si="27"/>
        <v>0</v>
      </c>
      <c r="J336" s="7"/>
      <c r="K336" s="68" t="s">
        <v>68</v>
      </c>
      <c r="L336" s="29">
        <f>(K319*M321)/M319</f>
        <v>2.2123002257336344</v>
      </c>
      <c r="M336" s="66" t="str">
        <f>$M$9</f>
        <v>mg/kg</v>
      </c>
    </row>
    <row r="337" spans="1:14" x14ac:dyDescent="0.25">
      <c r="A337" s="28" t="str">
        <f>_xlfn.XLOOKUP(P!C337,'Banco de Dados'!$B$3:$B$274,'Banco de Dados'!$K$3:$K$274,"")</f>
        <v/>
      </c>
      <c r="B337" s="2">
        <v>0</v>
      </c>
      <c r="C337" s="2">
        <v>0</v>
      </c>
      <c r="D337" s="2">
        <v>0</v>
      </c>
      <c r="E337" s="2">
        <v>0</v>
      </c>
      <c r="F337" s="32" t="e">
        <f t="shared" si="28"/>
        <v>#DIV/0!</v>
      </c>
      <c r="G337" s="3">
        <f t="shared" si="27"/>
        <v>0</v>
      </c>
      <c r="H337" s="3">
        <f t="shared" si="27"/>
        <v>0</v>
      </c>
      <c r="J337" s="7"/>
      <c r="K337" s="111" t="s">
        <v>246</v>
      </c>
      <c r="L337" s="126">
        <f>SQRT(((M324/L324)^2)+((M325/L325)^2)+((M326/L326)^2))</f>
        <v>0.20540400015299412</v>
      </c>
      <c r="M337" s="66"/>
    </row>
    <row r="338" spans="1:14" x14ac:dyDescent="0.25">
      <c r="A338" s="28" t="str">
        <f>_xlfn.XLOOKUP(P!C338,'Banco de Dados'!$B$3:$B$274,'Banco de Dados'!$K$3:$K$274,"")</f>
        <v/>
      </c>
      <c r="B338" s="2">
        <v>0</v>
      </c>
      <c r="C338" s="2">
        <v>0</v>
      </c>
      <c r="D338" s="2">
        <v>0</v>
      </c>
      <c r="E338" s="2">
        <v>0</v>
      </c>
      <c r="F338" s="32" t="e">
        <f t="shared" si="28"/>
        <v>#DIV/0!</v>
      </c>
      <c r="G338" s="3">
        <f t="shared" si="27"/>
        <v>0</v>
      </c>
      <c r="H338" s="3">
        <f t="shared" si="27"/>
        <v>0</v>
      </c>
      <c r="J338" s="7"/>
      <c r="K338" s="69" t="s">
        <v>247</v>
      </c>
      <c r="L338" s="127">
        <f>L337*L336</f>
        <v>0.45441531590506035</v>
      </c>
      <c r="M338" s="71" t="str">
        <f>$M$9</f>
        <v>mg/kg</v>
      </c>
    </row>
    <row r="339" spans="1:14" x14ac:dyDescent="0.25">
      <c r="A339" s="28" t="str">
        <f>_xlfn.XLOOKUP(P!C339,'Banco de Dados'!$B$3:$B$274,'Banco de Dados'!$K$3:$K$274,"")</f>
        <v/>
      </c>
      <c r="B339" s="2">
        <v>0</v>
      </c>
      <c r="C339" s="2">
        <v>0</v>
      </c>
      <c r="D339" s="2">
        <v>0</v>
      </c>
      <c r="E339" s="2">
        <v>0</v>
      </c>
      <c r="F339" s="32" t="e">
        <f t="shared" si="28"/>
        <v>#DIV/0!</v>
      </c>
      <c r="G339" s="3">
        <f t="shared" si="27"/>
        <v>0</v>
      </c>
      <c r="H339" s="3">
        <f t="shared" si="27"/>
        <v>0</v>
      </c>
      <c r="J339" s="7"/>
      <c r="K339" s="123"/>
      <c r="L339" s="124"/>
    </row>
    <row r="340" spans="1:14" x14ac:dyDescent="0.25">
      <c r="A340" s="28" t="str">
        <f>_xlfn.XLOOKUP(P!C340,'Banco de Dados'!$B$3:$B$274,'Banco de Dados'!$K$3:$K$274,"")</f>
        <v/>
      </c>
      <c r="B340" s="2">
        <v>0</v>
      </c>
      <c r="C340" s="2">
        <v>0</v>
      </c>
      <c r="D340" s="2">
        <v>0</v>
      </c>
      <c r="E340" s="2">
        <v>0</v>
      </c>
      <c r="F340" s="32" t="e">
        <f t="shared" si="28"/>
        <v>#DIV/0!</v>
      </c>
      <c r="G340" s="3">
        <f t="shared" si="27"/>
        <v>0</v>
      </c>
      <c r="H340" s="3">
        <f t="shared" si="27"/>
        <v>0</v>
      </c>
      <c r="J340" s="7"/>
    </row>
    <row r="341" spans="1:14" x14ac:dyDescent="0.25">
      <c r="A341" s="28" t="str">
        <f>_xlfn.XLOOKUP(P!C341,'Banco de Dados'!$B$3:$B$274,'Banco de Dados'!$K$3:$K$274,"")</f>
        <v/>
      </c>
      <c r="B341" s="2">
        <v>0</v>
      </c>
      <c r="C341" s="2">
        <v>0</v>
      </c>
      <c r="D341" s="2">
        <v>0</v>
      </c>
      <c r="E341" s="2">
        <v>0</v>
      </c>
      <c r="F341" s="32" t="e">
        <f t="shared" si="28"/>
        <v>#DIV/0!</v>
      </c>
      <c r="G341" s="3">
        <f t="shared" si="27"/>
        <v>0</v>
      </c>
      <c r="H341" s="3">
        <f t="shared" si="27"/>
        <v>0</v>
      </c>
      <c r="J341" s="7"/>
    </row>
    <row r="342" spans="1:14" x14ac:dyDescent="0.25">
      <c r="A342" s="28" t="str">
        <f>_xlfn.XLOOKUP(P!C342,'Banco de Dados'!$B$3:$B$274,'Banco de Dados'!$K$3:$K$274,"")</f>
        <v/>
      </c>
      <c r="B342" s="2">
        <v>0</v>
      </c>
      <c r="C342" s="2">
        <v>0</v>
      </c>
      <c r="D342" s="2">
        <v>0</v>
      </c>
      <c r="E342" s="2">
        <v>0</v>
      </c>
      <c r="F342" s="32" t="e">
        <f t="shared" si="28"/>
        <v>#DIV/0!</v>
      </c>
      <c r="G342" s="3">
        <f t="shared" ref="G342:H344" si="29">D342*$E$312</f>
        <v>0</v>
      </c>
      <c r="H342" s="3">
        <f t="shared" si="29"/>
        <v>0</v>
      </c>
      <c r="J342" s="7"/>
    </row>
    <row r="343" spans="1:14" x14ac:dyDescent="0.25">
      <c r="A343" s="28" t="str">
        <f>_xlfn.XLOOKUP(P!C343,'Banco de Dados'!$B$3:$B$274,'Banco de Dados'!$K$3:$K$274,"")</f>
        <v/>
      </c>
      <c r="B343" s="2">
        <v>0</v>
      </c>
      <c r="C343" s="2">
        <v>0</v>
      </c>
      <c r="D343" s="2">
        <v>0</v>
      </c>
      <c r="E343" s="2">
        <v>0</v>
      </c>
      <c r="F343" s="32" t="e">
        <f t="shared" si="28"/>
        <v>#DIV/0!</v>
      </c>
      <c r="G343" s="3">
        <f t="shared" si="29"/>
        <v>0</v>
      </c>
      <c r="H343" s="3">
        <f t="shared" si="29"/>
        <v>0</v>
      </c>
      <c r="J343" s="7"/>
    </row>
    <row r="344" spans="1:14" x14ac:dyDescent="0.25">
      <c r="A344" s="28" t="str">
        <f>_xlfn.XLOOKUP(P!C344,'Banco de Dados'!$B$3:$B$274,'Banco de Dados'!$K$3:$K$274,"")</f>
        <v/>
      </c>
      <c r="B344" s="2">
        <v>0</v>
      </c>
      <c r="C344" s="2">
        <v>0</v>
      </c>
      <c r="D344" s="2">
        <v>0</v>
      </c>
      <c r="E344" s="2">
        <v>0</v>
      </c>
      <c r="F344" s="32" t="e">
        <f t="shared" si="28"/>
        <v>#DIV/0!</v>
      </c>
      <c r="G344" s="3">
        <f t="shared" si="29"/>
        <v>0</v>
      </c>
      <c r="H344" s="3">
        <f t="shared" si="29"/>
        <v>0</v>
      </c>
      <c r="J344" s="7"/>
    </row>
    <row r="345" spans="1:14" x14ac:dyDescent="0.25">
      <c r="A345" s="21"/>
      <c r="B345" s="21"/>
      <c r="C345" s="21"/>
      <c r="D345" s="21"/>
      <c r="E345" s="21"/>
      <c r="F345" s="77"/>
      <c r="G345" s="21"/>
      <c r="H345" s="21"/>
      <c r="J345" s="21"/>
      <c r="K345" s="21"/>
      <c r="L345" s="21"/>
      <c r="M345" s="21"/>
      <c r="N345" s="21"/>
    </row>
    <row r="346" spans="1:14" ht="15.75" x14ac:dyDescent="0.25">
      <c r="A346" s="36" t="str">
        <f>'Nome das Amostras'!A14</f>
        <v>al</v>
      </c>
      <c r="B346" s="164" t="str">
        <f>VLOOKUP(A346,'Nome das Amostras'!$A$3:$D$28,2,FALSE)</f>
        <v>R11</v>
      </c>
      <c r="C346" s="164"/>
      <c r="D346" s="51" t="s">
        <v>65</v>
      </c>
      <c r="E346" s="53">
        <f>'Banco de Dados'!$O$13/'Banco de Dados'!CG13</f>
        <v>0.75309992706053974</v>
      </c>
      <c r="F346" s="74"/>
      <c r="G346" s="3"/>
      <c r="H346" s="3"/>
      <c r="J346" s="7"/>
    </row>
    <row r="347" spans="1:14" ht="15.75" x14ac:dyDescent="0.25">
      <c r="A347" s="107" t="s">
        <v>1</v>
      </c>
      <c r="B347" s="107" t="s">
        <v>0</v>
      </c>
      <c r="C347" s="107" t="s">
        <v>212</v>
      </c>
      <c r="D347" s="107" t="s">
        <v>209</v>
      </c>
      <c r="E347" s="107" t="s">
        <v>213</v>
      </c>
      <c r="F347" s="76" t="s">
        <v>219</v>
      </c>
      <c r="G347" s="54" t="s">
        <v>140</v>
      </c>
      <c r="H347" s="54" t="s">
        <v>66</v>
      </c>
      <c r="J347" s="7"/>
      <c r="K347" s="72" t="str">
        <f>A346</f>
        <v>al</v>
      </c>
      <c r="L347" s="55" t="s">
        <v>215</v>
      </c>
      <c r="M347" s="41" t="str">
        <f>$A$1</f>
        <v>Níquel</v>
      </c>
      <c r="N347" s="3"/>
    </row>
    <row r="348" spans="1:14" x14ac:dyDescent="0.25">
      <c r="A348" s="28" t="str">
        <f>_xlfn.XLOOKUP(P!C348,'Banco de Dados'!$B$3:$B$274,'Banco de Dados'!$K$3:$K$274,"")</f>
        <v>Si</v>
      </c>
      <c r="B348" s="2" cm="1">
        <f t="array" ref="B348:E378">Dados!CC5:CF35</f>
        <v>14</v>
      </c>
      <c r="C348" s="2">
        <v>1740</v>
      </c>
      <c r="D348" s="2">
        <v>11218</v>
      </c>
      <c r="E348" s="2">
        <v>130</v>
      </c>
      <c r="F348" s="32">
        <f>(E348*100)/D348</f>
        <v>1.1588518452487073</v>
      </c>
      <c r="G348" s="3">
        <f t="shared" ref="G348:H375" si="30">D348*$E$346</f>
        <v>8448.2749817651347</v>
      </c>
      <c r="H348" s="3">
        <f t="shared" si="30"/>
        <v>97.902990517870165</v>
      </c>
      <c r="J348" s="7"/>
      <c r="K348" s="5" t="s">
        <v>210</v>
      </c>
      <c r="L348" s="5"/>
      <c r="M348" s="5" t="s">
        <v>211</v>
      </c>
    </row>
    <row r="349" spans="1:14" x14ac:dyDescent="0.25">
      <c r="A349" s="28" t="str">
        <f>_xlfn.XLOOKUP(P!C349,'Banco de Dados'!$B$3:$B$274,'Banco de Dados'!$K$3:$K$274,"")</f>
        <v>P</v>
      </c>
      <c r="B349" s="2">
        <v>15</v>
      </c>
      <c r="C349" s="2">
        <v>2013</v>
      </c>
      <c r="D349" s="2">
        <v>1186</v>
      </c>
      <c r="E349" s="2">
        <v>81</v>
      </c>
      <c r="F349" s="32">
        <f t="shared" ref="F349:F378" si="31">(E349*100)/D349</f>
        <v>6.8296795952782459</v>
      </c>
      <c r="G349" s="3">
        <f t="shared" si="30"/>
        <v>893.17651349380014</v>
      </c>
      <c r="H349" s="3">
        <f t="shared" si="30"/>
        <v>61.001094091903717</v>
      </c>
      <c r="J349" s="7"/>
      <c r="K349" s="6">
        <f>_xlfn.XLOOKUP($B$4,A348:A375,G348:G375,"")</f>
        <v>2290.9299781181617</v>
      </c>
      <c r="L349" s="6"/>
      <c r="M349" s="6">
        <f>_xlfn.XLOOKUP($B$4,A348:A375,H348:H375,"")</f>
        <v>180.74398249452955</v>
      </c>
    </row>
    <row r="350" spans="1:14" x14ac:dyDescent="0.25">
      <c r="A350" s="28" t="str">
        <f>_xlfn.XLOOKUP(P!C350,'Banco de Dados'!$B$3:$B$274,'Banco de Dados'!$K$3:$K$274,"")</f>
        <v>S</v>
      </c>
      <c r="B350" s="2">
        <v>16</v>
      </c>
      <c r="C350" s="2">
        <v>2307</v>
      </c>
      <c r="D350" s="2">
        <v>2535</v>
      </c>
      <c r="E350" s="2">
        <v>95</v>
      </c>
      <c r="F350" s="32">
        <f t="shared" si="31"/>
        <v>3.747534516765286</v>
      </c>
      <c r="G350" s="3">
        <f t="shared" si="30"/>
        <v>1909.1083150984682</v>
      </c>
      <c r="H350" s="3">
        <f t="shared" si="30"/>
        <v>71.544493070751273</v>
      </c>
      <c r="J350" s="7"/>
    </row>
    <row r="351" spans="1:14" ht="15.75" x14ac:dyDescent="0.25">
      <c r="A351" s="28" t="str">
        <f>_xlfn.XLOOKUP(P!C351,'Banco de Dados'!$B$3:$B$274,'Banco de Dados'!$K$3:$K$274,"")</f>
        <v>Cl</v>
      </c>
      <c r="B351" s="2">
        <v>17</v>
      </c>
      <c r="C351" s="2">
        <v>2622</v>
      </c>
      <c r="D351" s="2">
        <v>6433</v>
      </c>
      <c r="E351" s="2">
        <v>150</v>
      </c>
      <c r="F351" s="32">
        <f t="shared" si="31"/>
        <v>2.3317270324887298</v>
      </c>
      <c r="G351" s="3">
        <f t="shared" si="30"/>
        <v>4844.6918307804517</v>
      </c>
      <c r="H351" s="3">
        <f t="shared" si="30"/>
        <v>112.96498905908096</v>
      </c>
      <c r="K351" s="165" t="s">
        <v>67</v>
      </c>
      <c r="L351" s="166"/>
      <c r="M351" s="167"/>
      <c r="N351"/>
    </row>
    <row r="352" spans="1:14" x14ac:dyDescent="0.25">
      <c r="A352" s="28" t="str">
        <f>_xlfn.XLOOKUP(P!C352,'Banco de Dados'!$B$3:$B$274,'Banco de Dados'!$K$3:$K$274,"")</f>
        <v>Ar</v>
      </c>
      <c r="B352" s="2">
        <v>18</v>
      </c>
      <c r="C352" s="2">
        <v>2957</v>
      </c>
      <c r="D352" s="2">
        <v>5484</v>
      </c>
      <c r="E352" s="2">
        <v>190</v>
      </c>
      <c r="F352" s="32">
        <f t="shared" si="31"/>
        <v>3.4646243617797228</v>
      </c>
      <c r="G352" s="3">
        <f t="shared" si="30"/>
        <v>4130</v>
      </c>
      <c r="H352" s="3">
        <f t="shared" si="30"/>
        <v>143.08898614150255</v>
      </c>
      <c r="J352" s="7"/>
      <c r="K352" s="104" t="s">
        <v>240</v>
      </c>
      <c r="L352" s="39"/>
      <c r="M352" s="106" t="s">
        <v>209</v>
      </c>
    </row>
    <row r="353" spans="1:14" x14ac:dyDescent="0.25">
      <c r="A353" s="28" t="str">
        <f>_xlfn.XLOOKUP(P!C353,'Banco de Dados'!$B$3:$B$274,'Banco de Dados'!$K$3:$K$274,"")</f>
        <v>K</v>
      </c>
      <c r="B353" s="2">
        <v>19</v>
      </c>
      <c r="C353" s="2">
        <v>3313</v>
      </c>
      <c r="D353" s="2">
        <v>44743</v>
      </c>
      <c r="E353" s="2">
        <v>248</v>
      </c>
      <c r="F353" s="32">
        <f t="shared" si="31"/>
        <v>0.55427664662628795</v>
      </c>
      <c r="G353" s="3">
        <f t="shared" si="30"/>
        <v>33695.950036469731</v>
      </c>
      <c r="H353" s="3">
        <f t="shared" si="30"/>
        <v>186.76878191101386</v>
      </c>
      <c r="J353" s="58" t="s">
        <v>38</v>
      </c>
      <c r="K353" s="59">
        <f>$L$9</f>
        <v>1.5820000000000001</v>
      </c>
      <c r="L353" s="60"/>
      <c r="M353" s="61">
        <f>$M$11</f>
        <v>1329</v>
      </c>
      <c r="N353" s="60"/>
    </row>
    <row r="354" spans="1:14" x14ac:dyDescent="0.25">
      <c r="A354" s="28" t="str">
        <f>_xlfn.XLOOKUP(P!C354,'Banco de Dados'!$B$3:$B$274,'Banco de Dados'!$K$3:$K$274,"")</f>
        <v>Ca</v>
      </c>
      <c r="B354" s="2">
        <v>20</v>
      </c>
      <c r="C354" s="2">
        <v>3691</v>
      </c>
      <c r="D354" s="2">
        <v>19867</v>
      </c>
      <c r="E354" s="2">
        <v>183</v>
      </c>
      <c r="F354" s="32">
        <f t="shared" si="31"/>
        <v>0.92112548447173703</v>
      </c>
      <c r="G354" s="3">
        <f t="shared" si="30"/>
        <v>14961.836250911743</v>
      </c>
      <c r="H354" s="3">
        <f t="shared" si="30"/>
        <v>137.81728665207876</v>
      </c>
      <c r="J354" s="2"/>
      <c r="K354" s="18"/>
      <c r="L354" s="2" t="s">
        <v>70</v>
      </c>
      <c r="M354" s="19"/>
    </row>
    <row r="355" spans="1:14" x14ac:dyDescent="0.25">
      <c r="A355" s="28" t="str">
        <f>_xlfn.XLOOKUP(P!C355,'Banco de Dados'!$B$3:$B$274,'Banco de Dados'!$K$3:$K$274,"")</f>
        <v>Ti</v>
      </c>
      <c r="B355" s="2">
        <v>22</v>
      </c>
      <c r="C355" s="2">
        <v>4509</v>
      </c>
      <c r="D355" s="2">
        <v>17882</v>
      </c>
      <c r="E355" s="2">
        <v>172</v>
      </c>
      <c r="F355" s="32">
        <f t="shared" si="31"/>
        <v>0.96186108936360581</v>
      </c>
      <c r="G355" s="3">
        <f t="shared" si="30"/>
        <v>13466.932895696571</v>
      </c>
      <c r="H355" s="3">
        <f t="shared" si="30"/>
        <v>129.53318745441283</v>
      </c>
      <c r="J355" s="58" t="s">
        <v>69</v>
      </c>
      <c r="K355" s="62" t="s">
        <v>71</v>
      </c>
      <c r="L355" s="63"/>
      <c r="M355" s="64">
        <f>K349</f>
        <v>2290.9299781181617</v>
      </c>
      <c r="N355" s="60"/>
    </row>
    <row r="356" spans="1:14" x14ac:dyDescent="0.25">
      <c r="A356" s="28" t="str">
        <f>_xlfn.XLOOKUP(P!C356,'Banco de Dados'!$B$3:$B$274,'Banco de Dados'!$K$3:$K$274,"")</f>
        <v>Cr</v>
      </c>
      <c r="B356" s="2">
        <v>24</v>
      </c>
      <c r="C356" s="2">
        <v>5412</v>
      </c>
      <c r="D356" s="2">
        <v>6609</v>
      </c>
      <c r="E356" s="2">
        <v>155</v>
      </c>
      <c r="F356" s="32">
        <f t="shared" si="31"/>
        <v>2.3452867302163716</v>
      </c>
      <c r="G356" s="3">
        <f t="shared" si="30"/>
        <v>4977.2374179431072</v>
      </c>
      <c r="H356" s="3">
        <f t="shared" si="30"/>
        <v>116.73048869438367</v>
      </c>
      <c r="J356" s="7"/>
    </row>
    <row r="357" spans="1:14" ht="15.75" x14ac:dyDescent="0.25">
      <c r="A357" s="28" t="str">
        <f>_xlfn.XLOOKUP(P!C357,'Banco de Dados'!$B$3:$B$274,'Banco de Dados'!$K$3:$K$274,"")</f>
        <v>Mn</v>
      </c>
      <c r="B357" s="2">
        <v>25</v>
      </c>
      <c r="C357" s="2">
        <v>5895</v>
      </c>
      <c r="D357" s="2">
        <v>6042</v>
      </c>
      <c r="E357" s="2">
        <v>167</v>
      </c>
      <c r="F357" s="32">
        <f t="shared" si="31"/>
        <v>2.7639854352863291</v>
      </c>
      <c r="G357" s="3">
        <f t="shared" si="30"/>
        <v>4550.2297592997811</v>
      </c>
      <c r="H357" s="3">
        <f t="shared" si="30"/>
        <v>125.76768781911014</v>
      </c>
      <c r="J357" s="7"/>
      <c r="K357" s="165" t="s">
        <v>218</v>
      </c>
      <c r="L357" s="166"/>
      <c r="M357" s="167"/>
    </row>
    <row r="358" spans="1:14" x14ac:dyDescent="0.25">
      <c r="A358" s="28" t="str">
        <f>_xlfn.XLOOKUP(P!C358,'Banco de Dados'!$B$3:$B$274,'Banco de Dados'!$K$3:$K$274,"")</f>
        <v>Fe</v>
      </c>
      <c r="B358" s="2">
        <v>26</v>
      </c>
      <c r="C358" s="2">
        <v>6399</v>
      </c>
      <c r="D358" s="2">
        <v>351045</v>
      </c>
      <c r="E358" s="2">
        <v>583</v>
      </c>
      <c r="F358" s="32">
        <f t="shared" si="31"/>
        <v>0.16607557435656398</v>
      </c>
      <c r="G358" s="3">
        <f t="shared" si="30"/>
        <v>264371.96389496716</v>
      </c>
      <c r="H358" s="3">
        <f t="shared" si="30"/>
        <v>439.05725747629469</v>
      </c>
      <c r="J358" s="7"/>
      <c r="K358" s="104" t="s">
        <v>236</v>
      </c>
      <c r="L358" s="108">
        <f>K349</f>
        <v>2290.9299781181617</v>
      </c>
      <c r="M358" s="109">
        <f>M349</f>
        <v>180.74398249452955</v>
      </c>
    </row>
    <row r="359" spans="1:14" x14ac:dyDescent="0.25">
      <c r="A359" s="28" t="str">
        <f>_xlfn.XLOOKUP(P!C359,'Banco de Dados'!$B$3:$B$274,'Banco de Dados'!$K$3:$K$274,"")</f>
        <v>Ni</v>
      </c>
      <c r="B359" s="2">
        <v>28</v>
      </c>
      <c r="C359" s="2">
        <v>7472</v>
      </c>
      <c r="D359" s="2">
        <v>3042</v>
      </c>
      <c r="E359" s="2">
        <v>240</v>
      </c>
      <c r="F359" s="32">
        <f t="shared" si="31"/>
        <v>7.8895463510848129</v>
      </c>
      <c r="G359" s="3">
        <f t="shared" si="30"/>
        <v>2290.9299781181617</v>
      </c>
      <c r="H359" s="3">
        <f t="shared" si="30"/>
        <v>180.74398249452955</v>
      </c>
      <c r="J359" s="7"/>
      <c r="K359" s="104" t="s">
        <v>237</v>
      </c>
      <c r="L359" s="105">
        <f>$L$9</f>
        <v>1.5820000000000001</v>
      </c>
      <c r="M359" s="106">
        <f>$L$10</f>
        <v>4.1000000000000002E-2</v>
      </c>
    </row>
    <row r="360" spans="1:14" x14ac:dyDescent="0.25">
      <c r="A360" s="28" t="str">
        <f>_xlfn.XLOOKUP(P!C360,'Banco de Dados'!$B$3:$B$274,'Banco de Dados'!$K$3:$K$274,"")</f>
        <v>Cu</v>
      </c>
      <c r="B360" s="2">
        <v>29</v>
      </c>
      <c r="C360" s="2">
        <v>8041</v>
      </c>
      <c r="D360" s="2">
        <v>668</v>
      </c>
      <c r="E360" s="2">
        <v>242</v>
      </c>
      <c r="F360" s="32">
        <f t="shared" si="31"/>
        <v>36.227544910179638</v>
      </c>
      <c r="G360" s="3">
        <f t="shared" si="30"/>
        <v>503.07075127644055</v>
      </c>
      <c r="H360" s="3">
        <f t="shared" si="30"/>
        <v>182.25018234865061</v>
      </c>
      <c r="J360" s="7"/>
      <c r="K360" s="104" t="s">
        <v>238</v>
      </c>
      <c r="L360" s="105">
        <f>$M$11</f>
        <v>1329</v>
      </c>
      <c r="M360" s="106">
        <f>$M$12</f>
        <v>231</v>
      </c>
    </row>
    <row r="361" spans="1:14" x14ac:dyDescent="0.25">
      <c r="A361" s="28" t="str">
        <f>_xlfn.XLOOKUP(P!C361,'Banco de Dados'!$B$3:$B$274,'Banco de Dados'!$K$3:$K$274,"")</f>
        <v>Zn</v>
      </c>
      <c r="B361" s="2">
        <v>30</v>
      </c>
      <c r="C361" s="2">
        <v>8631</v>
      </c>
      <c r="D361" s="2">
        <v>1510</v>
      </c>
      <c r="E361" s="2">
        <v>244</v>
      </c>
      <c r="F361" s="32">
        <f t="shared" si="31"/>
        <v>16.158940397350992</v>
      </c>
      <c r="G361" s="3">
        <f t="shared" si="30"/>
        <v>1137.1808898614149</v>
      </c>
      <c r="H361" s="3">
        <f t="shared" si="30"/>
        <v>183.7563822027717</v>
      </c>
      <c r="J361" s="7"/>
      <c r="K361" s="69" t="s">
        <v>217</v>
      </c>
      <c r="L361" s="110">
        <f>SQRT(((M358/L358)^2)+((M359/L359)^2)+((M360/L360)^2))</f>
        <v>0.19263380083900838</v>
      </c>
      <c r="M361" s="71" t="str">
        <f>M370</f>
        <v>mg/kg</v>
      </c>
    </row>
    <row r="362" spans="1:14" x14ac:dyDescent="0.25">
      <c r="A362" s="28" t="str">
        <f>_xlfn.XLOOKUP(P!C362,'Banco de Dados'!$B$3:$B$274,'Banco de Dados'!$K$3:$K$274,"")</f>
        <v>Zr</v>
      </c>
      <c r="B362" s="2">
        <v>40</v>
      </c>
      <c r="C362" s="2">
        <v>15746</v>
      </c>
      <c r="D362" s="2">
        <v>1010</v>
      </c>
      <c r="E362" s="2">
        <v>181</v>
      </c>
      <c r="F362" s="32">
        <f t="shared" si="31"/>
        <v>17.920792079207921</v>
      </c>
      <c r="G362" s="3">
        <f t="shared" si="30"/>
        <v>760.63092633114513</v>
      </c>
      <c r="H362" s="3">
        <f t="shared" si="30"/>
        <v>136.3110867979577</v>
      </c>
      <c r="J362" s="7"/>
    </row>
    <row r="363" spans="1:14" x14ac:dyDescent="0.25">
      <c r="A363" s="28" t="str">
        <f>_xlfn.XLOOKUP(P!C363,'Banco de Dados'!$B$3:$B$274,'Banco de Dados'!$K$3:$K$274,"")</f>
        <v>Rh</v>
      </c>
      <c r="B363" s="2">
        <v>45</v>
      </c>
      <c r="C363" s="2">
        <v>20167</v>
      </c>
      <c r="D363" s="2">
        <v>2002</v>
      </c>
      <c r="E363" s="2">
        <v>144</v>
      </c>
      <c r="F363" s="32">
        <f t="shared" si="31"/>
        <v>7.1928071928071926</v>
      </c>
      <c r="G363" s="3">
        <f t="shared" si="30"/>
        <v>1507.7060539752006</v>
      </c>
      <c r="H363" s="3">
        <f t="shared" si="30"/>
        <v>108.44638949671773</v>
      </c>
      <c r="J363" s="7"/>
    </row>
    <row r="364" spans="1:14" x14ac:dyDescent="0.25">
      <c r="A364" s="28" t="str">
        <f>_xlfn.XLOOKUP(P!C364,'Banco de Dados'!$B$3:$B$274,'Banco de Dados'!$K$3:$K$274,"")</f>
        <v>Rh</v>
      </c>
      <c r="B364" s="2">
        <v>45</v>
      </c>
      <c r="C364" s="2">
        <v>2696</v>
      </c>
      <c r="D364" s="2">
        <v>16940</v>
      </c>
      <c r="E364" s="2">
        <v>142</v>
      </c>
      <c r="F364" s="32">
        <f t="shared" si="31"/>
        <v>0.83825265643447466</v>
      </c>
      <c r="G364" s="3">
        <f t="shared" si="30"/>
        <v>12757.512764405543</v>
      </c>
      <c r="H364" s="3">
        <f t="shared" si="30"/>
        <v>106.94018964259665</v>
      </c>
      <c r="J364" s="7"/>
    </row>
    <row r="365" spans="1:14" x14ac:dyDescent="0.25">
      <c r="A365" s="28" t="str">
        <f>_xlfn.XLOOKUP(P!C365,'Banco de Dados'!$B$3:$B$274,'Banco de Dados'!$K$3:$K$274,"")</f>
        <v/>
      </c>
      <c r="B365" s="2">
        <v>0</v>
      </c>
      <c r="C365" s="2">
        <v>0</v>
      </c>
      <c r="D365" s="2">
        <v>0</v>
      </c>
      <c r="E365" s="2">
        <v>0</v>
      </c>
      <c r="F365" s="32" t="e">
        <f t="shared" si="31"/>
        <v>#DIV/0!</v>
      </c>
      <c r="G365" s="3">
        <f t="shared" si="30"/>
        <v>0</v>
      </c>
      <c r="H365" s="3">
        <f t="shared" si="30"/>
        <v>0</v>
      </c>
      <c r="J365" s="7"/>
    </row>
    <row r="366" spans="1:14" x14ac:dyDescent="0.25">
      <c r="A366" s="28" t="str">
        <f>_xlfn.XLOOKUP(P!C366,'Banco de Dados'!$B$3:$B$274,'Banco de Dados'!$K$3:$K$274,"")</f>
        <v/>
      </c>
      <c r="B366" s="2">
        <v>0</v>
      </c>
      <c r="C366" s="2">
        <v>0</v>
      </c>
      <c r="D366" s="2">
        <v>0</v>
      </c>
      <c r="E366" s="2">
        <v>0</v>
      </c>
      <c r="F366" s="32" t="e">
        <f t="shared" si="31"/>
        <v>#DIV/0!</v>
      </c>
      <c r="G366" s="3">
        <f t="shared" si="30"/>
        <v>0</v>
      </c>
      <c r="H366" s="3">
        <f t="shared" si="30"/>
        <v>0</v>
      </c>
      <c r="J366" s="7"/>
    </row>
    <row r="367" spans="1:14" x14ac:dyDescent="0.25">
      <c r="A367" s="28" t="str">
        <f>_xlfn.XLOOKUP(P!C367,'Banco de Dados'!$B$3:$B$274,'Banco de Dados'!$K$3:$K$274,"")</f>
        <v/>
      </c>
      <c r="B367" s="2">
        <v>0</v>
      </c>
      <c r="C367" s="2">
        <v>0</v>
      </c>
      <c r="D367" s="2">
        <v>0</v>
      </c>
      <c r="E367" s="2">
        <v>0</v>
      </c>
      <c r="F367" s="32" t="e">
        <f t="shared" si="31"/>
        <v>#DIV/0!</v>
      </c>
      <c r="G367" s="3">
        <f t="shared" si="30"/>
        <v>0</v>
      </c>
      <c r="H367" s="3">
        <f t="shared" si="30"/>
        <v>0</v>
      </c>
      <c r="J367" s="7"/>
    </row>
    <row r="368" spans="1:14" x14ac:dyDescent="0.25">
      <c r="A368" s="28" t="str">
        <f>_xlfn.XLOOKUP(P!C368,'Banco de Dados'!$B$3:$B$274,'Banco de Dados'!$K$3:$K$274,"")</f>
        <v/>
      </c>
      <c r="B368" s="2">
        <v>0</v>
      </c>
      <c r="C368" s="2">
        <v>0</v>
      </c>
      <c r="D368" s="2">
        <v>0</v>
      </c>
      <c r="E368" s="17">
        <v>0</v>
      </c>
      <c r="F368" s="32" t="e">
        <f t="shared" si="31"/>
        <v>#DIV/0!</v>
      </c>
      <c r="G368" s="3">
        <f t="shared" si="30"/>
        <v>0</v>
      </c>
      <c r="H368" s="3">
        <f t="shared" si="30"/>
        <v>0</v>
      </c>
      <c r="J368" s="7"/>
    </row>
    <row r="369" spans="1:14" ht="15.75" x14ac:dyDescent="0.25">
      <c r="A369" s="28" t="str">
        <f>_xlfn.XLOOKUP(P!C369,'Banco de Dados'!$B$3:$B$274,'Banco de Dados'!$K$3:$K$274,"")</f>
        <v/>
      </c>
      <c r="B369" s="2">
        <v>0</v>
      </c>
      <c r="C369" s="2">
        <v>0</v>
      </c>
      <c r="D369" s="2">
        <v>0</v>
      </c>
      <c r="E369" s="2">
        <v>0</v>
      </c>
      <c r="F369" s="32" t="e">
        <f t="shared" si="31"/>
        <v>#DIV/0!</v>
      </c>
      <c r="G369" s="3">
        <f t="shared" si="30"/>
        <v>0</v>
      </c>
      <c r="H369" s="3">
        <f t="shared" si="30"/>
        <v>0</v>
      </c>
      <c r="J369" s="7"/>
      <c r="K369" s="101" t="s">
        <v>216</v>
      </c>
      <c r="L369" s="102" t="str">
        <f>K347</f>
        <v>al</v>
      </c>
      <c r="M369" s="103" t="str">
        <f>M347</f>
        <v>Níquel</v>
      </c>
    </row>
    <row r="370" spans="1:14" x14ac:dyDescent="0.25">
      <c r="A370" s="28" t="str">
        <f>_xlfn.XLOOKUP(P!C370,'Banco de Dados'!$B$3:$B$274,'Banco de Dados'!$K$3:$K$274,"")</f>
        <v/>
      </c>
      <c r="B370" s="2">
        <v>0</v>
      </c>
      <c r="C370" s="2">
        <v>0</v>
      </c>
      <c r="D370" s="2">
        <v>0</v>
      </c>
      <c r="E370" s="2">
        <v>0</v>
      </c>
      <c r="F370" s="32" t="e">
        <f t="shared" si="31"/>
        <v>#DIV/0!</v>
      </c>
      <c r="G370" s="3">
        <f t="shared" si="30"/>
        <v>0</v>
      </c>
      <c r="H370" s="3">
        <f t="shared" si="30"/>
        <v>0</v>
      </c>
      <c r="J370" s="7"/>
      <c r="K370" s="68" t="s">
        <v>68</v>
      </c>
      <c r="L370" s="29">
        <f>(K353*M355)/M353</f>
        <v>2.7270513358788051</v>
      </c>
      <c r="M370" s="66" t="str">
        <f>$M$9</f>
        <v>mg/kg</v>
      </c>
    </row>
    <row r="371" spans="1:14" x14ac:dyDescent="0.25">
      <c r="A371" s="28" t="str">
        <f>_xlfn.XLOOKUP(P!C371,'Banco de Dados'!$B$3:$B$274,'Banco de Dados'!$K$3:$K$274,"")</f>
        <v/>
      </c>
      <c r="B371" s="2">
        <v>0</v>
      </c>
      <c r="C371" s="2">
        <v>0</v>
      </c>
      <c r="D371" s="2">
        <v>0</v>
      </c>
      <c r="E371" s="2">
        <v>0</v>
      </c>
      <c r="F371" s="32" t="e">
        <f t="shared" si="31"/>
        <v>#DIV/0!</v>
      </c>
      <c r="G371" s="3">
        <f t="shared" si="30"/>
        <v>0</v>
      </c>
      <c r="H371" s="3">
        <f t="shared" si="30"/>
        <v>0</v>
      </c>
      <c r="J371" s="7"/>
      <c r="K371" s="111" t="s">
        <v>246</v>
      </c>
      <c r="L371" s="126">
        <f>SQRT(((M358/L358)^2)+((M359/L359)^2)+((M360/L360)^2))</f>
        <v>0.19263380083900838</v>
      </c>
      <c r="M371" s="66"/>
    </row>
    <row r="372" spans="1:14" x14ac:dyDescent="0.25">
      <c r="A372" s="28" t="str">
        <f>_xlfn.XLOOKUP(P!C372,'Banco de Dados'!$B$3:$B$274,'Banco de Dados'!$K$3:$K$274,"")</f>
        <v/>
      </c>
      <c r="B372" s="2">
        <v>0</v>
      </c>
      <c r="C372" s="2">
        <v>0</v>
      </c>
      <c r="D372" s="2">
        <v>0</v>
      </c>
      <c r="E372" s="2">
        <v>0</v>
      </c>
      <c r="F372" s="32" t="e">
        <f t="shared" si="31"/>
        <v>#DIV/0!</v>
      </c>
      <c r="G372" s="3">
        <f t="shared" si="30"/>
        <v>0</v>
      </c>
      <c r="H372" s="3">
        <f t="shared" si="30"/>
        <v>0</v>
      </c>
      <c r="J372" s="7"/>
      <c r="K372" s="69" t="s">
        <v>247</v>
      </c>
      <c r="L372" s="127">
        <f>L371*L370</f>
        <v>0.52532226391342951</v>
      </c>
      <c r="M372" s="71" t="str">
        <f>$M$9</f>
        <v>mg/kg</v>
      </c>
    </row>
    <row r="373" spans="1:14" x14ac:dyDescent="0.25">
      <c r="A373" s="28" t="str">
        <f>_xlfn.XLOOKUP(P!C373,'Banco de Dados'!$B$3:$B$274,'Banco de Dados'!$K$3:$K$274,"")</f>
        <v/>
      </c>
      <c r="B373" s="2">
        <v>0</v>
      </c>
      <c r="C373" s="2">
        <v>0</v>
      </c>
      <c r="D373" s="2">
        <v>0</v>
      </c>
      <c r="E373" s="2">
        <v>0</v>
      </c>
      <c r="F373" s="32" t="e">
        <f t="shared" si="31"/>
        <v>#DIV/0!</v>
      </c>
      <c r="G373" s="3">
        <f t="shared" si="30"/>
        <v>0</v>
      </c>
      <c r="H373" s="3">
        <f t="shared" si="30"/>
        <v>0</v>
      </c>
      <c r="J373" s="7"/>
      <c r="K373" s="123"/>
      <c r="L373" s="124"/>
    </row>
    <row r="374" spans="1:14" x14ac:dyDescent="0.25">
      <c r="A374" s="28" t="str">
        <f>_xlfn.XLOOKUP(P!C374,'Banco de Dados'!$B$3:$B$274,'Banco de Dados'!$K$3:$K$274,"")</f>
        <v/>
      </c>
      <c r="B374" s="2">
        <v>0</v>
      </c>
      <c r="C374" s="2">
        <v>0</v>
      </c>
      <c r="D374" s="2">
        <v>0</v>
      </c>
      <c r="E374" s="2">
        <v>0</v>
      </c>
      <c r="F374" s="32" t="e">
        <f t="shared" si="31"/>
        <v>#DIV/0!</v>
      </c>
      <c r="G374" s="3">
        <f t="shared" si="30"/>
        <v>0</v>
      </c>
      <c r="H374" s="3">
        <f t="shared" si="30"/>
        <v>0</v>
      </c>
      <c r="J374" s="7"/>
    </row>
    <row r="375" spans="1:14" x14ac:dyDescent="0.25">
      <c r="A375" s="28" t="str">
        <f>_xlfn.XLOOKUP(P!C375,'Banco de Dados'!$B$3:$B$274,'Banco de Dados'!$K$3:$K$274,"")</f>
        <v/>
      </c>
      <c r="B375" s="2">
        <v>0</v>
      </c>
      <c r="C375" s="2">
        <v>0</v>
      </c>
      <c r="D375" s="2">
        <v>0</v>
      </c>
      <c r="E375" s="2">
        <v>0</v>
      </c>
      <c r="F375" s="32" t="e">
        <f t="shared" si="31"/>
        <v>#DIV/0!</v>
      </c>
      <c r="G375" s="3">
        <f t="shared" si="30"/>
        <v>0</v>
      </c>
      <c r="H375" s="3">
        <f t="shared" si="30"/>
        <v>0</v>
      </c>
      <c r="J375" s="7"/>
    </row>
    <row r="376" spans="1:14" x14ac:dyDescent="0.25">
      <c r="A376" s="28" t="str">
        <f>_xlfn.XLOOKUP(P!C376,'Banco de Dados'!$B$3:$B$274,'Banco de Dados'!$K$3:$K$274,"")</f>
        <v/>
      </c>
      <c r="B376" s="2">
        <v>0</v>
      </c>
      <c r="C376" s="2">
        <v>0</v>
      </c>
      <c r="D376" s="2">
        <v>0</v>
      </c>
      <c r="E376" s="2">
        <v>0</v>
      </c>
      <c r="F376" s="32" t="e">
        <f t="shared" si="31"/>
        <v>#DIV/0!</v>
      </c>
      <c r="G376" s="3">
        <f t="shared" ref="G376:H378" si="32">D376*$E$346</f>
        <v>0</v>
      </c>
      <c r="H376" s="3">
        <f t="shared" si="32"/>
        <v>0</v>
      </c>
      <c r="J376" s="7"/>
    </row>
    <row r="377" spans="1:14" x14ac:dyDescent="0.25">
      <c r="A377" s="28" t="str">
        <f>_xlfn.XLOOKUP(P!C377,'Banco de Dados'!$B$3:$B$274,'Banco de Dados'!$K$3:$K$274,"")</f>
        <v/>
      </c>
      <c r="B377" s="2">
        <v>0</v>
      </c>
      <c r="C377" s="2">
        <v>0</v>
      </c>
      <c r="D377" s="2">
        <v>0</v>
      </c>
      <c r="E377" s="2">
        <v>0</v>
      </c>
      <c r="F377" s="32" t="e">
        <f t="shared" si="31"/>
        <v>#DIV/0!</v>
      </c>
      <c r="G377" s="3">
        <f t="shared" si="32"/>
        <v>0</v>
      </c>
      <c r="H377" s="3">
        <f t="shared" si="32"/>
        <v>0</v>
      </c>
      <c r="J377" s="7"/>
    </row>
    <row r="378" spans="1:14" x14ac:dyDescent="0.25">
      <c r="A378" s="28" t="str">
        <f>_xlfn.XLOOKUP(P!C378,'Banco de Dados'!$B$3:$B$274,'Banco de Dados'!$K$3:$K$274,"")</f>
        <v/>
      </c>
      <c r="B378" s="2">
        <v>0</v>
      </c>
      <c r="C378" s="2">
        <v>0</v>
      </c>
      <c r="D378" s="2">
        <v>0</v>
      </c>
      <c r="E378" s="2">
        <v>0</v>
      </c>
      <c r="F378" s="32" t="e">
        <f t="shared" si="31"/>
        <v>#DIV/0!</v>
      </c>
      <c r="G378" s="3">
        <f t="shared" si="32"/>
        <v>0</v>
      </c>
      <c r="H378" s="3">
        <f t="shared" si="32"/>
        <v>0</v>
      </c>
      <c r="J378" s="7"/>
    </row>
    <row r="379" spans="1:14" x14ac:dyDescent="0.25">
      <c r="A379" s="21"/>
      <c r="B379" s="21"/>
      <c r="C379" s="21"/>
      <c r="D379" s="21"/>
      <c r="E379" s="21"/>
      <c r="F379" s="77"/>
      <c r="G379" s="21"/>
      <c r="H379" s="21"/>
      <c r="J379" s="21"/>
      <c r="K379" s="21"/>
      <c r="L379" s="21"/>
      <c r="M379" s="21"/>
      <c r="N379" s="21"/>
    </row>
    <row r="380" spans="1:14" ht="15.75" x14ac:dyDescent="0.25">
      <c r="A380" s="36">
        <f>'Nome das Amostras'!A15</f>
        <v>0</v>
      </c>
      <c r="B380" s="164" t="e">
        <f>VLOOKUP(A380,'Nome das Amostras'!$A$3:$D$28,2,FALSE)</f>
        <v>#N/A</v>
      </c>
      <c r="C380" s="164"/>
      <c r="D380" s="51" t="s">
        <v>65</v>
      </c>
      <c r="E380" s="53" t="e">
        <f>'Banco de Dados'!$O$13/'Banco de Dados'!CN13</f>
        <v>#VALUE!</v>
      </c>
      <c r="F380" s="74"/>
      <c r="G380" s="3"/>
      <c r="H380" s="3"/>
      <c r="J380" s="7"/>
    </row>
    <row r="381" spans="1:14" ht="15.75" x14ac:dyDescent="0.25">
      <c r="A381" s="107" t="s">
        <v>1</v>
      </c>
      <c r="B381" s="107" t="s">
        <v>0</v>
      </c>
      <c r="C381" s="107" t="s">
        <v>212</v>
      </c>
      <c r="D381" s="107" t="s">
        <v>209</v>
      </c>
      <c r="E381" s="107" t="s">
        <v>213</v>
      </c>
      <c r="F381" s="76" t="s">
        <v>219</v>
      </c>
      <c r="G381" s="54" t="s">
        <v>140</v>
      </c>
      <c r="H381" s="54" t="s">
        <v>66</v>
      </c>
      <c r="J381" s="7"/>
      <c r="K381" s="72">
        <f>A380</f>
        <v>0</v>
      </c>
      <c r="L381" s="55" t="s">
        <v>215</v>
      </c>
      <c r="M381" s="41" t="str">
        <f>$A$1</f>
        <v>Níquel</v>
      </c>
      <c r="N381" s="3"/>
    </row>
    <row r="382" spans="1:14" x14ac:dyDescent="0.25">
      <c r="A382" s="28" t="str">
        <f>_xlfn.XLOOKUP(P!C382,'Banco de Dados'!$B$3:$B$274,'Banco de Dados'!$K$3:$K$274,"")</f>
        <v/>
      </c>
      <c r="B382" s="2" cm="1">
        <f t="array" ref="B382:E412">Dados!CJ5:CM35</f>
        <v>0</v>
      </c>
      <c r="C382" s="2">
        <v>0</v>
      </c>
      <c r="D382" s="2">
        <v>0</v>
      </c>
      <c r="E382" s="2">
        <v>0</v>
      </c>
      <c r="F382" s="32" t="e">
        <f>(E382*100)/D382</f>
        <v>#DIV/0!</v>
      </c>
      <c r="G382" s="3" t="e">
        <f t="shared" ref="G382:H409" si="33">D382*$E$380</f>
        <v>#VALUE!</v>
      </c>
      <c r="H382" s="3" t="e">
        <f t="shared" si="33"/>
        <v>#VALUE!</v>
      </c>
      <c r="J382" s="7"/>
      <c r="K382" s="5" t="s">
        <v>210</v>
      </c>
      <c r="L382" s="5"/>
      <c r="M382" s="5" t="s">
        <v>211</v>
      </c>
    </row>
    <row r="383" spans="1:14" x14ac:dyDescent="0.25">
      <c r="A383" s="28" t="str">
        <f>_xlfn.XLOOKUP(P!C383,'Banco de Dados'!$B$3:$B$274,'Banco de Dados'!$K$3:$K$274,"")</f>
        <v/>
      </c>
      <c r="B383" s="2">
        <v>0</v>
      </c>
      <c r="C383" s="2">
        <v>0</v>
      </c>
      <c r="D383" s="2">
        <v>0</v>
      </c>
      <c r="E383" s="2">
        <v>0</v>
      </c>
      <c r="F383" s="32" t="e">
        <f t="shared" ref="F383:F412" si="34">(E383*100)/D383</f>
        <v>#DIV/0!</v>
      </c>
      <c r="G383" s="3" t="e">
        <f t="shared" si="33"/>
        <v>#VALUE!</v>
      </c>
      <c r="H383" s="3" t="e">
        <f t="shared" si="33"/>
        <v>#VALUE!</v>
      </c>
      <c r="J383" s="7"/>
      <c r="K383" s="6" t="str">
        <f>_xlfn.XLOOKUP($B$4,A382:A409,G382:G409,"")</f>
        <v/>
      </c>
      <c r="L383" s="6"/>
      <c r="M383" s="6" t="str">
        <f>_xlfn.XLOOKUP($B$4,A382:A409,H382:H409,"")</f>
        <v/>
      </c>
    </row>
    <row r="384" spans="1:14" x14ac:dyDescent="0.25">
      <c r="A384" s="28" t="str">
        <f>_xlfn.XLOOKUP(P!C384,'Banco de Dados'!$B$3:$B$274,'Banco de Dados'!$K$3:$K$274,"")</f>
        <v/>
      </c>
      <c r="B384" s="2">
        <v>0</v>
      </c>
      <c r="C384" s="2">
        <v>0</v>
      </c>
      <c r="D384" s="2">
        <v>0</v>
      </c>
      <c r="E384" s="2">
        <v>0</v>
      </c>
      <c r="F384" s="32" t="e">
        <f t="shared" si="34"/>
        <v>#DIV/0!</v>
      </c>
      <c r="G384" s="3" t="e">
        <f t="shared" si="33"/>
        <v>#VALUE!</v>
      </c>
      <c r="H384" s="3" t="e">
        <f t="shared" si="33"/>
        <v>#VALUE!</v>
      </c>
      <c r="J384" s="7"/>
    </row>
    <row r="385" spans="1:14" ht="15.75" x14ac:dyDescent="0.25">
      <c r="A385" s="28" t="str">
        <f>_xlfn.XLOOKUP(P!C385,'Banco de Dados'!$B$3:$B$274,'Banco de Dados'!$K$3:$K$274,"")</f>
        <v/>
      </c>
      <c r="B385" s="2">
        <v>0</v>
      </c>
      <c r="C385" s="2">
        <v>0</v>
      </c>
      <c r="D385" s="2">
        <v>0</v>
      </c>
      <c r="E385" s="2">
        <v>0</v>
      </c>
      <c r="F385" s="32" t="e">
        <f t="shared" si="34"/>
        <v>#DIV/0!</v>
      </c>
      <c r="G385" s="3" t="e">
        <f t="shared" si="33"/>
        <v>#VALUE!</v>
      </c>
      <c r="H385" s="3" t="e">
        <f t="shared" si="33"/>
        <v>#VALUE!</v>
      </c>
      <c r="K385" s="165" t="s">
        <v>67</v>
      </c>
      <c r="L385" s="166"/>
      <c r="M385" s="167"/>
      <c r="N385"/>
    </row>
    <row r="386" spans="1:14" x14ac:dyDescent="0.25">
      <c r="A386" s="28" t="str">
        <f>_xlfn.XLOOKUP(P!C386,'Banco de Dados'!$B$3:$B$274,'Banco de Dados'!$K$3:$K$274,"")</f>
        <v/>
      </c>
      <c r="B386" s="2">
        <v>0</v>
      </c>
      <c r="C386" s="2">
        <v>0</v>
      </c>
      <c r="D386" s="2">
        <v>0</v>
      </c>
      <c r="E386" s="2">
        <v>0</v>
      </c>
      <c r="F386" s="32" t="e">
        <f t="shared" si="34"/>
        <v>#DIV/0!</v>
      </c>
      <c r="G386" s="3" t="e">
        <f t="shared" si="33"/>
        <v>#VALUE!</v>
      </c>
      <c r="H386" s="3" t="e">
        <f t="shared" si="33"/>
        <v>#VALUE!</v>
      </c>
      <c r="J386" s="7"/>
      <c r="K386" s="104" t="s">
        <v>240</v>
      </c>
      <c r="L386" s="39"/>
      <c r="M386" s="106" t="s">
        <v>209</v>
      </c>
    </row>
    <row r="387" spans="1:14" x14ac:dyDescent="0.25">
      <c r="A387" s="28" t="str">
        <f>_xlfn.XLOOKUP(P!C387,'Banco de Dados'!$B$3:$B$274,'Banco de Dados'!$K$3:$K$274,"")</f>
        <v/>
      </c>
      <c r="B387" s="2">
        <v>0</v>
      </c>
      <c r="C387" s="2">
        <v>0</v>
      </c>
      <c r="D387" s="2">
        <v>0</v>
      </c>
      <c r="E387" s="2">
        <v>0</v>
      </c>
      <c r="F387" s="32" t="e">
        <f t="shared" si="34"/>
        <v>#DIV/0!</v>
      </c>
      <c r="G387" s="3" t="e">
        <f t="shared" si="33"/>
        <v>#VALUE!</v>
      </c>
      <c r="H387" s="3" t="e">
        <f t="shared" si="33"/>
        <v>#VALUE!</v>
      </c>
      <c r="J387" s="58" t="s">
        <v>38</v>
      </c>
      <c r="K387" s="59">
        <f>$L$9</f>
        <v>1.5820000000000001</v>
      </c>
      <c r="L387" s="60"/>
      <c r="M387" s="61">
        <f>$M$11</f>
        <v>1329</v>
      </c>
      <c r="N387" s="60"/>
    </row>
    <row r="388" spans="1:14" x14ac:dyDescent="0.25">
      <c r="A388" s="28" t="str">
        <f>_xlfn.XLOOKUP(P!C388,'Banco de Dados'!$B$3:$B$274,'Banco de Dados'!$K$3:$K$274,"")</f>
        <v/>
      </c>
      <c r="B388" s="2">
        <v>0</v>
      </c>
      <c r="C388" s="2">
        <v>0</v>
      </c>
      <c r="D388" s="2">
        <v>0</v>
      </c>
      <c r="E388" s="2">
        <v>0</v>
      </c>
      <c r="F388" s="32" t="e">
        <f t="shared" si="34"/>
        <v>#DIV/0!</v>
      </c>
      <c r="G388" s="3" t="e">
        <f t="shared" si="33"/>
        <v>#VALUE!</v>
      </c>
      <c r="H388" s="3" t="e">
        <f t="shared" si="33"/>
        <v>#VALUE!</v>
      </c>
      <c r="J388" s="2"/>
      <c r="K388" s="18"/>
      <c r="L388" s="2" t="s">
        <v>70</v>
      </c>
      <c r="M388" s="19"/>
    </row>
    <row r="389" spans="1:14" x14ac:dyDescent="0.25">
      <c r="A389" s="28" t="str">
        <f>_xlfn.XLOOKUP(P!C389,'Banco de Dados'!$B$3:$B$274,'Banco de Dados'!$K$3:$K$274,"")</f>
        <v/>
      </c>
      <c r="B389" s="2">
        <v>0</v>
      </c>
      <c r="C389" s="2">
        <v>0</v>
      </c>
      <c r="D389" s="2">
        <v>0</v>
      </c>
      <c r="E389" s="2">
        <v>0</v>
      </c>
      <c r="F389" s="32" t="e">
        <f t="shared" si="34"/>
        <v>#DIV/0!</v>
      </c>
      <c r="G389" s="3" t="e">
        <f t="shared" si="33"/>
        <v>#VALUE!</v>
      </c>
      <c r="H389" s="3" t="e">
        <f t="shared" si="33"/>
        <v>#VALUE!</v>
      </c>
      <c r="J389" s="58" t="s">
        <v>69</v>
      </c>
      <c r="K389" s="62" t="s">
        <v>71</v>
      </c>
      <c r="L389" s="63"/>
      <c r="M389" s="64" t="str">
        <f>K383</f>
        <v/>
      </c>
      <c r="N389" s="60"/>
    </row>
    <row r="390" spans="1:14" x14ac:dyDescent="0.25">
      <c r="A390" s="28" t="str">
        <f>_xlfn.XLOOKUP(P!C390,'Banco de Dados'!$B$3:$B$274,'Banco de Dados'!$K$3:$K$274,"")</f>
        <v/>
      </c>
      <c r="B390" s="2">
        <v>0</v>
      </c>
      <c r="C390" s="2">
        <v>0</v>
      </c>
      <c r="D390" s="2">
        <v>0</v>
      </c>
      <c r="E390" s="2">
        <v>0</v>
      </c>
      <c r="F390" s="32" t="e">
        <f t="shared" si="34"/>
        <v>#DIV/0!</v>
      </c>
      <c r="G390" s="3" t="e">
        <f t="shared" si="33"/>
        <v>#VALUE!</v>
      </c>
      <c r="H390" s="3" t="e">
        <f t="shared" si="33"/>
        <v>#VALUE!</v>
      </c>
      <c r="J390" s="7"/>
    </row>
    <row r="391" spans="1:14" ht="15.75" x14ac:dyDescent="0.25">
      <c r="A391" s="28" t="str">
        <f>_xlfn.XLOOKUP(P!C391,'Banco de Dados'!$B$3:$B$274,'Banco de Dados'!$K$3:$K$274,"")</f>
        <v/>
      </c>
      <c r="B391" s="2">
        <v>0</v>
      </c>
      <c r="C391" s="2">
        <v>0</v>
      </c>
      <c r="D391" s="2">
        <v>0</v>
      </c>
      <c r="E391" s="2">
        <v>0</v>
      </c>
      <c r="F391" s="32" t="e">
        <f t="shared" si="34"/>
        <v>#DIV/0!</v>
      </c>
      <c r="G391" s="3" t="e">
        <f t="shared" si="33"/>
        <v>#VALUE!</v>
      </c>
      <c r="H391" s="3" t="e">
        <f t="shared" si="33"/>
        <v>#VALUE!</v>
      </c>
      <c r="J391" s="7"/>
      <c r="K391" s="165" t="s">
        <v>218</v>
      </c>
      <c r="L391" s="166"/>
      <c r="M391" s="167"/>
    </row>
    <row r="392" spans="1:14" x14ac:dyDescent="0.25">
      <c r="A392" s="28" t="str">
        <f>_xlfn.XLOOKUP(P!C392,'Banco de Dados'!$B$3:$B$274,'Banco de Dados'!$K$3:$K$274,"")</f>
        <v/>
      </c>
      <c r="B392" s="2">
        <v>0</v>
      </c>
      <c r="C392" s="2">
        <v>0</v>
      </c>
      <c r="D392" s="2">
        <v>0</v>
      </c>
      <c r="E392" s="2">
        <v>0</v>
      </c>
      <c r="F392" s="32" t="e">
        <f t="shared" si="34"/>
        <v>#DIV/0!</v>
      </c>
      <c r="G392" s="3" t="e">
        <f t="shared" si="33"/>
        <v>#VALUE!</v>
      </c>
      <c r="H392" s="3" t="e">
        <f t="shared" si="33"/>
        <v>#VALUE!</v>
      </c>
      <c r="J392" s="7"/>
      <c r="K392" s="104" t="s">
        <v>236</v>
      </c>
      <c r="L392" s="108" t="str">
        <f>K383</f>
        <v/>
      </c>
      <c r="M392" s="109" t="str">
        <f>M383</f>
        <v/>
      </c>
    </row>
    <row r="393" spans="1:14" x14ac:dyDescent="0.25">
      <c r="A393" s="28" t="str">
        <f>_xlfn.XLOOKUP(P!C393,'Banco de Dados'!$B$3:$B$274,'Banco de Dados'!$K$3:$K$274,"")</f>
        <v/>
      </c>
      <c r="B393" s="2">
        <v>0</v>
      </c>
      <c r="C393" s="2">
        <v>0</v>
      </c>
      <c r="D393" s="2">
        <v>0</v>
      </c>
      <c r="E393" s="2">
        <v>0</v>
      </c>
      <c r="F393" s="32" t="e">
        <f t="shared" si="34"/>
        <v>#DIV/0!</v>
      </c>
      <c r="G393" s="3" t="e">
        <f t="shared" si="33"/>
        <v>#VALUE!</v>
      </c>
      <c r="H393" s="3" t="e">
        <f t="shared" si="33"/>
        <v>#VALUE!</v>
      </c>
      <c r="J393" s="7"/>
      <c r="K393" s="104" t="s">
        <v>237</v>
      </c>
      <c r="L393" s="105">
        <f>$L$9</f>
        <v>1.5820000000000001</v>
      </c>
      <c r="M393" s="106">
        <f>$L$10</f>
        <v>4.1000000000000002E-2</v>
      </c>
    </row>
    <row r="394" spans="1:14" x14ac:dyDescent="0.25">
      <c r="A394" s="28" t="str">
        <f>_xlfn.XLOOKUP(P!C394,'Banco de Dados'!$B$3:$B$274,'Banco de Dados'!$K$3:$K$274,"")</f>
        <v/>
      </c>
      <c r="B394" s="2">
        <v>0</v>
      </c>
      <c r="C394" s="2">
        <v>0</v>
      </c>
      <c r="D394" s="2">
        <v>0</v>
      </c>
      <c r="E394" s="2">
        <v>0</v>
      </c>
      <c r="F394" s="32" t="e">
        <f t="shared" si="34"/>
        <v>#DIV/0!</v>
      </c>
      <c r="G394" s="3" t="e">
        <f t="shared" si="33"/>
        <v>#VALUE!</v>
      </c>
      <c r="H394" s="3" t="e">
        <f t="shared" si="33"/>
        <v>#VALUE!</v>
      </c>
      <c r="J394" s="7"/>
      <c r="K394" s="104" t="s">
        <v>238</v>
      </c>
      <c r="L394" s="105">
        <f>$M$11</f>
        <v>1329</v>
      </c>
      <c r="M394" s="106">
        <f>$M$12</f>
        <v>231</v>
      </c>
    </row>
    <row r="395" spans="1:14" x14ac:dyDescent="0.25">
      <c r="A395" s="28" t="str">
        <f>_xlfn.XLOOKUP(P!C395,'Banco de Dados'!$B$3:$B$274,'Banco de Dados'!$K$3:$K$274,"")</f>
        <v/>
      </c>
      <c r="B395" s="2">
        <v>0</v>
      </c>
      <c r="C395" s="2">
        <v>0</v>
      </c>
      <c r="D395" s="2">
        <v>0</v>
      </c>
      <c r="E395" s="2">
        <v>0</v>
      </c>
      <c r="F395" s="32" t="e">
        <f t="shared" si="34"/>
        <v>#DIV/0!</v>
      </c>
      <c r="G395" s="3" t="e">
        <f t="shared" si="33"/>
        <v>#VALUE!</v>
      </c>
      <c r="H395" s="3" t="e">
        <f t="shared" si="33"/>
        <v>#VALUE!</v>
      </c>
      <c r="J395" s="7"/>
      <c r="K395" s="69" t="s">
        <v>217</v>
      </c>
      <c r="L395" s="110" t="e">
        <f>SQRT(((M392/L392)^2)+((M393/L393)^2)+((M394/L394)^2))</f>
        <v>#VALUE!</v>
      </c>
      <c r="M395" s="71" t="str">
        <f>M404</f>
        <v>mg/kg</v>
      </c>
    </row>
    <row r="396" spans="1:14" x14ac:dyDescent="0.25">
      <c r="A396" s="28" t="str">
        <f>_xlfn.XLOOKUP(P!C396,'Banco de Dados'!$B$3:$B$274,'Banco de Dados'!$K$3:$K$274,"")</f>
        <v/>
      </c>
      <c r="B396" s="2">
        <v>0</v>
      </c>
      <c r="C396" s="2">
        <v>0</v>
      </c>
      <c r="D396" s="2">
        <v>0</v>
      </c>
      <c r="E396" s="2">
        <v>0</v>
      </c>
      <c r="F396" s="32" t="e">
        <f t="shared" si="34"/>
        <v>#DIV/0!</v>
      </c>
      <c r="G396" s="3" t="e">
        <f t="shared" si="33"/>
        <v>#VALUE!</v>
      </c>
      <c r="H396" s="3" t="e">
        <f t="shared" si="33"/>
        <v>#VALUE!</v>
      </c>
      <c r="J396" s="7"/>
    </row>
    <row r="397" spans="1:14" x14ac:dyDescent="0.25">
      <c r="A397" s="28" t="str">
        <f>_xlfn.XLOOKUP(P!C397,'Banco de Dados'!$B$3:$B$274,'Banco de Dados'!$K$3:$K$274,"")</f>
        <v/>
      </c>
      <c r="B397" s="2">
        <v>0</v>
      </c>
      <c r="C397" s="2">
        <v>0</v>
      </c>
      <c r="D397" s="2">
        <v>0</v>
      </c>
      <c r="E397" s="2">
        <v>0</v>
      </c>
      <c r="F397" s="32" t="e">
        <f t="shared" si="34"/>
        <v>#DIV/0!</v>
      </c>
      <c r="G397" s="3" t="e">
        <f t="shared" si="33"/>
        <v>#VALUE!</v>
      </c>
      <c r="H397" s="3" t="e">
        <f t="shared" si="33"/>
        <v>#VALUE!</v>
      </c>
      <c r="J397" s="7"/>
    </row>
    <row r="398" spans="1:14" x14ac:dyDescent="0.25">
      <c r="A398" s="28" t="str">
        <f>_xlfn.XLOOKUP(P!C398,'Banco de Dados'!$B$3:$B$274,'Banco de Dados'!$K$3:$K$274,"")</f>
        <v/>
      </c>
      <c r="B398" s="2">
        <v>0</v>
      </c>
      <c r="C398" s="2">
        <v>0</v>
      </c>
      <c r="D398" s="2">
        <v>0</v>
      </c>
      <c r="E398" s="2">
        <v>0</v>
      </c>
      <c r="F398" s="32" t="e">
        <f t="shared" si="34"/>
        <v>#DIV/0!</v>
      </c>
      <c r="G398" s="3" t="e">
        <f t="shared" si="33"/>
        <v>#VALUE!</v>
      </c>
      <c r="H398" s="3" t="e">
        <f t="shared" si="33"/>
        <v>#VALUE!</v>
      </c>
      <c r="J398" s="7"/>
    </row>
    <row r="399" spans="1:14" x14ac:dyDescent="0.25">
      <c r="A399" s="28" t="str">
        <f>_xlfn.XLOOKUP(P!C399,'Banco de Dados'!$B$3:$B$274,'Banco de Dados'!$K$3:$K$274,"")</f>
        <v/>
      </c>
      <c r="B399" s="2">
        <v>0</v>
      </c>
      <c r="C399" s="2">
        <v>0</v>
      </c>
      <c r="D399" s="2">
        <v>0</v>
      </c>
      <c r="E399" s="2">
        <v>0</v>
      </c>
      <c r="F399" s="32" t="e">
        <f t="shared" si="34"/>
        <v>#DIV/0!</v>
      </c>
      <c r="G399" s="3" t="e">
        <f t="shared" si="33"/>
        <v>#VALUE!</v>
      </c>
      <c r="H399" s="3" t="e">
        <f t="shared" si="33"/>
        <v>#VALUE!</v>
      </c>
      <c r="J399" s="7"/>
    </row>
    <row r="400" spans="1:14" x14ac:dyDescent="0.25">
      <c r="A400" s="28" t="str">
        <f>_xlfn.XLOOKUP(P!C400,'Banco de Dados'!$B$3:$B$274,'Banco de Dados'!$K$3:$K$274,"")</f>
        <v/>
      </c>
      <c r="B400" s="2">
        <v>0</v>
      </c>
      <c r="C400" s="2">
        <v>0</v>
      </c>
      <c r="D400" s="2">
        <v>0</v>
      </c>
      <c r="E400" s="2">
        <v>0</v>
      </c>
      <c r="F400" s="32" t="e">
        <f t="shared" si="34"/>
        <v>#DIV/0!</v>
      </c>
      <c r="G400" s="3" t="e">
        <f t="shared" si="33"/>
        <v>#VALUE!</v>
      </c>
      <c r="H400" s="3" t="e">
        <f t="shared" si="33"/>
        <v>#VALUE!</v>
      </c>
      <c r="J400" s="7"/>
    </row>
    <row r="401" spans="1:14" x14ac:dyDescent="0.25">
      <c r="A401" s="28" t="str">
        <f>_xlfn.XLOOKUP(P!C401,'Banco de Dados'!$B$3:$B$274,'Banco de Dados'!$K$3:$K$274,"")</f>
        <v/>
      </c>
      <c r="B401" s="2">
        <v>0</v>
      </c>
      <c r="C401" s="2">
        <v>0</v>
      </c>
      <c r="D401" s="2">
        <v>0</v>
      </c>
      <c r="E401" s="2">
        <v>0</v>
      </c>
      <c r="F401" s="32" t="e">
        <f t="shared" si="34"/>
        <v>#DIV/0!</v>
      </c>
      <c r="G401" s="3" t="e">
        <f t="shared" si="33"/>
        <v>#VALUE!</v>
      </c>
      <c r="H401" s="3" t="e">
        <f t="shared" si="33"/>
        <v>#VALUE!</v>
      </c>
      <c r="J401" s="7"/>
    </row>
    <row r="402" spans="1:14" x14ac:dyDescent="0.25">
      <c r="A402" s="28" t="str">
        <f>_xlfn.XLOOKUP(P!C402,'Banco de Dados'!$B$3:$B$274,'Banco de Dados'!$K$3:$K$274,"")</f>
        <v/>
      </c>
      <c r="B402" s="2">
        <v>0</v>
      </c>
      <c r="C402" s="2">
        <v>0</v>
      </c>
      <c r="D402" s="2">
        <v>0</v>
      </c>
      <c r="E402" s="17">
        <v>0</v>
      </c>
      <c r="F402" s="32" t="e">
        <f t="shared" si="34"/>
        <v>#DIV/0!</v>
      </c>
      <c r="G402" s="3" t="e">
        <f t="shared" si="33"/>
        <v>#VALUE!</v>
      </c>
      <c r="H402" s="3" t="e">
        <f t="shared" si="33"/>
        <v>#VALUE!</v>
      </c>
      <c r="J402" s="7"/>
    </row>
    <row r="403" spans="1:14" ht="15.75" x14ac:dyDescent="0.25">
      <c r="A403" s="28" t="str">
        <f>_xlfn.XLOOKUP(P!C403,'Banco de Dados'!$B$3:$B$274,'Banco de Dados'!$K$3:$K$274,"")</f>
        <v/>
      </c>
      <c r="B403" s="2">
        <v>0</v>
      </c>
      <c r="C403" s="2">
        <v>0</v>
      </c>
      <c r="D403" s="2">
        <v>0</v>
      </c>
      <c r="E403" s="2">
        <v>0</v>
      </c>
      <c r="F403" s="32" t="e">
        <f t="shared" si="34"/>
        <v>#DIV/0!</v>
      </c>
      <c r="G403" s="3" t="e">
        <f t="shared" si="33"/>
        <v>#VALUE!</v>
      </c>
      <c r="H403" s="3" t="e">
        <f t="shared" si="33"/>
        <v>#VALUE!</v>
      </c>
      <c r="J403" s="7"/>
      <c r="K403" s="101" t="s">
        <v>216</v>
      </c>
      <c r="L403" s="102">
        <f>K381</f>
        <v>0</v>
      </c>
      <c r="M403" s="103" t="str">
        <f>M381</f>
        <v>Níquel</v>
      </c>
    </row>
    <row r="404" spans="1:14" x14ac:dyDescent="0.25">
      <c r="A404" s="28" t="str">
        <f>_xlfn.XLOOKUP(P!C404,'Banco de Dados'!$B$3:$B$274,'Banco de Dados'!$K$3:$K$274,"")</f>
        <v/>
      </c>
      <c r="B404" s="2">
        <v>0</v>
      </c>
      <c r="C404" s="2">
        <v>0</v>
      </c>
      <c r="D404" s="2">
        <v>0</v>
      </c>
      <c r="E404" s="2">
        <v>0</v>
      </c>
      <c r="F404" s="32" t="e">
        <f t="shared" si="34"/>
        <v>#DIV/0!</v>
      </c>
      <c r="G404" s="3" t="e">
        <f t="shared" si="33"/>
        <v>#VALUE!</v>
      </c>
      <c r="H404" s="3" t="e">
        <f t="shared" si="33"/>
        <v>#VALUE!</v>
      </c>
      <c r="J404" s="7"/>
      <c r="K404" s="68" t="s">
        <v>68</v>
      </c>
      <c r="L404" s="29" t="e">
        <f>(K387*M389)/M387</f>
        <v>#VALUE!</v>
      </c>
      <c r="M404" s="66" t="str">
        <f>$M$9</f>
        <v>mg/kg</v>
      </c>
    </row>
    <row r="405" spans="1:14" x14ac:dyDescent="0.25">
      <c r="A405" s="28" t="str">
        <f>_xlfn.XLOOKUP(P!C405,'Banco de Dados'!$B$3:$B$274,'Banco de Dados'!$K$3:$K$274,"")</f>
        <v/>
      </c>
      <c r="B405" s="2">
        <v>0</v>
      </c>
      <c r="C405" s="2">
        <v>0</v>
      </c>
      <c r="D405" s="2">
        <v>0</v>
      </c>
      <c r="E405" s="2">
        <v>0</v>
      </c>
      <c r="F405" s="32" t="e">
        <f t="shared" si="34"/>
        <v>#DIV/0!</v>
      </c>
      <c r="G405" s="3" t="e">
        <f t="shared" si="33"/>
        <v>#VALUE!</v>
      </c>
      <c r="H405" s="3" t="e">
        <f t="shared" si="33"/>
        <v>#VALUE!</v>
      </c>
      <c r="J405" s="7"/>
      <c r="K405" s="111" t="s">
        <v>246</v>
      </c>
      <c r="L405" s="126" t="e">
        <f>SQRT(((M392/L392)^2)+((M393/L393)^2)+((M394/L394)^2))</f>
        <v>#VALUE!</v>
      </c>
      <c r="M405" s="66"/>
    </row>
    <row r="406" spans="1:14" x14ac:dyDescent="0.25">
      <c r="A406" s="28" t="str">
        <f>_xlfn.XLOOKUP(P!C406,'Banco de Dados'!$B$3:$B$274,'Banco de Dados'!$K$3:$K$274,"")</f>
        <v/>
      </c>
      <c r="B406" s="2">
        <v>0</v>
      </c>
      <c r="C406" s="2">
        <v>0</v>
      </c>
      <c r="D406" s="2">
        <v>0</v>
      </c>
      <c r="E406" s="2">
        <v>0</v>
      </c>
      <c r="F406" s="32" t="e">
        <f t="shared" si="34"/>
        <v>#DIV/0!</v>
      </c>
      <c r="G406" s="3" t="e">
        <f t="shared" si="33"/>
        <v>#VALUE!</v>
      </c>
      <c r="H406" s="3" t="e">
        <f t="shared" si="33"/>
        <v>#VALUE!</v>
      </c>
      <c r="J406" s="7"/>
      <c r="K406" s="69" t="s">
        <v>247</v>
      </c>
      <c r="L406" s="127" t="e">
        <f>L405*L404</f>
        <v>#VALUE!</v>
      </c>
      <c r="M406" s="71" t="str">
        <f>$M$9</f>
        <v>mg/kg</v>
      </c>
    </row>
    <row r="407" spans="1:14" x14ac:dyDescent="0.25">
      <c r="A407" s="28" t="str">
        <f>_xlfn.XLOOKUP(P!C407,'Banco de Dados'!$B$3:$B$274,'Banco de Dados'!$K$3:$K$274,"")</f>
        <v/>
      </c>
      <c r="B407" s="2">
        <v>0</v>
      </c>
      <c r="C407" s="2">
        <v>0</v>
      </c>
      <c r="D407" s="2">
        <v>0</v>
      </c>
      <c r="E407" s="2">
        <v>0</v>
      </c>
      <c r="F407" s="32" t="e">
        <f t="shared" si="34"/>
        <v>#DIV/0!</v>
      </c>
      <c r="G407" s="3" t="e">
        <f t="shared" si="33"/>
        <v>#VALUE!</v>
      </c>
      <c r="H407" s="3" t="e">
        <f t="shared" si="33"/>
        <v>#VALUE!</v>
      </c>
      <c r="J407" s="7"/>
      <c r="K407" s="123"/>
      <c r="L407" s="124"/>
    </row>
    <row r="408" spans="1:14" x14ac:dyDescent="0.25">
      <c r="A408" s="28" t="str">
        <f>_xlfn.XLOOKUP(P!C408,'Banco de Dados'!$B$3:$B$274,'Banco de Dados'!$K$3:$K$274,"")</f>
        <v/>
      </c>
      <c r="B408" s="2">
        <v>0</v>
      </c>
      <c r="C408" s="2">
        <v>0</v>
      </c>
      <c r="D408" s="2">
        <v>0</v>
      </c>
      <c r="E408" s="2">
        <v>0</v>
      </c>
      <c r="F408" s="32" t="e">
        <f t="shared" si="34"/>
        <v>#DIV/0!</v>
      </c>
      <c r="G408" s="3" t="e">
        <f t="shared" si="33"/>
        <v>#VALUE!</v>
      </c>
      <c r="H408" s="3" t="e">
        <f t="shared" si="33"/>
        <v>#VALUE!</v>
      </c>
      <c r="J408" s="7"/>
    </row>
    <row r="409" spans="1:14" x14ac:dyDescent="0.25">
      <c r="A409" s="28" t="str">
        <f>_xlfn.XLOOKUP(P!C409,'Banco de Dados'!$B$3:$B$274,'Banco de Dados'!$K$3:$K$274,"")</f>
        <v/>
      </c>
      <c r="B409" s="2">
        <v>0</v>
      </c>
      <c r="C409" s="2">
        <v>0</v>
      </c>
      <c r="D409" s="2">
        <v>0</v>
      </c>
      <c r="E409" s="2">
        <v>0</v>
      </c>
      <c r="F409" s="32" t="e">
        <f t="shared" si="34"/>
        <v>#DIV/0!</v>
      </c>
      <c r="G409" s="3" t="e">
        <f t="shared" si="33"/>
        <v>#VALUE!</v>
      </c>
      <c r="H409" s="3" t="e">
        <f t="shared" si="33"/>
        <v>#VALUE!</v>
      </c>
      <c r="J409" s="7"/>
    </row>
    <row r="410" spans="1:14" x14ac:dyDescent="0.25">
      <c r="A410" s="28" t="str">
        <f>_xlfn.XLOOKUP(P!C410,'Banco de Dados'!$B$3:$B$274,'Banco de Dados'!$K$3:$K$274,"")</f>
        <v/>
      </c>
      <c r="B410" s="2">
        <v>0</v>
      </c>
      <c r="C410" s="2">
        <v>0</v>
      </c>
      <c r="D410" s="2">
        <v>0</v>
      </c>
      <c r="E410" s="2">
        <v>0</v>
      </c>
      <c r="F410" s="32" t="e">
        <f t="shared" si="34"/>
        <v>#DIV/0!</v>
      </c>
      <c r="G410" s="3" t="e">
        <f t="shared" ref="G410:H412" si="35">D410*$E$380</f>
        <v>#VALUE!</v>
      </c>
      <c r="H410" s="3" t="e">
        <f t="shared" si="35"/>
        <v>#VALUE!</v>
      </c>
      <c r="J410" s="7"/>
    </row>
    <row r="411" spans="1:14" x14ac:dyDescent="0.25">
      <c r="A411" s="28" t="str">
        <f>_xlfn.XLOOKUP(P!C411,'Banco de Dados'!$B$3:$B$274,'Banco de Dados'!$K$3:$K$274,"")</f>
        <v/>
      </c>
      <c r="B411" s="2">
        <v>0</v>
      </c>
      <c r="C411" s="2">
        <v>0</v>
      </c>
      <c r="D411" s="2">
        <v>0</v>
      </c>
      <c r="E411" s="2">
        <v>0</v>
      </c>
      <c r="F411" s="32" t="e">
        <f t="shared" si="34"/>
        <v>#DIV/0!</v>
      </c>
      <c r="G411" s="3" t="e">
        <f t="shared" si="35"/>
        <v>#VALUE!</v>
      </c>
      <c r="H411" s="3" t="e">
        <f t="shared" si="35"/>
        <v>#VALUE!</v>
      </c>
      <c r="J411" s="7"/>
    </row>
    <row r="412" spans="1:14" x14ac:dyDescent="0.25">
      <c r="A412" s="28" t="str">
        <f>_xlfn.XLOOKUP(P!C412,'Banco de Dados'!$B$3:$B$274,'Banco de Dados'!$K$3:$K$274,"")</f>
        <v/>
      </c>
      <c r="B412" s="2">
        <v>0</v>
      </c>
      <c r="C412" s="2">
        <v>0</v>
      </c>
      <c r="D412" s="2">
        <v>0</v>
      </c>
      <c r="E412" s="2">
        <v>0</v>
      </c>
      <c r="F412" s="32" t="e">
        <f t="shared" si="34"/>
        <v>#DIV/0!</v>
      </c>
      <c r="G412" s="3" t="e">
        <f t="shared" si="35"/>
        <v>#VALUE!</v>
      </c>
      <c r="H412" s="3" t="e">
        <f t="shared" si="35"/>
        <v>#VALUE!</v>
      </c>
      <c r="J412" s="7"/>
    </row>
    <row r="413" spans="1:14" x14ac:dyDescent="0.25">
      <c r="A413" s="21"/>
      <c r="B413" s="21"/>
      <c r="C413" s="21"/>
      <c r="D413" s="21"/>
      <c r="E413" s="21"/>
      <c r="F413" s="77"/>
      <c r="G413" s="21"/>
      <c r="H413" s="21"/>
      <c r="J413" s="21"/>
      <c r="K413" s="21"/>
      <c r="L413" s="21"/>
      <c r="M413" s="21"/>
      <c r="N413" s="21"/>
    </row>
    <row r="414" spans="1:14" ht="15.75" x14ac:dyDescent="0.25">
      <c r="A414" s="36">
        <f>'Nome das Amostras'!A16</f>
        <v>0</v>
      </c>
      <c r="B414" s="164" t="e">
        <f>VLOOKUP(A414,'Nome das Amostras'!$A$3:$D$28,2,FALSE)</f>
        <v>#N/A</v>
      </c>
      <c r="C414" s="164"/>
      <c r="D414" s="51" t="s">
        <v>65</v>
      </c>
      <c r="E414" s="52" t="e">
        <f>'Banco de Dados'!$O$13/'Banco de Dados'!CU13</f>
        <v>#VALUE!</v>
      </c>
      <c r="F414" s="74"/>
      <c r="G414" s="3"/>
      <c r="H414" s="3"/>
      <c r="J414" s="7"/>
    </row>
    <row r="415" spans="1:14" ht="15.75" x14ac:dyDescent="0.25">
      <c r="A415" s="107" t="s">
        <v>1</v>
      </c>
      <c r="B415" s="107" t="s">
        <v>0</v>
      </c>
      <c r="C415" s="107" t="s">
        <v>212</v>
      </c>
      <c r="D415" s="107" t="s">
        <v>209</v>
      </c>
      <c r="E415" s="107" t="s">
        <v>213</v>
      </c>
      <c r="F415" s="76" t="s">
        <v>219</v>
      </c>
      <c r="G415" s="54" t="s">
        <v>140</v>
      </c>
      <c r="H415" s="54" t="s">
        <v>66</v>
      </c>
      <c r="J415" s="7"/>
      <c r="K415" s="100">
        <f>A414</f>
        <v>0</v>
      </c>
      <c r="L415" s="55" t="s">
        <v>215</v>
      </c>
      <c r="M415" s="41" t="str">
        <f>$A$1</f>
        <v>Níquel</v>
      </c>
      <c r="N415" s="3"/>
    </row>
    <row r="416" spans="1:14" x14ac:dyDescent="0.25">
      <c r="A416" s="28" t="str">
        <f>_xlfn.XLOOKUP(P!C416,'Banco de Dados'!$B$3:$B$274,'Banco de Dados'!$K$3:$K$274,"")</f>
        <v/>
      </c>
      <c r="B416" s="2" cm="1">
        <f t="array" ref="B416:E446">Dados!CQ5:CT35</f>
        <v>0</v>
      </c>
      <c r="C416" s="2">
        <v>0</v>
      </c>
      <c r="D416" s="2">
        <v>0</v>
      </c>
      <c r="E416" s="2">
        <v>0</v>
      </c>
      <c r="F416" s="32" t="e">
        <f>(E416*100)/D416</f>
        <v>#DIV/0!</v>
      </c>
      <c r="G416" s="3" t="e">
        <f t="shared" ref="G416:H443" si="36">D416*$E$414</f>
        <v>#VALUE!</v>
      </c>
      <c r="H416" s="3" t="e">
        <f t="shared" si="36"/>
        <v>#VALUE!</v>
      </c>
      <c r="J416" s="7"/>
      <c r="K416" s="5" t="s">
        <v>210</v>
      </c>
      <c r="L416" s="5"/>
      <c r="M416" s="5" t="s">
        <v>211</v>
      </c>
    </row>
    <row r="417" spans="1:14" x14ac:dyDescent="0.25">
      <c r="A417" s="28" t="str">
        <f>_xlfn.XLOOKUP(P!C417,'Banco de Dados'!$B$3:$B$274,'Banco de Dados'!$K$3:$K$274,"")</f>
        <v/>
      </c>
      <c r="B417" s="2">
        <v>0</v>
      </c>
      <c r="C417" s="2">
        <v>0</v>
      </c>
      <c r="D417" s="2">
        <v>0</v>
      </c>
      <c r="E417" s="2">
        <v>0</v>
      </c>
      <c r="F417" s="32" t="e">
        <f t="shared" ref="F417:F446" si="37">(E417*100)/D417</f>
        <v>#DIV/0!</v>
      </c>
      <c r="G417" s="3" t="e">
        <f t="shared" si="36"/>
        <v>#VALUE!</v>
      </c>
      <c r="H417" s="3" t="e">
        <f t="shared" si="36"/>
        <v>#VALUE!</v>
      </c>
      <c r="J417" s="7"/>
      <c r="K417" s="6" t="str">
        <f>_xlfn.XLOOKUP($B$4,A416:A443,G416:G443,"")</f>
        <v/>
      </c>
      <c r="L417" s="6"/>
      <c r="M417" s="6" t="str">
        <f>_xlfn.XLOOKUP($B$4,A416:A443,H416:H443,"")</f>
        <v/>
      </c>
    </row>
    <row r="418" spans="1:14" x14ac:dyDescent="0.25">
      <c r="A418" s="28" t="str">
        <f>_xlfn.XLOOKUP(P!C418,'Banco de Dados'!$B$3:$B$274,'Banco de Dados'!$K$3:$K$274,"")</f>
        <v/>
      </c>
      <c r="B418" s="2">
        <v>0</v>
      </c>
      <c r="C418" s="2">
        <v>0</v>
      </c>
      <c r="D418" s="2">
        <v>0</v>
      </c>
      <c r="E418" s="2">
        <v>0</v>
      </c>
      <c r="F418" s="32" t="e">
        <f t="shared" si="37"/>
        <v>#DIV/0!</v>
      </c>
      <c r="G418" s="3" t="e">
        <f t="shared" si="36"/>
        <v>#VALUE!</v>
      </c>
      <c r="H418" s="3" t="e">
        <f t="shared" si="36"/>
        <v>#VALUE!</v>
      </c>
      <c r="J418" s="7"/>
    </row>
    <row r="419" spans="1:14" ht="15.75" x14ac:dyDescent="0.25">
      <c r="A419" s="28" t="str">
        <f>_xlfn.XLOOKUP(P!C419,'Banco de Dados'!$B$3:$B$274,'Banco de Dados'!$K$3:$K$274,"")</f>
        <v/>
      </c>
      <c r="B419" s="2">
        <v>0</v>
      </c>
      <c r="C419" s="2">
        <v>0</v>
      </c>
      <c r="D419" s="2">
        <v>0</v>
      </c>
      <c r="E419" s="2">
        <v>0</v>
      </c>
      <c r="F419" s="32" t="e">
        <f t="shared" si="37"/>
        <v>#DIV/0!</v>
      </c>
      <c r="G419" s="3" t="e">
        <f t="shared" si="36"/>
        <v>#VALUE!</v>
      </c>
      <c r="H419" s="3" t="e">
        <f t="shared" si="36"/>
        <v>#VALUE!</v>
      </c>
      <c r="K419" s="165" t="s">
        <v>67</v>
      </c>
      <c r="L419" s="166"/>
      <c r="M419" s="167"/>
      <c r="N419"/>
    </row>
    <row r="420" spans="1:14" x14ac:dyDescent="0.25">
      <c r="A420" s="28" t="str">
        <f>_xlfn.XLOOKUP(P!C420,'Banco de Dados'!$B$3:$B$274,'Banco de Dados'!$K$3:$K$274,"")</f>
        <v/>
      </c>
      <c r="B420" s="2">
        <v>0</v>
      </c>
      <c r="C420" s="2">
        <v>0</v>
      </c>
      <c r="D420" s="2">
        <v>0</v>
      </c>
      <c r="E420" s="2">
        <v>0</v>
      </c>
      <c r="F420" s="32" t="e">
        <f t="shared" si="37"/>
        <v>#DIV/0!</v>
      </c>
      <c r="G420" s="3" t="e">
        <f t="shared" si="36"/>
        <v>#VALUE!</v>
      </c>
      <c r="H420" s="3" t="e">
        <f t="shared" si="36"/>
        <v>#VALUE!</v>
      </c>
      <c r="J420" s="7"/>
      <c r="K420" s="104" t="s">
        <v>240</v>
      </c>
      <c r="L420" s="39"/>
      <c r="M420" s="106" t="s">
        <v>209</v>
      </c>
    </row>
    <row r="421" spans="1:14" x14ac:dyDescent="0.25">
      <c r="A421" s="28" t="str">
        <f>_xlfn.XLOOKUP(P!C421,'Banco de Dados'!$B$3:$B$274,'Banco de Dados'!$K$3:$K$274,"")</f>
        <v/>
      </c>
      <c r="B421" s="2">
        <v>0</v>
      </c>
      <c r="C421" s="2">
        <v>0</v>
      </c>
      <c r="D421" s="2">
        <v>0</v>
      </c>
      <c r="E421" s="2">
        <v>0</v>
      </c>
      <c r="F421" s="32" t="e">
        <f t="shared" si="37"/>
        <v>#DIV/0!</v>
      </c>
      <c r="G421" s="3" t="e">
        <f t="shared" si="36"/>
        <v>#VALUE!</v>
      </c>
      <c r="H421" s="3" t="e">
        <f t="shared" si="36"/>
        <v>#VALUE!</v>
      </c>
      <c r="J421" s="58" t="s">
        <v>38</v>
      </c>
      <c r="K421" s="59">
        <f>$L$9</f>
        <v>1.5820000000000001</v>
      </c>
      <c r="L421" s="60"/>
      <c r="M421" s="61">
        <f>$M$11</f>
        <v>1329</v>
      </c>
      <c r="N421" s="60"/>
    </row>
    <row r="422" spans="1:14" x14ac:dyDescent="0.25">
      <c r="A422" s="28" t="str">
        <f>_xlfn.XLOOKUP(P!C422,'Banco de Dados'!$B$3:$B$274,'Banco de Dados'!$K$3:$K$274,"")</f>
        <v/>
      </c>
      <c r="B422" s="2">
        <v>0</v>
      </c>
      <c r="C422" s="2">
        <v>0</v>
      </c>
      <c r="D422" s="2">
        <v>0</v>
      </c>
      <c r="E422" s="2">
        <v>0</v>
      </c>
      <c r="F422" s="32" t="e">
        <f t="shared" si="37"/>
        <v>#DIV/0!</v>
      </c>
      <c r="G422" s="3" t="e">
        <f t="shared" si="36"/>
        <v>#VALUE!</v>
      </c>
      <c r="H422" s="3" t="e">
        <f t="shared" si="36"/>
        <v>#VALUE!</v>
      </c>
      <c r="J422" s="2"/>
      <c r="K422" s="18"/>
      <c r="L422" s="2" t="s">
        <v>70</v>
      </c>
      <c r="M422" s="19"/>
    </row>
    <row r="423" spans="1:14" x14ac:dyDescent="0.25">
      <c r="A423" s="28" t="str">
        <f>_xlfn.XLOOKUP(P!C423,'Banco de Dados'!$B$3:$B$274,'Banco de Dados'!$K$3:$K$274,"")</f>
        <v/>
      </c>
      <c r="B423" s="2">
        <v>0</v>
      </c>
      <c r="C423" s="2">
        <v>0</v>
      </c>
      <c r="D423" s="2">
        <v>0</v>
      </c>
      <c r="E423" s="2">
        <v>0</v>
      </c>
      <c r="F423" s="32" t="e">
        <f t="shared" si="37"/>
        <v>#DIV/0!</v>
      </c>
      <c r="G423" s="3" t="e">
        <f t="shared" si="36"/>
        <v>#VALUE!</v>
      </c>
      <c r="H423" s="3" t="e">
        <f t="shared" si="36"/>
        <v>#VALUE!</v>
      </c>
      <c r="J423" s="58" t="s">
        <v>69</v>
      </c>
      <c r="K423" s="62" t="s">
        <v>71</v>
      </c>
      <c r="L423" s="63"/>
      <c r="M423" s="64" t="str">
        <f>K417</f>
        <v/>
      </c>
      <c r="N423" s="60"/>
    </row>
    <row r="424" spans="1:14" x14ac:dyDescent="0.25">
      <c r="A424" s="28" t="str">
        <f>_xlfn.XLOOKUP(P!C424,'Banco de Dados'!$B$3:$B$274,'Banco de Dados'!$K$3:$K$274,"")</f>
        <v/>
      </c>
      <c r="B424" s="2">
        <v>0</v>
      </c>
      <c r="C424" s="2">
        <v>0</v>
      </c>
      <c r="D424" s="2">
        <v>0</v>
      </c>
      <c r="E424" s="2">
        <v>0</v>
      </c>
      <c r="F424" s="32" t="e">
        <f t="shared" si="37"/>
        <v>#DIV/0!</v>
      </c>
      <c r="G424" s="3" t="e">
        <f t="shared" si="36"/>
        <v>#VALUE!</v>
      </c>
      <c r="H424" s="3" t="e">
        <f t="shared" si="36"/>
        <v>#VALUE!</v>
      </c>
      <c r="J424" s="7"/>
    </row>
    <row r="425" spans="1:14" ht="15.75" x14ac:dyDescent="0.25">
      <c r="A425" s="28" t="str">
        <f>_xlfn.XLOOKUP(P!C425,'Banco de Dados'!$B$3:$B$274,'Banco de Dados'!$K$3:$K$274,"")</f>
        <v/>
      </c>
      <c r="B425" s="2">
        <v>0</v>
      </c>
      <c r="C425" s="2">
        <v>0</v>
      </c>
      <c r="D425" s="2">
        <v>0</v>
      </c>
      <c r="E425" s="2">
        <v>0</v>
      </c>
      <c r="F425" s="32" t="e">
        <f t="shared" si="37"/>
        <v>#DIV/0!</v>
      </c>
      <c r="G425" s="3" t="e">
        <f t="shared" si="36"/>
        <v>#VALUE!</v>
      </c>
      <c r="H425" s="3" t="e">
        <f t="shared" si="36"/>
        <v>#VALUE!</v>
      </c>
      <c r="J425" s="7"/>
      <c r="K425" s="165" t="s">
        <v>218</v>
      </c>
      <c r="L425" s="166"/>
      <c r="M425" s="167"/>
    </row>
    <row r="426" spans="1:14" x14ac:dyDescent="0.25">
      <c r="A426" s="28" t="str">
        <f>_xlfn.XLOOKUP(P!C426,'Banco de Dados'!$B$3:$B$274,'Banco de Dados'!$K$3:$K$274,"")</f>
        <v/>
      </c>
      <c r="B426" s="2">
        <v>0</v>
      </c>
      <c r="C426" s="2">
        <v>0</v>
      </c>
      <c r="D426" s="2">
        <v>0</v>
      </c>
      <c r="E426" s="2">
        <v>0</v>
      </c>
      <c r="F426" s="32" t="e">
        <f t="shared" si="37"/>
        <v>#DIV/0!</v>
      </c>
      <c r="G426" s="3" t="e">
        <f t="shared" si="36"/>
        <v>#VALUE!</v>
      </c>
      <c r="H426" s="3" t="e">
        <f t="shared" si="36"/>
        <v>#VALUE!</v>
      </c>
      <c r="J426" s="7"/>
      <c r="K426" s="104" t="s">
        <v>236</v>
      </c>
      <c r="L426" s="108" t="str">
        <f>K417</f>
        <v/>
      </c>
      <c r="M426" s="109" t="str">
        <f>M417</f>
        <v/>
      </c>
    </row>
    <row r="427" spans="1:14" x14ac:dyDescent="0.25">
      <c r="A427" s="28" t="str">
        <f>_xlfn.XLOOKUP(P!C427,'Banco de Dados'!$B$3:$B$274,'Banco de Dados'!$K$3:$K$274,"")</f>
        <v/>
      </c>
      <c r="B427" s="2">
        <v>0</v>
      </c>
      <c r="C427" s="2">
        <v>0</v>
      </c>
      <c r="D427" s="2">
        <v>0</v>
      </c>
      <c r="E427" s="2">
        <v>0</v>
      </c>
      <c r="F427" s="32" t="e">
        <f t="shared" si="37"/>
        <v>#DIV/0!</v>
      </c>
      <c r="G427" s="3" t="e">
        <f t="shared" si="36"/>
        <v>#VALUE!</v>
      </c>
      <c r="H427" s="3" t="e">
        <f t="shared" si="36"/>
        <v>#VALUE!</v>
      </c>
      <c r="J427" s="7"/>
      <c r="K427" s="104" t="s">
        <v>237</v>
      </c>
      <c r="L427" s="105">
        <f>$L$9</f>
        <v>1.5820000000000001</v>
      </c>
      <c r="M427" s="106">
        <f>$L$10</f>
        <v>4.1000000000000002E-2</v>
      </c>
    </row>
    <row r="428" spans="1:14" x14ac:dyDescent="0.25">
      <c r="A428" s="28" t="str">
        <f>_xlfn.XLOOKUP(P!C428,'Banco de Dados'!$B$3:$B$274,'Banco de Dados'!$K$3:$K$274,"")</f>
        <v/>
      </c>
      <c r="B428" s="2">
        <v>0</v>
      </c>
      <c r="C428" s="2">
        <v>0</v>
      </c>
      <c r="D428" s="2">
        <v>0</v>
      </c>
      <c r="E428" s="2">
        <v>0</v>
      </c>
      <c r="F428" s="32" t="e">
        <f t="shared" si="37"/>
        <v>#DIV/0!</v>
      </c>
      <c r="G428" s="3" t="e">
        <f t="shared" si="36"/>
        <v>#VALUE!</v>
      </c>
      <c r="H428" s="3" t="e">
        <f t="shared" si="36"/>
        <v>#VALUE!</v>
      </c>
      <c r="J428" s="7"/>
      <c r="K428" s="104" t="s">
        <v>238</v>
      </c>
      <c r="L428" s="105">
        <f>$M$11</f>
        <v>1329</v>
      </c>
      <c r="M428" s="106">
        <f>$M$12</f>
        <v>231</v>
      </c>
    </row>
    <row r="429" spans="1:14" x14ac:dyDescent="0.25">
      <c r="A429" s="28" t="str">
        <f>_xlfn.XLOOKUP(P!C429,'Banco de Dados'!$B$3:$B$274,'Banco de Dados'!$K$3:$K$274,"")</f>
        <v/>
      </c>
      <c r="B429" s="2">
        <v>0</v>
      </c>
      <c r="C429" s="2">
        <v>0</v>
      </c>
      <c r="D429" s="2">
        <v>0</v>
      </c>
      <c r="E429" s="2">
        <v>0</v>
      </c>
      <c r="F429" s="32" t="e">
        <f t="shared" si="37"/>
        <v>#DIV/0!</v>
      </c>
      <c r="G429" s="3" t="e">
        <f t="shared" si="36"/>
        <v>#VALUE!</v>
      </c>
      <c r="H429" s="3" t="e">
        <f t="shared" si="36"/>
        <v>#VALUE!</v>
      </c>
      <c r="J429" s="7"/>
      <c r="K429" s="69" t="s">
        <v>217</v>
      </c>
      <c r="L429" s="110" t="e">
        <f>SQRT(((M426/L426)^2)+((M427/L427)^2)+((M428/L428)^2))</f>
        <v>#VALUE!</v>
      </c>
      <c r="M429" s="71" t="str">
        <f>M438</f>
        <v>mg/kg</v>
      </c>
    </row>
    <row r="430" spans="1:14" x14ac:dyDescent="0.25">
      <c r="A430" s="28" t="str">
        <f>_xlfn.XLOOKUP(P!C430,'Banco de Dados'!$B$3:$B$274,'Banco de Dados'!$K$3:$K$274,"")</f>
        <v/>
      </c>
      <c r="B430" s="2">
        <v>0</v>
      </c>
      <c r="C430" s="2">
        <v>0</v>
      </c>
      <c r="D430" s="2">
        <v>0</v>
      </c>
      <c r="E430" s="2">
        <v>0</v>
      </c>
      <c r="F430" s="32" t="e">
        <f t="shared" si="37"/>
        <v>#DIV/0!</v>
      </c>
      <c r="G430" s="3" t="e">
        <f t="shared" si="36"/>
        <v>#VALUE!</v>
      </c>
      <c r="H430" s="3" t="e">
        <f t="shared" si="36"/>
        <v>#VALUE!</v>
      </c>
      <c r="J430" s="7"/>
    </row>
    <row r="431" spans="1:14" x14ac:dyDescent="0.25">
      <c r="A431" s="28" t="str">
        <f>_xlfn.XLOOKUP(P!C431,'Banco de Dados'!$B$3:$B$274,'Banco de Dados'!$K$3:$K$274,"")</f>
        <v/>
      </c>
      <c r="B431" s="2">
        <v>0</v>
      </c>
      <c r="C431" s="2">
        <v>0</v>
      </c>
      <c r="D431" s="2">
        <v>0</v>
      </c>
      <c r="E431" s="2">
        <v>0</v>
      </c>
      <c r="F431" s="32" t="e">
        <f t="shared" si="37"/>
        <v>#DIV/0!</v>
      </c>
      <c r="G431" s="3" t="e">
        <f t="shared" si="36"/>
        <v>#VALUE!</v>
      </c>
      <c r="H431" s="3" t="e">
        <f t="shared" si="36"/>
        <v>#VALUE!</v>
      </c>
      <c r="J431" s="7"/>
    </row>
    <row r="432" spans="1:14" x14ac:dyDescent="0.25">
      <c r="A432" s="28" t="str">
        <f>_xlfn.XLOOKUP(P!C432,'Banco de Dados'!$B$3:$B$274,'Banco de Dados'!$K$3:$K$274,"")</f>
        <v/>
      </c>
      <c r="B432" s="2">
        <v>0</v>
      </c>
      <c r="C432" s="2">
        <v>0</v>
      </c>
      <c r="D432" s="2">
        <v>0</v>
      </c>
      <c r="E432" s="2">
        <v>0</v>
      </c>
      <c r="F432" s="32" t="e">
        <f t="shared" si="37"/>
        <v>#DIV/0!</v>
      </c>
      <c r="G432" s="3" t="e">
        <f t="shared" si="36"/>
        <v>#VALUE!</v>
      </c>
      <c r="H432" s="3" t="e">
        <f t="shared" si="36"/>
        <v>#VALUE!</v>
      </c>
      <c r="J432" s="7"/>
    </row>
    <row r="433" spans="1:14" x14ac:dyDescent="0.25">
      <c r="A433" s="28" t="str">
        <f>_xlfn.XLOOKUP(P!C433,'Banco de Dados'!$B$3:$B$274,'Banco de Dados'!$K$3:$K$274,"")</f>
        <v/>
      </c>
      <c r="B433" s="2">
        <v>0</v>
      </c>
      <c r="C433" s="2">
        <v>0</v>
      </c>
      <c r="D433" s="2">
        <v>0</v>
      </c>
      <c r="E433" s="2">
        <v>0</v>
      </c>
      <c r="F433" s="32" t="e">
        <f t="shared" si="37"/>
        <v>#DIV/0!</v>
      </c>
      <c r="G433" s="3" t="e">
        <f t="shared" si="36"/>
        <v>#VALUE!</v>
      </c>
      <c r="H433" s="3" t="e">
        <f t="shared" si="36"/>
        <v>#VALUE!</v>
      </c>
      <c r="J433" s="7"/>
    </row>
    <row r="434" spans="1:14" x14ac:dyDescent="0.25">
      <c r="A434" s="28" t="str">
        <f>_xlfn.XLOOKUP(P!C434,'Banco de Dados'!$B$3:$B$274,'Banco de Dados'!$K$3:$K$274,"")</f>
        <v/>
      </c>
      <c r="B434" s="2">
        <v>0</v>
      </c>
      <c r="C434" s="2">
        <v>0</v>
      </c>
      <c r="D434" s="2">
        <v>0</v>
      </c>
      <c r="E434" s="2">
        <v>0</v>
      </c>
      <c r="F434" s="32" t="e">
        <f t="shared" si="37"/>
        <v>#DIV/0!</v>
      </c>
      <c r="G434" s="3" t="e">
        <f t="shared" si="36"/>
        <v>#VALUE!</v>
      </c>
      <c r="H434" s="3" t="e">
        <f t="shared" si="36"/>
        <v>#VALUE!</v>
      </c>
      <c r="J434" s="7"/>
    </row>
    <row r="435" spans="1:14" x14ac:dyDescent="0.25">
      <c r="A435" s="28" t="str">
        <f>_xlfn.XLOOKUP(P!C435,'Banco de Dados'!$B$3:$B$274,'Banco de Dados'!$K$3:$K$274,"")</f>
        <v/>
      </c>
      <c r="B435" s="2">
        <v>0</v>
      </c>
      <c r="C435" s="2">
        <v>0</v>
      </c>
      <c r="D435" s="2">
        <v>0</v>
      </c>
      <c r="E435" s="2">
        <v>0</v>
      </c>
      <c r="F435" s="32" t="e">
        <f t="shared" si="37"/>
        <v>#DIV/0!</v>
      </c>
      <c r="G435" s="3" t="e">
        <f t="shared" si="36"/>
        <v>#VALUE!</v>
      </c>
      <c r="H435" s="3" t="e">
        <f t="shared" si="36"/>
        <v>#VALUE!</v>
      </c>
      <c r="J435" s="7"/>
    </row>
    <row r="436" spans="1:14" x14ac:dyDescent="0.25">
      <c r="A436" s="28" t="str">
        <f>_xlfn.XLOOKUP(P!C436,'Banco de Dados'!$B$3:$B$274,'Banco de Dados'!$K$3:$K$274,"")</f>
        <v/>
      </c>
      <c r="B436" s="2">
        <v>0</v>
      </c>
      <c r="C436" s="2">
        <v>0</v>
      </c>
      <c r="D436" s="2">
        <v>0</v>
      </c>
      <c r="E436" s="17">
        <v>0</v>
      </c>
      <c r="F436" s="32" t="e">
        <f t="shared" si="37"/>
        <v>#DIV/0!</v>
      </c>
      <c r="G436" s="3" t="e">
        <f t="shared" si="36"/>
        <v>#VALUE!</v>
      </c>
      <c r="H436" s="3" t="e">
        <f t="shared" si="36"/>
        <v>#VALUE!</v>
      </c>
      <c r="J436" s="7"/>
    </row>
    <row r="437" spans="1:14" ht="15.75" x14ac:dyDescent="0.25">
      <c r="A437" s="28" t="str">
        <f>_xlfn.XLOOKUP(P!C437,'Banco de Dados'!$B$3:$B$274,'Banco de Dados'!$K$3:$K$274,"")</f>
        <v/>
      </c>
      <c r="B437" s="2">
        <v>0</v>
      </c>
      <c r="C437" s="2">
        <v>0</v>
      </c>
      <c r="D437" s="2">
        <v>0</v>
      </c>
      <c r="E437" s="2">
        <v>0</v>
      </c>
      <c r="F437" s="32" t="e">
        <f t="shared" si="37"/>
        <v>#DIV/0!</v>
      </c>
      <c r="G437" s="3" t="e">
        <f t="shared" si="36"/>
        <v>#VALUE!</v>
      </c>
      <c r="H437" s="3" t="e">
        <f t="shared" si="36"/>
        <v>#VALUE!</v>
      </c>
      <c r="J437" s="7"/>
      <c r="K437" s="101" t="s">
        <v>216</v>
      </c>
      <c r="L437" s="102">
        <f>K415</f>
        <v>0</v>
      </c>
      <c r="M437" s="103" t="str">
        <f>M415</f>
        <v>Níquel</v>
      </c>
    </row>
    <row r="438" spans="1:14" x14ac:dyDescent="0.25">
      <c r="A438" s="28" t="str">
        <f>_xlfn.XLOOKUP(P!C438,'Banco de Dados'!$B$3:$B$274,'Banco de Dados'!$K$3:$K$274,"")</f>
        <v/>
      </c>
      <c r="B438" s="2">
        <v>0</v>
      </c>
      <c r="C438" s="2">
        <v>0</v>
      </c>
      <c r="D438" s="2">
        <v>0</v>
      </c>
      <c r="E438" s="2">
        <v>0</v>
      </c>
      <c r="F438" s="32" t="e">
        <f t="shared" si="37"/>
        <v>#DIV/0!</v>
      </c>
      <c r="G438" s="3" t="e">
        <f t="shared" si="36"/>
        <v>#VALUE!</v>
      </c>
      <c r="H438" s="3" t="e">
        <f t="shared" si="36"/>
        <v>#VALUE!</v>
      </c>
      <c r="J438" s="7"/>
      <c r="K438" s="68" t="s">
        <v>68</v>
      </c>
      <c r="L438" s="29" t="e">
        <f>(K421*M423)/M421</f>
        <v>#VALUE!</v>
      </c>
      <c r="M438" s="66" t="str">
        <f>$M$9</f>
        <v>mg/kg</v>
      </c>
    </row>
    <row r="439" spans="1:14" x14ac:dyDescent="0.25">
      <c r="A439" s="28" t="str">
        <f>_xlfn.XLOOKUP(P!C439,'Banco de Dados'!$B$3:$B$274,'Banco de Dados'!$K$3:$K$274,"")</f>
        <v/>
      </c>
      <c r="B439" s="2">
        <v>0</v>
      </c>
      <c r="C439" s="2">
        <v>0</v>
      </c>
      <c r="D439" s="2">
        <v>0</v>
      </c>
      <c r="E439" s="2">
        <v>0</v>
      </c>
      <c r="F439" s="32" t="e">
        <f t="shared" si="37"/>
        <v>#DIV/0!</v>
      </c>
      <c r="G439" s="3" t="e">
        <f t="shared" si="36"/>
        <v>#VALUE!</v>
      </c>
      <c r="H439" s="3" t="e">
        <f t="shared" si="36"/>
        <v>#VALUE!</v>
      </c>
      <c r="J439" s="7"/>
      <c r="K439" s="111" t="s">
        <v>246</v>
      </c>
      <c r="L439" s="126" t="e">
        <f>SQRT(((M426/L426)^2)+((M427/L427)^2)+((M428/L428)^2))</f>
        <v>#VALUE!</v>
      </c>
      <c r="M439" s="66"/>
    </row>
    <row r="440" spans="1:14" x14ac:dyDescent="0.25">
      <c r="A440" s="28" t="str">
        <f>_xlfn.XLOOKUP(P!C440,'Banco de Dados'!$B$3:$B$274,'Banco de Dados'!$K$3:$K$274,"")</f>
        <v/>
      </c>
      <c r="B440" s="2">
        <v>0</v>
      </c>
      <c r="C440" s="2">
        <v>0</v>
      </c>
      <c r="D440" s="2">
        <v>0</v>
      </c>
      <c r="E440" s="2">
        <v>0</v>
      </c>
      <c r="F440" s="32" t="e">
        <f t="shared" si="37"/>
        <v>#DIV/0!</v>
      </c>
      <c r="G440" s="3" t="e">
        <f t="shared" si="36"/>
        <v>#VALUE!</v>
      </c>
      <c r="H440" s="3" t="e">
        <f t="shared" si="36"/>
        <v>#VALUE!</v>
      </c>
      <c r="J440" s="7"/>
      <c r="K440" s="69" t="s">
        <v>247</v>
      </c>
      <c r="L440" s="127" t="e">
        <f>L439*L438</f>
        <v>#VALUE!</v>
      </c>
      <c r="M440" s="71" t="str">
        <f>$M$9</f>
        <v>mg/kg</v>
      </c>
    </row>
    <row r="441" spans="1:14" x14ac:dyDescent="0.25">
      <c r="A441" s="28" t="str">
        <f>_xlfn.XLOOKUP(P!C441,'Banco de Dados'!$B$3:$B$274,'Banco de Dados'!$K$3:$K$274,"")</f>
        <v/>
      </c>
      <c r="B441" s="2">
        <v>0</v>
      </c>
      <c r="C441" s="2">
        <v>0</v>
      </c>
      <c r="D441" s="2">
        <v>0</v>
      </c>
      <c r="E441" s="2">
        <v>0</v>
      </c>
      <c r="F441" s="32" t="e">
        <f t="shared" si="37"/>
        <v>#DIV/0!</v>
      </c>
      <c r="G441" s="3" t="e">
        <f t="shared" si="36"/>
        <v>#VALUE!</v>
      </c>
      <c r="H441" s="3" t="e">
        <f t="shared" si="36"/>
        <v>#VALUE!</v>
      </c>
      <c r="J441" s="7"/>
      <c r="K441" s="123"/>
      <c r="L441" s="124"/>
    </row>
    <row r="442" spans="1:14" x14ac:dyDescent="0.25">
      <c r="A442" s="28" t="str">
        <f>_xlfn.XLOOKUP(P!C442,'Banco de Dados'!$B$3:$B$274,'Banco de Dados'!$K$3:$K$274,"")</f>
        <v/>
      </c>
      <c r="B442" s="2">
        <v>0</v>
      </c>
      <c r="C442" s="2">
        <v>0</v>
      </c>
      <c r="D442" s="2">
        <v>0</v>
      </c>
      <c r="E442" s="2">
        <v>0</v>
      </c>
      <c r="F442" s="32" t="e">
        <f t="shared" si="37"/>
        <v>#DIV/0!</v>
      </c>
      <c r="G442" s="3" t="e">
        <f t="shared" si="36"/>
        <v>#VALUE!</v>
      </c>
      <c r="H442" s="3" t="e">
        <f t="shared" si="36"/>
        <v>#VALUE!</v>
      </c>
      <c r="J442" s="7"/>
    </row>
    <row r="443" spans="1:14" x14ac:dyDescent="0.25">
      <c r="A443" s="28" t="str">
        <f>_xlfn.XLOOKUP(P!C443,'Banco de Dados'!$B$3:$B$274,'Banco de Dados'!$K$3:$K$274,"")</f>
        <v/>
      </c>
      <c r="B443" s="2">
        <v>0</v>
      </c>
      <c r="C443" s="2">
        <v>0</v>
      </c>
      <c r="D443" s="2">
        <v>0</v>
      </c>
      <c r="E443" s="2">
        <v>0</v>
      </c>
      <c r="F443" s="32" t="e">
        <f t="shared" si="37"/>
        <v>#DIV/0!</v>
      </c>
      <c r="G443" s="3" t="e">
        <f t="shared" si="36"/>
        <v>#VALUE!</v>
      </c>
      <c r="H443" s="3" t="e">
        <f t="shared" si="36"/>
        <v>#VALUE!</v>
      </c>
      <c r="J443" s="7"/>
    </row>
    <row r="444" spans="1:14" x14ac:dyDescent="0.25">
      <c r="A444" s="28" t="str">
        <f>_xlfn.XLOOKUP(P!C444,'Banco de Dados'!$B$3:$B$274,'Banco de Dados'!$K$3:$K$274,"")</f>
        <v/>
      </c>
      <c r="B444" s="2">
        <v>0</v>
      </c>
      <c r="C444" s="2">
        <v>0</v>
      </c>
      <c r="D444" s="2">
        <v>0</v>
      </c>
      <c r="E444" s="2">
        <v>0</v>
      </c>
      <c r="F444" s="32" t="e">
        <f t="shared" si="37"/>
        <v>#DIV/0!</v>
      </c>
      <c r="G444" s="3" t="e">
        <f t="shared" ref="G444:H446" si="38">D444*$E$414</f>
        <v>#VALUE!</v>
      </c>
      <c r="H444" s="3" t="e">
        <f t="shared" si="38"/>
        <v>#VALUE!</v>
      </c>
      <c r="J444" s="7"/>
    </row>
    <row r="445" spans="1:14" x14ac:dyDescent="0.25">
      <c r="A445" s="28" t="str">
        <f>_xlfn.XLOOKUP(P!C445,'Banco de Dados'!$B$3:$B$274,'Banco de Dados'!$K$3:$K$274,"")</f>
        <v/>
      </c>
      <c r="B445" s="2">
        <v>0</v>
      </c>
      <c r="C445" s="2">
        <v>0</v>
      </c>
      <c r="D445" s="2">
        <v>0</v>
      </c>
      <c r="E445" s="2">
        <v>0</v>
      </c>
      <c r="F445" s="32" t="e">
        <f t="shared" si="37"/>
        <v>#DIV/0!</v>
      </c>
      <c r="G445" s="3" t="e">
        <f t="shared" si="38"/>
        <v>#VALUE!</v>
      </c>
      <c r="H445" s="3" t="e">
        <f t="shared" si="38"/>
        <v>#VALUE!</v>
      </c>
      <c r="J445" s="7"/>
    </row>
    <row r="446" spans="1:14" x14ac:dyDescent="0.25">
      <c r="A446" s="28" t="str">
        <f>_xlfn.XLOOKUP(P!C446,'Banco de Dados'!$B$3:$B$274,'Banco de Dados'!$K$3:$K$274,"")</f>
        <v/>
      </c>
      <c r="B446" s="2">
        <v>0</v>
      </c>
      <c r="C446" s="2">
        <v>0</v>
      </c>
      <c r="D446" s="2">
        <v>0</v>
      </c>
      <c r="E446" s="2">
        <v>0</v>
      </c>
      <c r="F446" s="32" t="e">
        <f t="shared" si="37"/>
        <v>#DIV/0!</v>
      </c>
      <c r="G446" s="3" t="e">
        <f t="shared" si="38"/>
        <v>#VALUE!</v>
      </c>
      <c r="H446" s="3" t="e">
        <f t="shared" si="38"/>
        <v>#VALUE!</v>
      </c>
      <c r="J446" s="7"/>
    </row>
    <row r="447" spans="1:14" x14ac:dyDescent="0.25">
      <c r="A447" s="21"/>
      <c r="B447" s="21"/>
      <c r="C447" s="21"/>
      <c r="D447" s="21"/>
      <c r="E447" s="21"/>
      <c r="F447" s="77"/>
      <c r="G447" s="21"/>
      <c r="H447" s="21"/>
      <c r="J447" s="21"/>
      <c r="K447" s="21"/>
      <c r="L447" s="21"/>
      <c r="M447" s="21"/>
      <c r="N447" s="21"/>
    </row>
    <row r="448" spans="1:14" ht="15.75" x14ac:dyDescent="0.25">
      <c r="A448" s="36">
        <f>'Nome das Amostras'!A17</f>
        <v>0</v>
      </c>
      <c r="B448" s="164" t="e">
        <f>VLOOKUP(A448,'Nome das Amostras'!$A$3:$D$28,2,FALSE)</f>
        <v>#N/A</v>
      </c>
      <c r="C448" s="164"/>
      <c r="D448" s="51" t="s">
        <v>65</v>
      </c>
      <c r="E448" s="52" t="e">
        <f>'Banco de Dados'!$O$13/'Banco de Dados'!DB13</f>
        <v>#VALUE!</v>
      </c>
      <c r="F448" s="74"/>
      <c r="G448" s="3"/>
      <c r="H448" s="3"/>
      <c r="J448" s="7"/>
    </row>
    <row r="449" spans="1:14" ht="15.75" x14ac:dyDescent="0.25">
      <c r="A449" s="107" t="s">
        <v>1</v>
      </c>
      <c r="B449" s="107" t="s">
        <v>0</v>
      </c>
      <c r="C449" s="107" t="s">
        <v>212</v>
      </c>
      <c r="D449" s="107" t="s">
        <v>209</v>
      </c>
      <c r="E449" s="107" t="s">
        <v>213</v>
      </c>
      <c r="F449" s="76" t="s">
        <v>219</v>
      </c>
      <c r="G449" s="54" t="s">
        <v>140</v>
      </c>
      <c r="H449" s="54" t="s">
        <v>66</v>
      </c>
      <c r="J449" s="7"/>
      <c r="K449" s="72">
        <f>A448</f>
        <v>0</v>
      </c>
      <c r="L449" s="55" t="s">
        <v>215</v>
      </c>
      <c r="M449" s="41" t="str">
        <f>$A$1</f>
        <v>Níquel</v>
      </c>
      <c r="N449" s="3"/>
    </row>
    <row r="450" spans="1:14" x14ac:dyDescent="0.25">
      <c r="A450" s="28" t="str">
        <f>_xlfn.XLOOKUP(P!C450,'Banco de Dados'!$B$3:$B$274,'Banco de Dados'!$K$3:$K$274,"")</f>
        <v/>
      </c>
      <c r="B450" s="2" cm="1">
        <f t="array" ref="B450:E480">Dados!CX5:DA35</f>
        <v>0</v>
      </c>
      <c r="C450" s="2">
        <v>0</v>
      </c>
      <c r="D450" s="2">
        <v>0</v>
      </c>
      <c r="E450" s="2">
        <v>0</v>
      </c>
      <c r="F450" s="32" t="e">
        <f>(E450*100)/D450</f>
        <v>#DIV/0!</v>
      </c>
      <c r="G450" s="3" t="e">
        <f t="shared" ref="G450:H477" si="39">D450*$E$448</f>
        <v>#VALUE!</v>
      </c>
      <c r="H450" s="3" t="e">
        <f t="shared" si="39"/>
        <v>#VALUE!</v>
      </c>
      <c r="J450" s="7"/>
      <c r="K450" s="5" t="s">
        <v>210</v>
      </c>
      <c r="L450" s="5"/>
      <c r="M450" s="5" t="s">
        <v>211</v>
      </c>
    </row>
    <row r="451" spans="1:14" x14ac:dyDescent="0.25">
      <c r="A451" s="28" t="str">
        <f>_xlfn.XLOOKUP(P!C451,'Banco de Dados'!$B$3:$B$274,'Banco de Dados'!$K$3:$K$274,"")</f>
        <v/>
      </c>
      <c r="B451" s="2">
        <v>0</v>
      </c>
      <c r="C451" s="2">
        <v>0</v>
      </c>
      <c r="D451" s="2">
        <v>0</v>
      </c>
      <c r="E451" s="2">
        <v>0</v>
      </c>
      <c r="F451" s="32" t="e">
        <f t="shared" ref="F451:F480" si="40">(E451*100)/D451</f>
        <v>#DIV/0!</v>
      </c>
      <c r="G451" s="3" t="e">
        <f t="shared" si="39"/>
        <v>#VALUE!</v>
      </c>
      <c r="H451" s="3" t="e">
        <f t="shared" si="39"/>
        <v>#VALUE!</v>
      </c>
      <c r="J451" s="7"/>
      <c r="K451" s="6" t="str">
        <f>_xlfn.XLOOKUP($B$4,A450:A477,G450:G477,"")</f>
        <v/>
      </c>
      <c r="L451" s="6"/>
      <c r="M451" s="6" t="str">
        <f>_xlfn.XLOOKUP($B$4,A450:A477,H450:H477,"")</f>
        <v/>
      </c>
    </row>
    <row r="452" spans="1:14" x14ac:dyDescent="0.25">
      <c r="A452" s="28" t="str">
        <f>_xlfn.XLOOKUP(P!C452,'Banco de Dados'!$B$3:$B$274,'Banco de Dados'!$K$3:$K$274,"")</f>
        <v/>
      </c>
      <c r="B452" s="2">
        <v>0</v>
      </c>
      <c r="C452" s="2">
        <v>0</v>
      </c>
      <c r="D452" s="2">
        <v>0</v>
      </c>
      <c r="E452" s="2">
        <v>0</v>
      </c>
      <c r="F452" s="32" t="e">
        <f t="shared" si="40"/>
        <v>#DIV/0!</v>
      </c>
      <c r="G452" s="3" t="e">
        <f t="shared" si="39"/>
        <v>#VALUE!</v>
      </c>
      <c r="H452" s="3" t="e">
        <f t="shared" si="39"/>
        <v>#VALUE!</v>
      </c>
      <c r="J452" s="7"/>
    </row>
    <row r="453" spans="1:14" ht="15.75" x14ac:dyDescent="0.25">
      <c r="A453" s="28" t="str">
        <f>_xlfn.XLOOKUP(P!C453,'Banco de Dados'!$B$3:$B$274,'Banco de Dados'!$K$3:$K$274,"")</f>
        <v/>
      </c>
      <c r="B453" s="2">
        <v>0</v>
      </c>
      <c r="C453" s="2">
        <v>0</v>
      </c>
      <c r="D453" s="2">
        <v>0</v>
      </c>
      <c r="E453" s="2">
        <v>0</v>
      </c>
      <c r="F453" s="32" t="e">
        <f t="shared" si="40"/>
        <v>#DIV/0!</v>
      </c>
      <c r="G453" s="3" t="e">
        <f t="shared" si="39"/>
        <v>#VALUE!</v>
      </c>
      <c r="H453" s="3" t="e">
        <f t="shared" si="39"/>
        <v>#VALUE!</v>
      </c>
      <c r="K453" s="165" t="s">
        <v>67</v>
      </c>
      <c r="L453" s="166"/>
      <c r="M453" s="167"/>
      <c r="N453"/>
    </row>
    <row r="454" spans="1:14" x14ac:dyDescent="0.25">
      <c r="A454" s="28" t="str">
        <f>_xlfn.XLOOKUP(P!C454,'Banco de Dados'!$B$3:$B$274,'Banco de Dados'!$K$3:$K$274,"")</f>
        <v/>
      </c>
      <c r="B454" s="2">
        <v>0</v>
      </c>
      <c r="C454" s="2">
        <v>0</v>
      </c>
      <c r="D454" s="2">
        <v>0</v>
      </c>
      <c r="E454" s="2">
        <v>0</v>
      </c>
      <c r="F454" s="32" t="e">
        <f t="shared" si="40"/>
        <v>#DIV/0!</v>
      </c>
      <c r="G454" s="3" t="e">
        <f t="shared" si="39"/>
        <v>#VALUE!</v>
      </c>
      <c r="H454" s="3" t="e">
        <f t="shared" si="39"/>
        <v>#VALUE!</v>
      </c>
      <c r="J454" s="7"/>
      <c r="K454" s="104" t="s">
        <v>240</v>
      </c>
      <c r="L454" s="39"/>
      <c r="M454" s="106" t="s">
        <v>209</v>
      </c>
    </row>
    <row r="455" spans="1:14" x14ac:dyDescent="0.25">
      <c r="A455" s="28" t="str">
        <f>_xlfn.XLOOKUP(P!C455,'Banco de Dados'!$B$3:$B$274,'Banco de Dados'!$K$3:$K$274,"")</f>
        <v/>
      </c>
      <c r="B455" s="2">
        <v>0</v>
      </c>
      <c r="C455" s="2">
        <v>0</v>
      </c>
      <c r="D455" s="2">
        <v>0</v>
      </c>
      <c r="E455" s="2">
        <v>0</v>
      </c>
      <c r="F455" s="32" t="e">
        <f t="shared" si="40"/>
        <v>#DIV/0!</v>
      </c>
      <c r="G455" s="3" t="e">
        <f t="shared" si="39"/>
        <v>#VALUE!</v>
      </c>
      <c r="H455" s="3" t="e">
        <f t="shared" si="39"/>
        <v>#VALUE!</v>
      </c>
      <c r="J455" s="58" t="s">
        <v>38</v>
      </c>
      <c r="K455" s="59">
        <f>$L$9</f>
        <v>1.5820000000000001</v>
      </c>
      <c r="L455" s="60"/>
      <c r="M455" s="61">
        <f>$M$11</f>
        <v>1329</v>
      </c>
      <c r="N455" s="60"/>
    </row>
    <row r="456" spans="1:14" x14ac:dyDescent="0.25">
      <c r="A456" s="28" t="str">
        <f>_xlfn.XLOOKUP(P!C456,'Banco de Dados'!$B$3:$B$274,'Banco de Dados'!$K$3:$K$274,"")</f>
        <v/>
      </c>
      <c r="B456" s="2">
        <v>0</v>
      </c>
      <c r="C456" s="2">
        <v>0</v>
      </c>
      <c r="D456" s="2">
        <v>0</v>
      </c>
      <c r="E456" s="2">
        <v>0</v>
      </c>
      <c r="F456" s="32" t="e">
        <f t="shared" si="40"/>
        <v>#DIV/0!</v>
      </c>
      <c r="G456" s="3" t="e">
        <f t="shared" si="39"/>
        <v>#VALUE!</v>
      </c>
      <c r="H456" s="3" t="e">
        <f t="shared" si="39"/>
        <v>#VALUE!</v>
      </c>
      <c r="J456" s="2"/>
      <c r="K456" s="18"/>
      <c r="L456" s="2" t="s">
        <v>70</v>
      </c>
      <c r="M456" s="19"/>
    </row>
    <row r="457" spans="1:14" x14ac:dyDescent="0.25">
      <c r="A457" s="28" t="str">
        <f>_xlfn.XLOOKUP(P!C457,'Banco de Dados'!$B$3:$B$274,'Banco de Dados'!$K$3:$K$274,"")</f>
        <v/>
      </c>
      <c r="B457" s="2">
        <v>0</v>
      </c>
      <c r="C457" s="2">
        <v>0</v>
      </c>
      <c r="D457" s="2">
        <v>0</v>
      </c>
      <c r="E457" s="2">
        <v>0</v>
      </c>
      <c r="F457" s="32" t="e">
        <f t="shared" si="40"/>
        <v>#DIV/0!</v>
      </c>
      <c r="G457" s="3" t="e">
        <f t="shared" si="39"/>
        <v>#VALUE!</v>
      </c>
      <c r="H457" s="3" t="e">
        <f t="shared" si="39"/>
        <v>#VALUE!</v>
      </c>
      <c r="J457" s="58" t="s">
        <v>69</v>
      </c>
      <c r="K457" s="62" t="s">
        <v>71</v>
      </c>
      <c r="L457" s="63"/>
      <c r="M457" s="64" t="str">
        <f>K451</f>
        <v/>
      </c>
      <c r="N457" s="60"/>
    </row>
    <row r="458" spans="1:14" x14ac:dyDescent="0.25">
      <c r="A458" s="28" t="str">
        <f>_xlfn.XLOOKUP(P!C458,'Banco de Dados'!$B$3:$B$274,'Banco de Dados'!$K$3:$K$274,"")</f>
        <v/>
      </c>
      <c r="B458" s="2">
        <v>0</v>
      </c>
      <c r="C458" s="2">
        <v>0</v>
      </c>
      <c r="D458" s="2">
        <v>0</v>
      </c>
      <c r="E458" s="2">
        <v>0</v>
      </c>
      <c r="F458" s="32" t="e">
        <f t="shared" si="40"/>
        <v>#DIV/0!</v>
      </c>
      <c r="G458" s="3" t="e">
        <f t="shared" si="39"/>
        <v>#VALUE!</v>
      </c>
      <c r="H458" s="3" t="e">
        <f t="shared" si="39"/>
        <v>#VALUE!</v>
      </c>
      <c r="J458" s="7"/>
    </row>
    <row r="459" spans="1:14" ht="15.75" x14ac:dyDescent="0.25">
      <c r="A459" s="28" t="str">
        <f>_xlfn.XLOOKUP(P!C459,'Banco de Dados'!$B$3:$B$274,'Banco de Dados'!$K$3:$K$274,"")</f>
        <v/>
      </c>
      <c r="B459" s="2">
        <v>0</v>
      </c>
      <c r="C459" s="2">
        <v>0</v>
      </c>
      <c r="D459" s="2">
        <v>0</v>
      </c>
      <c r="E459" s="2">
        <v>0</v>
      </c>
      <c r="F459" s="32" t="e">
        <f t="shared" si="40"/>
        <v>#DIV/0!</v>
      </c>
      <c r="G459" s="3" t="e">
        <f t="shared" si="39"/>
        <v>#VALUE!</v>
      </c>
      <c r="H459" s="3" t="e">
        <f t="shared" si="39"/>
        <v>#VALUE!</v>
      </c>
      <c r="J459" s="7"/>
      <c r="K459" s="165" t="s">
        <v>218</v>
      </c>
      <c r="L459" s="166"/>
      <c r="M459" s="167"/>
    </row>
    <row r="460" spans="1:14" x14ac:dyDescent="0.25">
      <c r="A460" s="28" t="str">
        <f>_xlfn.XLOOKUP(P!C460,'Banco de Dados'!$B$3:$B$274,'Banco de Dados'!$K$3:$K$274,"")</f>
        <v/>
      </c>
      <c r="B460" s="2">
        <v>0</v>
      </c>
      <c r="C460" s="2">
        <v>0</v>
      </c>
      <c r="D460" s="2">
        <v>0</v>
      </c>
      <c r="E460" s="2">
        <v>0</v>
      </c>
      <c r="F460" s="32" t="e">
        <f t="shared" si="40"/>
        <v>#DIV/0!</v>
      </c>
      <c r="G460" s="3" t="e">
        <f t="shared" si="39"/>
        <v>#VALUE!</v>
      </c>
      <c r="H460" s="3" t="e">
        <f t="shared" si="39"/>
        <v>#VALUE!</v>
      </c>
      <c r="J460" s="7"/>
      <c r="K460" s="104" t="s">
        <v>236</v>
      </c>
      <c r="L460" s="108" t="str">
        <f>K451</f>
        <v/>
      </c>
      <c r="M460" s="109" t="str">
        <f>M451</f>
        <v/>
      </c>
    </row>
    <row r="461" spans="1:14" x14ac:dyDescent="0.25">
      <c r="A461" s="28" t="str">
        <f>_xlfn.XLOOKUP(P!C461,'Banco de Dados'!$B$3:$B$274,'Banco de Dados'!$K$3:$K$274,"")</f>
        <v/>
      </c>
      <c r="B461" s="2">
        <v>0</v>
      </c>
      <c r="C461" s="2">
        <v>0</v>
      </c>
      <c r="D461" s="2">
        <v>0</v>
      </c>
      <c r="E461" s="2">
        <v>0</v>
      </c>
      <c r="F461" s="32" t="e">
        <f t="shared" si="40"/>
        <v>#DIV/0!</v>
      </c>
      <c r="G461" s="3" t="e">
        <f t="shared" si="39"/>
        <v>#VALUE!</v>
      </c>
      <c r="H461" s="3" t="e">
        <f t="shared" si="39"/>
        <v>#VALUE!</v>
      </c>
      <c r="J461" s="7"/>
      <c r="K461" s="104" t="s">
        <v>237</v>
      </c>
      <c r="L461" s="105">
        <f>$L$9</f>
        <v>1.5820000000000001</v>
      </c>
      <c r="M461" s="106">
        <f>$L$10</f>
        <v>4.1000000000000002E-2</v>
      </c>
    </row>
    <row r="462" spans="1:14" x14ac:dyDescent="0.25">
      <c r="A462" s="28" t="str">
        <f>_xlfn.XLOOKUP(P!C462,'Banco de Dados'!$B$3:$B$274,'Banco de Dados'!$K$3:$K$274,"")</f>
        <v/>
      </c>
      <c r="B462" s="2">
        <v>0</v>
      </c>
      <c r="C462" s="2">
        <v>0</v>
      </c>
      <c r="D462" s="2">
        <v>0</v>
      </c>
      <c r="E462" s="2">
        <v>0</v>
      </c>
      <c r="F462" s="32" t="e">
        <f t="shared" si="40"/>
        <v>#DIV/0!</v>
      </c>
      <c r="G462" s="3" t="e">
        <f t="shared" si="39"/>
        <v>#VALUE!</v>
      </c>
      <c r="H462" s="3" t="e">
        <f t="shared" si="39"/>
        <v>#VALUE!</v>
      </c>
      <c r="J462" s="7"/>
      <c r="K462" s="104" t="s">
        <v>238</v>
      </c>
      <c r="L462" s="105">
        <f>$M$11</f>
        <v>1329</v>
      </c>
      <c r="M462" s="106">
        <f>$M$12</f>
        <v>231</v>
      </c>
    </row>
    <row r="463" spans="1:14" x14ac:dyDescent="0.25">
      <c r="A463" s="28" t="str">
        <f>_xlfn.XLOOKUP(P!C463,'Banco de Dados'!$B$3:$B$274,'Banco de Dados'!$K$3:$K$274,"")</f>
        <v/>
      </c>
      <c r="B463" s="2">
        <v>0</v>
      </c>
      <c r="C463" s="2">
        <v>0</v>
      </c>
      <c r="D463" s="2">
        <v>0</v>
      </c>
      <c r="E463" s="2">
        <v>0</v>
      </c>
      <c r="F463" s="32" t="e">
        <f t="shared" si="40"/>
        <v>#DIV/0!</v>
      </c>
      <c r="G463" s="3" t="e">
        <f t="shared" si="39"/>
        <v>#VALUE!</v>
      </c>
      <c r="H463" s="3" t="e">
        <f t="shared" si="39"/>
        <v>#VALUE!</v>
      </c>
      <c r="J463" s="7"/>
      <c r="K463" s="69" t="s">
        <v>217</v>
      </c>
      <c r="L463" s="110" t="e">
        <f>SQRT(((M460/L460)^2)+((M461/L461)^2)+((M462/L462)^2))</f>
        <v>#VALUE!</v>
      </c>
      <c r="M463" s="71" t="str">
        <f>M472</f>
        <v>mg/kg</v>
      </c>
    </row>
    <row r="464" spans="1:14" x14ac:dyDescent="0.25">
      <c r="A464" s="28" t="str">
        <f>_xlfn.XLOOKUP(P!C464,'Banco de Dados'!$B$3:$B$274,'Banco de Dados'!$K$3:$K$274,"")</f>
        <v/>
      </c>
      <c r="B464" s="2">
        <v>0</v>
      </c>
      <c r="C464" s="2">
        <v>0</v>
      </c>
      <c r="D464" s="2">
        <v>0</v>
      </c>
      <c r="E464" s="2">
        <v>0</v>
      </c>
      <c r="F464" s="32" t="e">
        <f t="shared" si="40"/>
        <v>#DIV/0!</v>
      </c>
      <c r="G464" s="3" t="e">
        <f t="shared" si="39"/>
        <v>#VALUE!</v>
      </c>
      <c r="H464" s="3" t="e">
        <f t="shared" si="39"/>
        <v>#VALUE!</v>
      </c>
      <c r="J464" s="7"/>
    </row>
    <row r="465" spans="1:13" x14ac:dyDescent="0.25">
      <c r="A465" s="28" t="str">
        <f>_xlfn.XLOOKUP(P!C465,'Banco de Dados'!$B$3:$B$274,'Banco de Dados'!$K$3:$K$274,"")</f>
        <v/>
      </c>
      <c r="B465" s="2">
        <v>0</v>
      </c>
      <c r="C465" s="2">
        <v>0</v>
      </c>
      <c r="D465" s="2">
        <v>0</v>
      </c>
      <c r="E465" s="2">
        <v>0</v>
      </c>
      <c r="F465" s="32" t="e">
        <f t="shared" si="40"/>
        <v>#DIV/0!</v>
      </c>
      <c r="G465" s="3" t="e">
        <f t="shared" si="39"/>
        <v>#VALUE!</v>
      </c>
      <c r="H465" s="3" t="e">
        <f t="shared" si="39"/>
        <v>#VALUE!</v>
      </c>
      <c r="J465" s="7"/>
    </row>
    <row r="466" spans="1:13" x14ac:dyDescent="0.25">
      <c r="A466" s="28" t="str">
        <f>_xlfn.XLOOKUP(P!C466,'Banco de Dados'!$B$3:$B$274,'Banco de Dados'!$K$3:$K$274,"")</f>
        <v/>
      </c>
      <c r="B466" s="2">
        <v>0</v>
      </c>
      <c r="C466" s="2">
        <v>0</v>
      </c>
      <c r="D466" s="2">
        <v>0</v>
      </c>
      <c r="E466" s="2">
        <v>0</v>
      </c>
      <c r="F466" s="32" t="e">
        <f t="shared" si="40"/>
        <v>#DIV/0!</v>
      </c>
      <c r="G466" s="3" t="e">
        <f t="shared" si="39"/>
        <v>#VALUE!</v>
      </c>
      <c r="H466" s="3" t="e">
        <f t="shared" si="39"/>
        <v>#VALUE!</v>
      </c>
      <c r="J466" s="7"/>
    </row>
    <row r="467" spans="1:13" x14ac:dyDescent="0.25">
      <c r="A467" s="28" t="str">
        <f>_xlfn.XLOOKUP(P!C467,'Banco de Dados'!$B$3:$B$274,'Banco de Dados'!$K$3:$K$274,"")</f>
        <v/>
      </c>
      <c r="B467" s="2">
        <v>0</v>
      </c>
      <c r="C467" s="2">
        <v>0</v>
      </c>
      <c r="D467" s="2">
        <v>0</v>
      </c>
      <c r="E467" s="2">
        <v>0</v>
      </c>
      <c r="F467" s="32" t="e">
        <f t="shared" si="40"/>
        <v>#DIV/0!</v>
      </c>
      <c r="G467" s="3" t="e">
        <f t="shared" si="39"/>
        <v>#VALUE!</v>
      </c>
      <c r="H467" s="3" t="e">
        <f t="shared" si="39"/>
        <v>#VALUE!</v>
      </c>
      <c r="J467" s="7"/>
    </row>
    <row r="468" spans="1:13" x14ac:dyDescent="0.25">
      <c r="A468" s="28" t="str">
        <f>_xlfn.XLOOKUP(P!C468,'Banco de Dados'!$B$3:$B$274,'Banco de Dados'!$K$3:$K$274,"")</f>
        <v/>
      </c>
      <c r="B468" s="2">
        <v>0</v>
      </c>
      <c r="C468" s="2">
        <v>0</v>
      </c>
      <c r="D468" s="2">
        <v>0</v>
      </c>
      <c r="E468" s="2">
        <v>0</v>
      </c>
      <c r="F468" s="32" t="e">
        <f t="shared" si="40"/>
        <v>#DIV/0!</v>
      </c>
      <c r="G468" s="3" t="e">
        <f t="shared" si="39"/>
        <v>#VALUE!</v>
      </c>
      <c r="H468" s="3" t="e">
        <f t="shared" si="39"/>
        <v>#VALUE!</v>
      </c>
      <c r="J468" s="7"/>
    </row>
    <row r="469" spans="1:13" x14ac:dyDescent="0.25">
      <c r="A469" s="28" t="str">
        <f>_xlfn.XLOOKUP(P!C469,'Banco de Dados'!$B$3:$B$274,'Banco de Dados'!$K$3:$K$274,"")</f>
        <v/>
      </c>
      <c r="B469" s="2">
        <v>0</v>
      </c>
      <c r="C469" s="2">
        <v>0</v>
      </c>
      <c r="D469" s="2">
        <v>0</v>
      </c>
      <c r="E469" s="2">
        <v>0</v>
      </c>
      <c r="F469" s="32" t="e">
        <f t="shared" si="40"/>
        <v>#DIV/0!</v>
      </c>
      <c r="G469" s="3" t="e">
        <f t="shared" si="39"/>
        <v>#VALUE!</v>
      </c>
      <c r="H469" s="3" t="e">
        <f t="shared" si="39"/>
        <v>#VALUE!</v>
      </c>
      <c r="J469" s="7"/>
    </row>
    <row r="470" spans="1:13" x14ac:dyDescent="0.25">
      <c r="A470" s="28" t="str">
        <f>_xlfn.XLOOKUP(P!C470,'Banco de Dados'!$B$3:$B$274,'Banco de Dados'!$K$3:$K$274,"")</f>
        <v/>
      </c>
      <c r="B470" s="2">
        <v>0</v>
      </c>
      <c r="C470" s="2">
        <v>0</v>
      </c>
      <c r="D470" s="2">
        <v>0</v>
      </c>
      <c r="E470" s="17">
        <v>0</v>
      </c>
      <c r="F470" s="32" t="e">
        <f t="shared" si="40"/>
        <v>#DIV/0!</v>
      </c>
      <c r="G470" s="3" t="e">
        <f t="shared" si="39"/>
        <v>#VALUE!</v>
      </c>
      <c r="H470" s="3" t="e">
        <f t="shared" si="39"/>
        <v>#VALUE!</v>
      </c>
      <c r="J470" s="7"/>
    </row>
    <row r="471" spans="1:13" ht="15.75" x14ac:dyDescent="0.25">
      <c r="A471" s="28" t="str">
        <f>_xlfn.XLOOKUP(P!C471,'Banco de Dados'!$B$3:$B$274,'Banco de Dados'!$K$3:$K$274,"")</f>
        <v/>
      </c>
      <c r="B471" s="2">
        <v>0</v>
      </c>
      <c r="C471" s="2">
        <v>0</v>
      </c>
      <c r="D471" s="2">
        <v>0</v>
      </c>
      <c r="E471" s="2">
        <v>0</v>
      </c>
      <c r="F471" s="32" t="e">
        <f t="shared" si="40"/>
        <v>#DIV/0!</v>
      </c>
      <c r="G471" s="3" t="e">
        <f t="shared" si="39"/>
        <v>#VALUE!</v>
      </c>
      <c r="H471" s="3" t="e">
        <f t="shared" si="39"/>
        <v>#VALUE!</v>
      </c>
      <c r="J471" s="7"/>
      <c r="K471" s="101" t="s">
        <v>216</v>
      </c>
      <c r="L471" s="102">
        <f>K449</f>
        <v>0</v>
      </c>
      <c r="M471" s="103" t="str">
        <f>M449</f>
        <v>Níquel</v>
      </c>
    </row>
    <row r="472" spans="1:13" x14ac:dyDescent="0.25">
      <c r="A472" s="28" t="str">
        <f>_xlfn.XLOOKUP(P!C472,'Banco de Dados'!$B$3:$B$274,'Banco de Dados'!$K$3:$K$274,"")</f>
        <v/>
      </c>
      <c r="B472" s="2">
        <v>0</v>
      </c>
      <c r="C472" s="2">
        <v>0</v>
      </c>
      <c r="D472" s="2">
        <v>0</v>
      </c>
      <c r="E472" s="2">
        <v>0</v>
      </c>
      <c r="F472" s="32" t="e">
        <f t="shared" si="40"/>
        <v>#DIV/0!</v>
      </c>
      <c r="G472" s="3" t="e">
        <f t="shared" si="39"/>
        <v>#VALUE!</v>
      </c>
      <c r="H472" s="3" t="e">
        <f t="shared" si="39"/>
        <v>#VALUE!</v>
      </c>
      <c r="J472" s="7"/>
      <c r="K472" s="68" t="s">
        <v>68</v>
      </c>
      <c r="L472" s="29" t="e">
        <f>(K455*M457)/M455</f>
        <v>#VALUE!</v>
      </c>
      <c r="M472" s="66" t="str">
        <f>$M$9</f>
        <v>mg/kg</v>
      </c>
    </row>
    <row r="473" spans="1:13" x14ac:dyDescent="0.25">
      <c r="A473" s="28" t="str">
        <f>_xlfn.XLOOKUP(P!C473,'Banco de Dados'!$B$3:$B$274,'Banco de Dados'!$K$3:$K$274,"")</f>
        <v/>
      </c>
      <c r="B473" s="2">
        <v>0</v>
      </c>
      <c r="C473" s="2">
        <v>0</v>
      </c>
      <c r="D473" s="2">
        <v>0</v>
      </c>
      <c r="E473" s="2">
        <v>0</v>
      </c>
      <c r="F473" s="32" t="e">
        <f t="shared" si="40"/>
        <v>#DIV/0!</v>
      </c>
      <c r="G473" s="3" t="e">
        <f t="shared" si="39"/>
        <v>#VALUE!</v>
      </c>
      <c r="H473" s="3" t="e">
        <f t="shared" si="39"/>
        <v>#VALUE!</v>
      </c>
      <c r="J473" s="7"/>
      <c r="K473" s="111" t="s">
        <v>246</v>
      </c>
      <c r="L473" s="126" t="e">
        <f>SQRT(((M460/L460)^2)+((M461/L461)^2)+((M462/L462)^2))</f>
        <v>#VALUE!</v>
      </c>
      <c r="M473" s="66"/>
    </row>
    <row r="474" spans="1:13" x14ac:dyDescent="0.25">
      <c r="A474" s="28" t="str">
        <f>_xlfn.XLOOKUP(P!C474,'Banco de Dados'!$B$3:$B$274,'Banco de Dados'!$K$3:$K$274,"")</f>
        <v/>
      </c>
      <c r="B474" s="2">
        <v>0</v>
      </c>
      <c r="C474" s="2">
        <v>0</v>
      </c>
      <c r="D474" s="2">
        <v>0</v>
      </c>
      <c r="E474" s="2">
        <v>0</v>
      </c>
      <c r="F474" s="32" t="e">
        <f t="shared" si="40"/>
        <v>#DIV/0!</v>
      </c>
      <c r="G474" s="3" t="e">
        <f t="shared" si="39"/>
        <v>#VALUE!</v>
      </c>
      <c r="H474" s="3" t="e">
        <f t="shared" si="39"/>
        <v>#VALUE!</v>
      </c>
      <c r="J474" s="7"/>
      <c r="K474" s="69" t="s">
        <v>247</v>
      </c>
      <c r="L474" s="127" t="e">
        <f>L473*L472</f>
        <v>#VALUE!</v>
      </c>
      <c r="M474" s="71" t="str">
        <f>$M$9</f>
        <v>mg/kg</v>
      </c>
    </row>
    <row r="475" spans="1:13" x14ac:dyDescent="0.25">
      <c r="A475" s="28" t="str">
        <f>_xlfn.XLOOKUP(P!C475,'Banco de Dados'!$B$3:$B$274,'Banco de Dados'!$K$3:$K$274,"")</f>
        <v/>
      </c>
      <c r="B475" s="2">
        <v>0</v>
      </c>
      <c r="C475" s="2">
        <v>0</v>
      </c>
      <c r="D475" s="2">
        <v>0</v>
      </c>
      <c r="E475" s="2">
        <v>0</v>
      </c>
      <c r="F475" s="32" t="e">
        <f t="shared" si="40"/>
        <v>#DIV/0!</v>
      </c>
      <c r="G475" s="3" t="e">
        <f t="shared" si="39"/>
        <v>#VALUE!</v>
      </c>
      <c r="H475" s="3" t="e">
        <f t="shared" si="39"/>
        <v>#VALUE!</v>
      </c>
      <c r="J475" s="7"/>
      <c r="K475" s="123"/>
      <c r="L475" s="124"/>
    </row>
    <row r="476" spans="1:13" x14ac:dyDescent="0.25">
      <c r="A476" s="28" t="str">
        <f>_xlfn.XLOOKUP(P!C476,'Banco de Dados'!$B$3:$B$274,'Banco de Dados'!$K$3:$K$274,"")</f>
        <v/>
      </c>
      <c r="B476" s="2">
        <v>0</v>
      </c>
      <c r="C476" s="2">
        <v>0</v>
      </c>
      <c r="D476" s="2">
        <v>0</v>
      </c>
      <c r="E476" s="2">
        <v>0</v>
      </c>
      <c r="F476" s="32" t="e">
        <f t="shared" si="40"/>
        <v>#DIV/0!</v>
      </c>
      <c r="G476" s="3" t="e">
        <f t="shared" si="39"/>
        <v>#VALUE!</v>
      </c>
      <c r="H476" s="3" t="e">
        <f t="shared" si="39"/>
        <v>#VALUE!</v>
      </c>
      <c r="J476" s="7"/>
    </row>
    <row r="477" spans="1:13" x14ac:dyDescent="0.25">
      <c r="A477" s="28" t="str">
        <f>_xlfn.XLOOKUP(P!C477,'Banco de Dados'!$B$3:$B$274,'Banco de Dados'!$K$3:$K$274,"")</f>
        <v/>
      </c>
      <c r="B477" s="2">
        <v>0</v>
      </c>
      <c r="C477" s="2">
        <v>0</v>
      </c>
      <c r="D477" s="2">
        <v>0</v>
      </c>
      <c r="E477" s="2">
        <v>0</v>
      </c>
      <c r="F477" s="32" t="e">
        <f t="shared" si="40"/>
        <v>#DIV/0!</v>
      </c>
      <c r="G477" s="3" t="e">
        <f t="shared" si="39"/>
        <v>#VALUE!</v>
      </c>
      <c r="H477" s="3" t="e">
        <f t="shared" si="39"/>
        <v>#VALUE!</v>
      </c>
      <c r="J477" s="7"/>
    </row>
    <row r="478" spans="1:13" x14ac:dyDescent="0.25">
      <c r="A478" s="28" t="str">
        <f>_xlfn.XLOOKUP(P!C478,'Banco de Dados'!$B$3:$B$274,'Banco de Dados'!$K$3:$K$274,"")</f>
        <v/>
      </c>
      <c r="B478" s="2">
        <v>0</v>
      </c>
      <c r="C478" s="2">
        <v>0</v>
      </c>
      <c r="D478" s="2">
        <v>0</v>
      </c>
      <c r="E478" s="2">
        <v>0</v>
      </c>
      <c r="F478" s="32" t="e">
        <f t="shared" si="40"/>
        <v>#DIV/0!</v>
      </c>
      <c r="G478" s="3" t="e">
        <f t="shared" ref="G478:H480" si="41">D478*$E$448</f>
        <v>#VALUE!</v>
      </c>
      <c r="H478" s="3" t="e">
        <f t="shared" si="41"/>
        <v>#VALUE!</v>
      </c>
      <c r="J478" s="7"/>
    </row>
    <row r="479" spans="1:13" x14ac:dyDescent="0.25">
      <c r="A479" s="28" t="str">
        <f>_xlfn.XLOOKUP(P!C479,'Banco de Dados'!$B$3:$B$274,'Banco de Dados'!$K$3:$K$274,"")</f>
        <v/>
      </c>
      <c r="B479" s="2">
        <v>0</v>
      </c>
      <c r="C479" s="2">
        <v>0</v>
      </c>
      <c r="D479" s="2">
        <v>0</v>
      </c>
      <c r="E479" s="2">
        <v>0</v>
      </c>
      <c r="F479" s="32" t="e">
        <f t="shared" si="40"/>
        <v>#DIV/0!</v>
      </c>
      <c r="G479" s="3" t="e">
        <f t="shared" si="41"/>
        <v>#VALUE!</v>
      </c>
      <c r="H479" s="3" t="e">
        <f t="shared" si="41"/>
        <v>#VALUE!</v>
      </c>
      <c r="J479" s="7"/>
    </row>
    <row r="480" spans="1:13" x14ac:dyDescent="0.25">
      <c r="A480" s="28" t="str">
        <f>_xlfn.XLOOKUP(P!C480,'Banco de Dados'!$B$3:$B$274,'Banco de Dados'!$K$3:$K$274,"")</f>
        <v/>
      </c>
      <c r="B480" s="2">
        <v>0</v>
      </c>
      <c r="C480" s="2">
        <v>0</v>
      </c>
      <c r="D480" s="2">
        <v>0</v>
      </c>
      <c r="E480" s="2">
        <v>0</v>
      </c>
      <c r="F480" s="32" t="e">
        <f t="shared" si="40"/>
        <v>#DIV/0!</v>
      </c>
      <c r="G480" s="3" t="e">
        <f t="shared" si="41"/>
        <v>#VALUE!</v>
      </c>
      <c r="H480" s="3" t="e">
        <f t="shared" si="41"/>
        <v>#VALUE!</v>
      </c>
      <c r="J480" s="7"/>
    </row>
    <row r="481" spans="1:14" x14ac:dyDescent="0.25">
      <c r="A481" s="21"/>
      <c r="B481" s="21"/>
      <c r="C481" s="21"/>
      <c r="D481" s="21"/>
      <c r="E481" s="21"/>
      <c r="F481" s="77"/>
      <c r="G481" s="21"/>
      <c r="H481" s="21"/>
      <c r="J481" s="21"/>
      <c r="K481" s="21"/>
      <c r="L481" s="21"/>
      <c r="M481" s="21"/>
      <c r="N481" s="21"/>
    </row>
    <row r="482" spans="1:14" ht="15.75" x14ac:dyDescent="0.25">
      <c r="A482" s="36">
        <f>'Nome das Amostras'!A18</f>
        <v>0</v>
      </c>
      <c r="B482" s="164" t="e">
        <f>VLOOKUP(A482,'Nome das Amostras'!$A$3:$D$28,2,FALSE)</f>
        <v>#N/A</v>
      </c>
      <c r="C482" s="164"/>
      <c r="D482" s="51" t="s">
        <v>65</v>
      </c>
      <c r="E482" s="52" t="e">
        <f>'Banco de Dados'!$O$13/'Banco de Dados'!DI13</f>
        <v>#VALUE!</v>
      </c>
      <c r="F482" s="74"/>
      <c r="G482" s="3"/>
      <c r="H482" s="3"/>
      <c r="J482" s="7"/>
    </row>
    <row r="483" spans="1:14" ht="15.75" x14ac:dyDescent="0.25">
      <c r="A483" s="107" t="s">
        <v>1</v>
      </c>
      <c r="B483" s="107" t="s">
        <v>0</v>
      </c>
      <c r="C483" s="107" t="s">
        <v>212</v>
      </c>
      <c r="D483" s="107" t="s">
        <v>209</v>
      </c>
      <c r="E483" s="107" t="s">
        <v>213</v>
      </c>
      <c r="F483" s="76" t="s">
        <v>219</v>
      </c>
      <c r="G483" s="54" t="s">
        <v>140</v>
      </c>
      <c r="H483" s="54" t="s">
        <v>66</v>
      </c>
      <c r="J483" s="7"/>
      <c r="K483" s="72">
        <f>A482</f>
        <v>0</v>
      </c>
      <c r="L483" s="55" t="s">
        <v>215</v>
      </c>
      <c r="M483" s="41" t="str">
        <f>$A$1</f>
        <v>Níquel</v>
      </c>
      <c r="N483" s="3"/>
    </row>
    <row r="484" spans="1:14" x14ac:dyDescent="0.25">
      <c r="A484" s="28" t="str">
        <f>_xlfn.XLOOKUP(P!C484,'Banco de Dados'!$B$3:$B$274,'Banco de Dados'!$K$3:$K$274,"")</f>
        <v/>
      </c>
      <c r="B484" s="2" cm="1">
        <f t="array" ref="B484:E514">Dados!DE5:DH35</f>
        <v>0</v>
      </c>
      <c r="C484" s="2">
        <v>0</v>
      </c>
      <c r="D484" s="2">
        <v>0</v>
      </c>
      <c r="E484" s="2">
        <v>0</v>
      </c>
      <c r="F484" s="32" t="e">
        <f>(E484*100)/D484</f>
        <v>#DIV/0!</v>
      </c>
      <c r="G484" s="3" t="e">
        <f t="shared" ref="G484:H511" si="42">D484*$E$482</f>
        <v>#VALUE!</v>
      </c>
      <c r="H484" s="3" t="e">
        <f t="shared" si="42"/>
        <v>#VALUE!</v>
      </c>
      <c r="J484" s="7"/>
      <c r="K484" s="5" t="s">
        <v>210</v>
      </c>
      <c r="L484" s="5"/>
      <c r="M484" s="5" t="s">
        <v>211</v>
      </c>
    </row>
    <row r="485" spans="1:14" x14ac:dyDescent="0.25">
      <c r="A485" s="28" t="str">
        <f>_xlfn.XLOOKUP(P!C485,'Banco de Dados'!$B$3:$B$274,'Banco de Dados'!$K$3:$K$274,"")</f>
        <v/>
      </c>
      <c r="B485" s="2">
        <v>0</v>
      </c>
      <c r="C485" s="2">
        <v>0</v>
      </c>
      <c r="D485" s="2">
        <v>0</v>
      </c>
      <c r="E485" s="2">
        <v>0</v>
      </c>
      <c r="F485" s="32" t="e">
        <f t="shared" ref="F485:F514" si="43">(E485*100)/D485</f>
        <v>#DIV/0!</v>
      </c>
      <c r="G485" s="3" t="e">
        <f t="shared" si="42"/>
        <v>#VALUE!</v>
      </c>
      <c r="H485" s="3" t="e">
        <f t="shared" si="42"/>
        <v>#VALUE!</v>
      </c>
      <c r="J485" s="7"/>
      <c r="K485" s="6" t="str">
        <f>_xlfn.XLOOKUP($B$4,A484:A511,G484:G511,"")</f>
        <v/>
      </c>
      <c r="L485" s="6"/>
      <c r="M485" s="6" t="str">
        <f>_xlfn.XLOOKUP($B$4,A484:A511,H484:H511,"")</f>
        <v/>
      </c>
    </row>
    <row r="486" spans="1:14" x14ac:dyDescent="0.25">
      <c r="A486" s="28" t="str">
        <f>_xlfn.XLOOKUP(P!C486,'Banco de Dados'!$B$3:$B$274,'Banco de Dados'!$K$3:$K$274,"")</f>
        <v/>
      </c>
      <c r="B486" s="2">
        <v>0</v>
      </c>
      <c r="C486" s="2">
        <v>0</v>
      </c>
      <c r="D486" s="2">
        <v>0</v>
      </c>
      <c r="E486" s="2">
        <v>0</v>
      </c>
      <c r="F486" s="32" t="e">
        <f t="shared" si="43"/>
        <v>#DIV/0!</v>
      </c>
      <c r="G486" s="3" t="e">
        <f t="shared" si="42"/>
        <v>#VALUE!</v>
      </c>
      <c r="H486" s="3" t="e">
        <f t="shared" si="42"/>
        <v>#VALUE!</v>
      </c>
      <c r="J486" s="7"/>
    </row>
    <row r="487" spans="1:14" ht="15.75" x14ac:dyDescent="0.25">
      <c r="A487" s="28" t="str">
        <f>_xlfn.XLOOKUP(P!C487,'Banco de Dados'!$B$3:$B$274,'Banco de Dados'!$K$3:$K$274,"")</f>
        <v/>
      </c>
      <c r="B487" s="2">
        <v>0</v>
      </c>
      <c r="C487" s="2">
        <v>0</v>
      </c>
      <c r="D487" s="2">
        <v>0</v>
      </c>
      <c r="E487" s="2">
        <v>0</v>
      </c>
      <c r="F487" s="32" t="e">
        <f t="shared" si="43"/>
        <v>#DIV/0!</v>
      </c>
      <c r="G487" s="3" t="e">
        <f t="shared" si="42"/>
        <v>#VALUE!</v>
      </c>
      <c r="H487" s="3" t="e">
        <f t="shared" si="42"/>
        <v>#VALUE!</v>
      </c>
      <c r="K487" s="165" t="s">
        <v>67</v>
      </c>
      <c r="L487" s="166"/>
      <c r="M487" s="167"/>
      <c r="N487"/>
    </row>
    <row r="488" spans="1:14" x14ac:dyDescent="0.25">
      <c r="A488" s="28" t="str">
        <f>_xlfn.XLOOKUP(P!C488,'Banco de Dados'!$B$3:$B$274,'Banco de Dados'!$K$3:$K$274,"")</f>
        <v/>
      </c>
      <c r="B488" s="2">
        <v>0</v>
      </c>
      <c r="C488" s="2">
        <v>0</v>
      </c>
      <c r="D488" s="2">
        <v>0</v>
      </c>
      <c r="E488" s="2">
        <v>0</v>
      </c>
      <c r="F488" s="32" t="e">
        <f t="shared" si="43"/>
        <v>#DIV/0!</v>
      </c>
      <c r="G488" s="3" t="e">
        <f t="shared" si="42"/>
        <v>#VALUE!</v>
      </c>
      <c r="H488" s="3" t="e">
        <f t="shared" si="42"/>
        <v>#VALUE!</v>
      </c>
      <c r="J488" s="7"/>
      <c r="K488" s="104" t="s">
        <v>240</v>
      </c>
      <c r="L488" s="39"/>
      <c r="M488" s="106" t="s">
        <v>209</v>
      </c>
    </row>
    <row r="489" spans="1:14" x14ac:dyDescent="0.25">
      <c r="A489" s="28" t="str">
        <f>_xlfn.XLOOKUP(P!C489,'Banco de Dados'!$B$3:$B$274,'Banco de Dados'!$K$3:$K$274,"")</f>
        <v/>
      </c>
      <c r="B489" s="2">
        <v>0</v>
      </c>
      <c r="C489" s="2">
        <v>0</v>
      </c>
      <c r="D489" s="2">
        <v>0</v>
      </c>
      <c r="E489" s="2">
        <v>0</v>
      </c>
      <c r="F489" s="32" t="e">
        <f t="shared" si="43"/>
        <v>#DIV/0!</v>
      </c>
      <c r="G489" s="3" t="e">
        <f t="shared" si="42"/>
        <v>#VALUE!</v>
      </c>
      <c r="H489" s="3" t="e">
        <f t="shared" si="42"/>
        <v>#VALUE!</v>
      </c>
      <c r="J489" s="58" t="s">
        <v>38</v>
      </c>
      <c r="K489" s="59">
        <f>$L$9</f>
        <v>1.5820000000000001</v>
      </c>
      <c r="L489" s="60"/>
      <c r="M489" s="61">
        <f>$M$11</f>
        <v>1329</v>
      </c>
      <c r="N489" s="60"/>
    </row>
    <row r="490" spans="1:14" x14ac:dyDescent="0.25">
      <c r="A490" s="28" t="str">
        <f>_xlfn.XLOOKUP(P!C490,'Banco de Dados'!$B$3:$B$274,'Banco de Dados'!$K$3:$K$274,"")</f>
        <v/>
      </c>
      <c r="B490" s="2">
        <v>0</v>
      </c>
      <c r="C490" s="2">
        <v>0</v>
      </c>
      <c r="D490" s="2">
        <v>0</v>
      </c>
      <c r="E490" s="2">
        <v>0</v>
      </c>
      <c r="F490" s="32" t="e">
        <f t="shared" si="43"/>
        <v>#DIV/0!</v>
      </c>
      <c r="G490" s="3" t="e">
        <f t="shared" si="42"/>
        <v>#VALUE!</v>
      </c>
      <c r="H490" s="3" t="e">
        <f t="shared" si="42"/>
        <v>#VALUE!</v>
      </c>
      <c r="J490" s="2"/>
      <c r="K490" s="18"/>
      <c r="L490" s="2" t="s">
        <v>70</v>
      </c>
      <c r="M490" s="19"/>
    </row>
    <row r="491" spans="1:14" x14ac:dyDescent="0.25">
      <c r="A491" s="28" t="str">
        <f>_xlfn.XLOOKUP(P!C491,'Banco de Dados'!$B$3:$B$274,'Banco de Dados'!$K$3:$K$274,"")</f>
        <v/>
      </c>
      <c r="B491" s="2">
        <v>0</v>
      </c>
      <c r="C491" s="2">
        <v>0</v>
      </c>
      <c r="D491" s="2">
        <v>0</v>
      </c>
      <c r="E491" s="2">
        <v>0</v>
      </c>
      <c r="F491" s="32" t="e">
        <f t="shared" si="43"/>
        <v>#DIV/0!</v>
      </c>
      <c r="G491" s="3" t="e">
        <f t="shared" si="42"/>
        <v>#VALUE!</v>
      </c>
      <c r="H491" s="3" t="e">
        <f t="shared" si="42"/>
        <v>#VALUE!</v>
      </c>
      <c r="J491" s="58" t="s">
        <v>69</v>
      </c>
      <c r="K491" s="62" t="s">
        <v>71</v>
      </c>
      <c r="L491" s="63"/>
      <c r="M491" s="64" t="str">
        <f>K485</f>
        <v/>
      </c>
      <c r="N491" s="60"/>
    </row>
    <row r="492" spans="1:14" x14ac:dyDescent="0.25">
      <c r="A492" s="28" t="str">
        <f>_xlfn.XLOOKUP(P!C492,'Banco de Dados'!$B$3:$B$274,'Banco de Dados'!$K$3:$K$274,"")</f>
        <v/>
      </c>
      <c r="B492" s="2">
        <v>0</v>
      </c>
      <c r="C492" s="2">
        <v>0</v>
      </c>
      <c r="D492" s="2">
        <v>0</v>
      </c>
      <c r="E492" s="2">
        <v>0</v>
      </c>
      <c r="F492" s="32" t="e">
        <f t="shared" si="43"/>
        <v>#DIV/0!</v>
      </c>
      <c r="G492" s="3" t="e">
        <f t="shared" si="42"/>
        <v>#VALUE!</v>
      </c>
      <c r="H492" s="3" t="e">
        <f t="shared" si="42"/>
        <v>#VALUE!</v>
      </c>
      <c r="J492" s="7"/>
    </row>
    <row r="493" spans="1:14" ht="15.75" x14ac:dyDescent="0.25">
      <c r="A493" s="28" t="str">
        <f>_xlfn.XLOOKUP(P!C493,'Banco de Dados'!$B$3:$B$274,'Banco de Dados'!$K$3:$K$274,"")</f>
        <v/>
      </c>
      <c r="B493" s="2">
        <v>0</v>
      </c>
      <c r="C493" s="2">
        <v>0</v>
      </c>
      <c r="D493" s="2">
        <v>0</v>
      </c>
      <c r="E493" s="2">
        <v>0</v>
      </c>
      <c r="F493" s="32" t="e">
        <f t="shared" si="43"/>
        <v>#DIV/0!</v>
      </c>
      <c r="G493" s="3" t="e">
        <f t="shared" si="42"/>
        <v>#VALUE!</v>
      </c>
      <c r="H493" s="3" t="e">
        <f t="shared" si="42"/>
        <v>#VALUE!</v>
      </c>
      <c r="J493" s="7"/>
      <c r="K493" s="165" t="s">
        <v>218</v>
      </c>
      <c r="L493" s="166"/>
      <c r="M493" s="167"/>
    </row>
    <row r="494" spans="1:14" x14ac:dyDescent="0.25">
      <c r="A494" s="28" t="str">
        <f>_xlfn.XLOOKUP(P!C494,'Banco de Dados'!$B$3:$B$274,'Banco de Dados'!$K$3:$K$274,"")</f>
        <v/>
      </c>
      <c r="B494" s="2">
        <v>0</v>
      </c>
      <c r="C494" s="2">
        <v>0</v>
      </c>
      <c r="D494" s="2">
        <v>0</v>
      </c>
      <c r="E494" s="2">
        <v>0</v>
      </c>
      <c r="F494" s="32" t="e">
        <f t="shared" si="43"/>
        <v>#DIV/0!</v>
      </c>
      <c r="G494" s="3" t="e">
        <f t="shared" si="42"/>
        <v>#VALUE!</v>
      </c>
      <c r="H494" s="3" t="e">
        <f t="shared" si="42"/>
        <v>#VALUE!</v>
      </c>
      <c r="J494" s="7"/>
      <c r="K494" s="104" t="s">
        <v>236</v>
      </c>
      <c r="L494" s="108" t="str">
        <f>K485</f>
        <v/>
      </c>
      <c r="M494" s="109" t="str">
        <f>M485</f>
        <v/>
      </c>
    </row>
    <row r="495" spans="1:14" x14ac:dyDescent="0.25">
      <c r="A495" s="28" t="str">
        <f>_xlfn.XLOOKUP(P!C495,'Banco de Dados'!$B$3:$B$274,'Banco de Dados'!$K$3:$K$274,"")</f>
        <v/>
      </c>
      <c r="B495" s="2">
        <v>0</v>
      </c>
      <c r="C495" s="2">
        <v>0</v>
      </c>
      <c r="D495" s="2">
        <v>0</v>
      </c>
      <c r="E495" s="2">
        <v>0</v>
      </c>
      <c r="F495" s="32" t="e">
        <f t="shared" si="43"/>
        <v>#DIV/0!</v>
      </c>
      <c r="G495" s="3" t="e">
        <f t="shared" si="42"/>
        <v>#VALUE!</v>
      </c>
      <c r="H495" s="3" t="e">
        <f t="shared" si="42"/>
        <v>#VALUE!</v>
      </c>
      <c r="J495" s="7"/>
      <c r="K495" s="104" t="s">
        <v>237</v>
      </c>
      <c r="L495" s="105">
        <f>$L$9</f>
        <v>1.5820000000000001</v>
      </c>
      <c r="M495" s="106">
        <f>$L$10</f>
        <v>4.1000000000000002E-2</v>
      </c>
    </row>
    <row r="496" spans="1:14" x14ac:dyDescent="0.25">
      <c r="A496" s="28" t="str">
        <f>_xlfn.XLOOKUP(P!C496,'Banco de Dados'!$B$3:$B$274,'Banco de Dados'!$K$3:$K$274,"")</f>
        <v/>
      </c>
      <c r="B496" s="2">
        <v>0</v>
      </c>
      <c r="C496" s="2">
        <v>0</v>
      </c>
      <c r="D496" s="2">
        <v>0</v>
      </c>
      <c r="E496" s="2">
        <v>0</v>
      </c>
      <c r="F496" s="32" t="e">
        <f t="shared" si="43"/>
        <v>#DIV/0!</v>
      </c>
      <c r="G496" s="3" t="e">
        <f t="shared" si="42"/>
        <v>#VALUE!</v>
      </c>
      <c r="H496" s="3" t="e">
        <f t="shared" si="42"/>
        <v>#VALUE!</v>
      </c>
      <c r="J496" s="7"/>
      <c r="K496" s="104" t="s">
        <v>238</v>
      </c>
      <c r="L496" s="105">
        <f>$M$11</f>
        <v>1329</v>
      </c>
      <c r="M496" s="106">
        <f>$M$12</f>
        <v>231</v>
      </c>
    </row>
    <row r="497" spans="1:13" x14ac:dyDescent="0.25">
      <c r="A497" s="28" t="str">
        <f>_xlfn.XLOOKUP(P!C497,'Banco de Dados'!$B$3:$B$274,'Banco de Dados'!$K$3:$K$274,"")</f>
        <v/>
      </c>
      <c r="B497" s="2">
        <v>0</v>
      </c>
      <c r="C497" s="2">
        <v>0</v>
      </c>
      <c r="D497" s="2">
        <v>0</v>
      </c>
      <c r="E497" s="2">
        <v>0</v>
      </c>
      <c r="F497" s="32" t="e">
        <f t="shared" si="43"/>
        <v>#DIV/0!</v>
      </c>
      <c r="G497" s="3" t="e">
        <f t="shared" si="42"/>
        <v>#VALUE!</v>
      </c>
      <c r="H497" s="3" t="e">
        <f t="shared" si="42"/>
        <v>#VALUE!</v>
      </c>
      <c r="J497" s="7"/>
      <c r="K497" s="69" t="s">
        <v>217</v>
      </c>
      <c r="L497" s="110" t="e">
        <f>SQRT(((M494/L494)^2)+((M495/L495)^2)+((M496/L496)^2))</f>
        <v>#VALUE!</v>
      </c>
      <c r="M497" s="71" t="str">
        <f>M506</f>
        <v>mg/kg</v>
      </c>
    </row>
    <row r="498" spans="1:13" x14ac:dyDescent="0.25">
      <c r="A498" s="28" t="str">
        <f>_xlfn.XLOOKUP(P!C498,'Banco de Dados'!$B$3:$B$274,'Banco de Dados'!$K$3:$K$274,"")</f>
        <v/>
      </c>
      <c r="B498" s="2">
        <v>0</v>
      </c>
      <c r="C498" s="2">
        <v>0</v>
      </c>
      <c r="D498" s="2">
        <v>0</v>
      </c>
      <c r="E498" s="2">
        <v>0</v>
      </c>
      <c r="F498" s="32" t="e">
        <f t="shared" si="43"/>
        <v>#DIV/0!</v>
      </c>
      <c r="G498" s="3" t="e">
        <f t="shared" si="42"/>
        <v>#VALUE!</v>
      </c>
      <c r="H498" s="3" t="e">
        <f t="shared" si="42"/>
        <v>#VALUE!</v>
      </c>
      <c r="J498" s="7"/>
    </row>
    <row r="499" spans="1:13" x14ac:dyDescent="0.25">
      <c r="A499" s="28" t="str">
        <f>_xlfn.XLOOKUP(P!C499,'Banco de Dados'!$B$3:$B$274,'Banco de Dados'!$K$3:$K$274,"")</f>
        <v/>
      </c>
      <c r="B499" s="2">
        <v>0</v>
      </c>
      <c r="C499" s="2">
        <v>0</v>
      </c>
      <c r="D499" s="2">
        <v>0</v>
      </c>
      <c r="E499" s="2">
        <v>0</v>
      </c>
      <c r="F499" s="32" t="e">
        <f t="shared" si="43"/>
        <v>#DIV/0!</v>
      </c>
      <c r="G499" s="3" t="e">
        <f t="shared" si="42"/>
        <v>#VALUE!</v>
      </c>
      <c r="H499" s="3" t="e">
        <f t="shared" si="42"/>
        <v>#VALUE!</v>
      </c>
      <c r="J499" s="7"/>
    </row>
    <row r="500" spans="1:13" x14ac:dyDescent="0.25">
      <c r="A500" s="28" t="str">
        <f>_xlfn.XLOOKUP(P!C500,'Banco de Dados'!$B$3:$B$274,'Banco de Dados'!$K$3:$K$274,"")</f>
        <v/>
      </c>
      <c r="B500" s="2">
        <v>0</v>
      </c>
      <c r="C500" s="2">
        <v>0</v>
      </c>
      <c r="D500" s="2">
        <v>0</v>
      </c>
      <c r="E500" s="2">
        <v>0</v>
      </c>
      <c r="F500" s="32" t="e">
        <f t="shared" si="43"/>
        <v>#DIV/0!</v>
      </c>
      <c r="G500" s="3" t="e">
        <f t="shared" si="42"/>
        <v>#VALUE!</v>
      </c>
      <c r="H500" s="3" t="e">
        <f t="shared" si="42"/>
        <v>#VALUE!</v>
      </c>
      <c r="J500" s="7"/>
    </row>
    <row r="501" spans="1:13" x14ac:dyDescent="0.25">
      <c r="A501" s="28" t="str">
        <f>_xlfn.XLOOKUP(P!C501,'Banco de Dados'!$B$3:$B$274,'Banco de Dados'!$K$3:$K$274,"")</f>
        <v/>
      </c>
      <c r="B501" s="2">
        <v>0</v>
      </c>
      <c r="C501" s="2">
        <v>0</v>
      </c>
      <c r="D501" s="2">
        <v>0</v>
      </c>
      <c r="E501" s="2">
        <v>0</v>
      </c>
      <c r="F501" s="32" t="e">
        <f t="shared" si="43"/>
        <v>#DIV/0!</v>
      </c>
      <c r="G501" s="3" t="e">
        <f t="shared" si="42"/>
        <v>#VALUE!</v>
      </c>
      <c r="H501" s="3" t="e">
        <f t="shared" si="42"/>
        <v>#VALUE!</v>
      </c>
      <c r="J501" s="7"/>
    </row>
    <row r="502" spans="1:13" x14ac:dyDescent="0.25">
      <c r="A502" s="28" t="str">
        <f>_xlfn.XLOOKUP(P!C502,'Banco de Dados'!$B$3:$B$274,'Banco de Dados'!$K$3:$K$274,"")</f>
        <v/>
      </c>
      <c r="B502" s="2">
        <v>0</v>
      </c>
      <c r="C502" s="2">
        <v>0</v>
      </c>
      <c r="D502" s="2">
        <v>0</v>
      </c>
      <c r="E502" s="2">
        <v>0</v>
      </c>
      <c r="F502" s="32" t="e">
        <f t="shared" si="43"/>
        <v>#DIV/0!</v>
      </c>
      <c r="G502" s="3" t="e">
        <f t="shared" si="42"/>
        <v>#VALUE!</v>
      </c>
      <c r="H502" s="3" t="e">
        <f t="shared" si="42"/>
        <v>#VALUE!</v>
      </c>
      <c r="J502" s="7"/>
    </row>
    <row r="503" spans="1:13" x14ac:dyDescent="0.25">
      <c r="A503" s="28" t="str">
        <f>_xlfn.XLOOKUP(P!C503,'Banco de Dados'!$B$3:$B$274,'Banco de Dados'!$K$3:$K$274,"")</f>
        <v/>
      </c>
      <c r="B503" s="2">
        <v>0</v>
      </c>
      <c r="C503" s="2">
        <v>0</v>
      </c>
      <c r="D503" s="2">
        <v>0</v>
      </c>
      <c r="E503" s="2">
        <v>0</v>
      </c>
      <c r="F503" s="32" t="e">
        <f t="shared" si="43"/>
        <v>#DIV/0!</v>
      </c>
      <c r="G503" s="3" t="e">
        <f t="shared" si="42"/>
        <v>#VALUE!</v>
      </c>
      <c r="H503" s="3" t="e">
        <f t="shared" si="42"/>
        <v>#VALUE!</v>
      </c>
      <c r="J503" s="7"/>
    </row>
    <row r="504" spans="1:13" x14ac:dyDescent="0.25">
      <c r="A504" s="28" t="str">
        <f>_xlfn.XLOOKUP(P!C504,'Banco de Dados'!$B$3:$B$274,'Banco de Dados'!$K$3:$K$274,"")</f>
        <v/>
      </c>
      <c r="B504" s="2">
        <v>0</v>
      </c>
      <c r="C504" s="2">
        <v>0</v>
      </c>
      <c r="D504" s="2">
        <v>0</v>
      </c>
      <c r="E504" s="17">
        <v>0</v>
      </c>
      <c r="F504" s="32" t="e">
        <f t="shared" si="43"/>
        <v>#DIV/0!</v>
      </c>
      <c r="G504" s="3" t="e">
        <f t="shared" si="42"/>
        <v>#VALUE!</v>
      </c>
      <c r="H504" s="3" t="e">
        <f t="shared" si="42"/>
        <v>#VALUE!</v>
      </c>
      <c r="J504" s="7"/>
    </row>
    <row r="505" spans="1:13" ht="15.75" x14ac:dyDescent="0.25">
      <c r="A505" s="28" t="str">
        <f>_xlfn.XLOOKUP(P!C505,'Banco de Dados'!$B$3:$B$274,'Banco de Dados'!$K$3:$K$274,"")</f>
        <v/>
      </c>
      <c r="B505" s="2">
        <v>0</v>
      </c>
      <c r="C505" s="2">
        <v>0</v>
      </c>
      <c r="D505" s="2">
        <v>0</v>
      </c>
      <c r="E505" s="2">
        <v>0</v>
      </c>
      <c r="F505" s="32" t="e">
        <f t="shared" si="43"/>
        <v>#DIV/0!</v>
      </c>
      <c r="G505" s="3" t="e">
        <f t="shared" si="42"/>
        <v>#VALUE!</v>
      </c>
      <c r="H505" s="3" t="e">
        <f t="shared" si="42"/>
        <v>#VALUE!</v>
      </c>
      <c r="J505" s="7"/>
      <c r="K505" s="101" t="s">
        <v>216</v>
      </c>
      <c r="L505" s="102">
        <f>K483</f>
        <v>0</v>
      </c>
      <c r="M505" s="103" t="str">
        <f>M483</f>
        <v>Níquel</v>
      </c>
    </row>
    <row r="506" spans="1:13" x14ac:dyDescent="0.25">
      <c r="A506" s="28" t="str">
        <f>_xlfn.XLOOKUP(P!C506,'Banco de Dados'!$B$3:$B$274,'Banco de Dados'!$K$3:$K$274,"")</f>
        <v/>
      </c>
      <c r="B506" s="2">
        <v>0</v>
      </c>
      <c r="C506" s="2">
        <v>0</v>
      </c>
      <c r="D506" s="2">
        <v>0</v>
      </c>
      <c r="E506" s="2">
        <v>0</v>
      </c>
      <c r="F506" s="32" t="e">
        <f t="shared" si="43"/>
        <v>#DIV/0!</v>
      </c>
      <c r="G506" s="3" t="e">
        <f t="shared" si="42"/>
        <v>#VALUE!</v>
      </c>
      <c r="H506" s="3" t="e">
        <f t="shared" si="42"/>
        <v>#VALUE!</v>
      </c>
      <c r="J506" s="7"/>
      <c r="K506" s="68" t="s">
        <v>68</v>
      </c>
      <c r="L506" s="29" t="e">
        <f>(K489*M491)/M489</f>
        <v>#VALUE!</v>
      </c>
      <c r="M506" s="66" t="str">
        <f>$M$9</f>
        <v>mg/kg</v>
      </c>
    </row>
    <row r="507" spans="1:13" x14ac:dyDescent="0.25">
      <c r="A507" s="28" t="str">
        <f>_xlfn.XLOOKUP(P!C507,'Banco de Dados'!$B$3:$B$274,'Banco de Dados'!$K$3:$K$274,"")</f>
        <v/>
      </c>
      <c r="B507" s="2">
        <v>0</v>
      </c>
      <c r="C507" s="2">
        <v>0</v>
      </c>
      <c r="D507" s="2">
        <v>0</v>
      </c>
      <c r="E507" s="2">
        <v>0</v>
      </c>
      <c r="F507" s="32" t="e">
        <f t="shared" si="43"/>
        <v>#DIV/0!</v>
      </c>
      <c r="G507" s="3" t="e">
        <f t="shared" si="42"/>
        <v>#VALUE!</v>
      </c>
      <c r="H507" s="3" t="e">
        <f t="shared" si="42"/>
        <v>#VALUE!</v>
      </c>
      <c r="J507" s="7"/>
      <c r="K507" s="111" t="s">
        <v>246</v>
      </c>
      <c r="L507" s="126" t="e">
        <f>SQRT(((M494/L494)^2)+((M495/L495)^2)+((M496/L496)^2))</f>
        <v>#VALUE!</v>
      </c>
      <c r="M507" s="66"/>
    </row>
    <row r="508" spans="1:13" x14ac:dyDescent="0.25">
      <c r="A508" s="28" t="str">
        <f>_xlfn.XLOOKUP(P!C508,'Banco de Dados'!$B$3:$B$274,'Banco de Dados'!$K$3:$K$274,"")</f>
        <v/>
      </c>
      <c r="B508" s="2">
        <v>0</v>
      </c>
      <c r="C508" s="2">
        <v>0</v>
      </c>
      <c r="D508" s="2">
        <v>0</v>
      </c>
      <c r="E508" s="2">
        <v>0</v>
      </c>
      <c r="F508" s="32" t="e">
        <f t="shared" si="43"/>
        <v>#DIV/0!</v>
      </c>
      <c r="G508" s="3" t="e">
        <f t="shared" si="42"/>
        <v>#VALUE!</v>
      </c>
      <c r="H508" s="3" t="e">
        <f t="shared" si="42"/>
        <v>#VALUE!</v>
      </c>
      <c r="J508" s="7"/>
      <c r="K508" s="69" t="s">
        <v>247</v>
      </c>
      <c r="L508" s="127" t="e">
        <f>L507*L506</f>
        <v>#VALUE!</v>
      </c>
      <c r="M508" s="71" t="str">
        <f>$M$9</f>
        <v>mg/kg</v>
      </c>
    </row>
    <row r="509" spans="1:13" x14ac:dyDescent="0.25">
      <c r="A509" s="28" t="str">
        <f>_xlfn.XLOOKUP(P!C509,'Banco de Dados'!$B$3:$B$274,'Banco de Dados'!$K$3:$K$274,"")</f>
        <v/>
      </c>
      <c r="B509" s="2">
        <v>0</v>
      </c>
      <c r="C509" s="2">
        <v>0</v>
      </c>
      <c r="D509" s="2">
        <v>0</v>
      </c>
      <c r="E509" s="2">
        <v>0</v>
      </c>
      <c r="F509" s="32" t="e">
        <f t="shared" si="43"/>
        <v>#DIV/0!</v>
      </c>
      <c r="G509" s="3" t="e">
        <f t="shared" si="42"/>
        <v>#VALUE!</v>
      </c>
      <c r="H509" s="3" t="e">
        <f t="shared" si="42"/>
        <v>#VALUE!</v>
      </c>
      <c r="J509" s="7"/>
      <c r="K509" s="123"/>
      <c r="L509" s="124"/>
    </row>
    <row r="510" spans="1:13" x14ac:dyDescent="0.25">
      <c r="A510" s="28" t="str">
        <f>_xlfn.XLOOKUP(P!C510,'Banco de Dados'!$B$3:$B$274,'Banco de Dados'!$K$3:$K$274,"")</f>
        <v/>
      </c>
      <c r="B510" s="2">
        <v>0</v>
      </c>
      <c r="C510" s="2">
        <v>0</v>
      </c>
      <c r="D510" s="2">
        <v>0</v>
      </c>
      <c r="E510" s="2">
        <v>0</v>
      </c>
      <c r="F510" s="32" t="e">
        <f t="shared" si="43"/>
        <v>#DIV/0!</v>
      </c>
      <c r="G510" s="3" t="e">
        <f t="shared" si="42"/>
        <v>#VALUE!</v>
      </c>
      <c r="H510" s="3" t="e">
        <f t="shared" si="42"/>
        <v>#VALUE!</v>
      </c>
      <c r="J510" s="7"/>
    </row>
    <row r="511" spans="1:13" x14ac:dyDescent="0.25">
      <c r="A511" s="28" t="str">
        <f>_xlfn.XLOOKUP(P!C511,'Banco de Dados'!$B$3:$B$274,'Banco de Dados'!$K$3:$K$274,"")</f>
        <v/>
      </c>
      <c r="B511" s="2">
        <v>0</v>
      </c>
      <c r="C511" s="2">
        <v>0</v>
      </c>
      <c r="D511" s="2">
        <v>0</v>
      </c>
      <c r="E511" s="2">
        <v>0</v>
      </c>
      <c r="F511" s="32" t="e">
        <f t="shared" si="43"/>
        <v>#DIV/0!</v>
      </c>
      <c r="G511" s="3" t="e">
        <f t="shared" si="42"/>
        <v>#VALUE!</v>
      </c>
      <c r="H511" s="3" t="e">
        <f t="shared" si="42"/>
        <v>#VALUE!</v>
      </c>
      <c r="J511" s="7"/>
    </row>
    <row r="512" spans="1:13" x14ac:dyDescent="0.25">
      <c r="A512" s="28" t="str">
        <f>_xlfn.XLOOKUP(P!C512,'Banco de Dados'!$B$3:$B$274,'Banco de Dados'!$K$3:$K$274,"")</f>
        <v/>
      </c>
      <c r="B512" s="2">
        <v>0</v>
      </c>
      <c r="C512" s="2">
        <v>0</v>
      </c>
      <c r="D512" s="2">
        <v>0</v>
      </c>
      <c r="E512" s="2">
        <v>0</v>
      </c>
      <c r="F512" s="32" t="e">
        <f t="shared" si="43"/>
        <v>#DIV/0!</v>
      </c>
      <c r="G512" s="3" t="e">
        <f t="shared" ref="G512:H514" si="44">D512*$E$482</f>
        <v>#VALUE!</v>
      </c>
      <c r="H512" s="3" t="e">
        <f t="shared" si="44"/>
        <v>#VALUE!</v>
      </c>
      <c r="J512" s="7"/>
    </row>
    <row r="513" spans="1:14" x14ac:dyDescent="0.25">
      <c r="A513" s="28" t="str">
        <f>_xlfn.XLOOKUP(P!C513,'Banco de Dados'!$B$3:$B$274,'Banco de Dados'!$K$3:$K$274,"")</f>
        <v/>
      </c>
      <c r="B513" s="2">
        <v>0</v>
      </c>
      <c r="C513" s="2">
        <v>0</v>
      </c>
      <c r="D513" s="2">
        <v>0</v>
      </c>
      <c r="E513" s="2">
        <v>0</v>
      </c>
      <c r="F513" s="32" t="e">
        <f t="shared" si="43"/>
        <v>#DIV/0!</v>
      </c>
      <c r="G513" s="3" t="e">
        <f t="shared" si="44"/>
        <v>#VALUE!</v>
      </c>
      <c r="H513" s="3" t="e">
        <f t="shared" si="44"/>
        <v>#VALUE!</v>
      </c>
      <c r="J513" s="7"/>
    </row>
    <row r="514" spans="1:14" x14ac:dyDescent="0.25">
      <c r="A514" s="28" t="str">
        <f>_xlfn.XLOOKUP(P!C514,'Banco de Dados'!$B$3:$B$274,'Banco de Dados'!$K$3:$K$274,"")</f>
        <v/>
      </c>
      <c r="B514" s="2">
        <v>0</v>
      </c>
      <c r="C514" s="2">
        <v>0</v>
      </c>
      <c r="D514" s="2">
        <v>0</v>
      </c>
      <c r="E514" s="2">
        <v>0</v>
      </c>
      <c r="F514" s="32" t="e">
        <f t="shared" si="43"/>
        <v>#DIV/0!</v>
      </c>
      <c r="G514" s="3" t="e">
        <f t="shared" si="44"/>
        <v>#VALUE!</v>
      </c>
      <c r="H514" s="3" t="e">
        <f t="shared" si="44"/>
        <v>#VALUE!</v>
      </c>
      <c r="J514" s="7"/>
    </row>
    <row r="515" spans="1:14" x14ac:dyDescent="0.25">
      <c r="A515" s="21"/>
      <c r="B515" s="21"/>
      <c r="C515" s="21"/>
      <c r="D515" s="21"/>
      <c r="E515" s="21"/>
      <c r="F515" s="77"/>
      <c r="G515" s="21"/>
      <c r="H515" s="21"/>
      <c r="J515" s="21"/>
      <c r="K515" s="21"/>
      <c r="L515" s="21"/>
      <c r="M515" s="21"/>
      <c r="N515" s="21"/>
    </row>
    <row r="516" spans="1:14" ht="15.75" x14ac:dyDescent="0.25">
      <c r="A516" s="36">
        <f>'Nome das Amostras'!A19</f>
        <v>0</v>
      </c>
      <c r="B516" s="164" t="e">
        <f>VLOOKUP(A516,'Nome das Amostras'!$A$3:$D$28,2,FALSE)</f>
        <v>#N/A</v>
      </c>
      <c r="C516" s="164"/>
      <c r="D516" s="51" t="s">
        <v>65</v>
      </c>
      <c r="E516" s="52" t="e">
        <f>'Banco de Dados'!$O$13/'Banco de Dados'!DP13</f>
        <v>#VALUE!</v>
      </c>
      <c r="F516" s="74"/>
      <c r="G516" s="3"/>
      <c r="H516" s="3"/>
      <c r="J516" s="7"/>
    </row>
    <row r="517" spans="1:14" ht="15.75" x14ac:dyDescent="0.25">
      <c r="A517" s="107" t="s">
        <v>1</v>
      </c>
      <c r="B517" s="107" t="s">
        <v>0</v>
      </c>
      <c r="C517" s="107" t="s">
        <v>212</v>
      </c>
      <c r="D517" s="107" t="s">
        <v>209</v>
      </c>
      <c r="E517" s="107" t="s">
        <v>213</v>
      </c>
      <c r="F517" s="76" t="s">
        <v>219</v>
      </c>
      <c r="G517" s="54" t="s">
        <v>140</v>
      </c>
      <c r="H517" s="54" t="s">
        <v>66</v>
      </c>
      <c r="J517" s="7"/>
      <c r="K517" s="72">
        <f>A516</f>
        <v>0</v>
      </c>
      <c r="L517" s="55" t="s">
        <v>215</v>
      </c>
      <c r="M517" s="41" t="str">
        <f>$A$1</f>
        <v>Níquel</v>
      </c>
      <c r="N517" s="3"/>
    </row>
    <row r="518" spans="1:14" x14ac:dyDescent="0.25">
      <c r="A518" s="28" t="str">
        <f>_xlfn.XLOOKUP(P!C518,'Banco de Dados'!$B$3:$B$274,'Banco de Dados'!$K$3:$K$274,"")</f>
        <v/>
      </c>
      <c r="B518" s="2" cm="1">
        <f t="array" ref="B518:E548">Dados!DL5:DO35</f>
        <v>0</v>
      </c>
      <c r="C518" s="2">
        <v>0</v>
      </c>
      <c r="D518" s="2">
        <v>0</v>
      </c>
      <c r="E518" s="2">
        <v>0</v>
      </c>
      <c r="F518" s="32" t="e">
        <f>(E518*100)/D518</f>
        <v>#DIV/0!</v>
      </c>
      <c r="G518" s="3" t="e">
        <f t="shared" ref="G518:H545" si="45">D518*$E$516</f>
        <v>#VALUE!</v>
      </c>
      <c r="H518" s="3" t="e">
        <f t="shared" si="45"/>
        <v>#VALUE!</v>
      </c>
      <c r="J518" s="7"/>
      <c r="K518" s="5" t="s">
        <v>210</v>
      </c>
      <c r="L518" s="5"/>
      <c r="M518" s="5" t="s">
        <v>211</v>
      </c>
    </row>
    <row r="519" spans="1:14" x14ac:dyDescent="0.25">
      <c r="A519" s="28" t="str">
        <f>_xlfn.XLOOKUP(P!C519,'Banco de Dados'!$B$3:$B$274,'Banco de Dados'!$K$3:$K$274,"")</f>
        <v/>
      </c>
      <c r="B519" s="2">
        <v>0</v>
      </c>
      <c r="C519" s="2">
        <v>0</v>
      </c>
      <c r="D519" s="2">
        <v>0</v>
      </c>
      <c r="E519" s="2">
        <v>0</v>
      </c>
      <c r="F519" s="32" t="e">
        <f t="shared" ref="F519:F548" si="46">(E519*100)/D519</f>
        <v>#DIV/0!</v>
      </c>
      <c r="G519" s="3" t="e">
        <f t="shared" si="45"/>
        <v>#VALUE!</v>
      </c>
      <c r="H519" s="3" t="e">
        <f t="shared" si="45"/>
        <v>#VALUE!</v>
      </c>
      <c r="J519" s="7"/>
      <c r="K519" s="6" t="str">
        <f>_xlfn.XLOOKUP($B$4,A518:A545,G518:G545,"")</f>
        <v/>
      </c>
      <c r="L519" s="6"/>
      <c r="M519" s="6" t="str">
        <f>_xlfn.XLOOKUP($B$4,A518:A545,H518:H545,"")</f>
        <v/>
      </c>
    </row>
    <row r="520" spans="1:14" x14ac:dyDescent="0.25">
      <c r="A520" s="28" t="str">
        <f>_xlfn.XLOOKUP(P!C520,'Banco de Dados'!$B$3:$B$274,'Banco de Dados'!$K$3:$K$274,"")</f>
        <v/>
      </c>
      <c r="B520" s="2">
        <v>0</v>
      </c>
      <c r="C520" s="2">
        <v>0</v>
      </c>
      <c r="D520" s="2">
        <v>0</v>
      </c>
      <c r="E520" s="2">
        <v>0</v>
      </c>
      <c r="F520" s="32" t="e">
        <f t="shared" si="46"/>
        <v>#DIV/0!</v>
      </c>
      <c r="G520" s="3" t="e">
        <f t="shared" si="45"/>
        <v>#VALUE!</v>
      </c>
      <c r="H520" s="3" t="e">
        <f t="shared" si="45"/>
        <v>#VALUE!</v>
      </c>
      <c r="J520" s="7"/>
    </row>
    <row r="521" spans="1:14" ht="15.75" x14ac:dyDescent="0.25">
      <c r="A521" s="28" t="str">
        <f>_xlfn.XLOOKUP(P!C521,'Banco de Dados'!$B$3:$B$274,'Banco de Dados'!$K$3:$K$274,"")</f>
        <v/>
      </c>
      <c r="B521" s="2">
        <v>0</v>
      </c>
      <c r="C521" s="2">
        <v>0</v>
      </c>
      <c r="D521" s="2">
        <v>0</v>
      </c>
      <c r="E521" s="2">
        <v>0</v>
      </c>
      <c r="F521" s="32" t="e">
        <f t="shared" si="46"/>
        <v>#DIV/0!</v>
      </c>
      <c r="G521" s="3" t="e">
        <f t="shared" si="45"/>
        <v>#VALUE!</v>
      </c>
      <c r="H521" s="3" t="e">
        <f t="shared" si="45"/>
        <v>#VALUE!</v>
      </c>
      <c r="K521" s="165" t="s">
        <v>67</v>
      </c>
      <c r="L521" s="166"/>
      <c r="M521" s="167"/>
      <c r="N521"/>
    </row>
    <row r="522" spans="1:14" x14ac:dyDescent="0.25">
      <c r="A522" s="28" t="str">
        <f>_xlfn.XLOOKUP(P!C522,'Banco de Dados'!$B$3:$B$274,'Banco de Dados'!$K$3:$K$274,"")</f>
        <v/>
      </c>
      <c r="B522" s="2">
        <v>0</v>
      </c>
      <c r="C522" s="2">
        <v>0</v>
      </c>
      <c r="D522" s="2">
        <v>0</v>
      </c>
      <c r="E522" s="2">
        <v>0</v>
      </c>
      <c r="F522" s="32" t="e">
        <f t="shared" si="46"/>
        <v>#DIV/0!</v>
      </c>
      <c r="G522" s="3" t="e">
        <f t="shared" si="45"/>
        <v>#VALUE!</v>
      </c>
      <c r="H522" s="3" t="e">
        <f t="shared" si="45"/>
        <v>#VALUE!</v>
      </c>
      <c r="J522" s="7"/>
      <c r="K522" s="104" t="s">
        <v>240</v>
      </c>
      <c r="L522" s="39"/>
      <c r="M522" s="106" t="s">
        <v>209</v>
      </c>
    </row>
    <row r="523" spans="1:14" x14ac:dyDescent="0.25">
      <c r="A523" s="28" t="str">
        <f>_xlfn.XLOOKUP(P!C523,'Banco de Dados'!$B$3:$B$274,'Banco de Dados'!$K$3:$K$274,"")</f>
        <v/>
      </c>
      <c r="B523" s="2">
        <v>0</v>
      </c>
      <c r="C523" s="2">
        <v>0</v>
      </c>
      <c r="D523" s="2">
        <v>0</v>
      </c>
      <c r="E523" s="2">
        <v>0</v>
      </c>
      <c r="F523" s="32" t="e">
        <f t="shared" si="46"/>
        <v>#DIV/0!</v>
      </c>
      <c r="G523" s="3" t="e">
        <f t="shared" si="45"/>
        <v>#VALUE!</v>
      </c>
      <c r="H523" s="3" t="e">
        <f t="shared" si="45"/>
        <v>#VALUE!</v>
      </c>
      <c r="J523" s="58" t="s">
        <v>38</v>
      </c>
      <c r="K523" s="59">
        <f>$L$9</f>
        <v>1.5820000000000001</v>
      </c>
      <c r="L523" s="60"/>
      <c r="M523" s="61">
        <f>$M$11</f>
        <v>1329</v>
      </c>
      <c r="N523" s="60"/>
    </row>
    <row r="524" spans="1:14" x14ac:dyDescent="0.25">
      <c r="A524" s="28" t="str">
        <f>_xlfn.XLOOKUP(P!C524,'Banco de Dados'!$B$3:$B$274,'Banco de Dados'!$K$3:$K$274,"")</f>
        <v/>
      </c>
      <c r="B524" s="2">
        <v>0</v>
      </c>
      <c r="C524" s="2">
        <v>0</v>
      </c>
      <c r="D524" s="2">
        <v>0</v>
      </c>
      <c r="E524" s="2">
        <v>0</v>
      </c>
      <c r="F524" s="32" t="e">
        <f t="shared" si="46"/>
        <v>#DIV/0!</v>
      </c>
      <c r="G524" s="3" t="e">
        <f t="shared" si="45"/>
        <v>#VALUE!</v>
      </c>
      <c r="H524" s="3" t="e">
        <f t="shared" si="45"/>
        <v>#VALUE!</v>
      </c>
      <c r="J524" s="2"/>
      <c r="K524" s="18"/>
      <c r="L524" s="2" t="s">
        <v>70</v>
      </c>
      <c r="M524" s="19"/>
    </row>
    <row r="525" spans="1:14" x14ac:dyDescent="0.25">
      <c r="A525" s="28" t="str">
        <f>_xlfn.XLOOKUP(P!C525,'Banco de Dados'!$B$3:$B$274,'Banco de Dados'!$K$3:$K$274,"")</f>
        <v/>
      </c>
      <c r="B525" s="2">
        <v>0</v>
      </c>
      <c r="C525" s="2">
        <v>0</v>
      </c>
      <c r="D525" s="2">
        <v>0</v>
      </c>
      <c r="E525" s="2">
        <v>0</v>
      </c>
      <c r="F525" s="32" t="e">
        <f t="shared" si="46"/>
        <v>#DIV/0!</v>
      </c>
      <c r="G525" s="3" t="e">
        <f t="shared" si="45"/>
        <v>#VALUE!</v>
      </c>
      <c r="H525" s="3" t="e">
        <f t="shared" si="45"/>
        <v>#VALUE!</v>
      </c>
      <c r="J525" s="58" t="s">
        <v>69</v>
      </c>
      <c r="K525" s="62" t="s">
        <v>71</v>
      </c>
      <c r="L525" s="63"/>
      <c r="M525" s="64" t="str">
        <f>K519</f>
        <v/>
      </c>
      <c r="N525" s="60"/>
    </row>
    <row r="526" spans="1:14" x14ac:dyDescent="0.25">
      <c r="A526" s="28" t="str">
        <f>_xlfn.XLOOKUP(P!C526,'Banco de Dados'!$B$3:$B$274,'Banco de Dados'!$K$3:$K$274,"")</f>
        <v/>
      </c>
      <c r="B526" s="2">
        <v>0</v>
      </c>
      <c r="C526" s="2">
        <v>0</v>
      </c>
      <c r="D526" s="2">
        <v>0</v>
      </c>
      <c r="E526" s="2">
        <v>0</v>
      </c>
      <c r="F526" s="32" t="e">
        <f t="shared" si="46"/>
        <v>#DIV/0!</v>
      </c>
      <c r="G526" s="3" t="e">
        <f t="shared" si="45"/>
        <v>#VALUE!</v>
      </c>
      <c r="H526" s="3" t="e">
        <f t="shared" si="45"/>
        <v>#VALUE!</v>
      </c>
      <c r="J526" s="7"/>
    </row>
    <row r="527" spans="1:14" ht="15.75" x14ac:dyDescent="0.25">
      <c r="A527" s="28" t="str">
        <f>_xlfn.XLOOKUP(P!C527,'Banco de Dados'!$B$3:$B$274,'Banco de Dados'!$K$3:$K$274,"")</f>
        <v/>
      </c>
      <c r="B527" s="2">
        <v>0</v>
      </c>
      <c r="C527" s="2">
        <v>0</v>
      </c>
      <c r="D527" s="2">
        <v>0</v>
      </c>
      <c r="E527" s="2">
        <v>0</v>
      </c>
      <c r="F527" s="32" t="e">
        <f t="shared" si="46"/>
        <v>#DIV/0!</v>
      </c>
      <c r="G527" s="3" t="e">
        <f t="shared" si="45"/>
        <v>#VALUE!</v>
      </c>
      <c r="H527" s="3" t="e">
        <f t="shared" si="45"/>
        <v>#VALUE!</v>
      </c>
      <c r="J527" s="7"/>
      <c r="K527" s="165" t="s">
        <v>218</v>
      </c>
      <c r="L527" s="166"/>
      <c r="M527" s="167"/>
    </row>
    <row r="528" spans="1:14" x14ac:dyDescent="0.25">
      <c r="A528" s="28" t="str">
        <f>_xlfn.XLOOKUP(P!C528,'Banco de Dados'!$B$3:$B$274,'Banco de Dados'!$K$3:$K$274,"")</f>
        <v/>
      </c>
      <c r="B528" s="2">
        <v>0</v>
      </c>
      <c r="C528" s="2">
        <v>0</v>
      </c>
      <c r="D528" s="2">
        <v>0</v>
      </c>
      <c r="E528" s="2">
        <v>0</v>
      </c>
      <c r="F528" s="32" t="e">
        <f t="shared" si="46"/>
        <v>#DIV/0!</v>
      </c>
      <c r="G528" s="3" t="e">
        <f t="shared" si="45"/>
        <v>#VALUE!</v>
      </c>
      <c r="H528" s="3" t="e">
        <f t="shared" si="45"/>
        <v>#VALUE!</v>
      </c>
      <c r="J528" s="7"/>
      <c r="K528" s="104" t="s">
        <v>236</v>
      </c>
      <c r="L528" s="108" t="str">
        <f>K519</f>
        <v/>
      </c>
      <c r="M528" s="109" t="str">
        <f>M519</f>
        <v/>
      </c>
    </row>
    <row r="529" spans="1:13" x14ac:dyDescent="0.25">
      <c r="A529" s="28" t="str">
        <f>_xlfn.XLOOKUP(P!C529,'Banco de Dados'!$B$3:$B$274,'Banco de Dados'!$K$3:$K$274,"")</f>
        <v/>
      </c>
      <c r="B529" s="2">
        <v>0</v>
      </c>
      <c r="C529" s="2">
        <v>0</v>
      </c>
      <c r="D529" s="2">
        <v>0</v>
      </c>
      <c r="E529" s="2">
        <v>0</v>
      </c>
      <c r="F529" s="32" t="e">
        <f t="shared" si="46"/>
        <v>#DIV/0!</v>
      </c>
      <c r="G529" s="3" t="e">
        <f t="shared" si="45"/>
        <v>#VALUE!</v>
      </c>
      <c r="H529" s="3" t="e">
        <f t="shared" si="45"/>
        <v>#VALUE!</v>
      </c>
      <c r="J529" s="7"/>
      <c r="K529" s="104" t="s">
        <v>237</v>
      </c>
      <c r="L529" s="105">
        <f>$L$9</f>
        <v>1.5820000000000001</v>
      </c>
      <c r="M529" s="106">
        <f>$L$10</f>
        <v>4.1000000000000002E-2</v>
      </c>
    </row>
    <row r="530" spans="1:13" x14ac:dyDescent="0.25">
      <c r="A530" s="28" t="str">
        <f>_xlfn.XLOOKUP(P!C530,'Banco de Dados'!$B$3:$B$274,'Banco de Dados'!$K$3:$K$274,"")</f>
        <v/>
      </c>
      <c r="B530" s="2">
        <v>0</v>
      </c>
      <c r="C530" s="2">
        <v>0</v>
      </c>
      <c r="D530" s="2">
        <v>0</v>
      </c>
      <c r="E530" s="2">
        <v>0</v>
      </c>
      <c r="F530" s="32" t="e">
        <f t="shared" si="46"/>
        <v>#DIV/0!</v>
      </c>
      <c r="G530" s="3" t="e">
        <f t="shared" si="45"/>
        <v>#VALUE!</v>
      </c>
      <c r="H530" s="3" t="e">
        <f t="shared" si="45"/>
        <v>#VALUE!</v>
      </c>
      <c r="J530" s="7"/>
      <c r="K530" s="104" t="s">
        <v>238</v>
      </c>
      <c r="L530" s="105">
        <f>$M$11</f>
        <v>1329</v>
      </c>
      <c r="M530" s="106">
        <f>$M$12</f>
        <v>231</v>
      </c>
    </row>
    <row r="531" spans="1:13" x14ac:dyDescent="0.25">
      <c r="A531" s="28" t="str">
        <f>_xlfn.XLOOKUP(P!C531,'Banco de Dados'!$B$3:$B$274,'Banco de Dados'!$K$3:$K$274,"")</f>
        <v/>
      </c>
      <c r="B531" s="2">
        <v>0</v>
      </c>
      <c r="C531" s="2">
        <v>0</v>
      </c>
      <c r="D531" s="2">
        <v>0</v>
      </c>
      <c r="E531" s="2">
        <v>0</v>
      </c>
      <c r="F531" s="32" t="e">
        <f t="shared" si="46"/>
        <v>#DIV/0!</v>
      </c>
      <c r="G531" s="3" t="e">
        <f t="shared" si="45"/>
        <v>#VALUE!</v>
      </c>
      <c r="H531" s="3" t="e">
        <f t="shared" si="45"/>
        <v>#VALUE!</v>
      </c>
      <c r="J531" s="7"/>
      <c r="K531" s="69" t="s">
        <v>217</v>
      </c>
      <c r="L531" s="110" t="e">
        <f>SQRT(((M528/L528)^2)+((M529/L529)^2)+((M530/L530)^2))</f>
        <v>#VALUE!</v>
      </c>
      <c r="M531" s="71" t="str">
        <f>M540</f>
        <v>mg/kg</v>
      </c>
    </row>
    <row r="532" spans="1:13" x14ac:dyDescent="0.25">
      <c r="A532" s="28" t="str">
        <f>_xlfn.XLOOKUP(P!C532,'Banco de Dados'!$B$3:$B$274,'Banco de Dados'!$K$3:$K$274,"")</f>
        <v/>
      </c>
      <c r="B532" s="2">
        <v>0</v>
      </c>
      <c r="C532" s="2">
        <v>0</v>
      </c>
      <c r="D532" s="2">
        <v>0</v>
      </c>
      <c r="E532" s="2">
        <v>0</v>
      </c>
      <c r="F532" s="32" t="e">
        <f t="shared" si="46"/>
        <v>#DIV/0!</v>
      </c>
      <c r="G532" s="3" t="e">
        <f t="shared" si="45"/>
        <v>#VALUE!</v>
      </c>
      <c r="H532" s="3" t="e">
        <f t="shared" si="45"/>
        <v>#VALUE!</v>
      </c>
      <c r="J532" s="7"/>
    </row>
    <row r="533" spans="1:13" x14ac:dyDescent="0.25">
      <c r="A533" s="28" t="str">
        <f>_xlfn.XLOOKUP(P!C533,'Banco de Dados'!$B$3:$B$274,'Banco de Dados'!$K$3:$K$274,"")</f>
        <v/>
      </c>
      <c r="B533" s="2">
        <v>0</v>
      </c>
      <c r="C533" s="2">
        <v>0</v>
      </c>
      <c r="D533" s="2">
        <v>0</v>
      </c>
      <c r="E533" s="2">
        <v>0</v>
      </c>
      <c r="F533" s="32" t="e">
        <f t="shared" si="46"/>
        <v>#DIV/0!</v>
      </c>
      <c r="G533" s="3" t="e">
        <f t="shared" si="45"/>
        <v>#VALUE!</v>
      </c>
      <c r="H533" s="3" t="e">
        <f t="shared" si="45"/>
        <v>#VALUE!</v>
      </c>
      <c r="J533" s="7"/>
    </row>
    <row r="534" spans="1:13" x14ac:dyDescent="0.25">
      <c r="A534" s="28" t="str">
        <f>_xlfn.XLOOKUP(P!C534,'Banco de Dados'!$B$3:$B$274,'Banco de Dados'!$K$3:$K$274,"")</f>
        <v/>
      </c>
      <c r="B534" s="2">
        <v>0</v>
      </c>
      <c r="C534" s="2">
        <v>0</v>
      </c>
      <c r="D534" s="2">
        <v>0</v>
      </c>
      <c r="E534" s="2">
        <v>0</v>
      </c>
      <c r="F534" s="32" t="e">
        <f t="shared" si="46"/>
        <v>#DIV/0!</v>
      </c>
      <c r="G534" s="3" t="e">
        <f t="shared" si="45"/>
        <v>#VALUE!</v>
      </c>
      <c r="H534" s="3" t="e">
        <f t="shared" si="45"/>
        <v>#VALUE!</v>
      </c>
      <c r="J534" s="7"/>
    </row>
    <row r="535" spans="1:13" x14ac:dyDescent="0.25">
      <c r="A535" s="28" t="str">
        <f>_xlfn.XLOOKUP(P!C535,'Banco de Dados'!$B$3:$B$274,'Banco de Dados'!$K$3:$K$274,"")</f>
        <v/>
      </c>
      <c r="B535" s="2">
        <v>0</v>
      </c>
      <c r="C535" s="2">
        <v>0</v>
      </c>
      <c r="D535" s="2">
        <v>0</v>
      </c>
      <c r="E535" s="2">
        <v>0</v>
      </c>
      <c r="F535" s="32" t="e">
        <f t="shared" si="46"/>
        <v>#DIV/0!</v>
      </c>
      <c r="G535" s="3" t="e">
        <f t="shared" si="45"/>
        <v>#VALUE!</v>
      </c>
      <c r="H535" s="3" t="e">
        <f t="shared" si="45"/>
        <v>#VALUE!</v>
      </c>
      <c r="J535" s="7"/>
    </row>
    <row r="536" spans="1:13" x14ac:dyDescent="0.25">
      <c r="A536" s="28" t="str">
        <f>_xlfn.XLOOKUP(P!C536,'Banco de Dados'!$B$3:$B$274,'Banco de Dados'!$K$3:$K$274,"")</f>
        <v/>
      </c>
      <c r="B536" s="2">
        <v>0</v>
      </c>
      <c r="C536" s="2">
        <v>0</v>
      </c>
      <c r="D536" s="2">
        <v>0</v>
      </c>
      <c r="E536" s="2">
        <v>0</v>
      </c>
      <c r="F536" s="32" t="e">
        <f t="shared" si="46"/>
        <v>#DIV/0!</v>
      </c>
      <c r="G536" s="3" t="e">
        <f t="shared" si="45"/>
        <v>#VALUE!</v>
      </c>
      <c r="H536" s="3" t="e">
        <f t="shared" si="45"/>
        <v>#VALUE!</v>
      </c>
      <c r="J536" s="7"/>
    </row>
    <row r="537" spans="1:13" x14ac:dyDescent="0.25">
      <c r="A537" s="28" t="str">
        <f>_xlfn.XLOOKUP(P!C537,'Banco de Dados'!$B$3:$B$274,'Banco de Dados'!$K$3:$K$274,"")</f>
        <v/>
      </c>
      <c r="B537" s="2">
        <v>0</v>
      </c>
      <c r="C537" s="2">
        <v>0</v>
      </c>
      <c r="D537" s="2">
        <v>0</v>
      </c>
      <c r="E537" s="2">
        <v>0</v>
      </c>
      <c r="F537" s="32" t="e">
        <f t="shared" si="46"/>
        <v>#DIV/0!</v>
      </c>
      <c r="G537" s="3" t="e">
        <f t="shared" si="45"/>
        <v>#VALUE!</v>
      </c>
      <c r="H537" s="3" t="e">
        <f t="shared" si="45"/>
        <v>#VALUE!</v>
      </c>
      <c r="J537" s="7"/>
    </row>
    <row r="538" spans="1:13" x14ac:dyDescent="0.25">
      <c r="A538" s="28" t="str">
        <f>_xlfn.XLOOKUP(P!C538,'Banco de Dados'!$B$3:$B$274,'Banco de Dados'!$K$3:$K$274,"")</f>
        <v/>
      </c>
      <c r="B538" s="2">
        <v>0</v>
      </c>
      <c r="C538" s="2">
        <v>0</v>
      </c>
      <c r="D538" s="2">
        <v>0</v>
      </c>
      <c r="E538" s="17">
        <v>0</v>
      </c>
      <c r="F538" s="32" t="e">
        <f t="shared" si="46"/>
        <v>#DIV/0!</v>
      </c>
      <c r="G538" s="3" t="e">
        <f t="shared" si="45"/>
        <v>#VALUE!</v>
      </c>
      <c r="H538" s="3" t="e">
        <f t="shared" si="45"/>
        <v>#VALUE!</v>
      </c>
      <c r="J538" s="7"/>
    </row>
    <row r="539" spans="1:13" ht="15.75" x14ac:dyDescent="0.25">
      <c r="A539" s="28" t="str">
        <f>_xlfn.XLOOKUP(P!C539,'Banco de Dados'!$B$3:$B$274,'Banco de Dados'!$K$3:$K$274,"")</f>
        <v/>
      </c>
      <c r="B539" s="2">
        <v>0</v>
      </c>
      <c r="C539" s="2">
        <v>0</v>
      </c>
      <c r="D539" s="2">
        <v>0</v>
      </c>
      <c r="E539" s="2">
        <v>0</v>
      </c>
      <c r="F539" s="32" t="e">
        <f t="shared" si="46"/>
        <v>#DIV/0!</v>
      </c>
      <c r="G539" s="3" t="e">
        <f t="shared" si="45"/>
        <v>#VALUE!</v>
      </c>
      <c r="H539" s="3" t="e">
        <f t="shared" si="45"/>
        <v>#VALUE!</v>
      </c>
      <c r="J539" s="7"/>
      <c r="K539" s="101" t="s">
        <v>216</v>
      </c>
      <c r="L539" s="102">
        <f>K517</f>
        <v>0</v>
      </c>
      <c r="M539" s="103" t="str">
        <f>M517</f>
        <v>Níquel</v>
      </c>
    </row>
    <row r="540" spans="1:13" x14ac:dyDescent="0.25">
      <c r="A540" s="28" t="str">
        <f>_xlfn.XLOOKUP(P!C540,'Banco de Dados'!$B$3:$B$274,'Banco de Dados'!$K$3:$K$274,"")</f>
        <v/>
      </c>
      <c r="B540" s="2">
        <v>0</v>
      </c>
      <c r="C540" s="2">
        <v>0</v>
      </c>
      <c r="D540" s="2">
        <v>0</v>
      </c>
      <c r="E540" s="2">
        <v>0</v>
      </c>
      <c r="F540" s="32" t="e">
        <f t="shared" si="46"/>
        <v>#DIV/0!</v>
      </c>
      <c r="G540" s="3" t="e">
        <f t="shared" si="45"/>
        <v>#VALUE!</v>
      </c>
      <c r="H540" s="3" t="e">
        <f t="shared" si="45"/>
        <v>#VALUE!</v>
      </c>
      <c r="J540" s="7"/>
      <c r="K540" s="68" t="s">
        <v>68</v>
      </c>
      <c r="L540" s="29" t="e">
        <f>(K523*M525)/M523</f>
        <v>#VALUE!</v>
      </c>
      <c r="M540" s="66" t="str">
        <f>$M$9</f>
        <v>mg/kg</v>
      </c>
    </row>
    <row r="541" spans="1:13" x14ac:dyDescent="0.25">
      <c r="A541" s="28" t="str">
        <f>_xlfn.XLOOKUP(P!C541,'Banco de Dados'!$B$3:$B$274,'Banco de Dados'!$K$3:$K$274,"")</f>
        <v/>
      </c>
      <c r="B541" s="2">
        <v>0</v>
      </c>
      <c r="C541" s="2">
        <v>0</v>
      </c>
      <c r="D541" s="2">
        <v>0</v>
      </c>
      <c r="E541" s="2">
        <v>0</v>
      </c>
      <c r="F541" s="32" t="e">
        <f t="shared" si="46"/>
        <v>#DIV/0!</v>
      </c>
      <c r="G541" s="3" t="e">
        <f t="shared" si="45"/>
        <v>#VALUE!</v>
      </c>
      <c r="H541" s="3" t="e">
        <f t="shared" si="45"/>
        <v>#VALUE!</v>
      </c>
      <c r="J541" s="7"/>
      <c r="K541" s="111" t="s">
        <v>246</v>
      </c>
      <c r="L541" s="126" t="e">
        <f>SQRT(((M528/L528)^2)+((M529/L529)^2)+((M530/L530)^2))</f>
        <v>#VALUE!</v>
      </c>
      <c r="M541" s="66"/>
    </row>
    <row r="542" spans="1:13" x14ac:dyDescent="0.25">
      <c r="A542" s="28" t="str">
        <f>_xlfn.XLOOKUP(P!C542,'Banco de Dados'!$B$3:$B$274,'Banco de Dados'!$K$3:$K$274,"")</f>
        <v/>
      </c>
      <c r="B542" s="2">
        <v>0</v>
      </c>
      <c r="C542" s="2">
        <v>0</v>
      </c>
      <c r="D542" s="2">
        <v>0</v>
      </c>
      <c r="E542" s="2">
        <v>0</v>
      </c>
      <c r="F542" s="32" t="e">
        <f t="shared" si="46"/>
        <v>#DIV/0!</v>
      </c>
      <c r="G542" s="3" t="e">
        <f t="shared" si="45"/>
        <v>#VALUE!</v>
      </c>
      <c r="H542" s="3" t="e">
        <f t="shared" si="45"/>
        <v>#VALUE!</v>
      </c>
      <c r="J542" s="7"/>
      <c r="K542" s="69" t="s">
        <v>247</v>
      </c>
      <c r="L542" s="127" t="e">
        <f>L541*L540</f>
        <v>#VALUE!</v>
      </c>
      <c r="M542" s="71" t="str">
        <f>$M$9</f>
        <v>mg/kg</v>
      </c>
    </row>
    <row r="543" spans="1:13" x14ac:dyDescent="0.25">
      <c r="A543" s="28" t="str">
        <f>_xlfn.XLOOKUP(P!C543,'Banco de Dados'!$B$3:$B$274,'Banco de Dados'!$K$3:$K$274,"")</f>
        <v/>
      </c>
      <c r="B543" s="2">
        <v>0</v>
      </c>
      <c r="C543" s="2">
        <v>0</v>
      </c>
      <c r="D543" s="2">
        <v>0</v>
      </c>
      <c r="E543" s="2">
        <v>0</v>
      </c>
      <c r="F543" s="32" t="e">
        <f t="shared" si="46"/>
        <v>#DIV/0!</v>
      </c>
      <c r="G543" s="3" t="e">
        <f t="shared" si="45"/>
        <v>#VALUE!</v>
      </c>
      <c r="H543" s="3" t="e">
        <f t="shared" si="45"/>
        <v>#VALUE!</v>
      </c>
      <c r="J543" s="7"/>
      <c r="K543" s="123"/>
      <c r="L543" s="124"/>
    </row>
    <row r="544" spans="1:13" x14ac:dyDescent="0.25">
      <c r="A544" s="28" t="str">
        <f>_xlfn.XLOOKUP(P!C544,'Banco de Dados'!$B$3:$B$274,'Banco de Dados'!$K$3:$K$274,"")</f>
        <v/>
      </c>
      <c r="B544" s="2">
        <v>0</v>
      </c>
      <c r="C544" s="2">
        <v>0</v>
      </c>
      <c r="D544" s="2">
        <v>0</v>
      </c>
      <c r="E544" s="2">
        <v>0</v>
      </c>
      <c r="F544" s="32" t="e">
        <f t="shared" si="46"/>
        <v>#DIV/0!</v>
      </c>
      <c r="G544" s="3" t="e">
        <f t="shared" si="45"/>
        <v>#VALUE!</v>
      </c>
      <c r="H544" s="3" t="e">
        <f t="shared" si="45"/>
        <v>#VALUE!</v>
      </c>
      <c r="J544" s="7"/>
    </row>
    <row r="545" spans="1:14" x14ac:dyDescent="0.25">
      <c r="A545" s="28" t="str">
        <f>_xlfn.XLOOKUP(P!C545,'Banco de Dados'!$B$3:$B$274,'Banco de Dados'!$K$3:$K$274,"")</f>
        <v/>
      </c>
      <c r="B545" s="2">
        <v>0</v>
      </c>
      <c r="C545" s="2">
        <v>0</v>
      </c>
      <c r="D545" s="2">
        <v>0</v>
      </c>
      <c r="E545" s="2">
        <v>0</v>
      </c>
      <c r="F545" s="32" t="e">
        <f t="shared" si="46"/>
        <v>#DIV/0!</v>
      </c>
      <c r="G545" s="3" t="e">
        <f t="shared" si="45"/>
        <v>#VALUE!</v>
      </c>
      <c r="H545" s="3" t="e">
        <f t="shared" si="45"/>
        <v>#VALUE!</v>
      </c>
      <c r="J545" s="7"/>
    </row>
    <row r="546" spans="1:14" x14ac:dyDescent="0.25">
      <c r="A546" s="28" t="str">
        <f>_xlfn.XLOOKUP(P!C546,'Banco de Dados'!$B$3:$B$274,'Banco de Dados'!$K$3:$K$274,"")</f>
        <v/>
      </c>
      <c r="B546" s="2">
        <v>0</v>
      </c>
      <c r="C546" s="2">
        <v>0</v>
      </c>
      <c r="D546" s="2">
        <v>0</v>
      </c>
      <c r="E546" s="2">
        <v>0</v>
      </c>
      <c r="F546" s="32" t="e">
        <f t="shared" si="46"/>
        <v>#DIV/0!</v>
      </c>
      <c r="G546" s="3" t="e">
        <f t="shared" ref="G546:H548" si="47">D546*$E$516</f>
        <v>#VALUE!</v>
      </c>
      <c r="H546" s="3" t="e">
        <f t="shared" si="47"/>
        <v>#VALUE!</v>
      </c>
      <c r="J546" s="7"/>
    </row>
    <row r="547" spans="1:14" x14ac:dyDescent="0.25">
      <c r="A547" s="28" t="str">
        <f>_xlfn.XLOOKUP(P!C547,'Banco de Dados'!$B$3:$B$274,'Banco de Dados'!$K$3:$K$274,"")</f>
        <v/>
      </c>
      <c r="B547" s="2">
        <v>0</v>
      </c>
      <c r="C547" s="2">
        <v>0</v>
      </c>
      <c r="D547" s="2">
        <v>0</v>
      </c>
      <c r="E547" s="2">
        <v>0</v>
      </c>
      <c r="F547" s="32" t="e">
        <f t="shared" si="46"/>
        <v>#DIV/0!</v>
      </c>
      <c r="G547" s="3" t="e">
        <f t="shared" si="47"/>
        <v>#VALUE!</v>
      </c>
      <c r="H547" s="3" t="e">
        <f t="shared" si="47"/>
        <v>#VALUE!</v>
      </c>
      <c r="J547" s="7"/>
    </row>
    <row r="548" spans="1:14" x14ac:dyDescent="0.25">
      <c r="A548" s="28" t="str">
        <f>_xlfn.XLOOKUP(P!C548,'Banco de Dados'!$B$3:$B$274,'Banco de Dados'!$K$3:$K$274,"")</f>
        <v/>
      </c>
      <c r="B548" s="2">
        <v>0</v>
      </c>
      <c r="C548" s="2">
        <v>0</v>
      </c>
      <c r="D548" s="2">
        <v>0</v>
      </c>
      <c r="E548" s="2">
        <v>0</v>
      </c>
      <c r="F548" s="32" t="e">
        <f t="shared" si="46"/>
        <v>#DIV/0!</v>
      </c>
      <c r="G548" s="3" t="e">
        <f t="shared" si="47"/>
        <v>#VALUE!</v>
      </c>
      <c r="H548" s="3" t="e">
        <f t="shared" si="47"/>
        <v>#VALUE!</v>
      </c>
      <c r="J548" s="7"/>
    </row>
    <row r="549" spans="1:14" x14ac:dyDescent="0.25">
      <c r="A549" s="21"/>
      <c r="B549" s="21"/>
      <c r="C549" s="21"/>
      <c r="D549" s="21"/>
      <c r="E549" s="21"/>
      <c r="F549" s="77"/>
      <c r="G549" s="21"/>
      <c r="H549" s="21"/>
      <c r="J549" s="21"/>
      <c r="K549" s="21"/>
      <c r="L549" s="21"/>
      <c r="M549" s="21"/>
      <c r="N549" s="21"/>
    </row>
    <row r="550" spans="1:14" ht="15.75" x14ac:dyDescent="0.25">
      <c r="A550" s="36">
        <f>'Nome das Amostras'!A20</f>
        <v>0</v>
      </c>
      <c r="B550" s="164" t="e">
        <f>VLOOKUP(A550,'Nome das Amostras'!$A$3:$D$28,2,FALSE)</f>
        <v>#N/A</v>
      </c>
      <c r="C550" s="164"/>
      <c r="D550" s="51" t="s">
        <v>65</v>
      </c>
      <c r="E550" s="52" t="e">
        <f>'Banco de Dados'!$O$13/'Banco de Dados'!DW13</f>
        <v>#VALUE!</v>
      </c>
      <c r="F550" s="74"/>
      <c r="G550" s="3"/>
      <c r="H550" s="3"/>
      <c r="J550" s="7"/>
    </row>
    <row r="551" spans="1:14" ht="15.75" x14ac:dyDescent="0.25">
      <c r="A551" s="107" t="s">
        <v>1</v>
      </c>
      <c r="B551" s="107" t="s">
        <v>0</v>
      </c>
      <c r="C551" s="107" t="s">
        <v>212</v>
      </c>
      <c r="D551" s="107" t="s">
        <v>209</v>
      </c>
      <c r="E551" s="107" t="s">
        <v>213</v>
      </c>
      <c r="F551" s="76" t="s">
        <v>219</v>
      </c>
      <c r="G551" s="54" t="s">
        <v>140</v>
      </c>
      <c r="H551" s="54" t="s">
        <v>66</v>
      </c>
      <c r="J551" s="7"/>
      <c r="K551" s="72">
        <f>A550</f>
        <v>0</v>
      </c>
      <c r="L551" s="55" t="s">
        <v>215</v>
      </c>
      <c r="M551" s="41" t="str">
        <f>$A$1</f>
        <v>Níquel</v>
      </c>
      <c r="N551" s="3"/>
    </row>
    <row r="552" spans="1:14" x14ac:dyDescent="0.25">
      <c r="A552" s="28" t="str">
        <f>_xlfn.XLOOKUP(P!C552,'Banco de Dados'!$B$3:$B$274,'Banco de Dados'!$K$3:$K$274,"")</f>
        <v/>
      </c>
      <c r="B552" s="2" cm="1">
        <f t="array" ref="B552:E582">Dados!DS5:DV35</f>
        <v>0</v>
      </c>
      <c r="C552" s="2">
        <v>0</v>
      </c>
      <c r="D552" s="2">
        <v>0</v>
      </c>
      <c r="E552" s="2">
        <v>0</v>
      </c>
      <c r="F552" s="32" t="e">
        <f>(E552*100)/D552</f>
        <v>#DIV/0!</v>
      </c>
      <c r="G552" s="3" t="e">
        <f t="shared" ref="G552:H579" si="48">D552*$E$550</f>
        <v>#VALUE!</v>
      </c>
      <c r="H552" s="3" t="e">
        <f t="shared" si="48"/>
        <v>#VALUE!</v>
      </c>
      <c r="J552" s="7"/>
      <c r="K552" s="5" t="s">
        <v>210</v>
      </c>
      <c r="L552" s="5"/>
      <c r="M552" s="5" t="s">
        <v>211</v>
      </c>
    </row>
    <row r="553" spans="1:14" x14ac:dyDescent="0.25">
      <c r="A553" s="28" t="str">
        <f>_xlfn.XLOOKUP(P!C553,'Banco de Dados'!$B$3:$B$274,'Banco de Dados'!$K$3:$K$274,"")</f>
        <v/>
      </c>
      <c r="B553" s="2">
        <v>0</v>
      </c>
      <c r="C553" s="2">
        <v>0</v>
      </c>
      <c r="D553" s="2">
        <v>0</v>
      </c>
      <c r="E553" s="2">
        <v>0</v>
      </c>
      <c r="F553" s="32" t="e">
        <f t="shared" ref="F553:F582" si="49">(E553*100)/D553</f>
        <v>#DIV/0!</v>
      </c>
      <c r="G553" s="3" t="e">
        <f t="shared" si="48"/>
        <v>#VALUE!</v>
      </c>
      <c r="H553" s="3" t="e">
        <f t="shared" si="48"/>
        <v>#VALUE!</v>
      </c>
      <c r="J553" s="7"/>
      <c r="K553" s="6" t="str">
        <f>_xlfn.XLOOKUP($B$4,A552:A579,G552:G579,"")</f>
        <v/>
      </c>
      <c r="L553" s="6"/>
      <c r="M553" s="6" t="str">
        <f>_xlfn.XLOOKUP($B$4,A552:A579,H552:H579,"")</f>
        <v/>
      </c>
    </row>
    <row r="554" spans="1:14" x14ac:dyDescent="0.25">
      <c r="A554" s="28" t="str">
        <f>_xlfn.XLOOKUP(P!C554,'Banco de Dados'!$B$3:$B$274,'Banco de Dados'!$K$3:$K$274,"")</f>
        <v/>
      </c>
      <c r="B554" s="2">
        <v>0</v>
      </c>
      <c r="C554" s="2">
        <v>0</v>
      </c>
      <c r="D554" s="2">
        <v>0</v>
      </c>
      <c r="E554" s="2">
        <v>0</v>
      </c>
      <c r="F554" s="32" t="e">
        <f t="shared" si="49"/>
        <v>#DIV/0!</v>
      </c>
      <c r="G554" s="3" t="e">
        <f t="shared" si="48"/>
        <v>#VALUE!</v>
      </c>
      <c r="H554" s="3" t="e">
        <f t="shared" si="48"/>
        <v>#VALUE!</v>
      </c>
      <c r="J554" s="7"/>
    </row>
    <row r="555" spans="1:14" ht="15.75" x14ac:dyDescent="0.25">
      <c r="A555" s="28" t="str">
        <f>_xlfn.XLOOKUP(P!C555,'Banco de Dados'!$B$3:$B$274,'Banco de Dados'!$K$3:$K$274,"")</f>
        <v/>
      </c>
      <c r="B555" s="2">
        <v>0</v>
      </c>
      <c r="C555" s="2">
        <v>0</v>
      </c>
      <c r="D555" s="2">
        <v>0</v>
      </c>
      <c r="E555" s="2">
        <v>0</v>
      </c>
      <c r="F555" s="32" t="e">
        <f t="shared" si="49"/>
        <v>#DIV/0!</v>
      </c>
      <c r="G555" s="3" t="e">
        <f t="shared" si="48"/>
        <v>#VALUE!</v>
      </c>
      <c r="H555" s="3" t="e">
        <f t="shared" si="48"/>
        <v>#VALUE!</v>
      </c>
      <c r="K555" s="165" t="s">
        <v>67</v>
      </c>
      <c r="L555" s="166"/>
      <c r="M555" s="167"/>
      <c r="N555"/>
    </row>
    <row r="556" spans="1:14" x14ac:dyDescent="0.25">
      <c r="A556" s="28" t="str">
        <f>_xlfn.XLOOKUP(P!C556,'Banco de Dados'!$B$3:$B$274,'Banco de Dados'!$K$3:$K$274,"")</f>
        <v/>
      </c>
      <c r="B556" s="2">
        <v>0</v>
      </c>
      <c r="C556" s="2">
        <v>0</v>
      </c>
      <c r="D556" s="2">
        <v>0</v>
      </c>
      <c r="E556" s="2">
        <v>0</v>
      </c>
      <c r="F556" s="32" t="e">
        <f t="shared" si="49"/>
        <v>#DIV/0!</v>
      </c>
      <c r="G556" s="3" t="e">
        <f t="shared" si="48"/>
        <v>#VALUE!</v>
      </c>
      <c r="H556" s="3" t="e">
        <f t="shared" si="48"/>
        <v>#VALUE!</v>
      </c>
      <c r="J556" s="7"/>
      <c r="K556" s="104" t="s">
        <v>240</v>
      </c>
      <c r="L556" s="39"/>
      <c r="M556" s="106" t="s">
        <v>209</v>
      </c>
    </row>
    <row r="557" spans="1:14" x14ac:dyDescent="0.25">
      <c r="A557" s="28" t="str">
        <f>_xlfn.XLOOKUP(P!C557,'Banco de Dados'!$B$3:$B$274,'Banco de Dados'!$K$3:$K$274,"")</f>
        <v/>
      </c>
      <c r="B557" s="2">
        <v>0</v>
      </c>
      <c r="C557" s="2">
        <v>0</v>
      </c>
      <c r="D557" s="2">
        <v>0</v>
      </c>
      <c r="E557" s="2">
        <v>0</v>
      </c>
      <c r="F557" s="32" t="e">
        <f t="shared" si="49"/>
        <v>#DIV/0!</v>
      </c>
      <c r="G557" s="3" t="e">
        <f t="shared" si="48"/>
        <v>#VALUE!</v>
      </c>
      <c r="H557" s="3" t="e">
        <f t="shared" si="48"/>
        <v>#VALUE!</v>
      </c>
      <c r="J557" s="58" t="s">
        <v>38</v>
      </c>
      <c r="K557" s="59">
        <f>$L$9</f>
        <v>1.5820000000000001</v>
      </c>
      <c r="L557" s="60"/>
      <c r="M557" s="61">
        <f>$M$11</f>
        <v>1329</v>
      </c>
      <c r="N557" s="60"/>
    </row>
    <row r="558" spans="1:14" x14ac:dyDescent="0.25">
      <c r="A558" s="28" t="str">
        <f>_xlfn.XLOOKUP(P!C558,'Banco de Dados'!$B$3:$B$274,'Banco de Dados'!$K$3:$K$274,"")</f>
        <v/>
      </c>
      <c r="B558" s="2">
        <v>0</v>
      </c>
      <c r="C558" s="2">
        <v>0</v>
      </c>
      <c r="D558" s="2">
        <v>0</v>
      </c>
      <c r="E558" s="2">
        <v>0</v>
      </c>
      <c r="F558" s="32" t="e">
        <f t="shared" si="49"/>
        <v>#DIV/0!</v>
      </c>
      <c r="G558" s="3" t="e">
        <f t="shared" si="48"/>
        <v>#VALUE!</v>
      </c>
      <c r="H558" s="3" t="e">
        <f t="shared" si="48"/>
        <v>#VALUE!</v>
      </c>
      <c r="J558" s="2"/>
      <c r="K558" s="18"/>
      <c r="L558" s="2" t="s">
        <v>70</v>
      </c>
      <c r="M558" s="19"/>
    </row>
    <row r="559" spans="1:14" x14ac:dyDescent="0.25">
      <c r="A559" s="28" t="str">
        <f>_xlfn.XLOOKUP(P!C559,'Banco de Dados'!$B$3:$B$274,'Banco de Dados'!$K$3:$K$274,"")</f>
        <v/>
      </c>
      <c r="B559" s="2">
        <v>0</v>
      </c>
      <c r="C559" s="2">
        <v>0</v>
      </c>
      <c r="D559" s="2">
        <v>0</v>
      </c>
      <c r="E559" s="2">
        <v>0</v>
      </c>
      <c r="F559" s="32" t="e">
        <f t="shared" si="49"/>
        <v>#DIV/0!</v>
      </c>
      <c r="G559" s="3" t="e">
        <f t="shared" si="48"/>
        <v>#VALUE!</v>
      </c>
      <c r="H559" s="3" t="e">
        <f t="shared" si="48"/>
        <v>#VALUE!</v>
      </c>
      <c r="J559" s="58" t="s">
        <v>69</v>
      </c>
      <c r="K559" s="62" t="s">
        <v>71</v>
      </c>
      <c r="L559" s="63"/>
      <c r="M559" s="64" t="str">
        <f>K553</f>
        <v/>
      </c>
      <c r="N559" s="60"/>
    </row>
    <row r="560" spans="1:14" x14ac:dyDescent="0.25">
      <c r="A560" s="28" t="str">
        <f>_xlfn.XLOOKUP(P!C560,'Banco de Dados'!$B$3:$B$274,'Banco de Dados'!$K$3:$K$274,"")</f>
        <v/>
      </c>
      <c r="B560" s="2">
        <v>0</v>
      </c>
      <c r="C560" s="2">
        <v>0</v>
      </c>
      <c r="D560" s="2">
        <v>0</v>
      </c>
      <c r="E560" s="2">
        <v>0</v>
      </c>
      <c r="F560" s="32" t="e">
        <f t="shared" si="49"/>
        <v>#DIV/0!</v>
      </c>
      <c r="G560" s="3" t="e">
        <f t="shared" si="48"/>
        <v>#VALUE!</v>
      </c>
      <c r="H560" s="3" t="e">
        <f t="shared" si="48"/>
        <v>#VALUE!</v>
      </c>
      <c r="J560" s="7"/>
    </row>
    <row r="561" spans="1:13" ht="15.75" x14ac:dyDescent="0.25">
      <c r="A561" s="28" t="str">
        <f>_xlfn.XLOOKUP(P!C561,'Banco de Dados'!$B$3:$B$274,'Banco de Dados'!$K$3:$K$274,"")</f>
        <v/>
      </c>
      <c r="B561" s="2">
        <v>0</v>
      </c>
      <c r="C561" s="2">
        <v>0</v>
      </c>
      <c r="D561" s="2">
        <v>0</v>
      </c>
      <c r="E561" s="2">
        <v>0</v>
      </c>
      <c r="F561" s="32" t="e">
        <f t="shared" si="49"/>
        <v>#DIV/0!</v>
      </c>
      <c r="G561" s="3" t="e">
        <f t="shared" si="48"/>
        <v>#VALUE!</v>
      </c>
      <c r="H561" s="3" t="e">
        <f t="shared" si="48"/>
        <v>#VALUE!</v>
      </c>
      <c r="J561" s="7"/>
      <c r="K561" s="165" t="s">
        <v>218</v>
      </c>
      <c r="L561" s="166"/>
      <c r="M561" s="167"/>
    </row>
    <row r="562" spans="1:13" x14ac:dyDescent="0.25">
      <c r="A562" s="28" t="str">
        <f>_xlfn.XLOOKUP(P!C562,'Banco de Dados'!$B$3:$B$274,'Banco de Dados'!$K$3:$K$274,"")</f>
        <v/>
      </c>
      <c r="B562" s="2">
        <v>0</v>
      </c>
      <c r="C562" s="2">
        <v>0</v>
      </c>
      <c r="D562" s="2">
        <v>0</v>
      </c>
      <c r="E562" s="2">
        <v>0</v>
      </c>
      <c r="F562" s="32" t="e">
        <f t="shared" si="49"/>
        <v>#DIV/0!</v>
      </c>
      <c r="G562" s="3" t="e">
        <f t="shared" si="48"/>
        <v>#VALUE!</v>
      </c>
      <c r="H562" s="3" t="e">
        <f t="shared" si="48"/>
        <v>#VALUE!</v>
      </c>
      <c r="J562" s="7"/>
      <c r="K562" s="104" t="s">
        <v>236</v>
      </c>
      <c r="L562" s="108" t="str">
        <f>K553</f>
        <v/>
      </c>
      <c r="M562" s="109" t="str">
        <f>M553</f>
        <v/>
      </c>
    </row>
    <row r="563" spans="1:13" x14ac:dyDescent="0.25">
      <c r="A563" s="28" t="str">
        <f>_xlfn.XLOOKUP(P!C563,'Banco de Dados'!$B$3:$B$274,'Banco de Dados'!$K$3:$K$274,"")</f>
        <v/>
      </c>
      <c r="B563" s="2">
        <v>0</v>
      </c>
      <c r="C563" s="2">
        <v>0</v>
      </c>
      <c r="D563" s="2">
        <v>0</v>
      </c>
      <c r="E563" s="2">
        <v>0</v>
      </c>
      <c r="F563" s="32" t="e">
        <f t="shared" si="49"/>
        <v>#DIV/0!</v>
      </c>
      <c r="G563" s="3" t="e">
        <f t="shared" si="48"/>
        <v>#VALUE!</v>
      </c>
      <c r="H563" s="3" t="e">
        <f t="shared" si="48"/>
        <v>#VALUE!</v>
      </c>
      <c r="J563" s="7"/>
      <c r="K563" s="104" t="s">
        <v>237</v>
      </c>
      <c r="L563" s="105">
        <f>$L$9</f>
        <v>1.5820000000000001</v>
      </c>
      <c r="M563" s="106">
        <f>$L$10</f>
        <v>4.1000000000000002E-2</v>
      </c>
    </row>
    <row r="564" spans="1:13" x14ac:dyDescent="0.25">
      <c r="A564" s="28" t="str">
        <f>_xlfn.XLOOKUP(P!C564,'Banco de Dados'!$B$3:$B$274,'Banco de Dados'!$K$3:$K$274,"")</f>
        <v/>
      </c>
      <c r="B564" s="2">
        <v>0</v>
      </c>
      <c r="C564" s="2">
        <v>0</v>
      </c>
      <c r="D564" s="2">
        <v>0</v>
      </c>
      <c r="E564" s="2">
        <v>0</v>
      </c>
      <c r="F564" s="32" t="e">
        <f t="shared" si="49"/>
        <v>#DIV/0!</v>
      </c>
      <c r="G564" s="3" t="e">
        <f t="shared" si="48"/>
        <v>#VALUE!</v>
      </c>
      <c r="H564" s="3" t="e">
        <f t="shared" si="48"/>
        <v>#VALUE!</v>
      </c>
      <c r="J564" s="7"/>
      <c r="K564" s="104" t="s">
        <v>238</v>
      </c>
      <c r="L564" s="105">
        <f>$M$11</f>
        <v>1329</v>
      </c>
      <c r="M564" s="106">
        <f>$M$12</f>
        <v>231</v>
      </c>
    </row>
    <row r="565" spans="1:13" x14ac:dyDescent="0.25">
      <c r="A565" s="28" t="str">
        <f>_xlfn.XLOOKUP(P!C565,'Banco de Dados'!$B$3:$B$274,'Banco de Dados'!$K$3:$K$274,"")</f>
        <v/>
      </c>
      <c r="B565" s="2">
        <v>0</v>
      </c>
      <c r="C565" s="2">
        <v>0</v>
      </c>
      <c r="D565" s="2">
        <v>0</v>
      </c>
      <c r="E565" s="2">
        <v>0</v>
      </c>
      <c r="F565" s="32" t="e">
        <f t="shared" si="49"/>
        <v>#DIV/0!</v>
      </c>
      <c r="G565" s="3" t="e">
        <f t="shared" si="48"/>
        <v>#VALUE!</v>
      </c>
      <c r="H565" s="3" t="e">
        <f t="shared" si="48"/>
        <v>#VALUE!</v>
      </c>
      <c r="J565" s="7"/>
      <c r="K565" s="69" t="s">
        <v>217</v>
      </c>
      <c r="L565" s="110" t="e">
        <f>SQRT(((M562/L562)^2)+((M563/L563)^2)+((M564/L564)^2))</f>
        <v>#VALUE!</v>
      </c>
      <c r="M565" s="71" t="str">
        <f>M574</f>
        <v>mg/kg</v>
      </c>
    </row>
    <row r="566" spans="1:13" x14ac:dyDescent="0.25">
      <c r="A566" s="28" t="str">
        <f>_xlfn.XLOOKUP(P!C566,'Banco de Dados'!$B$3:$B$274,'Banco de Dados'!$K$3:$K$274,"")</f>
        <v/>
      </c>
      <c r="B566" s="2">
        <v>0</v>
      </c>
      <c r="C566" s="2">
        <v>0</v>
      </c>
      <c r="D566" s="2">
        <v>0</v>
      </c>
      <c r="E566" s="2">
        <v>0</v>
      </c>
      <c r="F566" s="32" t="e">
        <f t="shared" si="49"/>
        <v>#DIV/0!</v>
      </c>
      <c r="G566" s="3" t="e">
        <f t="shared" si="48"/>
        <v>#VALUE!</v>
      </c>
      <c r="H566" s="3" t="e">
        <f t="shared" si="48"/>
        <v>#VALUE!</v>
      </c>
      <c r="J566" s="7"/>
    </row>
    <row r="567" spans="1:13" x14ac:dyDescent="0.25">
      <c r="A567" s="28" t="str">
        <f>_xlfn.XLOOKUP(P!C567,'Banco de Dados'!$B$3:$B$274,'Banco de Dados'!$K$3:$K$274,"")</f>
        <v/>
      </c>
      <c r="B567" s="2">
        <v>0</v>
      </c>
      <c r="C567" s="2">
        <v>0</v>
      </c>
      <c r="D567" s="2">
        <v>0</v>
      </c>
      <c r="E567" s="2">
        <v>0</v>
      </c>
      <c r="F567" s="32" t="e">
        <f t="shared" si="49"/>
        <v>#DIV/0!</v>
      </c>
      <c r="G567" s="3" t="e">
        <f t="shared" si="48"/>
        <v>#VALUE!</v>
      </c>
      <c r="H567" s="3" t="e">
        <f t="shared" si="48"/>
        <v>#VALUE!</v>
      </c>
      <c r="J567" s="7"/>
    </row>
    <row r="568" spans="1:13" x14ac:dyDescent="0.25">
      <c r="A568" s="28" t="str">
        <f>_xlfn.XLOOKUP(P!C568,'Banco de Dados'!$B$3:$B$274,'Banco de Dados'!$K$3:$K$274,"")</f>
        <v/>
      </c>
      <c r="B568" s="2">
        <v>0</v>
      </c>
      <c r="C568" s="2">
        <v>0</v>
      </c>
      <c r="D568" s="2">
        <v>0</v>
      </c>
      <c r="E568" s="2">
        <v>0</v>
      </c>
      <c r="F568" s="32" t="e">
        <f t="shared" si="49"/>
        <v>#DIV/0!</v>
      </c>
      <c r="G568" s="3" t="e">
        <f t="shared" si="48"/>
        <v>#VALUE!</v>
      </c>
      <c r="H568" s="3" t="e">
        <f t="shared" si="48"/>
        <v>#VALUE!</v>
      </c>
      <c r="J568" s="7"/>
    </row>
    <row r="569" spans="1:13" x14ac:dyDescent="0.25">
      <c r="A569" s="28" t="str">
        <f>_xlfn.XLOOKUP(P!C569,'Banco de Dados'!$B$3:$B$274,'Banco de Dados'!$K$3:$K$274,"")</f>
        <v/>
      </c>
      <c r="B569" s="2">
        <v>0</v>
      </c>
      <c r="C569" s="2">
        <v>0</v>
      </c>
      <c r="D569" s="2">
        <v>0</v>
      </c>
      <c r="E569" s="2">
        <v>0</v>
      </c>
      <c r="F569" s="32" t="e">
        <f t="shared" si="49"/>
        <v>#DIV/0!</v>
      </c>
      <c r="G569" s="3" t="e">
        <f t="shared" si="48"/>
        <v>#VALUE!</v>
      </c>
      <c r="H569" s="3" t="e">
        <f t="shared" si="48"/>
        <v>#VALUE!</v>
      </c>
      <c r="J569" s="7"/>
    </row>
    <row r="570" spans="1:13" x14ac:dyDescent="0.25">
      <c r="A570" s="28" t="str">
        <f>_xlfn.XLOOKUP(P!C570,'Banco de Dados'!$B$3:$B$274,'Banco de Dados'!$K$3:$K$274,"")</f>
        <v/>
      </c>
      <c r="B570" s="2">
        <v>0</v>
      </c>
      <c r="C570" s="2">
        <v>0</v>
      </c>
      <c r="D570" s="2">
        <v>0</v>
      </c>
      <c r="E570" s="2">
        <v>0</v>
      </c>
      <c r="F570" s="32" t="e">
        <f t="shared" si="49"/>
        <v>#DIV/0!</v>
      </c>
      <c r="G570" s="3" t="e">
        <f t="shared" si="48"/>
        <v>#VALUE!</v>
      </c>
      <c r="H570" s="3" t="e">
        <f t="shared" si="48"/>
        <v>#VALUE!</v>
      </c>
      <c r="J570" s="7"/>
    </row>
    <row r="571" spans="1:13" x14ac:dyDescent="0.25">
      <c r="A571" s="28" t="str">
        <f>_xlfn.XLOOKUP(P!C571,'Banco de Dados'!$B$3:$B$274,'Banco de Dados'!$K$3:$K$274,"")</f>
        <v/>
      </c>
      <c r="B571" s="2">
        <v>0</v>
      </c>
      <c r="C571" s="2">
        <v>0</v>
      </c>
      <c r="D571" s="2">
        <v>0</v>
      </c>
      <c r="E571" s="2">
        <v>0</v>
      </c>
      <c r="F571" s="32" t="e">
        <f t="shared" si="49"/>
        <v>#DIV/0!</v>
      </c>
      <c r="G571" s="3" t="e">
        <f t="shared" si="48"/>
        <v>#VALUE!</v>
      </c>
      <c r="H571" s="3" t="e">
        <f t="shared" si="48"/>
        <v>#VALUE!</v>
      </c>
      <c r="J571" s="7"/>
    </row>
    <row r="572" spans="1:13" x14ac:dyDescent="0.25">
      <c r="A572" s="28" t="str">
        <f>_xlfn.XLOOKUP(P!C572,'Banco de Dados'!$B$3:$B$274,'Banco de Dados'!$K$3:$K$274,"")</f>
        <v/>
      </c>
      <c r="B572" s="2">
        <v>0</v>
      </c>
      <c r="C572" s="2">
        <v>0</v>
      </c>
      <c r="D572" s="2">
        <v>0</v>
      </c>
      <c r="E572" s="17">
        <v>0</v>
      </c>
      <c r="F572" s="32" t="e">
        <f t="shared" si="49"/>
        <v>#DIV/0!</v>
      </c>
      <c r="G572" s="3" t="e">
        <f t="shared" si="48"/>
        <v>#VALUE!</v>
      </c>
      <c r="H572" s="3" t="e">
        <f t="shared" si="48"/>
        <v>#VALUE!</v>
      </c>
      <c r="J572" s="7"/>
    </row>
    <row r="573" spans="1:13" ht="15.75" x14ac:dyDescent="0.25">
      <c r="A573" s="28" t="str">
        <f>_xlfn.XLOOKUP(P!C573,'Banco de Dados'!$B$3:$B$274,'Banco de Dados'!$K$3:$K$274,"")</f>
        <v/>
      </c>
      <c r="B573" s="2">
        <v>0</v>
      </c>
      <c r="C573" s="2">
        <v>0</v>
      </c>
      <c r="D573" s="2">
        <v>0</v>
      </c>
      <c r="E573" s="2">
        <v>0</v>
      </c>
      <c r="F573" s="32" t="e">
        <f t="shared" si="49"/>
        <v>#DIV/0!</v>
      </c>
      <c r="G573" s="3" t="e">
        <f t="shared" si="48"/>
        <v>#VALUE!</v>
      </c>
      <c r="H573" s="3" t="e">
        <f t="shared" si="48"/>
        <v>#VALUE!</v>
      </c>
      <c r="J573" s="7"/>
      <c r="K573" s="101" t="s">
        <v>216</v>
      </c>
      <c r="L573" s="102">
        <f>K551</f>
        <v>0</v>
      </c>
      <c r="M573" s="103" t="str">
        <f>M551</f>
        <v>Níquel</v>
      </c>
    </row>
    <row r="574" spans="1:13" x14ac:dyDescent="0.25">
      <c r="A574" s="28" t="str">
        <f>_xlfn.XLOOKUP(P!C574,'Banco de Dados'!$B$3:$B$274,'Banco de Dados'!$K$3:$K$274,"")</f>
        <v/>
      </c>
      <c r="B574" s="2">
        <v>0</v>
      </c>
      <c r="C574" s="2">
        <v>0</v>
      </c>
      <c r="D574" s="2">
        <v>0</v>
      </c>
      <c r="E574" s="2">
        <v>0</v>
      </c>
      <c r="F574" s="32" t="e">
        <f t="shared" si="49"/>
        <v>#DIV/0!</v>
      </c>
      <c r="G574" s="3" t="e">
        <f t="shared" si="48"/>
        <v>#VALUE!</v>
      </c>
      <c r="H574" s="3" t="e">
        <f t="shared" si="48"/>
        <v>#VALUE!</v>
      </c>
      <c r="J574" s="7"/>
      <c r="K574" s="68" t="s">
        <v>68</v>
      </c>
      <c r="L574" s="29" t="e">
        <f>(K557*M559)/M557</f>
        <v>#VALUE!</v>
      </c>
      <c r="M574" s="66" t="str">
        <f>$M$9</f>
        <v>mg/kg</v>
      </c>
    </row>
    <row r="575" spans="1:13" x14ac:dyDescent="0.25">
      <c r="A575" s="28" t="str">
        <f>_xlfn.XLOOKUP(P!C575,'Banco de Dados'!$B$3:$B$274,'Banco de Dados'!$K$3:$K$274,"")</f>
        <v/>
      </c>
      <c r="B575" s="2">
        <v>0</v>
      </c>
      <c r="C575" s="2">
        <v>0</v>
      </c>
      <c r="D575" s="2">
        <v>0</v>
      </c>
      <c r="E575" s="2">
        <v>0</v>
      </c>
      <c r="F575" s="32" t="e">
        <f t="shared" si="49"/>
        <v>#DIV/0!</v>
      </c>
      <c r="G575" s="3" t="e">
        <f t="shared" si="48"/>
        <v>#VALUE!</v>
      </c>
      <c r="H575" s="3" t="e">
        <f t="shared" si="48"/>
        <v>#VALUE!</v>
      </c>
      <c r="J575" s="7"/>
      <c r="K575" s="111" t="s">
        <v>246</v>
      </c>
      <c r="L575" s="126" t="e">
        <f>SQRT(((M562/L562)^2)+((M563/L563)^2)+((M564/L564)^2))</f>
        <v>#VALUE!</v>
      </c>
      <c r="M575" s="66"/>
    </row>
    <row r="576" spans="1:13" x14ac:dyDescent="0.25">
      <c r="A576" s="28" t="str">
        <f>_xlfn.XLOOKUP(P!C576,'Banco de Dados'!$B$3:$B$274,'Banco de Dados'!$K$3:$K$274,"")</f>
        <v/>
      </c>
      <c r="B576" s="2">
        <v>0</v>
      </c>
      <c r="C576" s="2">
        <v>0</v>
      </c>
      <c r="D576" s="2">
        <v>0</v>
      </c>
      <c r="E576" s="2">
        <v>0</v>
      </c>
      <c r="F576" s="32" t="e">
        <f t="shared" si="49"/>
        <v>#DIV/0!</v>
      </c>
      <c r="G576" s="3" t="e">
        <f t="shared" si="48"/>
        <v>#VALUE!</v>
      </c>
      <c r="H576" s="3" t="e">
        <f t="shared" si="48"/>
        <v>#VALUE!</v>
      </c>
      <c r="J576" s="7"/>
      <c r="K576" s="69" t="s">
        <v>247</v>
      </c>
      <c r="L576" s="127" t="e">
        <f>L575*L574</f>
        <v>#VALUE!</v>
      </c>
      <c r="M576" s="71" t="str">
        <f>$M$9</f>
        <v>mg/kg</v>
      </c>
    </row>
    <row r="577" spans="1:14" x14ac:dyDescent="0.25">
      <c r="A577" s="28" t="str">
        <f>_xlfn.XLOOKUP(P!C577,'Banco de Dados'!$B$3:$B$274,'Banco de Dados'!$K$3:$K$274,"")</f>
        <v/>
      </c>
      <c r="B577" s="2">
        <v>0</v>
      </c>
      <c r="C577" s="2">
        <v>0</v>
      </c>
      <c r="D577" s="2">
        <v>0</v>
      </c>
      <c r="E577" s="2">
        <v>0</v>
      </c>
      <c r="F577" s="32" t="e">
        <f t="shared" si="49"/>
        <v>#DIV/0!</v>
      </c>
      <c r="G577" s="3" t="e">
        <f t="shared" si="48"/>
        <v>#VALUE!</v>
      </c>
      <c r="H577" s="3" t="e">
        <f t="shared" si="48"/>
        <v>#VALUE!</v>
      </c>
      <c r="J577" s="7"/>
      <c r="K577" s="123"/>
      <c r="L577" s="124"/>
    </row>
    <row r="578" spans="1:14" x14ac:dyDescent="0.25">
      <c r="A578" s="28" t="str">
        <f>_xlfn.XLOOKUP(P!C578,'Banco de Dados'!$B$3:$B$274,'Banco de Dados'!$K$3:$K$274,"")</f>
        <v/>
      </c>
      <c r="B578" s="2">
        <v>0</v>
      </c>
      <c r="C578" s="2">
        <v>0</v>
      </c>
      <c r="D578" s="2">
        <v>0</v>
      </c>
      <c r="E578" s="2">
        <v>0</v>
      </c>
      <c r="F578" s="32" t="e">
        <f t="shared" si="49"/>
        <v>#DIV/0!</v>
      </c>
      <c r="G578" s="3" t="e">
        <f t="shared" si="48"/>
        <v>#VALUE!</v>
      </c>
      <c r="H578" s="3" t="e">
        <f t="shared" si="48"/>
        <v>#VALUE!</v>
      </c>
      <c r="J578" s="7"/>
    </row>
    <row r="579" spans="1:14" x14ac:dyDescent="0.25">
      <c r="A579" s="28" t="str">
        <f>_xlfn.XLOOKUP(P!C579,'Banco de Dados'!$B$3:$B$274,'Banco de Dados'!$K$3:$K$274,"")</f>
        <v/>
      </c>
      <c r="B579" s="2">
        <v>0</v>
      </c>
      <c r="C579" s="2">
        <v>0</v>
      </c>
      <c r="D579" s="2">
        <v>0</v>
      </c>
      <c r="E579" s="2">
        <v>0</v>
      </c>
      <c r="F579" s="32" t="e">
        <f t="shared" si="49"/>
        <v>#DIV/0!</v>
      </c>
      <c r="G579" s="3" t="e">
        <f t="shared" si="48"/>
        <v>#VALUE!</v>
      </c>
      <c r="H579" s="3" t="e">
        <f t="shared" si="48"/>
        <v>#VALUE!</v>
      </c>
      <c r="J579" s="7"/>
    </row>
    <row r="580" spans="1:14" x14ac:dyDescent="0.25">
      <c r="A580" s="28" t="str">
        <f>_xlfn.XLOOKUP(P!C580,'Banco de Dados'!$B$3:$B$274,'Banco de Dados'!$K$3:$K$274,"")</f>
        <v/>
      </c>
      <c r="B580" s="2">
        <v>0</v>
      </c>
      <c r="C580" s="2">
        <v>0</v>
      </c>
      <c r="D580" s="2">
        <v>0</v>
      </c>
      <c r="E580" s="2">
        <v>0</v>
      </c>
      <c r="F580" s="32" t="e">
        <f t="shared" si="49"/>
        <v>#DIV/0!</v>
      </c>
      <c r="G580" s="3" t="e">
        <f t="shared" ref="G580:H582" si="50">D580*$E$550</f>
        <v>#VALUE!</v>
      </c>
      <c r="H580" s="3" t="e">
        <f t="shared" si="50"/>
        <v>#VALUE!</v>
      </c>
      <c r="J580" s="7"/>
    </row>
    <row r="581" spans="1:14" x14ac:dyDescent="0.25">
      <c r="A581" s="28" t="str">
        <f>_xlfn.XLOOKUP(P!C581,'Banco de Dados'!$B$3:$B$274,'Banco de Dados'!$K$3:$K$274,"")</f>
        <v/>
      </c>
      <c r="B581" s="2">
        <v>0</v>
      </c>
      <c r="C581" s="2">
        <v>0</v>
      </c>
      <c r="D581" s="2">
        <v>0</v>
      </c>
      <c r="E581" s="2">
        <v>0</v>
      </c>
      <c r="F581" s="32" t="e">
        <f t="shared" si="49"/>
        <v>#DIV/0!</v>
      </c>
      <c r="G581" s="3" t="e">
        <f t="shared" si="50"/>
        <v>#VALUE!</v>
      </c>
      <c r="H581" s="3" t="e">
        <f t="shared" si="50"/>
        <v>#VALUE!</v>
      </c>
      <c r="J581" s="7"/>
    </row>
    <row r="582" spans="1:14" x14ac:dyDescent="0.25">
      <c r="A582" s="28" t="str">
        <f>_xlfn.XLOOKUP(P!C582,'Banco de Dados'!$B$3:$B$274,'Banco de Dados'!$K$3:$K$274,"")</f>
        <v/>
      </c>
      <c r="B582" s="2">
        <v>0</v>
      </c>
      <c r="C582" s="2">
        <v>0</v>
      </c>
      <c r="D582" s="2">
        <v>0</v>
      </c>
      <c r="E582" s="2">
        <v>0</v>
      </c>
      <c r="F582" s="32" t="e">
        <f t="shared" si="49"/>
        <v>#DIV/0!</v>
      </c>
      <c r="G582" s="3" t="e">
        <f t="shared" si="50"/>
        <v>#VALUE!</v>
      </c>
      <c r="H582" s="3" t="e">
        <f t="shared" si="50"/>
        <v>#VALUE!</v>
      </c>
      <c r="J582" s="7"/>
    </row>
    <row r="583" spans="1:14" x14ac:dyDescent="0.25">
      <c r="A583" s="21"/>
      <c r="B583" s="21"/>
      <c r="C583" s="21"/>
      <c r="D583" s="21"/>
      <c r="E583" s="21"/>
      <c r="F583" s="77"/>
      <c r="G583" s="21"/>
      <c r="H583" s="21"/>
      <c r="J583" s="21"/>
      <c r="K583" s="21"/>
      <c r="L583" s="21"/>
      <c r="M583" s="21"/>
      <c r="N583" s="21"/>
    </row>
    <row r="584" spans="1:14" ht="15.75" x14ac:dyDescent="0.25">
      <c r="A584" s="36">
        <f>'Nome das Amostras'!A21</f>
        <v>0</v>
      </c>
      <c r="B584" s="164" t="e">
        <f>VLOOKUP(A584,'Nome das Amostras'!$A$3:$D$28,2,FALSE)</f>
        <v>#N/A</v>
      </c>
      <c r="C584" s="164"/>
      <c r="D584" s="51" t="s">
        <v>65</v>
      </c>
      <c r="E584" s="52" t="e">
        <f>'Banco de Dados'!$O$13/'Banco de Dados'!ED13</f>
        <v>#VALUE!</v>
      </c>
      <c r="F584" s="74"/>
      <c r="G584" s="3"/>
      <c r="H584" s="3"/>
      <c r="J584" s="7"/>
    </row>
    <row r="585" spans="1:14" ht="15.75" x14ac:dyDescent="0.25">
      <c r="A585" s="107" t="s">
        <v>1</v>
      </c>
      <c r="B585" s="107" t="s">
        <v>0</v>
      </c>
      <c r="C585" s="107" t="s">
        <v>212</v>
      </c>
      <c r="D585" s="107" t="s">
        <v>209</v>
      </c>
      <c r="E585" s="107" t="s">
        <v>213</v>
      </c>
      <c r="F585" s="76" t="s">
        <v>219</v>
      </c>
      <c r="G585" s="54" t="s">
        <v>140</v>
      </c>
      <c r="H585" s="54" t="s">
        <v>66</v>
      </c>
      <c r="J585" s="7"/>
      <c r="K585" s="72">
        <f>A584</f>
        <v>0</v>
      </c>
      <c r="L585" s="55" t="s">
        <v>215</v>
      </c>
      <c r="M585" s="41" t="str">
        <f>$A$1</f>
        <v>Níquel</v>
      </c>
      <c r="N585" s="3"/>
    </row>
    <row r="586" spans="1:14" x14ac:dyDescent="0.25">
      <c r="A586" s="28" t="str">
        <f>_xlfn.XLOOKUP(P!C586,'Banco de Dados'!$B$3:$B$274,'Banco de Dados'!$K$3:$K$274,"")</f>
        <v/>
      </c>
      <c r="B586" s="2" cm="1">
        <f t="array" ref="B586:E616">Dados!DZ5:EC35</f>
        <v>0</v>
      </c>
      <c r="C586" s="2">
        <v>0</v>
      </c>
      <c r="D586" s="2">
        <v>0</v>
      </c>
      <c r="E586" s="2">
        <v>0</v>
      </c>
      <c r="F586" s="32" t="e">
        <f>(E586*100)/D586</f>
        <v>#DIV/0!</v>
      </c>
      <c r="G586" s="3" t="e">
        <f t="shared" ref="G586:H613" si="51">D586*$E$584</f>
        <v>#VALUE!</v>
      </c>
      <c r="H586" s="3" t="e">
        <f t="shared" si="51"/>
        <v>#VALUE!</v>
      </c>
      <c r="J586" s="7"/>
      <c r="K586" s="5" t="s">
        <v>210</v>
      </c>
      <c r="L586" s="5"/>
      <c r="M586" s="5" t="s">
        <v>211</v>
      </c>
    </row>
    <row r="587" spans="1:14" x14ac:dyDescent="0.25">
      <c r="A587" s="28" t="str">
        <f>_xlfn.XLOOKUP(P!C587,'Banco de Dados'!$B$3:$B$274,'Banco de Dados'!$K$3:$K$274,"")</f>
        <v/>
      </c>
      <c r="B587" s="2">
        <v>0</v>
      </c>
      <c r="C587" s="2">
        <v>0</v>
      </c>
      <c r="D587" s="2">
        <v>0</v>
      </c>
      <c r="E587" s="2">
        <v>0</v>
      </c>
      <c r="F587" s="32" t="e">
        <f t="shared" ref="F587:F616" si="52">(E587*100)/D587</f>
        <v>#DIV/0!</v>
      </c>
      <c r="G587" s="3" t="e">
        <f t="shared" si="51"/>
        <v>#VALUE!</v>
      </c>
      <c r="H587" s="3" t="e">
        <f t="shared" si="51"/>
        <v>#VALUE!</v>
      </c>
      <c r="J587" s="7"/>
      <c r="K587" s="6" t="str">
        <f>_xlfn.XLOOKUP($B$4,A586:A613,G586:G613,"")</f>
        <v/>
      </c>
      <c r="L587" s="6"/>
      <c r="M587" s="6" t="str">
        <f>_xlfn.XLOOKUP($B$4,A586:A613,H586:H613,"")</f>
        <v/>
      </c>
    </row>
    <row r="588" spans="1:14" x14ac:dyDescent="0.25">
      <c r="A588" s="28" t="str">
        <f>_xlfn.XLOOKUP(P!C588,'Banco de Dados'!$B$3:$B$274,'Banco de Dados'!$K$3:$K$274,"")</f>
        <v/>
      </c>
      <c r="B588" s="2">
        <v>0</v>
      </c>
      <c r="C588" s="2">
        <v>0</v>
      </c>
      <c r="D588" s="2">
        <v>0</v>
      </c>
      <c r="E588" s="2">
        <v>0</v>
      </c>
      <c r="F588" s="32" t="e">
        <f t="shared" si="52"/>
        <v>#DIV/0!</v>
      </c>
      <c r="G588" s="3" t="e">
        <f t="shared" si="51"/>
        <v>#VALUE!</v>
      </c>
      <c r="H588" s="3" t="e">
        <f t="shared" si="51"/>
        <v>#VALUE!</v>
      </c>
      <c r="J588" s="7"/>
    </row>
    <row r="589" spans="1:14" ht="15.75" x14ac:dyDescent="0.25">
      <c r="A589" s="28" t="str">
        <f>_xlfn.XLOOKUP(P!C589,'Banco de Dados'!$B$3:$B$274,'Banco de Dados'!$K$3:$K$274,"")</f>
        <v/>
      </c>
      <c r="B589" s="2">
        <v>0</v>
      </c>
      <c r="C589" s="2">
        <v>0</v>
      </c>
      <c r="D589" s="2">
        <v>0</v>
      </c>
      <c r="E589" s="2">
        <v>0</v>
      </c>
      <c r="F589" s="32" t="e">
        <f t="shared" si="52"/>
        <v>#DIV/0!</v>
      </c>
      <c r="G589" s="3" t="e">
        <f t="shared" si="51"/>
        <v>#VALUE!</v>
      </c>
      <c r="H589" s="3" t="e">
        <f t="shared" si="51"/>
        <v>#VALUE!</v>
      </c>
      <c r="K589" s="165" t="s">
        <v>67</v>
      </c>
      <c r="L589" s="166"/>
      <c r="M589" s="167"/>
      <c r="N589"/>
    </row>
    <row r="590" spans="1:14" x14ac:dyDescent="0.25">
      <c r="A590" s="28" t="str">
        <f>_xlfn.XLOOKUP(P!C590,'Banco de Dados'!$B$3:$B$274,'Banco de Dados'!$K$3:$K$274,"")</f>
        <v/>
      </c>
      <c r="B590" s="2">
        <v>0</v>
      </c>
      <c r="C590" s="2">
        <v>0</v>
      </c>
      <c r="D590" s="2">
        <v>0</v>
      </c>
      <c r="E590" s="2">
        <v>0</v>
      </c>
      <c r="F590" s="32" t="e">
        <f t="shared" si="52"/>
        <v>#DIV/0!</v>
      </c>
      <c r="G590" s="3" t="e">
        <f t="shared" si="51"/>
        <v>#VALUE!</v>
      </c>
      <c r="H590" s="3" t="e">
        <f t="shared" si="51"/>
        <v>#VALUE!</v>
      </c>
      <c r="J590" s="7"/>
      <c r="K590" s="104" t="s">
        <v>240</v>
      </c>
      <c r="L590" s="39"/>
      <c r="M590" s="106" t="s">
        <v>209</v>
      </c>
    </row>
    <row r="591" spans="1:14" x14ac:dyDescent="0.25">
      <c r="A591" s="28" t="str">
        <f>_xlfn.XLOOKUP(P!C591,'Banco de Dados'!$B$3:$B$274,'Banco de Dados'!$K$3:$K$274,"")</f>
        <v/>
      </c>
      <c r="B591" s="2">
        <v>0</v>
      </c>
      <c r="C591" s="2">
        <v>0</v>
      </c>
      <c r="D591" s="2">
        <v>0</v>
      </c>
      <c r="E591" s="2">
        <v>0</v>
      </c>
      <c r="F591" s="32" t="e">
        <f t="shared" si="52"/>
        <v>#DIV/0!</v>
      </c>
      <c r="G591" s="3" t="e">
        <f t="shared" si="51"/>
        <v>#VALUE!</v>
      </c>
      <c r="H591" s="3" t="e">
        <f t="shared" si="51"/>
        <v>#VALUE!</v>
      </c>
      <c r="J591" s="58" t="s">
        <v>38</v>
      </c>
      <c r="K591" s="59">
        <f>$L$9</f>
        <v>1.5820000000000001</v>
      </c>
      <c r="L591" s="60"/>
      <c r="M591" s="61">
        <f>$M$11</f>
        <v>1329</v>
      </c>
      <c r="N591" s="60"/>
    </row>
    <row r="592" spans="1:14" x14ac:dyDescent="0.25">
      <c r="A592" s="28" t="str">
        <f>_xlfn.XLOOKUP(P!C592,'Banco de Dados'!$B$3:$B$274,'Banco de Dados'!$K$3:$K$274,"")</f>
        <v/>
      </c>
      <c r="B592" s="2">
        <v>0</v>
      </c>
      <c r="C592" s="2">
        <v>0</v>
      </c>
      <c r="D592" s="2">
        <v>0</v>
      </c>
      <c r="E592" s="2">
        <v>0</v>
      </c>
      <c r="F592" s="32" t="e">
        <f t="shared" si="52"/>
        <v>#DIV/0!</v>
      </c>
      <c r="G592" s="3" t="e">
        <f t="shared" si="51"/>
        <v>#VALUE!</v>
      </c>
      <c r="H592" s="3" t="e">
        <f t="shared" si="51"/>
        <v>#VALUE!</v>
      </c>
      <c r="J592" s="2"/>
      <c r="K592" s="18"/>
      <c r="L592" s="2" t="s">
        <v>70</v>
      </c>
      <c r="M592" s="19"/>
    </row>
    <row r="593" spans="1:14" x14ac:dyDescent="0.25">
      <c r="A593" s="28" t="str">
        <f>_xlfn.XLOOKUP(P!C593,'Banco de Dados'!$B$3:$B$274,'Banco de Dados'!$K$3:$K$274,"")</f>
        <v/>
      </c>
      <c r="B593" s="2">
        <v>0</v>
      </c>
      <c r="C593" s="2">
        <v>0</v>
      </c>
      <c r="D593" s="2">
        <v>0</v>
      </c>
      <c r="E593" s="2">
        <v>0</v>
      </c>
      <c r="F593" s="32" t="e">
        <f t="shared" si="52"/>
        <v>#DIV/0!</v>
      </c>
      <c r="G593" s="3" t="e">
        <f t="shared" si="51"/>
        <v>#VALUE!</v>
      </c>
      <c r="H593" s="3" t="e">
        <f t="shared" si="51"/>
        <v>#VALUE!</v>
      </c>
      <c r="J593" s="58" t="s">
        <v>69</v>
      </c>
      <c r="K593" s="62" t="s">
        <v>71</v>
      </c>
      <c r="L593" s="63"/>
      <c r="M593" s="64" t="str">
        <f>K587</f>
        <v/>
      </c>
      <c r="N593" s="60"/>
    </row>
    <row r="594" spans="1:14" x14ac:dyDescent="0.25">
      <c r="A594" s="28" t="str">
        <f>_xlfn.XLOOKUP(P!C594,'Banco de Dados'!$B$3:$B$274,'Banco de Dados'!$K$3:$K$274,"")</f>
        <v/>
      </c>
      <c r="B594" s="2">
        <v>0</v>
      </c>
      <c r="C594" s="2">
        <v>0</v>
      </c>
      <c r="D594" s="2">
        <v>0</v>
      </c>
      <c r="E594" s="2">
        <v>0</v>
      </c>
      <c r="F594" s="32" t="e">
        <f t="shared" si="52"/>
        <v>#DIV/0!</v>
      </c>
      <c r="G594" s="3" t="e">
        <f t="shared" si="51"/>
        <v>#VALUE!</v>
      </c>
      <c r="H594" s="3" t="e">
        <f t="shared" si="51"/>
        <v>#VALUE!</v>
      </c>
      <c r="J594" s="7"/>
    </row>
    <row r="595" spans="1:14" ht="15.75" x14ac:dyDescent="0.25">
      <c r="A595" s="28" t="str">
        <f>_xlfn.XLOOKUP(P!C595,'Banco de Dados'!$B$3:$B$274,'Banco de Dados'!$K$3:$K$274,"")</f>
        <v/>
      </c>
      <c r="B595" s="2">
        <v>0</v>
      </c>
      <c r="C595" s="2">
        <v>0</v>
      </c>
      <c r="D595" s="2">
        <v>0</v>
      </c>
      <c r="E595" s="2">
        <v>0</v>
      </c>
      <c r="F595" s="32" t="e">
        <f t="shared" si="52"/>
        <v>#DIV/0!</v>
      </c>
      <c r="G595" s="3" t="e">
        <f t="shared" si="51"/>
        <v>#VALUE!</v>
      </c>
      <c r="H595" s="3" t="e">
        <f t="shared" si="51"/>
        <v>#VALUE!</v>
      </c>
      <c r="J595" s="7"/>
      <c r="K595" s="165" t="s">
        <v>218</v>
      </c>
      <c r="L595" s="166"/>
      <c r="M595" s="167"/>
    </row>
    <row r="596" spans="1:14" x14ac:dyDescent="0.25">
      <c r="A596" s="28" t="str">
        <f>_xlfn.XLOOKUP(P!C596,'Banco de Dados'!$B$3:$B$274,'Banco de Dados'!$K$3:$K$274,"")</f>
        <v/>
      </c>
      <c r="B596" s="2">
        <v>0</v>
      </c>
      <c r="C596" s="2">
        <v>0</v>
      </c>
      <c r="D596" s="2">
        <v>0</v>
      </c>
      <c r="E596" s="2">
        <v>0</v>
      </c>
      <c r="F596" s="32" t="e">
        <f t="shared" si="52"/>
        <v>#DIV/0!</v>
      </c>
      <c r="G596" s="3" t="e">
        <f t="shared" si="51"/>
        <v>#VALUE!</v>
      </c>
      <c r="H596" s="3" t="e">
        <f t="shared" si="51"/>
        <v>#VALUE!</v>
      </c>
      <c r="J596" s="7"/>
      <c r="K596" s="104" t="s">
        <v>236</v>
      </c>
      <c r="L596" s="108" t="str">
        <f>K587</f>
        <v/>
      </c>
      <c r="M596" s="109" t="str">
        <f>M587</f>
        <v/>
      </c>
    </row>
    <row r="597" spans="1:14" x14ac:dyDescent="0.25">
      <c r="A597" s="28" t="str">
        <f>_xlfn.XLOOKUP(P!C597,'Banco de Dados'!$B$3:$B$274,'Banco de Dados'!$K$3:$K$274,"")</f>
        <v/>
      </c>
      <c r="B597" s="2">
        <v>0</v>
      </c>
      <c r="C597" s="2">
        <v>0</v>
      </c>
      <c r="D597" s="2">
        <v>0</v>
      </c>
      <c r="E597" s="2">
        <v>0</v>
      </c>
      <c r="F597" s="32" t="e">
        <f t="shared" si="52"/>
        <v>#DIV/0!</v>
      </c>
      <c r="G597" s="3" t="e">
        <f t="shared" si="51"/>
        <v>#VALUE!</v>
      </c>
      <c r="H597" s="3" t="e">
        <f t="shared" si="51"/>
        <v>#VALUE!</v>
      </c>
      <c r="J597" s="7"/>
      <c r="K597" s="104" t="s">
        <v>237</v>
      </c>
      <c r="L597" s="105">
        <f>$L$9</f>
        <v>1.5820000000000001</v>
      </c>
      <c r="M597" s="106">
        <f>$L$10</f>
        <v>4.1000000000000002E-2</v>
      </c>
    </row>
    <row r="598" spans="1:14" x14ac:dyDescent="0.25">
      <c r="A598" s="28" t="str">
        <f>_xlfn.XLOOKUP(P!C598,'Banco de Dados'!$B$3:$B$274,'Banco de Dados'!$K$3:$K$274,"")</f>
        <v/>
      </c>
      <c r="B598" s="2">
        <v>0</v>
      </c>
      <c r="C598" s="2">
        <v>0</v>
      </c>
      <c r="D598" s="2">
        <v>0</v>
      </c>
      <c r="E598" s="2">
        <v>0</v>
      </c>
      <c r="F598" s="32" t="e">
        <f t="shared" si="52"/>
        <v>#DIV/0!</v>
      </c>
      <c r="G598" s="3" t="e">
        <f t="shared" si="51"/>
        <v>#VALUE!</v>
      </c>
      <c r="H598" s="3" t="e">
        <f t="shared" si="51"/>
        <v>#VALUE!</v>
      </c>
      <c r="J598" s="7"/>
      <c r="K598" s="104" t="s">
        <v>238</v>
      </c>
      <c r="L598" s="105">
        <f>$M$11</f>
        <v>1329</v>
      </c>
      <c r="M598" s="106">
        <f>$M$12</f>
        <v>231</v>
      </c>
    </row>
    <row r="599" spans="1:14" x14ac:dyDescent="0.25">
      <c r="A599" s="28" t="str">
        <f>_xlfn.XLOOKUP(P!C599,'Banco de Dados'!$B$3:$B$274,'Banco de Dados'!$K$3:$K$274,"")</f>
        <v/>
      </c>
      <c r="B599" s="2">
        <v>0</v>
      </c>
      <c r="C599" s="2">
        <v>0</v>
      </c>
      <c r="D599" s="2">
        <v>0</v>
      </c>
      <c r="E599" s="2">
        <v>0</v>
      </c>
      <c r="F599" s="32" t="e">
        <f t="shared" si="52"/>
        <v>#DIV/0!</v>
      </c>
      <c r="G599" s="3" t="e">
        <f t="shared" si="51"/>
        <v>#VALUE!</v>
      </c>
      <c r="H599" s="3" t="e">
        <f t="shared" si="51"/>
        <v>#VALUE!</v>
      </c>
      <c r="J599" s="7"/>
      <c r="K599" s="69" t="s">
        <v>217</v>
      </c>
      <c r="L599" s="110" t="e">
        <f>SQRT(((M596/L596)^2)+((M597/L597)^2)+((M598/L598)^2))</f>
        <v>#VALUE!</v>
      </c>
      <c r="M599" s="71" t="str">
        <f>M608</f>
        <v>mg/kg</v>
      </c>
    </row>
    <row r="600" spans="1:14" x14ac:dyDescent="0.25">
      <c r="A600" s="28" t="str">
        <f>_xlfn.XLOOKUP(P!C600,'Banco de Dados'!$B$3:$B$274,'Banco de Dados'!$K$3:$K$274,"")</f>
        <v/>
      </c>
      <c r="B600" s="2">
        <v>0</v>
      </c>
      <c r="C600" s="2">
        <v>0</v>
      </c>
      <c r="D600" s="2">
        <v>0</v>
      </c>
      <c r="E600" s="2">
        <v>0</v>
      </c>
      <c r="F600" s="32" t="e">
        <f t="shared" si="52"/>
        <v>#DIV/0!</v>
      </c>
      <c r="G600" s="3" t="e">
        <f t="shared" si="51"/>
        <v>#VALUE!</v>
      </c>
      <c r="H600" s="3" t="e">
        <f t="shared" si="51"/>
        <v>#VALUE!</v>
      </c>
      <c r="J600" s="7"/>
    </row>
    <row r="601" spans="1:14" x14ac:dyDescent="0.25">
      <c r="A601" s="28" t="str">
        <f>_xlfn.XLOOKUP(P!C601,'Banco de Dados'!$B$3:$B$274,'Banco de Dados'!$K$3:$K$274,"")</f>
        <v/>
      </c>
      <c r="B601" s="2">
        <v>0</v>
      </c>
      <c r="C601" s="2">
        <v>0</v>
      </c>
      <c r="D601" s="2">
        <v>0</v>
      </c>
      <c r="E601" s="2">
        <v>0</v>
      </c>
      <c r="F601" s="32" t="e">
        <f t="shared" si="52"/>
        <v>#DIV/0!</v>
      </c>
      <c r="G601" s="3" t="e">
        <f t="shared" si="51"/>
        <v>#VALUE!</v>
      </c>
      <c r="H601" s="3" t="e">
        <f t="shared" si="51"/>
        <v>#VALUE!</v>
      </c>
      <c r="J601" s="7"/>
    </row>
    <row r="602" spans="1:14" x14ac:dyDescent="0.25">
      <c r="A602" s="28" t="str">
        <f>_xlfn.XLOOKUP(P!C602,'Banco de Dados'!$B$3:$B$274,'Banco de Dados'!$K$3:$K$274,"")</f>
        <v/>
      </c>
      <c r="B602" s="2">
        <v>0</v>
      </c>
      <c r="C602" s="2">
        <v>0</v>
      </c>
      <c r="D602" s="2">
        <v>0</v>
      </c>
      <c r="E602" s="2">
        <v>0</v>
      </c>
      <c r="F602" s="32" t="e">
        <f t="shared" si="52"/>
        <v>#DIV/0!</v>
      </c>
      <c r="G602" s="3" t="e">
        <f t="shared" si="51"/>
        <v>#VALUE!</v>
      </c>
      <c r="H602" s="3" t="e">
        <f t="shared" si="51"/>
        <v>#VALUE!</v>
      </c>
      <c r="J602" s="7"/>
    </row>
    <row r="603" spans="1:14" x14ac:dyDescent="0.25">
      <c r="A603" s="28" t="str">
        <f>_xlfn.XLOOKUP(P!C603,'Banco de Dados'!$B$3:$B$274,'Banco de Dados'!$K$3:$K$274,"")</f>
        <v/>
      </c>
      <c r="B603" s="2">
        <v>0</v>
      </c>
      <c r="C603" s="2">
        <v>0</v>
      </c>
      <c r="D603" s="2">
        <v>0</v>
      </c>
      <c r="E603" s="2">
        <v>0</v>
      </c>
      <c r="F603" s="32" t="e">
        <f t="shared" si="52"/>
        <v>#DIV/0!</v>
      </c>
      <c r="G603" s="3" t="e">
        <f t="shared" si="51"/>
        <v>#VALUE!</v>
      </c>
      <c r="H603" s="3" t="e">
        <f t="shared" si="51"/>
        <v>#VALUE!</v>
      </c>
      <c r="J603" s="7"/>
    </row>
    <row r="604" spans="1:14" x14ac:dyDescent="0.25">
      <c r="A604" s="28" t="str">
        <f>_xlfn.XLOOKUP(P!C604,'Banco de Dados'!$B$3:$B$274,'Banco de Dados'!$K$3:$K$274,"")</f>
        <v/>
      </c>
      <c r="B604" s="2">
        <v>0</v>
      </c>
      <c r="C604" s="2">
        <v>0</v>
      </c>
      <c r="D604" s="2">
        <v>0</v>
      </c>
      <c r="E604" s="2">
        <v>0</v>
      </c>
      <c r="F604" s="32" t="e">
        <f t="shared" si="52"/>
        <v>#DIV/0!</v>
      </c>
      <c r="G604" s="3" t="e">
        <f t="shared" si="51"/>
        <v>#VALUE!</v>
      </c>
      <c r="H604" s="3" t="e">
        <f t="shared" si="51"/>
        <v>#VALUE!</v>
      </c>
      <c r="J604" s="7"/>
    </row>
    <row r="605" spans="1:14" x14ac:dyDescent="0.25">
      <c r="A605" s="28" t="str">
        <f>_xlfn.XLOOKUP(P!C605,'Banco de Dados'!$B$3:$B$274,'Banco de Dados'!$K$3:$K$274,"")</f>
        <v/>
      </c>
      <c r="B605" s="2">
        <v>0</v>
      </c>
      <c r="C605" s="2">
        <v>0</v>
      </c>
      <c r="D605" s="2">
        <v>0</v>
      </c>
      <c r="E605" s="2">
        <v>0</v>
      </c>
      <c r="F605" s="32" t="e">
        <f t="shared" si="52"/>
        <v>#DIV/0!</v>
      </c>
      <c r="G605" s="3" t="e">
        <f t="shared" si="51"/>
        <v>#VALUE!</v>
      </c>
      <c r="H605" s="3" t="e">
        <f t="shared" si="51"/>
        <v>#VALUE!</v>
      </c>
      <c r="J605" s="7"/>
    </row>
    <row r="606" spans="1:14" x14ac:dyDescent="0.25">
      <c r="A606" s="28" t="str">
        <f>_xlfn.XLOOKUP(P!C606,'Banco de Dados'!$B$3:$B$274,'Banco de Dados'!$K$3:$K$274,"")</f>
        <v/>
      </c>
      <c r="B606" s="2">
        <v>0</v>
      </c>
      <c r="C606" s="2">
        <v>0</v>
      </c>
      <c r="D606" s="2">
        <v>0</v>
      </c>
      <c r="E606" s="17">
        <v>0</v>
      </c>
      <c r="F606" s="32" t="e">
        <f t="shared" si="52"/>
        <v>#DIV/0!</v>
      </c>
      <c r="G606" s="3" t="e">
        <f t="shared" si="51"/>
        <v>#VALUE!</v>
      </c>
      <c r="H606" s="3" t="e">
        <f t="shared" si="51"/>
        <v>#VALUE!</v>
      </c>
      <c r="J606" s="7"/>
    </row>
    <row r="607" spans="1:14" ht="15.75" x14ac:dyDescent="0.25">
      <c r="A607" s="28" t="str">
        <f>_xlfn.XLOOKUP(P!C607,'Banco de Dados'!$B$3:$B$274,'Banco de Dados'!$K$3:$K$274,"")</f>
        <v/>
      </c>
      <c r="B607" s="2">
        <v>0</v>
      </c>
      <c r="C607" s="2">
        <v>0</v>
      </c>
      <c r="D607" s="2">
        <v>0</v>
      </c>
      <c r="E607" s="2">
        <v>0</v>
      </c>
      <c r="F607" s="32" t="e">
        <f t="shared" si="52"/>
        <v>#DIV/0!</v>
      </c>
      <c r="G607" s="3" t="e">
        <f t="shared" si="51"/>
        <v>#VALUE!</v>
      </c>
      <c r="H607" s="3" t="e">
        <f t="shared" si="51"/>
        <v>#VALUE!</v>
      </c>
      <c r="J607" s="7"/>
      <c r="K607" s="101" t="s">
        <v>216</v>
      </c>
      <c r="L607" s="102">
        <f>K585</f>
        <v>0</v>
      </c>
      <c r="M607" s="103" t="str">
        <f>M585</f>
        <v>Níquel</v>
      </c>
    </row>
    <row r="608" spans="1:14" x14ac:dyDescent="0.25">
      <c r="A608" s="28" t="str">
        <f>_xlfn.XLOOKUP(P!C608,'Banco de Dados'!$B$3:$B$274,'Banco de Dados'!$K$3:$K$274,"")</f>
        <v/>
      </c>
      <c r="B608" s="2">
        <v>0</v>
      </c>
      <c r="C608" s="2">
        <v>0</v>
      </c>
      <c r="D608" s="2">
        <v>0</v>
      </c>
      <c r="E608" s="2">
        <v>0</v>
      </c>
      <c r="F608" s="32" t="e">
        <f t="shared" si="52"/>
        <v>#DIV/0!</v>
      </c>
      <c r="G608" s="3" t="e">
        <f t="shared" si="51"/>
        <v>#VALUE!</v>
      </c>
      <c r="H608" s="3" t="e">
        <f t="shared" si="51"/>
        <v>#VALUE!</v>
      </c>
      <c r="J608" s="7"/>
      <c r="K608" s="68" t="s">
        <v>68</v>
      </c>
      <c r="L608" s="29" t="e">
        <f>(K591*M593)/M591</f>
        <v>#VALUE!</v>
      </c>
      <c r="M608" s="66" t="str">
        <f>$M$9</f>
        <v>mg/kg</v>
      </c>
    </row>
    <row r="609" spans="1:14" x14ac:dyDescent="0.25">
      <c r="A609" s="28" t="str">
        <f>_xlfn.XLOOKUP(P!C609,'Banco de Dados'!$B$3:$B$274,'Banco de Dados'!$K$3:$K$274,"")</f>
        <v/>
      </c>
      <c r="B609" s="2">
        <v>0</v>
      </c>
      <c r="C609" s="2">
        <v>0</v>
      </c>
      <c r="D609" s="2">
        <v>0</v>
      </c>
      <c r="E609" s="2">
        <v>0</v>
      </c>
      <c r="F609" s="32" t="e">
        <f t="shared" si="52"/>
        <v>#DIV/0!</v>
      </c>
      <c r="G609" s="3" t="e">
        <f t="shared" si="51"/>
        <v>#VALUE!</v>
      </c>
      <c r="H609" s="3" t="e">
        <f t="shared" si="51"/>
        <v>#VALUE!</v>
      </c>
      <c r="J609" s="7"/>
      <c r="K609" s="111" t="s">
        <v>246</v>
      </c>
      <c r="L609" s="126" t="e">
        <f>SQRT(((M596/L596)^2)+((M597/L597)^2)+((M598/L598)^2))</f>
        <v>#VALUE!</v>
      </c>
      <c r="M609" s="66"/>
    </row>
    <row r="610" spans="1:14" x14ac:dyDescent="0.25">
      <c r="A610" s="28" t="str">
        <f>_xlfn.XLOOKUP(P!C610,'Banco de Dados'!$B$3:$B$274,'Banco de Dados'!$K$3:$K$274,"")</f>
        <v/>
      </c>
      <c r="B610" s="2">
        <v>0</v>
      </c>
      <c r="C610" s="2">
        <v>0</v>
      </c>
      <c r="D610" s="2">
        <v>0</v>
      </c>
      <c r="E610" s="2">
        <v>0</v>
      </c>
      <c r="F610" s="32" t="e">
        <f t="shared" si="52"/>
        <v>#DIV/0!</v>
      </c>
      <c r="G610" s="3" t="e">
        <f t="shared" si="51"/>
        <v>#VALUE!</v>
      </c>
      <c r="H610" s="3" t="e">
        <f t="shared" si="51"/>
        <v>#VALUE!</v>
      </c>
      <c r="J610" s="7"/>
      <c r="K610" s="69" t="s">
        <v>247</v>
      </c>
      <c r="L610" s="127" t="e">
        <f>L609*L608</f>
        <v>#VALUE!</v>
      </c>
      <c r="M610" s="71" t="str">
        <f>$M$9</f>
        <v>mg/kg</v>
      </c>
    </row>
    <row r="611" spans="1:14" x14ac:dyDescent="0.25">
      <c r="A611" s="28" t="str">
        <f>_xlfn.XLOOKUP(P!C611,'Banco de Dados'!$B$3:$B$274,'Banco de Dados'!$K$3:$K$274,"")</f>
        <v/>
      </c>
      <c r="B611" s="2">
        <v>0</v>
      </c>
      <c r="C611" s="2">
        <v>0</v>
      </c>
      <c r="D611" s="2">
        <v>0</v>
      </c>
      <c r="E611" s="2">
        <v>0</v>
      </c>
      <c r="F611" s="32" t="e">
        <f t="shared" si="52"/>
        <v>#DIV/0!</v>
      </c>
      <c r="G611" s="3" t="e">
        <f t="shared" si="51"/>
        <v>#VALUE!</v>
      </c>
      <c r="H611" s="3" t="e">
        <f t="shared" si="51"/>
        <v>#VALUE!</v>
      </c>
      <c r="J611" s="7"/>
      <c r="K611" s="123"/>
      <c r="L611" s="124"/>
    </row>
    <row r="612" spans="1:14" x14ac:dyDescent="0.25">
      <c r="A612" s="28" t="str">
        <f>_xlfn.XLOOKUP(P!C612,'Banco de Dados'!$B$3:$B$274,'Banco de Dados'!$K$3:$K$274,"")</f>
        <v/>
      </c>
      <c r="B612" s="2">
        <v>0</v>
      </c>
      <c r="C612" s="2">
        <v>0</v>
      </c>
      <c r="D612" s="2">
        <v>0</v>
      </c>
      <c r="E612" s="2">
        <v>0</v>
      </c>
      <c r="F612" s="32" t="e">
        <f t="shared" si="52"/>
        <v>#DIV/0!</v>
      </c>
      <c r="G612" s="3" t="e">
        <f t="shared" si="51"/>
        <v>#VALUE!</v>
      </c>
      <c r="H612" s="3" t="e">
        <f t="shared" si="51"/>
        <v>#VALUE!</v>
      </c>
      <c r="J612" s="7"/>
    </row>
    <row r="613" spans="1:14" x14ac:dyDescent="0.25">
      <c r="A613" s="28" t="str">
        <f>_xlfn.XLOOKUP(P!C613,'Banco de Dados'!$B$3:$B$274,'Banco de Dados'!$K$3:$K$274,"")</f>
        <v/>
      </c>
      <c r="B613" s="2">
        <v>0</v>
      </c>
      <c r="C613" s="2">
        <v>0</v>
      </c>
      <c r="D613" s="2">
        <v>0</v>
      </c>
      <c r="E613" s="2">
        <v>0</v>
      </c>
      <c r="F613" s="32" t="e">
        <f t="shared" si="52"/>
        <v>#DIV/0!</v>
      </c>
      <c r="G613" s="3" t="e">
        <f t="shared" si="51"/>
        <v>#VALUE!</v>
      </c>
      <c r="H613" s="3" t="e">
        <f t="shared" si="51"/>
        <v>#VALUE!</v>
      </c>
      <c r="J613" s="7"/>
    </row>
    <row r="614" spans="1:14" x14ac:dyDescent="0.25">
      <c r="A614" s="28" t="str">
        <f>_xlfn.XLOOKUP(P!C614,'Banco de Dados'!$B$3:$B$274,'Banco de Dados'!$K$3:$K$274,"")</f>
        <v/>
      </c>
      <c r="B614" s="2">
        <v>0</v>
      </c>
      <c r="C614" s="2">
        <v>0</v>
      </c>
      <c r="D614" s="2">
        <v>0</v>
      </c>
      <c r="E614" s="2">
        <v>0</v>
      </c>
      <c r="F614" s="32" t="e">
        <f t="shared" si="52"/>
        <v>#DIV/0!</v>
      </c>
      <c r="G614" s="3" t="e">
        <f t="shared" ref="G614:H616" si="53">D614*$E$584</f>
        <v>#VALUE!</v>
      </c>
      <c r="H614" s="3" t="e">
        <f t="shared" si="53"/>
        <v>#VALUE!</v>
      </c>
      <c r="J614" s="7"/>
    </row>
    <row r="615" spans="1:14" x14ac:dyDescent="0.25">
      <c r="A615" s="28" t="str">
        <f>_xlfn.XLOOKUP(P!C615,'Banco de Dados'!$B$3:$B$274,'Banco de Dados'!$K$3:$K$274,"")</f>
        <v/>
      </c>
      <c r="B615" s="2">
        <v>0</v>
      </c>
      <c r="C615" s="2">
        <v>0</v>
      </c>
      <c r="D615" s="2">
        <v>0</v>
      </c>
      <c r="E615" s="2">
        <v>0</v>
      </c>
      <c r="F615" s="32" t="e">
        <f t="shared" si="52"/>
        <v>#DIV/0!</v>
      </c>
      <c r="G615" s="3" t="e">
        <f t="shared" si="53"/>
        <v>#VALUE!</v>
      </c>
      <c r="H615" s="3" t="e">
        <f t="shared" si="53"/>
        <v>#VALUE!</v>
      </c>
      <c r="J615" s="7"/>
    </row>
    <row r="616" spans="1:14" x14ac:dyDescent="0.25">
      <c r="A616" s="28" t="str">
        <f>_xlfn.XLOOKUP(P!C616,'Banco de Dados'!$B$3:$B$274,'Banco de Dados'!$K$3:$K$274,"")</f>
        <v/>
      </c>
      <c r="B616" s="2">
        <v>0</v>
      </c>
      <c r="C616" s="2">
        <v>0</v>
      </c>
      <c r="D616" s="2">
        <v>0</v>
      </c>
      <c r="E616" s="2">
        <v>0</v>
      </c>
      <c r="F616" s="32" t="e">
        <f t="shared" si="52"/>
        <v>#DIV/0!</v>
      </c>
      <c r="G616" s="3" t="e">
        <f t="shared" si="53"/>
        <v>#VALUE!</v>
      </c>
      <c r="H616" s="3" t="e">
        <f t="shared" si="53"/>
        <v>#VALUE!</v>
      </c>
      <c r="J616" s="7"/>
    </row>
    <row r="617" spans="1:14" x14ac:dyDescent="0.25">
      <c r="A617" s="21"/>
      <c r="B617" s="21"/>
      <c r="C617" s="21"/>
      <c r="D617" s="21"/>
      <c r="E617" s="21"/>
      <c r="F617" s="77"/>
      <c r="G617" s="21"/>
      <c r="H617" s="21"/>
      <c r="J617" s="21"/>
      <c r="K617" s="21"/>
      <c r="L617" s="21"/>
      <c r="M617" s="21"/>
      <c r="N617" s="21"/>
    </row>
    <row r="618" spans="1:14" ht="15.75" x14ac:dyDescent="0.25">
      <c r="A618" s="36">
        <f>'Nome das Amostras'!A22</f>
        <v>0</v>
      </c>
      <c r="B618" s="164" t="e">
        <f>VLOOKUP(A618,'Nome das Amostras'!$A$3:$D$28,2,FALSE)</f>
        <v>#N/A</v>
      </c>
      <c r="C618" s="164"/>
      <c r="D618" s="51" t="s">
        <v>65</v>
      </c>
      <c r="E618" s="52" t="e">
        <f>'Banco de Dados'!$O$13/'Banco de Dados'!EK13</f>
        <v>#VALUE!</v>
      </c>
      <c r="F618" s="74"/>
      <c r="G618" s="3"/>
      <c r="H618" s="3"/>
      <c r="J618" s="7"/>
    </row>
    <row r="619" spans="1:14" ht="15.75" x14ac:dyDescent="0.25">
      <c r="A619" s="107" t="s">
        <v>1</v>
      </c>
      <c r="B619" s="107" t="s">
        <v>0</v>
      </c>
      <c r="C619" s="107" t="s">
        <v>212</v>
      </c>
      <c r="D619" s="107" t="s">
        <v>209</v>
      </c>
      <c r="E619" s="107" t="s">
        <v>213</v>
      </c>
      <c r="F619" s="76" t="s">
        <v>219</v>
      </c>
      <c r="G619" s="54" t="s">
        <v>140</v>
      </c>
      <c r="H619" s="54" t="s">
        <v>66</v>
      </c>
      <c r="J619" s="7"/>
      <c r="K619" s="72">
        <f>A618</f>
        <v>0</v>
      </c>
      <c r="L619" s="55" t="s">
        <v>215</v>
      </c>
      <c r="M619" s="41" t="str">
        <f>$A$1</f>
        <v>Níquel</v>
      </c>
      <c r="N619" s="3"/>
    </row>
    <row r="620" spans="1:14" x14ac:dyDescent="0.25">
      <c r="A620" s="28" t="str">
        <f>_xlfn.XLOOKUP(P!C620,'Banco de Dados'!$B$3:$B$274,'Banco de Dados'!$K$3:$K$274,"")</f>
        <v/>
      </c>
      <c r="B620" s="2" cm="1">
        <f t="array" ref="B620:E650">Dados!EG5:EJ35</f>
        <v>0</v>
      </c>
      <c r="C620" s="2">
        <v>0</v>
      </c>
      <c r="D620" s="2">
        <v>0</v>
      </c>
      <c r="E620" s="2">
        <v>0</v>
      </c>
      <c r="F620" s="32" t="e">
        <f>(E620*100)/D620</f>
        <v>#DIV/0!</v>
      </c>
      <c r="G620" s="3" t="e">
        <f t="shared" ref="G620:H647" si="54">D620*$E$618</f>
        <v>#VALUE!</v>
      </c>
      <c r="H620" s="3" t="e">
        <f t="shared" si="54"/>
        <v>#VALUE!</v>
      </c>
      <c r="J620" s="7"/>
      <c r="K620" s="5" t="s">
        <v>210</v>
      </c>
      <c r="L620" s="5"/>
      <c r="M620" s="5" t="s">
        <v>211</v>
      </c>
    </row>
    <row r="621" spans="1:14" x14ac:dyDescent="0.25">
      <c r="A621" s="28" t="str">
        <f>_xlfn.XLOOKUP(P!C621,'Banco de Dados'!$B$3:$B$274,'Banco de Dados'!$K$3:$K$274,"")</f>
        <v/>
      </c>
      <c r="B621" s="2">
        <v>0</v>
      </c>
      <c r="C621" s="2">
        <v>0</v>
      </c>
      <c r="D621" s="2">
        <v>0</v>
      </c>
      <c r="E621" s="2">
        <v>0</v>
      </c>
      <c r="F621" s="32" t="e">
        <f t="shared" ref="F621:F650" si="55">(E621*100)/D621</f>
        <v>#DIV/0!</v>
      </c>
      <c r="G621" s="3" t="e">
        <f t="shared" si="54"/>
        <v>#VALUE!</v>
      </c>
      <c r="H621" s="3" t="e">
        <f t="shared" si="54"/>
        <v>#VALUE!</v>
      </c>
      <c r="J621" s="7"/>
      <c r="K621" s="6" t="str">
        <f>_xlfn.XLOOKUP($B$4,A620:A647,G620:G647,"")</f>
        <v/>
      </c>
      <c r="L621" s="6"/>
      <c r="M621" s="6" t="str">
        <f>_xlfn.XLOOKUP($B$4,A620:A647,H620:H647,"")</f>
        <v/>
      </c>
    </row>
    <row r="622" spans="1:14" x14ac:dyDescent="0.25">
      <c r="A622" s="28" t="str">
        <f>_xlfn.XLOOKUP(P!C622,'Banco de Dados'!$B$3:$B$274,'Banco de Dados'!$K$3:$K$274,"")</f>
        <v/>
      </c>
      <c r="B622" s="2">
        <v>0</v>
      </c>
      <c r="C622" s="2">
        <v>0</v>
      </c>
      <c r="D622" s="2">
        <v>0</v>
      </c>
      <c r="E622" s="2">
        <v>0</v>
      </c>
      <c r="F622" s="32" t="e">
        <f t="shared" si="55"/>
        <v>#DIV/0!</v>
      </c>
      <c r="G622" s="3" t="e">
        <f t="shared" si="54"/>
        <v>#VALUE!</v>
      </c>
      <c r="H622" s="3" t="e">
        <f t="shared" si="54"/>
        <v>#VALUE!</v>
      </c>
      <c r="J622" s="7"/>
    </row>
    <row r="623" spans="1:14" ht="15.75" x14ac:dyDescent="0.25">
      <c r="A623" s="28" t="str">
        <f>_xlfn.XLOOKUP(P!C623,'Banco de Dados'!$B$3:$B$274,'Banco de Dados'!$K$3:$K$274,"")</f>
        <v/>
      </c>
      <c r="B623" s="2">
        <v>0</v>
      </c>
      <c r="C623" s="2">
        <v>0</v>
      </c>
      <c r="D623" s="2">
        <v>0</v>
      </c>
      <c r="E623" s="2">
        <v>0</v>
      </c>
      <c r="F623" s="32" t="e">
        <f t="shared" si="55"/>
        <v>#DIV/0!</v>
      </c>
      <c r="G623" s="3" t="e">
        <f t="shared" si="54"/>
        <v>#VALUE!</v>
      </c>
      <c r="H623" s="3" t="e">
        <f t="shared" si="54"/>
        <v>#VALUE!</v>
      </c>
      <c r="K623" s="165" t="s">
        <v>67</v>
      </c>
      <c r="L623" s="166"/>
      <c r="M623" s="167"/>
      <c r="N623"/>
    </row>
    <row r="624" spans="1:14" x14ac:dyDescent="0.25">
      <c r="A624" s="28" t="str">
        <f>_xlfn.XLOOKUP(P!C624,'Banco de Dados'!$B$3:$B$274,'Banco de Dados'!$K$3:$K$274,"")</f>
        <v/>
      </c>
      <c r="B624" s="2">
        <v>0</v>
      </c>
      <c r="C624" s="2">
        <v>0</v>
      </c>
      <c r="D624" s="2">
        <v>0</v>
      </c>
      <c r="E624" s="2">
        <v>0</v>
      </c>
      <c r="F624" s="32" t="e">
        <f t="shared" si="55"/>
        <v>#DIV/0!</v>
      </c>
      <c r="G624" s="3" t="e">
        <f t="shared" si="54"/>
        <v>#VALUE!</v>
      </c>
      <c r="H624" s="3" t="e">
        <f t="shared" si="54"/>
        <v>#VALUE!</v>
      </c>
      <c r="J624" s="7"/>
      <c r="K624" s="104" t="s">
        <v>240</v>
      </c>
      <c r="L624" s="39"/>
      <c r="M624" s="106" t="s">
        <v>209</v>
      </c>
    </row>
    <row r="625" spans="1:14" x14ac:dyDescent="0.25">
      <c r="A625" s="28" t="str">
        <f>_xlfn.XLOOKUP(P!C625,'Banco de Dados'!$B$3:$B$274,'Banco de Dados'!$K$3:$K$274,"")</f>
        <v/>
      </c>
      <c r="B625" s="2">
        <v>0</v>
      </c>
      <c r="C625" s="2">
        <v>0</v>
      </c>
      <c r="D625" s="2">
        <v>0</v>
      </c>
      <c r="E625" s="2">
        <v>0</v>
      </c>
      <c r="F625" s="32" t="e">
        <f t="shared" si="55"/>
        <v>#DIV/0!</v>
      </c>
      <c r="G625" s="3" t="e">
        <f t="shared" si="54"/>
        <v>#VALUE!</v>
      </c>
      <c r="H625" s="3" t="e">
        <f t="shared" si="54"/>
        <v>#VALUE!</v>
      </c>
      <c r="J625" s="58" t="s">
        <v>38</v>
      </c>
      <c r="K625" s="59">
        <f>$L$9</f>
        <v>1.5820000000000001</v>
      </c>
      <c r="L625" s="60"/>
      <c r="M625" s="61">
        <f>$M$11</f>
        <v>1329</v>
      </c>
      <c r="N625" s="60"/>
    </row>
    <row r="626" spans="1:14" x14ac:dyDescent="0.25">
      <c r="A626" s="28" t="str">
        <f>_xlfn.XLOOKUP(P!C626,'Banco de Dados'!$B$3:$B$274,'Banco de Dados'!$K$3:$K$274,"")</f>
        <v/>
      </c>
      <c r="B626" s="2">
        <v>0</v>
      </c>
      <c r="C626" s="2">
        <v>0</v>
      </c>
      <c r="D626" s="2">
        <v>0</v>
      </c>
      <c r="E626" s="2">
        <v>0</v>
      </c>
      <c r="F626" s="32" t="e">
        <f t="shared" si="55"/>
        <v>#DIV/0!</v>
      </c>
      <c r="G626" s="3" t="e">
        <f t="shared" si="54"/>
        <v>#VALUE!</v>
      </c>
      <c r="H626" s="3" t="e">
        <f t="shared" si="54"/>
        <v>#VALUE!</v>
      </c>
      <c r="J626" s="2"/>
      <c r="K626" s="18"/>
      <c r="L626" s="2" t="s">
        <v>70</v>
      </c>
      <c r="M626" s="19"/>
    </row>
    <row r="627" spans="1:14" x14ac:dyDescent="0.25">
      <c r="A627" s="28" t="str">
        <f>_xlfn.XLOOKUP(P!C627,'Banco de Dados'!$B$3:$B$274,'Banco de Dados'!$K$3:$K$274,"")</f>
        <v/>
      </c>
      <c r="B627" s="2">
        <v>0</v>
      </c>
      <c r="C627" s="2">
        <v>0</v>
      </c>
      <c r="D627" s="2">
        <v>0</v>
      </c>
      <c r="E627" s="2">
        <v>0</v>
      </c>
      <c r="F627" s="32" t="e">
        <f t="shared" si="55"/>
        <v>#DIV/0!</v>
      </c>
      <c r="G627" s="3" t="e">
        <f t="shared" si="54"/>
        <v>#VALUE!</v>
      </c>
      <c r="H627" s="3" t="e">
        <f t="shared" si="54"/>
        <v>#VALUE!</v>
      </c>
      <c r="J627" s="58" t="s">
        <v>69</v>
      </c>
      <c r="K627" s="62" t="s">
        <v>71</v>
      </c>
      <c r="L627" s="63"/>
      <c r="M627" s="64" t="str">
        <f>K621</f>
        <v/>
      </c>
      <c r="N627" s="60"/>
    </row>
    <row r="628" spans="1:14" x14ac:dyDescent="0.25">
      <c r="A628" s="28" t="str">
        <f>_xlfn.XLOOKUP(P!C628,'Banco de Dados'!$B$3:$B$274,'Banco de Dados'!$K$3:$K$274,"")</f>
        <v/>
      </c>
      <c r="B628" s="2">
        <v>0</v>
      </c>
      <c r="C628" s="2">
        <v>0</v>
      </c>
      <c r="D628" s="2">
        <v>0</v>
      </c>
      <c r="E628" s="2">
        <v>0</v>
      </c>
      <c r="F628" s="32" t="e">
        <f t="shared" si="55"/>
        <v>#DIV/0!</v>
      </c>
      <c r="G628" s="3" t="e">
        <f t="shared" si="54"/>
        <v>#VALUE!</v>
      </c>
      <c r="H628" s="3" t="e">
        <f t="shared" si="54"/>
        <v>#VALUE!</v>
      </c>
      <c r="J628" s="7"/>
    </row>
    <row r="629" spans="1:14" ht="15.75" x14ac:dyDescent="0.25">
      <c r="A629" s="28" t="str">
        <f>_xlfn.XLOOKUP(P!C629,'Banco de Dados'!$B$3:$B$274,'Banco de Dados'!$K$3:$K$274,"")</f>
        <v/>
      </c>
      <c r="B629" s="2">
        <v>0</v>
      </c>
      <c r="C629" s="2">
        <v>0</v>
      </c>
      <c r="D629" s="2">
        <v>0</v>
      </c>
      <c r="E629" s="2">
        <v>0</v>
      </c>
      <c r="F629" s="32" t="e">
        <f t="shared" si="55"/>
        <v>#DIV/0!</v>
      </c>
      <c r="G629" s="3" t="e">
        <f t="shared" si="54"/>
        <v>#VALUE!</v>
      </c>
      <c r="H629" s="3" t="e">
        <f t="shared" si="54"/>
        <v>#VALUE!</v>
      </c>
      <c r="J629" s="7"/>
      <c r="K629" s="165" t="s">
        <v>218</v>
      </c>
      <c r="L629" s="166"/>
      <c r="M629" s="167"/>
    </row>
    <row r="630" spans="1:14" x14ac:dyDescent="0.25">
      <c r="A630" s="28" t="str">
        <f>_xlfn.XLOOKUP(P!C630,'Banco de Dados'!$B$3:$B$274,'Banco de Dados'!$K$3:$K$274,"")</f>
        <v/>
      </c>
      <c r="B630" s="2">
        <v>0</v>
      </c>
      <c r="C630" s="2">
        <v>0</v>
      </c>
      <c r="D630" s="2">
        <v>0</v>
      </c>
      <c r="E630" s="2">
        <v>0</v>
      </c>
      <c r="F630" s="32" t="e">
        <f t="shared" si="55"/>
        <v>#DIV/0!</v>
      </c>
      <c r="G630" s="3" t="e">
        <f t="shared" si="54"/>
        <v>#VALUE!</v>
      </c>
      <c r="H630" s="3" t="e">
        <f t="shared" si="54"/>
        <v>#VALUE!</v>
      </c>
      <c r="J630" s="7"/>
      <c r="K630" s="104" t="s">
        <v>236</v>
      </c>
      <c r="L630" s="108" t="str">
        <f>K621</f>
        <v/>
      </c>
      <c r="M630" s="109" t="str">
        <f>M621</f>
        <v/>
      </c>
    </row>
    <row r="631" spans="1:14" x14ac:dyDescent="0.25">
      <c r="A631" s="28" t="str">
        <f>_xlfn.XLOOKUP(P!C631,'Banco de Dados'!$B$3:$B$274,'Banco de Dados'!$K$3:$K$274,"")</f>
        <v/>
      </c>
      <c r="B631" s="2">
        <v>0</v>
      </c>
      <c r="C631" s="2">
        <v>0</v>
      </c>
      <c r="D631" s="2">
        <v>0</v>
      </c>
      <c r="E631" s="2">
        <v>0</v>
      </c>
      <c r="F631" s="32" t="e">
        <f t="shared" si="55"/>
        <v>#DIV/0!</v>
      </c>
      <c r="G631" s="3" t="e">
        <f t="shared" si="54"/>
        <v>#VALUE!</v>
      </c>
      <c r="H631" s="3" t="e">
        <f t="shared" si="54"/>
        <v>#VALUE!</v>
      </c>
      <c r="J631" s="7"/>
      <c r="K631" s="104" t="s">
        <v>237</v>
      </c>
      <c r="L631" s="105">
        <f>$L$9</f>
        <v>1.5820000000000001</v>
      </c>
      <c r="M631" s="106">
        <f>$L$10</f>
        <v>4.1000000000000002E-2</v>
      </c>
    </row>
    <row r="632" spans="1:14" x14ac:dyDescent="0.25">
      <c r="A632" s="28" t="str">
        <f>_xlfn.XLOOKUP(P!C632,'Banco de Dados'!$B$3:$B$274,'Banco de Dados'!$K$3:$K$274,"")</f>
        <v/>
      </c>
      <c r="B632" s="2">
        <v>0</v>
      </c>
      <c r="C632" s="2">
        <v>0</v>
      </c>
      <c r="D632" s="2">
        <v>0</v>
      </c>
      <c r="E632" s="2">
        <v>0</v>
      </c>
      <c r="F632" s="32" t="e">
        <f t="shared" si="55"/>
        <v>#DIV/0!</v>
      </c>
      <c r="G632" s="3" t="e">
        <f t="shared" si="54"/>
        <v>#VALUE!</v>
      </c>
      <c r="H632" s="3" t="e">
        <f t="shared" si="54"/>
        <v>#VALUE!</v>
      </c>
      <c r="J632" s="7"/>
      <c r="K632" s="104" t="s">
        <v>238</v>
      </c>
      <c r="L632" s="105">
        <f>$M$11</f>
        <v>1329</v>
      </c>
      <c r="M632" s="106">
        <f>$M$12</f>
        <v>231</v>
      </c>
    </row>
    <row r="633" spans="1:14" x14ac:dyDescent="0.25">
      <c r="A633" s="28" t="str">
        <f>_xlfn.XLOOKUP(P!C633,'Banco de Dados'!$B$3:$B$274,'Banco de Dados'!$K$3:$K$274,"")</f>
        <v/>
      </c>
      <c r="B633" s="2">
        <v>0</v>
      </c>
      <c r="C633" s="2">
        <v>0</v>
      </c>
      <c r="D633" s="2">
        <v>0</v>
      </c>
      <c r="E633" s="2">
        <v>0</v>
      </c>
      <c r="F633" s="32" t="e">
        <f t="shared" si="55"/>
        <v>#DIV/0!</v>
      </c>
      <c r="G633" s="3" t="e">
        <f t="shared" si="54"/>
        <v>#VALUE!</v>
      </c>
      <c r="H633" s="3" t="e">
        <f t="shared" si="54"/>
        <v>#VALUE!</v>
      </c>
      <c r="J633" s="7"/>
      <c r="K633" s="69" t="s">
        <v>217</v>
      </c>
      <c r="L633" s="110" t="e">
        <f>SQRT(((M630/L630)^2)+((M631/L631)^2)+((M632/L632)^2))</f>
        <v>#VALUE!</v>
      </c>
      <c r="M633" s="71" t="str">
        <f>M642</f>
        <v>mg/kg</v>
      </c>
    </row>
    <row r="634" spans="1:14" x14ac:dyDescent="0.25">
      <c r="A634" s="28" t="str">
        <f>_xlfn.XLOOKUP(P!C634,'Banco de Dados'!$B$3:$B$274,'Banco de Dados'!$K$3:$K$274,"")</f>
        <v/>
      </c>
      <c r="B634" s="2">
        <v>0</v>
      </c>
      <c r="C634" s="2">
        <v>0</v>
      </c>
      <c r="D634" s="2">
        <v>0</v>
      </c>
      <c r="E634" s="2">
        <v>0</v>
      </c>
      <c r="F634" s="32" t="e">
        <f t="shared" si="55"/>
        <v>#DIV/0!</v>
      </c>
      <c r="G634" s="3" t="e">
        <f t="shared" si="54"/>
        <v>#VALUE!</v>
      </c>
      <c r="H634" s="3" t="e">
        <f t="shared" si="54"/>
        <v>#VALUE!</v>
      </c>
      <c r="J634" s="7"/>
    </row>
    <row r="635" spans="1:14" x14ac:dyDescent="0.25">
      <c r="A635" s="28" t="str">
        <f>_xlfn.XLOOKUP(P!C635,'Banco de Dados'!$B$3:$B$274,'Banco de Dados'!$K$3:$K$274,"")</f>
        <v/>
      </c>
      <c r="B635" s="2">
        <v>0</v>
      </c>
      <c r="C635" s="2">
        <v>0</v>
      </c>
      <c r="D635" s="2">
        <v>0</v>
      </c>
      <c r="E635" s="2">
        <v>0</v>
      </c>
      <c r="F635" s="32" t="e">
        <f t="shared" si="55"/>
        <v>#DIV/0!</v>
      </c>
      <c r="G635" s="3" t="e">
        <f t="shared" si="54"/>
        <v>#VALUE!</v>
      </c>
      <c r="H635" s="3" t="e">
        <f t="shared" si="54"/>
        <v>#VALUE!</v>
      </c>
      <c r="J635" s="7"/>
    </row>
    <row r="636" spans="1:14" x14ac:dyDescent="0.25">
      <c r="A636" s="28" t="str">
        <f>_xlfn.XLOOKUP(P!C636,'Banco de Dados'!$B$3:$B$274,'Banco de Dados'!$K$3:$K$274,"")</f>
        <v/>
      </c>
      <c r="B636" s="2">
        <v>0</v>
      </c>
      <c r="C636" s="2">
        <v>0</v>
      </c>
      <c r="D636" s="2">
        <v>0</v>
      </c>
      <c r="E636" s="2">
        <v>0</v>
      </c>
      <c r="F636" s="32" t="e">
        <f t="shared" si="55"/>
        <v>#DIV/0!</v>
      </c>
      <c r="G636" s="3" t="e">
        <f t="shared" si="54"/>
        <v>#VALUE!</v>
      </c>
      <c r="H636" s="3" t="e">
        <f t="shared" si="54"/>
        <v>#VALUE!</v>
      </c>
      <c r="J636" s="7"/>
    </row>
    <row r="637" spans="1:14" x14ac:dyDescent="0.25">
      <c r="A637" s="28" t="str">
        <f>_xlfn.XLOOKUP(P!C637,'Banco de Dados'!$B$3:$B$274,'Banco de Dados'!$K$3:$K$274,"")</f>
        <v/>
      </c>
      <c r="B637" s="2">
        <v>0</v>
      </c>
      <c r="C637" s="2">
        <v>0</v>
      </c>
      <c r="D637" s="2">
        <v>0</v>
      </c>
      <c r="E637" s="2">
        <v>0</v>
      </c>
      <c r="F637" s="32" t="e">
        <f t="shared" si="55"/>
        <v>#DIV/0!</v>
      </c>
      <c r="G637" s="3" t="e">
        <f t="shared" si="54"/>
        <v>#VALUE!</v>
      </c>
      <c r="H637" s="3" t="e">
        <f t="shared" si="54"/>
        <v>#VALUE!</v>
      </c>
      <c r="J637" s="7"/>
    </row>
    <row r="638" spans="1:14" x14ac:dyDescent="0.25">
      <c r="A638" s="28" t="str">
        <f>_xlfn.XLOOKUP(P!C638,'Banco de Dados'!$B$3:$B$274,'Banco de Dados'!$K$3:$K$274,"")</f>
        <v/>
      </c>
      <c r="B638" s="2">
        <v>0</v>
      </c>
      <c r="C638" s="2">
        <v>0</v>
      </c>
      <c r="D638" s="2">
        <v>0</v>
      </c>
      <c r="E638" s="2">
        <v>0</v>
      </c>
      <c r="F638" s="32" t="e">
        <f t="shared" si="55"/>
        <v>#DIV/0!</v>
      </c>
      <c r="G638" s="3" t="e">
        <f t="shared" si="54"/>
        <v>#VALUE!</v>
      </c>
      <c r="H638" s="3" t="e">
        <f t="shared" si="54"/>
        <v>#VALUE!</v>
      </c>
      <c r="J638" s="7"/>
    </row>
    <row r="639" spans="1:14" x14ac:dyDescent="0.25">
      <c r="A639" s="28" t="str">
        <f>_xlfn.XLOOKUP(P!C639,'Banco de Dados'!$B$3:$B$274,'Banco de Dados'!$K$3:$K$274,"")</f>
        <v/>
      </c>
      <c r="B639" s="2">
        <v>0</v>
      </c>
      <c r="C639" s="2">
        <v>0</v>
      </c>
      <c r="D639" s="2">
        <v>0</v>
      </c>
      <c r="E639" s="2">
        <v>0</v>
      </c>
      <c r="F639" s="32" t="e">
        <f t="shared" si="55"/>
        <v>#DIV/0!</v>
      </c>
      <c r="G639" s="3" t="e">
        <f t="shared" si="54"/>
        <v>#VALUE!</v>
      </c>
      <c r="H639" s="3" t="e">
        <f t="shared" si="54"/>
        <v>#VALUE!</v>
      </c>
      <c r="J639" s="7"/>
    </row>
    <row r="640" spans="1:14" x14ac:dyDescent="0.25">
      <c r="A640" s="28" t="str">
        <f>_xlfn.XLOOKUP(P!C640,'Banco de Dados'!$B$3:$B$274,'Banco de Dados'!$K$3:$K$274,"")</f>
        <v/>
      </c>
      <c r="B640" s="2">
        <v>0</v>
      </c>
      <c r="C640" s="2">
        <v>0</v>
      </c>
      <c r="D640" s="2">
        <v>0</v>
      </c>
      <c r="E640" s="17">
        <v>0</v>
      </c>
      <c r="F640" s="32" t="e">
        <f t="shared" si="55"/>
        <v>#DIV/0!</v>
      </c>
      <c r="G640" s="3" t="e">
        <f t="shared" si="54"/>
        <v>#VALUE!</v>
      </c>
      <c r="H640" s="3" t="e">
        <f t="shared" si="54"/>
        <v>#VALUE!</v>
      </c>
      <c r="J640" s="7"/>
    </row>
    <row r="641" spans="1:14" ht="15.75" x14ac:dyDescent="0.25">
      <c r="A641" s="28" t="str">
        <f>_xlfn.XLOOKUP(P!C641,'Banco de Dados'!$B$3:$B$274,'Banco de Dados'!$K$3:$K$274,"")</f>
        <v/>
      </c>
      <c r="B641" s="2">
        <v>0</v>
      </c>
      <c r="C641" s="2">
        <v>0</v>
      </c>
      <c r="D641" s="2">
        <v>0</v>
      </c>
      <c r="E641" s="2">
        <v>0</v>
      </c>
      <c r="F641" s="32" t="e">
        <f t="shared" si="55"/>
        <v>#DIV/0!</v>
      </c>
      <c r="G641" s="3" t="e">
        <f t="shared" si="54"/>
        <v>#VALUE!</v>
      </c>
      <c r="H641" s="3" t="e">
        <f t="shared" si="54"/>
        <v>#VALUE!</v>
      </c>
      <c r="J641" s="7"/>
      <c r="K641" s="101" t="s">
        <v>216</v>
      </c>
      <c r="L641" s="102">
        <f>K619</f>
        <v>0</v>
      </c>
      <c r="M641" s="103" t="str">
        <f>M619</f>
        <v>Níquel</v>
      </c>
    </row>
    <row r="642" spans="1:14" x14ac:dyDescent="0.25">
      <c r="A642" s="28" t="str">
        <f>_xlfn.XLOOKUP(P!C642,'Banco de Dados'!$B$3:$B$274,'Banco de Dados'!$K$3:$K$274,"")</f>
        <v/>
      </c>
      <c r="B642" s="2">
        <v>0</v>
      </c>
      <c r="C642" s="2">
        <v>0</v>
      </c>
      <c r="D642" s="2">
        <v>0</v>
      </c>
      <c r="E642" s="2">
        <v>0</v>
      </c>
      <c r="F642" s="32" t="e">
        <f t="shared" si="55"/>
        <v>#DIV/0!</v>
      </c>
      <c r="G642" s="3" t="e">
        <f t="shared" si="54"/>
        <v>#VALUE!</v>
      </c>
      <c r="H642" s="3" t="e">
        <f t="shared" si="54"/>
        <v>#VALUE!</v>
      </c>
      <c r="J642" s="7"/>
      <c r="K642" s="68" t="s">
        <v>68</v>
      </c>
      <c r="L642" s="29" t="e">
        <f>(K625*M627)/M625</f>
        <v>#VALUE!</v>
      </c>
      <c r="M642" s="66" t="str">
        <f>$M$9</f>
        <v>mg/kg</v>
      </c>
    </row>
    <row r="643" spans="1:14" x14ac:dyDescent="0.25">
      <c r="A643" s="28" t="str">
        <f>_xlfn.XLOOKUP(P!C643,'Banco de Dados'!$B$3:$B$274,'Banco de Dados'!$K$3:$K$274,"")</f>
        <v/>
      </c>
      <c r="B643" s="2">
        <v>0</v>
      </c>
      <c r="C643" s="2">
        <v>0</v>
      </c>
      <c r="D643" s="2">
        <v>0</v>
      </c>
      <c r="E643" s="2">
        <v>0</v>
      </c>
      <c r="F643" s="32" t="e">
        <f t="shared" si="55"/>
        <v>#DIV/0!</v>
      </c>
      <c r="G643" s="3" t="e">
        <f t="shared" si="54"/>
        <v>#VALUE!</v>
      </c>
      <c r="H643" s="3" t="e">
        <f t="shared" si="54"/>
        <v>#VALUE!</v>
      </c>
      <c r="J643" s="7"/>
      <c r="K643" s="111" t="s">
        <v>246</v>
      </c>
      <c r="L643" s="126" t="e">
        <f>SQRT(((M630/L630)^2)+((M631/L631)^2)+((M632/L632)^2))</f>
        <v>#VALUE!</v>
      </c>
      <c r="M643" s="66"/>
    </row>
    <row r="644" spans="1:14" x14ac:dyDescent="0.25">
      <c r="A644" s="28" t="str">
        <f>_xlfn.XLOOKUP(P!C644,'Banco de Dados'!$B$3:$B$274,'Banco de Dados'!$K$3:$K$274,"")</f>
        <v/>
      </c>
      <c r="B644" s="2">
        <v>0</v>
      </c>
      <c r="C644" s="2">
        <v>0</v>
      </c>
      <c r="D644" s="2">
        <v>0</v>
      </c>
      <c r="E644" s="2">
        <v>0</v>
      </c>
      <c r="F644" s="32" t="e">
        <f t="shared" si="55"/>
        <v>#DIV/0!</v>
      </c>
      <c r="G644" s="3" t="e">
        <f t="shared" si="54"/>
        <v>#VALUE!</v>
      </c>
      <c r="H644" s="3" t="e">
        <f t="shared" si="54"/>
        <v>#VALUE!</v>
      </c>
      <c r="J644" s="7"/>
      <c r="K644" s="69" t="s">
        <v>247</v>
      </c>
      <c r="L644" s="127" t="e">
        <f>L643*L642</f>
        <v>#VALUE!</v>
      </c>
      <c r="M644" s="71" t="str">
        <f>$M$9</f>
        <v>mg/kg</v>
      </c>
    </row>
    <row r="645" spans="1:14" x14ac:dyDescent="0.25">
      <c r="A645" s="28" t="str">
        <f>_xlfn.XLOOKUP(P!C645,'Banco de Dados'!$B$3:$B$274,'Banco de Dados'!$K$3:$K$274,"")</f>
        <v/>
      </c>
      <c r="B645" s="2">
        <v>0</v>
      </c>
      <c r="C645" s="2">
        <v>0</v>
      </c>
      <c r="D645" s="2">
        <v>0</v>
      </c>
      <c r="E645" s="2">
        <v>0</v>
      </c>
      <c r="F645" s="32" t="e">
        <f t="shared" si="55"/>
        <v>#DIV/0!</v>
      </c>
      <c r="G645" s="3" t="e">
        <f t="shared" si="54"/>
        <v>#VALUE!</v>
      </c>
      <c r="H645" s="3" t="e">
        <f t="shared" si="54"/>
        <v>#VALUE!</v>
      </c>
      <c r="J645" s="7"/>
      <c r="K645" s="123"/>
      <c r="L645" s="124"/>
    </row>
    <row r="646" spans="1:14" x14ac:dyDescent="0.25">
      <c r="A646" s="28" t="str">
        <f>_xlfn.XLOOKUP(P!C646,'Banco de Dados'!$B$3:$B$274,'Banco de Dados'!$K$3:$K$274,"")</f>
        <v/>
      </c>
      <c r="B646" s="2">
        <v>0</v>
      </c>
      <c r="C646" s="2">
        <v>0</v>
      </c>
      <c r="D646" s="2">
        <v>0</v>
      </c>
      <c r="E646" s="2">
        <v>0</v>
      </c>
      <c r="F646" s="32" t="e">
        <f t="shared" si="55"/>
        <v>#DIV/0!</v>
      </c>
      <c r="G646" s="3" t="e">
        <f t="shared" si="54"/>
        <v>#VALUE!</v>
      </c>
      <c r="H646" s="3" t="e">
        <f t="shared" si="54"/>
        <v>#VALUE!</v>
      </c>
      <c r="J646" s="7"/>
    </row>
    <row r="647" spans="1:14" x14ac:dyDescent="0.25">
      <c r="A647" s="28" t="str">
        <f>_xlfn.XLOOKUP(P!C647,'Banco de Dados'!$B$3:$B$274,'Banco de Dados'!$K$3:$K$274,"")</f>
        <v/>
      </c>
      <c r="B647" s="2">
        <v>0</v>
      </c>
      <c r="C647" s="2">
        <v>0</v>
      </c>
      <c r="D647" s="2">
        <v>0</v>
      </c>
      <c r="E647" s="2">
        <v>0</v>
      </c>
      <c r="F647" s="32" t="e">
        <f t="shared" si="55"/>
        <v>#DIV/0!</v>
      </c>
      <c r="G647" s="3" t="e">
        <f t="shared" si="54"/>
        <v>#VALUE!</v>
      </c>
      <c r="H647" s="3" t="e">
        <f t="shared" si="54"/>
        <v>#VALUE!</v>
      </c>
      <c r="J647" s="7"/>
    </row>
    <row r="648" spans="1:14" x14ac:dyDescent="0.25">
      <c r="A648" s="28" t="str">
        <f>_xlfn.XLOOKUP(P!C648,'Banco de Dados'!$B$3:$B$274,'Banco de Dados'!$K$3:$K$274,"")</f>
        <v/>
      </c>
      <c r="B648" s="2">
        <v>0</v>
      </c>
      <c r="C648" s="2">
        <v>0</v>
      </c>
      <c r="D648" s="2">
        <v>0</v>
      </c>
      <c r="E648" s="2">
        <v>0</v>
      </c>
      <c r="F648" s="32" t="e">
        <f t="shared" si="55"/>
        <v>#DIV/0!</v>
      </c>
      <c r="G648" s="3" t="e">
        <f t="shared" ref="G648:H650" si="56">D648*$E$618</f>
        <v>#VALUE!</v>
      </c>
      <c r="H648" s="3" t="e">
        <f t="shared" si="56"/>
        <v>#VALUE!</v>
      </c>
      <c r="J648" s="7"/>
    </row>
    <row r="649" spans="1:14" x14ac:dyDescent="0.25">
      <c r="A649" s="28" t="str">
        <f>_xlfn.XLOOKUP(P!C649,'Banco de Dados'!$B$3:$B$274,'Banco de Dados'!$K$3:$K$274,"")</f>
        <v/>
      </c>
      <c r="B649" s="2">
        <v>0</v>
      </c>
      <c r="C649" s="2">
        <v>0</v>
      </c>
      <c r="D649" s="2">
        <v>0</v>
      </c>
      <c r="E649" s="2">
        <v>0</v>
      </c>
      <c r="F649" s="32" t="e">
        <f t="shared" si="55"/>
        <v>#DIV/0!</v>
      </c>
      <c r="G649" s="3" t="e">
        <f t="shared" si="56"/>
        <v>#VALUE!</v>
      </c>
      <c r="H649" s="3" t="e">
        <f t="shared" si="56"/>
        <v>#VALUE!</v>
      </c>
      <c r="J649" s="7"/>
    </row>
    <row r="650" spans="1:14" x14ac:dyDescent="0.25">
      <c r="A650" s="28" t="str">
        <f>_xlfn.XLOOKUP(P!C650,'Banco de Dados'!$B$3:$B$274,'Banco de Dados'!$K$3:$K$274,"")</f>
        <v/>
      </c>
      <c r="B650" s="2">
        <v>0</v>
      </c>
      <c r="C650" s="2">
        <v>0</v>
      </c>
      <c r="D650" s="2">
        <v>0</v>
      </c>
      <c r="E650" s="2">
        <v>0</v>
      </c>
      <c r="F650" s="32" t="e">
        <f t="shared" si="55"/>
        <v>#DIV/0!</v>
      </c>
      <c r="G650" s="3" t="e">
        <f t="shared" si="56"/>
        <v>#VALUE!</v>
      </c>
      <c r="H650" s="3" t="e">
        <f t="shared" si="56"/>
        <v>#VALUE!</v>
      </c>
      <c r="J650" s="7"/>
    </row>
    <row r="651" spans="1:14" x14ac:dyDescent="0.25">
      <c r="A651" s="21"/>
      <c r="B651" s="21"/>
      <c r="C651" s="21"/>
      <c r="D651" s="21"/>
      <c r="E651" s="21"/>
      <c r="F651" s="77"/>
      <c r="G651" s="21"/>
      <c r="H651" s="21"/>
      <c r="J651" s="21"/>
      <c r="K651" s="21"/>
      <c r="L651" s="21"/>
      <c r="M651" s="21"/>
      <c r="N651" s="21"/>
    </row>
    <row r="652" spans="1:14" ht="15.75" x14ac:dyDescent="0.25">
      <c r="A652" s="36">
        <f>'Nome das Amostras'!A23</f>
        <v>0</v>
      </c>
      <c r="B652" s="164" t="e">
        <f>VLOOKUP(A652,'Nome das Amostras'!$A$3:$D$28,2,FALSE)</f>
        <v>#N/A</v>
      </c>
      <c r="C652" s="164"/>
      <c r="D652" s="51" t="s">
        <v>65</v>
      </c>
      <c r="E652" s="52" t="e">
        <f>'Banco de Dados'!$O$13/'Banco de Dados'!ER13</f>
        <v>#VALUE!</v>
      </c>
      <c r="F652" s="74"/>
      <c r="G652" s="3"/>
      <c r="H652" s="3"/>
      <c r="J652" s="7"/>
    </row>
    <row r="653" spans="1:14" ht="15.75" x14ac:dyDescent="0.25">
      <c r="A653" s="107" t="s">
        <v>1</v>
      </c>
      <c r="B653" s="107" t="s">
        <v>0</v>
      </c>
      <c r="C653" s="107" t="s">
        <v>212</v>
      </c>
      <c r="D653" s="107" t="s">
        <v>209</v>
      </c>
      <c r="E653" s="107" t="s">
        <v>213</v>
      </c>
      <c r="F653" s="76" t="s">
        <v>219</v>
      </c>
      <c r="G653" s="54" t="s">
        <v>140</v>
      </c>
      <c r="H653" s="54" t="s">
        <v>66</v>
      </c>
      <c r="J653" s="7"/>
      <c r="K653" s="72">
        <f>A652</f>
        <v>0</v>
      </c>
      <c r="L653" s="55" t="s">
        <v>215</v>
      </c>
      <c r="M653" s="41" t="str">
        <f>$A$1</f>
        <v>Níquel</v>
      </c>
      <c r="N653" s="3"/>
    </row>
    <row r="654" spans="1:14" x14ac:dyDescent="0.25">
      <c r="A654" s="28" t="str">
        <f>_xlfn.XLOOKUP(P!C654,'Banco de Dados'!$B$3:$B$274,'Banco de Dados'!$K$3:$K$274,"")</f>
        <v/>
      </c>
      <c r="B654" s="2" cm="1">
        <f t="array" ref="B654:E684">Dados!EN5:EQ35</f>
        <v>0</v>
      </c>
      <c r="C654" s="2">
        <v>0</v>
      </c>
      <c r="D654" s="2">
        <v>0</v>
      </c>
      <c r="E654" s="2">
        <v>0</v>
      </c>
      <c r="F654" s="32" t="e">
        <f>(E654*100)/D654</f>
        <v>#DIV/0!</v>
      </c>
      <c r="G654" s="3" t="e">
        <f t="shared" ref="G654:H681" si="57">D654*$E$652</f>
        <v>#VALUE!</v>
      </c>
      <c r="H654" s="3" t="e">
        <f t="shared" si="57"/>
        <v>#VALUE!</v>
      </c>
      <c r="J654" s="7"/>
      <c r="K654" s="5" t="s">
        <v>210</v>
      </c>
      <c r="L654" s="5"/>
      <c r="M654" s="5" t="s">
        <v>211</v>
      </c>
    </row>
    <row r="655" spans="1:14" x14ac:dyDescent="0.25">
      <c r="A655" s="28" t="str">
        <f>_xlfn.XLOOKUP(P!C655,'Banco de Dados'!$B$3:$B$274,'Banco de Dados'!$K$3:$K$274,"")</f>
        <v/>
      </c>
      <c r="B655" s="2">
        <v>0</v>
      </c>
      <c r="C655" s="2">
        <v>0</v>
      </c>
      <c r="D655" s="2">
        <v>0</v>
      </c>
      <c r="E655" s="2">
        <v>0</v>
      </c>
      <c r="F655" s="32" t="e">
        <f t="shared" ref="F655:F684" si="58">(E655*100)/D655</f>
        <v>#DIV/0!</v>
      </c>
      <c r="G655" s="3" t="e">
        <f t="shared" si="57"/>
        <v>#VALUE!</v>
      </c>
      <c r="H655" s="3" t="e">
        <f t="shared" si="57"/>
        <v>#VALUE!</v>
      </c>
      <c r="J655" s="7"/>
      <c r="K655" s="6" t="str">
        <f>_xlfn.XLOOKUP($B$4,A654:A681,G654:G681,"")</f>
        <v/>
      </c>
      <c r="L655" s="6"/>
      <c r="M655" s="6" t="str">
        <f>_xlfn.XLOOKUP($B$4,A654:A681,H654:H681,"")</f>
        <v/>
      </c>
    </row>
    <row r="656" spans="1:14" x14ac:dyDescent="0.25">
      <c r="A656" s="28" t="str">
        <f>_xlfn.XLOOKUP(P!C656,'Banco de Dados'!$B$3:$B$274,'Banco de Dados'!$K$3:$K$274,"")</f>
        <v/>
      </c>
      <c r="B656" s="2">
        <v>0</v>
      </c>
      <c r="C656" s="2">
        <v>0</v>
      </c>
      <c r="D656" s="2">
        <v>0</v>
      </c>
      <c r="E656" s="2">
        <v>0</v>
      </c>
      <c r="F656" s="32" t="e">
        <f t="shared" si="58"/>
        <v>#DIV/0!</v>
      </c>
      <c r="G656" s="3" t="e">
        <f t="shared" si="57"/>
        <v>#VALUE!</v>
      </c>
      <c r="H656" s="3" t="e">
        <f t="shared" si="57"/>
        <v>#VALUE!</v>
      </c>
      <c r="J656" s="7"/>
    </row>
    <row r="657" spans="1:14" ht="15.75" x14ac:dyDescent="0.25">
      <c r="A657" s="28" t="str">
        <f>_xlfn.XLOOKUP(P!C657,'Banco de Dados'!$B$3:$B$274,'Banco de Dados'!$K$3:$K$274,"")</f>
        <v/>
      </c>
      <c r="B657" s="2">
        <v>0</v>
      </c>
      <c r="C657" s="2">
        <v>0</v>
      </c>
      <c r="D657" s="2">
        <v>0</v>
      </c>
      <c r="E657" s="2">
        <v>0</v>
      </c>
      <c r="F657" s="32" t="e">
        <f t="shared" si="58"/>
        <v>#DIV/0!</v>
      </c>
      <c r="G657" s="3" t="e">
        <f t="shared" si="57"/>
        <v>#VALUE!</v>
      </c>
      <c r="H657" s="3" t="e">
        <f t="shared" si="57"/>
        <v>#VALUE!</v>
      </c>
      <c r="K657" s="165" t="s">
        <v>67</v>
      </c>
      <c r="L657" s="166"/>
      <c r="M657" s="167"/>
      <c r="N657"/>
    </row>
    <row r="658" spans="1:14" x14ac:dyDescent="0.25">
      <c r="A658" s="28" t="str">
        <f>_xlfn.XLOOKUP(P!C658,'Banco de Dados'!$B$3:$B$274,'Banco de Dados'!$K$3:$K$274,"")</f>
        <v/>
      </c>
      <c r="B658" s="2">
        <v>0</v>
      </c>
      <c r="C658" s="2">
        <v>0</v>
      </c>
      <c r="D658" s="2">
        <v>0</v>
      </c>
      <c r="E658" s="2">
        <v>0</v>
      </c>
      <c r="F658" s="32" t="e">
        <f t="shared" si="58"/>
        <v>#DIV/0!</v>
      </c>
      <c r="G658" s="3" t="e">
        <f t="shared" si="57"/>
        <v>#VALUE!</v>
      </c>
      <c r="H658" s="3" t="e">
        <f t="shared" si="57"/>
        <v>#VALUE!</v>
      </c>
      <c r="J658" s="7"/>
      <c r="K658" s="104" t="s">
        <v>240</v>
      </c>
      <c r="L658" s="39"/>
      <c r="M658" s="106" t="s">
        <v>209</v>
      </c>
    </row>
    <row r="659" spans="1:14" x14ac:dyDescent="0.25">
      <c r="A659" s="28" t="str">
        <f>_xlfn.XLOOKUP(P!C659,'Banco de Dados'!$B$3:$B$274,'Banco de Dados'!$K$3:$K$274,"")</f>
        <v/>
      </c>
      <c r="B659" s="2">
        <v>0</v>
      </c>
      <c r="C659" s="2">
        <v>0</v>
      </c>
      <c r="D659" s="2">
        <v>0</v>
      </c>
      <c r="E659" s="2">
        <v>0</v>
      </c>
      <c r="F659" s="32" t="e">
        <f t="shared" si="58"/>
        <v>#DIV/0!</v>
      </c>
      <c r="G659" s="3" t="e">
        <f t="shared" si="57"/>
        <v>#VALUE!</v>
      </c>
      <c r="H659" s="3" t="e">
        <f t="shared" si="57"/>
        <v>#VALUE!</v>
      </c>
      <c r="J659" s="58" t="s">
        <v>38</v>
      </c>
      <c r="K659" s="59">
        <f>$L$9</f>
        <v>1.5820000000000001</v>
      </c>
      <c r="L659" s="60"/>
      <c r="M659" s="61">
        <f>$M$11</f>
        <v>1329</v>
      </c>
      <c r="N659" s="60"/>
    </row>
    <row r="660" spans="1:14" x14ac:dyDescent="0.25">
      <c r="A660" s="28" t="str">
        <f>_xlfn.XLOOKUP(P!C660,'Banco de Dados'!$B$3:$B$274,'Banco de Dados'!$K$3:$K$274,"")</f>
        <v/>
      </c>
      <c r="B660" s="2">
        <v>0</v>
      </c>
      <c r="C660" s="2">
        <v>0</v>
      </c>
      <c r="D660" s="2">
        <v>0</v>
      </c>
      <c r="E660" s="2">
        <v>0</v>
      </c>
      <c r="F660" s="32" t="e">
        <f t="shared" si="58"/>
        <v>#DIV/0!</v>
      </c>
      <c r="G660" s="3" t="e">
        <f t="shared" si="57"/>
        <v>#VALUE!</v>
      </c>
      <c r="H660" s="3" t="e">
        <f t="shared" si="57"/>
        <v>#VALUE!</v>
      </c>
      <c r="J660" s="2"/>
      <c r="K660" s="18"/>
      <c r="L660" s="2" t="s">
        <v>70</v>
      </c>
      <c r="M660" s="19"/>
    </row>
    <row r="661" spans="1:14" x14ac:dyDescent="0.25">
      <c r="A661" s="28" t="str">
        <f>_xlfn.XLOOKUP(P!C661,'Banco de Dados'!$B$3:$B$274,'Banco de Dados'!$K$3:$K$274,"")</f>
        <v/>
      </c>
      <c r="B661" s="2">
        <v>0</v>
      </c>
      <c r="C661" s="2">
        <v>0</v>
      </c>
      <c r="D661" s="2">
        <v>0</v>
      </c>
      <c r="E661" s="2">
        <v>0</v>
      </c>
      <c r="F661" s="32" t="e">
        <f t="shared" si="58"/>
        <v>#DIV/0!</v>
      </c>
      <c r="G661" s="3" t="e">
        <f t="shared" si="57"/>
        <v>#VALUE!</v>
      </c>
      <c r="H661" s="3" t="e">
        <f t="shared" si="57"/>
        <v>#VALUE!</v>
      </c>
      <c r="J661" s="58" t="s">
        <v>69</v>
      </c>
      <c r="K661" s="62" t="s">
        <v>71</v>
      </c>
      <c r="L661" s="63"/>
      <c r="M661" s="64" t="str">
        <f>K655</f>
        <v/>
      </c>
      <c r="N661" s="60"/>
    </row>
    <row r="662" spans="1:14" x14ac:dyDescent="0.25">
      <c r="A662" s="28" t="str">
        <f>_xlfn.XLOOKUP(P!C662,'Banco de Dados'!$B$3:$B$274,'Banco de Dados'!$K$3:$K$274,"")</f>
        <v/>
      </c>
      <c r="B662" s="2">
        <v>0</v>
      </c>
      <c r="C662" s="2">
        <v>0</v>
      </c>
      <c r="D662" s="2">
        <v>0</v>
      </c>
      <c r="E662" s="2">
        <v>0</v>
      </c>
      <c r="F662" s="32" t="e">
        <f t="shared" si="58"/>
        <v>#DIV/0!</v>
      </c>
      <c r="G662" s="3" t="e">
        <f t="shared" si="57"/>
        <v>#VALUE!</v>
      </c>
      <c r="H662" s="3" t="e">
        <f t="shared" si="57"/>
        <v>#VALUE!</v>
      </c>
      <c r="J662" s="7"/>
    </row>
    <row r="663" spans="1:14" ht="15.75" x14ac:dyDescent="0.25">
      <c r="A663" s="28" t="str">
        <f>_xlfn.XLOOKUP(P!C663,'Banco de Dados'!$B$3:$B$274,'Banco de Dados'!$K$3:$K$274,"")</f>
        <v/>
      </c>
      <c r="B663" s="2">
        <v>0</v>
      </c>
      <c r="C663" s="2">
        <v>0</v>
      </c>
      <c r="D663" s="2">
        <v>0</v>
      </c>
      <c r="E663" s="2">
        <v>0</v>
      </c>
      <c r="F663" s="32" t="e">
        <f t="shared" si="58"/>
        <v>#DIV/0!</v>
      </c>
      <c r="G663" s="3" t="e">
        <f t="shared" si="57"/>
        <v>#VALUE!</v>
      </c>
      <c r="H663" s="3" t="e">
        <f t="shared" si="57"/>
        <v>#VALUE!</v>
      </c>
      <c r="J663" s="7"/>
      <c r="K663" s="165" t="s">
        <v>218</v>
      </c>
      <c r="L663" s="166"/>
      <c r="M663" s="167"/>
    </row>
    <row r="664" spans="1:14" x14ac:dyDescent="0.25">
      <c r="A664" s="28" t="str">
        <f>_xlfn.XLOOKUP(P!C664,'Banco de Dados'!$B$3:$B$274,'Banco de Dados'!$K$3:$K$274,"")</f>
        <v/>
      </c>
      <c r="B664" s="2">
        <v>0</v>
      </c>
      <c r="C664" s="2">
        <v>0</v>
      </c>
      <c r="D664" s="2">
        <v>0</v>
      </c>
      <c r="E664" s="2">
        <v>0</v>
      </c>
      <c r="F664" s="32" t="e">
        <f t="shared" si="58"/>
        <v>#DIV/0!</v>
      </c>
      <c r="G664" s="3" t="e">
        <f t="shared" si="57"/>
        <v>#VALUE!</v>
      </c>
      <c r="H664" s="3" t="e">
        <f t="shared" si="57"/>
        <v>#VALUE!</v>
      </c>
      <c r="J664" s="7"/>
      <c r="K664" s="104" t="s">
        <v>236</v>
      </c>
      <c r="L664" s="108" t="str">
        <f>K655</f>
        <v/>
      </c>
      <c r="M664" s="109" t="str">
        <f>M655</f>
        <v/>
      </c>
    </row>
    <row r="665" spans="1:14" x14ac:dyDescent="0.25">
      <c r="A665" s="28" t="str">
        <f>_xlfn.XLOOKUP(P!C665,'Banco de Dados'!$B$3:$B$274,'Banco de Dados'!$K$3:$K$274,"")</f>
        <v/>
      </c>
      <c r="B665" s="2">
        <v>0</v>
      </c>
      <c r="C665" s="2">
        <v>0</v>
      </c>
      <c r="D665" s="2">
        <v>0</v>
      </c>
      <c r="E665" s="2">
        <v>0</v>
      </c>
      <c r="F665" s="32" t="e">
        <f t="shared" si="58"/>
        <v>#DIV/0!</v>
      </c>
      <c r="G665" s="3" t="e">
        <f t="shared" si="57"/>
        <v>#VALUE!</v>
      </c>
      <c r="H665" s="3" t="e">
        <f t="shared" si="57"/>
        <v>#VALUE!</v>
      </c>
      <c r="J665" s="7"/>
      <c r="K665" s="104" t="s">
        <v>237</v>
      </c>
      <c r="L665" s="105">
        <f>$L$9</f>
        <v>1.5820000000000001</v>
      </c>
      <c r="M665" s="106">
        <f>$L$10</f>
        <v>4.1000000000000002E-2</v>
      </c>
    </row>
    <row r="666" spans="1:14" x14ac:dyDescent="0.25">
      <c r="A666" s="28" t="str">
        <f>_xlfn.XLOOKUP(P!C666,'Banco de Dados'!$B$3:$B$274,'Banco de Dados'!$K$3:$K$274,"")</f>
        <v/>
      </c>
      <c r="B666" s="2">
        <v>0</v>
      </c>
      <c r="C666" s="2">
        <v>0</v>
      </c>
      <c r="D666" s="2">
        <v>0</v>
      </c>
      <c r="E666" s="2">
        <v>0</v>
      </c>
      <c r="F666" s="32" t="e">
        <f t="shared" si="58"/>
        <v>#DIV/0!</v>
      </c>
      <c r="G666" s="3" t="e">
        <f t="shared" si="57"/>
        <v>#VALUE!</v>
      </c>
      <c r="H666" s="3" t="e">
        <f t="shared" si="57"/>
        <v>#VALUE!</v>
      </c>
      <c r="J666" s="7"/>
      <c r="K666" s="104" t="s">
        <v>238</v>
      </c>
      <c r="L666" s="105">
        <f>$M$11</f>
        <v>1329</v>
      </c>
      <c r="M666" s="106">
        <f>$M$12</f>
        <v>231</v>
      </c>
    </row>
    <row r="667" spans="1:14" x14ac:dyDescent="0.25">
      <c r="A667" s="28" t="str">
        <f>_xlfn.XLOOKUP(P!C667,'Banco de Dados'!$B$3:$B$274,'Banco de Dados'!$K$3:$K$274,"")</f>
        <v/>
      </c>
      <c r="B667" s="2">
        <v>0</v>
      </c>
      <c r="C667" s="2">
        <v>0</v>
      </c>
      <c r="D667" s="2">
        <v>0</v>
      </c>
      <c r="E667" s="2">
        <v>0</v>
      </c>
      <c r="F667" s="32" t="e">
        <f t="shared" si="58"/>
        <v>#DIV/0!</v>
      </c>
      <c r="G667" s="3" t="e">
        <f t="shared" si="57"/>
        <v>#VALUE!</v>
      </c>
      <c r="H667" s="3" t="e">
        <f t="shared" si="57"/>
        <v>#VALUE!</v>
      </c>
      <c r="J667" s="7"/>
      <c r="K667" s="69" t="s">
        <v>217</v>
      </c>
      <c r="L667" s="110" t="e">
        <f>SQRT(((M664/L664)^2)+((M665/L665)^2)+((M666/L666)^2))</f>
        <v>#VALUE!</v>
      </c>
      <c r="M667" s="71" t="str">
        <f>M676</f>
        <v>mg/kg</v>
      </c>
    </row>
    <row r="668" spans="1:14" x14ac:dyDescent="0.25">
      <c r="A668" s="28" t="str">
        <f>_xlfn.XLOOKUP(P!C668,'Banco de Dados'!$B$3:$B$274,'Banco de Dados'!$K$3:$K$274,"")</f>
        <v/>
      </c>
      <c r="B668" s="2">
        <v>0</v>
      </c>
      <c r="C668" s="2">
        <v>0</v>
      </c>
      <c r="D668" s="2">
        <v>0</v>
      </c>
      <c r="E668" s="2">
        <v>0</v>
      </c>
      <c r="F668" s="32" t="e">
        <f t="shared" si="58"/>
        <v>#DIV/0!</v>
      </c>
      <c r="G668" s="3" t="e">
        <f t="shared" si="57"/>
        <v>#VALUE!</v>
      </c>
      <c r="H668" s="3" t="e">
        <f t="shared" si="57"/>
        <v>#VALUE!</v>
      </c>
      <c r="J668" s="7"/>
    </row>
    <row r="669" spans="1:14" x14ac:dyDescent="0.25">
      <c r="A669" s="28" t="str">
        <f>_xlfn.XLOOKUP(P!C669,'Banco de Dados'!$B$3:$B$274,'Banco de Dados'!$K$3:$K$274,"")</f>
        <v/>
      </c>
      <c r="B669" s="2">
        <v>0</v>
      </c>
      <c r="C669" s="2">
        <v>0</v>
      </c>
      <c r="D669" s="2">
        <v>0</v>
      </c>
      <c r="E669" s="2">
        <v>0</v>
      </c>
      <c r="F669" s="32" t="e">
        <f t="shared" si="58"/>
        <v>#DIV/0!</v>
      </c>
      <c r="G669" s="3" t="e">
        <f t="shared" si="57"/>
        <v>#VALUE!</v>
      </c>
      <c r="H669" s="3" t="e">
        <f t="shared" si="57"/>
        <v>#VALUE!</v>
      </c>
      <c r="J669" s="7"/>
    </row>
    <row r="670" spans="1:14" x14ac:dyDescent="0.25">
      <c r="A670" s="28" t="str">
        <f>_xlfn.XLOOKUP(P!C670,'Banco de Dados'!$B$3:$B$274,'Banco de Dados'!$K$3:$K$274,"")</f>
        <v/>
      </c>
      <c r="B670" s="2">
        <v>0</v>
      </c>
      <c r="C670" s="2">
        <v>0</v>
      </c>
      <c r="D670" s="2">
        <v>0</v>
      </c>
      <c r="E670" s="2">
        <v>0</v>
      </c>
      <c r="F670" s="32" t="e">
        <f t="shared" si="58"/>
        <v>#DIV/0!</v>
      </c>
      <c r="G670" s="3" t="e">
        <f t="shared" si="57"/>
        <v>#VALUE!</v>
      </c>
      <c r="H670" s="3" t="e">
        <f t="shared" si="57"/>
        <v>#VALUE!</v>
      </c>
      <c r="J670" s="7"/>
    </row>
    <row r="671" spans="1:14" x14ac:dyDescent="0.25">
      <c r="A671" s="28" t="str">
        <f>_xlfn.XLOOKUP(P!C671,'Banco de Dados'!$B$3:$B$274,'Banco de Dados'!$K$3:$K$274,"")</f>
        <v/>
      </c>
      <c r="B671" s="2">
        <v>0</v>
      </c>
      <c r="C671" s="2">
        <v>0</v>
      </c>
      <c r="D671" s="2">
        <v>0</v>
      </c>
      <c r="E671" s="2">
        <v>0</v>
      </c>
      <c r="F671" s="32" t="e">
        <f t="shared" si="58"/>
        <v>#DIV/0!</v>
      </c>
      <c r="G671" s="3" t="e">
        <f t="shared" si="57"/>
        <v>#VALUE!</v>
      </c>
      <c r="H671" s="3" t="e">
        <f t="shared" si="57"/>
        <v>#VALUE!</v>
      </c>
      <c r="J671" s="7"/>
    </row>
    <row r="672" spans="1:14" x14ac:dyDescent="0.25">
      <c r="A672" s="28" t="str">
        <f>_xlfn.XLOOKUP(P!C672,'Banco de Dados'!$B$3:$B$274,'Banco de Dados'!$K$3:$K$274,"")</f>
        <v/>
      </c>
      <c r="B672" s="2">
        <v>0</v>
      </c>
      <c r="C672" s="2">
        <v>0</v>
      </c>
      <c r="D672" s="2">
        <v>0</v>
      </c>
      <c r="E672" s="2">
        <v>0</v>
      </c>
      <c r="F672" s="32" t="e">
        <f t="shared" si="58"/>
        <v>#DIV/0!</v>
      </c>
      <c r="G672" s="3" t="e">
        <f t="shared" si="57"/>
        <v>#VALUE!</v>
      </c>
      <c r="H672" s="3" t="e">
        <f t="shared" si="57"/>
        <v>#VALUE!</v>
      </c>
      <c r="J672" s="7"/>
    </row>
    <row r="673" spans="1:14" x14ac:dyDescent="0.25">
      <c r="A673" s="28" t="str">
        <f>_xlfn.XLOOKUP(P!C673,'Banco de Dados'!$B$3:$B$274,'Banco de Dados'!$K$3:$K$274,"")</f>
        <v/>
      </c>
      <c r="B673" s="2">
        <v>0</v>
      </c>
      <c r="C673" s="2">
        <v>0</v>
      </c>
      <c r="D673" s="2">
        <v>0</v>
      </c>
      <c r="E673" s="2">
        <v>0</v>
      </c>
      <c r="F673" s="32" t="e">
        <f t="shared" si="58"/>
        <v>#DIV/0!</v>
      </c>
      <c r="G673" s="3" t="e">
        <f t="shared" si="57"/>
        <v>#VALUE!</v>
      </c>
      <c r="H673" s="3" t="e">
        <f t="shared" si="57"/>
        <v>#VALUE!</v>
      </c>
      <c r="J673" s="7"/>
    </row>
    <row r="674" spans="1:14" x14ac:dyDescent="0.25">
      <c r="A674" s="28" t="str">
        <f>_xlfn.XLOOKUP(P!C674,'Banco de Dados'!$B$3:$B$274,'Banco de Dados'!$K$3:$K$274,"")</f>
        <v/>
      </c>
      <c r="B674" s="2">
        <v>0</v>
      </c>
      <c r="C674" s="2">
        <v>0</v>
      </c>
      <c r="D674" s="2">
        <v>0</v>
      </c>
      <c r="E674" s="17">
        <v>0</v>
      </c>
      <c r="F674" s="32" t="e">
        <f t="shared" si="58"/>
        <v>#DIV/0!</v>
      </c>
      <c r="G674" s="3" t="e">
        <f t="shared" si="57"/>
        <v>#VALUE!</v>
      </c>
      <c r="H674" s="3" t="e">
        <f t="shared" si="57"/>
        <v>#VALUE!</v>
      </c>
      <c r="J674" s="7"/>
    </row>
    <row r="675" spans="1:14" ht="15.75" x14ac:dyDescent="0.25">
      <c r="A675" s="28" t="str">
        <f>_xlfn.XLOOKUP(P!C675,'Banco de Dados'!$B$3:$B$274,'Banco de Dados'!$K$3:$K$274,"")</f>
        <v/>
      </c>
      <c r="B675" s="2">
        <v>0</v>
      </c>
      <c r="C675" s="2">
        <v>0</v>
      </c>
      <c r="D675" s="2">
        <v>0</v>
      </c>
      <c r="E675" s="2">
        <v>0</v>
      </c>
      <c r="F675" s="32" t="e">
        <f t="shared" si="58"/>
        <v>#DIV/0!</v>
      </c>
      <c r="G675" s="3" t="e">
        <f t="shared" si="57"/>
        <v>#VALUE!</v>
      </c>
      <c r="H675" s="3" t="e">
        <f t="shared" si="57"/>
        <v>#VALUE!</v>
      </c>
      <c r="J675" s="7"/>
      <c r="K675" s="101" t="s">
        <v>216</v>
      </c>
      <c r="L675" s="102">
        <f>K653</f>
        <v>0</v>
      </c>
      <c r="M675" s="103" t="str">
        <f>M653</f>
        <v>Níquel</v>
      </c>
    </row>
    <row r="676" spans="1:14" x14ac:dyDescent="0.25">
      <c r="A676" s="28" t="str">
        <f>_xlfn.XLOOKUP(P!C676,'Banco de Dados'!$B$3:$B$274,'Banco de Dados'!$K$3:$K$274,"")</f>
        <v/>
      </c>
      <c r="B676" s="2">
        <v>0</v>
      </c>
      <c r="C676" s="2">
        <v>0</v>
      </c>
      <c r="D676" s="2">
        <v>0</v>
      </c>
      <c r="E676" s="2">
        <v>0</v>
      </c>
      <c r="F676" s="32" t="e">
        <f t="shared" si="58"/>
        <v>#DIV/0!</v>
      </c>
      <c r="G676" s="3" t="e">
        <f t="shared" si="57"/>
        <v>#VALUE!</v>
      </c>
      <c r="H676" s="3" t="e">
        <f t="shared" si="57"/>
        <v>#VALUE!</v>
      </c>
      <c r="J676" s="7"/>
      <c r="K676" s="68" t="s">
        <v>68</v>
      </c>
      <c r="L676" s="29" t="e">
        <f>(K659*M661)/M659</f>
        <v>#VALUE!</v>
      </c>
      <c r="M676" s="66" t="str">
        <f>$M$9</f>
        <v>mg/kg</v>
      </c>
    </row>
    <row r="677" spans="1:14" x14ac:dyDescent="0.25">
      <c r="A677" s="28" t="str">
        <f>_xlfn.XLOOKUP(P!C677,'Banco de Dados'!$B$3:$B$274,'Banco de Dados'!$K$3:$K$274,"")</f>
        <v/>
      </c>
      <c r="B677" s="2">
        <v>0</v>
      </c>
      <c r="C677" s="2">
        <v>0</v>
      </c>
      <c r="D677" s="2">
        <v>0</v>
      </c>
      <c r="E677" s="2">
        <v>0</v>
      </c>
      <c r="F677" s="32" t="e">
        <f t="shared" si="58"/>
        <v>#DIV/0!</v>
      </c>
      <c r="G677" s="3" t="e">
        <f t="shared" si="57"/>
        <v>#VALUE!</v>
      </c>
      <c r="H677" s="3" t="e">
        <f t="shared" si="57"/>
        <v>#VALUE!</v>
      </c>
      <c r="J677" s="7"/>
      <c r="K677" s="111" t="s">
        <v>246</v>
      </c>
      <c r="L677" s="126" t="e">
        <f>SQRT(((M664/L664)^2)+((M665/L665)^2)+((M666/L666)^2))</f>
        <v>#VALUE!</v>
      </c>
      <c r="M677" s="66"/>
    </row>
    <row r="678" spans="1:14" x14ac:dyDescent="0.25">
      <c r="A678" s="28" t="str">
        <f>_xlfn.XLOOKUP(P!C678,'Banco de Dados'!$B$3:$B$274,'Banco de Dados'!$K$3:$K$274,"")</f>
        <v/>
      </c>
      <c r="B678" s="2">
        <v>0</v>
      </c>
      <c r="C678" s="2">
        <v>0</v>
      </c>
      <c r="D678" s="2">
        <v>0</v>
      </c>
      <c r="E678" s="2">
        <v>0</v>
      </c>
      <c r="F678" s="32" t="e">
        <f t="shared" si="58"/>
        <v>#DIV/0!</v>
      </c>
      <c r="G678" s="3" t="e">
        <f t="shared" si="57"/>
        <v>#VALUE!</v>
      </c>
      <c r="H678" s="3" t="e">
        <f t="shared" si="57"/>
        <v>#VALUE!</v>
      </c>
      <c r="J678" s="7"/>
      <c r="K678" s="69" t="s">
        <v>247</v>
      </c>
      <c r="L678" s="127" t="e">
        <f>L677*L676</f>
        <v>#VALUE!</v>
      </c>
      <c r="M678" s="71" t="str">
        <f>$M$9</f>
        <v>mg/kg</v>
      </c>
    </row>
    <row r="679" spans="1:14" x14ac:dyDescent="0.25">
      <c r="A679" s="28" t="str">
        <f>_xlfn.XLOOKUP(P!C679,'Banco de Dados'!$B$3:$B$274,'Banco de Dados'!$K$3:$K$274,"")</f>
        <v/>
      </c>
      <c r="B679" s="2">
        <v>0</v>
      </c>
      <c r="C679" s="2">
        <v>0</v>
      </c>
      <c r="D679" s="2">
        <v>0</v>
      </c>
      <c r="E679" s="2">
        <v>0</v>
      </c>
      <c r="F679" s="32" t="e">
        <f t="shared" si="58"/>
        <v>#DIV/0!</v>
      </c>
      <c r="G679" s="3" t="e">
        <f t="shared" si="57"/>
        <v>#VALUE!</v>
      </c>
      <c r="H679" s="3" t="e">
        <f t="shared" si="57"/>
        <v>#VALUE!</v>
      </c>
      <c r="J679" s="7"/>
      <c r="K679" s="123"/>
      <c r="L679" s="124"/>
    </row>
    <row r="680" spans="1:14" x14ac:dyDescent="0.25">
      <c r="A680" s="28" t="str">
        <f>_xlfn.XLOOKUP(P!C680,'Banco de Dados'!$B$3:$B$274,'Banco de Dados'!$K$3:$K$274,"")</f>
        <v/>
      </c>
      <c r="B680" s="2">
        <v>0</v>
      </c>
      <c r="C680" s="2">
        <v>0</v>
      </c>
      <c r="D680" s="2">
        <v>0</v>
      </c>
      <c r="E680" s="2">
        <v>0</v>
      </c>
      <c r="F680" s="32" t="e">
        <f t="shared" si="58"/>
        <v>#DIV/0!</v>
      </c>
      <c r="G680" s="3" t="e">
        <f t="shared" si="57"/>
        <v>#VALUE!</v>
      </c>
      <c r="H680" s="3" t="e">
        <f t="shared" si="57"/>
        <v>#VALUE!</v>
      </c>
      <c r="J680" s="7"/>
    </row>
    <row r="681" spans="1:14" x14ac:dyDescent="0.25">
      <c r="A681" s="28" t="str">
        <f>_xlfn.XLOOKUP(P!C681,'Banco de Dados'!$B$3:$B$274,'Banco de Dados'!$K$3:$K$274,"")</f>
        <v/>
      </c>
      <c r="B681" s="2">
        <v>0</v>
      </c>
      <c r="C681" s="2">
        <v>0</v>
      </c>
      <c r="D681" s="2">
        <v>0</v>
      </c>
      <c r="E681" s="2">
        <v>0</v>
      </c>
      <c r="F681" s="32" t="e">
        <f t="shared" si="58"/>
        <v>#DIV/0!</v>
      </c>
      <c r="G681" s="3" t="e">
        <f t="shared" si="57"/>
        <v>#VALUE!</v>
      </c>
      <c r="H681" s="3" t="e">
        <f t="shared" si="57"/>
        <v>#VALUE!</v>
      </c>
      <c r="J681" s="7"/>
    </row>
    <row r="682" spans="1:14" x14ac:dyDescent="0.25">
      <c r="A682" s="28" t="str">
        <f>_xlfn.XLOOKUP(P!C682,'Banco de Dados'!$B$3:$B$274,'Banco de Dados'!$K$3:$K$274,"")</f>
        <v/>
      </c>
      <c r="B682" s="2">
        <v>0</v>
      </c>
      <c r="C682" s="2">
        <v>0</v>
      </c>
      <c r="D682" s="2">
        <v>0</v>
      </c>
      <c r="E682" s="2">
        <v>0</v>
      </c>
      <c r="F682" s="32" t="e">
        <f t="shared" si="58"/>
        <v>#DIV/0!</v>
      </c>
      <c r="G682" s="3" t="e">
        <f t="shared" ref="G682:H684" si="59">D682*$E$652</f>
        <v>#VALUE!</v>
      </c>
      <c r="H682" s="3" t="e">
        <f t="shared" si="59"/>
        <v>#VALUE!</v>
      </c>
      <c r="J682" s="7"/>
    </row>
    <row r="683" spans="1:14" x14ac:dyDescent="0.25">
      <c r="A683" s="28" t="str">
        <f>_xlfn.XLOOKUP(P!C683,'Banco de Dados'!$B$3:$B$274,'Banco de Dados'!$K$3:$K$274,"")</f>
        <v/>
      </c>
      <c r="B683" s="2">
        <v>0</v>
      </c>
      <c r="C683" s="2">
        <v>0</v>
      </c>
      <c r="D683" s="2">
        <v>0</v>
      </c>
      <c r="E683" s="2">
        <v>0</v>
      </c>
      <c r="F683" s="32" t="e">
        <f t="shared" si="58"/>
        <v>#DIV/0!</v>
      </c>
      <c r="G683" s="3" t="e">
        <f t="shared" si="59"/>
        <v>#VALUE!</v>
      </c>
      <c r="H683" s="3" t="e">
        <f t="shared" si="59"/>
        <v>#VALUE!</v>
      </c>
      <c r="J683" s="7"/>
    </row>
    <row r="684" spans="1:14" x14ac:dyDescent="0.25">
      <c r="A684" s="28" t="str">
        <f>_xlfn.XLOOKUP(P!C684,'Banco de Dados'!$B$3:$B$274,'Banco de Dados'!$K$3:$K$274,"")</f>
        <v/>
      </c>
      <c r="B684" s="2">
        <v>0</v>
      </c>
      <c r="C684" s="2">
        <v>0</v>
      </c>
      <c r="D684" s="2">
        <v>0</v>
      </c>
      <c r="E684" s="2">
        <v>0</v>
      </c>
      <c r="F684" s="32" t="e">
        <f t="shared" si="58"/>
        <v>#DIV/0!</v>
      </c>
      <c r="G684" s="3" t="e">
        <f t="shared" si="59"/>
        <v>#VALUE!</v>
      </c>
      <c r="H684" s="3" t="e">
        <f t="shared" si="59"/>
        <v>#VALUE!</v>
      </c>
      <c r="J684" s="7"/>
    </row>
    <row r="685" spans="1:14" x14ac:dyDescent="0.25">
      <c r="A685" s="21"/>
      <c r="B685" s="21"/>
      <c r="C685" s="21"/>
      <c r="D685" s="21"/>
      <c r="E685" s="21"/>
      <c r="F685" s="77"/>
      <c r="G685" s="21"/>
      <c r="H685" s="21"/>
      <c r="J685" s="21"/>
      <c r="K685" s="21"/>
      <c r="L685" s="21"/>
      <c r="M685" s="21"/>
      <c r="N685" s="21"/>
    </row>
    <row r="686" spans="1:14" ht="15.75" x14ac:dyDescent="0.25">
      <c r="A686" s="36">
        <f>'Nome das Amostras'!A24</f>
        <v>0</v>
      </c>
      <c r="B686" s="164" t="e">
        <f>VLOOKUP(A686,'Nome das Amostras'!$A$3:$D$28,2,FALSE)</f>
        <v>#N/A</v>
      </c>
      <c r="C686" s="164"/>
      <c r="D686" s="51" t="s">
        <v>65</v>
      </c>
      <c r="E686" s="52" t="e">
        <f>'Banco de Dados'!$O$13/'Banco de Dados'!EY13</f>
        <v>#VALUE!</v>
      </c>
      <c r="F686" s="74"/>
      <c r="G686" s="3"/>
      <c r="H686" s="3"/>
      <c r="J686" s="7"/>
    </row>
    <row r="687" spans="1:14" ht="15.75" x14ac:dyDescent="0.25">
      <c r="A687" s="107" t="s">
        <v>1</v>
      </c>
      <c r="B687" s="107" t="s">
        <v>0</v>
      </c>
      <c r="C687" s="107" t="s">
        <v>212</v>
      </c>
      <c r="D687" s="107" t="s">
        <v>209</v>
      </c>
      <c r="E687" s="107" t="s">
        <v>213</v>
      </c>
      <c r="F687" s="76" t="s">
        <v>219</v>
      </c>
      <c r="G687" s="54" t="s">
        <v>140</v>
      </c>
      <c r="H687" s="54" t="s">
        <v>66</v>
      </c>
      <c r="J687" s="7"/>
      <c r="K687" s="72">
        <f>A686</f>
        <v>0</v>
      </c>
      <c r="L687" s="55" t="s">
        <v>215</v>
      </c>
      <c r="M687" s="41" t="str">
        <f>$A$1</f>
        <v>Níquel</v>
      </c>
      <c r="N687" s="3"/>
    </row>
    <row r="688" spans="1:14" x14ac:dyDescent="0.25">
      <c r="A688" s="28" t="str">
        <f>_xlfn.XLOOKUP(P!C688,'Banco de Dados'!$B$3:$B$274,'Banco de Dados'!$K$3:$K$274,"")</f>
        <v/>
      </c>
      <c r="B688" s="2" cm="1">
        <f t="array" ref="B688:E718">Dados!EU5:EX35</f>
        <v>0</v>
      </c>
      <c r="C688" s="2">
        <v>0</v>
      </c>
      <c r="D688" s="2">
        <v>0</v>
      </c>
      <c r="E688" s="2">
        <v>0</v>
      </c>
      <c r="F688" s="32" t="e">
        <f>(E688*100)/D688</f>
        <v>#DIV/0!</v>
      </c>
      <c r="G688" s="3" t="e">
        <f t="shared" ref="G688:H715" si="60">D688*$E$686</f>
        <v>#VALUE!</v>
      </c>
      <c r="H688" s="3" t="e">
        <f t="shared" si="60"/>
        <v>#VALUE!</v>
      </c>
      <c r="J688" s="7"/>
      <c r="K688" s="5" t="s">
        <v>210</v>
      </c>
      <c r="L688" s="5"/>
      <c r="M688" s="5" t="s">
        <v>211</v>
      </c>
    </row>
    <row r="689" spans="1:14" x14ac:dyDescent="0.25">
      <c r="A689" s="28" t="str">
        <f>_xlfn.XLOOKUP(P!C689,'Banco de Dados'!$B$3:$B$274,'Banco de Dados'!$K$3:$K$274,"")</f>
        <v/>
      </c>
      <c r="B689" s="2">
        <v>0</v>
      </c>
      <c r="C689" s="2">
        <v>0</v>
      </c>
      <c r="D689" s="2">
        <v>0</v>
      </c>
      <c r="E689" s="2">
        <v>0</v>
      </c>
      <c r="F689" s="32" t="e">
        <f t="shared" ref="F689:F718" si="61">(E689*100)/D689</f>
        <v>#DIV/0!</v>
      </c>
      <c r="G689" s="3" t="e">
        <f t="shared" si="60"/>
        <v>#VALUE!</v>
      </c>
      <c r="H689" s="3" t="e">
        <f t="shared" si="60"/>
        <v>#VALUE!</v>
      </c>
      <c r="J689" s="7"/>
      <c r="K689" s="6" t="str">
        <f>_xlfn.XLOOKUP($B$4,A688:A715,G688:G715,"")</f>
        <v/>
      </c>
      <c r="L689" s="6"/>
      <c r="M689" s="6" t="str">
        <f>_xlfn.XLOOKUP($B$4,A688:A715,H688:H715,"")</f>
        <v/>
      </c>
    </row>
    <row r="690" spans="1:14" x14ac:dyDescent="0.25">
      <c r="A690" s="28" t="str">
        <f>_xlfn.XLOOKUP(P!C690,'Banco de Dados'!$B$3:$B$274,'Banco de Dados'!$K$3:$K$274,"")</f>
        <v/>
      </c>
      <c r="B690" s="2">
        <v>0</v>
      </c>
      <c r="C690" s="2">
        <v>0</v>
      </c>
      <c r="D690" s="2">
        <v>0</v>
      </c>
      <c r="E690" s="2">
        <v>0</v>
      </c>
      <c r="F690" s="32" t="e">
        <f t="shared" si="61"/>
        <v>#DIV/0!</v>
      </c>
      <c r="G690" s="3" t="e">
        <f t="shared" si="60"/>
        <v>#VALUE!</v>
      </c>
      <c r="H690" s="3" t="e">
        <f t="shared" si="60"/>
        <v>#VALUE!</v>
      </c>
      <c r="J690" s="7"/>
    </row>
    <row r="691" spans="1:14" ht="15.75" x14ac:dyDescent="0.25">
      <c r="A691" s="28" t="str">
        <f>_xlfn.XLOOKUP(P!C691,'Banco de Dados'!$B$3:$B$274,'Banco de Dados'!$K$3:$K$274,"")</f>
        <v/>
      </c>
      <c r="B691" s="2">
        <v>0</v>
      </c>
      <c r="C691" s="2">
        <v>0</v>
      </c>
      <c r="D691" s="2">
        <v>0</v>
      </c>
      <c r="E691" s="2">
        <v>0</v>
      </c>
      <c r="F691" s="32" t="e">
        <f t="shared" si="61"/>
        <v>#DIV/0!</v>
      </c>
      <c r="G691" s="3" t="e">
        <f t="shared" si="60"/>
        <v>#VALUE!</v>
      </c>
      <c r="H691" s="3" t="e">
        <f t="shared" si="60"/>
        <v>#VALUE!</v>
      </c>
      <c r="K691" s="165" t="s">
        <v>67</v>
      </c>
      <c r="L691" s="166"/>
      <c r="M691" s="167"/>
      <c r="N691"/>
    </row>
    <row r="692" spans="1:14" x14ac:dyDescent="0.25">
      <c r="A692" s="28" t="str">
        <f>_xlfn.XLOOKUP(P!C692,'Banco de Dados'!$B$3:$B$274,'Banco de Dados'!$K$3:$K$274,"")</f>
        <v/>
      </c>
      <c r="B692" s="2">
        <v>0</v>
      </c>
      <c r="C692" s="2">
        <v>0</v>
      </c>
      <c r="D692" s="2">
        <v>0</v>
      </c>
      <c r="E692" s="2">
        <v>0</v>
      </c>
      <c r="F692" s="32" t="e">
        <f t="shared" si="61"/>
        <v>#DIV/0!</v>
      </c>
      <c r="G692" s="3" t="e">
        <f t="shared" si="60"/>
        <v>#VALUE!</v>
      </c>
      <c r="H692" s="3" t="e">
        <f t="shared" si="60"/>
        <v>#VALUE!</v>
      </c>
      <c r="J692" s="7"/>
      <c r="K692" s="104" t="s">
        <v>240</v>
      </c>
      <c r="L692" s="39"/>
      <c r="M692" s="106" t="s">
        <v>209</v>
      </c>
    </row>
    <row r="693" spans="1:14" x14ac:dyDescent="0.25">
      <c r="A693" s="28" t="str">
        <f>_xlfn.XLOOKUP(P!C693,'Banco de Dados'!$B$3:$B$274,'Banco de Dados'!$K$3:$K$274,"")</f>
        <v/>
      </c>
      <c r="B693" s="2">
        <v>0</v>
      </c>
      <c r="C693" s="2">
        <v>0</v>
      </c>
      <c r="D693" s="2">
        <v>0</v>
      </c>
      <c r="E693" s="2">
        <v>0</v>
      </c>
      <c r="F693" s="32" t="e">
        <f t="shared" si="61"/>
        <v>#DIV/0!</v>
      </c>
      <c r="G693" s="3" t="e">
        <f t="shared" si="60"/>
        <v>#VALUE!</v>
      </c>
      <c r="H693" s="3" t="e">
        <f t="shared" si="60"/>
        <v>#VALUE!</v>
      </c>
      <c r="J693" s="58" t="s">
        <v>38</v>
      </c>
      <c r="K693" s="59">
        <f>$L$9</f>
        <v>1.5820000000000001</v>
      </c>
      <c r="L693" s="60"/>
      <c r="M693" s="61">
        <f>$M$11</f>
        <v>1329</v>
      </c>
      <c r="N693" s="60"/>
    </row>
    <row r="694" spans="1:14" x14ac:dyDescent="0.25">
      <c r="A694" s="28" t="str">
        <f>_xlfn.XLOOKUP(P!C694,'Banco de Dados'!$B$3:$B$274,'Banco de Dados'!$K$3:$K$274,"")</f>
        <v/>
      </c>
      <c r="B694" s="2">
        <v>0</v>
      </c>
      <c r="C694" s="2">
        <v>0</v>
      </c>
      <c r="D694" s="2">
        <v>0</v>
      </c>
      <c r="E694" s="2">
        <v>0</v>
      </c>
      <c r="F694" s="32" t="e">
        <f t="shared" si="61"/>
        <v>#DIV/0!</v>
      </c>
      <c r="G694" s="3" t="e">
        <f t="shared" si="60"/>
        <v>#VALUE!</v>
      </c>
      <c r="H694" s="3" t="e">
        <f t="shared" si="60"/>
        <v>#VALUE!</v>
      </c>
      <c r="J694" s="2"/>
      <c r="K694" s="18"/>
      <c r="L694" s="2" t="s">
        <v>70</v>
      </c>
      <c r="M694" s="19"/>
    </row>
    <row r="695" spans="1:14" x14ac:dyDescent="0.25">
      <c r="A695" s="28" t="str">
        <f>_xlfn.XLOOKUP(P!C695,'Banco de Dados'!$B$3:$B$274,'Banco de Dados'!$K$3:$K$274,"")</f>
        <v/>
      </c>
      <c r="B695" s="2">
        <v>0</v>
      </c>
      <c r="C695" s="2">
        <v>0</v>
      </c>
      <c r="D695" s="2">
        <v>0</v>
      </c>
      <c r="E695" s="2">
        <v>0</v>
      </c>
      <c r="F695" s="32" t="e">
        <f t="shared" si="61"/>
        <v>#DIV/0!</v>
      </c>
      <c r="G695" s="3" t="e">
        <f t="shared" si="60"/>
        <v>#VALUE!</v>
      </c>
      <c r="H695" s="3" t="e">
        <f t="shared" si="60"/>
        <v>#VALUE!</v>
      </c>
      <c r="J695" s="58" t="s">
        <v>69</v>
      </c>
      <c r="K695" s="62" t="s">
        <v>71</v>
      </c>
      <c r="L695" s="63"/>
      <c r="M695" s="64" t="str">
        <f>K689</f>
        <v/>
      </c>
      <c r="N695" s="60"/>
    </row>
    <row r="696" spans="1:14" x14ac:dyDescent="0.25">
      <c r="A696" s="28" t="str">
        <f>_xlfn.XLOOKUP(P!C696,'Banco de Dados'!$B$3:$B$274,'Banco de Dados'!$K$3:$K$274,"")</f>
        <v/>
      </c>
      <c r="B696" s="2">
        <v>0</v>
      </c>
      <c r="C696" s="2">
        <v>0</v>
      </c>
      <c r="D696" s="2">
        <v>0</v>
      </c>
      <c r="E696" s="2">
        <v>0</v>
      </c>
      <c r="F696" s="32" t="e">
        <f t="shared" si="61"/>
        <v>#DIV/0!</v>
      </c>
      <c r="G696" s="3" t="e">
        <f t="shared" si="60"/>
        <v>#VALUE!</v>
      </c>
      <c r="H696" s="3" t="e">
        <f t="shared" si="60"/>
        <v>#VALUE!</v>
      </c>
      <c r="J696" s="7"/>
    </row>
    <row r="697" spans="1:14" ht="15.75" x14ac:dyDescent="0.25">
      <c r="A697" s="28" t="str">
        <f>_xlfn.XLOOKUP(P!C697,'Banco de Dados'!$B$3:$B$274,'Banco de Dados'!$K$3:$K$274,"")</f>
        <v/>
      </c>
      <c r="B697" s="2">
        <v>0</v>
      </c>
      <c r="C697" s="2">
        <v>0</v>
      </c>
      <c r="D697" s="2">
        <v>0</v>
      </c>
      <c r="E697" s="2">
        <v>0</v>
      </c>
      <c r="F697" s="32" t="e">
        <f t="shared" si="61"/>
        <v>#DIV/0!</v>
      </c>
      <c r="G697" s="3" t="e">
        <f t="shared" si="60"/>
        <v>#VALUE!</v>
      </c>
      <c r="H697" s="3" t="e">
        <f t="shared" si="60"/>
        <v>#VALUE!</v>
      </c>
      <c r="J697" s="7"/>
      <c r="K697" s="165" t="s">
        <v>218</v>
      </c>
      <c r="L697" s="166"/>
      <c r="M697" s="167"/>
    </row>
    <row r="698" spans="1:14" x14ac:dyDescent="0.25">
      <c r="A698" s="28" t="str">
        <f>_xlfn.XLOOKUP(P!C698,'Banco de Dados'!$B$3:$B$274,'Banco de Dados'!$K$3:$K$274,"")</f>
        <v/>
      </c>
      <c r="B698" s="2">
        <v>0</v>
      </c>
      <c r="C698" s="2">
        <v>0</v>
      </c>
      <c r="D698" s="2">
        <v>0</v>
      </c>
      <c r="E698" s="2">
        <v>0</v>
      </c>
      <c r="F698" s="32" t="e">
        <f t="shared" si="61"/>
        <v>#DIV/0!</v>
      </c>
      <c r="G698" s="3" t="e">
        <f t="shared" si="60"/>
        <v>#VALUE!</v>
      </c>
      <c r="H698" s="3" t="e">
        <f t="shared" si="60"/>
        <v>#VALUE!</v>
      </c>
      <c r="J698" s="7"/>
      <c r="K698" s="104" t="s">
        <v>236</v>
      </c>
      <c r="L698" s="108" t="str">
        <f>K689</f>
        <v/>
      </c>
      <c r="M698" s="109" t="str">
        <f>M689</f>
        <v/>
      </c>
    </row>
    <row r="699" spans="1:14" x14ac:dyDescent="0.25">
      <c r="A699" s="28" t="str">
        <f>_xlfn.XLOOKUP(P!C699,'Banco de Dados'!$B$3:$B$274,'Banco de Dados'!$K$3:$K$274,"")</f>
        <v/>
      </c>
      <c r="B699" s="2">
        <v>0</v>
      </c>
      <c r="C699" s="2">
        <v>0</v>
      </c>
      <c r="D699" s="2">
        <v>0</v>
      </c>
      <c r="E699" s="2">
        <v>0</v>
      </c>
      <c r="F699" s="32" t="e">
        <f t="shared" si="61"/>
        <v>#DIV/0!</v>
      </c>
      <c r="G699" s="3" t="e">
        <f t="shared" si="60"/>
        <v>#VALUE!</v>
      </c>
      <c r="H699" s="3" t="e">
        <f t="shared" si="60"/>
        <v>#VALUE!</v>
      </c>
      <c r="J699" s="7"/>
      <c r="K699" s="104" t="s">
        <v>237</v>
      </c>
      <c r="L699" s="105">
        <f>$L$9</f>
        <v>1.5820000000000001</v>
      </c>
      <c r="M699" s="106">
        <f>$L$10</f>
        <v>4.1000000000000002E-2</v>
      </c>
    </row>
    <row r="700" spans="1:14" x14ac:dyDescent="0.25">
      <c r="A700" s="28" t="str">
        <f>_xlfn.XLOOKUP(P!C700,'Banco de Dados'!$B$3:$B$274,'Banco de Dados'!$K$3:$K$274,"")</f>
        <v/>
      </c>
      <c r="B700" s="2">
        <v>0</v>
      </c>
      <c r="C700" s="2">
        <v>0</v>
      </c>
      <c r="D700" s="2">
        <v>0</v>
      </c>
      <c r="E700" s="2">
        <v>0</v>
      </c>
      <c r="F700" s="32" t="e">
        <f t="shared" si="61"/>
        <v>#DIV/0!</v>
      </c>
      <c r="G700" s="3" t="e">
        <f t="shared" si="60"/>
        <v>#VALUE!</v>
      </c>
      <c r="H700" s="3" t="e">
        <f t="shared" si="60"/>
        <v>#VALUE!</v>
      </c>
      <c r="J700" s="7"/>
      <c r="K700" s="104" t="s">
        <v>238</v>
      </c>
      <c r="L700" s="105">
        <f>$M$11</f>
        <v>1329</v>
      </c>
      <c r="M700" s="106">
        <f>$M$12</f>
        <v>231</v>
      </c>
    </row>
    <row r="701" spans="1:14" x14ac:dyDescent="0.25">
      <c r="A701" s="28" t="str">
        <f>_xlfn.XLOOKUP(P!C701,'Banco de Dados'!$B$3:$B$274,'Banco de Dados'!$K$3:$K$274,"")</f>
        <v/>
      </c>
      <c r="B701" s="2">
        <v>0</v>
      </c>
      <c r="C701" s="2">
        <v>0</v>
      </c>
      <c r="D701" s="2">
        <v>0</v>
      </c>
      <c r="E701" s="2">
        <v>0</v>
      </c>
      <c r="F701" s="32" t="e">
        <f t="shared" si="61"/>
        <v>#DIV/0!</v>
      </c>
      <c r="G701" s="3" t="e">
        <f t="shared" si="60"/>
        <v>#VALUE!</v>
      </c>
      <c r="H701" s="3" t="e">
        <f t="shared" si="60"/>
        <v>#VALUE!</v>
      </c>
      <c r="J701" s="7"/>
      <c r="K701" s="69" t="s">
        <v>217</v>
      </c>
      <c r="L701" s="110" t="e">
        <f>SQRT(((M698/L698)^2)+((M699/L699)^2)+((M700/L700)^2))</f>
        <v>#VALUE!</v>
      </c>
      <c r="M701" s="71" t="str">
        <f>M710</f>
        <v>mg/kg</v>
      </c>
    </row>
    <row r="702" spans="1:14" x14ac:dyDescent="0.25">
      <c r="A702" s="28" t="str">
        <f>_xlfn.XLOOKUP(P!C702,'Banco de Dados'!$B$3:$B$274,'Banco de Dados'!$K$3:$K$274,"")</f>
        <v/>
      </c>
      <c r="B702" s="2">
        <v>0</v>
      </c>
      <c r="C702" s="2">
        <v>0</v>
      </c>
      <c r="D702" s="2">
        <v>0</v>
      </c>
      <c r="E702" s="2">
        <v>0</v>
      </c>
      <c r="F702" s="32" t="e">
        <f t="shared" si="61"/>
        <v>#DIV/0!</v>
      </c>
      <c r="G702" s="3" t="e">
        <f t="shared" si="60"/>
        <v>#VALUE!</v>
      </c>
      <c r="H702" s="3" t="e">
        <f t="shared" si="60"/>
        <v>#VALUE!</v>
      </c>
      <c r="J702" s="7"/>
    </row>
    <row r="703" spans="1:14" x14ac:dyDescent="0.25">
      <c r="A703" s="28" t="str">
        <f>_xlfn.XLOOKUP(P!C703,'Banco de Dados'!$B$3:$B$274,'Banco de Dados'!$K$3:$K$274,"")</f>
        <v/>
      </c>
      <c r="B703" s="2">
        <v>0</v>
      </c>
      <c r="C703" s="2">
        <v>0</v>
      </c>
      <c r="D703" s="2">
        <v>0</v>
      </c>
      <c r="E703" s="2">
        <v>0</v>
      </c>
      <c r="F703" s="32" t="e">
        <f t="shared" si="61"/>
        <v>#DIV/0!</v>
      </c>
      <c r="G703" s="3" t="e">
        <f t="shared" si="60"/>
        <v>#VALUE!</v>
      </c>
      <c r="H703" s="3" t="e">
        <f t="shared" si="60"/>
        <v>#VALUE!</v>
      </c>
      <c r="J703" s="7"/>
    </row>
    <row r="704" spans="1:14" x14ac:dyDescent="0.25">
      <c r="A704" s="28" t="str">
        <f>_xlfn.XLOOKUP(P!C704,'Banco de Dados'!$B$3:$B$274,'Banco de Dados'!$K$3:$K$274,"")</f>
        <v/>
      </c>
      <c r="B704" s="2">
        <v>0</v>
      </c>
      <c r="C704" s="2">
        <v>0</v>
      </c>
      <c r="D704" s="2">
        <v>0</v>
      </c>
      <c r="E704" s="2">
        <v>0</v>
      </c>
      <c r="F704" s="32" t="e">
        <f t="shared" si="61"/>
        <v>#DIV/0!</v>
      </c>
      <c r="G704" s="3" t="e">
        <f t="shared" si="60"/>
        <v>#VALUE!</v>
      </c>
      <c r="H704" s="3" t="e">
        <f t="shared" si="60"/>
        <v>#VALUE!</v>
      </c>
      <c r="J704" s="7"/>
    </row>
    <row r="705" spans="1:14" x14ac:dyDescent="0.25">
      <c r="A705" s="28" t="str">
        <f>_xlfn.XLOOKUP(P!C705,'Banco de Dados'!$B$3:$B$274,'Banco de Dados'!$K$3:$K$274,"")</f>
        <v/>
      </c>
      <c r="B705" s="2">
        <v>0</v>
      </c>
      <c r="C705" s="2">
        <v>0</v>
      </c>
      <c r="D705" s="2">
        <v>0</v>
      </c>
      <c r="E705" s="2">
        <v>0</v>
      </c>
      <c r="F705" s="32" t="e">
        <f t="shared" si="61"/>
        <v>#DIV/0!</v>
      </c>
      <c r="G705" s="3" t="e">
        <f t="shared" si="60"/>
        <v>#VALUE!</v>
      </c>
      <c r="H705" s="3" t="e">
        <f t="shared" si="60"/>
        <v>#VALUE!</v>
      </c>
      <c r="J705" s="7"/>
    </row>
    <row r="706" spans="1:14" x14ac:dyDescent="0.25">
      <c r="A706" s="28" t="str">
        <f>_xlfn.XLOOKUP(P!C706,'Banco de Dados'!$B$3:$B$274,'Banco de Dados'!$K$3:$K$274,"")</f>
        <v/>
      </c>
      <c r="B706" s="2">
        <v>0</v>
      </c>
      <c r="C706" s="2">
        <v>0</v>
      </c>
      <c r="D706" s="2">
        <v>0</v>
      </c>
      <c r="E706" s="2">
        <v>0</v>
      </c>
      <c r="F706" s="32" t="e">
        <f t="shared" si="61"/>
        <v>#DIV/0!</v>
      </c>
      <c r="G706" s="3" t="e">
        <f t="shared" si="60"/>
        <v>#VALUE!</v>
      </c>
      <c r="H706" s="3" t="e">
        <f t="shared" si="60"/>
        <v>#VALUE!</v>
      </c>
      <c r="J706" s="7"/>
    </row>
    <row r="707" spans="1:14" x14ac:dyDescent="0.25">
      <c r="A707" s="28" t="str">
        <f>_xlfn.XLOOKUP(P!C707,'Banco de Dados'!$B$3:$B$274,'Banco de Dados'!$K$3:$K$274,"")</f>
        <v/>
      </c>
      <c r="B707" s="2">
        <v>0</v>
      </c>
      <c r="C707" s="2">
        <v>0</v>
      </c>
      <c r="D707" s="2">
        <v>0</v>
      </c>
      <c r="E707" s="2">
        <v>0</v>
      </c>
      <c r="F707" s="32" t="e">
        <f t="shared" si="61"/>
        <v>#DIV/0!</v>
      </c>
      <c r="G707" s="3" t="e">
        <f t="shared" si="60"/>
        <v>#VALUE!</v>
      </c>
      <c r="H707" s="3" t="e">
        <f t="shared" si="60"/>
        <v>#VALUE!</v>
      </c>
      <c r="J707" s="7"/>
    </row>
    <row r="708" spans="1:14" x14ac:dyDescent="0.25">
      <c r="A708" s="28" t="str">
        <f>_xlfn.XLOOKUP(P!C708,'Banco de Dados'!$B$3:$B$274,'Banco de Dados'!$K$3:$K$274,"")</f>
        <v/>
      </c>
      <c r="B708" s="2">
        <v>0</v>
      </c>
      <c r="C708" s="2">
        <v>0</v>
      </c>
      <c r="D708" s="2">
        <v>0</v>
      </c>
      <c r="E708" s="17">
        <v>0</v>
      </c>
      <c r="F708" s="32" t="e">
        <f t="shared" si="61"/>
        <v>#DIV/0!</v>
      </c>
      <c r="G708" s="3" t="e">
        <f t="shared" si="60"/>
        <v>#VALUE!</v>
      </c>
      <c r="H708" s="3" t="e">
        <f t="shared" si="60"/>
        <v>#VALUE!</v>
      </c>
      <c r="J708" s="7"/>
    </row>
    <row r="709" spans="1:14" ht="15.75" x14ac:dyDescent="0.25">
      <c r="A709" s="28" t="str">
        <f>_xlfn.XLOOKUP(P!C709,'Banco de Dados'!$B$3:$B$274,'Banco de Dados'!$K$3:$K$274,"")</f>
        <v/>
      </c>
      <c r="B709" s="2">
        <v>0</v>
      </c>
      <c r="C709" s="2">
        <v>0</v>
      </c>
      <c r="D709" s="2">
        <v>0</v>
      </c>
      <c r="E709" s="2">
        <v>0</v>
      </c>
      <c r="F709" s="32" t="e">
        <f t="shared" si="61"/>
        <v>#DIV/0!</v>
      </c>
      <c r="G709" s="3" t="e">
        <f t="shared" si="60"/>
        <v>#VALUE!</v>
      </c>
      <c r="H709" s="3" t="e">
        <f t="shared" si="60"/>
        <v>#VALUE!</v>
      </c>
      <c r="J709" s="7"/>
      <c r="K709" s="101" t="s">
        <v>216</v>
      </c>
      <c r="L709" s="102">
        <f>K687</f>
        <v>0</v>
      </c>
      <c r="M709" s="103" t="str">
        <f>M687</f>
        <v>Níquel</v>
      </c>
    </row>
    <row r="710" spans="1:14" x14ac:dyDescent="0.25">
      <c r="A710" s="28" t="str">
        <f>_xlfn.XLOOKUP(P!C710,'Banco de Dados'!$B$3:$B$274,'Banco de Dados'!$K$3:$K$274,"")</f>
        <v/>
      </c>
      <c r="B710" s="2">
        <v>0</v>
      </c>
      <c r="C710" s="2">
        <v>0</v>
      </c>
      <c r="D710" s="2">
        <v>0</v>
      </c>
      <c r="E710" s="2">
        <v>0</v>
      </c>
      <c r="F710" s="32" t="e">
        <f t="shared" si="61"/>
        <v>#DIV/0!</v>
      </c>
      <c r="G710" s="3" t="e">
        <f t="shared" si="60"/>
        <v>#VALUE!</v>
      </c>
      <c r="H710" s="3" t="e">
        <f t="shared" si="60"/>
        <v>#VALUE!</v>
      </c>
      <c r="J710" s="7"/>
      <c r="K710" s="68" t="s">
        <v>68</v>
      </c>
      <c r="L710" s="29" t="e">
        <f>(K693*M695)/M693</f>
        <v>#VALUE!</v>
      </c>
      <c r="M710" s="66" t="str">
        <f>$M$9</f>
        <v>mg/kg</v>
      </c>
    </row>
    <row r="711" spans="1:14" x14ac:dyDescent="0.25">
      <c r="A711" s="28" t="str">
        <f>_xlfn.XLOOKUP(P!C711,'Banco de Dados'!$B$3:$B$274,'Banco de Dados'!$K$3:$K$274,"")</f>
        <v/>
      </c>
      <c r="B711" s="2">
        <v>0</v>
      </c>
      <c r="C711" s="2">
        <v>0</v>
      </c>
      <c r="D711" s="2">
        <v>0</v>
      </c>
      <c r="E711" s="2">
        <v>0</v>
      </c>
      <c r="F711" s="32" t="e">
        <f t="shared" si="61"/>
        <v>#DIV/0!</v>
      </c>
      <c r="G711" s="3" t="e">
        <f t="shared" si="60"/>
        <v>#VALUE!</v>
      </c>
      <c r="H711" s="3" t="e">
        <f t="shared" si="60"/>
        <v>#VALUE!</v>
      </c>
      <c r="J711" s="7"/>
      <c r="K711" s="111" t="s">
        <v>246</v>
      </c>
      <c r="L711" s="126" t="e">
        <f>SQRT(((M698/L698)^2)+((M699/L699)^2)+((M700/L700)^2))</f>
        <v>#VALUE!</v>
      </c>
      <c r="M711" s="66"/>
    </row>
    <row r="712" spans="1:14" x14ac:dyDescent="0.25">
      <c r="A712" s="28" t="str">
        <f>_xlfn.XLOOKUP(P!C712,'Banco de Dados'!$B$3:$B$274,'Banco de Dados'!$K$3:$K$274,"")</f>
        <v/>
      </c>
      <c r="B712" s="2">
        <v>0</v>
      </c>
      <c r="C712" s="2">
        <v>0</v>
      </c>
      <c r="D712" s="2">
        <v>0</v>
      </c>
      <c r="E712" s="2">
        <v>0</v>
      </c>
      <c r="F712" s="32" t="e">
        <f t="shared" si="61"/>
        <v>#DIV/0!</v>
      </c>
      <c r="G712" s="3" t="e">
        <f t="shared" si="60"/>
        <v>#VALUE!</v>
      </c>
      <c r="H712" s="3" t="e">
        <f t="shared" si="60"/>
        <v>#VALUE!</v>
      </c>
      <c r="J712" s="7"/>
      <c r="K712" s="69" t="s">
        <v>247</v>
      </c>
      <c r="L712" s="127" t="e">
        <f>L711*L710</f>
        <v>#VALUE!</v>
      </c>
      <c r="M712" s="71" t="str">
        <f>$M$9</f>
        <v>mg/kg</v>
      </c>
    </row>
    <row r="713" spans="1:14" x14ac:dyDescent="0.25">
      <c r="A713" s="28" t="str">
        <f>_xlfn.XLOOKUP(P!C713,'Banco de Dados'!$B$3:$B$274,'Banco de Dados'!$K$3:$K$274,"")</f>
        <v/>
      </c>
      <c r="B713" s="2">
        <v>0</v>
      </c>
      <c r="C713" s="2">
        <v>0</v>
      </c>
      <c r="D713" s="2">
        <v>0</v>
      </c>
      <c r="E713" s="2">
        <v>0</v>
      </c>
      <c r="F713" s="32" t="e">
        <f t="shared" si="61"/>
        <v>#DIV/0!</v>
      </c>
      <c r="G713" s="3" t="e">
        <f t="shared" si="60"/>
        <v>#VALUE!</v>
      </c>
      <c r="H713" s="3" t="e">
        <f t="shared" si="60"/>
        <v>#VALUE!</v>
      </c>
      <c r="J713" s="7"/>
      <c r="K713" s="123"/>
      <c r="L713" s="124"/>
    </row>
    <row r="714" spans="1:14" x14ac:dyDescent="0.25">
      <c r="A714" s="28" t="str">
        <f>_xlfn.XLOOKUP(P!C714,'Banco de Dados'!$B$3:$B$274,'Banco de Dados'!$K$3:$K$274,"")</f>
        <v/>
      </c>
      <c r="B714" s="2">
        <v>0</v>
      </c>
      <c r="C714" s="2">
        <v>0</v>
      </c>
      <c r="D714" s="2">
        <v>0</v>
      </c>
      <c r="E714" s="2">
        <v>0</v>
      </c>
      <c r="F714" s="32" t="e">
        <f t="shared" si="61"/>
        <v>#DIV/0!</v>
      </c>
      <c r="G714" s="3" t="e">
        <f t="shared" si="60"/>
        <v>#VALUE!</v>
      </c>
      <c r="H714" s="3" t="e">
        <f t="shared" si="60"/>
        <v>#VALUE!</v>
      </c>
      <c r="J714" s="7"/>
    </row>
    <row r="715" spans="1:14" x14ac:dyDescent="0.25">
      <c r="A715" s="28" t="str">
        <f>_xlfn.XLOOKUP(P!C715,'Banco de Dados'!$B$3:$B$274,'Banco de Dados'!$K$3:$K$274,"")</f>
        <v/>
      </c>
      <c r="B715" s="2">
        <v>0</v>
      </c>
      <c r="C715" s="2">
        <v>0</v>
      </c>
      <c r="D715" s="2">
        <v>0</v>
      </c>
      <c r="E715" s="2">
        <v>0</v>
      </c>
      <c r="F715" s="32" t="e">
        <f t="shared" si="61"/>
        <v>#DIV/0!</v>
      </c>
      <c r="G715" s="3" t="e">
        <f t="shared" si="60"/>
        <v>#VALUE!</v>
      </c>
      <c r="H715" s="3" t="e">
        <f t="shared" si="60"/>
        <v>#VALUE!</v>
      </c>
      <c r="J715" s="7"/>
    </row>
    <row r="716" spans="1:14" x14ac:dyDescent="0.25">
      <c r="A716" s="28" t="str">
        <f>_xlfn.XLOOKUP(P!C716,'Banco de Dados'!$B$3:$B$274,'Banco de Dados'!$K$3:$K$274,"")</f>
        <v/>
      </c>
      <c r="B716" s="2">
        <v>0</v>
      </c>
      <c r="C716" s="2">
        <v>0</v>
      </c>
      <c r="D716" s="2">
        <v>0</v>
      </c>
      <c r="E716" s="2">
        <v>0</v>
      </c>
      <c r="F716" s="32" t="e">
        <f t="shared" si="61"/>
        <v>#DIV/0!</v>
      </c>
      <c r="G716" s="3" t="e">
        <f t="shared" ref="G716:H718" si="62">D716*$E$686</f>
        <v>#VALUE!</v>
      </c>
      <c r="H716" s="3" t="e">
        <f t="shared" si="62"/>
        <v>#VALUE!</v>
      </c>
      <c r="J716" s="7"/>
    </row>
    <row r="717" spans="1:14" x14ac:dyDescent="0.25">
      <c r="A717" s="28" t="str">
        <f>_xlfn.XLOOKUP(P!C717,'Banco de Dados'!$B$3:$B$274,'Banco de Dados'!$K$3:$K$274,"")</f>
        <v/>
      </c>
      <c r="B717" s="2">
        <v>0</v>
      </c>
      <c r="C717" s="2">
        <v>0</v>
      </c>
      <c r="D717" s="2">
        <v>0</v>
      </c>
      <c r="E717" s="2">
        <v>0</v>
      </c>
      <c r="F717" s="32" t="e">
        <f t="shared" si="61"/>
        <v>#DIV/0!</v>
      </c>
      <c r="G717" s="3" t="e">
        <f t="shared" si="62"/>
        <v>#VALUE!</v>
      </c>
      <c r="H717" s="3" t="e">
        <f t="shared" si="62"/>
        <v>#VALUE!</v>
      </c>
      <c r="J717" s="7"/>
    </row>
    <row r="718" spans="1:14" x14ac:dyDescent="0.25">
      <c r="A718" s="28" t="str">
        <f>_xlfn.XLOOKUP(P!C718,'Banco de Dados'!$B$3:$B$274,'Banco de Dados'!$K$3:$K$274,"")</f>
        <v/>
      </c>
      <c r="B718" s="2">
        <v>0</v>
      </c>
      <c r="C718" s="2">
        <v>0</v>
      </c>
      <c r="D718" s="2">
        <v>0</v>
      </c>
      <c r="E718" s="2">
        <v>0</v>
      </c>
      <c r="F718" s="32" t="e">
        <f t="shared" si="61"/>
        <v>#DIV/0!</v>
      </c>
      <c r="G718" s="3" t="e">
        <f t="shared" si="62"/>
        <v>#VALUE!</v>
      </c>
      <c r="H718" s="3" t="e">
        <f t="shared" si="62"/>
        <v>#VALUE!</v>
      </c>
      <c r="J718" s="7"/>
    </row>
    <row r="719" spans="1:14" x14ac:dyDescent="0.25">
      <c r="A719" s="21"/>
      <c r="B719" s="21"/>
      <c r="C719" s="21"/>
      <c r="D719" s="21"/>
      <c r="E719" s="21"/>
      <c r="F719" s="77"/>
      <c r="G719" s="21"/>
      <c r="H719" s="21"/>
      <c r="J719" s="21"/>
      <c r="K719" s="21"/>
      <c r="L719" s="21"/>
      <c r="M719" s="21"/>
      <c r="N719" s="21"/>
    </row>
    <row r="720" spans="1:14" ht="15.75" x14ac:dyDescent="0.25">
      <c r="A720" s="36">
        <f>'Nome das Amostras'!A25</f>
        <v>0</v>
      </c>
      <c r="B720" s="164" t="e">
        <f>VLOOKUP(A720,'Nome das Amostras'!$A$3:$D$28,2,FALSE)</f>
        <v>#N/A</v>
      </c>
      <c r="C720" s="164"/>
      <c r="D720" s="51" t="s">
        <v>65</v>
      </c>
      <c r="E720" s="52" t="e">
        <f>'Banco de Dados'!$O$13/'Banco de Dados'!FF13</f>
        <v>#VALUE!</v>
      </c>
      <c r="F720" s="74"/>
      <c r="G720" s="3"/>
      <c r="H720" s="3"/>
      <c r="J720" s="7"/>
    </row>
    <row r="721" spans="1:14" ht="15.75" x14ac:dyDescent="0.25">
      <c r="A721" s="107" t="s">
        <v>1</v>
      </c>
      <c r="B721" s="107" t="s">
        <v>0</v>
      </c>
      <c r="C721" s="107" t="s">
        <v>212</v>
      </c>
      <c r="D721" s="107" t="s">
        <v>209</v>
      </c>
      <c r="E721" s="107" t="s">
        <v>213</v>
      </c>
      <c r="F721" s="76" t="s">
        <v>219</v>
      </c>
      <c r="G721" s="54" t="s">
        <v>140</v>
      </c>
      <c r="H721" s="54" t="s">
        <v>66</v>
      </c>
      <c r="J721" s="7"/>
      <c r="K721" s="72">
        <f>A720</f>
        <v>0</v>
      </c>
      <c r="L721" s="55" t="s">
        <v>215</v>
      </c>
      <c r="M721" s="41" t="str">
        <f>$A$1</f>
        <v>Níquel</v>
      </c>
      <c r="N721" s="3"/>
    </row>
    <row r="722" spans="1:14" x14ac:dyDescent="0.25">
      <c r="A722" s="28" t="str">
        <f>_xlfn.XLOOKUP(P!C722,'Banco de Dados'!$B$3:$B$274,'Banco de Dados'!$K$3:$K$274,"")</f>
        <v/>
      </c>
      <c r="B722" s="2" cm="1">
        <f t="array" ref="B722:E752">Dados!FB5:FE35</f>
        <v>0</v>
      </c>
      <c r="C722" s="2">
        <v>0</v>
      </c>
      <c r="D722" s="2">
        <v>0</v>
      </c>
      <c r="E722" s="2">
        <v>0</v>
      </c>
      <c r="F722" s="32" t="e">
        <f>(E722*100)/D722</f>
        <v>#DIV/0!</v>
      </c>
      <c r="G722" s="3" t="e">
        <f t="shared" ref="G722:H749" si="63">D722*$E$720</f>
        <v>#VALUE!</v>
      </c>
      <c r="H722" s="3" t="e">
        <f t="shared" si="63"/>
        <v>#VALUE!</v>
      </c>
      <c r="J722" s="7"/>
      <c r="K722" s="5" t="s">
        <v>210</v>
      </c>
      <c r="L722" s="5"/>
      <c r="M722" s="5" t="s">
        <v>211</v>
      </c>
    </row>
    <row r="723" spans="1:14" x14ac:dyDescent="0.25">
      <c r="A723" s="28" t="str">
        <f>_xlfn.XLOOKUP(P!C723,'Banco de Dados'!$B$3:$B$274,'Banco de Dados'!$K$3:$K$274,"")</f>
        <v/>
      </c>
      <c r="B723" s="2">
        <v>0</v>
      </c>
      <c r="C723" s="2">
        <v>0</v>
      </c>
      <c r="D723" s="2">
        <v>0</v>
      </c>
      <c r="E723" s="2">
        <v>0</v>
      </c>
      <c r="F723" s="32" t="e">
        <f t="shared" ref="F723:F752" si="64">(E723*100)/D723</f>
        <v>#DIV/0!</v>
      </c>
      <c r="G723" s="3" t="e">
        <f t="shared" si="63"/>
        <v>#VALUE!</v>
      </c>
      <c r="H723" s="3" t="e">
        <f t="shared" si="63"/>
        <v>#VALUE!</v>
      </c>
      <c r="J723" s="7"/>
      <c r="K723" s="6" t="str">
        <f>_xlfn.XLOOKUP($B$4,A722:A749,G722:G749,"")</f>
        <v/>
      </c>
      <c r="L723" s="6"/>
      <c r="M723" s="6" t="str">
        <f>_xlfn.XLOOKUP($B$4,A722:A749,H722:H749,"")</f>
        <v/>
      </c>
    </row>
    <row r="724" spans="1:14" x14ac:dyDescent="0.25">
      <c r="A724" s="28" t="str">
        <f>_xlfn.XLOOKUP(P!C724,'Banco de Dados'!$B$3:$B$274,'Banco de Dados'!$K$3:$K$274,"")</f>
        <v/>
      </c>
      <c r="B724" s="2">
        <v>0</v>
      </c>
      <c r="C724" s="2">
        <v>0</v>
      </c>
      <c r="D724" s="2">
        <v>0</v>
      </c>
      <c r="E724" s="2">
        <v>0</v>
      </c>
      <c r="F724" s="32" t="e">
        <f t="shared" si="64"/>
        <v>#DIV/0!</v>
      </c>
      <c r="G724" s="3" t="e">
        <f t="shared" si="63"/>
        <v>#VALUE!</v>
      </c>
      <c r="H724" s="3" t="e">
        <f t="shared" si="63"/>
        <v>#VALUE!</v>
      </c>
      <c r="J724" s="7"/>
    </row>
    <row r="725" spans="1:14" ht="15.75" x14ac:dyDescent="0.25">
      <c r="A725" s="28" t="str">
        <f>_xlfn.XLOOKUP(P!C725,'Banco de Dados'!$B$3:$B$274,'Banco de Dados'!$K$3:$K$274,"")</f>
        <v/>
      </c>
      <c r="B725" s="2">
        <v>0</v>
      </c>
      <c r="C725" s="2">
        <v>0</v>
      </c>
      <c r="D725" s="2">
        <v>0</v>
      </c>
      <c r="E725" s="2">
        <v>0</v>
      </c>
      <c r="F725" s="32" t="e">
        <f t="shared" si="64"/>
        <v>#DIV/0!</v>
      </c>
      <c r="G725" s="3" t="e">
        <f t="shared" si="63"/>
        <v>#VALUE!</v>
      </c>
      <c r="H725" s="3" t="e">
        <f t="shared" si="63"/>
        <v>#VALUE!</v>
      </c>
      <c r="K725" s="165" t="s">
        <v>67</v>
      </c>
      <c r="L725" s="166"/>
      <c r="M725" s="167"/>
      <c r="N725"/>
    </row>
    <row r="726" spans="1:14" x14ac:dyDescent="0.25">
      <c r="A726" s="28" t="str">
        <f>_xlfn.XLOOKUP(P!C726,'Banco de Dados'!$B$3:$B$274,'Banco de Dados'!$K$3:$K$274,"")</f>
        <v/>
      </c>
      <c r="B726" s="2">
        <v>0</v>
      </c>
      <c r="C726" s="2">
        <v>0</v>
      </c>
      <c r="D726" s="2">
        <v>0</v>
      </c>
      <c r="E726" s="2">
        <v>0</v>
      </c>
      <c r="F726" s="32" t="e">
        <f t="shared" si="64"/>
        <v>#DIV/0!</v>
      </c>
      <c r="G726" s="3" t="e">
        <f t="shared" si="63"/>
        <v>#VALUE!</v>
      </c>
      <c r="H726" s="3" t="e">
        <f t="shared" si="63"/>
        <v>#VALUE!</v>
      </c>
      <c r="J726" s="7"/>
      <c r="K726" s="104" t="s">
        <v>240</v>
      </c>
      <c r="L726" s="39"/>
      <c r="M726" s="106" t="s">
        <v>209</v>
      </c>
    </row>
    <row r="727" spans="1:14" x14ac:dyDescent="0.25">
      <c r="A727" s="28" t="str">
        <f>_xlfn.XLOOKUP(P!C727,'Banco de Dados'!$B$3:$B$274,'Banco de Dados'!$K$3:$K$274,"")</f>
        <v/>
      </c>
      <c r="B727" s="2">
        <v>0</v>
      </c>
      <c r="C727" s="2">
        <v>0</v>
      </c>
      <c r="D727" s="2">
        <v>0</v>
      </c>
      <c r="E727" s="2">
        <v>0</v>
      </c>
      <c r="F727" s="32" t="e">
        <f t="shared" si="64"/>
        <v>#DIV/0!</v>
      </c>
      <c r="G727" s="3" t="e">
        <f t="shared" si="63"/>
        <v>#VALUE!</v>
      </c>
      <c r="H727" s="3" t="e">
        <f t="shared" si="63"/>
        <v>#VALUE!</v>
      </c>
      <c r="J727" s="58" t="s">
        <v>38</v>
      </c>
      <c r="K727" s="59">
        <f>$L$9</f>
        <v>1.5820000000000001</v>
      </c>
      <c r="L727" s="60"/>
      <c r="M727" s="61">
        <f>$M$11</f>
        <v>1329</v>
      </c>
      <c r="N727" s="60"/>
    </row>
    <row r="728" spans="1:14" x14ac:dyDescent="0.25">
      <c r="A728" s="28" t="str">
        <f>_xlfn.XLOOKUP(P!C728,'Banco de Dados'!$B$3:$B$274,'Banco de Dados'!$K$3:$K$274,"")</f>
        <v/>
      </c>
      <c r="B728" s="2">
        <v>0</v>
      </c>
      <c r="C728" s="2">
        <v>0</v>
      </c>
      <c r="D728" s="2">
        <v>0</v>
      </c>
      <c r="E728" s="2">
        <v>0</v>
      </c>
      <c r="F728" s="32" t="e">
        <f t="shared" si="64"/>
        <v>#DIV/0!</v>
      </c>
      <c r="G728" s="3" t="e">
        <f t="shared" si="63"/>
        <v>#VALUE!</v>
      </c>
      <c r="H728" s="3" t="e">
        <f t="shared" si="63"/>
        <v>#VALUE!</v>
      </c>
      <c r="J728" s="2"/>
      <c r="K728" s="18"/>
      <c r="L728" s="2" t="s">
        <v>70</v>
      </c>
      <c r="M728" s="19"/>
    </row>
    <row r="729" spans="1:14" x14ac:dyDescent="0.25">
      <c r="A729" s="28" t="str">
        <f>_xlfn.XLOOKUP(P!C729,'Banco de Dados'!$B$3:$B$274,'Banco de Dados'!$K$3:$K$274,"")</f>
        <v/>
      </c>
      <c r="B729" s="2">
        <v>0</v>
      </c>
      <c r="C729" s="2">
        <v>0</v>
      </c>
      <c r="D729" s="2">
        <v>0</v>
      </c>
      <c r="E729" s="2">
        <v>0</v>
      </c>
      <c r="F729" s="32" t="e">
        <f t="shared" si="64"/>
        <v>#DIV/0!</v>
      </c>
      <c r="G729" s="3" t="e">
        <f t="shared" si="63"/>
        <v>#VALUE!</v>
      </c>
      <c r="H729" s="3" t="e">
        <f t="shared" si="63"/>
        <v>#VALUE!</v>
      </c>
      <c r="J729" s="58" t="s">
        <v>69</v>
      </c>
      <c r="K729" s="62" t="s">
        <v>71</v>
      </c>
      <c r="L729" s="63"/>
      <c r="M729" s="64" t="str">
        <f>K723</f>
        <v/>
      </c>
      <c r="N729" s="60"/>
    </row>
    <row r="730" spans="1:14" x14ac:dyDescent="0.25">
      <c r="A730" s="28" t="str">
        <f>_xlfn.XLOOKUP(P!C730,'Banco de Dados'!$B$3:$B$274,'Banco de Dados'!$K$3:$K$274,"")</f>
        <v/>
      </c>
      <c r="B730" s="2">
        <v>0</v>
      </c>
      <c r="C730" s="2">
        <v>0</v>
      </c>
      <c r="D730" s="2">
        <v>0</v>
      </c>
      <c r="E730" s="2">
        <v>0</v>
      </c>
      <c r="F730" s="32" t="e">
        <f t="shared" si="64"/>
        <v>#DIV/0!</v>
      </c>
      <c r="G730" s="3" t="e">
        <f t="shared" si="63"/>
        <v>#VALUE!</v>
      </c>
      <c r="H730" s="3" t="e">
        <f t="shared" si="63"/>
        <v>#VALUE!</v>
      </c>
      <c r="J730" s="7"/>
    </row>
    <row r="731" spans="1:14" ht="15.75" x14ac:dyDescent="0.25">
      <c r="A731" s="28" t="str">
        <f>_xlfn.XLOOKUP(P!C731,'Banco de Dados'!$B$3:$B$274,'Banco de Dados'!$K$3:$K$274,"")</f>
        <v/>
      </c>
      <c r="B731" s="2">
        <v>0</v>
      </c>
      <c r="C731" s="2">
        <v>0</v>
      </c>
      <c r="D731" s="2">
        <v>0</v>
      </c>
      <c r="E731" s="2">
        <v>0</v>
      </c>
      <c r="F731" s="32" t="e">
        <f t="shared" si="64"/>
        <v>#DIV/0!</v>
      </c>
      <c r="G731" s="3" t="e">
        <f t="shared" si="63"/>
        <v>#VALUE!</v>
      </c>
      <c r="H731" s="3" t="e">
        <f t="shared" si="63"/>
        <v>#VALUE!</v>
      </c>
      <c r="J731" s="7"/>
      <c r="K731" s="165" t="s">
        <v>218</v>
      </c>
      <c r="L731" s="166"/>
      <c r="M731" s="167"/>
    </row>
    <row r="732" spans="1:14" x14ac:dyDescent="0.25">
      <c r="A732" s="28" t="str">
        <f>_xlfn.XLOOKUP(P!C732,'Banco de Dados'!$B$3:$B$274,'Banco de Dados'!$K$3:$K$274,"")</f>
        <v/>
      </c>
      <c r="B732" s="2">
        <v>0</v>
      </c>
      <c r="C732" s="2">
        <v>0</v>
      </c>
      <c r="D732" s="2">
        <v>0</v>
      </c>
      <c r="E732" s="2">
        <v>0</v>
      </c>
      <c r="F732" s="32" t="e">
        <f t="shared" si="64"/>
        <v>#DIV/0!</v>
      </c>
      <c r="G732" s="3" t="e">
        <f t="shared" si="63"/>
        <v>#VALUE!</v>
      </c>
      <c r="H732" s="3" t="e">
        <f t="shared" si="63"/>
        <v>#VALUE!</v>
      </c>
      <c r="J732" s="7"/>
      <c r="K732" s="104" t="s">
        <v>236</v>
      </c>
      <c r="L732" s="108" t="str">
        <f>K723</f>
        <v/>
      </c>
      <c r="M732" s="109" t="str">
        <f>M723</f>
        <v/>
      </c>
    </row>
    <row r="733" spans="1:14" x14ac:dyDescent="0.25">
      <c r="A733" s="28" t="str">
        <f>_xlfn.XLOOKUP(P!C733,'Banco de Dados'!$B$3:$B$274,'Banco de Dados'!$K$3:$K$274,"")</f>
        <v/>
      </c>
      <c r="B733" s="2">
        <v>0</v>
      </c>
      <c r="C733" s="2">
        <v>0</v>
      </c>
      <c r="D733" s="2">
        <v>0</v>
      </c>
      <c r="E733" s="2">
        <v>0</v>
      </c>
      <c r="F733" s="32" t="e">
        <f t="shared" si="64"/>
        <v>#DIV/0!</v>
      </c>
      <c r="G733" s="3" t="e">
        <f t="shared" si="63"/>
        <v>#VALUE!</v>
      </c>
      <c r="H733" s="3" t="e">
        <f t="shared" si="63"/>
        <v>#VALUE!</v>
      </c>
      <c r="J733" s="7"/>
      <c r="K733" s="104" t="s">
        <v>237</v>
      </c>
      <c r="L733" s="105">
        <f>$L$9</f>
        <v>1.5820000000000001</v>
      </c>
      <c r="M733" s="106">
        <f>$L$10</f>
        <v>4.1000000000000002E-2</v>
      </c>
    </row>
    <row r="734" spans="1:14" x14ac:dyDescent="0.25">
      <c r="A734" s="28" t="str">
        <f>_xlfn.XLOOKUP(P!C734,'Banco de Dados'!$B$3:$B$274,'Banco de Dados'!$K$3:$K$274,"")</f>
        <v/>
      </c>
      <c r="B734" s="2">
        <v>0</v>
      </c>
      <c r="C734" s="2">
        <v>0</v>
      </c>
      <c r="D734" s="2">
        <v>0</v>
      </c>
      <c r="E734" s="2">
        <v>0</v>
      </c>
      <c r="F734" s="32" t="e">
        <f t="shared" si="64"/>
        <v>#DIV/0!</v>
      </c>
      <c r="G734" s="3" t="e">
        <f t="shared" si="63"/>
        <v>#VALUE!</v>
      </c>
      <c r="H734" s="3" t="e">
        <f t="shared" si="63"/>
        <v>#VALUE!</v>
      </c>
      <c r="J734" s="7"/>
      <c r="K734" s="104" t="s">
        <v>238</v>
      </c>
      <c r="L734" s="105">
        <f>$M$11</f>
        <v>1329</v>
      </c>
      <c r="M734" s="106">
        <f>$M$12</f>
        <v>231</v>
      </c>
    </row>
    <row r="735" spans="1:14" x14ac:dyDescent="0.25">
      <c r="A735" s="28" t="str">
        <f>_xlfn.XLOOKUP(P!C735,'Banco de Dados'!$B$3:$B$274,'Banco de Dados'!$K$3:$K$274,"")</f>
        <v/>
      </c>
      <c r="B735" s="2">
        <v>0</v>
      </c>
      <c r="C735" s="2">
        <v>0</v>
      </c>
      <c r="D735" s="2">
        <v>0</v>
      </c>
      <c r="E735" s="2">
        <v>0</v>
      </c>
      <c r="F735" s="32" t="e">
        <f t="shared" si="64"/>
        <v>#DIV/0!</v>
      </c>
      <c r="G735" s="3" t="e">
        <f t="shared" si="63"/>
        <v>#VALUE!</v>
      </c>
      <c r="H735" s="3" t="e">
        <f t="shared" si="63"/>
        <v>#VALUE!</v>
      </c>
      <c r="J735" s="7"/>
      <c r="K735" s="69" t="s">
        <v>217</v>
      </c>
      <c r="L735" s="110" t="e">
        <f>SQRT(((M732/L732)^2)+((M733/L733)^2)+((M734/L734)^2))</f>
        <v>#VALUE!</v>
      </c>
      <c r="M735" s="71" t="str">
        <f>M744</f>
        <v>mg/kg</v>
      </c>
    </row>
    <row r="736" spans="1:14" x14ac:dyDescent="0.25">
      <c r="A736" s="28" t="str">
        <f>_xlfn.XLOOKUP(P!C736,'Banco de Dados'!$B$3:$B$274,'Banco de Dados'!$K$3:$K$274,"")</f>
        <v/>
      </c>
      <c r="B736" s="2">
        <v>0</v>
      </c>
      <c r="C736" s="2">
        <v>0</v>
      </c>
      <c r="D736" s="2">
        <v>0</v>
      </c>
      <c r="E736" s="2">
        <v>0</v>
      </c>
      <c r="F736" s="32" t="e">
        <f t="shared" si="64"/>
        <v>#DIV/0!</v>
      </c>
      <c r="G736" s="3" t="e">
        <f t="shared" si="63"/>
        <v>#VALUE!</v>
      </c>
      <c r="H736" s="3" t="e">
        <f t="shared" si="63"/>
        <v>#VALUE!</v>
      </c>
      <c r="J736" s="7"/>
    </row>
    <row r="737" spans="1:13" x14ac:dyDescent="0.25">
      <c r="A737" s="28" t="str">
        <f>_xlfn.XLOOKUP(P!C737,'Banco de Dados'!$B$3:$B$274,'Banco de Dados'!$K$3:$K$274,"")</f>
        <v/>
      </c>
      <c r="B737" s="2">
        <v>0</v>
      </c>
      <c r="C737" s="2">
        <v>0</v>
      </c>
      <c r="D737" s="2">
        <v>0</v>
      </c>
      <c r="E737" s="2">
        <v>0</v>
      </c>
      <c r="F737" s="32" t="e">
        <f t="shared" si="64"/>
        <v>#DIV/0!</v>
      </c>
      <c r="G737" s="3" t="e">
        <f t="shared" si="63"/>
        <v>#VALUE!</v>
      </c>
      <c r="H737" s="3" t="e">
        <f t="shared" si="63"/>
        <v>#VALUE!</v>
      </c>
      <c r="J737" s="7"/>
    </row>
    <row r="738" spans="1:13" x14ac:dyDescent="0.25">
      <c r="A738" s="28" t="str">
        <f>_xlfn.XLOOKUP(P!C738,'Banco de Dados'!$B$3:$B$274,'Banco de Dados'!$K$3:$K$274,"")</f>
        <v/>
      </c>
      <c r="B738" s="2">
        <v>0</v>
      </c>
      <c r="C738" s="2">
        <v>0</v>
      </c>
      <c r="D738" s="2">
        <v>0</v>
      </c>
      <c r="E738" s="2">
        <v>0</v>
      </c>
      <c r="F738" s="32" t="e">
        <f t="shared" si="64"/>
        <v>#DIV/0!</v>
      </c>
      <c r="G738" s="3" t="e">
        <f t="shared" si="63"/>
        <v>#VALUE!</v>
      </c>
      <c r="H738" s="3" t="e">
        <f t="shared" si="63"/>
        <v>#VALUE!</v>
      </c>
      <c r="J738" s="7"/>
    </row>
    <row r="739" spans="1:13" x14ac:dyDescent="0.25">
      <c r="A739" s="28" t="str">
        <f>_xlfn.XLOOKUP(P!C739,'Banco de Dados'!$B$3:$B$274,'Banco de Dados'!$K$3:$K$274,"")</f>
        <v/>
      </c>
      <c r="B739" s="2">
        <v>0</v>
      </c>
      <c r="C739" s="2">
        <v>0</v>
      </c>
      <c r="D739" s="2">
        <v>0</v>
      </c>
      <c r="E739" s="2">
        <v>0</v>
      </c>
      <c r="F739" s="32" t="e">
        <f t="shared" si="64"/>
        <v>#DIV/0!</v>
      </c>
      <c r="G739" s="3" t="e">
        <f t="shared" si="63"/>
        <v>#VALUE!</v>
      </c>
      <c r="H739" s="3" t="e">
        <f t="shared" si="63"/>
        <v>#VALUE!</v>
      </c>
      <c r="J739" s="7"/>
    </row>
    <row r="740" spans="1:13" x14ac:dyDescent="0.25">
      <c r="A740" s="28" t="str">
        <f>_xlfn.XLOOKUP(P!C740,'Banco de Dados'!$B$3:$B$274,'Banco de Dados'!$K$3:$K$274,"")</f>
        <v/>
      </c>
      <c r="B740" s="2">
        <v>0</v>
      </c>
      <c r="C740" s="2">
        <v>0</v>
      </c>
      <c r="D740" s="2">
        <v>0</v>
      </c>
      <c r="E740" s="2">
        <v>0</v>
      </c>
      <c r="F740" s="32" t="e">
        <f t="shared" si="64"/>
        <v>#DIV/0!</v>
      </c>
      <c r="G740" s="3" t="e">
        <f t="shared" si="63"/>
        <v>#VALUE!</v>
      </c>
      <c r="H740" s="3" t="e">
        <f t="shared" si="63"/>
        <v>#VALUE!</v>
      </c>
      <c r="J740" s="7"/>
    </row>
    <row r="741" spans="1:13" x14ac:dyDescent="0.25">
      <c r="A741" s="28" t="str">
        <f>_xlfn.XLOOKUP(P!C741,'Banco de Dados'!$B$3:$B$274,'Banco de Dados'!$K$3:$K$274,"")</f>
        <v/>
      </c>
      <c r="B741" s="2">
        <v>0</v>
      </c>
      <c r="C741" s="2">
        <v>0</v>
      </c>
      <c r="D741" s="2">
        <v>0</v>
      </c>
      <c r="E741" s="2">
        <v>0</v>
      </c>
      <c r="F741" s="32" t="e">
        <f t="shared" si="64"/>
        <v>#DIV/0!</v>
      </c>
      <c r="G741" s="3" t="e">
        <f t="shared" si="63"/>
        <v>#VALUE!</v>
      </c>
      <c r="H741" s="3" t="e">
        <f t="shared" si="63"/>
        <v>#VALUE!</v>
      </c>
      <c r="J741" s="7"/>
    </row>
    <row r="742" spans="1:13" x14ac:dyDescent="0.25">
      <c r="A742" s="28" t="str">
        <f>_xlfn.XLOOKUP(P!C742,'Banco de Dados'!$B$3:$B$274,'Banco de Dados'!$K$3:$K$274,"")</f>
        <v/>
      </c>
      <c r="B742" s="2">
        <v>0</v>
      </c>
      <c r="C742" s="2">
        <v>0</v>
      </c>
      <c r="D742" s="2">
        <v>0</v>
      </c>
      <c r="E742" s="17">
        <v>0</v>
      </c>
      <c r="F742" s="32" t="e">
        <f t="shared" si="64"/>
        <v>#DIV/0!</v>
      </c>
      <c r="G742" s="3" t="e">
        <f t="shared" si="63"/>
        <v>#VALUE!</v>
      </c>
      <c r="H742" s="3" t="e">
        <f t="shared" si="63"/>
        <v>#VALUE!</v>
      </c>
      <c r="J742" s="7"/>
    </row>
    <row r="743" spans="1:13" ht="15.75" x14ac:dyDescent="0.25">
      <c r="A743" s="28" t="str">
        <f>_xlfn.XLOOKUP(P!C743,'Banco de Dados'!$B$3:$B$274,'Banco de Dados'!$K$3:$K$274,"")</f>
        <v/>
      </c>
      <c r="B743" s="2">
        <v>0</v>
      </c>
      <c r="C743" s="2">
        <v>0</v>
      </c>
      <c r="D743" s="2">
        <v>0</v>
      </c>
      <c r="E743" s="2">
        <v>0</v>
      </c>
      <c r="F743" s="32" t="e">
        <f t="shared" si="64"/>
        <v>#DIV/0!</v>
      </c>
      <c r="G743" s="3" t="e">
        <f t="shared" si="63"/>
        <v>#VALUE!</v>
      </c>
      <c r="H743" s="3" t="e">
        <f t="shared" si="63"/>
        <v>#VALUE!</v>
      </c>
      <c r="J743" s="7"/>
      <c r="K743" s="101" t="s">
        <v>216</v>
      </c>
      <c r="L743" s="102">
        <f>K721</f>
        <v>0</v>
      </c>
      <c r="M743" s="103" t="str">
        <f>M721</f>
        <v>Níquel</v>
      </c>
    </row>
    <row r="744" spans="1:13" x14ac:dyDescent="0.25">
      <c r="A744" s="28" t="str">
        <f>_xlfn.XLOOKUP(P!C744,'Banco de Dados'!$B$3:$B$274,'Banco de Dados'!$K$3:$K$274,"")</f>
        <v/>
      </c>
      <c r="B744" s="2">
        <v>0</v>
      </c>
      <c r="C744" s="2">
        <v>0</v>
      </c>
      <c r="D744" s="2">
        <v>0</v>
      </c>
      <c r="E744" s="2">
        <v>0</v>
      </c>
      <c r="F744" s="32" t="e">
        <f t="shared" si="64"/>
        <v>#DIV/0!</v>
      </c>
      <c r="G744" s="3" t="e">
        <f t="shared" si="63"/>
        <v>#VALUE!</v>
      </c>
      <c r="H744" s="3" t="e">
        <f t="shared" si="63"/>
        <v>#VALUE!</v>
      </c>
      <c r="J744" s="7"/>
      <c r="K744" s="68" t="s">
        <v>68</v>
      </c>
      <c r="L744" s="29" t="e">
        <f>(K727*M729)/M727</f>
        <v>#VALUE!</v>
      </c>
      <c r="M744" s="66" t="str">
        <f>$M$9</f>
        <v>mg/kg</v>
      </c>
    </row>
    <row r="745" spans="1:13" x14ac:dyDescent="0.25">
      <c r="A745" s="28" t="str">
        <f>_xlfn.XLOOKUP(P!C745,'Banco de Dados'!$B$3:$B$274,'Banco de Dados'!$K$3:$K$274,"")</f>
        <v/>
      </c>
      <c r="B745" s="2">
        <v>0</v>
      </c>
      <c r="C745" s="2">
        <v>0</v>
      </c>
      <c r="D745" s="2">
        <v>0</v>
      </c>
      <c r="E745" s="2">
        <v>0</v>
      </c>
      <c r="F745" s="32" t="e">
        <f t="shared" si="64"/>
        <v>#DIV/0!</v>
      </c>
      <c r="G745" s="3" t="e">
        <f t="shared" si="63"/>
        <v>#VALUE!</v>
      </c>
      <c r="H745" s="3" t="e">
        <f t="shared" si="63"/>
        <v>#VALUE!</v>
      </c>
      <c r="J745" s="7"/>
      <c r="K745" s="111" t="s">
        <v>246</v>
      </c>
      <c r="L745" s="126" t="e">
        <f>SQRT(((M732/L732)^2)+((M733/L733)^2)+((M734/L734)^2))</f>
        <v>#VALUE!</v>
      </c>
      <c r="M745" s="66"/>
    </row>
    <row r="746" spans="1:13" x14ac:dyDescent="0.25">
      <c r="A746" s="28" t="str">
        <f>_xlfn.XLOOKUP(P!C746,'Banco de Dados'!$B$3:$B$274,'Banco de Dados'!$K$3:$K$274,"")</f>
        <v/>
      </c>
      <c r="B746" s="2">
        <v>0</v>
      </c>
      <c r="C746" s="2">
        <v>0</v>
      </c>
      <c r="D746" s="2">
        <v>0</v>
      </c>
      <c r="E746" s="2">
        <v>0</v>
      </c>
      <c r="F746" s="32" t="e">
        <f t="shared" si="64"/>
        <v>#DIV/0!</v>
      </c>
      <c r="G746" s="3" t="e">
        <f t="shared" si="63"/>
        <v>#VALUE!</v>
      </c>
      <c r="H746" s="3" t="e">
        <f t="shared" si="63"/>
        <v>#VALUE!</v>
      </c>
      <c r="J746" s="7"/>
      <c r="K746" s="69" t="s">
        <v>247</v>
      </c>
      <c r="L746" s="127" t="e">
        <f>L745*L744</f>
        <v>#VALUE!</v>
      </c>
      <c r="M746" s="71" t="str">
        <f>$M$9</f>
        <v>mg/kg</v>
      </c>
    </row>
    <row r="747" spans="1:13" x14ac:dyDescent="0.25">
      <c r="A747" s="28" t="str">
        <f>_xlfn.XLOOKUP(P!C747,'Banco de Dados'!$B$3:$B$274,'Banco de Dados'!$K$3:$K$274,"")</f>
        <v/>
      </c>
      <c r="B747" s="2">
        <v>0</v>
      </c>
      <c r="C747" s="2">
        <v>0</v>
      </c>
      <c r="D747" s="2">
        <v>0</v>
      </c>
      <c r="E747" s="2">
        <v>0</v>
      </c>
      <c r="F747" s="32" t="e">
        <f t="shared" si="64"/>
        <v>#DIV/0!</v>
      </c>
      <c r="G747" s="3" t="e">
        <f t="shared" si="63"/>
        <v>#VALUE!</v>
      </c>
      <c r="H747" s="3" t="e">
        <f t="shared" si="63"/>
        <v>#VALUE!</v>
      </c>
      <c r="J747" s="7"/>
      <c r="K747" s="123"/>
      <c r="L747" s="124"/>
    </row>
    <row r="748" spans="1:13" x14ac:dyDescent="0.25">
      <c r="A748" s="28" t="str">
        <f>_xlfn.XLOOKUP(P!C748,'Banco de Dados'!$B$3:$B$274,'Banco de Dados'!$K$3:$K$274,"")</f>
        <v/>
      </c>
      <c r="B748" s="2">
        <v>0</v>
      </c>
      <c r="C748" s="2">
        <v>0</v>
      </c>
      <c r="D748" s="2">
        <v>0</v>
      </c>
      <c r="E748" s="2">
        <v>0</v>
      </c>
      <c r="F748" s="32" t="e">
        <f t="shared" si="64"/>
        <v>#DIV/0!</v>
      </c>
      <c r="G748" s="3" t="e">
        <f t="shared" si="63"/>
        <v>#VALUE!</v>
      </c>
      <c r="H748" s="3" t="e">
        <f t="shared" si="63"/>
        <v>#VALUE!</v>
      </c>
      <c r="J748" s="7"/>
    </row>
    <row r="749" spans="1:13" x14ac:dyDescent="0.25">
      <c r="A749" s="28" t="str">
        <f>_xlfn.XLOOKUP(P!C749,'Banco de Dados'!$B$3:$B$274,'Banco de Dados'!$K$3:$K$274,"")</f>
        <v/>
      </c>
      <c r="B749" s="2">
        <v>0</v>
      </c>
      <c r="C749" s="2">
        <v>0</v>
      </c>
      <c r="D749" s="2">
        <v>0</v>
      </c>
      <c r="E749" s="2">
        <v>0</v>
      </c>
      <c r="F749" s="32" t="e">
        <f t="shared" si="64"/>
        <v>#DIV/0!</v>
      </c>
      <c r="G749" s="3" t="e">
        <f t="shared" si="63"/>
        <v>#VALUE!</v>
      </c>
      <c r="H749" s="3" t="e">
        <f t="shared" si="63"/>
        <v>#VALUE!</v>
      </c>
      <c r="J749" s="7"/>
    </row>
    <row r="750" spans="1:13" x14ac:dyDescent="0.25">
      <c r="A750" s="28" t="str">
        <f>_xlfn.XLOOKUP(P!C750,'Banco de Dados'!$B$3:$B$274,'Banco de Dados'!$K$3:$K$274,"")</f>
        <v/>
      </c>
      <c r="B750" s="2">
        <v>0</v>
      </c>
      <c r="C750" s="2">
        <v>0</v>
      </c>
      <c r="D750" s="2">
        <v>0</v>
      </c>
      <c r="E750" s="2">
        <v>0</v>
      </c>
      <c r="F750" s="32" t="e">
        <f t="shared" si="64"/>
        <v>#DIV/0!</v>
      </c>
      <c r="G750" s="3" t="e">
        <f t="shared" ref="G750:H752" si="65">D750*$E$720</f>
        <v>#VALUE!</v>
      </c>
      <c r="H750" s="3" t="e">
        <f t="shared" si="65"/>
        <v>#VALUE!</v>
      </c>
      <c r="J750" s="7"/>
    </row>
    <row r="751" spans="1:13" x14ac:dyDescent="0.25">
      <c r="A751" s="28" t="str">
        <f>_xlfn.XLOOKUP(P!C751,'Banco de Dados'!$B$3:$B$274,'Banco de Dados'!$K$3:$K$274,"")</f>
        <v/>
      </c>
      <c r="B751" s="2">
        <v>0</v>
      </c>
      <c r="C751" s="2">
        <v>0</v>
      </c>
      <c r="D751" s="2">
        <v>0</v>
      </c>
      <c r="E751" s="2">
        <v>0</v>
      </c>
      <c r="F751" s="32" t="e">
        <f t="shared" si="64"/>
        <v>#DIV/0!</v>
      </c>
      <c r="G751" s="3" t="e">
        <f t="shared" si="65"/>
        <v>#VALUE!</v>
      </c>
      <c r="H751" s="3" t="e">
        <f t="shared" si="65"/>
        <v>#VALUE!</v>
      </c>
      <c r="J751" s="7"/>
    </row>
    <row r="752" spans="1:13" x14ac:dyDescent="0.25">
      <c r="A752" s="28" t="str">
        <f>_xlfn.XLOOKUP(P!C752,'Banco de Dados'!$B$3:$B$274,'Banco de Dados'!$K$3:$K$274,"")</f>
        <v/>
      </c>
      <c r="B752" s="2">
        <v>0</v>
      </c>
      <c r="C752" s="2">
        <v>0</v>
      </c>
      <c r="D752" s="2">
        <v>0</v>
      </c>
      <c r="E752" s="2">
        <v>0</v>
      </c>
      <c r="F752" s="32" t="e">
        <f t="shared" si="64"/>
        <v>#DIV/0!</v>
      </c>
      <c r="G752" s="3" t="e">
        <f t="shared" si="65"/>
        <v>#VALUE!</v>
      </c>
      <c r="H752" s="3" t="e">
        <f t="shared" si="65"/>
        <v>#VALUE!</v>
      </c>
      <c r="J752" s="7"/>
    </row>
    <row r="753" spans="1:14" x14ac:dyDescent="0.25">
      <c r="A753" s="21"/>
      <c r="B753" s="21"/>
      <c r="C753" s="21"/>
      <c r="D753" s="21"/>
      <c r="E753" s="21"/>
      <c r="F753" s="77"/>
      <c r="G753" s="21"/>
      <c r="H753" s="21"/>
      <c r="J753" s="21"/>
      <c r="K753" s="21"/>
      <c r="L753" s="21"/>
      <c r="M753" s="21"/>
      <c r="N753" s="21"/>
    </row>
    <row r="754" spans="1:14" ht="15.75" x14ac:dyDescent="0.25">
      <c r="A754" s="36">
        <f>'Nome das Amostras'!A26</f>
        <v>0</v>
      </c>
      <c r="B754" s="164" t="e">
        <f>VLOOKUP(A754,'Nome das Amostras'!$A$3:$D$28,2,FALSE)</f>
        <v>#N/A</v>
      </c>
      <c r="C754" s="164"/>
      <c r="D754" s="51" t="s">
        <v>65</v>
      </c>
      <c r="E754" s="52" t="e">
        <f>'Banco de Dados'!$O$13/'Banco de Dados'!FM13</f>
        <v>#VALUE!</v>
      </c>
      <c r="F754" s="74"/>
      <c r="G754" s="3"/>
      <c r="H754" s="3"/>
      <c r="J754" s="7"/>
    </row>
    <row r="755" spans="1:14" ht="15.75" x14ac:dyDescent="0.25">
      <c r="A755" s="107" t="s">
        <v>1</v>
      </c>
      <c r="B755" s="107" t="s">
        <v>0</v>
      </c>
      <c r="C755" s="107" t="s">
        <v>212</v>
      </c>
      <c r="D755" s="107" t="s">
        <v>209</v>
      </c>
      <c r="E755" s="107" t="s">
        <v>213</v>
      </c>
      <c r="F755" s="76" t="s">
        <v>219</v>
      </c>
      <c r="G755" s="54" t="s">
        <v>140</v>
      </c>
      <c r="H755" s="54" t="s">
        <v>66</v>
      </c>
      <c r="J755" s="7"/>
      <c r="K755" s="72">
        <f>A754</f>
        <v>0</v>
      </c>
      <c r="L755" s="55" t="s">
        <v>215</v>
      </c>
      <c r="M755" s="41" t="str">
        <f>$A$1</f>
        <v>Níquel</v>
      </c>
      <c r="N755" s="3"/>
    </row>
    <row r="756" spans="1:14" x14ac:dyDescent="0.25">
      <c r="A756" s="28" t="str">
        <f>_xlfn.XLOOKUP(P!C756,'Banco de Dados'!$B$3:$B$274,'Banco de Dados'!$K$3:$K$274,"")</f>
        <v/>
      </c>
      <c r="B756" s="2" cm="1">
        <f t="array" ref="B756:E786">Dados!FI5:FL35</f>
        <v>0</v>
      </c>
      <c r="C756" s="2">
        <v>0</v>
      </c>
      <c r="D756" s="2">
        <v>0</v>
      </c>
      <c r="E756" s="2">
        <v>0</v>
      </c>
      <c r="F756" s="32" t="e">
        <f>(E756*100)/D756</f>
        <v>#DIV/0!</v>
      </c>
      <c r="G756" s="3" t="e">
        <f t="shared" ref="G756:H783" si="66">D756*$E$754</f>
        <v>#VALUE!</v>
      </c>
      <c r="H756" s="3" t="e">
        <f t="shared" si="66"/>
        <v>#VALUE!</v>
      </c>
      <c r="J756" s="7"/>
      <c r="K756" s="5" t="s">
        <v>210</v>
      </c>
      <c r="L756" s="5"/>
      <c r="M756" s="5" t="s">
        <v>211</v>
      </c>
    </row>
    <row r="757" spans="1:14" x14ac:dyDescent="0.25">
      <c r="A757" s="28" t="str">
        <f>_xlfn.XLOOKUP(P!C757,'Banco de Dados'!$B$3:$B$274,'Banco de Dados'!$K$3:$K$274,"")</f>
        <v/>
      </c>
      <c r="B757" s="2">
        <v>0</v>
      </c>
      <c r="C757" s="2">
        <v>0</v>
      </c>
      <c r="D757" s="2">
        <v>0</v>
      </c>
      <c r="E757" s="2">
        <v>0</v>
      </c>
      <c r="F757" s="32" t="e">
        <f t="shared" ref="F757:F786" si="67">(E757*100)/D757</f>
        <v>#DIV/0!</v>
      </c>
      <c r="G757" s="3" t="e">
        <f t="shared" si="66"/>
        <v>#VALUE!</v>
      </c>
      <c r="H757" s="3" t="e">
        <f t="shared" si="66"/>
        <v>#VALUE!</v>
      </c>
      <c r="J757" s="7"/>
      <c r="K757" s="6" t="str">
        <f>_xlfn.XLOOKUP($B$4,A756:A783,G756:G783,"")</f>
        <v/>
      </c>
      <c r="L757" s="6"/>
      <c r="M757" s="6" t="str">
        <f>_xlfn.XLOOKUP($B$4,A756:A783,H756:H783,"")</f>
        <v/>
      </c>
    </row>
    <row r="758" spans="1:14" x14ac:dyDescent="0.25">
      <c r="A758" s="28" t="str">
        <f>_xlfn.XLOOKUP(P!C758,'Banco de Dados'!$B$3:$B$274,'Banco de Dados'!$K$3:$K$274,"")</f>
        <v/>
      </c>
      <c r="B758" s="2">
        <v>0</v>
      </c>
      <c r="C758" s="2">
        <v>0</v>
      </c>
      <c r="D758" s="2">
        <v>0</v>
      </c>
      <c r="E758" s="2">
        <v>0</v>
      </c>
      <c r="F758" s="32" t="e">
        <f t="shared" si="67"/>
        <v>#DIV/0!</v>
      </c>
      <c r="G758" s="3" t="e">
        <f t="shared" si="66"/>
        <v>#VALUE!</v>
      </c>
      <c r="H758" s="3" t="e">
        <f t="shared" si="66"/>
        <v>#VALUE!</v>
      </c>
      <c r="J758" s="7"/>
    </row>
    <row r="759" spans="1:14" ht="15.75" x14ac:dyDescent="0.25">
      <c r="A759" s="28" t="str">
        <f>_xlfn.XLOOKUP(P!C759,'Banco de Dados'!$B$3:$B$274,'Banco de Dados'!$K$3:$K$274,"")</f>
        <v/>
      </c>
      <c r="B759" s="2">
        <v>0</v>
      </c>
      <c r="C759" s="2">
        <v>0</v>
      </c>
      <c r="D759" s="2">
        <v>0</v>
      </c>
      <c r="E759" s="2">
        <v>0</v>
      </c>
      <c r="F759" s="32" t="e">
        <f t="shared" si="67"/>
        <v>#DIV/0!</v>
      </c>
      <c r="G759" s="3" t="e">
        <f t="shared" si="66"/>
        <v>#VALUE!</v>
      </c>
      <c r="H759" s="3" t="e">
        <f t="shared" si="66"/>
        <v>#VALUE!</v>
      </c>
      <c r="K759" s="165" t="s">
        <v>67</v>
      </c>
      <c r="L759" s="166"/>
      <c r="M759" s="167"/>
      <c r="N759"/>
    </row>
    <row r="760" spans="1:14" x14ac:dyDescent="0.25">
      <c r="A760" s="28" t="str">
        <f>_xlfn.XLOOKUP(P!C760,'Banco de Dados'!$B$3:$B$274,'Banco de Dados'!$K$3:$K$274,"")</f>
        <v/>
      </c>
      <c r="B760" s="2">
        <v>0</v>
      </c>
      <c r="C760" s="2">
        <v>0</v>
      </c>
      <c r="D760" s="2">
        <v>0</v>
      </c>
      <c r="E760" s="2">
        <v>0</v>
      </c>
      <c r="F760" s="32" t="e">
        <f t="shared" si="67"/>
        <v>#DIV/0!</v>
      </c>
      <c r="G760" s="3" t="e">
        <f t="shared" si="66"/>
        <v>#VALUE!</v>
      </c>
      <c r="H760" s="3" t="e">
        <f t="shared" si="66"/>
        <v>#VALUE!</v>
      </c>
      <c r="J760" s="7"/>
      <c r="K760" s="104" t="s">
        <v>240</v>
      </c>
      <c r="L760" s="39"/>
      <c r="M760" s="106" t="s">
        <v>209</v>
      </c>
    </row>
    <row r="761" spans="1:14" x14ac:dyDescent="0.25">
      <c r="A761" s="28" t="str">
        <f>_xlfn.XLOOKUP(P!C761,'Banco de Dados'!$B$3:$B$274,'Banco de Dados'!$K$3:$K$274,"")</f>
        <v/>
      </c>
      <c r="B761" s="2">
        <v>0</v>
      </c>
      <c r="C761" s="2">
        <v>0</v>
      </c>
      <c r="D761" s="2">
        <v>0</v>
      </c>
      <c r="E761" s="2">
        <v>0</v>
      </c>
      <c r="F761" s="32" t="e">
        <f t="shared" si="67"/>
        <v>#DIV/0!</v>
      </c>
      <c r="G761" s="3" t="e">
        <f t="shared" si="66"/>
        <v>#VALUE!</v>
      </c>
      <c r="H761" s="3" t="e">
        <f t="shared" si="66"/>
        <v>#VALUE!</v>
      </c>
      <c r="J761" s="58" t="s">
        <v>38</v>
      </c>
      <c r="K761" s="59">
        <f>$L$9</f>
        <v>1.5820000000000001</v>
      </c>
      <c r="L761" s="60"/>
      <c r="M761" s="61">
        <f>$M$11</f>
        <v>1329</v>
      </c>
      <c r="N761" s="60"/>
    </row>
    <row r="762" spans="1:14" x14ac:dyDescent="0.25">
      <c r="A762" s="28" t="str">
        <f>_xlfn.XLOOKUP(P!C762,'Banco de Dados'!$B$3:$B$274,'Banco de Dados'!$K$3:$K$274,"")</f>
        <v/>
      </c>
      <c r="B762" s="2">
        <v>0</v>
      </c>
      <c r="C762" s="2">
        <v>0</v>
      </c>
      <c r="D762" s="2">
        <v>0</v>
      </c>
      <c r="E762" s="2">
        <v>0</v>
      </c>
      <c r="F762" s="32" t="e">
        <f t="shared" si="67"/>
        <v>#DIV/0!</v>
      </c>
      <c r="G762" s="3" t="e">
        <f t="shared" si="66"/>
        <v>#VALUE!</v>
      </c>
      <c r="H762" s="3" t="e">
        <f t="shared" si="66"/>
        <v>#VALUE!</v>
      </c>
      <c r="J762" s="2"/>
      <c r="K762" s="18"/>
      <c r="L762" s="2" t="s">
        <v>70</v>
      </c>
      <c r="M762" s="19"/>
    </row>
    <row r="763" spans="1:14" x14ac:dyDescent="0.25">
      <c r="A763" s="28" t="str">
        <f>_xlfn.XLOOKUP(P!C763,'Banco de Dados'!$B$3:$B$274,'Banco de Dados'!$K$3:$K$274,"")</f>
        <v/>
      </c>
      <c r="B763" s="2">
        <v>0</v>
      </c>
      <c r="C763" s="2">
        <v>0</v>
      </c>
      <c r="D763" s="2">
        <v>0</v>
      </c>
      <c r="E763" s="2">
        <v>0</v>
      </c>
      <c r="F763" s="32" t="e">
        <f t="shared" si="67"/>
        <v>#DIV/0!</v>
      </c>
      <c r="G763" s="3" t="e">
        <f t="shared" si="66"/>
        <v>#VALUE!</v>
      </c>
      <c r="H763" s="3" t="e">
        <f t="shared" si="66"/>
        <v>#VALUE!</v>
      </c>
      <c r="J763" s="58" t="s">
        <v>69</v>
      </c>
      <c r="K763" s="62" t="s">
        <v>71</v>
      </c>
      <c r="L763" s="63"/>
      <c r="M763" s="64" t="str">
        <f>K757</f>
        <v/>
      </c>
      <c r="N763" s="60"/>
    </row>
    <row r="764" spans="1:14" x14ac:dyDescent="0.25">
      <c r="A764" s="28" t="str">
        <f>_xlfn.XLOOKUP(P!C764,'Banco de Dados'!$B$3:$B$274,'Banco de Dados'!$K$3:$K$274,"")</f>
        <v/>
      </c>
      <c r="B764" s="2">
        <v>0</v>
      </c>
      <c r="C764" s="2">
        <v>0</v>
      </c>
      <c r="D764" s="2">
        <v>0</v>
      </c>
      <c r="E764" s="2">
        <v>0</v>
      </c>
      <c r="F764" s="32" t="e">
        <f t="shared" si="67"/>
        <v>#DIV/0!</v>
      </c>
      <c r="G764" s="3" t="e">
        <f t="shared" si="66"/>
        <v>#VALUE!</v>
      </c>
      <c r="H764" s="3" t="e">
        <f t="shared" si="66"/>
        <v>#VALUE!</v>
      </c>
      <c r="J764" s="7"/>
    </row>
    <row r="765" spans="1:14" ht="15.75" x14ac:dyDescent="0.25">
      <c r="A765" s="28" t="str">
        <f>_xlfn.XLOOKUP(P!C765,'Banco de Dados'!$B$3:$B$274,'Banco de Dados'!$K$3:$K$274,"")</f>
        <v/>
      </c>
      <c r="B765" s="2">
        <v>0</v>
      </c>
      <c r="C765" s="2">
        <v>0</v>
      </c>
      <c r="D765" s="2">
        <v>0</v>
      </c>
      <c r="E765" s="2">
        <v>0</v>
      </c>
      <c r="F765" s="32" t="e">
        <f t="shared" si="67"/>
        <v>#DIV/0!</v>
      </c>
      <c r="G765" s="3" t="e">
        <f t="shared" si="66"/>
        <v>#VALUE!</v>
      </c>
      <c r="H765" s="3" t="e">
        <f t="shared" si="66"/>
        <v>#VALUE!</v>
      </c>
      <c r="J765" s="7"/>
      <c r="K765" s="165" t="s">
        <v>218</v>
      </c>
      <c r="L765" s="166"/>
      <c r="M765" s="167"/>
    </row>
    <row r="766" spans="1:14" x14ac:dyDescent="0.25">
      <c r="A766" s="28" t="str">
        <f>_xlfn.XLOOKUP(P!C766,'Banco de Dados'!$B$3:$B$274,'Banco de Dados'!$K$3:$K$274,"")</f>
        <v/>
      </c>
      <c r="B766" s="2">
        <v>0</v>
      </c>
      <c r="C766" s="2">
        <v>0</v>
      </c>
      <c r="D766" s="2">
        <v>0</v>
      </c>
      <c r="E766" s="2">
        <v>0</v>
      </c>
      <c r="F766" s="32" t="e">
        <f t="shared" si="67"/>
        <v>#DIV/0!</v>
      </c>
      <c r="G766" s="3" t="e">
        <f t="shared" si="66"/>
        <v>#VALUE!</v>
      </c>
      <c r="H766" s="3" t="e">
        <f t="shared" si="66"/>
        <v>#VALUE!</v>
      </c>
      <c r="J766" s="7"/>
      <c r="K766" s="104" t="s">
        <v>236</v>
      </c>
      <c r="L766" s="108" t="str">
        <f>K757</f>
        <v/>
      </c>
      <c r="M766" s="109" t="str">
        <f>M757</f>
        <v/>
      </c>
    </row>
    <row r="767" spans="1:14" x14ac:dyDescent="0.25">
      <c r="A767" s="28" t="str">
        <f>_xlfn.XLOOKUP(P!C767,'Banco de Dados'!$B$3:$B$274,'Banco de Dados'!$K$3:$K$274,"")</f>
        <v/>
      </c>
      <c r="B767" s="2">
        <v>0</v>
      </c>
      <c r="C767" s="2">
        <v>0</v>
      </c>
      <c r="D767" s="2">
        <v>0</v>
      </c>
      <c r="E767" s="2">
        <v>0</v>
      </c>
      <c r="F767" s="32" t="e">
        <f t="shared" si="67"/>
        <v>#DIV/0!</v>
      </c>
      <c r="G767" s="3" t="e">
        <f t="shared" si="66"/>
        <v>#VALUE!</v>
      </c>
      <c r="H767" s="3" t="e">
        <f t="shared" si="66"/>
        <v>#VALUE!</v>
      </c>
      <c r="J767" s="7"/>
      <c r="K767" s="104" t="s">
        <v>237</v>
      </c>
      <c r="L767" s="105">
        <f>$L$9</f>
        <v>1.5820000000000001</v>
      </c>
      <c r="M767" s="106">
        <f>$L$10</f>
        <v>4.1000000000000002E-2</v>
      </c>
    </row>
    <row r="768" spans="1:14" x14ac:dyDescent="0.25">
      <c r="A768" s="28" t="str">
        <f>_xlfn.XLOOKUP(P!C768,'Banco de Dados'!$B$3:$B$274,'Banco de Dados'!$K$3:$K$274,"")</f>
        <v/>
      </c>
      <c r="B768" s="2">
        <v>0</v>
      </c>
      <c r="C768" s="2">
        <v>0</v>
      </c>
      <c r="D768" s="2">
        <v>0</v>
      </c>
      <c r="E768" s="2">
        <v>0</v>
      </c>
      <c r="F768" s="32" t="e">
        <f t="shared" si="67"/>
        <v>#DIV/0!</v>
      </c>
      <c r="G768" s="3" t="e">
        <f t="shared" si="66"/>
        <v>#VALUE!</v>
      </c>
      <c r="H768" s="3" t="e">
        <f t="shared" si="66"/>
        <v>#VALUE!</v>
      </c>
      <c r="J768" s="7"/>
      <c r="K768" s="104" t="s">
        <v>238</v>
      </c>
      <c r="L768" s="105">
        <f>$M$11</f>
        <v>1329</v>
      </c>
      <c r="M768" s="106">
        <f>$M$12</f>
        <v>231</v>
      </c>
    </row>
    <row r="769" spans="1:13" x14ac:dyDescent="0.25">
      <c r="A769" s="28" t="str">
        <f>_xlfn.XLOOKUP(P!C769,'Banco de Dados'!$B$3:$B$274,'Banco de Dados'!$K$3:$K$274,"")</f>
        <v/>
      </c>
      <c r="B769" s="2">
        <v>0</v>
      </c>
      <c r="C769" s="2">
        <v>0</v>
      </c>
      <c r="D769" s="2">
        <v>0</v>
      </c>
      <c r="E769" s="2">
        <v>0</v>
      </c>
      <c r="F769" s="32" t="e">
        <f t="shared" si="67"/>
        <v>#DIV/0!</v>
      </c>
      <c r="G769" s="3" t="e">
        <f t="shared" si="66"/>
        <v>#VALUE!</v>
      </c>
      <c r="H769" s="3" t="e">
        <f t="shared" si="66"/>
        <v>#VALUE!</v>
      </c>
      <c r="J769" s="7"/>
      <c r="K769" s="69" t="s">
        <v>217</v>
      </c>
      <c r="L769" s="110" t="e">
        <f>SQRT(((M766/L766)^2)+((M767/L767)^2)+((M768/L768)^2))</f>
        <v>#VALUE!</v>
      </c>
      <c r="M769" s="71" t="str">
        <f>M778</f>
        <v>mg/kg</v>
      </c>
    </row>
    <row r="770" spans="1:13" x14ac:dyDescent="0.25">
      <c r="A770" s="28" t="str">
        <f>_xlfn.XLOOKUP(P!C770,'Banco de Dados'!$B$3:$B$274,'Banco de Dados'!$K$3:$K$274,"")</f>
        <v/>
      </c>
      <c r="B770" s="2">
        <v>0</v>
      </c>
      <c r="C770" s="2">
        <v>0</v>
      </c>
      <c r="D770" s="2">
        <v>0</v>
      </c>
      <c r="E770" s="2">
        <v>0</v>
      </c>
      <c r="F770" s="32" t="e">
        <f t="shared" si="67"/>
        <v>#DIV/0!</v>
      </c>
      <c r="G770" s="3" t="e">
        <f t="shared" si="66"/>
        <v>#VALUE!</v>
      </c>
      <c r="H770" s="3" t="e">
        <f t="shared" si="66"/>
        <v>#VALUE!</v>
      </c>
      <c r="J770" s="7"/>
    </row>
    <row r="771" spans="1:13" x14ac:dyDescent="0.25">
      <c r="A771" s="28" t="str">
        <f>_xlfn.XLOOKUP(P!C771,'Banco de Dados'!$B$3:$B$274,'Banco de Dados'!$K$3:$K$274,"")</f>
        <v/>
      </c>
      <c r="B771" s="2">
        <v>0</v>
      </c>
      <c r="C771" s="2">
        <v>0</v>
      </c>
      <c r="D771" s="2">
        <v>0</v>
      </c>
      <c r="E771" s="2">
        <v>0</v>
      </c>
      <c r="F771" s="32" t="e">
        <f t="shared" si="67"/>
        <v>#DIV/0!</v>
      </c>
      <c r="G771" s="3" t="e">
        <f t="shared" si="66"/>
        <v>#VALUE!</v>
      </c>
      <c r="H771" s="3" t="e">
        <f t="shared" si="66"/>
        <v>#VALUE!</v>
      </c>
      <c r="J771" s="7"/>
    </row>
    <row r="772" spans="1:13" x14ac:dyDescent="0.25">
      <c r="A772" s="28" t="str">
        <f>_xlfn.XLOOKUP(P!C772,'Banco de Dados'!$B$3:$B$274,'Banco de Dados'!$K$3:$K$274,"")</f>
        <v/>
      </c>
      <c r="B772" s="2">
        <v>0</v>
      </c>
      <c r="C772" s="2">
        <v>0</v>
      </c>
      <c r="D772" s="2">
        <v>0</v>
      </c>
      <c r="E772" s="2">
        <v>0</v>
      </c>
      <c r="F772" s="32" t="e">
        <f t="shared" si="67"/>
        <v>#DIV/0!</v>
      </c>
      <c r="G772" s="3" t="e">
        <f t="shared" si="66"/>
        <v>#VALUE!</v>
      </c>
      <c r="H772" s="3" t="e">
        <f t="shared" si="66"/>
        <v>#VALUE!</v>
      </c>
      <c r="J772" s="7"/>
    </row>
    <row r="773" spans="1:13" x14ac:dyDescent="0.25">
      <c r="A773" s="28" t="str">
        <f>_xlfn.XLOOKUP(P!C773,'Banco de Dados'!$B$3:$B$274,'Banco de Dados'!$K$3:$K$274,"")</f>
        <v/>
      </c>
      <c r="B773" s="2">
        <v>0</v>
      </c>
      <c r="C773" s="2">
        <v>0</v>
      </c>
      <c r="D773" s="2">
        <v>0</v>
      </c>
      <c r="E773" s="2">
        <v>0</v>
      </c>
      <c r="F773" s="32" t="e">
        <f t="shared" si="67"/>
        <v>#DIV/0!</v>
      </c>
      <c r="G773" s="3" t="e">
        <f t="shared" si="66"/>
        <v>#VALUE!</v>
      </c>
      <c r="H773" s="3" t="e">
        <f t="shared" si="66"/>
        <v>#VALUE!</v>
      </c>
      <c r="J773" s="7"/>
    </row>
    <row r="774" spans="1:13" x14ac:dyDescent="0.25">
      <c r="A774" s="28" t="str">
        <f>_xlfn.XLOOKUP(P!C774,'Banco de Dados'!$B$3:$B$274,'Banco de Dados'!$K$3:$K$274,"")</f>
        <v/>
      </c>
      <c r="B774" s="2">
        <v>0</v>
      </c>
      <c r="C774" s="2">
        <v>0</v>
      </c>
      <c r="D774" s="2">
        <v>0</v>
      </c>
      <c r="E774" s="2">
        <v>0</v>
      </c>
      <c r="F774" s="32" t="e">
        <f t="shared" si="67"/>
        <v>#DIV/0!</v>
      </c>
      <c r="G774" s="3" t="e">
        <f t="shared" si="66"/>
        <v>#VALUE!</v>
      </c>
      <c r="H774" s="3" t="e">
        <f t="shared" si="66"/>
        <v>#VALUE!</v>
      </c>
      <c r="J774" s="7"/>
    </row>
    <row r="775" spans="1:13" x14ac:dyDescent="0.25">
      <c r="A775" s="28" t="str">
        <f>_xlfn.XLOOKUP(P!C775,'Banco de Dados'!$B$3:$B$274,'Banco de Dados'!$K$3:$K$274,"")</f>
        <v/>
      </c>
      <c r="B775" s="2">
        <v>0</v>
      </c>
      <c r="C775" s="2">
        <v>0</v>
      </c>
      <c r="D775" s="2">
        <v>0</v>
      </c>
      <c r="E775" s="2">
        <v>0</v>
      </c>
      <c r="F775" s="32" t="e">
        <f t="shared" si="67"/>
        <v>#DIV/0!</v>
      </c>
      <c r="G775" s="3" t="e">
        <f t="shared" si="66"/>
        <v>#VALUE!</v>
      </c>
      <c r="H775" s="3" t="e">
        <f t="shared" si="66"/>
        <v>#VALUE!</v>
      </c>
      <c r="J775" s="7"/>
    </row>
    <row r="776" spans="1:13" x14ac:dyDescent="0.25">
      <c r="A776" s="28" t="str">
        <f>_xlfn.XLOOKUP(P!C776,'Banco de Dados'!$B$3:$B$274,'Banco de Dados'!$K$3:$K$274,"")</f>
        <v/>
      </c>
      <c r="B776" s="2">
        <v>0</v>
      </c>
      <c r="C776" s="2">
        <v>0</v>
      </c>
      <c r="D776" s="2">
        <v>0</v>
      </c>
      <c r="E776" s="17">
        <v>0</v>
      </c>
      <c r="F776" s="32" t="e">
        <f t="shared" si="67"/>
        <v>#DIV/0!</v>
      </c>
      <c r="G776" s="3" t="e">
        <f t="shared" si="66"/>
        <v>#VALUE!</v>
      </c>
      <c r="H776" s="3" t="e">
        <f t="shared" si="66"/>
        <v>#VALUE!</v>
      </c>
      <c r="J776" s="7"/>
    </row>
    <row r="777" spans="1:13" ht="15.75" x14ac:dyDescent="0.25">
      <c r="A777" s="28" t="str">
        <f>_xlfn.XLOOKUP(P!C777,'Banco de Dados'!$B$3:$B$274,'Banco de Dados'!$K$3:$K$274,"")</f>
        <v/>
      </c>
      <c r="B777" s="2">
        <v>0</v>
      </c>
      <c r="C777" s="2">
        <v>0</v>
      </c>
      <c r="D777" s="2">
        <v>0</v>
      </c>
      <c r="E777" s="2">
        <v>0</v>
      </c>
      <c r="F777" s="32" t="e">
        <f t="shared" si="67"/>
        <v>#DIV/0!</v>
      </c>
      <c r="G777" s="3" t="e">
        <f t="shared" si="66"/>
        <v>#VALUE!</v>
      </c>
      <c r="H777" s="3" t="e">
        <f t="shared" si="66"/>
        <v>#VALUE!</v>
      </c>
      <c r="J777" s="7"/>
      <c r="K777" s="101" t="s">
        <v>216</v>
      </c>
      <c r="L777" s="102">
        <f>K755</f>
        <v>0</v>
      </c>
      <c r="M777" s="103" t="str">
        <f>M755</f>
        <v>Níquel</v>
      </c>
    </row>
    <row r="778" spans="1:13" x14ac:dyDescent="0.25">
      <c r="A778" s="28" t="str">
        <f>_xlfn.XLOOKUP(P!C778,'Banco de Dados'!$B$3:$B$274,'Banco de Dados'!$K$3:$K$274,"")</f>
        <v/>
      </c>
      <c r="B778" s="2">
        <v>0</v>
      </c>
      <c r="C778" s="2">
        <v>0</v>
      </c>
      <c r="D778" s="2">
        <v>0</v>
      </c>
      <c r="E778" s="2">
        <v>0</v>
      </c>
      <c r="F778" s="32" t="e">
        <f t="shared" si="67"/>
        <v>#DIV/0!</v>
      </c>
      <c r="G778" s="3" t="e">
        <f t="shared" si="66"/>
        <v>#VALUE!</v>
      </c>
      <c r="H778" s="3" t="e">
        <f t="shared" si="66"/>
        <v>#VALUE!</v>
      </c>
      <c r="J778" s="7"/>
      <c r="K778" s="68" t="s">
        <v>68</v>
      </c>
      <c r="L778" s="29" t="e">
        <f>(K761*M763)/M761</f>
        <v>#VALUE!</v>
      </c>
      <c r="M778" s="66" t="str">
        <f>$M$9</f>
        <v>mg/kg</v>
      </c>
    </row>
    <row r="779" spans="1:13" x14ac:dyDescent="0.25">
      <c r="A779" s="28" t="str">
        <f>_xlfn.XLOOKUP(P!C779,'Banco de Dados'!$B$3:$B$274,'Banco de Dados'!$K$3:$K$274,"")</f>
        <v/>
      </c>
      <c r="B779" s="2">
        <v>0</v>
      </c>
      <c r="C779" s="2">
        <v>0</v>
      </c>
      <c r="D779" s="2">
        <v>0</v>
      </c>
      <c r="E779" s="2">
        <v>0</v>
      </c>
      <c r="F779" s="32" t="e">
        <f t="shared" si="67"/>
        <v>#DIV/0!</v>
      </c>
      <c r="G779" s="3" t="e">
        <f t="shared" si="66"/>
        <v>#VALUE!</v>
      </c>
      <c r="H779" s="3" t="e">
        <f t="shared" si="66"/>
        <v>#VALUE!</v>
      </c>
      <c r="J779" s="7"/>
      <c r="K779" s="111" t="s">
        <v>246</v>
      </c>
      <c r="L779" s="126" t="e">
        <f>SQRT(((M766/L766)^2)+((M767/L767)^2)+((M768/L768)^2))</f>
        <v>#VALUE!</v>
      </c>
      <c r="M779" s="66"/>
    </row>
    <row r="780" spans="1:13" x14ac:dyDescent="0.25">
      <c r="A780" s="28" t="str">
        <f>_xlfn.XLOOKUP(P!C780,'Banco de Dados'!$B$3:$B$274,'Banco de Dados'!$K$3:$K$274,"")</f>
        <v/>
      </c>
      <c r="B780" s="2">
        <v>0</v>
      </c>
      <c r="C780" s="2">
        <v>0</v>
      </c>
      <c r="D780" s="2">
        <v>0</v>
      </c>
      <c r="E780" s="2">
        <v>0</v>
      </c>
      <c r="F780" s="32" t="e">
        <f t="shared" si="67"/>
        <v>#DIV/0!</v>
      </c>
      <c r="G780" s="3" t="e">
        <f t="shared" si="66"/>
        <v>#VALUE!</v>
      </c>
      <c r="H780" s="3" t="e">
        <f t="shared" si="66"/>
        <v>#VALUE!</v>
      </c>
      <c r="J780" s="7"/>
      <c r="K780" s="69" t="s">
        <v>247</v>
      </c>
      <c r="L780" s="127" t="e">
        <f>L779*L778</f>
        <v>#VALUE!</v>
      </c>
      <c r="M780" s="71" t="str">
        <f>$M$9</f>
        <v>mg/kg</v>
      </c>
    </row>
    <row r="781" spans="1:13" x14ac:dyDescent="0.25">
      <c r="A781" s="28" t="str">
        <f>_xlfn.XLOOKUP(P!C781,'Banco de Dados'!$B$3:$B$274,'Banco de Dados'!$K$3:$K$274,"")</f>
        <v/>
      </c>
      <c r="B781" s="2">
        <v>0</v>
      </c>
      <c r="C781" s="2">
        <v>0</v>
      </c>
      <c r="D781" s="2">
        <v>0</v>
      </c>
      <c r="E781" s="2">
        <v>0</v>
      </c>
      <c r="F781" s="32" t="e">
        <f t="shared" si="67"/>
        <v>#DIV/0!</v>
      </c>
      <c r="G781" s="3" t="e">
        <f t="shared" si="66"/>
        <v>#VALUE!</v>
      </c>
      <c r="H781" s="3" t="e">
        <f t="shared" si="66"/>
        <v>#VALUE!</v>
      </c>
      <c r="J781" s="7"/>
      <c r="K781" s="123"/>
      <c r="L781" s="124"/>
    </row>
    <row r="782" spans="1:13" x14ac:dyDescent="0.25">
      <c r="A782" s="28" t="str">
        <f>_xlfn.XLOOKUP(P!C782,'Banco de Dados'!$B$3:$B$274,'Banco de Dados'!$K$3:$K$274,"")</f>
        <v/>
      </c>
      <c r="B782" s="2">
        <v>0</v>
      </c>
      <c r="C782" s="2">
        <v>0</v>
      </c>
      <c r="D782" s="2">
        <v>0</v>
      </c>
      <c r="E782" s="2">
        <v>0</v>
      </c>
      <c r="F782" s="32" t="e">
        <f t="shared" si="67"/>
        <v>#DIV/0!</v>
      </c>
      <c r="G782" s="3" t="e">
        <f t="shared" si="66"/>
        <v>#VALUE!</v>
      </c>
      <c r="H782" s="3" t="e">
        <f t="shared" si="66"/>
        <v>#VALUE!</v>
      </c>
      <c r="J782" s="7"/>
    </row>
    <row r="783" spans="1:13" x14ac:dyDescent="0.25">
      <c r="A783" s="28" t="str">
        <f>_xlfn.XLOOKUP(P!C783,'Banco de Dados'!$B$3:$B$274,'Banco de Dados'!$K$3:$K$274,"")</f>
        <v/>
      </c>
      <c r="B783" s="2">
        <v>0</v>
      </c>
      <c r="C783" s="2">
        <v>0</v>
      </c>
      <c r="D783" s="2">
        <v>0</v>
      </c>
      <c r="E783" s="2">
        <v>0</v>
      </c>
      <c r="F783" s="32" t="e">
        <f t="shared" si="67"/>
        <v>#DIV/0!</v>
      </c>
      <c r="G783" s="3" t="e">
        <f t="shared" si="66"/>
        <v>#VALUE!</v>
      </c>
      <c r="H783" s="3" t="e">
        <f t="shared" si="66"/>
        <v>#VALUE!</v>
      </c>
      <c r="J783" s="7"/>
    </row>
    <row r="784" spans="1:13" x14ac:dyDescent="0.25">
      <c r="A784" s="28" t="str">
        <f>_xlfn.XLOOKUP(P!C784,'Banco de Dados'!$B$3:$B$274,'Banco de Dados'!$K$3:$K$274,"")</f>
        <v/>
      </c>
      <c r="B784" s="2">
        <v>0</v>
      </c>
      <c r="C784" s="2">
        <v>0</v>
      </c>
      <c r="D784" s="2">
        <v>0</v>
      </c>
      <c r="E784" s="2">
        <v>0</v>
      </c>
      <c r="F784" s="32" t="e">
        <f t="shared" si="67"/>
        <v>#DIV/0!</v>
      </c>
      <c r="G784" s="3" t="e">
        <f t="shared" ref="G784:H786" si="68">D784*$E$754</f>
        <v>#VALUE!</v>
      </c>
      <c r="H784" s="3" t="e">
        <f t="shared" si="68"/>
        <v>#VALUE!</v>
      </c>
      <c r="J784" s="7"/>
    </row>
    <row r="785" spans="1:14" x14ac:dyDescent="0.25">
      <c r="A785" s="28" t="str">
        <f>_xlfn.XLOOKUP(P!C785,'Banco de Dados'!$B$3:$B$274,'Banco de Dados'!$K$3:$K$274,"")</f>
        <v/>
      </c>
      <c r="B785" s="2">
        <v>0</v>
      </c>
      <c r="C785" s="2">
        <v>0</v>
      </c>
      <c r="D785" s="2">
        <v>0</v>
      </c>
      <c r="E785" s="2">
        <v>0</v>
      </c>
      <c r="F785" s="32" t="e">
        <f t="shared" si="67"/>
        <v>#DIV/0!</v>
      </c>
      <c r="G785" s="3" t="e">
        <f t="shared" si="68"/>
        <v>#VALUE!</v>
      </c>
      <c r="H785" s="3" t="e">
        <f t="shared" si="68"/>
        <v>#VALUE!</v>
      </c>
      <c r="J785" s="7"/>
    </row>
    <row r="786" spans="1:14" x14ac:dyDescent="0.25">
      <c r="A786" s="28" t="str">
        <f>_xlfn.XLOOKUP(P!C786,'Banco de Dados'!$B$3:$B$274,'Banco de Dados'!$K$3:$K$274,"")</f>
        <v/>
      </c>
      <c r="B786" s="2">
        <v>0</v>
      </c>
      <c r="C786" s="2">
        <v>0</v>
      </c>
      <c r="D786" s="2">
        <v>0</v>
      </c>
      <c r="E786" s="2">
        <v>0</v>
      </c>
      <c r="F786" s="32" t="e">
        <f t="shared" si="67"/>
        <v>#DIV/0!</v>
      </c>
      <c r="G786" s="3" t="e">
        <f t="shared" si="68"/>
        <v>#VALUE!</v>
      </c>
      <c r="H786" s="3" t="e">
        <f t="shared" si="68"/>
        <v>#VALUE!</v>
      </c>
      <c r="J786" s="7"/>
    </row>
    <row r="787" spans="1:14" x14ac:dyDescent="0.25">
      <c r="A787" s="21"/>
      <c r="B787" s="21"/>
      <c r="C787" s="21"/>
      <c r="D787" s="21"/>
      <c r="E787" s="21"/>
      <c r="F787" s="77"/>
      <c r="G787" s="21"/>
      <c r="H787" s="21"/>
      <c r="J787" s="21"/>
      <c r="K787" s="21"/>
      <c r="L787" s="21"/>
      <c r="M787" s="21"/>
      <c r="N787" s="21"/>
    </row>
    <row r="788" spans="1:14" ht="15.75" x14ac:dyDescent="0.25">
      <c r="A788" s="36">
        <f>'Nome das Amostras'!A27</f>
        <v>0</v>
      </c>
      <c r="B788" s="164" t="e">
        <f>VLOOKUP(A788,'Nome das Amostras'!$A$3:$D$28,2,FALSE)</f>
        <v>#N/A</v>
      </c>
      <c r="C788" s="164"/>
      <c r="D788" s="51" t="s">
        <v>65</v>
      </c>
      <c r="E788" s="52" t="e">
        <f>'Banco de Dados'!$O$13/'Banco de Dados'!FT13</f>
        <v>#VALUE!</v>
      </c>
      <c r="F788" s="74"/>
      <c r="G788" s="3"/>
      <c r="H788" s="3"/>
      <c r="J788" s="7"/>
    </row>
    <row r="789" spans="1:14" ht="15.75" x14ac:dyDescent="0.25">
      <c r="A789" s="107" t="s">
        <v>1</v>
      </c>
      <c r="B789" s="107" t="s">
        <v>0</v>
      </c>
      <c r="C789" s="107" t="s">
        <v>212</v>
      </c>
      <c r="D789" s="107" t="s">
        <v>209</v>
      </c>
      <c r="E789" s="107" t="s">
        <v>213</v>
      </c>
      <c r="F789" s="76" t="s">
        <v>219</v>
      </c>
      <c r="G789" s="54" t="s">
        <v>140</v>
      </c>
      <c r="H789" s="54" t="s">
        <v>66</v>
      </c>
      <c r="J789" s="7"/>
      <c r="K789" s="72">
        <f>A788</f>
        <v>0</v>
      </c>
      <c r="L789" s="55" t="s">
        <v>215</v>
      </c>
      <c r="M789" s="41" t="str">
        <f>$A$1</f>
        <v>Níquel</v>
      </c>
      <c r="N789" s="3"/>
    </row>
    <row r="790" spans="1:14" x14ac:dyDescent="0.25">
      <c r="A790" s="28" t="str">
        <f>_xlfn.XLOOKUP(P!C790,'Banco de Dados'!$B$3:$B$274,'Banco de Dados'!$K$3:$K$274,"")</f>
        <v/>
      </c>
      <c r="B790" s="2" cm="1">
        <f t="array" ref="B790:E820">Dados!FP5:FS35</f>
        <v>0</v>
      </c>
      <c r="C790" s="2">
        <v>0</v>
      </c>
      <c r="D790" s="2">
        <v>0</v>
      </c>
      <c r="E790" s="2">
        <v>0</v>
      </c>
      <c r="F790" s="32" t="e">
        <f>(E790*100)/D790</f>
        <v>#DIV/0!</v>
      </c>
      <c r="G790" s="3" t="e">
        <f t="shared" ref="G790:H817" si="69">D790*$E$788</f>
        <v>#VALUE!</v>
      </c>
      <c r="H790" s="3" t="e">
        <f t="shared" si="69"/>
        <v>#VALUE!</v>
      </c>
      <c r="J790" s="7"/>
      <c r="K790" s="5" t="s">
        <v>210</v>
      </c>
      <c r="L790" s="5"/>
      <c r="M790" s="5" t="s">
        <v>211</v>
      </c>
    </row>
    <row r="791" spans="1:14" x14ac:dyDescent="0.25">
      <c r="A791" s="28" t="str">
        <f>_xlfn.XLOOKUP(P!C791,'Banco de Dados'!$B$3:$B$274,'Banco de Dados'!$K$3:$K$274,"")</f>
        <v/>
      </c>
      <c r="B791" s="2">
        <v>0</v>
      </c>
      <c r="C791" s="2">
        <v>0</v>
      </c>
      <c r="D791" s="2">
        <v>0</v>
      </c>
      <c r="E791" s="2">
        <v>0</v>
      </c>
      <c r="F791" s="32" t="e">
        <f t="shared" ref="F791:F820" si="70">(E791*100)/D791</f>
        <v>#DIV/0!</v>
      </c>
      <c r="G791" s="3" t="e">
        <f t="shared" si="69"/>
        <v>#VALUE!</v>
      </c>
      <c r="H791" s="3" t="e">
        <f t="shared" si="69"/>
        <v>#VALUE!</v>
      </c>
      <c r="J791" s="7"/>
      <c r="K791" s="6" t="str">
        <f>_xlfn.XLOOKUP($B$4,A790:A817,G790:G817,"")</f>
        <v/>
      </c>
      <c r="L791" s="6"/>
      <c r="M791" s="6" t="str">
        <f>_xlfn.XLOOKUP($B$4,A790:A817,H790:H817,"")</f>
        <v/>
      </c>
    </row>
    <row r="792" spans="1:14" x14ac:dyDescent="0.25">
      <c r="A792" s="28" t="str">
        <f>_xlfn.XLOOKUP(P!C792,'Banco de Dados'!$B$3:$B$274,'Banco de Dados'!$K$3:$K$274,"")</f>
        <v/>
      </c>
      <c r="B792" s="2">
        <v>0</v>
      </c>
      <c r="C792" s="2">
        <v>0</v>
      </c>
      <c r="D792" s="2">
        <v>0</v>
      </c>
      <c r="E792" s="2">
        <v>0</v>
      </c>
      <c r="F792" s="32" t="e">
        <f t="shared" si="70"/>
        <v>#DIV/0!</v>
      </c>
      <c r="G792" s="3" t="e">
        <f t="shared" si="69"/>
        <v>#VALUE!</v>
      </c>
      <c r="H792" s="3" t="e">
        <f t="shared" si="69"/>
        <v>#VALUE!</v>
      </c>
      <c r="J792" s="7"/>
    </row>
    <row r="793" spans="1:14" ht="15.75" x14ac:dyDescent="0.25">
      <c r="A793" s="28" t="str">
        <f>_xlfn.XLOOKUP(P!C793,'Banco de Dados'!$B$3:$B$274,'Banco de Dados'!$K$3:$K$274,"")</f>
        <v/>
      </c>
      <c r="B793" s="2">
        <v>0</v>
      </c>
      <c r="C793" s="2">
        <v>0</v>
      </c>
      <c r="D793" s="2">
        <v>0</v>
      </c>
      <c r="E793" s="2">
        <v>0</v>
      </c>
      <c r="F793" s="32" t="e">
        <f t="shared" si="70"/>
        <v>#DIV/0!</v>
      </c>
      <c r="G793" s="3" t="e">
        <f t="shared" si="69"/>
        <v>#VALUE!</v>
      </c>
      <c r="H793" s="3" t="e">
        <f t="shared" si="69"/>
        <v>#VALUE!</v>
      </c>
      <c r="K793" s="165" t="s">
        <v>67</v>
      </c>
      <c r="L793" s="166"/>
      <c r="M793" s="167"/>
      <c r="N793"/>
    </row>
    <row r="794" spans="1:14" x14ac:dyDescent="0.25">
      <c r="A794" s="28" t="str">
        <f>_xlfn.XLOOKUP(P!C794,'Banco de Dados'!$B$3:$B$274,'Banco de Dados'!$K$3:$K$274,"")</f>
        <v/>
      </c>
      <c r="B794" s="2">
        <v>0</v>
      </c>
      <c r="C794" s="2">
        <v>0</v>
      </c>
      <c r="D794" s="2">
        <v>0</v>
      </c>
      <c r="E794" s="2">
        <v>0</v>
      </c>
      <c r="F794" s="32" t="e">
        <f t="shared" si="70"/>
        <v>#DIV/0!</v>
      </c>
      <c r="G794" s="3" t="e">
        <f t="shared" si="69"/>
        <v>#VALUE!</v>
      </c>
      <c r="H794" s="3" t="e">
        <f t="shared" si="69"/>
        <v>#VALUE!</v>
      </c>
      <c r="J794" s="7"/>
      <c r="K794" s="104" t="s">
        <v>240</v>
      </c>
      <c r="L794" s="39"/>
      <c r="M794" s="106" t="s">
        <v>209</v>
      </c>
    </row>
    <row r="795" spans="1:14" x14ac:dyDescent="0.25">
      <c r="A795" s="28" t="str">
        <f>_xlfn.XLOOKUP(P!C795,'Banco de Dados'!$B$3:$B$274,'Banco de Dados'!$K$3:$K$274,"")</f>
        <v/>
      </c>
      <c r="B795" s="2">
        <v>0</v>
      </c>
      <c r="C795" s="2">
        <v>0</v>
      </c>
      <c r="D795" s="2">
        <v>0</v>
      </c>
      <c r="E795" s="2">
        <v>0</v>
      </c>
      <c r="F795" s="32" t="e">
        <f t="shared" si="70"/>
        <v>#DIV/0!</v>
      </c>
      <c r="G795" s="3" t="e">
        <f t="shared" si="69"/>
        <v>#VALUE!</v>
      </c>
      <c r="H795" s="3" t="e">
        <f t="shared" si="69"/>
        <v>#VALUE!</v>
      </c>
      <c r="J795" s="58" t="s">
        <v>38</v>
      </c>
      <c r="K795" s="59">
        <f>$L$9</f>
        <v>1.5820000000000001</v>
      </c>
      <c r="L795" s="60"/>
      <c r="M795" s="61">
        <f>$M$11</f>
        <v>1329</v>
      </c>
      <c r="N795" s="60"/>
    </row>
    <row r="796" spans="1:14" x14ac:dyDescent="0.25">
      <c r="A796" s="28" t="str">
        <f>_xlfn.XLOOKUP(P!C796,'Banco de Dados'!$B$3:$B$274,'Banco de Dados'!$K$3:$K$274,"")</f>
        <v/>
      </c>
      <c r="B796" s="2">
        <v>0</v>
      </c>
      <c r="C796" s="2">
        <v>0</v>
      </c>
      <c r="D796" s="2">
        <v>0</v>
      </c>
      <c r="E796" s="2">
        <v>0</v>
      </c>
      <c r="F796" s="32" t="e">
        <f t="shared" si="70"/>
        <v>#DIV/0!</v>
      </c>
      <c r="G796" s="3" t="e">
        <f t="shared" si="69"/>
        <v>#VALUE!</v>
      </c>
      <c r="H796" s="3" t="e">
        <f t="shared" si="69"/>
        <v>#VALUE!</v>
      </c>
      <c r="J796" s="2"/>
      <c r="K796" s="18"/>
      <c r="L796" s="2" t="s">
        <v>70</v>
      </c>
      <c r="M796" s="19"/>
    </row>
    <row r="797" spans="1:14" x14ac:dyDescent="0.25">
      <c r="A797" s="28" t="str">
        <f>_xlfn.XLOOKUP(P!C797,'Banco de Dados'!$B$3:$B$274,'Banco de Dados'!$K$3:$K$274,"")</f>
        <v/>
      </c>
      <c r="B797" s="2">
        <v>0</v>
      </c>
      <c r="C797" s="2">
        <v>0</v>
      </c>
      <c r="D797" s="2">
        <v>0</v>
      </c>
      <c r="E797" s="2">
        <v>0</v>
      </c>
      <c r="F797" s="32" t="e">
        <f t="shared" si="70"/>
        <v>#DIV/0!</v>
      </c>
      <c r="G797" s="3" t="e">
        <f t="shared" si="69"/>
        <v>#VALUE!</v>
      </c>
      <c r="H797" s="3" t="e">
        <f t="shared" si="69"/>
        <v>#VALUE!</v>
      </c>
      <c r="J797" s="58" t="s">
        <v>69</v>
      </c>
      <c r="K797" s="62" t="s">
        <v>71</v>
      </c>
      <c r="L797" s="63"/>
      <c r="M797" s="64" t="str">
        <f>K791</f>
        <v/>
      </c>
      <c r="N797" s="60"/>
    </row>
    <row r="798" spans="1:14" x14ac:dyDescent="0.25">
      <c r="A798" s="28" t="str">
        <f>_xlfn.XLOOKUP(P!C798,'Banco de Dados'!$B$3:$B$274,'Banco de Dados'!$K$3:$K$274,"")</f>
        <v/>
      </c>
      <c r="B798" s="2">
        <v>0</v>
      </c>
      <c r="C798" s="2">
        <v>0</v>
      </c>
      <c r="D798" s="2">
        <v>0</v>
      </c>
      <c r="E798" s="2">
        <v>0</v>
      </c>
      <c r="F798" s="32" t="e">
        <f t="shared" si="70"/>
        <v>#DIV/0!</v>
      </c>
      <c r="G798" s="3" t="e">
        <f t="shared" si="69"/>
        <v>#VALUE!</v>
      </c>
      <c r="H798" s="3" t="e">
        <f t="shared" si="69"/>
        <v>#VALUE!</v>
      </c>
      <c r="J798" s="7"/>
    </row>
    <row r="799" spans="1:14" ht="15.75" x14ac:dyDescent="0.25">
      <c r="A799" s="28" t="str">
        <f>_xlfn.XLOOKUP(P!C799,'Banco de Dados'!$B$3:$B$274,'Banco de Dados'!$K$3:$K$274,"")</f>
        <v/>
      </c>
      <c r="B799" s="2">
        <v>0</v>
      </c>
      <c r="C799" s="2">
        <v>0</v>
      </c>
      <c r="D799" s="2">
        <v>0</v>
      </c>
      <c r="E799" s="2">
        <v>0</v>
      </c>
      <c r="F799" s="32" t="e">
        <f t="shared" si="70"/>
        <v>#DIV/0!</v>
      </c>
      <c r="G799" s="3" t="e">
        <f t="shared" si="69"/>
        <v>#VALUE!</v>
      </c>
      <c r="H799" s="3" t="e">
        <f t="shared" si="69"/>
        <v>#VALUE!</v>
      </c>
      <c r="J799" s="7"/>
      <c r="K799" s="165" t="s">
        <v>218</v>
      </c>
      <c r="L799" s="166"/>
      <c r="M799" s="167"/>
    </row>
    <row r="800" spans="1:14" x14ac:dyDescent="0.25">
      <c r="A800" s="28" t="str">
        <f>_xlfn.XLOOKUP(P!C800,'Banco de Dados'!$B$3:$B$274,'Banco de Dados'!$K$3:$K$274,"")</f>
        <v/>
      </c>
      <c r="B800" s="2">
        <v>0</v>
      </c>
      <c r="C800" s="2">
        <v>0</v>
      </c>
      <c r="D800" s="2">
        <v>0</v>
      </c>
      <c r="E800" s="2">
        <v>0</v>
      </c>
      <c r="F800" s="32" t="e">
        <f t="shared" si="70"/>
        <v>#DIV/0!</v>
      </c>
      <c r="G800" s="3" t="e">
        <f t="shared" si="69"/>
        <v>#VALUE!</v>
      </c>
      <c r="H800" s="3" t="e">
        <f t="shared" si="69"/>
        <v>#VALUE!</v>
      </c>
      <c r="J800" s="7"/>
      <c r="K800" s="104" t="s">
        <v>236</v>
      </c>
      <c r="L800" s="108" t="str">
        <f>K791</f>
        <v/>
      </c>
      <c r="M800" s="109" t="str">
        <f>M791</f>
        <v/>
      </c>
    </row>
    <row r="801" spans="1:13" x14ac:dyDescent="0.25">
      <c r="A801" s="28" t="str">
        <f>_xlfn.XLOOKUP(P!C801,'Banco de Dados'!$B$3:$B$274,'Banco de Dados'!$K$3:$K$274,"")</f>
        <v/>
      </c>
      <c r="B801" s="2">
        <v>0</v>
      </c>
      <c r="C801" s="2">
        <v>0</v>
      </c>
      <c r="D801" s="2">
        <v>0</v>
      </c>
      <c r="E801" s="2">
        <v>0</v>
      </c>
      <c r="F801" s="32" t="e">
        <f t="shared" si="70"/>
        <v>#DIV/0!</v>
      </c>
      <c r="G801" s="3" t="e">
        <f t="shared" si="69"/>
        <v>#VALUE!</v>
      </c>
      <c r="H801" s="3" t="e">
        <f t="shared" si="69"/>
        <v>#VALUE!</v>
      </c>
      <c r="J801" s="7"/>
      <c r="K801" s="104" t="s">
        <v>237</v>
      </c>
      <c r="L801" s="105">
        <f>$L$9</f>
        <v>1.5820000000000001</v>
      </c>
      <c r="M801" s="106">
        <f>$L$10</f>
        <v>4.1000000000000002E-2</v>
      </c>
    </row>
    <row r="802" spans="1:13" x14ac:dyDescent="0.25">
      <c r="A802" s="28" t="str">
        <f>_xlfn.XLOOKUP(P!C802,'Banco de Dados'!$B$3:$B$274,'Banco de Dados'!$K$3:$K$274,"")</f>
        <v/>
      </c>
      <c r="B802" s="2">
        <v>0</v>
      </c>
      <c r="C802" s="2">
        <v>0</v>
      </c>
      <c r="D802" s="2">
        <v>0</v>
      </c>
      <c r="E802" s="2">
        <v>0</v>
      </c>
      <c r="F802" s="32" t="e">
        <f t="shared" si="70"/>
        <v>#DIV/0!</v>
      </c>
      <c r="G802" s="3" t="e">
        <f t="shared" si="69"/>
        <v>#VALUE!</v>
      </c>
      <c r="H802" s="3" t="e">
        <f t="shared" si="69"/>
        <v>#VALUE!</v>
      </c>
      <c r="J802" s="7"/>
      <c r="K802" s="104" t="s">
        <v>238</v>
      </c>
      <c r="L802" s="105">
        <f>$M$11</f>
        <v>1329</v>
      </c>
      <c r="M802" s="106">
        <f>$M$12</f>
        <v>231</v>
      </c>
    </row>
    <row r="803" spans="1:13" x14ac:dyDescent="0.25">
      <c r="A803" s="28" t="str">
        <f>_xlfn.XLOOKUP(P!C803,'Banco de Dados'!$B$3:$B$274,'Banco de Dados'!$K$3:$K$274,"")</f>
        <v/>
      </c>
      <c r="B803" s="2">
        <v>0</v>
      </c>
      <c r="C803" s="2">
        <v>0</v>
      </c>
      <c r="D803" s="2">
        <v>0</v>
      </c>
      <c r="E803" s="2">
        <v>0</v>
      </c>
      <c r="F803" s="32" t="e">
        <f t="shared" si="70"/>
        <v>#DIV/0!</v>
      </c>
      <c r="G803" s="3" t="e">
        <f t="shared" si="69"/>
        <v>#VALUE!</v>
      </c>
      <c r="H803" s="3" t="e">
        <f t="shared" si="69"/>
        <v>#VALUE!</v>
      </c>
      <c r="J803" s="7"/>
      <c r="K803" s="69" t="s">
        <v>217</v>
      </c>
      <c r="L803" s="110" t="e">
        <f>SQRT(((M800/L800)^2)+((M801/L801)^2)+((M802/L802)^2))</f>
        <v>#VALUE!</v>
      </c>
      <c r="M803" s="71" t="str">
        <f>M812</f>
        <v>mg/kg</v>
      </c>
    </row>
    <row r="804" spans="1:13" x14ac:dyDescent="0.25">
      <c r="A804" s="28" t="str">
        <f>_xlfn.XLOOKUP(P!C804,'Banco de Dados'!$B$3:$B$274,'Banco de Dados'!$K$3:$K$274,"")</f>
        <v/>
      </c>
      <c r="B804" s="2">
        <v>0</v>
      </c>
      <c r="C804" s="2">
        <v>0</v>
      </c>
      <c r="D804" s="2">
        <v>0</v>
      </c>
      <c r="E804" s="2">
        <v>0</v>
      </c>
      <c r="F804" s="32" t="e">
        <f t="shared" si="70"/>
        <v>#DIV/0!</v>
      </c>
      <c r="G804" s="3" t="e">
        <f t="shared" si="69"/>
        <v>#VALUE!</v>
      </c>
      <c r="H804" s="3" t="e">
        <f t="shared" si="69"/>
        <v>#VALUE!</v>
      </c>
      <c r="J804" s="7"/>
    </row>
    <row r="805" spans="1:13" x14ac:dyDescent="0.25">
      <c r="A805" s="28" t="str">
        <f>_xlfn.XLOOKUP(P!C805,'Banco de Dados'!$B$3:$B$274,'Banco de Dados'!$K$3:$K$274,"")</f>
        <v/>
      </c>
      <c r="B805" s="2">
        <v>0</v>
      </c>
      <c r="C805" s="2">
        <v>0</v>
      </c>
      <c r="D805" s="2">
        <v>0</v>
      </c>
      <c r="E805" s="2">
        <v>0</v>
      </c>
      <c r="F805" s="32" t="e">
        <f t="shared" si="70"/>
        <v>#DIV/0!</v>
      </c>
      <c r="G805" s="3" t="e">
        <f t="shared" si="69"/>
        <v>#VALUE!</v>
      </c>
      <c r="H805" s="3" t="e">
        <f t="shared" si="69"/>
        <v>#VALUE!</v>
      </c>
      <c r="J805" s="7"/>
    </row>
    <row r="806" spans="1:13" x14ac:dyDescent="0.25">
      <c r="A806" s="28" t="str">
        <f>_xlfn.XLOOKUP(P!C806,'Banco de Dados'!$B$3:$B$274,'Banco de Dados'!$K$3:$K$274,"")</f>
        <v/>
      </c>
      <c r="B806" s="2">
        <v>0</v>
      </c>
      <c r="C806" s="2">
        <v>0</v>
      </c>
      <c r="D806" s="2">
        <v>0</v>
      </c>
      <c r="E806" s="2">
        <v>0</v>
      </c>
      <c r="F806" s="32" t="e">
        <f t="shared" si="70"/>
        <v>#DIV/0!</v>
      </c>
      <c r="G806" s="3" t="e">
        <f t="shared" si="69"/>
        <v>#VALUE!</v>
      </c>
      <c r="H806" s="3" t="e">
        <f t="shared" si="69"/>
        <v>#VALUE!</v>
      </c>
      <c r="J806" s="7"/>
    </row>
    <row r="807" spans="1:13" x14ac:dyDescent="0.25">
      <c r="A807" s="28" t="str">
        <f>_xlfn.XLOOKUP(P!C807,'Banco de Dados'!$B$3:$B$274,'Banco de Dados'!$K$3:$K$274,"")</f>
        <v/>
      </c>
      <c r="B807" s="2">
        <v>0</v>
      </c>
      <c r="C807" s="2">
        <v>0</v>
      </c>
      <c r="D807" s="2">
        <v>0</v>
      </c>
      <c r="E807" s="2">
        <v>0</v>
      </c>
      <c r="F807" s="32" t="e">
        <f t="shared" si="70"/>
        <v>#DIV/0!</v>
      </c>
      <c r="G807" s="3" t="e">
        <f t="shared" si="69"/>
        <v>#VALUE!</v>
      </c>
      <c r="H807" s="3" t="e">
        <f t="shared" si="69"/>
        <v>#VALUE!</v>
      </c>
      <c r="J807" s="7"/>
    </row>
    <row r="808" spans="1:13" x14ac:dyDescent="0.25">
      <c r="A808" s="28" t="str">
        <f>_xlfn.XLOOKUP(P!C808,'Banco de Dados'!$B$3:$B$274,'Banco de Dados'!$K$3:$K$274,"")</f>
        <v/>
      </c>
      <c r="B808" s="2">
        <v>0</v>
      </c>
      <c r="C808" s="2">
        <v>0</v>
      </c>
      <c r="D808" s="2">
        <v>0</v>
      </c>
      <c r="E808" s="2">
        <v>0</v>
      </c>
      <c r="F808" s="32" t="e">
        <f t="shared" si="70"/>
        <v>#DIV/0!</v>
      </c>
      <c r="G808" s="3" t="e">
        <f t="shared" si="69"/>
        <v>#VALUE!</v>
      </c>
      <c r="H808" s="3" t="e">
        <f t="shared" si="69"/>
        <v>#VALUE!</v>
      </c>
      <c r="J808" s="7"/>
    </row>
    <row r="809" spans="1:13" x14ac:dyDescent="0.25">
      <c r="A809" s="28" t="str">
        <f>_xlfn.XLOOKUP(P!C809,'Banco de Dados'!$B$3:$B$274,'Banco de Dados'!$K$3:$K$274,"")</f>
        <v/>
      </c>
      <c r="B809" s="2">
        <v>0</v>
      </c>
      <c r="C809" s="2">
        <v>0</v>
      </c>
      <c r="D809" s="2">
        <v>0</v>
      </c>
      <c r="E809" s="2">
        <v>0</v>
      </c>
      <c r="F809" s="32" t="e">
        <f t="shared" si="70"/>
        <v>#DIV/0!</v>
      </c>
      <c r="G809" s="3" t="e">
        <f t="shared" si="69"/>
        <v>#VALUE!</v>
      </c>
      <c r="H809" s="3" t="e">
        <f t="shared" si="69"/>
        <v>#VALUE!</v>
      </c>
      <c r="J809" s="7"/>
    </row>
    <row r="810" spans="1:13" x14ac:dyDescent="0.25">
      <c r="A810" s="28" t="str">
        <f>_xlfn.XLOOKUP(P!C810,'Banco de Dados'!$B$3:$B$274,'Banco de Dados'!$K$3:$K$274,"")</f>
        <v/>
      </c>
      <c r="B810" s="2">
        <v>0</v>
      </c>
      <c r="C810" s="2">
        <v>0</v>
      </c>
      <c r="D810" s="2">
        <v>0</v>
      </c>
      <c r="E810" s="17">
        <v>0</v>
      </c>
      <c r="F810" s="32" t="e">
        <f t="shared" si="70"/>
        <v>#DIV/0!</v>
      </c>
      <c r="G810" s="3" t="e">
        <f t="shared" si="69"/>
        <v>#VALUE!</v>
      </c>
      <c r="H810" s="3" t="e">
        <f t="shared" si="69"/>
        <v>#VALUE!</v>
      </c>
      <c r="J810" s="7"/>
    </row>
    <row r="811" spans="1:13" ht="15.75" x14ac:dyDescent="0.25">
      <c r="A811" s="28" t="str">
        <f>_xlfn.XLOOKUP(P!C811,'Banco de Dados'!$B$3:$B$274,'Banco de Dados'!$K$3:$K$274,"")</f>
        <v/>
      </c>
      <c r="B811" s="2">
        <v>0</v>
      </c>
      <c r="C811" s="2">
        <v>0</v>
      </c>
      <c r="D811" s="2">
        <v>0</v>
      </c>
      <c r="E811" s="2">
        <v>0</v>
      </c>
      <c r="F811" s="32" t="e">
        <f t="shared" si="70"/>
        <v>#DIV/0!</v>
      </c>
      <c r="G811" s="3" t="e">
        <f t="shared" si="69"/>
        <v>#VALUE!</v>
      </c>
      <c r="H811" s="3" t="e">
        <f t="shared" si="69"/>
        <v>#VALUE!</v>
      </c>
      <c r="J811" s="7"/>
      <c r="K811" s="101" t="s">
        <v>216</v>
      </c>
      <c r="L811" s="102">
        <f>K789</f>
        <v>0</v>
      </c>
      <c r="M811" s="103" t="str">
        <f>M789</f>
        <v>Níquel</v>
      </c>
    </row>
    <row r="812" spans="1:13" x14ac:dyDescent="0.25">
      <c r="A812" s="28" t="str">
        <f>_xlfn.XLOOKUP(P!C812,'Banco de Dados'!$B$3:$B$274,'Banco de Dados'!$K$3:$K$274,"")</f>
        <v/>
      </c>
      <c r="B812" s="2">
        <v>0</v>
      </c>
      <c r="C812" s="2">
        <v>0</v>
      </c>
      <c r="D812" s="2">
        <v>0</v>
      </c>
      <c r="E812" s="2">
        <v>0</v>
      </c>
      <c r="F812" s="32" t="e">
        <f t="shared" si="70"/>
        <v>#DIV/0!</v>
      </c>
      <c r="G812" s="3" t="e">
        <f t="shared" si="69"/>
        <v>#VALUE!</v>
      </c>
      <c r="H812" s="3" t="e">
        <f t="shared" si="69"/>
        <v>#VALUE!</v>
      </c>
      <c r="J812" s="7"/>
      <c r="K812" s="68" t="s">
        <v>68</v>
      </c>
      <c r="L812" s="29" t="e">
        <f>(K795*M797)/M795</f>
        <v>#VALUE!</v>
      </c>
      <c r="M812" s="66" t="str">
        <f>$M$9</f>
        <v>mg/kg</v>
      </c>
    </row>
    <row r="813" spans="1:13" x14ac:dyDescent="0.25">
      <c r="A813" s="28" t="str">
        <f>_xlfn.XLOOKUP(P!C813,'Banco de Dados'!$B$3:$B$274,'Banco de Dados'!$K$3:$K$274,"")</f>
        <v/>
      </c>
      <c r="B813" s="2">
        <v>0</v>
      </c>
      <c r="C813" s="2">
        <v>0</v>
      </c>
      <c r="D813" s="2">
        <v>0</v>
      </c>
      <c r="E813" s="2">
        <v>0</v>
      </c>
      <c r="F813" s="32" t="e">
        <f t="shared" si="70"/>
        <v>#DIV/0!</v>
      </c>
      <c r="G813" s="3" t="e">
        <f t="shared" si="69"/>
        <v>#VALUE!</v>
      </c>
      <c r="H813" s="3" t="e">
        <f t="shared" si="69"/>
        <v>#VALUE!</v>
      </c>
      <c r="J813" s="7"/>
      <c r="K813" s="111" t="s">
        <v>246</v>
      </c>
      <c r="L813" s="126" t="e">
        <f>SQRT(((M800/L800)^2)+((M801/L801)^2)+((M802/L802)^2))</f>
        <v>#VALUE!</v>
      </c>
      <c r="M813" s="66"/>
    </row>
    <row r="814" spans="1:13" x14ac:dyDescent="0.25">
      <c r="A814" s="28" t="str">
        <f>_xlfn.XLOOKUP(P!C814,'Banco de Dados'!$B$3:$B$274,'Banco de Dados'!$K$3:$K$274,"")</f>
        <v/>
      </c>
      <c r="B814" s="2">
        <v>0</v>
      </c>
      <c r="C814" s="2">
        <v>0</v>
      </c>
      <c r="D814" s="2">
        <v>0</v>
      </c>
      <c r="E814" s="2">
        <v>0</v>
      </c>
      <c r="F814" s="32" t="e">
        <f t="shared" si="70"/>
        <v>#DIV/0!</v>
      </c>
      <c r="G814" s="3" t="e">
        <f t="shared" si="69"/>
        <v>#VALUE!</v>
      </c>
      <c r="H814" s="3" t="e">
        <f t="shared" si="69"/>
        <v>#VALUE!</v>
      </c>
      <c r="J814" s="7"/>
      <c r="K814" s="69" t="s">
        <v>247</v>
      </c>
      <c r="L814" s="127" t="e">
        <f>L813*L812</f>
        <v>#VALUE!</v>
      </c>
      <c r="M814" s="71" t="str">
        <f>$M$9</f>
        <v>mg/kg</v>
      </c>
    </row>
    <row r="815" spans="1:13" x14ac:dyDescent="0.25">
      <c r="A815" s="28" t="str">
        <f>_xlfn.XLOOKUP(P!C815,'Banco de Dados'!$B$3:$B$274,'Banco de Dados'!$K$3:$K$274,"")</f>
        <v/>
      </c>
      <c r="B815" s="2">
        <v>0</v>
      </c>
      <c r="C815" s="2">
        <v>0</v>
      </c>
      <c r="D815" s="2">
        <v>0</v>
      </c>
      <c r="E815" s="2">
        <v>0</v>
      </c>
      <c r="F815" s="32" t="e">
        <f t="shared" si="70"/>
        <v>#DIV/0!</v>
      </c>
      <c r="G815" s="3" t="e">
        <f t="shared" si="69"/>
        <v>#VALUE!</v>
      </c>
      <c r="H815" s="3" t="e">
        <f t="shared" si="69"/>
        <v>#VALUE!</v>
      </c>
      <c r="J815" s="7"/>
      <c r="K815" s="123"/>
      <c r="L815" s="124"/>
    </row>
    <row r="816" spans="1:13" x14ac:dyDescent="0.25">
      <c r="A816" s="28" t="str">
        <f>_xlfn.XLOOKUP(P!C816,'Banco de Dados'!$B$3:$B$274,'Banco de Dados'!$K$3:$K$274,"")</f>
        <v/>
      </c>
      <c r="B816" s="2">
        <v>0</v>
      </c>
      <c r="C816" s="2">
        <v>0</v>
      </c>
      <c r="D816" s="2">
        <v>0</v>
      </c>
      <c r="E816" s="2">
        <v>0</v>
      </c>
      <c r="F816" s="32" t="e">
        <f t="shared" si="70"/>
        <v>#DIV/0!</v>
      </c>
      <c r="G816" s="3" t="e">
        <f t="shared" si="69"/>
        <v>#VALUE!</v>
      </c>
      <c r="H816" s="3" t="e">
        <f t="shared" si="69"/>
        <v>#VALUE!</v>
      </c>
      <c r="J816" s="7"/>
    </row>
    <row r="817" spans="1:14" x14ac:dyDescent="0.25">
      <c r="A817" s="28" t="str">
        <f>_xlfn.XLOOKUP(P!C817,'Banco de Dados'!$B$3:$B$274,'Banco de Dados'!$K$3:$K$274,"")</f>
        <v/>
      </c>
      <c r="B817" s="2">
        <v>0</v>
      </c>
      <c r="C817" s="2">
        <v>0</v>
      </c>
      <c r="D817" s="2">
        <v>0</v>
      </c>
      <c r="E817" s="2">
        <v>0</v>
      </c>
      <c r="F817" s="32" t="e">
        <f t="shared" si="70"/>
        <v>#DIV/0!</v>
      </c>
      <c r="G817" s="3" t="e">
        <f t="shared" si="69"/>
        <v>#VALUE!</v>
      </c>
      <c r="H817" s="3" t="e">
        <f t="shared" si="69"/>
        <v>#VALUE!</v>
      </c>
      <c r="J817" s="7"/>
    </row>
    <row r="818" spans="1:14" x14ac:dyDescent="0.25">
      <c r="A818" s="28" t="str">
        <f>_xlfn.XLOOKUP(P!C818,'Banco de Dados'!$B$3:$B$274,'Banco de Dados'!$K$3:$K$274,"")</f>
        <v/>
      </c>
      <c r="B818" s="2">
        <v>0</v>
      </c>
      <c r="C818" s="2">
        <v>0</v>
      </c>
      <c r="D818" s="2">
        <v>0</v>
      </c>
      <c r="E818" s="2">
        <v>0</v>
      </c>
      <c r="F818" s="32" t="e">
        <f t="shared" si="70"/>
        <v>#DIV/0!</v>
      </c>
      <c r="G818" s="3" t="e">
        <f t="shared" ref="G818:H820" si="71">D818*$E$788</f>
        <v>#VALUE!</v>
      </c>
      <c r="H818" s="3" t="e">
        <f t="shared" si="71"/>
        <v>#VALUE!</v>
      </c>
      <c r="J818" s="7"/>
    </row>
    <row r="819" spans="1:14" x14ac:dyDescent="0.25">
      <c r="A819" s="28" t="str">
        <f>_xlfn.XLOOKUP(P!C819,'Banco de Dados'!$B$3:$B$274,'Banco de Dados'!$K$3:$K$274,"")</f>
        <v/>
      </c>
      <c r="B819" s="2">
        <v>0</v>
      </c>
      <c r="C819" s="2">
        <v>0</v>
      </c>
      <c r="D819" s="2">
        <v>0</v>
      </c>
      <c r="E819" s="2">
        <v>0</v>
      </c>
      <c r="F819" s="32" t="e">
        <f t="shared" si="70"/>
        <v>#DIV/0!</v>
      </c>
      <c r="G819" s="3" t="e">
        <f t="shared" si="71"/>
        <v>#VALUE!</v>
      </c>
      <c r="H819" s="3" t="e">
        <f t="shared" si="71"/>
        <v>#VALUE!</v>
      </c>
      <c r="J819" s="7"/>
    </row>
    <row r="820" spans="1:14" x14ac:dyDescent="0.25">
      <c r="A820" s="28" t="str">
        <f>_xlfn.XLOOKUP(P!C820,'Banco de Dados'!$B$3:$B$274,'Banco de Dados'!$K$3:$K$274,"")</f>
        <v/>
      </c>
      <c r="B820" s="2">
        <v>0</v>
      </c>
      <c r="C820" s="2">
        <v>0</v>
      </c>
      <c r="D820" s="2">
        <v>0</v>
      </c>
      <c r="E820" s="2">
        <v>0</v>
      </c>
      <c r="F820" s="32" t="e">
        <f t="shared" si="70"/>
        <v>#DIV/0!</v>
      </c>
      <c r="G820" s="3" t="e">
        <f t="shared" si="71"/>
        <v>#VALUE!</v>
      </c>
      <c r="H820" s="3" t="e">
        <f t="shared" si="71"/>
        <v>#VALUE!</v>
      </c>
      <c r="J820" s="7"/>
    </row>
    <row r="821" spans="1:14" x14ac:dyDescent="0.25">
      <c r="A821" s="21"/>
      <c r="B821" s="21"/>
      <c r="C821" s="21"/>
      <c r="D821" s="21"/>
      <c r="E821" s="21"/>
      <c r="F821" s="77"/>
      <c r="G821" s="21"/>
      <c r="H821" s="21"/>
      <c r="J821" s="21"/>
      <c r="K821" s="21"/>
      <c r="L821" s="21"/>
      <c r="M821" s="21"/>
      <c r="N821" s="21"/>
    </row>
    <row r="822" spans="1:14" ht="15.75" x14ac:dyDescent="0.25">
      <c r="A822" s="36">
        <f>'Nome das Amostras'!A28</f>
        <v>0</v>
      </c>
      <c r="B822" s="164" t="e">
        <f>VLOOKUP(A822,'Nome das Amostras'!$A$3:$D$28,2,FALSE)</f>
        <v>#N/A</v>
      </c>
      <c r="C822" s="164"/>
      <c r="D822" s="51" t="s">
        <v>65</v>
      </c>
      <c r="E822" s="52" t="e">
        <f>'Banco de Dados'!$O$13/'Banco de Dados'!GA13</f>
        <v>#VALUE!</v>
      </c>
      <c r="F822" s="74"/>
      <c r="G822" s="3"/>
      <c r="H822" s="3"/>
      <c r="J822" s="7"/>
    </row>
    <row r="823" spans="1:14" ht="15.75" x14ac:dyDescent="0.25">
      <c r="A823" s="107" t="s">
        <v>1</v>
      </c>
      <c r="B823" s="107" t="s">
        <v>0</v>
      </c>
      <c r="C823" s="107" t="s">
        <v>212</v>
      </c>
      <c r="D823" s="107" t="s">
        <v>209</v>
      </c>
      <c r="E823" s="107" t="s">
        <v>213</v>
      </c>
      <c r="F823" s="76" t="s">
        <v>219</v>
      </c>
      <c r="G823" s="54" t="s">
        <v>140</v>
      </c>
      <c r="H823" s="54" t="s">
        <v>66</v>
      </c>
      <c r="J823" s="7"/>
      <c r="K823" s="72">
        <f>A822</f>
        <v>0</v>
      </c>
      <c r="L823" s="55" t="s">
        <v>215</v>
      </c>
      <c r="M823" s="41" t="str">
        <f>$A$1</f>
        <v>Níquel</v>
      </c>
      <c r="N823" s="3"/>
    </row>
    <row r="824" spans="1:14" x14ac:dyDescent="0.25">
      <c r="A824" s="28" t="str">
        <f>_xlfn.XLOOKUP(P!C824,'Banco de Dados'!$B$3:$B$274,'Banco de Dados'!$K$3:$K$274,"")</f>
        <v/>
      </c>
      <c r="B824" s="2" cm="1">
        <f t="array" ref="B824:E854">Dados!FW5:FZ35</f>
        <v>0</v>
      </c>
      <c r="C824" s="2">
        <v>0</v>
      </c>
      <c r="D824" s="2">
        <v>0</v>
      </c>
      <c r="E824" s="2">
        <v>0</v>
      </c>
      <c r="F824" s="32" t="e">
        <f>(E824*100)/D824</f>
        <v>#DIV/0!</v>
      </c>
      <c r="G824" s="3" t="e">
        <f t="shared" ref="G824:H851" si="72">D824*$E$822</f>
        <v>#VALUE!</v>
      </c>
      <c r="H824" s="3" t="e">
        <f t="shared" si="72"/>
        <v>#VALUE!</v>
      </c>
      <c r="J824" s="7"/>
      <c r="K824" s="5" t="s">
        <v>210</v>
      </c>
      <c r="L824" s="5"/>
      <c r="M824" s="5" t="s">
        <v>211</v>
      </c>
    </row>
    <row r="825" spans="1:14" x14ac:dyDescent="0.25">
      <c r="A825" s="28" t="str">
        <f>_xlfn.XLOOKUP(P!C825,'Banco de Dados'!$B$3:$B$274,'Banco de Dados'!$K$3:$K$274,"")</f>
        <v/>
      </c>
      <c r="B825" s="2">
        <v>0</v>
      </c>
      <c r="C825" s="2">
        <v>0</v>
      </c>
      <c r="D825" s="2">
        <v>0</v>
      </c>
      <c r="E825" s="2">
        <v>0</v>
      </c>
      <c r="F825" s="32" t="e">
        <f t="shared" ref="F825:F854" si="73">(E825*100)/D825</f>
        <v>#DIV/0!</v>
      </c>
      <c r="G825" s="3" t="e">
        <f t="shared" si="72"/>
        <v>#VALUE!</v>
      </c>
      <c r="H825" s="3" t="e">
        <f t="shared" si="72"/>
        <v>#VALUE!</v>
      </c>
      <c r="J825" s="7"/>
      <c r="K825" s="6" t="str">
        <f>_xlfn.XLOOKUP($B$4,A824:A851,G824:G851,"")</f>
        <v/>
      </c>
      <c r="L825" s="6"/>
      <c r="M825" s="6" t="str">
        <f>_xlfn.XLOOKUP($B$4,A824:A851,H824:H851,"")</f>
        <v/>
      </c>
    </row>
    <row r="826" spans="1:14" x14ac:dyDescent="0.25">
      <c r="A826" s="28" t="str">
        <f>_xlfn.XLOOKUP(P!C826,'Banco de Dados'!$B$3:$B$274,'Banco de Dados'!$K$3:$K$274,"")</f>
        <v/>
      </c>
      <c r="B826" s="2">
        <v>0</v>
      </c>
      <c r="C826" s="2">
        <v>0</v>
      </c>
      <c r="D826" s="2">
        <v>0</v>
      </c>
      <c r="E826" s="2">
        <v>0</v>
      </c>
      <c r="F826" s="32" t="e">
        <f t="shared" si="73"/>
        <v>#DIV/0!</v>
      </c>
      <c r="G826" s="3" t="e">
        <f t="shared" si="72"/>
        <v>#VALUE!</v>
      </c>
      <c r="H826" s="3" t="e">
        <f t="shared" si="72"/>
        <v>#VALUE!</v>
      </c>
      <c r="J826" s="7"/>
    </row>
    <row r="827" spans="1:14" ht="15.75" x14ac:dyDescent="0.25">
      <c r="A827" s="28" t="str">
        <f>_xlfn.XLOOKUP(P!C827,'Banco de Dados'!$B$3:$B$274,'Banco de Dados'!$K$3:$K$274,"")</f>
        <v/>
      </c>
      <c r="B827" s="2">
        <v>0</v>
      </c>
      <c r="C827" s="2">
        <v>0</v>
      </c>
      <c r="D827" s="2">
        <v>0</v>
      </c>
      <c r="E827" s="2">
        <v>0</v>
      </c>
      <c r="F827" s="32" t="e">
        <f t="shared" si="73"/>
        <v>#DIV/0!</v>
      </c>
      <c r="G827" s="3" t="e">
        <f t="shared" si="72"/>
        <v>#VALUE!</v>
      </c>
      <c r="H827" s="3" t="e">
        <f t="shared" si="72"/>
        <v>#VALUE!</v>
      </c>
      <c r="K827" s="165" t="s">
        <v>67</v>
      </c>
      <c r="L827" s="166"/>
      <c r="M827" s="167"/>
      <c r="N827"/>
    </row>
    <row r="828" spans="1:14" x14ac:dyDescent="0.25">
      <c r="A828" s="28" t="str">
        <f>_xlfn.XLOOKUP(P!C828,'Banco de Dados'!$B$3:$B$274,'Banco de Dados'!$K$3:$K$274,"")</f>
        <v/>
      </c>
      <c r="B828" s="2">
        <v>0</v>
      </c>
      <c r="C828" s="2">
        <v>0</v>
      </c>
      <c r="D828" s="2">
        <v>0</v>
      </c>
      <c r="E828" s="2">
        <v>0</v>
      </c>
      <c r="F828" s="32" t="e">
        <f t="shared" si="73"/>
        <v>#DIV/0!</v>
      </c>
      <c r="G828" s="3" t="e">
        <f t="shared" si="72"/>
        <v>#VALUE!</v>
      </c>
      <c r="H828" s="3" t="e">
        <f t="shared" si="72"/>
        <v>#VALUE!</v>
      </c>
      <c r="J828" s="7"/>
      <c r="K828" s="104" t="s">
        <v>240</v>
      </c>
      <c r="L828" s="39"/>
      <c r="M828" s="106" t="s">
        <v>209</v>
      </c>
    </row>
    <row r="829" spans="1:14" x14ac:dyDescent="0.25">
      <c r="A829" s="28" t="str">
        <f>_xlfn.XLOOKUP(P!C829,'Banco de Dados'!$B$3:$B$274,'Banco de Dados'!$K$3:$K$274,"")</f>
        <v/>
      </c>
      <c r="B829" s="2">
        <v>0</v>
      </c>
      <c r="C829" s="2">
        <v>0</v>
      </c>
      <c r="D829" s="2">
        <v>0</v>
      </c>
      <c r="E829" s="2">
        <v>0</v>
      </c>
      <c r="F829" s="32" t="e">
        <f t="shared" si="73"/>
        <v>#DIV/0!</v>
      </c>
      <c r="G829" s="3" t="e">
        <f t="shared" si="72"/>
        <v>#VALUE!</v>
      </c>
      <c r="H829" s="3" t="e">
        <f t="shared" si="72"/>
        <v>#VALUE!</v>
      </c>
      <c r="J829" s="58" t="s">
        <v>38</v>
      </c>
      <c r="K829" s="59">
        <f>$L$9</f>
        <v>1.5820000000000001</v>
      </c>
      <c r="L829" s="60"/>
      <c r="M829" s="61">
        <f>$M$11</f>
        <v>1329</v>
      </c>
      <c r="N829" s="60"/>
    </row>
    <row r="830" spans="1:14" x14ac:dyDescent="0.25">
      <c r="A830" s="28" t="str">
        <f>_xlfn.XLOOKUP(P!C830,'Banco de Dados'!$B$3:$B$274,'Banco de Dados'!$K$3:$K$274,"")</f>
        <v/>
      </c>
      <c r="B830" s="2">
        <v>0</v>
      </c>
      <c r="C830" s="2">
        <v>0</v>
      </c>
      <c r="D830" s="2">
        <v>0</v>
      </c>
      <c r="E830" s="2">
        <v>0</v>
      </c>
      <c r="F830" s="32" t="e">
        <f t="shared" si="73"/>
        <v>#DIV/0!</v>
      </c>
      <c r="G830" s="3" t="e">
        <f t="shared" si="72"/>
        <v>#VALUE!</v>
      </c>
      <c r="H830" s="3" t="e">
        <f t="shared" si="72"/>
        <v>#VALUE!</v>
      </c>
      <c r="J830" s="2"/>
      <c r="K830" s="18"/>
      <c r="L830" s="2" t="s">
        <v>70</v>
      </c>
      <c r="M830" s="19"/>
    </row>
    <row r="831" spans="1:14" x14ac:dyDescent="0.25">
      <c r="A831" s="28" t="str">
        <f>_xlfn.XLOOKUP(P!C831,'Banco de Dados'!$B$3:$B$274,'Banco de Dados'!$K$3:$K$274,"")</f>
        <v/>
      </c>
      <c r="B831" s="2">
        <v>0</v>
      </c>
      <c r="C831" s="2">
        <v>0</v>
      </c>
      <c r="D831" s="2">
        <v>0</v>
      </c>
      <c r="E831" s="2">
        <v>0</v>
      </c>
      <c r="F831" s="32" t="e">
        <f t="shared" si="73"/>
        <v>#DIV/0!</v>
      </c>
      <c r="G831" s="3" t="e">
        <f t="shared" si="72"/>
        <v>#VALUE!</v>
      </c>
      <c r="H831" s="3" t="e">
        <f t="shared" si="72"/>
        <v>#VALUE!</v>
      </c>
      <c r="J831" s="58" t="s">
        <v>69</v>
      </c>
      <c r="K831" s="62" t="s">
        <v>71</v>
      </c>
      <c r="L831" s="63"/>
      <c r="M831" s="64" t="str">
        <f>K825</f>
        <v/>
      </c>
      <c r="N831" s="60"/>
    </row>
    <row r="832" spans="1:14" x14ac:dyDescent="0.25">
      <c r="A832" s="28" t="str">
        <f>_xlfn.XLOOKUP(P!C832,'Banco de Dados'!$B$3:$B$274,'Banco de Dados'!$K$3:$K$274,"")</f>
        <v/>
      </c>
      <c r="B832" s="2">
        <v>0</v>
      </c>
      <c r="C832" s="2">
        <v>0</v>
      </c>
      <c r="D832" s="2">
        <v>0</v>
      </c>
      <c r="E832" s="2">
        <v>0</v>
      </c>
      <c r="F832" s="32" t="e">
        <f t="shared" si="73"/>
        <v>#DIV/0!</v>
      </c>
      <c r="G832" s="3" t="e">
        <f t="shared" si="72"/>
        <v>#VALUE!</v>
      </c>
      <c r="H832" s="3" t="e">
        <f t="shared" si="72"/>
        <v>#VALUE!</v>
      </c>
      <c r="J832" s="7"/>
    </row>
    <row r="833" spans="1:13" ht="15.75" x14ac:dyDescent="0.25">
      <c r="A833" s="28" t="str">
        <f>_xlfn.XLOOKUP(P!C833,'Banco de Dados'!$B$3:$B$274,'Banco de Dados'!$K$3:$K$274,"")</f>
        <v/>
      </c>
      <c r="B833" s="2">
        <v>0</v>
      </c>
      <c r="C833" s="2">
        <v>0</v>
      </c>
      <c r="D833" s="2">
        <v>0</v>
      </c>
      <c r="E833" s="2">
        <v>0</v>
      </c>
      <c r="F833" s="32" t="e">
        <f t="shared" si="73"/>
        <v>#DIV/0!</v>
      </c>
      <c r="G833" s="3" t="e">
        <f t="shared" si="72"/>
        <v>#VALUE!</v>
      </c>
      <c r="H833" s="3" t="e">
        <f t="shared" si="72"/>
        <v>#VALUE!</v>
      </c>
      <c r="J833" s="7"/>
      <c r="K833" s="165" t="s">
        <v>218</v>
      </c>
      <c r="L833" s="166"/>
      <c r="M833" s="167"/>
    </row>
    <row r="834" spans="1:13" x14ac:dyDescent="0.25">
      <c r="A834" s="28" t="str">
        <f>_xlfn.XLOOKUP(P!C834,'Banco de Dados'!$B$3:$B$274,'Banco de Dados'!$K$3:$K$274,"")</f>
        <v/>
      </c>
      <c r="B834" s="2">
        <v>0</v>
      </c>
      <c r="C834" s="2">
        <v>0</v>
      </c>
      <c r="D834" s="2">
        <v>0</v>
      </c>
      <c r="E834" s="2">
        <v>0</v>
      </c>
      <c r="F834" s="32" t="e">
        <f t="shared" si="73"/>
        <v>#DIV/0!</v>
      </c>
      <c r="G834" s="3" t="e">
        <f t="shared" si="72"/>
        <v>#VALUE!</v>
      </c>
      <c r="H834" s="3" t="e">
        <f t="shared" si="72"/>
        <v>#VALUE!</v>
      </c>
      <c r="J834" s="7"/>
      <c r="K834" s="104" t="s">
        <v>236</v>
      </c>
      <c r="L834" s="108" t="str">
        <f>K825</f>
        <v/>
      </c>
      <c r="M834" s="109" t="str">
        <f>M825</f>
        <v/>
      </c>
    </row>
    <row r="835" spans="1:13" x14ac:dyDescent="0.25">
      <c r="A835" s="28" t="str">
        <f>_xlfn.XLOOKUP(P!C835,'Banco de Dados'!$B$3:$B$274,'Banco de Dados'!$K$3:$K$274,"")</f>
        <v/>
      </c>
      <c r="B835" s="2">
        <v>0</v>
      </c>
      <c r="C835" s="2">
        <v>0</v>
      </c>
      <c r="D835" s="2">
        <v>0</v>
      </c>
      <c r="E835" s="2">
        <v>0</v>
      </c>
      <c r="F835" s="32" t="e">
        <f t="shared" si="73"/>
        <v>#DIV/0!</v>
      </c>
      <c r="G835" s="3" t="e">
        <f t="shared" si="72"/>
        <v>#VALUE!</v>
      </c>
      <c r="H835" s="3" t="e">
        <f t="shared" si="72"/>
        <v>#VALUE!</v>
      </c>
      <c r="J835" s="7"/>
      <c r="K835" s="104" t="s">
        <v>237</v>
      </c>
      <c r="L835" s="105">
        <f>$L$9</f>
        <v>1.5820000000000001</v>
      </c>
      <c r="M835" s="106">
        <f>$L$10</f>
        <v>4.1000000000000002E-2</v>
      </c>
    </row>
    <row r="836" spans="1:13" x14ac:dyDescent="0.25">
      <c r="A836" s="28" t="str">
        <f>_xlfn.XLOOKUP(P!C836,'Banco de Dados'!$B$3:$B$274,'Banco de Dados'!$K$3:$K$274,"")</f>
        <v/>
      </c>
      <c r="B836" s="2">
        <v>0</v>
      </c>
      <c r="C836" s="2">
        <v>0</v>
      </c>
      <c r="D836" s="2">
        <v>0</v>
      </c>
      <c r="E836" s="2">
        <v>0</v>
      </c>
      <c r="F836" s="32" t="e">
        <f t="shared" si="73"/>
        <v>#DIV/0!</v>
      </c>
      <c r="G836" s="3" t="e">
        <f t="shared" si="72"/>
        <v>#VALUE!</v>
      </c>
      <c r="H836" s="3" t="e">
        <f t="shared" si="72"/>
        <v>#VALUE!</v>
      </c>
      <c r="J836" s="7"/>
      <c r="K836" s="104" t="s">
        <v>238</v>
      </c>
      <c r="L836" s="105">
        <f>$M$11</f>
        <v>1329</v>
      </c>
      <c r="M836" s="106">
        <f>$M$12</f>
        <v>231</v>
      </c>
    </row>
    <row r="837" spans="1:13" x14ac:dyDescent="0.25">
      <c r="A837" s="28" t="str">
        <f>_xlfn.XLOOKUP(P!C837,'Banco de Dados'!$B$3:$B$274,'Banco de Dados'!$K$3:$K$274,"")</f>
        <v/>
      </c>
      <c r="B837" s="2">
        <v>0</v>
      </c>
      <c r="C837" s="2">
        <v>0</v>
      </c>
      <c r="D837" s="2">
        <v>0</v>
      </c>
      <c r="E837" s="2">
        <v>0</v>
      </c>
      <c r="F837" s="32" t="e">
        <f t="shared" si="73"/>
        <v>#DIV/0!</v>
      </c>
      <c r="G837" s="3" t="e">
        <f t="shared" si="72"/>
        <v>#VALUE!</v>
      </c>
      <c r="H837" s="3" t="e">
        <f t="shared" si="72"/>
        <v>#VALUE!</v>
      </c>
      <c r="J837" s="7"/>
      <c r="K837" s="69" t="s">
        <v>217</v>
      </c>
      <c r="L837" s="110" t="e">
        <f>SQRT(((M834/L834)^2)+((M835/L835)^2)+((M836/L836)^2))</f>
        <v>#VALUE!</v>
      </c>
      <c r="M837" s="71" t="str">
        <f>M846</f>
        <v>mg/kg</v>
      </c>
    </row>
    <row r="838" spans="1:13" x14ac:dyDescent="0.25">
      <c r="A838" s="28" t="str">
        <f>_xlfn.XLOOKUP(P!C838,'Banco de Dados'!$B$3:$B$274,'Banco de Dados'!$K$3:$K$274,"")</f>
        <v/>
      </c>
      <c r="B838" s="2">
        <v>0</v>
      </c>
      <c r="C838" s="2">
        <v>0</v>
      </c>
      <c r="D838" s="2">
        <v>0</v>
      </c>
      <c r="E838" s="2">
        <v>0</v>
      </c>
      <c r="F838" s="32" t="e">
        <f t="shared" si="73"/>
        <v>#DIV/0!</v>
      </c>
      <c r="G838" s="3" t="e">
        <f t="shared" si="72"/>
        <v>#VALUE!</v>
      </c>
      <c r="H838" s="3" t="e">
        <f t="shared" si="72"/>
        <v>#VALUE!</v>
      </c>
      <c r="J838" s="7"/>
    </row>
    <row r="839" spans="1:13" x14ac:dyDescent="0.25">
      <c r="A839" s="28" t="str">
        <f>_xlfn.XLOOKUP(P!C839,'Banco de Dados'!$B$3:$B$274,'Banco de Dados'!$K$3:$K$274,"")</f>
        <v/>
      </c>
      <c r="B839" s="2">
        <v>0</v>
      </c>
      <c r="C839" s="2">
        <v>0</v>
      </c>
      <c r="D839" s="2">
        <v>0</v>
      </c>
      <c r="E839" s="2">
        <v>0</v>
      </c>
      <c r="F839" s="32" t="e">
        <f t="shared" si="73"/>
        <v>#DIV/0!</v>
      </c>
      <c r="G839" s="3" t="e">
        <f t="shared" si="72"/>
        <v>#VALUE!</v>
      </c>
      <c r="H839" s="3" t="e">
        <f t="shared" si="72"/>
        <v>#VALUE!</v>
      </c>
      <c r="J839" s="7"/>
    </row>
    <row r="840" spans="1:13" x14ac:dyDescent="0.25">
      <c r="A840" s="28" t="str">
        <f>_xlfn.XLOOKUP(P!C840,'Banco de Dados'!$B$3:$B$274,'Banco de Dados'!$K$3:$K$274,"")</f>
        <v/>
      </c>
      <c r="B840" s="2">
        <v>0</v>
      </c>
      <c r="C840" s="2">
        <v>0</v>
      </c>
      <c r="D840" s="2">
        <v>0</v>
      </c>
      <c r="E840" s="2">
        <v>0</v>
      </c>
      <c r="F840" s="32" t="e">
        <f t="shared" si="73"/>
        <v>#DIV/0!</v>
      </c>
      <c r="G840" s="3" t="e">
        <f t="shared" si="72"/>
        <v>#VALUE!</v>
      </c>
      <c r="H840" s="3" t="e">
        <f t="shared" si="72"/>
        <v>#VALUE!</v>
      </c>
      <c r="J840" s="7"/>
    </row>
    <row r="841" spans="1:13" x14ac:dyDescent="0.25">
      <c r="A841" s="28" t="str">
        <f>_xlfn.XLOOKUP(P!C841,'Banco de Dados'!$B$3:$B$274,'Banco de Dados'!$K$3:$K$274,"")</f>
        <v/>
      </c>
      <c r="B841" s="2">
        <v>0</v>
      </c>
      <c r="C841" s="2">
        <v>0</v>
      </c>
      <c r="D841" s="2">
        <v>0</v>
      </c>
      <c r="E841" s="2">
        <v>0</v>
      </c>
      <c r="F841" s="32" t="e">
        <f t="shared" si="73"/>
        <v>#DIV/0!</v>
      </c>
      <c r="G841" s="3" t="e">
        <f t="shared" si="72"/>
        <v>#VALUE!</v>
      </c>
      <c r="H841" s="3" t="e">
        <f t="shared" si="72"/>
        <v>#VALUE!</v>
      </c>
      <c r="J841" s="7"/>
    </row>
    <row r="842" spans="1:13" x14ac:dyDescent="0.25">
      <c r="A842" s="28" t="str">
        <f>_xlfn.XLOOKUP(P!C842,'Banco de Dados'!$B$3:$B$274,'Banco de Dados'!$K$3:$K$274,"")</f>
        <v/>
      </c>
      <c r="B842" s="2">
        <v>0</v>
      </c>
      <c r="C842" s="2">
        <v>0</v>
      </c>
      <c r="D842" s="2">
        <v>0</v>
      </c>
      <c r="E842" s="2">
        <v>0</v>
      </c>
      <c r="F842" s="32" t="e">
        <f t="shared" si="73"/>
        <v>#DIV/0!</v>
      </c>
      <c r="G842" s="3" t="e">
        <f t="shared" si="72"/>
        <v>#VALUE!</v>
      </c>
      <c r="H842" s="3" t="e">
        <f t="shared" si="72"/>
        <v>#VALUE!</v>
      </c>
      <c r="J842" s="7"/>
    </row>
    <row r="843" spans="1:13" x14ac:dyDescent="0.25">
      <c r="A843" s="28" t="str">
        <f>_xlfn.XLOOKUP(P!C843,'Banco de Dados'!$B$3:$B$274,'Banco de Dados'!$K$3:$K$274,"")</f>
        <v/>
      </c>
      <c r="B843" s="2">
        <v>0</v>
      </c>
      <c r="C843" s="2">
        <v>0</v>
      </c>
      <c r="D843" s="2">
        <v>0</v>
      </c>
      <c r="E843" s="2">
        <v>0</v>
      </c>
      <c r="F843" s="32" t="e">
        <f t="shared" si="73"/>
        <v>#DIV/0!</v>
      </c>
      <c r="G843" s="3" t="e">
        <f t="shared" si="72"/>
        <v>#VALUE!</v>
      </c>
      <c r="H843" s="3" t="e">
        <f t="shared" si="72"/>
        <v>#VALUE!</v>
      </c>
      <c r="J843" s="7"/>
    </row>
    <row r="844" spans="1:13" x14ac:dyDescent="0.25">
      <c r="A844" s="28" t="str">
        <f>_xlfn.XLOOKUP(P!C844,'Banco de Dados'!$B$3:$B$274,'Banco de Dados'!$K$3:$K$274,"")</f>
        <v/>
      </c>
      <c r="B844" s="2">
        <v>0</v>
      </c>
      <c r="C844" s="2">
        <v>0</v>
      </c>
      <c r="D844" s="2">
        <v>0</v>
      </c>
      <c r="E844" s="17">
        <v>0</v>
      </c>
      <c r="F844" s="32" t="e">
        <f t="shared" si="73"/>
        <v>#DIV/0!</v>
      </c>
      <c r="G844" s="3" t="e">
        <f t="shared" si="72"/>
        <v>#VALUE!</v>
      </c>
      <c r="H844" s="3" t="e">
        <f t="shared" si="72"/>
        <v>#VALUE!</v>
      </c>
      <c r="J844" s="7"/>
    </row>
    <row r="845" spans="1:13" ht="15.75" x14ac:dyDescent="0.25">
      <c r="A845" s="28" t="str">
        <f>_xlfn.XLOOKUP(P!C845,'Banco de Dados'!$B$3:$B$274,'Banco de Dados'!$K$3:$K$274,"")</f>
        <v/>
      </c>
      <c r="B845" s="2">
        <v>0</v>
      </c>
      <c r="C845" s="2">
        <v>0</v>
      </c>
      <c r="D845" s="2">
        <v>0</v>
      </c>
      <c r="E845" s="2">
        <v>0</v>
      </c>
      <c r="F845" s="32" t="e">
        <f t="shared" si="73"/>
        <v>#DIV/0!</v>
      </c>
      <c r="G845" s="3" t="e">
        <f t="shared" si="72"/>
        <v>#VALUE!</v>
      </c>
      <c r="H845" s="3" t="e">
        <f t="shared" si="72"/>
        <v>#VALUE!</v>
      </c>
      <c r="J845" s="7"/>
      <c r="K845" s="101" t="s">
        <v>216</v>
      </c>
      <c r="L845" s="102">
        <f>K823</f>
        <v>0</v>
      </c>
      <c r="M845" s="103" t="str">
        <f>M823</f>
        <v>Níquel</v>
      </c>
    </row>
    <row r="846" spans="1:13" x14ac:dyDescent="0.25">
      <c r="A846" s="28" t="str">
        <f>_xlfn.XLOOKUP(P!C846,'Banco de Dados'!$B$3:$B$274,'Banco de Dados'!$K$3:$K$274,"")</f>
        <v/>
      </c>
      <c r="B846" s="2">
        <v>0</v>
      </c>
      <c r="C846" s="2">
        <v>0</v>
      </c>
      <c r="D846" s="2">
        <v>0</v>
      </c>
      <c r="E846" s="2">
        <v>0</v>
      </c>
      <c r="F846" s="32" t="e">
        <f t="shared" si="73"/>
        <v>#DIV/0!</v>
      </c>
      <c r="G846" s="3" t="e">
        <f t="shared" si="72"/>
        <v>#VALUE!</v>
      </c>
      <c r="H846" s="3" t="e">
        <f t="shared" si="72"/>
        <v>#VALUE!</v>
      </c>
      <c r="J846" s="7"/>
      <c r="K846" s="68" t="s">
        <v>68</v>
      </c>
      <c r="L846" s="29" t="e">
        <f>(K829*M831)/M829</f>
        <v>#VALUE!</v>
      </c>
      <c r="M846" s="66" t="str">
        <f>$M$9</f>
        <v>mg/kg</v>
      </c>
    </row>
    <row r="847" spans="1:13" x14ac:dyDescent="0.25">
      <c r="A847" s="28" t="str">
        <f>_xlfn.XLOOKUP(P!C847,'Banco de Dados'!$B$3:$B$274,'Banco de Dados'!$K$3:$K$274,"")</f>
        <v/>
      </c>
      <c r="B847" s="2">
        <v>0</v>
      </c>
      <c r="C847" s="2">
        <v>0</v>
      </c>
      <c r="D847" s="2">
        <v>0</v>
      </c>
      <c r="E847" s="2">
        <v>0</v>
      </c>
      <c r="F847" s="32" t="e">
        <f t="shared" si="73"/>
        <v>#DIV/0!</v>
      </c>
      <c r="G847" s="3" t="e">
        <f t="shared" si="72"/>
        <v>#VALUE!</v>
      </c>
      <c r="H847" s="3" t="e">
        <f t="shared" si="72"/>
        <v>#VALUE!</v>
      </c>
      <c r="J847" s="7"/>
      <c r="K847" s="111" t="s">
        <v>246</v>
      </c>
      <c r="L847" s="126" t="e">
        <f>SQRT(((M834/L834)^2)+((M835/L835)^2)+((M836/L836)^2))</f>
        <v>#VALUE!</v>
      </c>
      <c r="M847" s="66"/>
    </row>
    <row r="848" spans="1:13" x14ac:dyDescent="0.25">
      <c r="A848" s="28" t="str">
        <f>_xlfn.XLOOKUP(P!C848,'Banco de Dados'!$B$3:$B$274,'Banco de Dados'!$K$3:$K$274,"")</f>
        <v/>
      </c>
      <c r="B848" s="2">
        <v>0</v>
      </c>
      <c r="C848" s="2">
        <v>0</v>
      </c>
      <c r="D848" s="2">
        <v>0</v>
      </c>
      <c r="E848" s="2">
        <v>0</v>
      </c>
      <c r="F848" s="32" t="e">
        <f t="shared" si="73"/>
        <v>#DIV/0!</v>
      </c>
      <c r="G848" s="3" t="e">
        <f t="shared" si="72"/>
        <v>#VALUE!</v>
      </c>
      <c r="H848" s="3" t="e">
        <f t="shared" si="72"/>
        <v>#VALUE!</v>
      </c>
      <c r="J848" s="7"/>
      <c r="K848" s="69" t="s">
        <v>247</v>
      </c>
      <c r="L848" s="127" t="e">
        <f>L847*L846</f>
        <v>#VALUE!</v>
      </c>
      <c r="M848" s="71" t="str">
        <f>$M$9</f>
        <v>mg/kg</v>
      </c>
    </row>
    <row r="849" spans="1:14" x14ac:dyDescent="0.25">
      <c r="A849" s="28" t="str">
        <f>_xlfn.XLOOKUP(P!C849,'Banco de Dados'!$B$3:$B$274,'Banco de Dados'!$K$3:$K$274,"")</f>
        <v/>
      </c>
      <c r="B849" s="2">
        <v>0</v>
      </c>
      <c r="C849" s="2">
        <v>0</v>
      </c>
      <c r="D849" s="2">
        <v>0</v>
      </c>
      <c r="E849" s="2">
        <v>0</v>
      </c>
      <c r="F849" s="32" t="e">
        <f t="shared" si="73"/>
        <v>#DIV/0!</v>
      </c>
      <c r="G849" s="3" t="e">
        <f t="shared" si="72"/>
        <v>#VALUE!</v>
      </c>
      <c r="H849" s="3" t="e">
        <f t="shared" si="72"/>
        <v>#VALUE!</v>
      </c>
      <c r="J849" s="7"/>
      <c r="K849" s="123"/>
      <c r="L849" s="124"/>
    </row>
    <row r="850" spans="1:14" x14ac:dyDescent="0.25">
      <c r="A850" s="28" t="str">
        <f>_xlfn.XLOOKUP(P!C850,'Banco de Dados'!$B$3:$B$274,'Banco de Dados'!$K$3:$K$274,"")</f>
        <v/>
      </c>
      <c r="B850" s="2">
        <v>0</v>
      </c>
      <c r="C850" s="2">
        <v>0</v>
      </c>
      <c r="D850" s="2">
        <v>0</v>
      </c>
      <c r="E850" s="2">
        <v>0</v>
      </c>
      <c r="F850" s="32" t="e">
        <f t="shared" si="73"/>
        <v>#DIV/0!</v>
      </c>
      <c r="G850" s="3" t="e">
        <f t="shared" si="72"/>
        <v>#VALUE!</v>
      </c>
      <c r="H850" s="3" t="e">
        <f t="shared" si="72"/>
        <v>#VALUE!</v>
      </c>
      <c r="J850" s="7"/>
    </row>
    <row r="851" spans="1:14" x14ac:dyDescent="0.25">
      <c r="A851" s="28" t="str">
        <f>_xlfn.XLOOKUP(P!C851,'Banco de Dados'!$B$3:$B$274,'Banco de Dados'!$K$3:$K$274,"")</f>
        <v/>
      </c>
      <c r="B851" s="2">
        <v>0</v>
      </c>
      <c r="C851" s="2">
        <v>0</v>
      </c>
      <c r="D851" s="2">
        <v>0</v>
      </c>
      <c r="E851" s="2">
        <v>0</v>
      </c>
      <c r="F851" s="32" t="e">
        <f t="shared" si="73"/>
        <v>#DIV/0!</v>
      </c>
      <c r="G851" s="3" t="e">
        <f t="shared" si="72"/>
        <v>#VALUE!</v>
      </c>
      <c r="H851" s="3" t="e">
        <f t="shared" si="72"/>
        <v>#VALUE!</v>
      </c>
      <c r="J851" s="7"/>
    </row>
    <row r="852" spans="1:14" x14ac:dyDescent="0.25">
      <c r="A852" s="28" t="str">
        <f>_xlfn.XLOOKUP(P!C852,'Banco de Dados'!$B$3:$B$274,'Banco de Dados'!$K$3:$K$274,"")</f>
        <v/>
      </c>
      <c r="B852" s="2">
        <v>0</v>
      </c>
      <c r="C852" s="2">
        <v>0</v>
      </c>
      <c r="D852" s="2">
        <v>0</v>
      </c>
      <c r="E852" s="2">
        <v>0</v>
      </c>
      <c r="F852" s="32" t="e">
        <f t="shared" si="73"/>
        <v>#DIV/0!</v>
      </c>
      <c r="G852" s="3" t="e">
        <f t="shared" ref="G852:H854" si="74">D852*$E$822</f>
        <v>#VALUE!</v>
      </c>
      <c r="H852" s="3" t="e">
        <f t="shared" si="74"/>
        <v>#VALUE!</v>
      </c>
      <c r="J852" s="7"/>
    </row>
    <row r="853" spans="1:14" x14ac:dyDescent="0.25">
      <c r="A853" s="28" t="str">
        <f>_xlfn.XLOOKUP(P!C853,'Banco de Dados'!$B$3:$B$274,'Banco de Dados'!$K$3:$K$274,"")</f>
        <v/>
      </c>
      <c r="B853" s="2">
        <v>0</v>
      </c>
      <c r="C853" s="2">
        <v>0</v>
      </c>
      <c r="D853" s="2">
        <v>0</v>
      </c>
      <c r="E853" s="2">
        <v>0</v>
      </c>
      <c r="F853" s="32" t="e">
        <f t="shared" si="73"/>
        <v>#DIV/0!</v>
      </c>
      <c r="G853" s="3" t="e">
        <f t="shared" si="74"/>
        <v>#VALUE!</v>
      </c>
      <c r="H853" s="3" t="e">
        <f t="shared" si="74"/>
        <v>#VALUE!</v>
      </c>
      <c r="J853" s="7"/>
    </row>
    <row r="854" spans="1:14" x14ac:dyDescent="0.25">
      <c r="A854" s="28" t="str">
        <f>_xlfn.XLOOKUP(P!C854,'Banco de Dados'!$B$3:$B$274,'Banco de Dados'!$K$3:$K$274,"")</f>
        <v/>
      </c>
      <c r="B854" s="2">
        <v>0</v>
      </c>
      <c r="C854" s="2">
        <v>0</v>
      </c>
      <c r="D854" s="2">
        <v>0</v>
      </c>
      <c r="E854" s="2">
        <v>0</v>
      </c>
      <c r="F854" s="32" t="e">
        <f t="shared" si="73"/>
        <v>#DIV/0!</v>
      </c>
      <c r="G854" s="3" t="e">
        <f t="shared" si="74"/>
        <v>#VALUE!</v>
      </c>
      <c r="H854" s="3" t="e">
        <f t="shared" si="74"/>
        <v>#VALUE!</v>
      </c>
      <c r="J854" s="7"/>
    </row>
    <row r="855" spans="1:14" x14ac:dyDescent="0.25">
      <c r="A855" s="21"/>
      <c r="B855" s="21"/>
      <c r="C855" s="21"/>
      <c r="D855" s="21"/>
      <c r="E855" s="21"/>
      <c r="F855" s="77"/>
      <c r="G855" s="21"/>
      <c r="H855" s="21"/>
      <c r="J855" s="21"/>
      <c r="K855" s="21"/>
      <c r="L855" s="21"/>
      <c r="M855" s="21"/>
      <c r="N855" s="21"/>
    </row>
  </sheetData>
  <mergeCells count="90">
    <mergeCell ref="K6:M6"/>
    <mergeCell ref="P6:S6"/>
    <mergeCell ref="V6:X6"/>
    <mergeCell ref="A1:F3"/>
    <mergeCell ref="J2:N4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{E4D7D4A6-DD8E-4838-A788-646C87BD9E15}</x14:id>
        </ext>
      </extLst>
    </cfRule>
  </conditionalFormatting>
  <dataValidations count="1">
    <dataValidation type="list" allowBlank="1" showInputMessage="1" showErrorMessage="1" sqref="M9" xr:uid="{DC134D47-69F2-43C5-938F-9686ECC83F11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D7D4A6-DD8E-4838-A788-646C87BD9E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1D3DB4A-7D72-4188-BE51-FFF81010F02A}">
          <x14:formula1>
            <xm:f>'Banco de Dados'!$C$296:$C$377</xm:f>
          </x14:formula1>
          <xm:sqref>B4</xm:sqref>
        </x14:dataValidation>
        <x14:dataValidation type="list" allowBlank="1" showInputMessage="1" showErrorMessage="1" xr:uid="{5788EA42-CCAC-4E5A-BA53-5F42E4ACD108}">
          <x14:formula1>
            <xm:f>Padrões!$B$5:$B$23</xm:f>
          </x14:formula1>
          <xm:sqref>M8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6833-C54C-4A7F-959B-26F9899BB071}">
  <dimension ref="A1:AL855"/>
  <sheetViews>
    <sheetView topLeftCell="L1" workbookViewId="0">
      <selection activeCell="X9" sqref="X9"/>
    </sheetView>
  </sheetViews>
  <sheetFormatPr defaultColWidth="9.140625" defaultRowHeight="15" x14ac:dyDescent="0.25"/>
  <cols>
    <col min="1" max="1" width="11.28515625" style="2" bestFit="1" customWidth="1"/>
    <col min="2" max="2" width="9.140625" style="2"/>
    <col min="3" max="3" width="12.42578125" style="2" bestFit="1" customWidth="1"/>
    <col min="4" max="4" width="10" style="2" bestFit="1" customWidth="1"/>
    <col min="5" max="5" width="9.140625" style="2"/>
    <col min="6" max="6" width="9.140625" style="32"/>
    <col min="7" max="7" width="12.140625" style="2" bestFit="1" customWidth="1"/>
    <col min="8" max="8" width="10.7109375" style="2" bestFit="1" customWidth="1"/>
    <col min="9" max="9" width="1.5703125" style="67" customWidth="1"/>
    <col min="10" max="10" width="13.140625" bestFit="1" customWidth="1"/>
    <col min="11" max="11" width="20.7109375" style="2" bestFit="1" customWidth="1"/>
    <col min="12" max="12" width="13.140625" style="2" bestFit="1" customWidth="1"/>
    <col min="13" max="13" width="18.5703125" style="2" bestFit="1" customWidth="1"/>
    <col min="14" max="14" width="9.140625" style="2"/>
    <col min="15" max="15" width="1.7109375" style="67" customWidth="1"/>
    <col min="16" max="16" width="10.140625" style="7" customWidth="1"/>
    <col min="17" max="17" width="13.140625" style="2" bestFit="1" customWidth="1"/>
    <col min="18" max="18" width="2" style="2" bestFit="1" customWidth="1"/>
    <col min="19" max="19" width="11.140625" style="2" customWidth="1"/>
    <col min="20" max="20" width="13.7109375" style="2" bestFit="1" customWidth="1"/>
    <col min="21" max="21" width="2.42578125" style="67" customWidth="1"/>
    <col min="22" max="23" width="9.140625" style="7"/>
    <col min="24" max="24" width="13.140625" bestFit="1" customWidth="1"/>
    <col min="25" max="25" width="12" bestFit="1" customWidth="1"/>
    <col min="31" max="31" width="2.42578125" style="67" customWidth="1"/>
    <col min="34" max="37" width="9.140625" hidden="1" customWidth="1"/>
  </cols>
  <sheetData>
    <row r="1" spans="1:38" ht="15" customHeight="1" thickBot="1" x14ac:dyDescent="0.3">
      <c r="A1" s="185" t="str">
        <f>_xlfn.XLOOKUP(B4,'Banco de Dados'!C284:C377,'Banco de Dados'!B284:B377,"")</f>
        <v>Cobre</v>
      </c>
      <c r="B1" s="186"/>
      <c r="C1" s="186"/>
      <c r="D1" s="186"/>
      <c r="E1" s="186"/>
      <c r="F1" s="186"/>
      <c r="I1"/>
      <c r="J1" s="85" t="s">
        <v>228</v>
      </c>
      <c r="L1" s="14"/>
      <c r="M1" s="14"/>
      <c r="N1" s="14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185"/>
      <c r="B2" s="186"/>
      <c r="C2" s="186"/>
      <c r="D2" s="186"/>
      <c r="E2" s="186"/>
      <c r="F2" s="186"/>
      <c r="I2"/>
      <c r="J2" s="187" t="s">
        <v>235</v>
      </c>
      <c r="K2" s="188"/>
      <c r="L2" s="188"/>
      <c r="M2" s="188"/>
      <c r="N2" s="189"/>
      <c r="O2"/>
      <c r="P2" s="14"/>
      <c r="Q2" s="14"/>
      <c r="R2" s="14"/>
      <c r="S2" s="14"/>
      <c r="T2" s="14"/>
      <c r="U2"/>
      <c r="V2" s="14"/>
      <c r="W2" s="14"/>
      <c r="X2" s="14"/>
      <c r="Y2" s="14"/>
      <c r="Z2" s="14"/>
      <c r="AA2" s="14"/>
      <c r="AB2" s="14"/>
      <c r="AC2" s="14"/>
      <c r="AE2"/>
      <c r="AG2" s="168"/>
      <c r="AH2" s="168"/>
      <c r="AI2" s="168"/>
      <c r="AJ2" s="168"/>
      <c r="AK2" s="168"/>
      <c r="AL2" s="168"/>
    </row>
    <row r="3" spans="1:38" ht="30" customHeight="1" x14ac:dyDescent="0.25">
      <c r="A3" s="185"/>
      <c r="B3" s="186"/>
      <c r="C3" s="186"/>
      <c r="D3" s="186"/>
      <c r="E3" s="186"/>
      <c r="F3" s="186"/>
      <c r="I3"/>
      <c r="J3" s="190"/>
      <c r="K3" s="191"/>
      <c r="L3" s="191"/>
      <c r="M3" s="191"/>
      <c r="N3" s="192"/>
      <c r="O3"/>
      <c r="U3"/>
      <c r="X3" s="2"/>
      <c r="Y3" s="7"/>
      <c r="Z3" s="7"/>
      <c r="AA3" s="2"/>
      <c r="AB3" s="7"/>
      <c r="AC3" s="7"/>
      <c r="AD3" s="2"/>
      <c r="AE3"/>
      <c r="AF3" s="7"/>
      <c r="AG3" s="2"/>
      <c r="AH3" s="7"/>
      <c r="AI3" s="7"/>
      <c r="AJ3" s="2"/>
      <c r="AK3" s="7"/>
      <c r="AL3" s="7"/>
    </row>
    <row r="4" spans="1:38" ht="16.5" thickBot="1" x14ac:dyDescent="0.3">
      <c r="A4" s="91" t="s">
        <v>64</v>
      </c>
      <c r="B4" s="169" t="s">
        <v>18</v>
      </c>
      <c r="C4" s="170"/>
      <c r="D4" s="170"/>
      <c r="E4" s="170"/>
      <c r="F4" s="170"/>
      <c r="I4"/>
      <c r="J4" s="193"/>
      <c r="K4" s="194"/>
      <c r="L4" s="194"/>
      <c r="M4" s="194"/>
      <c r="N4" s="195"/>
      <c r="O4"/>
      <c r="U4"/>
      <c r="X4" s="2"/>
      <c r="Y4" s="7"/>
      <c r="Z4" s="7"/>
      <c r="AA4" s="2"/>
      <c r="AB4" s="7"/>
      <c r="AC4" s="7"/>
      <c r="AD4" s="2"/>
      <c r="AE4"/>
      <c r="AF4" s="7"/>
      <c r="AG4" s="2"/>
      <c r="AH4" s="7"/>
      <c r="AI4" s="7"/>
      <c r="AJ4" s="2"/>
      <c r="AK4" s="7"/>
      <c r="AL4" s="7"/>
    </row>
    <row r="5" spans="1:38" ht="8.4499999999999993" customHeight="1" x14ac:dyDescent="0.25">
      <c r="A5" s="43"/>
      <c r="B5" s="43"/>
      <c r="C5" s="43"/>
      <c r="D5" s="43"/>
      <c r="E5" s="43"/>
      <c r="F5" s="75"/>
      <c r="G5" s="43"/>
      <c r="H5" s="43"/>
      <c r="J5" s="43"/>
      <c r="K5" s="43"/>
      <c r="L5" s="43"/>
      <c r="M5" s="43"/>
      <c r="N5" s="43"/>
      <c r="P5" s="43"/>
      <c r="Q5" s="43"/>
      <c r="R5" s="43"/>
      <c r="S5" s="43"/>
      <c r="T5" s="43"/>
      <c r="V5" s="43"/>
      <c r="W5" s="43"/>
      <c r="X5" s="44"/>
      <c r="Y5" s="43"/>
      <c r="Z5" s="43"/>
      <c r="AA5" s="43"/>
      <c r="AB5" s="43"/>
      <c r="AC5" s="43"/>
      <c r="AD5" s="43"/>
      <c r="AF5" s="7" t="s">
        <v>208</v>
      </c>
      <c r="AG5" s="2"/>
      <c r="AH5" s="7"/>
      <c r="AI5" s="7"/>
      <c r="AJ5" s="2"/>
      <c r="AK5" s="7"/>
      <c r="AL5" s="7"/>
    </row>
    <row r="6" spans="1:38" ht="19.149999999999999" customHeight="1" x14ac:dyDescent="0.3">
      <c r="A6" s="36" t="str">
        <f>'Nome das Amostras'!A4</f>
        <v>ab</v>
      </c>
      <c r="B6" s="164" t="str">
        <f>VLOOKUP(A6,'Nome das Amostras'!$A$3:$D$28,2,FALSE)</f>
        <v>Pd</v>
      </c>
      <c r="C6" s="164"/>
      <c r="D6" s="37" t="s">
        <v>65</v>
      </c>
      <c r="E6" s="38">
        <f>'Banco de Dados'!$O$13/'Banco de Dados'!O13</f>
        <v>1</v>
      </c>
      <c r="F6" s="73"/>
      <c r="J6" s="14"/>
      <c r="K6" s="179" t="s">
        <v>214</v>
      </c>
      <c r="L6" s="179"/>
      <c r="M6" s="179"/>
      <c r="P6" s="180" t="s">
        <v>262</v>
      </c>
      <c r="Q6" s="181"/>
      <c r="R6" s="181"/>
      <c r="S6" s="181"/>
      <c r="T6" s="152" t="str">
        <f>M9</f>
        <v>mg/kg</v>
      </c>
      <c r="V6" s="182" t="s">
        <v>248</v>
      </c>
      <c r="W6" s="183"/>
      <c r="X6" s="184"/>
      <c r="Y6" s="129" t="str">
        <f>B4</f>
        <v>Cu</v>
      </c>
      <c r="Z6" s="14"/>
      <c r="AA6" s="14"/>
      <c r="AB6" s="14"/>
      <c r="AC6" s="14"/>
      <c r="AD6" s="14"/>
      <c r="AF6" s="7"/>
      <c r="AG6" s="2"/>
      <c r="AH6" s="7" t="s">
        <v>142</v>
      </c>
      <c r="AI6" s="7"/>
      <c r="AJ6" s="2"/>
      <c r="AK6" s="7"/>
      <c r="AL6" s="7"/>
    </row>
    <row r="7" spans="1:38" ht="15.75" x14ac:dyDescent="0.25">
      <c r="A7" s="107" t="s">
        <v>1</v>
      </c>
      <c r="B7" s="107" t="s">
        <v>0</v>
      </c>
      <c r="C7" s="107" t="s">
        <v>212</v>
      </c>
      <c r="D7" s="107" t="s">
        <v>209</v>
      </c>
      <c r="E7" s="107" t="s">
        <v>213</v>
      </c>
      <c r="F7" s="76" t="s">
        <v>219</v>
      </c>
      <c r="J7" s="7"/>
      <c r="K7" s="171" t="s">
        <v>144</v>
      </c>
      <c r="L7" s="172"/>
      <c r="M7" s="5" t="str">
        <f>$B$4</f>
        <v>Cu</v>
      </c>
      <c r="P7" s="117" t="s">
        <v>243</v>
      </c>
      <c r="Q7" s="118" t="s">
        <v>68</v>
      </c>
      <c r="R7" s="122" t="s">
        <v>241</v>
      </c>
      <c r="S7" s="118" t="s">
        <v>143</v>
      </c>
      <c r="T7" s="117" t="s">
        <v>242</v>
      </c>
      <c r="V7" s="173" t="s">
        <v>249</v>
      </c>
      <c r="W7" s="174"/>
      <c r="X7" s="29">
        <v>12196</v>
      </c>
      <c r="Y7" s="66" t="s">
        <v>250</v>
      </c>
      <c r="Z7" s="7"/>
      <c r="AA7" s="2"/>
      <c r="AB7" s="7"/>
      <c r="AC7" s="7"/>
      <c r="AD7" s="2"/>
      <c r="AF7" s="7"/>
      <c r="AG7" s="2"/>
      <c r="AH7" s="7" t="s">
        <v>152</v>
      </c>
      <c r="AI7" s="7">
        <v>34</v>
      </c>
      <c r="AJ7" s="2">
        <f>31</f>
        <v>31</v>
      </c>
      <c r="AK7" s="7">
        <v>33</v>
      </c>
      <c r="AL7" s="7"/>
    </row>
    <row r="8" spans="1:38" ht="15.75" x14ac:dyDescent="0.25">
      <c r="A8" s="28" t="str">
        <f>_xlfn.XLOOKUP(P!C8,'Banco de Dados'!$B$3:$B$274,'Banco de Dados'!$K$3:$K$274,"")</f>
        <v>P</v>
      </c>
      <c r="B8" s="2">
        <f>_xlfn.XLOOKUP(P!C8,'Banco de Dados'!$B$3:$B$274,'Banco de Dados'!$L$3:$L$274,"")</f>
        <v>15</v>
      </c>
      <c r="C8" s="1" cm="1">
        <f t="array" ref="C8:C38">Dados!L5:L35</f>
        <v>2013</v>
      </c>
      <c r="D8" s="2">
        <f>_xlfn.XLOOKUP(P!C8,'Banco de Dados'!$B$3:$B$274,'Banco de Dados'!O$3:O$274,"")</f>
        <v>968</v>
      </c>
      <c r="E8" s="2">
        <f>_xlfn.XLOOKUP(P!C8,'Banco de Dados'!$B$3:$B$274,'Banco de Dados'!P$3:P$274,"")</f>
        <v>104</v>
      </c>
      <c r="F8" s="32">
        <f>(E8*100)/D8</f>
        <v>10.743801652892563</v>
      </c>
      <c r="G8" s="3"/>
      <c r="H8" s="3"/>
      <c r="J8" s="7"/>
      <c r="K8" s="171" t="s">
        <v>145</v>
      </c>
      <c r="L8" s="172"/>
      <c r="M8" s="90" t="s">
        <v>153</v>
      </c>
      <c r="P8" s="112" t="str" cm="1">
        <f t="array" ref="P8:P32">'Nome das Amostras'!A4:A28</f>
        <v>ab</v>
      </c>
      <c r="Q8" s="158" cm="1">
        <f t="array" aca="1" ref="Q8" ca="1">INDIRECT("L"&amp;AJ7)</f>
        <v>4.7</v>
      </c>
      <c r="R8" s="159" t="s">
        <v>241</v>
      </c>
      <c r="S8" s="158" cm="1">
        <f t="array" aca="1" ref="S8" ca="1">INDIRECT("L"&amp;AK7)</f>
        <v>3.134794909913396</v>
      </c>
      <c r="T8" s="114" t="str" cm="1">
        <f t="array" ref="T8:T32">'Nome das Amostras'!B4:B28</f>
        <v>Pd</v>
      </c>
      <c r="V8" s="175" t="s">
        <v>251</v>
      </c>
      <c r="W8" s="176"/>
      <c r="X8" s="29">
        <f>3*SQRT(X7)</f>
        <v>331.30650461468451</v>
      </c>
      <c r="Y8" s="66" t="s">
        <v>250</v>
      </c>
      <c r="Z8" s="7"/>
      <c r="AA8" s="2"/>
      <c r="AB8" s="7"/>
      <c r="AC8" s="7"/>
      <c r="AD8" s="2"/>
      <c r="AF8" s="7"/>
      <c r="AG8" s="2"/>
      <c r="AH8" s="7"/>
      <c r="AI8" s="7">
        <v>34</v>
      </c>
      <c r="AJ8" s="2">
        <v>64</v>
      </c>
      <c r="AK8" s="7">
        <v>66</v>
      </c>
      <c r="AL8" s="7"/>
    </row>
    <row r="9" spans="1:38" ht="15.75" x14ac:dyDescent="0.25">
      <c r="A9" s="28" t="str">
        <f>_xlfn.XLOOKUP(P!C9,'Banco de Dados'!$B$3:$B$274,'Banco de Dados'!$K$3:$K$274,"")</f>
        <v>S</v>
      </c>
      <c r="B9" s="2">
        <f>_xlfn.XLOOKUP(P!C9,'Banco de Dados'!$B$3:$B$274,'Banco de Dados'!$L$3:$L$274,"")</f>
        <v>16</v>
      </c>
      <c r="C9" s="1">
        <v>2307</v>
      </c>
      <c r="D9" s="2">
        <f>_xlfn.XLOOKUP(P!C9,'Banco de Dados'!$B$3:$B$274,'Banco de Dados'!O$3:O$274,"")</f>
        <v>19589</v>
      </c>
      <c r="E9" s="2">
        <f>_xlfn.XLOOKUP(P!C9,'Banco de Dados'!$B$3:$B$274,'Banco de Dados'!P$3:P$274,"")</f>
        <v>183</v>
      </c>
      <c r="F9" s="32">
        <f t="shared" ref="F9:F38" si="0">(E9*100)/D9</f>
        <v>0.93419776405125321</v>
      </c>
      <c r="G9" s="3"/>
      <c r="H9" s="3"/>
      <c r="J9" s="7"/>
      <c r="K9" s="100" t="s">
        <v>244</v>
      </c>
      <c r="L9" s="161">
        <f>IF(M9="mg/kg",VLOOKUP($M$7,Padrões!E4:AQ87,_xlfn.XLOOKUP($M$8,Padrões!B5:B23,Padrões!C5:C23,""),FALSE),VLOOKUP($M$7,Padrões!E4:AQ87,_xlfn.XLOOKUP($M$8,Padrões!B5:B23,Padrões!C5:C23,""),FALSE)/1000)</f>
        <v>4.7</v>
      </c>
      <c r="M9" s="128" t="s">
        <v>142</v>
      </c>
      <c r="P9" s="112" t="str">
        <v>ac</v>
      </c>
      <c r="Q9" s="158" cm="1">
        <f t="array" aca="1" ref="Q9" ca="1">INDIRECT("L"&amp;AJ8)</f>
        <v>4.0576198242275989</v>
      </c>
      <c r="R9" s="159" t="s">
        <v>241</v>
      </c>
      <c r="S9" s="158" cm="1">
        <f t="array" aca="1" ref="S9" ca="1">INDIRECT("L"&amp;AK8)</f>
        <v>2.3992705658680116</v>
      </c>
      <c r="T9" s="114" t="str">
        <v>R2</v>
      </c>
      <c r="V9" s="177" t="s">
        <v>252</v>
      </c>
      <c r="W9" s="178"/>
      <c r="X9" s="162">
        <f>(X8*L9)/M11</f>
        <v>2.9945010994019561</v>
      </c>
      <c r="Y9" s="71" t="str">
        <f>$M$9</f>
        <v>mg/kg</v>
      </c>
      <c r="Z9" s="7"/>
      <c r="AA9" s="2"/>
      <c r="AB9" s="7"/>
      <c r="AC9" s="7"/>
      <c r="AD9" s="2"/>
      <c r="AF9" s="7"/>
      <c r="AG9" s="2"/>
      <c r="AH9" s="7"/>
      <c r="AI9" s="7"/>
      <c r="AJ9" s="2">
        <v>98</v>
      </c>
      <c r="AK9" s="7">
        <v>100</v>
      </c>
      <c r="AL9" s="7"/>
    </row>
    <row r="10" spans="1:38" ht="15.75" x14ac:dyDescent="0.25">
      <c r="A10" s="28" t="str">
        <f>_xlfn.XLOOKUP(P!C10,'Banco de Dados'!$B$3:$B$274,'Banco de Dados'!$K$3:$K$274,"")</f>
        <v>Cl</v>
      </c>
      <c r="B10" s="2">
        <f>_xlfn.XLOOKUP(P!C10,'Banco de Dados'!$B$3:$B$274,'Banco de Dados'!$L$3:$L$274,"")</f>
        <v>17</v>
      </c>
      <c r="C10" s="1">
        <v>2622</v>
      </c>
      <c r="D10" s="2">
        <f>_xlfn.XLOOKUP(P!C10,'Banco de Dados'!$B$3:$B$274,'Banco de Dados'!O$3:O$274,"")</f>
        <v>29684</v>
      </c>
      <c r="E10" s="2">
        <f>_xlfn.XLOOKUP(P!C10,'Banco de Dados'!$B$3:$B$274,'Banco de Dados'!P$3:P$274,"")</f>
        <v>255</v>
      </c>
      <c r="F10" s="32">
        <f t="shared" si="0"/>
        <v>0.85904864573507611</v>
      </c>
      <c r="G10" s="3"/>
      <c r="H10" s="3"/>
      <c r="J10" s="7"/>
      <c r="K10" s="100" t="s">
        <v>245</v>
      </c>
      <c r="L10" s="5">
        <f>IF(M9="mg/kg",VLOOKUP($M$7,Padrões!E4:AQ87,_xlfn.XLOOKUP($M$8,Padrões!B5:B23,Padrões!D5:D23,""),FALSE),VLOOKUP($M$7,Padrões!E4:AQ87,_xlfn.XLOOKUP($M$8,Padrões!B5:B23,Padrões!D5:D23,""),FALSE)/1000)</f>
        <v>0.14000000000000001</v>
      </c>
      <c r="M10" s="5" t="str">
        <f>M9</f>
        <v>mg/kg</v>
      </c>
      <c r="P10" s="112" t="str">
        <v>ad</v>
      </c>
      <c r="Q10" s="158" t="e" cm="1">
        <f t="array" aca="1" ref="Q10" ca="1">INDIRECT("L"&amp;AJ9)</f>
        <v>#VALUE!</v>
      </c>
      <c r="R10" s="159" t="s">
        <v>241</v>
      </c>
      <c r="S10" s="158" t="e" cm="1">
        <f t="array" aca="1" ref="S10" ca="1">INDIRECT("L"&amp;AK9)</f>
        <v>#VALUE!</v>
      </c>
      <c r="T10" s="114" t="str">
        <v>R3</v>
      </c>
      <c r="W10" s="30"/>
      <c r="X10" s="32"/>
      <c r="Y10" s="2"/>
      <c r="Z10" s="7"/>
      <c r="AA10" s="2"/>
      <c r="AB10" s="7"/>
      <c r="AC10" s="7"/>
      <c r="AD10" s="2"/>
      <c r="AF10" s="7"/>
      <c r="AG10" s="2"/>
      <c r="AH10" s="7"/>
      <c r="AI10" s="7"/>
      <c r="AJ10" s="2">
        <f>AJ9+$AI$7</f>
        <v>132</v>
      </c>
      <c r="AK10" s="7">
        <f>AK9+$AI$7</f>
        <v>134</v>
      </c>
      <c r="AL10" s="7"/>
    </row>
    <row r="11" spans="1:38" ht="15.75" x14ac:dyDescent="0.25">
      <c r="A11" s="28" t="str">
        <f>_xlfn.XLOOKUP(P!C11,'Banco de Dados'!$B$3:$B$274,'Banco de Dados'!$K$3:$K$274,"")</f>
        <v>Ar</v>
      </c>
      <c r="B11" s="2">
        <f>_xlfn.XLOOKUP(P!C11,'Banco de Dados'!$B$3:$B$274,'Banco de Dados'!$L$3:$L$274,"")</f>
        <v>18</v>
      </c>
      <c r="C11" s="1">
        <v>2957</v>
      </c>
      <c r="D11" s="2">
        <f>_xlfn.XLOOKUP(P!C11,'Banco de Dados'!$B$3:$B$274,'Banco de Dados'!O$3:O$274,"")</f>
        <v>4130</v>
      </c>
      <c r="E11" s="2">
        <f>_xlfn.XLOOKUP(P!C11,'Banco de Dados'!$B$3:$B$274,'Banco de Dados'!P$3:P$274,"")</f>
        <v>229</v>
      </c>
      <c r="F11" s="32">
        <f t="shared" si="0"/>
        <v>5.5447941888619852</v>
      </c>
      <c r="G11" s="3"/>
      <c r="H11" s="3"/>
      <c r="J11" s="7"/>
      <c r="K11" s="171" t="s">
        <v>209</v>
      </c>
      <c r="L11" s="172"/>
      <c r="M11" s="5">
        <f>_xlfn.XLOOKUP($M$7,A8:A35,D8:D35,"")</f>
        <v>520</v>
      </c>
      <c r="P11" s="112" t="str">
        <v>ae</v>
      </c>
      <c r="Q11" s="158" t="e" cm="1">
        <f t="array" aca="1" ref="Q11" ca="1">INDIRECT("L"&amp;AJ10)</f>
        <v>#VALUE!</v>
      </c>
      <c r="R11" s="159" t="s">
        <v>241</v>
      </c>
      <c r="S11" s="158" t="e" cm="1">
        <f t="array" aca="1" ref="S11" ca="1">INDIRECT("L"&amp;AK10)</f>
        <v>#VALUE!</v>
      </c>
      <c r="T11" s="121" t="str">
        <v>R4</v>
      </c>
      <c r="W11" s="30"/>
      <c r="X11" s="17"/>
      <c r="Y11" s="2"/>
      <c r="Z11" s="7"/>
      <c r="AA11" s="2"/>
      <c r="AB11" s="7"/>
      <c r="AC11" s="7"/>
      <c r="AD11" s="2"/>
      <c r="AF11" s="7"/>
      <c r="AG11" s="2"/>
      <c r="AH11" s="7"/>
      <c r="AI11" s="7"/>
      <c r="AJ11" s="2">
        <f t="shared" ref="AJ11:AK26" si="1">AJ10+$AI$7</f>
        <v>166</v>
      </c>
      <c r="AK11" s="7">
        <f t="shared" si="1"/>
        <v>168</v>
      </c>
      <c r="AL11" s="7"/>
    </row>
    <row r="12" spans="1:38" ht="15.75" x14ac:dyDescent="0.25">
      <c r="A12" s="28" t="str">
        <f>_xlfn.XLOOKUP(P!C12,'Banco de Dados'!$B$3:$B$274,'Banco de Dados'!$K$3:$K$274,"")</f>
        <v>K</v>
      </c>
      <c r="B12" s="2">
        <f>_xlfn.XLOOKUP(P!C12,'Banco de Dados'!$B$3:$B$274,'Banco de Dados'!$L$3:$L$274,"")</f>
        <v>19</v>
      </c>
      <c r="C12" s="1">
        <v>3313</v>
      </c>
      <c r="D12" s="2">
        <f>_xlfn.XLOOKUP(P!C12,'Banco de Dados'!$B$3:$B$274,'Banco de Dados'!O$3:O$274,"")</f>
        <v>169151</v>
      </c>
      <c r="E12" s="2">
        <f>_xlfn.XLOOKUP(P!C12,'Banco de Dados'!$B$3:$B$274,'Banco de Dados'!P$3:P$274,"")</f>
        <v>441</v>
      </c>
      <c r="F12" s="32">
        <f t="shared" si="0"/>
        <v>0.26071380009577244</v>
      </c>
      <c r="G12" s="3"/>
      <c r="H12" s="3"/>
      <c r="J12" s="7"/>
      <c r="K12" s="171" t="s">
        <v>213</v>
      </c>
      <c r="L12" s="172"/>
      <c r="M12" s="5">
        <f>_xlfn.XLOOKUP($M$7,A8:A35,E8:E35,"")</f>
        <v>245</v>
      </c>
      <c r="P12" s="112" t="str">
        <v>af</v>
      </c>
      <c r="Q12" s="158" t="e" cm="1">
        <f t="array" aca="1" ref="Q12" ca="1">INDIRECT("L"&amp;AJ11)</f>
        <v>#VALUE!</v>
      </c>
      <c r="R12" s="159" t="s">
        <v>241</v>
      </c>
      <c r="S12" s="158" t="e" cm="1">
        <f t="array" aca="1" ref="S12" ca="1">INDIRECT("L"&amp;AK11)</f>
        <v>#VALUE!</v>
      </c>
      <c r="T12" s="121" t="str">
        <v>R5</v>
      </c>
      <c r="W12" s="30"/>
      <c r="X12" s="17"/>
      <c r="Y12" s="2"/>
      <c r="Z12" s="7"/>
      <c r="AA12" s="2"/>
      <c r="AB12" s="7"/>
      <c r="AC12" s="7"/>
      <c r="AD12" s="2"/>
      <c r="AF12" s="7"/>
      <c r="AG12" s="2"/>
      <c r="AH12" s="7"/>
      <c r="AI12" s="7"/>
      <c r="AJ12" s="2">
        <f t="shared" si="1"/>
        <v>200</v>
      </c>
      <c r="AK12" s="7">
        <f t="shared" si="1"/>
        <v>202</v>
      </c>
      <c r="AL12" s="7"/>
    </row>
    <row r="13" spans="1:38" x14ac:dyDescent="0.25">
      <c r="A13" s="28" t="str">
        <f>_xlfn.XLOOKUP(P!C13,'Banco de Dados'!$B$3:$B$274,'Banco de Dados'!$K$3:$K$274,"")</f>
        <v>Ca</v>
      </c>
      <c r="B13" s="2">
        <f>_xlfn.XLOOKUP(P!C13,'Banco de Dados'!$B$3:$B$274,'Banco de Dados'!$L$3:$L$274,"")</f>
        <v>20</v>
      </c>
      <c r="C13" s="1">
        <v>3691</v>
      </c>
      <c r="D13" s="2">
        <f>_xlfn.XLOOKUP(P!C13,'Banco de Dados'!$B$3:$B$274,'Banco de Dados'!O$3:O$274,"")</f>
        <v>427317</v>
      </c>
      <c r="E13" s="2">
        <f>_xlfn.XLOOKUP(P!C13,'Banco de Dados'!$B$3:$B$274,'Banco de Dados'!P$3:P$274,"")</f>
        <v>637</v>
      </c>
      <c r="F13" s="32">
        <f t="shared" si="0"/>
        <v>0.14906966022882309</v>
      </c>
      <c r="G13" s="3"/>
      <c r="H13" s="3"/>
      <c r="J13" s="67"/>
      <c r="K13" s="94"/>
      <c r="L13" s="94"/>
      <c r="M13" s="94"/>
      <c r="N13" s="94"/>
      <c r="P13" s="112" t="str">
        <v>ag</v>
      </c>
      <c r="Q13" s="158" cm="1">
        <f t="array" aca="1" ref="Q13" ca="1">INDIRECT("L"&amp;AJ12)</f>
        <v>4.6693197833988584</v>
      </c>
      <c r="R13" s="159" t="s">
        <v>241</v>
      </c>
      <c r="S13" s="158" cm="1">
        <f t="array" aca="1" ref="S13" ca="1">INDIRECT("L"&amp;AK12)</f>
        <v>2.5138818894998098</v>
      </c>
      <c r="T13" s="121" t="str">
        <v>R6</v>
      </c>
      <c r="W13" s="30"/>
      <c r="X13" s="32"/>
      <c r="Y13" s="2"/>
      <c r="Z13" s="7"/>
      <c r="AA13" s="2"/>
      <c r="AB13" s="7"/>
      <c r="AC13" s="7"/>
      <c r="AD13" s="2"/>
      <c r="AF13" s="7"/>
      <c r="AG13" s="2"/>
      <c r="AH13" s="7"/>
      <c r="AI13" s="7"/>
      <c r="AJ13" s="2">
        <f t="shared" si="1"/>
        <v>234</v>
      </c>
      <c r="AK13" s="7">
        <f t="shared" si="1"/>
        <v>236</v>
      </c>
      <c r="AL13" s="7"/>
    </row>
    <row r="14" spans="1:38" ht="15.75" x14ac:dyDescent="0.25">
      <c r="A14" s="28" t="str">
        <f>_xlfn.XLOOKUP(P!C14,'Banco de Dados'!$B$3:$B$274,'Banco de Dados'!$K$3:$K$274,"")</f>
        <v>Ti</v>
      </c>
      <c r="B14" s="2">
        <f>_xlfn.XLOOKUP(P!C14,'Banco de Dados'!$B$3:$B$274,'Banco de Dados'!$L$3:$L$274,"")</f>
        <v>22</v>
      </c>
      <c r="C14" s="1">
        <v>4509</v>
      </c>
      <c r="D14" s="2">
        <f>_xlfn.XLOOKUP(P!C14,'Banco de Dados'!$B$3:$B$274,'Banco de Dados'!O$3:O$274,"")</f>
        <v>4625</v>
      </c>
      <c r="E14" s="2">
        <f>_xlfn.XLOOKUP(P!C14,'Banco de Dados'!$B$3:$B$274,'Banco de Dados'!P$3:P$274,"")</f>
        <v>122</v>
      </c>
      <c r="F14" s="32">
        <f t="shared" si="0"/>
        <v>2.637837837837838</v>
      </c>
      <c r="G14" s="3"/>
      <c r="H14" s="3"/>
      <c r="J14" s="7"/>
      <c r="K14" s="72" t="str">
        <f>A6</f>
        <v>ab</v>
      </c>
      <c r="L14" s="55" t="s">
        <v>215</v>
      </c>
      <c r="M14" s="41" t="str">
        <f>A1</f>
        <v>Cobre</v>
      </c>
      <c r="P14" s="112" t="str">
        <v>ah</v>
      </c>
      <c r="Q14" s="158" cm="1">
        <f t="array" aca="1" ref="Q14" ca="1">INDIRECT("L"&amp;AJ13)</f>
        <v>4.5618442102758019</v>
      </c>
      <c r="R14" s="159" t="s">
        <v>241</v>
      </c>
      <c r="S14" s="158" cm="1">
        <f t="array" aca="1" ref="S14" ca="1">INDIRECT("L"&amp;AK13)</f>
        <v>2.6891640468803075</v>
      </c>
      <c r="T14" s="121" t="str">
        <v>R7</v>
      </c>
      <c r="W14" s="30"/>
      <c r="X14" s="33"/>
      <c r="Z14" s="7"/>
      <c r="AA14" s="2"/>
      <c r="AB14" s="7"/>
      <c r="AC14" s="7"/>
      <c r="AD14" s="2"/>
      <c r="AF14" s="7"/>
      <c r="AG14" s="2"/>
      <c r="AH14" s="7"/>
      <c r="AI14" s="7"/>
      <c r="AJ14" s="2">
        <f t="shared" si="1"/>
        <v>268</v>
      </c>
      <c r="AK14" s="7">
        <f t="shared" si="1"/>
        <v>270</v>
      </c>
      <c r="AL14" s="7"/>
    </row>
    <row r="15" spans="1:38" x14ac:dyDescent="0.25">
      <c r="A15" s="28" t="str">
        <f>_xlfn.XLOOKUP(P!C15,'Banco de Dados'!$B$3:$B$274,'Banco de Dados'!$K$3:$K$274,"")</f>
        <v>Cr</v>
      </c>
      <c r="B15" s="2">
        <f>_xlfn.XLOOKUP(P!C15,'Banco de Dados'!$B$3:$B$274,'Banco de Dados'!$L$3:$L$274,"")</f>
        <v>24</v>
      </c>
      <c r="C15" s="1">
        <v>5412</v>
      </c>
      <c r="D15" s="2">
        <f>_xlfn.XLOOKUP(P!C15,'Banco de Dados'!$B$3:$B$274,'Banco de Dados'!O$3:O$274,"")</f>
        <v>1257</v>
      </c>
      <c r="E15" s="2">
        <f>_xlfn.XLOOKUP(P!C15,'Banco de Dados'!$B$3:$B$274,'Banco de Dados'!P$3:P$274,"")</f>
        <v>118</v>
      </c>
      <c r="F15" s="32">
        <f t="shared" si="0"/>
        <v>9.387430389817025</v>
      </c>
      <c r="G15" s="3"/>
      <c r="H15" s="3"/>
      <c r="J15" s="7"/>
      <c r="K15" s="20" t="s">
        <v>210</v>
      </c>
      <c r="L15" s="57"/>
      <c r="M15" s="34" t="s">
        <v>211</v>
      </c>
      <c r="P15" s="112" t="str">
        <v>ai</v>
      </c>
      <c r="Q15" s="158" cm="1">
        <f t="array" aca="1" ref="Q15" ca="1">INDIRECT("L"&amp;AJ14)</f>
        <v>4.7738594460166368</v>
      </c>
      <c r="R15" s="159" t="s">
        <v>241</v>
      </c>
      <c r="S15" s="158" cm="1">
        <f t="array" aca="1" ref="S15" ca="1">INDIRECT("L"&amp;AK14)</f>
        <v>2.7227957885261715</v>
      </c>
      <c r="T15" s="121" t="str">
        <v>R8</v>
      </c>
      <c r="W15" s="30"/>
      <c r="X15" s="32"/>
      <c r="Y15" s="3"/>
      <c r="Z15" s="7"/>
      <c r="AA15" s="2"/>
      <c r="AB15" s="7"/>
      <c r="AC15" s="7"/>
      <c r="AD15" s="2"/>
      <c r="AF15" s="7"/>
      <c r="AG15" s="2"/>
      <c r="AH15" s="7"/>
      <c r="AI15" s="7"/>
      <c r="AJ15" s="2">
        <f t="shared" si="1"/>
        <v>302</v>
      </c>
      <c r="AK15" s="7">
        <f t="shared" si="1"/>
        <v>304</v>
      </c>
      <c r="AL15" s="7"/>
    </row>
    <row r="16" spans="1:38" x14ac:dyDescent="0.25">
      <c r="A16" s="28" t="str">
        <f>_xlfn.XLOOKUP(P!C16,'Banco de Dados'!$B$3:$B$274,'Banco de Dados'!$K$3:$K$274,"")</f>
        <v>Mn</v>
      </c>
      <c r="B16" s="2">
        <f>_xlfn.XLOOKUP(P!C16,'Banco de Dados'!$B$3:$B$274,'Banco de Dados'!$L$3:$L$274,"")</f>
        <v>25</v>
      </c>
      <c r="C16" s="1">
        <v>5895</v>
      </c>
      <c r="D16" s="2">
        <f>_xlfn.XLOOKUP(P!C16,'Banco de Dados'!$B$3:$B$274,'Banco de Dados'!O$3:O$274,"")</f>
        <v>6728</v>
      </c>
      <c r="E16" s="2">
        <f>_xlfn.XLOOKUP(P!C16,'Banco de Dados'!$B$3:$B$274,'Banco de Dados'!P$3:P$274,"")</f>
        <v>153</v>
      </c>
      <c r="F16" s="32">
        <f t="shared" si="0"/>
        <v>2.2740784780023779</v>
      </c>
      <c r="G16" s="3"/>
      <c r="H16" s="3"/>
      <c r="J16" s="7"/>
      <c r="K16" s="49">
        <f>_xlfn.XLOOKUP($B$4,A8:A35,D8:D35,"-")</f>
        <v>520</v>
      </c>
      <c r="L16" s="56"/>
      <c r="M16" s="42">
        <f>_xlfn.XLOOKUP($B$4,A8:A35,E8:E35,"-")</f>
        <v>245</v>
      </c>
      <c r="P16" s="112" t="str">
        <v>aj</v>
      </c>
      <c r="Q16" s="158" cm="1">
        <f t="array" aca="1" ref="Q16" ca="1">INDIRECT("L"&amp;AJ15)</f>
        <v>12.122462106517403</v>
      </c>
      <c r="R16" s="159" t="s">
        <v>241</v>
      </c>
      <c r="S16" s="158" cm="1">
        <f t="array" aca="1" ref="S16" ca="1">INDIRECT("L"&amp;AK15)</f>
        <v>5.9442668707767039</v>
      </c>
      <c r="T16" s="121" t="str">
        <v>R9</v>
      </c>
      <c r="W16" s="30"/>
      <c r="X16" s="32"/>
      <c r="Y16" s="2"/>
      <c r="Z16" s="7"/>
      <c r="AA16" s="2"/>
      <c r="AB16" s="7"/>
      <c r="AC16" s="7"/>
      <c r="AD16" s="2"/>
      <c r="AF16" s="7"/>
      <c r="AG16" s="2"/>
      <c r="AH16" s="7"/>
      <c r="AI16" s="7"/>
      <c r="AJ16" s="2">
        <f t="shared" si="1"/>
        <v>336</v>
      </c>
      <c r="AK16" s="7">
        <f t="shared" si="1"/>
        <v>338</v>
      </c>
      <c r="AL16" s="7"/>
    </row>
    <row r="17" spans="1:38" x14ac:dyDescent="0.25">
      <c r="A17" s="28" t="str">
        <f>_xlfn.XLOOKUP(P!C17,'Banco de Dados'!$B$3:$B$274,'Banco de Dados'!$K$3:$K$274,"")</f>
        <v>Fe</v>
      </c>
      <c r="B17" s="2">
        <f>_xlfn.XLOOKUP(P!C17,'Banco de Dados'!$B$3:$B$274,'Banco de Dados'!$L$3:$L$274,"")</f>
        <v>26</v>
      </c>
      <c r="C17" s="1">
        <v>6399</v>
      </c>
      <c r="D17" s="2">
        <f>_xlfn.XLOOKUP(P!C17,'Banco de Dados'!$B$3:$B$274,'Banco de Dados'!O$3:O$274,"")</f>
        <v>17564</v>
      </c>
      <c r="E17" s="2">
        <f>_xlfn.XLOOKUP(P!C17,'Banco de Dados'!$B$3:$B$274,'Banco de Dados'!P$3:P$274,"")</f>
        <v>189</v>
      </c>
      <c r="F17" s="32">
        <f t="shared" si="0"/>
        <v>1.076064677749943</v>
      </c>
      <c r="G17" s="3"/>
      <c r="H17" s="3"/>
      <c r="J17" s="7"/>
      <c r="P17" s="112" t="str">
        <v>ak</v>
      </c>
      <c r="Q17" s="158" cm="1">
        <f t="array" aca="1" ref="Q17" ca="1">INDIRECT("L"&amp;AJ16)</f>
        <v>5.3806032151442311</v>
      </c>
      <c r="R17" s="159" t="s">
        <v>241</v>
      </c>
      <c r="S17" s="158" cm="1">
        <f t="array" aca="1" ref="S17" ca="1">INDIRECT("L"&amp;AK16)</f>
        <v>3.126436451092232</v>
      </c>
      <c r="T17" s="121" t="str">
        <v>R10</v>
      </c>
      <c r="W17" s="30"/>
      <c r="X17" s="32"/>
      <c r="Y17" s="2"/>
      <c r="Z17" s="7"/>
      <c r="AA17" s="2"/>
      <c r="AB17" s="7"/>
      <c r="AC17" s="7"/>
      <c r="AD17" s="2"/>
      <c r="AF17" s="7"/>
      <c r="AG17" s="2"/>
      <c r="AH17" s="7"/>
      <c r="AI17" s="7"/>
      <c r="AJ17" s="2">
        <f t="shared" si="1"/>
        <v>370</v>
      </c>
      <c r="AK17" s="7">
        <f t="shared" si="1"/>
        <v>372</v>
      </c>
      <c r="AL17" s="7"/>
    </row>
    <row r="18" spans="1:38" ht="15.75" x14ac:dyDescent="0.25">
      <c r="A18" s="28" t="str">
        <f>_xlfn.XLOOKUP(P!C18,'Banco de Dados'!$B$3:$B$274,'Banco de Dados'!$K$3:$K$274,"")</f>
        <v>Ni</v>
      </c>
      <c r="B18" s="2">
        <f>_xlfn.XLOOKUP(P!C18,'Banco de Dados'!$B$3:$B$274,'Banco de Dados'!$L$3:$L$274,"")</f>
        <v>28</v>
      </c>
      <c r="C18" s="1">
        <v>7472</v>
      </c>
      <c r="D18" s="2">
        <f>_xlfn.XLOOKUP(P!C18,'Banco de Dados'!$B$3:$B$274,'Banco de Dados'!O$3:O$274,"")</f>
        <v>1329</v>
      </c>
      <c r="E18" s="2">
        <f>_xlfn.XLOOKUP(P!C18,'Banco de Dados'!$B$3:$B$274,'Banco de Dados'!P$3:P$274,"")</f>
        <v>231</v>
      </c>
      <c r="F18" s="32">
        <f t="shared" si="0"/>
        <v>17.381489841986458</v>
      </c>
      <c r="G18" s="3"/>
      <c r="H18" s="3"/>
      <c r="J18" s="7"/>
      <c r="K18" s="165" t="s">
        <v>67</v>
      </c>
      <c r="L18" s="166"/>
      <c r="M18" s="167"/>
      <c r="P18" s="112" t="str">
        <v>al</v>
      </c>
      <c r="Q18" s="158" cm="1">
        <f t="array" aca="1" ref="Q18" ca="1">INDIRECT("L"&amp;AJ17)</f>
        <v>4.5469856365370589</v>
      </c>
      <c r="R18" s="159" t="s">
        <v>241</v>
      </c>
      <c r="S18" s="158" cm="1">
        <f t="array" aca="1" ref="S18" ca="1">INDIRECT("L"&amp;AK17)</f>
        <v>2.7058069198737282</v>
      </c>
      <c r="T18" s="121" t="str">
        <v>R11</v>
      </c>
      <c r="W18" s="30"/>
      <c r="X18" s="32"/>
      <c r="Y18" s="2"/>
      <c r="Z18" s="7"/>
      <c r="AA18" s="2"/>
      <c r="AB18" s="7"/>
      <c r="AC18" s="7"/>
      <c r="AD18" s="2"/>
      <c r="AF18" s="7"/>
      <c r="AG18" s="2"/>
      <c r="AH18" s="7"/>
      <c r="AI18" s="7"/>
      <c r="AJ18" s="2">
        <f t="shared" si="1"/>
        <v>404</v>
      </c>
      <c r="AK18" s="7">
        <f t="shared" si="1"/>
        <v>406</v>
      </c>
      <c r="AL18" s="7"/>
    </row>
    <row r="19" spans="1:38" x14ac:dyDescent="0.25">
      <c r="A19" s="28" t="str">
        <f>_xlfn.XLOOKUP(P!C19,'Banco de Dados'!$B$3:$B$274,'Banco de Dados'!$K$3:$K$274,"")</f>
        <v>Cu</v>
      </c>
      <c r="B19" s="2">
        <f>_xlfn.XLOOKUP(P!C19,'Banco de Dados'!$B$3:$B$274,'Banco de Dados'!$L$3:$L$274,"")</f>
        <v>29</v>
      </c>
      <c r="C19" s="1">
        <v>8041</v>
      </c>
      <c r="D19" s="2">
        <f>_xlfn.XLOOKUP(P!C19,'Banco de Dados'!$B$3:$B$274,'Banco de Dados'!O$3:O$274,"")</f>
        <v>520</v>
      </c>
      <c r="E19" s="2">
        <f>_xlfn.XLOOKUP(P!C19,'Banco de Dados'!$B$3:$B$274,'Banco de Dados'!P$3:P$274,"")</f>
        <v>245</v>
      </c>
      <c r="F19" s="32">
        <f t="shared" si="0"/>
        <v>47.115384615384613</v>
      </c>
      <c r="G19" s="3"/>
      <c r="H19" s="3"/>
      <c r="J19" s="7"/>
      <c r="K19" s="104" t="s">
        <v>240</v>
      </c>
      <c r="L19" s="39"/>
      <c r="M19" s="106" t="s">
        <v>209</v>
      </c>
      <c r="P19" s="112">
        <v>0</v>
      </c>
      <c r="Q19" s="30" t="e" cm="1">
        <f t="array" aca="1" ref="Q19" ca="1">INDIRECT("L"&amp;AJ18)</f>
        <v>#VALUE!</v>
      </c>
      <c r="R19" s="151" t="s">
        <v>241</v>
      </c>
      <c r="S19" s="30" t="e" cm="1">
        <f t="array" aca="1" ref="S19" ca="1">INDIRECT("L"&amp;AK18)</f>
        <v>#VALUE!</v>
      </c>
      <c r="T19" s="121">
        <v>0</v>
      </c>
      <c r="X19" s="2"/>
      <c r="Y19" s="2"/>
      <c r="Z19" s="7"/>
      <c r="AA19" s="2"/>
      <c r="AB19" s="7"/>
      <c r="AC19" s="7"/>
      <c r="AD19" s="2"/>
      <c r="AF19" s="7"/>
      <c r="AG19" s="2"/>
      <c r="AH19" s="7"/>
      <c r="AI19" s="7"/>
      <c r="AJ19" s="2">
        <f t="shared" si="1"/>
        <v>438</v>
      </c>
      <c r="AK19" s="7">
        <f t="shared" si="1"/>
        <v>440</v>
      </c>
      <c r="AL19" s="7"/>
    </row>
    <row r="20" spans="1:38" x14ac:dyDescent="0.25">
      <c r="A20" s="28" t="str">
        <f>_xlfn.XLOOKUP(P!C20,'Banco de Dados'!$B$3:$B$274,'Banco de Dados'!$K$3:$K$274,"")</f>
        <v>Zn</v>
      </c>
      <c r="B20" s="2">
        <f>_xlfn.XLOOKUP(P!C20,'Banco de Dados'!$B$3:$B$274,'Banco de Dados'!$L$3:$L$274,"")</f>
        <v>30</v>
      </c>
      <c r="C20" s="1">
        <v>8631</v>
      </c>
      <c r="D20" s="2">
        <f>_xlfn.XLOOKUP(P!C20,'Banco de Dados'!$B$3:$B$274,'Banco de Dados'!O$3:O$274,"")</f>
        <v>1363</v>
      </c>
      <c r="E20" s="2">
        <f>_xlfn.XLOOKUP(P!C20,'Banco de Dados'!$B$3:$B$274,'Banco de Dados'!P$3:P$274,"")</f>
        <v>248</v>
      </c>
      <c r="F20" s="32">
        <f t="shared" si="0"/>
        <v>18.195157740278798</v>
      </c>
      <c r="G20" s="3"/>
      <c r="H20" s="3"/>
      <c r="J20" s="58" t="s">
        <v>38</v>
      </c>
      <c r="K20" s="59">
        <f>$L$9</f>
        <v>4.7</v>
      </c>
      <c r="L20" s="60"/>
      <c r="M20" s="61">
        <f>$M$11</f>
        <v>520</v>
      </c>
      <c r="N20" s="60"/>
      <c r="P20" s="112">
        <v>0</v>
      </c>
      <c r="Q20" s="30" t="e" cm="1">
        <f t="array" aca="1" ref="Q20" ca="1">INDIRECT("L"&amp;AJ19)</f>
        <v>#VALUE!</v>
      </c>
      <c r="R20" s="151" t="s">
        <v>241</v>
      </c>
      <c r="S20" s="30" t="e" cm="1">
        <f t="array" aca="1" ref="S20" ca="1">INDIRECT("L"&amp;AK19)</f>
        <v>#VALUE!</v>
      </c>
      <c r="T20" s="115">
        <v>0</v>
      </c>
      <c r="X20" s="2"/>
      <c r="Y20" s="2"/>
      <c r="Z20" s="7"/>
      <c r="AA20" s="2"/>
      <c r="AB20" s="7"/>
      <c r="AC20" s="7"/>
      <c r="AD20" s="2"/>
      <c r="AF20" s="7"/>
      <c r="AG20" s="2"/>
      <c r="AH20" s="7"/>
      <c r="AI20" s="7"/>
      <c r="AJ20" s="2">
        <f t="shared" si="1"/>
        <v>472</v>
      </c>
      <c r="AK20" s="7">
        <f t="shared" si="1"/>
        <v>474</v>
      </c>
      <c r="AL20" s="7"/>
    </row>
    <row r="21" spans="1:38" x14ac:dyDescent="0.25">
      <c r="A21" s="28" t="str">
        <f>_xlfn.XLOOKUP(P!C21,'Banco de Dados'!$B$3:$B$274,'Banco de Dados'!$K$3:$K$274,"")</f>
        <v>Br</v>
      </c>
      <c r="B21" s="2">
        <f>_xlfn.XLOOKUP(P!C21,'Banco de Dados'!$B$3:$B$274,'Banco de Dados'!$L$3:$L$274,"")</f>
        <v>35</v>
      </c>
      <c r="C21" s="1">
        <v>11908</v>
      </c>
      <c r="D21" s="2">
        <f>_xlfn.XLOOKUP(P!C21,'Banco de Dados'!$B$3:$B$274,'Banco de Dados'!O$3:O$274,"")</f>
        <v>38434</v>
      </c>
      <c r="E21" s="2">
        <f>_xlfn.XLOOKUP(P!C21,'Banco de Dados'!$B$3:$B$274,'Banco de Dados'!P$3:P$274,"")</f>
        <v>312</v>
      </c>
      <c r="F21" s="32">
        <f t="shared" si="0"/>
        <v>0.81178123536452096</v>
      </c>
      <c r="G21" s="3"/>
      <c r="H21" s="3"/>
      <c r="J21" s="2"/>
      <c r="K21" s="18"/>
      <c r="L21" s="2" t="s">
        <v>70</v>
      </c>
      <c r="M21" s="19"/>
      <c r="P21" s="112">
        <v>0</v>
      </c>
      <c r="Q21" s="30" t="e" cm="1">
        <f t="array" aca="1" ref="Q21" ca="1">INDIRECT("L"&amp;AJ20)</f>
        <v>#VALUE!</v>
      </c>
      <c r="R21" s="151" t="s">
        <v>241</v>
      </c>
      <c r="S21" s="30" t="e" cm="1">
        <f t="array" aca="1" ref="S21" ca="1">INDIRECT("L"&amp;AK20)</f>
        <v>#VALUE!</v>
      </c>
      <c r="T21" s="115">
        <v>0</v>
      </c>
      <c r="X21" s="2"/>
      <c r="Y21" s="7"/>
      <c r="Z21" s="7"/>
      <c r="AA21" s="2"/>
      <c r="AB21" s="7"/>
      <c r="AC21" s="7"/>
      <c r="AD21" s="2"/>
      <c r="AF21" s="7"/>
      <c r="AG21" s="2"/>
      <c r="AH21" s="7"/>
      <c r="AI21" s="7"/>
      <c r="AJ21" s="2">
        <f t="shared" si="1"/>
        <v>506</v>
      </c>
      <c r="AK21" s="7">
        <f t="shared" si="1"/>
        <v>508</v>
      </c>
      <c r="AL21" s="7"/>
    </row>
    <row r="22" spans="1:38" x14ac:dyDescent="0.25">
      <c r="A22" s="28" t="str">
        <f>_xlfn.XLOOKUP(P!C22,'Banco de Dados'!$B$3:$B$274,'Banco de Dados'!$K$3:$K$274,"")</f>
        <v>Sr</v>
      </c>
      <c r="B22" s="2">
        <f>_xlfn.XLOOKUP(P!C22,'Banco de Dados'!$B$3:$B$274,'Banco de Dados'!$L$3:$L$274,"")</f>
        <v>38</v>
      </c>
      <c r="C22" s="1">
        <v>14142</v>
      </c>
      <c r="D22" s="2">
        <f>_xlfn.XLOOKUP(P!C22,'Banco de Dados'!$B$3:$B$274,'Banco de Dados'!O$3:O$274,"")</f>
        <v>1873</v>
      </c>
      <c r="E22" s="2">
        <f>_xlfn.XLOOKUP(P!C22,'Banco de Dados'!$B$3:$B$274,'Banco de Dados'!P$3:P$274,"")</f>
        <v>219</v>
      </c>
      <c r="F22" s="32">
        <f t="shared" si="0"/>
        <v>11.692471970101442</v>
      </c>
      <c r="G22" s="3"/>
      <c r="H22" s="3"/>
      <c r="J22" s="58" t="s">
        <v>69</v>
      </c>
      <c r="K22" s="62" t="s">
        <v>71</v>
      </c>
      <c r="L22" s="63"/>
      <c r="M22" s="64">
        <f>K16</f>
        <v>520</v>
      </c>
      <c r="N22" s="60"/>
      <c r="P22" s="112">
        <v>0</v>
      </c>
      <c r="Q22" s="30" t="e" cm="1">
        <f t="array" aca="1" ref="Q22" ca="1">INDIRECT("L"&amp;AJ21)</f>
        <v>#VALUE!</v>
      </c>
      <c r="R22" s="151" t="s">
        <v>241</v>
      </c>
      <c r="S22" s="30" t="e" cm="1">
        <f t="array" aca="1" ref="S22" ca="1">INDIRECT("L"&amp;AK21)</f>
        <v>#VALUE!</v>
      </c>
      <c r="T22" s="115">
        <v>0</v>
      </c>
      <c r="X22" s="2"/>
      <c r="Y22" s="7"/>
      <c r="Z22" s="7"/>
      <c r="AA22" s="2"/>
      <c r="AB22" s="7"/>
      <c r="AC22" s="7"/>
      <c r="AD22" s="2"/>
      <c r="AF22" s="7"/>
      <c r="AG22" s="2"/>
      <c r="AH22" s="7"/>
      <c r="AI22" s="7"/>
      <c r="AJ22" s="2">
        <f t="shared" si="1"/>
        <v>540</v>
      </c>
      <c r="AK22" s="7">
        <f t="shared" si="1"/>
        <v>542</v>
      </c>
      <c r="AL22" s="7"/>
    </row>
    <row r="23" spans="1:38" x14ac:dyDescent="0.25">
      <c r="A23" s="28" t="str">
        <f>_xlfn.XLOOKUP(P!C23,'Banco de Dados'!$B$3:$B$274,'Banco de Dados'!$K$3:$K$274,"")</f>
        <v>Rh</v>
      </c>
      <c r="B23" s="2">
        <f>_xlfn.XLOOKUP(P!C23,'Banco de Dados'!$B$3:$B$274,'Banco de Dados'!$L$3:$L$274,"")</f>
        <v>45</v>
      </c>
      <c r="C23" s="1">
        <v>20167</v>
      </c>
      <c r="D23" s="2">
        <f>_xlfn.XLOOKUP(P!C23,'Banco de Dados'!$B$3:$B$274,'Banco de Dados'!O$3:O$274,"")</f>
        <v>2210</v>
      </c>
      <c r="E23" s="2">
        <f>_xlfn.XLOOKUP(P!C23,'Banco de Dados'!$B$3:$B$274,'Banco de Dados'!P$3:P$274,"")</f>
        <v>152</v>
      </c>
      <c r="F23" s="32">
        <f t="shared" si="0"/>
        <v>6.877828054298643</v>
      </c>
      <c r="G23" s="3"/>
      <c r="H23" s="3"/>
      <c r="J23" s="7"/>
      <c r="P23" s="112">
        <v>0</v>
      </c>
      <c r="Q23" s="30" t="e" cm="1">
        <f t="array" aca="1" ref="Q23" ca="1">INDIRECT("L"&amp;AJ22)</f>
        <v>#VALUE!</v>
      </c>
      <c r="R23" s="151" t="s">
        <v>241</v>
      </c>
      <c r="S23" s="30" t="e" cm="1">
        <f t="array" aca="1" ref="S23" ca="1">INDIRECT("L"&amp;AK22)</f>
        <v>#VALUE!</v>
      </c>
      <c r="T23" s="115">
        <v>0</v>
      </c>
      <c r="W23" s="30"/>
      <c r="X23" s="2"/>
      <c r="Y23" s="7"/>
      <c r="Z23" s="7"/>
      <c r="AA23" s="2"/>
      <c r="AB23" s="7"/>
      <c r="AC23" s="7"/>
      <c r="AD23" s="2"/>
      <c r="AF23" s="7"/>
      <c r="AG23" s="2"/>
      <c r="AH23" s="7"/>
      <c r="AI23" s="7"/>
      <c r="AJ23" s="2">
        <f t="shared" si="1"/>
        <v>574</v>
      </c>
      <c r="AK23" s="7">
        <f t="shared" si="1"/>
        <v>576</v>
      </c>
      <c r="AL23" s="7"/>
    </row>
    <row r="24" spans="1:38" ht="15.75" x14ac:dyDescent="0.25">
      <c r="A24" s="28" t="str">
        <f>_xlfn.XLOOKUP(P!C24,'Banco de Dados'!$B$3:$B$274,'Banco de Dados'!$K$3:$K$274,"")</f>
        <v>Rh</v>
      </c>
      <c r="B24" s="2">
        <f>_xlfn.XLOOKUP(P!C24,'Banco de Dados'!$B$3:$B$274,'Banco de Dados'!$L$3:$L$274,"")</f>
        <v>45</v>
      </c>
      <c r="C24" s="1">
        <v>2696</v>
      </c>
      <c r="D24" s="2">
        <f>_xlfn.XLOOKUP(P!C24,'Banco de Dados'!$B$3:$B$274,'Banco de Dados'!O$3:O$274,"")</f>
        <v>16370</v>
      </c>
      <c r="E24" s="2">
        <f>_xlfn.XLOOKUP(P!C24,'Banco de Dados'!$B$3:$B$274,'Banco de Dados'!P$3:P$274,"")</f>
        <v>184</v>
      </c>
      <c r="F24" s="32">
        <f t="shared" si="0"/>
        <v>1.1240073304825902</v>
      </c>
      <c r="J24" s="7"/>
      <c r="K24" s="165" t="s">
        <v>218</v>
      </c>
      <c r="L24" s="166"/>
      <c r="M24" s="167"/>
      <c r="P24" s="112">
        <v>0</v>
      </c>
      <c r="Q24" s="30" t="e" cm="1">
        <f t="array" aca="1" ref="Q24" ca="1">INDIRECT("L"&amp;AJ23)</f>
        <v>#VALUE!</v>
      </c>
      <c r="R24" s="151" t="s">
        <v>241</v>
      </c>
      <c r="S24" s="30" t="e" cm="1">
        <f t="array" aca="1" ref="S24" ca="1">INDIRECT("L"&amp;AK23)</f>
        <v>#VALUE!</v>
      </c>
      <c r="T24" s="115">
        <v>0</v>
      </c>
      <c r="W24" s="30"/>
      <c r="X24" s="2"/>
      <c r="Y24" s="7"/>
      <c r="Z24" s="7"/>
      <c r="AA24" s="2"/>
      <c r="AB24" s="7"/>
      <c r="AC24" s="7"/>
      <c r="AD24" s="2"/>
      <c r="AF24" s="7"/>
      <c r="AG24" s="2"/>
      <c r="AH24" s="7"/>
      <c r="AI24" s="7"/>
      <c r="AJ24" s="2">
        <f t="shared" si="1"/>
        <v>608</v>
      </c>
      <c r="AK24" s="7">
        <f t="shared" si="1"/>
        <v>610</v>
      </c>
      <c r="AL24" s="7"/>
    </row>
    <row r="25" spans="1:38" x14ac:dyDescent="0.25">
      <c r="A25" s="28" t="str">
        <f>_xlfn.XLOOKUP(P!C25,'Banco de Dados'!$B$3:$B$274,'Banco de Dados'!$K$3:$K$274,"")</f>
        <v/>
      </c>
      <c r="B25" s="2" t="str">
        <f>_xlfn.XLOOKUP(P!C25,'Banco de Dados'!$B$3:$B$274,'Banco de Dados'!$L$3:$L$274,"")</f>
        <v/>
      </c>
      <c r="C25" s="2">
        <v>0</v>
      </c>
      <c r="D25" s="2" t="str">
        <f>_xlfn.XLOOKUP(P!C25,'Banco de Dados'!$B$3:$B$274,'Banco de Dados'!O$3:O$274,"")</f>
        <v/>
      </c>
      <c r="E25" s="2" t="str">
        <f>_xlfn.XLOOKUP(P!C25,'Banco de Dados'!$B$3:$B$274,'Banco de Dados'!P$3:P$274,"")</f>
        <v/>
      </c>
      <c r="F25" s="32" t="e">
        <f t="shared" si="0"/>
        <v>#VALUE!</v>
      </c>
      <c r="J25" s="7"/>
      <c r="K25" s="104" t="s">
        <v>236</v>
      </c>
      <c r="L25" s="108">
        <f>K16</f>
        <v>520</v>
      </c>
      <c r="M25" s="109">
        <f>M16</f>
        <v>245</v>
      </c>
      <c r="P25" s="112">
        <v>0</v>
      </c>
      <c r="Q25" s="30" t="e" cm="1">
        <f t="array" aca="1" ref="Q25" ca="1">INDIRECT("L"&amp;AJ24)</f>
        <v>#VALUE!</v>
      </c>
      <c r="R25" s="151" t="s">
        <v>241</v>
      </c>
      <c r="S25" s="30" t="e" cm="1">
        <f t="array" aca="1" ref="S25" ca="1">INDIRECT("L"&amp;AK24)</f>
        <v>#VALUE!</v>
      </c>
      <c r="T25" s="115">
        <v>0</v>
      </c>
      <c r="W25" s="30"/>
      <c r="X25" s="2"/>
      <c r="Y25" s="7"/>
      <c r="Z25" s="7"/>
      <c r="AA25" s="2"/>
      <c r="AB25" s="7"/>
      <c r="AC25" s="7"/>
      <c r="AD25" s="2"/>
      <c r="AF25" s="7"/>
      <c r="AG25" s="2"/>
      <c r="AH25" s="7"/>
      <c r="AI25" s="7"/>
      <c r="AJ25" s="2">
        <f t="shared" si="1"/>
        <v>642</v>
      </c>
      <c r="AK25" s="7">
        <f t="shared" si="1"/>
        <v>644</v>
      </c>
      <c r="AL25" s="7"/>
    </row>
    <row r="26" spans="1:38" x14ac:dyDescent="0.25">
      <c r="A26" s="28" t="str">
        <f>_xlfn.XLOOKUP(P!C26,'Banco de Dados'!$B$3:$B$274,'Banco de Dados'!$K$3:$K$274,"")</f>
        <v/>
      </c>
      <c r="B26" s="2" t="str">
        <f>_xlfn.XLOOKUP(P!C26,'Banco de Dados'!$B$3:$B$274,'Banco de Dados'!$L$3:$L$274,"")</f>
        <v/>
      </c>
      <c r="C26" s="2">
        <v>0</v>
      </c>
      <c r="D26" s="2" t="str">
        <f>_xlfn.XLOOKUP(P!C26,'Banco de Dados'!$B$3:$B$274,'Banco de Dados'!O$3:O$274,"")</f>
        <v/>
      </c>
      <c r="E26" s="2" t="str">
        <f>_xlfn.XLOOKUP(P!C26,'Banco de Dados'!$B$3:$B$274,'Banco de Dados'!P$3:P$274,"")</f>
        <v/>
      </c>
      <c r="F26" s="32" t="e">
        <f t="shared" si="0"/>
        <v>#VALUE!</v>
      </c>
      <c r="K26" s="104" t="s">
        <v>237</v>
      </c>
      <c r="L26" s="105">
        <f>$L$9</f>
        <v>4.7</v>
      </c>
      <c r="M26" s="106">
        <f>$L$10</f>
        <v>0.14000000000000001</v>
      </c>
      <c r="P26" s="112">
        <v>0</v>
      </c>
      <c r="Q26" s="30" t="e" cm="1">
        <f t="array" aca="1" ref="Q26" ca="1">INDIRECT("L"&amp;AJ25)</f>
        <v>#VALUE!</v>
      </c>
      <c r="R26" s="151" t="s">
        <v>241</v>
      </c>
      <c r="S26" s="30" t="e" cm="1">
        <f t="array" aca="1" ref="S26" ca="1">INDIRECT("L"&amp;AK25)</f>
        <v>#VALUE!</v>
      </c>
      <c r="T26" s="115">
        <v>0</v>
      </c>
      <c r="W26" s="30"/>
      <c r="X26" s="2"/>
      <c r="Y26" s="7"/>
      <c r="Z26" s="7"/>
      <c r="AA26" s="2"/>
      <c r="AB26" s="7"/>
      <c r="AC26" s="7"/>
      <c r="AD26" s="2"/>
      <c r="AF26" s="7"/>
      <c r="AG26" s="2"/>
      <c r="AH26" s="7"/>
      <c r="AI26" s="7"/>
      <c r="AJ26" s="2">
        <f t="shared" si="1"/>
        <v>676</v>
      </c>
      <c r="AK26" s="7">
        <f t="shared" si="1"/>
        <v>678</v>
      </c>
      <c r="AL26" s="7"/>
    </row>
    <row r="27" spans="1:38" x14ac:dyDescent="0.25">
      <c r="A27" s="28" t="str">
        <f>_xlfn.XLOOKUP(P!C27,'Banco de Dados'!$B$3:$B$274,'Banco de Dados'!$K$3:$K$274,"")</f>
        <v/>
      </c>
      <c r="B27" s="2" t="str">
        <f>_xlfn.XLOOKUP(P!C27,'Banco de Dados'!$B$3:$B$274,'Banco de Dados'!$L$3:$L$274,"")</f>
        <v/>
      </c>
      <c r="C27" s="2">
        <v>0</v>
      </c>
      <c r="D27" s="2" t="str">
        <f>_xlfn.XLOOKUP(P!C27,'Banco de Dados'!$B$3:$B$274,'Banco de Dados'!O$3:O$274,"")</f>
        <v/>
      </c>
      <c r="E27" s="2" t="str">
        <f>_xlfn.XLOOKUP(P!C27,'Banco de Dados'!$B$3:$B$274,'Banco de Dados'!P$3:P$274,"")</f>
        <v/>
      </c>
      <c r="F27" s="32" t="e">
        <f t="shared" si="0"/>
        <v>#VALUE!</v>
      </c>
      <c r="K27" s="104" t="s">
        <v>238</v>
      </c>
      <c r="L27" s="105">
        <f>$M$11</f>
        <v>520</v>
      </c>
      <c r="M27" s="106">
        <f>$M$12</f>
        <v>245</v>
      </c>
      <c r="P27" s="112">
        <v>0</v>
      </c>
      <c r="Q27" s="30" t="e" cm="1">
        <f t="array" aca="1" ref="Q27" ca="1">INDIRECT("L"&amp;AJ26)</f>
        <v>#VALUE!</v>
      </c>
      <c r="R27" s="151" t="s">
        <v>241</v>
      </c>
      <c r="S27" s="30" t="e" cm="1">
        <f t="array" aca="1" ref="S27" ca="1">INDIRECT("L"&amp;AK26)</f>
        <v>#VALUE!</v>
      </c>
      <c r="T27" s="115">
        <v>0</v>
      </c>
      <c r="W27" s="30"/>
      <c r="X27" s="2"/>
      <c r="Y27" s="7"/>
      <c r="Z27" s="7"/>
      <c r="AA27" s="2"/>
      <c r="AB27" s="7"/>
      <c r="AC27" s="7"/>
      <c r="AD27" s="2"/>
      <c r="AF27" s="7"/>
      <c r="AG27" s="2"/>
      <c r="AH27" s="7"/>
      <c r="AI27" s="7"/>
      <c r="AJ27" s="2">
        <f t="shared" ref="AJ27:AK32" si="2">AJ26+$AI$7</f>
        <v>710</v>
      </c>
      <c r="AK27" s="7">
        <f t="shared" si="2"/>
        <v>712</v>
      </c>
      <c r="AL27" s="7"/>
    </row>
    <row r="28" spans="1:38" x14ac:dyDescent="0.25">
      <c r="A28" s="28" t="str">
        <f>_xlfn.XLOOKUP(P!C28,'Banco de Dados'!$B$3:$B$274,'Banco de Dados'!$K$3:$K$274,"")</f>
        <v/>
      </c>
      <c r="B28" s="2" t="str">
        <f>_xlfn.XLOOKUP(P!C28,'Banco de Dados'!$B$3:$B$274,'Banco de Dados'!$L$3:$L$274,"")</f>
        <v/>
      </c>
      <c r="C28" s="2">
        <v>0</v>
      </c>
      <c r="D28" s="2" t="str">
        <f>_xlfn.XLOOKUP(P!C28,'Banco de Dados'!$B$3:$B$274,'Banco de Dados'!O$3:O$274,"")</f>
        <v/>
      </c>
      <c r="E28" s="2" t="str">
        <f>_xlfn.XLOOKUP(P!C28,'Banco de Dados'!$B$3:$B$274,'Banco de Dados'!P$3:P$274,"")</f>
        <v/>
      </c>
      <c r="F28" s="32" t="e">
        <f t="shared" si="0"/>
        <v>#VALUE!</v>
      </c>
      <c r="K28" s="69" t="s">
        <v>217</v>
      </c>
      <c r="L28" s="110">
        <f>SQRT(((M25/L25)^2)+((M26/L26)^2)+((M27/L27)^2))</f>
        <v>0.6669776404071055</v>
      </c>
      <c r="M28" s="71" t="str">
        <f>M31</f>
        <v>mg/kg</v>
      </c>
      <c r="P28" s="112">
        <v>0</v>
      </c>
      <c r="Q28" s="30" t="e" cm="1">
        <f t="array" aca="1" ref="Q28" ca="1">INDIRECT("L"&amp;AJ27)</f>
        <v>#VALUE!</v>
      </c>
      <c r="R28" s="151" t="s">
        <v>241</v>
      </c>
      <c r="S28" s="30" t="e" cm="1">
        <f t="array" aca="1" ref="S28" ca="1">INDIRECT("L"&amp;AK27)</f>
        <v>#VALUE!</v>
      </c>
      <c r="T28" s="115">
        <v>0</v>
      </c>
      <c r="W28" s="30"/>
      <c r="X28" s="2"/>
      <c r="Y28" s="7"/>
      <c r="Z28" s="7"/>
      <c r="AA28" s="2"/>
      <c r="AB28" s="7"/>
      <c r="AC28" s="7"/>
      <c r="AD28" s="2"/>
      <c r="AF28" s="7"/>
      <c r="AG28" s="2"/>
      <c r="AH28" s="7"/>
      <c r="AI28" s="7"/>
      <c r="AJ28" s="2">
        <f t="shared" si="2"/>
        <v>744</v>
      </c>
      <c r="AK28" s="7">
        <f t="shared" si="2"/>
        <v>746</v>
      </c>
      <c r="AL28" s="7"/>
    </row>
    <row r="29" spans="1:38" x14ac:dyDescent="0.25">
      <c r="A29" s="28" t="str">
        <f>_xlfn.XLOOKUP(P!C29,'Banco de Dados'!$B$3:$B$274,'Banco de Dados'!$K$3:$K$274,"")</f>
        <v/>
      </c>
      <c r="B29" s="2" t="str">
        <f>_xlfn.XLOOKUP(P!C29,'Banco de Dados'!$B$3:$B$274,'Banco de Dados'!$L$3:$L$274,"")</f>
        <v/>
      </c>
      <c r="C29" s="2">
        <v>0</v>
      </c>
      <c r="D29" s="2" t="str">
        <f>_xlfn.XLOOKUP(P!C29,'Banco de Dados'!$B$3:$B$274,'Banco de Dados'!O$3:O$274,"")</f>
        <v/>
      </c>
      <c r="E29" s="2" t="str">
        <f>_xlfn.XLOOKUP(P!C29,'Banco de Dados'!$B$3:$B$274,'Banco de Dados'!P$3:P$274,"")</f>
        <v/>
      </c>
      <c r="F29" s="32" t="e">
        <f t="shared" si="0"/>
        <v>#VALUE!</v>
      </c>
      <c r="P29" s="112">
        <v>0</v>
      </c>
      <c r="Q29" s="30" t="e" cm="1">
        <f t="array" aca="1" ref="Q29" ca="1">INDIRECT("L"&amp;AJ28)</f>
        <v>#VALUE!</v>
      </c>
      <c r="R29" s="151" t="s">
        <v>241</v>
      </c>
      <c r="S29" s="30" t="e" cm="1">
        <f t="array" aca="1" ref="S29" ca="1">INDIRECT("L"&amp;AK28)</f>
        <v>#VALUE!</v>
      </c>
      <c r="T29" s="115">
        <v>0</v>
      </c>
      <c r="W29" s="30"/>
      <c r="X29" s="2"/>
      <c r="Y29" s="7"/>
      <c r="Z29" s="7"/>
      <c r="AA29" s="2"/>
      <c r="AB29" s="7"/>
      <c r="AC29" s="7"/>
      <c r="AD29" s="2"/>
      <c r="AF29" s="7"/>
      <c r="AG29" s="2"/>
      <c r="AH29" s="7"/>
      <c r="AI29" s="7"/>
      <c r="AJ29" s="2">
        <f t="shared" si="2"/>
        <v>778</v>
      </c>
      <c r="AK29" s="7">
        <f t="shared" si="2"/>
        <v>780</v>
      </c>
      <c r="AL29" s="7"/>
    </row>
    <row r="30" spans="1:38" ht="15.75" x14ac:dyDescent="0.25">
      <c r="A30" s="28" t="str">
        <f>_xlfn.XLOOKUP(P!C30,'Banco de Dados'!$B$3:$B$274,'Banco de Dados'!$K$3:$K$274,"")</f>
        <v/>
      </c>
      <c r="B30" s="2" t="str">
        <f>_xlfn.XLOOKUP(P!C30,'Banco de Dados'!$B$3:$B$274,'Banco de Dados'!$L$3:$L$274,"")</f>
        <v/>
      </c>
      <c r="C30" s="2">
        <v>0</v>
      </c>
      <c r="D30" s="2" t="str">
        <f>_xlfn.XLOOKUP(P!C30,'Banco de Dados'!$B$3:$B$274,'Banco de Dados'!O$3:O$274,"")</f>
        <v/>
      </c>
      <c r="E30" s="2" t="str">
        <f>_xlfn.XLOOKUP(P!C30,'Banco de Dados'!$B$3:$B$274,'Banco de Dados'!P$3:P$274,"")</f>
        <v/>
      </c>
      <c r="F30" s="32" t="e">
        <f t="shared" si="0"/>
        <v>#VALUE!</v>
      </c>
      <c r="K30" s="101" t="s">
        <v>216</v>
      </c>
      <c r="L30" s="102" t="str">
        <f>A6</f>
        <v>ab</v>
      </c>
      <c r="M30" s="103" t="str">
        <f>$M$7</f>
        <v>Cu</v>
      </c>
      <c r="P30" s="112">
        <v>0</v>
      </c>
      <c r="Q30" s="30" t="e" cm="1">
        <f t="array" aca="1" ref="Q30" ca="1">INDIRECT("L"&amp;AJ29)</f>
        <v>#VALUE!</v>
      </c>
      <c r="R30" s="151" t="s">
        <v>241</v>
      </c>
      <c r="S30" s="30" t="e" cm="1">
        <f t="array" aca="1" ref="S30" ca="1">INDIRECT("L"&amp;AK29)</f>
        <v>#VALUE!</v>
      </c>
      <c r="T30" s="115">
        <v>0</v>
      </c>
      <c r="W30" s="30"/>
      <c r="X30" s="2"/>
      <c r="Y30" s="7"/>
      <c r="Z30" s="7"/>
      <c r="AA30" s="2"/>
      <c r="AB30" s="7"/>
      <c r="AC30" s="7"/>
      <c r="AD30" s="2"/>
      <c r="AF30" s="7"/>
      <c r="AG30" s="2"/>
      <c r="AH30" s="7"/>
      <c r="AI30" s="7"/>
      <c r="AJ30" s="2">
        <f t="shared" si="2"/>
        <v>812</v>
      </c>
      <c r="AK30" s="7">
        <f t="shared" si="2"/>
        <v>814</v>
      </c>
      <c r="AL30" s="7"/>
    </row>
    <row r="31" spans="1:38" x14ac:dyDescent="0.25">
      <c r="A31" s="28" t="str">
        <f>_xlfn.XLOOKUP(P!C31,'Banco de Dados'!$B$3:$B$274,'Banco de Dados'!$K$3:$K$274,"")</f>
        <v/>
      </c>
      <c r="B31" s="2" t="str">
        <f>_xlfn.XLOOKUP(P!C31,'Banco de Dados'!$B$3:$B$274,'Banco de Dados'!$L$3:$L$274,"")</f>
        <v/>
      </c>
      <c r="C31" s="2">
        <v>0</v>
      </c>
      <c r="D31" s="2" t="str">
        <f>_xlfn.XLOOKUP(P!C31,'Banco de Dados'!$B$3:$B$274,'Banco de Dados'!O$3:O$274,"")</f>
        <v/>
      </c>
      <c r="E31" s="2" t="str">
        <f>_xlfn.XLOOKUP(P!C31,'Banco de Dados'!$B$3:$B$274,'Banco de Dados'!P$3:P$274,"")</f>
        <v/>
      </c>
      <c r="F31" s="32" t="e">
        <f t="shared" si="0"/>
        <v>#VALUE!</v>
      </c>
      <c r="J31" s="7"/>
      <c r="K31" s="68" t="s">
        <v>68</v>
      </c>
      <c r="L31" s="27">
        <f>(K20*M22)/M20</f>
        <v>4.7</v>
      </c>
      <c r="M31" s="66" t="str">
        <f>$M$9</f>
        <v>mg/kg</v>
      </c>
      <c r="P31" s="112">
        <v>0</v>
      </c>
      <c r="Q31" s="30" t="e" cm="1">
        <f t="array" aca="1" ref="Q31" ca="1">INDIRECT("L"&amp;AJ30)</f>
        <v>#VALUE!</v>
      </c>
      <c r="R31" s="151" t="s">
        <v>241</v>
      </c>
      <c r="S31" s="30" t="e" cm="1">
        <f t="array" aca="1" ref="S31" ca="1">INDIRECT("L"&amp;AK30)</f>
        <v>#VALUE!</v>
      </c>
      <c r="T31" s="115">
        <v>0</v>
      </c>
      <c r="W31" s="30"/>
      <c r="X31" s="2"/>
      <c r="Y31" s="7"/>
      <c r="Z31" s="7"/>
      <c r="AA31" s="2"/>
      <c r="AB31" s="7"/>
      <c r="AC31" s="7"/>
      <c r="AD31" s="2"/>
      <c r="AF31" s="7"/>
      <c r="AG31" s="2"/>
      <c r="AH31" s="7"/>
      <c r="AI31" s="7"/>
      <c r="AJ31" s="2">
        <f t="shared" si="2"/>
        <v>846</v>
      </c>
      <c r="AK31" s="7">
        <f t="shared" si="2"/>
        <v>848</v>
      </c>
      <c r="AL31" s="7"/>
    </row>
    <row r="32" spans="1:38" x14ac:dyDescent="0.25">
      <c r="A32" s="28" t="str">
        <f>_xlfn.XLOOKUP(P!C32,'Banco de Dados'!$B$3:$B$274,'Banco de Dados'!$K$3:$K$274,"")</f>
        <v/>
      </c>
      <c r="B32" s="2" t="str">
        <f>_xlfn.XLOOKUP(P!C32,'Banco de Dados'!$B$3:$B$274,'Banco de Dados'!$L$3:$L$274,"")</f>
        <v/>
      </c>
      <c r="C32" s="2">
        <v>0</v>
      </c>
      <c r="D32" s="2" t="str">
        <f>_xlfn.XLOOKUP(P!C32,'Banco de Dados'!$B$3:$B$274,'Banco de Dados'!O$3:O$274,"")</f>
        <v/>
      </c>
      <c r="E32" s="2" t="str">
        <f>_xlfn.XLOOKUP(P!C32,'Banco de Dados'!$B$3:$B$274,'Banco de Dados'!P$3:P$274,"")</f>
        <v/>
      </c>
      <c r="F32" s="32" t="e">
        <f t="shared" si="0"/>
        <v>#VALUE!</v>
      </c>
      <c r="J32" s="7"/>
      <c r="K32" s="111" t="s">
        <v>246</v>
      </c>
      <c r="L32" s="125">
        <f>SQRT(((M25/L25)^2)+((M26/L26)^2)+((M27/L27)^2))</f>
        <v>0.6669776404071055</v>
      </c>
      <c r="M32" s="66"/>
      <c r="N32"/>
      <c r="P32" s="113">
        <v>0</v>
      </c>
      <c r="Q32" s="119" t="e" cm="1">
        <f t="array" aca="1" ref="Q32" ca="1">INDIRECT("L"&amp;AJ31)</f>
        <v>#VALUE!</v>
      </c>
      <c r="R32" s="120" t="s">
        <v>241</v>
      </c>
      <c r="S32" s="119" t="e" cm="1">
        <f t="array" aca="1" ref="S32" ca="1">INDIRECT("L"&amp;AK31)</f>
        <v>#VALUE!</v>
      </c>
      <c r="T32" s="116">
        <v>0</v>
      </c>
      <c r="X32" s="2"/>
      <c r="Y32" s="7"/>
      <c r="Z32" s="7"/>
      <c r="AA32" s="2"/>
      <c r="AB32" s="7"/>
      <c r="AC32" s="7"/>
      <c r="AD32" s="2"/>
      <c r="AF32" s="7"/>
      <c r="AG32" s="2"/>
      <c r="AH32" s="7"/>
      <c r="AI32" s="7"/>
      <c r="AJ32" s="2">
        <f t="shared" si="2"/>
        <v>880</v>
      </c>
      <c r="AK32" s="7">
        <f t="shared" si="2"/>
        <v>882</v>
      </c>
      <c r="AL32" s="7"/>
    </row>
    <row r="33" spans="1:38" x14ac:dyDescent="0.25">
      <c r="A33" s="28" t="str">
        <f>_xlfn.XLOOKUP(P!C33,'Banco de Dados'!$B$3:$B$274,'Banco de Dados'!$K$3:$K$274,"")</f>
        <v/>
      </c>
      <c r="B33" s="2" t="str">
        <f>_xlfn.XLOOKUP(P!C33,'Banco de Dados'!$B$3:$B$274,'Banco de Dados'!$L$3:$L$274,"")</f>
        <v/>
      </c>
      <c r="C33" s="2">
        <v>0</v>
      </c>
      <c r="D33" s="2" t="str">
        <f>_xlfn.XLOOKUP(P!C33,'Banco de Dados'!$B$3:$B$274,'Banco de Dados'!O$3:O$274,"")</f>
        <v/>
      </c>
      <c r="E33" s="2" t="str">
        <f>_xlfn.XLOOKUP(P!C33,'Banco de Dados'!$B$3:$B$274,'Banco de Dados'!P$3:P$274,"")</f>
        <v/>
      </c>
      <c r="F33" s="32" t="e">
        <f t="shared" si="0"/>
        <v>#VALUE!</v>
      </c>
      <c r="G33" s="3"/>
      <c r="H33" s="3"/>
      <c r="J33" s="7"/>
      <c r="K33" s="69" t="s">
        <v>247</v>
      </c>
      <c r="L33" s="70">
        <f>L32*L31</f>
        <v>3.134794909913396</v>
      </c>
      <c r="M33" s="71" t="str">
        <f>$M$9</f>
        <v>mg/kg</v>
      </c>
      <c r="N33"/>
      <c r="X33" s="2"/>
      <c r="Y33" s="7"/>
      <c r="Z33" s="7"/>
      <c r="AA33" s="2"/>
      <c r="AB33" s="7"/>
      <c r="AC33" s="7"/>
      <c r="AD33" s="2"/>
      <c r="AF33" s="7"/>
      <c r="AG33" s="2"/>
      <c r="AH33" s="7"/>
      <c r="AI33" s="7"/>
      <c r="AJ33" s="2"/>
      <c r="AK33" s="7"/>
      <c r="AL33" s="7"/>
    </row>
    <row r="34" spans="1:38" x14ac:dyDescent="0.25">
      <c r="A34" s="28" t="str">
        <f>_xlfn.XLOOKUP(P!C34,'Banco de Dados'!$B$3:$B$274,'Banco de Dados'!$K$3:$K$274,"")</f>
        <v/>
      </c>
      <c r="B34" s="2" t="str">
        <f>_xlfn.XLOOKUP(P!C34,'Banco de Dados'!$B$3:$B$274,'Banco de Dados'!$L$3:$L$274,"")</f>
        <v/>
      </c>
      <c r="C34" s="2">
        <v>0</v>
      </c>
      <c r="D34" s="2" t="str">
        <f>_xlfn.XLOOKUP(P!C34,'Banco de Dados'!$B$3:$B$274,'Banco de Dados'!O$3:O$274,"")</f>
        <v/>
      </c>
      <c r="E34" s="2" t="str">
        <f>_xlfn.XLOOKUP(P!C34,'Banco de Dados'!$B$3:$B$274,'Banco de Dados'!P$3:P$274,"")</f>
        <v/>
      </c>
      <c r="F34" s="32" t="e">
        <f t="shared" si="0"/>
        <v>#VALUE!</v>
      </c>
      <c r="G34" s="3"/>
      <c r="H34" s="3"/>
      <c r="J34" s="7"/>
      <c r="K34" s="123"/>
      <c r="L34" s="124"/>
      <c r="N34"/>
      <c r="X34" s="2"/>
      <c r="Y34" s="7"/>
      <c r="Z34" s="7"/>
      <c r="AA34" s="2"/>
      <c r="AB34" s="7"/>
      <c r="AC34" s="7"/>
      <c r="AD34" s="2"/>
      <c r="AF34" s="7"/>
      <c r="AG34" s="2"/>
      <c r="AH34" s="7"/>
      <c r="AI34" s="7"/>
      <c r="AJ34" s="2"/>
      <c r="AK34" s="7"/>
      <c r="AL34" s="7"/>
    </row>
    <row r="35" spans="1:38" x14ac:dyDescent="0.25">
      <c r="A35" s="28" t="str">
        <f>_xlfn.XLOOKUP(P!C35,'Banco de Dados'!$B$3:$B$274,'Banco de Dados'!$K$3:$K$274,"")</f>
        <v/>
      </c>
      <c r="B35" s="2" t="str">
        <f>_xlfn.XLOOKUP(P!C35,'Banco de Dados'!$B$3:$B$274,'Banco de Dados'!$L$3:$L$274,"")</f>
        <v/>
      </c>
      <c r="C35" s="2">
        <v>0</v>
      </c>
      <c r="D35" s="2" t="str">
        <f>_xlfn.XLOOKUP(P!C35,'Banco de Dados'!$B$3:$B$274,'Banco de Dados'!O$3:O$274,"")</f>
        <v/>
      </c>
      <c r="E35" s="2" t="str">
        <f>_xlfn.XLOOKUP(P!C35,'Banco de Dados'!$B$3:$B$274,'Banco de Dados'!P$3:P$274,"")</f>
        <v/>
      </c>
      <c r="F35" s="32" t="e">
        <f t="shared" si="0"/>
        <v>#VALUE!</v>
      </c>
      <c r="G35" s="3"/>
      <c r="H35" s="3"/>
      <c r="J35" s="7"/>
      <c r="L35"/>
      <c r="M35"/>
      <c r="X35" s="2"/>
      <c r="Y35" s="7"/>
      <c r="Z35" s="7"/>
      <c r="AA35" s="2"/>
      <c r="AB35" s="7"/>
      <c r="AC35" s="7"/>
      <c r="AD35" s="2"/>
      <c r="AF35" s="7"/>
      <c r="AG35" s="2"/>
      <c r="AH35" s="7"/>
      <c r="AI35" s="7"/>
      <c r="AJ35" s="2"/>
      <c r="AK35" s="7"/>
      <c r="AL35" s="7"/>
    </row>
    <row r="36" spans="1:38" x14ac:dyDescent="0.25">
      <c r="A36" s="28" t="str">
        <f>_xlfn.XLOOKUP(P!C36,'Banco de Dados'!$B$3:$B$274,'Banco de Dados'!$K$3:$K$274,"")</f>
        <v/>
      </c>
      <c r="B36" s="2" t="str">
        <f>_xlfn.XLOOKUP(P!C36,'Banco de Dados'!$B$3:$B$274,'Banco de Dados'!$L$3:$L$274,"")</f>
        <v/>
      </c>
      <c r="C36" s="2">
        <v>0</v>
      </c>
      <c r="D36" s="2" t="str">
        <f>_xlfn.XLOOKUP(P!C36,'Banco de Dados'!$B$3:$B$274,'Banco de Dados'!O$3:O$274,"")</f>
        <v/>
      </c>
      <c r="E36" s="2" t="str">
        <f>_xlfn.XLOOKUP(P!C36,'Banco de Dados'!$B$3:$B$274,'Banco de Dados'!P$3:P$274,"")</f>
        <v/>
      </c>
      <c r="F36" s="32" t="e">
        <f t="shared" si="0"/>
        <v>#VALUE!</v>
      </c>
      <c r="G36" s="3"/>
      <c r="H36" s="3"/>
      <c r="J36" s="7"/>
      <c r="L36"/>
      <c r="M36"/>
      <c r="X36" s="2"/>
      <c r="Y36" s="7"/>
      <c r="Z36" s="7"/>
      <c r="AA36" s="2"/>
      <c r="AB36" s="7"/>
      <c r="AC36" s="7"/>
      <c r="AD36" s="2"/>
      <c r="AF36" s="7"/>
      <c r="AG36" s="2"/>
      <c r="AH36" s="7"/>
      <c r="AI36" s="7"/>
      <c r="AJ36" s="2"/>
      <c r="AK36" s="7"/>
      <c r="AL36" s="7"/>
    </row>
    <row r="37" spans="1:38" x14ac:dyDescent="0.25">
      <c r="A37" s="28" t="str">
        <f>_xlfn.XLOOKUP(P!C37,'Banco de Dados'!$B$3:$B$274,'Banco de Dados'!$K$3:$K$274,"")</f>
        <v/>
      </c>
      <c r="B37" s="2" t="str">
        <f>_xlfn.XLOOKUP(P!C37,'Banco de Dados'!$B$3:$B$274,'Banco de Dados'!$L$3:$L$274,"")</f>
        <v/>
      </c>
      <c r="C37" s="2">
        <v>0</v>
      </c>
      <c r="D37" s="2" t="str">
        <f>_xlfn.XLOOKUP(P!C37,'Banco de Dados'!$B$3:$B$274,'Banco de Dados'!O$3:O$274,"")</f>
        <v/>
      </c>
      <c r="E37" s="2" t="str">
        <f>_xlfn.XLOOKUP(P!C37,'Banco de Dados'!$B$3:$B$274,'Banco de Dados'!P$3:P$274,"")</f>
        <v/>
      </c>
      <c r="F37" s="32" t="e">
        <f t="shared" si="0"/>
        <v>#VALUE!</v>
      </c>
      <c r="G37" s="3"/>
      <c r="H37" s="3"/>
      <c r="J37" s="7"/>
      <c r="L37"/>
      <c r="M37"/>
      <c r="X37" s="2"/>
      <c r="Y37" s="7"/>
      <c r="Z37" s="7"/>
      <c r="AA37" s="2"/>
      <c r="AB37" s="7"/>
      <c r="AC37" s="7"/>
      <c r="AD37" s="2"/>
      <c r="AF37" s="7"/>
      <c r="AG37" s="2"/>
      <c r="AH37" s="7"/>
      <c r="AI37" s="7"/>
      <c r="AJ37" s="2"/>
      <c r="AK37" s="7"/>
      <c r="AL37" s="7"/>
    </row>
    <row r="38" spans="1:38" x14ac:dyDescent="0.25">
      <c r="A38" s="28" t="str">
        <f>_xlfn.XLOOKUP(P!C38,'Banco de Dados'!$B$3:$B$274,'Banco de Dados'!$K$3:$K$274,"")</f>
        <v/>
      </c>
      <c r="B38" s="2" t="str">
        <f>_xlfn.XLOOKUP(P!C38,'Banco de Dados'!$B$3:$B$274,'Banco de Dados'!$L$3:$L$274,"")</f>
        <v/>
      </c>
      <c r="C38" s="2">
        <v>0</v>
      </c>
      <c r="D38" s="2" t="str">
        <f>_xlfn.XLOOKUP(P!C38,'Banco de Dados'!$B$3:$B$274,'Banco de Dados'!O$3:O$274,"")</f>
        <v/>
      </c>
      <c r="E38" s="2" t="str">
        <f>_xlfn.XLOOKUP(P!C38,'Banco de Dados'!$B$3:$B$274,'Banco de Dados'!P$3:P$274,"")</f>
        <v/>
      </c>
      <c r="F38" s="32" t="e">
        <f t="shared" si="0"/>
        <v>#VALUE!</v>
      </c>
      <c r="G38" s="3"/>
      <c r="H38" s="3"/>
      <c r="J38" s="7"/>
      <c r="L38"/>
      <c r="M38"/>
      <c r="X38" s="2"/>
      <c r="Y38" s="7"/>
      <c r="Z38" s="7"/>
      <c r="AA38" s="2"/>
      <c r="AB38" s="7"/>
      <c r="AC38" s="7"/>
      <c r="AD38" s="2"/>
      <c r="AF38" s="7"/>
      <c r="AG38" s="2"/>
      <c r="AH38" s="7"/>
      <c r="AI38" s="7"/>
      <c r="AJ38" s="2"/>
      <c r="AK38" s="7"/>
      <c r="AL38" s="7"/>
    </row>
    <row r="39" spans="1:38" ht="7.15" customHeight="1" x14ac:dyDescent="0.25">
      <c r="A39" s="43"/>
      <c r="B39" s="43"/>
      <c r="C39" s="43"/>
      <c r="D39" s="43"/>
      <c r="E39" s="43"/>
      <c r="F39" s="75"/>
      <c r="G39" s="45"/>
      <c r="H39" s="45"/>
      <c r="J39" s="43"/>
      <c r="K39" s="43"/>
      <c r="L39" s="43"/>
      <c r="M39" s="43"/>
      <c r="N39" s="43"/>
      <c r="P39" s="43"/>
      <c r="Q39" s="43"/>
      <c r="R39" s="43"/>
      <c r="S39" s="43"/>
      <c r="T39" s="43"/>
      <c r="U39" s="43"/>
      <c r="X39" s="2"/>
      <c r="Y39" s="7"/>
      <c r="Z39" s="7"/>
      <c r="AA39" s="2"/>
      <c r="AB39" s="7"/>
      <c r="AC39" s="7"/>
      <c r="AD39" s="2"/>
      <c r="AE39" s="43"/>
      <c r="AF39" s="7"/>
      <c r="AG39" s="2"/>
      <c r="AH39" s="7"/>
      <c r="AI39" s="7"/>
      <c r="AJ39" s="2"/>
      <c r="AK39" s="7"/>
      <c r="AL39" s="7"/>
    </row>
    <row r="40" spans="1:38" ht="15.75" x14ac:dyDescent="0.25">
      <c r="A40" s="36" t="str">
        <f>'Nome das Amostras'!A5</f>
        <v>ac</v>
      </c>
      <c r="B40" s="164" t="str">
        <f>VLOOKUP(A40,'Nome das Amostras'!$A$3:$D$28,2,FALSE)</f>
        <v>R2</v>
      </c>
      <c r="C40" s="164"/>
      <c r="D40" s="51" t="s">
        <v>65</v>
      </c>
      <c r="E40" s="52">
        <f>'Banco de Dados'!$O$13/'Banco de Dados'!V13</f>
        <v>0.69493521790341584</v>
      </c>
      <c r="F40" s="74"/>
      <c r="G40" s="3"/>
      <c r="H40" s="3"/>
      <c r="J40" s="7"/>
      <c r="X40" s="2"/>
      <c r="Y40" s="7"/>
      <c r="Z40" s="7"/>
      <c r="AA40" s="2"/>
      <c r="AB40" s="7"/>
      <c r="AC40" s="7"/>
      <c r="AD40" s="2"/>
      <c r="AF40" s="7"/>
      <c r="AG40" s="2"/>
      <c r="AH40" s="7"/>
      <c r="AI40" s="7"/>
      <c r="AJ40" s="2"/>
      <c r="AK40" s="7"/>
      <c r="AL40" s="7"/>
    </row>
    <row r="41" spans="1:38" ht="15.75" x14ac:dyDescent="0.25">
      <c r="A41" s="107" t="s">
        <v>1</v>
      </c>
      <c r="B41" s="107" t="s">
        <v>0</v>
      </c>
      <c r="C41" s="107" t="s">
        <v>212</v>
      </c>
      <c r="D41" s="107" t="s">
        <v>209</v>
      </c>
      <c r="E41" s="107" t="s">
        <v>213</v>
      </c>
      <c r="F41" s="76" t="s">
        <v>219</v>
      </c>
      <c r="G41" s="54" t="s">
        <v>140</v>
      </c>
      <c r="H41" s="54" t="s">
        <v>66</v>
      </c>
      <c r="J41" s="7"/>
      <c r="K41" s="72" t="str">
        <f>A40</f>
        <v>ac</v>
      </c>
      <c r="L41" s="55" t="s">
        <v>215</v>
      </c>
      <c r="M41" s="41" t="str">
        <f>$A$1</f>
        <v>Cobre</v>
      </c>
      <c r="N41" s="3"/>
      <c r="X41" s="2"/>
      <c r="Y41" s="7"/>
      <c r="Z41" s="7"/>
      <c r="AA41" s="2"/>
      <c r="AB41" s="7"/>
      <c r="AC41" s="7"/>
      <c r="AD41" s="2"/>
      <c r="AF41" s="7"/>
      <c r="AG41" s="2"/>
      <c r="AH41" s="7"/>
      <c r="AI41" s="7"/>
      <c r="AJ41" s="2"/>
      <c r="AK41" s="7"/>
      <c r="AL41" s="7"/>
    </row>
    <row r="42" spans="1:38" x14ac:dyDescent="0.25">
      <c r="A42" s="28" t="str">
        <f>_xlfn.XLOOKUP(P!C42,'Banco de Dados'!$B$3:$B$274,'Banco de Dados'!$K$3:$K$274,"")</f>
        <v>Si</v>
      </c>
      <c r="B42" s="2" cm="1">
        <f t="array" ref="B42:E72">Dados!R5:U35</f>
        <v>14</v>
      </c>
      <c r="C42" s="2">
        <v>1740</v>
      </c>
      <c r="D42" s="2">
        <v>4158</v>
      </c>
      <c r="E42" s="2">
        <v>86</v>
      </c>
      <c r="F42" s="32">
        <f>(E42*100)/D42</f>
        <v>2.0683020683020681</v>
      </c>
      <c r="G42" s="3">
        <f t="shared" ref="G42:H69" si="3">D42*$E$40</f>
        <v>2889.5406360424031</v>
      </c>
      <c r="H42" s="3">
        <f t="shared" si="3"/>
        <v>59.764428739693763</v>
      </c>
      <c r="J42" s="7"/>
      <c r="K42" s="5" t="s">
        <v>210</v>
      </c>
      <c r="L42" s="5"/>
      <c r="M42" s="5" t="s">
        <v>211</v>
      </c>
      <c r="X42" s="2"/>
      <c r="Y42" s="7"/>
      <c r="Z42" s="7"/>
      <c r="AA42" s="2"/>
      <c r="AB42" s="7"/>
      <c r="AC42" s="7"/>
      <c r="AD42" s="2"/>
      <c r="AF42" s="7"/>
      <c r="AG42" s="2"/>
      <c r="AH42" s="7"/>
      <c r="AI42" s="7"/>
      <c r="AJ42" s="2"/>
      <c r="AK42" s="7"/>
      <c r="AL42" s="7"/>
    </row>
    <row r="43" spans="1:38" x14ac:dyDescent="0.25">
      <c r="A43" s="28" t="str">
        <f>_xlfn.XLOOKUP(P!C43,'Banco de Dados'!$B$3:$B$274,'Banco de Dados'!$K$3:$K$274,"")</f>
        <v>P</v>
      </c>
      <c r="B43" s="2">
        <v>15</v>
      </c>
      <c r="C43" s="2">
        <v>2013</v>
      </c>
      <c r="D43" s="2">
        <v>831</v>
      </c>
      <c r="E43" s="2">
        <v>71</v>
      </c>
      <c r="F43" s="32">
        <f t="shared" ref="F43:F72" si="4">(E43*100)/D43</f>
        <v>8.5439229843561968</v>
      </c>
      <c r="G43" s="3">
        <f t="shared" si="3"/>
        <v>577.49116607773851</v>
      </c>
      <c r="H43" s="3">
        <f t="shared" si="3"/>
        <v>49.340400471142523</v>
      </c>
      <c r="J43" s="7"/>
      <c r="K43" s="6">
        <f>_xlfn.XLOOKUP($B$4,A42:A69,G42:G69,"")</f>
        <v>448.92815076560663</v>
      </c>
      <c r="L43" s="6"/>
      <c r="M43" s="6">
        <f>_xlfn.XLOOKUP($B$4,A42:A69,H42:H69,"")</f>
        <v>159.83510011778563</v>
      </c>
      <c r="X43" s="2"/>
      <c r="Y43" s="7"/>
      <c r="Z43" s="7"/>
      <c r="AA43" s="2"/>
      <c r="AB43" s="7"/>
      <c r="AC43" s="7"/>
      <c r="AD43" s="2"/>
      <c r="AF43" s="7"/>
      <c r="AG43" s="2"/>
      <c r="AH43" s="7"/>
      <c r="AI43" s="7"/>
      <c r="AJ43" s="2"/>
      <c r="AK43" s="7"/>
      <c r="AL43" s="7"/>
    </row>
    <row r="44" spans="1:38" x14ac:dyDescent="0.25">
      <c r="A44" s="28" t="str">
        <f>_xlfn.XLOOKUP(P!C44,'Banco de Dados'!$B$3:$B$274,'Banco de Dados'!$K$3:$K$274,"")</f>
        <v>S</v>
      </c>
      <c r="B44" s="2">
        <v>16</v>
      </c>
      <c r="C44" s="2">
        <v>2307</v>
      </c>
      <c r="D44" s="2">
        <v>3751</v>
      </c>
      <c r="E44" s="2">
        <v>99</v>
      </c>
      <c r="F44" s="32">
        <f t="shared" si="4"/>
        <v>2.6392961876832843</v>
      </c>
      <c r="G44" s="3">
        <f t="shared" si="3"/>
        <v>2606.7020023557129</v>
      </c>
      <c r="H44" s="3">
        <f t="shared" si="3"/>
        <v>68.798586572438168</v>
      </c>
      <c r="J44" s="7"/>
      <c r="X44" s="2"/>
      <c r="Y44" s="7"/>
      <c r="Z44" s="7"/>
      <c r="AA44" s="2"/>
      <c r="AB44" s="7"/>
      <c r="AC44" s="7"/>
      <c r="AD44" s="2"/>
      <c r="AF44" s="7"/>
      <c r="AG44" s="2"/>
      <c r="AH44" s="7"/>
      <c r="AI44" s="7"/>
      <c r="AJ44" s="2"/>
      <c r="AK44" s="7"/>
      <c r="AL44" s="7"/>
    </row>
    <row r="45" spans="1:38" ht="15.75" x14ac:dyDescent="0.25">
      <c r="A45" s="28" t="str">
        <f>_xlfn.XLOOKUP(P!C45,'Banco de Dados'!$B$3:$B$274,'Banco de Dados'!$K$3:$K$274,"")</f>
        <v>Cl</v>
      </c>
      <c r="B45" s="2">
        <v>17</v>
      </c>
      <c r="C45" s="2">
        <v>2622</v>
      </c>
      <c r="D45" s="2">
        <v>8237</v>
      </c>
      <c r="E45" s="2">
        <v>160</v>
      </c>
      <c r="F45" s="32">
        <f t="shared" si="4"/>
        <v>1.9424547772247178</v>
      </c>
      <c r="G45" s="3">
        <f t="shared" si="3"/>
        <v>5724.1813898704359</v>
      </c>
      <c r="H45" s="3">
        <f t="shared" si="3"/>
        <v>111.18963486454653</v>
      </c>
      <c r="K45" s="165" t="s">
        <v>67</v>
      </c>
      <c r="L45" s="166"/>
      <c r="M45" s="167"/>
      <c r="N45"/>
      <c r="X45" s="2"/>
      <c r="Y45" s="7"/>
      <c r="Z45" s="7"/>
      <c r="AA45" s="2"/>
      <c r="AB45" s="7"/>
      <c r="AC45" s="7"/>
      <c r="AD45" s="2"/>
      <c r="AF45" s="7"/>
      <c r="AG45" s="2"/>
      <c r="AH45" s="7"/>
      <c r="AI45" s="7"/>
      <c r="AJ45" s="2"/>
      <c r="AK45" s="7"/>
      <c r="AL45" s="7"/>
    </row>
    <row r="46" spans="1:38" x14ac:dyDescent="0.25">
      <c r="A46" s="28" t="str">
        <f>_xlfn.XLOOKUP(P!C46,'Banco de Dados'!$B$3:$B$274,'Banco de Dados'!$K$3:$K$274,"")</f>
        <v>Ar</v>
      </c>
      <c r="B46" s="2">
        <v>18</v>
      </c>
      <c r="C46" s="2">
        <v>2957</v>
      </c>
      <c r="D46" s="2">
        <v>5943</v>
      </c>
      <c r="E46" s="2">
        <v>190</v>
      </c>
      <c r="F46" s="32">
        <f t="shared" si="4"/>
        <v>3.1970385327275785</v>
      </c>
      <c r="G46" s="3">
        <f t="shared" si="3"/>
        <v>4130</v>
      </c>
      <c r="H46" s="3">
        <f t="shared" si="3"/>
        <v>132.037691401649</v>
      </c>
      <c r="J46" s="7"/>
      <c r="K46" s="104" t="s">
        <v>240</v>
      </c>
      <c r="L46" s="39"/>
      <c r="M46" s="106" t="s">
        <v>209</v>
      </c>
      <c r="X46" s="2"/>
      <c r="Y46" s="7"/>
      <c r="Z46" s="7"/>
      <c r="AA46" s="2"/>
      <c r="AB46" s="7"/>
      <c r="AC46" s="7"/>
      <c r="AD46" s="2"/>
      <c r="AF46" s="7"/>
      <c r="AG46" s="2"/>
      <c r="AH46" s="7"/>
      <c r="AI46" s="7"/>
      <c r="AJ46" s="2"/>
      <c r="AK46" s="7"/>
      <c r="AL46" s="7"/>
    </row>
    <row r="47" spans="1:38" x14ac:dyDescent="0.25">
      <c r="A47" s="28" t="str">
        <f>_xlfn.XLOOKUP(P!C47,'Banco de Dados'!$B$3:$B$274,'Banco de Dados'!$K$3:$K$274,"")</f>
        <v>K</v>
      </c>
      <c r="B47" s="2">
        <v>19</v>
      </c>
      <c r="C47" s="2">
        <v>3313</v>
      </c>
      <c r="D47" s="2">
        <v>43735</v>
      </c>
      <c r="E47" s="2">
        <v>246</v>
      </c>
      <c r="F47" s="32">
        <f t="shared" si="4"/>
        <v>0.56247856407911279</v>
      </c>
      <c r="G47" s="3">
        <f t="shared" si="3"/>
        <v>30392.991755005893</v>
      </c>
      <c r="H47" s="3">
        <f t="shared" si="3"/>
        <v>170.9540636042403</v>
      </c>
      <c r="J47" s="58" t="s">
        <v>38</v>
      </c>
      <c r="K47" s="59">
        <f>$L$9</f>
        <v>4.7</v>
      </c>
      <c r="L47" s="60"/>
      <c r="M47" s="61">
        <f>$M$11</f>
        <v>520</v>
      </c>
      <c r="N47" s="60"/>
      <c r="X47" s="2"/>
      <c r="Y47" s="7"/>
      <c r="Z47" s="7"/>
      <c r="AA47" s="2"/>
      <c r="AB47" s="7"/>
      <c r="AC47" s="7"/>
      <c r="AD47" s="2"/>
      <c r="AF47" s="7"/>
      <c r="AG47" s="2"/>
      <c r="AH47" s="7"/>
      <c r="AI47" s="7"/>
      <c r="AJ47" s="2"/>
      <c r="AK47" s="7"/>
      <c r="AL47" s="7"/>
    </row>
    <row r="48" spans="1:38" x14ac:dyDescent="0.25">
      <c r="A48" s="28" t="str">
        <f>_xlfn.XLOOKUP(P!C48,'Banco de Dados'!$B$3:$B$274,'Banco de Dados'!$K$3:$K$274,"")</f>
        <v>Ca</v>
      </c>
      <c r="B48" s="2">
        <v>20</v>
      </c>
      <c r="C48" s="2">
        <v>3691</v>
      </c>
      <c r="D48" s="2">
        <v>16457</v>
      </c>
      <c r="E48" s="2">
        <v>173</v>
      </c>
      <c r="F48" s="32">
        <f t="shared" si="4"/>
        <v>1.0512244029896092</v>
      </c>
      <c r="G48" s="3">
        <f t="shared" si="3"/>
        <v>11436.548881036515</v>
      </c>
      <c r="H48" s="3">
        <f t="shared" si="3"/>
        <v>120.22379269729095</v>
      </c>
      <c r="J48" s="2"/>
      <c r="K48" s="18"/>
      <c r="L48" s="2" t="s">
        <v>70</v>
      </c>
      <c r="M48" s="19"/>
      <c r="X48" s="2"/>
      <c r="Y48" s="7"/>
      <c r="Z48" s="7"/>
      <c r="AA48" s="2"/>
      <c r="AB48" s="7"/>
      <c r="AC48" s="7"/>
      <c r="AD48" s="2"/>
      <c r="AF48" s="7"/>
      <c r="AG48" s="2"/>
      <c r="AH48" s="7"/>
      <c r="AI48" s="7"/>
      <c r="AJ48" s="2"/>
      <c r="AK48" s="7"/>
      <c r="AL48" s="7"/>
    </row>
    <row r="49" spans="1:38" x14ac:dyDescent="0.25">
      <c r="A49" s="28" t="str">
        <f>_xlfn.XLOOKUP(P!C49,'Banco de Dados'!$B$3:$B$274,'Banco de Dados'!$K$3:$K$274,"")</f>
        <v>Ti</v>
      </c>
      <c r="B49" s="2">
        <v>22</v>
      </c>
      <c r="C49" s="2">
        <v>4509</v>
      </c>
      <c r="D49" s="2">
        <v>14874</v>
      </c>
      <c r="E49" s="2">
        <v>165</v>
      </c>
      <c r="F49" s="32">
        <f t="shared" si="4"/>
        <v>1.1093182734973779</v>
      </c>
      <c r="G49" s="3">
        <f t="shared" si="3"/>
        <v>10336.466431095407</v>
      </c>
      <c r="H49" s="3">
        <f t="shared" si="3"/>
        <v>114.66431095406361</v>
      </c>
      <c r="J49" s="58" t="s">
        <v>69</v>
      </c>
      <c r="K49" s="62" t="s">
        <v>71</v>
      </c>
      <c r="L49" s="63"/>
      <c r="M49" s="64">
        <f>K43</f>
        <v>448.92815076560663</v>
      </c>
      <c r="N49" s="60"/>
      <c r="X49" s="2"/>
      <c r="Y49" s="7"/>
      <c r="Z49" s="7"/>
      <c r="AA49" s="2"/>
      <c r="AB49" s="7"/>
      <c r="AC49" s="7"/>
      <c r="AD49" s="2"/>
      <c r="AF49" s="7"/>
      <c r="AG49" s="2"/>
      <c r="AH49" s="7"/>
      <c r="AI49" s="7"/>
      <c r="AJ49" s="2"/>
      <c r="AK49" s="7"/>
      <c r="AL49" s="7"/>
    </row>
    <row r="50" spans="1:38" x14ac:dyDescent="0.25">
      <c r="A50" s="28" t="str">
        <f>_xlfn.XLOOKUP(P!C50,'Banco de Dados'!$B$3:$B$274,'Banco de Dados'!$K$3:$K$274,"")</f>
        <v>Cr</v>
      </c>
      <c r="B50" s="2">
        <v>24</v>
      </c>
      <c r="C50" s="2">
        <v>5412</v>
      </c>
      <c r="D50" s="2">
        <v>2809</v>
      </c>
      <c r="E50" s="2">
        <v>137</v>
      </c>
      <c r="F50" s="32">
        <f t="shared" si="4"/>
        <v>4.8771804912780352</v>
      </c>
      <c r="G50" s="3">
        <f t="shared" si="3"/>
        <v>1952.0730270906952</v>
      </c>
      <c r="H50" s="3">
        <f t="shared" si="3"/>
        <v>95.206124852767971</v>
      </c>
      <c r="J50" s="7"/>
      <c r="X50" s="2"/>
      <c r="Y50" s="7"/>
      <c r="Z50" s="7"/>
      <c r="AA50" s="2"/>
      <c r="AB50" s="7"/>
      <c r="AC50" s="7"/>
      <c r="AD50" s="2"/>
      <c r="AF50" s="7"/>
      <c r="AG50" s="2"/>
      <c r="AH50" s="7"/>
      <c r="AI50" s="7"/>
      <c r="AJ50" s="2"/>
      <c r="AK50" s="7"/>
      <c r="AL50" s="7"/>
    </row>
    <row r="51" spans="1:38" ht="15.75" x14ac:dyDescent="0.25">
      <c r="A51" s="28" t="str">
        <f>_xlfn.XLOOKUP(P!C51,'Banco de Dados'!$B$3:$B$274,'Banco de Dados'!$K$3:$K$274,"")</f>
        <v>Mn</v>
      </c>
      <c r="B51" s="2">
        <v>25</v>
      </c>
      <c r="C51" s="2">
        <v>5895</v>
      </c>
      <c r="D51" s="2">
        <v>3233</v>
      </c>
      <c r="E51" s="2">
        <v>151</v>
      </c>
      <c r="F51" s="32">
        <f t="shared" si="4"/>
        <v>4.6705845963501389</v>
      </c>
      <c r="G51" s="3">
        <f t="shared" si="3"/>
        <v>2246.7255594817434</v>
      </c>
      <c r="H51" s="3">
        <f t="shared" si="3"/>
        <v>104.93521790341579</v>
      </c>
      <c r="J51" s="7"/>
      <c r="K51" s="165" t="s">
        <v>218</v>
      </c>
      <c r="L51" s="166"/>
      <c r="M51" s="167"/>
      <c r="X51" s="2"/>
      <c r="Y51" s="7"/>
      <c r="Z51" s="7"/>
      <c r="AA51" s="2"/>
      <c r="AB51" s="7"/>
      <c r="AC51" s="7"/>
      <c r="AD51" s="2"/>
      <c r="AF51" s="7"/>
      <c r="AG51" s="2"/>
      <c r="AH51" s="7"/>
      <c r="AI51" s="7"/>
      <c r="AJ51" s="2"/>
      <c r="AK51" s="7"/>
      <c r="AL51" s="7"/>
    </row>
    <row r="52" spans="1:38" x14ac:dyDescent="0.25">
      <c r="A52" s="28" t="str">
        <f>_xlfn.XLOOKUP(P!C52,'Banco de Dados'!$B$3:$B$274,'Banco de Dados'!$K$3:$K$274,"")</f>
        <v>Fe</v>
      </c>
      <c r="B52" s="2">
        <v>26</v>
      </c>
      <c r="C52" s="2">
        <v>6399</v>
      </c>
      <c r="D52" s="2">
        <v>156134</v>
      </c>
      <c r="E52" s="2">
        <v>407</v>
      </c>
      <c r="F52" s="32">
        <f t="shared" si="4"/>
        <v>0.2606735240242356</v>
      </c>
      <c r="G52" s="3">
        <f t="shared" si="3"/>
        <v>108503.01531213193</v>
      </c>
      <c r="H52" s="3">
        <f t="shared" si="3"/>
        <v>282.83863368669023</v>
      </c>
      <c r="J52" s="7"/>
      <c r="K52" s="104" t="s">
        <v>236</v>
      </c>
      <c r="L52" s="108">
        <f>K43</f>
        <v>448.92815076560663</v>
      </c>
      <c r="M52" s="109">
        <f>M43</f>
        <v>159.83510011778563</v>
      </c>
      <c r="X52" s="2"/>
      <c r="Y52" s="7"/>
      <c r="Z52" s="7"/>
      <c r="AA52" s="2"/>
      <c r="AB52" s="7"/>
      <c r="AC52" s="7"/>
      <c r="AD52" s="2"/>
      <c r="AF52" s="7"/>
      <c r="AG52" s="2"/>
      <c r="AH52" s="7"/>
      <c r="AI52" s="7"/>
      <c r="AJ52" s="2"/>
      <c r="AK52" s="7"/>
      <c r="AL52" s="7"/>
    </row>
    <row r="53" spans="1:38" x14ac:dyDescent="0.25">
      <c r="A53" s="28" t="str">
        <f>_xlfn.XLOOKUP(P!C53,'Banco de Dados'!$B$3:$B$274,'Banco de Dados'!$K$3:$K$274,"")</f>
        <v>Ni</v>
      </c>
      <c r="B53" s="2">
        <v>28</v>
      </c>
      <c r="C53" s="2">
        <v>7472</v>
      </c>
      <c r="D53" s="2">
        <v>1151</v>
      </c>
      <c r="E53" s="2">
        <v>225</v>
      </c>
      <c r="F53" s="32">
        <f t="shared" si="4"/>
        <v>19.548218940052127</v>
      </c>
      <c r="G53" s="3">
        <f t="shared" si="3"/>
        <v>799.87043580683167</v>
      </c>
      <c r="H53" s="3">
        <f t="shared" si="3"/>
        <v>156.36042402826857</v>
      </c>
      <c r="J53" s="7"/>
      <c r="K53" s="104" t="s">
        <v>237</v>
      </c>
      <c r="L53" s="105">
        <f>$L$9</f>
        <v>4.7</v>
      </c>
      <c r="M53" s="106">
        <f>$L$10</f>
        <v>0.14000000000000001</v>
      </c>
      <c r="X53" s="2"/>
      <c r="Y53" s="7"/>
      <c r="Z53" s="7"/>
      <c r="AA53" s="2"/>
      <c r="AB53" s="7"/>
      <c r="AC53" s="7"/>
      <c r="AD53" s="2"/>
      <c r="AF53" s="7"/>
      <c r="AG53" s="2"/>
      <c r="AH53" s="7"/>
      <c r="AI53" s="7"/>
      <c r="AJ53" s="2"/>
      <c r="AK53" s="7"/>
      <c r="AL53" s="7"/>
    </row>
    <row r="54" spans="1:38" x14ac:dyDescent="0.25">
      <c r="A54" s="28" t="str">
        <f>_xlfn.XLOOKUP(P!C54,'Banco de Dados'!$B$3:$B$274,'Banco de Dados'!$K$3:$K$274,"")</f>
        <v>Cu</v>
      </c>
      <c r="B54" s="2">
        <v>29</v>
      </c>
      <c r="C54" s="2">
        <v>8041</v>
      </c>
      <c r="D54" s="2">
        <v>646</v>
      </c>
      <c r="E54" s="2">
        <v>230</v>
      </c>
      <c r="F54" s="32">
        <f t="shared" si="4"/>
        <v>35.60371517027864</v>
      </c>
      <c r="G54" s="3">
        <f t="shared" si="3"/>
        <v>448.92815076560663</v>
      </c>
      <c r="H54" s="3">
        <f t="shared" si="3"/>
        <v>159.83510011778563</v>
      </c>
      <c r="J54" s="7"/>
      <c r="K54" s="104" t="s">
        <v>238</v>
      </c>
      <c r="L54" s="105">
        <f>$M$11</f>
        <v>520</v>
      </c>
      <c r="M54" s="106">
        <f>$M$12</f>
        <v>245</v>
      </c>
      <c r="X54" s="2"/>
      <c r="Y54" s="7"/>
      <c r="Z54" s="7"/>
      <c r="AA54" s="2"/>
      <c r="AB54" s="7"/>
      <c r="AC54" s="7"/>
      <c r="AD54" s="2"/>
      <c r="AF54" s="7"/>
      <c r="AG54" s="2"/>
      <c r="AH54" s="7"/>
      <c r="AI54" s="7"/>
      <c r="AJ54" s="2"/>
      <c r="AK54" s="7"/>
      <c r="AL54" s="7"/>
    </row>
    <row r="55" spans="1:38" x14ac:dyDescent="0.25">
      <c r="A55" s="28" t="str">
        <f>_xlfn.XLOOKUP(P!C55,'Banco de Dados'!$B$3:$B$274,'Banco de Dados'!$K$3:$K$274,"")</f>
        <v>Zn</v>
      </c>
      <c r="B55" s="2">
        <v>30</v>
      </c>
      <c r="C55" s="2">
        <v>8631</v>
      </c>
      <c r="D55" s="2">
        <v>1093</v>
      </c>
      <c r="E55" s="2">
        <v>226</v>
      </c>
      <c r="F55" s="32">
        <f t="shared" si="4"/>
        <v>20.677035681610246</v>
      </c>
      <c r="G55" s="3">
        <f t="shared" si="3"/>
        <v>759.56419316843346</v>
      </c>
      <c r="H55" s="3">
        <f t="shared" si="3"/>
        <v>157.05535924617197</v>
      </c>
      <c r="J55" s="7"/>
      <c r="K55" s="69" t="s">
        <v>217</v>
      </c>
      <c r="L55" s="110">
        <f>SQRT(((M52/L52)^2)+((M53/L53)^2)+((M54/L54)^2))</f>
        <v>0.59129999107906372</v>
      </c>
      <c r="M55" s="71" t="str">
        <f>M64</f>
        <v>mg/kg</v>
      </c>
      <c r="X55" s="2"/>
      <c r="Y55" s="7"/>
      <c r="Z55" s="7"/>
      <c r="AA55" s="2"/>
      <c r="AB55" s="7"/>
      <c r="AC55" s="7"/>
      <c r="AD55" s="2"/>
      <c r="AF55" s="7"/>
      <c r="AG55" s="2"/>
      <c r="AH55" s="7"/>
      <c r="AI55" s="7"/>
      <c r="AJ55" s="2"/>
      <c r="AK55" s="7"/>
      <c r="AL55" s="7"/>
    </row>
    <row r="56" spans="1:38" x14ac:dyDescent="0.25">
      <c r="A56" s="28" t="str">
        <f>_xlfn.XLOOKUP(P!C56,'Banco de Dados'!$B$3:$B$274,'Banco de Dados'!$K$3:$K$274,"")</f>
        <v>Rh</v>
      </c>
      <c r="B56" s="2">
        <v>45</v>
      </c>
      <c r="C56" s="2">
        <v>20167</v>
      </c>
      <c r="D56" s="2">
        <v>1391</v>
      </c>
      <c r="E56" s="2">
        <v>125</v>
      </c>
      <c r="F56" s="32">
        <f t="shared" si="4"/>
        <v>8.9863407620416957</v>
      </c>
      <c r="G56" s="3">
        <f t="shared" si="3"/>
        <v>966.65488810365139</v>
      </c>
      <c r="H56" s="3">
        <f t="shared" si="3"/>
        <v>86.866902237926979</v>
      </c>
      <c r="J56" s="7"/>
      <c r="X56" s="2"/>
      <c r="Y56" s="7"/>
      <c r="Z56" s="7"/>
      <c r="AA56" s="2"/>
      <c r="AB56" s="7"/>
      <c r="AC56" s="7"/>
      <c r="AD56" s="2"/>
      <c r="AF56" s="7"/>
      <c r="AG56" s="2"/>
      <c r="AH56" s="7"/>
      <c r="AI56" s="7"/>
      <c r="AJ56" s="2"/>
      <c r="AK56" s="7"/>
      <c r="AL56" s="7"/>
    </row>
    <row r="57" spans="1:38" x14ac:dyDescent="0.25">
      <c r="A57" s="28" t="str">
        <f>_xlfn.XLOOKUP(P!C57,'Banco de Dados'!$B$3:$B$274,'Banco de Dados'!$K$3:$K$274,"")</f>
        <v>Rh</v>
      </c>
      <c r="B57" s="2">
        <v>45</v>
      </c>
      <c r="C57" s="2">
        <v>2696</v>
      </c>
      <c r="D57" s="2">
        <v>17638</v>
      </c>
      <c r="E57" s="2">
        <v>140</v>
      </c>
      <c r="F57" s="32">
        <f t="shared" si="4"/>
        <v>0.79374078693729444</v>
      </c>
      <c r="G57" s="3">
        <f t="shared" si="3"/>
        <v>12257.267373380448</v>
      </c>
      <c r="H57" s="3">
        <f t="shared" si="3"/>
        <v>97.290930506478219</v>
      </c>
      <c r="J57" s="7"/>
      <c r="X57" s="2"/>
      <c r="Y57" s="7"/>
      <c r="Z57" s="7"/>
      <c r="AA57" s="2"/>
      <c r="AB57" s="7"/>
      <c r="AC57" s="7"/>
      <c r="AD57" s="2"/>
      <c r="AF57" s="7"/>
      <c r="AG57" s="2"/>
      <c r="AH57" s="7"/>
      <c r="AI57" s="7"/>
      <c r="AJ57" s="2"/>
      <c r="AK57" s="7"/>
      <c r="AL57" s="7"/>
    </row>
    <row r="58" spans="1:38" x14ac:dyDescent="0.25">
      <c r="A58" s="28" t="str">
        <f>_xlfn.XLOOKUP(P!C58,'Banco de Dados'!$B$3:$B$274,'Banco de Dados'!$K$3:$K$274,"")</f>
        <v/>
      </c>
      <c r="B58" s="2">
        <v>0</v>
      </c>
      <c r="C58" s="2">
        <v>0</v>
      </c>
      <c r="D58" s="2">
        <v>0</v>
      </c>
      <c r="E58" s="2">
        <v>0</v>
      </c>
      <c r="F58" s="32" t="e">
        <f t="shared" si="4"/>
        <v>#DIV/0!</v>
      </c>
      <c r="G58" s="3">
        <f t="shared" si="3"/>
        <v>0</v>
      </c>
      <c r="H58" s="3">
        <f t="shared" si="3"/>
        <v>0</v>
      </c>
      <c r="J58" s="7"/>
      <c r="X58" s="2"/>
      <c r="Y58" s="7"/>
      <c r="Z58" s="7"/>
      <c r="AA58" s="2"/>
      <c r="AB58" s="7"/>
      <c r="AC58" s="7"/>
      <c r="AD58" s="2"/>
      <c r="AF58" s="7"/>
      <c r="AG58" s="2"/>
      <c r="AH58" s="7"/>
      <c r="AI58" s="7"/>
      <c r="AJ58" s="2"/>
      <c r="AK58" s="7"/>
      <c r="AL58" s="7"/>
    </row>
    <row r="59" spans="1:38" x14ac:dyDescent="0.25">
      <c r="A59" s="28" t="str">
        <f>_xlfn.XLOOKUP(P!C59,'Banco de Dados'!$B$3:$B$274,'Banco de Dados'!$K$3:$K$274,"")</f>
        <v/>
      </c>
      <c r="B59" s="2">
        <v>0</v>
      </c>
      <c r="C59" s="2">
        <v>0</v>
      </c>
      <c r="D59" s="2">
        <v>0</v>
      </c>
      <c r="E59" s="2">
        <v>0</v>
      </c>
      <c r="F59" s="32" t="e">
        <f t="shared" si="4"/>
        <v>#DIV/0!</v>
      </c>
      <c r="G59" s="3">
        <f t="shared" si="3"/>
        <v>0</v>
      </c>
      <c r="H59" s="3">
        <f t="shared" si="3"/>
        <v>0</v>
      </c>
      <c r="J59" s="7"/>
      <c r="X59" s="2"/>
      <c r="Y59" s="7"/>
      <c r="Z59" s="7"/>
      <c r="AA59" s="2"/>
      <c r="AB59" s="7"/>
      <c r="AC59" s="7"/>
      <c r="AD59" s="2"/>
      <c r="AF59" s="7"/>
      <c r="AG59" s="2"/>
      <c r="AH59" s="7"/>
      <c r="AI59" s="7"/>
      <c r="AJ59" s="2"/>
      <c r="AK59" s="7"/>
      <c r="AL59" s="7"/>
    </row>
    <row r="60" spans="1:38" x14ac:dyDescent="0.25">
      <c r="A60" s="28" t="str">
        <f>_xlfn.XLOOKUP(P!C60,'Banco de Dados'!$B$3:$B$274,'Banco de Dados'!$K$3:$K$274,"")</f>
        <v/>
      </c>
      <c r="B60" s="2">
        <v>0</v>
      </c>
      <c r="C60" s="2">
        <v>0</v>
      </c>
      <c r="D60" s="2">
        <v>0</v>
      </c>
      <c r="E60" s="2">
        <v>0</v>
      </c>
      <c r="F60" s="32" t="e">
        <f t="shared" si="4"/>
        <v>#DIV/0!</v>
      </c>
      <c r="G60" s="3">
        <f t="shared" si="3"/>
        <v>0</v>
      </c>
      <c r="H60" s="3">
        <f t="shared" si="3"/>
        <v>0</v>
      </c>
      <c r="J60" s="7"/>
      <c r="X60" s="2"/>
      <c r="Y60" s="7"/>
      <c r="Z60" s="7"/>
      <c r="AA60" s="2"/>
      <c r="AB60" s="7"/>
      <c r="AC60" s="7"/>
      <c r="AD60" s="2"/>
      <c r="AF60" s="7"/>
      <c r="AG60" s="2"/>
      <c r="AH60" s="7"/>
      <c r="AI60" s="7"/>
      <c r="AJ60" s="2"/>
      <c r="AK60" s="7"/>
      <c r="AL60" s="7"/>
    </row>
    <row r="61" spans="1:38" x14ac:dyDescent="0.25">
      <c r="A61" s="28" t="str">
        <f>_xlfn.XLOOKUP(P!C61,'Banco de Dados'!$B$3:$B$274,'Banco de Dados'!$K$3:$K$274,"")</f>
        <v/>
      </c>
      <c r="B61" s="2">
        <v>0</v>
      </c>
      <c r="C61" s="2">
        <v>0</v>
      </c>
      <c r="D61" s="2">
        <v>0</v>
      </c>
      <c r="E61" s="2">
        <v>0</v>
      </c>
      <c r="F61" s="32" t="e">
        <f t="shared" si="4"/>
        <v>#DIV/0!</v>
      </c>
      <c r="G61" s="3">
        <f t="shared" si="3"/>
        <v>0</v>
      </c>
      <c r="H61" s="3">
        <f t="shared" si="3"/>
        <v>0</v>
      </c>
      <c r="J61" s="7"/>
      <c r="X61" s="2"/>
      <c r="Y61" s="7"/>
      <c r="Z61" s="7"/>
      <c r="AA61" s="2"/>
      <c r="AB61" s="7"/>
      <c r="AC61" s="7"/>
      <c r="AD61" s="2"/>
      <c r="AF61" s="7"/>
      <c r="AG61" s="2"/>
      <c r="AH61" s="7"/>
      <c r="AI61" s="7"/>
      <c r="AJ61" s="2"/>
      <c r="AK61" s="7"/>
      <c r="AL61" s="7"/>
    </row>
    <row r="62" spans="1:38" x14ac:dyDescent="0.25">
      <c r="A62" s="28" t="str">
        <f>_xlfn.XLOOKUP(P!C62,'Banco de Dados'!$B$3:$B$274,'Banco de Dados'!$K$3:$K$274,"")</f>
        <v/>
      </c>
      <c r="B62" s="2">
        <v>0</v>
      </c>
      <c r="C62" s="2">
        <v>0</v>
      </c>
      <c r="D62" s="2">
        <v>0</v>
      </c>
      <c r="E62" s="2">
        <v>0</v>
      </c>
      <c r="F62" s="32" t="e">
        <f t="shared" si="4"/>
        <v>#DIV/0!</v>
      </c>
      <c r="G62" s="3">
        <f t="shared" si="3"/>
        <v>0</v>
      </c>
      <c r="H62" s="3">
        <f t="shared" si="3"/>
        <v>0</v>
      </c>
      <c r="J62" s="7"/>
      <c r="X62" s="2"/>
      <c r="Y62" s="7"/>
      <c r="Z62" s="7"/>
      <c r="AA62" s="2"/>
      <c r="AB62" s="7"/>
      <c r="AC62" s="7"/>
      <c r="AD62" s="2"/>
      <c r="AF62" s="7"/>
      <c r="AG62" s="2"/>
      <c r="AH62" s="7"/>
      <c r="AI62" s="7"/>
      <c r="AJ62" s="2"/>
      <c r="AK62" s="7"/>
      <c r="AL62" s="7"/>
    </row>
    <row r="63" spans="1:38" ht="15.75" x14ac:dyDescent="0.25">
      <c r="A63" s="28" t="str">
        <f>_xlfn.XLOOKUP(P!C63,'Banco de Dados'!$B$3:$B$274,'Banco de Dados'!$K$3:$K$274,"")</f>
        <v/>
      </c>
      <c r="B63" s="2">
        <v>0</v>
      </c>
      <c r="C63" s="2">
        <v>0</v>
      </c>
      <c r="D63" s="2">
        <v>0</v>
      </c>
      <c r="E63" s="17">
        <v>0</v>
      </c>
      <c r="F63" s="32" t="e">
        <f t="shared" si="4"/>
        <v>#DIV/0!</v>
      </c>
      <c r="G63" s="3">
        <f t="shared" si="3"/>
        <v>0</v>
      </c>
      <c r="H63" s="3">
        <f t="shared" si="3"/>
        <v>0</v>
      </c>
      <c r="J63" s="7"/>
      <c r="K63" s="101" t="s">
        <v>216</v>
      </c>
      <c r="L63" s="102" t="str">
        <f>K41</f>
        <v>ac</v>
      </c>
      <c r="M63" s="103" t="str">
        <f>M41</f>
        <v>Cobre</v>
      </c>
      <c r="X63" s="2"/>
      <c r="Y63" s="7"/>
      <c r="Z63" s="7"/>
      <c r="AA63" s="2"/>
      <c r="AB63" s="7"/>
      <c r="AC63" s="7"/>
      <c r="AD63" s="2"/>
      <c r="AF63" s="7"/>
      <c r="AG63" s="2"/>
      <c r="AH63" s="7"/>
      <c r="AI63" s="7"/>
      <c r="AJ63" s="2"/>
      <c r="AK63" s="7"/>
      <c r="AL63" s="7"/>
    </row>
    <row r="64" spans="1:38" x14ac:dyDescent="0.25">
      <c r="A64" s="28" t="str">
        <f>_xlfn.XLOOKUP(P!C64,'Banco de Dados'!$B$3:$B$274,'Banco de Dados'!$K$3:$K$274,"")</f>
        <v/>
      </c>
      <c r="B64" s="2">
        <v>0</v>
      </c>
      <c r="C64" s="2">
        <v>0</v>
      </c>
      <c r="D64" s="2">
        <v>0</v>
      </c>
      <c r="E64" s="2">
        <v>0</v>
      </c>
      <c r="F64" s="32" t="e">
        <f t="shared" si="4"/>
        <v>#DIV/0!</v>
      </c>
      <c r="G64" s="3">
        <f t="shared" si="3"/>
        <v>0</v>
      </c>
      <c r="H64" s="3">
        <f t="shared" si="3"/>
        <v>0</v>
      </c>
      <c r="J64" s="7"/>
      <c r="K64" s="68" t="s">
        <v>68</v>
      </c>
      <c r="L64" s="29">
        <f>(K47*M49)/M47</f>
        <v>4.0576198242275989</v>
      </c>
      <c r="M64" s="66" t="str">
        <f>$M$9</f>
        <v>mg/kg</v>
      </c>
      <c r="X64" s="2"/>
      <c r="Y64" s="7"/>
      <c r="Z64" s="7"/>
      <c r="AA64" s="2"/>
      <c r="AB64" s="7"/>
      <c r="AC64" s="7"/>
      <c r="AD64" s="2"/>
      <c r="AF64" s="7"/>
      <c r="AG64" s="2"/>
      <c r="AH64" s="7"/>
      <c r="AI64" s="7"/>
      <c r="AJ64" s="2"/>
      <c r="AK64" s="7"/>
      <c r="AL64" s="7"/>
    </row>
    <row r="65" spans="1:38" x14ac:dyDescent="0.25">
      <c r="A65" s="28" t="str">
        <f>_xlfn.XLOOKUP(P!C65,'Banco de Dados'!$B$3:$B$274,'Banco de Dados'!$K$3:$K$274,"")</f>
        <v/>
      </c>
      <c r="B65" s="2">
        <v>0</v>
      </c>
      <c r="C65" s="2">
        <v>0</v>
      </c>
      <c r="D65" s="2">
        <v>0</v>
      </c>
      <c r="E65" s="2">
        <v>0</v>
      </c>
      <c r="F65" s="32" t="e">
        <f t="shared" si="4"/>
        <v>#DIV/0!</v>
      </c>
      <c r="G65" s="3">
        <f t="shared" si="3"/>
        <v>0</v>
      </c>
      <c r="H65" s="3">
        <f t="shared" si="3"/>
        <v>0</v>
      </c>
      <c r="J65" s="7"/>
      <c r="K65" s="111" t="s">
        <v>246</v>
      </c>
      <c r="L65" s="126">
        <f>SQRT(((M52/L52)^2)+((M53/L53)^2)+((M54/L54)^2))</f>
        <v>0.59129999107906372</v>
      </c>
      <c r="M65" s="66"/>
      <c r="X65" s="2"/>
      <c r="Y65" s="7"/>
      <c r="Z65" s="7"/>
      <c r="AA65" s="2"/>
      <c r="AB65" s="7"/>
      <c r="AC65" s="7"/>
      <c r="AD65" s="2"/>
      <c r="AF65" s="7"/>
      <c r="AG65" s="2"/>
      <c r="AH65" s="7"/>
      <c r="AI65" s="7"/>
      <c r="AJ65" s="2"/>
      <c r="AK65" s="7"/>
      <c r="AL65" s="7"/>
    </row>
    <row r="66" spans="1:38" x14ac:dyDescent="0.25">
      <c r="A66" s="28" t="str">
        <f>_xlfn.XLOOKUP(P!C66,'Banco de Dados'!$B$3:$B$274,'Banco de Dados'!$K$3:$K$274,"")</f>
        <v/>
      </c>
      <c r="B66" s="2">
        <v>0</v>
      </c>
      <c r="C66" s="2">
        <v>0</v>
      </c>
      <c r="D66" s="2">
        <v>0</v>
      </c>
      <c r="E66" s="2">
        <v>0</v>
      </c>
      <c r="F66" s="32" t="e">
        <f t="shared" si="4"/>
        <v>#DIV/0!</v>
      </c>
      <c r="G66" s="3">
        <f t="shared" si="3"/>
        <v>0</v>
      </c>
      <c r="H66" s="3">
        <f t="shared" si="3"/>
        <v>0</v>
      </c>
      <c r="J66" s="7"/>
      <c r="K66" s="69" t="s">
        <v>247</v>
      </c>
      <c r="L66" s="127">
        <f>L65*L64</f>
        <v>2.3992705658680116</v>
      </c>
      <c r="M66" s="71" t="str">
        <f>$M$9</f>
        <v>mg/kg</v>
      </c>
      <c r="X66" s="2"/>
      <c r="Y66" s="7"/>
      <c r="Z66" s="7"/>
      <c r="AA66" s="2"/>
      <c r="AB66" s="7"/>
      <c r="AC66" s="7"/>
      <c r="AD66" s="2"/>
      <c r="AF66" s="7"/>
      <c r="AG66" s="2"/>
      <c r="AH66" s="7"/>
      <c r="AI66" s="7"/>
      <c r="AJ66" s="2"/>
      <c r="AK66" s="7"/>
      <c r="AL66" s="7"/>
    </row>
    <row r="67" spans="1:38" x14ac:dyDescent="0.25">
      <c r="A67" s="28" t="str">
        <f>_xlfn.XLOOKUP(P!C67,'Banco de Dados'!$B$3:$B$274,'Banco de Dados'!$K$3:$K$274,"")</f>
        <v/>
      </c>
      <c r="B67" s="2">
        <v>0</v>
      </c>
      <c r="C67" s="2">
        <v>0</v>
      </c>
      <c r="D67" s="2">
        <v>0</v>
      </c>
      <c r="E67" s="2">
        <v>0</v>
      </c>
      <c r="F67" s="32" t="e">
        <f t="shared" si="4"/>
        <v>#DIV/0!</v>
      </c>
      <c r="G67" s="3">
        <f t="shared" si="3"/>
        <v>0</v>
      </c>
      <c r="H67" s="3">
        <f t="shared" si="3"/>
        <v>0</v>
      </c>
      <c r="J67" s="7"/>
      <c r="K67" s="123"/>
      <c r="L67" s="124"/>
      <c r="X67" s="2"/>
      <c r="Y67" s="7"/>
      <c r="Z67" s="7"/>
      <c r="AA67" s="2"/>
      <c r="AB67" s="7"/>
      <c r="AC67" s="7"/>
      <c r="AD67" s="2"/>
      <c r="AF67" s="7"/>
      <c r="AG67" s="2"/>
      <c r="AH67" s="7"/>
      <c r="AI67" s="7"/>
      <c r="AJ67" s="2"/>
      <c r="AK67" s="7"/>
      <c r="AL67" s="7"/>
    </row>
    <row r="68" spans="1:38" x14ac:dyDescent="0.25">
      <c r="A68" s="28" t="str">
        <f>_xlfn.XLOOKUP(P!C68,'Banco de Dados'!$B$3:$B$274,'Banco de Dados'!$K$3:$K$274,"")</f>
        <v/>
      </c>
      <c r="B68" s="2">
        <v>0</v>
      </c>
      <c r="C68" s="2">
        <v>0</v>
      </c>
      <c r="D68" s="2">
        <v>0</v>
      </c>
      <c r="E68" s="2">
        <v>0</v>
      </c>
      <c r="F68" s="32" t="e">
        <f t="shared" si="4"/>
        <v>#DIV/0!</v>
      </c>
      <c r="G68" s="3">
        <f t="shared" si="3"/>
        <v>0</v>
      </c>
      <c r="H68" s="3">
        <f t="shared" si="3"/>
        <v>0</v>
      </c>
      <c r="J68" s="7"/>
      <c r="X68" s="2"/>
      <c r="Y68" s="7"/>
      <c r="Z68" s="7"/>
      <c r="AA68" s="2"/>
      <c r="AB68" s="7"/>
      <c r="AC68" s="7"/>
      <c r="AD68" s="2"/>
      <c r="AF68" s="7"/>
      <c r="AG68" s="2"/>
      <c r="AH68" s="7"/>
      <c r="AI68" s="7"/>
      <c r="AJ68" s="2"/>
      <c r="AK68" s="7"/>
      <c r="AL68" s="7"/>
    </row>
    <row r="69" spans="1:38" x14ac:dyDescent="0.25">
      <c r="A69" s="28" t="str">
        <f>_xlfn.XLOOKUP(P!C69,'Banco de Dados'!$B$3:$B$274,'Banco de Dados'!$K$3:$K$274,"")</f>
        <v/>
      </c>
      <c r="B69" s="2">
        <v>0</v>
      </c>
      <c r="C69" s="2">
        <v>0</v>
      </c>
      <c r="D69" s="2">
        <v>0</v>
      </c>
      <c r="E69" s="2">
        <v>0</v>
      </c>
      <c r="F69" s="32" t="e">
        <f t="shared" si="4"/>
        <v>#DIV/0!</v>
      </c>
      <c r="G69" s="3">
        <f t="shared" si="3"/>
        <v>0</v>
      </c>
      <c r="H69" s="3">
        <f t="shared" si="3"/>
        <v>0</v>
      </c>
      <c r="J69" s="7"/>
      <c r="X69" s="2"/>
      <c r="Y69" s="7"/>
      <c r="Z69" s="7"/>
      <c r="AA69" s="2"/>
      <c r="AB69" s="7"/>
      <c r="AC69" s="7"/>
      <c r="AD69" s="2"/>
      <c r="AF69" s="7"/>
      <c r="AG69" s="2"/>
      <c r="AH69" s="7"/>
      <c r="AI69" s="7"/>
      <c r="AJ69" s="2"/>
      <c r="AK69" s="7"/>
      <c r="AL69" s="7"/>
    </row>
    <row r="70" spans="1:38" x14ac:dyDescent="0.25">
      <c r="A70" s="28" t="str">
        <f>_xlfn.XLOOKUP(P!C70,'Banco de Dados'!$B$3:$B$274,'Banco de Dados'!$K$3:$K$274,"")</f>
        <v/>
      </c>
      <c r="B70" s="2">
        <v>0</v>
      </c>
      <c r="C70" s="2">
        <v>0</v>
      </c>
      <c r="D70" s="2">
        <v>0</v>
      </c>
      <c r="E70" s="2">
        <v>0</v>
      </c>
      <c r="F70" s="32" t="e">
        <f t="shared" si="4"/>
        <v>#DIV/0!</v>
      </c>
      <c r="G70" s="3">
        <f t="shared" ref="G70:H72" si="5">D70*$E$40</f>
        <v>0</v>
      </c>
      <c r="H70" s="3">
        <f t="shared" si="5"/>
        <v>0</v>
      </c>
      <c r="J70" s="7"/>
      <c r="X70" s="2"/>
      <c r="Y70" s="7"/>
      <c r="Z70" s="7"/>
      <c r="AA70" s="2"/>
      <c r="AB70" s="7"/>
      <c r="AC70" s="7"/>
      <c r="AD70" s="2"/>
      <c r="AF70" s="7"/>
      <c r="AG70" s="2"/>
      <c r="AH70" s="7"/>
      <c r="AI70" s="7"/>
      <c r="AJ70" s="2"/>
      <c r="AK70" s="7"/>
      <c r="AL70" s="7"/>
    </row>
    <row r="71" spans="1:38" x14ac:dyDescent="0.25">
      <c r="A71" s="28" t="str">
        <f>_xlfn.XLOOKUP(P!C71,'Banco de Dados'!$B$3:$B$274,'Banco de Dados'!$K$3:$K$274,"")</f>
        <v/>
      </c>
      <c r="B71" s="2">
        <v>0</v>
      </c>
      <c r="C71" s="2">
        <v>0</v>
      </c>
      <c r="D71" s="2">
        <v>0</v>
      </c>
      <c r="E71" s="2">
        <v>0</v>
      </c>
      <c r="F71" s="32" t="e">
        <f t="shared" si="4"/>
        <v>#DIV/0!</v>
      </c>
      <c r="G71" s="3">
        <f t="shared" si="5"/>
        <v>0</v>
      </c>
      <c r="H71" s="3">
        <f t="shared" si="5"/>
        <v>0</v>
      </c>
      <c r="J71" s="7"/>
      <c r="X71" s="2"/>
      <c r="Y71" s="7"/>
      <c r="Z71" s="7"/>
      <c r="AA71" s="2"/>
      <c r="AB71" s="7"/>
      <c r="AC71" s="7"/>
      <c r="AD71" s="2"/>
      <c r="AF71" s="7"/>
      <c r="AG71" s="2"/>
      <c r="AH71" s="7"/>
      <c r="AI71" s="7"/>
      <c r="AJ71" s="2"/>
      <c r="AK71" s="7"/>
      <c r="AL71" s="7"/>
    </row>
    <row r="72" spans="1:38" x14ac:dyDescent="0.25">
      <c r="A72" s="28" t="str">
        <f>_xlfn.XLOOKUP(P!C72,'Banco de Dados'!$B$3:$B$274,'Banco de Dados'!$K$3:$K$274,"")</f>
        <v/>
      </c>
      <c r="B72" s="2">
        <v>0</v>
      </c>
      <c r="C72" s="2">
        <v>0</v>
      </c>
      <c r="D72" s="2">
        <v>0</v>
      </c>
      <c r="E72" s="2">
        <v>0</v>
      </c>
      <c r="F72" s="32" t="e">
        <f t="shared" si="4"/>
        <v>#DIV/0!</v>
      </c>
      <c r="G72" s="3">
        <f t="shared" si="5"/>
        <v>0</v>
      </c>
      <c r="H72" s="3">
        <f t="shared" si="5"/>
        <v>0</v>
      </c>
      <c r="J72" s="7"/>
      <c r="X72" s="2"/>
      <c r="Y72" s="7"/>
      <c r="Z72" s="7"/>
      <c r="AA72" s="2"/>
      <c r="AB72" s="7"/>
      <c r="AC72" s="7"/>
      <c r="AD72" s="2"/>
      <c r="AF72" s="7"/>
      <c r="AG72" s="2"/>
      <c r="AH72" s="7"/>
      <c r="AI72" s="7"/>
      <c r="AJ72" s="2"/>
      <c r="AK72" s="7"/>
      <c r="AL72" s="7"/>
    </row>
    <row r="73" spans="1:38" x14ac:dyDescent="0.25">
      <c r="A73" s="21"/>
      <c r="B73" s="21"/>
      <c r="C73" s="21"/>
      <c r="D73" s="21"/>
      <c r="E73" s="21"/>
      <c r="F73" s="77"/>
      <c r="G73" s="22"/>
      <c r="H73" s="22"/>
      <c r="J73" s="21"/>
      <c r="K73" s="21"/>
      <c r="L73" s="21"/>
      <c r="M73" s="21"/>
      <c r="N73" s="21"/>
      <c r="X73" s="2"/>
      <c r="Y73" s="7"/>
      <c r="Z73" s="7"/>
      <c r="AA73" s="2"/>
      <c r="AB73" s="7"/>
      <c r="AC73" s="7"/>
      <c r="AD73" s="2"/>
      <c r="AF73" s="7"/>
      <c r="AG73" s="2"/>
      <c r="AH73" s="7"/>
      <c r="AI73" s="7"/>
      <c r="AJ73" s="2"/>
      <c r="AK73" s="7"/>
      <c r="AL73" s="7"/>
    </row>
    <row r="74" spans="1:38" ht="15.75" x14ac:dyDescent="0.25">
      <c r="A74" s="36" t="str">
        <f>'Nome das Amostras'!A6</f>
        <v>ad</v>
      </c>
      <c r="B74" s="164" t="str">
        <f>VLOOKUP(A74,'Nome das Amostras'!$A$3:$D$28,2,FALSE)</f>
        <v>R3</v>
      </c>
      <c r="C74" s="164"/>
      <c r="D74" s="51" t="s">
        <v>65</v>
      </c>
      <c r="E74" s="52">
        <f>'Banco de Dados'!$O$13/'Banco de Dados'!AC13</f>
        <v>0.66207117665918569</v>
      </c>
      <c r="F74" s="74"/>
      <c r="G74" s="3"/>
      <c r="H74" s="3"/>
      <c r="J74" s="7"/>
      <c r="X74" s="2"/>
      <c r="Y74" s="7"/>
      <c r="Z74" s="7"/>
      <c r="AA74" s="2"/>
      <c r="AB74" s="7"/>
      <c r="AC74" s="7"/>
      <c r="AD74" s="2"/>
      <c r="AF74" s="7"/>
      <c r="AG74" s="2"/>
      <c r="AH74" s="7"/>
      <c r="AI74" s="7"/>
      <c r="AJ74" s="2"/>
      <c r="AK74" s="7"/>
      <c r="AL74" s="7"/>
    </row>
    <row r="75" spans="1:38" ht="15.75" x14ac:dyDescent="0.25">
      <c r="A75" s="107" t="s">
        <v>1</v>
      </c>
      <c r="B75" s="107" t="s">
        <v>0</v>
      </c>
      <c r="C75" s="107" t="s">
        <v>212</v>
      </c>
      <c r="D75" s="107" t="s">
        <v>209</v>
      </c>
      <c r="E75" s="107" t="s">
        <v>213</v>
      </c>
      <c r="F75" s="76" t="s">
        <v>219</v>
      </c>
      <c r="G75" s="54" t="s">
        <v>140</v>
      </c>
      <c r="H75" s="54" t="s">
        <v>66</v>
      </c>
      <c r="J75" s="7"/>
      <c r="K75" s="72" t="str">
        <f>A74</f>
        <v>ad</v>
      </c>
      <c r="L75" s="55" t="s">
        <v>215</v>
      </c>
      <c r="M75" s="41" t="str">
        <f>$A$1</f>
        <v>Cobre</v>
      </c>
      <c r="N75" s="3"/>
      <c r="X75" s="2"/>
      <c r="Y75" s="7"/>
      <c r="Z75" s="7"/>
      <c r="AA75" s="2"/>
      <c r="AB75" s="7"/>
      <c r="AC75" s="7"/>
      <c r="AD75" s="2"/>
      <c r="AF75" s="7"/>
      <c r="AG75" s="2"/>
      <c r="AH75" s="7"/>
      <c r="AI75" s="7"/>
      <c r="AJ75" s="2"/>
      <c r="AK75" s="7"/>
      <c r="AL75" s="7"/>
    </row>
    <row r="76" spans="1:38" x14ac:dyDescent="0.25">
      <c r="A76" s="28" t="str">
        <f>_xlfn.XLOOKUP(P!C76,'Banco de Dados'!$B$3:$B$274,'Banco de Dados'!$K$3:$K$274,"")</f>
        <v>Si</v>
      </c>
      <c r="B76" s="2" cm="1">
        <f t="array" ref="B76:E106">Dados!Y5:AB35</f>
        <v>14</v>
      </c>
      <c r="C76" s="2">
        <v>1740</v>
      </c>
      <c r="D76" s="2">
        <v>3391</v>
      </c>
      <c r="E76" s="2">
        <v>79</v>
      </c>
      <c r="F76" s="32">
        <f>(E76*100)/D76</f>
        <v>2.3296962547920965</v>
      </c>
      <c r="G76" s="3">
        <f t="shared" ref="G76:H103" si="6">$E$74*D76</f>
        <v>2245.0833600512988</v>
      </c>
      <c r="H76" s="3">
        <f t="shared" si="6"/>
        <v>52.303622956075671</v>
      </c>
      <c r="J76" s="7"/>
      <c r="K76" s="5" t="s">
        <v>210</v>
      </c>
      <c r="L76" s="5"/>
      <c r="M76" s="5" t="s">
        <v>211</v>
      </c>
      <c r="X76" s="2"/>
      <c r="Y76" s="7"/>
      <c r="Z76" s="7"/>
      <c r="AA76" s="2"/>
      <c r="AB76" s="7"/>
      <c r="AC76" s="7"/>
      <c r="AD76" s="2"/>
      <c r="AF76" s="7"/>
      <c r="AG76" s="2"/>
      <c r="AH76" s="7"/>
      <c r="AI76" s="7"/>
      <c r="AJ76" s="2"/>
      <c r="AK76" s="7"/>
      <c r="AL76" s="7"/>
    </row>
    <row r="77" spans="1:38" x14ac:dyDescent="0.25">
      <c r="A77" s="28" t="str">
        <f>_xlfn.XLOOKUP(P!C77,'Banco de Dados'!$B$3:$B$274,'Banco de Dados'!$K$3:$K$274,"")</f>
        <v>P</v>
      </c>
      <c r="B77" s="2">
        <v>15</v>
      </c>
      <c r="C77" s="2">
        <v>2013</v>
      </c>
      <c r="D77" s="2">
        <v>630</v>
      </c>
      <c r="E77" s="2">
        <v>71</v>
      </c>
      <c r="F77" s="32">
        <f t="shared" ref="F77:F106" si="7">(E77*100)/D77</f>
        <v>11.269841269841271</v>
      </c>
      <c r="G77" s="3">
        <f t="shared" si="6"/>
        <v>417.10484129528697</v>
      </c>
      <c r="H77" s="3">
        <f t="shared" si="6"/>
        <v>47.007053542802183</v>
      </c>
      <c r="J77" s="7"/>
      <c r="K77" s="6" t="str">
        <f>_xlfn.XLOOKUP($B$4,A76:A103,G76:G103,"")</f>
        <v/>
      </c>
      <c r="L77" s="6"/>
      <c r="M77" s="6" t="str">
        <f>_xlfn.XLOOKUP($B$4,A76:A103,H76:H103,"")</f>
        <v/>
      </c>
      <c r="X77" s="2"/>
      <c r="Y77" s="7"/>
      <c r="Z77" s="7"/>
      <c r="AA77" s="2"/>
      <c r="AB77" s="7"/>
      <c r="AC77" s="7"/>
      <c r="AD77" s="2"/>
      <c r="AF77" s="7"/>
      <c r="AG77" s="2"/>
      <c r="AH77" s="7"/>
      <c r="AI77" s="7"/>
      <c r="AJ77" s="2"/>
      <c r="AK77" s="7"/>
      <c r="AL77" s="7"/>
    </row>
    <row r="78" spans="1:38" x14ac:dyDescent="0.25">
      <c r="A78" s="28" t="str">
        <f>_xlfn.XLOOKUP(P!C78,'Banco de Dados'!$B$3:$B$274,'Banco de Dados'!$K$3:$K$274,"")</f>
        <v>S</v>
      </c>
      <c r="B78" s="2">
        <v>16</v>
      </c>
      <c r="C78" s="2">
        <v>2307</v>
      </c>
      <c r="D78" s="2">
        <v>3279</v>
      </c>
      <c r="E78" s="2">
        <v>99</v>
      </c>
      <c r="F78" s="32">
        <f t="shared" si="7"/>
        <v>3.019213174748399</v>
      </c>
      <c r="G78" s="3">
        <f t="shared" si="6"/>
        <v>2170.9313882654696</v>
      </c>
      <c r="H78" s="3">
        <f t="shared" si="6"/>
        <v>65.545046489259377</v>
      </c>
      <c r="J78" s="7"/>
      <c r="X78" s="2"/>
      <c r="Y78" s="7"/>
      <c r="Z78" s="7"/>
      <c r="AA78" s="2"/>
      <c r="AB78" s="7"/>
      <c r="AC78" s="7"/>
      <c r="AD78" s="2"/>
      <c r="AF78" s="7"/>
      <c r="AG78" s="2"/>
      <c r="AH78" s="7"/>
      <c r="AI78" s="7"/>
      <c r="AJ78" s="2"/>
      <c r="AK78" s="7"/>
      <c r="AL78" s="7"/>
    </row>
    <row r="79" spans="1:38" ht="15.75" x14ac:dyDescent="0.25">
      <c r="A79" s="28" t="str">
        <f>_xlfn.XLOOKUP(P!C79,'Banco de Dados'!$B$3:$B$274,'Banco de Dados'!$K$3:$K$274,"")</f>
        <v>Cl</v>
      </c>
      <c r="B79" s="2">
        <v>17</v>
      </c>
      <c r="C79" s="2">
        <v>2622</v>
      </c>
      <c r="D79" s="2">
        <v>11608</v>
      </c>
      <c r="E79" s="2">
        <v>176</v>
      </c>
      <c r="F79" s="32">
        <f t="shared" si="7"/>
        <v>1.516195727084769</v>
      </c>
      <c r="G79" s="3">
        <f t="shared" si="6"/>
        <v>7685.3222186598277</v>
      </c>
      <c r="H79" s="3">
        <f t="shared" si="6"/>
        <v>116.52452709201668</v>
      </c>
      <c r="K79" s="165" t="s">
        <v>67</v>
      </c>
      <c r="L79" s="166"/>
      <c r="M79" s="167"/>
      <c r="N79"/>
      <c r="X79" s="2"/>
      <c r="Y79" s="7"/>
      <c r="Z79" s="7"/>
      <c r="AA79" s="2"/>
      <c r="AB79" s="7"/>
      <c r="AC79" s="7"/>
      <c r="AD79" s="2"/>
      <c r="AF79" s="7"/>
      <c r="AG79" s="2"/>
      <c r="AH79" s="7"/>
      <c r="AI79" s="7"/>
      <c r="AJ79" s="2"/>
      <c r="AK79" s="7"/>
      <c r="AL79" s="7"/>
    </row>
    <row r="80" spans="1:38" x14ac:dyDescent="0.25">
      <c r="A80" s="28" t="str">
        <f>_xlfn.XLOOKUP(P!C80,'Banco de Dados'!$B$3:$B$274,'Banco de Dados'!$K$3:$K$274,"")</f>
        <v>Ar</v>
      </c>
      <c r="B80" s="2">
        <v>18</v>
      </c>
      <c r="C80" s="2">
        <v>2957</v>
      </c>
      <c r="D80" s="2">
        <v>6238</v>
      </c>
      <c r="E80" s="2">
        <v>192</v>
      </c>
      <c r="F80" s="32">
        <f t="shared" si="7"/>
        <v>3.0779095864058994</v>
      </c>
      <c r="G80" s="3">
        <f t="shared" si="6"/>
        <v>4130</v>
      </c>
      <c r="H80" s="3">
        <f t="shared" si="6"/>
        <v>127.11766591856366</v>
      </c>
      <c r="J80" s="7"/>
      <c r="K80" s="104" t="s">
        <v>240</v>
      </c>
      <c r="L80" s="39"/>
      <c r="M80" s="106" t="s">
        <v>209</v>
      </c>
      <c r="X80" s="2"/>
      <c r="Y80" s="7"/>
      <c r="Z80" s="7"/>
      <c r="AA80" s="2"/>
      <c r="AB80" s="7"/>
      <c r="AC80" s="7"/>
      <c r="AD80" s="2"/>
      <c r="AF80" s="7"/>
      <c r="AG80" s="2"/>
      <c r="AH80" s="7"/>
      <c r="AI80" s="7"/>
      <c r="AJ80" s="2"/>
      <c r="AK80" s="7"/>
      <c r="AL80" s="7"/>
    </row>
    <row r="81" spans="1:38" x14ac:dyDescent="0.25">
      <c r="A81" s="28" t="str">
        <f>_xlfn.XLOOKUP(P!C81,'Banco de Dados'!$B$3:$B$274,'Banco de Dados'!$K$3:$K$274,"")</f>
        <v>K</v>
      </c>
      <c r="B81" s="2">
        <v>19</v>
      </c>
      <c r="C81" s="2">
        <v>3313</v>
      </c>
      <c r="D81" s="2">
        <v>37860</v>
      </c>
      <c r="E81" s="2">
        <v>236</v>
      </c>
      <c r="F81" s="32">
        <f t="shared" si="7"/>
        <v>0.62334918119387217</v>
      </c>
      <c r="G81" s="3">
        <f t="shared" si="6"/>
        <v>25066.014748316771</v>
      </c>
      <c r="H81" s="3">
        <f t="shared" si="6"/>
        <v>156.24879769156783</v>
      </c>
      <c r="J81" s="58" t="s">
        <v>38</v>
      </c>
      <c r="K81" s="59">
        <f>$L$9</f>
        <v>4.7</v>
      </c>
      <c r="L81" s="60"/>
      <c r="M81" s="61">
        <f>$M$11</f>
        <v>520</v>
      </c>
      <c r="N81" s="60"/>
      <c r="X81" s="2"/>
      <c r="Y81" s="7"/>
      <c r="Z81" s="7"/>
      <c r="AA81" s="2"/>
      <c r="AB81" s="7"/>
      <c r="AC81" s="7"/>
      <c r="AD81" s="2"/>
      <c r="AF81" s="7"/>
      <c r="AG81" s="2"/>
      <c r="AH81" s="7"/>
      <c r="AI81" s="7"/>
      <c r="AJ81" s="2"/>
      <c r="AK81" s="7"/>
      <c r="AL81" s="7"/>
    </row>
    <row r="82" spans="1:38" x14ac:dyDescent="0.25">
      <c r="A82" s="28" t="str">
        <f>_xlfn.XLOOKUP(P!C82,'Banco de Dados'!$B$3:$B$274,'Banco de Dados'!$K$3:$K$274,"")</f>
        <v>Ca</v>
      </c>
      <c r="B82" s="2">
        <v>20</v>
      </c>
      <c r="C82" s="2">
        <v>3691</v>
      </c>
      <c r="D82" s="2">
        <v>18873</v>
      </c>
      <c r="E82" s="2">
        <v>180</v>
      </c>
      <c r="F82" s="32">
        <f t="shared" si="7"/>
        <v>0.9537434430138293</v>
      </c>
      <c r="G82" s="3">
        <f t="shared" si="6"/>
        <v>12495.269317088812</v>
      </c>
      <c r="H82" s="3">
        <f t="shared" si="6"/>
        <v>119.17281179865343</v>
      </c>
      <c r="J82" s="2"/>
      <c r="K82" s="18"/>
      <c r="L82" s="2" t="s">
        <v>70</v>
      </c>
      <c r="M82" s="19"/>
      <c r="X82" s="2"/>
      <c r="Y82" s="7"/>
      <c r="Z82" s="7"/>
      <c r="AA82" s="2"/>
      <c r="AB82" s="7"/>
      <c r="AC82" s="7"/>
      <c r="AD82" s="2"/>
      <c r="AF82" s="7"/>
      <c r="AG82" s="2"/>
      <c r="AH82" s="7"/>
      <c r="AI82" s="7"/>
      <c r="AJ82" s="2"/>
      <c r="AK82" s="7"/>
      <c r="AL82" s="7"/>
    </row>
    <row r="83" spans="1:38" x14ac:dyDescent="0.25">
      <c r="A83" s="28" t="str">
        <f>_xlfn.XLOOKUP(P!C83,'Banco de Dados'!$B$3:$B$274,'Banco de Dados'!$K$3:$K$274,"")</f>
        <v>Ti</v>
      </c>
      <c r="B83" s="2">
        <v>22</v>
      </c>
      <c r="C83" s="2">
        <v>4509</v>
      </c>
      <c r="D83" s="2">
        <v>8976</v>
      </c>
      <c r="E83" s="2">
        <v>146</v>
      </c>
      <c r="F83" s="32">
        <f t="shared" si="7"/>
        <v>1.6265597147950088</v>
      </c>
      <c r="G83" s="3">
        <f t="shared" si="6"/>
        <v>5942.7508816928512</v>
      </c>
      <c r="H83" s="3">
        <f t="shared" si="6"/>
        <v>96.66239179224111</v>
      </c>
      <c r="J83" s="58" t="s">
        <v>69</v>
      </c>
      <c r="K83" s="62" t="s">
        <v>71</v>
      </c>
      <c r="L83" s="63"/>
      <c r="M83" s="64" t="str">
        <f>K77</f>
        <v/>
      </c>
      <c r="N83" s="60"/>
      <c r="X83" s="2"/>
      <c r="Y83" s="7"/>
      <c r="Z83" s="7"/>
      <c r="AA83" s="2"/>
      <c r="AB83" s="7"/>
      <c r="AC83" s="7"/>
      <c r="AD83" s="2"/>
      <c r="AF83" s="7"/>
      <c r="AG83" s="2"/>
      <c r="AH83" s="7"/>
      <c r="AI83" s="7"/>
      <c r="AJ83" s="2"/>
      <c r="AK83" s="7"/>
      <c r="AL83" s="7"/>
    </row>
    <row r="84" spans="1:38" x14ac:dyDescent="0.25">
      <c r="A84" s="28" t="str">
        <f>_xlfn.XLOOKUP(P!C84,'Banco de Dados'!$B$3:$B$274,'Banco de Dados'!$K$3:$K$274,"")</f>
        <v>Cr</v>
      </c>
      <c r="B84" s="2">
        <v>24</v>
      </c>
      <c r="C84" s="2">
        <v>5412</v>
      </c>
      <c r="D84" s="2">
        <v>4568</v>
      </c>
      <c r="E84" s="2">
        <v>143</v>
      </c>
      <c r="F84" s="32">
        <f t="shared" si="7"/>
        <v>3.1304728546409808</v>
      </c>
      <c r="G84" s="3">
        <f t="shared" si="6"/>
        <v>3024.3411349791604</v>
      </c>
      <c r="H84" s="3">
        <f t="shared" si="6"/>
        <v>94.676178262263548</v>
      </c>
      <c r="J84" s="7"/>
      <c r="X84" s="2"/>
      <c r="Y84" s="7"/>
      <c r="Z84" s="7"/>
      <c r="AA84" s="2"/>
      <c r="AB84" s="7"/>
      <c r="AC84" s="7"/>
      <c r="AD84" s="2"/>
      <c r="AF84" s="7"/>
      <c r="AG84" s="2"/>
      <c r="AH84" s="7"/>
      <c r="AI84" s="7"/>
      <c r="AJ84" s="2"/>
      <c r="AK84" s="7"/>
      <c r="AL84" s="7"/>
    </row>
    <row r="85" spans="1:38" ht="15.75" x14ac:dyDescent="0.25">
      <c r="A85" s="28" t="str">
        <f>_xlfn.XLOOKUP(P!C85,'Banco de Dados'!$B$3:$B$274,'Banco de Dados'!$K$3:$K$274,"")</f>
        <v>Mn</v>
      </c>
      <c r="B85" s="2">
        <v>25</v>
      </c>
      <c r="C85" s="2">
        <v>5895</v>
      </c>
      <c r="D85" s="2">
        <v>3721</v>
      </c>
      <c r="E85" s="2">
        <v>152</v>
      </c>
      <c r="F85" s="32">
        <f t="shared" si="7"/>
        <v>4.0849234076861061</v>
      </c>
      <c r="G85" s="3">
        <f t="shared" si="6"/>
        <v>2463.5668483488298</v>
      </c>
      <c r="H85" s="3">
        <f t="shared" si="6"/>
        <v>100.63481885219622</v>
      </c>
      <c r="J85" s="7"/>
      <c r="K85" s="165" t="s">
        <v>218</v>
      </c>
      <c r="L85" s="166"/>
      <c r="M85" s="167"/>
      <c r="X85" s="2"/>
      <c r="Y85" s="7"/>
      <c r="Z85" s="7"/>
      <c r="AA85" s="2"/>
      <c r="AB85" s="7"/>
      <c r="AC85" s="7"/>
      <c r="AD85" s="2"/>
      <c r="AF85" s="7"/>
      <c r="AG85" s="2"/>
      <c r="AH85" s="7"/>
      <c r="AI85" s="7"/>
      <c r="AJ85" s="2"/>
      <c r="AK85" s="7"/>
      <c r="AL85" s="7"/>
    </row>
    <row r="86" spans="1:38" x14ac:dyDescent="0.25">
      <c r="A86" s="28" t="str">
        <f>_xlfn.XLOOKUP(P!C86,'Banco de Dados'!$B$3:$B$274,'Banco de Dados'!$K$3:$K$274,"")</f>
        <v>Fe</v>
      </c>
      <c r="B86" s="2">
        <v>26</v>
      </c>
      <c r="C86" s="2">
        <v>6399</v>
      </c>
      <c r="D86" s="2">
        <v>142422</v>
      </c>
      <c r="E86" s="2">
        <v>391</v>
      </c>
      <c r="F86" s="32">
        <f t="shared" si="7"/>
        <v>0.27453623737905658</v>
      </c>
      <c r="G86" s="3">
        <f t="shared" si="6"/>
        <v>94293.501122154543</v>
      </c>
      <c r="H86" s="3">
        <f t="shared" si="6"/>
        <v>258.86983007374158</v>
      </c>
      <c r="J86" s="7"/>
      <c r="K86" s="104" t="s">
        <v>236</v>
      </c>
      <c r="L86" s="108" t="str">
        <f>K77</f>
        <v/>
      </c>
      <c r="M86" s="109" t="str">
        <f>M77</f>
        <v/>
      </c>
      <c r="X86" s="2"/>
      <c r="Y86" s="7"/>
      <c r="Z86" s="7"/>
      <c r="AA86" s="2"/>
      <c r="AB86" s="7"/>
      <c r="AC86" s="7"/>
      <c r="AD86" s="2"/>
      <c r="AF86" s="7"/>
      <c r="AG86" s="2"/>
      <c r="AH86" s="7"/>
      <c r="AI86" s="7"/>
      <c r="AJ86" s="2"/>
      <c r="AK86" s="7"/>
      <c r="AL86" s="7"/>
    </row>
    <row r="87" spans="1:38" x14ac:dyDescent="0.25">
      <c r="A87" s="28" t="str">
        <f>_xlfn.XLOOKUP(P!C87,'Banco de Dados'!$B$3:$B$274,'Banco de Dados'!$K$3:$K$274,"")</f>
        <v>Ni</v>
      </c>
      <c r="B87" s="2">
        <v>28</v>
      </c>
      <c r="C87" s="2">
        <v>7472</v>
      </c>
      <c r="D87" s="2">
        <v>1694</v>
      </c>
      <c r="E87" s="2">
        <v>224</v>
      </c>
      <c r="F87" s="32">
        <f t="shared" si="7"/>
        <v>13.223140495867769</v>
      </c>
      <c r="G87" s="3">
        <f t="shared" si="6"/>
        <v>1121.5485732606605</v>
      </c>
      <c r="H87" s="3">
        <f t="shared" si="6"/>
        <v>148.30394357165758</v>
      </c>
      <c r="J87" s="7"/>
      <c r="K87" s="104" t="s">
        <v>237</v>
      </c>
      <c r="L87" s="105">
        <f>$L$9</f>
        <v>4.7</v>
      </c>
      <c r="M87" s="106">
        <f>$L$10</f>
        <v>0.14000000000000001</v>
      </c>
      <c r="X87" s="2"/>
      <c r="Y87" s="7"/>
      <c r="Z87" s="7"/>
      <c r="AA87" s="2"/>
      <c r="AB87" s="7"/>
      <c r="AC87" s="7"/>
      <c r="AD87" s="2"/>
      <c r="AF87" s="7"/>
      <c r="AG87" s="2"/>
      <c r="AH87" s="7"/>
      <c r="AI87" s="7"/>
      <c r="AJ87" s="2"/>
      <c r="AK87" s="7"/>
      <c r="AL87" s="7"/>
    </row>
    <row r="88" spans="1:38" x14ac:dyDescent="0.25">
      <c r="A88" s="28" t="str">
        <f>_xlfn.XLOOKUP(P!C88,'Banco de Dados'!$B$3:$B$274,'Banco de Dados'!$K$3:$K$274,"")</f>
        <v>Zn</v>
      </c>
      <c r="B88" s="2">
        <v>30</v>
      </c>
      <c r="C88" s="2">
        <v>8631</v>
      </c>
      <c r="D88" s="2">
        <v>2596</v>
      </c>
      <c r="E88" s="2">
        <v>226</v>
      </c>
      <c r="F88" s="32">
        <f t="shared" si="7"/>
        <v>8.7057010785824342</v>
      </c>
      <c r="G88" s="3">
        <f t="shared" si="6"/>
        <v>1718.7367746072462</v>
      </c>
      <c r="H88" s="3">
        <f t="shared" si="6"/>
        <v>149.62808592497598</v>
      </c>
      <c r="J88" s="7"/>
      <c r="K88" s="104" t="s">
        <v>238</v>
      </c>
      <c r="L88" s="105">
        <f>$M$11</f>
        <v>520</v>
      </c>
      <c r="M88" s="106">
        <f>$M$12</f>
        <v>245</v>
      </c>
      <c r="X88" s="2"/>
      <c r="Y88" s="7"/>
      <c r="Z88" s="7"/>
      <c r="AA88" s="2"/>
      <c r="AB88" s="7"/>
      <c r="AC88" s="7"/>
      <c r="AD88" s="2"/>
      <c r="AF88" s="7"/>
      <c r="AG88" s="2"/>
      <c r="AH88" s="7"/>
      <c r="AI88" s="7"/>
      <c r="AJ88" s="2"/>
      <c r="AK88" s="7"/>
      <c r="AL88" s="7"/>
    </row>
    <row r="89" spans="1:38" x14ac:dyDescent="0.25">
      <c r="A89" s="28" t="str">
        <f>_xlfn.XLOOKUP(P!C89,'Banco de Dados'!$B$3:$B$274,'Banco de Dados'!$K$3:$K$274,"")</f>
        <v>Rh</v>
      </c>
      <c r="B89" s="2">
        <v>45</v>
      </c>
      <c r="C89" s="2">
        <v>20167</v>
      </c>
      <c r="D89" s="2">
        <v>1353</v>
      </c>
      <c r="E89" s="2">
        <v>123</v>
      </c>
      <c r="F89" s="32">
        <f t="shared" si="7"/>
        <v>9.0909090909090917</v>
      </c>
      <c r="G89" s="3">
        <f t="shared" si="6"/>
        <v>895.78230201987822</v>
      </c>
      <c r="H89" s="3">
        <f t="shared" si="6"/>
        <v>81.434754729079842</v>
      </c>
      <c r="J89" s="7"/>
      <c r="K89" s="69" t="s">
        <v>217</v>
      </c>
      <c r="L89" s="110" t="e">
        <f>SQRT(((M86/L86)^2)+((M87/L87)^2)+((M88/L88)^2))</f>
        <v>#VALUE!</v>
      </c>
      <c r="M89" s="71" t="str">
        <f>M98</f>
        <v>mg/kg</v>
      </c>
      <c r="X89" s="2"/>
      <c r="Y89" s="7"/>
      <c r="Z89" s="7"/>
      <c r="AA89" s="2"/>
      <c r="AB89" s="7"/>
      <c r="AC89" s="7"/>
      <c r="AD89" s="2"/>
      <c r="AF89" s="7"/>
      <c r="AG89" s="2"/>
      <c r="AH89" s="7"/>
      <c r="AI89" s="7"/>
      <c r="AJ89" s="2"/>
      <c r="AK89" s="7"/>
      <c r="AL89" s="7"/>
    </row>
    <row r="90" spans="1:38" x14ac:dyDescent="0.25">
      <c r="A90" s="28" t="str">
        <f>_xlfn.XLOOKUP(P!C90,'Banco de Dados'!$B$3:$B$274,'Banco de Dados'!$K$3:$K$274,"")</f>
        <v>Rh</v>
      </c>
      <c r="B90" s="2">
        <v>45</v>
      </c>
      <c r="C90" s="2">
        <v>2696</v>
      </c>
      <c r="D90" s="2">
        <v>17503</v>
      </c>
      <c r="E90" s="2">
        <v>144</v>
      </c>
      <c r="F90" s="32">
        <f t="shared" si="7"/>
        <v>0.82271610581043253</v>
      </c>
      <c r="G90" s="3">
        <f t="shared" si="6"/>
        <v>11588.231805065727</v>
      </c>
      <c r="H90" s="3">
        <f t="shared" si="6"/>
        <v>95.338249438922745</v>
      </c>
      <c r="J90" s="7"/>
      <c r="X90" s="2"/>
      <c r="Y90" s="7"/>
      <c r="Z90" s="7"/>
      <c r="AA90" s="2"/>
      <c r="AB90" s="7"/>
      <c r="AC90" s="7"/>
      <c r="AD90" s="2"/>
      <c r="AF90" s="7"/>
      <c r="AG90" s="2"/>
      <c r="AH90" s="7"/>
      <c r="AI90" s="7"/>
      <c r="AJ90" s="2"/>
      <c r="AK90" s="7"/>
      <c r="AL90" s="7"/>
    </row>
    <row r="91" spans="1:38" x14ac:dyDescent="0.25">
      <c r="A91" s="28" t="str">
        <f>_xlfn.XLOOKUP(P!C91,'Banco de Dados'!$B$3:$B$274,'Banco de Dados'!$K$3:$K$274,"")</f>
        <v/>
      </c>
      <c r="B91" s="2">
        <v>0</v>
      </c>
      <c r="C91" s="2">
        <v>0</v>
      </c>
      <c r="D91" s="2">
        <v>0</v>
      </c>
      <c r="E91" s="2">
        <v>0</v>
      </c>
      <c r="F91" s="32" t="e">
        <f t="shared" si="7"/>
        <v>#DIV/0!</v>
      </c>
      <c r="G91" s="3">
        <f t="shared" si="6"/>
        <v>0</v>
      </c>
      <c r="H91" s="3">
        <f t="shared" si="6"/>
        <v>0</v>
      </c>
      <c r="J91" s="7"/>
      <c r="X91" s="2"/>
      <c r="Y91" s="7"/>
      <c r="Z91" s="7"/>
      <c r="AA91" s="2"/>
      <c r="AB91" s="7"/>
      <c r="AC91" s="7"/>
      <c r="AD91" s="2"/>
      <c r="AF91" s="7"/>
      <c r="AG91" s="2"/>
      <c r="AH91" s="7"/>
      <c r="AI91" s="7"/>
      <c r="AJ91" s="2"/>
      <c r="AK91" s="7"/>
      <c r="AL91" s="7"/>
    </row>
    <row r="92" spans="1:38" x14ac:dyDescent="0.25">
      <c r="A92" s="28" t="str">
        <f>_xlfn.XLOOKUP(P!C92,'Banco de Dados'!$B$3:$B$274,'Banco de Dados'!$K$3:$K$274,"")</f>
        <v/>
      </c>
      <c r="B92" s="2">
        <v>0</v>
      </c>
      <c r="C92" s="2">
        <v>0</v>
      </c>
      <c r="D92" s="2">
        <v>0</v>
      </c>
      <c r="E92" s="2">
        <v>0</v>
      </c>
      <c r="F92" s="32" t="e">
        <f t="shared" si="7"/>
        <v>#DIV/0!</v>
      </c>
      <c r="G92" s="3">
        <f t="shared" si="6"/>
        <v>0</v>
      </c>
      <c r="H92" s="3">
        <f t="shared" si="6"/>
        <v>0</v>
      </c>
      <c r="J92" s="7"/>
    </row>
    <row r="93" spans="1:38" x14ac:dyDescent="0.25">
      <c r="A93" s="28" t="str">
        <f>_xlfn.XLOOKUP(P!C93,'Banco de Dados'!$B$3:$B$274,'Banco de Dados'!$K$3:$K$274,"")</f>
        <v/>
      </c>
      <c r="B93" s="2">
        <v>0</v>
      </c>
      <c r="C93" s="2">
        <v>0</v>
      </c>
      <c r="D93" s="2">
        <v>0</v>
      </c>
      <c r="E93" s="2">
        <v>0</v>
      </c>
      <c r="F93" s="32" t="e">
        <f t="shared" si="7"/>
        <v>#DIV/0!</v>
      </c>
      <c r="G93" s="3">
        <f t="shared" si="6"/>
        <v>0</v>
      </c>
      <c r="H93" s="3">
        <f t="shared" si="6"/>
        <v>0</v>
      </c>
      <c r="J93" s="7"/>
    </row>
    <row r="94" spans="1:38" x14ac:dyDescent="0.25">
      <c r="A94" s="28" t="str">
        <f>_xlfn.XLOOKUP(P!C94,'Banco de Dados'!$B$3:$B$274,'Banco de Dados'!$K$3:$K$274,"")</f>
        <v/>
      </c>
      <c r="B94" s="2">
        <v>0</v>
      </c>
      <c r="C94" s="2">
        <v>0</v>
      </c>
      <c r="D94" s="2">
        <v>0</v>
      </c>
      <c r="E94" s="2">
        <v>0</v>
      </c>
      <c r="F94" s="32" t="e">
        <f t="shared" si="7"/>
        <v>#DIV/0!</v>
      </c>
      <c r="G94" s="3">
        <f t="shared" si="6"/>
        <v>0</v>
      </c>
      <c r="H94" s="3">
        <f t="shared" si="6"/>
        <v>0</v>
      </c>
      <c r="J94" s="7"/>
    </row>
    <row r="95" spans="1:38" x14ac:dyDescent="0.25">
      <c r="A95" s="28" t="str">
        <f>_xlfn.XLOOKUP(P!C95,'Banco de Dados'!$B$3:$B$274,'Banco de Dados'!$K$3:$K$274,"")</f>
        <v/>
      </c>
      <c r="B95" s="2">
        <v>0</v>
      </c>
      <c r="C95" s="2">
        <v>0</v>
      </c>
      <c r="D95" s="2">
        <v>0</v>
      </c>
      <c r="E95" s="2">
        <v>0</v>
      </c>
      <c r="F95" s="32" t="e">
        <f t="shared" si="7"/>
        <v>#DIV/0!</v>
      </c>
      <c r="G95" s="3">
        <f t="shared" si="6"/>
        <v>0</v>
      </c>
      <c r="H95" s="3">
        <f t="shared" si="6"/>
        <v>0</v>
      </c>
      <c r="J95" s="7"/>
    </row>
    <row r="96" spans="1:38" x14ac:dyDescent="0.25">
      <c r="A96" s="28" t="str">
        <f>_xlfn.XLOOKUP(P!C96,'Banco de Dados'!$B$3:$B$274,'Banco de Dados'!$K$3:$K$274,"")</f>
        <v/>
      </c>
      <c r="B96" s="2">
        <v>0</v>
      </c>
      <c r="C96" s="2">
        <v>0</v>
      </c>
      <c r="D96" s="2">
        <v>0</v>
      </c>
      <c r="E96" s="17">
        <v>0</v>
      </c>
      <c r="F96" s="32" t="e">
        <f t="shared" si="7"/>
        <v>#DIV/0!</v>
      </c>
      <c r="G96" s="3">
        <f t="shared" si="6"/>
        <v>0</v>
      </c>
      <c r="H96" s="3">
        <f t="shared" si="6"/>
        <v>0</v>
      </c>
      <c r="J96" s="7"/>
    </row>
    <row r="97" spans="1:14" ht="15.75" x14ac:dyDescent="0.25">
      <c r="A97" s="28" t="str">
        <f>_xlfn.XLOOKUP(P!C97,'Banco de Dados'!$B$3:$B$274,'Banco de Dados'!$K$3:$K$274,"")</f>
        <v/>
      </c>
      <c r="B97" s="2">
        <v>0</v>
      </c>
      <c r="C97" s="2">
        <v>0</v>
      </c>
      <c r="D97" s="2">
        <v>0</v>
      </c>
      <c r="E97" s="2">
        <v>0</v>
      </c>
      <c r="F97" s="32" t="e">
        <f t="shared" si="7"/>
        <v>#DIV/0!</v>
      </c>
      <c r="G97" s="3">
        <f t="shared" si="6"/>
        <v>0</v>
      </c>
      <c r="H97" s="3">
        <f t="shared" si="6"/>
        <v>0</v>
      </c>
      <c r="J97" s="7"/>
      <c r="K97" s="101" t="s">
        <v>216</v>
      </c>
      <c r="L97" s="102" t="str">
        <f>K75</f>
        <v>ad</v>
      </c>
      <c r="M97" s="103" t="str">
        <f>M75</f>
        <v>Cobre</v>
      </c>
    </row>
    <row r="98" spans="1:14" x14ac:dyDescent="0.25">
      <c r="A98" s="28" t="str">
        <f>_xlfn.XLOOKUP(P!C98,'Banco de Dados'!$B$3:$B$274,'Banco de Dados'!$K$3:$K$274,"")</f>
        <v/>
      </c>
      <c r="B98" s="2">
        <v>0</v>
      </c>
      <c r="C98" s="2">
        <v>0</v>
      </c>
      <c r="D98" s="2">
        <v>0</v>
      </c>
      <c r="E98" s="2">
        <v>0</v>
      </c>
      <c r="F98" s="32" t="e">
        <f t="shared" si="7"/>
        <v>#DIV/0!</v>
      </c>
      <c r="G98" s="3">
        <f t="shared" si="6"/>
        <v>0</v>
      </c>
      <c r="H98" s="3">
        <f t="shared" si="6"/>
        <v>0</v>
      </c>
      <c r="J98" s="7"/>
      <c r="K98" s="68" t="s">
        <v>68</v>
      </c>
      <c r="L98" s="29" t="e">
        <f>(K81*M83)/M81</f>
        <v>#VALUE!</v>
      </c>
      <c r="M98" s="66" t="str">
        <f>$M$9</f>
        <v>mg/kg</v>
      </c>
    </row>
    <row r="99" spans="1:14" x14ac:dyDescent="0.25">
      <c r="A99" s="28" t="str">
        <f>_xlfn.XLOOKUP(P!C99,'Banco de Dados'!$B$3:$B$274,'Banco de Dados'!$K$3:$K$274,"")</f>
        <v/>
      </c>
      <c r="B99" s="2">
        <v>0</v>
      </c>
      <c r="C99" s="2">
        <v>0</v>
      </c>
      <c r="D99" s="2">
        <v>0</v>
      </c>
      <c r="E99" s="2">
        <v>0</v>
      </c>
      <c r="F99" s="32" t="e">
        <f t="shared" si="7"/>
        <v>#DIV/0!</v>
      </c>
      <c r="G99" s="3">
        <f t="shared" si="6"/>
        <v>0</v>
      </c>
      <c r="H99" s="3">
        <f t="shared" si="6"/>
        <v>0</v>
      </c>
      <c r="J99" s="7"/>
      <c r="K99" s="111" t="s">
        <v>246</v>
      </c>
      <c r="L99" s="126" t="e">
        <f>SQRT(((M86/L86)^2)+((M87/L87)^2)+((M88/L88)^2))</f>
        <v>#VALUE!</v>
      </c>
      <c r="M99" s="66"/>
    </row>
    <row r="100" spans="1:14" x14ac:dyDescent="0.25">
      <c r="A100" s="28" t="str">
        <f>_xlfn.XLOOKUP(P!C100,'Banco de Dados'!$B$3:$B$274,'Banco de Dados'!$K$3:$K$274,"")</f>
        <v/>
      </c>
      <c r="B100" s="2">
        <v>0</v>
      </c>
      <c r="C100" s="2">
        <v>0</v>
      </c>
      <c r="D100" s="2">
        <v>0</v>
      </c>
      <c r="E100" s="2">
        <v>0</v>
      </c>
      <c r="F100" s="32" t="e">
        <f t="shared" si="7"/>
        <v>#DIV/0!</v>
      </c>
      <c r="G100" s="3">
        <f t="shared" si="6"/>
        <v>0</v>
      </c>
      <c r="H100" s="3">
        <f t="shared" si="6"/>
        <v>0</v>
      </c>
      <c r="J100" s="7"/>
      <c r="K100" s="69" t="s">
        <v>247</v>
      </c>
      <c r="L100" s="127" t="e">
        <f>L99*L98</f>
        <v>#VALUE!</v>
      </c>
      <c r="M100" s="71" t="str">
        <f>$M$9</f>
        <v>mg/kg</v>
      </c>
    </row>
    <row r="101" spans="1:14" x14ac:dyDescent="0.25">
      <c r="A101" s="28" t="str">
        <f>_xlfn.XLOOKUP(P!C101,'Banco de Dados'!$B$3:$B$274,'Banco de Dados'!$K$3:$K$274,"")</f>
        <v/>
      </c>
      <c r="B101" s="2">
        <v>0</v>
      </c>
      <c r="C101" s="2">
        <v>0</v>
      </c>
      <c r="D101" s="2">
        <v>0</v>
      </c>
      <c r="E101" s="2">
        <v>0</v>
      </c>
      <c r="F101" s="32" t="e">
        <f t="shared" si="7"/>
        <v>#DIV/0!</v>
      </c>
      <c r="G101" s="3">
        <f t="shared" si="6"/>
        <v>0</v>
      </c>
      <c r="H101" s="3">
        <f t="shared" si="6"/>
        <v>0</v>
      </c>
      <c r="J101" s="7"/>
      <c r="K101" s="123"/>
      <c r="L101" s="124"/>
    </row>
    <row r="102" spans="1:14" x14ac:dyDescent="0.25">
      <c r="A102" s="28" t="str">
        <f>_xlfn.XLOOKUP(P!C102,'Banco de Dados'!$B$3:$B$274,'Banco de Dados'!$K$3:$K$274,"")</f>
        <v/>
      </c>
      <c r="B102" s="2">
        <v>0</v>
      </c>
      <c r="C102" s="2">
        <v>0</v>
      </c>
      <c r="D102" s="2">
        <v>0</v>
      </c>
      <c r="E102" s="2">
        <v>0</v>
      </c>
      <c r="F102" s="32" t="e">
        <f t="shared" si="7"/>
        <v>#DIV/0!</v>
      </c>
      <c r="G102" s="3">
        <f t="shared" si="6"/>
        <v>0</v>
      </c>
      <c r="H102" s="3">
        <f t="shared" si="6"/>
        <v>0</v>
      </c>
      <c r="J102" s="7"/>
    </row>
    <row r="103" spans="1:14" x14ac:dyDescent="0.25">
      <c r="A103" s="28" t="str">
        <f>_xlfn.XLOOKUP(P!C103,'Banco de Dados'!$B$3:$B$274,'Banco de Dados'!$K$3:$K$274,"")</f>
        <v/>
      </c>
      <c r="B103" s="2">
        <v>0</v>
      </c>
      <c r="C103" s="2">
        <v>0</v>
      </c>
      <c r="D103" s="2">
        <v>0</v>
      </c>
      <c r="E103" s="2">
        <v>0</v>
      </c>
      <c r="F103" s="32" t="e">
        <f t="shared" si="7"/>
        <v>#DIV/0!</v>
      </c>
      <c r="G103" s="3">
        <f t="shared" si="6"/>
        <v>0</v>
      </c>
      <c r="H103" s="3">
        <f t="shared" si="6"/>
        <v>0</v>
      </c>
      <c r="J103" s="7"/>
    </row>
    <row r="104" spans="1:14" x14ac:dyDescent="0.25">
      <c r="A104" s="28" t="str">
        <f>_xlfn.XLOOKUP(P!C104,'Banco de Dados'!$B$3:$B$274,'Banco de Dados'!$K$3:$K$274,"")</f>
        <v/>
      </c>
      <c r="B104" s="2">
        <v>0</v>
      </c>
      <c r="C104" s="2">
        <v>0</v>
      </c>
      <c r="D104" s="2">
        <v>0</v>
      </c>
      <c r="E104" s="2">
        <v>0</v>
      </c>
      <c r="F104" s="32" t="e">
        <f t="shared" si="7"/>
        <v>#DIV/0!</v>
      </c>
      <c r="G104" s="3">
        <f t="shared" ref="G104:H106" si="8">$E$74*D104</f>
        <v>0</v>
      </c>
      <c r="H104" s="3">
        <f t="shared" si="8"/>
        <v>0</v>
      </c>
      <c r="J104" s="7"/>
    </row>
    <row r="105" spans="1:14" x14ac:dyDescent="0.25">
      <c r="A105" s="28" t="str">
        <f>_xlfn.XLOOKUP(P!C105,'Banco de Dados'!$B$3:$B$274,'Banco de Dados'!$K$3:$K$274,"")</f>
        <v/>
      </c>
      <c r="B105" s="2">
        <v>0</v>
      </c>
      <c r="C105" s="2">
        <v>0</v>
      </c>
      <c r="D105" s="2">
        <v>0</v>
      </c>
      <c r="E105" s="2">
        <v>0</v>
      </c>
      <c r="F105" s="32" t="e">
        <f t="shared" si="7"/>
        <v>#DIV/0!</v>
      </c>
      <c r="G105" s="3">
        <f t="shared" si="8"/>
        <v>0</v>
      </c>
      <c r="H105" s="3">
        <f t="shared" si="8"/>
        <v>0</v>
      </c>
      <c r="J105" s="7"/>
    </row>
    <row r="106" spans="1:14" x14ac:dyDescent="0.25">
      <c r="A106" s="28" t="str">
        <f>_xlfn.XLOOKUP(P!C106,'Banco de Dados'!$B$3:$B$274,'Banco de Dados'!$K$3:$K$274,"")</f>
        <v/>
      </c>
      <c r="B106" s="2">
        <v>0</v>
      </c>
      <c r="C106" s="2">
        <v>0</v>
      </c>
      <c r="D106" s="2">
        <v>0</v>
      </c>
      <c r="E106" s="2">
        <v>0</v>
      </c>
      <c r="F106" s="32" t="e">
        <f t="shared" si="7"/>
        <v>#DIV/0!</v>
      </c>
      <c r="G106" s="3">
        <f t="shared" si="8"/>
        <v>0</v>
      </c>
      <c r="H106" s="3">
        <f t="shared" si="8"/>
        <v>0</v>
      </c>
      <c r="J106" s="7"/>
    </row>
    <row r="107" spans="1:14" x14ac:dyDescent="0.25">
      <c r="A107" s="21"/>
      <c r="B107" s="21"/>
      <c r="C107" s="21"/>
      <c r="D107" s="21"/>
      <c r="E107" s="21"/>
      <c r="F107" s="77"/>
      <c r="G107" s="22"/>
      <c r="H107" s="22"/>
      <c r="J107" s="21"/>
      <c r="K107" s="21"/>
      <c r="L107" s="21"/>
      <c r="M107" s="21"/>
      <c r="N107" s="21"/>
    </row>
    <row r="108" spans="1:14" ht="15.75" x14ac:dyDescent="0.25">
      <c r="A108" s="36" t="str">
        <f>'Nome das Amostras'!A7</f>
        <v>ae</v>
      </c>
      <c r="B108" s="164" t="str">
        <f>VLOOKUP(A108,'Nome das Amostras'!$A$3:$D$28,2,FALSE)</f>
        <v>R4</v>
      </c>
      <c r="C108" s="164"/>
      <c r="D108" s="51" t="s">
        <v>65</v>
      </c>
      <c r="E108" s="52">
        <f>'Banco de Dados'!$O$13/'Banco de Dados'!AJ13</f>
        <v>0.6791646110837033</v>
      </c>
      <c r="F108" s="74"/>
      <c r="G108" s="3"/>
      <c r="H108" s="3"/>
      <c r="J108" s="7"/>
    </row>
    <row r="109" spans="1:14" ht="15.75" x14ac:dyDescent="0.25">
      <c r="A109" s="107" t="s">
        <v>1</v>
      </c>
      <c r="B109" s="107" t="s">
        <v>0</v>
      </c>
      <c r="C109" s="107" t="s">
        <v>212</v>
      </c>
      <c r="D109" s="107" t="s">
        <v>209</v>
      </c>
      <c r="E109" s="107" t="s">
        <v>213</v>
      </c>
      <c r="F109" s="76" t="s">
        <v>219</v>
      </c>
      <c r="G109" s="54" t="s">
        <v>140</v>
      </c>
      <c r="H109" s="54" t="s">
        <v>66</v>
      </c>
      <c r="J109" s="7"/>
      <c r="K109" s="72" t="str">
        <f>A108</f>
        <v>ae</v>
      </c>
      <c r="L109" s="55" t="s">
        <v>215</v>
      </c>
      <c r="M109" s="41" t="str">
        <f>$A$1</f>
        <v>Cobre</v>
      </c>
      <c r="N109" s="3"/>
    </row>
    <row r="110" spans="1:14" x14ac:dyDescent="0.25">
      <c r="A110" s="28" t="str">
        <f>_xlfn.XLOOKUP(P!C110,'Banco de Dados'!$B$3:$B$274,'Banco de Dados'!$K$3:$K$274,"")</f>
        <v>Si</v>
      </c>
      <c r="B110" s="2" cm="1">
        <f t="array" ref="B110:E140">Dados!AF5:AI35</f>
        <v>14</v>
      </c>
      <c r="C110" s="2">
        <v>1740</v>
      </c>
      <c r="D110" s="2">
        <v>4643</v>
      </c>
      <c r="E110" s="2">
        <v>90</v>
      </c>
      <c r="F110" s="32">
        <f>(E110*100)/D110</f>
        <v>1.9384018953262976</v>
      </c>
      <c r="G110" s="3">
        <f t="shared" ref="G110:H137" si="9">$E$108*D110</f>
        <v>3153.3612892616343</v>
      </c>
      <c r="H110" s="3">
        <f t="shared" si="9"/>
        <v>61.124814997533299</v>
      </c>
      <c r="J110" s="7"/>
      <c r="K110" s="5" t="s">
        <v>210</v>
      </c>
      <c r="L110" s="5"/>
      <c r="M110" s="5" t="s">
        <v>211</v>
      </c>
    </row>
    <row r="111" spans="1:14" x14ac:dyDescent="0.25">
      <c r="A111" s="28" t="str">
        <f>_xlfn.XLOOKUP(P!C111,'Banco de Dados'!$B$3:$B$274,'Banco de Dados'!$K$3:$K$274,"")</f>
        <v>P</v>
      </c>
      <c r="B111" s="2">
        <v>15</v>
      </c>
      <c r="C111" s="2">
        <v>2013</v>
      </c>
      <c r="D111" s="2">
        <v>767</v>
      </c>
      <c r="E111" s="2">
        <v>72</v>
      </c>
      <c r="F111" s="32">
        <f t="shared" ref="F111:F140" si="10">(E111*100)/D111</f>
        <v>9.3872229465449806</v>
      </c>
      <c r="G111" s="3">
        <f t="shared" si="9"/>
        <v>520.91925670120042</v>
      </c>
      <c r="H111" s="3">
        <f t="shared" si="9"/>
        <v>48.899851998026634</v>
      </c>
      <c r="J111" s="7"/>
      <c r="K111" s="6" t="str">
        <f>_xlfn.XLOOKUP($B$4,A110:A137,G110:G137,"")</f>
        <v/>
      </c>
      <c r="L111" s="6"/>
      <c r="M111" s="6" t="str">
        <f>_xlfn.XLOOKUP($B$4,A110:A137,H110:H137,"")</f>
        <v/>
      </c>
    </row>
    <row r="112" spans="1:14" x14ac:dyDescent="0.25">
      <c r="A112" s="28" t="str">
        <f>_xlfn.XLOOKUP(P!C112,'Banco de Dados'!$B$3:$B$274,'Banco de Dados'!$K$3:$K$274,"")</f>
        <v>S</v>
      </c>
      <c r="B112" s="2">
        <v>16</v>
      </c>
      <c r="C112" s="2">
        <v>2307</v>
      </c>
      <c r="D112" s="2">
        <v>2989</v>
      </c>
      <c r="E112" s="2">
        <v>96</v>
      </c>
      <c r="F112" s="32">
        <f t="shared" si="10"/>
        <v>3.2117765138842422</v>
      </c>
      <c r="G112" s="3">
        <f t="shared" si="9"/>
        <v>2030.0230225291891</v>
      </c>
      <c r="H112" s="3">
        <f t="shared" si="9"/>
        <v>65.199802664035516</v>
      </c>
      <c r="J112" s="7"/>
    </row>
    <row r="113" spans="1:14" ht="15.75" x14ac:dyDescent="0.25">
      <c r="A113" s="28" t="str">
        <f>_xlfn.XLOOKUP(P!C113,'Banco de Dados'!$B$3:$B$274,'Banco de Dados'!$K$3:$K$274,"")</f>
        <v>Cl</v>
      </c>
      <c r="B113" s="2">
        <v>17</v>
      </c>
      <c r="C113" s="2">
        <v>2622</v>
      </c>
      <c r="D113" s="2">
        <v>9237</v>
      </c>
      <c r="E113" s="2">
        <v>164</v>
      </c>
      <c r="F113" s="32">
        <f t="shared" si="10"/>
        <v>1.775468225614377</v>
      </c>
      <c r="G113" s="3">
        <f t="shared" si="9"/>
        <v>6273.4435125801674</v>
      </c>
      <c r="H113" s="3">
        <f t="shared" si="9"/>
        <v>111.38299621772734</v>
      </c>
      <c r="K113" s="165" t="s">
        <v>67</v>
      </c>
      <c r="L113" s="166"/>
      <c r="M113" s="167"/>
      <c r="N113"/>
    </row>
    <row r="114" spans="1:14" x14ac:dyDescent="0.25">
      <c r="A114" s="28" t="str">
        <f>_xlfn.XLOOKUP(P!C114,'Banco de Dados'!$B$3:$B$274,'Banco de Dados'!$K$3:$K$274,"")</f>
        <v>Ar</v>
      </c>
      <c r="B114" s="2">
        <v>18</v>
      </c>
      <c r="C114" s="2">
        <v>2957</v>
      </c>
      <c r="D114" s="2">
        <v>6081</v>
      </c>
      <c r="E114" s="2">
        <v>191</v>
      </c>
      <c r="F114" s="32">
        <f t="shared" si="10"/>
        <v>3.140930767965795</v>
      </c>
      <c r="G114" s="3">
        <f t="shared" si="9"/>
        <v>4130</v>
      </c>
      <c r="H114" s="3">
        <f t="shared" si="9"/>
        <v>129.72044071698733</v>
      </c>
      <c r="J114" s="7"/>
      <c r="K114" s="104" t="s">
        <v>240</v>
      </c>
      <c r="L114" s="39"/>
      <c r="M114" s="106" t="s">
        <v>209</v>
      </c>
    </row>
    <row r="115" spans="1:14" x14ac:dyDescent="0.25">
      <c r="A115" s="28" t="str">
        <f>_xlfn.XLOOKUP(P!C115,'Banco de Dados'!$B$3:$B$274,'Banco de Dados'!$K$3:$K$274,"")</f>
        <v>K</v>
      </c>
      <c r="B115" s="2">
        <v>19</v>
      </c>
      <c r="C115" s="2">
        <v>3313</v>
      </c>
      <c r="D115" s="2">
        <v>52986</v>
      </c>
      <c r="E115" s="2">
        <v>263</v>
      </c>
      <c r="F115" s="32">
        <f t="shared" si="10"/>
        <v>0.49635752840372926</v>
      </c>
      <c r="G115" s="3">
        <f t="shared" si="9"/>
        <v>35986.216082881103</v>
      </c>
      <c r="H115" s="3">
        <f t="shared" si="9"/>
        <v>178.62029271501396</v>
      </c>
      <c r="J115" s="58" t="s">
        <v>38</v>
      </c>
      <c r="K115" s="59">
        <f>$L$9</f>
        <v>4.7</v>
      </c>
      <c r="L115" s="60"/>
      <c r="M115" s="61">
        <f>$M$11</f>
        <v>520</v>
      </c>
      <c r="N115" s="60"/>
    </row>
    <row r="116" spans="1:14" x14ac:dyDescent="0.25">
      <c r="A116" s="28" t="str">
        <f>_xlfn.XLOOKUP(P!C116,'Banco de Dados'!$B$3:$B$274,'Banco de Dados'!$K$3:$K$274,"")</f>
        <v>Ca</v>
      </c>
      <c r="B116" s="2">
        <v>20</v>
      </c>
      <c r="C116" s="2">
        <v>3691</v>
      </c>
      <c r="D116" s="2">
        <v>17823</v>
      </c>
      <c r="E116" s="2">
        <v>178</v>
      </c>
      <c r="F116" s="32">
        <f t="shared" si="10"/>
        <v>0.99870953262638162</v>
      </c>
      <c r="G116" s="3">
        <f t="shared" si="9"/>
        <v>12104.750863344843</v>
      </c>
      <c r="H116" s="3">
        <f t="shared" si="9"/>
        <v>120.89130077289919</v>
      </c>
      <c r="J116" s="2"/>
      <c r="K116" s="18"/>
      <c r="L116" s="2" t="s">
        <v>70</v>
      </c>
      <c r="M116" s="19"/>
    </row>
    <row r="117" spans="1:14" x14ac:dyDescent="0.25">
      <c r="A117" s="28" t="str">
        <f>_xlfn.XLOOKUP(P!C117,'Banco de Dados'!$B$3:$B$274,'Banco de Dados'!$K$3:$K$274,"")</f>
        <v>Ti</v>
      </c>
      <c r="B117" s="2">
        <v>22</v>
      </c>
      <c r="C117" s="2">
        <v>4509</v>
      </c>
      <c r="D117" s="2">
        <v>11180</v>
      </c>
      <c r="E117" s="2">
        <v>156</v>
      </c>
      <c r="F117" s="32">
        <f t="shared" si="10"/>
        <v>1.3953488372093024</v>
      </c>
      <c r="G117" s="3">
        <f t="shared" si="9"/>
        <v>7593.060351915803</v>
      </c>
      <c r="H117" s="3">
        <f t="shared" si="9"/>
        <v>105.94967932905772</v>
      </c>
      <c r="J117" s="58" t="s">
        <v>69</v>
      </c>
      <c r="K117" s="62" t="s">
        <v>71</v>
      </c>
      <c r="L117" s="63"/>
      <c r="M117" s="64" t="str">
        <f>K111</f>
        <v/>
      </c>
      <c r="N117" s="60"/>
    </row>
    <row r="118" spans="1:14" x14ac:dyDescent="0.25">
      <c r="A118" s="28" t="str">
        <f>_xlfn.XLOOKUP(P!C118,'Banco de Dados'!$B$3:$B$274,'Banco de Dados'!$K$3:$K$274,"")</f>
        <v>Cr</v>
      </c>
      <c r="B118" s="2">
        <v>24</v>
      </c>
      <c r="C118" s="2">
        <v>5412</v>
      </c>
      <c r="D118" s="2">
        <v>1576</v>
      </c>
      <c r="E118" s="2">
        <v>131</v>
      </c>
      <c r="F118" s="32">
        <f t="shared" si="10"/>
        <v>8.3121827411167519</v>
      </c>
      <c r="G118" s="3">
        <f t="shared" si="9"/>
        <v>1070.3634270679163</v>
      </c>
      <c r="H118" s="3">
        <f t="shared" si="9"/>
        <v>88.970564051965127</v>
      </c>
      <c r="J118" s="7"/>
    </row>
    <row r="119" spans="1:14" ht="15.75" x14ac:dyDescent="0.25">
      <c r="A119" s="28" t="str">
        <f>_xlfn.XLOOKUP(P!C119,'Banco de Dados'!$B$3:$B$274,'Banco de Dados'!$K$3:$K$274,"")</f>
        <v>Mn</v>
      </c>
      <c r="B119" s="2">
        <v>25</v>
      </c>
      <c r="C119" s="2">
        <v>5895</v>
      </c>
      <c r="D119" s="2">
        <v>3199</v>
      </c>
      <c r="E119" s="2">
        <v>149</v>
      </c>
      <c r="F119" s="32">
        <f t="shared" si="10"/>
        <v>4.6577055329790555</v>
      </c>
      <c r="G119" s="3">
        <f t="shared" si="9"/>
        <v>2172.6475908567668</v>
      </c>
      <c r="H119" s="3">
        <f t="shared" si="9"/>
        <v>101.19552705147179</v>
      </c>
      <c r="J119" s="7"/>
      <c r="K119" s="165" t="s">
        <v>218</v>
      </c>
      <c r="L119" s="166"/>
      <c r="M119" s="167"/>
    </row>
    <row r="120" spans="1:14" x14ac:dyDescent="0.25">
      <c r="A120" s="28" t="str">
        <f>_xlfn.XLOOKUP(P!C120,'Banco de Dados'!$B$3:$B$274,'Banco de Dados'!$K$3:$K$274,"")</f>
        <v>Fe</v>
      </c>
      <c r="B120" s="2">
        <v>26</v>
      </c>
      <c r="C120" s="2">
        <v>6399</v>
      </c>
      <c r="D120" s="2">
        <v>119664</v>
      </c>
      <c r="E120" s="2">
        <v>365</v>
      </c>
      <c r="F120" s="32">
        <f t="shared" si="10"/>
        <v>0.30502072469581493</v>
      </c>
      <c r="G120" s="3">
        <f t="shared" si="9"/>
        <v>81271.554020720272</v>
      </c>
      <c r="H120" s="3">
        <f t="shared" si="9"/>
        <v>247.8950830455517</v>
      </c>
      <c r="J120" s="7"/>
      <c r="K120" s="104" t="s">
        <v>236</v>
      </c>
      <c r="L120" s="108" t="str">
        <f>K111</f>
        <v/>
      </c>
      <c r="M120" s="109" t="str">
        <f>M111</f>
        <v/>
      </c>
    </row>
    <row r="121" spans="1:14" x14ac:dyDescent="0.25">
      <c r="A121" s="28" t="str">
        <f>_xlfn.XLOOKUP(P!C121,'Banco de Dados'!$B$3:$B$274,'Banco de Dados'!$K$3:$K$274,"")</f>
        <v>Ni</v>
      </c>
      <c r="B121" s="2">
        <v>28</v>
      </c>
      <c r="C121" s="2">
        <v>7472</v>
      </c>
      <c r="D121" s="2">
        <v>802</v>
      </c>
      <c r="E121" s="2">
        <v>229</v>
      </c>
      <c r="F121" s="32">
        <f t="shared" si="10"/>
        <v>28.553615960099751</v>
      </c>
      <c r="G121" s="3">
        <f t="shared" si="9"/>
        <v>544.69001808913004</v>
      </c>
      <c r="H121" s="3">
        <f t="shared" si="9"/>
        <v>155.52869593816806</v>
      </c>
      <c r="J121" s="7"/>
      <c r="K121" s="104" t="s">
        <v>237</v>
      </c>
      <c r="L121" s="105">
        <f>$L$9</f>
        <v>4.7</v>
      </c>
      <c r="M121" s="106">
        <f>$L$10</f>
        <v>0.14000000000000001</v>
      </c>
    </row>
    <row r="122" spans="1:14" x14ac:dyDescent="0.25">
      <c r="A122" s="28" t="str">
        <f>_xlfn.XLOOKUP(P!C122,'Banco de Dados'!$B$3:$B$274,'Banco de Dados'!$K$3:$K$274,"")</f>
        <v>Zn</v>
      </c>
      <c r="B122" s="2">
        <v>30</v>
      </c>
      <c r="C122" s="2">
        <v>8631</v>
      </c>
      <c r="D122" s="2">
        <v>960</v>
      </c>
      <c r="E122" s="2">
        <v>235</v>
      </c>
      <c r="F122" s="32">
        <f t="shared" si="10"/>
        <v>24.479166666666668</v>
      </c>
      <c r="G122" s="3">
        <f t="shared" si="9"/>
        <v>651.99802664035519</v>
      </c>
      <c r="H122" s="3">
        <f t="shared" si="9"/>
        <v>159.60368360467027</v>
      </c>
      <c r="J122" s="7"/>
      <c r="K122" s="104" t="s">
        <v>238</v>
      </c>
      <c r="L122" s="105">
        <f>$M$11</f>
        <v>520</v>
      </c>
      <c r="M122" s="106">
        <f>$M$12</f>
        <v>245</v>
      </c>
    </row>
    <row r="123" spans="1:14" x14ac:dyDescent="0.25">
      <c r="A123" s="28" t="str">
        <f>_xlfn.XLOOKUP(P!C123,'Banco de Dados'!$B$3:$B$274,'Banco de Dados'!$K$3:$K$274,"")</f>
        <v>Zr</v>
      </c>
      <c r="B123" s="2">
        <v>40</v>
      </c>
      <c r="C123" s="2">
        <v>15746</v>
      </c>
      <c r="D123" s="2">
        <v>1921</v>
      </c>
      <c r="E123" s="2">
        <v>175</v>
      </c>
      <c r="F123" s="32">
        <f t="shared" si="10"/>
        <v>9.1098386257157724</v>
      </c>
      <c r="G123" s="3">
        <f t="shared" si="9"/>
        <v>1304.6752178917941</v>
      </c>
      <c r="H123" s="3">
        <f t="shared" si="9"/>
        <v>118.85380693964808</v>
      </c>
      <c r="J123" s="7"/>
      <c r="K123" s="69" t="s">
        <v>217</v>
      </c>
      <c r="L123" s="110" t="e">
        <f>SQRT(((M120/L120)^2)+((M121/L121)^2)+((M122/L122)^2))</f>
        <v>#VALUE!</v>
      </c>
      <c r="M123" s="71" t="str">
        <f>M132</f>
        <v>mg/kg</v>
      </c>
    </row>
    <row r="124" spans="1:14" x14ac:dyDescent="0.25">
      <c r="A124" s="28" t="str">
        <f>_xlfn.XLOOKUP(P!C124,'Banco de Dados'!$B$3:$B$274,'Banco de Dados'!$K$3:$K$274,"")</f>
        <v>Rh</v>
      </c>
      <c r="B124" s="2">
        <v>45</v>
      </c>
      <c r="C124" s="2">
        <v>20167</v>
      </c>
      <c r="D124" s="2">
        <v>1567</v>
      </c>
      <c r="E124" s="2">
        <v>132</v>
      </c>
      <c r="F124" s="32">
        <f t="shared" si="10"/>
        <v>8.4237396298659863</v>
      </c>
      <c r="G124" s="3">
        <f t="shared" si="9"/>
        <v>1064.2509455681632</v>
      </c>
      <c r="H124" s="3">
        <f t="shared" si="9"/>
        <v>89.649728663048833</v>
      </c>
      <c r="J124" s="7"/>
    </row>
    <row r="125" spans="1:14" x14ac:dyDescent="0.25">
      <c r="A125" s="28" t="str">
        <f>_xlfn.XLOOKUP(P!C125,'Banco de Dados'!$B$3:$B$274,'Banco de Dados'!$K$3:$K$274,"")</f>
        <v>Rh</v>
      </c>
      <c r="B125" s="2">
        <v>45</v>
      </c>
      <c r="C125" s="2">
        <v>2696</v>
      </c>
      <c r="D125" s="2">
        <v>16881</v>
      </c>
      <c r="E125" s="2">
        <v>140</v>
      </c>
      <c r="F125" s="32">
        <f t="shared" si="10"/>
        <v>0.82933475505005627</v>
      </c>
      <c r="G125" s="3">
        <f t="shared" si="9"/>
        <v>11464.977799703995</v>
      </c>
      <c r="H125" s="3">
        <f t="shared" si="9"/>
        <v>95.083045551718456</v>
      </c>
      <c r="J125" s="7"/>
    </row>
    <row r="126" spans="1:14" x14ac:dyDescent="0.25">
      <c r="A126" s="28" t="str">
        <f>_xlfn.XLOOKUP(P!C126,'Banco de Dados'!$B$3:$B$274,'Banco de Dados'!$K$3:$K$274,"")</f>
        <v/>
      </c>
      <c r="B126" s="2">
        <v>0</v>
      </c>
      <c r="C126" s="2">
        <v>0</v>
      </c>
      <c r="D126" s="2">
        <v>0</v>
      </c>
      <c r="E126" s="2">
        <v>0</v>
      </c>
      <c r="F126" s="32" t="e">
        <f t="shared" si="10"/>
        <v>#DIV/0!</v>
      </c>
      <c r="G126" s="3">
        <f t="shared" si="9"/>
        <v>0</v>
      </c>
      <c r="H126" s="3">
        <f t="shared" si="9"/>
        <v>0</v>
      </c>
      <c r="J126" s="7"/>
    </row>
    <row r="127" spans="1:14" x14ac:dyDescent="0.25">
      <c r="A127" s="28" t="str">
        <f>_xlfn.XLOOKUP(P!C127,'Banco de Dados'!$B$3:$B$274,'Banco de Dados'!$K$3:$K$274,"")</f>
        <v/>
      </c>
      <c r="B127" s="2">
        <v>0</v>
      </c>
      <c r="C127" s="2">
        <v>0</v>
      </c>
      <c r="D127" s="2">
        <v>0</v>
      </c>
      <c r="E127" s="2">
        <v>0</v>
      </c>
      <c r="F127" s="32" t="e">
        <f t="shared" si="10"/>
        <v>#DIV/0!</v>
      </c>
      <c r="G127" s="3">
        <f t="shared" si="9"/>
        <v>0</v>
      </c>
      <c r="H127" s="3">
        <f t="shared" si="9"/>
        <v>0</v>
      </c>
      <c r="J127" s="7"/>
    </row>
    <row r="128" spans="1:14" x14ac:dyDescent="0.25">
      <c r="A128" s="28" t="str">
        <f>_xlfn.XLOOKUP(P!C128,'Banco de Dados'!$B$3:$B$274,'Banco de Dados'!$K$3:$K$274,"")</f>
        <v/>
      </c>
      <c r="B128" s="2">
        <v>0</v>
      </c>
      <c r="C128" s="2">
        <v>0</v>
      </c>
      <c r="D128" s="2">
        <v>0</v>
      </c>
      <c r="E128" s="2">
        <v>0</v>
      </c>
      <c r="F128" s="32" t="e">
        <f t="shared" si="10"/>
        <v>#DIV/0!</v>
      </c>
      <c r="G128" s="3">
        <f t="shared" si="9"/>
        <v>0</v>
      </c>
      <c r="H128" s="3">
        <f t="shared" si="9"/>
        <v>0</v>
      </c>
      <c r="J128" s="7"/>
    </row>
    <row r="129" spans="1:14" x14ac:dyDescent="0.25">
      <c r="A129" s="28" t="str">
        <f>_xlfn.XLOOKUP(P!C129,'Banco de Dados'!$B$3:$B$274,'Banco de Dados'!$K$3:$K$274,"")</f>
        <v/>
      </c>
      <c r="B129" s="2">
        <v>0</v>
      </c>
      <c r="C129" s="2">
        <v>0</v>
      </c>
      <c r="D129" s="2">
        <v>0</v>
      </c>
      <c r="E129" s="2">
        <v>0</v>
      </c>
      <c r="F129" s="32" t="e">
        <f t="shared" si="10"/>
        <v>#DIV/0!</v>
      </c>
      <c r="G129" s="3">
        <f t="shared" si="9"/>
        <v>0</v>
      </c>
      <c r="H129" s="3">
        <f t="shared" si="9"/>
        <v>0</v>
      </c>
      <c r="J129" s="7"/>
    </row>
    <row r="130" spans="1:14" x14ac:dyDescent="0.25">
      <c r="A130" s="28" t="str">
        <f>_xlfn.XLOOKUP(P!C130,'Banco de Dados'!$B$3:$B$274,'Banco de Dados'!$K$3:$K$274,"")</f>
        <v/>
      </c>
      <c r="B130" s="2">
        <v>0</v>
      </c>
      <c r="C130" s="2">
        <v>0</v>
      </c>
      <c r="D130" s="2">
        <v>0</v>
      </c>
      <c r="E130" s="17">
        <v>0</v>
      </c>
      <c r="F130" s="32" t="e">
        <f t="shared" si="10"/>
        <v>#DIV/0!</v>
      </c>
      <c r="G130" s="3">
        <f t="shared" si="9"/>
        <v>0</v>
      </c>
      <c r="H130" s="3">
        <f t="shared" si="9"/>
        <v>0</v>
      </c>
      <c r="J130" s="7"/>
    </row>
    <row r="131" spans="1:14" ht="15.75" x14ac:dyDescent="0.25">
      <c r="A131" s="28" t="str">
        <f>_xlfn.XLOOKUP(P!C131,'Banco de Dados'!$B$3:$B$274,'Banco de Dados'!$K$3:$K$274,"")</f>
        <v/>
      </c>
      <c r="B131" s="2">
        <v>0</v>
      </c>
      <c r="C131" s="2">
        <v>0</v>
      </c>
      <c r="D131" s="2">
        <v>0</v>
      </c>
      <c r="E131" s="2">
        <v>0</v>
      </c>
      <c r="F131" s="32" t="e">
        <f t="shared" si="10"/>
        <v>#DIV/0!</v>
      </c>
      <c r="G131" s="3">
        <f t="shared" si="9"/>
        <v>0</v>
      </c>
      <c r="H131" s="3">
        <f t="shared" si="9"/>
        <v>0</v>
      </c>
      <c r="J131" s="7"/>
      <c r="K131" s="101" t="s">
        <v>216</v>
      </c>
      <c r="L131" s="102" t="str">
        <f>K109</f>
        <v>ae</v>
      </c>
      <c r="M131" s="103" t="str">
        <f>M109</f>
        <v>Cobre</v>
      </c>
    </row>
    <row r="132" spans="1:14" x14ac:dyDescent="0.25">
      <c r="A132" s="28" t="str">
        <f>_xlfn.XLOOKUP(P!C132,'Banco de Dados'!$B$3:$B$274,'Banco de Dados'!$K$3:$K$274,"")</f>
        <v/>
      </c>
      <c r="B132" s="2">
        <v>0</v>
      </c>
      <c r="C132" s="2">
        <v>0</v>
      </c>
      <c r="D132" s="2">
        <v>0</v>
      </c>
      <c r="E132" s="2">
        <v>0</v>
      </c>
      <c r="F132" s="32" t="e">
        <f t="shared" si="10"/>
        <v>#DIV/0!</v>
      </c>
      <c r="G132" s="3">
        <f t="shared" si="9"/>
        <v>0</v>
      </c>
      <c r="H132" s="3">
        <f t="shared" si="9"/>
        <v>0</v>
      </c>
      <c r="J132" s="7"/>
      <c r="K132" s="68" t="s">
        <v>68</v>
      </c>
      <c r="L132" s="29" t="e">
        <f>(K115*M117)/M115</f>
        <v>#VALUE!</v>
      </c>
      <c r="M132" s="66" t="str">
        <f>$M$9</f>
        <v>mg/kg</v>
      </c>
    </row>
    <row r="133" spans="1:14" x14ac:dyDescent="0.25">
      <c r="A133" s="28" t="str">
        <f>_xlfn.XLOOKUP(P!C133,'Banco de Dados'!$B$3:$B$274,'Banco de Dados'!$K$3:$K$274,"")</f>
        <v/>
      </c>
      <c r="B133" s="2">
        <v>0</v>
      </c>
      <c r="C133" s="2">
        <v>0</v>
      </c>
      <c r="D133" s="2">
        <v>0</v>
      </c>
      <c r="E133" s="2">
        <v>0</v>
      </c>
      <c r="F133" s="32" t="e">
        <f t="shared" si="10"/>
        <v>#DIV/0!</v>
      </c>
      <c r="G133" s="3">
        <f t="shared" si="9"/>
        <v>0</v>
      </c>
      <c r="H133" s="3">
        <f t="shared" si="9"/>
        <v>0</v>
      </c>
      <c r="J133" s="7"/>
      <c r="K133" s="111" t="s">
        <v>246</v>
      </c>
      <c r="L133" s="126" t="e">
        <f>SQRT(((M120/L120)^2)+((M121/L121)^2)+((M122/L122)^2))</f>
        <v>#VALUE!</v>
      </c>
      <c r="M133" s="66"/>
    </row>
    <row r="134" spans="1:14" x14ac:dyDescent="0.25">
      <c r="A134" s="28" t="str">
        <f>_xlfn.XLOOKUP(P!C134,'Banco de Dados'!$B$3:$B$274,'Banco de Dados'!$K$3:$K$274,"")</f>
        <v/>
      </c>
      <c r="B134" s="2">
        <v>0</v>
      </c>
      <c r="C134" s="2">
        <v>0</v>
      </c>
      <c r="D134" s="2">
        <v>0</v>
      </c>
      <c r="E134" s="2">
        <v>0</v>
      </c>
      <c r="F134" s="32" t="e">
        <f t="shared" si="10"/>
        <v>#DIV/0!</v>
      </c>
      <c r="G134" s="3">
        <f t="shared" si="9"/>
        <v>0</v>
      </c>
      <c r="H134" s="3">
        <f t="shared" si="9"/>
        <v>0</v>
      </c>
      <c r="J134" s="7"/>
      <c r="K134" s="69" t="s">
        <v>247</v>
      </c>
      <c r="L134" s="127" t="e">
        <f>L133*L132</f>
        <v>#VALUE!</v>
      </c>
      <c r="M134" s="71" t="str">
        <f>$M$9</f>
        <v>mg/kg</v>
      </c>
    </row>
    <row r="135" spans="1:14" x14ac:dyDescent="0.25">
      <c r="A135" s="28" t="str">
        <f>_xlfn.XLOOKUP(P!C135,'Banco de Dados'!$B$3:$B$274,'Banco de Dados'!$K$3:$K$274,"")</f>
        <v/>
      </c>
      <c r="B135" s="2">
        <v>0</v>
      </c>
      <c r="C135" s="2">
        <v>0</v>
      </c>
      <c r="D135" s="2">
        <v>0</v>
      </c>
      <c r="E135" s="2">
        <v>0</v>
      </c>
      <c r="F135" s="32" t="e">
        <f t="shared" si="10"/>
        <v>#DIV/0!</v>
      </c>
      <c r="G135" s="3">
        <f t="shared" si="9"/>
        <v>0</v>
      </c>
      <c r="H135" s="3">
        <f t="shared" si="9"/>
        <v>0</v>
      </c>
      <c r="J135" s="7"/>
      <c r="K135" s="123"/>
      <c r="L135" s="124"/>
    </row>
    <row r="136" spans="1:14" x14ac:dyDescent="0.25">
      <c r="A136" s="28" t="str">
        <f>_xlfn.XLOOKUP(P!C136,'Banco de Dados'!$B$3:$B$274,'Banco de Dados'!$K$3:$K$274,"")</f>
        <v/>
      </c>
      <c r="B136" s="2">
        <v>0</v>
      </c>
      <c r="C136" s="2">
        <v>0</v>
      </c>
      <c r="D136" s="2">
        <v>0</v>
      </c>
      <c r="E136" s="2">
        <v>0</v>
      </c>
      <c r="F136" s="32" t="e">
        <f t="shared" si="10"/>
        <v>#DIV/0!</v>
      </c>
      <c r="G136" s="3">
        <f t="shared" si="9"/>
        <v>0</v>
      </c>
      <c r="H136" s="3">
        <f t="shared" si="9"/>
        <v>0</v>
      </c>
      <c r="J136" s="7"/>
    </row>
    <row r="137" spans="1:14" x14ac:dyDescent="0.25">
      <c r="A137" s="28" t="str">
        <f>_xlfn.XLOOKUP(P!C137,'Banco de Dados'!$B$3:$B$274,'Banco de Dados'!$K$3:$K$274,"")</f>
        <v/>
      </c>
      <c r="B137" s="2">
        <v>0</v>
      </c>
      <c r="C137" s="2">
        <v>0</v>
      </c>
      <c r="D137" s="2">
        <v>0</v>
      </c>
      <c r="E137" s="2">
        <v>0</v>
      </c>
      <c r="F137" s="32" t="e">
        <f t="shared" si="10"/>
        <v>#DIV/0!</v>
      </c>
      <c r="G137" s="3">
        <f t="shared" si="9"/>
        <v>0</v>
      </c>
      <c r="H137" s="3">
        <f t="shared" si="9"/>
        <v>0</v>
      </c>
      <c r="J137" s="7"/>
    </row>
    <row r="138" spans="1:14" x14ac:dyDescent="0.25">
      <c r="A138" s="28" t="str">
        <f>_xlfn.XLOOKUP(P!C138,'Banco de Dados'!$B$3:$B$274,'Banco de Dados'!$K$3:$K$274,"")</f>
        <v/>
      </c>
      <c r="B138" s="2">
        <v>0</v>
      </c>
      <c r="C138" s="2">
        <v>0</v>
      </c>
      <c r="D138" s="2">
        <v>0</v>
      </c>
      <c r="E138" s="2">
        <v>0</v>
      </c>
      <c r="F138" s="32" t="e">
        <f t="shared" si="10"/>
        <v>#DIV/0!</v>
      </c>
      <c r="G138" s="3">
        <f t="shared" ref="G138:H140" si="11">$E$108*D138</f>
        <v>0</v>
      </c>
      <c r="H138" s="3">
        <f t="shared" si="11"/>
        <v>0</v>
      </c>
      <c r="J138" s="7"/>
    </row>
    <row r="139" spans="1:14" x14ac:dyDescent="0.25">
      <c r="A139" s="28" t="str">
        <f>_xlfn.XLOOKUP(P!C139,'Banco de Dados'!$B$3:$B$274,'Banco de Dados'!$K$3:$K$274,"")</f>
        <v/>
      </c>
      <c r="B139" s="2">
        <v>0</v>
      </c>
      <c r="C139" s="2">
        <v>0</v>
      </c>
      <c r="D139" s="2">
        <v>0</v>
      </c>
      <c r="E139" s="2">
        <v>0</v>
      </c>
      <c r="F139" s="32" t="e">
        <f t="shared" si="10"/>
        <v>#DIV/0!</v>
      </c>
      <c r="G139" s="3">
        <f t="shared" si="11"/>
        <v>0</v>
      </c>
      <c r="H139" s="3">
        <f t="shared" si="11"/>
        <v>0</v>
      </c>
      <c r="J139" s="7"/>
    </row>
    <row r="140" spans="1:14" x14ac:dyDescent="0.25">
      <c r="A140" s="28" t="str">
        <f>_xlfn.XLOOKUP(P!C140,'Banco de Dados'!$B$3:$B$274,'Banco de Dados'!$K$3:$K$274,"")</f>
        <v/>
      </c>
      <c r="B140" s="2">
        <v>0</v>
      </c>
      <c r="C140" s="2">
        <v>0</v>
      </c>
      <c r="D140" s="2">
        <v>0</v>
      </c>
      <c r="E140" s="2">
        <v>0</v>
      </c>
      <c r="F140" s="32" t="e">
        <f t="shared" si="10"/>
        <v>#DIV/0!</v>
      </c>
      <c r="G140" s="3">
        <f t="shared" si="11"/>
        <v>0</v>
      </c>
      <c r="H140" s="3">
        <f t="shared" si="11"/>
        <v>0</v>
      </c>
      <c r="J140" s="7"/>
    </row>
    <row r="141" spans="1:14" x14ac:dyDescent="0.25">
      <c r="A141" s="21"/>
      <c r="B141" s="21"/>
      <c r="C141" s="21"/>
      <c r="D141" s="21"/>
      <c r="E141" s="21"/>
      <c r="F141" s="77"/>
      <c r="G141" s="22"/>
      <c r="H141" s="22"/>
      <c r="J141" s="21"/>
      <c r="K141" s="21"/>
      <c r="L141" s="21"/>
      <c r="M141" s="21"/>
      <c r="N141" s="21"/>
    </row>
    <row r="142" spans="1:14" ht="15.75" x14ac:dyDescent="0.25">
      <c r="A142" s="36" t="str">
        <f>'Nome das Amostras'!A8</f>
        <v>af</v>
      </c>
      <c r="B142" s="164" t="str">
        <f>VLOOKUP(A142,'Nome das Amostras'!$A$3:$D$28,2,FALSE)</f>
        <v>R5</v>
      </c>
      <c r="C142" s="164"/>
      <c r="D142" s="51" t="s">
        <v>65</v>
      </c>
      <c r="E142" s="52">
        <f>'Banco de Dados'!$O$13/'Banco de Dados'!AQ13</f>
        <v>0.74334053275737944</v>
      </c>
      <c r="F142" s="74"/>
      <c r="G142" s="3"/>
      <c r="H142" s="3"/>
      <c r="J142" s="7"/>
    </row>
    <row r="143" spans="1:14" ht="15.75" x14ac:dyDescent="0.25">
      <c r="A143" s="107" t="s">
        <v>1</v>
      </c>
      <c r="B143" s="107" t="s">
        <v>0</v>
      </c>
      <c r="C143" s="107" t="s">
        <v>212</v>
      </c>
      <c r="D143" s="107" t="s">
        <v>209</v>
      </c>
      <c r="E143" s="107" t="s">
        <v>213</v>
      </c>
      <c r="F143" s="76" t="s">
        <v>219</v>
      </c>
      <c r="G143" s="54" t="s">
        <v>140</v>
      </c>
      <c r="H143" s="54" t="s">
        <v>66</v>
      </c>
      <c r="J143" s="7"/>
      <c r="K143" s="72" t="str">
        <f>A142</f>
        <v>af</v>
      </c>
      <c r="L143" s="55" t="s">
        <v>215</v>
      </c>
      <c r="M143" s="41" t="str">
        <f>$A$1</f>
        <v>Cobre</v>
      </c>
      <c r="N143" s="3"/>
    </row>
    <row r="144" spans="1:14" x14ac:dyDescent="0.25">
      <c r="A144" s="28" t="str">
        <f>_xlfn.XLOOKUP(P!C144,'Banco de Dados'!$B$3:$B$274,'Banco de Dados'!$K$3:$K$274,"")</f>
        <v>Si</v>
      </c>
      <c r="B144" s="2" cm="1">
        <f t="array" ref="B144:E174">Dados!AM5:AP35</f>
        <v>14</v>
      </c>
      <c r="C144" s="2">
        <v>1740</v>
      </c>
      <c r="D144" s="2">
        <v>6800</v>
      </c>
      <c r="E144" s="2">
        <v>107</v>
      </c>
      <c r="F144" s="32">
        <f>(E144*100)/D144</f>
        <v>1.5735294117647058</v>
      </c>
      <c r="G144" s="3">
        <f t="shared" ref="G144:H171" si="12">D144*$E$142</f>
        <v>5054.71562275018</v>
      </c>
      <c r="H144" s="3">
        <f t="shared" si="12"/>
        <v>79.537437005039607</v>
      </c>
      <c r="J144" s="7"/>
      <c r="K144" s="5" t="s">
        <v>210</v>
      </c>
      <c r="L144" s="5"/>
      <c r="M144" s="5" t="s">
        <v>211</v>
      </c>
    </row>
    <row r="145" spans="1:14" x14ac:dyDescent="0.25">
      <c r="A145" s="28" t="str">
        <f>_xlfn.XLOOKUP(P!C145,'Banco de Dados'!$B$3:$B$274,'Banco de Dados'!$K$3:$K$274,"")</f>
        <v>P</v>
      </c>
      <c r="B145" s="2">
        <v>15</v>
      </c>
      <c r="C145" s="2">
        <v>2013</v>
      </c>
      <c r="D145" s="2">
        <v>602</v>
      </c>
      <c r="E145" s="2">
        <v>74</v>
      </c>
      <c r="F145" s="32">
        <f t="shared" ref="F145:F174" si="13">(E145*100)/D145</f>
        <v>12.29235880398671</v>
      </c>
      <c r="G145" s="3">
        <f t="shared" si="12"/>
        <v>447.49100071994241</v>
      </c>
      <c r="H145" s="3">
        <f t="shared" si="12"/>
        <v>55.007199424046078</v>
      </c>
      <c r="J145" s="7"/>
      <c r="K145" s="6" t="str">
        <f>_xlfn.XLOOKUP($B$4,A144:A171,G144:G171,"")</f>
        <v/>
      </c>
      <c r="L145" s="6"/>
      <c r="M145" s="6" t="str">
        <f>_xlfn.XLOOKUP($B$4,A144:A171,H144:H171,"")</f>
        <v/>
      </c>
    </row>
    <row r="146" spans="1:14" x14ac:dyDescent="0.25">
      <c r="A146" s="28" t="str">
        <f>_xlfn.XLOOKUP(P!C146,'Banco de Dados'!$B$3:$B$274,'Banco de Dados'!$K$3:$K$274,"")</f>
        <v>S</v>
      </c>
      <c r="B146" s="2">
        <v>16</v>
      </c>
      <c r="C146" s="2">
        <v>2307</v>
      </c>
      <c r="D146" s="2">
        <v>4373</v>
      </c>
      <c r="E146" s="2">
        <v>106</v>
      </c>
      <c r="F146" s="32">
        <f t="shared" si="13"/>
        <v>2.4239652412531445</v>
      </c>
      <c r="G146" s="3">
        <f t="shared" si="12"/>
        <v>3250.6281497480204</v>
      </c>
      <c r="H146" s="3">
        <f t="shared" si="12"/>
        <v>78.79409647228222</v>
      </c>
      <c r="J146" s="7"/>
    </row>
    <row r="147" spans="1:14" ht="15.75" x14ac:dyDescent="0.25">
      <c r="A147" s="28" t="str">
        <f>_xlfn.XLOOKUP(P!C147,'Banco de Dados'!$B$3:$B$274,'Banco de Dados'!$K$3:$K$274,"")</f>
        <v>Cl</v>
      </c>
      <c r="B147" s="2">
        <v>17</v>
      </c>
      <c r="C147" s="2">
        <v>2622</v>
      </c>
      <c r="D147" s="2">
        <v>8287</v>
      </c>
      <c r="E147" s="2">
        <v>161</v>
      </c>
      <c r="F147" s="32">
        <f t="shared" si="13"/>
        <v>1.942801979003258</v>
      </c>
      <c r="G147" s="3">
        <f t="shared" si="12"/>
        <v>6160.0629949604036</v>
      </c>
      <c r="H147" s="3">
        <f t="shared" si="12"/>
        <v>119.67782577393808</v>
      </c>
      <c r="K147" s="165" t="s">
        <v>67</v>
      </c>
      <c r="L147" s="166"/>
      <c r="M147" s="167"/>
      <c r="N147"/>
    </row>
    <row r="148" spans="1:14" x14ac:dyDescent="0.25">
      <c r="A148" s="28" t="str">
        <f>_xlfn.XLOOKUP(P!C148,'Banco de Dados'!$B$3:$B$274,'Banco de Dados'!$K$3:$K$274,"")</f>
        <v>Ar</v>
      </c>
      <c r="B148" s="2">
        <v>18</v>
      </c>
      <c r="C148" s="2">
        <v>2957</v>
      </c>
      <c r="D148" s="2">
        <v>5556</v>
      </c>
      <c r="E148" s="2">
        <v>193</v>
      </c>
      <c r="F148" s="32">
        <f t="shared" si="13"/>
        <v>3.4737221022318217</v>
      </c>
      <c r="G148" s="3">
        <f t="shared" si="12"/>
        <v>4130</v>
      </c>
      <c r="H148" s="3">
        <f t="shared" si="12"/>
        <v>143.46472282217422</v>
      </c>
      <c r="J148" s="7"/>
      <c r="K148" s="104" t="s">
        <v>240</v>
      </c>
      <c r="L148" s="39"/>
      <c r="M148" s="106" t="s">
        <v>209</v>
      </c>
    </row>
    <row r="149" spans="1:14" x14ac:dyDescent="0.25">
      <c r="A149" s="28" t="str">
        <f>_xlfn.XLOOKUP(P!C149,'Banco de Dados'!$B$3:$B$274,'Banco de Dados'!$K$3:$K$274,"")</f>
        <v>K</v>
      </c>
      <c r="B149" s="2">
        <v>19</v>
      </c>
      <c r="C149" s="2">
        <v>3313</v>
      </c>
      <c r="D149" s="2">
        <v>63702</v>
      </c>
      <c r="E149" s="2">
        <v>282</v>
      </c>
      <c r="F149" s="32">
        <f t="shared" si="13"/>
        <v>0.44268625788829236</v>
      </c>
      <c r="G149" s="3">
        <f t="shared" si="12"/>
        <v>47352.278617710588</v>
      </c>
      <c r="H149" s="3">
        <f t="shared" si="12"/>
        <v>209.62203023758099</v>
      </c>
      <c r="J149" s="58" t="s">
        <v>38</v>
      </c>
      <c r="K149" s="59">
        <f>$L$9</f>
        <v>4.7</v>
      </c>
      <c r="L149" s="60"/>
      <c r="M149" s="61">
        <f>$M$11</f>
        <v>520</v>
      </c>
      <c r="N149" s="60"/>
    </row>
    <row r="150" spans="1:14" x14ac:dyDescent="0.25">
      <c r="A150" s="28" t="str">
        <f>_xlfn.XLOOKUP(P!C150,'Banco de Dados'!$B$3:$B$274,'Banco de Dados'!$K$3:$K$274,"")</f>
        <v>Ca</v>
      </c>
      <c r="B150" s="2">
        <v>20</v>
      </c>
      <c r="C150" s="2">
        <v>3691</v>
      </c>
      <c r="D150" s="2">
        <v>20379</v>
      </c>
      <c r="E150" s="2">
        <v>188</v>
      </c>
      <c r="F150" s="32">
        <f t="shared" si="13"/>
        <v>0.92251827862014824</v>
      </c>
      <c r="G150" s="3">
        <f t="shared" si="12"/>
        <v>15148.536717062636</v>
      </c>
      <c r="H150" s="3">
        <f t="shared" si="12"/>
        <v>139.74802015838733</v>
      </c>
      <c r="J150" s="2"/>
      <c r="K150" s="18"/>
      <c r="L150" s="2" t="s">
        <v>70</v>
      </c>
      <c r="M150" s="19"/>
    </row>
    <row r="151" spans="1:14" x14ac:dyDescent="0.25">
      <c r="A151" s="28" t="str">
        <f>_xlfn.XLOOKUP(P!C151,'Banco de Dados'!$B$3:$B$274,'Banco de Dados'!$K$3:$K$274,"")</f>
        <v>Ti</v>
      </c>
      <c r="B151" s="2">
        <v>22</v>
      </c>
      <c r="C151" s="2">
        <v>4509</v>
      </c>
      <c r="D151" s="2">
        <v>13100</v>
      </c>
      <c r="E151" s="2">
        <v>160</v>
      </c>
      <c r="F151" s="32">
        <f t="shared" si="13"/>
        <v>1.2213740458015268</v>
      </c>
      <c r="G151" s="3">
        <f t="shared" si="12"/>
        <v>9737.760979121671</v>
      </c>
      <c r="H151" s="3">
        <f t="shared" si="12"/>
        <v>118.93448524118071</v>
      </c>
      <c r="J151" s="58" t="s">
        <v>69</v>
      </c>
      <c r="K151" s="62" t="s">
        <v>71</v>
      </c>
      <c r="L151" s="63"/>
      <c r="M151" s="64" t="str">
        <f>K145</f>
        <v/>
      </c>
      <c r="N151" s="60"/>
    </row>
    <row r="152" spans="1:14" x14ac:dyDescent="0.25">
      <c r="A152" s="28" t="str">
        <f>_xlfn.XLOOKUP(P!C152,'Banco de Dados'!$B$3:$B$274,'Banco de Dados'!$K$3:$K$274,"")</f>
        <v>Cr</v>
      </c>
      <c r="B152" s="2">
        <v>24</v>
      </c>
      <c r="C152" s="2">
        <v>5412</v>
      </c>
      <c r="D152" s="2">
        <v>4120</v>
      </c>
      <c r="E152" s="2">
        <v>142</v>
      </c>
      <c r="F152" s="32">
        <f t="shared" si="13"/>
        <v>3.4466019417475726</v>
      </c>
      <c r="G152" s="3">
        <f t="shared" si="12"/>
        <v>3062.5629949604031</v>
      </c>
      <c r="H152" s="3">
        <f t="shared" si="12"/>
        <v>105.55435565154788</v>
      </c>
      <c r="J152" s="7"/>
    </row>
    <row r="153" spans="1:14" ht="15.75" x14ac:dyDescent="0.25">
      <c r="A153" s="28" t="str">
        <f>_xlfn.XLOOKUP(P!C153,'Banco de Dados'!$B$3:$B$274,'Banco de Dados'!$K$3:$K$274,"")</f>
        <v>Mn</v>
      </c>
      <c r="B153" s="2">
        <v>25</v>
      </c>
      <c r="C153" s="2">
        <v>5895</v>
      </c>
      <c r="D153" s="2">
        <v>4802</v>
      </c>
      <c r="E153" s="2">
        <v>157</v>
      </c>
      <c r="F153" s="32">
        <f t="shared" si="13"/>
        <v>3.2694710537276137</v>
      </c>
      <c r="G153" s="3">
        <f t="shared" si="12"/>
        <v>3569.5212383009361</v>
      </c>
      <c r="H153" s="3">
        <f t="shared" si="12"/>
        <v>116.70446364290856</v>
      </c>
      <c r="J153" s="7"/>
      <c r="K153" s="165" t="s">
        <v>218</v>
      </c>
      <c r="L153" s="166"/>
      <c r="M153" s="167"/>
    </row>
    <row r="154" spans="1:14" x14ac:dyDescent="0.25">
      <c r="A154" s="28" t="str">
        <f>_xlfn.XLOOKUP(P!C154,'Banco de Dados'!$B$3:$B$274,'Banco de Dados'!$K$3:$K$274,"")</f>
        <v>Fe</v>
      </c>
      <c r="B154" s="2">
        <v>26</v>
      </c>
      <c r="C154" s="2">
        <v>6399</v>
      </c>
      <c r="D154" s="2">
        <v>215285</v>
      </c>
      <c r="E154" s="2">
        <v>467</v>
      </c>
      <c r="F154" s="32">
        <f t="shared" si="13"/>
        <v>0.21692175488306198</v>
      </c>
      <c r="G154" s="3">
        <f t="shared" si="12"/>
        <v>160030.06659467242</v>
      </c>
      <c r="H154" s="3">
        <f t="shared" si="12"/>
        <v>347.14002879769617</v>
      </c>
      <c r="J154" s="7"/>
      <c r="K154" s="104" t="s">
        <v>236</v>
      </c>
      <c r="L154" s="108" t="str">
        <f>K145</f>
        <v/>
      </c>
      <c r="M154" s="109" t="str">
        <f>M145</f>
        <v/>
      </c>
    </row>
    <row r="155" spans="1:14" x14ac:dyDescent="0.25">
      <c r="A155" s="28" t="str">
        <f>_xlfn.XLOOKUP(P!C155,'Banco de Dados'!$B$3:$B$274,'Banco de Dados'!$K$3:$K$274,"")</f>
        <v>Ni</v>
      </c>
      <c r="B155" s="2">
        <v>28</v>
      </c>
      <c r="C155" s="2">
        <v>7472</v>
      </c>
      <c r="D155" s="2">
        <v>1739</v>
      </c>
      <c r="E155" s="2">
        <v>225</v>
      </c>
      <c r="F155" s="32">
        <f t="shared" si="13"/>
        <v>12.938470385278896</v>
      </c>
      <c r="G155" s="3">
        <f t="shared" si="12"/>
        <v>1292.6691864650829</v>
      </c>
      <c r="H155" s="3">
        <f t="shared" si="12"/>
        <v>167.25161987041037</v>
      </c>
      <c r="J155" s="7"/>
      <c r="K155" s="104" t="s">
        <v>237</v>
      </c>
      <c r="L155" s="105">
        <f>$L$9</f>
        <v>4.7</v>
      </c>
      <c r="M155" s="106">
        <f>$L$10</f>
        <v>0.14000000000000001</v>
      </c>
    </row>
    <row r="156" spans="1:14" x14ac:dyDescent="0.25">
      <c r="A156" s="28" t="str">
        <f>_xlfn.XLOOKUP(P!C156,'Banco de Dados'!$B$3:$B$274,'Banco de Dados'!$K$3:$K$274,"")</f>
        <v>Zn</v>
      </c>
      <c r="B156" s="2">
        <v>30</v>
      </c>
      <c r="C156" s="2">
        <v>8631</v>
      </c>
      <c r="D156" s="2">
        <v>867</v>
      </c>
      <c r="E156" s="2">
        <v>225</v>
      </c>
      <c r="F156" s="32">
        <f t="shared" si="13"/>
        <v>25.951557093425606</v>
      </c>
      <c r="G156" s="3">
        <f t="shared" si="12"/>
        <v>644.47624190064801</v>
      </c>
      <c r="H156" s="3">
        <f t="shared" si="12"/>
        <v>167.25161987041037</v>
      </c>
      <c r="J156" s="7"/>
      <c r="K156" s="104" t="s">
        <v>238</v>
      </c>
      <c r="L156" s="105">
        <f>$M$11</f>
        <v>520</v>
      </c>
      <c r="M156" s="106">
        <f>$M$12</f>
        <v>245</v>
      </c>
    </row>
    <row r="157" spans="1:14" x14ac:dyDescent="0.25">
      <c r="A157" s="28" t="str">
        <f>_xlfn.XLOOKUP(P!C157,'Banco de Dados'!$B$3:$B$274,'Banco de Dados'!$K$3:$K$274,"")</f>
        <v>Rh</v>
      </c>
      <c r="B157" s="2">
        <v>45</v>
      </c>
      <c r="C157" s="2">
        <v>20167</v>
      </c>
      <c r="D157" s="2">
        <v>1533</v>
      </c>
      <c r="E157" s="2">
        <v>126</v>
      </c>
      <c r="F157" s="32">
        <f t="shared" si="13"/>
        <v>8.2191780821917817</v>
      </c>
      <c r="G157" s="3">
        <f t="shared" si="12"/>
        <v>1139.5410367170628</v>
      </c>
      <c r="H157" s="3">
        <f t="shared" si="12"/>
        <v>93.660907127429809</v>
      </c>
      <c r="J157" s="7"/>
      <c r="K157" s="69" t="s">
        <v>217</v>
      </c>
      <c r="L157" s="110" t="e">
        <f>SQRT(((M154/L154)^2)+((M155/L155)^2)+((M156/L156)^2))</f>
        <v>#VALUE!</v>
      </c>
      <c r="M157" s="71" t="str">
        <f>M166</f>
        <v>mg/kg</v>
      </c>
    </row>
    <row r="158" spans="1:14" x14ac:dyDescent="0.25">
      <c r="A158" s="28" t="str">
        <f>_xlfn.XLOOKUP(P!C158,'Banco de Dados'!$B$3:$B$274,'Banco de Dados'!$K$3:$K$274,"")</f>
        <v>Rh</v>
      </c>
      <c r="B158" s="2">
        <v>45</v>
      </c>
      <c r="C158" s="2">
        <v>2696</v>
      </c>
      <c r="D158" s="2">
        <v>16888</v>
      </c>
      <c r="E158" s="2">
        <v>146</v>
      </c>
      <c r="F158" s="32">
        <f t="shared" si="13"/>
        <v>0.86451918522027471</v>
      </c>
      <c r="G158" s="3">
        <f t="shared" si="12"/>
        <v>12553.534917206624</v>
      </c>
      <c r="H158" s="3">
        <f t="shared" si="12"/>
        <v>108.5277177825774</v>
      </c>
      <c r="J158" s="7"/>
    </row>
    <row r="159" spans="1:14" x14ac:dyDescent="0.25">
      <c r="A159" s="28" t="str">
        <f>_xlfn.XLOOKUP(P!C159,'Banco de Dados'!$B$3:$B$274,'Banco de Dados'!$K$3:$K$274,"")</f>
        <v/>
      </c>
      <c r="B159" s="2">
        <v>0</v>
      </c>
      <c r="C159" s="2">
        <v>0</v>
      </c>
      <c r="D159" s="2">
        <v>0</v>
      </c>
      <c r="E159" s="2">
        <v>0</v>
      </c>
      <c r="F159" s="32" t="e">
        <f t="shared" si="13"/>
        <v>#DIV/0!</v>
      </c>
      <c r="G159" s="3">
        <f t="shared" si="12"/>
        <v>0</v>
      </c>
      <c r="H159" s="3">
        <f t="shared" si="12"/>
        <v>0</v>
      </c>
      <c r="J159" s="7"/>
    </row>
    <row r="160" spans="1:14" x14ac:dyDescent="0.25">
      <c r="A160" s="28" t="str">
        <f>_xlfn.XLOOKUP(P!C160,'Banco de Dados'!$B$3:$B$274,'Banco de Dados'!$K$3:$K$274,"")</f>
        <v/>
      </c>
      <c r="B160" s="2">
        <v>0</v>
      </c>
      <c r="C160" s="2">
        <v>0</v>
      </c>
      <c r="D160" s="2">
        <v>0</v>
      </c>
      <c r="E160" s="2">
        <v>0</v>
      </c>
      <c r="F160" s="32" t="e">
        <f t="shared" si="13"/>
        <v>#DIV/0!</v>
      </c>
      <c r="G160" s="3">
        <f t="shared" si="12"/>
        <v>0</v>
      </c>
      <c r="H160" s="3">
        <f t="shared" si="12"/>
        <v>0</v>
      </c>
      <c r="J160" s="7"/>
    </row>
    <row r="161" spans="1:14" x14ac:dyDescent="0.25">
      <c r="A161" s="28" t="str">
        <f>_xlfn.XLOOKUP(P!C161,'Banco de Dados'!$B$3:$B$274,'Banco de Dados'!$K$3:$K$274,"")</f>
        <v/>
      </c>
      <c r="B161" s="2">
        <v>0</v>
      </c>
      <c r="C161" s="2">
        <v>0</v>
      </c>
      <c r="D161" s="2">
        <v>0</v>
      </c>
      <c r="E161" s="2">
        <v>0</v>
      </c>
      <c r="F161" s="32" t="e">
        <f t="shared" si="13"/>
        <v>#DIV/0!</v>
      </c>
      <c r="G161" s="3">
        <f t="shared" si="12"/>
        <v>0</v>
      </c>
      <c r="H161" s="3">
        <f t="shared" si="12"/>
        <v>0</v>
      </c>
      <c r="J161" s="7"/>
    </row>
    <row r="162" spans="1:14" x14ac:dyDescent="0.25">
      <c r="A162" s="28" t="str">
        <f>_xlfn.XLOOKUP(P!C162,'Banco de Dados'!$B$3:$B$274,'Banco de Dados'!$K$3:$K$274,"")</f>
        <v/>
      </c>
      <c r="B162" s="2">
        <v>0</v>
      </c>
      <c r="C162" s="2">
        <v>0</v>
      </c>
      <c r="D162" s="2">
        <v>0</v>
      </c>
      <c r="E162" s="2">
        <v>0</v>
      </c>
      <c r="F162" s="32" t="e">
        <f t="shared" si="13"/>
        <v>#DIV/0!</v>
      </c>
      <c r="G162" s="3">
        <f t="shared" si="12"/>
        <v>0</v>
      </c>
      <c r="H162" s="3">
        <f t="shared" si="12"/>
        <v>0</v>
      </c>
      <c r="J162" s="7"/>
    </row>
    <row r="163" spans="1:14" x14ac:dyDescent="0.25">
      <c r="A163" s="28" t="str">
        <f>_xlfn.XLOOKUP(P!C163,'Banco de Dados'!$B$3:$B$274,'Banco de Dados'!$K$3:$K$274,"")</f>
        <v/>
      </c>
      <c r="B163" s="2">
        <v>0</v>
      </c>
      <c r="C163" s="2">
        <v>0</v>
      </c>
      <c r="D163" s="2">
        <v>0</v>
      </c>
      <c r="E163" s="2">
        <v>0</v>
      </c>
      <c r="F163" s="32" t="e">
        <f t="shared" si="13"/>
        <v>#DIV/0!</v>
      </c>
      <c r="G163" s="3">
        <f t="shared" si="12"/>
        <v>0</v>
      </c>
      <c r="H163" s="3">
        <f t="shared" si="12"/>
        <v>0</v>
      </c>
      <c r="J163" s="7"/>
    </row>
    <row r="164" spans="1:14" x14ac:dyDescent="0.25">
      <c r="A164" s="28" t="str">
        <f>_xlfn.XLOOKUP(P!C164,'Banco de Dados'!$B$3:$B$274,'Banco de Dados'!$K$3:$K$274,"")</f>
        <v/>
      </c>
      <c r="B164" s="2">
        <v>0</v>
      </c>
      <c r="C164" s="2">
        <v>0</v>
      </c>
      <c r="D164" s="2">
        <v>0</v>
      </c>
      <c r="E164" s="17">
        <v>0</v>
      </c>
      <c r="F164" s="32" t="e">
        <f t="shared" si="13"/>
        <v>#DIV/0!</v>
      </c>
      <c r="G164" s="3">
        <f t="shared" si="12"/>
        <v>0</v>
      </c>
      <c r="H164" s="3">
        <f t="shared" si="12"/>
        <v>0</v>
      </c>
      <c r="J164" s="7"/>
    </row>
    <row r="165" spans="1:14" ht="15.75" x14ac:dyDescent="0.25">
      <c r="A165" s="28" t="str">
        <f>_xlfn.XLOOKUP(P!C165,'Banco de Dados'!$B$3:$B$274,'Banco de Dados'!$K$3:$K$274,"")</f>
        <v/>
      </c>
      <c r="B165" s="2">
        <v>0</v>
      </c>
      <c r="C165" s="2">
        <v>0</v>
      </c>
      <c r="D165" s="2">
        <v>0</v>
      </c>
      <c r="E165" s="2">
        <v>0</v>
      </c>
      <c r="F165" s="32" t="e">
        <f t="shared" si="13"/>
        <v>#DIV/0!</v>
      </c>
      <c r="G165" s="3">
        <f t="shared" si="12"/>
        <v>0</v>
      </c>
      <c r="H165" s="3">
        <f t="shared" si="12"/>
        <v>0</v>
      </c>
      <c r="J165" s="7"/>
      <c r="K165" s="101" t="s">
        <v>216</v>
      </c>
      <c r="L165" s="102" t="str">
        <f>K143</f>
        <v>af</v>
      </c>
      <c r="M165" s="103" t="str">
        <f>M143</f>
        <v>Cobre</v>
      </c>
    </row>
    <row r="166" spans="1:14" x14ac:dyDescent="0.25">
      <c r="A166" s="28" t="str">
        <f>_xlfn.XLOOKUP(P!C166,'Banco de Dados'!$B$3:$B$274,'Banco de Dados'!$K$3:$K$274,"")</f>
        <v/>
      </c>
      <c r="B166" s="2">
        <v>0</v>
      </c>
      <c r="C166" s="2">
        <v>0</v>
      </c>
      <c r="D166" s="2">
        <v>0</v>
      </c>
      <c r="E166" s="2">
        <v>0</v>
      </c>
      <c r="F166" s="32" t="e">
        <f t="shared" si="13"/>
        <v>#DIV/0!</v>
      </c>
      <c r="G166" s="3">
        <f t="shared" si="12"/>
        <v>0</v>
      </c>
      <c r="H166" s="3">
        <f t="shared" si="12"/>
        <v>0</v>
      </c>
      <c r="J166" s="7"/>
      <c r="K166" s="68" t="s">
        <v>68</v>
      </c>
      <c r="L166" s="29" t="e">
        <f>(K149*M151)/M149</f>
        <v>#VALUE!</v>
      </c>
      <c r="M166" s="66" t="str">
        <f>$M$9</f>
        <v>mg/kg</v>
      </c>
    </row>
    <row r="167" spans="1:14" x14ac:dyDescent="0.25">
      <c r="A167" s="28" t="str">
        <f>_xlfn.XLOOKUP(P!C167,'Banco de Dados'!$B$3:$B$274,'Banco de Dados'!$K$3:$K$274,"")</f>
        <v/>
      </c>
      <c r="B167" s="2">
        <v>0</v>
      </c>
      <c r="C167" s="2">
        <v>0</v>
      </c>
      <c r="D167" s="2">
        <v>0</v>
      </c>
      <c r="E167" s="2">
        <v>0</v>
      </c>
      <c r="F167" s="32" t="e">
        <f t="shared" si="13"/>
        <v>#DIV/0!</v>
      </c>
      <c r="G167" s="3">
        <f t="shared" si="12"/>
        <v>0</v>
      </c>
      <c r="H167" s="3">
        <f t="shared" si="12"/>
        <v>0</v>
      </c>
      <c r="J167" s="7"/>
      <c r="K167" s="111" t="s">
        <v>246</v>
      </c>
      <c r="L167" s="126" t="e">
        <f>SQRT(((M154/L154)^2)+((M155/L155)^2)+((M156/L156)^2))</f>
        <v>#VALUE!</v>
      </c>
      <c r="M167" s="66"/>
    </row>
    <row r="168" spans="1:14" x14ac:dyDescent="0.25">
      <c r="A168" s="28" t="str">
        <f>_xlfn.XLOOKUP(P!C168,'Banco de Dados'!$B$3:$B$274,'Banco de Dados'!$K$3:$K$274,"")</f>
        <v/>
      </c>
      <c r="B168" s="2">
        <v>0</v>
      </c>
      <c r="C168" s="2">
        <v>0</v>
      </c>
      <c r="D168" s="2">
        <v>0</v>
      </c>
      <c r="E168" s="2">
        <v>0</v>
      </c>
      <c r="F168" s="32" t="e">
        <f t="shared" si="13"/>
        <v>#DIV/0!</v>
      </c>
      <c r="G168" s="3">
        <f t="shared" si="12"/>
        <v>0</v>
      </c>
      <c r="H168" s="3">
        <f t="shared" si="12"/>
        <v>0</v>
      </c>
      <c r="J168" s="7"/>
      <c r="K168" s="69" t="s">
        <v>247</v>
      </c>
      <c r="L168" s="127" t="e">
        <f>L167*L166</f>
        <v>#VALUE!</v>
      </c>
      <c r="M168" s="71" t="str">
        <f>$M$9</f>
        <v>mg/kg</v>
      </c>
    </row>
    <row r="169" spans="1:14" x14ac:dyDescent="0.25">
      <c r="A169" s="28" t="str">
        <f>_xlfn.XLOOKUP(P!C169,'Banco de Dados'!$B$3:$B$274,'Banco de Dados'!$K$3:$K$274,"")</f>
        <v/>
      </c>
      <c r="B169" s="2">
        <v>0</v>
      </c>
      <c r="C169" s="2">
        <v>0</v>
      </c>
      <c r="D169" s="2">
        <v>0</v>
      </c>
      <c r="E169" s="2">
        <v>0</v>
      </c>
      <c r="F169" s="32" t="e">
        <f t="shared" si="13"/>
        <v>#DIV/0!</v>
      </c>
      <c r="G169" s="3">
        <f t="shared" si="12"/>
        <v>0</v>
      </c>
      <c r="H169" s="3">
        <f t="shared" si="12"/>
        <v>0</v>
      </c>
      <c r="J169" s="7"/>
      <c r="K169" s="123"/>
      <c r="L169" s="124"/>
    </row>
    <row r="170" spans="1:14" x14ac:dyDescent="0.25">
      <c r="A170" s="28" t="str">
        <f>_xlfn.XLOOKUP(P!C170,'Banco de Dados'!$B$3:$B$274,'Banco de Dados'!$K$3:$K$274,"")</f>
        <v/>
      </c>
      <c r="B170" s="2">
        <v>0</v>
      </c>
      <c r="C170" s="2">
        <v>0</v>
      </c>
      <c r="D170" s="2">
        <v>0</v>
      </c>
      <c r="E170" s="2">
        <v>0</v>
      </c>
      <c r="F170" s="32" t="e">
        <f t="shared" si="13"/>
        <v>#DIV/0!</v>
      </c>
      <c r="G170" s="3">
        <f t="shared" si="12"/>
        <v>0</v>
      </c>
      <c r="H170" s="3">
        <f t="shared" si="12"/>
        <v>0</v>
      </c>
      <c r="J170" s="7"/>
    </row>
    <row r="171" spans="1:14" x14ac:dyDescent="0.25">
      <c r="A171" s="28" t="str">
        <f>_xlfn.XLOOKUP(P!C171,'Banco de Dados'!$B$3:$B$274,'Banco de Dados'!$K$3:$K$274,"")</f>
        <v/>
      </c>
      <c r="B171" s="2">
        <v>0</v>
      </c>
      <c r="C171" s="2">
        <v>0</v>
      </c>
      <c r="D171" s="2">
        <v>0</v>
      </c>
      <c r="E171" s="2">
        <v>0</v>
      </c>
      <c r="F171" s="32" t="e">
        <f t="shared" si="13"/>
        <v>#DIV/0!</v>
      </c>
      <c r="G171" s="3">
        <f t="shared" si="12"/>
        <v>0</v>
      </c>
      <c r="H171" s="3">
        <f t="shared" si="12"/>
        <v>0</v>
      </c>
      <c r="J171" s="7"/>
    </row>
    <row r="172" spans="1:14" x14ac:dyDescent="0.25">
      <c r="A172" s="28" t="str">
        <f>_xlfn.XLOOKUP(P!C172,'Banco de Dados'!$B$3:$B$274,'Banco de Dados'!$K$3:$K$274,"")</f>
        <v/>
      </c>
      <c r="B172" s="2">
        <v>0</v>
      </c>
      <c r="C172" s="2">
        <v>0</v>
      </c>
      <c r="D172" s="2">
        <v>0</v>
      </c>
      <c r="E172" s="2">
        <v>0</v>
      </c>
      <c r="F172" s="32" t="e">
        <f t="shared" si="13"/>
        <v>#DIV/0!</v>
      </c>
      <c r="G172" s="3">
        <f t="shared" ref="G172:H174" si="14">D172*$E$142</f>
        <v>0</v>
      </c>
      <c r="H172" s="3">
        <f t="shared" si="14"/>
        <v>0</v>
      </c>
      <c r="J172" s="7"/>
    </row>
    <row r="173" spans="1:14" x14ac:dyDescent="0.25">
      <c r="A173" s="28" t="str">
        <f>_xlfn.XLOOKUP(P!C173,'Banco de Dados'!$B$3:$B$274,'Banco de Dados'!$K$3:$K$274,"")</f>
        <v/>
      </c>
      <c r="B173" s="2">
        <v>0</v>
      </c>
      <c r="C173" s="2">
        <v>0</v>
      </c>
      <c r="D173" s="2">
        <v>0</v>
      </c>
      <c r="E173" s="2">
        <v>0</v>
      </c>
      <c r="F173" s="32" t="e">
        <f t="shared" si="13"/>
        <v>#DIV/0!</v>
      </c>
      <c r="G173" s="3">
        <f t="shared" si="14"/>
        <v>0</v>
      </c>
      <c r="H173" s="3">
        <f t="shared" si="14"/>
        <v>0</v>
      </c>
      <c r="J173" s="7"/>
    </row>
    <row r="174" spans="1:14" x14ac:dyDescent="0.25">
      <c r="A174" s="28" t="str">
        <f>_xlfn.XLOOKUP(P!C174,'Banco de Dados'!$B$3:$B$274,'Banco de Dados'!$K$3:$K$274,"")</f>
        <v/>
      </c>
      <c r="B174" s="2">
        <v>0</v>
      </c>
      <c r="C174" s="2">
        <v>0</v>
      </c>
      <c r="D174" s="2">
        <v>0</v>
      </c>
      <c r="E174" s="2">
        <v>0</v>
      </c>
      <c r="F174" s="32" t="e">
        <f t="shared" si="13"/>
        <v>#DIV/0!</v>
      </c>
      <c r="G174" s="3">
        <f t="shared" si="14"/>
        <v>0</v>
      </c>
      <c r="H174" s="3">
        <f t="shared" si="14"/>
        <v>0</v>
      </c>
      <c r="J174" s="7"/>
    </row>
    <row r="175" spans="1:14" x14ac:dyDescent="0.25">
      <c r="A175" s="21"/>
      <c r="B175" s="21"/>
      <c r="C175" s="21"/>
      <c r="D175" s="21"/>
      <c r="E175" s="21"/>
      <c r="F175" s="77"/>
      <c r="G175" s="22"/>
      <c r="H175" s="22"/>
      <c r="J175" s="21"/>
      <c r="K175" s="21"/>
      <c r="L175" s="21"/>
      <c r="M175" s="21"/>
      <c r="N175" s="21"/>
    </row>
    <row r="176" spans="1:14" ht="15.75" x14ac:dyDescent="0.25">
      <c r="A176" s="36" t="str">
        <f>'Nome das Amostras'!A9</f>
        <v>ag</v>
      </c>
      <c r="B176" s="164" t="str">
        <f>VLOOKUP(A176,'Nome das Amostras'!$A$3:$D$28,2,FALSE)</f>
        <v>R6</v>
      </c>
      <c r="C176" s="164"/>
      <c r="D176" s="51" t="s">
        <v>65</v>
      </c>
      <c r="E176" s="52">
        <f>'Banco de Dados'!$O$13/'Banco de Dados'!AX13</f>
        <v>0.56894889103182256</v>
      </c>
      <c r="F176" s="74"/>
      <c r="G176" s="3"/>
      <c r="H176" s="3"/>
      <c r="J176" s="7"/>
    </row>
    <row r="177" spans="1:14" ht="15.75" x14ac:dyDescent="0.25">
      <c r="A177" s="107" t="s">
        <v>1</v>
      </c>
      <c r="B177" s="107" t="s">
        <v>0</v>
      </c>
      <c r="C177" s="107" t="s">
        <v>212</v>
      </c>
      <c r="D177" s="107" t="s">
        <v>209</v>
      </c>
      <c r="E177" s="107" t="s">
        <v>213</v>
      </c>
      <c r="F177" s="76" t="s">
        <v>219</v>
      </c>
      <c r="G177" s="54" t="s">
        <v>140</v>
      </c>
      <c r="H177" s="54" t="s">
        <v>66</v>
      </c>
      <c r="J177" s="7"/>
      <c r="K177" s="72" t="str">
        <f>A176</f>
        <v>ag</v>
      </c>
      <c r="L177" s="55" t="s">
        <v>215</v>
      </c>
      <c r="M177" s="41" t="str">
        <f>$A$1</f>
        <v>Cobre</v>
      </c>
      <c r="N177" s="3"/>
    </row>
    <row r="178" spans="1:14" x14ac:dyDescent="0.25">
      <c r="A178" s="28" t="str">
        <f>_xlfn.XLOOKUP(P!C178,'Banco de Dados'!$B$3:$B$274,'Banco de Dados'!$K$3:$K$274,"")</f>
        <v>Si</v>
      </c>
      <c r="B178" s="2" cm="1">
        <f t="array" ref="B178:E208">Dados!AT5:AW35</f>
        <v>14</v>
      </c>
      <c r="C178" s="2">
        <v>1740</v>
      </c>
      <c r="D178" s="2">
        <v>4273</v>
      </c>
      <c r="E178" s="2">
        <v>70</v>
      </c>
      <c r="F178" s="32">
        <f>(E178*100)/D178</f>
        <v>1.6381933068102037</v>
      </c>
      <c r="G178" s="3">
        <f t="shared" ref="G178:H205" si="15">D178*$E$176</f>
        <v>2431.1186113789777</v>
      </c>
      <c r="H178" s="3">
        <f t="shared" si="15"/>
        <v>39.826422372227576</v>
      </c>
      <c r="J178" s="7"/>
      <c r="K178" s="5" t="s">
        <v>210</v>
      </c>
      <c r="L178" s="5"/>
      <c r="M178" s="5" t="s">
        <v>211</v>
      </c>
    </row>
    <row r="179" spans="1:14" x14ac:dyDescent="0.25">
      <c r="A179" s="28" t="str">
        <f>_xlfn.XLOOKUP(P!C179,'Banco de Dados'!$B$3:$B$274,'Banco de Dados'!$K$3:$K$274,"")</f>
        <v>P</v>
      </c>
      <c r="B179" s="2">
        <v>15</v>
      </c>
      <c r="C179" s="2">
        <v>2013</v>
      </c>
      <c r="D179" s="2">
        <v>476</v>
      </c>
      <c r="E179" s="2">
        <v>36</v>
      </c>
      <c r="F179" s="32">
        <f t="shared" ref="F179:F208" si="16">(E179*100)/D179</f>
        <v>7.5630252100840334</v>
      </c>
      <c r="G179" s="3">
        <f t="shared" si="15"/>
        <v>270.81967213114751</v>
      </c>
      <c r="H179" s="3">
        <f t="shared" si="15"/>
        <v>20.482160077145611</v>
      </c>
      <c r="J179" s="7"/>
      <c r="K179" s="6">
        <f>_xlfn.XLOOKUP($B$4,A178:A205,G178:G205,"")</f>
        <v>516.60559305689492</v>
      </c>
      <c r="L179" s="6"/>
      <c r="M179" s="6">
        <f>_xlfn.XLOOKUP($B$4,A178:A205,H178:H205,"")</f>
        <v>133.70298939247829</v>
      </c>
    </row>
    <row r="180" spans="1:14" x14ac:dyDescent="0.25">
      <c r="A180" s="28" t="str">
        <f>_xlfn.XLOOKUP(P!C180,'Banco de Dados'!$B$3:$B$274,'Banco de Dados'!$K$3:$K$274,"")</f>
        <v>S</v>
      </c>
      <c r="B180" s="2">
        <v>16</v>
      </c>
      <c r="C180" s="2">
        <v>2307</v>
      </c>
      <c r="D180" s="2">
        <v>2592</v>
      </c>
      <c r="E180" s="2">
        <v>72</v>
      </c>
      <c r="F180" s="32">
        <f t="shared" si="16"/>
        <v>2.7777777777777777</v>
      </c>
      <c r="G180" s="3">
        <f t="shared" si="15"/>
        <v>1474.715525554484</v>
      </c>
      <c r="H180" s="3">
        <f t="shared" si="15"/>
        <v>40.964320154291222</v>
      </c>
      <c r="J180" s="7"/>
    </row>
    <row r="181" spans="1:14" ht="15.75" x14ac:dyDescent="0.25">
      <c r="A181" s="28" t="str">
        <f>_xlfn.XLOOKUP(P!C181,'Banco de Dados'!$B$3:$B$274,'Banco de Dados'!$K$3:$K$274,"")</f>
        <v>Cl</v>
      </c>
      <c r="B181" s="2">
        <v>17</v>
      </c>
      <c r="C181" s="2">
        <v>2622</v>
      </c>
      <c r="D181" s="2">
        <v>9118</v>
      </c>
      <c r="E181" s="2">
        <v>127</v>
      </c>
      <c r="F181" s="32">
        <f t="shared" si="16"/>
        <v>1.3928493090590042</v>
      </c>
      <c r="G181" s="3">
        <f t="shared" si="15"/>
        <v>5187.6759884281582</v>
      </c>
      <c r="H181" s="3">
        <f t="shared" si="15"/>
        <v>72.256509161041464</v>
      </c>
      <c r="K181" s="165" t="s">
        <v>67</v>
      </c>
      <c r="L181" s="166"/>
      <c r="M181" s="167"/>
      <c r="N181"/>
    </row>
    <row r="182" spans="1:14" x14ac:dyDescent="0.25">
      <c r="A182" s="28" t="str">
        <f>_xlfn.XLOOKUP(P!C182,'Banco de Dados'!$B$3:$B$274,'Banco de Dados'!$K$3:$K$274,"")</f>
        <v>Ar</v>
      </c>
      <c r="B182" s="2">
        <v>18</v>
      </c>
      <c r="C182" s="2">
        <v>2957</v>
      </c>
      <c r="D182" s="2">
        <v>7259</v>
      </c>
      <c r="E182" s="2">
        <v>158</v>
      </c>
      <c r="F182" s="32">
        <f t="shared" si="16"/>
        <v>2.1766083482573357</v>
      </c>
      <c r="G182" s="3">
        <f t="shared" si="15"/>
        <v>4130</v>
      </c>
      <c r="H182" s="3">
        <f t="shared" si="15"/>
        <v>89.89392478302797</v>
      </c>
      <c r="J182" s="7"/>
      <c r="K182" s="104" t="s">
        <v>240</v>
      </c>
      <c r="L182" s="39"/>
      <c r="M182" s="106" t="s">
        <v>209</v>
      </c>
    </row>
    <row r="183" spans="1:14" x14ac:dyDescent="0.25">
      <c r="A183" s="28" t="str">
        <f>_xlfn.XLOOKUP(P!C183,'Banco de Dados'!$B$3:$B$274,'Banco de Dados'!$K$3:$K$274,"")</f>
        <v>K</v>
      </c>
      <c r="B183" s="2">
        <v>19</v>
      </c>
      <c r="C183" s="2">
        <v>3313</v>
      </c>
      <c r="D183" s="2">
        <v>61476</v>
      </c>
      <c r="E183" s="2">
        <v>263</v>
      </c>
      <c r="F183" s="32">
        <f t="shared" si="16"/>
        <v>0.42780922636476021</v>
      </c>
      <c r="G183" s="3">
        <f t="shared" si="15"/>
        <v>34976.702025072322</v>
      </c>
      <c r="H183" s="3">
        <f t="shared" si="15"/>
        <v>149.63355834136934</v>
      </c>
      <c r="J183" s="58" t="s">
        <v>38</v>
      </c>
      <c r="K183" s="59">
        <f>$L$9</f>
        <v>4.7</v>
      </c>
      <c r="L183" s="60"/>
      <c r="M183" s="61">
        <f>$M$11</f>
        <v>520</v>
      </c>
      <c r="N183" s="60"/>
    </row>
    <row r="184" spans="1:14" x14ac:dyDescent="0.25">
      <c r="A184" s="28" t="str">
        <f>_xlfn.XLOOKUP(P!C184,'Banco de Dados'!$B$3:$B$274,'Banco de Dados'!$K$3:$K$274,"")</f>
        <v>Ca</v>
      </c>
      <c r="B184" s="2">
        <v>20</v>
      </c>
      <c r="C184" s="2">
        <v>3691</v>
      </c>
      <c r="D184" s="2">
        <v>20178</v>
      </c>
      <c r="E184" s="2">
        <v>179</v>
      </c>
      <c r="F184" s="32">
        <f t="shared" si="16"/>
        <v>0.8871047675686391</v>
      </c>
      <c r="G184" s="3">
        <f t="shared" si="15"/>
        <v>11480.250723240115</v>
      </c>
      <c r="H184" s="3">
        <f t="shared" si="15"/>
        <v>101.84185149469624</v>
      </c>
      <c r="J184" s="2"/>
      <c r="K184" s="18"/>
      <c r="L184" s="2" t="s">
        <v>70</v>
      </c>
      <c r="M184" s="19"/>
    </row>
    <row r="185" spans="1:14" x14ac:dyDescent="0.25">
      <c r="A185" s="28" t="str">
        <f>_xlfn.XLOOKUP(P!C185,'Banco de Dados'!$B$3:$B$274,'Banco de Dados'!$K$3:$K$274,"")</f>
        <v>Ti</v>
      </c>
      <c r="B185" s="2">
        <v>22</v>
      </c>
      <c r="C185" s="2">
        <v>4509</v>
      </c>
      <c r="D185" s="2">
        <v>12309</v>
      </c>
      <c r="E185" s="2">
        <v>156</v>
      </c>
      <c r="F185" s="32">
        <f t="shared" si="16"/>
        <v>1.2673653424323665</v>
      </c>
      <c r="G185" s="3">
        <f t="shared" si="15"/>
        <v>7003.1918997107041</v>
      </c>
      <c r="H185" s="3">
        <f t="shared" si="15"/>
        <v>88.756027000964323</v>
      </c>
      <c r="J185" s="58" t="s">
        <v>69</v>
      </c>
      <c r="K185" s="62" t="s">
        <v>71</v>
      </c>
      <c r="L185" s="63"/>
      <c r="M185" s="64">
        <f>K179</f>
        <v>516.60559305689492</v>
      </c>
      <c r="N185" s="60"/>
    </row>
    <row r="186" spans="1:14" x14ac:dyDescent="0.25">
      <c r="A186" s="28" t="str">
        <f>_xlfn.XLOOKUP(P!C186,'Banco de Dados'!$B$3:$B$274,'Banco de Dados'!$K$3:$K$274,"")</f>
        <v>Cr</v>
      </c>
      <c r="B186" s="2">
        <v>24</v>
      </c>
      <c r="C186" s="2">
        <v>5412</v>
      </c>
      <c r="D186" s="2">
        <v>2957</v>
      </c>
      <c r="E186" s="2">
        <v>138</v>
      </c>
      <c r="F186" s="32">
        <f t="shared" si="16"/>
        <v>4.6668921203922897</v>
      </c>
      <c r="G186" s="3">
        <f t="shared" si="15"/>
        <v>1682.3818707810992</v>
      </c>
      <c r="H186" s="3">
        <f t="shared" si="15"/>
        <v>78.514946962391519</v>
      </c>
      <c r="J186" s="7"/>
    </row>
    <row r="187" spans="1:14" ht="15.75" x14ac:dyDescent="0.25">
      <c r="A187" s="28" t="str">
        <f>_xlfn.XLOOKUP(P!C187,'Banco de Dados'!$B$3:$B$274,'Banco de Dados'!$K$3:$K$274,"")</f>
        <v>Mn</v>
      </c>
      <c r="B187" s="2">
        <v>25</v>
      </c>
      <c r="C187" s="2">
        <v>5895</v>
      </c>
      <c r="D187" s="2">
        <v>5316</v>
      </c>
      <c r="E187" s="2">
        <v>160</v>
      </c>
      <c r="F187" s="32">
        <f t="shared" si="16"/>
        <v>3.0097817908201656</v>
      </c>
      <c r="G187" s="3">
        <f t="shared" si="15"/>
        <v>3024.5323047251686</v>
      </c>
      <c r="H187" s="3">
        <f t="shared" si="15"/>
        <v>91.031822565091602</v>
      </c>
      <c r="J187" s="7"/>
      <c r="K187" s="165" t="s">
        <v>218</v>
      </c>
      <c r="L187" s="166"/>
      <c r="M187" s="167"/>
    </row>
    <row r="188" spans="1:14" x14ac:dyDescent="0.25">
      <c r="A188" s="28" t="str">
        <f>_xlfn.XLOOKUP(P!C188,'Banco de Dados'!$B$3:$B$274,'Banco de Dados'!$K$3:$K$274,"")</f>
        <v>Fe</v>
      </c>
      <c r="B188" s="2">
        <v>26</v>
      </c>
      <c r="C188" s="2">
        <v>6399</v>
      </c>
      <c r="D188" s="2">
        <v>229224</v>
      </c>
      <c r="E188" s="2">
        <v>478</v>
      </c>
      <c r="F188" s="32">
        <f t="shared" si="16"/>
        <v>0.20852964785537292</v>
      </c>
      <c r="G188" s="3">
        <f t="shared" si="15"/>
        <v>130416.7405978785</v>
      </c>
      <c r="H188" s="3">
        <f t="shared" si="15"/>
        <v>271.95756991321116</v>
      </c>
      <c r="J188" s="7"/>
      <c r="K188" s="104" t="s">
        <v>236</v>
      </c>
      <c r="L188" s="108">
        <f>K179</f>
        <v>516.60559305689492</v>
      </c>
      <c r="M188" s="109">
        <f>M179</f>
        <v>133.70298939247829</v>
      </c>
    </row>
    <row r="189" spans="1:14" x14ac:dyDescent="0.25">
      <c r="A189" s="28" t="str">
        <f>_xlfn.XLOOKUP(P!C189,'Banco de Dados'!$B$3:$B$274,'Banco de Dados'!$K$3:$K$274,"")</f>
        <v>Ni</v>
      </c>
      <c r="B189" s="2">
        <v>28</v>
      </c>
      <c r="C189" s="2">
        <v>7472</v>
      </c>
      <c r="D189" s="2">
        <v>977</v>
      </c>
      <c r="E189" s="2">
        <v>240</v>
      </c>
      <c r="F189" s="32">
        <f t="shared" si="16"/>
        <v>24.564994882292734</v>
      </c>
      <c r="G189" s="3">
        <f t="shared" si="15"/>
        <v>555.86306653809061</v>
      </c>
      <c r="H189" s="3">
        <f t="shared" si="15"/>
        <v>136.5477338476374</v>
      </c>
      <c r="J189" s="7"/>
      <c r="K189" s="104" t="s">
        <v>237</v>
      </c>
      <c r="L189" s="105">
        <f>$L$9</f>
        <v>4.7</v>
      </c>
      <c r="M189" s="106">
        <f>$L$10</f>
        <v>0.14000000000000001</v>
      </c>
    </row>
    <row r="190" spans="1:14" x14ac:dyDescent="0.25">
      <c r="A190" s="28" t="str">
        <f>_xlfn.XLOOKUP(P!C190,'Banco de Dados'!$B$3:$B$274,'Banco de Dados'!$K$3:$K$274,"")</f>
        <v>Cu</v>
      </c>
      <c r="B190" s="2">
        <v>29</v>
      </c>
      <c r="C190" s="2">
        <v>8041</v>
      </c>
      <c r="D190" s="2">
        <v>908</v>
      </c>
      <c r="E190" s="2">
        <v>235</v>
      </c>
      <c r="F190" s="32">
        <f t="shared" si="16"/>
        <v>25.881057268722468</v>
      </c>
      <c r="G190" s="3">
        <f t="shared" si="15"/>
        <v>516.60559305689492</v>
      </c>
      <c r="H190" s="3">
        <f t="shared" si="15"/>
        <v>133.70298939247829</v>
      </c>
      <c r="J190" s="7"/>
      <c r="K190" s="104" t="s">
        <v>238</v>
      </c>
      <c r="L190" s="105">
        <f>$M$11</f>
        <v>520</v>
      </c>
      <c r="M190" s="106">
        <f>$M$12</f>
        <v>245</v>
      </c>
    </row>
    <row r="191" spans="1:14" x14ac:dyDescent="0.25">
      <c r="A191" s="28" t="str">
        <f>_xlfn.XLOOKUP(P!C191,'Banco de Dados'!$B$3:$B$274,'Banco de Dados'!$K$3:$K$274,"")</f>
        <v>Zn</v>
      </c>
      <c r="B191" s="2">
        <v>30</v>
      </c>
      <c r="C191" s="2">
        <v>8631</v>
      </c>
      <c r="D191" s="2">
        <v>984</v>
      </c>
      <c r="E191" s="2">
        <v>243</v>
      </c>
      <c r="F191" s="32">
        <f t="shared" si="16"/>
        <v>24.695121951219512</v>
      </c>
      <c r="G191" s="3">
        <f t="shared" si="15"/>
        <v>559.84570877531337</v>
      </c>
      <c r="H191" s="3">
        <f t="shared" si="15"/>
        <v>138.25458052073287</v>
      </c>
      <c r="J191" s="7"/>
      <c r="K191" s="69" t="s">
        <v>217</v>
      </c>
      <c r="L191" s="110">
        <f>SQRT(((M188/L188)^2)+((M189/L189)^2)+((M190/L190)^2))</f>
        <v>0.53838289218005164</v>
      </c>
      <c r="M191" s="71" t="str">
        <f>M200</f>
        <v>mg/kg</v>
      </c>
    </row>
    <row r="192" spans="1:14" x14ac:dyDescent="0.25">
      <c r="A192" s="28" t="str">
        <f>_xlfn.XLOOKUP(P!C192,'Banco de Dados'!$B$3:$B$274,'Banco de Dados'!$K$3:$K$274,"")</f>
        <v>Rh</v>
      </c>
      <c r="B192" s="2">
        <v>45</v>
      </c>
      <c r="C192" s="2">
        <v>20167</v>
      </c>
      <c r="D192" s="2">
        <v>1547</v>
      </c>
      <c r="E192" s="2">
        <v>139</v>
      </c>
      <c r="F192" s="32">
        <f t="shared" si="16"/>
        <v>8.9851325145442793</v>
      </c>
      <c r="G192" s="3">
        <f t="shared" si="15"/>
        <v>880.1639344262295</v>
      </c>
      <c r="H192" s="3">
        <f t="shared" si="15"/>
        <v>79.083895853423329</v>
      </c>
      <c r="J192" s="7"/>
    </row>
    <row r="193" spans="1:13" x14ac:dyDescent="0.25">
      <c r="A193" s="28" t="str">
        <f>_xlfn.XLOOKUP(P!C193,'Banco de Dados'!$B$3:$B$274,'Banco de Dados'!$K$3:$K$274,"")</f>
        <v>Rh</v>
      </c>
      <c r="B193" s="2">
        <v>45</v>
      </c>
      <c r="C193" s="2">
        <v>2696</v>
      </c>
      <c r="D193" s="2">
        <v>15937</v>
      </c>
      <c r="E193" s="2">
        <v>116</v>
      </c>
      <c r="F193" s="32">
        <f t="shared" si="16"/>
        <v>0.72786597226579652</v>
      </c>
      <c r="G193" s="3">
        <f t="shared" si="15"/>
        <v>9067.338476374156</v>
      </c>
      <c r="H193" s="3">
        <f t="shared" si="15"/>
        <v>65.998071359691423</v>
      </c>
      <c r="J193" s="7"/>
    </row>
    <row r="194" spans="1:13" x14ac:dyDescent="0.25">
      <c r="A194" s="28" t="str">
        <f>_xlfn.XLOOKUP(P!C194,'Banco de Dados'!$B$3:$B$274,'Banco de Dados'!$K$3:$K$274,"")</f>
        <v/>
      </c>
      <c r="B194" s="2">
        <v>0</v>
      </c>
      <c r="C194" s="2">
        <v>0</v>
      </c>
      <c r="D194" s="2">
        <v>0</v>
      </c>
      <c r="E194" s="2">
        <v>0</v>
      </c>
      <c r="F194" s="32" t="e">
        <f t="shared" si="16"/>
        <v>#DIV/0!</v>
      </c>
      <c r="G194" s="3">
        <f t="shared" si="15"/>
        <v>0</v>
      </c>
      <c r="H194" s="3">
        <f t="shared" si="15"/>
        <v>0</v>
      </c>
      <c r="J194" s="7"/>
    </row>
    <row r="195" spans="1:13" x14ac:dyDescent="0.25">
      <c r="A195" s="28" t="str">
        <f>_xlfn.XLOOKUP(P!C195,'Banco de Dados'!$B$3:$B$274,'Banco de Dados'!$K$3:$K$274,"")</f>
        <v/>
      </c>
      <c r="B195" s="2">
        <v>0</v>
      </c>
      <c r="C195" s="2">
        <v>0</v>
      </c>
      <c r="D195" s="2">
        <v>0</v>
      </c>
      <c r="E195" s="2">
        <v>0</v>
      </c>
      <c r="F195" s="32" t="e">
        <f t="shared" si="16"/>
        <v>#DIV/0!</v>
      </c>
      <c r="G195" s="3">
        <f t="shared" si="15"/>
        <v>0</v>
      </c>
      <c r="H195" s="3">
        <f t="shared" si="15"/>
        <v>0</v>
      </c>
      <c r="J195" s="7"/>
    </row>
    <row r="196" spans="1:13" x14ac:dyDescent="0.25">
      <c r="A196" s="28" t="str">
        <f>_xlfn.XLOOKUP(P!C196,'Banco de Dados'!$B$3:$B$274,'Banco de Dados'!$K$3:$K$274,"")</f>
        <v/>
      </c>
      <c r="B196" s="2">
        <v>0</v>
      </c>
      <c r="C196" s="2">
        <v>0</v>
      </c>
      <c r="D196" s="2">
        <v>0</v>
      </c>
      <c r="E196" s="2">
        <v>0</v>
      </c>
      <c r="F196" s="32" t="e">
        <f t="shared" si="16"/>
        <v>#DIV/0!</v>
      </c>
      <c r="G196" s="3">
        <f t="shared" si="15"/>
        <v>0</v>
      </c>
      <c r="H196" s="3">
        <f t="shared" si="15"/>
        <v>0</v>
      </c>
      <c r="J196" s="7"/>
    </row>
    <row r="197" spans="1:13" x14ac:dyDescent="0.25">
      <c r="A197" s="28" t="str">
        <f>_xlfn.XLOOKUP(P!C197,'Banco de Dados'!$B$3:$B$274,'Banco de Dados'!$K$3:$K$274,"")</f>
        <v/>
      </c>
      <c r="B197" s="2">
        <v>0</v>
      </c>
      <c r="C197" s="2">
        <v>0</v>
      </c>
      <c r="D197" s="2">
        <v>0</v>
      </c>
      <c r="E197" s="2">
        <v>0</v>
      </c>
      <c r="F197" s="32" t="e">
        <f t="shared" si="16"/>
        <v>#DIV/0!</v>
      </c>
      <c r="G197" s="3">
        <f t="shared" si="15"/>
        <v>0</v>
      </c>
      <c r="H197" s="3">
        <f t="shared" si="15"/>
        <v>0</v>
      </c>
      <c r="J197" s="7"/>
    </row>
    <row r="198" spans="1:13" x14ac:dyDescent="0.25">
      <c r="A198" s="28" t="str">
        <f>_xlfn.XLOOKUP(P!C198,'Banco de Dados'!$B$3:$B$274,'Banco de Dados'!$K$3:$K$274,"")</f>
        <v/>
      </c>
      <c r="B198" s="2">
        <v>0</v>
      </c>
      <c r="C198" s="2">
        <v>0</v>
      </c>
      <c r="D198" s="2">
        <v>0</v>
      </c>
      <c r="E198" s="17">
        <v>0</v>
      </c>
      <c r="F198" s="32" t="e">
        <f t="shared" si="16"/>
        <v>#DIV/0!</v>
      </c>
      <c r="G198" s="3">
        <f t="shared" si="15"/>
        <v>0</v>
      </c>
      <c r="H198" s="3">
        <f t="shared" si="15"/>
        <v>0</v>
      </c>
      <c r="J198" s="7"/>
    </row>
    <row r="199" spans="1:13" ht="15.75" x14ac:dyDescent="0.25">
      <c r="A199" s="28" t="str">
        <f>_xlfn.XLOOKUP(P!C199,'Banco de Dados'!$B$3:$B$274,'Banco de Dados'!$K$3:$K$274,"")</f>
        <v/>
      </c>
      <c r="B199" s="2">
        <v>0</v>
      </c>
      <c r="C199" s="2">
        <v>0</v>
      </c>
      <c r="D199" s="2">
        <v>0</v>
      </c>
      <c r="E199" s="2">
        <v>0</v>
      </c>
      <c r="F199" s="32" t="e">
        <f t="shared" si="16"/>
        <v>#DIV/0!</v>
      </c>
      <c r="G199" s="3">
        <f t="shared" si="15"/>
        <v>0</v>
      </c>
      <c r="H199" s="3">
        <f t="shared" si="15"/>
        <v>0</v>
      </c>
      <c r="J199" s="7"/>
      <c r="K199" s="101" t="s">
        <v>216</v>
      </c>
      <c r="L199" s="102" t="str">
        <f>K177</f>
        <v>ag</v>
      </c>
      <c r="M199" s="103" t="str">
        <f>M177</f>
        <v>Cobre</v>
      </c>
    </row>
    <row r="200" spans="1:13" x14ac:dyDescent="0.25">
      <c r="A200" s="28" t="str">
        <f>_xlfn.XLOOKUP(P!C200,'Banco de Dados'!$B$3:$B$274,'Banco de Dados'!$K$3:$K$274,"")</f>
        <v/>
      </c>
      <c r="B200" s="2">
        <v>0</v>
      </c>
      <c r="C200" s="2">
        <v>0</v>
      </c>
      <c r="D200" s="2">
        <v>0</v>
      </c>
      <c r="E200" s="2">
        <v>0</v>
      </c>
      <c r="F200" s="32" t="e">
        <f t="shared" si="16"/>
        <v>#DIV/0!</v>
      </c>
      <c r="G200" s="3">
        <f t="shared" si="15"/>
        <v>0</v>
      </c>
      <c r="H200" s="3">
        <f t="shared" si="15"/>
        <v>0</v>
      </c>
      <c r="J200" s="7"/>
      <c r="K200" s="68" t="s">
        <v>68</v>
      </c>
      <c r="L200" s="29">
        <f>(K183*M185)/M183</f>
        <v>4.6693197833988584</v>
      </c>
      <c r="M200" s="66" t="str">
        <f>$M$9</f>
        <v>mg/kg</v>
      </c>
    </row>
    <row r="201" spans="1:13" x14ac:dyDescent="0.25">
      <c r="A201" s="28" t="str">
        <f>_xlfn.XLOOKUP(P!C201,'Banco de Dados'!$B$3:$B$274,'Banco de Dados'!$K$3:$K$274,"")</f>
        <v/>
      </c>
      <c r="B201" s="2">
        <v>0</v>
      </c>
      <c r="C201" s="2">
        <v>0</v>
      </c>
      <c r="D201" s="2">
        <v>0</v>
      </c>
      <c r="E201" s="2">
        <v>0</v>
      </c>
      <c r="F201" s="32" t="e">
        <f t="shared" si="16"/>
        <v>#DIV/0!</v>
      </c>
      <c r="G201" s="3">
        <f t="shared" si="15"/>
        <v>0</v>
      </c>
      <c r="H201" s="3">
        <f t="shared" si="15"/>
        <v>0</v>
      </c>
      <c r="J201" s="7"/>
      <c r="K201" s="111" t="s">
        <v>246</v>
      </c>
      <c r="L201" s="126">
        <f>SQRT(((M188/L188)^2)+((M189/L189)^2)+((M190/L190)^2))</f>
        <v>0.53838289218005164</v>
      </c>
      <c r="M201" s="66"/>
    </row>
    <row r="202" spans="1:13" x14ac:dyDescent="0.25">
      <c r="A202" s="28" t="str">
        <f>_xlfn.XLOOKUP(P!C202,'Banco de Dados'!$B$3:$B$274,'Banco de Dados'!$K$3:$K$274,"")</f>
        <v/>
      </c>
      <c r="B202" s="2">
        <v>0</v>
      </c>
      <c r="C202" s="2">
        <v>0</v>
      </c>
      <c r="D202" s="2">
        <v>0</v>
      </c>
      <c r="E202" s="2">
        <v>0</v>
      </c>
      <c r="F202" s="32" t="e">
        <f t="shared" si="16"/>
        <v>#DIV/0!</v>
      </c>
      <c r="G202" s="3">
        <f t="shared" si="15"/>
        <v>0</v>
      </c>
      <c r="H202" s="3">
        <f t="shared" si="15"/>
        <v>0</v>
      </c>
      <c r="J202" s="7"/>
      <c r="K202" s="69" t="s">
        <v>247</v>
      </c>
      <c r="L202" s="127">
        <f>L201*L200</f>
        <v>2.5138818894998098</v>
      </c>
      <c r="M202" s="71" t="str">
        <f>$M$9</f>
        <v>mg/kg</v>
      </c>
    </row>
    <row r="203" spans="1:13" x14ac:dyDescent="0.25">
      <c r="A203" s="28" t="str">
        <f>_xlfn.XLOOKUP(P!C203,'Banco de Dados'!$B$3:$B$274,'Banco de Dados'!$K$3:$K$274,"")</f>
        <v/>
      </c>
      <c r="B203" s="2">
        <v>0</v>
      </c>
      <c r="C203" s="2">
        <v>0</v>
      </c>
      <c r="D203" s="2">
        <v>0</v>
      </c>
      <c r="E203" s="2">
        <v>0</v>
      </c>
      <c r="F203" s="32" t="e">
        <f t="shared" si="16"/>
        <v>#DIV/0!</v>
      </c>
      <c r="G203" s="3">
        <f t="shared" si="15"/>
        <v>0</v>
      </c>
      <c r="H203" s="3">
        <f t="shared" si="15"/>
        <v>0</v>
      </c>
      <c r="J203" s="7"/>
      <c r="K203" s="123"/>
      <c r="L203" s="124"/>
    </row>
    <row r="204" spans="1:13" x14ac:dyDescent="0.25">
      <c r="A204" s="28" t="str">
        <f>_xlfn.XLOOKUP(P!C204,'Banco de Dados'!$B$3:$B$274,'Banco de Dados'!$K$3:$K$274,"")</f>
        <v/>
      </c>
      <c r="B204" s="2">
        <v>0</v>
      </c>
      <c r="C204" s="2">
        <v>0</v>
      </c>
      <c r="D204" s="2">
        <v>0</v>
      </c>
      <c r="E204" s="2">
        <v>0</v>
      </c>
      <c r="F204" s="32" t="e">
        <f t="shared" si="16"/>
        <v>#DIV/0!</v>
      </c>
      <c r="G204" s="3">
        <f t="shared" si="15"/>
        <v>0</v>
      </c>
      <c r="H204" s="3">
        <f t="shared" si="15"/>
        <v>0</v>
      </c>
      <c r="J204" s="7"/>
    </row>
    <row r="205" spans="1:13" x14ac:dyDescent="0.25">
      <c r="A205" s="28" t="str">
        <f>_xlfn.XLOOKUP(P!C205,'Banco de Dados'!$B$3:$B$274,'Banco de Dados'!$K$3:$K$274,"")</f>
        <v/>
      </c>
      <c r="B205" s="2">
        <v>0</v>
      </c>
      <c r="C205" s="2">
        <v>0</v>
      </c>
      <c r="D205" s="2">
        <v>0</v>
      </c>
      <c r="E205" s="2">
        <v>0</v>
      </c>
      <c r="F205" s="32" t="e">
        <f t="shared" si="16"/>
        <v>#DIV/0!</v>
      </c>
      <c r="G205" s="3">
        <f t="shared" si="15"/>
        <v>0</v>
      </c>
      <c r="H205" s="3">
        <f t="shared" si="15"/>
        <v>0</v>
      </c>
      <c r="J205" s="7"/>
    </row>
    <row r="206" spans="1:13" x14ac:dyDescent="0.25">
      <c r="A206" s="28" t="str">
        <f>_xlfn.XLOOKUP(P!C206,'Banco de Dados'!$B$3:$B$274,'Banco de Dados'!$K$3:$K$274,"")</f>
        <v/>
      </c>
      <c r="B206" s="2">
        <v>0</v>
      </c>
      <c r="C206" s="2">
        <v>0</v>
      </c>
      <c r="D206" s="2">
        <v>0</v>
      </c>
      <c r="E206" s="2">
        <v>0</v>
      </c>
      <c r="F206" s="32" t="e">
        <f t="shared" si="16"/>
        <v>#DIV/0!</v>
      </c>
      <c r="G206" s="3">
        <f t="shared" ref="G206:H208" si="17">D206*$E$176</f>
        <v>0</v>
      </c>
      <c r="H206" s="3">
        <f t="shared" si="17"/>
        <v>0</v>
      </c>
      <c r="J206" s="7"/>
    </row>
    <row r="207" spans="1:13" x14ac:dyDescent="0.25">
      <c r="A207" s="28" t="str">
        <f>_xlfn.XLOOKUP(P!C207,'Banco de Dados'!$B$3:$B$274,'Banco de Dados'!$K$3:$K$274,"")</f>
        <v/>
      </c>
      <c r="B207" s="2">
        <v>0</v>
      </c>
      <c r="C207" s="2">
        <v>0</v>
      </c>
      <c r="D207" s="2">
        <v>0</v>
      </c>
      <c r="E207" s="2">
        <v>0</v>
      </c>
      <c r="F207" s="32" t="e">
        <f t="shared" si="16"/>
        <v>#DIV/0!</v>
      </c>
      <c r="G207" s="3">
        <f t="shared" si="17"/>
        <v>0</v>
      </c>
      <c r="H207" s="3">
        <f t="shared" si="17"/>
        <v>0</v>
      </c>
      <c r="J207" s="7"/>
    </row>
    <row r="208" spans="1:13" x14ac:dyDescent="0.25">
      <c r="A208" s="28" t="str">
        <f>_xlfn.XLOOKUP(P!C208,'Banco de Dados'!$B$3:$B$274,'Banco de Dados'!$K$3:$K$274,"")</f>
        <v/>
      </c>
      <c r="B208" s="2">
        <v>0</v>
      </c>
      <c r="C208" s="2">
        <v>0</v>
      </c>
      <c r="D208" s="2">
        <v>0</v>
      </c>
      <c r="E208" s="2">
        <v>0</v>
      </c>
      <c r="F208" s="32" t="e">
        <f t="shared" si="16"/>
        <v>#DIV/0!</v>
      </c>
      <c r="G208" s="3">
        <f t="shared" si="17"/>
        <v>0</v>
      </c>
      <c r="H208" s="3">
        <f t="shared" si="17"/>
        <v>0</v>
      </c>
      <c r="J208" s="7"/>
    </row>
    <row r="209" spans="1:14" x14ac:dyDescent="0.25">
      <c r="A209" s="21"/>
      <c r="B209" s="21"/>
      <c r="C209" s="21"/>
      <c r="D209" s="21"/>
      <c r="E209" s="21"/>
      <c r="F209" s="77"/>
      <c r="G209" s="21"/>
      <c r="H209" s="21"/>
      <c r="J209" s="21"/>
      <c r="K209" s="21"/>
      <c r="L209" s="21"/>
      <c r="M209" s="21"/>
      <c r="N209" s="21"/>
    </row>
    <row r="210" spans="1:14" ht="15.75" x14ac:dyDescent="0.25">
      <c r="A210" s="36" t="str">
        <f>'Nome das Amostras'!A10</f>
        <v>ah</v>
      </c>
      <c r="B210" s="164" t="str">
        <f>VLOOKUP(A210,'Nome das Amostras'!$A$3:$D$28,2,FALSE)</f>
        <v>R7</v>
      </c>
      <c r="C210" s="164"/>
      <c r="D210" s="51" t="s">
        <v>65</v>
      </c>
      <c r="E210" s="52">
        <f>'Banco de Dados'!$O$13/'Banco de Dados'!BE13</f>
        <v>0.70986593331041592</v>
      </c>
      <c r="F210" s="74"/>
      <c r="G210" s="3"/>
      <c r="H210" s="3"/>
      <c r="J210" s="7"/>
    </row>
    <row r="211" spans="1:14" ht="15.75" x14ac:dyDescent="0.25">
      <c r="A211" s="107" t="s">
        <v>1</v>
      </c>
      <c r="B211" s="107" t="s">
        <v>0</v>
      </c>
      <c r="C211" s="107" t="s">
        <v>212</v>
      </c>
      <c r="D211" s="107" t="s">
        <v>209</v>
      </c>
      <c r="E211" s="107" t="s">
        <v>213</v>
      </c>
      <c r="F211" s="76" t="s">
        <v>219</v>
      </c>
      <c r="G211" s="54" t="s">
        <v>140</v>
      </c>
      <c r="H211" s="54" t="s">
        <v>66</v>
      </c>
      <c r="J211" s="7"/>
      <c r="K211" s="72" t="str">
        <f>A210</f>
        <v>ah</v>
      </c>
      <c r="L211" s="55" t="s">
        <v>215</v>
      </c>
      <c r="M211" s="41" t="str">
        <f>$A$1</f>
        <v>Cobre</v>
      </c>
      <c r="N211" s="3"/>
    </row>
    <row r="212" spans="1:14" x14ac:dyDescent="0.25">
      <c r="A212" s="28" t="str">
        <f>_xlfn.XLOOKUP(P!C212,'Banco de Dados'!$B$3:$B$274,'Banco de Dados'!$K$3:$K$274,"")</f>
        <v>Si</v>
      </c>
      <c r="B212" s="2" cm="1">
        <f t="array" ref="B212:E242">Dados!BA5:BD35</f>
        <v>14</v>
      </c>
      <c r="C212" s="2">
        <v>1740</v>
      </c>
      <c r="D212" s="2">
        <v>3929</v>
      </c>
      <c r="E212" s="2">
        <v>86</v>
      </c>
      <c r="F212" s="32">
        <f>(E212*100)/D212</f>
        <v>2.1888521252227031</v>
      </c>
      <c r="G212" s="3">
        <f t="shared" ref="G212:H239" si="18">D212*$E$210</f>
        <v>2789.0632519766241</v>
      </c>
      <c r="H212" s="3">
        <f t="shared" si="18"/>
        <v>61.048470264695766</v>
      </c>
      <c r="J212" s="7"/>
      <c r="K212" s="5" t="s">
        <v>210</v>
      </c>
      <c r="L212" s="5"/>
      <c r="M212" s="5" t="s">
        <v>211</v>
      </c>
    </row>
    <row r="213" spans="1:14" x14ac:dyDescent="0.25">
      <c r="A213" s="28" t="str">
        <f>_xlfn.XLOOKUP(P!C213,'Banco de Dados'!$B$3:$B$274,'Banco de Dados'!$K$3:$K$274,"")</f>
        <v>P</v>
      </c>
      <c r="B213" s="2">
        <v>15</v>
      </c>
      <c r="C213" s="2">
        <v>2013</v>
      </c>
      <c r="D213" s="2">
        <v>981</v>
      </c>
      <c r="E213" s="2">
        <v>77</v>
      </c>
      <c r="F213" s="32">
        <f t="shared" ref="F213:F242" si="19">(E213*100)/D213</f>
        <v>7.8491335372069315</v>
      </c>
      <c r="G213" s="3">
        <f t="shared" si="18"/>
        <v>696.37848057751796</v>
      </c>
      <c r="H213" s="3">
        <f t="shared" si="18"/>
        <v>54.659676864902025</v>
      </c>
      <c r="J213" s="7"/>
      <c r="K213" s="6">
        <f>_xlfn.XLOOKUP($B$4,A212:A239,G212:G239,"")</f>
        <v>504.71467858370573</v>
      </c>
      <c r="L213" s="6"/>
      <c r="M213" s="6">
        <f>_xlfn.XLOOKUP($B$4,A212:A239,H212:H239,"")</f>
        <v>178.17634926091441</v>
      </c>
    </row>
    <row r="214" spans="1:14" x14ac:dyDescent="0.25">
      <c r="A214" s="28" t="str">
        <f>_xlfn.XLOOKUP(P!C214,'Banco de Dados'!$B$3:$B$274,'Banco de Dados'!$K$3:$K$274,"")</f>
        <v>S</v>
      </c>
      <c r="B214" s="2">
        <v>16</v>
      </c>
      <c r="C214" s="2">
        <v>2307</v>
      </c>
      <c r="D214" s="2">
        <v>4039</v>
      </c>
      <c r="E214" s="2">
        <v>105</v>
      </c>
      <c r="F214" s="32">
        <f t="shared" si="19"/>
        <v>2.5996533795493932</v>
      </c>
      <c r="G214" s="3">
        <f t="shared" si="18"/>
        <v>2867.1485046407697</v>
      </c>
      <c r="H214" s="3">
        <f t="shared" si="18"/>
        <v>74.535922997593673</v>
      </c>
      <c r="J214" s="7"/>
    </row>
    <row r="215" spans="1:14" ht="15.75" x14ac:dyDescent="0.25">
      <c r="A215" s="28" t="str">
        <f>_xlfn.XLOOKUP(P!C215,'Banco de Dados'!$B$3:$B$274,'Banco de Dados'!$K$3:$K$274,"")</f>
        <v>Cl</v>
      </c>
      <c r="B215" s="2">
        <v>17</v>
      </c>
      <c r="C215" s="2">
        <v>2622</v>
      </c>
      <c r="D215" s="2">
        <v>12017</v>
      </c>
      <c r="E215" s="2">
        <v>179</v>
      </c>
      <c r="F215" s="32">
        <f t="shared" si="19"/>
        <v>1.4895564616792876</v>
      </c>
      <c r="G215" s="3">
        <f t="shared" si="18"/>
        <v>8530.4589205912689</v>
      </c>
      <c r="H215" s="3">
        <f t="shared" si="18"/>
        <v>127.06600206256445</v>
      </c>
      <c r="K215" s="165" t="s">
        <v>67</v>
      </c>
      <c r="L215" s="166"/>
      <c r="M215" s="167"/>
      <c r="N215"/>
    </row>
    <row r="216" spans="1:14" x14ac:dyDescent="0.25">
      <c r="A216" s="28" t="str">
        <f>_xlfn.XLOOKUP(P!C216,'Banco de Dados'!$B$3:$B$274,'Banco de Dados'!$K$3:$K$274,"")</f>
        <v>Ar</v>
      </c>
      <c r="B216" s="2">
        <v>18</v>
      </c>
      <c r="C216" s="2">
        <v>2957</v>
      </c>
      <c r="D216" s="2">
        <v>5818</v>
      </c>
      <c r="E216" s="2">
        <v>195</v>
      </c>
      <c r="F216" s="32">
        <f t="shared" si="19"/>
        <v>3.3516672396012375</v>
      </c>
      <c r="G216" s="3">
        <f t="shared" si="18"/>
        <v>4130</v>
      </c>
      <c r="H216" s="3">
        <f t="shared" si="18"/>
        <v>138.42385699553111</v>
      </c>
      <c r="J216" s="7"/>
      <c r="K216" s="104" t="s">
        <v>240</v>
      </c>
      <c r="L216" s="39"/>
      <c r="M216" s="106" t="s">
        <v>209</v>
      </c>
    </row>
    <row r="217" spans="1:14" x14ac:dyDescent="0.25">
      <c r="A217" s="28" t="str">
        <f>_xlfn.XLOOKUP(P!C217,'Banco de Dados'!$B$3:$B$274,'Banco de Dados'!$K$3:$K$274,"")</f>
        <v>K</v>
      </c>
      <c r="B217" s="2">
        <v>19</v>
      </c>
      <c r="C217" s="2">
        <v>3313</v>
      </c>
      <c r="D217" s="2">
        <v>53117</v>
      </c>
      <c r="E217" s="2">
        <v>266</v>
      </c>
      <c r="F217" s="32">
        <f t="shared" si="19"/>
        <v>0.50078129412429162</v>
      </c>
      <c r="G217" s="3">
        <f t="shared" si="18"/>
        <v>37705.948779649363</v>
      </c>
      <c r="H217" s="3">
        <f t="shared" si="18"/>
        <v>188.82433826057064</v>
      </c>
      <c r="J217" s="58" t="s">
        <v>38</v>
      </c>
      <c r="K217" s="59">
        <f>$L$9</f>
        <v>4.7</v>
      </c>
      <c r="L217" s="60"/>
      <c r="M217" s="61">
        <f>$M$11</f>
        <v>520</v>
      </c>
      <c r="N217" s="60"/>
    </row>
    <row r="218" spans="1:14" x14ac:dyDescent="0.25">
      <c r="A218" s="28" t="str">
        <f>_xlfn.XLOOKUP(P!C218,'Banco de Dados'!$B$3:$B$274,'Banco de Dados'!$K$3:$K$274,"")</f>
        <v>Ca</v>
      </c>
      <c r="B218" s="2">
        <v>20</v>
      </c>
      <c r="C218" s="2">
        <v>3691</v>
      </c>
      <c r="D218" s="2">
        <v>20558</v>
      </c>
      <c r="E218" s="2">
        <v>188</v>
      </c>
      <c r="F218" s="32">
        <f t="shared" si="19"/>
        <v>0.91448584492654927</v>
      </c>
      <c r="G218" s="3">
        <f t="shared" si="18"/>
        <v>14593.423856995531</v>
      </c>
      <c r="H218" s="3">
        <f t="shared" si="18"/>
        <v>133.45479546235819</v>
      </c>
      <c r="J218" s="2"/>
      <c r="K218" s="18"/>
      <c r="L218" s="2" t="s">
        <v>70</v>
      </c>
      <c r="M218" s="19"/>
    </row>
    <row r="219" spans="1:14" x14ac:dyDescent="0.25">
      <c r="A219" s="28" t="str">
        <f>_xlfn.XLOOKUP(P!C219,'Banco de Dados'!$B$3:$B$274,'Banco de Dados'!$K$3:$K$274,"")</f>
        <v>Ti</v>
      </c>
      <c r="B219" s="2">
        <v>22</v>
      </c>
      <c r="C219" s="2">
        <v>4509</v>
      </c>
      <c r="D219" s="2">
        <v>12661</v>
      </c>
      <c r="E219" s="2">
        <v>161</v>
      </c>
      <c r="F219" s="32">
        <f t="shared" si="19"/>
        <v>1.2716215148882395</v>
      </c>
      <c r="G219" s="3">
        <f t="shared" si="18"/>
        <v>8987.6125816431759</v>
      </c>
      <c r="H219" s="3">
        <f t="shared" si="18"/>
        <v>114.28841526297697</v>
      </c>
      <c r="J219" s="58" t="s">
        <v>69</v>
      </c>
      <c r="K219" s="62" t="s">
        <v>71</v>
      </c>
      <c r="L219" s="63"/>
      <c r="M219" s="64">
        <f>K213</f>
        <v>504.71467858370573</v>
      </c>
      <c r="N219" s="60"/>
    </row>
    <row r="220" spans="1:14" x14ac:dyDescent="0.25">
      <c r="A220" s="28" t="str">
        <f>_xlfn.XLOOKUP(P!C220,'Banco de Dados'!$B$3:$B$274,'Banco de Dados'!$K$3:$K$274,"")</f>
        <v>Cr</v>
      </c>
      <c r="B220" s="2">
        <v>24</v>
      </c>
      <c r="C220" s="2">
        <v>5412</v>
      </c>
      <c r="D220" s="2">
        <v>3744</v>
      </c>
      <c r="E220" s="2">
        <v>146</v>
      </c>
      <c r="F220" s="32">
        <f t="shared" si="19"/>
        <v>3.8995726495726495</v>
      </c>
      <c r="G220" s="3">
        <f t="shared" si="18"/>
        <v>2657.7380543141971</v>
      </c>
      <c r="H220" s="3">
        <f t="shared" si="18"/>
        <v>103.64042626332072</v>
      </c>
      <c r="J220" s="7"/>
    </row>
    <row r="221" spans="1:14" ht="15.75" x14ac:dyDescent="0.25">
      <c r="A221" s="28" t="str">
        <f>_xlfn.XLOOKUP(P!C221,'Banco de Dados'!$B$3:$B$274,'Banco de Dados'!$K$3:$K$274,"")</f>
        <v>Mn</v>
      </c>
      <c r="B221" s="2">
        <v>25</v>
      </c>
      <c r="C221" s="2">
        <v>5895</v>
      </c>
      <c r="D221" s="2">
        <v>6323</v>
      </c>
      <c r="E221" s="2">
        <v>168</v>
      </c>
      <c r="F221" s="32">
        <f t="shared" si="19"/>
        <v>2.6569666297643524</v>
      </c>
      <c r="G221" s="3">
        <f t="shared" si="18"/>
        <v>4488.4822963217603</v>
      </c>
      <c r="H221" s="3">
        <f t="shared" si="18"/>
        <v>119.25747679614987</v>
      </c>
      <c r="J221" s="7"/>
      <c r="K221" s="165" t="s">
        <v>218</v>
      </c>
      <c r="L221" s="166"/>
      <c r="M221" s="167"/>
    </row>
    <row r="222" spans="1:14" x14ac:dyDescent="0.25">
      <c r="A222" s="28" t="str">
        <f>_xlfn.XLOOKUP(P!C222,'Banco de Dados'!$B$3:$B$274,'Banco de Dados'!$K$3:$K$274,"")</f>
        <v>Fe</v>
      </c>
      <c r="B222" s="2">
        <v>26</v>
      </c>
      <c r="C222" s="2">
        <v>6399</v>
      </c>
      <c r="D222" s="2">
        <v>196988</v>
      </c>
      <c r="E222" s="2">
        <v>454</v>
      </c>
      <c r="F222" s="32">
        <f t="shared" si="19"/>
        <v>0.23047089162791642</v>
      </c>
      <c r="G222" s="3">
        <f t="shared" si="18"/>
        <v>139835.07047095223</v>
      </c>
      <c r="H222" s="3">
        <f t="shared" si="18"/>
        <v>322.2791337229288</v>
      </c>
      <c r="J222" s="7"/>
      <c r="K222" s="104" t="s">
        <v>236</v>
      </c>
      <c r="L222" s="108">
        <f>K213</f>
        <v>504.71467858370573</v>
      </c>
      <c r="M222" s="109">
        <f>M213</f>
        <v>178.17634926091441</v>
      </c>
    </row>
    <row r="223" spans="1:14" x14ac:dyDescent="0.25">
      <c r="A223" s="28" t="str">
        <f>_xlfn.XLOOKUP(P!C223,'Banco de Dados'!$B$3:$B$274,'Banco de Dados'!$K$3:$K$274,"")</f>
        <v>Ni</v>
      </c>
      <c r="B223" s="2">
        <v>28</v>
      </c>
      <c r="C223" s="2">
        <v>7472</v>
      </c>
      <c r="D223" s="2">
        <v>1594</v>
      </c>
      <c r="E223" s="2">
        <v>243</v>
      </c>
      <c r="F223" s="32">
        <f t="shared" si="19"/>
        <v>15.244667503136762</v>
      </c>
      <c r="G223" s="3">
        <f t="shared" si="18"/>
        <v>1131.5262976968029</v>
      </c>
      <c r="H223" s="3">
        <f t="shared" si="18"/>
        <v>172.49742179443106</v>
      </c>
      <c r="J223" s="7"/>
      <c r="K223" s="104" t="s">
        <v>237</v>
      </c>
      <c r="L223" s="105">
        <f>$L$9</f>
        <v>4.7</v>
      </c>
      <c r="M223" s="106">
        <f>$L$10</f>
        <v>0.14000000000000001</v>
      </c>
    </row>
    <row r="224" spans="1:14" x14ac:dyDescent="0.25">
      <c r="A224" s="28" t="str">
        <f>_xlfn.XLOOKUP(P!C224,'Banco de Dados'!$B$3:$B$274,'Banco de Dados'!$K$3:$K$274,"")</f>
        <v>Cu</v>
      </c>
      <c r="B224" s="2">
        <v>29</v>
      </c>
      <c r="C224" s="2">
        <v>8041</v>
      </c>
      <c r="D224" s="2">
        <v>711</v>
      </c>
      <c r="E224" s="2">
        <v>251</v>
      </c>
      <c r="F224" s="32">
        <f t="shared" si="19"/>
        <v>35.30239099859353</v>
      </c>
      <c r="G224" s="3">
        <f t="shared" si="18"/>
        <v>504.71467858370573</v>
      </c>
      <c r="H224" s="3">
        <f t="shared" si="18"/>
        <v>178.17634926091441</v>
      </c>
      <c r="J224" s="7"/>
      <c r="K224" s="104" t="s">
        <v>238</v>
      </c>
      <c r="L224" s="105">
        <f>$M$11</f>
        <v>520</v>
      </c>
      <c r="M224" s="106">
        <f>$M$12</f>
        <v>245</v>
      </c>
    </row>
    <row r="225" spans="1:13" x14ac:dyDescent="0.25">
      <c r="A225" s="28" t="str">
        <f>_xlfn.XLOOKUP(P!C225,'Banco de Dados'!$B$3:$B$274,'Banco de Dados'!$K$3:$K$274,"")</f>
        <v>Zn</v>
      </c>
      <c r="B225" s="2">
        <v>30</v>
      </c>
      <c r="C225" s="2">
        <v>8631</v>
      </c>
      <c r="D225" s="2">
        <v>1543</v>
      </c>
      <c r="E225" s="2">
        <v>248</v>
      </c>
      <c r="F225" s="32">
        <f t="shared" si="19"/>
        <v>16.072585871678548</v>
      </c>
      <c r="G225" s="3">
        <f t="shared" si="18"/>
        <v>1095.3231350979718</v>
      </c>
      <c r="H225" s="3">
        <f t="shared" si="18"/>
        <v>176.04675146098316</v>
      </c>
      <c r="J225" s="7"/>
      <c r="K225" s="69" t="s">
        <v>217</v>
      </c>
      <c r="L225" s="110">
        <f>SQRT(((M222/L222)^2)+((M223/L223)^2)+((M224/L224)^2))</f>
        <v>0.58949054876157747</v>
      </c>
      <c r="M225" s="71" t="str">
        <f>M234</f>
        <v>mg/kg</v>
      </c>
    </row>
    <row r="226" spans="1:13" x14ac:dyDescent="0.25">
      <c r="A226" s="28" t="str">
        <f>_xlfn.XLOOKUP(P!C226,'Banco de Dados'!$B$3:$B$274,'Banco de Dados'!$K$3:$K$274,"")</f>
        <v>As</v>
      </c>
      <c r="B226" s="2">
        <v>33</v>
      </c>
      <c r="C226" s="2">
        <v>10532</v>
      </c>
      <c r="D226" s="2">
        <v>1815</v>
      </c>
      <c r="E226" s="2">
        <v>244</v>
      </c>
      <c r="F226" s="32">
        <f t="shared" si="19"/>
        <v>13.443526170798899</v>
      </c>
      <c r="G226" s="3">
        <f t="shared" si="18"/>
        <v>1288.4066689584049</v>
      </c>
      <c r="H226" s="3">
        <f t="shared" si="18"/>
        <v>173.20728772774149</v>
      </c>
      <c r="J226" s="7"/>
    </row>
    <row r="227" spans="1:13" x14ac:dyDescent="0.25">
      <c r="A227" s="28" t="str">
        <f>_xlfn.XLOOKUP(P!C227,'Banco de Dados'!$B$3:$B$274,'Banco de Dados'!$K$3:$K$274,"")</f>
        <v>Rh</v>
      </c>
      <c r="B227" s="2">
        <v>45</v>
      </c>
      <c r="C227" s="2">
        <v>20167</v>
      </c>
      <c r="D227" s="2">
        <v>1939</v>
      </c>
      <c r="E227" s="2">
        <v>138</v>
      </c>
      <c r="F227" s="32">
        <f t="shared" si="19"/>
        <v>7.1170706549767919</v>
      </c>
      <c r="G227" s="3">
        <f t="shared" si="18"/>
        <v>1376.4300446888965</v>
      </c>
      <c r="H227" s="3">
        <f t="shared" si="18"/>
        <v>97.961498796837404</v>
      </c>
      <c r="J227" s="7"/>
    </row>
    <row r="228" spans="1:13" x14ac:dyDescent="0.25">
      <c r="A228" s="28" t="str">
        <f>_xlfn.XLOOKUP(P!C228,'Banco de Dados'!$B$3:$B$274,'Banco de Dados'!$K$3:$K$274,"")</f>
        <v>Rh</v>
      </c>
      <c r="B228" s="2">
        <v>45</v>
      </c>
      <c r="C228" s="2">
        <v>2696</v>
      </c>
      <c r="D228" s="2">
        <v>17608</v>
      </c>
      <c r="E228" s="2">
        <v>147</v>
      </c>
      <c r="F228" s="32">
        <f t="shared" si="19"/>
        <v>0.83484779645615625</v>
      </c>
      <c r="G228" s="3">
        <f t="shared" si="18"/>
        <v>12499.319353729803</v>
      </c>
      <c r="H228" s="3">
        <f t="shared" si="18"/>
        <v>104.35029219663114</v>
      </c>
      <c r="J228" s="7"/>
    </row>
    <row r="229" spans="1:13" x14ac:dyDescent="0.25">
      <c r="A229" s="28" t="str">
        <f>_xlfn.XLOOKUP(P!C229,'Banco de Dados'!$B$3:$B$274,'Banco de Dados'!$K$3:$K$274,"")</f>
        <v/>
      </c>
      <c r="B229" s="2">
        <v>0</v>
      </c>
      <c r="C229" s="2">
        <v>0</v>
      </c>
      <c r="D229" s="2">
        <v>0</v>
      </c>
      <c r="E229" s="2">
        <v>0</v>
      </c>
      <c r="F229" s="32" t="e">
        <f t="shared" si="19"/>
        <v>#DIV/0!</v>
      </c>
      <c r="G229" s="3">
        <f t="shared" si="18"/>
        <v>0</v>
      </c>
      <c r="H229" s="3">
        <f t="shared" si="18"/>
        <v>0</v>
      </c>
      <c r="J229" s="7"/>
    </row>
    <row r="230" spans="1:13" x14ac:dyDescent="0.25">
      <c r="A230" s="28" t="str">
        <f>_xlfn.XLOOKUP(P!C230,'Banco de Dados'!$B$3:$B$274,'Banco de Dados'!$K$3:$K$274,"")</f>
        <v/>
      </c>
      <c r="B230" s="2">
        <v>0</v>
      </c>
      <c r="C230" s="2">
        <v>0</v>
      </c>
      <c r="D230" s="2">
        <v>0</v>
      </c>
      <c r="E230" s="2">
        <v>0</v>
      </c>
      <c r="F230" s="32" t="e">
        <f t="shared" si="19"/>
        <v>#DIV/0!</v>
      </c>
      <c r="G230" s="3">
        <f t="shared" si="18"/>
        <v>0</v>
      </c>
      <c r="H230" s="3">
        <f t="shared" si="18"/>
        <v>0</v>
      </c>
      <c r="J230" s="7"/>
    </row>
    <row r="231" spans="1:13" x14ac:dyDescent="0.25">
      <c r="A231" s="28" t="str">
        <f>_xlfn.XLOOKUP(P!C231,'Banco de Dados'!$B$3:$B$274,'Banco de Dados'!$K$3:$K$274,"")</f>
        <v/>
      </c>
      <c r="B231" s="2">
        <v>0</v>
      </c>
      <c r="C231" s="2">
        <v>0</v>
      </c>
      <c r="D231" s="2">
        <v>0</v>
      </c>
      <c r="E231" s="2">
        <v>0</v>
      </c>
      <c r="F231" s="32" t="e">
        <f t="shared" si="19"/>
        <v>#DIV/0!</v>
      </c>
      <c r="G231" s="3">
        <f t="shared" si="18"/>
        <v>0</v>
      </c>
      <c r="H231" s="3">
        <f t="shared" si="18"/>
        <v>0</v>
      </c>
      <c r="J231" s="7"/>
    </row>
    <row r="232" spans="1:13" x14ac:dyDescent="0.25">
      <c r="A232" s="28" t="str">
        <f>_xlfn.XLOOKUP(P!C232,'Banco de Dados'!$B$3:$B$274,'Banco de Dados'!$K$3:$K$274,"")</f>
        <v/>
      </c>
      <c r="B232" s="2">
        <v>0</v>
      </c>
      <c r="C232" s="2">
        <v>0</v>
      </c>
      <c r="D232" s="2">
        <v>0</v>
      </c>
      <c r="E232" s="17">
        <v>0</v>
      </c>
      <c r="F232" s="32" t="e">
        <f t="shared" si="19"/>
        <v>#DIV/0!</v>
      </c>
      <c r="G232" s="3">
        <f t="shared" si="18"/>
        <v>0</v>
      </c>
      <c r="H232" s="3">
        <f t="shared" si="18"/>
        <v>0</v>
      </c>
      <c r="J232" s="7"/>
    </row>
    <row r="233" spans="1:13" ht="15.75" x14ac:dyDescent="0.25">
      <c r="A233" s="28" t="str">
        <f>_xlfn.XLOOKUP(P!C233,'Banco de Dados'!$B$3:$B$274,'Banco de Dados'!$K$3:$K$274,"")</f>
        <v/>
      </c>
      <c r="B233" s="2">
        <v>0</v>
      </c>
      <c r="C233" s="2">
        <v>0</v>
      </c>
      <c r="D233" s="2">
        <v>0</v>
      </c>
      <c r="E233" s="2">
        <v>0</v>
      </c>
      <c r="F233" s="32" t="e">
        <f t="shared" si="19"/>
        <v>#DIV/0!</v>
      </c>
      <c r="G233" s="3">
        <f t="shared" si="18"/>
        <v>0</v>
      </c>
      <c r="H233" s="3">
        <f t="shared" si="18"/>
        <v>0</v>
      </c>
      <c r="J233" s="7"/>
      <c r="K233" s="101" t="s">
        <v>216</v>
      </c>
      <c r="L233" s="102" t="str">
        <f>K211</f>
        <v>ah</v>
      </c>
      <c r="M233" s="103" t="str">
        <f>M211</f>
        <v>Cobre</v>
      </c>
    </row>
    <row r="234" spans="1:13" x14ac:dyDescent="0.25">
      <c r="A234" s="28" t="str">
        <f>_xlfn.XLOOKUP(P!C234,'Banco de Dados'!$B$3:$B$274,'Banco de Dados'!$K$3:$K$274,"")</f>
        <v/>
      </c>
      <c r="B234" s="2">
        <v>0</v>
      </c>
      <c r="C234" s="2">
        <v>0</v>
      </c>
      <c r="D234" s="2">
        <v>0</v>
      </c>
      <c r="E234" s="2">
        <v>0</v>
      </c>
      <c r="F234" s="32" t="e">
        <f t="shared" si="19"/>
        <v>#DIV/0!</v>
      </c>
      <c r="G234" s="3">
        <f t="shared" si="18"/>
        <v>0</v>
      </c>
      <c r="H234" s="3">
        <f t="shared" si="18"/>
        <v>0</v>
      </c>
      <c r="J234" s="7"/>
      <c r="K234" s="68" t="s">
        <v>68</v>
      </c>
      <c r="L234" s="29">
        <f>(K217*M219)/M217</f>
        <v>4.5618442102758019</v>
      </c>
      <c r="M234" s="66" t="str">
        <f>$M$9</f>
        <v>mg/kg</v>
      </c>
    </row>
    <row r="235" spans="1:13" x14ac:dyDescent="0.25">
      <c r="A235" s="28" t="str">
        <f>_xlfn.XLOOKUP(P!C235,'Banco de Dados'!$B$3:$B$274,'Banco de Dados'!$K$3:$K$274,"")</f>
        <v/>
      </c>
      <c r="B235" s="2">
        <v>0</v>
      </c>
      <c r="C235" s="2">
        <v>0</v>
      </c>
      <c r="D235" s="2">
        <v>0</v>
      </c>
      <c r="E235" s="2">
        <v>0</v>
      </c>
      <c r="F235" s="32" t="e">
        <f t="shared" si="19"/>
        <v>#DIV/0!</v>
      </c>
      <c r="G235" s="3">
        <f t="shared" si="18"/>
        <v>0</v>
      </c>
      <c r="H235" s="3">
        <f t="shared" si="18"/>
        <v>0</v>
      </c>
      <c r="J235" s="7"/>
      <c r="K235" s="111" t="s">
        <v>246</v>
      </c>
      <c r="L235" s="126">
        <f>SQRT(((M222/L222)^2)+((M223/L223)^2)+((M224/L224)^2))</f>
        <v>0.58949054876157747</v>
      </c>
      <c r="M235" s="66"/>
    </row>
    <row r="236" spans="1:13" x14ac:dyDescent="0.25">
      <c r="A236" s="28" t="str">
        <f>_xlfn.XLOOKUP(P!C236,'Banco de Dados'!$B$3:$B$274,'Banco de Dados'!$K$3:$K$274,"")</f>
        <v/>
      </c>
      <c r="B236" s="2">
        <v>0</v>
      </c>
      <c r="C236" s="2">
        <v>0</v>
      </c>
      <c r="D236" s="2">
        <v>0</v>
      </c>
      <c r="E236" s="2">
        <v>0</v>
      </c>
      <c r="F236" s="32" t="e">
        <f t="shared" si="19"/>
        <v>#DIV/0!</v>
      </c>
      <c r="G236" s="3">
        <f t="shared" si="18"/>
        <v>0</v>
      </c>
      <c r="H236" s="3">
        <f t="shared" si="18"/>
        <v>0</v>
      </c>
      <c r="J236" s="7"/>
      <c r="K236" s="69" t="s">
        <v>247</v>
      </c>
      <c r="L236" s="127">
        <f>L235*L234</f>
        <v>2.6891640468803075</v>
      </c>
      <c r="M236" s="71" t="str">
        <f>$M$9</f>
        <v>mg/kg</v>
      </c>
    </row>
    <row r="237" spans="1:13" x14ac:dyDescent="0.25">
      <c r="A237" s="28" t="str">
        <f>_xlfn.XLOOKUP(P!C237,'Banco de Dados'!$B$3:$B$274,'Banco de Dados'!$K$3:$K$274,"")</f>
        <v/>
      </c>
      <c r="B237" s="2">
        <v>0</v>
      </c>
      <c r="C237" s="2">
        <v>0</v>
      </c>
      <c r="D237" s="2">
        <v>0</v>
      </c>
      <c r="E237" s="2">
        <v>0</v>
      </c>
      <c r="F237" s="32" t="e">
        <f t="shared" si="19"/>
        <v>#DIV/0!</v>
      </c>
      <c r="G237" s="3">
        <f t="shared" si="18"/>
        <v>0</v>
      </c>
      <c r="H237" s="3">
        <f t="shared" si="18"/>
        <v>0</v>
      </c>
      <c r="J237" s="7"/>
      <c r="K237" s="123"/>
      <c r="L237" s="124"/>
    </row>
    <row r="238" spans="1:13" x14ac:dyDescent="0.25">
      <c r="A238" s="28" t="str">
        <f>_xlfn.XLOOKUP(P!C238,'Banco de Dados'!$B$3:$B$274,'Banco de Dados'!$K$3:$K$274,"")</f>
        <v/>
      </c>
      <c r="B238" s="2">
        <v>0</v>
      </c>
      <c r="C238" s="2">
        <v>0</v>
      </c>
      <c r="D238" s="2">
        <v>0</v>
      </c>
      <c r="E238" s="2">
        <v>0</v>
      </c>
      <c r="F238" s="32" t="e">
        <f t="shared" si="19"/>
        <v>#DIV/0!</v>
      </c>
      <c r="G238" s="3">
        <f t="shared" si="18"/>
        <v>0</v>
      </c>
      <c r="H238" s="3">
        <f t="shared" si="18"/>
        <v>0</v>
      </c>
      <c r="J238" s="7"/>
    </row>
    <row r="239" spans="1:13" x14ac:dyDescent="0.25">
      <c r="A239" s="28" t="str">
        <f>_xlfn.XLOOKUP(P!C239,'Banco de Dados'!$B$3:$B$274,'Banco de Dados'!$K$3:$K$274,"")</f>
        <v/>
      </c>
      <c r="B239" s="2">
        <v>0</v>
      </c>
      <c r="C239" s="2">
        <v>0</v>
      </c>
      <c r="D239" s="2">
        <v>0</v>
      </c>
      <c r="E239" s="2">
        <v>0</v>
      </c>
      <c r="F239" s="32" t="e">
        <f t="shared" si="19"/>
        <v>#DIV/0!</v>
      </c>
      <c r="G239" s="3">
        <f t="shared" si="18"/>
        <v>0</v>
      </c>
      <c r="H239" s="3">
        <f t="shared" si="18"/>
        <v>0</v>
      </c>
      <c r="J239" s="7"/>
    </row>
    <row r="240" spans="1:13" x14ac:dyDescent="0.25">
      <c r="A240" s="28" t="str">
        <f>_xlfn.XLOOKUP(P!C240,'Banco de Dados'!$B$3:$B$274,'Banco de Dados'!$K$3:$K$274,"")</f>
        <v/>
      </c>
      <c r="B240" s="2">
        <v>0</v>
      </c>
      <c r="C240" s="2">
        <v>0</v>
      </c>
      <c r="D240" s="2">
        <v>0</v>
      </c>
      <c r="E240" s="2">
        <v>0</v>
      </c>
      <c r="F240" s="32" t="e">
        <f t="shared" si="19"/>
        <v>#DIV/0!</v>
      </c>
      <c r="G240" s="3">
        <f t="shared" ref="G240:H242" si="20">D240*$E$210</f>
        <v>0</v>
      </c>
      <c r="H240" s="3">
        <f t="shared" si="20"/>
        <v>0</v>
      </c>
      <c r="J240" s="7"/>
    </row>
    <row r="241" spans="1:14" x14ac:dyDescent="0.25">
      <c r="A241" s="28" t="str">
        <f>_xlfn.XLOOKUP(P!C241,'Banco de Dados'!$B$3:$B$274,'Banco de Dados'!$K$3:$K$274,"")</f>
        <v/>
      </c>
      <c r="B241" s="2">
        <v>0</v>
      </c>
      <c r="C241" s="2">
        <v>0</v>
      </c>
      <c r="D241" s="2">
        <v>0</v>
      </c>
      <c r="E241" s="2">
        <v>0</v>
      </c>
      <c r="F241" s="32" t="e">
        <f t="shared" si="19"/>
        <v>#DIV/0!</v>
      </c>
      <c r="G241" s="3">
        <f t="shared" si="20"/>
        <v>0</v>
      </c>
      <c r="H241" s="3">
        <f t="shared" si="20"/>
        <v>0</v>
      </c>
      <c r="J241" s="7"/>
    </row>
    <row r="242" spans="1:14" x14ac:dyDescent="0.25">
      <c r="A242" s="28" t="str">
        <f>_xlfn.XLOOKUP(P!C242,'Banco de Dados'!$B$3:$B$274,'Banco de Dados'!$K$3:$K$274,"")</f>
        <v/>
      </c>
      <c r="B242" s="2">
        <v>0</v>
      </c>
      <c r="C242" s="2">
        <v>0</v>
      </c>
      <c r="D242" s="2">
        <v>0</v>
      </c>
      <c r="E242" s="2">
        <v>0</v>
      </c>
      <c r="F242" s="32" t="e">
        <f t="shared" si="19"/>
        <v>#DIV/0!</v>
      </c>
      <c r="G242" s="3">
        <f t="shared" si="20"/>
        <v>0</v>
      </c>
      <c r="H242" s="3">
        <f t="shared" si="20"/>
        <v>0</v>
      </c>
      <c r="J242" s="7"/>
    </row>
    <row r="243" spans="1:14" x14ac:dyDescent="0.25">
      <c r="A243" s="21"/>
      <c r="B243" s="21"/>
      <c r="C243" s="21"/>
      <c r="D243" s="21"/>
      <c r="E243" s="21"/>
      <c r="F243" s="77"/>
      <c r="G243" s="21"/>
      <c r="H243" s="21"/>
      <c r="J243" s="21"/>
      <c r="K243" s="21"/>
      <c r="L243" s="21"/>
      <c r="M243" s="21"/>
      <c r="N243" s="21"/>
    </row>
    <row r="244" spans="1:14" ht="15.75" x14ac:dyDescent="0.25">
      <c r="A244" s="36" t="str">
        <f>'Nome das Amostras'!A11</f>
        <v>ai</v>
      </c>
      <c r="B244" s="164" t="str">
        <f>VLOOKUP(A244,'Nome das Amostras'!$A$3:$D$28,2,FALSE)</f>
        <v>R8</v>
      </c>
      <c r="C244" s="164"/>
      <c r="D244" s="51" t="s">
        <v>65</v>
      </c>
      <c r="E244" s="52">
        <f>'Banco de Dados'!$O$13/'Banco de Dados'!BL13</f>
        <v>0.65774804905239692</v>
      </c>
      <c r="F244" s="74"/>
      <c r="G244" s="3"/>
      <c r="H244" s="3"/>
      <c r="J244" s="7"/>
    </row>
    <row r="245" spans="1:14" ht="15.75" x14ac:dyDescent="0.25">
      <c r="A245" s="107" t="s">
        <v>1</v>
      </c>
      <c r="B245" s="107" t="s">
        <v>0</v>
      </c>
      <c r="C245" s="107" t="s">
        <v>212</v>
      </c>
      <c r="D245" s="107" t="s">
        <v>209</v>
      </c>
      <c r="E245" s="107" t="s">
        <v>213</v>
      </c>
      <c r="F245" s="76" t="s">
        <v>219</v>
      </c>
      <c r="G245" s="54" t="s">
        <v>140</v>
      </c>
      <c r="H245" s="54" t="s">
        <v>66</v>
      </c>
      <c r="J245" s="7"/>
      <c r="K245" s="72" t="str">
        <f>A244</f>
        <v>ai</v>
      </c>
      <c r="L245" s="55" t="s">
        <v>215</v>
      </c>
      <c r="M245" s="41" t="str">
        <f>$A$1</f>
        <v>Cobre</v>
      </c>
      <c r="N245" s="3"/>
    </row>
    <row r="246" spans="1:14" x14ac:dyDescent="0.25">
      <c r="A246" s="28" t="str">
        <f>_xlfn.XLOOKUP(P!C246,'Banco de Dados'!$B$3:$B$274,'Banco de Dados'!$K$3:$K$274,"")</f>
        <v>Si</v>
      </c>
      <c r="B246" s="2" cm="1">
        <f t="array" ref="B246:E276">Dados!BH5:BK35</f>
        <v>14</v>
      </c>
      <c r="C246" s="2">
        <v>1740</v>
      </c>
      <c r="D246" s="2">
        <v>5428</v>
      </c>
      <c r="E246" s="2">
        <v>100</v>
      </c>
      <c r="F246" s="32">
        <f>(E246*100)/D246</f>
        <v>1.8422991893883567</v>
      </c>
      <c r="G246" s="3">
        <f t="shared" ref="G246:H273" si="21">D246*$E$244</f>
        <v>3570.2564102564106</v>
      </c>
      <c r="H246" s="3">
        <f t="shared" si="21"/>
        <v>65.774804905239691</v>
      </c>
      <c r="J246" s="7"/>
      <c r="K246" s="5" t="s">
        <v>210</v>
      </c>
      <c r="L246" s="5"/>
      <c r="M246" s="5" t="s">
        <v>211</v>
      </c>
    </row>
    <row r="247" spans="1:14" x14ac:dyDescent="0.25">
      <c r="A247" s="28" t="str">
        <f>_xlfn.XLOOKUP(P!C247,'Banco de Dados'!$B$3:$B$274,'Banco de Dados'!$K$3:$K$274,"")</f>
        <v>P</v>
      </c>
      <c r="B247" s="2">
        <v>15</v>
      </c>
      <c r="C247" s="2">
        <v>2013</v>
      </c>
      <c r="D247" s="2">
        <v>731</v>
      </c>
      <c r="E247" s="2">
        <v>76</v>
      </c>
      <c r="F247" s="32">
        <f t="shared" ref="F247:F276" si="22">(E247*100)/D247</f>
        <v>10.39671682626539</v>
      </c>
      <c r="G247" s="3">
        <f t="shared" si="21"/>
        <v>480.81382385730217</v>
      </c>
      <c r="H247" s="3">
        <f t="shared" si="21"/>
        <v>49.988851727982166</v>
      </c>
      <c r="J247" s="7"/>
      <c r="K247" s="6">
        <f>_xlfn.XLOOKUP($B$4,A246:A273,G246:G273,"")</f>
        <v>528.1716833890747</v>
      </c>
      <c r="L247" s="6"/>
      <c r="M247" s="6">
        <f>_xlfn.XLOOKUP($B$4,A246:A273,H246:H273,"")</f>
        <v>169.04124860646601</v>
      </c>
    </row>
    <row r="248" spans="1:14" x14ac:dyDescent="0.25">
      <c r="A248" s="28" t="str">
        <f>_xlfn.XLOOKUP(P!C248,'Banco de Dados'!$B$3:$B$274,'Banco de Dados'!$K$3:$K$274,"")</f>
        <v>S</v>
      </c>
      <c r="B248" s="2">
        <v>16</v>
      </c>
      <c r="C248" s="2">
        <v>2307</v>
      </c>
      <c r="D248" s="2">
        <v>3350</v>
      </c>
      <c r="E248" s="2">
        <v>101</v>
      </c>
      <c r="F248" s="32">
        <f t="shared" si="22"/>
        <v>3.0149253731343282</v>
      </c>
      <c r="G248" s="3">
        <f t="shared" si="21"/>
        <v>2203.4559643255297</v>
      </c>
      <c r="H248" s="3">
        <f t="shared" si="21"/>
        <v>66.432552954292092</v>
      </c>
      <c r="J248" s="7"/>
    </row>
    <row r="249" spans="1:14" ht="15.75" x14ac:dyDescent="0.25">
      <c r="A249" s="28" t="str">
        <f>_xlfn.XLOOKUP(P!C249,'Banco de Dados'!$B$3:$B$274,'Banco de Dados'!$K$3:$K$274,"")</f>
        <v>Cl</v>
      </c>
      <c r="B249" s="2">
        <v>17</v>
      </c>
      <c r="C249" s="2">
        <v>2622</v>
      </c>
      <c r="D249" s="2">
        <v>9250</v>
      </c>
      <c r="E249" s="2">
        <v>166</v>
      </c>
      <c r="F249" s="32">
        <f t="shared" si="22"/>
        <v>1.7945945945945947</v>
      </c>
      <c r="G249" s="3">
        <f t="shared" si="21"/>
        <v>6084.1694537346712</v>
      </c>
      <c r="H249" s="3">
        <f t="shared" si="21"/>
        <v>109.18617614269789</v>
      </c>
      <c r="K249" s="165" t="s">
        <v>67</v>
      </c>
      <c r="L249" s="166"/>
      <c r="M249" s="167"/>
      <c r="N249"/>
    </row>
    <row r="250" spans="1:14" x14ac:dyDescent="0.25">
      <c r="A250" s="28" t="str">
        <f>_xlfn.XLOOKUP(P!C250,'Banco de Dados'!$B$3:$B$274,'Banco de Dados'!$K$3:$K$274,"")</f>
        <v>Ar</v>
      </c>
      <c r="B250" s="2">
        <v>18</v>
      </c>
      <c r="C250" s="2">
        <v>2957</v>
      </c>
      <c r="D250" s="2">
        <v>6279</v>
      </c>
      <c r="E250" s="2">
        <v>192</v>
      </c>
      <c r="F250" s="32">
        <f t="shared" si="22"/>
        <v>3.0578117534639273</v>
      </c>
      <c r="G250" s="3">
        <f t="shared" si="21"/>
        <v>4130</v>
      </c>
      <c r="H250" s="3">
        <f t="shared" si="21"/>
        <v>126.2876254180602</v>
      </c>
      <c r="J250" s="7"/>
      <c r="K250" s="104" t="s">
        <v>240</v>
      </c>
      <c r="L250" s="39"/>
      <c r="M250" s="106" t="s">
        <v>209</v>
      </c>
    </row>
    <row r="251" spans="1:14" x14ac:dyDescent="0.25">
      <c r="A251" s="28" t="str">
        <f>_xlfn.XLOOKUP(P!C251,'Banco de Dados'!$B$3:$B$274,'Banco de Dados'!$K$3:$K$274,"")</f>
        <v>K</v>
      </c>
      <c r="B251" s="2">
        <v>19</v>
      </c>
      <c r="C251" s="2">
        <v>3313</v>
      </c>
      <c r="D251" s="2">
        <v>48230</v>
      </c>
      <c r="E251" s="2">
        <v>255</v>
      </c>
      <c r="F251" s="32">
        <f t="shared" si="22"/>
        <v>0.52871656645241549</v>
      </c>
      <c r="G251" s="3">
        <f t="shared" si="21"/>
        <v>31723.188405797104</v>
      </c>
      <c r="H251" s="3">
        <f t="shared" si="21"/>
        <v>167.72575250836121</v>
      </c>
      <c r="J251" s="58" t="s">
        <v>38</v>
      </c>
      <c r="K251" s="59">
        <f>$L$9</f>
        <v>4.7</v>
      </c>
      <c r="L251" s="60"/>
      <c r="M251" s="61">
        <f>$M$11</f>
        <v>520</v>
      </c>
      <c r="N251" s="60"/>
    </row>
    <row r="252" spans="1:14" x14ac:dyDescent="0.25">
      <c r="A252" s="28" t="str">
        <f>_xlfn.XLOOKUP(P!C252,'Banco de Dados'!$B$3:$B$274,'Banco de Dados'!$K$3:$K$274,"")</f>
        <v>Ca</v>
      </c>
      <c r="B252" s="2">
        <v>20</v>
      </c>
      <c r="C252" s="2">
        <v>3691</v>
      </c>
      <c r="D252" s="2">
        <v>16352</v>
      </c>
      <c r="E252" s="2">
        <v>173</v>
      </c>
      <c r="F252" s="32">
        <f t="shared" si="22"/>
        <v>1.0579745596868884</v>
      </c>
      <c r="G252" s="3">
        <f t="shared" si="21"/>
        <v>10755.496098104795</v>
      </c>
      <c r="H252" s="3">
        <f t="shared" si="21"/>
        <v>113.79041248606467</v>
      </c>
      <c r="J252" s="2"/>
      <c r="K252" s="18"/>
      <c r="L252" s="2" t="s">
        <v>70</v>
      </c>
      <c r="M252" s="19"/>
    </row>
    <row r="253" spans="1:14" x14ac:dyDescent="0.25">
      <c r="A253" s="28" t="str">
        <f>_xlfn.XLOOKUP(P!C253,'Banco de Dados'!$B$3:$B$274,'Banco de Dados'!$K$3:$K$274,"")</f>
        <v>Ti</v>
      </c>
      <c r="B253" s="2">
        <v>22</v>
      </c>
      <c r="C253" s="2">
        <v>4509</v>
      </c>
      <c r="D253" s="2">
        <v>13878</v>
      </c>
      <c r="E253" s="2">
        <v>162</v>
      </c>
      <c r="F253" s="32">
        <f t="shared" si="22"/>
        <v>1.1673151750972763</v>
      </c>
      <c r="G253" s="3">
        <f t="shared" si="21"/>
        <v>9128.2274247491641</v>
      </c>
      <c r="H253" s="3">
        <f t="shared" si="21"/>
        <v>106.5551839464883</v>
      </c>
      <c r="J253" s="58" t="s">
        <v>69</v>
      </c>
      <c r="K253" s="62" t="s">
        <v>71</v>
      </c>
      <c r="L253" s="63"/>
      <c r="M253" s="64">
        <f>K247</f>
        <v>528.1716833890747</v>
      </c>
      <c r="N253" s="60"/>
    </row>
    <row r="254" spans="1:14" x14ac:dyDescent="0.25">
      <c r="A254" s="28" t="str">
        <f>_xlfn.XLOOKUP(P!C254,'Banco de Dados'!$B$3:$B$274,'Banco de Dados'!$K$3:$K$274,"")</f>
        <v>Cr</v>
      </c>
      <c r="B254" s="2">
        <v>24</v>
      </c>
      <c r="C254" s="2">
        <v>5412</v>
      </c>
      <c r="D254" s="2">
        <v>4464</v>
      </c>
      <c r="E254" s="2">
        <v>147</v>
      </c>
      <c r="F254" s="32">
        <f t="shared" si="22"/>
        <v>3.293010752688172</v>
      </c>
      <c r="G254" s="3">
        <f t="shared" si="21"/>
        <v>2936.1872909699</v>
      </c>
      <c r="H254" s="3">
        <f t="shared" si="21"/>
        <v>96.688963210702354</v>
      </c>
      <c r="J254" s="7"/>
    </row>
    <row r="255" spans="1:14" ht="15.75" x14ac:dyDescent="0.25">
      <c r="A255" s="28" t="str">
        <f>_xlfn.XLOOKUP(P!C255,'Banco de Dados'!$B$3:$B$274,'Banco de Dados'!$K$3:$K$274,"")</f>
        <v>Mn</v>
      </c>
      <c r="B255" s="2">
        <v>25</v>
      </c>
      <c r="C255" s="2">
        <v>5895</v>
      </c>
      <c r="D255" s="2">
        <v>5466</v>
      </c>
      <c r="E255" s="2">
        <v>165</v>
      </c>
      <c r="F255" s="32">
        <f t="shared" si="22"/>
        <v>3.0186608122941823</v>
      </c>
      <c r="G255" s="3">
        <f t="shared" si="21"/>
        <v>3595.2508361204013</v>
      </c>
      <c r="H255" s="3">
        <f t="shared" si="21"/>
        <v>108.52842809364549</v>
      </c>
      <c r="J255" s="7"/>
      <c r="K255" s="165" t="s">
        <v>218</v>
      </c>
      <c r="L255" s="166"/>
      <c r="M255" s="167"/>
    </row>
    <row r="256" spans="1:14" x14ac:dyDescent="0.25">
      <c r="A256" s="28" t="str">
        <f>_xlfn.XLOOKUP(P!C256,'Banco de Dados'!$B$3:$B$274,'Banco de Dados'!$K$3:$K$274,"")</f>
        <v>Fe</v>
      </c>
      <c r="B256" s="2">
        <v>26</v>
      </c>
      <c r="C256" s="2">
        <v>6399</v>
      </c>
      <c r="D256" s="2">
        <v>229435</v>
      </c>
      <c r="E256" s="2">
        <v>484</v>
      </c>
      <c r="F256" s="32">
        <f t="shared" si="22"/>
        <v>0.21095299322248132</v>
      </c>
      <c r="G256" s="3">
        <f t="shared" si="21"/>
        <v>150910.42363433668</v>
      </c>
      <c r="H256" s="3">
        <f t="shared" si="21"/>
        <v>318.35005574136011</v>
      </c>
      <c r="J256" s="7"/>
      <c r="K256" s="104" t="s">
        <v>236</v>
      </c>
      <c r="L256" s="108">
        <f>K247</f>
        <v>528.1716833890747</v>
      </c>
      <c r="M256" s="109">
        <f>M247</f>
        <v>169.04124860646601</v>
      </c>
    </row>
    <row r="257" spans="1:13" x14ac:dyDescent="0.25">
      <c r="A257" s="28" t="str">
        <f>_xlfn.XLOOKUP(P!C257,'Banco de Dados'!$B$3:$B$274,'Banco de Dados'!$K$3:$K$274,"")</f>
        <v>Ni</v>
      </c>
      <c r="B257" s="2">
        <v>28</v>
      </c>
      <c r="C257" s="2">
        <v>7472</v>
      </c>
      <c r="D257" s="2">
        <v>2164</v>
      </c>
      <c r="E257" s="2">
        <v>249</v>
      </c>
      <c r="F257" s="32">
        <f t="shared" si="22"/>
        <v>11.506469500924215</v>
      </c>
      <c r="G257" s="3">
        <f t="shared" si="21"/>
        <v>1423.3667781493868</v>
      </c>
      <c r="H257" s="3">
        <f t="shared" si="21"/>
        <v>163.77926421404683</v>
      </c>
      <c r="J257" s="7"/>
      <c r="K257" s="104" t="s">
        <v>237</v>
      </c>
      <c r="L257" s="105">
        <f>$L$9</f>
        <v>4.7</v>
      </c>
      <c r="M257" s="106">
        <f>$L$10</f>
        <v>0.14000000000000001</v>
      </c>
    </row>
    <row r="258" spans="1:13" x14ac:dyDescent="0.25">
      <c r="A258" s="28" t="str">
        <f>_xlfn.XLOOKUP(P!C258,'Banco de Dados'!$B$3:$B$274,'Banco de Dados'!$K$3:$K$274,"")</f>
        <v>Cu</v>
      </c>
      <c r="B258" s="2">
        <v>29</v>
      </c>
      <c r="C258" s="2">
        <v>8041</v>
      </c>
      <c r="D258" s="2">
        <v>803</v>
      </c>
      <c r="E258" s="2">
        <v>257</v>
      </c>
      <c r="F258" s="32">
        <f t="shared" si="22"/>
        <v>32.004981320049815</v>
      </c>
      <c r="G258" s="3">
        <f t="shared" si="21"/>
        <v>528.1716833890747</v>
      </c>
      <c r="H258" s="3">
        <f t="shared" si="21"/>
        <v>169.04124860646601</v>
      </c>
      <c r="J258" s="7"/>
      <c r="K258" s="104" t="s">
        <v>238</v>
      </c>
      <c r="L258" s="105">
        <f>$M$11</f>
        <v>520</v>
      </c>
      <c r="M258" s="106">
        <f>$M$12</f>
        <v>245</v>
      </c>
    </row>
    <row r="259" spans="1:13" x14ac:dyDescent="0.25">
      <c r="A259" s="28" t="str">
        <f>_xlfn.XLOOKUP(P!C259,'Banco de Dados'!$B$3:$B$274,'Banco de Dados'!$K$3:$K$274,"")</f>
        <v>Zn</v>
      </c>
      <c r="B259" s="2">
        <v>30</v>
      </c>
      <c r="C259" s="2">
        <v>8631</v>
      </c>
      <c r="D259" s="2">
        <v>1379</v>
      </c>
      <c r="E259" s="2">
        <v>257</v>
      </c>
      <c r="F259" s="32">
        <f t="shared" si="22"/>
        <v>18.636693255982596</v>
      </c>
      <c r="G259" s="3">
        <f t="shared" si="21"/>
        <v>907.03455964325531</v>
      </c>
      <c r="H259" s="3">
        <f t="shared" si="21"/>
        <v>169.04124860646601</v>
      </c>
      <c r="J259" s="7"/>
      <c r="K259" s="69" t="s">
        <v>217</v>
      </c>
      <c r="L259" s="110">
        <f>SQRT(((M256/L256)^2)+((M257/L257)^2)+((M258/L258)^2))</f>
        <v>0.57035524805785887</v>
      </c>
      <c r="M259" s="71" t="str">
        <f>M268</f>
        <v>mg/kg</v>
      </c>
    </row>
    <row r="260" spans="1:13" x14ac:dyDescent="0.25">
      <c r="A260" s="28" t="str">
        <f>_xlfn.XLOOKUP(P!C260,'Banco de Dados'!$B$3:$B$274,'Banco de Dados'!$K$3:$K$274,"")</f>
        <v>Rh</v>
      </c>
      <c r="B260" s="2">
        <v>45</v>
      </c>
      <c r="C260" s="2">
        <v>20167</v>
      </c>
      <c r="D260" s="2">
        <v>1943</v>
      </c>
      <c r="E260" s="2">
        <v>156</v>
      </c>
      <c r="F260" s="32">
        <f t="shared" si="22"/>
        <v>8.0288214101904281</v>
      </c>
      <c r="G260" s="3">
        <f t="shared" si="21"/>
        <v>1278.0044593088073</v>
      </c>
      <c r="H260" s="3">
        <f t="shared" si="21"/>
        <v>102.60869565217392</v>
      </c>
      <c r="J260" s="7"/>
    </row>
    <row r="261" spans="1:13" x14ac:dyDescent="0.25">
      <c r="A261" s="28" t="str">
        <f>_xlfn.XLOOKUP(P!C261,'Banco de Dados'!$B$3:$B$274,'Banco de Dados'!$K$3:$K$274,"")</f>
        <v>Rh</v>
      </c>
      <c r="B261" s="2">
        <v>45</v>
      </c>
      <c r="C261" s="2">
        <v>2696</v>
      </c>
      <c r="D261" s="2">
        <v>16941</v>
      </c>
      <c r="E261" s="2">
        <v>142</v>
      </c>
      <c r="F261" s="32">
        <f t="shared" si="22"/>
        <v>0.8382031757275249</v>
      </c>
      <c r="G261" s="3">
        <f t="shared" si="21"/>
        <v>11142.909698996657</v>
      </c>
      <c r="H261" s="3">
        <f t="shared" si="21"/>
        <v>93.400222965440364</v>
      </c>
      <c r="J261" s="7"/>
    </row>
    <row r="262" spans="1:13" x14ac:dyDescent="0.25">
      <c r="A262" s="28" t="str">
        <f>_xlfn.XLOOKUP(P!C262,'Banco de Dados'!$B$3:$B$274,'Banco de Dados'!$K$3:$K$274,"")</f>
        <v/>
      </c>
      <c r="B262" s="2">
        <v>0</v>
      </c>
      <c r="C262" s="2">
        <v>0</v>
      </c>
      <c r="D262" s="2">
        <v>0</v>
      </c>
      <c r="E262" s="2">
        <v>0</v>
      </c>
      <c r="F262" s="32" t="e">
        <f t="shared" si="22"/>
        <v>#DIV/0!</v>
      </c>
      <c r="G262" s="3">
        <f t="shared" si="21"/>
        <v>0</v>
      </c>
      <c r="H262" s="3">
        <f t="shared" si="21"/>
        <v>0</v>
      </c>
      <c r="J262" s="7"/>
    </row>
    <row r="263" spans="1:13" x14ac:dyDescent="0.25">
      <c r="A263" s="28" t="str">
        <f>_xlfn.XLOOKUP(P!C263,'Banco de Dados'!$B$3:$B$274,'Banco de Dados'!$K$3:$K$274,"")</f>
        <v/>
      </c>
      <c r="B263" s="2">
        <v>0</v>
      </c>
      <c r="C263" s="2">
        <v>0</v>
      </c>
      <c r="D263" s="2">
        <v>0</v>
      </c>
      <c r="E263" s="2">
        <v>0</v>
      </c>
      <c r="F263" s="32" t="e">
        <f t="shared" si="22"/>
        <v>#DIV/0!</v>
      </c>
      <c r="G263" s="3">
        <f t="shared" si="21"/>
        <v>0</v>
      </c>
      <c r="H263" s="3">
        <f t="shared" si="21"/>
        <v>0</v>
      </c>
      <c r="J263" s="7"/>
    </row>
    <row r="264" spans="1:13" x14ac:dyDescent="0.25">
      <c r="A264" s="28" t="str">
        <f>_xlfn.XLOOKUP(P!C264,'Banco de Dados'!$B$3:$B$274,'Banco de Dados'!$K$3:$K$274,"")</f>
        <v/>
      </c>
      <c r="B264" s="2">
        <v>0</v>
      </c>
      <c r="C264" s="2">
        <v>0</v>
      </c>
      <c r="D264" s="2">
        <v>0</v>
      </c>
      <c r="E264" s="2">
        <v>0</v>
      </c>
      <c r="F264" s="32" t="e">
        <f t="shared" si="22"/>
        <v>#DIV/0!</v>
      </c>
      <c r="G264" s="3">
        <f t="shared" si="21"/>
        <v>0</v>
      </c>
      <c r="H264" s="3">
        <f t="shared" si="21"/>
        <v>0</v>
      </c>
      <c r="J264" s="7"/>
    </row>
    <row r="265" spans="1:13" x14ac:dyDescent="0.25">
      <c r="A265" s="28" t="str">
        <f>_xlfn.XLOOKUP(P!C265,'Banco de Dados'!$B$3:$B$274,'Banco de Dados'!$K$3:$K$274,"")</f>
        <v/>
      </c>
      <c r="B265" s="2">
        <v>0</v>
      </c>
      <c r="C265" s="2">
        <v>0</v>
      </c>
      <c r="D265" s="2">
        <v>0</v>
      </c>
      <c r="E265" s="2">
        <v>0</v>
      </c>
      <c r="F265" s="32" t="e">
        <f t="shared" si="22"/>
        <v>#DIV/0!</v>
      </c>
      <c r="G265" s="3">
        <f t="shared" si="21"/>
        <v>0</v>
      </c>
      <c r="H265" s="3">
        <f t="shared" si="21"/>
        <v>0</v>
      </c>
      <c r="J265" s="7"/>
    </row>
    <row r="266" spans="1:13" x14ac:dyDescent="0.25">
      <c r="A266" s="28" t="str">
        <f>_xlfn.XLOOKUP(P!C266,'Banco de Dados'!$B$3:$B$274,'Banco de Dados'!$K$3:$K$274,"")</f>
        <v/>
      </c>
      <c r="B266" s="2">
        <v>0</v>
      </c>
      <c r="C266" s="2">
        <v>0</v>
      </c>
      <c r="D266" s="2">
        <v>0</v>
      </c>
      <c r="E266" s="17">
        <v>0</v>
      </c>
      <c r="F266" s="32" t="e">
        <f t="shared" si="22"/>
        <v>#DIV/0!</v>
      </c>
      <c r="G266" s="3">
        <f t="shared" si="21"/>
        <v>0</v>
      </c>
      <c r="H266" s="3">
        <f t="shared" si="21"/>
        <v>0</v>
      </c>
      <c r="J266" s="7"/>
    </row>
    <row r="267" spans="1:13" ht="15.75" x14ac:dyDescent="0.25">
      <c r="A267" s="28" t="str">
        <f>_xlfn.XLOOKUP(P!C267,'Banco de Dados'!$B$3:$B$274,'Banco de Dados'!$K$3:$K$274,"")</f>
        <v/>
      </c>
      <c r="B267" s="2">
        <v>0</v>
      </c>
      <c r="C267" s="2">
        <v>0</v>
      </c>
      <c r="D267" s="2">
        <v>0</v>
      </c>
      <c r="E267" s="2">
        <v>0</v>
      </c>
      <c r="F267" s="32" t="e">
        <f t="shared" si="22"/>
        <v>#DIV/0!</v>
      </c>
      <c r="G267" s="3">
        <f t="shared" si="21"/>
        <v>0</v>
      </c>
      <c r="H267" s="3">
        <f t="shared" si="21"/>
        <v>0</v>
      </c>
      <c r="J267" s="7"/>
      <c r="K267" s="101" t="s">
        <v>216</v>
      </c>
      <c r="L267" s="102" t="str">
        <f>K245</f>
        <v>ai</v>
      </c>
      <c r="M267" s="103" t="str">
        <f>M245</f>
        <v>Cobre</v>
      </c>
    </row>
    <row r="268" spans="1:13" x14ac:dyDescent="0.25">
      <c r="A268" s="28" t="str">
        <f>_xlfn.XLOOKUP(P!C268,'Banco de Dados'!$B$3:$B$274,'Banco de Dados'!$K$3:$K$274,"")</f>
        <v/>
      </c>
      <c r="B268" s="2">
        <v>0</v>
      </c>
      <c r="C268" s="2">
        <v>0</v>
      </c>
      <c r="D268" s="2">
        <v>0</v>
      </c>
      <c r="E268" s="2">
        <v>0</v>
      </c>
      <c r="F268" s="32" t="e">
        <f t="shared" si="22"/>
        <v>#DIV/0!</v>
      </c>
      <c r="G268" s="3">
        <f t="shared" si="21"/>
        <v>0</v>
      </c>
      <c r="H268" s="3">
        <f t="shared" si="21"/>
        <v>0</v>
      </c>
      <c r="J268" s="7"/>
      <c r="K268" s="68" t="s">
        <v>68</v>
      </c>
      <c r="L268" s="29">
        <f>(K251*M253)/M251</f>
        <v>4.7738594460166368</v>
      </c>
      <c r="M268" s="66" t="str">
        <f>$M$9</f>
        <v>mg/kg</v>
      </c>
    </row>
    <row r="269" spans="1:13" x14ac:dyDescent="0.25">
      <c r="A269" s="28" t="str">
        <f>_xlfn.XLOOKUP(P!C269,'Banco de Dados'!$B$3:$B$274,'Banco de Dados'!$K$3:$K$274,"")</f>
        <v/>
      </c>
      <c r="B269" s="2">
        <v>0</v>
      </c>
      <c r="C269" s="2">
        <v>0</v>
      </c>
      <c r="D269" s="2">
        <v>0</v>
      </c>
      <c r="E269" s="2">
        <v>0</v>
      </c>
      <c r="F269" s="32" t="e">
        <f t="shared" si="22"/>
        <v>#DIV/0!</v>
      </c>
      <c r="G269" s="3">
        <f t="shared" si="21"/>
        <v>0</v>
      </c>
      <c r="H269" s="3">
        <f t="shared" si="21"/>
        <v>0</v>
      </c>
      <c r="J269" s="7"/>
      <c r="K269" s="111" t="s">
        <v>246</v>
      </c>
      <c r="L269" s="126">
        <f>SQRT(((M256/L256)^2)+((M257/L257)^2)+((M258/L258)^2))</f>
        <v>0.57035524805785887</v>
      </c>
      <c r="M269" s="66"/>
    </row>
    <row r="270" spans="1:13" x14ac:dyDescent="0.25">
      <c r="A270" s="28" t="str">
        <f>_xlfn.XLOOKUP(P!C270,'Banco de Dados'!$B$3:$B$274,'Banco de Dados'!$K$3:$K$274,"")</f>
        <v/>
      </c>
      <c r="B270" s="2">
        <v>0</v>
      </c>
      <c r="C270" s="2">
        <v>0</v>
      </c>
      <c r="D270" s="2">
        <v>0</v>
      </c>
      <c r="E270" s="2">
        <v>0</v>
      </c>
      <c r="F270" s="32" t="e">
        <f t="shared" si="22"/>
        <v>#DIV/0!</v>
      </c>
      <c r="G270" s="3">
        <f t="shared" si="21"/>
        <v>0</v>
      </c>
      <c r="H270" s="3">
        <f t="shared" si="21"/>
        <v>0</v>
      </c>
      <c r="J270" s="7"/>
      <c r="K270" s="69" t="s">
        <v>247</v>
      </c>
      <c r="L270" s="127">
        <f>L269*L268</f>
        <v>2.7227957885261715</v>
      </c>
      <c r="M270" s="71" t="str">
        <f>$M$9</f>
        <v>mg/kg</v>
      </c>
    </row>
    <row r="271" spans="1:13" x14ac:dyDescent="0.25">
      <c r="A271" s="28" t="str">
        <f>_xlfn.XLOOKUP(P!C271,'Banco de Dados'!$B$3:$B$274,'Banco de Dados'!$K$3:$K$274,"")</f>
        <v/>
      </c>
      <c r="B271" s="2">
        <v>0</v>
      </c>
      <c r="C271" s="2">
        <v>0</v>
      </c>
      <c r="D271" s="2">
        <v>0</v>
      </c>
      <c r="E271" s="2">
        <v>0</v>
      </c>
      <c r="F271" s="32" t="e">
        <f t="shared" si="22"/>
        <v>#DIV/0!</v>
      </c>
      <c r="G271" s="3">
        <f t="shared" si="21"/>
        <v>0</v>
      </c>
      <c r="H271" s="3">
        <f t="shared" si="21"/>
        <v>0</v>
      </c>
      <c r="J271" s="7"/>
      <c r="K271" s="123"/>
      <c r="L271" s="124"/>
    </row>
    <row r="272" spans="1:13" x14ac:dyDescent="0.25">
      <c r="A272" s="28" t="str">
        <f>_xlfn.XLOOKUP(P!C272,'Banco de Dados'!$B$3:$B$274,'Banco de Dados'!$K$3:$K$274,"")</f>
        <v/>
      </c>
      <c r="B272" s="2">
        <v>0</v>
      </c>
      <c r="C272" s="2">
        <v>0</v>
      </c>
      <c r="D272" s="2">
        <v>0</v>
      </c>
      <c r="E272" s="2">
        <v>0</v>
      </c>
      <c r="F272" s="32" t="e">
        <f t="shared" si="22"/>
        <v>#DIV/0!</v>
      </c>
      <c r="G272" s="3">
        <f t="shared" si="21"/>
        <v>0</v>
      </c>
      <c r="H272" s="3">
        <f t="shared" si="21"/>
        <v>0</v>
      </c>
      <c r="J272" s="7"/>
    </row>
    <row r="273" spans="1:14" x14ac:dyDescent="0.25">
      <c r="A273" s="28" t="str">
        <f>_xlfn.XLOOKUP(P!C273,'Banco de Dados'!$B$3:$B$274,'Banco de Dados'!$K$3:$K$274,"")</f>
        <v/>
      </c>
      <c r="B273" s="2">
        <v>0</v>
      </c>
      <c r="C273" s="2">
        <v>0</v>
      </c>
      <c r="D273" s="2">
        <v>0</v>
      </c>
      <c r="E273" s="2">
        <v>0</v>
      </c>
      <c r="F273" s="32" t="e">
        <f t="shared" si="22"/>
        <v>#DIV/0!</v>
      </c>
      <c r="G273" s="3">
        <f t="shared" si="21"/>
        <v>0</v>
      </c>
      <c r="H273" s="3">
        <f t="shared" si="21"/>
        <v>0</v>
      </c>
      <c r="J273" s="7"/>
    </row>
    <row r="274" spans="1:14" x14ac:dyDescent="0.25">
      <c r="A274" s="28" t="str">
        <f>_xlfn.XLOOKUP(P!C274,'Banco de Dados'!$B$3:$B$274,'Banco de Dados'!$K$3:$K$274,"")</f>
        <v/>
      </c>
      <c r="B274" s="2">
        <v>0</v>
      </c>
      <c r="C274" s="2">
        <v>0</v>
      </c>
      <c r="D274" s="2">
        <v>0</v>
      </c>
      <c r="E274" s="2">
        <v>0</v>
      </c>
      <c r="F274" s="32" t="e">
        <f t="shared" si="22"/>
        <v>#DIV/0!</v>
      </c>
      <c r="G274" s="3">
        <f t="shared" ref="G274:H276" si="23">D274*$E$244</f>
        <v>0</v>
      </c>
      <c r="H274" s="3">
        <f t="shared" si="23"/>
        <v>0</v>
      </c>
      <c r="J274" s="7"/>
    </row>
    <row r="275" spans="1:14" x14ac:dyDescent="0.25">
      <c r="A275" s="28" t="str">
        <f>_xlfn.XLOOKUP(P!C275,'Banco de Dados'!$B$3:$B$274,'Banco de Dados'!$K$3:$K$274,"")</f>
        <v/>
      </c>
      <c r="B275" s="2">
        <v>0</v>
      </c>
      <c r="C275" s="2">
        <v>0</v>
      </c>
      <c r="D275" s="2">
        <v>0</v>
      </c>
      <c r="E275" s="2">
        <v>0</v>
      </c>
      <c r="F275" s="32" t="e">
        <f t="shared" si="22"/>
        <v>#DIV/0!</v>
      </c>
      <c r="G275" s="3">
        <f t="shared" si="23"/>
        <v>0</v>
      </c>
      <c r="H275" s="3">
        <f t="shared" si="23"/>
        <v>0</v>
      </c>
      <c r="J275" s="7"/>
    </row>
    <row r="276" spans="1:14" x14ac:dyDescent="0.25">
      <c r="A276" s="28" t="str">
        <f>_xlfn.XLOOKUP(P!C276,'Banco de Dados'!$B$3:$B$274,'Banco de Dados'!$K$3:$K$274,"")</f>
        <v/>
      </c>
      <c r="B276" s="2">
        <v>0</v>
      </c>
      <c r="C276" s="2">
        <v>0</v>
      </c>
      <c r="D276" s="2">
        <v>0</v>
      </c>
      <c r="E276" s="2">
        <v>0</v>
      </c>
      <c r="F276" s="32" t="e">
        <f t="shared" si="22"/>
        <v>#DIV/0!</v>
      </c>
      <c r="G276" s="3">
        <f t="shared" si="23"/>
        <v>0</v>
      </c>
      <c r="H276" s="3">
        <f t="shared" si="23"/>
        <v>0</v>
      </c>
      <c r="J276" s="7"/>
    </row>
    <row r="277" spans="1:14" x14ac:dyDescent="0.25">
      <c r="A277" s="21"/>
      <c r="B277" s="21"/>
      <c r="C277" s="21"/>
      <c r="D277" s="21"/>
      <c r="E277" s="21"/>
      <c r="F277" s="77"/>
      <c r="G277" s="21"/>
      <c r="H277" s="21"/>
      <c r="J277" s="21"/>
      <c r="K277" s="21"/>
      <c r="L277" s="21"/>
      <c r="M277" s="21"/>
      <c r="N277" s="21"/>
    </row>
    <row r="278" spans="1:14" ht="15.75" x14ac:dyDescent="0.25">
      <c r="A278" s="36" t="str">
        <f>'Nome das Amostras'!A12</f>
        <v>aj</v>
      </c>
      <c r="B278" s="164" t="str">
        <f>VLOOKUP(A278,'Nome das Amostras'!$A$3:$D$28,2,FALSE)</f>
        <v>R9</v>
      </c>
      <c r="C278" s="164"/>
      <c r="D278" s="51" t="s">
        <v>65</v>
      </c>
      <c r="E278" s="53">
        <f>'Banco de Dados'!$O$13/'Banco de Dados'!BS13</f>
        <v>0.74387608069164268</v>
      </c>
      <c r="F278" s="74"/>
      <c r="G278" s="3"/>
      <c r="H278" s="3"/>
      <c r="J278" s="7"/>
    </row>
    <row r="279" spans="1:14" ht="15.75" x14ac:dyDescent="0.25">
      <c r="A279" s="107" t="s">
        <v>1</v>
      </c>
      <c r="B279" s="107" t="s">
        <v>0</v>
      </c>
      <c r="C279" s="107" t="s">
        <v>212</v>
      </c>
      <c r="D279" s="107" t="s">
        <v>209</v>
      </c>
      <c r="E279" s="107" t="s">
        <v>213</v>
      </c>
      <c r="F279" s="76" t="s">
        <v>219</v>
      </c>
      <c r="G279" s="54" t="s">
        <v>140</v>
      </c>
      <c r="H279" s="54" t="s">
        <v>66</v>
      </c>
      <c r="J279" s="7"/>
      <c r="K279" s="72" t="str">
        <f>A278</f>
        <v>aj</v>
      </c>
      <c r="L279" s="55" t="s">
        <v>215</v>
      </c>
      <c r="M279" s="41" t="str">
        <f>$A$1</f>
        <v>Cobre</v>
      </c>
      <c r="N279" s="3"/>
    </row>
    <row r="280" spans="1:14" x14ac:dyDescent="0.25">
      <c r="A280" s="28" t="str">
        <f>_xlfn.XLOOKUP(P!C280,'Banco de Dados'!$B$3:$B$274,'Banco de Dados'!$K$3:$K$274,"")</f>
        <v>Si</v>
      </c>
      <c r="B280" s="2" cm="1">
        <f t="array" ref="B280:E310">Dados!BO5:BR35</f>
        <v>14</v>
      </c>
      <c r="C280" s="2">
        <v>1740</v>
      </c>
      <c r="D280" s="2">
        <v>7268</v>
      </c>
      <c r="E280" s="2">
        <v>113</v>
      </c>
      <c r="F280" s="32">
        <f>(E280*100)/D280</f>
        <v>1.5547605943863512</v>
      </c>
      <c r="G280" s="3">
        <f t="shared" ref="G280:H307" si="24">D280*$E$278</f>
        <v>5406.4913544668589</v>
      </c>
      <c r="H280" s="3">
        <f t="shared" si="24"/>
        <v>84.057997118155626</v>
      </c>
      <c r="J280" s="7"/>
      <c r="K280" s="5" t="s">
        <v>210</v>
      </c>
      <c r="L280" s="5"/>
      <c r="M280" s="5" t="s">
        <v>211</v>
      </c>
    </row>
    <row r="281" spans="1:14" x14ac:dyDescent="0.25">
      <c r="A281" s="28" t="str">
        <f>_xlfn.XLOOKUP(P!C281,'Banco de Dados'!$B$3:$B$274,'Banco de Dados'!$K$3:$K$274,"")</f>
        <v>P</v>
      </c>
      <c r="B281" s="2">
        <v>15</v>
      </c>
      <c r="C281" s="2">
        <v>2013</v>
      </c>
      <c r="D281" s="2">
        <v>1144</v>
      </c>
      <c r="E281" s="2">
        <v>83</v>
      </c>
      <c r="F281" s="32">
        <f t="shared" ref="F281:F310" si="25">(E281*100)/D281</f>
        <v>7.255244755244755</v>
      </c>
      <c r="G281" s="3">
        <f t="shared" si="24"/>
        <v>850.99423631123921</v>
      </c>
      <c r="H281" s="3">
        <f t="shared" si="24"/>
        <v>61.741714697406344</v>
      </c>
      <c r="J281" s="7"/>
      <c r="K281" s="6">
        <f>_xlfn.XLOOKUP($B$4,A280:A307,G280:G307,"")</f>
        <v>1341.2085734870318</v>
      </c>
      <c r="L281" s="6"/>
      <c r="M281" s="6">
        <f>_xlfn.XLOOKUP($B$4,A280:A307,H280:H307,"")</f>
        <v>177.78638328530261</v>
      </c>
    </row>
    <row r="282" spans="1:14" x14ac:dyDescent="0.25">
      <c r="A282" s="28" t="str">
        <f>_xlfn.XLOOKUP(P!C282,'Banco de Dados'!$B$3:$B$274,'Banco de Dados'!$K$3:$K$274,"")</f>
        <v>S</v>
      </c>
      <c r="B282" s="2">
        <v>16</v>
      </c>
      <c r="C282" s="2">
        <v>2307</v>
      </c>
      <c r="D282" s="2">
        <v>4134</v>
      </c>
      <c r="E282" s="2">
        <v>108</v>
      </c>
      <c r="F282" s="32">
        <f t="shared" si="25"/>
        <v>2.6124818577648767</v>
      </c>
      <c r="G282" s="3">
        <f t="shared" si="24"/>
        <v>3075.1837175792507</v>
      </c>
      <c r="H282" s="3">
        <f t="shared" si="24"/>
        <v>80.338616714697409</v>
      </c>
      <c r="J282" s="7"/>
    </row>
    <row r="283" spans="1:14" ht="15.75" x14ac:dyDescent="0.25">
      <c r="A283" s="28" t="str">
        <f>_xlfn.XLOOKUP(P!C283,'Banco de Dados'!$B$3:$B$274,'Banco de Dados'!$K$3:$K$274,"")</f>
        <v>Cl</v>
      </c>
      <c r="B283" s="2">
        <v>17</v>
      </c>
      <c r="C283" s="2">
        <v>2622</v>
      </c>
      <c r="D283" s="2">
        <v>12390</v>
      </c>
      <c r="E283" s="2">
        <v>180</v>
      </c>
      <c r="F283" s="32">
        <f t="shared" si="25"/>
        <v>1.4527845036319613</v>
      </c>
      <c r="G283" s="3">
        <f t="shared" si="24"/>
        <v>9216.6246397694522</v>
      </c>
      <c r="H283" s="3">
        <f t="shared" si="24"/>
        <v>133.89769452449568</v>
      </c>
      <c r="K283" s="165" t="s">
        <v>67</v>
      </c>
      <c r="L283" s="166"/>
      <c r="M283" s="167"/>
      <c r="N283"/>
    </row>
    <row r="284" spans="1:14" x14ac:dyDescent="0.25">
      <c r="A284" s="28" t="str">
        <f>_xlfn.XLOOKUP(P!C284,'Banco de Dados'!$B$3:$B$274,'Banco de Dados'!$K$3:$K$274,"")</f>
        <v>Ar</v>
      </c>
      <c r="B284" s="2">
        <v>18</v>
      </c>
      <c r="C284" s="2">
        <v>2957</v>
      </c>
      <c r="D284" s="2">
        <v>5552</v>
      </c>
      <c r="E284" s="2">
        <v>194</v>
      </c>
      <c r="F284" s="32">
        <f t="shared" si="25"/>
        <v>3.494236311239193</v>
      </c>
      <c r="G284" s="3">
        <f t="shared" si="24"/>
        <v>4130</v>
      </c>
      <c r="H284" s="3">
        <f t="shared" si="24"/>
        <v>144.31195965417868</v>
      </c>
      <c r="J284" s="7"/>
      <c r="K284" s="104" t="s">
        <v>240</v>
      </c>
      <c r="L284" s="39"/>
      <c r="M284" s="106" t="s">
        <v>209</v>
      </c>
    </row>
    <row r="285" spans="1:14" x14ac:dyDescent="0.25">
      <c r="A285" s="28" t="str">
        <f>_xlfn.XLOOKUP(P!C285,'Banco de Dados'!$B$3:$B$274,'Banco de Dados'!$K$3:$K$274,"")</f>
        <v>K</v>
      </c>
      <c r="B285" s="2">
        <v>19</v>
      </c>
      <c r="C285" s="2">
        <v>3313</v>
      </c>
      <c r="D285" s="2">
        <v>76728</v>
      </c>
      <c r="E285" s="2">
        <v>302</v>
      </c>
      <c r="F285" s="32">
        <f t="shared" si="25"/>
        <v>0.39359816494630384</v>
      </c>
      <c r="G285" s="3">
        <f t="shared" si="24"/>
        <v>57076.12391930836</v>
      </c>
      <c r="H285" s="3">
        <f t="shared" si="24"/>
        <v>224.6505763688761</v>
      </c>
      <c r="J285" s="58" t="s">
        <v>38</v>
      </c>
      <c r="K285" s="59">
        <f>$L$9</f>
        <v>4.7</v>
      </c>
      <c r="L285" s="60"/>
      <c r="M285" s="61">
        <f>$M$11</f>
        <v>520</v>
      </c>
      <c r="N285" s="60"/>
    </row>
    <row r="286" spans="1:14" x14ac:dyDescent="0.25">
      <c r="A286" s="28" t="str">
        <f>_xlfn.XLOOKUP(P!C286,'Banco de Dados'!$B$3:$B$274,'Banco de Dados'!$K$3:$K$274,"")</f>
        <v>Ca</v>
      </c>
      <c r="B286" s="2">
        <v>20</v>
      </c>
      <c r="C286" s="2">
        <v>3691</v>
      </c>
      <c r="D286" s="2">
        <v>17562</v>
      </c>
      <c r="E286" s="2">
        <v>179</v>
      </c>
      <c r="F286" s="32">
        <f t="shared" si="25"/>
        <v>1.0192460995330828</v>
      </c>
      <c r="G286" s="3">
        <f t="shared" si="24"/>
        <v>13063.95172910663</v>
      </c>
      <c r="H286" s="3">
        <f t="shared" si="24"/>
        <v>133.15381844380403</v>
      </c>
      <c r="J286" s="2"/>
      <c r="K286" s="18"/>
      <c r="L286" s="2" t="s">
        <v>70</v>
      </c>
      <c r="M286" s="19"/>
    </row>
    <row r="287" spans="1:14" x14ac:dyDescent="0.25">
      <c r="A287" s="28" t="str">
        <f>_xlfn.XLOOKUP(P!C287,'Banco de Dados'!$B$3:$B$274,'Banco de Dados'!$K$3:$K$274,"")</f>
        <v>Ti</v>
      </c>
      <c r="B287" s="2">
        <v>22</v>
      </c>
      <c r="C287" s="2">
        <v>4509</v>
      </c>
      <c r="D287" s="2">
        <v>14440</v>
      </c>
      <c r="E287" s="2">
        <v>162</v>
      </c>
      <c r="F287" s="32">
        <f t="shared" si="25"/>
        <v>1.1218836565096952</v>
      </c>
      <c r="G287" s="3">
        <f t="shared" si="24"/>
        <v>10741.57060518732</v>
      </c>
      <c r="H287" s="3">
        <f t="shared" si="24"/>
        <v>120.50792507204612</v>
      </c>
      <c r="J287" s="58" t="s">
        <v>69</v>
      </c>
      <c r="K287" s="62" t="s">
        <v>71</v>
      </c>
      <c r="L287" s="63"/>
      <c r="M287" s="64">
        <f>K281</f>
        <v>1341.2085734870318</v>
      </c>
      <c r="N287" s="60"/>
    </row>
    <row r="288" spans="1:14" x14ac:dyDescent="0.25">
      <c r="A288" s="28" t="str">
        <f>_xlfn.XLOOKUP(P!C288,'Banco de Dados'!$B$3:$B$274,'Banco de Dados'!$K$3:$K$274,"")</f>
        <v>Cr</v>
      </c>
      <c r="B288" s="2">
        <v>24</v>
      </c>
      <c r="C288" s="2">
        <v>5412</v>
      </c>
      <c r="D288" s="2">
        <v>4493</v>
      </c>
      <c r="E288" s="2">
        <v>144</v>
      </c>
      <c r="F288" s="32">
        <f t="shared" si="25"/>
        <v>3.2049855330514134</v>
      </c>
      <c r="G288" s="3">
        <f t="shared" si="24"/>
        <v>3342.2352305475506</v>
      </c>
      <c r="H288" s="3">
        <f t="shared" si="24"/>
        <v>107.11815561959655</v>
      </c>
      <c r="J288" s="7"/>
    </row>
    <row r="289" spans="1:13" ht="15.75" x14ac:dyDescent="0.25">
      <c r="A289" s="28" t="str">
        <f>_xlfn.XLOOKUP(P!C289,'Banco de Dados'!$B$3:$B$274,'Banco de Dados'!$K$3:$K$274,"")</f>
        <v>Mn</v>
      </c>
      <c r="B289" s="2">
        <v>25</v>
      </c>
      <c r="C289" s="2">
        <v>5895</v>
      </c>
      <c r="D289" s="2">
        <v>6239</v>
      </c>
      <c r="E289" s="2">
        <v>163</v>
      </c>
      <c r="F289" s="32">
        <f t="shared" si="25"/>
        <v>2.6125981727841001</v>
      </c>
      <c r="G289" s="3">
        <f t="shared" si="24"/>
        <v>4641.0428674351588</v>
      </c>
      <c r="H289" s="3">
        <f t="shared" si="24"/>
        <v>121.25180115273776</v>
      </c>
      <c r="J289" s="7"/>
      <c r="K289" s="165" t="s">
        <v>218</v>
      </c>
      <c r="L289" s="166"/>
      <c r="M289" s="167"/>
    </row>
    <row r="290" spans="1:13" x14ac:dyDescent="0.25">
      <c r="A290" s="28" t="str">
        <f>_xlfn.XLOOKUP(P!C290,'Banco de Dados'!$B$3:$B$274,'Banco de Dados'!$K$3:$K$274,"")</f>
        <v>Fe</v>
      </c>
      <c r="B290" s="2">
        <v>26</v>
      </c>
      <c r="C290" s="2">
        <v>6399</v>
      </c>
      <c r="D290" s="2">
        <v>301647</v>
      </c>
      <c r="E290" s="2">
        <v>543</v>
      </c>
      <c r="F290" s="32">
        <f t="shared" si="25"/>
        <v>0.1800117355717113</v>
      </c>
      <c r="G290" s="3">
        <f t="shared" si="24"/>
        <v>224387.98811239193</v>
      </c>
      <c r="H290" s="3">
        <f t="shared" si="24"/>
        <v>403.92471181556198</v>
      </c>
      <c r="J290" s="7"/>
      <c r="K290" s="104" t="s">
        <v>236</v>
      </c>
      <c r="L290" s="108">
        <f>K281</f>
        <v>1341.2085734870318</v>
      </c>
      <c r="M290" s="109">
        <f>M281</f>
        <v>177.78638328530261</v>
      </c>
    </row>
    <row r="291" spans="1:13" x14ac:dyDescent="0.25">
      <c r="A291" s="28" t="str">
        <f>_xlfn.XLOOKUP(P!C291,'Banco de Dados'!$B$3:$B$274,'Banco de Dados'!$K$3:$K$274,"")</f>
        <v>Ni</v>
      </c>
      <c r="B291" s="2">
        <v>28</v>
      </c>
      <c r="C291" s="2">
        <v>7472</v>
      </c>
      <c r="D291" s="2">
        <v>2181</v>
      </c>
      <c r="E291" s="2">
        <v>233</v>
      </c>
      <c r="F291" s="32">
        <f t="shared" si="25"/>
        <v>10.68317285648785</v>
      </c>
      <c r="G291" s="3">
        <f t="shared" si="24"/>
        <v>1622.3937319884726</v>
      </c>
      <c r="H291" s="3">
        <f t="shared" si="24"/>
        <v>173.32312680115274</v>
      </c>
      <c r="J291" s="7"/>
      <c r="K291" s="104" t="s">
        <v>237</v>
      </c>
      <c r="L291" s="105">
        <f>$L$9</f>
        <v>4.7</v>
      </c>
      <c r="M291" s="106">
        <f>$L$10</f>
        <v>0.14000000000000001</v>
      </c>
    </row>
    <row r="292" spans="1:13" x14ac:dyDescent="0.25">
      <c r="A292" s="28" t="str">
        <f>_xlfn.XLOOKUP(P!C292,'Banco de Dados'!$B$3:$B$274,'Banco de Dados'!$K$3:$K$274,"")</f>
        <v>Cu</v>
      </c>
      <c r="B292" s="2">
        <v>29</v>
      </c>
      <c r="C292" s="2">
        <v>8041</v>
      </c>
      <c r="D292" s="2">
        <v>1803</v>
      </c>
      <c r="E292" s="2">
        <v>239</v>
      </c>
      <c r="F292" s="32">
        <f t="shared" si="25"/>
        <v>13.255684969495286</v>
      </c>
      <c r="G292" s="3">
        <f t="shared" si="24"/>
        <v>1341.2085734870318</v>
      </c>
      <c r="H292" s="3">
        <f t="shared" si="24"/>
        <v>177.78638328530261</v>
      </c>
      <c r="J292" s="7"/>
      <c r="K292" s="104" t="s">
        <v>238</v>
      </c>
      <c r="L292" s="105">
        <f>$M$11</f>
        <v>520</v>
      </c>
      <c r="M292" s="106">
        <f>$M$12</f>
        <v>245</v>
      </c>
    </row>
    <row r="293" spans="1:13" x14ac:dyDescent="0.25">
      <c r="A293" s="28" t="str">
        <f>_xlfn.XLOOKUP(P!C293,'Banco de Dados'!$B$3:$B$274,'Banco de Dados'!$K$3:$K$274,"")</f>
        <v>Zn</v>
      </c>
      <c r="B293" s="2">
        <v>30</v>
      </c>
      <c r="C293" s="2">
        <v>8631</v>
      </c>
      <c r="D293" s="2">
        <v>1511</v>
      </c>
      <c r="E293" s="2">
        <v>239</v>
      </c>
      <c r="F293" s="32">
        <f t="shared" si="25"/>
        <v>15.817339510258106</v>
      </c>
      <c r="G293" s="3">
        <f t="shared" si="24"/>
        <v>1123.9967579250722</v>
      </c>
      <c r="H293" s="3">
        <f t="shared" si="24"/>
        <v>177.78638328530261</v>
      </c>
      <c r="J293" s="7"/>
      <c r="K293" s="69" t="s">
        <v>217</v>
      </c>
      <c r="L293" s="110">
        <f>SQRT(((M290/L290)^2)+((M291/L291)^2)+((M292/L292)^2))</f>
        <v>0.49035144994026303</v>
      </c>
      <c r="M293" s="71" t="str">
        <f>M302</f>
        <v>mg/kg</v>
      </c>
    </row>
    <row r="294" spans="1:13" x14ac:dyDescent="0.25">
      <c r="A294" s="28" t="str">
        <f>_xlfn.XLOOKUP(P!C294,'Banco de Dados'!$B$3:$B$274,'Banco de Dados'!$K$3:$K$274,"")</f>
        <v>Rh</v>
      </c>
      <c r="B294" s="2">
        <v>45</v>
      </c>
      <c r="C294" s="2">
        <v>20167</v>
      </c>
      <c r="D294" s="2">
        <v>2177</v>
      </c>
      <c r="E294" s="2">
        <v>138</v>
      </c>
      <c r="F294" s="32">
        <f t="shared" si="25"/>
        <v>6.3389986219568213</v>
      </c>
      <c r="G294" s="3">
        <f t="shared" si="24"/>
        <v>1619.4182276657061</v>
      </c>
      <c r="H294" s="3">
        <f t="shared" si="24"/>
        <v>102.65489913544668</v>
      </c>
      <c r="J294" s="7"/>
    </row>
    <row r="295" spans="1:13" x14ac:dyDescent="0.25">
      <c r="A295" s="28" t="str">
        <f>_xlfn.XLOOKUP(P!C295,'Banco de Dados'!$B$3:$B$274,'Banco de Dados'!$K$3:$K$274,"")</f>
        <v>Rh</v>
      </c>
      <c r="B295" s="2">
        <v>45</v>
      </c>
      <c r="C295" s="2">
        <v>2696</v>
      </c>
      <c r="D295" s="2">
        <v>16137</v>
      </c>
      <c r="E295" s="2">
        <v>150</v>
      </c>
      <c r="F295" s="32">
        <f t="shared" si="25"/>
        <v>0.92954080684142038</v>
      </c>
      <c r="G295" s="3">
        <f t="shared" si="24"/>
        <v>12003.928314121038</v>
      </c>
      <c r="H295" s="3">
        <f t="shared" si="24"/>
        <v>111.5814121037464</v>
      </c>
      <c r="J295" s="7"/>
    </row>
    <row r="296" spans="1:13" x14ac:dyDescent="0.25">
      <c r="A296" s="28" t="str">
        <f>_xlfn.XLOOKUP(P!C296,'Banco de Dados'!$B$3:$B$274,'Banco de Dados'!$K$3:$K$274,"")</f>
        <v/>
      </c>
      <c r="B296" s="2">
        <v>0</v>
      </c>
      <c r="C296" s="2">
        <v>0</v>
      </c>
      <c r="D296" s="2">
        <v>0</v>
      </c>
      <c r="E296" s="2">
        <v>0</v>
      </c>
      <c r="F296" s="32" t="e">
        <f t="shared" si="25"/>
        <v>#DIV/0!</v>
      </c>
      <c r="G296" s="3">
        <f t="shared" si="24"/>
        <v>0</v>
      </c>
      <c r="H296" s="3">
        <f t="shared" si="24"/>
        <v>0</v>
      </c>
      <c r="J296" s="7"/>
    </row>
    <row r="297" spans="1:13" x14ac:dyDescent="0.25">
      <c r="A297" s="28" t="str">
        <f>_xlfn.XLOOKUP(P!C297,'Banco de Dados'!$B$3:$B$274,'Banco de Dados'!$K$3:$K$274,"")</f>
        <v/>
      </c>
      <c r="B297" s="2">
        <v>0</v>
      </c>
      <c r="C297" s="2">
        <v>0</v>
      </c>
      <c r="D297" s="2">
        <v>0</v>
      </c>
      <c r="E297" s="2">
        <v>0</v>
      </c>
      <c r="F297" s="32" t="e">
        <f t="shared" si="25"/>
        <v>#DIV/0!</v>
      </c>
      <c r="G297" s="3">
        <f t="shared" si="24"/>
        <v>0</v>
      </c>
      <c r="H297" s="3">
        <f t="shared" si="24"/>
        <v>0</v>
      </c>
      <c r="J297" s="7"/>
    </row>
    <row r="298" spans="1:13" x14ac:dyDescent="0.25">
      <c r="A298" s="28" t="str">
        <f>_xlfn.XLOOKUP(P!C298,'Banco de Dados'!$B$3:$B$274,'Banco de Dados'!$K$3:$K$274,"")</f>
        <v/>
      </c>
      <c r="B298" s="2">
        <v>0</v>
      </c>
      <c r="C298" s="2">
        <v>0</v>
      </c>
      <c r="D298" s="2">
        <v>0</v>
      </c>
      <c r="E298" s="2">
        <v>0</v>
      </c>
      <c r="F298" s="32" t="e">
        <f t="shared" si="25"/>
        <v>#DIV/0!</v>
      </c>
      <c r="G298" s="3">
        <f t="shared" si="24"/>
        <v>0</v>
      </c>
      <c r="H298" s="3">
        <f t="shared" si="24"/>
        <v>0</v>
      </c>
      <c r="J298" s="7"/>
    </row>
    <row r="299" spans="1:13" x14ac:dyDescent="0.25">
      <c r="A299" s="28" t="str">
        <f>_xlfn.XLOOKUP(P!C299,'Banco de Dados'!$B$3:$B$274,'Banco de Dados'!$K$3:$K$274,"")</f>
        <v/>
      </c>
      <c r="B299" s="2">
        <v>0</v>
      </c>
      <c r="C299" s="2">
        <v>0</v>
      </c>
      <c r="D299" s="2">
        <v>0</v>
      </c>
      <c r="E299" s="2">
        <v>0</v>
      </c>
      <c r="F299" s="32" t="e">
        <f t="shared" si="25"/>
        <v>#DIV/0!</v>
      </c>
      <c r="G299" s="3">
        <f t="shared" si="24"/>
        <v>0</v>
      </c>
      <c r="H299" s="3">
        <f t="shared" si="24"/>
        <v>0</v>
      </c>
      <c r="J299" s="7"/>
    </row>
    <row r="300" spans="1:13" x14ac:dyDescent="0.25">
      <c r="A300" s="28" t="str">
        <f>_xlfn.XLOOKUP(P!C300,'Banco de Dados'!$B$3:$B$274,'Banco de Dados'!$K$3:$K$274,"")</f>
        <v/>
      </c>
      <c r="B300" s="2">
        <v>0</v>
      </c>
      <c r="C300" s="2">
        <v>0</v>
      </c>
      <c r="D300" s="2">
        <v>0</v>
      </c>
      <c r="E300" s="17">
        <v>0</v>
      </c>
      <c r="F300" s="32" t="e">
        <f t="shared" si="25"/>
        <v>#DIV/0!</v>
      </c>
      <c r="G300" s="3">
        <f t="shared" si="24"/>
        <v>0</v>
      </c>
      <c r="H300" s="3">
        <f t="shared" si="24"/>
        <v>0</v>
      </c>
      <c r="J300" s="7"/>
    </row>
    <row r="301" spans="1:13" ht="15.75" x14ac:dyDescent="0.25">
      <c r="A301" s="28" t="str">
        <f>_xlfn.XLOOKUP(P!C301,'Banco de Dados'!$B$3:$B$274,'Banco de Dados'!$K$3:$K$274,"")</f>
        <v/>
      </c>
      <c r="B301" s="2">
        <v>0</v>
      </c>
      <c r="C301" s="2">
        <v>0</v>
      </c>
      <c r="D301" s="2">
        <v>0</v>
      </c>
      <c r="E301" s="2">
        <v>0</v>
      </c>
      <c r="F301" s="32" t="e">
        <f t="shared" si="25"/>
        <v>#DIV/0!</v>
      </c>
      <c r="G301" s="3">
        <f t="shared" si="24"/>
        <v>0</v>
      </c>
      <c r="H301" s="3">
        <f t="shared" si="24"/>
        <v>0</v>
      </c>
      <c r="J301" s="7"/>
      <c r="K301" s="101" t="s">
        <v>216</v>
      </c>
      <c r="L301" s="102" t="str">
        <f>K279</f>
        <v>aj</v>
      </c>
      <c r="M301" s="103" t="str">
        <f>M279</f>
        <v>Cobre</v>
      </c>
    </row>
    <row r="302" spans="1:13" x14ac:dyDescent="0.25">
      <c r="A302" s="28" t="str">
        <f>_xlfn.XLOOKUP(P!C302,'Banco de Dados'!$B$3:$B$274,'Banco de Dados'!$K$3:$K$274,"")</f>
        <v/>
      </c>
      <c r="B302" s="2">
        <v>0</v>
      </c>
      <c r="C302" s="2">
        <v>0</v>
      </c>
      <c r="D302" s="2">
        <v>0</v>
      </c>
      <c r="E302" s="2">
        <v>0</v>
      </c>
      <c r="F302" s="32" t="e">
        <f t="shared" si="25"/>
        <v>#DIV/0!</v>
      </c>
      <c r="G302" s="3">
        <f t="shared" si="24"/>
        <v>0</v>
      </c>
      <c r="H302" s="3">
        <f t="shared" si="24"/>
        <v>0</v>
      </c>
      <c r="J302" s="7"/>
      <c r="K302" s="68" t="s">
        <v>68</v>
      </c>
      <c r="L302" s="29">
        <f>(K285*M287)/M285</f>
        <v>12.122462106517403</v>
      </c>
      <c r="M302" s="66" t="str">
        <f>$M$9</f>
        <v>mg/kg</v>
      </c>
    </row>
    <row r="303" spans="1:13" x14ac:dyDescent="0.25">
      <c r="A303" s="28" t="str">
        <f>_xlfn.XLOOKUP(P!C303,'Banco de Dados'!$B$3:$B$274,'Banco de Dados'!$K$3:$K$274,"")</f>
        <v/>
      </c>
      <c r="B303" s="2">
        <v>0</v>
      </c>
      <c r="C303" s="2">
        <v>0</v>
      </c>
      <c r="D303" s="2">
        <v>0</v>
      </c>
      <c r="E303" s="2">
        <v>0</v>
      </c>
      <c r="F303" s="32" t="e">
        <f t="shared" si="25"/>
        <v>#DIV/0!</v>
      </c>
      <c r="G303" s="3">
        <f t="shared" si="24"/>
        <v>0</v>
      </c>
      <c r="H303" s="3">
        <f t="shared" si="24"/>
        <v>0</v>
      </c>
      <c r="J303" s="7"/>
      <c r="K303" s="111" t="s">
        <v>246</v>
      </c>
      <c r="L303" s="126">
        <f>SQRT(((M290/L290)^2)+((M291/L291)^2)+((M292/L292)^2))</f>
        <v>0.49035144994026303</v>
      </c>
      <c r="M303" s="66"/>
    </row>
    <row r="304" spans="1:13" x14ac:dyDescent="0.25">
      <c r="A304" s="28" t="str">
        <f>_xlfn.XLOOKUP(P!C304,'Banco de Dados'!$B$3:$B$274,'Banco de Dados'!$K$3:$K$274,"")</f>
        <v/>
      </c>
      <c r="B304" s="2">
        <v>0</v>
      </c>
      <c r="C304" s="2">
        <v>0</v>
      </c>
      <c r="D304" s="2">
        <v>0</v>
      </c>
      <c r="E304" s="2">
        <v>0</v>
      </c>
      <c r="F304" s="32" t="e">
        <f t="shared" si="25"/>
        <v>#DIV/0!</v>
      </c>
      <c r="G304" s="3">
        <f t="shared" si="24"/>
        <v>0</v>
      </c>
      <c r="H304" s="3">
        <f t="shared" si="24"/>
        <v>0</v>
      </c>
      <c r="J304" s="7"/>
      <c r="K304" s="69" t="s">
        <v>247</v>
      </c>
      <c r="L304" s="127">
        <f>L303*L302</f>
        <v>5.9442668707767039</v>
      </c>
      <c r="M304" s="71" t="str">
        <f>$M$9</f>
        <v>mg/kg</v>
      </c>
    </row>
    <row r="305" spans="1:14" x14ac:dyDescent="0.25">
      <c r="A305" s="28" t="str">
        <f>_xlfn.XLOOKUP(P!C305,'Banco de Dados'!$B$3:$B$274,'Banco de Dados'!$K$3:$K$274,"")</f>
        <v/>
      </c>
      <c r="B305" s="2">
        <v>0</v>
      </c>
      <c r="C305" s="2">
        <v>0</v>
      </c>
      <c r="D305" s="2">
        <v>0</v>
      </c>
      <c r="E305" s="2">
        <v>0</v>
      </c>
      <c r="F305" s="32" t="e">
        <f t="shared" si="25"/>
        <v>#DIV/0!</v>
      </c>
      <c r="G305" s="3">
        <f t="shared" si="24"/>
        <v>0</v>
      </c>
      <c r="H305" s="3">
        <f t="shared" si="24"/>
        <v>0</v>
      </c>
      <c r="J305" s="7"/>
      <c r="K305" s="123"/>
      <c r="L305" s="124"/>
    </row>
    <row r="306" spans="1:14" x14ac:dyDescent="0.25">
      <c r="A306" s="28" t="str">
        <f>_xlfn.XLOOKUP(P!C306,'Banco de Dados'!$B$3:$B$274,'Banco de Dados'!$K$3:$K$274,"")</f>
        <v/>
      </c>
      <c r="B306" s="2">
        <v>0</v>
      </c>
      <c r="C306" s="2">
        <v>0</v>
      </c>
      <c r="D306" s="2">
        <v>0</v>
      </c>
      <c r="E306" s="2">
        <v>0</v>
      </c>
      <c r="F306" s="32" t="e">
        <f t="shared" si="25"/>
        <v>#DIV/0!</v>
      </c>
      <c r="G306" s="3">
        <f t="shared" si="24"/>
        <v>0</v>
      </c>
      <c r="H306" s="3">
        <f t="shared" si="24"/>
        <v>0</v>
      </c>
      <c r="J306" s="7"/>
    </row>
    <row r="307" spans="1:14" x14ac:dyDescent="0.25">
      <c r="A307" s="28" t="str">
        <f>_xlfn.XLOOKUP(P!C307,'Banco de Dados'!$B$3:$B$274,'Banco de Dados'!$K$3:$K$274,"")</f>
        <v/>
      </c>
      <c r="B307" s="2">
        <v>0</v>
      </c>
      <c r="C307" s="2">
        <v>0</v>
      </c>
      <c r="D307" s="2">
        <v>0</v>
      </c>
      <c r="E307" s="2">
        <v>0</v>
      </c>
      <c r="F307" s="32" t="e">
        <f t="shared" si="25"/>
        <v>#DIV/0!</v>
      </c>
      <c r="G307" s="3">
        <f t="shared" si="24"/>
        <v>0</v>
      </c>
      <c r="H307" s="3">
        <f t="shared" si="24"/>
        <v>0</v>
      </c>
      <c r="J307" s="7"/>
    </row>
    <row r="308" spans="1:14" x14ac:dyDescent="0.25">
      <c r="A308" s="28" t="str">
        <f>_xlfn.XLOOKUP(P!C308,'Banco de Dados'!$B$3:$B$274,'Banco de Dados'!$K$3:$K$274,"")</f>
        <v/>
      </c>
      <c r="B308" s="2">
        <v>0</v>
      </c>
      <c r="C308" s="2">
        <v>0</v>
      </c>
      <c r="D308" s="2">
        <v>0</v>
      </c>
      <c r="E308" s="2">
        <v>0</v>
      </c>
      <c r="F308" s="32" t="e">
        <f t="shared" si="25"/>
        <v>#DIV/0!</v>
      </c>
      <c r="G308" s="3">
        <f t="shared" ref="G308:H310" si="26">D308*$E$278</f>
        <v>0</v>
      </c>
      <c r="H308" s="3">
        <f t="shared" si="26"/>
        <v>0</v>
      </c>
      <c r="J308" s="7"/>
    </row>
    <row r="309" spans="1:14" x14ac:dyDescent="0.25">
      <c r="A309" s="28" t="str">
        <f>_xlfn.XLOOKUP(P!C309,'Banco de Dados'!$B$3:$B$274,'Banco de Dados'!$K$3:$K$274,"")</f>
        <v/>
      </c>
      <c r="B309" s="2">
        <v>0</v>
      </c>
      <c r="C309" s="2">
        <v>0</v>
      </c>
      <c r="D309" s="2">
        <v>0</v>
      </c>
      <c r="E309" s="2">
        <v>0</v>
      </c>
      <c r="F309" s="32" t="e">
        <f t="shared" si="25"/>
        <v>#DIV/0!</v>
      </c>
      <c r="G309" s="3">
        <f t="shared" si="26"/>
        <v>0</v>
      </c>
      <c r="H309" s="3">
        <f t="shared" si="26"/>
        <v>0</v>
      </c>
      <c r="J309" s="7"/>
    </row>
    <row r="310" spans="1:14" x14ac:dyDescent="0.25">
      <c r="A310" s="28" t="str">
        <f>_xlfn.XLOOKUP(P!C310,'Banco de Dados'!$B$3:$B$274,'Banco de Dados'!$K$3:$K$274,"")</f>
        <v/>
      </c>
      <c r="B310" s="2">
        <v>0</v>
      </c>
      <c r="C310" s="2">
        <v>0</v>
      </c>
      <c r="D310" s="2">
        <v>0</v>
      </c>
      <c r="E310" s="2">
        <v>0</v>
      </c>
      <c r="F310" s="32" t="e">
        <f t="shared" si="25"/>
        <v>#DIV/0!</v>
      </c>
      <c r="G310" s="3">
        <f t="shared" si="26"/>
        <v>0</v>
      </c>
      <c r="H310" s="3">
        <f t="shared" si="26"/>
        <v>0</v>
      </c>
      <c r="J310" s="7"/>
    </row>
    <row r="311" spans="1:14" x14ac:dyDescent="0.25">
      <c r="A311" s="21"/>
      <c r="B311" s="21"/>
      <c r="C311" s="21"/>
      <c r="D311" s="21"/>
      <c r="E311" s="21"/>
      <c r="F311" s="77"/>
      <c r="G311" s="21"/>
      <c r="H311" s="21"/>
      <c r="J311" s="21"/>
      <c r="K311" s="21"/>
      <c r="L311" s="21"/>
      <c r="M311" s="21"/>
      <c r="N311" s="21"/>
    </row>
    <row r="312" spans="1:14" ht="15.75" x14ac:dyDescent="0.25">
      <c r="A312" s="36" t="str">
        <f>'Nome das Amostras'!A13</f>
        <v>ak</v>
      </c>
      <c r="B312" s="164" t="str">
        <f>VLOOKUP(A312,'Nome das Amostras'!$A$3:$D$28,2,FALSE)</f>
        <v>R10</v>
      </c>
      <c r="C312" s="164"/>
      <c r="D312" s="51" t="s">
        <v>65</v>
      </c>
      <c r="E312" s="52">
        <f>'Banco de Dados'!$O$13/'Banco de Dados'!BZ13</f>
        <v>0.806640625</v>
      </c>
      <c r="F312" s="74"/>
      <c r="G312" s="3"/>
      <c r="H312" s="3"/>
      <c r="J312" s="7"/>
    </row>
    <row r="313" spans="1:14" ht="15.75" x14ac:dyDescent="0.25">
      <c r="A313" s="107" t="s">
        <v>1</v>
      </c>
      <c r="B313" s="107" t="s">
        <v>0</v>
      </c>
      <c r="C313" s="107" t="s">
        <v>212</v>
      </c>
      <c r="D313" s="107" t="s">
        <v>209</v>
      </c>
      <c r="E313" s="107" t="s">
        <v>213</v>
      </c>
      <c r="F313" s="76" t="s">
        <v>219</v>
      </c>
      <c r="G313" s="54" t="s">
        <v>140</v>
      </c>
      <c r="H313" s="54" t="s">
        <v>66</v>
      </c>
      <c r="J313" s="7"/>
      <c r="K313" s="72" t="str">
        <f>A312</f>
        <v>ak</v>
      </c>
      <c r="L313" s="55" t="s">
        <v>215</v>
      </c>
      <c r="M313" s="41" t="str">
        <f>$A$1</f>
        <v>Cobre</v>
      </c>
      <c r="N313" s="3"/>
    </row>
    <row r="314" spans="1:14" x14ac:dyDescent="0.25">
      <c r="A314" s="28" t="str">
        <f>_xlfn.XLOOKUP(P!C314,'Banco de Dados'!$B$3:$B$274,'Banco de Dados'!$K$3:$K$274,"")</f>
        <v>Si</v>
      </c>
      <c r="B314" s="2" cm="1">
        <f t="array" ref="B314:E344">Dados!BV5:BY35</f>
        <v>14</v>
      </c>
      <c r="C314" s="2">
        <v>1740</v>
      </c>
      <c r="D314" s="2">
        <v>5318</v>
      </c>
      <c r="E314" s="2">
        <v>97</v>
      </c>
      <c r="F314" s="32">
        <f>(E314*100)/D314</f>
        <v>1.8239939827002634</v>
      </c>
      <c r="G314" s="3">
        <f t="shared" ref="G314:H341" si="27">D314*$E$312</f>
        <v>4289.71484375</v>
      </c>
      <c r="H314" s="3">
        <f t="shared" si="27"/>
        <v>78.244140625</v>
      </c>
      <c r="J314" s="7"/>
      <c r="K314" s="5" t="s">
        <v>210</v>
      </c>
      <c r="L314" s="5"/>
      <c r="M314" s="5" t="s">
        <v>211</v>
      </c>
    </row>
    <row r="315" spans="1:14" x14ac:dyDescent="0.25">
      <c r="A315" s="28" t="str">
        <f>_xlfn.XLOOKUP(P!C315,'Banco de Dados'!$B$3:$B$274,'Banco de Dados'!$K$3:$K$274,"")</f>
        <v>P</v>
      </c>
      <c r="B315" s="2">
        <v>15</v>
      </c>
      <c r="C315" s="2">
        <v>2013</v>
      </c>
      <c r="D315" s="2">
        <v>1154</v>
      </c>
      <c r="E315" s="2">
        <v>80</v>
      </c>
      <c r="F315" s="32">
        <f t="shared" ref="F315:F344" si="28">(E315*100)/D315</f>
        <v>6.9324090121317159</v>
      </c>
      <c r="G315" s="3">
        <f t="shared" si="27"/>
        <v>930.86328125</v>
      </c>
      <c r="H315" s="3">
        <f t="shared" si="27"/>
        <v>64.53125</v>
      </c>
      <c r="J315" s="7"/>
      <c r="K315" s="6">
        <f>_xlfn.XLOOKUP($B$4,A314:A341,G314:G341,"")</f>
        <v>595.30078125</v>
      </c>
      <c r="L315" s="6"/>
      <c r="M315" s="6">
        <f>_xlfn.XLOOKUP($B$4,A314:A341,H314:H341,"")</f>
        <v>201.66015625</v>
      </c>
    </row>
    <row r="316" spans="1:14" x14ac:dyDescent="0.25">
      <c r="A316" s="28" t="str">
        <f>_xlfn.XLOOKUP(P!C316,'Banco de Dados'!$B$3:$B$274,'Banco de Dados'!$K$3:$K$274,"")</f>
        <v>S</v>
      </c>
      <c r="B316" s="2">
        <v>16</v>
      </c>
      <c r="C316" s="2">
        <v>2307</v>
      </c>
      <c r="D316" s="2">
        <v>4221</v>
      </c>
      <c r="E316" s="2">
        <v>106</v>
      </c>
      <c r="F316" s="32">
        <f t="shared" si="28"/>
        <v>2.5112532575219144</v>
      </c>
      <c r="G316" s="3">
        <f t="shared" si="27"/>
        <v>3404.830078125</v>
      </c>
      <c r="H316" s="3">
        <f t="shared" si="27"/>
        <v>85.50390625</v>
      </c>
      <c r="J316" s="7"/>
    </row>
    <row r="317" spans="1:14" ht="15.75" x14ac:dyDescent="0.25">
      <c r="A317" s="28" t="str">
        <f>_xlfn.XLOOKUP(P!C317,'Banco de Dados'!$B$3:$B$274,'Banco de Dados'!$K$3:$K$274,"")</f>
        <v>Cl</v>
      </c>
      <c r="B317" s="2">
        <v>17</v>
      </c>
      <c r="C317" s="2">
        <v>2622</v>
      </c>
      <c r="D317" s="2">
        <v>8981</v>
      </c>
      <c r="E317" s="2">
        <v>165</v>
      </c>
      <c r="F317" s="32">
        <f t="shared" si="28"/>
        <v>1.8372118917715177</v>
      </c>
      <c r="G317" s="3">
        <f t="shared" si="27"/>
        <v>7244.439453125</v>
      </c>
      <c r="H317" s="3">
        <f t="shared" si="27"/>
        <v>133.095703125</v>
      </c>
      <c r="K317" s="165" t="s">
        <v>67</v>
      </c>
      <c r="L317" s="166"/>
      <c r="M317" s="167"/>
      <c r="N317"/>
    </row>
    <row r="318" spans="1:14" x14ac:dyDescent="0.25">
      <c r="A318" s="28" t="str">
        <f>_xlfn.XLOOKUP(P!C318,'Banco de Dados'!$B$3:$B$274,'Banco de Dados'!$K$3:$K$274,"")</f>
        <v>Ar</v>
      </c>
      <c r="B318" s="2">
        <v>18</v>
      </c>
      <c r="C318" s="2">
        <v>2957</v>
      </c>
      <c r="D318" s="2">
        <v>5120</v>
      </c>
      <c r="E318" s="2">
        <v>192</v>
      </c>
      <c r="F318" s="32">
        <f t="shared" si="28"/>
        <v>3.75</v>
      </c>
      <c r="G318" s="3">
        <f t="shared" si="27"/>
        <v>4130</v>
      </c>
      <c r="H318" s="3">
        <f t="shared" si="27"/>
        <v>154.875</v>
      </c>
      <c r="J318" s="7"/>
      <c r="K318" s="104" t="s">
        <v>240</v>
      </c>
      <c r="L318" s="39"/>
      <c r="M318" s="106" t="s">
        <v>209</v>
      </c>
    </row>
    <row r="319" spans="1:14" x14ac:dyDescent="0.25">
      <c r="A319" s="28" t="str">
        <f>_xlfn.XLOOKUP(P!C319,'Banco de Dados'!$B$3:$B$274,'Banco de Dados'!$K$3:$K$274,"")</f>
        <v>K</v>
      </c>
      <c r="B319" s="2">
        <v>19</v>
      </c>
      <c r="C319" s="2">
        <v>3313</v>
      </c>
      <c r="D319" s="2">
        <v>57180</v>
      </c>
      <c r="E319" s="2">
        <v>273</v>
      </c>
      <c r="F319" s="32">
        <f t="shared" si="28"/>
        <v>0.47743966421825812</v>
      </c>
      <c r="G319" s="3">
        <f t="shared" si="27"/>
        <v>46123.7109375</v>
      </c>
      <c r="H319" s="3">
        <f t="shared" si="27"/>
        <v>220.212890625</v>
      </c>
      <c r="J319" s="58" t="s">
        <v>38</v>
      </c>
      <c r="K319" s="59">
        <f>$L$9</f>
        <v>4.7</v>
      </c>
      <c r="L319" s="60"/>
      <c r="M319" s="61">
        <f>$M$11</f>
        <v>520</v>
      </c>
      <c r="N319" s="60"/>
    </row>
    <row r="320" spans="1:14" x14ac:dyDescent="0.25">
      <c r="A320" s="28" t="str">
        <f>_xlfn.XLOOKUP(P!C320,'Banco de Dados'!$B$3:$B$274,'Banco de Dados'!$K$3:$K$274,"")</f>
        <v>Ca</v>
      </c>
      <c r="B320" s="2">
        <v>20</v>
      </c>
      <c r="C320" s="2">
        <v>3691</v>
      </c>
      <c r="D320" s="2">
        <v>24113</v>
      </c>
      <c r="E320" s="2">
        <v>198</v>
      </c>
      <c r="F320" s="32">
        <f t="shared" si="28"/>
        <v>0.82113382822543857</v>
      </c>
      <c r="G320" s="3">
        <f t="shared" si="27"/>
        <v>19450.525390625</v>
      </c>
      <c r="H320" s="3">
        <f t="shared" si="27"/>
        <v>159.71484375</v>
      </c>
      <c r="J320" s="2"/>
      <c r="K320" s="18"/>
      <c r="L320" s="2" t="s">
        <v>70</v>
      </c>
      <c r="M320" s="19"/>
    </row>
    <row r="321" spans="1:14" x14ac:dyDescent="0.25">
      <c r="A321" s="28" t="str">
        <f>_xlfn.XLOOKUP(P!C321,'Banco de Dados'!$B$3:$B$274,'Banco de Dados'!$K$3:$K$274,"")</f>
        <v>Ti</v>
      </c>
      <c r="B321" s="2">
        <v>22</v>
      </c>
      <c r="C321" s="2">
        <v>4509</v>
      </c>
      <c r="D321" s="2">
        <v>13847</v>
      </c>
      <c r="E321" s="2">
        <v>163</v>
      </c>
      <c r="F321" s="32">
        <f t="shared" si="28"/>
        <v>1.1771502852603453</v>
      </c>
      <c r="G321" s="3">
        <f t="shared" si="27"/>
        <v>11169.552734375</v>
      </c>
      <c r="H321" s="3">
        <f t="shared" si="27"/>
        <v>131.482421875</v>
      </c>
      <c r="J321" s="58" t="s">
        <v>69</v>
      </c>
      <c r="K321" s="62" t="s">
        <v>71</v>
      </c>
      <c r="L321" s="63"/>
      <c r="M321" s="64">
        <f>K315</f>
        <v>595.30078125</v>
      </c>
      <c r="N321" s="60"/>
    </row>
    <row r="322" spans="1:14" x14ac:dyDescent="0.25">
      <c r="A322" s="28" t="str">
        <f>_xlfn.XLOOKUP(P!C322,'Banco de Dados'!$B$3:$B$274,'Banco de Dados'!$K$3:$K$274,"")</f>
        <v>Cr</v>
      </c>
      <c r="B322" s="2">
        <v>24</v>
      </c>
      <c r="C322" s="2">
        <v>5412</v>
      </c>
      <c r="D322" s="2">
        <v>5099</v>
      </c>
      <c r="E322" s="2">
        <v>152</v>
      </c>
      <c r="F322" s="32">
        <f t="shared" si="28"/>
        <v>2.980976662090606</v>
      </c>
      <c r="G322" s="3">
        <f t="shared" si="27"/>
        <v>4113.060546875</v>
      </c>
      <c r="H322" s="3">
        <f t="shared" si="27"/>
        <v>122.609375</v>
      </c>
      <c r="J322" s="7"/>
    </row>
    <row r="323" spans="1:14" ht="15.75" x14ac:dyDescent="0.25">
      <c r="A323" s="28" t="str">
        <f>_xlfn.XLOOKUP(P!C323,'Banco de Dados'!$B$3:$B$274,'Banco de Dados'!$K$3:$K$274,"")</f>
        <v>Mn</v>
      </c>
      <c r="B323" s="2">
        <v>25</v>
      </c>
      <c r="C323" s="2">
        <v>5895</v>
      </c>
      <c r="D323" s="2">
        <v>4912</v>
      </c>
      <c r="E323" s="2">
        <v>165</v>
      </c>
      <c r="F323" s="32">
        <f t="shared" si="28"/>
        <v>3.3591205211726383</v>
      </c>
      <c r="G323" s="3">
        <f t="shared" si="27"/>
        <v>3962.21875</v>
      </c>
      <c r="H323" s="3">
        <f t="shared" si="27"/>
        <v>133.095703125</v>
      </c>
      <c r="J323" s="7"/>
      <c r="K323" s="165" t="s">
        <v>218</v>
      </c>
      <c r="L323" s="166"/>
      <c r="M323" s="167"/>
    </row>
    <row r="324" spans="1:14" x14ac:dyDescent="0.25">
      <c r="A324" s="28" t="str">
        <f>_xlfn.XLOOKUP(P!C324,'Banco de Dados'!$B$3:$B$274,'Banco de Dados'!$K$3:$K$274,"")</f>
        <v>Fe</v>
      </c>
      <c r="B324" s="2">
        <v>26</v>
      </c>
      <c r="C324" s="2">
        <v>6399</v>
      </c>
      <c r="D324" s="2">
        <v>282641</v>
      </c>
      <c r="E324" s="2">
        <v>530</v>
      </c>
      <c r="F324" s="32">
        <f t="shared" si="28"/>
        <v>0.18751702689984823</v>
      </c>
      <c r="G324" s="3">
        <f t="shared" si="27"/>
        <v>227989.712890625</v>
      </c>
      <c r="H324" s="3">
        <f t="shared" si="27"/>
        <v>427.51953125</v>
      </c>
      <c r="J324" s="7"/>
      <c r="K324" s="104" t="s">
        <v>236</v>
      </c>
      <c r="L324" s="108">
        <f>K315</f>
        <v>595.30078125</v>
      </c>
      <c r="M324" s="109">
        <f>M315</f>
        <v>201.66015625</v>
      </c>
    </row>
    <row r="325" spans="1:14" x14ac:dyDescent="0.25">
      <c r="A325" s="28" t="str">
        <f>_xlfn.XLOOKUP(P!C325,'Banco de Dados'!$B$3:$B$274,'Banco de Dados'!$K$3:$K$274,"")</f>
        <v>Ni</v>
      </c>
      <c r="B325" s="2">
        <v>28</v>
      </c>
      <c r="C325" s="2">
        <v>7472</v>
      </c>
      <c r="D325" s="2">
        <v>2304</v>
      </c>
      <c r="E325" s="2">
        <v>245</v>
      </c>
      <c r="F325" s="32">
        <f t="shared" si="28"/>
        <v>10.633680555555555</v>
      </c>
      <c r="G325" s="3">
        <f t="shared" si="27"/>
        <v>1858.5</v>
      </c>
      <c r="H325" s="3">
        <f t="shared" si="27"/>
        <v>197.626953125</v>
      </c>
      <c r="J325" s="7"/>
      <c r="K325" s="104" t="s">
        <v>237</v>
      </c>
      <c r="L325" s="105">
        <f>$L$9</f>
        <v>4.7</v>
      </c>
      <c r="M325" s="106">
        <f>$L$10</f>
        <v>0.14000000000000001</v>
      </c>
    </row>
    <row r="326" spans="1:14" x14ac:dyDescent="0.25">
      <c r="A326" s="28" t="str">
        <f>_xlfn.XLOOKUP(P!C326,'Banco de Dados'!$B$3:$B$274,'Banco de Dados'!$K$3:$K$274,"")</f>
        <v>Cu</v>
      </c>
      <c r="B326" s="2">
        <v>29</v>
      </c>
      <c r="C326" s="2">
        <v>8041</v>
      </c>
      <c r="D326" s="2">
        <v>738</v>
      </c>
      <c r="E326" s="2">
        <v>250</v>
      </c>
      <c r="F326" s="32">
        <f t="shared" si="28"/>
        <v>33.875338753387531</v>
      </c>
      <c r="G326" s="3">
        <f t="shared" si="27"/>
        <v>595.30078125</v>
      </c>
      <c r="H326" s="3">
        <f t="shared" si="27"/>
        <v>201.66015625</v>
      </c>
      <c r="J326" s="7"/>
      <c r="K326" s="104" t="s">
        <v>238</v>
      </c>
      <c r="L326" s="105">
        <f>$M$11</f>
        <v>520</v>
      </c>
      <c r="M326" s="106">
        <f>$M$12</f>
        <v>245</v>
      </c>
    </row>
    <row r="327" spans="1:14" x14ac:dyDescent="0.25">
      <c r="A327" s="28" t="str">
        <f>_xlfn.XLOOKUP(P!C327,'Banco de Dados'!$B$3:$B$274,'Banco de Dados'!$K$3:$K$274,"")</f>
        <v>Zn</v>
      </c>
      <c r="B327" s="2">
        <v>30</v>
      </c>
      <c r="C327" s="2">
        <v>8631</v>
      </c>
      <c r="D327" s="2">
        <v>1119</v>
      </c>
      <c r="E327" s="2">
        <v>247</v>
      </c>
      <c r="F327" s="32">
        <f t="shared" si="28"/>
        <v>22.073279714030384</v>
      </c>
      <c r="G327" s="3">
        <f t="shared" si="27"/>
        <v>902.630859375</v>
      </c>
      <c r="H327" s="3">
        <f t="shared" si="27"/>
        <v>199.240234375</v>
      </c>
      <c r="J327" s="7"/>
      <c r="K327" s="69" t="s">
        <v>217</v>
      </c>
      <c r="L327" s="110">
        <f>SQRT(((M324/L324)^2)+((M325/L325)^2)+((M326/L326)^2))</f>
        <v>0.58105686780481647</v>
      </c>
      <c r="M327" s="71" t="str">
        <f>M336</f>
        <v>mg/kg</v>
      </c>
    </row>
    <row r="328" spans="1:14" x14ac:dyDescent="0.25">
      <c r="A328" s="28" t="str">
        <f>_xlfn.XLOOKUP(P!C328,'Banco de Dados'!$B$3:$B$274,'Banco de Dados'!$K$3:$K$274,"")</f>
        <v>Rh</v>
      </c>
      <c r="B328" s="2">
        <v>45</v>
      </c>
      <c r="C328" s="2">
        <v>20167</v>
      </c>
      <c r="D328" s="2">
        <v>1752</v>
      </c>
      <c r="E328" s="2">
        <v>141</v>
      </c>
      <c r="F328" s="32">
        <f t="shared" si="28"/>
        <v>8.0479452054794525</v>
      </c>
      <c r="G328" s="3">
        <f t="shared" si="27"/>
        <v>1413.234375</v>
      </c>
      <c r="H328" s="3">
        <f t="shared" si="27"/>
        <v>113.736328125</v>
      </c>
      <c r="J328" s="7"/>
    </row>
    <row r="329" spans="1:14" x14ac:dyDescent="0.25">
      <c r="A329" s="28" t="str">
        <f>_xlfn.XLOOKUP(P!C329,'Banco de Dados'!$B$3:$B$274,'Banco de Dados'!$K$3:$K$274,"")</f>
        <v>Rh</v>
      </c>
      <c r="B329" s="2">
        <v>45</v>
      </c>
      <c r="C329" s="2">
        <v>2696</v>
      </c>
      <c r="D329" s="2">
        <v>17472</v>
      </c>
      <c r="E329" s="2">
        <v>144</v>
      </c>
      <c r="F329" s="32">
        <f t="shared" si="28"/>
        <v>0.82417582417582413</v>
      </c>
      <c r="G329" s="3">
        <f t="shared" si="27"/>
        <v>14093.625</v>
      </c>
      <c r="H329" s="3">
        <f t="shared" si="27"/>
        <v>116.15625</v>
      </c>
      <c r="J329" s="7"/>
    </row>
    <row r="330" spans="1:14" x14ac:dyDescent="0.25">
      <c r="A330" s="28" t="str">
        <f>_xlfn.XLOOKUP(P!C330,'Banco de Dados'!$B$3:$B$274,'Banco de Dados'!$K$3:$K$274,"")</f>
        <v/>
      </c>
      <c r="B330" s="2">
        <v>0</v>
      </c>
      <c r="C330" s="2">
        <v>0</v>
      </c>
      <c r="D330" s="2">
        <v>0</v>
      </c>
      <c r="E330" s="2">
        <v>0</v>
      </c>
      <c r="F330" s="32" t="e">
        <f t="shared" si="28"/>
        <v>#DIV/0!</v>
      </c>
      <c r="G330" s="3">
        <f t="shared" si="27"/>
        <v>0</v>
      </c>
      <c r="H330" s="3">
        <f t="shared" si="27"/>
        <v>0</v>
      </c>
      <c r="J330" s="7"/>
    </row>
    <row r="331" spans="1:14" x14ac:dyDescent="0.25">
      <c r="A331" s="28" t="str">
        <f>_xlfn.XLOOKUP(P!C331,'Banco de Dados'!$B$3:$B$274,'Banco de Dados'!$K$3:$K$274,"")</f>
        <v/>
      </c>
      <c r="B331" s="2">
        <v>0</v>
      </c>
      <c r="C331" s="2">
        <v>0</v>
      </c>
      <c r="D331" s="2">
        <v>0</v>
      </c>
      <c r="E331" s="2">
        <v>0</v>
      </c>
      <c r="F331" s="32" t="e">
        <f t="shared" si="28"/>
        <v>#DIV/0!</v>
      </c>
      <c r="G331" s="3">
        <f t="shared" si="27"/>
        <v>0</v>
      </c>
      <c r="H331" s="3">
        <f t="shared" si="27"/>
        <v>0</v>
      </c>
      <c r="J331" s="7"/>
    </row>
    <row r="332" spans="1:14" x14ac:dyDescent="0.25">
      <c r="A332" s="28" t="str">
        <f>_xlfn.XLOOKUP(P!C332,'Banco de Dados'!$B$3:$B$274,'Banco de Dados'!$K$3:$K$274,"")</f>
        <v/>
      </c>
      <c r="B332" s="2">
        <v>0</v>
      </c>
      <c r="C332" s="2">
        <v>0</v>
      </c>
      <c r="D332" s="2">
        <v>0</v>
      </c>
      <c r="E332" s="2">
        <v>0</v>
      </c>
      <c r="F332" s="32" t="e">
        <f t="shared" si="28"/>
        <v>#DIV/0!</v>
      </c>
      <c r="G332" s="3">
        <f t="shared" si="27"/>
        <v>0</v>
      </c>
      <c r="H332" s="3">
        <f t="shared" si="27"/>
        <v>0</v>
      </c>
      <c r="J332" s="7"/>
    </row>
    <row r="333" spans="1:14" x14ac:dyDescent="0.25">
      <c r="A333" s="28" t="str">
        <f>_xlfn.XLOOKUP(P!C333,'Banco de Dados'!$B$3:$B$274,'Banco de Dados'!$K$3:$K$274,"")</f>
        <v/>
      </c>
      <c r="B333" s="2">
        <v>0</v>
      </c>
      <c r="C333" s="2">
        <v>0</v>
      </c>
      <c r="D333" s="2">
        <v>0</v>
      </c>
      <c r="E333" s="2">
        <v>0</v>
      </c>
      <c r="F333" s="32" t="e">
        <f t="shared" si="28"/>
        <v>#DIV/0!</v>
      </c>
      <c r="G333" s="3">
        <f t="shared" si="27"/>
        <v>0</v>
      </c>
      <c r="H333" s="3">
        <f t="shared" si="27"/>
        <v>0</v>
      </c>
      <c r="J333" s="7"/>
    </row>
    <row r="334" spans="1:14" x14ac:dyDescent="0.25">
      <c r="A334" s="28" t="str">
        <f>_xlfn.XLOOKUP(P!C334,'Banco de Dados'!$B$3:$B$274,'Banco de Dados'!$K$3:$K$274,"")</f>
        <v/>
      </c>
      <c r="B334" s="2">
        <v>0</v>
      </c>
      <c r="C334" s="2">
        <v>0</v>
      </c>
      <c r="D334" s="2">
        <v>0</v>
      </c>
      <c r="E334" s="17">
        <v>0</v>
      </c>
      <c r="F334" s="32" t="e">
        <f t="shared" si="28"/>
        <v>#DIV/0!</v>
      </c>
      <c r="G334" s="3">
        <f t="shared" si="27"/>
        <v>0</v>
      </c>
      <c r="H334" s="3">
        <f t="shared" si="27"/>
        <v>0</v>
      </c>
      <c r="J334" s="7"/>
    </row>
    <row r="335" spans="1:14" ht="15.75" x14ac:dyDescent="0.25">
      <c r="A335" s="28" t="str">
        <f>_xlfn.XLOOKUP(P!C335,'Banco de Dados'!$B$3:$B$274,'Banco de Dados'!$K$3:$K$274,"")</f>
        <v/>
      </c>
      <c r="B335" s="2">
        <v>0</v>
      </c>
      <c r="C335" s="2">
        <v>0</v>
      </c>
      <c r="D335" s="2">
        <v>0</v>
      </c>
      <c r="E335" s="2">
        <v>0</v>
      </c>
      <c r="F335" s="32" t="e">
        <f t="shared" si="28"/>
        <v>#DIV/0!</v>
      </c>
      <c r="G335" s="3">
        <f t="shared" si="27"/>
        <v>0</v>
      </c>
      <c r="H335" s="3">
        <f t="shared" si="27"/>
        <v>0</v>
      </c>
      <c r="J335" s="7"/>
      <c r="K335" s="101" t="s">
        <v>216</v>
      </c>
      <c r="L335" s="102" t="str">
        <f>K313</f>
        <v>ak</v>
      </c>
      <c r="M335" s="103" t="str">
        <f>M313</f>
        <v>Cobre</v>
      </c>
    </row>
    <row r="336" spans="1:14" x14ac:dyDescent="0.25">
      <c r="A336" s="28" t="str">
        <f>_xlfn.XLOOKUP(P!C336,'Banco de Dados'!$B$3:$B$274,'Banco de Dados'!$K$3:$K$274,"")</f>
        <v/>
      </c>
      <c r="B336" s="2">
        <v>0</v>
      </c>
      <c r="C336" s="2">
        <v>0</v>
      </c>
      <c r="D336" s="2">
        <v>0</v>
      </c>
      <c r="E336" s="2">
        <v>0</v>
      </c>
      <c r="F336" s="32" t="e">
        <f t="shared" si="28"/>
        <v>#DIV/0!</v>
      </c>
      <c r="G336" s="3">
        <f t="shared" si="27"/>
        <v>0</v>
      </c>
      <c r="H336" s="3">
        <f t="shared" si="27"/>
        <v>0</v>
      </c>
      <c r="J336" s="7"/>
      <c r="K336" s="68" t="s">
        <v>68</v>
      </c>
      <c r="L336" s="29">
        <f>(K319*M321)/M319</f>
        <v>5.3806032151442311</v>
      </c>
      <c r="M336" s="66" t="str">
        <f>$M$9</f>
        <v>mg/kg</v>
      </c>
    </row>
    <row r="337" spans="1:14" x14ac:dyDescent="0.25">
      <c r="A337" s="28" t="str">
        <f>_xlfn.XLOOKUP(P!C337,'Banco de Dados'!$B$3:$B$274,'Banco de Dados'!$K$3:$K$274,"")</f>
        <v/>
      </c>
      <c r="B337" s="2">
        <v>0</v>
      </c>
      <c r="C337" s="2">
        <v>0</v>
      </c>
      <c r="D337" s="2">
        <v>0</v>
      </c>
      <c r="E337" s="2">
        <v>0</v>
      </c>
      <c r="F337" s="32" t="e">
        <f t="shared" si="28"/>
        <v>#DIV/0!</v>
      </c>
      <c r="G337" s="3">
        <f t="shared" si="27"/>
        <v>0</v>
      </c>
      <c r="H337" s="3">
        <f t="shared" si="27"/>
        <v>0</v>
      </c>
      <c r="J337" s="7"/>
      <c r="K337" s="111" t="s">
        <v>246</v>
      </c>
      <c r="L337" s="126">
        <f>SQRT(((M324/L324)^2)+((M325/L325)^2)+((M326/L326)^2))</f>
        <v>0.58105686780481647</v>
      </c>
      <c r="M337" s="66"/>
    </row>
    <row r="338" spans="1:14" x14ac:dyDescent="0.25">
      <c r="A338" s="28" t="str">
        <f>_xlfn.XLOOKUP(P!C338,'Banco de Dados'!$B$3:$B$274,'Banco de Dados'!$K$3:$K$274,"")</f>
        <v/>
      </c>
      <c r="B338" s="2">
        <v>0</v>
      </c>
      <c r="C338" s="2">
        <v>0</v>
      </c>
      <c r="D338" s="2">
        <v>0</v>
      </c>
      <c r="E338" s="2">
        <v>0</v>
      </c>
      <c r="F338" s="32" t="e">
        <f t="shared" si="28"/>
        <v>#DIV/0!</v>
      </c>
      <c r="G338" s="3">
        <f t="shared" si="27"/>
        <v>0</v>
      </c>
      <c r="H338" s="3">
        <f t="shared" si="27"/>
        <v>0</v>
      </c>
      <c r="J338" s="7"/>
      <c r="K338" s="69" t="s">
        <v>247</v>
      </c>
      <c r="L338" s="127">
        <f>L337*L336</f>
        <v>3.126436451092232</v>
      </c>
      <c r="M338" s="71" t="str">
        <f>$M$9</f>
        <v>mg/kg</v>
      </c>
    </row>
    <row r="339" spans="1:14" x14ac:dyDescent="0.25">
      <c r="A339" s="28" t="str">
        <f>_xlfn.XLOOKUP(P!C339,'Banco de Dados'!$B$3:$B$274,'Banco de Dados'!$K$3:$K$274,"")</f>
        <v/>
      </c>
      <c r="B339" s="2">
        <v>0</v>
      </c>
      <c r="C339" s="2">
        <v>0</v>
      </c>
      <c r="D339" s="2">
        <v>0</v>
      </c>
      <c r="E339" s="2">
        <v>0</v>
      </c>
      <c r="F339" s="32" t="e">
        <f t="shared" si="28"/>
        <v>#DIV/0!</v>
      </c>
      <c r="G339" s="3">
        <f t="shared" si="27"/>
        <v>0</v>
      </c>
      <c r="H339" s="3">
        <f t="shared" si="27"/>
        <v>0</v>
      </c>
      <c r="J339" s="7"/>
      <c r="K339" s="123"/>
      <c r="L339" s="124"/>
    </row>
    <row r="340" spans="1:14" x14ac:dyDescent="0.25">
      <c r="A340" s="28" t="str">
        <f>_xlfn.XLOOKUP(P!C340,'Banco de Dados'!$B$3:$B$274,'Banco de Dados'!$K$3:$K$274,"")</f>
        <v/>
      </c>
      <c r="B340" s="2">
        <v>0</v>
      </c>
      <c r="C340" s="2">
        <v>0</v>
      </c>
      <c r="D340" s="2">
        <v>0</v>
      </c>
      <c r="E340" s="2">
        <v>0</v>
      </c>
      <c r="F340" s="32" t="e">
        <f t="shared" si="28"/>
        <v>#DIV/0!</v>
      </c>
      <c r="G340" s="3">
        <f t="shared" si="27"/>
        <v>0</v>
      </c>
      <c r="H340" s="3">
        <f t="shared" si="27"/>
        <v>0</v>
      </c>
      <c r="J340" s="7"/>
    </row>
    <row r="341" spans="1:14" x14ac:dyDescent="0.25">
      <c r="A341" s="28" t="str">
        <f>_xlfn.XLOOKUP(P!C341,'Banco de Dados'!$B$3:$B$274,'Banco de Dados'!$K$3:$K$274,"")</f>
        <v/>
      </c>
      <c r="B341" s="2">
        <v>0</v>
      </c>
      <c r="C341" s="2">
        <v>0</v>
      </c>
      <c r="D341" s="2">
        <v>0</v>
      </c>
      <c r="E341" s="2">
        <v>0</v>
      </c>
      <c r="F341" s="32" t="e">
        <f t="shared" si="28"/>
        <v>#DIV/0!</v>
      </c>
      <c r="G341" s="3">
        <f t="shared" si="27"/>
        <v>0</v>
      </c>
      <c r="H341" s="3">
        <f t="shared" si="27"/>
        <v>0</v>
      </c>
      <c r="J341" s="7"/>
    </row>
    <row r="342" spans="1:14" x14ac:dyDescent="0.25">
      <c r="A342" s="28" t="str">
        <f>_xlfn.XLOOKUP(P!C342,'Banco de Dados'!$B$3:$B$274,'Banco de Dados'!$K$3:$K$274,"")</f>
        <v/>
      </c>
      <c r="B342" s="2">
        <v>0</v>
      </c>
      <c r="C342" s="2">
        <v>0</v>
      </c>
      <c r="D342" s="2">
        <v>0</v>
      </c>
      <c r="E342" s="2">
        <v>0</v>
      </c>
      <c r="F342" s="32" t="e">
        <f t="shared" si="28"/>
        <v>#DIV/0!</v>
      </c>
      <c r="G342" s="3">
        <f t="shared" ref="G342:H344" si="29">D342*$E$312</f>
        <v>0</v>
      </c>
      <c r="H342" s="3">
        <f t="shared" si="29"/>
        <v>0</v>
      </c>
      <c r="J342" s="7"/>
    </row>
    <row r="343" spans="1:14" x14ac:dyDescent="0.25">
      <c r="A343" s="28" t="str">
        <f>_xlfn.XLOOKUP(P!C343,'Banco de Dados'!$B$3:$B$274,'Banco de Dados'!$K$3:$K$274,"")</f>
        <v/>
      </c>
      <c r="B343" s="2">
        <v>0</v>
      </c>
      <c r="C343" s="2">
        <v>0</v>
      </c>
      <c r="D343" s="2">
        <v>0</v>
      </c>
      <c r="E343" s="2">
        <v>0</v>
      </c>
      <c r="F343" s="32" t="e">
        <f t="shared" si="28"/>
        <v>#DIV/0!</v>
      </c>
      <c r="G343" s="3">
        <f t="shared" si="29"/>
        <v>0</v>
      </c>
      <c r="H343" s="3">
        <f t="shared" si="29"/>
        <v>0</v>
      </c>
      <c r="J343" s="7"/>
    </row>
    <row r="344" spans="1:14" x14ac:dyDescent="0.25">
      <c r="A344" s="28" t="str">
        <f>_xlfn.XLOOKUP(P!C344,'Banco de Dados'!$B$3:$B$274,'Banco de Dados'!$K$3:$K$274,"")</f>
        <v/>
      </c>
      <c r="B344" s="2">
        <v>0</v>
      </c>
      <c r="C344" s="2">
        <v>0</v>
      </c>
      <c r="D344" s="2">
        <v>0</v>
      </c>
      <c r="E344" s="2">
        <v>0</v>
      </c>
      <c r="F344" s="32" t="e">
        <f t="shared" si="28"/>
        <v>#DIV/0!</v>
      </c>
      <c r="G344" s="3">
        <f t="shared" si="29"/>
        <v>0</v>
      </c>
      <c r="H344" s="3">
        <f t="shared" si="29"/>
        <v>0</v>
      </c>
      <c r="J344" s="7"/>
    </row>
    <row r="345" spans="1:14" x14ac:dyDescent="0.25">
      <c r="A345" s="21"/>
      <c r="B345" s="21"/>
      <c r="C345" s="21"/>
      <c r="D345" s="21"/>
      <c r="E345" s="21"/>
      <c r="F345" s="77"/>
      <c r="G345" s="21"/>
      <c r="H345" s="21"/>
      <c r="J345" s="21"/>
      <c r="K345" s="21"/>
      <c r="L345" s="21"/>
      <c r="M345" s="21"/>
      <c r="N345" s="21"/>
    </row>
    <row r="346" spans="1:14" ht="15.75" x14ac:dyDescent="0.25">
      <c r="A346" s="36" t="str">
        <f>'Nome das Amostras'!A14</f>
        <v>al</v>
      </c>
      <c r="B346" s="164" t="str">
        <f>VLOOKUP(A346,'Nome das Amostras'!$A$3:$D$28,2,FALSE)</f>
        <v>R11</v>
      </c>
      <c r="C346" s="164"/>
      <c r="D346" s="51" t="s">
        <v>65</v>
      </c>
      <c r="E346" s="53">
        <f>'Banco de Dados'!$O$13/'Banco de Dados'!CG13</f>
        <v>0.75309992706053974</v>
      </c>
      <c r="F346" s="74"/>
      <c r="G346" s="3"/>
      <c r="H346" s="3"/>
      <c r="J346" s="7"/>
    </row>
    <row r="347" spans="1:14" ht="15.75" x14ac:dyDescent="0.25">
      <c r="A347" s="107" t="s">
        <v>1</v>
      </c>
      <c r="B347" s="107" t="s">
        <v>0</v>
      </c>
      <c r="C347" s="107" t="s">
        <v>212</v>
      </c>
      <c r="D347" s="107" t="s">
        <v>209</v>
      </c>
      <c r="E347" s="107" t="s">
        <v>213</v>
      </c>
      <c r="F347" s="76" t="s">
        <v>219</v>
      </c>
      <c r="G347" s="54" t="s">
        <v>140</v>
      </c>
      <c r="H347" s="54" t="s">
        <v>66</v>
      </c>
      <c r="J347" s="7"/>
      <c r="K347" s="72" t="str">
        <f>A346</f>
        <v>al</v>
      </c>
      <c r="L347" s="55" t="s">
        <v>215</v>
      </c>
      <c r="M347" s="41" t="str">
        <f>$A$1</f>
        <v>Cobre</v>
      </c>
      <c r="N347" s="3"/>
    </row>
    <row r="348" spans="1:14" x14ac:dyDescent="0.25">
      <c r="A348" s="28" t="str">
        <f>_xlfn.XLOOKUP(P!C348,'Banco de Dados'!$B$3:$B$274,'Banco de Dados'!$K$3:$K$274,"")</f>
        <v>Si</v>
      </c>
      <c r="B348" s="2" cm="1">
        <f t="array" ref="B348:E378">Dados!CC5:CF35</f>
        <v>14</v>
      </c>
      <c r="C348" s="2">
        <v>1740</v>
      </c>
      <c r="D348" s="2">
        <v>11218</v>
      </c>
      <c r="E348" s="2">
        <v>130</v>
      </c>
      <c r="F348" s="32">
        <f>(E348*100)/D348</f>
        <v>1.1588518452487073</v>
      </c>
      <c r="G348" s="3">
        <f t="shared" ref="G348:H375" si="30">D348*$E$346</f>
        <v>8448.2749817651347</v>
      </c>
      <c r="H348" s="3">
        <f t="shared" si="30"/>
        <v>97.902990517870165</v>
      </c>
      <c r="J348" s="7"/>
      <c r="K348" s="5" t="s">
        <v>210</v>
      </c>
      <c r="L348" s="5"/>
      <c r="M348" s="5" t="s">
        <v>211</v>
      </c>
    </row>
    <row r="349" spans="1:14" x14ac:dyDescent="0.25">
      <c r="A349" s="28" t="str">
        <f>_xlfn.XLOOKUP(P!C349,'Banco de Dados'!$B$3:$B$274,'Banco de Dados'!$K$3:$K$274,"")</f>
        <v>P</v>
      </c>
      <c r="B349" s="2">
        <v>15</v>
      </c>
      <c r="C349" s="2">
        <v>2013</v>
      </c>
      <c r="D349" s="2">
        <v>1186</v>
      </c>
      <c r="E349" s="2">
        <v>81</v>
      </c>
      <c r="F349" s="32">
        <f t="shared" ref="F349:F378" si="31">(E349*100)/D349</f>
        <v>6.8296795952782459</v>
      </c>
      <c r="G349" s="3">
        <f t="shared" si="30"/>
        <v>893.17651349380014</v>
      </c>
      <c r="H349" s="3">
        <f t="shared" si="30"/>
        <v>61.001094091903717</v>
      </c>
      <c r="J349" s="7"/>
      <c r="K349" s="6">
        <f>_xlfn.XLOOKUP($B$4,A348:A375,G348:G375,"")</f>
        <v>503.07075127644055</v>
      </c>
      <c r="L349" s="6"/>
      <c r="M349" s="6">
        <f>_xlfn.XLOOKUP($B$4,A348:A375,H348:H375,"")</f>
        <v>182.25018234865061</v>
      </c>
    </row>
    <row r="350" spans="1:14" x14ac:dyDescent="0.25">
      <c r="A350" s="28" t="str">
        <f>_xlfn.XLOOKUP(P!C350,'Banco de Dados'!$B$3:$B$274,'Banco de Dados'!$K$3:$K$274,"")</f>
        <v>S</v>
      </c>
      <c r="B350" s="2">
        <v>16</v>
      </c>
      <c r="C350" s="2">
        <v>2307</v>
      </c>
      <c r="D350" s="2">
        <v>2535</v>
      </c>
      <c r="E350" s="2">
        <v>95</v>
      </c>
      <c r="F350" s="32">
        <f t="shared" si="31"/>
        <v>3.747534516765286</v>
      </c>
      <c r="G350" s="3">
        <f t="shared" si="30"/>
        <v>1909.1083150984682</v>
      </c>
      <c r="H350" s="3">
        <f t="shared" si="30"/>
        <v>71.544493070751273</v>
      </c>
      <c r="J350" s="7"/>
    </row>
    <row r="351" spans="1:14" ht="15.75" x14ac:dyDescent="0.25">
      <c r="A351" s="28" t="str">
        <f>_xlfn.XLOOKUP(P!C351,'Banco de Dados'!$B$3:$B$274,'Banco de Dados'!$K$3:$K$274,"")</f>
        <v>Cl</v>
      </c>
      <c r="B351" s="2">
        <v>17</v>
      </c>
      <c r="C351" s="2">
        <v>2622</v>
      </c>
      <c r="D351" s="2">
        <v>6433</v>
      </c>
      <c r="E351" s="2">
        <v>150</v>
      </c>
      <c r="F351" s="32">
        <f t="shared" si="31"/>
        <v>2.3317270324887298</v>
      </c>
      <c r="G351" s="3">
        <f t="shared" si="30"/>
        <v>4844.6918307804517</v>
      </c>
      <c r="H351" s="3">
        <f t="shared" si="30"/>
        <v>112.96498905908096</v>
      </c>
      <c r="K351" s="165" t="s">
        <v>67</v>
      </c>
      <c r="L351" s="166"/>
      <c r="M351" s="167"/>
      <c r="N351"/>
    </row>
    <row r="352" spans="1:14" x14ac:dyDescent="0.25">
      <c r="A352" s="28" t="str">
        <f>_xlfn.XLOOKUP(P!C352,'Banco de Dados'!$B$3:$B$274,'Banco de Dados'!$K$3:$K$274,"")</f>
        <v>Ar</v>
      </c>
      <c r="B352" s="2">
        <v>18</v>
      </c>
      <c r="C352" s="2">
        <v>2957</v>
      </c>
      <c r="D352" s="2">
        <v>5484</v>
      </c>
      <c r="E352" s="2">
        <v>190</v>
      </c>
      <c r="F352" s="32">
        <f t="shared" si="31"/>
        <v>3.4646243617797228</v>
      </c>
      <c r="G352" s="3">
        <f t="shared" si="30"/>
        <v>4130</v>
      </c>
      <c r="H352" s="3">
        <f t="shared" si="30"/>
        <v>143.08898614150255</v>
      </c>
      <c r="J352" s="7"/>
      <c r="K352" s="104" t="s">
        <v>240</v>
      </c>
      <c r="L352" s="39"/>
      <c r="M352" s="106" t="s">
        <v>209</v>
      </c>
    </row>
    <row r="353" spans="1:14" x14ac:dyDescent="0.25">
      <c r="A353" s="28" t="str">
        <f>_xlfn.XLOOKUP(P!C353,'Banco de Dados'!$B$3:$B$274,'Banco de Dados'!$K$3:$K$274,"")</f>
        <v>K</v>
      </c>
      <c r="B353" s="2">
        <v>19</v>
      </c>
      <c r="C353" s="2">
        <v>3313</v>
      </c>
      <c r="D353" s="2">
        <v>44743</v>
      </c>
      <c r="E353" s="2">
        <v>248</v>
      </c>
      <c r="F353" s="32">
        <f t="shared" si="31"/>
        <v>0.55427664662628795</v>
      </c>
      <c r="G353" s="3">
        <f t="shared" si="30"/>
        <v>33695.950036469731</v>
      </c>
      <c r="H353" s="3">
        <f t="shared" si="30"/>
        <v>186.76878191101386</v>
      </c>
      <c r="J353" s="58" t="s">
        <v>38</v>
      </c>
      <c r="K353" s="59">
        <f>$L$9</f>
        <v>4.7</v>
      </c>
      <c r="L353" s="60"/>
      <c r="M353" s="61">
        <f>$M$11</f>
        <v>520</v>
      </c>
      <c r="N353" s="60"/>
    </row>
    <row r="354" spans="1:14" x14ac:dyDescent="0.25">
      <c r="A354" s="28" t="str">
        <f>_xlfn.XLOOKUP(P!C354,'Banco de Dados'!$B$3:$B$274,'Banco de Dados'!$K$3:$K$274,"")</f>
        <v>Ca</v>
      </c>
      <c r="B354" s="2">
        <v>20</v>
      </c>
      <c r="C354" s="2">
        <v>3691</v>
      </c>
      <c r="D354" s="2">
        <v>19867</v>
      </c>
      <c r="E354" s="2">
        <v>183</v>
      </c>
      <c r="F354" s="32">
        <f t="shared" si="31"/>
        <v>0.92112548447173703</v>
      </c>
      <c r="G354" s="3">
        <f t="shared" si="30"/>
        <v>14961.836250911743</v>
      </c>
      <c r="H354" s="3">
        <f t="shared" si="30"/>
        <v>137.81728665207876</v>
      </c>
      <c r="J354" s="2"/>
      <c r="K354" s="18"/>
      <c r="L354" s="2" t="s">
        <v>70</v>
      </c>
      <c r="M354" s="19"/>
    </row>
    <row r="355" spans="1:14" x14ac:dyDescent="0.25">
      <c r="A355" s="28" t="str">
        <f>_xlfn.XLOOKUP(P!C355,'Banco de Dados'!$B$3:$B$274,'Banco de Dados'!$K$3:$K$274,"")</f>
        <v>Ti</v>
      </c>
      <c r="B355" s="2">
        <v>22</v>
      </c>
      <c r="C355" s="2">
        <v>4509</v>
      </c>
      <c r="D355" s="2">
        <v>17882</v>
      </c>
      <c r="E355" s="2">
        <v>172</v>
      </c>
      <c r="F355" s="32">
        <f t="shared" si="31"/>
        <v>0.96186108936360581</v>
      </c>
      <c r="G355" s="3">
        <f t="shared" si="30"/>
        <v>13466.932895696571</v>
      </c>
      <c r="H355" s="3">
        <f t="shared" si="30"/>
        <v>129.53318745441283</v>
      </c>
      <c r="J355" s="58" t="s">
        <v>69</v>
      </c>
      <c r="K355" s="62" t="s">
        <v>71</v>
      </c>
      <c r="L355" s="63"/>
      <c r="M355" s="64">
        <f>K349</f>
        <v>503.07075127644055</v>
      </c>
      <c r="N355" s="60"/>
    </row>
    <row r="356" spans="1:14" x14ac:dyDescent="0.25">
      <c r="A356" s="28" t="str">
        <f>_xlfn.XLOOKUP(P!C356,'Banco de Dados'!$B$3:$B$274,'Banco de Dados'!$K$3:$K$274,"")</f>
        <v>Cr</v>
      </c>
      <c r="B356" s="2">
        <v>24</v>
      </c>
      <c r="C356" s="2">
        <v>5412</v>
      </c>
      <c r="D356" s="2">
        <v>6609</v>
      </c>
      <c r="E356" s="2">
        <v>155</v>
      </c>
      <c r="F356" s="32">
        <f t="shared" si="31"/>
        <v>2.3452867302163716</v>
      </c>
      <c r="G356" s="3">
        <f t="shared" si="30"/>
        <v>4977.2374179431072</v>
      </c>
      <c r="H356" s="3">
        <f t="shared" si="30"/>
        <v>116.73048869438367</v>
      </c>
      <c r="J356" s="7"/>
    </row>
    <row r="357" spans="1:14" ht="15.75" x14ac:dyDescent="0.25">
      <c r="A357" s="28" t="str">
        <f>_xlfn.XLOOKUP(P!C357,'Banco de Dados'!$B$3:$B$274,'Banco de Dados'!$K$3:$K$274,"")</f>
        <v>Mn</v>
      </c>
      <c r="B357" s="2">
        <v>25</v>
      </c>
      <c r="C357" s="2">
        <v>5895</v>
      </c>
      <c r="D357" s="2">
        <v>6042</v>
      </c>
      <c r="E357" s="2">
        <v>167</v>
      </c>
      <c r="F357" s="32">
        <f t="shared" si="31"/>
        <v>2.7639854352863291</v>
      </c>
      <c r="G357" s="3">
        <f t="shared" si="30"/>
        <v>4550.2297592997811</v>
      </c>
      <c r="H357" s="3">
        <f t="shared" si="30"/>
        <v>125.76768781911014</v>
      </c>
      <c r="J357" s="7"/>
      <c r="K357" s="165" t="s">
        <v>218</v>
      </c>
      <c r="L357" s="166"/>
      <c r="M357" s="167"/>
    </row>
    <row r="358" spans="1:14" x14ac:dyDescent="0.25">
      <c r="A358" s="28" t="str">
        <f>_xlfn.XLOOKUP(P!C358,'Banco de Dados'!$B$3:$B$274,'Banco de Dados'!$K$3:$K$274,"")</f>
        <v>Fe</v>
      </c>
      <c r="B358" s="2">
        <v>26</v>
      </c>
      <c r="C358" s="2">
        <v>6399</v>
      </c>
      <c r="D358" s="2">
        <v>351045</v>
      </c>
      <c r="E358" s="2">
        <v>583</v>
      </c>
      <c r="F358" s="32">
        <f t="shared" si="31"/>
        <v>0.16607557435656398</v>
      </c>
      <c r="G358" s="3">
        <f t="shared" si="30"/>
        <v>264371.96389496716</v>
      </c>
      <c r="H358" s="3">
        <f t="shared" si="30"/>
        <v>439.05725747629469</v>
      </c>
      <c r="J358" s="7"/>
      <c r="K358" s="104" t="s">
        <v>236</v>
      </c>
      <c r="L358" s="108">
        <f>K349</f>
        <v>503.07075127644055</v>
      </c>
      <c r="M358" s="109">
        <f>M349</f>
        <v>182.25018234865061</v>
      </c>
    </row>
    <row r="359" spans="1:14" x14ac:dyDescent="0.25">
      <c r="A359" s="28" t="str">
        <f>_xlfn.XLOOKUP(P!C359,'Banco de Dados'!$B$3:$B$274,'Banco de Dados'!$K$3:$K$274,"")</f>
        <v>Ni</v>
      </c>
      <c r="B359" s="2">
        <v>28</v>
      </c>
      <c r="C359" s="2">
        <v>7472</v>
      </c>
      <c r="D359" s="2">
        <v>3042</v>
      </c>
      <c r="E359" s="2">
        <v>240</v>
      </c>
      <c r="F359" s="32">
        <f t="shared" si="31"/>
        <v>7.8895463510848129</v>
      </c>
      <c r="G359" s="3">
        <f t="shared" si="30"/>
        <v>2290.9299781181617</v>
      </c>
      <c r="H359" s="3">
        <f t="shared" si="30"/>
        <v>180.74398249452955</v>
      </c>
      <c r="J359" s="7"/>
      <c r="K359" s="104" t="s">
        <v>237</v>
      </c>
      <c r="L359" s="105">
        <f>$L$9</f>
        <v>4.7</v>
      </c>
      <c r="M359" s="106">
        <f>$L$10</f>
        <v>0.14000000000000001</v>
      </c>
    </row>
    <row r="360" spans="1:14" x14ac:dyDescent="0.25">
      <c r="A360" s="28" t="str">
        <f>_xlfn.XLOOKUP(P!C360,'Banco de Dados'!$B$3:$B$274,'Banco de Dados'!$K$3:$K$274,"")</f>
        <v>Cu</v>
      </c>
      <c r="B360" s="2">
        <v>29</v>
      </c>
      <c r="C360" s="2">
        <v>8041</v>
      </c>
      <c r="D360" s="2">
        <v>668</v>
      </c>
      <c r="E360" s="2">
        <v>242</v>
      </c>
      <c r="F360" s="32">
        <f t="shared" si="31"/>
        <v>36.227544910179638</v>
      </c>
      <c r="G360" s="3">
        <f t="shared" si="30"/>
        <v>503.07075127644055</v>
      </c>
      <c r="H360" s="3">
        <f t="shared" si="30"/>
        <v>182.25018234865061</v>
      </c>
      <c r="J360" s="7"/>
      <c r="K360" s="104" t="s">
        <v>238</v>
      </c>
      <c r="L360" s="105">
        <f>$M$11</f>
        <v>520</v>
      </c>
      <c r="M360" s="106">
        <f>$M$12</f>
        <v>245</v>
      </c>
    </row>
    <row r="361" spans="1:14" x14ac:dyDescent="0.25">
      <c r="A361" s="28" t="str">
        <f>_xlfn.XLOOKUP(P!C361,'Banco de Dados'!$B$3:$B$274,'Banco de Dados'!$K$3:$K$274,"")</f>
        <v>Zn</v>
      </c>
      <c r="B361" s="2">
        <v>30</v>
      </c>
      <c r="C361" s="2">
        <v>8631</v>
      </c>
      <c r="D361" s="2">
        <v>1510</v>
      </c>
      <c r="E361" s="2">
        <v>244</v>
      </c>
      <c r="F361" s="32">
        <f t="shared" si="31"/>
        <v>16.158940397350992</v>
      </c>
      <c r="G361" s="3">
        <f t="shared" si="30"/>
        <v>1137.1808898614149</v>
      </c>
      <c r="H361" s="3">
        <f t="shared" si="30"/>
        <v>183.7563822027717</v>
      </c>
      <c r="J361" s="7"/>
      <c r="K361" s="69" t="s">
        <v>217</v>
      </c>
      <c r="L361" s="110">
        <f>SQRT(((M358/L358)^2)+((M359/L359)^2)+((M360/L360)^2))</f>
        <v>0.59507707658703868</v>
      </c>
      <c r="M361" s="71" t="str">
        <f>M370</f>
        <v>mg/kg</v>
      </c>
    </row>
    <row r="362" spans="1:14" x14ac:dyDescent="0.25">
      <c r="A362" s="28" t="str">
        <f>_xlfn.XLOOKUP(P!C362,'Banco de Dados'!$B$3:$B$274,'Banco de Dados'!$K$3:$K$274,"")</f>
        <v>Zr</v>
      </c>
      <c r="B362" s="2">
        <v>40</v>
      </c>
      <c r="C362" s="2">
        <v>15746</v>
      </c>
      <c r="D362" s="2">
        <v>1010</v>
      </c>
      <c r="E362" s="2">
        <v>181</v>
      </c>
      <c r="F362" s="32">
        <f t="shared" si="31"/>
        <v>17.920792079207921</v>
      </c>
      <c r="G362" s="3">
        <f t="shared" si="30"/>
        <v>760.63092633114513</v>
      </c>
      <c r="H362" s="3">
        <f t="shared" si="30"/>
        <v>136.3110867979577</v>
      </c>
      <c r="J362" s="7"/>
    </row>
    <row r="363" spans="1:14" x14ac:dyDescent="0.25">
      <c r="A363" s="28" t="str">
        <f>_xlfn.XLOOKUP(P!C363,'Banco de Dados'!$B$3:$B$274,'Banco de Dados'!$K$3:$K$274,"")</f>
        <v>Rh</v>
      </c>
      <c r="B363" s="2">
        <v>45</v>
      </c>
      <c r="C363" s="2">
        <v>20167</v>
      </c>
      <c r="D363" s="2">
        <v>2002</v>
      </c>
      <c r="E363" s="2">
        <v>144</v>
      </c>
      <c r="F363" s="32">
        <f t="shared" si="31"/>
        <v>7.1928071928071926</v>
      </c>
      <c r="G363" s="3">
        <f t="shared" si="30"/>
        <v>1507.7060539752006</v>
      </c>
      <c r="H363" s="3">
        <f t="shared" si="30"/>
        <v>108.44638949671773</v>
      </c>
      <c r="J363" s="7"/>
    </row>
    <row r="364" spans="1:14" x14ac:dyDescent="0.25">
      <c r="A364" s="28" t="str">
        <f>_xlfn.XLOOKUP(P!C364,'Banco de Dados'!$B$3:$B$274,'Banco de Dados'!$K$3:$K$274,"")</f>
        <v>Rh</v>
      </c>
      <c r="B364" s="2">
        <v>45</v>
      </c>
      <c r="C364" s="2">
        <v>2696</v>
      </c>
      <c r="D364" s="2">
        <v>16940</v>
      </c>
      <c r="E364" s="2">
        <v>142</v>
      </c>
      <c r="F364" s="32">
        <f t="shared" si="31"/>
        <v>0.83825265643447466</v>
      </c>
      <c r="G364" s="3">
        <f t="shared" si="30"/>
        <v>12757.512764405543</v>
      </c>
      <c r="H364" s="3">
        <f t="shared" si="30"/>
        <v>106.94018964259665</v>
      </c>
      <c r="J364" s="7"/>
    </row>
    <row r="365" spans="1:14" x14ac:dyDescent="0.25">
      <c r="A365" s="28" t="str">
        <f>_xlfn.XLOOKUP(P!C365,'Banco de Dados'!$B$3:$B$274,'Banco de Dados'!$K$3:$K$274,"")</f>
        <v/>
      </c>
      <c r="B365" s="2">
        <v>0</v>
      </c>
      <c r="C365" s="2">
        <v>0</v>
      </c>
      <c r="D365" s="2">
        <v>0</v>
      </c>
      <c r="E365" s="2">
        <v>0</v>
      </c>
      <c r="F365" s="32" t="e">
        <f t="shared" si="31"/>
        <v>#DIV/0!</v>
      </c>
      <c r="G365" s="3">
        <f t="shared" si="30"/>
        <v>0</v>
      </c>
      <c r="H365" s="3">
        <f t="shared" si="30"/>
        <v>0</v>
      </c>
      <c r="J365" s="7"/>
    </row>
    <row r="366" spans="1:14" x14ac:dyDescent="0.25">
      <c r="A366" s="28" t="str">
        <f>_xlfn.XLOOKUP(P!C366,'Banco de Dados'!$B$3:$B$274,'Banco de Dados'!$K$3:$K$274,"")</f>
        <v/>
      </c>
      <c r="B366" s="2">
        <v>0</v>
      </c>
      <c r="C366" s="2">
        <v>0</v>
      </c>
      <c r="D366" s="2">
        <v>0</v>
      </c>
      <c r="E366" s="2">
        <v>0</v>
      </c>
      <c r="F366" s="32" t="e">
        <f t="shared" si="31"/>
        <v>#DIV/0!</v>
      </c>
      <c r="G366" s="3">
        <f t="shared" si="30"/>
        <v>0</v>
      </c>
      <c r="H366" s="3">
        <f t="shared" si="30"/>
        <v>0</v>
      </c>
      <c r="J366" s="7"/>
    </row>
    <row r="367" spans="1:14" x14ac:dyDescent="0.25">
      <c r="A367" s="28" t="str">
        <f>_xlfn.XLOOKUP(P!C367,'Banco de Dados'!$B$3:$B$274,'Banco de Dados'!$K$3:$K$274,"")</f>
        <v/>
      </c>
      <c r="B367" s="2">
        <v>0</v>
      </c>
      <c r="C367" s="2">
        <v>0</v>
      </c>
      <c r="D367" s="2">
        <v>0</v>
      </c>
      <c r="E367" s="2">
        <v>0</v>
      </c>
      <c r="F367" s="32" t="e">
        <f t="shared" si="31"/>
        <v>#DIV/0!</v>
      </c>
      <c r="G367" s="3">
        <f t="shared" si="30"/>
        <v>0</v>
      </c>
      <c r="H367" s="3">
        <f t="shared" si="30"/>
        <v>0</v>
      </c>
      <c r="J367" s="7"/>
    </row>
    <row r="368" spans="1:14" x14ac:dyDescent="0.25">
      <c r="A368" s="28" t="str">
        <f>_xlfn.XLOOKUP(P!C368,'Banco de Dados'!$B$3:$B$274,'Banco de Dados'!$K$3:$K$274,"")</f>
        <v/>
      </c>
      <c r="B368" s="2">
        <v>0</v>
      </c>
      <c r="C368" s="2">
        <v>0</v>
      </c>
      <c r="D368" s="2">
        <v>0</v>
      </c>
      <c r="E368" s="17">
        <v>0</v>
      </c>
      <c r="F368" s="32" t="e">
        <f t="shared" si="31"/>
        <v>#DIV/0!</v>
      </c>
      <c r="G368" s="3">
        <f t="shared" si="30"/>
        <v>0</v>
      </c>
      <c r="H368" s="3">
        <f t="shared" si="30"/>
        <v>0</v>
      </c>
      <c r="J368" s="7"/>
    </row>
    <row r="369" spans="1:14" ht="15.75" x14ac:dyDescent="0.25">
      <c r="A369" s="28" t="str">
        <f>_xlfn.XLOOKUP(P!C369,'Banco de Dados'!$B$3:$B$274,'Banco de Dados'!$K$3:$K$274,"")</f>
        <v/>
      </c>
      <c r="B369" s="2">
        <v>0</v>
      </c>
      <c r="C369" s="2">
        <v>0</v>
      </c>
      <c r="D369" s="2">
        <v>0</v>
      </c>
      <c r="E369" s="2">
        <v>0</v>
      </c>
      <c r="F369" s="32" t="e">
        <f t="shared" si="31"/>
        <v>#DIV/0!</v>
      </c>
      <c r="G369" s="3">
        <f t="shared" si="30"/>
        <v>0</v>
      </c>
      <c r="H369" s="3">
        <f t="shared" si="30"/>
        <v>0</v>
      </c>
      <c r="J369" s="7"/>
      <c r="K369" s="101" t="s">
        <v>216</v>
      </c>
      <c r="L369" s="102" t="str">
        <f>K347</f>
        <v>al</v>
      </c>
      <c r="M369" s="103" t="str">
        <f>M347</f>
        <v>Cobre</v>
      </c>
    </row>
    <row r="370" spans="1:14" x14ac:dyDescent="0.25">
      <c r="A370" s="28" t="str">
        <f>_xlfn.XLOOKUP(P!C370,'Banco de Dados'!$B$3:$B$274,'Banco de Dados'!$K$3:$K$274,"")</f>
        <v/>
      </c>
      <c r="B370" s="2">
        <v>0</v>
      </c>
      <c r="C370" s="2">
        <v>0</v>
      </c>
      <c r="D370" s="2">
        <v>0</v>
      </c>
      <c r="E370" s="2">
        <v>0</v>
      </c>
      <c r="F370" s="32" t="e">
        <f t="shared" si="31"/>
        <v>#DIV/0!</v>
      </c>
      <c r="G370" s="3">
        <f t="shared" si="30"/>
        <v>0</v>
      </c>
      <c r="H370" s="3">
        <f t="shared" si="30"/>
        <v>0</v>
      </c>
      <c r="J370" s="7"/>
      <c r="K370" s="68" t="s">
        <v>68</v>
      </c>
      <c r="L370" s="29">
        <f>(K353*M355)/M353</f>
        <v>4.5469856365370589</v>
      </c>
      <c r="M370" s="66" t="str">
        <f>$M$9</f>
        <v>mg/kg</v>
      </c>
    </row>
    <row r="371" spans="1:14" x14ac:dyDescent="0.25">
      <c r="A371" s="28" t="str">
        <f>_xlfn.XLOOKUP(P!C371,'Banco de Dados'!$B$3:$B$274,'Banco de Dados'!$K$3:$K$274,"")</f>
        <v/>
      </c>
      <c r="B371" s="2">
        <v>0</v>
      </c>
      <c r="C371" s="2">
        <v>0</v>
      </c>
      <c r="D371" s="2">
        <v>0</v>
      </c>
      <c r="E371" s="2">
        <v>0</v>
      </c>
      <c r="F371" s="32" t="e">
        <f t="shared" si="31"/>
        <v>#DIV/0!</v>
      </c>
      <c r="G371" s="3">
        <f t="shared" si="30"/>
        <v>0</v>
      </c>
      <c r="H371" s="3">
        <f t="shared" si="30"/>
        <v>0</v>
      </c>
      <c r="J371" s="7"/>
      <c r="K371" s="111" t="s">
        <v>246</v>
      </c>
      <c r="L371" s="126">
        <f>SQRT(((M358/L358)^2)+((M359/L359)^2)+((M360/L360)^2))</f>
        <v>0.59507707658703868</v>
      </c>
      <c r="M371" s="66"/>
    </row>
    <row r="372" spans="1:14" x14ac:dyDescent="0.25">
      <c r="A372" s="28" t="str">
        <f>_xlfn.XLOOKUP(P!C372,'Banco de Dados'!$B$3:$B$274,'Banco de Dados'!$K$3:$K$274,"")</f>
        <v/>
      </c>
      <c r="B372" s="2">
        <v>0</v>
      </c>
      <c r="C372" s="2">
        <v>0</v>
      </c>
      <c r="D372" s="2">
        <v>0</v>
      </c>
      <c r="E372" s="2">
        <v>0</v>
      </c>
      <c r="F372" s="32" t="e">
        <f t="shared" si="31"/>
        <v>#DIV/0!</v>
      </c>
      <c r="G372" s="3">
        <f t="shared" si="30"/>
        <v>0</v>
      </c>
      <c r="H372" s="3">
        <f t="shared" si="30"/>
        <v>0</v>
      </c>
      <c r="J372" s="7"/>
      <c r="K372" s="69" t="s">
        <v>247</v>
      </c>
      <c r="L372" s="127">
        <f>L371*L370</f>
        <v>2.7058069198737282</v>
      </c>
      <c r="M372" s="71" t="str">
        <f>$M$9</f>
        <v>mg/kg</v>
      </c>
    </row>
    <row r="373" spans="1:14" x14ac:dyDescent="0.25">
      <c r="A373" s="28" t="str">
        <f>_xlfn.XLOOKUP(P!C373,'Banco de Dados'!$B$3:$B$274,'Banco de Dados'!$K$3:$K$274,"")</f>
        <v/>
      </c>
      <c r="B373" s="2">
        <v>0</v>
      </c>
      <c r="C373" s="2">
        <v>0</v>
      </c>
      <c r="D373" s="2">
        <v>0</v>
      </c>
      <c r="E373" s="2">
        <v>0</v>
      </c>
      <c r="F373" s="32" t="e">
        <f t="shared" si="31"/>
        <v>#DIV/0!</v>
      </c>
      <c r="G373" s="3">
        <f t="shared" si="30"/>
        <v>0</v>
      </c>
      <c r="H373" s="3">
        <f t="shared" si="30"/>
        <v>0</v>
      </c>
      <c r="J373" s="7"/>
      <c r="K373" s="123"/>
      <c r="L373" s="124"/>
    </row>
    <row r="374" spans="1:14" x14ac:dyDescent="0.25">
      <c r="A374" s="28" t="str">
        <f>_xlfn.XLOOKUP(P!C374,'Banco de Dados'!$B$3:$B$274,'Banco de Dados'!$K$3:$K$274,"")</f>
        <v/>
      </c>
      <c r="B374" s="2">
        <v>0</v>
      </c>
      <c r="C374" s="2">
        <v>0</v>
      </c>
      <c r="D374" s="2">
        <v>0</v>
      </c>
      <c r="E374" s="2">
        <v>0</v>
      </c>
      <c r="F374" s="32" t="e">
        <f t="shared" si="31"/>
        <v>#DIV/0!</v>
      </c>
      <c r="G374" s="3">
        <f t="shared" si="30"/>
        <v>0</v>
      </c>
      <c r="H374" s="3">
        <f t="shared" si="30"/>
        <v>0</v>
      </c>
      <c r="J374" s="7"/>
    </row>
    <row r="375" spans="1:14" x14ac:dyDescent="0.25">
      <c r="A375" s="28" t="str">
        <f>_xlfn.XLOOKUP(P!C375,'Banco de Dados'!$B$3:$B$274,'Banco de Dados'!$K$3:$K$274,"")</f>
        <v/>
      </c>
      <c r="B375" s="2">
        <v>0</v>
      </c>
      <c r="C375" s="2">
        <v>0</v>
      </c>
      <c r="D375" s="2">
        <v>0</v>
      </c>
      <c r="E375" s="2">
        <v>0</v>
      </c>
      <c r="F375" s="32" t="e">
        <f t="shared" si="31"/>
        <v>#DIV/0!</v>
      </c>
      <c r="G375" s="3">
        <f t="shared" si="30"/>
        <v>0</v>
      </c>
      <c r="H375" s="3">
        <f t="shared" si="30"/>
        <v>0</v>
      </c>
      <c r="J375" s="7"/>
    </row>
    <row r="376" spans="1:14" x14ac:dyDescent="0.25">
      <c r="A376" s="28" t="str">
        <f>_xlfn.XLOOKUP(P!C376,'Banco de Dados'!$B$3:$B$274,'Banco de Dados'!$K$3:$K$274,"")</f>
        <v/>
      </c>
      <c r="B376" s="2">
        <v>0</v>
      </c>
      <c r="C376" s="2">
        <v>0</v>
      </c>
      <c r="D376" s="2">
        <v>0</v>
      </c>
      <c r="E376" s="2">
        <v>0</v>
      </c>
      <c r="F376" s="32" t="e">
        <f t="shared" si="31"/>
        <v>#DIV/0!</v>
      </c>
      <c r="G376" s="3">
        <f t="shared" ref="G376:H378" si="32">D376*$E$346</f>
        <v>0</v>
      </c>
      <c r="H376" s="3">
        <f t="shared" si="32"/>
        <v>0</v>
      </c>
      <c r="J376" s="7"/>
    </row>
    <row r="377" spans="1:14" x14ac:dyDescent="0.25">
      <c r="A377" s="28" t="str">
        <f>_xlfn.XLOOKUP(P!C377,'Banco de Dados'!$B$3:$B$274,'Banco de Dados'!$K$3:$K$274,"")</f>
        <v/>
      </c>
      <c r="B377" s="2">
        <v>0</v>
      </c>
      <c r="C377" s="2">
        <v>0</v>
      </c>
      <c r="D377" s="2">
        <v>0</v>
      </c>
      <c r="E377" s="2">
        <v>0</v>
      </c>
      <c r="F377" s="32" t="e">
        <f t="shared" si="31"/>
        <v>#DIV/0!</v>
      </c>
      <c r="G377" s="3">
        <f t="shared" si="32"/>
        <v>0</v>
      </c>
      <c r="H377" s="3">
        <f t="shared" si="32"/>
        <v>0</v>
      </c>
      <c r="J377" s="7"/>
    </row>
    <row r="378" spans="1:14" x14ac:dyDescent="0.25">
      <c r="A378" s="28" t="str">
        <f>_xlfn.XLOOKUP(P!C378,'Banco de Dados'!$B$3:$B$274,'Banco de Dados'!$K$3:$K$274,"")</f>
        <v/>
      </c>
      <c r="B378" s="2">
        <v>0</v>
      </c>
      <c r="C378" s="2">
        <v>0</v>
      </c>
      <c r="D378" s="2">
        <v>0</v>
      </c>
      <c r="E378" s="2">
        <v>0</v>
      </c>
      <c r="F378" s="32" t="e">
        <f t="shared" si="31"/>
        <v>#DIV/0!</v>
      </c>
      <c r="G378" s="3">
        <f t="shared" si="32"/>
        <v>0</v>
      </c>
      <c r="H378" s="3">
        <f t="shared" si="32"/>
        <v>0</v>
      </c>
      <c r="J378" s="7"/>
    </row>
    <row r="379" spans="1:14" x14ac:dyDescent="0.25">
      <c r="A379" s="21"/>
      <c r="B379" s="21"/>
      <c r="C379" s="21"/>
      <c r="D379" s="21"/>
      <c r="E379" s="21"/>
      <c r="F379" s="77"/>
      <c r="G379" s="21"/>
      <c r="H379" s="21"/>
      <c r="J379" s="21"/>
      <c r="K379" s="21"/>
      <c r="L379" s="21"/>
      <c r="M379" s="21"/>
      <c r="N379" s="21"/>
    </row>
    <row r="380" spans="1:14" ht="15.75" x14ac:dyDescent="0.25">
      <c r="A380" s="36">
        <f>'Nome das Amostras'!A15</f>
        <v>0</v>
      </c>
      <c r="B380" s="164" t="e">
        <f>VLOOKUP(A380,'Nome das Amostras'!$A$3:$D$28,2,FALSE)</f>
        <v>#N/A</v>
      </c>
      <c r="C380" s="164"/>
      <c r="D380" s="51" t="s">
        <v>65</v>
      </c>
      <c r="E380" s="53" t="e">
        <f>'Banco de Dados'!$O$13/'Banco de Dados'!CN13</f>
        <v>#VALUE!</v>
      </c>
      <c r="F380" s="74"/>
      <c r="G380" s="3"/>
      <c r="H380" s="3"/>
      <c r="J380" s="7"/>
    </row>
    <row r="381" spans="1:14" ht="15.75" x14ac:dyDescent="0.25">
      <c r="A381" s="107" t="s">
        <v>1</v>
      </c>
      <c r="B381" s="107" t="s">
        <v>0</v>
      </c>
      <c r="C381" s="107" t="s">
        <v>212</v>
      </c>
      <c r="D381" s="107" t="s">
        <v>209</v>
      </c>
      <c r="E381" s="107" t="s">
        <v>213</v>
      </c>
      <c r="F381" s="76" t="s">
        <v>219</v>
      </c>
      <c r="G381" s="54" t="s">
        <v>140</v>
      </c>
      <c r="H381" s="54" t="s">
        <v>66</v>
      </c>
      <c r="J381" s="7"/>
      <c r="K381" s="72">
        <f>A380</f>
        <v>0</v>
      </c>
      <c r="L381" s="55" t="s">
        <v>215</v>
      </c>
      <c r="M381" s="41" t="str">
        <f>$A$1</f>
        <v>Cobre</v>
      </c>
      <c r="N381" s="3"/>
    </row>
    <row r="382" spans="1:14" x14ac:dyDescent="0.25">
      <c r="A382" s="28" t="str">
        <f>_xlfn.XLOOKUP(P!C382,'Banco de Dados'!$B$3:$B$274,'Banco de Dados'!$K$3:$K$274,"")</f>
        <v/>
      </c>
      <c r="B382" s="2" cm="1">
        <f t="array" ref="B382:E412">Dados!CJ5:CM35</f>
        <v>0</v>
      </c>
      <c r="C382" s="2">
        <v>0</v>
      </c>
      <c r="D382" s="2">
        <v>0</v>
      </c>
      <c r="E382" s="2">
        <v>0</v>
      </c>
      <c r="F382" s="32" t="e">
        <f>(E382*100)/D382</f>
        <v>#DIV/0!</v>
      </c>
      <c r="G382" s="3" t="e">
        <f t="shared" ref="G382:H409" si="33">D382*$E$380</f>
        <v>#VALUE!</v>
      </c>
      <c r="H382" s="3" t="e">
        <f t="shared" si="33"/>
        <v>#VALUE!</v>
      </c>
      <c r="J382" s="7"/>
      <c r="K382" s="5" t="s">
        <v>210</v>
      </c>
      <c r="L382" s="5"/>
      <c r="M382" s="5" t="s">
        <v>211</v>
      </c>
    </row>
    <row r="383" spans="1:14" x14ac:dyDescent="0.25">
      <c r="A383" s="28" t="str">
        <f>_xlfn.XLOOKUP(P!C383,'Banco de Dados'!$B$3:$B$274,'Banco de Dados'!$K$3:$K$274,"")</f>
        <v/>
      </c>
      <c r="B383" s="2">
        <v>0</v>
      </c>
      <c r="C383" s="2">
        <v>0</v>
      </c>
      <c r="D383" s="2">
        <v>0</v>
      </c>
      <c r="E383" s="2">
        <v>0</v>
      </c>
      <c r="F383" s="32" t="e">
        <f t="shared" ref="F383:F412" si="34">(E383*100)/D383</f>
        <v>#DIV/0!</v>
      </c>
      <c r="G383" s="3" t="e">
        <f t="shared" si="33"/>
        <v>#VALUE!</v>
      </c>
      <c r="H383" s="3" t="e">
        <f t="shared" si="33"/>
        <v>#VALUE!</v>
      </c>
      <c r="J383" s="7"/>
      <c r="K383" s="6" t="str">
        <f>_xlfn.XLOOKUP($B$4,A382:A409,G382:G409,"")</f>
        <v/>
      </c>
      <c r="L383" s="6"/>
      <c r="M383" s="6" t="str">
        <f>_xlfn.XLOOKUP($B$4,A382:A409,H382:H409,"")</f>
        <v/>
      </c>
    </row>
    <row r="384" spans="1:14" x14ac:dyDescent="0.25">
      <c r="A384" s="28" t="str">
        <f>_xlfn.XLOOKUP(P!C384,'Banco de Dados'!$B$3:$B$274,'Banco de Dados'!$K$3:$K$274,"")</f>
        <v/>
      </c>
      <c r="B384" s="2">
        <v>0</v>
      </c>
      <c r="C384" s="2">
        <v>0</v>
      </c>
      <c r="D384" s="2">
        <v>0</v>
      </c>
      <c r="E384" s="2">
        <v>0</v>
      </c>
      <c r="F384" s="32" t="e">
        <f t="shared" si="34"/>
        <v>#DIV/0!</v>
      </c>
      <c r="G384" s="3" t="e">
        <f t="shared" si="33"/>
        <v>#VALUE!</v>
      </c>
      <c r="H384" s="3" t="e">
        <f t="shared" si="33"/>
        <v>#VALUE!</v>
      </c>
      <c r="J384" s="7"/>
    </row>
    <row r="385" spans="1:14" ht="15.75" x14ac:dyDescent="0.25">
      <c r="A385" s="28" t="str">
        <f>_xlfn.XLOOKUP(P!C385,'Banco de Dados'!$B$3:$B$274,'Banco de Dados'!$K$3:$K$274,"")</f>
        <v/>
      </c>
      <c r="B385" s="2">
        <v>0</v>
      </c>
      <c r="C385" s="2">
        <v>0</v>
      </c>
      <c r="D385" s="2">
        <v>0</v>
      </c>
      <c r="E385" s="2">
        <v>0</v>
      </c>
      <c r="F385" s="32" t="e">
        <f t="shared" si="34"/>
        <v>#DIV/0!</v>
      </c>
      <c r="G385" s="3" t="e">
        <f t="shared" si="33"/>
        <v>#VALUE!</v>
      </c>
      <c r="H385" s="3" t="e">
        <f t="shared" si="33"/>
        <v>#VALUE!</v>
      </c>
      <c r="K385" s="165" t="s">
        <v>67</v>
      </c>
      <c r="L385" s="166"/>
      <c r="M385" s="167"/>
      <c r="N385"/>
    </row>
    <row r="386" spans="1:14" x14ac:dyDescent="0.25">
      <c r="A386" s="28" t="str">
        <f>_xlfn.XLOOKUP(P!C386,'Banco de Dados'!$B$3:$B$274,'Banco de Dados'!$K$3:$K$274,"")</f>
        <v/>
      </c>
      <c r="B386" s="2">
        <v>0</v>
      </c>
      <c r="C386" s="2">
        <v>0</v>
      </c>
      <c r="D386" s="2">
        <v>0</v>
      </c>
      <c r="E386" s="2">
        <v>0</v>
      </c>
      <c r="F386" s="32" t="e">
        <f t="shared" si="34"/>
        <v>#DIV/0!</v>
      </c>
      <c r="G386" s="3" t="e">
        <f t="shared" si="33"/>
        <v>#VALUE!</v>
      </c>
      <c r="H386" s="3" t="e">
        <f t="shared" si="33"/>
        <v>#VALUE!</v>
      </c>
      <c r="J386" s="7"/>
      <c r="K386" s="104" t="s">
        <v>240</v>
      </c>
      <c r="L386" s="39"/>
      <c r="M386" s="106" t="s">
        <v>209</v>
      </c>
    </row>
    <row r="387" spans="1:14" x14ac:dyDescent="0.25">
      <c r="A387" s="28" t="str">
        <f>_xlfn.XLOOKUP(P!C387,'Banco de Dados'!$B$3:$B$274,'Banco de Dados'!$K$3:$K$274,"")</f>
        <v/>
      </c>
      <c r="B387" s="2">
        <v>0</v>
      </c>
      <c r="C387" s="2">
        <v>0</v>
      </c>
      <c r="D387" s="2">
        <v>0</v>
      </c>
      <c r="E387" s="2">
        <v>0</v>
      </c>
      <c r="F387" s="32" t="e">
        <f t="shared" si="34"/>
        <v>#DIV/0!</v>
      </c>
      <c r="G387" s="3" t="e">
        <f t="shared" si="33"/>
        <v>#VALUE!</v>
      </c>
      <c r="H387" s="3" t="e">
        <f t="shared" si="33"/>
        <v>#VALUE!</v>
      </c>
      <c r="J387" s="58" t="s">
        <v>38</v>
      </c>
      <c r="K387" s="59">
        <f>$L$9</f>
        <v>4.7</v>
      </c>
      <c r="L387" s="60"/>
      <c r="M387" s="61">
        <f>$M$11</f>
        <v>520</v>
      </c>
      <c r="N387" s="60"/>
    </row>
    <row r="388" spans="1:14" x14ac:dyDescent="0.25">
      <c r="A388" s="28" t="str">
        <f>_xlfn.XLOOKUP(P!C388,'Banco de Dados'!$B$3:$B$274,'Banco de Dados'!$K$3:$K$274,"")</f>
        <v/>
      </c>
      <c r="B388" s="2">
        <v>0</v>
      </c>
      <c r="C388" s="2">
        <v>0</v>
      </c>
      <c r="D388" s="2">
        <v>0</v>
      </c>
      <c r="E388" s="2">
        <v>0</v>
      </c>
      <c r="F388" s="32" t="e">
        <f t="shared" si="34"/>
        <v>#DIV/0!</v>
      </c>
      <c r="G388" s="3" t="e">
        <f t="shared" si="33"/>
        <v>#VALUE!</v>
      </c>
      <c r="H388" s="3" t="e">
        <f t="shared" si="33"/>
        <v>#VALUE!</v>
      </c>
      <c r="J388" s="2"/>
      <c r="K388" s="18"/>
      <c r="L388" s="2" t="s">
        <v>70</v>
      </c>
      <c r="M388" s="19"/>
    </row>
    <row r="389" spans="1:14" x14ac:dyDescent="0.25">
      <c r="A389" s="28" t="str">
        <f>_xlfn.XLOOKUP(P!C389,'Banco de Dados'!$B$3:$B$274,'Banco de Dados'!$K$3:$K$274,"")</f>
        <v/>
      </c>
      <c r="B389" s="2">
        <v>0</v>
      </c>
      <c r="C389" s="2">
        <v>0</v>
      </c>
      <c r="D389" s="2">
        <v>0</v>
      </c>
      <c r="E389" s="2">
        <v>0</v>
      </c>
      <c r="F389" s="32" t="e">
        <f t="shared" si="34"/>
        <v>#DIV/0!</v>
      </c>
      <c r="G389" s="3" t="e">
        <f t="shared" si="33"/>
        <v>#VALUE!</v>
      </c>
      <c r="H389" s="3" t="e">
        <f t="shared" si="33"/>
        <v>#VALUE!</v>
      </c>
      <c r="J389" s="58" t="s">
        <v>69</v>
      </c>
      <c r="K389" s="62" t="s">
        <v>71</v>
      </c>
      <c r="L389" s="63"/>
      <c r="M389" s="64" t="str">
        <f>K383</f>
        <v/>
      </c>
      <c r="N389" s="60"/>
    </row>
    <row r="390" spans="1:14" x14ac:dyDescent="0.25">
      <c r="A390" s="28" t="str">
        <f>_xlfn.XLOOKUP(P!C390,'Banco de Dados'!$B$3:$B$274,'Banco de Dados'!$K$3:$K$274,"")</f>
        <v/>
      </c>
      <c r="B390" s="2">
        <v>0</v>
      </c>
      <c r="C390" s="2">
        <v>0</v>
      </c>
      <c r="D390" s="2">
        <v>0</v>
      </c>
      <c r="E390" s="2">
        <v>0</v>
      </c>
      <c r="F390" s="32" t="e">
        <f t="shared" si="34"/>
        <v>#DIV/0!</v>
      </c>
      <c r="G390" s="3" t="e">
        <f t="shared" si="33"/>
        <v>#VALUE!</v>
      </c>
      <c r="H390" s="3" t="e">
        <f t="shared" si="33"/>
        <v>#VALUE!</v>
      </c>
      <c r="J390" s="7"/>
    </row>
    <row r="391" spans="1:14" ht="15.75" x14ac:dyDescent="0.25">
      <c r="A391" s="28" t="str">
        <f>_xlfn.XLOOKUP(P!C391,'Banco de Dados'!$B$3:$B$274,'Banco de Dados'!$K$3:$K$274,"")</f>
        <v/>
      </c>
      <c r="B391" s="2">
        <v>0</v>
      </c>
      <c r="C391" s="2">
        <v>0</v>
      </c>
      <c r="D391" s="2">
        <v>0</v>
      </c>
      <c r="E391" s="2">
        <v>0</v>
      </c>
      <c r="F391" s="32" t="e">
        <f t="shared" si="34"/>
        <v>#DIV/0!</v>
      </c>
      <c r="G391" s="3" t="e">
        <f t="shared" si="33"/>
        <v>#VALUE!</v>
      </c>
      <c r="H391" s="3" t="e">
        <f t="shared" si="33"/>
        <v>#VALUE!</v>
      </c>
      <c r="J391" s="7"/>
      <c r="K391" s="165" t="s">
        <v>218</v>
      </c>
      <c r="L391" s="166"/>
      <c r="M391" s="167"/>
    </row>
    <row r="392" spans="1:14" x14ac:dyDescent="0.25">
      <c r="A392" s="28" t="str">
        <f>_xlfn.XLOOKUP(P!C392,'Banco de Dados'!$B$3:$B$274,'Banco de Dados'!$K$3:$K$274,"")</f>
        <v/>
      </c>
      <c r="B392" s="2">
        <v>0</v>
      </c>
      <c r="C392" s="2">
        <v>0</v>
      </c>
      <c r="D392" s="2">
        <v>0</v>
      </c>
      <c r="E392" s="2">
        <v>0</v>
      </c>
      <c r="F392" s="32" t="e">
        <f t="shared" si="34"/>
        <v>#DIV/0!</v>
      </c>
      <c r="G392" s="3" t="e">
        <f t="shared" si="33"/>
        <v>#VALUE!</v>
      </c>
      <c r="H392" s="3" t="e">
        <f t="shared" si="33"/>
        <v>#VALUE!</v>
      </c>
      <c r="J392" s="7"/>
      <c r="K392" s="104" t="s">
        <v>236</v>
      </c>
      <c r="L392" s="108" t="str">
        <f>K383</f>
        <v/>
      </c>
      <c r="M392" s="109" t="str">
        <f>M383</f>
        <v/>
      </c>
    </row>
    <row r="393" spans="1:14" x14ac:dyDescent="0.25">
      <c r="A393" s="28" t="str">
        <f>_xlfn.XLOOKUP(P!C393,'Banco de Dados'!$B$3:$B$274,'Banco de Dados'!$K$3:$K$274,"")</f>
        <v/>
      </c>
      <c r="B393" s="2">
        <v>0</v>
      </c>
      <c r="C393" s="2">
        <v>0</v>
      </c>
      <c r="D393" s="2">
        <v>0</v>
      </c>
      <c r="E393" s="2">
        <v>0</v>
      </c>
      <c r="F393" s="32" t="e">
        <f t="shared" si="34"/>
        <v>#DIV/0!</v>
      </c>
      <c r="G393" s="3" t="e">
        <f t="shared" si="33"/>
        <v>#VALUE!</v>
      </c>
      <c r="H393" s="3" t="e">
        <f t="shared" si="33"/>
        <v>#VALUE!</v>
      </c>
      <c r="J393" s="7"/>
      <c r="K393" s="104" t="s">
        <v>237</v>
      </c>
      <c r="L393" s="105">
        <f>$L$9</f>
        <v>4.7</v>
      </c>
      <c r="M393" s="106">
        <f>$L$10</f>
        <v>0.14000000000000001</v>
      </c>
    </row>
    <row r="394" spans="1:14" x14ac:dyDescent="0.25">
      <c r="A394" s="28" t="str">
        <f>_xlfn.XLOOKUP(P!C394,'Banco de Dados'!$B$3:$B$274,'Banco de Dados'!$K$3:$K$274,"")</f>
        <v/>
      </c>
      <c r="B394" s="2">
        <v>0</v>
      </c>
      <c r="C394" s="2">
        <v>0</v>
      </c>
      <c r="D394" s="2">
        <v>0</v>
      </c>
      <c r="E394" s="2">
        <v>0</v>
      </c>
      <c r="F394" s="32" t="e">
        <f t="shared" si="34"/>
        <v>#DIV/0!</v>
      </c>
      <c r="G394" s="3" t="e">
        <f t="shared" si="33"/>
        <v>#VALUE!</v>
      </c>
      <c r="H394" s="3" t="e">
        <f t="shared" si="33"/>
        <v>#VALUE!</v>
      </c>
      <c r="J394" s="7"/>
      <c r="K394" s="104" t="s">
        <v>238</v>
      </c>
      <c r="L394" s="105">
        <f>$M$11</f>
        <v>520</v>
      </c>
      <c r="M394" s="106">
        <f>$M$12</f>
        <v>245</v>
      </c>
    </row>
    <row r="395" spans="1:14" x14ac:dyDescent="0.25">
      <c r="A395" s="28" t="str">
        <f>_xlfn.XLOOKUP(P!C395,'Banco de Dados'!$B$3:$B$274,'Banco de Dados'!$K$3:$K$274,"")</f>
        <v/>
      </c>
      <c r="B395" s="2">
        <v>0</v>
      </c>
      <c r="C395" s="2">
        <v>0</v>
      </c>
      <c r="D395" s="2">
        <v>0</v>
      </c>
      <c r="E395" s="2">
        <v>0</v>
      </c>
      <c r="F395" s="32" t="e">
        <f t="shared" si="34"/>
        <v>#DIV/0!</v>
      </c>
      <c r="G395" s="3" t="e">
        <f t="shared" si="33"/>
        <v>#VALUE!</v>
      </c>
      <c r="H395" s="3" t="e">
        <f t="shared" si="33"/>
        <v>#VALUE!</v>
      </c>
      <c r="J395" s="7"/>
      <c r="K395" s="69" t="s">
        <v>217</v>
      </c>
      <c r="L395" s="110" t="e">
        <f>SQRT(((M392/L392)^2)+((M393/L393)^2)+((M394/L394)^2))</f>
        <v>#VALUE!</v>
      </c>
      <c r="M395" s="71" t="str">
        <f>M404</f>
        <v>mg/kg</v>
      </c>
    </row>
    <row r="396" spans="1:14" x14ac:dyDescent="0.25">
      <c r="A396" s="28" t="str">
        <f>_xlfn.XLOOKUP(P!C396,'Banco de Dados'!$B$3:$B$274,'Banco de Dados'!$K$3:$K$274,"")</f>
        <v/>
      </c>
      <c r="B396" s="2">
        <v>0</v>
      </c>
      <c r="C396" s="2">
        <v>0</v>
      </c>
      <c r="D396" s="2">
        <v>0</v>
      </c>
      <c r="E396" s="2">
        <v>0</v>
      </c>
      <c r="F396" s="32" t="e">
        <f t="shared" si="34"/>
        <v>#DIV/0!</v>
      </c>
      <c r="G396" s="3" t="e">
        <f t="shared" si="33"/>
        <v>#VALUE!</v>
      </c>
      <c r="H396" s="3" t="e">
        <f t="shared" si="33"/>
        <v>#VALUE!</v>
      </c>
      <c r="J396" s="7"/>
    </row>
    <row r="397" spans="1:14" x14ac:dyDescent="0.25">
      <c r="A397" s="28" t="str">
        <f>_xlfn.XLOOKUP(P!C397,'Banco de Dados'!$B$3:$B$274,'Banco de Dados'!$K$3:$K$274,"")</f>
        <v/>
      </c>
      <c r="B397" s="2">
        <v>0</v>
      </c>
      <c r="C397" s="2">
        <v>0</v>
      </c>
      <c r="D397" s="2">
        <v>0</v>
      </c>
      <c r="E397" s="2">
        <v>0</v>
      </c>
      <c r="F397" s="32" t="e">
        <f t="shared" si="34"/>
        <v>#DIV/0!</v>
      </c>
      <c r="G397" s="3" t="e">
        <f t="shared" si="33"/>
        <v>#VALUE!</v>
      </c>
      <c r="H397" s="3" t="e">
        <f t="shared" si="33"/>
        <v>#VALUE!</v>
      </c>
      <c r="J397" s="7"/>
    </row>
    <row r="398" spans="1:14" x14ac:dyDescent="0.25">
      <c r="A398" s="28" t="str">
        <f>_xlfn.XLOOKUP(P!C398,'Banco de Dados'!$B$3:$B$274,'Banco de Dados'!$K$3:$K$274,"")</f>
        <v/>
      </c>
      <c r="B398" s="2">
        <v>0</v>
      </c>
      <c r="C398" s="2">
        <v>0</v>
      </c>
      <c r="D398" s="2">
        <v>0</v>
      </c>
      <c r="E398" s="2">
        <v>0</v>
      </c>
      <c r="F398" s="32" t="e">
        <f t="shared" si="34"/>
        <v>#DIV/0!</v>
      </c>
      <c r="G398" s="3" t="e">
        <f t="shared" si="33"/>
        <v>#VALUE!</v>
      </c>
      <c r="H398" s="3" t="e">
        <f t="shared" si="33"/>
        <v>#VALUE!</v>
      </c>
      <c r="J398" s="7"/>
    </row>
    <row r="399" spans="1:14" x14ac:dyDescent="0.25">
      <c r="A399" s="28" t="str">
        <f>_xlfn.XLOOKUP(P!C399,'Banco de Dados'!$B$3:$B$274,'Banco de Dados'!$K$3:$K$274,"")</f>
        <v/>
      </c>
      <c r="B399" s="2">
        <v>0</v>
      </c>
      <c r="C399" s="2">
        <v>0</v>
      </c>
      <c r="D399" s="2">
        <v>0</v>
      </c>
      <c r="E399" s="2">
        <v>0</v>
      </c>
      <c r="F399" s="32" t="e">
        <f t="shared" si="34"/>
        <v>#DIV/0!</v>
      </c>
      <c r="G399" s="3" t="e">
        <f t="shared" si="33"/>
        <v>#VALUE!</v>
      </c>
      <c r="H399" s="3" t="e">
        <f t="shared" si="33"/>
        <v>#VALUE!</v>
      </c>
      <c r="J399" s="7"/>
    </row>
    <row r="400" spans="1:14" x14ac:dyDescent="0.25">
      <c r="A400" s="28" t="str">
        <f>_xlfn.XLOOKUP(P!C400,'Banco de Dados'!$B$3:$B$274,'Banco de Dados'!$K$3:$K$274,"")</f>
        <v/>
      </c>
      <c r="B400" s="2">
        <v>0</v>
      </c>
      <c r="C400" s="2">
        <v>0</v>
      </c>
      <c r="D400" s="2">
        <v>0</v>
      </c>
      <c r="E400" s="2">
        <v>0</v>
      </c>
      <c r="F400" s="32" t="e">
        <f t="shared" si="34"/>
        <v>#DIV/0!</v>
      </c>
      <c r="G400" s="3" t="e">
        <f t="shared" si="33"/>
        <v>#VALUE!</v>
      </c>
      <c r="H400" s="3" t="e">
        <f t="shared" si="33"/>
        <v>#VALUE!</v>
      </c>
      <c r="J400" s="7"/>
    </row>
    <row r="401" spans="1:14" x14ac:dyDescent="0.25">
      <c r="A401" s="28" t="str">
        <f>_xlfn.XLOOKUP(P!C401,'Banco de Dados'!$B$3:$B$274,'Banco de Dados'!$K$3:$K$274,"")</f>
        <v/>
      </c>
      <c r="B401" s="2">
        <v>0</v>
      </c>
      <c r="C401" s="2">
        <v>0</v>
      </c>
      <c r="D401" s="2">
        <v>0</v>
      </c>
      <c r="E401" s="2">
        <v>0</v>
      </c>
      <c r="F401" s="32" t="e">
        <f t="shared" si="34"/>
        <v>#DIV/0!</v>
      </c>
      <c r="G401" s="3" t="e">
        <f t="shared" si="33"/>
        <v>#VALUE!</v>
      </c>
      <c r="H401" s="3" t="e">
        <f t="shared" si="33"/>
        <v>#VALUE!</v>
      </c>
      <c r="J401" s="7"/>
    </row>
    <row r="402" spans="1:14" x14ac:dyDescent="0.25">
      <c r="A402" s="28" t="str">
        <f>_xlfn.XLOOKUP(P!C402,'Banco de Dados'!$B$3:$B$274,'Banco de Dados'!$K$3:$K$274,"")</f>
        <v/>
      </c>
      <c r="B402" s="2">
        <v>0</v>
      </c>
      <c r="C402" s="2">
        <v>0</v>
      </c>
      <c r="D402" s="2">
        <v>0</v>
      </c>
      <c r="E402" s="17">
        <v>0</v>
      </c>
      <c r="F402" s="32" t="e">
        <f t="shared" si="34"/>
        <v>#DIV/0!</v>
      </c>
      <c r="G402" s="3" t="e">
        <f t="shared" si="33"/>
        <v>#VALUE!</v>
      </c>
      <c r="H402" s="3" t="e">
        <f t="shared" si="33"/>
        <v>#VALUE!</v>
      </c>
      <c r="J402" s="7"/>
    </row>
    <row r="403" spans="1:14" ht="15.75" x14ac:dyDescent="0.25">
      <c r="A403" s="28" t="str">
        <f>_xlfn.XLOOKUP(P!C403,'Banco de Dados'!$B$3:$B$274,'Banco de Dados'!$K$3:$K$274,"")</f>
        <v/>
      </c>
      <c r="B403" s="2">
        <v>0</v>
      </c>
      <c r="C403" s="2">
        <v>0</v>
      </c>
      <c r="D403" s="2">
        <v>0</v>
      </c>
      <c r="E403" s="2">
        <v>0</v>
      </c>
      <c r="F403" s="32" t="e">
        <f t="shared" si="34"/>
        <v>#DIV/0!</v>
      </c>
      <c r="G403" s="3" t="e">
        <f t="shared" si="33"/>
        <v>#VALUE!</v>
      </c>
      <c r="H403" s="3" t="e">
        <f t="shared" si="33"/>
        <v>#VALUE!</v>
      </c>
      <c r="J403" s="7"/>
      <c r="K403" s="101" t="s">
        <v>216</v>
      </c>
      <c r="L403" s="102">
        <f>K381</f>
        <v>0</v>
      </c>
      <c r="M403" s="103" t="str">
        <f>M381</f>
        <v>Cobre</v>
      </c>
    </row>
    <row r="404" spans="1:14" x14ac:dyDescent="0.25">
      <c r="A404" s="28" t="str">
        <f>_xlfn.XLOOKUP(P!C404,'Banco de Dados'!$B$3:$B$274,'Banco de Dados'!$K$3:$K$274,"")</f>
        <v/>
      </c>
      <c r="B404" s="2">
        <v>0</v>
      </c>
      <c r="C404" s="2">
        <v>0</v>
      </c>
      <c r="D404" s="2">
        <v>0</v>
      </c>
      <c r="E404" s="2">
        <v>0</v>
      </c>
      <c r="F404" s="32" t="e">
        <f t="shared" si="34"/>
        <v>#DIV/0!</v>
      </c>
      <c r="G404" s="3" t="e">
        <f t="shared" si="33"/>
        <v>#VALUE!</v>
      </c>
      <c r="H404" s="3" t="e">
        <f t="shared" si="33"/>
        <v>#VALUE!</v>
      </c>
      <c r="J404" s="7"/>
      <c r="K404" s="68" t="s">
        <v>68</v>
      </c>
      <c r="L404" s="29" t="e">
        <f>(K387*M389)/M387</f>
        <v>#VALUE!</v>
      </c>
      <c r="M404" s="66" t="str">
        <f>$M$9</f>
        <v>mg/kg</v>
      </c>
    </row>
    <row r="405" spans="1:14" x14ac:dyDescent="0.25">
      <c r="A405" s="28" t="str">
        <f>_xlfn.XLOOKUP(P!C405,'Banco de Dados'!$B$3:$B$274,'Banco de Dados'!$K$3:$K$274,"")</f>
        <v/>
      </c>
      <c r="B405" s="2">
        <v>0</v>
      </c>
      <c r="C405" s="2">
        <v>0</v>
      </c>
      <c r="D405" s="2">
        <v>0</v>
      </c>
      <c r="E405" s="2">
        <v>0</v>
      </c>
      <c r="F405" s="32" t="e">
        <f t="shared" si="34"/>
        <v>#DIV/0!</v>
      </c>
      <c r="G405" s="3" t="e">
        <f t="shared" si="33"/>
        <v>#VALUE!</v>
      </c>
      <c r="H405" s="3" t="e">
        <f t="shared" si="33"/>
        <v>#VALUE!</v>
      </c>
      <c r="J405" s="7"/>
      <c r="K405" s="111" t="s">
        <v>246</v>
      </c>
      <c r="L405" s="126" t="e">
        <f>SQRT(((M392/L392)^2)+((M393/L393)^2)+((M394/L394)^2))</f>
        <v>#VALUE!</v>
      </c>
      <c r="M405" s="66"/>
    </row>
    <row r="406" spans="1:14" x14ac:dyDescent="0.25">
      <c r="A406" s="28" t="str">
        <f>_xlfn.XLOOKUP(P!C406,'Banco de Dados'!$B$3:$B$274,'Banco de Dados'!$K$3:$K$274,"")</f>
        <v/>
      </c>
      <c r="B406" s="2">
        <v>0</v>
      </c>
      <c r="C406" s="2">
        <v>0</v>
      </c>
      <c r="D406" s="2">
        <v>0</v>
      </c>
      <c r="E406" s="2">
        <v>0</v>
      </c>
      <c r="F406" s="32" t="e">
        <f t="shared" si="34"/>
        <v>#DIV/0!</v>
      </c>
      <c r="G406" s="3" t="e">
        <f t="shared" si="33"/>
        <v>#VALUE!</v>
      </c>
      <c r="H406" s="3" t="e">
        <f t="shared" si="33"/>
        <v>#VALUE!</v>
      </c>
      <c r="J406" s="7"/>
      <c r="K406" s="69" t="s">
        <v>247</v>
      </c>
      <c r="L406" s="127" t="e">
        <f>L405*L404</f>
        <v>#VALUE!</v>
      </c>
      <c r="M406" s="71" t="str">
        <f>$M$9</f>
        <v>mg/kg</v>
      </c>
    </row>
    <row r="407" spans="1:14" x14ac:dyDescent="0.25">
      <c r="A407" s="28" t="str">
        <f>_xlfn.XLOOKUP(P!C407,'Banco de Dados'!$B$3:$B$274,'Banco de Dados'!$K$3:$K$274,"")</f>
        <v/>
      </c>
      <c r="B407" s="2">
        <v>0</v>
      </c>
      <c r="C407" s="2">
        <v>0</v>
      </c>
      <c r="D407" s="2">
        <v>0</v>
      </c>
      <c r="E407" s="2">
        <v>0</v>
      </c>
      <c r="F407" s="32" t="e">
        <f t="shared" si="34"/>
        <v>#DIV/0!</v>
      </c>
      <c r="G407" s="3" t="e">
        <f t="shared" si="33"/>
        <v>#VALUE!</v>
      </c>
      <c r="H407" s="3" t="e">
        <f t="shared" si="33"/>
        <v>#VALUE!</v>
      </c>
      <c r="J407" s="7"/>
      <c r="K407" s="123"/>
      <c r="L407" s="124"/>
    </row>
    <row r="408" spans="1:14" x14ac:dyDescent="0.25">
      <c r="A408" s="28" t="str">
        <f>_xlfn.XLOOKUP(P!C408,'Banco de Dados'!$B$3:$B$274,'Banco de Dados'!$K$3:$K$274,"")</f>
        <v/>
      </c>
      <c r="B408" s="2">
        <v>0</v>
      </c>
      <c r="C408" s="2">
        <v>0</v>
      </c>
      <c r="D408" s="2">
        <v>0</v>
      </c>
      <c r="E408" s="2">
        <v>0</v>
      </c>
      <c r="F408" s="32" t="e">
        <f t="shared" si="34"/>
        <v>#DIV/0!</v>
      </c>
      <c r="G408" s="3" t="e">
        <f t="shared" si="33"/>
        <v>#VALUE!</v>
      </c>
      <c r="H408" s="3" t="e">
        <f t="shared" si="33"/>
        <v>#VALUE!</v>
      </c>
      <c r="J408" s="7"/>
    </row>
    <row r="409" spans="1:14" x14ac:dyDescent="0.25">
      <c r="A409" s="28" t="str">
        <f>_xlfn.XLOOKUP(P!C409,'Banco de Dados'!$B$3:$B$274,'Banco de Dados'!$K$3:$K$274,"")</f>
        <v/>
      </c>
      <c r="B409" s="2">
        <v>0</v>
      </c>
      <c r="C409" s="2">
        <v>0</v>
      </c>
      <c r="D409" s="2">
        <v>0</v>
      </c>
      <c r="E409" s="2">
        <v>0</v>
      </c>
      <c r="F409" s="32" t="e">
        <f t="shared" si="34"/>
        <v>#DIV/0!</v>
      </c>
      <c r="G409" s="3" t="e">
        <f t="shared" si="33"/>
        <v>#VALUE!</v>
      </c>
      <c r="H409" s="3" t="e">
        <f t="shared" si="33"/>
        <v>#VALUE!</v>
      </c>
      <c r="J409" s="7"/>
    </row>
    <row r="410" spans="1:14" x14ac:dyDescent="0.25">
      <c r="A410" s="28" t="str">
        <f>_xlfn.XLOOKUP(P!C410,'Banco de Dados'!$B$3:$B$274,'Banco de Dados'!$K$3:$K$274,"")</f>
        <v/>
      </c>
      <c r="B410" s="2">
        <v>0</v>
      </c>
      <c r="C410" s="2">
        <v>0</v>
      </c>
      <c r="D410" s="2">
        <v>0</v>
      </c>
      <c r="E410" s="2">
        <v>0</v>
      </c>
      <c r="F410" s="32" t="e">
        <f t="shared" si="34"/>
        <v>#DIV/0!</v>
      </c>
      <c r="G410" s="3" t="e">
        <f t="shared" ref="G410:H412" si="35">D410*$E$380</f>
        <v>#VALUE!</v>
      </c>
      <c r="H410" s="3" t="e">
        <f t="shared" si="35"/>
        <v>#VALUE!</v>
      </c>
      <c r="J410" s="7"/>
    </row>
    <row r="411" spans="1:14" x14ac:dyDescent="0.25">
      <c r="A411" s="28" t="str">
        <f>_xlfn.XLOOKUP(P!C411,'Banco de Dados'!$B$3:$B$274,'Banco de Dados'!$K$3:$K$274,"")</f>
        <v/>
      </c>
      <c r="B411" s="2">
        <v>0</v>
      </c>
      <c r="C411" s="2">
        <v>0</v>
      </c>
      <c r="D411" s="2">
        <v>0</v>
      </c>
      <c r="E411" s="2">
        <v>0</v>
      </c>
      <c r="F411" s="32" t="e">
        <f t="shared" si="34"/>
        <v>#DIV/0!</v>
      </c>
      <c r="G411" s="3" t="e">
        <f t="shared" si="35"/>
        <v>#VALUE!</v>
      </c>
      <c r="H411" s="3" t="e">
        <f t="shared" si="35"/>
        <v>#VALUE!</v>
      </c>
      <c r="J411" s="7"/>
    </row>
    <row r="412" spans="1:14" x14ac:dyDescent="0.25">
      <c r="A412" s="28" t="str">
        <f>_xlfn.XLOOKUP(P!C412,'Banco de Dados'!$B$3:$B$274,'Banco de Dados'!$K$3:$K$274,"")</f>
        <v/>
      </c>
      <c r="B412" s="2">
        <v>0</v>
      </c>
      <c r="C412" s="2">
        <v>0</v>
      </c>
      <c r="D412" s="2">
        <v>0</v>
      </c>
      <c r="E412" s="2">
        <v>0</v>
      </c>
      <c r="F412" s="32" t="e">
        <f t="shared" si="34"/>
        <v>#DIV/0!</v>
      </c>
      <c r="G412" s="3" t="e">
        <f t="shared" si="35"/>
        <v>#VALUE!</v>
      </c>
      <c r="H412" s="3" t="e">
        <f t="shared" si="35"/>
        <v>#VALUE!</v>
      </c>
      <c r="J412" s="7"/>
    </row>
    <row r="413" spans="1:14" x14ac:dyDescent="0.25">
      <c r="A413" s="21"/>
      <c r="B413" s="21"/>
      <c r="C413" s="21"/>
      <c r="D413" s="21"/>
      <c r="E413" s="21"/>
      <c r="F413" s="77"/>
      <c r="G413" s="21"/>
      <c r="H413" s="21"/>
      <c r="J413" s="21"/>
      <c r="K413" s="21"/>
      <c r="L413" s="21"/>
      <c r="M413" s="21"/>
      <c r="N413" s="21"/>
    </row>
    <row r="414" spans="1:14" ht="15.75" x14ac:dyDescent="0.25">
      <c r="A414" s="36">
        <f>'Nome das Amostras'!A16</f>
        <v>0</v>
      </c>
      <c r="B414" s="164" t="e">
        <f>VLOOKUP(A414,'Nome das Amostras'!$A$3:$D$28,2,FALSE)</f>
        <v>#N/A</v>
      </c>
      <c r="C414" s="164"/>
      <c r="D414" s="51" t="s">
        <v>65</v>
      </c>
      <c r="E414" s="52" t="e">
        <f>'Banco de Dados'!$O$13/'Banco de Dados'!CU13</f>
        <v>#VALUE!</v>
      </c>
      <c r="F414" s="74"/>
      <c r="G414" s="3"/>
      <c r="H414" s="3"/>
      <c r="J414" s="7"/>
    </row>
    <row r="415" spans="1:14" ht="15.75" x14ac:dyDescent="0.25">
      <c r="A415" s="107" t="s">
        <v>1</v>
      </c>
      <c r="B415" s="107" t="s">
        <v>0</v>
      </c>
      <c r="C415" s="107" t="s">
        <v>212</v>
      </c>
      <c r="D415" s="107" t="s">
        <v>209</v>
      </c>
      <c r="E415" s="107" t="s">
        <v>213</v>
      </c>
      <c r="F415" s="76" t="s">
        <v>219</v>
      </c>
      <c r="G415" s="54" t="s">
        <v>140</v>
      </c>
      <c r="H415" s="54" t="s">
        <v>66</v>
      </c>
      <c r="J415" s="7"/>
      <c r="K415" s="100">
        <f>A414</f>
        <v>0</v>
      </c>
      <c r="L415" s="55" t="s">
        <v>215</v>
      </c>
      <c r="M415" s="41" t="str">
        <f>$A$1</f>
        <v>Cobre</v>
      </c>
      <c r="N415" s="3"/>
    </row>
    <row r="416" spans="1:14" x14ac:dyDescent="0.25">
      <c r="A416" s="28" t="str">
        <f>_xlfn.XLOOKUP(P!C416,'Banco de Dados'!$B$3:$B$274,'Banco de Dados'!$K$3:$K$274,"")</f>
        <v/>
      </c>
      <c r="B416" s="2" cm="1">
        <f t="array" ref="B416:E446">Dados!CQ5:CT35</f>
        <v>0</v>
      </c>
      <c r="C416" s="2">
        <v>0</v>
      </c>
      <c r="D416" s="2">
        <v>0</v>
      </c>
      <c r="E416" s="2">
        <v>0</v>
      </c>
      <c r="F416" s="32" t="e">
        <f>(E416*100)/D416</f>
        <v>#DIV/0!</v>
      </c>
      <c r="G416" s="3" t="e">
        <f t="shared" ref="G416:H443" si="36">D416*$E$414</f>
        <v>#VALUE!</v>
      </c>
      <c r="H416" s="3" t="e">
        <f t="shared" si="36"/>
        <v>#VALUE!</v>
      </c>
      <c r="J416" s="7"/>
      <c r="K416" s="5" t="s">
        <v>210</v>
      </c>
      <c r="L416" s="5"/>
      <c r="M416" s="5" t="s">
        <v>211</v>
      </c>
    </row>
    <row r="417" spans="1:14" x14ac:dyDescent="0.25">
      <c r="A417" s="28" t="str">
        <f>_xlfn.XLOOKUP(P!C417,'Banco de Dados'!$B$3:$B$274,'Banco de Dados'!$K$3:$K$274,"")</f>
        <v/>
      </c>
      <c r="B417" s="2">
        <v>0</v>
      </c>
      <c r="C417" s="2">
        <v>0</v>
      </c>
      <c r="D417" s="2">
        <v>0</v>
      </c>
      <c r="E417" s="2">
        <v>0</v>
      </c>
      <c r="F417" s="32" t="e">
        <f t="shared" ref="F417:F446" si="37">(E417*100)/D417</f>
        <v>#DIV/0!</v>
      </c>
      <c r="G417" s="3" t="e">
        <f t="shared" si="36"/>
        <v>#VALUE!</v>
      </c>
      <c r="H417" s="3" t="e">
        <f t="shared" si="36"/>
        <v>#VALUE!</v>
      </c>
      <c r="J417" s="7"/>
      <c r="K417" s="6" t="str">
        <f>_xlfn.XLOOKUP($B$4,A416:A443,G416:G443,"")</f>
        <v/>
      </c>
      <c r="L417" s="6"/>
      <c r="M417" s="6" t="str">
        <f>_xlfn.XLOOKUP($B$4,A416:A443,H416:H443,"")</f>
        <v/>
      </c>
    </row>
    <row r="418" spans="1:14" x14ac:dyDescent="0.25">
      <c r="A418" s="28" t="str">
        <f>_xlfn.XLOOKUP(P!C418,'Banco de Dados'!$B$3:$B$274,'Banco de Dados'!$K$3:$K$274,"")</f>
        <v/>
      </c>
      <c r="B418" s="2">
        <v>0</v>
      </c>
      <c r="C418" s="2">
        <v>0</v>
      </c>
      <c r="D418" s="2">
        <v>0</v>
      </c>
      <c r="E418" s="2">
        <v>0</v>
      </c>
      <c r="F418" s="32" t="e">
        <f t="shared" si="37"/>
        <v>#DIV/0!</v>
      </c>
      <c r="G418" s="3" t="e">
        <f t="shared" si="36"/>
        <v>#VALUE!</v>
      </c>
      <c r="H418" s="3" t="e">
        <f t="shared" si="36"/>
        <v>#VALUE!</v>
      </c>
      <c r="J418" s="7"/>
    </row>
    <row r="419" spans="1:14" ht="15.75" x14ac:dyDescent="0.25">
      <c r="A419" s="28" t="str">
        <f>_xlfn.XLOOKUP(P!C419,'Banco de Dados'!$B$3:$B$274,'Banco de Dados'!$K$3:$K$274,"")</f>
        <v/>
      </c>
      <c r="B419" s="2">
        <v>0</v>
      </c>
      <c r="C419" s="2">
        <v>0</v>
      </c>
      <c r="D419" s="2">
        <v>0</v>
      </c>
      <c r="E419" s="2">
        <v>0</v>
      </c>
      <c r="F419" s="32" t="e">
        <f t="shared" si="37"/>
        <v>#DIV/0!</v>
      </c>
      <c r="G419" s="3" t="e">
        <f t="shared" si="36"/>
        <v>#VALUE!</v>
      </c>
      <c r="H419" s="3" t="e">
        <f t="shared" si="36"/>
        <v>#VALUE!</v>
      </c>
      <c r="K419" s="165" t="s">
        <v>67</v>
      </c>
      <c r="L419" s="166"/>
      <c r="M419" s="167"/>
      <c r="N419"/>
    </row>
    <row r="420" spans="1:14" x14ac:dyDescent="0.25">
      <c r="A420" s="28" t="str">
        <f>_xlfn.XLOOKUP(P!C420,'Banco de Dados'!$B$3:$B$274,'Banco de Dados'!$K$3:$K$274,"")</f>
        <v/>
      </c>
      <c r="B420" s="2">
        <v>0</v>
      </c>
      <c r="C420" s="2">
        <v>0</v>
      </c>
      <c r="D420" s="2">
        <v>0</v>
      </c>
      <c r="E420" s="2">
        <v>0</v>
      </c>
      <c r="F420" s="32" t="e">
        <f t="shared" si="37"/>
        <v>#DIV/0!</v>
      </c>
      <c r="G420" s="3" t="e">
        <f t="shared" si="36"/>
        <v>#VALUE!</v>
      </c>
      <c r="H420" s="3" t="e">
        <f t="shared" si="36"/>
        <v>#VALUE!</v>
      </c>
      <c r="J420" s="7"/>
      <c r="K420" s="104" t="s">
        <v>240</v>
      </c>
      <c r="L420" s="39"/>
      <c r="M420" s="106" t="s">
        <v>209</v>
      </c>
    </row>
    <row r="421" spans="1:14" x14ac:dyDescent="0.25">
      <c r="A421" s="28" t="str">
        <f>_xlfn.XLOOKUP(P!C421,'Banco de Dados'!$B$3:$B$274,'Banco de Dados'!$K$3:$K$274,"")</f>
        <v/>
      </c>
      <c r="B421" s="2">
        <v>0</v>
      </c>
      <c r="C421" s="2">
        <v>0</v>
      </c>
      <c r="D421" s="2">
        <v>0</v>
      </c>
      <c r="E421" s="2">
        <v>0</v>
      </c>
      <c r="F421" s="32" t="e">
        <f t="shared" si="37"/>
        <v>#DIV/0!</v>
      </c>
      <c r="G421" s="3" t="e">
        <f t="shared" si="36"/>
        <v>#VALUE!</v>
      </c>
      <c r="H421" s="3" t="e">
        <f t="shared" si="36"/>
        <v>#VALUE!</v>
      </c>
      <c r="J421" s="58" t="s">
        <v>38</v>
      </c>
      <c r="K421" s="59">
        <f>$L$9</f>
        <v>4.7</v>
      </c>
      <c r="L421" s="60"/>
      <c r="M421" s="61">
        <f>$M$11</f>
        <v>520</v>
      </c>
      <c r="N421" s="60"/>
    </row>
    <row r="422" spans="1:14" x14ac:dyDescent="0.25">
      <c r="A422" s="28" t="str">
        <f>_xlfn.XLOOKUP(P!C422,'Banco de Dados'!$B$3:$B$274,'Banco de Dados'!$K$3:$K$274,"")</f>
        <v/>
      </c>
      <c r="B422" s="2">
        <v>0</v>
      </c>
      <c r="C422" s="2">
        <v>0</v>
      </c>
      <c r="D422" s="2">
        <v>0</v>
      </c>
      <c r="E422" s="2">
        <v>0</v>
      </c>
      <c r="F422" s="32" t="e">
        <f t="shared" si="37"/>
        <v>#DIV/0!</v>
      </c>
      <c r="G422" s="3" t="e">
        <f t="shared" si="36"/>
        <v>#VALUE!</v>
      </c>
      <c r="H422" s="3" t="e">
        <f t="shared" si="36"/>
        <v>#VALUE!</v>
      </c>
      <c r="J422" s="2"/>
      <c r="K422" s="18"/>
      <c r="L422" s="2" t="s">
        <v>70</v>
      </c>
      <c r="M422" s="19"/>
    </row>
    <row r="423" spans="1:14" x14ac:dyDescent="0.25">
      <c r="A423" s="28" t="str">
        <f>_xlfn.XLOOKUP(P!C423,'Banco de Dados'!$B$3:$B$274,'Banco de Dados'!$K$3:$K$274,"")</f>
        <v/>
      </c>
      <c r="B423" s="2">
        <v>0</v>
      </c>
      <c r="C423" s="2">
        <v>0</v>
      </c>
      <c r="D423" s="2">
        <v>0</v>
      </c>
      <c r="E423" s="2">
        <v>0</v>
      </c>
      <c r="F423" s="32" t="e">
        <f t="shared" si="37"/>
        <v>#DIV/0!</v>
      </c>
      <c r="G423" s="3" t="e">
        <f t="shared" si="36"/>
        <v>#VALUE!</v>
      </c>
      <c r="H423" s="3" t="e">
        <f t="shared" si="36"/>
        <v>#VALUE!</v>
      </c>
      <c r="J423" s="58" t="s">
        <v>69</v>
      </c>
      <c r="K423" s="62" t="s">
        <v>71</v>
      </c>
      <c r="L423" s="63"/>
      <c r="M423" s="64" t="str">
        <f>K417</f>
        <v/>
      </c>
      <c r="N423" s="60"/>
    </row>
    <row r="424" spans="1:14" x14ac:dyDescent="0.25">
      <c r="A424" s="28" t="str">
        <f>_xlfn.XLOOKUP(P!C424,'Banco de Dados'!$B$3:$B$274,'Banco de Dados'!$K$3:$K$274,"")</f>
        <v/>
      </c>
      <c r="B424" s="2">
        <v>0</v>
      </c>
      <c r="C424" s="2">
        <v>0</v>
      </c>
      <c r="D424" s="2">
        <v>0</v>
      </c>
      <c r="E424" s="2">
        <v>0</v>
      </c>
      <c r="F424" s="32" t="e">
        <f t="shared" si="37"/>
        <v>#DIV/0!</v>
      </c>
      <c r="G424" s="3" t="e">
        <f t="shared" si="36"/>
        <v>#VALUE!</v>
      </c>
      <c r="H424" s="3" t="e">
        <f t="shared" si="36"/>
        <v>#VALUE!</v>
      </c>
      <c r="J424" s="7"/>
    </row>
    <row r="425" spans="1:14" ht="15.75" x14ac:dyDescent="0.25">
      <c r="A425" s="28" t="str">
        <f>_xlfn.XLOOKUP(P!C425,'Banco de Dados'!$B$3:$B$274,'Banco de Dados'!$K$3:$K$274,"")</f>
        <v/>
      </c>
      <c r="B425" s="2">
        <v>0</v>
      </c>
      <c r="C425" s="2">
        <v>0</v>
      </c>
      <c r="D425" s="2">
        <v>0</v>
      </c>
      <c r="E425" s="2">
        <v>0</v>
      </c>
      <c r="F425" s="32" t="e">
        <f t="shared" si="37"/>
        <v>#DIV/0!</v>
      </c>
      <c r="G425" s="3" t="e">
        <f t="shared" si="36"/>
        <v>#VALUE!</v>
      </c>
      <c r="H425" s="3" t="e">
        <f t="shared" si="36"/>
        <v>#VALUE!</v>
      </c>
      <c r="J425" s="7"/>
      <c r="K425" s="165" t="s">
        <v>218</v>
      </c>
      <c r="L425" s="166"/>
      <c r="M425" s="167"/>
    </row>
    <row r="426" spans="1:14" x14ac:dyDescent="0.25">
      <c r="A426" s="28" t="str">
        <f>_xlfn.XLOOKUP(P!C426,'Banco de Dados'!$B$3:$B$274,'Banco de Dados'!$K$3:$K$274,"")</f>
        <v/>
      </c>
      <c r="B426" s="2">
        <v>0</v>
      </c>
      <c r="C426" s="2">
        <v>0</v>
      </c>
      <c r="D426" s="2">
        <v>0</v>
      </c>
      <c r="E426" s="2">
        <v>0</v>
      </c>
      <c r="F426" s="32" t="e">
        <f t="shared" si="37"/>
        <v>#DIV/0!</v>
      </c>
      <c r="G426" s="3" t="e">
        <f t="shared" si="36"/>
        <v>#VALUE!</v>
      </c>
      <c r="H426" s="3" t="e">
        <f t="shared" si="36"/>
        <v>#VALUE!</v>
      </c>
      <c r="J426" s="7"/>
      <c r="K426" s="104" t="s">
        <v>236</v>
      </c>
      <c r="L426" s="108" t="str">
        <f>K417</f>
        <v/>
      </c>
      <c r="M426" s="109" t="str">
        <f>M417</f>
        <v/>
      </c>
    </row>
    <row r="427" spans="1:14" x14ac:dyDescent="0.25">
      <c r="A427" s="28" t="str">
        <f>_xlfn.XLOOKUP(P!C427,'Banco de Dados'!$B$3:$B$274,'Banco de Dados'!$K$3:$K$274,"")</f>
        <v/>
      </c>
      <c r="B427" s="2">
        <v>0</v>
      </c>
      <c r="C427" s="2">
        <v>0</v>
      </c>
      <c r="D427" s="2">
        <v>0</v>
      </c>
      <c r="E427" s="2">
        <v>0</v>
      </c>
      <c r="F427" s="32" t="e">
        <f t="shared" si="37"/>
        <v>#DIV/0!</v>
      </c>
      <c r="G427" s="3" t="e">
        <f t="shared" si="36"/>
        <v>#VALUE!</v>
      </c>
      <c r="H427" s="3" t="e">
        <f t="shared" si="36"/>
        <v>#VALUE!</v>
      </c>
      <c r="J427" s="7"/>
      <c r="K427" s="104" t="s">
        <v>237</v>
      </c>
      <c r="L427" s="105">
        <f>$L$9</f>
        <v>4.7</v>
      </c>
      <c r="M427" s="106">
        <f>$L$10</f>
        <v>0.14000000000000001</v>
      </c>
    </row>
    <row r="428" spans="1:14" x14ac:dyDescent="0.25">
      <c r="A428" s="28" t="str">
        <f>_xlfn.XLOOKUP(P!C428,'Banco de Dados'!$B$3:$B$274,'Banco de Dados'!$K$3:$K$274,"")</f>
        <v/>
      </c>
      <c r="B428" s="2">
        <v>0</v>
      </c>
      <c r="C428" s="2">
        <v>0</v>
      </c>
      <c r="D428" s="2">
        <v>0</v>
      </c>
      <c r="E428" s="2">
        <v>0</v>
      </c>
      <c r="F428" s="32" t="e">
        <f t="shared" si="37"/>
        <v>#DIV/0!</v>
      </c>
      <c r="G428" s="3" t="e">
        <f t="shared" si="36"/>
        <v>#VALUE!</v>
      </c>
      <c r="H428" s="3" t="e">
        <f t="shared" si="36"/>
        <v>#VALUE!</v>
      </c>
      <c r="J428" s="7"/>
      <c r="K428" s="104" t="s">
        <v>238</v>
      </c>
      <c r="L428" s="105">
        <f>$M$11</f>
        <v>520</v>
      </c>
      <c r="M428" s="106">
        <f>$M$12</f>
        <v>245</v>
      </c>
    </row>
    <row r="429" spans="1:14" x14ac:dyDescent="0.25">
      <c r="A429" s="28" t="str">
        <f>_xlfn.XLOOKUP(P!C429,'Banco de Dados'!$B$3:$B$274,'Banco de Dados'!$K$3:$K$274,"")</f>
        <v/>
      </c>
      <c r="B429" s="2">
        <v>0</v>
      </c>
      <c r="C429" s="2">
        <v>0</v>
      </c>
      <c r="D429" s="2">
        <v>0</v>
      </c>
      <c r="E429" s="2">
        <v>0</v>
      </c>
      <c r="F429" s="32" t="e">
        <f t="shared" si="37"/>
        <v>#DIV/0!</v>
      </c>
      <c r="G429" s="3" t="e">
        <f t="shared" si="36"/>
        <v>#VALUE!</v>
      </c>
      <c r="H429" s="3" t="e">
        <f t="shared" si="36"/>
        <v>#VALUE!</v>
      </c>
      <c r="J429" s="7"/>
      <c r="K429" s="69" t="s">
        <v>217</v>
      </c>
      <c r="L429" s="110" t="e">
        <f>SQRT(((M426/L426)^2)+((M427/L427)^2)+((M428/L428)^2))</f>
        <v>#VALUE!</v>
      </c>
      <c r="M429" s="71" t="str">
        <f>M438</f>
        <v>mg/kg</v>
      </c>
    </row>
    <row r="430" spans="1:14" x14ac:dyDescent="0.25">
      <c r="A430" s="28" t="str">
        <f>_xlfn.XLOOKUP(P!C430,'Banco de Dados'!$B$3:$B$274,'Banco de Dados'!$K$3:$K$274,"")</f>
        <v/>
      </c>
      <c r="B430" s="2">
        <v>0</v>
      </c>
      <c r="C430" s="2">
        <v>0</v>
      </c>
      <c r="D430" s="2">
        <v>0</v>
      </c>
      <c r="E430" s="2">
        <v>0</v>
      </c>
      <c r="F430" s="32" t="e">
        <f t="shared" si="37"/>
        <v>#DIV/0!</v>
      </c>
      <c r="G430" s="3" t="e">
        <f t="shared" si="36"/>
        <v>#VALUE!</v>
      </c>
      <c r="H430" s="3" t="e">
        <f t="shared" si="36"/>
        <v>#VALUE!</v>
      </c>
      <c r="J430" s="7"/>
    </row>
    <row r="431" spans="1:14" x14ac:dyDescent="0.25">
      <c r="A431" s="28" t="str">
        <f>_xlfn.XLOOKUP(P!C431,'Banco de Dados'!$B$3:$B$274,'Banco de Dados'!$K$3:$K$274,"")</f>
        <v/>
      </c>
      <c r="B431" s="2">
        <v>0</v>
      </c>
      <c r="C431" s="2">
        <v>0</v>
      </c>
      <c r="D431" s="2">
        <v>0</v>
      </c>
      <c r="E431" s="2">
        <v>0</v>
      </c>
      <c r="F431" s="32" t="e">
        <f t="shared" si="37"/>
        <v>#DIV/0!</v>
      </c>
      <c r="G431" s="3" t="e">
        <f t="shared" si="36"/>
        <v>#VALUE!</v>
      </c>
      <c r="H431" s="3" t="e">
        <f t="shared" si="36"/>
        <v>#VALUE!</v>
      </c>
      <c r="J431" s="7"/>
    </row>
    <row r="432" spans="1:14" x14ac:dyDescent="0.25">
      <c r="A432" s="28" t="str">
        <f>_xlfn.XLOOKUP(P!C432,'Banco de Dados'!$B$3:$B$274,'Banco de Dados'!$K$3:$K$274,"")</f>
        <v/>
      </c>
      <c r="B432" s="2">
        <v>0</v>
      </c>
      <c r="C432" s="2">
        <v>0</v>
      </c>
      <c r="D432" s="2">
        <v>0</v>
      </c>
      <c r="E432" s="2">
        <v>0</v>
      </c>
      <c r="F432" s="32" t="e">
        <f t="shared" si="37"/>
        <v>#DIV/0!</v>
      </c>
      <c r="G432" s="3" t="e">
        <f t="shared" si="36"/>
        <v>#VALUE!</v>
      </c>
      <c r="H432" s="3" t="e">
        <f t="shared" si="36"/>
        <v>#VALUE!</v>
      </c>
      <c r="J432" s="7"/>
    </row>
    <row r="433" spans="1:14" x14ac:dyDescent="0.25">
      <c r="A433" s="28" t="str">
        <f>_xlfn.XLOOKUP(P!C433,'Banco de Dados'!$B$3:$B$274,'Banco de Dados'!$K$3:$K$274,"")</f>
        <v/>
      </c>
      <c r="B433" s="2">
        <v>0</v>
      </c>
      <c r="C433" s="2">
        <v>0</v>
      </c>
      <c r="D433" s="2">
        <v>0</v>
      </c>
      <c r="E433" s="2">
        <v>0</v>
      </c>
      <c r="F433" s="32" t="e">
        <f t="shared" si="37"/>
        <v>#DIV/0!</v>
      </c>
      <c r="G433" s="3" t="e">
        <f t="shared" si="36"/>
        <v>#VALUE!</v>
      </c>
      <c r="H433" s="3" t="e">
        <f t="shared" si="36"/>
        <v>#VALUE!</v>
      </c>
      <c r="J433" s="7"/>
    </row>
    <row r="434" spans="1:14" x14ac:dyDescent="0.25">
      <c r="A434" s="28" t="str">
        <f>_xlfn.XLOOKUP(P!C434,'Banco de Dados'!$B$3:$B$274,'Banco de Dados'!$K$3:$K$274,"")</f>
        <v/>
      </c>
      <c r="B434" s="2">
        <v>0</v>
      </c>
      <c r="C434" s="2">
        <v>0</v>
      </c>
      <c r="D434" s="2">
        <v>0</v>
      </c>
      <c r="E434" s="2">
        <v>0</v>
      </c>
      <c r="F434" s="32" t="e">
        <f t="shared" si="37"/>
        <v>#DIV/0!</v>
      </c>
      <c r="G434" s="3" t="e">
        <f t="shared" si="36"/>
        <v>#VALUE!</v>
      </c>
      <c r="H434" s="3" t="e">
        <f t="shared" si="36"/>
        <v>#VALUE!</v>
      </c>
      <c r="J434" s="7"/>
    </row>
    <row r="435" spans="1:14" x14ac:dyDescent="0.25">
      <c r="A435" s="28" t="str">
        <f>_xlfn.XLOOKUP(P!C435,'Banco de Dados'!$B$3:$B$274,'Banco de Dados'!$K$3:$K$274,"")</f>
        <v/>
      </c>
      <c r="B435" s="2">
        <v>0</v>
      </c>
      <c r="C435" s="2">
        <v>0</v>
      </c>
      <c r="D435" s="2">
        <v>0</v>
      </c>
      <c r="E435" s="2">
        <v>0</v>
      </c>
      <c r="F435" s="32" t="e">
        <f t="shared" si="37"/>
        <v>#DIV/0!</v>
      </c>
      <c r="G435" s="3" t="e">
        <f t="shared" si="36"/>
        <v>#VALUE!</v>
      </c>
      <c r="H435" s="3" t="e">
        <f t="shared" si="36"/>
        <v>#VALUE!</v>
      </c>
      <c r="J435" s="7"/>
    </row>
    <row r="436" spans="1:14" x14ac:dyDescent="0.25">
      <c r="A436" s="28" t="str">
        <f>_xlfn.XLOOKUP(P!C436,'Banco de Dados'!$B$3:$B$274,'Banco de Dados'!$K$3:$K$274,"")</f>
        <v/>
      </c>
      <c r="B436" s="2">
        <v>0</v>
      </c>
      <c r="C436" s="2">
        <v>0</v>
      </c>
      <c r="D436" s="2">
        <v>0</v>
      </c>
      <c r="E436" s="17">
        <v>0</v>
      </c>
      <c r="F436" s="32" t="e">
        <f t="shared" si="37"/>
        <v>#DIV/0!</v>
      </c>
      <c r="G436" s="3" t="e">
        <f t="shared" si="36"/>
        <v>#VALUE!</v>
      </c>
      <c r="H436" s="3" t="e">
        <f t="shared" si="36"/>
        <v>#VALUE!</v>
      </c>
      <c r="J436" s="7"/>
    </row>
    <row r="437" spans="1:14" ht="15.75" x14ac:dyDescent="0.25">
      <c r="A437" s="28" t="str">
        <f>_xlfn.XLOOKUP(P!C437,'Banco de Dados'!$B$3:$B$274,'Banco de Dados'!$K$3:$K$274,"")</f>
        <v/>
      </c>
      <c r="B437" s="2">
        <v>0</v>
      </c>
      <c r="C437" s="2">
        <v>0</v>
      </c>
      <c r="D437" s="2">
        <v>0</v>
      </c>
      <c r="E437" s="2">
        <v>0</v>
      </c>
      <c r="F437" s="32" t="e">
        <f t="shared" si="37"/>
        <v>#DIV/0!</v>
      </c>
      <c r="G437" s="3" t="e">
        <f t="shared" si="36"/>
        <v>#VALUE!</v>
      </c>
      <c r="H437" s="3" t="e">
        <f t="shared" si="36"/>
        <v>#VALUE!</v>
      </c>
      <c r="J437" s="7"/>
      <c r="K437" s="101" t="s">
        <v>216</v>
      </c>
      <c r="L437" s="102">
        <f>K415</f>
        <v>0</v>
      </c>
      <c r="M437" s="103" t="str">
        <f>M415</f>
        <v>Cobre</v>
      </c>
    </row>
    <row r="438" spans="1:14" x14ac:dyDescent="0.25">
      <c r="A438" s="28" t="str">
        <f>_xlfn.XLOOKUP(P!C438,'Banco de Dados'!$B$3:$B$274,'Banco de Dados'!$K$3:$K$274,"")</f>
        <v/>
      </c>
      <c r="B438" s="2">
        <v>0</v>
      </c>
      <c r="C438" s="2">
        <v>0</v>
      </c>
      <c r="D438" s="2">
        <v>0</v>
      </c>
      <c r="E438" s="2">
        <v>0</v>
      </c>
      <c r="F438" s="32" t="e">
        <f t="shared" si="37"/>
        <v>#DIV/0!</v>
      </c>
      <c r="G438" s="3" t="e">
        <f t="shared" si="36"/>
        <v>#VALUE!</v>
      </c>
      <c r="H438" s="3" t="e">
        <f t="shared" si="36"/>
        <v>#VALUE!</v>
      </c>
      <c r="J438" s="7"/>
      <c r="K438" s="68" t="s">
        <v>68</v>
      </c>
      <c r="L438" s="29" t="e">
        <f>(K421*M423)/M421</f>
        <v>#VALUE!</v>
      </c>
      <c r="M438" s="66" t="str">
        <f>$M$9</f>
        <v>mg/kg</v>
      </c>
    </row>
    <row r="439" spans="1:14" x14ac:dyDescent="0.25">
      <c r="A439" s="28" t="str">
        <f>_xlfn.XLOOKUP(P!C439,'Banco de Dados'!$B$3:$B$274,'Banco de Dados'!$K$3:$K$274,"")</f>
        <v/>
      </c>
      <c r="B439" s="2">
        <v>0</v>
      </c>
      <c r="C439" s="2">
        <v>0</v>
      </c>
      <c r="D439" s="2">
        <v>0</v>
      </c>
      <c r="E439" s="2">
        <v>0</v>
      </c>
      <c r="F439" s="32" t="e">
        <f t="shared" si="37"/>
        <v>#DIV/0!</v>
      </c>
      <c r="G439" s="3" t="e">
        <f t="shared" si="36"/>
        <v>#VALUE!</v>
      </c>
      <c r="H439" s="3" t="e">
        <f t="shared" si="36"/>
        <v>#VALUE!</v>
      </c>
      <c r="J439" s="7"/>
      <c r="K439" s="111" t="s">
        <v>246</v>
      </c>
      <c r="L439" s="126" t="e">
        <f>SQRT(((M426/L426)^2)+((M427/L427)^2)+((M428/L428)^2))</f>
        <v>#VALUE!</v>
      </c>
      <c r="M439" s="66"/>
    </row>
    <row r="440" spans="1:14" x14ac:dyDescent="0.25">
      <c r="A440" s="28" t="str">
        <f>_xlfn.XLOOKUP(P!C440,'Banco de Dados'!$B$3:$B$274,'Banco de Dados'!$K$3:$K$274,"")</f>
        <v/>
      </c>
      <c r="B440" s="2">
        <v>0</v>
      </c>
      <c r="C440" s="2">
        <v>0</v>
      </c>
      <c r="D440" s="2">
        <v>0</v>
      </c>
      <c r="E440" s="2">
        <v>0</v>
      </c>
      <c r="F440" s="32" t="e">
        <f t="shared" si="37"/>
        <v>#DIV/0!</v>
      </c>
      <c r="G440" s="3" t="e">
        <f t="shared" si="36"/>
        <v>#VALUE!</v>
      </c>
      <c r="H440" s="3" t="e">
        <f t="shared" si="36"/>
        <v>#VALUE!</v>
      </c>
      <c r="J440" s="7"/>
      <c r="K440" s="69" t="s">
        <v>247</v>
      </c>
      <c r="L440" s="127" t="e">
        <f>L439*L438</f>
        <v>#VALUE!</v>
      </c>
      <c r="M440" s="71" t="str">
        <f>$M$9</f>
        <v>mg/kg</v>
      </c>
    </row>
    <row r="441" spans="1:14" x14ac:dyDescent="0.25">
      <c r="A441" s="28" t="str">
        <f>_xlfn.XLOOKUP(P!C441,'Banco de Dados'!$B$3:$B$274,'Banco de Dados'!$K$3:$K$274,"")</f>
        <v/>
      </c>
      <c r="B441" s="2">
        <v>0</v>
      </c>
      <c r="C441" s="2">
        <v>0</v>
      </c>
      <c r="D441" s="2">
        <v>0</v>
      </c>
      <c r="E441" s="2">
        <v>0</v>
      </c>
      <c r="F441" s="32" t="e">
        <f t="shared" si="37"/>
        <v>#DIV/0!</v>
      </c>
      <c r="G441" s="3" t="e">
        <f t="shared" si="36"/>
        <v>#VALUE!</v>
      </c>
      <c r="H441" s="3" t="e">
        <f t="shared" si="36"/>
        <v>#VALUE!</v>
      </c>
      <c r="J441" s="7"/>
      <c r="K441" s="123"/>
      <c r="L441" s="124"/>
    </row>
    <row r="442" spans="1:14" x14ac:dyDescent="0.25">
      <c r="A442" s="28" t="str">
        <f>_xlfn.XLOOKUP(P!C442,'Banco de Dados'!$B$3:$B$274,'Banco de Dados'!$K$3:$K$274,"")</f>
        <v/>
      </c>
      <c r="B442" s="2">
        <v>0</v>
      </c>
      <c r="C442" s="2">
        <v>0</v>
      </c>
      <c r="D442" s="2">
        <v>0</v>
      </c>
      <c r="E442" s="2">
        <v>0</v>
      </c>
      <c r="F442" s="32" t="e">
        <f t="shared" si="37"/>
        <v>#DIV/0!</v>
      </c>
      <c r="G442" s="3" t="e">
        <f t="shared" si="36"/>
        <v>#VALUE!</v>
      </c>
      <c r="H442" s="3" t="e">
        <f t="shared" si="36"/>
        <v>#VALUE!</v>
      </c>
      <c r="J442" s="7"/>
    </row>
    <row r="443" spans="1:14" x14ac:dyDescent="0.25">
      <c r="A443" s="28" t="str">
        <f>_xlfn.XLOOKUP(P!C443,'Banco de Dados'!$B$3:$B$274,'Banco de Dados'!$K$3:$K$274,"")</f>
        <v/>
      </c>
      <c r="B443" s="2">
        <v>0</v>
      </c>
      <c r="C443" s="2">
        <v>0</v>
      </c>
      <c r="D443" s="2">
        <v>0</v>
      </c>
      <c r="E443" s="2">
        <v>0</v>
      </c>
      <c r="F443" s="32" t="e">
        <f t="shared" si="37"/>
        <v>#DIV/0!</v>
      </c>
      <c r="G443" s="3" t="e">
        <f t="shared" si="36"/>
        <v>#VALUE!</v>
      </c>
      <c r="H443" s="3" t="e">
        <f t="shared" si="36"/>
        <v>#VALUE!</v>
      </c>
      <c r="J443" s="7"/>
    </row>
    <row r="444" spans="1:14" x14ac:dyDescent="0.25">
      <c r="A444" s="28" t="str">
        <f>_xlfn.XLOOKUP(P!C444,'Banco de Dados'!$B$3:$B$274,'Banco de Dados'!$K$3:$K$274,"")</f>
        <v/>
      </c>
      <c r="B444" s="2">
        <v>0</v>
      </c>
      <c r="C444" s="2">
        <v>0</v>
      </c>
      <c r="D444" s="2">
        <v>0</v>
      </c>
      <c r="E444" s="2">
        <v>0</v>
      </c>
      <c r="F444" s="32" t="e">
        <f t="shared" si="37"/>
        <v>#DIV/0!</v>
      </c>
      <c r="G444" s="3" t="e">
        <f t="shared" ref="G444:H446" si="38">D444*$E$414</f>
        <v>#VALUE!</v>
      </c>
      <c r="H444" s="3" t="e">
        <f t="shared" si="38"/>
        <v>#VALUE!</v>
      </c>
      <c r="J444" s="7"/>
    </row>
    <row r="445" spans="1:14" x14ac:dyDescent="0.25">
      <c r="A445" s="28" t="str">
        <f>_xlfn.XLOOKUP(P!C445,'Banco de Dados'!$B$3:$B$274,'Banco de Dados'!$K$3:$K$274,"")</f>
        <v/>
      </c>
      <c r="B445" s="2">
        <v>0</v>
      </c>
      <c r="C445" s="2">
        <v>0</v>
      </c>
      <c r="D445" s="2">
        <v>0</v>
      </c>
      <c r="E445" s="2">
        <v>0</v>
      </c>
      <c r="F445" s="32" t="e">
        <f t="shared" si="37"/>
        <v>#DIV/0!</v>
      </c>
      <c r="G445" s="3" t="e">
        <f t="shared" si="38"/>
        <v>#VALUE!</v>
      </c>
      <c r="H445" s="3" t="e">
        <f t="shared" si="38"/>
        <v>#VALUE!</v>
      </c>
      <c r="J445" s="7"/>
    </row>
    <row r="446" spans="1:14" x14ac:dyDescent="0.25">
      <c r="A446" s="28" t="str">
        <f>_xlfn.XLOOKUP(P!C446,'Banco de Dados'!$B$3:$B$274,'Banco de Dados'!$K$3:$K$274,"")</f>
        <v/>
      </c>
      <c r="B446" s="2">
        <v>0</v>
      </c>
      <c r="C446" s="2">
        <v>0</v>
      </c>
      <c r="D446" s="2">
        <v>0</v>
      </c>
      <c r="E446" s="2">
        <v>0</v>
      </c>
      <c r="F446" s="32" t="e">
        <f t="shared" si="37"/>
        <v>#DIV/0!</v>
      </c>
      <c r="G446" s="3" t="e">
        <f t="shared" si="38"/>
        <v>#VALUE!</v>
      </c>
      <c r="H446" s="3" t="e">
        <f t="shared" si="38"/>
        <v>#VALUE!</v>
      </c>
      <c r="J446" s="7"/>
    </row>
    <row r="447" spans="1:14" x14ac:dyDescent="0.25">
      <c r="A447" s="21"/>
      <c r="B447" s="21"/>
      <c r="C447" s="21"/>
      <c r="D447" s="21"/>
      <c r="E447" s="21"/>
      <c r="F447" s="77"/>
      <c r="G447" s="21"/>
      <c r="H447" s="21"/>
      <c r="J447" s="21"/>
      <c r="K447" s="21"/>
      <c r="L447" s="21"/>
      <c r="M447" s="21"/>
      <c r="N447" s="21"/>
    </row>
    <row r="448" spans="1:14" ht="15.75" x14ac:dyDescent="0.25">
      <c r="A448" s="36">
        <f>'Nome das Amostras'!A17</f>
        <v>0</v>
      </c>
      <c r="B448" s="164" t="e">
        <f>VLOOKUP(A448,'Nome das Amostras'!$A$3:$D$28,2,FALSE)</f>
        <v>#N/A</v>
      </c>
      <c r="C448" s="164"/>
      <c r="D448" s="51" t="s">
        <v>65</v>
      </c>
      <c r="E448" s="52" t="e">
        <f>'Banco de Dados'!$O$13/'Banco de Dados'!DB13</f>
        <v>#VALUE!</v>
      </c>
      <c r="F448" s="74"/>
      <c r="G448" s="3"/>
      <c r="H448" s="3"/>
      <c r="J448" s="7"/>
    </row>
    <row r="449" spans="1:14" ht="15.75" x14ac:dyDescent="0.25">
      <c r="A449" s="107" t="s">
        <v>1</v>
      </c>
      <c r="B449" s="107" t="s">
        <v>0</v>
      </c>
      <c r="C449" s="107" t="s">
        <v>212</v>
      </c>
      <c r="D449" s="107" t="s">
        <v>209</v>
      </c>
      <c r="E449" s="107" t="s">
        <v>213</v>
      </c>
      <c r="F449" s="76" t="s">
        <v>219</v>
      </c>
      <c r="G449" s="54" t="s">
        <v>140</v>
      </c>
      <c r="H449" s="54" t="s">
        <v>66</v>
      </c>
      <c r="J449" s="7"/>
      <c r="K449" s="72">
        <f>A448</f>
        <v>0</v>
      </c>
      <c r="L449" s="55" t="s">
        <v>215</v>
      </c>
      <c r="M449" s="41" t="str">
        <f>$A$1</f>
        <v>Cobre</v>
      </c>
      <c r="N449" s="3"/>
    </row>
    <row r="450" spans="1:14" x14ac:dyDescent="0.25">
      <c r="A450" s="28" t="str">
        <f>_xlfn.XLOOKUP(P!C450,'Banco de Dados'!$B$3:$B$274,'Banco de Dados'!$K$3:$K$274,"")</f>
        <v/>
      </c>
      <c r="B450" s="2" cm="1">
        <f t="array" ref="B450:E480">Dados!CX5:DA35</f>
        <v>0</v>
      </c>
      <c r="C450" s="2">
        <v>0</v>
      </c>
      <c r="D450" s="2">
        <v>0</v>
      </c>
      <c r="E450" s="2">
        <v>0</v>
      </c>
      <c r="F450" s="32" t="e">
        <f>(E450*100)/D450</f>
        <v>#DIV/0!</v>
      </c>
      <c r="G450" s="3" t="e">
        <f t="shared" ref="G450:H477" si="39">D450*$E$448</f>
        <v>#VALUE!</v>
      </c>
      <c r="H450" s="3" t="e">
        <f t="shared" si="39"/>
        <v>#VALUE!</v>
      </c>
      <c r="J450" s="7"/>
      <c r="K450" s="5" t="s">
        <v>210</v>
      </c>
      <c r="L450" s="5"/>
      <c r="M450" s="5" t="s">
        <v>211</v>
      </c>
    </row>
    <row r="451" spans="1:14" x14ac:dyDescent="0.25">
      <c r="A451" s="28" t="str">
        <f>_xlfn.XLOOKUP(P!C451,'Banco de Dados'!$B$3:$B$274,'Banco de Dados'!$K$3:$K$274,"")</f>
        <v/>
      </c>
      <c r="B451" s="2">
        <v>0</v>
      </c>
      <c r="C451" s="2">
        <v>0</v>
      </c>
      <c r="D451" s="2">
        <v>0</v>
      </c>
      <c r="E451" s="2">
        <v>0</v>
      </c>
      <c r="F451" s="32" t="e">
        <f t="shared" ref="F451:F480" si="40">(E451*100)/D451</f>
        <v>#DIV/0!</v>
      </c>
      <c r="G451" s="3" t="e">
        <f t="shared" si="39"/>
        <v>#VALUE!</v>
      </c>
      <c r="H451" s="3" t="e">
        <f t="shared" si="39"/>
        <v>#VALUE!</v>
      </c>
      <c r="J451" s="7"/>
      <c r="K451" s="6" t="str">
        <f>_xlfn.XLOOKUP($B$4,A450:A477,G450:G477,"")</f>
        <v/>
      </c>
      <c r="L451" s="6"/>
      <c r="M451" s="6" t="str">
        <f>_xlfn.XLOOKUP($B$4,A450:A477,H450:H477,"")</f>
        <v/>
      </c>
    </row>
    <row r="452" spans="1:14" x14ac:dyDescent="0.25">
      <c r="A452" s="28" t="str">
        <f>_xlfn.XLOOKUP(P!C452,'Banco de Dados'!$B$3:$B$274,'Banco de Dados'!$K$3:$K$274,"")</f>
        <v/>
      </c>
      <c r="B452" s="2">
        <v>0</v>
      </c>
      <c r="C452" s="2">
        <v>0</v>
      </c>
      <c r="D452" s="2">
        <v>0</v>
      </c>
      <c r="E452" s="2">
        <v>0</v>
      </c>
      <c r="F452" s="32" t="e">
        <f t="shared" si="40"/>
        <v>#DIV/0!</v>
      </c>
      <c r="G452" s="3" t="e">
        <f t="shared" si="39"/>
        <v>#VALUE!</v>
      </c>
      <c r="H452" s="3" t="e">
        <f t="shared" si="39"/>
        <v>#VALUE!</v>
      </c>
      <c r="J452" s="7"/>
    </row>
    <row r="453" spans="1:14" ht="15.75" x14ac:dyDescent="0.25">
      <c r="A453" s="28" t="str">
        <f>_xlfn.XLOOKUP(P!C453,'Banco de Dados'!$B$3:$B$274,'Banco de Dados'!$K$3:$K$274,"")</f>
        <v/>
      </c>
      <c r="B453" s="2">
        <v>0</v>
      </c>
      <c r="C453" s="2">
        <v>0</v>
      </c>
      <c r="D453" s="2">
        <v>0</v>
      </c>
      <c r="E453" s="2">
        <v>0</v>
      </c>
      <c r="F453" s="32" t="e">
        <f t="shared" si="40"/>
        <v>#DIV/0!</v>
      </c>
      <c r="G453" s="3" t="e">
        <f t="shared" si="39"/>
        <v>#VALUE!</v>
      </c>
      <c r="H453" s="3" t="e">
        <f t="shared" si="39"/>
        <v>#VALUE!</v>
      </c>
      <c r="K453" s="165" t="s">
        <v>67</v>
      </c>
      <c r="L453" s="166"/>
      <c r="M453" s="167"/>
      <c r="N453"/>
    </row>
    <row r="454" spans="1:14" x14ac:dyDescent="0.25">
      <c r="A454" s="28" t="str">
        <f>_xlfn.XLOOKUP(P!C454,'Banco de Dados'!$B$3:$B$274,'Banco de Dados'!$K$3:$K$274,"")</f>
        <v/>
      </c>
      <c r="B454" s="2">
        <v>0</v>
      </c>
      <c r="C454" s="2">
        <v>0</v>
      </c>
      <c r="D454" s="2">
        <v>0</v>
      </c>
      <c r="E454" s="2">
        <v>0</v>
      </c>
      <c r="F454" s="32" t="e">
        <f t="shared" si="40"/>
        <v>#DIV/0!</v>
      </c>
      <c r="G454" s="3" t="e">
        <f t="shared" si="39"/>
        <v>#VALUE!</v>
      </c>
      <c r="H454" s="3" t="e">
        <f t="shared" si="39"/>
        <v>#VALUE!</v>
      </c>
      <c r="J454" s="7"/>
      <c r="K454" s="104" t="s">
        <v>240</v>
      </c>
      <c r="L454" s="39"/>
      <c r="M454" s="106" t="s">
        <v>209</v>
      </c>
    </row>
    <row r="455" spans="1:14" x14ac:dyDescent="0.25">
      <c r="A455" s="28" t="str">
        <f>_xlfn.XLOOKUP(P!C455,'Banco de Dados'!$B$3:$B$274,'Banco de Dados'!$K$3:$K$274,"")</f>
        <v/>
      </c>
      <c r="B455" s="2">
        <v>0</v>
      </c>
      <c r="C455" s="2">
        <v>0</v>
      </c>
      <c r="D455" s="2">
        <v>0</v>
      </c>
      <c r="E455" s="2">
        <v>0</v>
      </c>
      <c r="F455" s="32" t="e">
        <f t="shared" si="40"/>
        <v>#DIV/0!</v>
      </c>
      <c r="G455" s="3" t="e">
        <f t="shared" si="39"/>
        <v>#VALUE!</v>
      </c>
      <c r="H455" s="3" t="e">
        <f t="shared" si="39"/>
        <v>#VALUE!</v>
      </c>
      <c r="J455" s="58" t="s">
        <v>38</v>
      </c>
      <c r="K455" s="59">
        <f>$L$9</f>
        <v>4.7</v>
      </c>
      <c r="L455" s="60"/>
      <c r="M455" s="61">
        <f>$M$11</f>
        <v>520</v>
      </c>
      <c r="N455" s="60"/>
    </row>
    <row r="456" spans="1:14" x14ac:dyDescent="0.25">
      <c r="A456" s="28" t="str">
        <f>_xlfn.XLOOKUP(P!C456,'Banco de Dados'!$B$3:$B$274,'Banco de Dados'!$K$3:$K$274,"")</f>
        <v/>
      </c>
      <c r="B456" s="2">
        <v>0</v>
      </c>
      <c r="C456" s="2">
        <v>0</v>
      </c>
      <c r="D456" s="2">
        <v>0</v>
      </c>
      <c r="E456" s="2">
        <v>0</v>
      </c>
      <c r="F456" s="32" t="e">
        <f t="shared" si="40"/>
        <v>#DIV/0!</v>
      </c>
      <c r="G456" s="3" t="e">
        <f t="shared" si="39"/>
        <v>#VALUE!</v>
      </c>
      <c r="H456" s="3" t="e">
        <f t="shared" si="39"/>
        <v>#VALUE!</v>
      </c>
      <c r="J456" s="2"/>
      <c r="K456" s="18"/>
      <c r="L456" s="2" t="s">
        <v>70</v>
      </c>
      <c r="M456" s="19"/>
    </row>
    <row r="457" spans="1:14" x14ac:dyDescent="0.25">
      <c r="A457" s="28" t="str">
        <f>_xlfn.XLOOKUP(P!C457,'Banco de Dados'!$B$3:$B$274,'Banco de Dados'!$K$3:$K$274,"")</f>
        <v/>
      </c>
      <c r="B457" s="2">
        <v>0</v>
      </c>
      <c r="C457" s="2">
        <v>0</v>
      </c>
      <c r="D457" s="2">
        <v>0</v>
      </c>
      <c r="E457" s="2">
        <v>0</v>
      </c>
      <c r="F457" s="32" t="e">
        <f t="shared" si="40"/>
        <v>#DIV/0!</v>
      </c>
      <c r="G457" s="3" t="e">
        <f t="shared" si="39"/>
        <v>#VALUE!</v>
      </c>
      <c r="H457" s="3" t="e">
        <f t="shared" si="39"/>
        <v>#VALUE!</v>
      </c>
      <c r="J457" s="58" t="s">
        <v>69</v>
      </c>
      <c r="K457" s="62" t="s">
        <v>71</v>
      </c>
      <c r="L457" s="63"/>
      <c r="M457" s="64" t="str">
        <f>K451</f>
        <v/>
      </c>
      <c r="N457" s="60"/>
    </row>
    <row r="458" spans="1:14" x14ac:dyDescent="0.25">
      <c r="A458" s="28" t="str">
        <f>_xlfn.XLOOKUP(P!C458,'Banco de Dados'!$B$3:$B$274,'Banco de Dados'!$K$3:$K$274,"")</f>
        <v/>
      </c>
      <c r="B458" s="2">
        <v>0</v>
      </c>
      <c r="C458" s="2">
        <v>0</v>
      </c>
      <c r="D458" s="2">
        <v>0</v>
      </c>
      <c r="E458" s="2">
        <v>0</v>
      </c>
      <c r="F458" s="32" t="e">
        <f t="shared" si="40"/>
        <v>#DIV/0!</v>
      </c>
      <c r="G458" s="3" t="e">
        <f t="shared" si="39"/>
        <v>#VALUE!</v>
      </c>
      <c r="H458" s="3" t="e">
        <f t="shared" si="39"/>
        <v>#VALUE!</v>
      </c>
      <c r="J458" s="7"/>
    </row>
    <row r="459" spans="1:14" ht="15.75" x14ac:dyDescent="0.25">
      <c r="A459" s="28" t="str">
        <f>_xlfn.XLOOKUP(P!C459,'Banco de Dados'!$B$3:$B$274,'Banco de Dados'!$K$3:$K$274,"")</f>
        <v/>
      </c>
      <c r="B459" s="2">
        <v>0</v>
      </c>
      <c r="C459" s="2">
        <v>0</v>
      </c>
      <c r="D459" s="2">
        <v>0</v>
      </c>
      <c r="E459" s="2">
        <v>0</v>
      </c>
      <c r="F459" s="32" t="e">
        <f t="shared" si="40"/>
        <v>#DIV/0!</v>
      </c>
      <c r="G459" s="3" t="e">
        <f t="shared" si="39"/>
        <v>#VALUE!</v>
      </c>
      <c r="H459" s="3" t="e">
        <f t="shared" si="39"/>
        <v>#VALUE!</v>
      </c>
      <c r="J459" s="7"/>
      <c r="K459" s="165" t="s">
        <v>218</v>
      </c>
      <c r="L459" s="166"/>
      <c r="M459" s="167"/>
    </row>
    <row r="460" spans="1:14" x14ac:dyDescent="0.25">
      <c r="A460" s="28" t="str">
        <f>_xlfn.XLOOKUP(P!C460,'Banco de Dados'!$B$3:$B$274,'Banco de Dados'!$K$3:$K$274,"")</f>
        <v/>
      </c>
      <c r="B460" s="2">
        <v>0</v>
      </c>
      <c r="C460" s="2">
        <v>0</v>
      </c>
      <c r="D460" s="2">
        <v>0</v>
      </c>
      <c r="E460" s="2">
        <v>0</v>
      </c>
      <c r="F460" s="32" t="e">
        <f t="shared" si="40"/>
        <v>#DIV/0!</v>
      </c>
      <c r="G460" s="3" t="e">
        <f t="shared" si="39"/>
        <v>#VALUE!</v>
      </c>
      <c r="H460" s="3" t="e">
        <f t="shared" si="39"/>
        <v>#VALUE!</v>
      </c>
      <c r="J460" s="7"/>
      <c r="K460" s="104" t="s">
        <v>236</v>
      </c>
      <c r="L460" s="108" t="str">
        <f>K451</f>
        <v/>
      </c>
      <c r="M460" s="109" t="str">
        <f>M451</f>
        <v/>
      </c>
    </row>
    <row r="461" spans="1:14" x14ac:dyDescent="0.25">
      <c r="A461" s="28" t="str">
        <f>_xlfn.XLOOKUP(P!C461,'Banco de Dados'!$B$3:$B$274,'Banco de Dados'!$K$3:$K$274,"")</f>
        <v/>
      </c>
      <c r="B461" s="2">
        <v>0</v>
      </c>
      <c r="C461" s="2">
        <v>0</v>
      </c>
      <c r="D461" s="2">
        <v>0</v>
      </c>
      <c r="E461" s="2">
        <v>0</v>
      </c>
      <c r="F461" s="32" t="e">
        <f t="shared" si="40"/>
        <v>#DIV/0!</v>
      </c>
      <c r="G461" s="3" t="e">
        <f t="shared" si="39"/>
        <v>#VALUE!</v>
      </c>
      <c r="H461" s="3" t="e">
        <f t="shared" si="39"/>
        <v>#VALUE!</v>
      </c>
      <c r="J461" s="7"/>
      <c r="K461" s="104" t="s">
        <v>237</v>
      </c>
      <c r="L461" s="105">
        <f>$L$9</f>
        <v>4.7</v>
      </c>
      <c r="M461" s="106">
        <f>$L$10</f>
        <v>0.14000000000000001</v>
      </c>
    </row>
    <row r="462" spans="1:14" x14ac:dyDescent="0.25">
      <c r="A462" s="28" t="str">
        <f>_xlfn.XLOOKUP(P!C462,'Banco de Dados'!$B$3:$B$274,'Banco de Dados'!$K$3:$K$274,"")</f>
        <v/>
      </c>
      <c r="B462" s="2">
        <v>0</v>
      </c>
      <c r="C462" s="2">
        <v>0</v>
      </c>
      <c r="D462" s="2">
        <v>0</v>
      </c>
      <c r="E462" s="2">
        <v>0</v>
      </c>
      <c r="F462" s="32" t="e">
        <f t="shared" si="40"/>
        <v>#DIV/0!</v>
      </c>
      <c r="G462" s="3" t="e">
        <f t="shared" si="39"/>
        <v>#VALUE!</v>
      </c>
      <c r="H462" s="3" t="e">
        <f t="shared" si="39"/>
        <v>#VALUE!</v>
      </c>
      <c r="J462" s="7"/>
      <c r="K462" s="104" t="s">
        <v>238</v>
      </c>
      <c r="L462" s="105">
        <f>$M$11</f>
        <v>520</v>
      </c>
      <c r="M462" s="106">
        <f>$M$12</f>
        <v>245</v>
      </c>
    </row>
    <row r="463" spans="1:14" x14ac:dyDescent="0.25">
      <c r="A463" s="28" t="str">
        <f>_xlfn.XLOOKUP(P!C463,'Banco de Dados'!$B$3:$B$274,'Banco de Dados'!$K$3:$K$274,"")</f>
        <v/>
      </c>
      <c r="B463" s="2">
        <v>0</v>
      </c>
      <c r="C463" s="2">
        <v>0</v>
      </c>
      <c r="D463" s="2">
        <v>0</v>
      </c>
      <c r="E463" s="2">
        <v>0</v>
      </c>
      <c r="F463" s="32" t="e">
        <f t="shared" si="40"/>
        <v>#DIV/0!</v>
      </c>
      <c r="G463" s="3" t="e">
        <f t="shared" si="39"/>
        <v>#VALUE!</v>
      </c>
      <c r="H463" s="3" t="e">
        <f t="shared" si="39"/>
        <v>#VALUE!</v>
      </c>
      <c r="J463" s="7"/>
      <c r="K463" s="69" t="s">
        <v>217</v>
      </c>
      <c r="L463" s="110" t="e">
        <f>SQRT(((M460/L460)^2)+((M461/L461)^2)+((M462/L462)^2))</f>
        <v>#VALUE!</v>
      </c>
      <c r="M463" s="71" t="str">
        <f>M472</f>
        <v>mg/kg</v>
      </c>
    </row>
    <row r="464" spans="1:14" x14ac:dyDescent="0.25">
      <c r="A464" s="28" t="str">
        <f>_xlfn.XLOOKUP(P!C464,'Banco de Dados'!$B$3:$B$274,'Banco de Dados'!$K$3:$K$274,"")</f>
        <v/>
      </c>
      <c r="B464" s="2">
        <v>0</v>
      </c>
      <c r="C464" s="2">
        <v>0</v>
      </c>
      <c r="D464" s="2">
        <v>0</v>
      </c>
      <c r="E464" s="2">
        <v>0</v>
      </c>
      <c r="F464" s="32" t="e">
        <f t="shared" si="40"/>
        <v>#DIV/0!</v>
      </c>
      <c r="G464" s="3" t="e">
        <f t="shared" si="39"/>
        <v>#VALUE!</v>
      </c>
      <c r="H464" s="3" t="e">
        <f t="shared" si="39"/>
        <v>#VALUE!</v>
      </c>
      <c r="J464" s="7"/>
    </row>
    <row r="465" spans="1:13" x14ac:dyDescent="0.25">
      <c r="A465" s="28" t="str">
        <f>_xlfn.XLOOKUP(P!C465,'Banco de Dados'!$B$3:$B$274,'Banco de Dados'!$K$3:$K$274,"")</f>
        <v/>
      </c>
      <c r="B465" s="2">
        <v>0</v>
      </c>
      <c r="C465" s="2">
        <v>0</v>
      </c>
      <c r="D465" s="2">
        <v>0</v>
      </c>
      <c r="E465" s="2">
        <v>0</v>
      </c>
      <c r="F465" s="32" t="e">
        <f t="shared" si="40"/>
        <v>#DIV/0!</v>
      </c>
      <c r="G465" s="3" t="e">
        <f t="shared" si="39"/>
        <v>#VALUE!</v>
      </c>
      <c r="H465" s="3" t="e">
        <f t="shared" si="39"/>
        <v>#VALUE!</v>
      </c>
      <c r="J465" s="7"/>
    </row>
    <row r="466" spans="1:13" x14ac:dyDescent="0.25">
      <c r="A466" s="28" t="str">
        <f>_xlfn.XLOOKUP(P!C466,'Banco de Dados'!$B$3:$B$274,'Banco de Dados'!$K$3:$K$274,"")</f>
        <v/>
      </c>
      <c r="B466" s="2">
        <v>0</v>
      </c>
      <c r="C466" s="2">
        <v>0</v>
      </c>
      <c r="D466" s="2">
        <v>0</v>
      </c>
      <c r="E466" s="2">
        <v>0</v>
      </c>
      <c r="F466" s="32" t="e">
        <f t="shared" si="40"/>
        <v>#DIV/0!</v>
      </c>
      <c r="G466" s="3" t="e">
        <f t="shared" si="39"/>
        <v>#VALUE!</v>
      </c>
      <c r="H466" s="3" t="e">
        <f t="shared" si="39"/>
        <v>#VALUE!</v>
      </c>
      <c r="J466" s="7"/>
    </row>
    <row r="467" spans="1:13" x14ac:dyDescent="0.25">
      <c r="A467" s="28" t="str">
        <f>_xlfn.XLOOKUP(P!C467,'Banco de Dados'!$B$3:$B$274,'Banco de Dados'!$K$3:$K$274,"")</f>
        <v/>
      </c>
      <c r="B467" s="2">
        <v>0</v>
      </c>
      <c r="C467" s="2">
        <v>0</v>
      </c>
      <c r="D467" s="2">
        <v>0</v>
      </c>
      <c r="E467" s="2">
        <v>0</v>
      </c>
      <c r="F467" s="32" t="e">
        <f t="shared" si="40"/>
        <v>#DIV/0!</v>
      </c>
      <c r="G467" s="3" t="e">
        <f t="shared" si="39"/>
        <v>#VALUE!</v>
      </c>
      <c r="H467" s="3" t="e">
        <f t="shared" si="39"/>
        <v>#VALUE!</v>
      </c>
      <c r="J467" s="7"/>
    </row>
    <row r="468" spans="1:13" x14ac:dyDescent="0.25">
      <c r="A468" s="28" t="str">
        <f>_xlfn.XLOOKUP(P!C468,'Banco de Dados'!$B$3:$B$274,'Banco de Dados'!$K$3:$K$274,"")</f>
        <v/>
      </c>
      <c r="B468" s="2">
        <v>0</v>
      </c>
      <c r="C468" s="2">
        <v>0</v>
      </c>
      <c r="D468" s="2">
        <v>0</v>
      </c>
      <c r="E468" s="2">
        <v>0</v>
      </c>
      <c r="F468" s="32" t="e">
        <f t="shared" si="40"/>
        <v>#DIV/0!</v>
      </c>
      <c r="G468" s="3" t="e">
        <f t="shared" si="39"/>
        <v>#VALUE!</v>
      </c>
      <c r="H468" s="3" t="e">
        <f t="shared" si="39"/>
        <v>#VALUE!</v>
      </c>
      <c r="J468" s="7"/>
    </row>
    <row r="469" spans="1:13" x14ac:dyDescent="0.25">
      <c r="A469" s="28" t="str">
        <f>_xlfn.XLOOKUP(P!C469,'Banco de Dados'!$B$3:$B$274,'Banco de Dados'!$K$3:$K$274,"")</f>
        <v/>
      </c>
      <c r="B469" s="2">
        <v>0</v>
      </c>
      <c r="C469" s="2">
        <v>0</v>
      </c>
      <c r="D469" s="2">
        <v>0</v>
      </c>
      <c r="E469" s="2">
        <v>0</v>
      </c>
      <c r="F469" s="32" t="e">
        <f t="shared" si="40"/>
        <v>#DIV/0!</v>
      </c>
      <c r="G469" s="3" t="e">
        <f t="shared" si="39"/>
        <v>#VALUE!</v>
      </c>
      <c r="H469" s="3" t="e">
        <f t="shared" si="39"/>
        <v>#VALUE!</v>
      </c>
      <c r="J469" s="7"/>
    </row>
    <row r="470" spans="1:13" x14ac:dyDescent="0.25">
      <c r="A470" s="28" t="str">
        <f>_xlfn.XLOOKUP(P!C470,'Banco de Dados'!$B$3:$B$274,'Banco de Dados'!$K$3:$K$274,"")</f>
        <v/>
      </c>
      <c r="B470" s="2">
        <v>0</v>
      </c>
      <c r="C470" s="2">
        <v>0</v>
      </c>
      <c r="D470" s="2">
        <v>0</v>
      </c>
      <c r="E470" s="17">
        <v>0</v>
      </c>
      <c r="F470" s="32" t="e">
        <f t="shared" si="40"/>
        <v>#DIV/0!</v>
      </c>
      <c r="G470" s="3" t="e">
        <f t="shared" si="39"/>
        <v>#VALUE!</v>
      </c>
      <c r="H470" s="3" t="e">
        <f t="shared" si="39"/>
        <v>#VALUE!</v>
      </c>
      <c r="J470" s="7"/>
    </row>
    <row r="471" spans="1:13" ht="15.75" x14ac:dyDescent="0.25">
      <c r="A471" s="28" t="str">
        <f>_xlfn.XLOOKUP(P!C471,'Banco de Dados'!$B$3:$B$274,'Banco de Dados'!$K$3:$K$274,"")</f>
        <v/>
      </c>
      <c r="B471" s="2">
        <v>0</v>
      </c>
      <c r="C471" s="2">
        <v>0</v>
      </c>
      <c r="D471" s="2">
        <v>0</v>
      </c>
      <c r="E471" s="2">
        <v>0</v>
      </c>
      <c r="F471" s="32" t="e">
        <f t="shared" si="40"/>
        <v>#DIV/0!</v>
      </c>
      <c r="G471" s="3" t="e">
        <f t="shared" si="39"/>
        <v>#VALUE!</v>
      </c>
      <c r="H471" s="3" t="e">
        <f t="shared" si="39"/>
        <v>#VALUE!</v>
      </c>
      <c r="J471" s="7"/>
      <c r="K471" s="101" t="s">
        <v>216</v>
      </c>
      <c r="L471" s="102">
        <f>K449</f>
        <v>0</v>
      </c>
      <c r="M471" s="103" t="str">
        <f>M449</f>
        <v>Cobre</v>
      </c>
    </row>
    <row r="472" spans="1:13" x14ac:dyDescent="0.25">
      <c r="A472" s="28" t="str">
        <f>_xlfn.XLOOKUP(P!C472,'Banco de Dados'!$B$3:$B$274,'Banco de Dados'!$K$3:$K$274,"")</f>
        <v/>
      </c>
      <c r="B472" s="2">
        <v>0</v>
      </c>
      <c r="C472" s="2">
        <v>0</v>
      </c>
      <c r="D472" s="2">
        <v>0</v>
      </c>
      <c r="E472" s="2">
        <v>0</v>
      </c>
      <c r="F472" s="32" t="e">
        <f t="shared" si="40"/>
        <v>#DIV/0!</v>
      </c>
      <c r="G472" s="3" t="e">
        <f t="shared" si="39"/>
        <v>#VALUE!</v>
      </c>
      <c r="H472" s="3" t="e">
        <f t="shared" si="39"/>
        <v>#VALUE!</v>
      </c>
      <c r="J472" s="7"/>
      <c r="K472" s="68" t="s">
        <v>68</v>
      </c>
      <c r="L472" s="29" t="e">
        <f>(K455*M457)/M455</f>
        <v>#VALUE!</v>
      </c>
      <c r="M472" s="66" t="str">
        <f>$M$9</f>
        <v>mg/kg</v>
      </c>
    </row>
    <row r="473" spans="1:13" x14ac:dyDescent="0.25">
      <c r="A473" s="28" t="str">
        <f>_xlfn.XLOOKUP(P!C473,'Banco de Dados'!$B$3:$B$274,'Banco de Dados'!$K$3:$K$274,"")</f>
        <v/>
      </c>
      <c r="B473" s="2">
        <v>0</v>
      </c>
      <c r="C473" s="2">
        <v>0</v>
      </c>
      <c r="D473" s="2">
        <v>0</v>
      </c>
      <c r="E473" s="2">
        <v>0</v>
      </c>
      <c r="F473" s="32" t="e">
        <f t="shared" si="40"/>
        <v>#DIV/0!</v>
      </c>
      <c r="G473" s="3" t="e">
        <f t="shared" si="39"/>
        <v>#VALUE!</v>
      </c>
      <c r="H473" s="3" t="e">
        <f t="shared" si="39"/>
        <v>#VALUE!</v>
      </c>
      <c r="J473" s="7"/>
      <c r="K473" s="111" t="s">
        <v>246</v>
      </c>
      <c r="L473" s="126" t="e">
        <f>SQRT(((M460/L460)^2)+((M461/L461)^2)+((M462/L462)^2))</f>
        <v>#VALUE!</v>
      </c>
      <c r="M473" s="66"/>
    </row>
    <row r="474" spans="1:13" x14ac:dyDescent="0.25">
      <c r="A474" s="28" t="str">
        <f>_xlfn.XLOOKUP(P!C474,'Banco de Dados'!$B$3:$B$274,'Banco de Dados'!$K$3:$K$274,"")</f>
        <v/>
      </c>
      <c r="B474" s="2">
        <v>0</v>
      </c>
      <c r="C474" s="2">
        <v>0</v>
      </c>
      <c r="D474" s="2">
        <v>0</v>
      </c>
      <c r="E474" s="2">
        <v>0</v>
      </c>
      <c r="F474" s="32" t="e">
        <f t="shared" si="40"/>
        <v>#DIV/0!</v>
      </c>
      <c r="G474" s="3" t="e">
        <f t="shared" si="39"/>
        <v>#VALUE!</v>
      </c>
      <c r="H474" s="3" t="e">
        <f t="shared" si="39"/>
        <v>#VALUE!</v>
      </c>
      <c r="J474" s="7"/>
      <c r="K474" s="69" t="s">
        <v>247</v>
      </c>
      <c r="L474" s="127" t="e">
        <f>L473*L472</f>
        <v>#VALUE!</v>
      </c>
      <c r="M474" s="71" t="str">
        <f>$M$9</f>
        <v>mg/kg</v>
      </c>
    </row>
    <row r="475" spans="1:13" x14ac:dyDescent="0.25">
      <c r="A475" s="28" t="str">
        <f>_xlfn.XLOOKUP(P!C475,'Banco de Dados'!$B$3:$B$274,'Banco de Dados'!$K$3:$K$274,"")</f>
        <v/>
      </c>
      <c r="B475" s="2">
        <v>0</v>
      </c>
      <c r="C475" s="2">
        <v>0</v>
      </c>
      <c r="D475" s="2">
        <v>0</v>
      </c>
      <c r="E475" s="2">
        <v>0</v>
      </c>
      <c r="F475" s="32" t="e">
        <f t="shared" si="40"/>
        <v>#DIV/0!</v>
      </c>
      <c r="G475" s="3" t="e">
        <f t="shared" si="39"/>
        <v>#VALUE!</v>
      </c>
      <c r="H475" s="3" t="e">
        <f t="shared" si="39"/>
        <v>#VALUE!</v>
      </c>
      <c r="J475" s="7"/>
      <c r="K475" s="123"/>
      <c r="L475" s="124"/>
    </row>
    <row r="476" spans="1:13" x14ac:dyDescent="0.25">
      <c r="A476" s="28" t="str">
        <f>_xlfn.XLOOKUP(P!C476,'Banco de Dados'!$B$3:$B$274,'Banco de Dados'!$K$3:$K$274,"")</f>
        <v/>
      </c>
      <c r="B476" s="2">
        <v>0</v>
      </c>
      <c r="C476" s="2">
        <v>0</v>
      </c>
      <c r="D476" s="2">
        <v>0</v>
      </c>
      <c r="E476" s="2">
        <v>0</v>
      </c>
      <c r="F476" s="32" t="e">
        <f t="shared" si="40"/>
        <v>#DIV/0!</v>
      </c>
      <c r="G476" s="3" t="e">
        <f t="shared" si="39"/>
        <v>#VALUE!</v>
      </c>
      <c r="H476" s="3" t="e">
        <f t="shared" si="39"/>
        <v>#VALUE!</v>
      </c>
      <c r="J476" s="7"/>
    </row>
    <row r="477" spans="1:13" x14ac:dyDescent="0.25">
      <c r="A477" s="28" t="str">
        <f>_xlfn.XLOOKUP(P!C477,'Banco de Dados'!$B$3:$B$274,'Banco de Dados'!$K$3:$K$274,"")</f>
        <v/>
      </c>
      <c r="B477" s="2">
        <v>0</v>
      </c>
      <c r="C477" s="2">
        <v>0</v>
      </c>
      <c r="D477" s="2">
        <v>0</v>
      </c>
      <c r="E477" s="2">
        <v>0</v>
      </c>
      <c r="F477" s="32" t="e">
        <f t="shared" si="40"/>
        <v>#DIV/0!</v>
      </c>
      <c r="G477" s="3" t="e">
        <f t="shared" si="39"/>
        <v>#VALUE!</v>
      </c>
      <c r="H477" s="3" t="e">
        <f t="shared" si="39"/>
        <v>#VALUE!</v>
      </c>
      <c r="J477" s="7"/>
    </row>
    <row r="478" spans="1:13" x14ac:dyDescent="0.25">
      <c r="A478" s="28" t="str">
        <f>_xlfn.XLOOKUP(P!C478,'Banco de Dados'!$B$3:$B$274,'Banco de Dados'!$K$3:$K$274,"")</f>
        <v/>
      </c>
      <c r="B478" s="2">
        <v>0</v>
      </c>
      <c r="C478" s="2">
        <v>0</v>
      </c>
      <c r="D478" s="2">
        <v>0</v>
      </c>
      <c r="E478" s="2">
        <v>0</v>
      </c>
      <c r="F478" s="32" t="e">
        <f t="shared" si="40"/>
        <v>#DIV/0!</v>
      </c>
      <c r="G478" s="3" t="e">
        <f t="shared" ref="G478:H480" si="41">D478*$E$448</f>
        <v>#VALUE!</v>
      </c>
      <c r="H478" s="3" t="e">
        <f t="shared" si="41"/>
        <v>#VALUE!</v>
      </c>
      <c r="J478" s="7"/>
    </row>
    <row r="479" spans="1:13" x14ac:dyDescent="0.25">
      <c r="A479" s="28" t="str">
        <f>_xlfn.XLOOKUP(P!C479,'Banco de Dados'!$B$3:$B$274,'Banco de Dados'!$K$3:$K$274,"")</f>
        <v/>
      </c>
      <c r="B479" s="2">
        <v>0</v>
      </c>
      <c r="C479" s="2">
        <v>0</v>
      </c>
      <c r="D479" s="2">
        <v>0</v>
      </c>
      <c r="E479" s="2">
        <v>0</v>
      </c>
      <c r="F479" s="32" t="e">
        <f t="shared" si="40"/>
        <v>#DIV/0!</v>
      </c>
      <c r="G479" s="3" t="e">
        <f t="shared" si="41"/>
        <v>#VALUE!</v>
      </c>
      <c r="H479" s="3" t="e">
        <f t="shared" si="41"/>
        <v>#VALUE!</v>
      </c>
      <c r="J479" s="7"/>
    </row>
    <row r="480" spans="1:13" x14ac:dyDescent="0.25">
      <c r="A480" s="28" t="str">
        <f>_xlfn.XLOOKUP(P!C480,'Banco de Dados'!$B$3:$B$274,'Banco de Dados'!$K$3:$K$274,"")</f>
        <v/>
      </c>
      <c r="B480" s="2">
        <v>0</v>
      </c>
      <c r="C480" s="2">
        <v>0</v>
      </c>
      <c r="D480" s="2">
        <v>0</v>
      </c>
      <c r="E480" s="2">
        <v>0</v>
      </c>
      <c r="F480" s="32" t="e">
        <f t="shared" si="40"/>
        <v>#DIV/0!</v>
      </c>
      <c r="G480" s="3" t="e">
        <f t="shared" si="41"/>
        <v>#VALUE!</v>
      </c>
      <c r="H480" s="3" t="e">
        <f t="shared" si="41"/>
        <v>#VALUE!</v>
      </c>
      <c r="J480" s="7"/>
    </row>
    <row r="481" spans="1:14" x14ac:dyDescent="0.25">
      <c r="A481" s="21"/>
      <c r="B481" s="21"/>
      <c r="C481" s="21"/>
      <c r="D481" s="21"/>
      <c r="E481" s="21"/>
      <c r="F481" s="77"/>
      <c r="G481" s="21"/>
      <c r="H481" s="21"/>
      <c r="J481" s="21"/>
      <c r="K481" s="21"/>
      <c r="L481" s="21"/>
      <c r="M481" s="21"/>
      <c r="N481" s="21"/>
    </row>
    <row r="482" spans="1:14" ht="15.75" x14ac:dyDescent="0.25">
      <c r="A482" s="36">
        <f>'Nome das Amostras'!A18</f>
        <v>0</v>
      </c>
      <c r="B482" s="164" t="e">
        <f>VLOOKUP(A482,'Nome das Amostras'!$A$3:$D$28,2,FALSE)</f>
        <v>#N/A</v>
      </c>
      <c r="C482" s="164"/>
      <c r="D482" s="51" t="s">
        <v>65</v>
      </c>
      <c r="E482" s="52" t="e">
        <f>'Banco de Dados'!$O$13/'Banco de Dados'!DI13</f>
        <v>#VALUE!</v>
      </c>
      <c r="F482" s="74"/>
      <c r="G482" s="3"/>
      <c r="H482" s="3"/>
      <c r="J482" s="7"/>
    </row>
    <row r="483" spans="1:14" ht="15.75" x14ac:dyDescent="0.25">
      <c r="A483" s="107" t="s">
        <v>1</v>
      </c>
      <c r="B483" s="107" t="s">
        <v>0</v>
      </c>
      <c r="C483" s="107" t="s">
        <v>212</v>
      </c>
      <c r="D483" s="107" t="s">
        <v>209</v>
      </c>
      <c r="E483" s="107" t="s">
        <v>213</v>
      </c>
      <c r="F483" s="76" t="s">
        <v>219</v>
      </c>
      <c r="G483" s="54" t="s">
        <v>140</v>
      </c>
      <c r="H483" s="54" t="s">
        <v>66</v>
      </c>
      <c r="J483" s="7"/>
      <c r="K483" s="72">
        <f>A482</f>
        <v>0</v>
      </c>
      <c r="L483" s="55" t="s">
        <v>215</v>
      </c>
      <c r="M483" s="41" t="str">
        <f>$A$1</f>
        <v>Cobre</v>
      </c>
      <c r="N483" s="3"/>
    </row>
    <row r="484" spans="1:14" x14ac:dyDescent="0.25">
      <c r="A484" s="28" t="str">
        <f>_xlfn.XLOOKUP(P!C484,'Banco de Dados'!$B$3:$B$274,'Banco de Dados'!$K$3:$K$274,"")</f>
        <v/>
      </c>
      <c r="B484" s="2" cm="1">
        <f t="array" ref="B484:E514">Dados!DE5:DH35</f>
        <v>0</v>
      </c>
      <c r="C484" s="2">
        <v>0</v>
      </c>
      <c r="D484" s="2">
        <v>0</v>
      </c>
      <c r="E484" s="2">
        <v>0</v>
      </c>
      <c r="F484" s="32" t="e">
        <f>(E484*100)/D484</f>
        <v>#DIV/0!</v>
      </c>
      <c r="G484" s="3" t="e">
        <f t="shared" ref="G484:H511" si="42">D484*$E$482</f>
        <v>#VALUE!</v>
      </c>
      <c r="H484" s="3" t="e">
        <f t="shared" si="42"/>
        <v>#VALUE!</v>
      </c>
      <c r="J484" s="7"/>
      <c r="K484" s="5" t="s">
        <v>210</v>
      </c>
      <c r="L484" s="5"/>
      <c r="M484" s="5" t="s">
        <v>211</v>
      </c>
    </row>
    <row r="485" spans="1:14" x14ac:dyDescent="0.25">
      <c r="A485" s="28" t="str">
        <f>_xlfn.XLOOKUP(P!C485,'Banco de Dados'!$B$3:$B$274,'Banco de Dados'!$K$3:$K$274,"")</f>
        <v/>
      </c>
      <c r="B485" s="2">
        <v>0</v>
      </c>
      <c r="C485" s="2">
        <v>0</v>
      </c>
      <c r="D485" s="2">
        <v>0</v>
      </c>
      <c r="E485" s="2">
        <v>0</v>
      </c>
      <c r="F485" s="32" t="e">
        <f t="shared" ref="F485:F514" si="43">(E485*100)/D485</f>
        <v>#DIV/0!</v>
      </c>
      <c r="G485" s="3" t="e">
        <f t="shared" si="42"/>
        <v>#VALUE!</v>
      </c>
      <c r="H485" s="3" t="e">
        <f t="shared" si="42"/>
        <v>#VALUE!</v>
      </c>
      <c r="J485" s="7"/>
      <c r="K485" s="6" t="str">
        <f>_xlfn.XLOOKUP($B$4,A484:A511,G484:G511,"")</f>
        <v/>
      </c>
      <c r="L485" s="6"/>
      <c r="M485" s="6" t="str">
        <f>_xlfn.XLOOKUP($B$4,A484:A511,H484:H511,"")</f>
        <v/>
      </c>
    </row>
    <row r="486" spans="1:14" x14ac:dyDescent="0.25">
      <c r="A486" s="28" t="str">
        <f>_xlfn.XLOOKUP(P!C486,'Banco de Dados'!$B$3:$B$274,'Banco de Dados'!$K$3:$K$274,"")</f>
        <v/>
      </c>
      <c r="B486" s="2">
        <v>0</v>
      </c>
      <c r="C486" s="2">
        <v>0</v>
      </c>
      <c r="D486" s="2">
        <v>0</v>
      </c>
      <c r="E486" s="2">
        <v>0</v>
      </c>
      <c r="F486" s="32" t="e">
        <f t="shared" si="43"/>
        <v>#DIV/0!</v>
      </c>
      <c r="G486" s="3" t="e">
        <f t="shared" si="42"/>
        <v>#VALUE!</v>
      </c>
      <c r="H486" s="3" t="e">
        <f t="shared" si="42"/>
        <v>#VALUE!</v>
      </c>
      <c r="J486" s="7"/>
    </row>
    <row r="487" spans="1:14" ht="15.75" x14ac:dyDescent="0.25">
      <c r="A487" s="28" t="str">
        <f>_xlfn.XLOOKUP(P!C487,'Banco de Dados'!$B$3:$B$274,'Banco de Dados'!$K$3:$K$274,"")</f>
        <v/>
      </c>
      <c r="B487" s="2">
        <v>0</v>
      </c>
      <c r="C487" s="2">
        <v>0</v>
      </c>
      <c r="D487" s="2">
        <v>0</v>
      </c>
      <c r="E487" s="2">
        <v>0</v>
      </c>
      <c r="F487" s="32" t="e">
        <f t="shared" si="43"/>
        <v>#DIV/0!</v>
      </c>
      <c r="G487" s="3" t="e">
        <f t="shared" si="42"/>
        <v>#VALUE!</v>
      </c>
      <c r="H487" s="3" t="e">
        <f t="shared" si="42"/>
        <v>#VALUE!</v>
      </c>
      <c r="K487" s="165" t="s">
        <v>67</v>
      </c>
      <c r="L487" s="166"/>
      <c r="M487" s="167"/>
      <c r="N487"/>
    </row>
    <row r="488" spans="1:14" x14ac:dyDescent="0.25">
      <c r="A488" s="28" t="str">
        <f>_xlfn.XLOOKUP(P!C488,'Banco de Dados'!$B$3:$B$274,'Banco de Dados'!$K$3:$K$274,"")</f>
        <v/>
      </c>
      <c r="B488" s="2">
        <v>0</v>
      </c>
      <c r="C488" s="2">
        <v>0</v>
      </c>
      <c r="D488" s="2">
        <v>0</v>
      </c>
      <c r="E488" s="2">
        <v>0</v>
      </c>
      <c r="F488" s="32" t="e">
        <f t="shared" si="43"/>
        <v>#DIV/0!</v>
      </c>
      <c r="G488" s="3" t="e">
        <f t="shared" si="42"/>
        <v>#VALUE!</v>
      </c>
      <c r="H488" s="3" t="e">
        <f t="shared" si="42"/>
        <v>#VALUE!</v>
      </c>
      <c r="J488" s="7"/>
      <c r="K488" s="104" t="s">
        <v>240</v>
      </c>
      <c r="L488" s="39"/>
      <c r="M488" s="106" t="s">
        <v>209</v>
      </c>
    </row>
    <row r="489" spans="1:14" x14ac:dyDescent="0.25">
      <c r="A489" s="28" t="str">
        <f>_xlfn.XLOOKUP(P!C489,'Banco de Dados'!$B$3:$B$274,'Banco de Dados'!$K$3:$K$274,"")</f>
        <v/>
      </c>
      <c r="B489" s="2">
        <v>0</v>
      </c>
      <c r="C489" s="2">
        <v>0</v>
      </c>
      <c r="D489" s="2">
        <v>0</v>
      </c>
      <c r="E489" s="2">
        <v>0</v>
      </c>
      <c r="F489" s="32" t="e">
        <f t="shared" si="43"/>
        <v>#DIV/0!</v>
      </c>
      <c r="G489" s="3" t="e">
        <f t="shared" si="42"/>
        <v>#VALUE!</v>
      </c>
      <c r="H489" s="3" t="e">
        <f t="shared" si="42"/>
        <v>#VALUE!</v>
      </c>
      <c r="J489" s="58" t="s">
        <v>38</v>
      </c>
      <c r="K489" s="59">
        <f>$L$9</f>
        <v>4.7</v>
      </c>
      <c r="L489" s="60"/>
      <c r="M489" s="61">
        <f>$M$11</f>
        <v>520</v>
      </c>
      <c r="N489" s="60"/>
    </row>
    <row r="490" spans="1:14" x14ac:dyDescent="0.25">
      <c r="A490" s="28" t="str">
        <f>_xlfn.XLOOKUP(P!C490,'Banco de Dados'!$B$3:$B$274,'Banco de Dados'!$K$3:$K$274,"")</f>
        <v/>
      </c>
      <c r="B490" s="2">
        <v>0</v>
      </c>
      <c r="C490" s="2">
        <v>0</v>
      </c>
      <c r="D490" s="2">
        <v>0</v>
      </c>
      <c r="E490" s="2">
        <v>0</v>
      </c>
      <c r="F490" s="32" t="e">
        <f t="shared" si="43"/>
        <v>#DIV/0!</v>
      </c>
      <c r="G490" s="3" t="e">
        <f t="shared" si="42"/>
        <v>#VALUE!</v>
      </c>
      <c r="H490" s="3" t="e">
        <f t="shared" si="42"/>
        <v>#VALUE!</v>
      </c>
      <c r="J490" s="2"/>
      <c r="K490" s="18"/>
      <c r="L490" s="2" t="s">
        <v>70</v>
      </c>
      <c r="M490" s="19"/>
    </row>
    <row r="491" spans="1:14" x14ac:dyDescent="0.25">
      <c r="A491" s="28" t="str">
        <f>_xlfn.XLOOKUP(P!C491,'Banco de Dados'!$B$3:$B$274,'Banco de Dados'!$K$3:$K$274,"")</f>
        <v/>
      </c>
      <c r="B491" s="2">
        <v>0</v>
      </c>
      <c r="C491" s="2">
        <v>0</v>
      </c>
      <c r="D491" s="2">
        <v>0</v>
      </c>
      <c r="E491" s="2">
        <v>0</v>
      </c>
      <c r="F491" s="32" t="e">
        <f t="shared" si="43"/>
        <v>#DIV/0!</v>
      </c>
      <c r="G491" s="3" t="e">
        <f t="shared" si="42"/>
        <v>#VALUE!</v>
      </c>
      <c r="H491" s="3" t="e">
        <f t="shared" si="42"/>
        <v>#VALUE!</v>
      </c>
      <c r="J491" s="58" t="s">
        <v>69</v>
      </c>
      <c r="K491" s="62" t="s">
        <v>71</v>
      </c>
      <c r="L491" s="63"/>
      <c r="M491" s="64" t="str">
        <f>K485</f>
        <v/>
      </c>
      <c r="N491" s="60"/>
    </row>
    <row r="492" spans="1:14" x14ac:dyDescent="0.25">
      <c r="A492" s="28" t="str">
        <f>_xlfn.XLOOKUP(P!C492,'Banco de Dados'!$B$3:$B$274,'Banco de Dados'!$K$3:$K$274,"")</f>
        <v/>
      </c>
      <c r="B492" s="2">
        <v>0</v>
      </c>
      <c r="C492" s="2">
        <v>0</v>
      </c>
      <c r="D492" s="2">
        <v>0</v>
      </c>
      <c r="E492" s="2">
        <v>0</v>
      </c>
      <c r="F492" s="32" t="e">
        <f t="shared" si="43"/>
        <v>#DIV/0!</v>
      </c>
      <c r="G492" s="3" t="e">
        <f t="shared" si="42"/>
        <v>#VALUE!</v>
      </c>
      <c r="H492" s="3" t="e">
        <f t="shared" si="42"/>
        <v>#VALUE!</v>
      </c>
      <c r="J492" s="7"/>
    </row>
    <row r="493" spans="1:14" ht="15.75" x14ac:dyDescent="0.25">
      <c r="A493" s="28" t="str">
        <f>_xlfn.XLOOKUP(P!C493,'Banco de Dados'!$B$3:$B$274,'Banco de Dados'!$K$3:$K$274,"")</f>
        <v/>
      </c>
      <c r="B493" s="2">
        <v>0</v>
      </c>
      <c r="C493" s="2">
        <v>0</v>
      </c>
      <c r="D493" s="2">
        <v>0</v>
      </c>
      <c r="E493" s="2">
        <v>0</v>
      </c>
      <c r="F493" s="32" t="e">
        <f t="shared" si="43"/>
        <v>#DIV/0!</v>
      </c>
      <c r="G493" s="3" t="e">
        <f t="shared" si="42"/>
        <v>#VALUE!</v>
      </c>
      <c r="H493" s="3" t="e">
        <f t="shared" si="42"/>
        <v>#VALUE!</v>
      </c>
      <c r="J493" s="7"/>
      <c r="K493" s="165" t="s">
        <v>218</v>
      </c>
      <c r="L493" s="166"/>
      <c r="M493" s="167"/>
    </row>
    <row r="494" spans="1:14" x14ac:dyDescent="0.25">
      <c r="A494" s="28" t="str">
        <f>_xlfn.XLOOKUP(P!C494,'Banco de Dados'!$B$3:$B$274,'Banco de Dados'!$K$3:$K$274,"")</f>
        <v/>
      </c>
      <c r="B494" s="2">
        <v>0</v>
      </c>
      <c r="C494" s="2">
        <v>0</v>
      </c>
      <c r="D494" s="2">
        <v>0</v>
      </c>
      <c r="E494" s="2">
        <v>0</v>
      </c>
      <c r="F494" s="32" t="e">
        <f t="shared" si="43"/>
        <v>#DIV/0!</v>
      </c>
      <c r="G494" s="3" t="e">
        <f t="shared" si="42"/>
        <v>#VALUE!</v>
      </c>
      <c r="H494" s="3" t="e">
        <f t="shared" si="42"/>
        <v>#VALUE!</v>
      </c>
      <c r="J494" s="7"/>
      <c r="K494" s="104" t="s">
        <v>236</v>
      </c>
      <c r="L494" s="108" t="str">
        <f>K485</f>
        <v/>
      </c>
      <c r="M494" s="109" t="str">
        <f>M485</f>
        <v/>
      </c>
    </row>
    <row r="495" spans="1:14" x14ac:dyDescent="0.25">
      <c r="A495" s="28" t="str">
        <f>_xlfn.XLOOKUP(P!C495,'Banco de Dados'!$B$3:$B$274,'Banco de Dados'!$K$3:$K$274,"")</f>
        <v/>
      </c>
      <c r="B495" s="2">
        <v>0</v>
      </c>
      <c r="C495" s="2">
        <v>0</v>
      </c>
      <c r="D495" s="2">
        <v>0</v>
      </c>
      <c r="E495" s="2">
        <v>0</v>
      </c>
      <c r="F495" s="32" t="e">
        <f t="shared" si="43"/>
        <v>#DIV/0!</v>
      </c>
      <c r="G495" s="3" t="e">
        <f t="shared" si="42"/>
        <v>#VALUE!</v>
      </c>
      <c r="H495" s="3" t="e">
        <f t="shared" si="42"/>
        <v>#VALUE!</v>
      </c>
      <c r="J495" s="7"/>
      <c r="K495" s="104" t="s">
        <v>237</v>
      </c>
      <c r="L495" s="105">
        <f>$L$9</f>
        <v>4.7</v>
      </c>
      <c r="M495" s="106">
        <f>$L$10</f>
        <v>0.14000000000000001</v>
      </c>
    </row>
    <row r="496" spans="1:14" x14ac:dyDescent="0.25">
      <c r="A496" s="28" t="str">
        <f>_xlfn.XLOOKUP(P!C496,'Banco de Dados'!$B$3:$B$274,'Banco de Dados'!$K$3:$K$274,"")</f>
        <v/>
      </c>
      <c r="B496" s="2">
        <v>0</v>
      </c>
      <c r="C496" s="2">
        <v>0</v>
      </c>
      <c r="D496" s="2">
        <v>0</v>
      </c>
      <c r="E496" s="2">
        <v>0</v>
      </c>
      <c r="F496" s="32" t="e">
        <f t="shared" si="43"/>
        <v>#DIV/0!</v>
      </c>
      <c r="G496" s="3" t="e">
        <f t="shared" si="42"/>
        <v>#VALUE!</v>
      </c>
      <c r="H496" s="3" t="e">
        <f t="shared" si="42"/>
        <v>#VALUE!</v>
      </c>
      <c r="J496" s="7"/>
      <c r="K496" s="104" t="s">
        <v>238</v>
      </c>
      <c r="L496" s="105">
        <f>$M$11</f>
        <v>520</v>
      </c>
      <c r="M496" s="106">
        <f>$M$12</f>
        <v>245</v>
      </c>
    </row>
    <row r="497" spans="1:13" x14ac:dyDescent="0.25">
      <c r="A497" s="28" t="str">
        <f>_xlfn.XLOOKUP(P!C497,'Banco de Dados'!$B$3:$B$274,'Banco de Dados'!$K$3:$K$274,"")</f>
        <v/>
      </c>
      <c r="B497" s="2">
        <v>0</v>
      </c>
      <c r="C497" s="2">
        <v>0</v>
      </c>
      <c r="D497" s="2">
        <v>0</v>
      </c>
      <c r="E497" s="2">
        <v>0</v>
      </c>
      <c r="F497" s="32" t="e">
        <f t="shared" si="43"/>
        <v>#DIV/0!</v>
      </c>
      <c r="G497" s="3" t="e">
        <f t="shared" si="42"/>
        <v>#VALUE!</v>
      </c>
      <c r="H497" s="3" t="e">
        <f t="shared" si="42"/>
        <v>#VALUE!</v>
      </c>
      <c r="J497" s="7"/>
      <c r="K497" s="69" t="s">
        <v>217</v>
      </c>
      <c r="L497" s="110" t="e">
        <f>SQRT(((M494/L494)^2)+((M495/L495)^2)+((M496/L496)^2))</f>
        <v>#VALUE!</v>
      </c>
      <c r="M497" s="71" t="str">
        <f>M506</f>
        <v>mg/kg</v>
      </c>
    </row>
    <row r="498" spans="1:13" x14ac:dyDescent="0.25">
      <c r="A498" s="28" t="str">
        <f>_xlfn.XLOOKUP(P!C498,'Banco de Dados'!$B$3:$B$274,'Banco de Dados'!$K$3:$K$274,"")</f>
        <v/>
      </c>
      <c r="B498" s="2">
        <v>0</v>
      </c>
      <c r="C498" s="2">
        <v>0</v>
      </c>
      <c r="D498" s="2">
        <v>0</v>
      </c>
      <c r="E498" s="2">
        <v>0</v>
      </c>
      <c r="F498" s="32" t="e">
        <f t="shared" si="43"/>
        <v>#DIV/0!</v>
      </c>
      <c r="G498" s="3" t="e">
        <f t="shared" si="42"/>
        <v>#VALUE!</v>
      </c>
      <c r="H498" s="3" t="e">
        <f t="shared" si="42"/>
        <v>#VALUE!</v>
      </c>
      <c r="J498" s="7"/>
    </row>
    <row r="499" spans="1:13" x14ac:dyDescent="0.25">
      <c r="A499" s="28" t="str">
        <f>_xlfn.XLOOKUP(P!C499,'Banco de Dados'!$B$3:$B$274,'Banco de Dados'!$K$3:$K$274,"")</f>
        <v/>
      </c>
      <c r="B499" s="2">
        <v>0</v>
      </c>
      <c r="C499" s="2">
        <v>0</v>
      </c>
      <c r="D499" s="2">
        <v>0</v>
      </c>
      <c r="E499" s="2">
        <v>0</v>
      </c>
      <c r="F499" s="32" t="e">
        <f t="shared" si="43"/>
        <v>#DIV/0!</v>
      </c>
      <c r="G499" s="3" t="e">
        <f t="shared" si="42"/>
        <v>#VALUE!</v>
      </c>
      <c r="H499" s="3" t="e">
        <f t="shared" si="42"/>
        <v>#VALUE!</v>
      </c>
      <c r="J499" s="7"/>
    </row>
    <row r="500" spans="1:13" x14ac:dyDescent="0.25">
      <c r="A500" s="28" t="str">
        <f>_xlfn.XLOOKUP(P!C500,'Banco de Dados'!$B$3:$B$274,'Banco de Dados'!$K$3:$K$274,"")</f>
        <v/>
      </c>
      <c r="B500" s="2">
        <v>0</v>
      </c>
      <c r="C500" s="2">
        <v>0</v>
      </c>
      <c r="D500" s="2">
        <v>0</v>
      </c>
      <c r="E500" s="2">
        <v>0</v>
      </c>
      <c r="F500" s="32" t="e">
        <f t="shared" si="43"/>
        <v>#DIV/0!</v>
      </c>
      <c r="G500" s="3" t="e">
        <f t="shared" si="42"/>
        <v>#VALUE!</v>
      </c>
      <c r="H500" s="3" t="e">
        <f t="shared" si="42"/>
        <v>#VALUE!</v>
      </c>
      <c r="J500" s="7"/>
    </row>
    <row r="501" spans="1:13" x14ac:dyDescent="0.25">
      <c r="A501" s="28" t="str">
        <f>_xlfn.XLOOKUP(P!C501,'Banco de Dados'!$B$3:$B$274,'Banco de Dados'!$K$3:$K$274,"")</f>
        <v/>
      </c>
      <c r="B501" s="2">
        <v>0</v>
      </c>
      <c r="C501" s="2">
        <v>0</v>
      </c>
      <c r="D501" s="2">
        <v>0</v>
      </c>
      <c r="E501" s="2">
        <v>0</v>
      </c>
      <c r="F501" s="32" t="e">
        <f t="shared" si="43"/>
        <v>#DIV/0!</v>
      </c>
      <c r="G501" s="3" t="e">
        <f t="shared" si="42"/>
        <v>#VALUE!</v>
      </c>
      <c r="H501" s="3" t="e">
        <f t="shared" si="42"/>
        <v>#VALUE!</v>
      </c>
      <c r="J501" s="7"/>
    </row>
    <row r="502" spans="1:13" x14ac:dyDescent="0.25">
      <c r="A502" s="28" t="str">
        <f>_xlfn.XLOOKUP(P!C502,'Banco de Dados'!$B$3:$B$274,'Banco de Dados'!$K$3:$K$274,"")</f>
        <v/>
      </c>
      <c r="B502" s="2">
        <v>0</v>
      </c>
      <c r="C502" s="2">
        <v>0</v>
      </c>
      <c r="D502" s="2">
        <v>0</v>
      </c>
      <c r="E502" s="2">
        <v>0</v>
      </c>
      <c r="F502" s="32" t="e">
        <f t="shared" si="43"/>
        <v>#DIV/0!</v>
      </c>
      <c r="G502" s="3" t="e">
        <f t="shared" si="42"/>
        <v>#VALUE!</v>
      </c>
      <c r="H502" s="3" t="e">
        <f t="shared" si="42"/>
        <v>#VALUE!</v>
      </c>
      <c r="J502" s="7"/>
    </row>
    <row r="503" spans="1:13" x14ac:dyDescent="0.25">
      <c r="A503" s="28" t="str">
        <f>_xlfn.XLOOKUP(P!C503,'Banco de Dados'!$B$3:$B$274,'Banco de Dados'!$K$3:$K$274,"")</f>
        <v/>
      </c>
      <c r="B503" s="2">
        <v>0</v>
      </c>
      <c r="C503" s="2">
        <v>0</v>
      </c>
      <c r="D503" s="2">
        <v>0</v>
      </c>
      <c r="E503" s="2">
        <v>0</v>
      </c>
      <c r="F503" s="32" t="e">
        <f t="shared" si="43"/>
        <v>#DIV/0!</v>
      </c>
      <c r="G503" s="3" t="e">
        <f t="shared" si="42"/>
        <v>#VALUE!</v>
      </c>
      <c r="H503" s="3" t="e">
        <f t="shared" si="42"/>
        <v>#VALUE!</v>
      </c>
      <c r="J503" s="7"/>
    </row>
    <row r="504" spans="1:13" x14ac:dyDescent="0.25">
      <c r="A504" s="28" t="str">
        <f>_xlfn.XLOOKUP(P!C504,'Banco de Dados'!$B$3:$B$274,'Banco de Dados'!$K$3:$K$274,"")</f>
        <v/>
      </c>
      <c r="B504" s="2">
        <v>0</v>
      </c>
      <c r="C504" s="2">
        <v>0</v>
      </c>
      <c r="D504" s="2">
        <v>0</v>
      </c>
      <c r="E504" s="17">
        <v>0</v>
      </c>
      <c r="F504" s="32" t="e">
        <f t="shared" si="43"/>
        <v>#DIV/0!</v>
      </c>
      <c r="G504" s="3" t="e">
        <f t="shared" si="42"/>
        <v>#VALUE!</v>
      </c>
      <c r="H504" s="3" t="e">
        <f t="shared" si="42"/>
        <v>#VALUE!</v>
      </c>
      <c r="J504" s="7"/>
    </row>
    <row r="505" spans="1:13" ht="15.75" x14ac:dyDescent="0.25">
      <c r="A505" s="28" t="str">
        <f>_xlfn.XLOOKUP(P!C505,'Banco de Dados'!$B$3:$B$274,'Banco de Dados'!$K$3:$K$274,"")</f>
        <v/>
      </c>
      <c r="B505" s="2">
        <v>0</v>
      </c>
      <c r="C505" s="2">
        <v>0</v>
      </c>
      <c r="D505" s="2">
        <v>0</v>
      </c>
      <c r="E505" s="2">
        <v>0</v>
      </c>
      <c r="F505" s="32" t="e">
        <f t="shared" si="43"/>
        <v>#DIV/0!</v>
      </c>
      <c r="G505" s="3" t="e">
        <f t="shared" si="42"/>
        <v>#VALUE!</v>
      </c>
      <c r="H505" s="3" t="e">
        <f t="shared" si="42"/>
        <v>#VALUE!</v>
      </c>
      <c r="J505" s="7"/>
      <c r="K505" s="101" t="s">
        <v>216</v>
      </c>
      <c r="L505" s="102">
        <f>K483</f>
        <v>0</v>
      </c>
      <c r="M505" s="103" t="str">
        <f>M483</f>
        <v>Cobre</v>
      </c>
    </row>
    <row r="506" spans="1:13" x14ac:dyDescent="0.25">
      <c r="A506" s="28" t="str">
        <f>_xlfn.XLOOKUP(P!C506,'Banco de Dados'!$B$3:$B$274,'Banco de Dados'!$K$3:$K$274,"")</f>
        <v/>
      </c>
      <c r="B506" s="2">
        <v>0</v>
      </c>
      <c r="C506" s="2">
        <v>0</v>
      </c>
      <c r="D506" s="2">
        <v>0</v>
      </c>
      <c r="E506" s="2">
        <v>0</v>
      </c>
      <c r="F506" s="32" t="e">
        <f t="shared" si="43"/>
        <v>#DIV/0!</v>
      </c>
      <c r="G506" s="3" t="e">
        <f t="shared" si="42"/>
        <v>#VALUE!</v>
      </c>
      <c r="H506" s="3" t="e">
        <f t="shared" si="42"/>
        <v>#VALUE!</v>
      </c>
      <c r="J506" s="7"/>
      <c r="K506" s="68" t="s">
        <v>68</v>
      </c>
      <c r="L506" s="29" t="e">
        <f>(K489*M491)/M489</f>
        <v>#VALUE!</v>
      </c>
      <c r="M506" s="66" t="str">
        <f>$M$9</f>
        <v>mg/kg</v>
      </c>
    </row>
    <row r="507" spans="1:13" x14ac:dyDescent="0.25">
      <c r="A507" s="28" t="str">
        <f>_xlfn.XLOOKUP(P!C507,'Banco de Dados'!$B$3:$B$274,'Banco de Dados'!$K$3:$K$274,"")</f>
        <v/>
      </c>
      <c r="B507" s="2">
        <v>0</v>
      </c>
      <c r="C507" s="2">
        <v>0</v>
      </c>
      <c r="D507" s="2">
        <v>0</v>
      </c>
      <c r="E507" s="2">
        <v>0</v>
      </c>
      <c r="F507" s="32" t="e">
        <f t="shared" si="43"/>
        <v>#DIV/0!</v>
      </c>
      <c r="G507" s="3" t="e">
        <f t="shared" si="42"/>
        <v>#VALUE!</v>
      </c>
      <c r="H507" s="3" t="e">
        <f t="shared" si="42"/>
        <v>#VALUE!</v>
      </c>
      <c r="J507" s="7"/>
      <c r="K507" s="111" t="s">
        <v>246</v>
      </c>
      <c r="L507" s="126" t="e">
        <f>SQRT(((M494/L494)^2)+((M495/L495)^2)+((M496/L496)^2))</f>
        <v>#VALUE!</v>
      </c>
      <c r="M507" s="66"/>
    </row>
    <row r="508" spans="1:13" x14ac:dyDescent="0.25">
      <c r="A508" s="28" t="str">
        <f>_xlfn.XLOOKUP(P!C508,'Banco de Dados'!$B$3:$B$274,'Banco de Dados'!$K$3:$K$274,"")</f>
        <v/>
      </c>
      <c r="B508" s="2">
        <v>0</v>
      </c>
      <c r="C508" s="2">
        <v>0</v>
      </c>
      <c r="D508" s="2">
        <v>0</v>
      </c>
      <c r="E508" s="2">
        <v>0</v>
      </c>
      <c r="F508" s="32" t="e">
        <f t="shared" si="43"/>
        <v>#DIV/0!</v>
      </c>
      <c r="G508" s="3" t="e">
        <f t="shared" si="42"/>
        <v>#VALUE!</v>
      </c>
      <c r="H508" s="3" t="e">
        <f t="shared" si="42"/>
        <v>#VALUE!</v>
      </c>
      <c r="J508" s="7"/>
      <c r="K508" s="69" t="s">
        <v>247</v>
      </c>
      <c r="L508" s="127" t="e">
        <f>L507*L506</f>
        <v>#VALUE!</v>
      </c>
      <c r="M508" s="71" t="str">
        <f>$M$9</f>
        <v>mg/kg</v>
      </c>
    </row>
    <row r="509" spans="1:13" x14ac:dyDescent="0.25">
      <c r="A509" s="28" t="str">
        <f>_xlfn.XLOOKUP(P!C509,'Banco de Dados'!$B$3:$B$274,'Banco de Dados'!$K$3:$K$274,"")</f>
        <v/>
      </c>
      <c r="B509" s="2">
        <v>0</v>
      </c>
      <c r="C509" s="2">
        <v>0</v>
      </c>
      <c r="D509" s="2">
        <v>0</v>
      </c>
      <c r="E509" s="2">
        <v>0</v>
      </c>
      <c r="F509" s="32" t="e">
        <f t="shared" si="43"/>
        <v>#DIV/0!</v>
      </c>
      <c r="G509" s="3" t="e">
        <f t="shared" si="42"/>
        <v>#VALUE!</v>
      </c>
      <c r="H509" s="3" t="e">
        <f t="shared" si="42"/>
        <v>#VALUE!</v>
      </c>
      <c r="J509" s="7"/>
      <c r="K509" s="123"/>
      <c r="L509" s="124"/>
    </row>
    <row r="510" spans="1:13" x14ac:dyDescent="0.25">
      <c r="A510" s="28" t="str">
        <f>_xlfn.XLOOKUP(P!C510,'Banco de Dados'!$B$3:$B$274,'Banco de Dados'!$K$3:$K$274,"")</f>
        <v/>
      </c>
      <c r="B510" s="2">
        <v>0</v>
      </c>
      <c r="C510" s="2">
        <v>0</v>
      </c>
      <c r="D510" s="2">
        <v>0</v>
      </c>
      <c r="E510" s="2">
        <v>0</v>
      </c>
      <c r="F510" s="32" t="e">
        <f t="shared" si="43"/>
        <v>#DIV/0!</v>
      </c>
      <c r="G510" s="3" t="e">
        <f t="shared" si="42"/>
        <v>#VALUE!</v>
      </c>
      <c r="H510" s="3" t="e">
        <f t="shared" si="42"/>
        <v>#VALUE!</v>
      </c>
      <c r="J510" s="7"/>
    </row>
    <row r="511" spans="1:13" x14ac:dyDescent="0.25">
      <c r="A511" s="28" t="str">
        <f>_xlfn.XLOOKUP(P!C511,'Banco de Dados'!$B$3:$B$274,'Banco de Dados'!$K$3:$K$274,"")</f>
        <v/>
      </c>
      <c r="B511" s="2">
        <v>0</v>
      </c>
      <c r="C511" s="2">
        <v>0</v>
      </c>
      <c r="D511" s="2">
        <v>0</v>
      </c>
      <c r="E511" s="2">
        <v>0</v>
      </c>
      <c r="F511" s="32" t="e">
        <f t="shared" si="43"/>
        <v>#DIV/0!</v>
      </c>
      <c r="G511" s="3" t="e">
        <f t="shared" si="42"/>
        <v>#VALUE!</v>
      </c>
      <c r="H511" s="3" t="e">
        <f t="shared" si="42"/>
        <v>#VALUE!</v>
      </c>
      <c r="J511" s="7"/>
    </row>
    <row r="512" spans="1:13" x14ac:dyDescent="0.25">
      <c r="A512" s="28" t="str">
        <f>_xlfn.XLOOKUP(P!C512,'Banco de Dados'!$B$3:$B$274,'Banco de Dados'!$K$3:$K$274,"")</f>
        <v/>
      </c>
      <c r="B512" s="2">
        <v>0</v>
      </c>
      <c r="C512" s="2">
        <v>0</v>
      </c>
      <c r="D512" s="2">
        <v>0</v>
      </c>
      <c r="E512" s="2">
        <v>0</v>
      </c>
      <c r="F512" s="32" t="e">
        <f t="shared" si="43"/>
        <v>#DIV/0!</v>
      </c>
      <c r="G512" s="3" t="e">
        <f t="shared" ref="G512:H514" si="44">D512*$E$482</f>
        <v>#VALUE!</v>
      </c>
      <c r="H512" s="3" t="e">
        <f t="shared" si="44"/>
        <v>#VALUE!</v>
      </c>
      <c r="J512" s="7"/>
    </row>
    <row r="513" spans="1:14" x14ac:dyDescent="0.25">
      <c r="A513" s="28" t="str">
        <f>_xlfn.XLOOKUP(P!C513,'Banco de Dados'!$B$3:$B$274,'Banco de Dados'!$K$3:$K$274,"")</f>
        <v/>
      </c>
      <c r="B513" s="2">
        <v>0</v>
      </c>
      <c r="C513" s="2">
        <v>0</v>
      </c>
      <c r="D513" s="2">
        <v>0</v>
      </c>
      <c r="E513" s="2">
        <v>0</v>
      </c>
      <c r="F513" s="32" t="e">
        <f t="shared" si="43"/>
        <v>#DIV/0!</v>
      </c>
      <c r="G513" s="3" t="e">
        <f t="shared" si="44"/>
        <v>#VALUE!</v>
      </c>
      <c r="H513" s="3" t="e">
        <f t="shared" si="44"/>
        <v>#VALUE!</v>
      </c>
      <c r="J513" s="7"/>
    </row>
    <row r="514" spans="1:14" x14ac:dyDescent="0.25">
      <c r="A514" s="28" t="str">
        <f>_xlfn.XLOOKUP(P!C514,'Banco de Dados'!$B$3:$B$274,'Banco de Dados'!$K$3:$K$274,"")</f>
        <v/>
      </c>
      <c r="B514" s="2">
        <v>0</v>
      </c>
      <c r="C514" s="2">
        <v>0</v>
      </c>
      <c r="D514" s="2">
        <v>0</v>
      </c>
      <c r="E514" s="2">
        <v>0</v>
      </c>
      <c r="F514" s="32" t="e">
        <f t="shared" si="43"/>
        <v>#DIV/0!</v>
      </c>
      <c r="G514" s="3" t="e">
        <f t="shared" si="44"/>
        <v>#VALUE!</v>
      </c>
      <c r="H514" s="3" t="e">
        <f t="shared" si="44"/>
        <v>#VALUE!</v>
      </c>
      <c r="J514" s="7"/>
    </row>
    <row r="515" spans="1:14" x14ac:dyDescent="0.25">
      <c r="A515" s="21"/>
      <c r="B515" s="21"/>
      <c r="C515" s="21"/>
      <c r="D515" s="21"/>
      <c r="E515" s="21"/>
      <c r="F515" s="77"/>
      <c r="G515" s="21"/>
      <c r="H515" s="21"/>
      <c r="J515" s="21"/>
      <c r="K515" s="21"/>
      <c r="L515" s="21"/>
      <c r="M515" s="21"/>
      <c r="N515" s="21"/>
    </row>
    <row r="516" spans="1:14" ht="15.75" x14ac:dyDescent="0.25">
      <c r="A516" s="36">
        <f>'Nome das Amostras'!A19</f>
        <v>0</v>
      </c>
      <c r="B516" s="164" t="e">
        <f>VLOOKUP(A516,'Nome das Amostras'!$A$3:$D$28,2,FALSE)</f>
        <v>#N/A</v>
      </c>
      <c r="C516" s="164"/>
      <c r="D516" s="51" t="s">
        <v>65</v>
      </c>
      <c r="E516" s="52" t="e">
        <f>'Banco de Dados'!$O$13/'Banco de Dados'!DP13</f>
        <v>#VALUE!</v>
      </c>
      <c r="F516" s="74"/>
      <c r="G516" s="3"/>
      <c r="H516" s="3"/>
      <c r="J516" s="7"/>
    </row>
    <row r="517" spans="1:14" ht="15.75" x14ac:dyDescent="0.25">
      <c r="A517" s="107" t="s">
        <v>1</v>
      </c>
      <c r="B517" s="107" t="s">
        <v>0</v>
      </c>
      <c r="C517" s="107" t="s">
        <v>212</v>
      </c>
      <c r="D517" s="107" t="s">
        <v>209</v>
      </c>
      <c r="E517" s="107" t="s">
        <v>213</v>
      </c>
      <c r="F517" s="76" t="s">
        <v>219</v>
      </c>
      <c r="G517" s="54" t="s">
        <v>140</v>
      </c>
      <c r="H517" s="54" t="s">
        <v>66</v>
      </c>
      <c r="J517" s="7"/>
      <c r="K517" s="72">
        <f>A516</f>
        <v>0</v>
      </c>
      <c r="L517" s="55" t="s">
        <v>215</v>
      </c>
      <c r="M517" s="41" t="str">
        <f>$A$1</f>
        <v>Cobre</v>
      </c>
      <c r="N517" s="3"/>
    </row>
    <row r="518" spans="1:14" x14ac:dyDescent="0.25">
      <c r="A518" s="28" t="str">
        <f>_xlfn.XLOOKUP(P!C518,'Banco de Dados'!$B$3:$B$274,'Banco de Dados'!$K$3:$K$274,"")</f>
        <v/>
      </c>
      <c r="B518" s="2" cm="1">
        <f t="array" ref="B518:E548">Dados!DL5:DO35</f>
        <v>0</v>
      </c>
      <c r="C518" s="2">
        <v>0</v>
      </c>
      <c r="D518" s="2">
        <v>0</v>
      </c>
      <c r="E518" s="2">
        <v>0</v>
      </c>
      <c r="F518" s="32" t="e">
        <f>(E518*100)/D518</f>
        <v>#DIV/0!</v>
      </c>
      <c r="G518" s="3" t="e">
        <f t="shared" ref="G518:H545" si="45">D518*$E$516</f>
        <v>#VALUE!</v>
      </c>
      <c r="H518" s="3" t="e">
        <f t="shared" si="45"/>
        <v>#VALUE!</v>
      </c>
      <c r="J518" s="7"/>
      <c r="K518" s="5" t="s">
        <v>210</v>
      </c>
      <c r="L518" s="5"/>
      <c r="M518" s="5" t="s">
        <v>211</v>
      </c>
    </row>
    <row r="519" spans="1:14" x14ac:dyDescent="0.25">
      <c r="A519" s="28" t="str">
        <f>_xlfn.XLOOKUP(P!C519,'Banco de Dados'!$B$3:$B$274,'Banco de Dados'!$K$3:$K$274,"")</f>
        <v/>
      </c>
      <c r="B519" s="2">
        <v>0</v>
      </c>
      <c r="C519" s="2">
        <v>0</v>
      </c>
      <c r="D519" s="2">
        <v>0</v>
      </c>
      <c r="E519" s="2">
        <v>0</v>
      </c>
      <c r="F519" s="32" t="e">
        <f t="shared" ref="F519:F548" si="46">(E519*100)/D519</f>
        <v>#DIV/0!</v>
      </c>
      <c r="G519" s="3" t="e">
        <f t="shared" si="45"/>
        <v>#VALUE!</v>
      </c>
      <c r="H519" s="3" t="e">
        <f t="shared" si="45"/>
        <v>#VALUE!</v>
      </c>
      <c r="J519" s="7"/>
      <c r="K519" s="6" t="str">
        <f>_xlfn.XLOOKUP($B$4,A518:A545,G518:G545,"")</f>
        <v/>
      </c>
      <c r="L519" s="6"/>
      <c r="M519" s="6" t="str">
        <f>_xlfn.XLOOKUP($B$4,A518:A545,H518:H545,"")</f>
        <v/>
      </c>
    </row>
    <row r="520" spans="1:14" x14ac:dyDescent="0.25">
      <c r="A520" s="28" t="str">
        <f>_xlfn.XLOOKUP(P!C520,'Banco de Dados'!$B$3:$B$274,'Banco de Dados'!$K$3:$K$274,"")</f>
        <v/>
      </c>
      <c r="B520" s="2">
        <v>0</v>
      </c>
      <c r="C520" s="2">
        <v>0</v>
      </c>
      <c r="D520" s="2">
        <v>0</v>
      </c>
      <c r="E520" s="2">
        <v>0</v>
      </c>
      <c r="F520" s="32" t="e">
        <f t="shared" si="46"/>
        <v>#DIV/0!</v>
      </c>
      <c r="G520" s="3" t="e">
        <f t="shared" si="45"/>
        <v>#VALUE!</v>
      </c>
      <c r="H520" s="3" t="e">
        <f t="shared" si="45"/>
        <v>#VALUE!</v>
      </c>
      <c r="J520" s="7"/>
    </row>
    <row r="521" spans="1:14" ht="15.75" x14ac:dyDescent="0.25">
      <c r="A521" s="28" t="str">
        <f>_xlfn.XLOOKUP(P!C521,'Banco de Dados'!$B$3:$B$274,'Banco de Dados'!$K$3:$K$274,"")</f>
        <v/>
      </c>
      <c r="B521" s="2">
        <v>0</v>
      </c>
      <c r="C521" s="2">
        <v>0</v>
      </c>
      <c r="D521" s="2">
        <v>0</v>
      </c>
      <c r="E521" s="2">
        <v>0</v>
      </c>
      <c r="F521" s="32" t="e">
        <f t="shared" si="46"/>
        <v>#DIV/0!</v>
      </c>
      <c r="G521" s="3" t="e">
        <f t="shared" si="45"/>
        <v>#VALUE!</v>
      </c>
      <c r="H521" s="3" t="e">
        <f t="shared" si="45"/>
        <v>#VALUE!</v>
      </c>
      <c r="K521" s="165" t="s">
        <v>67</v>
      </c>
      <c r="L521" s="166"/>
      <c r="M521" s="167"/>
      <c r="N521"/>
    </row>
    <row r="522" spans="1:14" x14ac:dyDescent="0.25">
      <c r="A522" s="28" t="str">
        <f>_xlfn.XLOOKUP(P!C522,'Banco de Dados'!$B$3:$B$274,'Banco de Dados'!$K$3:$K$274,"")</f>
        <v/>
      </c>
      <c r="B522" s="2">
        <v>0</v>
      </c>
      <c r="C522" s="2">
        <v>0</v>
      </c>
      <c r="D522" s="2">
        <v>0</v>
      </c>
      <c r="E522" s="2">
        <v>0</v>
      </c>
      <c r="F522" s="32" t="e">
        <f t="shared" si="46"/>
        <v>#DIV/0!</v>
      </c>
      <c r="G522" s="3" t="e">
        <f t="shared" si="45"/>
        <v>#VALUE!</v>
      </c>
      <c r="H522" s="3" t="e">
        <f t="shared" si="45"/>
        <v>#VALUE!</v>
      </c>
      <c r="J522" s="7"/>
      <c r="K522" s="104" t="s">
        <v>240</v>
      </c>
      <c r="L522" s="39"/>
      <c r="M522" s="106" t="s">
        <v>209</v>
      </c>
    </row>
    <row r="523" spans="1:14" x14ac:dyDescent="0.25">
      <c r="A523" s="28" t="str">
        <f>_xlfn.XLOOKUP(P!C523,'Banco de Dados'!$B$3:$B$274,'Banco de Dados'!$K$3:$K$274,"")</f>
        <v/>
      </c>
      <c r="B523" s="2">
        <v>0</v>
      </c>
      <c r="C523" s="2">
        <v>0</v>
      </c>
      <c r="D523" s="2">
        <v>0</v>
      </c>
      <c r="E523" s="2">
        <v>0</v>
      </c>
      <c r="F523" s="32" t="e">
        <f t="shared" si="46"/>
        <v>#DIV/0!</v>
      </c>
      <c r="G523" s="3" t="e">
        <f t="shared" si="45"/>
        <v>#VALUE!</v>
      </c>
      <c r="H523" s="3" t="e">
        <f t="shared" si="45"/>
        <v>#VALUE!</v>
      </c>
      <c r="J523" s="58" t="s">
        <v>38</v>
      </c>
      <c r="K523" s="59">
        <f>$L$9</f>
        <v>4.7</v>
      </c>
      <c r="L523" s="60"/>
      <c r="M523" s="61">
        <f>$M$11</f>
        <v>520</v>
      </c>
      <c r="N523" s="60"/>
    </row>
    <row r="524" spans="1:14" x14ac:dyDescent="0.25">
      <c r="A524" s="28" t="str">
        <f>_xlfn.XLOOKUP(P!C524,'Banco de Dados'!$B$3:$B$274,'Banco de Dados'!$K$3:$K$274,"")</f>
        <v/>
      </c>
      <c r="B524" s="2">
        <v>0</v>
      </c>
      <c r="C524" s="2">
        <v>0</v>
      </c>
      <c r="D524" s="2">
        <v>0</v>
      </c>
      <c r="E524" s="2">
        <v>0</v>
      </c>
      <c r="F524" s="32" t="e">
        <f t="shared" si="46"/>
        <v>#DIV/0!</v>
      </c>
      <c r="G524" s="3" t="e">
        <f t="shared" si="45"/>
        <v>#VALUE!</v>
      </c>
      <c r="H524" s="3" t="e">
        <f t="shared" si="45"/>
        <v>#VALUE!</v>
      </c>
      <c r="J524" s="2"/>
      <c r="K524" s="18"/>
      <c r="L524" s="2" t="s">
        <v>70</v>
      </c>
      <c r="M524" s="19"/>
    </row>
    <row r="525" spans="1:14" x14ac:dyDescent="0.25">
      <c r="A525" s="28" t="str">
        <f>_xlfn.XLOOKUP(P!C525,'Banco de Dados'!$B$3:$B$274,'Banco de Dados'!$K$3:$K$274,"")</f>
        <v/>
      </c>
      <c r="B525" s="2">
        <v>0</v>
      </c>
      <c r="C525" s="2">
        <v>0</v>
      </c>
      <c r="D525" s="2">
        <v>0</v>
      </c>
      <c r="E525" s="2">
        <v>0</v>
      </c>
      <c r="F525" s="32" t="e">
        <f t="shared" si="46"/>
        <v>#DIV/0!</v>
      </c>
      <c r="G525" s="3" t="e">
        <f t="shared" si="45"/>
        <v>#VALUE!</v>
      </c>
      <c r="H525" s="3" t="e">
        <f t="shared" si="45"/>
        <v>#VALUE!</v>
      </c>
      <c r="J525" s="58" t="s">
        <v>69</v>
      </c>
      <c r="K525" s="62" t="s">
        <v>71</v>
      </c>
      <c r="L525" s="63"/>
      <c r="M525" s="64" t="str">
        <f>K519</f>
        <v/>
      </c>
      <c r="N525" s="60"/>
    </row>
    <row r="526" spans="1:14" x14ac:dyDescent="0.25">
      <c r="A526" s="28" t="str">
        <f>_xlfn.XLOOKUP(P!C526,'Banco de Dados'!$B$3:$B$274,'Banco de Dados'!$K$3:$K$274,"")</f>
        <v/>
      </c>
      <c r="B526" s="2">
        <v>0</v>
      </c>
      <c r="C526" s="2">
        <v>0</v>
      </c>
      <c r="D526" s="2">
        <v>0</v>
      </c>
      <c r="E526" s="2">
        <v>0</v>
      </c>
      <c r="F526" s="32" t="e">
        <f t="shared" si="46"/>
        <v>#DIV/0!</v>
      </c>
      <c r="G526" s="3" t="e">
        <f t="shared" si="45"/>
        <v>#VALUE!</v>
      </c>
      <c r="H526" s="3" t="e">
        <f t="shared" si="45"/>
        <v>#VALUE!</v>
      </c>
      <c r="J526" s="7"/>
    </row>
    <row r="527" spans="1:14" ht="15.75" x14ac:dyDescent="0.25">
      <c r="A527" s="28" t="str">
        <f>_xlfn.XLOOKUP(P!C527,'Banco de Dados'!$B$3:$B$274,'Banco de Dados'!$K$3:$K$274,"")</f>
        <v/>
      </c>
      <c r="B527" s="2">
        <v>0</v>
      </c>
      <c r="C527" s="2">
        <v>0</v>
      </c>
      <c r="D527" s="2">
        <v>0</v>
      </c>
      <c r="E527" s="2">
        <v>0</v>
      </c>
      <c r="F527" s="32" t="e">
        <f t="shared" si="46"/>
        <v>#DIV/0!</v>
      </c>
      <c r="G527" s="3" t="e">
        <f t="shared" si="45"/>
        <v>#VALUE!</v>
      </c>
      <c r="H527" s="3" t="e">
        <f t="shared" si="45"/>
        <v>#VALUE!</v>
      </c>
      <c r="J527" s="7"/>
      <c r="K527" s="165" t="s">
        <v>218</v>
      </c>
      <c r="L527" s="166"/>
      <c r="M527" s="167"/>
    </row>
    <row r="528" spans="1:14" x14ac:dyDescent="0.25">
      <c r="A528" s="28" t="str">
        <f>_xlfn.XLOOKUP(P!C528,'Banco de Dados'!$B$3:$B$274,'Banco de Dados'!$K$3:$K$274,"")</f>
        <v/>
      </c>
      <c r="B528" s="2">
        <v>0</v>
      </c>
      <c r="C528" s="2">
        <v>0</v>
      </c>
      <c r="D528" s="2">
        <v>0</v>
      </c>
      <c r="E528" s="2">
        <v>0</v>
      </c>
      <c r="F528" s="32" t="e">
        <f t="shared" si="46"/>
        <v>#DIV/0!</v>
      </c>
      <c r="G528" s="3" t="e">
        <f t="shared" si="45"/>
        <v>#VALUE!</v>
      </c>
      <c r="H528" s="3" t="e">
        <f t="shared" si="45"/>
        <v>#VALUE!</v>
      </c>
      <c r="J528" s="7"/>
      <c r="K528" s="104" t="s">
        <v>236</v>
      </c>
      <c r="L528" s="108" t="str">
        <f>K519</f>
        <v/>
      </c>
      <c r="M528" s="109" t="str">
        <f>M519</f>
        <v/>
      </c>
    </row>
    <row r="529" spans="1:13" x14ac:dyDescent="0.25">
      <c r="A529" s="28" t="str">
        <f>_xlfn.XLOOKUP(P!C529,'Banco de Dados'!$B$3:$B$274,'Banco de Dados'!$K$3:$K$274,"")</f>
        <v/>
      </c>
      <c r="B529" s="2">
        <v>0</v>
      </c>
      <c r="C529" s="2">
        <v>0</v>
      </c>
      <c r="D529" s="2">
        <v>0</v>
      </c>
      <c r="E529" s="2">
        <v>0</v>
      </c>
      <c r="F529" s="32" t="e">
        <f t="shared" si="46"/>
        <v>#DIV/0!</v>
      </c>
      <c r="G529" s="3" t="e">
        <f t="shared" si="45"/>
        <v>#VALUE!</v>
      </c>
      <c r="H529" s="3" t="e">
        <f t="shared" si="45"/>
        <v>#VALUE!</v>
      </c>
      <c r="J529" s="7"/>
      <c r="K529" s="104" t="s">
        <v>237</v>
      </c>
      <c r="L529" s="105">
        <f>$L$9</f>
        <v>4.7</v>
      </c>
      <c r="M529" s="106">
        <f>$L$10</f>
        <v>0.14000000000000001</v>
      </c>
    </row>
    <row r="530" spans="1:13" x14ac:dyDescent="0.25">
      <c r="A530" s="28" t="str">
        <f>_xlfn.XLOOKUP(P!C530,'Banco de Dados'!$B$3:$B$274,'Banco de Dados'!$K$3:$K$274,"")</f>
        <v/>
      </c>
      <c r="B530" s="2">
        <v>0</v>
      </c>
      <c r="C530" s="2">
        <v>0</v>
      </c>
      <c r="D530" s="2">
        <v>0</v>
      </c>
      <c r="E530" s="2">
        <v>0</v>
      </c>
      <c r="F530" s="32" t="e">
        <f t="shared" si="46"/>
        <v>#DIV/0!</v>
      </c>
      <c r="G530" s="3" t="e">
        <f t="shared" si="45"/>
        <v>#VALUE!</v>
      </c>
      <c r="H530" s="3" t="e">
        <f t="shared" si="45"/>
        <v>#VALUE!</v>
      </c>
      <c r="J530" s="7"/>
      <c r="K530" s="104" t="s">
        <v>238</v>
      </c>
      <c r="L530" s="105">
        <f>$M$11</f>
        <v>520</v>
      </c>
      <c r="M530" s="106">
        <f>$M$12</f>
        <v>245</v>
      </c>
    </row>
    <row r="531" spans="1:13" x14ac:dyDescent="0.25">
      <c r="A531" s="28" t="str">
        <f>_xlfn.XLOOKUP(P!C531,'Banco de Dados'!$B$3:$B$274,'Banco de Dados'!$K$3:$K$274,"")</f>
        <v/>
      </c>
      <c r="B531" s="2">
        <v>0</v>
      </c>
      <c r="C531" s="2">
        <v>0</v>
      </c>
      <c r="D531" s="2">
        <v>0</v>
      </c>
      <c r="E531" s="2">
        <v>0</v>
      </c>
      <c r="F531" s="32" t="e">
        <f t="shared" si="46"/>
        <v>#DIV/0!</v>
      </c>
      <c r="G531" s="3" t="e">
        <f t="shared" si="45"/>
        <v>#VALUE!</v>
      </c>
      <c r="H531" s="3" t="e">
        <f t="shared" si="45"/>
        <v>#VALUE!</v>
      </c>
      <c r="J531" s="7"/>
      <c r="K531" s="69" t="s">
        <v>217</v>
      </c>
      <c r="L531" s="110" t="e">
        <f>SQRT(((M528/L528)^2)+((M529/L529)^2)+((M530/L530)^2))</f>
        <v>#VALUE!</v>
      </c>
      <c r="M531" s="71" t="str">
        <f>M540</f>
        <v>mg/kg</v>
      </c>
    </row>
    <row r="532" spans="1:13" x14ac:dyDescent="0.25">
      <c r="A532" s="28" t="str">
        <f>_xlfn.XLOOKUP(P!C532,'Banco de Dados'!$B$3:$B$274,'Banco de Dados'!$K$3:$K$274,"")</f>
        <v/>
      </c>
      <c r="B532" s="2">
        <v>0</v>
      </c>
      <c r="C532" s="2">
        <v>0</v>
      </c>
      <c r="D532" s="2">
        <v>0</v>
      </c>
      <c r="E532" s="2">
        <v>0</v>
      </c>
      <c r="F532" s="32" t="e">
        <f t="shared" si="46"/>
        <v>#DIV/0!</v>
      </c>
      <c r="G532" s="3" t="e">
        <f t="shared" si="45"/>
        <v>#VALUE!</v>
      </c>
      <c r="H532" s="3" t="e">
        <f t="shared" si="45"/>
        <v>#VALUE!</v>
      </c>
      <c r="J532" s="7"/>
    </row>
    <row r="533" spans="1:13" x14ac:dyDescent="0.25">
      <c r="A533" s="28" t="str">
        <f>_xlfn.XLOOKUP(P!C533,'Banco de Dados'!$B$3:$B$274,'Banco de Dados'!$K$3:$K$274,"")</f>
        <v/>
      </c>
      <c r="B533" s="2">
        <v>0</v>
      </c>
      <c r="C533" s="2">
        <v>0</v>
      </c>
      <c r="D533" s="2">
        <v>0</v>
      </c>
      <c r="E533" s="2">
        <v>0</v>
      </c>
      <c r="F533" s="32" t="e">
        <f t="shared" si="46"/>
        <v>#DIV/0!</v>
      </c>
      <c r="G533" s="3" t="e">
        <f t="shared" si="45"/>
        <v>#VALUE!</v>
      </c>
      <c r="H533" s="3" t="e">
        <f t="shared" si="45"/>
        <v>#VALUE!</v>
      </c>
      <c r="J533" s="7"/>
    </row>
    <row r="534" spans="1:13" x14ac:dyDescent="0.25">
      <c r="A534" s="28" t="str">
        <f>_xlfn.XLOOKUP(P!C534,'Banco de Dados'!$B$3:$B$274,'Banco de Dados'!$K$3:$K$274,"")</f>
        <v/>
      </c>
      <c r="B534" s="2">
        <v>0</v>
      </c>
      <c r="C534" s="2">
        <v>0</v>
      </c>
      <c r="D534" s="2">
        <v>0</v>
      </c>
      <c r="E534" s="2">
        <v>0</v>
      </c>
      <c r="F534" s="32" t="e">
        <f t="shared" si="46"/>
        <v>#DIV/0!</v>
      </c>
      <c r="G534" s="3" t="e">
        <f t="shared" si="45"/>
        <v>#VALUE!</v>
      </c>
      <c r="H534" s="3" t="e">
        <f t="shared" si="45"/>
        <v>#VALUE!</v>
      </c>
      <c r="J534" s="7"/>
    </row>
    <row r="535" spans="1:13" x14ac:dyDescent="0.25">
      <c r="A535" s="28" t="str">
        <f>_xlfn.XLOOKUP(P!C535,'Banco de Dados'!$B$3:$B$274,'Banco de Dados'!$K$3:$K$274,"")</f>
        <v/>
      </c>
      <c r="B535" s="2">
        <v>0</v>
      </c>
      <c r="C535" s="2">
        <v>0</v>
      </c>
      <c r="D535" s="2">
        <v>0</v>
      </c>
      <c r="E535" s="2">
        <v>0</v>
      </c>
      <c r="F535" s="32" t="e">
        <f t="shared" si="46"/>
        <v>#DIV/0!</v>
      </c>
      <c r="G535" s="3" t="e">
        <f t="shared" si="45"/>
        <v>#VALUE!</v>
      </c>
      <c r="H535" s="3" t="e">
        <f t="shared" si="45"/>
        <v>#VALUE!</v>
      </c>
      <c r="J535" s="7"/>
    </row>
    <row r="536" spans="1:13" x14ac:dyDescent="0.25">
      <c r="A536" s="28" t="str">
        <f>_xlfn.XLOOKUP(P!C536,'Banco de Dados'!$B$3:$B$274,'Banco de Dados'!$K$3:$K$274,"")</f>
        <v/>
      </c>
      <c r="B536" s="2">
        <v>0</v>
      </c>
      <c r="C536" s="2">
        <v>0</v>
      </c>
      <c r="D536" s="2">
        <v>0</v>
      </c>
      <c r="E536" s="2">
        <v>0</v>
      </c>
      <c r="F536" s="32" t="e">
        <f t="shared" si="46"/>
        <v>#DIV/0!</v>
      </c>
      <c r="G536" s="3" t="e">
        <f t="shared" si="45"/>
        <v>#VALUE!</v>
      </c>
      <c r="H536" s="3" t="e">
        <f t="shared" si="45"/>
        <v>#VALUE!</v>
      </c>
      <c r="J536" s="7"/>
    </row>
    <row r="537" spans="1:13" x14ac:dyDescent="0.25">
      <c r="A537" s="28" t="str">
        <f>_xlfn.XLOOKUP(P!C537,'Banco de Dados'!$B$3:$B$274,'Banco de Dados'!$K$3:$K$274,"")</f>
        <v/>
      </c>
      <c r="B537" s="2">
        <v>0</v>
      </c>
      <c r="C537" s="2">
        <v>0</v>
      </c>
      <c r="D537" s="2">
        <v>0</v>
      </c>
      <c r="E537" s="2">
        <v>0</v>
      </c>
      <c r="F537" s="32" t="e">
        <f t="shared" si="46"/>
        <v>#DIV/0!</v>
      </c>
      <c r="G537" s="3" t="e">
        <f t="shared" si="45"/>
        <v>#VALUE!</v>
      </c>
      <c r="H537" s="3" t="e">
        <f t="shared" si="45"/>
        <v>#VALUE!</v>
      </c>
      <c r="J537" s="7"/>
    </row>
    <row r="538" spans="1:13" x14ac:dyDescent="0.25">
      <c r="A538" s="28" t="str">
        <f>_xlfn.XLOOKUP(P!C538,'Banco de Dados'!$B$3:$B$274,'Banco de Dados'!$K$3:$K$274,"")</f>
        <v/>
      </c>
      <c r="B538" s="2">
        <v>0</v>
      </c>
      <c r="C538" s="2">
        <v>0</v>
      </c>
      <c r="D538" s="2">
        <v>0</v>
      </c>
      <c r="E538" s="17">
        <v>0</v>
      </c>
      <c r="F538" s="32" t="e">
        <f t="shared" si="46"/>
        <v>#DIV/0!</v>
      </c>
      <c r="G538" s="3" t="e">
        <f t="shared" si="45"/>
        <v>#VALUE!</v>
      </c>
      <c r="H538" s="3" t="e">
        <f t="shared" si="45"/>
        <v>#VALUE!</v>
      </c>
      <c r="J538" s="7"/>
    </row>
    <row r="539" spans="1:13" ht="15.75" x14ac:dyDescent="0.25">
      <c r="A539" s="28" t="str">
        <f>_xlfn.XLOOKUP(P!C539,'Banco de Dados'!$B$3:$B$274,'Banco de Dados'!$K$3:$K$274,"")</f>
        <v/>
      </c>
      <c r="B539" s="2">
        <v>0</v>
      </c>
      <c r="C539" s="2">
        <v>0</v>
      </c>
      <c r="D539" s="2">
        <v>0</v>
      </c>
      <c r="E539" s="2">
        <v>0</v>
      </c>
      <c r="F539" s="32" t="e">
        <f t="shared" si="46"/>
        <v>#DIV/0!</v>
      </c>
      <c r="G539" s="3" t="e">
        <f t="shared" si="45"/>
        <v>#VALUE!</v>
      </c>
      <c r="H539" s="3" t="e">
        <f t="shared" si="45"/>
        <v>#VALUE!</v>
      </c>
      <c r="J539" s="7"/>
      <c r="K539" s="101" t="s">
        <v>216</v>
      </c>
      <c r="L539" s="102">
        <f>K517</f>
        <v>0</v>
      </c>
      <c r="M539" s="103" t="str">
        <f>M517</f>
        <v>Cobre</v>
      </c>
    </row>
    <row r="540" spans="1:13" x14ac:dyDescent="0.25">
      <c r="A540" s="28" t="str">
        <f>_xlfn.XLOOKUP(P!C540,'Banco de Dados'!$B$3:$B$274,'Banco de Dados'!$K$3:$K$274,"")</f>
        <v/>
      </c>
      <c r="B540" s="2">
        <v>0</v>
      </c>
      <c r="C540" s="2">
        <v>0</v>
      </c>
      <c r="D540" s="2">
        <v>0</v>
      </c>
      <c r="E540" s="2">
        <v>0</v>
      </c>
      <c r="F540" s="32" t="e">
        <f t="shared" si="46"/>
        <v>#DIV/0!</v>
      </c>
      <c r="G540" s="3" t="e">
        <f t="shared" si="45"/>
        <v>#VALUE!</v>
      </c>
      <c r="H540" s="3" t="e">
        <f t="shared" si="45"/>
        <v>#VALUE!</v>
      </c>
      <c r="J540" s="7"/>
      <c r="K540" s="68" t="s">
        <v>68</v>
      </c>
      <c r="L540" s="29" t="e">
        <f>(K523*M525)/M523</f>
        <v>#VALUE!</v>
      </c>
      <c r="M540" s="66" t="str">
        <f>$M$9</f>
        <v>mg/kg</v>
      </c>
    </row>
    <row r="541" spans="1:13" x14ac:dyDescent="0.25">
      <c r="A541" s="28" t="str">
        <f>_xlfn.XLOOKUP(P!C541,'Banco de Dados'!$B$3:$B$274,'Banco de Dados'!$K$3:$K$274,"")</f>
        <v/>
      </c>
      <c r="B541" s="2">
        <v>0</v>
      </c>
      <c r="C541" s="2">
        <v>0</v>
      </c>
      <c r="D541" s="2">
        <v>0</v>
      </c>
      <c r="E541" s="2">
        <v>0</v>
      </c>
      <c r="F541" s="32" t="e">
        <f t="shared" si="46"/>
        <v>#DIV/0!</v>
      </c>
      <c r="G541" s="3" t="e">
        <f t="shared" si="45"/>
        <v>#VALUE!</v>
      </c>
      <c r="H541" s="3" t="e">
        <f t="shared" si="45"/>
        <v>#VALUE!</v>
      </c>
      <c r="J541" s="7"/>
      <c r="K541" s="111" t="s">
        <v>246</v>
      </c>
      <c r="L541" s="126" t="e">
        <f>SQRT(((M528/L528)^2)+((M529/L529)^2)+((M530/L530)^2))</f>
        <v>#VALUE!</v>
      </c>
      <c r="M541" s="66"/>
    </row>
    <row r="542" spans="1:13" x14ac:dyDescent="0.25">
      <c r="A542" s="28" t="str">
        <f>_xlfn.XLOOKUP(P!C542,'Banco de Dados'!$B$3:$B$274,'Banco de Dados'!$K$3:$K$274,"")</f>
        <v/>
      </c>
      <c r="B542" s="2">
        <v>0</v>
      </c>
      <c r="C542" s="2">
        <v>0</v>
      </c>
      <c r="D542" s="2">
        <v>0</v>
      </c>
      <c r="E542" s="2">
        <v>0</v>
      </c>
      <c r="F542" s="32" t="e">
        <f t="shared" si="46"/>
        <v>#DIV/0!</v>
      </c>
      <c r="G542" s="3" t="e">
        <f t="shared" si="45"/>
        <v>#VALUE!</v>
      </c>
      <c r="H542" s="3" t="e">
        <f t="shared" si="45"/>
        <v>#VALUE!</v>
      </c>
      <c r="J542" s="7"/>
      <c r="K542" s="69" t="s">
        <v>247</v>
      </c>
      <c r="L542" s="127" t="e">
        <f>L541*L540</f>
        <v>#VALUE!</v>
      </c>
      <c r="M542" s="71" t="str">
        <f>$M$9</f>
        <v>mg/kg</v>
      </c>
    </row>
    <row r="543" spans="1:13" x14ac:dyDescent="0.25">
      <c r="A543" s="28" t="str">
        <f>_xlfn.XLOOKUP(P!C543,'Banco de Dados'!$B$3:$B$274,'Banco de Dados'!$K$3:$K$274,"")</f>
        <v/>
      </c>
      <c r="B543" s="2">
        <v>0</v>
      </c>
      <c r="C543" s="2">
        <v>0</v>
      </c>
      <c r="D543" s="2">
        <v>0</v>
      </c>
      <c r="E543" s="2">
        <v>0</v>
      </c>
      <c r="F543" s="32" t="e">
        <f t="shared" si="46"/>
        <v>#DIV/0!</v>
      </c>
      <c r="G543" s="3" t="e">
        <f t="shared" si="45"/>
        <v>#VALUE!</v>
      </c>
      <c r="H543" s="3" t="e">
        <f t="shared" si="45"/>
        <v>#VALUE!</v>
      </c>
      <c r="J543" s="7"/>
      <c r="K543" s="123"/>
      <c r="L543" s="124"/>
    </row>
    <row r="544" spans="1:13" x14ac:dyDescent="0.25">
      <c r="A544" s="28" t="str">
        <f>_xlfn.XLOOKUP(P!C544,'Banco de Dados'!$B$3:$B$274,'Banco de Dados'!$K$3:$K$274,"")</f>
        <v/>
      </c>
      <c r="B544" s="2">
        <v>0</v>
      </c>
      <c r="C544" s="2">
        <v>0</v>
      </c>
      <c r="D544" s="2">
        <v>0</v>
      </c>
      <c r="E544" s="2">
        <v>0</v>
      </c>
      <c r="F544" s="32" t="e">
        <f t="shared" si="46"/>
        <v>#DIV/0!</v>
      </c>
      <c r="G544" s="3" t="e">
        <f t="shared" si="45"/>
        <v>#VALUE!</v>
      </c>
      <c r="H544" s="3" t="e">
        <f t="shared" si="45"/>
        <v>#VALUE!</v>
      </c>
      <c r="J544" s="7"/>
    </row>
    <row r="545" spans="1:14" x14ac:dyDescent="0.25">
      <c r="A545" s="28" t="str">
        <f>_xlfn.XLOOKUP(P!C545,'Banco de Dados'!$B$3:$B$274,'Banco de Dados'!$K$3:$K$274,"")</f>
        <v/>
      </c>
      <c r="B545" s="2">
        <v>0</v>
      </c>
      <c r="C545" s="2">
        <v>0</v>
      </c>
      <c r="D545" s="2">
        <v>0</v>
      </c>
      <c r="E545" s="2">
        <v>0</v>
      </c>
      <c r="F545" s="32" t="e">
        <f t="shared" si="46"/>
        <v>#DIV/0!</v>
      </c>
      <c r="G545" s="3" t="e">
        <f t="shared" si="45"/>
        <v>#VALUE!</v>
      </c>
      <c r="H545" s="3" t="e">
        <f t="shared" si="45"/>
        <v>#VALUE!</v>
      </c>
      <c r="J545" s="7"/>
    </row>
    <row r="546" spans="1:14" x14ac:dyDescent="0.25">
      <c r="A546" s="28" t="str">
        <f>_xlfn.XLOOKUP(P!C546,'Banco de Dados'!$B$3:$B$274,'Banco de Dados'!$K$3:$K$274,"")</f>
        <v/>
      </c>
      <c r="B546" s="2">
        <v>0</v>
      </c>
      <c r="C546" s="2">
        <v>0</v>
      </c>
      <c r="D546" s="2">
        <v>0</v>
      </c>
      <c r="E546" s="2">
        <v>0</v>
      </c>
      <c r="F546" s="32" t="e">
        <f t="shared" si="46"/>
        <v>#DIV/0!</v>
      </c>
      <c r="G546" s="3" t="e">
        <f t="shared" ref="G546:H548" si="47">D546*$E$516</f>
        <v>#VALUE!</v>
      </c>
      <c r="H546" s="3" t="e">
        <f t="shared" si="47"/>
        <v>#VALUE!</v>
      </c>
      <c r="J546" s="7"/>
    </row>
    <row r="547" spans="1:14" x14ac:dyDescent="0.25">
      <c r="A547" s="28" t="str">
        <f>_xlfn.XLOOKUP(P!C547,'Banco de Dados'!$B$3:$B$274,'Banco de Dados'!$K$3:$K$274,"")</f>
        <v/>
      </c>
      <c r="B547" s="2">
        <v>0</v>
      </c>
      <c r="C547" s="2">
        <v>0</v>
      </c>
      <c r="D547" s="2">
        <v>0</v>
      </c>
      <c r="E547" s="2">
        <v>0</v>
      </c>
      <c r="F547" s="32" t="e">
        <f t="shared" si="46"/>
        <v>#DIV/0!</v>
      </c>
      <c r="G547" s="3" t="e">
        <f t="shared" si="47"/>
        <v>#VALUE!</v>
      </c>
      <c r="H547" s="3" t="e">
        <f t="shared" si="47"/>
        <v>#VALUE!</v>
      </c>
      <c r="J547" s="7"/>
    </row>
    <row r="548" spans="1:14" x14ac:dyDescent="0.25">
      <c r="A548" s="28" t="str">
        <f>_xlfn.XLOOKUP(P!C548,'Banco de Dados'!$B$3:$B$274,'Banco de Dados'!$K$3:$K$274,"")</f>
        <v/>
      </c>
      <c r="B548" s="2">
        <v>0</v>
      </c>
      <c r="C548" s="2">
        <v>0</v>
      </c>
      <c r="D548" s="2">
        <v>0</v>
      </c>
      <c r="E548" s="2">
        <v>0</v>
      </c>
      <c r="F548" s="32" t="e">
        <f t="shared" si="46"/>
        <v>#DIV/0!</v>
      </c>
      <c r="G548" s="3" t="e">
        <f t="shared" si="47"/>
        <v>#VALUE!</v>
      </c>
      <c r="H548" s="3" t="e">
        <f t="shared" si="47"/>
        <v>#VALUE!</v>
      </c>
      <c r="J548" s="7"/>
    </row>
    <row r="549" spans="1:14" x14ac:dyDescent="0.25">
      <c r="A549" s="21"/>
      <c r="B549" s="21"/>
      <c r="C549" s="21"/>
      <c r="D549" s="21"/>
      <c r="E549" s="21"/>
      <c r="F549" s="77"/>
      <c r="G549" s="21"/>
      <c r="H549" s="21"/>
      <c r="J549" s="21"/>
      <c r="K549" s="21"/>
      <c r="L549" s="21"/>
      <c r="M549" s="21"/>
      <c r="N549" s="21"/>
    </row>
    <row r="550" spans="1:14" ht="15.75" x14ac:dyDescent="0.25">
      <c r="A550" s="36">
        <f>'Nome das Amostras'!A20</f>
        <v>0</v>
      </c>
      <c r="B550" s="164" t="e">
        <f>VLOOKUP(A550,'Nome das Amostras'!$A$3:$D$28,2,FALSE)</f>
        <v>#N/A</v>
      </c>
      <c r="C550" s="164"/>
      <c r="D550" s="51" t="s">
        <v>65</v>
      </c>
      <c r="E550" s="52" t="e">
        <f>'Banco de Dados'!$O$13/'Banco de Dados'!DW13</f>
        <v>#VALUE!</v>
      </c>
      <c r="F550" s="74"/>
      <c r="G550" s="3"/>
      <c r="H550" s="3"/>
      <c r="J550" s="7"/>
    </row>
    <row r="551" spans="1:14" ht="15.75" x14ac:dyDescent="0.25">
      <c r="A551" s="107" t="s">
        <v>1</v>
      </c>
      <c r="B551" s="107" t="s">
        <v>0</v>
      </c>
      <c r="C551" s="107" t="s">
        <v>212</v>
      </c>
      <c r="D551" s="107" t="s">
        <v>209</v>
      </c>
      <c r="E551" s="107" t="s">
        <v>213</v>
      </c>
      <c r="F551" s="76" t="s">
        <v>219</v>
      </c>
      <c r="G551" s="54" t="s">
        <v>140</v>
      </c>
      <c r="H551" s="54" t="s">
        <v>66</v>
      </c>
      <c r="J551" s="7"/>
      <c r="K551" s="72">
        <f>A550</f>
        <v>0</v>
      </c>
      <c r="L551" s="55" t="s">
        <v>215</v>
      </c>
      <c r="M551" s="41" t="str">
        <f>$A$1</f>
        <v>Cobre</v>
      </c>
      <c r="N551" s="3"/>
    </row>
    <row r="552" spans="1:14" x14ac:dyDescent="0.25">
      <c r="A552" s="28" t="str">
        <f>_xlfn.XLOOKUP(P!C552,'Banco de Dados'!$B$3:$B$274,'Banco de Dados'!$K$3:$K$274,"")</f>
        <v/>
      </c>
      <c r="B552" s="2" cm="1">
        <f t="array" ref="B552:E582">Dados!DS5:DV35</f>
        <v>0</v>
      </c>
      <c r="C552" s="2">
        <v>0</v>
      </c>
      <c r="D552" s="2">
        <v>0</v>
      </c>
      <c r="E552" s="2">
        <v>0</v>
      </c>
      <c r="F552" s="32" t="e">
        <f>(E552*100)/D552</f>
        <v>#DIV/0!</v>
      </c>
      <c r="G552" s="3" t="e">
        <f t="shared" ref="G552:H579" si="48">D552*$E$550</f>
        <v>#VALUE!</v>
      </c>
      <c r="H552" s="3" t="e">
        <f t="shared" si="48"/>
        <v>#VALUE!</v>
      </c>
      <c r="J552" s="7"/>
      <c r="K552" s="5" t="s">
        <v>210</v>
      </c>
      <c r="L552" s="5"/>
      <c r="M552" s="5" t="s">
        <v>211</v>
      </c>
    </row>
    <row r="553" spans="1:14" x14ac:dyDescent="0.25">
      <c r="A553" s="28" t="str">
        <f>_xlfn.XLOOKUP(P!C553,'Banco de Dados'!$B$3:$B$274,'Banco de Dados'!$K$3:$K$274,"")</f>
        <v/>
      </c>
      <c r="B553" s="2">
        <v>0</v>
      </c>
      <c r="C553" s="2">
        <v>0</v>
      </c>
      <c r="D553" s="2">
        <v>0</v>
      </c>
      <c r="E553" s="2">
        <v>0</v>
      </c>
      <c r="F553" s="32" t="e">
        <f t="shared" ref="F553:F582" si="49">(E553*100)/D553</f>
        <v>#DIV/0!</v>
      </c>
      <c r="G553" s="3" t="e">
        <f t="shared" si="48"/>
        <v>#VALUE!</v>
      </c>
      <c r="H553" s="3" t="e">
        <f t="shared" si="48"/>
        <v>#VALUE!</v>
      </c>
      <c r="J553" s="7"/>
      <c r="K553" s="6" t="str">
        <f>_xlfn.XLOOKUP($B$4,A552:A579,G552:G579,"")</f>
        <v/>
      </c>
      <c r="L553" s="6"/>
      <c r="M553" s="6" t="str">
        <f>_xlfn.XLOOKUP($B$4,A552:A579,H552:H579,"")</f>
        <v/>
      </c>
    </row>
    <row r="554" spans="1:14" x14ac:dyDescent="0.25">
      <c r="A554" s="28" t="str">
        <f>_xlfn.XLOOKUP(P!C554,'Banco de Dados'!$B$3:$B$274,'Banco de Dados'!$K$3:$K$274,"")</f>
        <v/>
      </c>
      <c r="B554" s="2">
        <v>0</v>
      </c>
      <c r="C554" s="2">
        <v>0</v>
      </c>
      <c r="D554" s="2">
        <v>0</v>
      </c>
      <c r="E554" s="2">
        <v>0</v>
      </c>
      <c r="F554" s="32" t="e">
        <f t="shared" si="49"/>
        <v>#DIV/0!</v>
      </c>
      <c r="G554" s="3" t="e">
        <f t="shared" si="48"/>
        <v>#VALUE!</v>
      </c>
      <c r="H554" s="3" t="e">
        <f t="shared" si="48"/>
        <v>#VALUE!</v>
      </c>
      <c r="J554" s="7"/>
    </row>
    <row r="555" spans="1:14" ht="15.75" x14ac:dyDescent="0.25">
      <c r="A555" s="28" t="str">
        <f>_xlfn.XLOOKUP(P!C555,'Banco de Dados'!$B$3:$B$274,'Banco de Dados'!$K$3:$K$274,"")</f>
        <v/>
      </c>
      <c r="B555" s="2">
        <v>0</v>
      </c>
      <c r="C555" s="2">
        <v>0</v>
      </c>
      <c r="D555" s="2">
        <v>0</v>
      </c>
      <c r="E555" s="2">
        <v>0</v>
      </c>
      <c r="F555" s="32" t="e">
        <f t="shared" si="49"/>
        <v>#DIV/0!</v>
      </c>
      <c r="G555" s="3" t="e">
        <f t="shared" si="48"/>
        <v>#VALUE!</v>
      </c>
      <c r="H555" s="3" t="e">
        <f t="shared" si="48"/>
        <v>#VALUE!</v>
      </c>
      <c r="K555" s="165" t="s">
        <v>67</v>
      </c>
      <c r="L555" s="166"/>
      <c r="M555" s="167"/>
      <c r="N555"/>
    </row>
    <row r="556" spans="1:14" x14ac:dyDescent="0.25">
      <c r="A556" s="28" t="str">
        <f>_xlfn.XLOOKUP(P!C556,'Banco de Dados'!$B$3:$B$274,'Banco de Dados'!$K$3:$K$274,"")</f>
        <v/>
      </c>
      <c r="B556" s="2">
        <v>0</v>
      </c>
      <c r="C556" s="2">
        <v>0</v>
      </c>
      <c r="D556" s="2">
        <v>0</v>
      </c>
      <c r="E556" s="2">
        <v>0</v>
      </c>
      <c r="F556" s="32" t="e">
        <f t="shared" si="49"/>
        <v>#DIV/0!</v>
      </c>
      <c r="G556" s="3" t="e">
        <f t="shared" si="48"/>
        <v>#VALUE!</v>
      </c>
      <c r="H556" s="3" t="e">
        <f t="shared" si="48"/>
        <v>#VALUE!</v>
      </c>
      <c r="J556" s="7"/>
      <c r="K556" s="104" t="s">
        <v>240</v>
      </c>
      <c r="L556" s="39"/>
      <c r="M556" s="106" t="s">
        <v>209</v>
      </c>
    </row>
    <row r="557" spans="1:14" x14ac:dyDescent="0.25">
      <c r="A557" s="28" t="str">
        <f>_xlfn.XLOOKUP(P!C557,'Banco de Dados'!$B$3:$B$274,'Banco de Dados'!$K$3:$K$274,"")</f>
        <v/>
      </c>
      <c r="B557" s="2">
        <v>0</v>
      </c>
      <c r="C557" s="2">
        <v>0</v>
      </c>
      <c r="D557" s="2">
        <v>0</v>
      </c>
      <c r="E557" s="2">
        <v>0</v>
      </c>
      <c r="F557" s="32" t="e">
        <f t="shared" si="49"/>
        <v>#DIV/0!</v>
      </c>
      <c r="G557" s="3" t="e">
        <f t="shared" si="48"/>
        <v>#VALUE!</v>
      </c>
      <c r="H557" s="3" t="e">
        <f t="shared" si="48"/>
        <v>#VALUE!</v>
      </c>
      <c r="J557" s="58" t="s">
        <v>38</v>
      </c>
      <c r="K557" s="59">
        <f>$L$9</f>
        <v>4.7</v>
      </c>
      <c r="L557" s="60"/>
      <c r="M557" s="61">
        <f>$M$11</f>
        <v>520</v>
      </c>
      <c r="N557" s="60"/>
    </row>
    <row r="558" spans="1:14" x14ac:dyDescent="0.25">
      <c r="A558" s="28" t="str">
        <f>_xlfn.XLOOKUP(P!C558,'Banco de Dados'!$B$3:$B$274,'Banco de Dados'!$K$3:$K$274,"")</f>
        <v/>
      </c>
      <c r="B558" s="2">
        <v>0</v>
      </c>
      <c r="C558" s="2">
        <v>0</v>
      </c>
      <c r="D558" s="2">
        <v>0</v>
      </c>
      <c r="E558" s="2">
        <v>0</v>
      </c>
      <c r="F558" s="32" t="e">
        <f t="shared" si="49"/>
        <v>#DIV/0!</v>
      </c>
      <c r="G558" s="3" t="e">
        <f t="shared" si="48"/>
        <v>#VALUE!</v>
      </c>
      <c r="H558" s="3" t="e">
        <f t="shared" si="48"/>
        <v>#VALUE!</v>
      </c>
      <c r="J558" s="2"/>
      <c r="K558" s="18"/>
      <c r="L558" s="2" t="s">
        <v>70</v>
      </c>
      <c r="M558" s="19"/>
    </row>
    <row r="559" spans="1:14" x14ac:dyDescent="0.25">
      <c r="A559" s="28" t="str">
        <f>_xlfn.XLOOKUP(P!C559,'Banco de Dados'!$B$3:$B$274,'Banco de Dados'!$K$3:$K$274,"")</f>
        <v/>
      </c>
      <c r="B559" s="2">
        <v>0</v>
      </c>
      <c r="C559" s="2">
        <v>0</v>
      </c>
      <c r="D559" s="2">
        <v>0</v>
      </c>
      <c r="E559" s="2">
        <v>0</v>
      </c>
      <c r="F559" s="32" t="e">
        <f t="shared" si="49"/>
        <v>#DIV/0!</v>
      </c>
      <c r="G559" s="3" t="e">
        <f t="shared" si="48"/>
        <v>#VALUE!</v>
      </c>
      <c r="H559" s="3" t="e">
        <f t="shared" si="48"/>
        <v>#VALUE!</v>
      </c>
      <c r="J559" s="58" t="s">
        <v>69</v>
      </c>
      <c r="K559" s="62" t="s">
        <v>71</v>
      </c>
      <c r="L559" s="63"/>
      <c r="M559" s="64" t="str">
        <f>K553</f>
        <v/>
      </c>
      <c r="N559" s="60"/>
    </row>
    <row r="560" spans="1:14" x14ac:dyDescent="0.25">
      <c r="A560" s="28" t="str">
        <f>_xlfn.XLOOKUP(P!C560,'Banco de Dados'!$B$3:$B$274,'Banco de Dados'!$K$3:$K$274,"")</f>
        <v/>
      </c>
      <c r="B560" s="2">
        <v>0</v>
      </c>
      <c r="C560" s="2">
        <v>0</v>
      </c>
      <c r="D560" s="2">
        <v>0</v>
      </c>
      <c r="E560" s="2">
        <v>0</v>
      </c>
      <c r="F560" s="32" t="e">
        <f t="shared" si="49"/>
        <v>#DIV/0!</v>
      </c>
      <c r="G560" s="3" t="e">
        <f t="shared" si="48"/>
        <v>#VALUE!</v>
      </c>
      <c r="H560" s="3" t="e">
        <f t="shared" si="48"/>
        <v>#VALUE!</v>
      </c>
      <c r="J560" s="7"/>
    </row>
    <row r="561" spans="1:13" ht="15.75" x14ac:dyDescent="0.25">
      <c r="A561" s="28" t="str">
        <f>_xlfn.XLOOKUP(P!C561,'Banco de Dados'!$B$3:$B$274,'Banco de Dados'!$K$3:$K$274,"")</f>
        <v/>
      </c>
      <c r="B561" s="2">
        <v>0</v>
      </c>
      <c r="C561" s="2">
        <v>0</v>
      </c>
      <c r="D561" s="2">
        <v>0</v>
      </c>
      <c r="E561" s="2">
        <v>0</v>
      </c>
      <c r="F561" s="32" t="e">
        <f t="shared" si="49"/>
        <v>#DIV/0!</v>
      </c>
      <c r="G561" s="3" t="e">
        <f t="shared" si="48"/>
        <v>#VALUE!</v>
      </c>
      <c r="H561" s="3" t="e">
        <f t="shared" si="48"/>
        <v>#VALUE!</v>
      </c>
      <c r="J561" s="7"/>
      <c r="K561" s="165" t="s">
        <v>218</v>
      </c>
      <c r="L561" s="166"/>
      <c r="M561" s="167"/>
    </row>
    <row r="562" spans="1:13" x14ac:dyDescent="0.25">
      <c r="A562" s="28" t="str">
        <f>_xlfn.XLOOKUP(P!C562,'Banco de Dados'!$B$3:$B$274,'Banco de Dados'!$K$3:$K$274,"")</f>
        <v/>
      </c>
      <c r="B562" s="2">
        <v>0</v>
      </c>
      <c r="C562" s="2">
        <v>0</v>
      </c>
      <c r="D562" s="2">
        <v>0</v>
      </c>
      <c r="E562" s="2">
        <v>0</v>
      </c>
      <c r="F562" s="32" t="e">
        <f t="shared" si="49"/>
        <v>#DIV/0!</v>
      </c>
      <c r="G562" s="3" t="e">
        <f t="shared" si="48"/>
        <v>#VALUE!</v>
      </c>
      <c r="H562" s="3" t="e">
        <f t="shared" si="48"/>
        <v>#VALUE!</v>
      </c>
      <c r="J562" s="7"/>
      <c r="K562" s="104" t="s">
        <v>236</v>
      </c>
      <c r="L562" s="108" t="str">
        <f>K553</f>
        <v/>
      </c>
      <c r="M562" s="109" t="str">
        <f>M553</f>
        <v/>
      </c>
    </row>
    <row r="563" spans="1:13" x14ac:dyDescent="0.25">
      <c r="A563" s="28" t="str">
        <f>_xlfn.XLOOKUP(P!C563,'Banco de Dados'!$B$3:$B$274,'Banco de Dados'!$K$3:$K$274,"")</f>
        <v/>
      </c>
      <c r="B563" s="2">
        <v>0</v>
      </c>
      <c r="C563" s="2">
        <v>0</v>
      </c>
      <c r="D563" s="2">
        <v>0</v>
      </c>
      <c r="E563" s="2">
        <v>0</v>
      </c>
      <c r="F563" s="32" t="e">
        <f t="shared" si="49"/>
        <v>#DIV/0!</v>
      </c>
      <c r="G563" s="3" t="e">
        <f t="shared" si="48"/>
        <v>#VALUE!</v>
      </c>
      <c r="H563" s="3" t="e">
        <f t="shared" si="48"/>
        <v>#VALUE!</v>
      </c>
      <c r="J563" s="7"/>
      <c r="K563" s="104" t="s">
        <v>237</v>
      </c>
      <c r="L563" s="105">
        <f>$L$9</f>
        <v>4.7</v>
      </c>
      <c r="M563" s="106">
        <f>$L$10</f>
        <v>0.14000000000000001</v>
      </c>
    </row>
    <row r="564" spans="1:13" x14ac:dyDescent="0.25">
      <c r="A564" s="28" t="str">
        <f>_xlfn.XLOOKUP(P!C564,'Banco de Dados'!$B$3:$B$274,'Banco de Dados'!$K$3:$K$274,"")</f>
        <v/>
      </c>
      <c r="B564" s="2">
        <v>0</v>
      </c>
      <c r="C564" s="2">
        <v>0</v>
      </c>
      <c r="D564" s="2">
        <v>0</v>
      </c>
      <c r="E564" s="2">
        <v>0</v>
      </c>
      <c r="F564" s="32" t="e">
        <f t="shared" si="49"/>
        <v>#DIV/0!</v>
      </c>
      <c r="G564" s="3" t="e">
        <f t="shared" si="48"/>
        <v>#VALUE!</v>
      </c>
      <c r="H564" s="3" t="e">
        <f t="shared" si="48"/>
        <v>#VALUE!</v>
      </c>
      <c r="J564" s="7"/>
      <c r="K564" s="104" t="s">
        <v>238</v>
      </c>
      <c r="L564" s="105">
        <f>$M$11</f>
        <v>520</v>
      </c>
      <c r="M564" s="106">
        <f>$M$12</f>
        <v>245</v>
      </c>
    </row>
    <row r="565" spans="1:13" x14ac:dyDescent="0.25">
      <c r="A565" s="28" t="str">
        <f>_xlfn.XLOOKUP(P!C565,'Banco de Dados'!$B$3:$B$274,'Banco de Dados'!$K$3:$K$274,"")</f>
        <v/>
      </c>
      <c r="B565" s="2">
        <v>0</v>
      </c>
      <c r="C565" s="2">
        <v>0</v>
      </c>
      <c r="D565" s="2">
        <v>0</v>
      </c>
      <c r="E565" s="2">
        <v>0</v>
      </c>
      <c r="F565" s="32" t="e">
        <f t="shared" si="49"/>
        <v>#DIV/0!</v>
      </c>
      <c r="G565" s="3" t="e">
        <f t="shared" si="48"/>
        <v>#VALUE!</v>
      </c>
      <c r="H565" s="3" t="e">
        <f t="shared" si="48"/>
        <v>#VALUE!</v>
      </c>
      <c r="J565" s="7"/>
      <c r="K565" s="69" t="s">
        <v>217</v>
      </c>
      <c r="L565" s="110" t="e">
        <f>SQRT(((M562/L562)^2)+((M563/L563)^2)+((M564/L564)^2))</f>
        <v>#VALUE!</v>
      </c>
      <c r="M565" s="71" t="str">
        <f>M574</f>
        <v>mg/kg</v>
      </c>
    </row>
    <row r="566" spans="1:13" x14ac:dyDescent="0.25">
      <c r="A566" s="28" t="str">
        <f>_xlfn.XLOOKUP(P!C566,'Banco de Dados'!$B$3:$B$274,'Banco de Dados'!$K$3:$K$274,"")</f>
        <v/>
      </c>
      <c r="B566" s="2">
        <v>0</v>
      </c>
      <c r="C566" s="2">
        <v>0</v>
      </c>
      <c r="D566" s="2">
        <v>0</v>
      </c>
      <c r="E566" s="2">
        <v>0</v>
      </c>
      <c r="F566" s="32" t="e">
        <f t="shared" si="49"/>
        <v>#DIV/0!</v>
      </c>
      <c r="G566" s="3" t="e">
        <f t="shared" si="48"/>
        <v>#VALUE!</v>
      </c>
      <c r="H566" s="3" t="e">
        <f t="shared" si="48"/>
        <v>#VALUE!</v>
      </c>
      <c r="J566" s="7"/>
    </row>
    <row r="567" spans="1:13" x14ac:dyDescent="0.25">
      <c r="A567" s="28" t="str">
        <f>_xlfn.XLOOKUP(P!C567,'Banco de Dados'!$B$3:$B$274,'Banco de Dados'!$K$3:$K$274,"")</f>
        <v/>
      </c>
      <c r="B567" s="2">
        <v>0</v>
      </c>
      <c r="C567" s="2">
        <v>0</v>
      </c>
      <c r="D567" s="2">
        <v>0</v>
      </c>
      <c r="E567" s="2">
        <v>0</v>
      </c>
      <c r="F567" s="32" t="e">
        <f t="shared" si="49"/>
        <v>#DIV/0!</v>
      </c>
      <c r="G567" s="3" t="e">
        <f t="shared" si="48"/>
        <v>#VALUE!</v>
      </c>
      <c r="H567" s="3" t="e">
        <f t="shared" si="48"/>
        <v>#VALUE!</v>
      </c>
      <c r="J567" s="7"/>
    </row>
    <row r="568" spans="1:13" x14ac:dyDescent="0.25">
      <c r="A568" s="28" t="str">
        <f>_xlfn.XLOOKUP(P!C568,'Banco de Dados'!$B$3:$B$274,'Banco de Dados'!$K$3:$K$274,"")</f>
        <v/>
      </c>
      <c r="B568" s="2">
        <v>0</v>
      </c>
      <c r="C568" s="2">
        <v>0</v>
      </c>
      <c r="D568" s="2">
        <v>0</v>
      </c>
      <c r="E568" s="2">
        <v>0</v>
      </c>
      <c r="F568" s="32" t="e">
        <f t="shared" si="49"/>
        <v>#DIV/0!</v>
      </c>
      <c r="G568" s="3" t="e">
        <f t="shared" si="48"/>
        <v>#VALUE!</v>
      </c>
      <c r="H568" s="3" t="e">
        <f t="shared" si="48"/>
        <v>#VALUE!</v>
      </c>
      <c r="J568" s="7"/>
    </row>
    <row r="569" spans="1:13" x14ac:dyDescent="0.25">
      <c r="A569" s="28" t="str">
        <f>_xlfn.XLOOKUP(P!C569,'Banco de Dados'!$B$3:$B$274,'Banco de Dados'!$K$3:$K$274,"")</f>
        <v/>
      </c>
      <c r="B569" s="2">
        <v>0</v>
      </c>
      <c r="C569" s="2">
        <v>0</v>
      </c>
      <c r="D569" s="2">
        <v>0</v>
      </c>
      <c r="E569" s="2">
        <v>0</v>
      </c>
      <c r="F569" s="32" t="e">
        <f t="shared" si="49"/>
        <v>#DIV/0!</v>
      </c>
      <c r="G569" s="3" t="e">
        <f t="shared" si="48"/>
        <v>#VALUE!</v>
      </c>
      <c r="H569" s="3" t="e">
        <f t="shared" si="48"/>
        <v>#VALUE!</v>
      </c>
      <c r="J569" s="7"/>
    </row>
    <row r="570" spans="1:13" x14ac:dyDescent="0.25">
      <c r="A570" s="28" t="str">
        <f>_xlfn.XLOOKUP(P!C570,'Banco de Dados'!$B$3:$B$274,'Banco de Dados'!$K$3:$K$274,"")</f>
        <v/>
      </c>
      <c r="B570" s="2">
        <v>0</v>
      </c>
      <c r="C570" s="2">
        <v>0</v>
      </c>
      <c r="D570" s="2">
        <v>0</v>
      </c>
      <c r="E570" s="2">
        <v>0</v>
      </c>
      <c r="F570" s="32" t="e">
        <f t="shared" si="49"/>
        <v>#DIV/0!</v>
      </c>
      <c r="G570" s="3" t="e">
        <f t="shared" si="48"/>
        <v>#VALUE!</v>
      </c>
      <c r="H570" s="3" t="e">
        <f t="shared" si="48"/>
        <v>#VALUE!</v>
      </c>
      <c r="J570" s="7"/>
    </row>
    <row r="571" spans="1:13" x14ac:dyDescent="0.25">
      <c r="A571" s="28" t="str">
        <f>_xlfn.XLOOKUP(P!C571,'Banco de Dados'!$B$3:$B$274,'Banco de Dados'!$K$3:$K$274,"")</f>
        <v/>
      </c>
      <c r="B571" s="2">
        <v>0</v>
      </c>
      <c r="C571" s="2">
        <v>0</v>
      </c>
      <c r="D571" s="2">
        <v>0</v>
      </c>
      <c r="E571" s="2">
        <v>0</v>
      </c>
      <c r="F571" s="32" t="e">
        <f t="shared" si="49"/>
        <v>#DIV/0!</v>
      </c>
      <c r="G571" s="3" t="e">
        <f t="shared" si="48"/>
        <v>#VALUE!</v>
      </c>
      <c r="H571" s="3" t="e">
        <f t="shared" si="48"/>
        <v>#VALUE!</v>
      </c>
      <c r="J571" s="7"/>
    </row>
    <row r="572" spans="1:13" x14ac:dyDescent="0.25">
      <c r="A572" s="28" t="str">
        <f>_xlfn.XLOOKUP(P!C572,'Banco de Dados'!$B$3:$B$274,'Banco de Dados'!$K$3:$K$274,"")</f>
        <v/>
      </c>
      <c r="B572" s="2">
        <v>0</v>
      </c>
      <c r="C572" s="2">
        <v>0</v>
      </c>
      <c r="D572" s="2">
        <v>0</v>
      </c>
      <c r="E572" s="17">
        <v>0</v>
      </c>
      <c r="F572" s="32" t="e">
        <f t="shared" si="49"/>
        <v>#DIV/0!</v>
      </c>
      <c r="G572" s="3" t="e">
        <f t="shared" si="48"/>
        <v>#VALUE!</v>
      </c>
      <c r="H572" s="3" t="e">
        <f t="shared" si="48"/>
        <v>#VALUE!</v>
      </c>
      <c r="J572" s="7"/>
    </row>
    <row r="573" spans="1:13" ht="15.75" x14ac:dyDescent="0.25">
      <c r="A573" s="28" t="str">
        <f>_xlfn.XLOOKUP(P!C573,'Banco de Dados'!$B$3:$B$274,'Banco de Dados'!$K$3:$K$274,"")</f>
        <v/>
      </c>
      <c r="B573" s="2">
        <v>0</v>
      </c>
      <c r="C573" s="2">
        <v>0</v>
      </c>
      <c r="D573" s="2">
        <v>0</v>
      </c>
      <c r="E573" s="2">
        <v>0</v>
      </c>
      <c r="F573" s="32" t="e">
        <f t="shared" si="49"/>
        <v>#DIV/0!</v>
      </c>
      <c r="G573" s="3" t="e">
        <f t="shared" si="48"/>
        <v>#VALUE!</v>
      </c>
      <c r="H573" s="3" t="e">
        <f t="shared" si="48"/>
        <v>#VALUE!</v>
      </c>
      <c r="J573" s="7"/>
      <c r="K573" s="101" t="s">
        <v>216</v>
      </c>
      <c r="L573" s="102">
        <f>K551</f>
        <v>0</v>
      </c>
      <c r="M573" s="103" t="str">
        <f>M551</f>
        <v>Cobre</v>
      </c>
    </row>
    <row r="574" spans="1:13" x14ac:dyDescent="0.25">
      <c r="A574" s="28" t="str">
        <f>_xlfn.XLOOKUP(P!C574,'Banco de Dados'!$B$3:$B$274,'Banco de Dados'!$K$3:$K$274,"")</f>
        <v/>
      </c>
      <c r="B574" s="2">
        <v>0</v>
      </c>
      <c r="C574" s="2">
        <v>0</v>
      </c>
      <c r="D574" s="2">
        <v>0</v>
      </c>
      <c r="E574" s="2">
        <v>0</v>
      </c>
      <c r="F574" s="32" t="e">
        <f t="shared" si="49"/>
        <v>#DIV/0!</v>
      </c>
      <c r="G574" s="3" t="e">
        <f t="shared" si="48"/>
        <v>#VALUE!</v>
      </c>
      <c r="H574" s="3" t="e">
        <f t="shared" si="48"/>
        <v>#VALUE!</v>
      </c>
      <c r="J574" s="7"/>
      <c r="K574" s="68" t="s">
        <v>68</v>
      </c>
      <c r="L574" s="29" t="e">
        <f>(K557*M559)/M557</f>
        <v>#VALUE!</v>
      </c>
      <c r="M574" s="66" t="str">
        <f>$M$9</f>
        <v>mg/kg</v>
      </c>
    </row>
    <row r="575" spans="1:13" x14ac:dyDescent="0.25">
      <c r="A575" s="28" t="str">
        <f>_xlfn.XLOOKUP(P!C575,'Banco de Dados'!$B$3:$B$274,'Banco de Dados'!$K$3:$K$274,"")</f>
        <v/>
      </c>
      <c r="B575" s="2">
        <v>0</v>
      </c>
      <c r="C575" s="2">
        <v>0</v>
      </c>
      <c r="D575" s="2">
        <v>0</v>
      </c>
      <c r="E575" s="2">
        <v>0</v>
      </c>
      <c r="F575" s="32" t="e">
        <f t="shared" si="49"/>
        <v>#DIV/0!</v>
      </c>
      <c r="G575" s="3" t="e">
        <f t="shared" si="48"/>
        <v>#VALUE!</v>
      </c>
      <c r="H575" s="3" t="e">
        <f t="shared" si="48"/>
        <v>#VALUE!</v>
      </c>
      <c r="J575" s="7"/>
      <c r="K575" s="111" t="s">
        <v>246</v>
      </c>
      <c r="L575" s="126" t="e">
        <f>SQRT(((M562/L562)^2)+((M563/L563)^2)+((M564/L564)^2))</f>
        <v>#VALUE!</v>
      </c>
      <c r="M575" s="66"/>
    </row>
    <row r="576" spans="1:13" x14ac:dyDescent="0.25">
      <c r="A576" s="28" t="str">
        <f>_xlfn.XLOOKUP(P!C576,'Banco de Dados'!$B$3:$B$274,'Banco de Dados'!$K$3:$K$274,"")</f>
        <v/>
      </c>
      <c r="B576" s="2">
        <v>0</v>
      </c>
      <c r="C576" s="2">
        <v>0</v>
      </c>
      <c r="D576" s="2">
        <v>0</v>
      </c>
      <c r="E576" s="2">
        <v>0</v>
      </c>
      <c r="F576" s="32" t="e">
        <f t="shared" si="49"/>
        <v>#DIV/0!</v>
      </c>
      <c r="G576" s="3" t="e">
        <f t="shared" si="48"/>
        <v>#VALUE!</v>
      </c>
      <c r="H576" s="3" t="e">
        <f t="shared" si="48"/>
        <v>#VALUE!</v>
      </c>
      <c r="J576" s="7"/>
      <c r="K576" s="69" t="s">
        <v>247</v>
      </c>
      <c r="L576" s="127" t="e">
        <f>L575*L574</f>
        <v>#VALUE!</v>
      </c>
      <c r="M576" s="71" t="str">
        <f>$M$9</f>
        <v>mg/kg</v>
      </c>
    </row>
    <row r="577" spans="1:14" x14ac:dyDescent="0.25">
      <c r="A577" s="28" t="str">
        <f>_xlfn.XLOOKUP(P!C577,'Banco de Dados'!$B$3:$B$274,'Banco de Dados'!$K$3:$K$274,"")</f>
        <v/>
      </c>
      <c r="B577" s="2">
        <v>0</v>
      </c>
      <c r="C577" s="2">
        <v>0</v>
      </c>
      <c r="D577" s="2">
        <v>0</v>
      </c>
      <c r="E577" s="2">
        <v>0</v>
      </c>
      <c r="F577" s="32" t="e">
        <f t="shared" si="49"/>
        <v>#DIV/0!</v>
      </c>
      <c r="G577" s="3" t="e">
        <f t="shared" si="48"/>
        <v>#VALUE!</v>
      </c>
      <c r="H577" s="3" t="e">
        <f t="shared" si="48"/>
        <v>#VALUE!</v>
      </c>
      <c r="J577" s="7"/>
      <c r="K577" s="123"/>
      <c r="L577" s="124"/>
    </row>
    <row r="578" spans="1:14" x14ac:dyDescent="0.25">
      <c r="A578" s="28" t="str">
        <f>_xlfn.XLOOKUP(P!C578,'Banco de Dados'!$B$3:$B$274,'Banco de Dados'!$K$3:$K$274,"")</f>
        <v/>
      </c>
      <c r="B578" s="2">
        <v>0</v>
      </c>
      <c r="C578" s="2">
        <v>0</v>
      </c>
      <c r="D578" s="2">
        <v>0</v>
      </c>
      <c r="E578" s="2">
        <v>0</v>
      </c>
      <c r="F578" s="32" t="e">
        <f t="shared" si="49"/>
        <v>#DIV/0!</v>
      </c>
      <c r="G578" s="3" t="e">
        <f t="shared" si="48"/>
        <v>#VALUE!</v>
      </c>
      <c r="H578" s="3" t="e">
        <f t="shared" si="48"/>
        <v>#VALUE!</v>
      </c>
      <c r="J578" s="7"/>
    </row>
    <row r="579" spans="1:14" x14ac:dyDescent="0.25">
      <c r="A579" s="28" t="str">
        <f>_xlfn.XLOOKUP(P!C579,'Banco de Dados'!$B$3:$B$274,'Banco de Dados'!$K$3:$K$274,"")</f>
        <v/>
      </c>
      <c r="B579" s="2">
        <v>0</v>
      </c>
      <c r="C579" s="2">
        <v>0</v>
      </c>
      <c r="D579" s="2">
        <v>0</v>
      </c>
      <c r="E579" s="2">
        <v>0</v>
      </c>
      <c r="F579" s="32" t="e">
        <f t="shared" si="49"/>
        <v>#DIV/0!</v>
      </c>
      <c r="G579" s="3" t="e">
        <f t="shared" si="48"/>
        <v>#VALUE!</v>
      </c>
      <c r="H579" s="3" t="e">
        <f t="shared" si="48"/>
        <v>#VALUE!</v>
      </c>
      <c r="J579" s="7"/>
    </row>
    <row r="580" spans="1:14" x14ac:dyDescent="0.25">
      <c r="A580" s="28" t="str">
        <f>_xlfn.XLOOKUP(P!C580,'Banco de Dados'!$B$3:$B$274,'Banco de Dados'!$K$3:$K$274,"")</f>
        <v/>
      </c>
      <c r="B580" s="2">
        <v>0</v>
      </c>
      <c r="C580" s="2">
        <v>0</v>
      </c>
      <c r="D580" s="2">
        <v>0</v>
      </c>
      <c r="E580" s="2">
        <v>0</v>
      </c>
      <c r="F580" s="32" t="e">
        <f t="shared" si="49"/>
        <v>#DIV/0!</v>
      </c>
      <c r="G580" s="3" t="e">
        <f t="shared" ref="G580:H582" si="50">D580*$E$550</f>
        <v>#VALUE!</v>
      </c>
      <c r="H580" s="3" t="e">
        <f t="shared" si="50"/>
        <v>#VALUE!</v>
      </c>
      <c r="J580" s="7"/>
    </row>
    <row r="581" spans="1:14" x14ac:dyDescent="0.25">
      <c r="A581" s="28" t="str">
        <f>_xlfn.XLOOKUP(P!C581,'Banco de Dados'!$B$3:$B$274,'Banco de Dados'!$K$3:$K$274,"")</f>
        <v/>
      </c>
      <c r="B581" s="2">
        <v>0</v>
      </c>
      <c r="C581" s="2">
        <v>0</v>
      </c>
      <c r="D581" s="2">
        <v>0</v>
      </c>
      <c r="E581" s="2">
        <v>0</v>
      </c>
      <c r="F581" s="32" t="e">
        <f t="shared" si="49"/>
        <v>#DIV/0!</v>
      </c>
      <c r="G581" s="3" t="e">
        <f t="shared" si="50"/>
        <v>#VALUE!</v>
      </c>
      <c r="H581" s="3" t="e">
        <f t="shared" si="50"/>
        <v>#VALUE!</v>
      </c>
      <c r="J581" s="7"/>
    </row>
    <row r="582" spans="1:14" x14ac:dyDescent="0.25">
      <c r="A582" s="28" t="str">
        <f>_xlfn.XLOOKUP(P!C582,'Banco de Dados'!$B$3:$B$274,'Banco de Dados'!$K$3:$K$274,"")</f>
        <v/>
      </c>
      <c r="B582" s="2">
        <v>0</v>
      </c>
      <c r="C582" s="2">
        <v>0</v>
      </c>
      <c r="D582" s="2">
        <v>0</v>
      </c>
      <c r="E582" s="2">
        <v>0</v>
      </c>
      <c r="F582" s="32" t="e">
        <f t="shared" si="49"/>
        <v>#DIV/0!</v>
      </c>
      <c r="G582" s="3" t="e">
        <f t="shared" si="50"/>
        <v>#VALUE!</v>
      </c>
      <c r="H582" s="3" t="e">
        <f t="shared" si="50"/>
        <v>#VALUE!</v>
      </c>
      <c r="J582" s="7"/>
    </row>
    <row r="583" spans="1:14" x14ac:dyDescent="0.25">
      <c r="A583" s="21"/>
      <c r="B583" s="21"/>
      <c r="C583" s="21"/>
      <c r="D583" s="21"/>
      <c r="E583" s="21"/>
      <c r="F583" s="77"/>
      <c r="G583" s="21"/>
      <c r="H583" s="21"/>
      <c r="J583" s="21"/>
      <c r="K583" s="21"/>
      <c r="L583" s="21"/>
      <c r="M583" s="21"/>
      <c r="N583" s="21"/>
    </row>
    <row r="584" spans="1:14" ht="15.75" x14ac:dyDescent="0.25">
      <c r="A584" s="36">
        <f>'Nome das Amostras'!A21</f>
        <v>0</v>
      </c>
      <c r="B584" s="164" t="e">
        <f>VLOOKUP(A584,'Nome das Amostras'!$A$3:$D$28,2,FALSE)</f>
        <v>#N/A</v>
      </c>
      <c r="C584" s="164"/>
      <c r="D584" s="51" t="s">
        <v>65</v>
      </c>
      <c r="E584" s="52" t="e">
        <f>'Banco de Dados'!$O$13/'Banco de Dados'!ED13</f>
        <v>#VALUE!</v>
      </c>
      <c r="F584" s="74"/>
      <c r="G584" s="3"/>
      <c r="H584" s="3"/>
      <c r="J584" s="7"/>
    </row>
    <row r="585" spans="1:14" ht="15.75" x14ac:dyDescent="0.25">
      <c r="A585" s="107" t="s">
        <v>1</v>
      </c>
      <c r="B585" s="107" t="s">
        <v>0</v>
      </c>
      <c r="C585" s="107" t="s">
        <v>212</v>
      </c>
      <c r="D585" s="107" t="s">
        <v>209</v>
      </c>
      <c r="E585" s="107" t="s">
        <v>213</v>
      </c>
      <c r="F585" s="76" t="s">
        <v>219</v>
      </c>
      <c r="G585" s="54" t="s">
        <v>140</v>
      </c>
      <c r="H585" s="54" t="s">
        <v>66</v>
      </c>
      <c r="J585" s="7"/>
      <c r="K585" s="72">
        <f>A584</f>
        <v>0</v>
      </c>
      <c r="L585" s="55" t="s">
        <v>215</v>
      </c>
      <c r="M585" s="41" t="str">
        <f>$A$1</f>
        <v>Cobre</v>
      </c>
      <c r="N585" s="3"/>
    </row>
    <row r="586" spans="1:14" x14ac:dyDescent="0.25">
      <c r="A586" s="28" t="str">
        <f>_xlfn.XLOOKUP(P!C586,'Banco de Dados'!$B$3:$B$274,'Banco de Dados'!$K$3:$K$274,"")</f>
        <v/>
      </c>
      <c r="B586" s="2" cm="1">
        <f t="array" ref="B586:E616">Dados!DZ5:EC35</f>
        <v>0</v>
      </c>
      <c r="C586" s="2">
        <v>0</v>
      </c>
      <c r="D586" s="2">
        <v>0</v>
      </c>
      <c r="E586" s="2">
        <v>0</v>
      </c>
      <c r="F586" s="32" t="e">
        <f>(E586*100)/D586</f>
        <v>#DIV/0!</v>
      </c>
      <c r="G586" s="3" t="e">
        <f t="shared" ref="G586:H613" si="51">D586*$E$584</f>
        <v>#VALUE!</v>
      </c>
      <c r="H586" s="3" t="e">
        <f t="shared" si="51"/>
        <v>#VALUE!</v>
      </c>
      <c r="J586" s="7"/>
      <c r="K586" s="5" t="s">
        <v>210</v>
      </c>
      <c r="L586" s="5"/>
      <c r="M586" s="5" t="s">
        <v>211</v>
      </c>
    </row>
    <row r="587" spans="1:14" x14ac:dyDescent="0.25">
      <c r="A587" s="28" t="str">
        <f>_xlfn.XLOOKUP(P!C587,'Banco de Dados'!$B$3:$B$274,'Banco de Dados'!$K$3:$K$274,"")</f>
        <v/>
      </c>
      <c r="B587" s="2">
        <v>0</v>
      </c>
      <c r="C587" s="2">
        <v>0</v>
      </c>
      <c r="D587" s="2">
        <v>0</v>
      </c>
      <c r="E587" s="2">
        <v>0</v>
      </c>
      <c r="F587" s="32" t="e">
        <f t="shared" ref="F587:F616" si="52">(E587*100)/D587</f>
        <v>#DIV/0!</v>
      </c>
      <c r="G587" s="3" t="e">
        <f t="shared" si="51"/>
        <v>#VALUE!</v>
      </c>
      <c r="H587" s="3" t="e">
        <f t="shared" si="51"/>
        <v>#VALUE!</v>
      </c>
      <c r="J587" s="7"/>
      <c r="K587" s="6" t="str">
        <f>_xlfn.XLOOKUP($B$4,A586:A613,G586:G613,"")</f>
        <v/>
      </c>
      <c r="L587" s="6"/>
      <c r="M587" s="6" t="str">
        <f>_xlfn.XLOOKUP($B$4,A586:A613,H586:H613,"")</f>
        <v/>
      </c>
    </row>
    <row r="588" spans="1:14" x14ac:dyDescent="0.25">
      <c r="A588" s="28" t="str">
        <f>_xlfn.XLOOKUP(P!C588,'Banco de Dados'!$B$3:$B$274,'Banco de Dados'!$K$3:$K$274,"")</f>
        <v/>
      </c>
      <c r="B588" s="2">
        <v>0</v>
      </c>
      <c r="C588" s="2">
        <v>0</v>
      </c>
      <c r="D588" s="2">
        <v>0</v>
      </c>
      <c r="E588" s="2">
        <v>0</v>
      </c>
      <c r="F588" s="32" t="e">
        <f t="shared" si="52"/>
        <v>#DIV/0!</v>
      </c>
      <c r="G588" s="3" t="e">
        <f t="shared" si="51"/>
        <v>#VALUE!</v>
      </c>
      <c r="H588" s="3" t="e">
        <f t="shared" si="51"/>
        <v>#VALUE!</v>
      </c>
      <c r="J588" s="7"/>
    </row>
    <row r="589" spans="1:14" ht="15.75" x14ac:dyDescent="0.25">
      <c r="A589" s="28" t="str">
        <f>_xlfn.XLOOKUP(P!C589,'Banco de Dados'!$B$3:$B$274,'Banco de Dados'!$K$3:$K$274,"")</f>
        <v/>
      </c>
      <c r="B589" s="2">
        <v>0</v>
      </c>
      <c r="C589" s="2">
        <v>0</v>
      </c>
      <c r="D589" s="2">
        <v>0</v>
      </c>
      <c r="E589" s="2">
        <v>0</v>
      </c>
      <c r="F589" s="32" t="e">
        <f t="shared" si="52"/>
        <v>#DIV/0!</v>
      </c>
      <c r="G589" s="3" t="e">
        <f t="shared" si="51"/>
        <v>#VALUE!</v>
      </c>
      <c r="H589" s="3" t="e">
        <f t="shared" si="51"/>
        <v>#VALUE!</v>
      </c>
      <c r="K589" s="165" t="s">
        <v>67</v>
      </c>
      <c r="L589" s="166"/>
      <c r="M589" s="167"/>
      <c r="N589"/>
    </row>
    <row r="590" spans="1:14" x14ac:dyDescent="0.25">
      <c r="A590" s="28" t="str">
        <f>_xlfn.XLOOKUP(P!C590,'Banco de Dados'!$B$3:$B$274,'Banco de Dados'!$K$3:$K$274,"")</f>
        <v/>
      </c>
      <c r="B590" s="2">
        <v>0</v>
      </c>
      <c r="C590" s="2">
        <v>0</v>
      </c>
      <c r="D590" s="2">
        <v>0</v>
      </c>
      <c r="E590" s="2">
        <v>0</v>
      </c>
      <c r="F590" s="32" t="e">
        <f t="shared" si="52"/>
        <v>#DIV/0!</v>
      </c>
      <c r="G590" s="3" t="e">
        <f t="shared" si="51"/>
        <v>#VALUE!</v>
      </c>
      <c r="H590" s="3" t="e">
        <f t="shared" si="51"/>
        <v>#VALUE!</v>
      </c>
      <c r="J590" s="7"/>
      <c r="K590" s="104" t="s">
        <v>240</v>
      </c>
      <c r="L590" s="39"/>
      <c r="M590" s="106" t="s">
        <v>209</v>
      </c>
    </row>
    <row r="591" spans="1:14" x14ac:dyDescent="0.25">
      <c r="A591" s="28" t="str">
        <f>_xlfn.XLOOKUP(P!C591,'Banco de Dados'!$B$3:$B$274,'Banco de Dados'!$K$3:$K$274,"")</f>
        <v/>
      </c>
      <c r="B591" s="2">
        <v>0</v>
      </c>
      <c r="C591" s="2">
        <v>0</v>
      </c>
      <c r="D591" s="2">
        <v>0</v>
      </c>
      <c r="E591" s="2">
        <v>0</v>
      </c>
      <c r="F591" s="32" t="e">
        <f t="shared" si="52"/>
        <v>#DIV/0!</v>
      </c>
      <c r="G591" s="3" t="e">
        <f t="shared" si="51"/>
        <v>#VALUE!</v>
      </c>
      <c r="H591" s="3" t="e">
        <f t="shared" si="51"/>
        <v>#VALUE!</v>
      </c>
      <c r="J591" s="58" t="s">
        <v>38</v>
      </c>
      <c r="K591" s="59">
        <f>$L$9</f>
        <v>4.7</v>
      </c>
      <c r="L591" s="60"/>
      <c r="M591" s="61">
        <f>$M$11</f>
        <v>520</v>
      </c>
      <c r="N591" s="60"/>
    </row>
    <row r="592" spans="1:14" x14ac:dyDescent="0.25">
      <c r="A592" s="28" t="str">
        <f>_xlfn.XLOOKUP(P!C592,'Banco de Dados'!$B$3:$B$274,'Banco de Dados'!$K$3:$K$274,"")</f>
        <v/>
      </c>
      <c r="B592" s="2">
        <v>0</v>
      </c>
      <c r="C592" s="2">
        <v>0</v>
      </c>
      <c r="D592" s="2">
        <v>0</v>
      </c>
      <c r="E592" s="2">
        <v>0</v>
      </c>
      <c r="F592" s="32" t="e">
        <f t="shared" si="52"/>
        <v>#DIV/0!</v>
      </c>
      <c r="G592" s="3" t="e">
        <f t="shared" si="51"/>
        <v>#VALUE!</v>
      </c>
      <c r="H592" s="3" t="e">
        <f t="shared" si="51"/>
        <v>#VALUE!</v>
      </c>
      <c r="J592" s="2"/>
      <c r="K592" s="18"/>
      <c r="L592" s="2" t="s">
        <v>70</v>
      </c>
      <c r="M592" s="19"/>
    </row>
    <row r="593" spans="1:14" x14ac:dyDescent="0.25">
      <c r="A593" s="28" t="str">
        <f>_xlfn.XLOOKUP(P!C593,'Banco de Dados'!$B$3:$B$274,'Banco de Dados'!$K$3:$K$274,"")</f>
        <v/>
      </c>
      <c r="B593" s="2">
        <v>0</v>
      </c>
      <c r="C593" s="2">
        <v>0</v>
      </c>
      <c r="D593" s="2">
        <v>0</v>
      </c>
      <c r="E593" s="2">
        <v>0</v>
      </c>
      <c r="F593" s="32" t="e">
        <f t="shared" si="52"/>
        <v>#DIV/0!</v>
      </c>
      <c r="G593" s="3" t="e">
        <f t="shared" si="51"/>
        <v>#VALUE!</v>
      </c>
      <c r="H593" s="3" t="e">
        <f t="shared" si="51"/>
        <v>#VALUE!</v>
      </c>
      <c r="J593" s="58" t="s">
        <v>69</v>
      </c>
      <c r="K593" s="62" t="s">
        <v>71</v>
      </c>
      <c r="L593" s="63"/>
      <c r="M593" s="64" t="str">
        <f>K587</f>
        <v/>
      </c>
      <c r="N593" s="60"/>
    </row>
    <row r="594" spans="1:14" x14ac:dyDescent="0.25">
      <c r="A594" s="28" t="str">
        <f>_xlfn.XLOOKUP(P!C594,'Banco de Dados'!$B$3:$B$274,'Banco de Dados'!$K$3:$K$274,"")</f>
        <v/>
      </c>
      <c r="B594" s="2">
        <v>0</v>
      </c>
      <c r="C594" s="2">
        <v>0</v>
      </c>
      <c r="D594" s="2">
        <v>0</v>
      </c>
      <c r="E594" s="2">
        <v>0</v>
      </c>
      <c r="F594" s="32" t="e">
        <f t="shared" si="52"/>
        <v>#DIV/0!</v>
      </c>
      <c r="G594" s="3" t="e">
        <f t="shared" si="51"/>
        <v>#VALUE!</v>
      </c>
      <c r="H594" s="3" t="e">
        <f t="shared" si="51"/>
        <v>#VALUE!</v>
      </c>
      <c r="J594" s="7"/>
    </row>
    <row r="595" spans="1:14" ht="15.75" x14ac:dyDescent="0.25">
      <c r="A595" s="28" t="str">
        <f>_xlfn.XLOOKUP(P!C595,'Banco de Dados'!$B$3:$B$274,'Banco de Dados'!$K$3:$K$274,"")</f>
        <v/>
      </c>
      <c r="B595" s="2">
        <v>0</v>
      </c>
      <c r="C595" s="2">
        <v>0</v>
      </c>
      <c r="D595" s="2">
        <v>0</v>
      </c>
      <c r="E595" s="2">
        <v>0</v>
      </c>
      <c r="F595" s="32" t="e">
        <f t="shared" si="52"/>
        <v>#DIV/0!</v>
      </c>
      <c r="G595" s="3" t="e">
        <f t="shared" si="51"/>
        <v>#VALUE!</v>
      </c>
      <c r="H595" s="3" t="e">
        <f t="shared" si="51"/>
        <v>#VALUE!</v>
      </c>
      <c r="J595" s="7"/>
      <c r="K595" s="165" t="s">
        <v>218</v>
      </c>
      <c r="L595" s="166"/>
      <c r="M595" s="167"/>
    </row>
    <row r="596" spans="1:14" x14ac:dyDescent="0.25">
      <c r="A596" s="28" t="str">
        <f>_xlfn.XLOOKUP(P!C596,'Banco de Dados'!$B$3:$B$274,'Banco de Dados'!$K$3:$K$274,"")</f>
        <v/>
      </c>
      <c r="B596" s="2">
        <v>0</v>
      </c>
      <c r="C596" s="2">
        <v>0</v>
      </c>
      <c r="D596" s="2">
        <v>0</v>
      </c>
      <c r="E596" s="2">
        <v>0</v>
      </c>
      <c r="F596" s="32" t="e">
        <f t="shared" si="52"/>
        <v>#DIV/0!</v>
      </c>
      <c r="G596" s="3" t="e">
        <f t="shared" si="51"/>
        <v>#VALUE!</v>
      </c>
      <c r="H596" s="3" t="e">
        <f t="shared" si="51"/>
        <v>#VALUE!</v>
      </c>
      <c r="J596" s="7"/>
      <c r="K596" s="104" t="s">
        <v>236</v>
      </c>
      <c r="L596" s="108" t="str">
        <f>K587</f>
        <v/>
      </c>
      <c r="M596" s="109" t="str">
        <f>M587</f>
        <v/>
      </c>
    </row>
    <row r="597" spans="1:14" x14ac:dyDescent="0.25">
      <c r="A597" s="28" t="str">
        <f>_xlfn.XLOOKUP(P!C597,'Banco de Dados'!$B$3:$B$274,'Banco de Dados'!$K$3:$K$274,"")</f>
        <v/>
      </c>
      <c r="B597" s="2">
        <v>0</v>
      </c>
      <c r="C597" s="2">
        <v>0</v>
      </c>
      <c r="D597" s="2">
        <v>0</v>
      </c>
      <c r="E597" s="2">
        <v>0</v>
      </c>
      <c r="F597" s="32" t="e">
        <f t="shared" si="52"/>
        <v>#DIV/0!</v>
      </c>
      <c r="G597" s="3" t="e">
        <f t="shared" si="51"/>
        <v>#VALUE!</v>
      </c>
      <c r="H597" s="3" t="e">
        <f t="shared" si="51"/>
        <v>#VALUE!</v>
      </c>
      <c r="J597" s="7"/>
      <c r="K597" s="104" t="s">
        <v>237</v>
      </c>
      <c r="L597" s="105">
        <f>$L$9</f>
        <v>4.7</v>
      </c>
      <c r="M597" s="106">
        <f>$L$10</f>
        <v>0.14000000000000001</v>
      </c>
    </row>
    <row r="598" spans="1:14" x14ac:dyDescent="0.25">
      <c r="A598" s="28" t="str">
        <f>_xlfn.XLOOKUP(P!C598,'Banco de Dados'!$B$3:$B$274,'Banco de Dados'!$K$3:$K$274,"")</f>
        <v/>
      </c>
      <c r="B598" s="2">
        <v>0</v>
      </c>
      <c r="C598" s="2">
        <v>0</v>
      </c>
      <c r="D598" s="2">
        <v>0</v>
      </c>
      <c r="E598" s="2">
        <v>0</v>
      </c>
      <c r="F598" s="32" t="e">
        <f t="shared" si="52"/>
        <v>#DIV/0!</v>
      </c>
      <c r="G598" s="3" t="e">
        <f t="shared" si="51"/>
        <v>#VALUE!</v>
      </c>
      <c r="H598" s="3" t="e">
        <f t="shared" si="51"/>
        <v>#VALUE!</v>
      </c>
      <c r="J598" s="7"/>
      <c r="K598" s="104" t="s">
        <v>238</v>
      </c>
      <c r="L598" s="105">
        <f>$M$11</f>
        <v>520</v>
      </c>
      <c r="M598" s="106">
        <f>$M$12</f>
        <v>245</v>
      </c>
    </row>
    <row r="599" spans="1:14" x14ac:dyDescent="0.25">
      <c r="A599" s="28" t="str">
        <f>_xlfn.XLOOKUP(P!C599,'Banco de Dados'!$B$3:$B$274,'Banco de Dados'!$K$3:$K$274,"")</f>
        <v/>
      </c>
      <c r="B599" s="2">
        <v>0</v>
      </c>
      <c r="C599" s="2">
        <v>0</v>
      </c>
      <c r="D599" s="2">
        <v>0</v>
      </c>
      <c r="E599" s="2">
        <v>0</v>
      </c>
      <c r="F599" s="32" t="e">
        <f t="shared" si="52"/>
        <v>#DIV/0!</v>
      </c>
      <c r="G599" s="3" t="e">
        <f t="shared" si="51"/>
        <v>#VALUE!</v>
      </c>
      <c r="H599" s="3" t="e">
        <f t="shared" si="51"/>
        <v>#VALUE!</v>
      </c>
      <c r="J599" s="7"/>
      <c r="K599" s="69" t="s">
        <v>217</v>
      </c>
      <c r="L599" s="110" t="e">
        <f>SQRT(((M596/L596)^2)+((M597/L597)^2)+((M598/L598)^2))</f>
        <v>#VALUE!</v>
      </c>
      <c r="M599" s="71" t="str">
        <f>M608</f>
        <v>mg/kg</v>
      </c>
    </row>
    <row r="600" spans="1:14" x14ac:dyDescent="0.25">
      <c r="A600" s="28" t="str">
        <f>_xlfn.XLOOKUP(P!C600,'Banco de Dados'!$B$3:$B$274,'Banco de Dados'!$K$3:$K$274,"")</f>
        <v/>
      </c>
      <c r="B600" s="2">
        <v>0</v>
      </c>
      <c r="C600" s="2">
        <v>0</v>
      </c>
      <c r="D600" s="2">
        <v>0</v>
      </c>
      <c r="E600" s="2">
        <v>0</v>
      </c>
      <c r="F600" s="32" t="e">
        <f t="shared" si="52"/>
        <v>#DIV/0!</v>
      </c>
      <c r="G600" s="3" t="e">
        <f t="shared" si="51"/>
        <v>#VALUE!</v>
      </c>
      <c r="H600" s="3" t="e">
        <f t="shared" si="51"/>
        <v>#VALUE!</v>
      </c>
      <c r="J600" s="7"/>
    </row>
    <row r="601" spans="1:14" x14ac:dyDescent="0.25">
      <c r="A601" s="28" t="str">
        <f>_xlfn.XLOOKUP(P!C601,'Banco de Dados'!$B$3:$B$274,'Banco de Dados'!$K$3:$K$274,"")</f>
        <v/>
      </c>
      <c r="B601" s="2">
        <v>0</v>
      </c>
      <c r="C601" s="2">
        <v>0</v>
      </c>
      <c r="D601" s="2">
        <v>0</v>
      </c>
      <c r="E601" s="2">
        <v>0</v>
      </c>
      <c r="F601" s="32" t="e">
        <f t="shared" si="52"/>
        <v>#DIV/0!</v>
      </c>
      <c r="G601" s="3" t="e">
        <f t="shared" si="51"/>
        <v>#VALUE!</v>
      </c>
      <c r="H601" s="3" t="e">
        <f t="shared" si="51"/>
        <v>#VALUE!</v>
      </c>
      <c r="J601" s="7"/>
    </row>
    <row r="602" spans="1:14" x14ac:dyDescent="0.25">
      <c r="A602" s="28" t="str">
        <f>_xlfn.XLOOKUP(P!C602,'Banco de Dados'!$B$3:$B$274,'Banco de Dados'!$K$3:$K$274,"")</f>
        <v/>
      </c>
      <c r="B602" s="2">
        <v>0</v>
      </c>
      <c r="C602" s="2">
        <v>0</v>
      </c>
      <c r="D602" s="2">
        <v>0</v>
      </c>
      <c r="E602" s="2">
        <v>0</v>
      </c>
      <c r="F602" s="32" t="e">
        <f t="shared" si="52"/>
        <v>#DIV/0!</v>
      </c>
      <c r="G602" s="3" t="e">
        <f t="shared" si="51"/>
        <v>#VALUE!</v>
      </c>
      <c r="H602" s="3" t="e">
        <f t="shared" si="51"/>
        <v>#VALUE!</v>
      </c>
      <c r="J602" s="7"/>
    </row>
    <row r="603" spans="1:14" x14ac:dyDescent="0.25">
      <c r="A603" s="28" t="str">
        <f>_xlfn.XLOOKUP(P!C603,'Banco de Dados'!$B$3:$B$274,'Banco de Dados'!$K$3:$K$274,"")</f>
        <v/>
      </c>
      <c r="B603" s="2">
        <v>0</v>
      </c>
      <c r="C603" s="2">
        <v>0</v>
      </c>
      <c r="D603" s="2">
        <v>0</v>
      </c>
      <c r="E603" s="2">
        <v>0</v>
      </c>
      <c r="F603" s="32" t="e">
        <f t="shared" si="52"/>
        <v>#DIV/0!</v>
      </c>
      <c r="G603" s="3" t="e">
        <f t="shared" si="51"/>
        <v>#VALUE!</v>
      </c>
      <c r="H603" s="3" t="e">
        <f t="shared" si="51"/>
        <v>#VALUE!</v>
      </c>
      <c r="J603" s="7"/>
    </row>
    <row r="604" spans="1:14" x14ac:dyDescent="0.25">
      <c r="A604" s="28" t="str">
        <f>_xlfn.XLOOKUP(P!C604,'Banco de Dados'!$B$3:$B$274,'Banco de Dados'!$K$3:$K$274,"")</f>
        <v/>
      </c>
      <c r="B604" s="2">
        <v>0</v>
      </c>
      <c r="C604" s="2">
        <v>0</v>
      </c>
      <c r="D604" s="2">
        <v>0</v>
      </c>
      <c r="E604" s="2">
        <v>0</v>
      </c>
      <c r="F604" s="32" t="e">
        <f t="shared" si="52"/>
        <v>#DIV/0!</v>
      </c>
      <c r="G604" s="3" t="e">
        <f t="shared" si="51"/>
        <v>#VALUE!</v>
      </c>
      <c r="H604" s="3" t="e">
        <f t="shared" si="51"/>
        <v>#VALUE!</v>
      </c>
      <c r="J604" s="7"/>
    </row>
    <row r="605" spans="1:14" x14ac:dyDescent="0.25">
      <c r="A605" s="28" t="str">
        <f>_xlfn.XLOOKUP(P!C605,'Banco de Dados'!$B$3:$B$274,'Banco de Dados'!$K$3:$K$274,"")</f>
        <v/>
      </c>
      <c r="B605" s="2">
        <v>0</v>
      </c>
      <c r="C605" s="2">
        <v>0</v>
      </c>
      <c r="D605" s="2">
        <v>0</v>
      </c>
      <c r="E605" s="2">
        <v>0</v>
      </c>
      <c r="F605" s="32" t="e">
        <f t="shared" si="52"/>
        <v>#DIV/0!</v>
      </c>
      <c r="G605" s="3" t="e">
        <f t="shared" si="51"/>
        <v>#VALUE!</v>
      </c>
      <c r="H605" s="3" t="e">
        <f t="shared" si="51"/>
        <v>#VALUE!</v>
      </c>
      <c r="J605" s="7"/>
    </row>
    <row r="606" spans="1:14" x14ac:dyDescent="0.25">
      <c r="A606" s="28" t="str">
        <f>_xlfn.XLOOKUP(P!C606,'Banco de Dados'!$B$3:$B$274,'Banco de Dados'!$K$3:$K$274,"")</f>
        <v/>
      </c>
      <c r="B606" s="2">
        <v>0</v>
      </c>
      <c r="C606" s="2">
        <v>0</v>
      </c>
      <c r="D606" s="2">
        <v>0</v>
      </c>
      <c r="E606" s="17">
        <v>0</v>
      </c>
      <c r="F606" s="32" t="e">
        <f t="shared" si="52"/>
        <v>#DIV/0!</v>
      </c>
      <c r="G606" s="3" t="e">
        <f t="shared" si="51"/>
        <v>#VALUE!</v>
      </c>
      <c r="H606" s="3" t="e">
        <f t="shared" si="51"/>
        <v>#VALUE!</v>
      </c>
      <c r="J606" s="7"/>
    </row>
    <row r="607" spans="1:14" ht="15.75" x14ac:dyDescent="0.25">
      <c r="A607" s="28" t="str">
        <f>_xlfn.XLOOKUP(P!C607,'Banco de Dados'!$B$3:$B$274,'Banco de Dados'!$K$3:$K$274,"")</f>
        <v/>
      </c>
      <c r="B607" s="2">
        <v>0</v>
      </c>
      <c r="C607" s="2">
        <v>0</v>
      </c>
      <c r="D607" s="2">
        <v>0</v>
      </c>
      <c r="E607" s="2">
        <v>0</v>
      </c>
      <c r="F607" s="32" t="e">
        <f t="shared" si="52"/>
        <v>#DIV/0!</v>
      </c>
      <c r="G607" s="3" t="e">
        <f t="shared" si="51"/>
        <v>#VALUE!</v>
      </c>
      <c r="H607" s="3" t="e">
        <f t="shared" si="51"/>
        <v>#VALUE!</v>
      </c>
      <c r="J607" s="7"/>
      <c r="K607" s="101" t="s">
        <v>216</v>
      </c>
      <c r="L607" s="102">
        <f>K585</f>
        <v>0</v>
      </c>
      <c r="M607" s="103" t="str">
        <f>M585</f>
        <v>Cobre</v>
      </c>
    </row>
    <row r="608" spans="1:14" x14ac:dyDescent="0.25">
      <c r="A608" s="28" t="str">
        <f>_xlfn.XLOOKUP(P!C608,'Banco de Dados'!$B$3:$B$274,'Banco de Dados'!$K$3:$K$274,"")</f>
        <v/>
      </c>
      <c r="B608" s="2">
        <v>0</v>
      </c>
      <c r="C608" s="2">
        <v>0</v>
      </c>
      <c r="D608" s="2">
        <v>0</v>
      </c>
      <c r="E608" s="2">
        <v>0</v>
      </c>
      <c r="F608" s="32" t="e">
        <f t="shared" si="52"/>
        <v>#DIV/0!</v>
      </c>
      <c r="G608" s="3" t="e">
        <f t="shared" si="51"/>
        <v>#VALUE!</v>
      </c>
      <c r="H608" s="3" t="e">
        <f t="shared" si="51"/>
        <v>#VALUE!</v>
      </c>
      <c r="J608" s="7"/>
      <c r="K608" s="68" t="s">
        <v>68</v>
      </c>
      <c r="L608" s="29" t="e">
        <f>(K591*M593)/M591</f>
        <v>#VALUE!</v>
      </c>
      <c r="M608" s="66" t="str">
        <f>$M$9</f>
        <v>mg/kg</v>
      </c>
    </row>
    <row r="609" spans="1:14" x14ac:dyDescent="0.25">
      <c r="A609" s="28" t="str">
        <f>_xlfn.XLOOKUP(P!C609,'Banco de Dados'!$B$3:$B$274,'Banco de Dados'!$K$3:$K$274,"")</f>
        <v/>
      </c>
      <c r="B609" s="2">
        <v>0</v>
      </c>
      <c r="C609" s="2">
        <v>0</v>
      </c>
      <c r="D609" s="2">
        <v>0</v>
      </c>
      <c r="E609" s="2">
        <v>0</v>
      </c>
      <c r="F609" s="32" t="e">
        <f t="shared" si="52"/>
        <v>#DIV/0!</v>
      </c>
      <c r="G609" s="3" t="e">
        <f t="shared" si="51"/>
        <v>#VALUE!</v>
      </c>
      <c r="H609" s="3" t="e">
        <f t="shared" si="51"/>
        <v>#VALUE!</v>
      </c>
      <c r="J609" s="7"/>
      <c r="K609" s="111" t="s">
        <v>246</v>
      </c>
      <c r="L609" s="126" t="e">
        <f>SQRT(((M596/L596)^2)+((M597/L597)^2)+((M598/L598)^2))</f>
        <v>#VALUE!</v>
      </c>
      <c r="M609" s="66"/>
    </row>
    <row r="610" spans="1:14" x14ac:dyDescent="0.25">
      <c r="A610" s="28" t="str">
        <f>_xlfn.XLOOKUP(P!C610,'Banco de Dados'!$B$3:$B$274,'Banco de Dados'!$K$3:$K$274,"")</f>
        <v/>
      </c>
      <c r="B610" s="2">
        <v>0</v>
      </c>
      <c r="C610" s="2">
        <v>0</v>
      </c>
      <c r="D610" s="2">
        <v>0</v>
      </c>
      <c r="E610" s="2">
        <v>0</v>
      </c>
      <c r="F610" s="32" t="e">
        <f t="shared" si="52"/>
        <v>#DIV/0!</v>
      </c>
      <c r="G610" s="3" t="e">
        <f t="shared" si="51"/>
        <v>#VALUE!</v>
      </c>
      <c r="H610" s="3" t="e">
        <f t="shared" si="51"/>
        <v>#VALUE!</v>
      </c>
      <c r="J610" s="7"/>
      <c r="K610" s="69" t="s">
        <v>247</v>
      </c>
      <c r="L610" s="127" t="e">
        <f>L609*L608</f>
        <v>#VALUE!</v>
      </c>
      <c r="M610" s="71" t="str">
        <f>$M$9</f>
        <v>mg/kg</v>
      </c>
    </row>
    <row r="611" spans="1:14" x14ac:dyDescent="0.25">
      <c r="A611" s="28" t="str">
        <f>_xlfn.XLOOKUP(P!C611,'Banco de Dados'!$B$3:$B$274,'Banco de Dados'!$K$3:$K$274,"")</f>
        <v/>
      </c>
      <c r="B611" s="2">
        <v>0</v>
      </c>
      <c r="C611" s="2">
        <v>0</v>
      </c>
      <c r="D611" s="2">
        <v>0</v>
      </c>
      <c r="E611" s="2">
        <v>0</v>
      </c>
      <c r="F611" s="32" t="e">
        <f t="shared" si="52"/>
        <v>#DIV/0!</v>
      </c>
      <c r="G611" s="3" t="e">
        <f t="shared" si="51"/>
        <v>#VALUE!</v>
      </c>
      <c r="H611" s="3" t="e">
        <f t="shared" si="51"/>
        <v>#VALUE!</v>
      </c>
      <c r="J611" s="7"/>
      <c r="K611" s="123"/>
      <c r="L611" s="124"/>
    </row>
    <row r="612" spans="1:14" x14ac:dyDescent="0.25">
      <c r="A612" s="28" t="str">
        <f>_xlfn.XLOOKUP(P!C612,'Banco de Dados'!$B$3:$B$274,'Banco de Dados'!$K$3:$K$274,"")</f>
        <v/>
      </c>
      <c r="B612" s="2">
        <v>0</v>
      </c>
      <c r="C612" s="2">
        <v>0</v>
      </c>
      <c r="D612" s="2">
        <v>0</v>
      </c>
      <c r="E612" s="2">
        <v>0</v>
      </c>
      <c r="F612" s="32" t="e">
        <f t="shared" si="52"/>
        <v>#DIV/0!</v>
      </c>
      <c r="G612" s="3" t="e">
        <f t="shared" si="51"/>
        <v>#VALUE!</v>
      </c>
      <c r="H612" s="3" t="e">
        <f t="shared" si="51"/>
        <v>#VALUE!</v>
      </c>
      <c r="J612" s="7"/>
    </row>
    <row r="613" spans="1:14" x14ac:dyDescent="0.25">
      <c r="A613" s="28" t="str">
        <f>_xlfn.XLOOKUP(P!C613,'Banco de Dados'!$B$3:$B$274,'Banco de Dados'!$K$3:$K$274,"")</f>
        <v/>
      </c>
      <c r="B613" s="2">
        <v>0</v>
      </c>
      <c r="C613" s="2">
        <v>0</v>
      </c>
      <c r="D613" s="2">
        <v>0</v>
      </c>
      <c r="E613" s="2">
        <v>0</v>
      </c>
      <c r="F613" s="32" t="e">
        <f t="shared" si="52"/>
        <v>#DIV/0!</v>
      </c>
      <c r="G613" s="3" t="e">
        <f t="shared" si="51"/>
        <v>#VALUE!</v>
      </c>
      <c r="H613" s="3" t="e">
        <f t="shared" si="51"/>
        <v>#VALUE!</v>
      </c>
      <c r="J613" s="7"/>
    </row>
    <row r="614" spans="1:14" x14ac:dyDescent="0.25">
      <c r="A614" s="28" t="str">
        <f>_xlfn.XLOOKUP(P!C614,'Banco de Dados'!$B$3:$B$274,'Banco de Dados'!$K$3:$K$274,"")</f>
        <v/>
      </c>
      <c r="B614" s="2">
        <v>0</v>
      </c>
      <c r="C614" s="2">
        <v>0</v>
      </c>
      <c r="D614" s="2">
        <v>0</v>
      </c>
      <c r="E614" s="2">
        <v>0</v>
      </c>
      <c r="F614" s="32" t="e">
        <f t="shared" si="52"/>
        <v>#DIV/0!</v>
      </c>
      <c r="G614" s="3" t="e">
        <f t="shared" ref="G614:H616" si="53">D614*$E$584</f>
        <v>#VALUE!</v>
      </c>
      <c r="H614" s="3" t="e">
        <f t="shared" si="53"/>
        <v>#VALUE!</v>
      </c>
      <c r="J614" s="7"/>
    </row>
    <row r="615" spans="1:14" x14ac:dyDescent="0.25">
      <c r="A615" s="28" t="str">
        <f>_xlfn.XLOOKUP(P!C615,'Banco de Dados'!$B$3:$B$274,'Banco de Dados'!$K$3:$K$274,"")</f>
        <v/>
      </c>
      <c r="B615" s="2">
        <v>0</v>
      </c>
      <c r="C615" s="2">
        <v>0</v>
      </c>
      <c r="D615" s="2">
        <v>0</v>
      </c>
      <c r="E615" s="2">
        <v>0</v>
      </c>
      <c r="F615" s="32" t="e">
        <f t="shared" si="52"/>
        <v>#DIV/0!</v>
      </c>
      <c r="G615" s="3" t="e">
        <f t="shared" si="53"/>
        <v>#VALUE!</v>
      </c>
      <c r="H615" s="3" t="e">
        <f t="shared" si="53"/>
        <v>#VALUE!</v>
      </c>
      <c r="J615" s="7"/>
    </row>
    <row r="616" spans="1:14" x14ac:dyDescent="0.25">
      <c r="A616" s="28" t="str">
        <f>_xlfn.XLOOKUP(P!C616,'Banco de Dados'!$B$3:$B$274,'Banco de Dados'!$K$3:$K$274,"")</f>
        <v/>
      </c>
      <c r="B616" s="2">
        <v>0</v>
      </c>
      <c r="C616" s="2">
        <v>0</v>
      </c>
      <c r="D616" s="2">
        <v>0</v>
      </c>
      <c r="E616" s="2">
        <v>0</v>
      </c>
      <c r="F616" s="32" t="e">
        <f t="shared" si="52"/>
        <v>#DIV/0!</v>
      </c>
      <c r="G616" s="3" t="e">
        <f t="shared" si="53"/>
        <v>#VALUE!</v>
      </c>
      <c r="H616" s="3" t="e">
        <f t="shared" si="53"/>
        <v>#VALUE!</v>
      </c>
      <c r="J616" s="7"/>
    </row>
    <row r="617" spans="1:14" x14ac:dyDescent="0.25">
      <c r="A617" s="21"/>
      <c r="B617" s="21"/>
      <c r="C617" s="21"/>
      <c r="D617" s="21"/>
      <c r="E617" s="21"/>
      <c r="F617" s="77"/>
      <c r="G617" s="21"/>
      <c r="H617" s="21"/>
      <c r="J617" s="21"/>
      <c r="K617" s="21"/>
      <c r="L617" s="21"/>
      <c r="M617" s="21"/>
      <c r="N617" s="21"/>
    </row>
    <row r="618" spans="1:14" ht="15.75" x14ac:dyDescent="0.25">
      <c r="A618" s="36">
        <f>'Nome das Amostras'!A22</f>
        <v>0</v>
      </c>
      <c r="B618" s="164" t="e">
        <f>VLOOKUP(A618,'Nome das Amostras'!$A$3:$D$28,2,FALSE)</f>
        <v>#N/A</v>
      </c>
      <c r="C618" s="164"/>
      <c r="D618" s="51" t="s">
        <v>65</v>
      </c>
      <c r="E618" s="52" t="e">
        <f>'Banco de Dados'!$O$13/'Banco de Dados'!EK13</f>
        <v>#VALUE!</v>
      </c>
      <c r="F618" s="74"/>
      <c r="G618" s="3"/>
      <c r="H618" s="3"/>
      <c r="J618" s="7"/>
    </row>
    <row r="619" spans="1:14" ht="15.75" x14ac:dyDescent="0.25">
      <c r="A619" s="107" t="s">
        <v>1</v>
      </c>
      <c r="B619" s="107" t="s">
        <v>0</v>
      </c>
      <c r="C619" s="107" t="s">
        <v>212</v>
      </c>
      <c r="D619" s="107" t="s">
        <v>209</v>
      </c>
      <c r="E619" s="107" t="s">
        <v>213</v>
      </c>
      <c r="F619" s="76" t="s">
        <v>219</v>
      </c>
      <c r="G619" s="54" t="s">
        <v>140</v>
      </c>
      <c r="H619" s="54" t="s">
        <v>66</v>
      </c>
      <c r="J619" s="7"/>
      <c r="K619" s="72">
        <f>A618</f>
        <v>0</v>
      </c>
      <c r="L619" s="55" t="s">
        <v>215</v>
      </c>
      <c r="M619" s="41" t="str">
        <f>$A$1</f>
        <v>Cobre</v>
      </c>
      <c r="N619" s="3"/>
    </row>
    <row r="620" spans="1:14" x14ac:dyDescent="0.25">
      <c r="A620" s="28" t="str">
        <f>_xlfn.XLOOKUP(P!C620,'Banco de Dados'!$B$3:$B$274,'Banco de Dados'!$K$3:$K$274,"")</f>
        <v/>
      </c>
      <c r="B620" s="2" cm="1">
        <f t="array" ref="B620:E650">Dados!EG5:EJ35</f>
        <v>0</v>
      </c>
      <c r="C620" s="2">
        <v>0</v>
      </c>
      <c r="D620" s="2">
        <v>0</v>
      </c>
      <c r="E620" s="2">
        <v>0</v>
      </c>
      <c r="F620" s="32" t="e">
        <f>(E620*100)/D620</f>
        <v>#DIV/0!</v>
      </c>
      <c r="G620" s="3" t="e">
        <f t="shared" ref="G620:H647" si="54">D620*$E$618</f>
        <v>#VALUE!</v>
      </c>
      <c r="H620" s="3" t="e">
        <f t="shared" si="54"/>
        <v>#VALUE!</v>
      </c>
      <c r="J620" s="7"/>
      <c r="K620" s="5" t="s">
        <v>210</v>
      </c>
      <c r="L620" s="5"/>
      <c r="M620" s="5" t="s">
        <v>211</v>
      </c>
    </row>
    <row r="621" spans="1:14" x14ac:dyDescent="0.25">
      <c r="A621" s="28" t="str">
        <f>_xlfn.XLOOKUP(P!C621,'Banco de Dados'!$B$3:$B$274,'Banco de Dados'!$K$3:$K$274,"")</f>
        <v/>
      </c>
      <c r="B621" s="2">
        <v>0</v>
      </c>
      <c r="C621" s="2">
        <v>0</v>
      </c>
      <c r="D621" s="2">
        <v>0</v>
      </c>
      <c r="E621" s="2">
        <v>0</v>
      </c>
      <c r="F621" s="32" t="e">
        <f t="shared" ref="F621:F650" si="55">(E621*100)/D621</f>
        <v>#DIV/0!</v>
      </c>
      <c r="G621" s="3" t="e">
        <f t="shared" si="54"/>
        <v>#VALUE!</v>
      </c>
      <c r="H621" s="3" t="e">
        <f t="shared" si="54"/>
        <v>#VALUE!</v>
      </c>
      <c r="J621" s="7"/>
      <c r="K621" s="6" t="str">
        <f>_xlfn.XLOOKUP($B$4,A620:A647,G620:G647,"")</f>
        <v/>
      </c>
      <c r="L621" s="6"/>
      <c r="M621" s="6" t="str">
        <f>_xlfn.XLOOKUP($B$4,A620:A647,H620:H647,"")</f>
        <v/>
      </c>
    </row>
    <row r="622" spans="1:14" x14ac:dyDescent="0.25">
      <c r="A622" s="28" t="str">
        <f>_xlfn.XLOOKUP(P!C622,'Banco de Dados'!$B$3:$B$274,'Banco de Dados'!$K$3:$K$274,"")</f>
        <v/>
      </c>
      <c r="B622" s="2">
        <v>0</v>
      </c>
      <c r="C622" s="2">
        <v>0</v>
      </c>
      <c r="D622" s="2">
        <v>0</v>
      </c>
      <c r="E622" s="2">
        <v>0</v>
      </c>
      <c r="F622" s="32" t="e">
        <f t="shared" si="55"/>
        <v>#DIV/0!</v>
      </c>
      <c r="G622" s="3" t="e">
        <f t="shared" si="54"/>
        <v>#VALUE!</v>
      </c>
      <c r="H622" s="3" t="e">
        <f t="shared" si="54"/>
        <v>#VALUE!</v>
      </c>
      <c r="J622" s="7"/>
    </row>
    <row r="623" spans="1:14" ht="15.75" x14ac:dyDescent="0.25">
      <c r="A623" s="28" t="str">
        <f>_xlfn.XLOOKUP(P!C623,'Banco de Dados'!$B$3:$B$274,'Banco de Dados'!$K$3:$K$274,"")</f>
        <v/>
      </c>
      <c r="B623" s="2">
        <v>0</v>
      </c>
      <c r="C623" s="2">
        <v>0</v>
      </c>
      <c r="D623" s="2">
        <v>0</v>
      </c>
      <c r="E623" s="2">
        <v>0</v>
      </c>
      <c r="F623" s="32" t="e">
        <f t="shared" si="55"/>
        <v>#DIV/0!</v>
      </c>
      <c r="G623" s="3" t="e">
        <f t="shared" si="54"/>
        <v>#VALUE!</v>
      </c>
      <c r="H623" s="3" t="e">
        <f t="shared" si="54"/>
        <v>#VALUE!</v>
      </c>
      <c r="K623" s="165" t="s">
        <v>67</v>
      </c>
      <c r="L623" s="166"/>
      <c r="M623" s="167"/>
      <c r="N623"/>
    </row>
    <row r="624" spans="1:14" x14ac:dyDescent="0.25">
      <c r="A624" s="28" t="str">
        <f>_xlfn.XLOOKUP(P!C624,'Banco de Dados'!$B$3:$B$274,'Banco de Dados'!$K$3:$K$274,"")</f>
        <v/>
      </c>
      <c r="B624" s="2">
        <v>0</v>
      </c>
      <c r="C624" s="2">
        <v>0</v>
      </c>
      <c r="D624" s="2">
        <v>0</v>
      </c>
      <c r="E624" s="2">
        <v>0</v>
      </c>
      <c r="F624" s="32" t="e">
        <f t="shared" si="55"/>
        <v>#DIV/0!</v>
      </c>
      <c r="G624" s="3" t="e">
        <f t="shared" si="54"/>
        <v>#VALUE!</v>
      </c>
      <c r="H624" s="3" t="e">
        <f t="shared" si="54"/>
        <v>#VALUE!</v>
      </c>
      <c r="J624" s="7"/>
      <c r="K624" s="104" t="s">
        <v>240</v>
      </c>
      <c r="L624" s="39"/>
      <c r="M624" s="106" t="s">
        <v>209</v>
      </c>
    </row>
    <row r="625" spans="1:14" x14ac:dyDescent="0.25">
      <c r="A625" s="28" t="str">
        <f>_xlfn.XLOOKUP(P!C625,'Banco de Dados'!$B$3:$B$274,'Banco de Dados'!$K$3:$K$274,"")</f>
        <v/>
      </c>
      <c r="B625" s="2">
        <v>0</v>
      </c>
      <c r="C625" s="2">
        <v>0</v>
      </c>
      <c r="D625" s="2">
        <v>0</v>
      </c>
      <c r="E625" s="2">
        <v>0</v>
      </c>
      <c r="F625" s="32" t="e">
        <f t="shared" si="55"/>
        <v>#DIV/0!</v>
      </c>
      <c r="G625" s="3" t="e">
        <f t="shared" si="54"/>
        <v>#VALUE!</v>
      </c>
      <c r="H625" s="3" t="e">
        <f t="shared" si="54"/>
        <v>#VALUE!</v>
      </c>
      <c r="J625" s="58" t="s">
        <v>38</v>
      </c>
      <c r="K625" s="59">
        <f>$L$9</f>
        <v>4.7</v>
      </c>
      <c r="L625" s="60"/>
      <c r="M625" s="61">
        <f>$M$11</f>
        <v>520</v>
      </c>
      <c r="N625" s="60"/>
    </row>
    <row r="626" spans="1:14" x14ac:dyDescent="0.25">
      <c r="A626" s="28" t="str">
        <f>_xlfn.XLOOKUP(P!C626,'Banco de Dados'!$B$3:$B$274,'Banco de Dados'!$K$3:$K$274,"")</f>
        <v/>
      </c>
      <c r="B626" s="2">
        <v>0</v>
      </c>
      <c r="C626" s="2">
        <v>0</v>
      </c>
      <c r="D626" s="2">
        <v>0</v>
      </c>
      <c r="E626" s="2">
        <v>0</v>
      </c>
      <c r="F626" s="32" t="e">
        <f t="shared" si="55"/>
        <v>#DIV/0!</v>
      </c>
      <c r="G626" s="3" t="e">
        <f t="shared" si="54"/>
        <v>#VALUE!</v>
      </c>
      <c r="H626" s="3" t="e">
        <f t="shared" si="54"/>
        <v>#VALUE!</v>
      </c>
      <c r="J626" s="2"/>
      <c r="K626" s="18"/>
      <c r="L626" s="2" t="s">
        <v>70</v>
      </c>
      <c r="M626" s="19"/>
    </row>
    <row r="627" spans="1:14" x14ac:dyDescent="0.25">
      <c r="A627" s="28" t="str">
        <f>_xlfn.XLOOKUP(P!C627,'Banco de Dados'!$B$3:$B$274,'Banco de Dados'!$K$3:$K$274,"")</f>
        <v/>
      </c>
      <c r="B627" s="2">
        <v>0</v>
      </c>
      <c r="C627" s="2">
        <v>0</v>
      </c>
      <c r="D627" s="2">
        <v>0</v>
      </c>
      <c r="E627" s="2">
        <v>0</v>
      </c>
      <c r="F627" s="32" t="e">
        <f t="shared" si="55"/>
        <v>#DIV/0!</v>
      </c>
      <c r="G627" s="3" t="e">
        <f t="shared" si="54"/>
        <v>#VALUE!</v>
      </c>
      <c r="H627" s="3" t="e">
        <f t="shared" si="54"/>
        <v>#VALUE!</v>
      </c>
      <c r="J627" s="58" t="s">
        <v>69</v>
      </c>
      <c r="K627" s="62" t="s">
        <v>71</v>
      </c>
      <c r="L627" s="63"/>
      <c r="M627" s="64" t="str">
        <f>K621</f>
        <v/>
      </c>
      <c r="N627" s="60"/>
    </row>
    <row r="628" spans="1:14" x14ac:dyDescent="0.25">
      <c r="A628" s="28" t="str">
        <f>_xlfn.XLOOKUP(P!C628,'Banco de Dados'!$B$3:$B$274,'Banco de Dados'!$K$3:$K$274,"")</f>
        <v/>
      </c>
      <c r="B628" s="2">
        <v>0</v>
      </c>
      <c r="C628" s="2">
        <v>0</v>
      </c>
      <c r="D628" s="2">
        <v>0</v>
      </c>
      <c r="E628" s="2">
        <v>0</v>
      </c>
      <c r="F628" s="32" t="e">
        <f t="shared" si="55"/>
        <v>#DIV/0!</v>
      </c>
      <c r="G628" s="3" t="e">
        <f t="shared" si="54"/>
        <v>#VALUE!</v>
      </c>
      <c r="H628" s="3" t="e">
        <f t="shared" si="54"/>
        <v>#VALUE!</v>
      </c>
      <c r="J628" s="7"/>
    </row>
    <row r="629" spans="1:14" ht="15.75" x14ac:dyDescent="0.25">
      <c r="A629" s="28" t="str">
        <f>_xlfn.XLOOKUP(P!C629,'Banco de Dados'!$B$3:$B$274,'Banco de Dados'!$K$3:$K$274,"")</f>
        <v/>
      </c>
      <c r="B629" s="2">
        <v>0</v>
      </c>
      <c r="C629" s="2">
        <v>0</v>
      </c>
      <c r="D629" s="2">
        <v>0</v>
      </c>
      <c r="E629" s="2">
        <v>0</v>
      </c>
      <c r="F629" s="32" t="e">
        <f t="shared" si="55"/>
        <v>#DIV/0!</v>
      </c>
      <c r="G629" s="3" t="e">
        <f t="shared" si="54"/>
        <v>#VALUE!</v>
      </c>
      <c r="H629" s="3" t="e">
        <f t="shared" si="54"/>
        <v>#VALUE!</v>
      </c>
      <c r="J629" s="7"/>
      <c r="K629" s="165" t="s">
        <v>218</v>
      </c>
      <c r="L629" s="166"/>
      <c r="M629" s="167"/>
    </row>
    <row r="630" spans="1:14" x14ac:dyDescent="0.25">
      <c r="A630" s="28" t="str">
        <f>_xlfn.XLOOKUP(P!C630,'Banco de Dados'!$B$3:$B$274,'Banco de Dados'!$K$3:$K$274,"")</f>
        <v/>
      </c>
      <c r="B630" s="2">
        <v>0</v>
      </c>
      <c r="C630" s="2">
        <v>0</v>
      </c>
      <c r="D630" s="2">
        <v>0</v>
      </c>
      <c r="E630" s="2">
        <v>0</v>
      </c>
      <c r="F630" s="32" t="e">
        <f t="shared" si="55"/>
        <v>#DIV/0!</v>
      </c>
      <c r="G630" s="3" t="e">
        <f t="shared" si="54"/>
        <v>#VALUE!</v>
      </c>
      <c r="H630" s="3" t="e">
        <f t="shared" si="54"/>
        <v>#VALUE!</v>
      </c>
      <c r="J630" s="7"/>
      <c r="K630" s="104" t="s">
        <v>236</v>
      </c>
      <c r="L630" s="108" t="str">
        <f>K621</f>
        <v/>
      </c>
      <c r="M630" s="109" t="str">
        <f>M621</f>
        <v/>
      </c>
    </row>
    <row r="631" spans="1:14" x14ac:dyDescent="0.25">
      <c r="A631" s="28" t="str">
        <f>_xlfn.XLOOKUP(P!C631,'Banco de Dados'!$B$3:$B$274,'Banco de Dados'!$K$3:$K$274,"")</f>
        <v/>
      </c>
      <c r="B631" s="2">
        <v>0</v>
      </c>
      <c r="C631" s="2">
        <v>0</v>
      </c>
      <c r="D631" s="2">
        <v>0</v>
      </c>
      <c r="E631" s="2">
        <v>0</v>
      </c>
      <c r="F631" s="32" t="e">
        <f t="shared" si="55"/>
        <v>#DIV/0!</v>
      </c>
      <c r="G631" s="3" t="e">
        <f t="shared" si="54"/>
        <v>#VALUE!</v>
      </c>
      <c r="H631" s="3" t="e">
        <f t="shared" si="54"/>
        <v>#VALUE!</v>
      </c>
      <c r="J631" s="7"/>
      <c r="K631" s="104" t="s">
        <v>237</v>
      </c>
      <c r="L631" s="105">
        <f>$L$9</f>
        <v>4.7</v>
      </c>
      <c r="M631" s="106">
        <f>$L$10</f>
        <v>0.14000000000000001</v>
      </c>
    </row>
    <row r="632" spans="1:14" x14ac:dyDescent="0.25">
      <c r="A632" s="28" t="str">
        <f>_xlfn.XLOOKUP(P!C632,'Banco de Dados'!$B$3:$B$274,'Banco de Dados'!$K$3:$K$274,"")</f>
        <v/>
      </c>
      <c r="B632" s="2">
        <v>0</v>
      </c>
      <c r="C632" s="2">
        <v>0</v>
      </c>
      <c r="D632" s="2">
        <v>0</v>
      </c>
      <c r="E632" s="2">
        <v>0</v>
      </c>
      <c r="F632" s="32" t="e">
        <f t="shared" si="55"/>
        <v>#DIV/0!</v>
      </c>
      <c r="G632" s="3" t="e">
        <f t="shared" si="54"/>
        <v>#VALUE!</v>
      </c>
      <c r="H632" s="3" t="e">
        <f t="shared" si="54"/>
        <v>#VALUE!</v>
      </c>
      <c r="J632" s="7"/>
      <c r="K632" s="104" t="s">
        <v>238</v>
      </c>
      <c r="L632" s="105">
        <f>$M$11</f>
        <v>520</v>
      </c>
      <c r="M632" s="106">
        <f>$M$12</f>
        <v>245</v>
      </c>
    </row>
    <row r="633" spans="1:14" x14ac:dyDescent="0.25">
      <c r="A633" s="28" t="str">
        <f>_xlfn.XLOOKUP(P!C633,'Banco de Dados'!$B$3:$B$274,'Banco de Dados'!$K$3:$K$274,"")</f>
        <v/>
      </c>
      <c r="B633" s="2">
        <v>0</v>
      </c>
      <c r="C633" s="2">
        <v>0</v>
      </c>
      <c r="D633" s="2">
        <v>0</v>
      </c>
      <c r="E633" s="2">
        <v>0</v>
      </c>
      <c r="F633" s="32" t="e">
        <f t="shared" si="55"/>
        <v>#DIV/0!</v>
      </c>
      <c r="G633" s="3" t="e">
        <f t="shared" si="54"/>
        <v>#VALUE!</v>
      </c>
      <c r="H633" s="3" t="e">
        <f t="shared" si="54"/>
        <v>#VALUE!</v>
      </c>
      <c r="J633" s="7"/>
      <c r="K633" s="69" t="s">
        <v>217</v>
      </c>
      <c r="L633" s="110" t="e">
        <f>SQRT(((M630/L630)^2)+((M631/L631)^2)+((M632/L632)^2))</f>
        <v>#VALUE!</v>
      </c>
      <c r="M633" s="71" t="str">
        <f>M642</f>
        <v>mg/kg</v>
      </c>
    </row>
    <row r="634" spans="1:14" x14ac:dyDescent="0.25">
      <c r="A634" s="28" t="str">
        <f>_xlfn.XLOOKUP(P!C634,'Banco de Dados'!$B$3:$B$274,'Banco de Dados'!$K$3:$K$274,"")</f>
        <v/>
      </c>
      <c r="B634" s="2">
        <v>0</v>
      </c>
      <c r="C634" s="2">
        <v>0</v>
      </c>
      <c r="D634" s="2">
        <v>0</v>
      </c>
      <c r="E634" s="2">
        <v>0</v>
      </c>
      <c r="F634" s="32" t="e">
        <f t="shared" si="55"/>
        <v>#DIV/0!</v>
      </c>
      <c r="G634" s="3" t="e">
        <f t="shared" si="54"/>
        <v>#VALUE!</v>
      </c>
      <c r="H634" s="3" t="e">
        <f t="shared" si="54"/>
        <v>#VALUE!</v>
      </c>
      <c r="J634" s="7"/>
    </row>
    <row r="635" spans="1:14" x14ac:dyDescent="0.25">
      <c r="A635" s="28" t="str">
        <f>_xlfn.XLOOKUP(P!C635,'Banco de Dados'!$B$3:$B$274,'Banco de Dados'!$K$3:$K$274,"")</f>
        <v/>
      </c>
      <c r="B635" s="2">
        <v>0</v>
      </c>
      <c r="C635" s="2">
        <v>0</v>
      </c>
      <c r="D635" s="2">
        <v>0</v>
      </c>
      <c r="E635" s="2">
        <v>0</v>
      </c>
      <c r="F635" s="32" t="e">
        <f t="shared" si="55"/>
        <v>#DIV/0!</v>
      </c>
      <c r="G635" s="3" t="e">
        <f t="shared" si="54"/>
        <v>#VALUE!</v>
      </c>
      <c r="H635" s="3" t="e">
        <f t="shared" si="54"/>
        <v>#VALUE!</v>
      </c>
      <c r="J635" s="7"/>
    </row>
    <row r="636" spans="1:14" x14ac:dyDescent="0.25">
      <c r="A636" s="28" t="str">
        <f>_xlfn.XLOOKUP(P!C636,'Banco de Dados'!$B$3:$B$274,'Banco de Dados'!$K$3:$K$274,"")</f>
        <v/>
      </c>
      <c r="B636" s="2">
        <v>0</v>
      </c>
      <c r="C636" s="2">
        <v>0</v>
      </c>
      <c r="D636" s="2">
        <v>0</v>
      </c>
      <c r="E636" s="2">
        <v>0</v>
      </c>
      <c r="F636" s="32" t="e">
        <f t="shared" si="55"/>
        <v>#DIV/0!</v>
      </c>
      <c r="G636" s="3" t="e">
        <f t="shared" si="54"/>
        <v>#VALUE!</v>
      </c>
      <c r="H636" s="3" t="e">
        <f t="shared" si="54"/>
        <v>#VALUE!</v>
      </c>
      <c r="J636" s="7"/>
    </row>
    <row r="637" spans="1:14" x14ac:dyDescent="0.25">
      <c r="A637" s="28" t="str">
        <f>_xlfn.XLOOKUP(P!C637,'Banco de Dados'!$B$3:$B$274,'Banco de Dados'!$K$3:$K$274,"")</f>
        <v/>
      </c>
      <c r="B637" s="2">
        <v>0</v>
      </c>
      <c r="C637" s="2">
        <v>0</v>
      </c>
      <c r="D637" s="2">
        <v>0</v>
      </c>
      <c r="E637" s="2">
        <v>0</v>
      </c>
      <c r="F637" s="32" t="e">
        <f t="shared" si="55"/>
        <v>#DIV/0!</v>
      </c>
      <c r="G637" s="3" t="e">
        <f t="shared" si="54"/>
        <v>#VALUE!</v>
      </c>
      <c r="H637" s="3" t="e">
        <f t="shared" si="54"/>
        <v>#VALUE!</v>
      </c>
      <c r="J637" s="7"/>
    </row>
    <row r="638" spans="1:14" x14ac:dyDescent="0.25">
      <c r="A638" s="28" t="str">
        <f>_xlfn.XLOOKUP(P!C638,'Banco de Dados'!$B$3:$B$274,'Banco de Dados'!$K$3:$K$274,"")</f>
        <v/>
      </c>
      <c r="B638" s="2">
        <v>0</v>
      </c>
      <c r="C638" s="2">
        <v>0</v>
      </c>
      <c r="D638" s="2">
        <v>0</v>
      </c>
      <c r="E638" s="2">
        <v>0</v>
      </c>
      <c r="F638" s="32" t="e">
        <f t="shared" si="55"/>
        <v>#DIV/0!</v>
      </c>
      <c r="G638" s="3" t="e">
        <f t="shared" si="54"/>
        <v>#VALUE!</v>
      </c>
      <c r="H638" s="3" t="e">
        <f t="shared" si="54"/>
        <v>#VALUE!</v>
      </c>
      <c r="J638" s="7"/>
    </row>
    <row r="639" spans="1:14" x14ac:dyDescent="0.25">
      <c r="A639" s="28" t="str">
        <f>_xlfn.XLOOKUP(P!C639,'Banco de Dados'!$B$3:$B$274,'Banco de Dados'!$K$3:$K$274,"")</f>
        <v/>
      </c>
      <c r="B639" s="2">
        <v>0</v>
      </c>
      <c r="C639" s="2">
        <v>0</v>
      </c>
      <c r="D639" s="2">
        <v>0</v>
      </c>
      <c r="E639" s="2">
        <v>0</v>
      </c>
      <c r="F639" s="32" t="e">
        <f t="shared" si="55"/>
        <v>#DIV/0!</v>
      </c>
      <c r="G639" s="3" t="e">
        <f t="shared" si="54"/>
        <v>#VALUE!</v>
      </c>
      <c r="H639" s="3" t="e">
        <f t="shared" si="54"/>
        <v>#VALUE!</v>
      </c>
      <c r="J639" s="7"/>
    </row>
    <row r="640" spans="1:14" x14ac:dyDescent="0.25">
      <c r="A640" s="28" t="str">
        <f>_xlfn.XLOOKUP(P!C640,'Banco de Dados'!$B$3:$B$274,'Banco de Dados'!$K$3:$K$274,"")</f>
        <v/>
      </c>
      <c r="B640" s="2">
        <v>0</v>
      </c>
      <c r="C640" s="2">
        <v>0</v>
      </c>
      <c r="D640" s="2">
        <v>0</v>
      </c>
      <c r="E640" s="17">
        <v>0</v>
      </c>
      <c r="F640" s="32" t="e">
        <f t="shared" si="55"/>
        <v>#DIV/0!</v>
      </c>
      <c r="G640" s="3" t="e">
        <f t="shared" si="54"/>
        <v>#VALUE!</v>
      </c>
      <c r="H640" s="3" t="e">
        <f t="shared" si="54"/>
        <v>#VALUE!</v>
      </c>
      <c r="J640" s="7"/>
    </row>
    <row r="641" spans="1:14" ht="15.75" x14ac:dyDescent="0.25">
      <c r="A641" s="28" t="str">
        <f>_xlfn.XLOOKUP(P!C641,'Banco de Dados'!$B$3:$B$274,'Banco de Dados'!$K$3:$K$274,"")</f>
        <v/>
      </c>
      <c r="B641" s="2">
        <v>0</v>
      </c>
      <c r="C641" s="2">
        <v>0</v>
      </c>
      <c r="D641" s="2">
        <v>0</v>
      </c>
      <c r="E641" s="2">
        <v>0</v>
      </c>
      <c r="F641" s="32" t="e">
        <f t="shared" si="55"/>
        <v>#DIV/0!</v>
      </c>
      <c r="G641" s="3" t="e">
        <f t="shared" si="54"/>
        <v>#VALUE!</v>
      </c>
      <c r="H641" s="3" t="e">
        <f t="shared" si="54"/>
        <v>#VALUE!</v>
      </c>
      <c r="J641" s="7"/>
      <c r="K641" s="101" t="s">
        <v>216</v>
      </c>
      <c r="L641" s="102">
        <f>K619</f>
        <v>0</v>
      </c>
      <c r="M641" s="103" t="str">
        <f>M619</f>
        <v>Cobre</v>
      </c>
    </row>
    <row r="642" spans="1:14" x14ac:dyDescent="0.25">
      <c r="A642" s="28" t="str">
        <f>_xlfn.XLOOKUP(P!C642,'Banco de Dados'!$B$3:$B$274,'Banco de Dados'!$K$3:$K$274,"")</f>
        <v/>
      </c>
      <c r="B642" s="2">
        <v>0</v>
      </c>
      <c r="C642" s="2">
        <v>0</v>
      </c>
      <c r="D642" s="2">
        <v>0</v>
      </c>
      <c r="E642" s="2">
        <v>0</v>
      </c>
      <c r="F642" s="32" t="e">
        <f t="shared" si="55"/>
        <v>#DIV/0!</v>
      </c>
      <c r="G642" s="3" t="e">
        <f t="shared" si="54"/>
        <v>#VALUE!</v>
      </c>
      <c r="H642" s="3" t="e">
        <f t="shared" si="54"/>
        <v>#VALUE!</v>
      </c>
      <c r="J642" s="7"/>
      <c r="K642" s="68" t="s">
        <v>68</v>
      </c>
      <c r="L642" s="29" t="e">
        <f>(K625*M627)/M625</f>
        <v>#VALUE!</v>
      </c>
      <c r="M642" s="66" t="str">
        <f>$M$9</f>
        <v>mg/kg</v>
      </c>
    </row>
    <row r="643" spans="1:14" x14ac:dyDescent="0.25">
      <c r="A643" s="28" t="str">
        <f>_xlfn.XLOOKUP(P!C643,'Banco de Dados'!$B$3:$B$274,'Banco de Dados'!$K$3:$K$274,"")</f>
        <v/>
      </c>
      <c r="B643" s="2">
        <v>0</v>
      </c>
      <c r="C643" s="2">
        <v>0</v>
      </c>
      <c r="D643" s="2">
        <v>0</v>
      </c>
      <c r="E643" s="2">
        <v>0</v>
      </c>
      <c r="F643" s="32" t="e">
        <f t="shared" si="55"/>
        <v>#DIV/0!</v>
      </c>
      <c r="G643" s="3" t="e">
        <f t="shared" si="54"/>
        <v>#VALUE!</v>
      </c>
      <c r="H643" s="3" t="e">
        <f t="shared" si="54"/>
        <v>#VALUE!</v>
      </c>
      <c r="J643" s="7"/>
      <c r="K643" s="111" t="s">
        <v>246</v>
      </c>
      <c r="L643" s="126" t="e">
        <f>SQRT(((M630/L630)^2)+((M631/L631)^2)+((M632/L632)^2))</f>
        <v>#VALUE!</v>
      </c>
      <c r="M643" s="66"/>
    </row>
    <row r="644" spans="1:14" x14ac:dyDescent="0.25">
      <c r="A644" s="28" t="str">
        <f>_xlfn.XLOOKUP(P!C644,'Banco de Dados'!$B$3:$B$274,'Banco de Dados'!$K$3:$K$274,"")</f>
        <v/>
      </c>
      <c r="B644" s="2">
        <v>0</v>
      </c>
      <c r="C644" s="2">
        <v>0</v>
      </c>
      <c r="D644" s="2">
        <v>0</v>
      </c>
      <c r="E644" s="2">
        <v>0</v>
      </c>
      <c r="F644" s="32" t="e">
        <f t="shared" si="55"/>
        <v>#DIV/0!</v>
      </c>
      <c r="G644" s="3" t="e">
        <f t="shared" si="54"/>
        <v>#VALUE!</v>
      </c>
      <c r="H644" s="3" t="e">
        <f t="shared" si="54"/>
        <v>#VALUE!</v>
      </c>
      <c r="J644" s="7"/>
      <c r="K644" s="69" t="s">
        <v>247</v>
      </c>
      <c r="L644" s="127" t="e">
        <f>L643*L642</f>
        <v>#VALUE!</v>
      </c>
      <c r="M644" s="71" t="str">
        <f>$M$9</f>
        <v>mg/kg</v>
      </c>
    </row>
    <row r="645" spans="1:14" x14ac:dyDescent="0.25">
      <c r="A645" s="28" t="str">
        <f>_xlfn.XLOOKUP(P!C645,'Banco de Dados'!$B$3:$B$274,'Banco de Dados'!$K$3:$K$274,"")</f>
        <v/>
      </c>
      <c r="B645" s="2">
        <v>0</v>
      </c>
      <c r="C645" s="2">
        <v>0</v>
      </c>
      <c r="D645" s="2">
        <v>0</v>
      </c>
      <c r="E645" s="2">
        <v>0</v>
      </c>
      <c r="F645" s="32" t="e">
        <f t="shared" si="55"/>
        <v>#DIV/0!</v>
      </c>
      <c r="G645" s="3" t="e">
        <f t="shared" si="54"/>
        <v>#VALUE!</v>
      </c>
      <c r="H645" s="3" t="e">
        <f t="shared" si="54"/>
        <v>#VALUE!</v>
      </c>
      <c r="J645" s="7"/>
      <c r="K645" s="123"/>
      <c r="L645" s="124"/>
    </row>
    <row r="646" spans="1:14" x14ac:dyDescent="0.25">
      <c r="A646" s="28" t="str">
        <f>_xlfn.XLOOKUP(P!C646,'Banco de Dados'!$B$3:$B$274,'Banco de Dados'!$K$3:$K$274,"")</f>
        <v/>
      </c>
      <c r="B646" s="2">
        <v>0</v>
      </c>
      <c r="C646" s="2">
        <v>0</v>
      </c>
      <c r="D646" s="2">
        <v>0</v>
      </c>
      <c r="E646" s="2">
        <v>0</v>
      </c>
      <c r="F646" s="32" t="e">
        <f t="shared" si="55"/>
        <v>#DIV/0!</v>
      </c>
      <c r="G646" s="3" t="e">
        <f t="shared" si="54"/>
        <v>#VALUE!</v>
      </c>
      <c r="H646" s="3" t="e">
        <f t="shared" si="54"/>
        <v>#VALUE!</v>
      </c>
      <c r="J646" s="7"/>
    </row>
    <row r="647" spans="1:14" x14ac:dyDescent="0.25">
      <c r="A647" s="28" t="str">
        <f>_xlfn.XLOOKUP(P!C647,'Banco de Dados'!$B$3:$B$274,'Banco de Dados'!$K$3:$K$274,"")</f>
        <v/>
      </c>
      <c r="B647" s="2">
        <v>0</v>
      </c>
      <c r="C647" s="2">
        <v>0</v>
      </c>
      <c r="D647" s="2">
        <v>0</v>
      </c>
      <c r="E647" s="2">
        <v>0</v>
      </c>
      <c r="F647" s="32" t="e">
        <f t="shared" si="55"/>
        <v>#DIV/0!</v>
      </c>
      <c r="G647" s="3" t="e">
        <f t="shared" si="54"/>
        <v>#VALUE!</v>
      </c>
      <c r="H647" s="3" t="e">
        <f t="shared" si="54"/>
        <v>#VALUE!</v>
      </c>
      <c r="J647" s="7"/>
    </row>
    <row r="648" spans="1:14" x14ac:dyDescent="0.25">
      <c r="A648" s="28" t="str">
        <f>_xlfn.XLOOKUP(P!C648,'Banco de Dados'!$B$3:$B$274,'Banco de Dados'!$K$3:$K$274,"")</f>
        <v/>
      </c>
      <c r="B648" s="2">
        <v>0</v>
      </c>
      <c r="C648" s="2">
        <v>0</v>
      </c>
      <c r="D648" s="2">
        <v>0</v>
      </c>
      <c r="E648" s="2">
        <v>0</v>
      </c>
      <c r="F648" s="32" t="e">
        <f t="shared" si="55"/>
        <v>#DIV/0!</v>
      </c>
      <c r="G648" s="3" t="e">
        <f t="shared" ref="G648:H650" si="56">D648*$E$618</f>
        <v>#VALUE!</v>
      </c>
      <c r="H648" s="3" t="e">
        <f t="shared" si="56"/>
        <v>#VALUE!</v>
      </c>
      <c r="J648" s="7"/>
    </row>
    <row r="649" spans="1:14" x14ac:dyDescent="0.25">
      <c r="A649" s="28" t="str">
        <f>_xlfn.XLOOKUP(P!C649,'Banco de Dados'!$B$3:$B$274,'Banco de Dados'!$K$3:$K$274,"")</f>
        <v/>
      </c>
      <c r="B649" s="2">
        <v>0</v>
      </c>
      <c r="C649" s="2">
        <v>0</v>
      </c>
      <c r="D649" s="2">
        <v>0</v>
      </c>
      <c r="E649" s="2">
        <v>0</v>
      </c>
      <c r="F649" s="32" t="e">
        <f t="shared" si="55"/>
        <v>#DIV/0!</v>
      </c>
      <c r="G649" s="3" t="e">
        <f t="shared" si="56"/>
        <v>#VALUE!</v>
      </c>
      <c r="H649" s="3" t="e">
        <f t="shared" si="56"/>
        <v>#VALUE!</v>
      </c>
      <c r="J649" s="7"/>
    </row>
    <row r="650" spans="1:14" x14ac:dyDescent="0.25">
      <c r="A650" s="28" t="str">
        <f>_xlfn.XLOOKUP(P!C650,'Banco de Dados'!$B$3:$B$274,'Banco de Dados'!$K$3:$K$274,"")</f>
        <v/>
      </c>
      <c r="B650" s="2">
        <v>0</v>
      </c>
      <c r="C650" s="2">
        <v>0</v>
      </c>
      <c r="D650" s="2">
        <v>0</v>
      </c>
      <c r="E650" s="2">
        <v>0</v>
      </c>
      <c r="F650" s="32" t="e">
        <f t="shared" si="55"/>
        <v>#DIV/0!</v>
      </c>
      <c r="G650" s="3" t="e">
        <f t="shared" si="56"/>
        <v>#VALUE!</v>
      </c>
      <c r="H650" s="3" t="e">
        <f t="shared" si="56"/>
        <v>#VALUE!</v>
      </c>
      <c r="J650" s="7"/>
    </row>
    <row r="651" spans="1:14" x14ac:dyDescent="0.25">
      <c r="A651" s="21"/>
      <c r="B651" s="21"/>
      <c r="C651" s="21"/>
      <c r="D651" s="21"/>
      <c r="E651" s="21"/>
      <c r="F651" s="77"/>
      <c r="G651" s="21"/>
      <c r="H651" s="21"/>
      <c r="J651" s="21"/>
      <c r="K651" s="21"/>
      <c r="L651" s="21"/>
      <c r="M651" s="21"/>
      <c r="N651" s="21"/>
    </row>
    <row r="652" spans="1:14" ht="15.75" x14ac:dyDescent="0.25">
      <c r="A652" s="36">
        <f>'Nome das Amostras'!A23</f>
        <v>0</v>
      </c>
      <c r="B652" s="164" t="e">
        <f>VLOOKUP(A652,'Nome das Amostras'!$A$3:$D$28,2,FALSE)</f>
        <v>#N/A</v>
      </c>
      <c r="C652" s="164"/>
      <c r="D652" s="51" t="s">
        <v>65</v>
      </c>
      <c r="E652" s="52" t="e">
        <f>'Banco de Dados'!$O$13/'Banco de Dados'!ER13</f>
        <v>#VALUE!</v>
      </c>
      <c r="F652" s="74"/>
      <c r="G652" s="3"/>
      <c r="H652" s="3"/>
      <c r="J652" s="7"/>
    </row>
    <row r="653" spans="1:14" ht="15.75" x14ac:dyDescent="0.25">
      <c r="A653" s="107" t="s">
        <v>1</v>
      </c>
      <c r="B653" s="107" t="s">
        <v>0</v>
      </c>
      <c r="C653" s="107" t="s">
        <v>212</v>
      </c>
      <c r="D653" s="107" t="s">
        <v>209</v>
      </c>
      <c r="E653" s="107" t="s">
        <v>213</v>
      </c>
      <c r="F653" s="76" t="s">
        <v>219</v>
      </c>
      <c r="G653" s="54" t="s">
        <v>140</v>
      </c>
      <c r="H653" s="54" t="s">
        <v>66</v>
      </c>
      <c r="J653" s="7"/>
      <c r="K653" s="72">
        <f>A652</f>
        <v>0</v>
      </c>
      <c r="L653" s="55" t="s">
        <v>215</v>
      </c>
      <c r="M653" s="41" t="str">
        <f>$A$1</f>
        <v>Cobre</v>
      </c>
      <c r="N653" s="3"/>
    </row>
    <row r="654" spans="1:14" x14ac:dyDescent="0.25">
      <c r="A654" s="28" t="str">
        <f>_xlfn.XLOOKUP(P!C654,'Banco de Dados'!$B$3:$B$274,'Banco de Dados'!$K$3:$K$274,"")</f>
        <v/>
      </c>
      <c r="B654" s="2" cm="1">
        <f t="array" ref="B654:E684">Dados!EN5:EQ35</f>
        <v>0</v>
      </c>
      <c r="C654" s="2">
        <v>0</v>
      </c>
      <c r="D654" s="2">
        <v>0</v>
      </c>
      <c r="E654" s="2">
        <v>0</v>
      </c>
      <c r="F654" s="32" t="e">
        <f>(E654*100)/D654</f>
        <v>#DIV/0!</v>
      </c>
      <c r="G654" s="3" t="e">
        <f t="shared" ref="G654:H681" si="57">D654*$E$652</f>
        <v>#VALUE!</v>
      </c>
      <c r="H654" s="3" t="e">
        <f t="shared" si="57"/>
        <v>#VALUE!</v>
      </c>
      <c r="J654" s="7"/>
      <c r="K654" s="5" t="s">
        <v>210</v>
      </c>
      <c r="L654" s="5"/>
      <c r="M654" s="5" t="s">
        <v>211</v>
      </c>
    </row>
    <row r="655" spans="1:14" x14ac:dyDescent="0.25">
      <c r="A655" s="28" t="str">
        <f>_xlfn.XLOOKUP(P!C655,'Banco de Dados'!$B$3:$B$274,'Banco de Dados'!$K$3:$K$274,"")</f>
        <v/>
      </c>
      <c r="B655" s="2">
        <v>0</v>
      </c>
      <c r="C655" s="2">
        <v>0</v>
      </c>
      <c r="D655" s="2">
        <v>0</v>
      </c>
      <c r="E655" s="2">
        <v>0</v>
      </c>
      <c r="F655" s="32" t="e">
        <f t="shared" ref="F655:F684" si="58">(E655*100)/D655</f>
        <v>#DIV/0!</v>
      </c>
      <c r="G655" s="3" t="e">
        <f t="shared" si="57"/>
        <v>#VALUE!</v>
      </c>
      <c r="H655" s="3" t="e">
        <f t="shared" si="57"/>
        <v>#VALUE!</v>
      </c>
      <c r="J655" s="7"/>
      <c r="K655" s="6" t="str">
        <f>_xlfn.XLOOKUP($B$4,A654:A681,G654:G681,"")</f>
        <v/>
      </c>
      <c r="L655" s="6"/>
      <c r="M655" s="6" t="str">
        <f>_xlfn.XLOOKUP($B$4,A654:A681,H654:H681,"")</f>
        <v/>
      </c>
    </row>
    <row r="656" spans="1:14" x14ac:dyDescent="0.25">
      <c r="A656" s="28" t="str">
        <f>_xlfn.XLOOKUP(P!C656,'Banco de Dados'!$B$3:$B$274,'Banco de Dados'!$K$3:$K$274,"")</f>
        <v/>
      </c>
      <c r="B656" s="2">
        <v>0</v>
      </c>
      <c r="C656" s="2">
        <v>0</v>
      </c>
      <c r="D656" s="2">
        <v>0</v>
      </c>
      <c r="E656" s="2">
        <v>0</v>
      </c>
      <c r="F656" s="32" t="e">
        <f t="shared" si="58"/>
        <v>#DIV/0!</v>
      </c>
      <c r="G656" s="3" t="e">
        <f t="shared" si="57"/>
        <v>#VALUE!</v>
      </c>
      <c r="H656" s="3" t="e">
        <f t="shared" si="57"/>
        <v>#VALUE!</v>
      </c>
      <c r="J656" s="7"/>
    </row>
    <row r="657" spans="1:14" ht="15.75" x14ac:dyDescent="0.25">
      <c r="A657" s="28" t="str">
        <f>_xlfn.XLOOKUP(P!C657,'Banco de Dados'!$B$3:$B$274,'Banco de Dados'!$K$3:$K$274,"")</f>
        <v/>
      </c>
      <c r="B657" s="2">
        <v>0</v>
      </c>
      <c r="C657" s="2">
        <v>0</v>
      </c>
      <c r="D657" s="2">
        <v>0</v>
      </c>
      <c r="E657" s="2">
        <v>0</v>
      </c>
      <c r="F657" s="32" t="e">
        <f t="shared" si="58"/>
        <v>#DIV/0!</v>
      </c>
      <c r="G657" s="3" t="e">
        <f t="shared" si="57"/>
        <v>#VALUE!</v>
      </c>
      <c r="H657" s="3" t="e">
        <f t="shared" si="57"/>
        <v>#VALUE!</v>
      </c>
      <c r="K657" s="165" t="s">
        <v>67</v>
      </c>
      <c r="L657" s="166"/>
      <c r="M657" s="167"/>
      <c r="N657"/>
    </row>
    <row r="658" spans="1:14" x14ac:dyDescent="0.25">
      <c r="A658" s="28" t="str">
        <f>_xlfn.XLOOKUP(P!C658,'Banco de Dados'!$B$3:$B$274,'Banco de Dados'!$K$3:$K$274,"")</f>
        <v/>
      </c>
      <c r="B658" s="2">
        <v>0</v>
      </c>
      <c r="C658" s="2">
        <v>0</v>
      </c>
      <c r="D658" s="2">
        <v>0</v>
      </c>
      <c r="E658" s="2">
        <v>0</v>
      </c>
      <c r="F658" s="32" t="e">
        <f t="shared" si="58"/>
        <v>#DIV/0!</v>
      </c>
      <c r="G658" s="3" t="e">
        <f t="shared" si="57"/>
        <v>#VALUE!</v>
      </c>
      <c r="H658" s="3" t="e">
        <f t="shared" si="57"/>
        <v>#VALUE!</v>
      </c>
      <c r="J658" s="7"/>
      <c r="K658" s="104" t="s">
        <v>240</v>
      </c>
      <c r="L658" s="39"/>
      <c r="M658" s="106" t="s">
        <v>209</v>
      </c>
    </row>
    <row r="659" spans="1:14" x14ac:dyDescent="0.25">
      <c r="A659" s="28" t="str">
        <f>_xlfn.XLOOKUP(P!C659,'Banco de Dados'!$B$3:$B$274,'Banco de Dados'!$K$3:$K$274,"")</f>
        <v/>
      </c>
      <c r="B659" s="2">
        <v>0</v>
      </c>
      <c r="C659" s="2">
        <v>0</v>
      </c>
      <c r="D659" s="2">
        <v>0</v>
      </c>
      <c r="E659" s="2">
        <v>0</v>
      </c>
      <c r="F659" s="32" t="e">
        <f t="shared" si="58"/>
        <v>#DIV/0!</v>
      </c>
      <c r="G659" s="3" t="e">
        <f t="shared" si="57"/>
        <v>#VALUE!</v>
      </c>
      <c r="H659" s="3" t="e">
        <f t="shared" si="57"/>
        <v>#VALUE!</v>
      </c>
      <c r="J659" s="58" t="s">
        <v>38</v>
      </c>
      <c r="K659" s="59">
        <f>$L$9</f>
        <v>4.7</v>
      </c>
      <c r="L659" s="60"/>
      <c r="M659" s="61">
        <f>$M$11</f>
        <v>520</v>
      </c>
      <c r="N659" s="60"/>
    </row>
    <row r="660" spans="1:14" x14ac:dyDescent="0.25">
      <c r="A660" s="28" t="str">
        <f>_xlfn.XLOOKUP(P!C660,'Banco de Dados'!$B$3:$B$274,'Banco de Dados'!$K$3:$K$274,"")</f>
        <v/>
      </c>
      <c r="B660" s="2">
        <v>0</v>
      </c>
      <c r="C660" s="2">
        <v>0</v>
      </c>
      <c r="D660" s="2">
        <v>0</v>
      </c>
      <c r="E660" s="2">
        <v>0</v>
      </c>
      <c r="F660" s="32" t="e">
        <f t="shared" si="58"/>
        <v>#DIV/0!</v>
      </c>
      <c r="G660" s="3" t="e">
        <f t="shared" si="57"/>
        <v>#VALUE!</v>
      </c>
      <c r="H660" s="3" t="e">
        <f t="shared" si="57"/>
        <v>#VALUE!</v>
      </c>
      <c r="J660" s="2"/>
      <c r="K660" s="18"/>
      <c r="L660" s="2" t="s">
        <v>70</v>
      </c>
      <c r="M660" s="19"/>
    </row>
    <row r="661" spans="1:14" x14ac:dyDescent="0.25">
      <c r="A661" s="28" t="str">
        <f>_xlfn.XLOOKUP(P!C661,'Banco de Dados'!$B$3:$B$274,'Banco de Dados'!$K$3:$K$274,"")</f>
        <v/>
      </c>
      <c r="B661" s="2">
        <v>0</v>
      </c>
      <c r="C661" s="2">
        <v>0</v>
      </c>
      <c r="D661" s="2">
        <v>0</v>
      </c>
      <c r="E661" s="2">
        <v>0</v>
      </c>
      <c r="F661" s="32" t="e">
        <f t="shared" si="58"/>
        <v>#DIV/0!</v>
      </c>
      <c r="G661" s="3" t="e">
        <f t="shared" si="57"/>
        <v>#VALUE!</v>
      </c>
      <c r="H661" s="3" t="e">
        <f t="shared" si="57"/>
        <v>#VALUE!</v>
      </c>
      <c r="J661" s="58" t="s">
        <v>69</v>
      </c>
      <c r="K661" s="62" t="s">
        <v>71</v>
      </c>
      <c r="L661" s="63"/>
      <c r="M661" s="64" t="str">
        <f>K655</f>
        <v/>
      </c>
      <c r="N661" s="60"/>
    </row>
    <row r="662" spans="1:14" x14ac:dyDescent="0.25">
      <c r="A662" s="28" t="str">
        <f>_xlfn.XLOOKUP(P!C662,'Banco de Dados'!$B$3:$B$274,'Banco de Dados'!$K$3:$K$274,"")</f>
        <v/>
      </c>
      <c r="B662" s="2">
        <v>0</v>
      </c>
      <c r="C662" s="2">
        <v>0</v>
      </c>
      <c r="D662" s="2">
        <v>0</v>
      </c>
      <c r="E662" s="2">
        <v>0</v>
      </c>
      <c r="F662" s="32" t="e">
        <f t="shared" si="58"/>
        <v>#DIV/0!</v>
      </c>
      <c r="G662" s="3" t="e">
        <f t="shared" si="57"/>
        <v>#VALUE!</v>
      </c>
      <c r="H662" s="3" t="e">
        <f t="shared" si="57"/>
        <v>#VALUE!</v>
      </c>
      <c r="J662" s="7"/>
    </row>
    <row r="663" spans="1:14" ht="15.75" x14ac:dyDescent="0.25">
      <c r="A663" s="28" t="str">
        <f>_xlfn.XLOOKUP(P!C663,'Banco de Dados'!$B$3:$B$274,'Banco de Dados'!$K$3:$K$274,"")</f>
        <v/>
      </c>
      <c r="B663" s="2">
        <v>0</v>
      </c>
      <c r="C663" s="2">
        <v>0</v>
      </c>
      <c r="D663" s="2">
        <v>0</v>
      </c>
      <c r="E663" s="2">
        <v>0</v>
      </c>
      <c r="F663" s="32" t="e">
        <f t="shared" si="58"/>
        <v>#DIV/0!</v>
      </c>
      <c r="G663" s="3" t="e">
        <f t="shared" si="57"/>
        <v>#VALUE!</v>
      </c>
      <c r="H663" s="3" t="e">
        <f t="shared" si="57"/>
        <v>#VALUE!</v>
      </c>
      <c r="J663" s="7"/>
      <c r="K663" s="165" t="s">
        <v>218</v>
      </c>
      <c r="L663" s="166"/>
      <c r="M663" s="167"/>
    </row>
    <row r="664" spans="1:14" x14ac:dyDescent="0.25">
      <c r="A664" s="28" t="str">
        <f>_xlfn.XLOOKUP(P!C664,'Banco de Dados'!$B$3:$B$274,'Banco de Dados'!$K$3:$K$274,"")</f>
        <v/>
      </c>
      <c r="B664" s="2">
        <v>0</v>
      </c>
      <c r="C664" s="2">
        <v>0</v>
      </c>
      <c r="D664" s="2">
        <v>0</v>
      </c>
      <c r="E664" s="2">
        <v>0</v>
      </c>
      <c r="F664" s="32" t="e">
        <f t="shared" si="58"/>
        <v>#DIV/0!</v>
      </c>
      <c r="G664" s="3" t="e">
        <f t="shared" si="57"/>
        <v>#VALUE!</v>
      </c>
      <c r="H664" s="3" t="e">
        <f t="shared" si="57"/>
        <v>#VALUE!</v>
      </c>
      <c r="J664" s="7"/>
      <c r="K664" s="104" t="s">
        <v>236</v>
      </c>
      <c r="L664" s="108" t="str">
        <f>K655</f>
        <v/>
      </c>
      <c r="M664" s="109" t="str">
        <f>M655</f>
        <v/>
      </c>
    </row>
    <row r="665" spans="1:14" x14ac:dyDescent="0.25">
      <c r="A665" s="28" t="str">
        <f>_xlfn.XLOOKUP(P!C665,'Banco de Dados'!$B$3:$B$274,'Banco de Dados'!$K$3:$K$274,"")</f>
        <v/>
      </c>
      <c r="B665" s="2">
        <v>0</v>
      </c>
      <c r="C665" s="2">
        <v>0</v>
      </c>
      <c r="D665" s="2">
        <v>0</v>
      </c>
      <c r="E665" s="2">
        <v>0</v>
      </c>
      <c r="F665" s="32" t="e">
        <f t="shared" si="58"/>
        <v>#DIV/0!</v>
      </c>
      <c r="G665" s="3" t="e">
        <f t="shared" si="57"/>
        <v>#VALUE!</v>
      </c>
      <c r="H665" s="3" t="e">
        <f t="shared" si="57"/>
        <v>#VALUE!</v>
      </c>
      <c r="J665" s="7"/>
      <c r="K665" s="104" t="s">
        <v>237</v>
      </c>
      <c r="L665" s="105">
        <f>$L$9</f>
        <v>4.7</v>
      </c>
      <c r="M665" s="106">
        <f>$L$10</f>
        <v>0.14000000000000001</v>
      </c>
    </row>
    <row r="666" spans="1:14" x14ac:dyDescent="0.25">
      <c r="A666" s="28" t="str">
        <f>_xlfn.XLOOKUP(P!C666,'Banco de Dados'!$B$3:$B$274,'Banco de Dados'!$K$3:$K$274,"")</f>
        <v/>
      </c>
      <c r="B666" s="2">
        <v>0</v>
      </c>
      <c r="C666" s="2">
        <v>0</v>
      </c>
      <c r="D666" s="2">
        <v>0</v>
      </c>
      <c r="E666" s="2">
        <v>0</v>
      </c>
      <c r="F666" s="32" t="e">
        <f t="shared" si="58"/>
        <v>#DIV/0!</v>
      </c>
      <c r="G666" s="3" t="e">
        <f t="shared" si="57"/>
        <v>#VALUE!</v>
      </c>
      <c r="H666" s="3" t="e">
        <f t="shared" si="57"/>
        <v>#VALUE!</v>
      </c>
      <c r="J666" s="7"/>
      <c r="K666" s="104" t="s">
        <v>238</v>
      </c>
      <c r="L666" s="105">
        <f>$M$11</f>
        <v>520</v>
      </c>
      <c r="M666" s="106">
        <f>$M$12</f>
        <v>245</v>
      </c>
    </row>
    <row r="667" spans="1:14" x14ac:dyDescent="0.25">
      <c r="A667" s="28" t="str">
        <f>_xlfn.XLOOKUP(P!C667,'Banco de Dados'!$B$3:$B$274,'Banco de Dados'!$K$3:$K$274,"")</f>
        <v/>
      </c>
      <c r="B667" s="2">
        <v>0</v>
      </c>
      <c r="C667" s="2">
        <v>0</v>
      </c>
      <c r="D667" s="2">
        <v>0</v>
      </c>
      <c r="E667" s="2">
        <v>0</v>
      </c>
      <c r="F667" s="32" t="e">
        <f t="shared" si="58"/>
        <v>#DIV/0!</v>
      </c>
      <c r="G667" s="3" t="e">
        <f t="shared" si="57"/>
        <v>#VALUE!</v>
      </c>
      <c r="H667" s="3" t="e">
        <f t="shared" si="57"/>
        <v>#VALUE!</v>
      </c>
      <c r="J667" s="7"/>
      <c r="K667" s="69" t="s">
        <v>217</v>
      </c>
      <c r="L667" s="110" t="e">
        <f>SQRT(((M664/L664)^2)+((M665/L665)^2)+((M666/L666)^2))</f>
        <v>#VALUE!</v>
      </c>
      <c r="M667" s="71" t="str">
        <f>M676</f>
        <v>mg/kg</v>
      </c>
    </row>
    <row r="668" spans="1:14" x14ac:dyDescent="0.25">
      <c r="A668" s="28" t="str">
        <f>_xlfn.XLOOKUP(P!C668,'Banco de Dados'!$B$3:$B$274,'Banco de Dados'!$K$3:$K$274,"")</f>
        <v/>
      </c>
      <c r="B668" s="2">
        <v>0</v>
      </c>
      <c r="C668" s="2">
        <v>0</v>
      </c>
      <c r="D668" s="2">
        <v>0</v>
      </c>
      <c r="E668" s="2">
        <v>0</v>
      </c>
      <c r="F668" s="32" t="e">
        <f t="shared" si="58"/>
        <v>#DIV/0!</v>
      </c>
      <c r="G668" s="3" t="e">
        <f t="shared" si="57"/>
        <v>#VALUE!</v>
      </c>
      <c r="H668" s="3" t="e">
        <f t="shared" si="57"/>
        <v>#VALUE!</v>
      </c>
      <c r="J668" s="7"/>
    </row>
    <row r="669" spans="1:14" x14ac:dyDescent="0.25">
      <c r="A669" s="28" t="str">
        <f>_xlfn.XLOOKUP(P!C669,'Banco de Dados'!$B$3:$B$274,'Banco de Dados'!$K$3:$K$274,"")</f>
        <v/>
      </c>
      <c r="B669" s="2">
        <v>0</v>
      </c>
      <c r="C669" s="2">
        <v>0</v>
      </c>
      <c r="D669" s="2">
        <v>0</v>
      </c>
      <c r="E669" s="2">
        <v>0</v>
      </c>
      <c r="F669" s="32" t="e">
        <f t="shared" si="58"/>
        <v>#DIV/0!</v>
      </c>
      <c r="G669" s="3" t="e">
        <f t="shared" si="57"/>
        <v>#VALUE!</v>
      </c>
      <c r="H669" s="3" t="e">
        <f t="shared" si="57"/>
        <v>#VALUE!</v>
      </c>
      <c r="J669" s="7"/>
    </row>
    <row r="670" spans="1:14" x14ac:dyDescent="0.25">
      <c r="A670" s="28" t="str">
        <f>_xlfn.XLOOKUP(P!C670,'Banco de Dados'!$B$3:$B$274,'Banco de Dados'!$K$3:$K$274,"")</f>
        <v/>
      </c>
      <c r="B670" s="2">
        <v>0</v>
      </c>
      <c r="C670" s="2">
        <v>0</v>
      </c>
      <c r="D670" s="2">
        <v>0</v>
      </c>
      <c r="E670" s="2">
        <v>0</v>
      </c>
      <c r="F670" s="32" t="e">
        <f t="shared" si="58"/>
        <v>#DIV/0!</v>
      </c>
      <c r="G670" s="3" t="e">
        <f t="shared" si="57"/>
        <v>#VALUE!</v>
      </c>
      <c r="H670" s="3" t="e">
        <f t="shared" si="57"/>
        <v>#VALUE!</v>
      </c>
      <c r="J670" s="7"/>
    </row>
    <row r="671" spans="1:14" x14ac:dyDescent="0.25">
      <c r="A671" s="28" t="str">
        <f>_xlfn.XLOOKUP(P!C671,'Banco de Dados'!$B$3:$B$274,'Banco de Dados'!$K$3:$K$274,"")</f>
        <v/>
      </c>
      <c r="B671" s="2">
        <v>0</v>
      </c>
      <c r="C671" s="2">
        <v>0</v>
      </c>
      <c r="D671" s="2">
        <v>0</v>
      </c>
      <c r="E671" s="2">
        <v>0</v>
      </c>
      <c r="F671" s="32" t="e">
        <f t="shared" si="58"/>
        <v>#DIV/0!</v>
      </c>
      <c r="G671" s="3" t="e">
        <f t="shared" si="57"/>
        <v>#VALUE!</v>
      </c>
      <c r="H671" s="3" t="e">
        <f t="shared" si="57"/>
        <v>#VALUE!</v>
      </c>
      <c r="J671" s="7"/>
    </row>
    <row r="672" spans="1:14" x14ac:dyDescent="0.25">
      <c r="A672" s="28" t="str">
        <f>_xlfn.XLOOKUP(P!C672,'Banco de Dados'!$B$3:$B$274,'Banco de Dados'!$K$3:$K$274,"")</f>
        <v/>
      </c>
      <c r="B672" s="2">
        <v>0</v>
      </c>
      <c r="C672" s="2">
        <v>0</v>
      </c>
      <c r="D672" s="2">
        <v>0</v>
      </c>
      <c r="E672" s="2">
        <v>0</v>
      </c>
      <c r="F672" s="32" t="e">
        <f t="shared" si="58"/>
        <v>#DIV/0!</v>
      </c>
      <c r="G672" s="3" t="e">
        <f t="shared" si="57"/>
        <v>#VALUE!</v>
      </c>
      <c r="H672" s="3" t="e">
        <f t="shared" si="57"/>
        <v>#VALUE!</v>
      </c>
      <c r="J672" s="7"/>
    </row>
    <row r="673" spans="1:14" x14ac:dyDescent="0.25">
      <c r="A673" s="28" t="str">
        <f>_xlfn.XLOOKUP(P!C673,'Banco de Dados'!$B$3:$B$274,'Banco de Dados'!$K$3:$K$274,"")</f>
        <v/>
      </c>
      <c r="B673" s="2">
        <v>0</v>
      </c>
      <c r="C673" s="2">
        <v>0</v>
      </c>
      <c r="D673" s="2">
        <v>0</v>
      </c>
      <c r="E673" s="2">
        <v>0</v>
      </c>
      <c r="F673" s="32" t="e">
        <f t="shared" si="58"/>
        <v>#DIV/0!</v>
      </c>
      <c r="G673" s="3" t="e">
        <f t="shared" si="57"/>
        <v>#VALUE!</v>
      </c>
      <c r="H673" s="3" t="e">
        <f t="shared" si="57"/>
        <v>#VALUE!</v>
      </c>
      <c r="J673" s="7"/>
    </row>
    <row r="674" spans="1:14" x14ac:dyDescent="0.25">
      <c r="A674" s="28" t="str">
        <f>_xlfn.XLOOKUP(P!C674,'Banco de Dados'!$B$3:$B$274,'Banco de Dados'!$K$3:$K$274,"")</f>
        <v/>
      </c>
      <c r="B674" s="2">
        <v>0</v>
      </c>
      <c r="C674" s="2">
        <v>0</v>
      </c>
      <c r="D674" s="2">
        <v>0</v>
      </c>
      <c r="E674" s="17">
        <v>0</v>
      </c>
      <c r="F674" s="32" t="e">
        <f t="shared" si="58"/>
        <v>#DIV/0!</v>
      </c>
      <c r="G674" s="3" t="e">
        <f t="shared" si="57"/>
        <v>#VALUE!</v>
      </c>
      <c r="H674" s="3" t="e">
        <f t="shared" si="57"/>
        <v>#VALUE!</v>
      </c>
      <c r="J674" s="7"/>
    </row>
    <row r="675" spans="1:14" ht="15.75" x14ac:dyDescent="0.25">
      <c r="A675" s="28" t="str">
        <f>_xlfn.XLOOKUP(P!C675,'Banco de Dados'!$B$3:$B$274,'Banco de Dados'!$K$3:$K$274,"")</f>
        <v/>
      </c>
      <c r="B675" s="2">
        <v>0</v>
      </c>
      <c r="C675" s="2">
        <v>0</v>
      </c>
      <c r="D675" s="2">
        <v>0</v>
      </c>
      <c r="E675" s="2">
        <v>0</v>
      </c>
      <c r="F675" s="32" t="e">
        <f t="shared" si="58"/>
        <v>#DIV/0!</v>
      </c>
      <c r="G675" s="3" t="e">
        <f t="shared" si="57"/>
        <v>#VALUE!</v>
      </c>
      <c r="H675" s="3" t="e">
        <f t="shared" si="57"/>
        <v>#VALUE!</v>
      </c>
      <c r="J675" s="7"/>
      <c r="K675" s="101" t="s">
        <v>216</v>
      </c>
      <c r="L675" s="102">
        <f>K653</f>
        <v>0</v>
      </c>
      <c r="M675" s="103" t="str">
        <f>M653</f>
        <v>Cobre</v>
      </c>
    </row>
    <row r="676" spans="1:14" x14ac:dyDescent="0.25">
      <c r="A676" s="28" t="str">
        <f>_xlfn.XLOOKUP(P!C676,'Banco de Dados'!$B$3:$B$274,'Banco de Dados'!$K$3:$K$274,"")</f>
        <v/>
      </c>
      <c r="B676" s="2">
        <v>0</v>
      </c>
      <c r="C676" s="2">
        <v>0</v>
      </c>
      <c r="D676" s="2">
        <v>0</v>
      </c>
      <c r="E676" s="2">
        <v>0</v>
      </c>
      <c r="F676" s="32" t="e">
        <f t="shared" si="58"/>
        <v>#DIV/0!</v>
      </c>
      <c r="G676" s="3" t="e">
        <f t="shared" si="57"/>
        <v>#VALUE!</v>
      </c>
      <c r="H676" s="3" t="e">
        <f t="shared" si="57"/>
        <v>#VALUE!</v>
      </c>
      <c r="J676" s="7"/>
      <c r="K676" s="68" t="s">
        <v>68</v>
      </c>
      <c r="L676" s="29" t="e">
        <f>(K659*M661)/M659</f>
        <v>#VALUE!</v>
      </c>
      <c r="M676" s="66" t="str">
        <f>$M$9</f>
        <v>mg/kg</v>
      </c>
    </row>
    <row r="677" spans="1:14" x14ac:dyDescent="0.25">
      <c r="A677" s="28" t="str">
        <f>_xlfn.XLOOKUP(P!C677,'Banco de Dados'!$B$3:$B$274,'Banco de Dados'!$K$3:$K$274,"")</f>
        <v/>
      </c>
      <c r="B677" s="2">
        <v>0</v>
      </c>
      <c r="C677" s="2">
        <v>0</v>
      </c>
      <c r="D677" s="2">
        <v>0</v>
      </c>
      <c r="E677" s="2">
        <v>0</v>
      </c>
      <c r="F677" s="32" t="e">
        <f t="shared" si="58"/>
        <v>#DIV/0!</v>
      </c>
      <c r="G677" s="3" t="e">
        <f t="shared" si="57"/>
        <v>#VALUE!</v>
      </c>
      <c r="H677" s="3" t="e">
        <f t="shared" si="57"/>
        <v>#VALUE!</v>
      </c>
      <c r="J677" s="7"/>
      <c r="K677" s="111" t="s">
        <v>246</v>
      </c>
      <c r="L677" s="126" t="e">
        <f>SQRT(((M664/L664)^2)+((M665/L665)^2)+((M666/L666)^2))</f>
        <v>#VALUE!</v>
      </c>
      <c r="M677" s="66"/>
    </row>
    <row r="678" spans="1:14" x14ac:dyDescent="0.25">
      <c r="A678" s="28" t="str">
        <f>_xlfn.XLOOKUP(P!C678,'Banco de Dados'!$B$3:$B$274,'Banco de Dados'!$K$3:$K$274,"")</f>
        <v/>
      </c>
      <c r="B678" s="2">
        <v>0</v>
      </c>
      <c r="C678" s="2">
        <v>0</v>
      </c>
      <c r="D678" s="2">
        <v>0</v>
      </c>
      <c r="E678" s="2">
        <v>0</v>
      </c>
      <c r="F678" s="32" t="e">
        <f t="shared" si="58"/>
        <v>#DIV/0!</v>
      </c>
      <c r="G678" s="3" t="e">
        <f t="shared" si="57"/>
        <v>#VALUE!</v>
      </c>
      <c r="H678" s="3" t="e">
        <f t="shared" si="57"/>
        <v>#VALUE!</v>
      </c>
      <c r="J678" s="7"/>
      <c r="K678" s="69" t="s">
        <v>247</v>
      </c>
      <c r="L678" s="127" t="e">
        <f>L677*L676</f>
        <v>#VALUE!</v>
      </c>
      <c r="M678" s="71" t="str">
        <f>$M$9</f>
        <v>mg/kg</v>
      </c>
    </row>
    <row r="679" spans="1:14" x14ac:dyDescent="0.25">
      <c r="A679" s="28" t="str">
        <f>_xlfn.XLOOKUP(P!C679,'Banco de Dados'!$B$3:$B$274,'Banco de Dados'!$K$3:$K$274,"")</f>
        <v/>
      </c>
      <c r="B679" s="2">
        <v>0</v>
      </c>
      <c r="C679" s="2">
        <v>0</v>
      </c>
      <c r="D679" s="2">
        <v>0</v>
      </c>
      <c r="E679" s="2">
        <v>0</v>
      </c>
      <c r="F679" s="32" t="e">
        <f t="shared" si="58"/>
        <v>#DIV/0!</v>
      </c>
      <c r="G679" s="3" t="e">
        <f t="shared" si="57"/>
        <v>#VALUE!</v>
      </c>
      <c r="H679" s="3" t="e">
        <f t="shared" si="57"/>
        <v>#VALUE!</v>
      </c>
      <c r="J679" s="7"/>
      <c r="K679" s="123"/>
      <c r="L679" s="124"/>
    </row>
    <row r="680" spans="1:14" x14ac:dyDescent="0.25">
      <c r="A680" s="28" t="str">
        <f>_xlfn.XLOOKUP(P!C680,'Banco de Dados'!$B$3:$B$274,'Banco de Dados'!$K$3:$K$274,"")</f>
        <v/>
      </c>
      <c r="B680" s="2">
        <v>0</v>
      </c>
      <c r="C680" s="2">
        <v>0</v>
      </c>
      <c r="D680" s="2">
        <v>0</v>
      </c>
      <c r="E680" s="2">
        <v>0</v>
      </c>
      <c r="F680" s="32" t="e">
        <f t="shared" si="58"/>
        <v>#DIV/0!</v>
      </c>
      <c r="G680" s="3" t="e">
        <f t="shared" si="57"/>
        <v>#VALUE!</v>
      </c>
      <c r="H680" s="3" t="e">
        <f t="shared" si="57"/>
        <v>#VALUE!</v>
      </c>
      <c r="J680" s="7"/>
    </row>
    <row r="681" spans="1:14" x14ac:dyDescent="0.25">
      <c r="A681" s="28" t="str">
        <f>_xlfn.XLOOKUP(P!C681,'Banco de Dados'!$B$3:$B$274,'Banco de Dados'!$K$3:$K$274,"")</f>
        <v/>
      </c>
      <c r="B681" s="2">
        <v>0</v>
      </c>
      <c r="C681" s="2">
        <v>0</v>
      </c>
      <c r="D681" s="2">
        <v>0</v>
      </c>
      <c r="E681" s="2">
        <v>0</v>
      </c>
      <c r="F681" s="32" t="e">
        <f t="shared" si="58"/>
        <v>#DIV/0!</v>
      </c>
      <c r="G681" s="3" t="e">
        <f t="shared" si="57"/>
        <v>#VALUE!</v>
      </c>
      <c r="H681" s="3" t="e">
        <f t="shared" si="57"/>
        <v>#VALUE!</v>
      </c>
      <c r="J681" s="7"/>
    </row>
    <row r="682" spans="1:14" x14ac:dyDescent="0.25">
      <c r="A682" s="28" t="str">
        <f>_xlfn.XLOOKUP(P!C682,'Banco de Dados'!$B$3:$B$274,'Banco de Dados'!$K$3:$K$274,"")</f>
        <v/>
      </c>
      <c r="B682" s="2">
        <v>0</v>
      </c>
      <c r="C682" s="2">
        <v>0</v>
      </c>
      <c r="D682" s="2">
        <v>0</v>
      </c>
      <c r="E682" s="2">
        <v>0</v>
      </c>
      <c r="F682" s="32" t="e">
        <f t="shared" si="58"/>
        <v>#DIV/0!</v>
      </c>
      <c r="G682" s="3" t="e">
        <f t="shared" ref="G682:H684" si="59">D682*$E$652</f>
        <v>#VALUE!</v>
      </c>
      <c r="H682" s="3" t="e">
        <f t="shared" si="59"/>
        <v>#VALUE!</v>
      </c>
      <c r="J682" s="7"/>
    </row>
    <row r="683" spans="1:14" x14ac:dyDescent="0.25">
      <c r="A683" s="28" t="str">
        <f>_xlfn.XLOOKUP(P!C683,'Banco de Dados'!$B$3:$B$274,'Banco de Dados'!$K$3:$K$274,"")</f>
        <v/>
      </c>
      <c r="B683" s="2">
        <v>0</v>
      </c>
      <c r="C683" s="2">
        <v>0</v>
      </c>
      <c r="D683" s="2">
        <v>0</v>
      </c>
      <c r="E683" s="2">
        <v>0</v>
      </c>
      <c r="F683" s="32" t="e">
        <f t="shared" si="58"/>
        <v>#DIV/0!</v>
      </c>
      <c r="G683" s="3" t="e">
        <f t="shared" si="59"/>
        <v>#VALUE!</v>
      </c>
      <c r="H683" s="3" t="e">
        <f t="shared" si="59"/>
        <v>#VALUE!</v>
      </c>
      <c r="J683" s="7"/>
    </row>
    <row r="684" spans="1:14" x14ac:dyDescent="0.25">
      <c r="A684" s="28" t="str">
        <f>_xlfn.XLOOKUP(P!C684,'Banco de Dados'!$B$3:$B$274,'Banco de Dados'!$K$3:$K$274,"")</f>
        <v/>
      </c>
      <c r="B684" s="2">
        <v>0</v>
      </c>
      <c r="C684" s="2">
        <v>0</v>
      </c>
      <c r="D684" s="2">
        <v>0</v>
      </c>
      <c r="E684" s="2">
        <v>0</v>
      </c>
      <c r="F684" s="32" t="e">
        <f t="shared" si="58"/>
        <v>#DIV/0!</v>
      </c>
      <c r="G684" s="3" t="e">
        <f t="shared" si="59"/>
        <v>#VALUE!</v>
      </c>
      <c r="H684" s="3" t="e">
        <f t="shared" si="59"/>
        <v>#VALUE!</v>
      </c>
      <c r="J684" s="7"/>
    </row>
    <row r="685" spans="1:14" x14ac:dyDescent="0.25">
      <c r="A685" s="21"/>
      <c r="B685" s="21"/>
      <c r="C685" s="21"/>
      <c r="D685" s="21"/>
      <c r="E685" s="21"/>
      <c r="F685" s="77"/>
      <c r="G685" s="21"/>
      <c r="H685" s="21"/>
      <c r="J685" s="21"/>
      <c r="K685" s="21"/>
      <c r="L685" s="21"/>
      <c r="M685" s="21"/>
      <c r="N685" s="21"/>
    </row>
    <row r="686" spans="1:14" ht="15.75" x14ac:dyDescent="0.25">
      <c r="A686" s="36">
        <f>'Nome das Amostras'!A24</f>
        <v>0</v>
      </c>
      <c r="B686" s="164" t="e">
        <f>VLOOKUP(A686,'Nome das Amostras'!$A$3:$D$28,2,FALSE)</f>
        <v>#N/A</v>
      </c>
      <c r="C686" s="164"/>
      <c r="D686" s="51" t="s">
        <v>65</v>
      </c>
      <c r="E686" s="52" t="e">
        <f>'Banco de Dados'!$O$13/'Banco de Dados'!EY13</f>
        <v>#VALUE!</v>
      </c>
      <c r="F686" s="74"/>
      <c r="G686" s="3"/>
      <c r="H686" s="3"/>
      <c r="J686" s="7"/>
    </row>
    <row r="687" spans="1:14" ht="15.75" x14ac:dyDescent="0.25">
      <c r="A687" s="107" t="s">
        <v>1</v>
      </c>
      <c r="B687" s="107" t="s">
        <v>0</v>
      </c>
      <c r="C687" s="107" t="s">
        <v>212</v>
      </c>
      <c r="D687" s="107" t="s">
        <v>209</v>
      </c>
      <c r="E687" s="107" t="s">
        <v>213</v>
      </c>
      <c r="F687" s="76" t="s">
        <v>219</v>
      </c>
      <c r="G687" s="54" t="s">
        <v>140</v>
      </c>
      <c r="H687" s="54" t="s">
        <v>66</v>
      </c>
      <c r="J687" s="7"/>
      <c r="K687" s="72">
        <f>A686</f>
        <v>0</v>
      </c>
      <c r="L687" s="55" t="s">
        <v>215</v>
      </c>
      <c r="M687" s="41" t="str">
        <f>$A$1</f>
        <v>Cobre</v>
      </c>
      <c r="N687" s="3"/>
    </row>
    <row r="688" spans="1:14" x14ac:dyDescent="0.25">
      <c r="A688" s="28" t="str">
        <f>_xlfn.XLOOKUP(P!C688,'Banco de Dados'!$B$3:$B$274,'Banco de Dados'!$K$3:$K$274,"")</f>
        <v/>
      </c>
      <c r="B688" s="2" cm="1">
        <f t="array" ref="B688:E718">Dados!EU5:EX35</f>
        <v>0</v>
      </c>
      <c r="C688" s="2">
        <v>0</v>
      </c>
      <c r="D688" s="2">
        <v>0</v>
      </c>
      <c r="E688" s="2">
        <v>0</v>
      </c>
      <c r="F688" s="32" t="e">
        <f>(E688*100)/D688</f>
        <v>#DIV/0!</v>
      </c>
      <c r="G688" s="3" t="e">
        <f t="shared" ref="G688:H715" si="60">D688*$E$686</f>
        <v>#VALUE!</v>
      </c>
      <c r="H688" s="3" t="e">
        <f t="shared" si="60"/>
        <v>#VALUE!</v>
      </c>
      <c r="J688" s="7"/>
      <c r="K688" s="5" t="s">
        <v>210</v>
      </c>
      <c r="L688" s="5"/>
      <c r="M688" s="5" t="s">
        <v>211</v>
      </c>
    </row>
    <row r="689" spans="1:14" x14ac:dyDescent="0.25">
      <c r="A689" s="28" t="str">
        <f>_xlfn.XLOOKUP(P!C689,'Banco de Dados'!$B$3:$B$274,'Banco de Dados'!$K$3:$K$274,"")</f>
        <v/>
      </c>
      <c r="B689" s="2">
        <v>0</v>
      </c>
      <c r="C689" s="2">
        <v>0</v>
      </c>
      <c r="D689" s="2">
        <v>0</v>
      </c>
      <c r="E689" s="2">
        <v>0</v>
      </c>
      <c r="F689" s="32" t="e">
        <f t="shared" ref="F689:F718" si="61">(E689*100)/D689</f>
        <v>#DIV/0!</v>
      </c>
      <c r="G689" s="3" t="e">
        <f t="shared" si="60"/>
        <v>#VALUE!</v>
      </c>
      <c r="H689" s="3" t="e">
        <f t="shared" si="60"/>
        <v>#VALUE!</v>
      </c>
      <c r="J689" s="7"/>
      <c r="K689" s="6" t="str">
        <f>_xlfn.XLOOKUP($B$4,A688:A715,G688:G715,"")</f>
        <v/>
      </c>
      <c r="L689" s="6"/>
      <c r="M689" s="6" t="str">
        <f>_xlfn.XLOOKUP($B$4,A688:A715,H688:H715,"")</f>
        <v/>
      </c>
    </row>
    <row r="690" spans="1:14" x14ac:dyDescent="0.25">
      <c r="A690" s="28" t="str">
        <f>_xlfn.XLOOKUP(P!C690,'Banco de Dados'!$B$3:$B$274,'Banco de Dados'!$K$3:$K$274,"")</f>
        <v/>
      </c>
      <c r="B690" s="2">
        <v>0</v>
      </c>
      <c r="C690" s="2">
        <v>0</v>
      </c>
      <c r="D690" s="2">
        <v>0</v>
      </c>
      <c r="E690" s="2">
        <v>0</v>
      </c>
      <c r="F690" s="32" t="e">
        <f t="shared" si="61"/>
        <v>#DIV/0!</v>
      </c>
      <c r="G690" s="3" t="e">
        <f t="shared" si="60"/>
        <v>#VALUE!</v>
      </c>
      <c r="H690" s="3" t="e">
        <f t="shared" si="60"/>
        <v>#VALUE!</v>
      </c>
      <c r="J690" s="7"/>
    </row>
    <row r="691" spans="1:14" ht="15.75" x14ac:dyDescent="0.25">
      <c r="A691" s="28" t="str">
        <f>_xlfn.XLOOKUP(P!C691,'Banco de Dados'!$B$3:$B$274,'Banco de Dados'!$K$3:$K$274,"")</f>
        <v/>
      </c>
      <c r="B691" s="2">
        <v>0</v>
      </c>
      <c r="C691" s="2">
        <v>0</v>
      </c>
      <c r="D691" s="2">
        <v>0</v>
      </c>
      <c r="E691" s="2">
        <v>0</v>
      </c>
      <c r="F691" s="32" t="e">
        <f t="shared" si="61"/>
        <v>#DIV/0!</v>
      </c>
      <c r="G691" s="3" t="e">
        <f t="shared" si="60"/>
        <v>#VALUE!</v>
      </c>
      <c r="H691" s="3" t="e">
        <f t="shared" si="60"/>
        <v>#VALUE!</v>
      </c>
      <c r="K691" s="165" t="s">
        <v>67</v>
      </c>
      <c r="L691" s="166"/>
      <c r="M691" s="167"/>
      <c r="N691"/>
    </row>
    <row r="692" spans="1:14" x14ac:dyDescent="0.25">
      <c r="A692" s="28" t="str">
        <f>_xlfn.XLOOKUP(P!C692,'Banco de Dados'!$B$3:$B$274,'Banco de Dados'!$K$3:$K$274,"")</f>
        <v/>
      </c>
      <c r="B692" s="2">
        <v>0</v>
      </c>
      <c r="C692" s="2">
        <v>0</v>
      </c>
      <c r="D692" s="2">
        <v>0</v>
      </c>
      <c r="E692" s="2">
        <v>0</v>
      </c>
      <c r="F692" s="32" t="e">
        <f t="shared" si="61"/>
        <v>#DIV/0!</v>
      </c>
      <c r="G692" s="3" t="e">
        <f t="shared" si="60"/>
        <v>#VALUE!</v>
      </c>
      <c r="H692" s="3" t="e">
        <f t="shared" si="60"/>
        <v>#VALUE!</v>
      </c>
      <c r="J692" s="7"/>
      <c r="K692" s="104" t="s">
        <v>240</v>
      </c>
      <c r="L692" s="39"/>
      <c r="M692" s="106" t="s">
        <v>209</v>
      </c>
    </row>
    <row r="693" spans="1:14" x14ac:dyDescent="0.25">
      <c r="A693" s="28" t="str">
        <f>_xlfn.XLOOKUP(P!C693,'Banco de Dados'!$B$3:$B$274,'Banco de Dados'!$K$3:$K$274,"")</f>
        <v/>
      </c>
      <c r="B693" s="2">
        <v>0</v>
      </c>
      <c r="C693" s="2">
        <v>0</v>
      </c>
      <c r="D693" s="2">
        <v>0</v>
      </c>
      <c r="E693" s="2">
        <v>0</v>
      </c>
      <c r="F693" s="32" t="e">
        <f t="shared" si="61"/>
        <v>#DIV/0!</v>
      </c>
      <c r="G693" s="3" t="e">
        <f t="shared" si="60"/>
        <v>#VALUE!</v>
      </c>
      <c r="H693" s="3" t="e">
        <f t="shared" si="60"/>
        <v>#VALUE!</v>
      </c>
      <c r="J693" s="58" t="s">
        <v>38</v>
      </c>
      <c r="K693" s="59">
        <f>$L$9</f>
        <v>4.7</v>
      </c>
      <c r="L693" s="60"/>
      <c r="M693" s="61">
        <f>$M$11</f>
        <v>520</v>
      </c>
      <c r="N693" s="60"/>
    </row>
    <row r="694" spans="1:14" x14ac:dyDescent="0.25">
      <c r="A694" s="28" t="str">
        <f>_xlfn.XLOOKUP(P!C694,'Banco de Dados'!$B$3:$B$274,'Banco de Dados'!$K$3:$K$274,"")</f>
        <v/>
      </c>
      <c r="B694" s="2">
        <v>0</v>
      </c>
      <c r="C694" s="2">
        <v>0</v>
      </c>
      <c r="D694" s="2">
        <v>0</v>
      </c>
      <c r="E694" s="2">
        <v>0</v>
      </c>
      <c r="F694" s="32" t="e">
        <f t="shared" si="61"/>
        <v>#DIV/0!</v>
      </c>
      <c r="G694" s="3" t="e">
        <f t="shared" si="60"/>
        <v>#VALUE!</v>
      </c>
      <c r="H694" s="3" t="e">
        <f t="shared" si="60"/>
        <v>#VALUE!</v>
      </c>
      <c r="J694" s="2"/>
      <c r="K694" s="18"/>
      <c r="L694" s="2" t="s">
        <v>70</v>
      </c>
      <c r="M694" s="19"/>
    </row>
    <row r="695" spans="1:14" x14ac:dyDescent="0.25">
      <c r="A695" s="28" t="str">
        <f>_xlfn.XLOOKUP(P!C695,'Banco de Dados'!$B$3:$B$274,'Banco de Dados'!$K$3:$K$274,"")</f>
        <v/>
      </c>
      <c r="B695" s="2">
        <v>0</v>
      </c>
      <c r="C695" s="2">
        <v>0</v>
      </c>
      <c r="D695" s="2">
        <v>0</v>
      </c>
      <c r="E695" s="2">
        <v>0</v>
      </c>
      <c r="F695" s="32" t="e">
        <f t="shared" si="61"/>
        <v>#DIV/0!</v>
      </c>
      <c r="G695" s="3" t="e">
        <f t="shared" si="60"/>
        <v>#VALUE!</v>
      </c>
      <c r="H695" s="3" t="e">
        <f t="shared" si="60"/>
        <v>#VALUE!</v>
      </c>
      <c r="J695" s="58" t="s">
        <v>69</v>
      </c>
      <c r="K695" s="62" t="s">
        <v>71</v>
      </c>
      <c r="L695" s="63"/>
      <c r="M695" s="64" t="str">
        <f>K689</f>
        <v/>
      </c>
      <c r="N695" s="60"/>
    </row>
    <row r="696" spans="1:14" x14ac:dyDescent="0.25">
      <c r="A696" s="28" t="str">
        <f>_xlfn.XLOOKUP(P!C696,'Banco de Dados'!$B$3:$B$274,'Banco de Dados'!$K$3:$K$274,"")</f>
        <v/>
      </c>
      <c r="B696" s="2">
        <v>0</v>
      </c>
      <c r="C696" s="2">
        <v>0</v>
      </c>
      <c r="D696" s="2">
        <v>0</v>
      </c>
      <c r="E696" s="2">
        <v>0</v>
      </c>
      <c r="F696" s="32" t="e">
        <f t="shared" si="61"/>
        <v>#DIV/0!</v>
      </c>
      <c r="G696" s="3" t="e">
        <f t="shared" si="60"/>
        <v>#VALUE!</v>
      </c>
      <c r="H696" s="3" t="e">
        <f t="shared" si="60"/>
        <v>#VALUE!</v>
      </c>
      <c r="J696" s="7"/>
    </row>
    <row r="697" spans="1:14" ht="15.75" x14ac:dyDescent="0.25">
      <c r="A697" s="28" t="str">
        <f>_xlfn.XLOOKUP(P!C697,'Banco de Dados'!$B$3:$B$274,'Banco de Dados'!$K$3:$K$274,"")</f>
        <v/>
      </c>
      <c r="B697" s="2">
        <v>0</v>
      </c>
      <c r="C697" s="2">
        <v>0</v>
      </c>
      <c r="D697" s="2">
        <v>0</v>
      </c>
      <c r="E697" s="2">
        <v>0</v>
      </c>
      <c r="F697" s="32" t="e">
        <f t="shared" si="61"/>
        <v>#DIV/0!</v>
      </c>
      <c r="G697" s="3" t="e">
        <f t="shared" si="60"/>
        <v>#VALUE!</v>
      </c>
      <c r="H697" s="3" t="e">
        <f t="shared" si="60"/>
        <v>#VALUE!</v>
      </c>
      <c r="J697" s="7"/>
      <c r="K697" s="165" t="s">
        <v>218</v>
      </c>
      <c r="L697" s="166"/>
      <c r="M697" s="167"/>
    </row>
    <row r="698" spans="1:14" x14ac:dyDescent="0.25">
      <c r="A698" s="28" t="str">
        <f>_xlfn.XLOOKUP(P!C698,'Banco de Dados'!$B$3:$B$274,'Banco de Dados'!$K$3:$K$274,"")</f>
        <v/>
      </c>
      <c r="B698" s="2">
        <v>0</v>
      </c>
      <c r="C698" s="2">
        <v>0</v>
      </c>
      <c r="D698" s="2">
        <v>0</v>
      </c>
      <c r="E698" s="2">
        <v>0</v>
      </c>
      <c r="F698" s="32" t="e">
        <f t="shared" si="61"/>
        <v>#DIV/0!</v>
      </c>
      <c r="G698" s="3" t="e">
        <f t="shared" si="60"/>
        <v>#VALUE!</v>
      </c>
      <c r="H698" s="3" t="e">
        <f t="shared" si="60"/>
        <v>#VALUE!</v>
      </c>
      <c r="J698" s="7"/>
      <c r="K698" s="104" t="s">
        <v>236</v>
      </c>
      <c r="L698" s="108" t="str">
        <f>K689</f>
        <v/>
      </c>
      <c r="M698" s="109" t="str">
        <f>M689</f>
        <v/>
      </c>
    </row>
    <row r="699" spans="1:14" x14ac:dyDescent="0.25">
      <c r="A699" s="28" t="str">
        <f>_xlfn.XLOOKUP(P!C699,'Banco de Dados'!$B$3:$B$274,'Banco de Dados'!$K$3:$K$274,"")</f>
        <v/>
      </c>
      <c r="B699" s="2">
        <v>0</v>
      </c>
      <c r="C699" s="2">
        <v>0</v>
      </c>
      <c r="D699" s="2">
        <v>0</v>
      </c>
      <c r="E699" s="2">
        <v>0</v>
      </c>
      <c r="F699" s="32" t="e">
        <f t="shared" si="61"/>
        <v>#DIV/0!</v>
      </c>
      <c r="G699" s="3" t="e">
        <f t="shared" si="60"/>
        <v>#VALUE!</v>
      </c>
      <c r="H699" s="3" t="e">
        <f t="shared" si="60"/>
        <v>#VALUE!</v>
      </c>
      <c r="J699" s="7"/>
      <c r="K699" s="104" t="s">
        <v>237</v>
      </c>
      <c r="L699" s="105">
        <f>$L$9</f>
        <v>4.7</v>
      </c>
      <c r="M699" s="106">
        <f>$L$10</f>
        <v>0.14000000000000001</v>
      </c>
    </row>
    <row r="700" spans="1:14" x14ac:dyDescent="0.25">
      <c r="A700" s="28" t="str">
        <f>_xlfn.XLOOKUP(P!C700,'Banco de Dados'!$B$3:$B$274,'Banco de Dados'!$K$3:$K$274,"")</f>
        <v/>
      </c>
      <c r="B700" s="2">
        <v>0</v>
      </c>
      <c r="C700" s="2">
        <v>0</v>
      </c>
      <c r="D700" s="2">
        <v>0</v>
      </c>
      <c r="E700" s="2">
        <v>0</v>
      </c>
      <c r="F700" s="32" t="e">
        <f t="shared" si="61"/>
        <v>#DIV/0!</v>
      </c>
      <c r="G700" s="3" t="e">
        <f t="shared" si="60"/>
        <v>#VALUE!</v>
      </c>
      <c r="H700" s="3" t="e">
        <f t="shared" si="60"/>
        <v>#VALUE!</v>
      </c>
      <c r="J700" s="7"/>
      <c r="K700" s="104" t="s">
        <v>238</v>
      </c>
      <c r="L700" s="105">
        <f>$M$11</f>
        <v>520</v>
      </c>
      <c r="M700" s="106">
        <f>$M$12</f>
        <v>245</v>
      </c>
    </row>
    <row r="701" spans="1:14" x14ac:dyDescent="0.25">
      <c r="A701" s="28" t="str">
        <f>_xlfn.XLOOKUP(P!C701,'Banco de Dados'!$B$3:$B$274,'Banco de Dados'!$K$3:$K$274,"")</f>
        <v/>
      </c>
      <c r="B701" s="2">
        <v>0</v>
      </c>
      <c r="C701" s="2">
        <v>0</v>
      </c>
      <c r="D701" s="2">
        <v>0</v>
      </c>
      <c r="E701" s="2">
        <v>0</v>
      </c>
      <c r="F701" s="32" t="e">
        <f t="shared" si="61"/>
        <v>#DIV/0!</v>
      </c>
      <c r="G701" s="3" t="e">
        <f t="shared" si="60"/>
        <v>#VALUE!</v>
      </c>
      <c r="H701" s="3" t="e">
        <f t="shared" si="60"/>
        <v>#VALUE!</v>
      </c>
      <c r="J701" s="7"/>
      <c r="K701" s="69" t="s">
        <v>217</v>
      </c>
      <c r="L701" s="110" t="e">
        <f>SQRT(((M698/L698)^2)+((M699/L699)^2)+((M700/L700)^2))</f>
        <v>#VALUE!</v>
      </c>
      <c r="M701" s="71" t="str">
        <f>M710</f>
        <v>mg/kg</v>
      </c>
    </row>
    <row r="702" spans="1:14" x14ac:dyDescent="0.25">
      <c r="A702" s="28" t="str">
        <f>_xlfn.XLOOKUP(P!C702,'Banco de Dados'!$B$3:$B$274,'Banco de Dados'!$K$3:$K$274,"")</f>
        <v/>
      </c>
      <c r="B702" s="2">
        <v>0</v>
      </c>
      <c r="C702" s="2">
        <v>0</v>
      </c>
      <c r="D702" s="2">
        <v>0</v>
      </c>
      <c r="E702" s="2">
        <v>0</v>
      </c>
      <c r="F702" s="32" t="e">
        <f t="shared" si="61"/>
        <v>#DIV/0!</v>
      </c>
      <c r="G702" s="3" t="e">
        <f t="shared" si="60"/>
        <v>#VALUE!</v>
      </c>
      <c r="H702" s="3" t="e">
        <f t="shared" si="60"/>
        <v>#VALUE!</v>
      </c>
      <c r="J702" s="7"/>
    </row>
    <row r="703" spans="1:14" x14ac:dyDescent="0.25">
      <c r="A703" s="28" t="str">
        <f>_xlfn.XLOOKUP(P!C703,'Banco de Dados'!$B$3:$B$274,'Banco de Dados'!$K$3:$K$274,"")</f>
        <v/>
      </c>
      <c r="B703" s="2">
        <v>0</v>
      </c>
      <c r="C703" s="2">
        <v>0</v>
      </c>
      <c r="D703" s="2">
        <v>0</v>
      </c>
      <c r="E703" s="2">
        <v>0</v>
      </c>
      <c r="F703" s="32" t="e">
        <f t="shared" si="61"/>
        <v>#DIV/0!</v>
      </c>
      <c r="G703" s="3" t="e">
        <f t="shared" si="60"/>
        <v>#VALUE!</v>
      </c>
      <c r="H703" s="3" t="e">
        <f t="shared" si="60"/>
        <v>#VALUE!</v>
      </c>
      <c r="J703" s="7"/>
    </row>
    <row r="704" spans="1:14" x14ac:dyDescent="0.25">
      <c r="A704" s="28" t="str">
        <f>_xlfn.XLOOKUP(P!C704,'Banco de Dados'!$B$3:$B$274,'Banco de Dados'!$K$3:$K$274,"")</f>
        <v/>
      </c>
      <c r="B704" s="2">
        <v>0</v>
      </c>
      <c r="C704" s="2">
        <v>0</v>
      </c>
      <c r="D704" s="2">
        <v>0</v>
      </c>
      <c r="E704" s="2">
        <v>0</v>
      </c>
      <c r="F704" s="32" t="e">
        <f t="shared" si="61"/>
        <v>#DIV/0!</v>
      </c>
      <c r="G704" s="3" t="e">
        <f t="shared" si="60"/>
        <v>#VALUE!</v>
      </c>
      <c r="H704" s="3" t="e">
        <f t="shared" si="60"/>
        <v>#VALUE!</v>
      </c>
      <c r="J704" s="7"/>
    </row>
    <row r="705" spans="1:14" x14ac:dyDescent="0.25">
      <c r="A705" s="28" t="str">
        <f>_xlfn.XLOOKUP(P!C705,'Banco de Dados'!$B$3:$B$274,'Banco de Dados'!$K$3:$K$274,"")</f>
        <v/>
      </c>
      <c r="B705" s="2">
        <v>0</v>
      </c>
      <c r="C705" s="2">
        <v>0</v>
      </c>
      <c r="D705" s="2">
        <v>0</v>
      </c>
      <c r="E705" s="2">
        <v>0</v>
      </c>
      <c r="F705" s="32" t="e">
        <f t="shared" si="61"/>
        <v>#DIV/0!</v>
      </c>
      <c r="G705" s="3" t="e">
        <f t="shared" si="60"/>
        <v>#VALUE!</v>
      </c>
      <c r="H705" s="3" t="e">
        <f t="shared" si="60"/>
        <v>#VALUE!</v>
      </c>
      <c r="J705" s="7"/>
    </row>
    <row r="706" spans="1:14" x14ac:dyDescent="0.25">
      <c r="A706" s="28" t="str">
        <f>_xlfn.XLOOKUP(P!C706,'Banco de Dados'!$B$3:$B$274,'Banco de Dados'!$K$3:$K$274,"")</f>
        <v/>
      </c>
      <c r="B706" s="2">
        <v>0</v>
      </c>
      <c r="C706" s="2">
        <v>0</v>
      </c>
      <c r="D706" s="2">
        <v>0</v>
      </c>
      <c r="E706" s="2">
        <v>0</v>
      </c>
      <c r="F706" s="32" t="e">
        <f t="shared" si="61"/>
        <v>#DIV/0!</v>
      </c>
      <c r="G706" s="3" t="e">
        <f t="shared" si="60"/>
        <v>#VALUE!</v>
      </c>
      <c r="H706" s="3" t="e">
        <f t="shared" si="60"/>
        <v>#VALUE!</v>
      </c>
      <c r="J706" s="7"/>
    </row>
    <row r="707" spans="1:14" x14ac:dyDescent="0.25">
      <c r="A707" s="28" t="str">
        <f>_xlfn.XLOOKUP(P!C707,'Banco de Dados'!$B$3:$B$274,'Banco de Dados'!$K$3:$K$274,"")</f>
        <v/>
      </c>
      <c r="B707" s="2">
        <v>0</v>
      </c>
      <c r="C707" s="2">
        <v>0</v>
      </c>
      <c r="D707" s="2">
        <v>0</v>
      </c>
      <c r="E707" s="2">
        <v>0</v>
      </c>
      <c r="F707" s="32" t="e">
        <f t="shared" si="61"/>
        <v>#DIV/0!</v>
      </c>
      <c r="G707" s="3" t="e">
        <f t="shared" si="60"/>
        <v>#VALUE!</v>
      </c>
      <c r="H707" s="3" t="e">
        <f t="shared" si="60"/>
        <v>#VALUE!</v>
      </c>
      <c r="J707" s="7"/>
    </row>
    <row r="708" spans="1:14" x14ac:dyDescent="0.25">
      <c r="A708" s="28" t="str">
        <f>_xlfn.XLOOKUP(P!C708,'Banco de Dados'!$B$3:$B$274,'Banco de Dados'!$K$3:$K$274,"")</f>
        <v/>
      </c>
      <c r="B708" s="2">
        <v>0</v>
      </c>
      <c r="C708" s="2">
        <v>0</v>
      </c>
      <c r="D708" s="2">
        <v>0</v>
      </c>
      <c r="E708" s="17">
        <v>0</v>
      </c>
      <c r="F708" s="32" t="e">
        <f t="shared" si="61"/>
        <v>#DIV/0!</v>
      </c>
      <c r="G708" s="3" t="e">
        <f t="shared" si="60"/>
        <v>#VALUE!</v>
      </c>
      <c r="H708" s="3" t="e">
        <f t="shared" si="60"/>
        <v>#VALUE!</v>
      </c>
      <c r="J708" s="7"/>
    </row>
    <row r="709" spans="1:14" ht="15.75" x14ac:dyDescent="0.25">
      <c r="A709" s="28" t="str">
        <f>_xlfn.XLOOKUP(P!C709,'Banco de Dados'!$B$3:$B$274,'Banco de Dados'!$K$3:$K$274,"")</f>
        <v/>
      </c>
      <c r="B709" s="2">
        <v>0</v>
      </c>
      <c r="C709" s="2">
        <v>0</v>
      </c>
      <c r="D709" s="2">
        <v>0</v>
      </c>
      <c r="E709" s="2">
        <v>0</v>
      </c>
      <c r="F709" s="32" t="e">
        <f t="shared" si="61"/>
        <v>#DIV/0!</v>
      </c>
      <c r="G709" s="3" t="e">
        <f t="shared" si="60"/>
        <v>#VALUE!</v>
      </c>
      <c r="H709" s="3" t="e">
        <f t="shared" si="60"/>
        <v>#VALUE!</v>
      </c>
      <c r="J709" s="7"/>
      <c r="K709" s="101" t="s">
        <v>216</v>
      </c>
      <c r="L709" s="102">
        <f>K687</f>
        <v>0</v>
      </c>
      <c r="M709" s="103" t="str">
        <f>M687</f>
        <v>Cobre</v>
      </c>
    </row>
    <row r="710" spans="1:14" x14ac:dyDescent="0.25">
      <c r="A710" s="28" t="str">
        <f>_xlfn.XLOOKUP(P!C710,'Banco de Dados'!$B$3:$B$274,'Banco de Dados'!$K$3:$K$274,"")</f>
        <v/>
      </c>
      <c r="B710" s="2">
        <v>0</v>
      </c>
      <c r="C710" s="2">
        <v>0</v>
      </c>
      <c r="D710" s="2">
        <v>0</v>
      </c>
      <c r="E710" s="2">
        <v>0</v>
      </c>
      <c r="F710" s="32" t="e">
        <f t="shared" si="61"/>
        <v>#DIV/0!</v>
      </c>
      <c r="G710" s="3" t="e">
        <f t="shared" si="60"/>
        <v>#VALUE!</v>
      </c>
      <c r="H710" s="3" t="e">
        <f t="shared" si="60"/>
        <v>#VALUE!</v>
      </c>
      <c r="J710" s="7"/>
      <c r="K710" s="68" t="s">
        <v>68</v>
      </c>
      <c r="L710" s="29" t="e">
        <f>(K693*M695)/M693</f>
        <v>#VALUE!</v>
      </c>
      <c r="M710" s="66" t="str">
        <f>$M$9</f>
        <v>mg/kg</v>
      </c>
    </row>
    <row r="711" spans="1:14" x14ac:dyDescent="0.25">
      <c r="A711" s="28" t="str">
        <f>_xlfn.XLOOKUP(P!C711,'Banco de Dados'!$B$3:$B$274,'Banco de Dados'!$K$3:$K$274,"")</f>
        <v/>
      </c>
      <c r="B711" s="2">
        <v>0</v>
      </c>
      <c r="C711" s="2">
        <v>0</v>
      </c>
      <c r="D711" s="2">
        <v>0</v>
      </c>
      <c r="E711" s="2">
        <v>0</v>
      </c>
      <c r="F711" s="32" t="e">
        <f t="shared" si="61"/>
        <v>#DIV/0!</v>
      </c>
      <c r="G711" s="3" t="e">
        <f t="shared" si="60"/>
        <v>#VALUE!</v>
      </c>
      <c r="H711" s="3" t="e">
        <f t="shared" si="60"/>
        <v>#VALUE!</v>
      </c>
      <c r="J711" s="7"/>
      <c r="K711" s="111" t="s">
        <v>246</v>
      </c>
      <c r="L711" s="126" t="e">
        <f>SQRT(((M698/L698)^2)+((M699/L699)^2)+((M700/L700)^2))</f>
        <v>#VALUE!</v>
      </c>
      <c r="M711" s="66"/>
    </row>
    <row r="712" spans="1:14" x14ac:dyDescent="0.25">
      <c r="A712" s="28" t="str">
        <f>_xlfn.XLOOKUP(P!C712,'Banco de Dados'!$B$3:$B$274,'Banco de Dados'!$K$3:$K$274,"")</f>
        <v/>
      </c>
      <c r="B712" s="2">
        <v>0</v>
      </c>
      <c r="C712" s="2">
        <v>0</v>
      </c>
      <c r="D712" s="2">
        <v>0</v>
      </c>
      <c r="E712" s="2">
        <v>0</v>
      </c>
      <c r="F712" s="32" t="e">
        <f t="shared" si="61"/>
        <v>#DIV/0!</v>
      </c>
      <c r="G712" s="3" t="e">
        <f t="shared" si="60"/>
        <v>#VALUE!</v>
      </c>
      <c r="H712" s="3" t="e">
        <f t="shared" si="60"/>
        <v>#VALUE!</v>
      </c>
      <c r="J712" s="7"/>
      <c r="K712" s="69" t="s">
        <v>247</v>
      </c>
      <c r="L712" s="127" t="e">
        <f>L711*L710</f>
        <v>#VALUE!</v>
      </c>
      <c r="M712" s="71" t="str">
        <f>$M$9</f>
        <v>mg/kg</v>
      </c>
    </row>
    <row r="713" spans="1:14" x14ac:dyDescent="0.25">
      <c r="A713" s="28" t="str">
        <f>_xlfn.XLOOKUP(P!C713,'Banco de Dados'!$B$3:$B$274,'Banco de Dados'!$K$3:$K$274,"")</f>
        <v/>
      </c>
      <c r="B713" s="2">
        <v>0</v>
      </c>
      <c r="C713" s="2">
        <v>0</v>
      </c>
      <c r="D713" s="2">
        <v>0</v>
      </c>
      <c r="E713" s="2">
        <v>0</v>
      </c>
      <c r="F713" s="32" t="e">
        <f t="shared" si="61"/>
        <v>#DIV/0!</v>
      </c>
      <c r="G713" s="3" t="e">
        <f t="shared" si="60"/>
        <v>#VALUE!</v>
      </c>
      <c r="H713" s="3" t="e">
        <f t="shared" si="60"/>
        <v>#VALUE!</v>
      </c>
      <c r="J713" s="7"/>
      <c r="K713" s="123"/>
      <c r="L713" s="124"/>
    </row>
    <row r="714" spans="1:14" x14ac:dyDescent="0.25">
      <c r="A714" s="28" t="str">
        <f>_xlfn.XLOOKUP(P!C714,'Banco de Dados'!$B$3:$B$274,'Banco de Dados'!$K$3:$K$274,"")</f>
        <v/>
      </c>
      <c r="B714" s="2">
        <v>0</v>
      </c>
      <c r="C714" s="2">
        <v>0</v>
      </c>
      <c r="D714" s="2">
        <v>0</v>
      </c>
      <c r="E714" s="2">
        <v>0</v>
      </c>
      <c r="F714" s="32" t="e">
        <f t="shared" si="61"/>
        <v>#DIV/0!</v>
      </c>
      <c r="G714" s="3" t="e">
        <f t="shared" si="60"/>
        <v>#VALUE!</v>
      </c>
      <c r="H714" s="3" t="e">
        <f t="shared" si="60"/>
        <v>#VALUE!</v>
      </c>
      <c r="J714" s="7"/>
    </row>
    <row r="715" spans="1:14" x14ac:dyDescent="0.25">
      <c r="A715" s="28" t="str">
        <f>_xlfn.XLOOKUP(P!C715,'Banco de Dados'!$B$3:$B$274,'Banco de Dados'!$K$3:$K$274,"")</f>
        <v/>
      </c>
      <c r="B715" s="2">
        <v>0</v>
      </c>
      <c r="C715" s="2">
        <v>0</v>
      </c>
      <c r="D715" s="2">
        <v>0</v>
      </c>
      <c r="E715" s="2">
        <v>0</v>
      </c>
      <c r="F715" s="32" t="e">
        <f t="shared" si="61"/>
        <v>#DIV/0!</v>
      </c>
      <c r="G715" s="3" t="e">
        <f t="shared" si="60"/>
        <v>#VALUE!</v>
      </c>
      <c r="H715" s="3" t="e">
        <f t="shared" si="60"/>
        <v>#VALUE!</v>
      </c>
      <c r="J715" s="7"/>
    </row>
    <row r="716" spans="1:14" x14ac:dyDescent="0.25">
      <c r="A716" s="28" t="str">
        <f>_xlfn.XLOOKUP(P!C716,'Banco de Dados'!$B$3:$B$274,'Banco de Dados'!$K$3:$K$274,"")</f>
        <v/>
      </c>
      <c r="B716" s="2">
        <v>0</v>
      </c>
      <c r="C716" s="2">
        <v>0</v>
      </c>
      <c r="D716" s="2">
        <v>0</v>
      </c>
      <c r="E716" s="2">
        <v>0</v>
      </c>
      <c r="F716" s="32" t="e">
        <f t="shared" si="61"/>
        <v>#DIV/0!</v>
      </c>
      <c r="G716" s="3" t="e">
        <f t="shared" ref="G716:H718" si="62">D716*$E$686</f>
        <v>#VALUE!</v>
      </c>
      <c r="H716" s="3" t="e">
        <f t="shared" si="62"/>
        <v>#VALUE!</v>
      </c>
      <c r="J716" s="7"/>
    </row>
    <row r="717" spans="1:14" x14ac:dyDescent="0.25">
      <c r="A717" s="28" t="str">
        <f>_xlfn.XLOOKUP(P!C717,'Banco de Dados'!$B$3:$B$274,'Banco de Dados'!$K$3:$K$274,"")</f>
        <v/>
      </c>
      <c r="B717" s="2">
        <v>0</v>
      </c>
      <c r="C717" s="2">
        <v>0</v>
      </c>
      <c r="D717" s="2">
        <v>0</v>
      </c>
      <c r="E717" s="2">
        <v>0</v>
      </c>
      <c r="F717" s="32" t="e">
        <f t="shared" si="61"/>
        <v>#DIV/0!</v>
      </c>
      <c r="G717" s="3" t="e">
        <f t="shared" si="62"/>
        <v>#VALUE!</v>
      </c>
      <c r="H717" s="3" t="e">
        <f t="shared" si="62"/>
        <v>#VALUE!</v>
      </c>
      <c r="J717" s="7"/>
    </row>
    <row r="718" spans="1:14" x14ac:dyDescent="0.25">
      <c r="A718" s="28" t="str">
        <f>_xlfn.XLOOKUP(P!C718,'Banco de Dados'!$B$3:$B$274,'Banco de Dados'!$K$3:$K$274,"")</f>
        <v/>
      </c>
      <c r="B718" s="2">
        <v>0</v>
      </c>
      <c r="C718" s="2">
        <v>0</v>
      </c>
      <c r="D718" s="2">
        <v>0</v>
      </c>
      <c r="E718" s="2">
        <v>0</v>
      </c>
      <c r="F718" s="32" t="e">
        <f t="shared" si="61"/>
        <v>#DIV/0!</v>
      </c>
      <c r="G718" s="3" t="e">
        <f t="shared" si="62"/>
        <v>#VALUE!</v>
      </c>
      <c r="H718" s="3" t="e">
        <f t="shared" si="62"/>
        <v>#VALUE!</v>
      </c>
      <c r="J718" s="7"/>
    </row>
    <row r="719" spans="1:14" x14ac:dyDescent="0.25">
      <c r="A719" s="21"/>
      <c r="B719" s="21"/>
      <c r="C719" s="21"/>
      <c r="D719" s="21"/>
      <c r="E719" s="21"/>
      <c r="F719" s="77"/>
      <c r="G719" s="21"/>
      <c r="H719" s="21"/>
      <c r="J719" s="21"/>
      <c r="K719" s="21"/>
      <c r="L719" s="21"/>
      <c r="M719" s="21"/>
      <c r="N719" s="21"/>
    </row>
    <row r="720" spans="1:14" ht="15.75" x14ac:dyDescent="0.25">
      <c r="A720" s="36">
        <f>'Nome das Amostras'!A25</f>
        <v>0</v>
      </c>
      <c r="B720" s="164" t="e">
        <f>VLOOKUP(A720,'Nome das Amostras'!$A$3:$D$28,2,FALSE)</f>
        <v>#N/A</v>
      </c>
      <c r="C720" s="164"/>
      <c r="D720" s="51" t="s">
        <v>65</v>
      </c>
      <c r="E720" s="52" t="e">
        <f>'Banco de Dados'!$O$13/'Banco de Dados'!FF13</f>
        <v>#VALUE!</v>
      </c>
      <c r="F720" s="74"/>
      <c r="G720" s="3"/>
      <c r="H720" s="3"/>
      <c r="J720" s="7"/>
    </row>
    <row r="721" spans="1:14" ht="15.75" x14ac:dyDescent="0.25">
      <c r="A721" s="107" t="s">
        <v>1</v>
      </c>
      <c r="B721" s="107" t="s">
        <v>0</v>
      </c>
      <c r="C721" s="107" t="s">
        <v>212</v>
      </c>
      <c r="D721" s="107" t="s">
        <v>209</v>
      </c>
      <c r="E721" s="107" t="s">
        <v>213</v>
      </c>
      <c r="F721" s="76" t="s">
        <v>219</v>
      </c>
      <c r="G721" s="54" t="s">
        <v>140</v>
      </c>
      <c r="H721" s="54" t="s">
        <v>66</v>
      </c>
      <c r="J721" s="7"/>
      <c r="K721" s="72">
        <f>A720</f>
        <v>0</v>
      </c>
      <c r="L721" s="55" t="s">
        <v>215</v>
      </c>
      <c r="M721" s="41" t="str">
        <f>$A$1</f>
        <v>Cobre</v>
      </c>
      <c r="N721" s="3"/>
    </row>
    <row r="722" spans="1:14" x14ac:dyDescent="0.25">
      <c r="A722" s="28" t="str">
        <f>_xlfn.XLOOKUP(P!C722,'Banco de Dados'!$B$3:$B$274,'Banco de Dados'!$K$3:$K$274,"")</f>
        <v/>
      </c>
      <c r="B722" s="2" cm="1">
        <f t="array" ref="B722:E752">Dados!FB5:FE35</f>
        <v>0</v>
      </c>
      <c r="C722" s="2">
        <v>0</v>
      </c>
      <c r="D722" s="2">
        <v>0</v>
      </c>
      <c r="E722" s="2">
        <v>0</v>
      </c>
      <c r="F722" s="32" t="e">
        <f>(E722*100)/D722</f>
        <v>#DIV/0!</v>
      </c>
      <c r="G722" s="3" t="e">
        <f t="shared" ref="G722:H749" si="63">D722*$E$720</f>
        <v>#VALUE!</v>
      </c>
      <c r="H722" s="3" t="e">
        <f t="shared" si="63"/>
        <v>#VALUE!</v>
      </c>
      <c r="J722" s="7"/>
      <c r="K722" s="5" t="s">
        <v>210</v>
      </c>
      <c r="L722" s="5"/>
      <c r="M722" s="5" t="s">
        <v>211</v>
      </c>
    </row>
    <row r="723" spans="1:14" x14ac:dyDescent="0.25">
      <c r="A723" s="28" t="str">
        <f>_xlfn.XLOOKUP(P!C723,'Banco de Dados'!$B$3:$B$274,'Banco de Dados'!$K$3:$K$274,"")</f>
        <v/>
      </c>
      <c r="B723" s="2">
        <v>0</v>
      </c>
      <c r="C723" s="2">
        <v>0</v>
      </c>
      <c r="D723" s="2">
        <v>0</v>
      </c>
      <c r="E723" s="2">
        <v>0</v>
      </c>
      <c r="F723" s="32" t="e">
        <f t="shared" ref="F723:F752" si="64">(E723*100)/D723</f>
        <v>#DIV/0!</v>
      </c>
      <c r="G723" s="3" t="e">
        <f t="shared" si="63"/>
        <v>#VALUE!</v>
      </c>
      <c r="H723" s="3" t="e">
        <f t="shared" si="63"/>
        <v>#VALUE!</v>
      </c>
      <c r="J723" s="7"/>
      <c r="K723" s="6" t="str">
        <f>_xlfn.XLOOKUP($B$4,A722:A749,G722:G749,"")</f>
        <v/>
      </c>
      <c r="L723" s="6"/>
      <c r="M723" s="6" t="str">
        <f>_xlfn.XLOOKUP($B$4,A722:A749,H722:H749,"")</f>
        <v/>
      </c>
    </row>
    <row r="724" spans="1:14" x14ac:dyDescent="0.25">
      <c r="A724" s="28" t="str">
        <f>_xlfn.XLOOKUP(P!C724,'Banco de Dados'!$B$3:$B$274,'Banco de Dados'!$K$3:$K$274,"")</f>
        <v/>
      </c>
      <c r="B724" s="2">
        <v>0</v>
      </c>
      <c r="C724" s="2">
        <v>0</v>
      </c>
      <c r="D724" s="2">
        <v>0</v>
      </c>
      <c r="E724" s="2">
        <v>0</v>
      </c>
      <c r="F724" s="32" t="e">
        <f t="shared" si="64"/>
        <v>#DIV/0!</v>
      </c>
      <c r="G724" s="3" t="e">
        <f t="shared" si="63"/>
        <v>#VALUE!</v>
      </c>
      <c r="H724" s="3" t="e">
        <f t="shared" si="63"/>
        <v>#VALUE!</v>
      </c>
      <c r="J724" s="7"/>
    </row>
    <row r="725" spans="1:14" ht="15.75" x14ac:dyDescent="0.25">
      <c r="A725" s="28" t="str">
        <f>_xlfn.XLOOKUP(P!C725,'Banco de Dados'!$B$3:$B$274,'Banco de Dados'!$K$3:$K$274,"")</f>
        <v/>
      </c>
      <c r="B725" s="2">
        <v>0</v>
      </c>
      <c r="C725" s="2">
        <v>0</v>
      </c>
      <c r="D725" s="2">
        <v>0</v>
      </c>
      <c r="E725" s="2">
        <v>0</v>
      </c>
      <c r="F725" s="32" t="e">
        <f t="shared" si="64"/>
        <v>#DIV/0!</v>
      </c>
      <c r="G725" s="3" t="e">
        <f t="shared" si="63"/>
        <v>#VALUE!</v>
      </c>
      <c r="H725" s="3" t="e">
        <f t="shared" si="63"/>
        <v>#VALUE!</v>
      </c>
      <c r="K725" s="165" t="s">
        <v>67</v>
      </c>
      <c r="L725" s="166"/>
      <c r="M725" s="167"/>
      <c r="N725"/>
    </row>
    <row r="726" spans="1:14" x14ac:dyDescent="0.25">
      <c r="A726" s="28" t="str">
        <f>_xlfn.XLOOKUP(P!C726,'Banco de Dados'!$B$3:$B$274,'Banco de Dados'!$K$3:$K$274,"")</f>
        <v/>
      </c>
      <c r="B726" s="2">
        <v>0</v>
      </c>
      <c r="C726" s="2">
        <v>0</v>
      </c>
      <c r="D726" s="2">
        <v>0</v>
      </c>
      <c r="E726" s="2">
        <v>0</v>
      </c>
      <c r="F726" s="32" t="e">
        <f t="shared" si="64"/>
        <v>#DIV/0!</v>
      </c>
      <c r="G726" s="3" t="e">
        <f t="shared" si="63"/>
        <v>#VALUE!</v>
      </c>
      <c r="H726" s="3" t="e">
        <f t="shared" si="63"/>
        <v>#VALUE!</v>
      </c>
      <c r="J726" s="7"/>
      <c r="K726" s="104" t="s">
        <v>240</v>
      </c>
      <c r="L726" s="39"/>
      <c r="M726" s="106" t="s">
        <v>209</v>
      </c>
    </row>
    <row r="727" spans="1:14" x14ac:dyDescent="0.25">
      <c r="A727" s="28" t="str">
        <f>_xlfn.XLOOKUP(P!C727,'Banco de Dados'!$B$3:$B$274,'Banco de Dados'!$K$3:$K$274,"")</f>
        <v/>
      </c>
      <c r="B727" s="2">
        <v>0</v>
      </c>
      <c r="C727" s="2">
        <v>0</v>
      </c>
      <c r="D727" s="2">
        <v>0</v>
      </c>
      <c r="E727" s="2">
        <v>0</v>
      </c>
      <c r="F727" s="32" t="e">
        <f t="shared" si="64"/>
        <v>#DIV/0!</v>
      </c>
      <c r="G727" s="3" t="e">
        <f t="shared" si="63"/>
        <v>#VALUE!</v>
      </c>
      <c r="H727" s="3" t="e">
        <f t="shared" si="63"/>
        <v>#VALUE!</v>
      </c>
      <c r="J727" s="58" t="s">
        <v>38</v>
      </c>
      <c r="K727" s="59">
        <f>$L$9</f>
        <v>4.7</v>
      </c>
      <c r="L727" s="60"/>
      <c r="M727" s="61">
        <f>$M$11</f>
        <v>520</v>
      </c>
      <c r="N727" s="60"/>
    </row>
    <row r="728" spans="1:14" x14ac:dyDescent="0.25">
      <c r="A728" s="28" t="str">
        <f>_xlfn.XLOOKUP(P!C728,'Banco de Dados'!$B$3:$B$274,'Banco de Dados'!$K$3:$K$274,"")</f>
        <v/>
      </c>
      <c r="B728" s="2">
        <v>0</v>
      </c>
      <c r="C728" s="2">
        <v>0</v>
      </c>
      <c r="D728" s="2">
        <v>0</v>
      </c>
      <c r="E728" s="2">
        <v>0</v>
      </c>
      <c r="F728" s="32" t="e">
        <f t="shared" si="64"/>
        <v>#DIV/0!</v>
      </c>
      <c r="G728" s="3" t="e">
        <f t="shared" si="63"/>
        <v>#VALUE!</v>
      </c>
      <c r="H728" s="3" t="e">
        <f t="shared" si="63"/>
        <v>#VALUE!</v>
      </c>
      <c r="J728" s="2"/>
      <c r="K728" s="18"/>
      <c r="L728" s="2" t="s">
        <v>70</v>
      </c>
      <c r="M728" s="19"/>
    </row>
    <row r="729" spans="1:14" x14ac:dyDescent="0.25">
      <c r="A729" s="28" t="str">
        <f>_xlfn.XLOOKUP(P!C729,'Banco de Dados'!$B$3:$B$274,'Banco de Dados'!$K$3:$K$274,"")</f>
        <v/>
      </c>
      <c r="B729" s="2">
        <v>0</v>
      </c>
      <c r="C729" s="2">
        <v>0</v>
      </c>
      <c r="D729" s="2">
        <v>0</v>
      </c>
      <c r="E729" s="2">
        <v>0</v>
      </c>
      <c r="F729" s="32" t="e">
        <f t="shared" si="64"/>
        <v>#DIV/0!</v>
      </c>
      <c r="G729" s="3" t="e">
        <f t="shared" si="63"/>
        <v>#VALUE!</v>
      </c>
      <c r="H729" s="3" t="e">
        <f t="shared" si="63"/>
        <v>#VALUE!</v>
      </c>
      <c r="J729" s="58" t="s">
        <v>69</v>
      </c>
      <c r="K729" s="62" t="s">
        <v>71</v>
      </c>
      <c r="L729" s="63"/>
      <c r="M729" s="64" t="str">
        <f>K723</f>
        <v/>
      </c>
      <c r="N729" s="60"/>
    </row>
    <row r="730" spans="1:14" x14ac:dyDescent="0.25">
      <c r="A730" s="28" t="str">
        <f>_xlfn.XLOOKUP(P!C730,'Banco de Dados'!$B$3:$B$274,'Banco de Dados'!$K$3:$K$274,"")</f>
        <v/>
      </c>
      <c r="B730" s="2">
        <v>0</v>
      </c>
      <c r="C730" s="2">
        <v>0</v>
      </c>
      <c r="D730" s="2">
        <v>0</v>
      </c>
      <c r="E730" s="2">
        <v>0</v>
      </c>
      <c r="F730" s="32" t="e">
        <f t="shared" si="64"/>
        <v>#DIV/0!</v>
      </c>
      <c r="G730" s="3" t="e">
        <f t="shared" si="63"/>
        <v>#VALUE!</v>
      </c>
      <c r="H730" s="3" t="e">
        <f t="shared" si="63"/>
        <v>#VALUE!</v>
      </c>
      <c r="J730" s="7"/>
    </row>
    <row r="731" spans="1:14" ht="15.75" x14ac:dyDescent="0.25">
      <c r="A731" s="28" t="str">
        <f>_xlfn.XLOOKUP(P!C731,'Banco de Dados'!$B$3:$B$274,'Banco de Dados'!$K$3:$K$274,"")</f>
        <v/>
      </c>
      <c r="B731" s="2">
        <v>0</v>
      </c>
      <c r="C731" s="2">
        <v>0</v>
      </c>
      <c r="D731" s="2">
        <v>0</v>
      </c>
      <c r="E731" s="2">
        <v>0</v>
      </c>
      <c r="F731" s="32" t="e">
        <f t="shared" si="64"/>
        <v>#DIV/0!</v>
      </c>
      <c r="G731" s="3" t="e">
        <f t="shared" si="63"/>
        <v>#VALUE!</v>
      </c>
      <c r="H731" s="3" t="e">
        <f t="shared" si="63"/>
        <v>#VALUE!</v>
      </c>
      <c r="J731" s="7"/>
      <c r="K731" s="165" t="s">
        <v>218</v>
      </c>
      <c r="L731" s="166"/>
      <c r="M731" s="167"/>
    </row>
    <row r="732" spans="1:14" x14ac:dyDescent="0.25">
      <c r="A732" s="28" t="str">
        <f>_xlfn.XLOOKUP(P!C732,'Banco de Dados'!$B$3:$B$274,'Banco de Dados'!$K$3:$K$274,"")</f>
        <v/>
      </c>
      <c r="B732" s="2">
        <v>0</v>
      </c>
      <c r="C732" s="2">
        <v>0</v>
      </c>
      <c r="D732" s="2">
        <v>0</v>
      </c>
      <c r="E732" s="2">
        <v>0</v>
      </c>
      <c r="F732" s="32" t="e">
        <f t="shared" si="64"/>
        <v>#DIV/0!</v>
      </c>
      <c r="G732" s="3" t="e">
        <f t="shared" si="63"/>
        <v>#VALUE!</v>
      </c>
      <c r="H732" s="3" t="e">
        <f t="shared" si="63"/>
        <v>#VALUE!</v>
      </c>
      <c r="J732" s="7"/>
      <c r="K732" s="104" t="s">
        <v>236</v>
      </c>
      <c r="L732" s="108" t="str">
        <f>K723</f>
        <v/>
      </c>
      <c r="M732" s="109" t="str">
        <f>M723</f>
        <v/>
      </c>
    </row>
    <row r="733" spans="1:14" x14ac:dyDescent="0.25">
      <c r="A733" s="28" t="str">
        <f>_xlfn.XLOOKUP(P!C733,'Banco de Dados'!$B$3:$B$274,'Banco de Dados'!$K$3:$K$274,"")</f>
        <v/>
      </c>
      <c r="B733" s="2">
        <v>0</v>
      </c>
      <c r="C733" s="2">
        <v>0</v>
      </c>
      <c r="D733" s="2">
        <v>0</v>
      </c>
      <c r="E733" s="2">
        <v>0</v>
      </c>
      <c r="F733" s="32" t="e">
        <f t="shared" si="64"/>
        <v>#DIV/0!</v>
      </c>
      <c r="G733" s="3" t="e">
        <f t="shared" si="63"/>
        <v>#VALUE!</v>
      </c>
      <c r="H733" s="3" t="e">
        <f t="shared" si="63"/>
        <v>#VALUE!</v>
      </c>
      <c r="J733" s="7"/>
      <c r="K733" s="104" t="s">
        <v>237</v>
      </c>
      <c r="L733" s="105">
        <f>$L$9</f>
        <v>4.7</v>
      </c>
      <c r="M733" s="106">
        <f>$L$10</f>
        <v>0.14000000000000001</v>
      </c>
    </row>
    <row r="734" spans="1:14" x14ac:dyDescent="0.25">
      <c r="A734" s="28" t="str">
        <f>_xlfn.XLOOKUP(P!C734,'Banco de Dados'!$B$3:$B$274,'Banco de Dados'!$K$3:$K$274,"")</f>
        <v/>
      </c>
      <c r="B734" s="2">
        <v>0</v>
      </c>
      <c r="C734" s="2">
        <v>0</v>
      </c>
      <c r="D734" s="2">
        <v>0</v>
      </c>
      <c r="E734" s="2">
        <v>0</v>
      </c>
      <c r="F734" s="32" t="e">
        <f t="shared" si="64"/>
        <v>#DIV/0!</v>
      </c>
      <c r="G734" s="3" t="e">
        <f t="shared" si="63"/>
        <v>#VALUE!</v>
      </c>
      <c r="H734" s="3" t="e">
        <f t="shared" si="63"/>
        <v>#VALUE!</v>
      </c>
      <c r="J734" s="7"/>
      <c r="K734" s="104" t="s">
        <v>238</v>
      </c>
      <c r="L734" s="105">
        <f>$M$11</f>
        <v>520</v>
      </c>
      <c r="M734" s="106">
        <f>$M$12</f>
        <v>245</v>
      </c>
    </row>
    <row r="735" spans="1:14" x14ac:dyDescent="0.25">
      <c r="A735" s="28" t="str">
        <f>_xlfn.XLOOKUP(P!C735,'Banco de Dados'!$B$3:$B$274,'Banco de Dados'!$K$3:$K$274,"")</f>
        <v/>
      </c>
      <c r="B735" s="2">
        <v>0</v>
      </c>
      <c r="C735" s="2">
        <v>0</v>
      </c>
      <c r="D735" s="2">
        <v>0</v>
      </c>
      <c r="E735" s="2">
        <v>0</v>
      </c>
      <c r="F735" s="32" t="e">
        <f t="shared" si="64"/>
        <v>#DIV/0!</v>
      </c>
      <c r="G735" s="3" t="e">
        <f t="shared" si="63"/>
        <v>#VALUE!</v>
      </c>
      <c r="H735" s="3" t="e">
        <f t="shared" si="63"/>
        <v>#VALUE!</v>
      </c>
      <c r="J735" s="7"/>
      <c r="K735" s="69" t="s">
        <v>217</v>
      </c>
      <c r="L735" s="110" t="e">
        <f>SQRT(((M732/L732)^2)+((M733/L733)^2)+((M734/L734)^2))</f>
        <v>#VALUE!</v>
      </c>
      <c r="M735" s="71" t="str">
        <f>M744</f>
        <v>mg/kg</v>
      </c>
    </row>
    <row r="736" spans="1:14" x14ac:dyDescent="0.25">
      <c r="A736" s="28" t="str">
        <f>_xlfn.XLOOKUP(P!C736,'Banco de Dados'!$B$3:$B$274,'Banco de Dados'!$K$3:$K$274,"")</f>
        <v/>
      </c>
      <c r="B736" s="2">
        <v>0</v>
      </c>
      <c r="C736" s="2">
        <v>0</v>
      </c>
      <c r="D736" s="2">
        <v>0</v>
      </c>
      <c r="E736" s="2">
        <v>0</v>
      </c>
      <c r="F736" s="32" t="e">
        <f t="shared" si="64"/>
        <v>#DIV/0!</v>
      </c>
      <c r="G736" s="3" t="e">
        <f t="shared" si="63"/>
        <v>#VALUE!</v>
      </c>
      <c r="H736" s="3" t="e">
        <f t="shared" si="63"/>
        <v>#VALUE!</v>
      </c>
      <c r="J736" s="7"/>
    </row>
    <row r="737" spans="1:13" x14ac:dyDescent="0.25">
      <c r="A737" s="28" t="str">
        <f>_xlfn.XLOOKUP(P!C737,'Banco de Dados'!$B$3:$B$274,'Banco de Dados'!$K$3:$K$274,"")</f>
        <v/>
      </c>
      <c r="B737" s="2">
        <v>0</v>
      </c>
      <c r="C737" s="2">
        <v>0</v>
      </c>
      <c r="D737" s="2">
        <v>0</v>
      </c>
      <c r="E737" s="2">
        <v>0</v>
      </c>
      <c r="F737" s="32" t="e">
        <f t="shared" si="64"/>
        <v>#DIV/0!</v>
      </c>
      <c r="G737" s="3" t="e">
        <f t="shared" si="63"/>
        <v>#VALUE!</v>
      </c>
      <c r="H737" s="3" t="e">
        <f t="shared" si="63"/>
        <v>#VALUE!</v>
      </c>
      <c r="J737" s="7"/>
    </row>
    <row r="738" spans="1:13" x14ac:dyDescent="0.25">
      <c r="A738" s="28" t="str">
        <f>_xlfn.XLOOKUP(P!C738,'Banco de Dados'!$B$3:$B$274,'Banco de Dados'!$K$3:$K$274,"")</f>
        <v/>
      </c>
      <c r="B738" s="2">
        <v>0</v>
      </c>
      <c r="C738" s="2">
        <v>0</v>
      </c>
      <c r="D738" s="2">
        <v>0</v>
      </c>
      <c r="E738" s="2">
        <v>0</v>
      </c>
      <c r="F738" s="32" t="e">
        <f t="shared" si="64"/>
        <v>#DIV/0!</v>
      </c>
      <c r="G738" s="3" t="e">
        <f t="shared" si="63"/>
        <v>#VALUE!</v>
      </c>
      <c r="H738" s="3" t="e">
        <f t="shared" si="63"/>
        <v>#VALUE!</v>
      </c>
      <c r="J738" s="7"/>
    </row>
    <row r="739" spans="1:13" x14ac:dyDescent="0.25">
      <c r="A739" s="28" t="str">
        <f>_xlfn.XLOOKUP(P!C739,'Banco de Dados'!$B$3:$B$274,'Banco de Dados'!$K$3:$K$274,"")</f>
        <v/>
      </c>
      <c r="B739" s="2">
        <v>0</v>
      </c>
      <c r="C739" s="2">
        <v>0</v>
      </c>
      <c r="D739" s="2">
        <v>0</v>
      </c>
      <c r="E739" s="2">
        <v>0</v>
      </c>
      <c r="F739" s="32" t="e">
        <f t="shared" si="64"/>
        <v>#DIV/0!</v>
      </c>
      <c r="G739" s="3" t="e">
        <f t="shared" si="63"/>
        <v>#VALUE!</v>
      </c>
      <c r="H739" s="3" t="e">
        <f t="shared" si="63"/>
        <v>#VALUE!</v>
      </c>
      <c r="J739" s="7"/>
    </row>
    <row r="740" spans="1:13" x14ac:dyDescent="0.25">
      <c r="A740" s="28" t="str">
        <f>_xlfn.XLOOKUP(P!C740,'Banco de Dados'!$B$3:$B$274,'Banco de Dados'!$K$3:$K$274,"")</f>
        <v/>
      </c>
      <c r="B740" s="2">
        <v>0</v>
      </c>
      <c r="C740" s="2">
        <v>0</v>
      </c>
      <c r="D740" s="2">
        <v>0</v>
      </c>
      <c r="E740" s="2">
        <v>0</v>
      </c>
      <c r="F740" s="32" t="e">
        <f t="shared" si="64"/>
        <v>#DIV/0!</v>
      </c>
      <c r="G740" s="3" t="e">
        <f t="shared" si="63"/>
        <v>#VALUE!</v>
      </c>
      <c r="H740" s="3" t="e">
        <f t="shared" si="63"/>
        <v>#VALUE!</v>
      </c>
      <c r="J740" s="7"/>
    </row>
    <row r="741" spans="1:13" x14ac:dyDescent="0.25">
      <c r="A741" s="28" t="str">
        <f>_xlfn.XLOOKUP(P!C741,'Banco de Dados'!$B$3:$B$274,'Banco de Dados'!$K$3:$K$274,"")</f>
        <v/>
      </c>
      <c r="B741" s="2">
        <v>0</v>
      </c>
      <c r="C741" s="2">
        <v>0</v>
      </c>
      <c r="D741" s="2">
        <v>0</v>
      </c>
      <c r="E741" s="2">
        <v>0</v>
      </c>
      <c r="F741" s="32" t="e">
        <f t="shared" si="64"/>
        <v>#DIV/0!</v>
      </c>
      <c r="G741" s="3" t="e">
        <f t="shared" si="63"/>
        <v>#VALUE!</v>
      </c>
      <c r="H741" s="3" t="e">
        <f t="shared" si="63"/>
        <v>#VALUE!</v>
      </c>
      <c r="J741" s="7"/>
    </row>
    <row r="742" spans="1:13" x14ac:dyDescent="0.25">
      <c r="A742" s="28" t="str">
        <f>_xlfn.XLOOKUP(P!C742,'Banco de Dados'!$B$3:$B$274,'Banco de Dados'!$K$3:$K$274,"")</f>
        <v/>
      </c>
      <c r="B742" s="2">
        <v>0</v>
      </c>
      <c r="C742" s="2">
        <v>0</v>
      </c>
      <c r="D742" s="2">
        <v>0</v>
      </c>
      <c r="E742" s="17">
        <v>0</v>
      </c>
      <c r="F742" s="32" t="e">
        <f t="shared" si="64"/>
        <v>#DIV/0!</v>
      </c>
      <c r="G742" s="3" t="e">
        <f t="shared" si="63"/>
        <v>#VALUE!</v>
      </c>
      <c r="H742" s="3" t="e">
        <f t="shared" si="63"/>
        <v>#VALUE!</v>
      </c>
      <c r="J742" s="7"/>
    </row>
    <row r="743" spans="1:13" ht="15.75" x14ac:dyDescent="0.25">
      <c r="A743" s="28" t="str">
        <f>_xlfn.XLOOKUP(P!C743,'Banco de Dados'!$B$3:$B$274,'Banco de Dados'!$K$3:$K$274,"")</f>
        <v/>
      </c>
      <c r="B743" s="2">
        <v>0</v>
      </c>
      <c r="C743" s="2">
        <v>0</v>
      </c>
      <c r="D743" s="2">
        <v>0</v>
      </c>
      <c r="E743" s="2">
        <v>0</v>
      </c>
      <c r="F743" s="32" t="e">
        <f t="shared" si="64"/>
        <v>#DIV/0!</v>
      </c>
      <c r="G743" s="3" t="e">
        <f t="shared" si="63"/>
        <v>#VALUE!</v>
      </c>
      <c r="H743" s="3" t="e">
        <f t="shared" si="63"/>
        <v>#VALUE!</v>
      </c>
      <c r="J743" s="7"/>
      <c r="K743" s="101" t="s">
        <v>216</v>
      </c>
      <c r="L743" s="102">
        <f>K721</f>
        <v>0</v>
      </c>
      <c r="M743" s="103" t="str">
        <f>M721</f>
        <v>Cobre</v>
      </c>
    </row>
    <row r="744" spans="1:13" x14ac:dyDescent="0.25">
      <c r="A744" s="28" t="str">
        <f>_xlfn.XLOOKUP(P!C744,'Banco de Dados'!$B$3:$B$274,'Banco de Dados'!$K$3:$K$274,"")</f>
        <v/>
      </c>
      <c r="B744" s="2">
        <v>0</v>
      </c>
      <c r="C744" s="2">
        <v>0</v>
      </c>
      <c r="D744" s="2">
        <v>0</v>
      </c>
      <c r="E744" s="2">
        <v>0</v>
      </c>
      <c r="F744" s="32" t="e">
        <f t="shared" si="64"/>
        <v>#DIV/0!</v>
      </c>
      <c r="G744" s="3" t="e">
        <f t="shared" si="63"/>
        <v>#VALUE!</v>
      </c>
      <c r="H744" s="3" t="e">
        <f t="shared" si="63"/>
        <v>#VALUE!</v>
      </c>
      <c r="J744" s="7"/>
      <c r="K744" s="68" t="s">
        <v>68</v>
      </c>
      <c r="L744" s="29" t="e">
        <f>(K727*M729)/M727</f>
        <v>#VALUE!</v>
      </c>
      <c r="M744" s="66" t="str">
        <f>$M$9</f>
        <v>mg/kg</v>
      </c>
    </row>
    <row r="745" spans="1:13" x14ac:dyDescent="0.25">
      <c r="A745" s="28" t="str">
        <f>_xlfn.XLOOKUP(P!C745,'Banco de Dados'!$B$3:$B$274,'Banco de Dados'!$K$3:$K$274,"")</f>
        <v/>
      </c>
      <c r="B745" s="2">
        <v>0</v>
      </c>
      <c r="C745" s="2">
        <v>0</v>
      </c>
      <c r="D745" s="2">
        <v>0</v>
      </c>
      <c r="E745" s="2">
        <v>0</v>
      </c>
      <c r="F745" s="32" t="e">
        <f t="shared" si="64"/>
        <v>#DIV/0!</v>
      </c>
      <c r="G745" s="3" t="e">
        <f t="shared" si="63"/>
        <v>#VALUE!</v>
      </c>
      <c r="H745" s="3" t="e">
        <f t="shared" si="63"/>
        <v>#VALUE!</v>
      </c>
      <c r="J745" s="7"/>
      <c r="K745" s="111" t="s">
        <v>246</v>
      </c>
      <c r="L745" s="126" t="e">
        <f>SQRT(((M732/L732)^2)+((M733/L733)^2)+((M734/L734)^2))</f>
        <v>#VALUE!</v>
      </c>
      <c r="M745" s="66"/>
    </row>
    <row r="746" spans="1:13" x14ac:dyDescent="0.25">
      <c r="A746" s="28" t="str">
        <f>_xlfn.XLOOKUP(P!C746,'Banco de Dados'!$B$3:$B$274,'Banco de Dados'!$K$3:$K$274,"")</f>
        <v/>
      </c>
      <c r="B746" s="2">
        <v>0</v>
      </c>
      <c r="C746" s="2">
        <v>0</v>
      </c>
      <c r="D746" s="2">
        <v>0</v>
      </c>
      <c r="E746" s="2">
        <v>0</v>
      </c>
      <c r="F746" s="32" t="e">
        <f t="shared" si="64"/>
        <v>#DIV/0!</v>
      </c>
      <c r="G746" s="3" t="e">
        <f t="shared" si="63"/>
        <v>#VALUE!</v>
      </c>
      <c r="H746" s="3" t="e">
        <f t="shared" si="63"/>
        <v>#VALUE!</v>
      </c>
      <c r="J746" s="7"/>
      <c r="K746" s="69" t="s">
        <v>247</v>
      </c>
      <c r="L746" s="127" t="e">
        <f>L745*L744</f>
        <v>#VALUE!</v>
      </c>
      <c r="M746" s="71" t="str">
        <f>$M$9</f>
        <v>mg/kg</v>
      </c>
    </row>
    <row r="747" spans="1:13" x14ac:dyDescent="0.25">
      <c r="A747" s="28" t="str">
        <f>_xlfn.XLOOKUP(P!C747,'Banco de Dados'!$B$3:$B$274,'Banco de Dados'!$K$3:$K$274,"")</f>
        <v/>
      </c>
      <c r="B747" s="2">
        <v>0</v>
      </c>
      <c r="C747" s="2">
        <v>0</v>
      </c>
      <c r="D747" s="2">
        <v>0</v>
      </c>
      <c r="E747" s="2">
        <v>0</v>
      </c>
      <c r="F747" s="32" t="e">
        <f t="shared" si="64"/>
        <v>#DIV/0!</v>
      </c>
      <c r="G747" s="3" t="e">
        <f t="shared" si="63"/>
        <v>#VALUE!</v>
      </c>
      <c r="H747" s="3" t="e">
        <f t="shared" si="63"/>
        <v>#VALUE!</v>
      </c>
      <c r="J747" s="7"/>
      <c r="K747" s="123"/>
      <c r="L747" s="124"/>
    </row>
    <row r="748" spans="1:13" x14ac:dyDescent="0.25">
      <c r="A748" s="28" t="str">
        <f>_xlfn.XLOOKUP(P!C748,'Banco de Dados'!$B$3:$B$274,'Banco de Dados'!$K$3:$K$274,"")</f>
        <v/>
      </c>
      <c r="B748" s="2">
        <v>0</v>
      </c>
      <c r="C748" s="2">
        <v>0</v>
      </c>
      <c r="D748" s="2">
        <v>0</v>
      </c>
      <c r="E748" s="2">
        <v>0</v>
      </c>
      <c r="F748" s="32" t="e">
        <f t="shared" si="64"/>
        <v>#DIV/0!</v>
      </c>
      <c r="G748" s="3" t="e">
        <f t="shared" si="63"/>
        <v>#VALUE!</v>
      </c>
      <c r="H748" s="3" t="e">
        <f t="shared" si="63"/>
        <v>#VALUE!</v>
      </c>
      <c r="J748" s="7"/>
    </row>
    <row r="749" spans="1:13" x14ac:dyDescent="0.25">
      <c r="A749" s="28" t="str">
        <f>_xlfn.XLOOKUP(P!C749,'Banco de Dados'!$B$3:$B$274,'Banco de Dados'!$K$3:$K$274,"")</f>
        <v/>
      </c>
      <c r="B749" s="2">
        <v>0</v>
      </c>
      <c r="C749" s="2">
        <v>0</v>
      </c>
      <c r="D749" s="2">
        <v>0</v>
      </c>
      <c r="E749" s="2">
        <v>0</v>
      </c>
      <c r="F749" s="32" t="e">
        <f t="shared" si="64"/>
        <v>#DIV/0!</v>
      </c>
      <c r="G749" s="3" t="e">
        <f t="shared" si="63"/>
        <v>#VALUE!</v>
      </c>
      <c r="H749" s="3" t="e">
        <f t="shared" si="63"/>
        <v>#VALUE!</v>
      </c>
      <c r="J749" s="7"/>
    </row>
    <row r="750" spans="1:13" x14ac:dyDescent="0.25">
      <c r="A750" s="28" t="str">
        <f>_xlfn.XLOOKUP(P!C750,'Banco de Dados'!$B$3:$B$274,'Banco de Dados'!$K$3:$K$274,"")</f>
        <v/>
      </c>
      <c r="B750" s="2">
        <v>0</v>
      </c>
      <c r="C750" s="2">
        <v>0</v>
      </c>
      <c r="D750" s="2">
        <v>0</v>
      </c>
      <c r="E750" s="2">
        <v>0</v>
      </c>
      <c r="F750" s="32" t="e">
        <f t="shared" si="64"/>
        <v>#DIV/0!</v>
      </c>
      <c r="G750" s="3" t="e">
        <f t="shared" ref="G750:H752" si="65">D750*$E$720</f>
        <v>#VALUE!</v>
      </c>
      <c r="H750" s="3" t="e">
        <f t="shared" si="65"/>
        <v>#VALUE!</v>
      </c>
      <c r="J750" s="7"/>
    </row>
    <row r="751" spans="1:13" x14ac:dyDescent="0.25">
      <c r="A751" s="28" t="str">
        <f>_xlfn.XLOOKUP(P!C751,'Banco de Dados'!$B$3:$B$274,'Banco de Dados'!$K$3:$K$274,"")</f>
        <v/>
      </c>
      <c r="B751" s="2">
        <v>0</v>
      </c>
      <c r="C751" s="2">
        <v>0</v>
      </c>
      <c r="D751" s="2">
        <v>0</v>
      </c>
      <c r="E751" s="2">
        <v>0</v>
      </c>
      <c r="F751" s="32" t="e">
        <f t="shared" si="64"/>
        <v>#DIV/0!</v>
      </c>
      <c r="G751" s="3" t="e">
        <f t="shared" si="65"/>
        <v>#VALUE!</v>
      </c>
      <c r="H751" s="3" t="e">
        <f t="shared" si="65"/>
        <v>#VALUE!</v>
      </c>
      <c r="J751" s="7"/>
    </row>
    <row r="752" spans="1:13" x14ac:dyDescent="0.25">
      <c r="A752" s="28" t="str">
        <f>_xlfn.XLOOKUP(P!C752,'Banco de Dados'!$B$3:$B$274,'Banco de Dados'!$K$3:$K$274,"")</f>
        <v/>
      </c>
      <c r="B752" s="2">
        <v>0</v>
      </c>
      <c r="C752" s="2">
        <v>0</v>
      </c>
      <c r="D752" s="2">
        <v>0</v>
      </c>
      <c r="E752" s="2">
        <v>0</v>
      </c>
      <c r="F752" s="32" t="e">
        <f t="shared" si="64"/>
        <v>#DIV/0!</v>
      </c>
      <c r="G752" s="3" t="e">
        <f t="shared" si="65"/>
        <v>#VALUE!</v>
      </c>
      <c r="H752" s="3" t="e">
        <f t="shared" si="65"/>
        <v>#VALUE!</v>
      </c>
      <c r="J752" s="7"/>
    </row>
    <row r="753" spans="1:14" x14ac:dyDescent="0.25">
      <c r="A753" s="21"/>
      <c r="B753" s="21"/>
      <c r="C753" s="21"/>
      <c r="D753" s="21"/>
      <c r="E753" s="21"/>
      <c r="F753" s="77"/>
      <c r="G753" s="21"/>
      <c r="H753" s="21"/>
      <c r="J753" s="21"/>
      <c r="K753" s="21"/>
      <c r="L753" s="21"/>
      <c r="M753" s="21"/>
      <c r="N753" s="21"/>
    </row>
    <row r="754" spans="1:14" ht="15.75" x14ac:dyDescent="0.25">
      <c r="A754" s="36">
        <f>'Nome das Amostras'!A26</f>
        <v>0</v>
      </c>
      <c r="B754" s="164" t="e">
        <f>VLOOKUP(A754,'Nome das Amostras'!$A$3:$D$28,2,FALSE)</f>
        <v>#N/A</v>
      </c>
      <c r="C754" s="164"/>
      <c r="D754" s="51" t="s">
        <v>65</v>
      </c>
      <c r="E754" s="52" t="e">
        <f>'Banco de Dados'!$O$13/'Banco de Dados'!FM13</f>
        <v>#VALUE!</v>
      </c>
      <c r="F754" s="74"/>
      <c r="G754" s="3"/>
      <c r="H754" s="3"/>
      <c r="J754" s="7"/>
    </row>
    <row r="755" spans="1:14" ht="15.75" x14ac:dyDescent="0.25">
      <c r="A755" s="107" t="s">
        <v>1</v>
      </c>
      <c r="B755" s="107" t="s">
        <v>0</v>
      </c>
      <c r="C755" s="107" t="s">
        <v>212</v>
      </c>
      <c r="D755" s="107" t="s">
        <v>209</v>
      </c>
      <c r="E755" s="107" t="s">
        <v>213</v>
      </c>
      <c r="F755" s="76" t="s">
        <v>219</v>
      </c>
      <c r="G755" s="54" t="s">
        <v>140</v>
      </c>
      <c r="H755" s="54" t="s">
        <v>66</v>
      </c>
      <c r="J755" s="7"/>
      <c r="K755" s="72">
        <f>A754</f>
        <v>0</v>
      </c>
      <c r="L755" s="55" t="s">
        <v>215</v>
      </c>
      <c r="M755" s="41" t="str">
        <f>$A$1</f>
        <v>Cobre</v>
      </c>
      <c r="N755" s="3"/>
    </row>
    <row r="756" spans="1:14" x14ac:dyDescent="0.25">
      <c r="A756" s="28" t="str">
        <f>_xlfn.XLOOKUP(P!C756,'Banco de Dados'!$B$3:$B$274,'Banco de Dados'!$K$3:$K$274,"")</f>
        <v/>
      </c>
      <c r="B756" s="2" cm="1">
        <f t="array" ref="B756:E786">Dados!FI5:FL35</f>
        <v>0</v>
      </c>
      <c r="C756" s="2">
        <v>0</v>
      </c>
      <c r="D756" s="2">
        <v>0</v>
      </c>
      <c r="E756" s="2">
        <v>0</v>
      </c>
      <c r="F756" s="32" t="e">
        <f>(E756*100)/D756</f>
        <v>#DIV/0!</v>
      </c>
      <c r="G756" s="3" t="e">
        <f t="shared" ref="G756:H783" si="66">D756*$E$754</f>
        <v>#VALUE!</v>
      </c>
      <c r="H756" s="3" t="e">
        <f t="shared" si="66"/>
        <v>#VALUE!</v>
      </c>
      <c r="J756" s="7"/>
      <c r="K756" s="5" t="s">
        <v>210</v>
      </c>
      <c r="L756" s="5"/>
      <c r="M756" s="5" t="s">
        <v>211</v>
      </c>
    </row>
    <row r="757" spans="1:14" x14ac:dyDescent="0.25">
      <c r="A757" s="28" t="str">
        <f>_xlfn.XLOOKUP(P!C757,'Banco de Dados'!$B$3:$B$274,'Banco de Dados'!$K$3:$K$274,"")</f>
        <v/>
      </c>
      <c r="B757" s="2">
        <v>0</v>
      </c>
      <c r="C757" s="2">
        <v>0</v>
      </c>
      <c r="D757" s="2">
        <v>0</v>
      </c>
      <c r="E757" s="2">
        <v>0</v>
      </c>
      <c r="F757" s="32" t="e">
        <f t="shared" ref="F757:F786" si="67">(E757*100)/D757</f>
        <v>#DIV/0!</v>
      </c>
      <c r="G757" s="3" t="e">
        <f t="shared" si="66"/>
        <v>#VALUE!</v>
      </c>
      <c r="H757" s="3" t="e">
        <f t="shared" si="66"/>
        <v>#VALUE!</v>
      </c>
      <c r="J757" s="7"/>
      <c r="K757" s="6" t="str">
        <f>_xlfn.XLOOKUP($B$4,A756:A783,G756:G783,"")</f>
        <v/>
      </c>
      <c r="L757" s="6"/>
      <c r="M757" s="6" t="str">
        <f>_xlfn.XLOOKUP($B$4,A756:A783,H756:H783,"")</f>
        <v/>
      </c>
    </row>
    <row r="758" spans="1:14" x14ac:dyDescent="0.25">
      <c r="A758" s="28" t="str">
        <f>_xlfn.XLOOKUP(P!C758,'Banco de Dados'!$B$3:$B$274,'Banco de Dados'!$K$3:$K$274,"")</f>
        <v/>
      </c>
      <c r="B758" s="2">
        <v>0</v>
      </c>
      <c r="C758" s="2">
        <v>0</v>
      </c>
      <c r="D758" s="2">
        <v>0</v>
      </c>
      <c r="E758" s="2">
        <v>0</v>
      </c>
      <c r="F758" s="32" t="e">
        <f t="shared" si="67"/>
        <v>#DIV/0!</v>
      </c>
      <c r="G758" s="3" t="e">
        <f t="shared" si="66"/>
        <v>#VALUE!</v>
      </c>
      <c r="H758" s="3" t="e">
        <f t="shared" si="66"/>
        <v>#VALUE!</v>
      </c>
      <c r="J758" s="7"/>
    </row>
    <row r="759" spans="1:14" ht="15.75" x14ac:dyDescent="0.25">
      <c r="A759" s="28" t="str">
        <f>_xlfn.XLOOKUP(P!C759,'Banco de Dados'!$B$3:$B$274,'Banco de Dados'!$K$3:$K$274,"")</f>
        <v/>
      </c>
      <c r="B759" s="2">
        <v>0</v>
      </c>
      <c r="C759" s="2">
        <v>0</v>
      </c>
      <c r="D759" s="2">
        <v>0</v>
      </c>
      <c r="E759" s="2">
        <v>0</v>
      </c>
      <c r="F759" s="32" t="e">
        <f t="shared" si="67"/>
        <v>#DIV/0!</v>
      </c>
      <c r="G759" s="3" t="e">
        <f t="shared" si="66"/>
        <v>#VALUE!</v>
      </c>
      <c r="H759" s="3" t="e">
        <f t="shared" si="66"/>
        <v>#VALUE!</v>
      </c>
      <c r="K759" s="165" t="s">
        <v>67</v>
      </c>
      <c r="L759" s="166"/>
      <c r="M759" s="167"/>
      <c r="N759"/>
    </row>
    <row r="760" spans="1:14" x14ac:dyDescent="0.25">
      <c r="A760" s="28" t="str">
        <f>_xlfn.XLOOKUP(P!C760,'Banco de Dados'!$B$3:$B$274,'Banco de Dados'!$K$3:$K$274,"")</f>
        <v/>
      </c>
      <c r="B760" s="2">
        <v>0</v>
      </c>
      <c r="C760" s="2">
        <v>0</v>
      </c>
      <c r="D760" s="2">
        <v>0</v>
      </c>
      <c r="E760" s="2">
        <v>0</v>
      </c>
      <c r="F760" s="32" t="e">
        <f t="shared" si="67"/>
        <v>#DIV/0!</v>
      </c>
      <c r="G760" s="3" t="e">
        <f t="shared" si="66"/>
        <v>#VALUE!</v>
      </c>
      <c r="H760" s="3" t="e">
        <f t="shared" si="66"/>
        <v>#VALUE!</v>
      </c>
      <c r="J760" s="7"/>
      <c r="K760" s="104" t="s">
        <v>240</v>
      </c>
      <c r="L760" s="39"/>
      <c r="M760" s="106" t="s">
        <v>209</v>
      </c>
    </row>
    <row r="761" spans="1:14" x14ac:dyDescent="0.25">
      <c r="A761" s="28" t="str">
        <f>_xlfn.XLOOKUP(P!C761,'Banco de Dados'!$B$3:$B$274,'Banco de Dados'!$K$3:$K$274,"")</f>
        <v/>
      </c>
      <c r="B761" s="2">
        <v>0</v>
      </c>
      <c r="C761" s="2">
        <v>0</v>
      </c>
      <c r="D761" s="2">
        <v>0</v>
      </c>
      <c r="E761" s="2">
        <v>0</v>
      </c>
      <c r="F761" s="32" t="e">
        <f t="shared" si="67"/>
        <v>#DIV/0!</v>
      </c>
      <c r="G761" s="3" t="e">
        <f t="shared" si="66"/>
        <v>#VALUE!</v>
      </c>
      <c r="H761" s="3" t="e">
        <f t="shared" si="66"/>
        <v>#VALUE!</v>
      </c>
      <c r="J761" s="58" t="s">
        <v>38</v>
      </c>
      <c r="K761" s="59">
        <f>$L$9</f>
        <v>4.7</v>
      </c>
      <c r="L761" s="60"/>
      <c r="M761" s="61">
        <f>$M$11</f>
        <v>520</v>
      </c>
      <c r="N761" s="60"/>
    </row>
    <row r="762" spans="1:14" x14ac:dyDescent="0.25">
      <c r="A762" s="28" t="str">
        <f>_xlfn.XLOOKUP(P!C762,'Banco de Dados'!$B$3:$B$274,'Banco de Dados'!$K$3:$K$274,"")</f>
        <v/>
      </c>
      <c r="B762" s="2">
        <v>0</v>
      </c>
      <c r="C762" s="2">
        <v>0</v>
      </c>
      <c r="D762" s="2">
        <v>0</v>
      </c>
      <c r="E762" s="2">
        <v>0</v>
      </c>
      <c r="F762" s="32" t="e">
        <f t="shared" si="67"/>
        <v>#DIV/0!</v>
      </c>
      <c r="G762" s="3" t="e">
        <f t="shared" si="66"/>
        <v>#VALUE!</v>
      </c>
      <c r="H762" s="3" t="e">
        <f t="shared" si="66"/>
        <v>#VALUE!</v>
      </c>
      <c r="J762" s="2"/>
      <c r="K762" s="18"/>
      <c r="L762" s="2" t="s">
        <v>70</v>
      </c>
      <c r="M762" s="19"/>
    </row>
    <row r="763" spans="1:14" x14ac:dyDescent="0.25">
      <c r="A763" s="28" t="str">
        <f>_xlfn.XLOOKUP(P!C763,'Banco de Dados'!$B$3:$B$274,'Banco de Dados'!$K$3:$K$274,"")</f>
        <v/>
      </c>
      <c r="B763" s="2">
        <v>0</v>
      </c>
      <c r="C763" s="2">
        <v>0</v>
      </c>
      <c r="D763" s="2">
        <v>0</v>
      </c>
      <c r="E763" s="2">
        <v>0</v>
      </c>
      <c r="F763" s="32" t="e">
        <f t="shared" si="67"/>
        <v>#DIV/0!</v>
      </c>
      <c r="G763" s="3" t="e">
        <f t="shared" si="66"/>
        <v>#VALUE!</v>
      </c>
      <c r="H763" s="3" t="e">
        <f t="shared" si="66"/>
        <v>#VALUE!</v>
      </c>
      <c r="J763" s="58" t="s">
        <v>69</v>
      </c>
      <c r="K763" s="62" t="s">
        <v>71</v>
      </c>
      <c r="L763" s="63"/>
      <c r="M763" s="64" t="str">
        <f>K757</f>
        <v/>
      </c>
      <c r="N763" s="60"/>
    </row>
    <row r="764" spans="1:14" x14ac:dyDescent="0.25">
      <c r="A764" s="28" t="str">
        <f>_xlfn.XLOOKUP(P!C764,'Banco de Dados'!$B$3:$B$274,'Banco de Dados'!$K$3:$K$274,"")</f>
        <v/>
      </c>
      <c r="B764" s="2">
        <v>0</v>
      </c>
      <c r="C764" s="2">
        <v>0</v>
      </c>
      <c r="D764" s="2">
        <v>0</v>
      </c>
      <c r="E764" s="2">
        <v>0</v>
      </c>
      <c r="F764" s="32" t="e">
        <f t="shared" si="67"/>
        <v>#DIV/0!</v>
      </c>
      <c r="G764" s="3" t="e">
        <f t="shared" si="66"/>
        <v>#VALUE!</v>
      </c>
      <c r="H764" s="3" t="e">
        <f t="shared" si="66"/>
        <v>#VALUE!</v>
      </c>
      <c r="J764" s="7"/>
    </row>
    <row r="765" spans="1:14" ht="15.75" x14ac:dyDescent="0.25">
      <c r="A765" s="28" t="str">
        <f>_xlfn.XLOOKUP(P!C765,'Banco de Dados'!$B$3:$B$274,'Banco de Dados'!$K$3:$K$274,"")</f>
        <v/>
      </c>
      <c r="B765" s="2">
        <v>0</v>
      </c>
      <c r="C765" s="2">
        <v>0</v>
      </c>
      <c r="D765" s="2">
        <v>0</v>
      </c>
      <c r="E765" s="2">
        <v>0</v>
      </c>
      <c r="F765" s="32" t="e">
        <f t="shared" si="67"/>
        <v>#DIV/0!</v>
      </c>
      <c r="G765" s="3" t="e">
        <f t="shared" si="66"/>
        <v>#VALUE!</v>
      </c>
      <c r="H765" s="3" t="e">
        <f t="shared" si="66"/>
        <v>#VALUE!</v>
      </c>
      <c r="J765" s="7"/>
      <c r="K765" s="165" t="s">
        <v>218</v>
      </c>
      <c r="L765" s="166"/>
      <c r="M765" s="167"/>
    </row>
    <row r="766" spans="1:14" x14ac:dyDescent="0.25">
      <c r="A766" s="28" t="str">
        <f>_xlfn.XLOOKUP(P!C766,'Banco de Dados'!$B$3:$B$274,'Banco de Dados'!$K$3:$K$274,"")</f>
        <v/>
      </c>
      <c r="B766" s="2">
        <v>0</v>
      </c>
      <c r="C766" s="2">
        <v>0</v>
      </c>
      <c r="D766" s="2">
        <v>0</v>
      </c>
      <c r="E766" s="2">
        <v>0</v>
      </c>
      <c r="F766" s="32" t="e">
        <f t="shared" si="67"/>
        <v>#DIV/0!</v>
      </c>
      <c r="G766" s="3" t="e">
        <f t="shared" si="66"/>
        <v>#VALUE!</v>
      </c>
      <c r="H766" s="3" t="e">
        <f t="shared" si="66"/>
        <v>#VALUE!</v>
      </c>
      <c r="J766" s="7"/>
      <c r="K766" s="104" t="s">
        <v>236</v>
      </c>
      <c r="L766" s="108" t="str">
        <f>K757</f>
        <v/>
      </c>
      <c r="M766" s="109" t="str">
        <f>M757</f>
        <v/>
      </c>
    </row>
    <row r="767" spans="1:14" x14ac:dyDescent="0.25">
      <c r="A767" s="28" t="str">
        <f>_xlfn.XLOOKUP(P!C767,'Banco de Dados'!$B$3:$B$274,'Banco de Dados'!$K$3:$K$274,"")</f>
        <v/>
      </c>
      <c r="B767" s="2">
        <v>0</v>
      </c>
      <c r="C767" s="2">
        <v>0</v>
      </c>
      <c r="D767" s="2">
        <v>0</v>
      </c>
      <c r="E767" s="2">
        <v>0</v>
      </c>
      <c r="F767" s="32" t="e">
        <f t="shared" si="67"/>
        <v>#DIV/0!</v>
      </c>
      <c r="G767" s="3" t="e">
        <f t="shared" si="66"/>
        <v>#VALUE!</v>
      </c>
      <c r="H767" s="3" t="e">
        <f t="shared" si="66"/>
        <v>#VALUE!</v>
      </c>
      <c r="J767" s="7"/>
      <c r="K767" s="104" t="s">
        <v>237</v>
      </c>
      <c r="L767" s="105">
        <f>$L$9</f>
        <v>4.7</v>
      </c>
      <c r="M767" s="106">
        <f>$L$10</f>
        <v>0.14000000000000001</v>
      </c>
    </row>
    <row r="768" spans="1:14" x14ac:dyDescent="0.25">
      <c r="A768" s="28" t="str">
        <f>_xlfn.XLOOKUP(P!C768,'Banco de Dados'!$B$3:$B$274,'Banco de Dados'!$K$3:$K$274,"")</f>
        <v/>
      </c>
      <c r="B768" s="2">
        <v>0</v>
      </c>
      <c r="C768" s="2">
        <v>0</v>
      </c>
      <c r="D768" s="2">
        <v>0</v>
      </c>
      <c r="E768" s="2">
        <v>0</v>
      </c>
      <c r="F768" s="32" t="e">
        <f t="shared" si="67"/>
        <v>#DIV/0!</v>
      </c>
      <c r="G768" s="3" t="e">
        <f t="shared" si="66"/>
        <v>#VALUE!</v>
      </c>
      <c r="H768" s="3" t="e">
        <f t="shared" si="66"/>
        <v>#VALUE!</v>
      </c>
      <c r="J768" s="7"/>
      <c r="K768" s="104" t="s">
        <v>238</v>
      </c>
      <c r="L768" s="105">
        <f>$M$11</f>
        <v>520</v>
      </c>
      <c r="M768" s="106">
        <f>$M$12</f>
        <v>245</v>
      </c>
    </row>
    <row r="769" spans="1:13" x14ac:dyDescent="0.25">
      <c r="A769" s="28" t="str">
        <f>_xlfn.XLOOKUP(P!C769,'Banco de Dados'!$B$3:$B$274,'Banco de Dados'!$K$3:$K$274,"")</f>
        <v/>
      </c>
      <c r="B769" s="2">
        <v>0</v>
      </c>
      <c r="C769" s="2">
        <v>0</v>
      </c>
      <c r="D769" s="2">
        <v>0</v>
      </c>
      <c r="E769" s="2">
        <v>0</v>
      </c>
      <c r="F769" s="32" t="e">
        <f t="shared" si="67"/>
        <v>#DIV/0!</v>
      </c>
      <c r="G769" s="3" t="e">
        <f t="shared" si="66"/>
        <v>#VALUE!</v>
      </c>
      <c r="H769" s="3" t="e">
        <f t="shared" si="66"/>
        <v>#VALUE!</v>
      </c>
      <c r="J769" s="7"/>
      <c r="K769" s="69" t="s">
        <v>217</v>
      </c>
      <c r="L769" s="110" t="e">
        <f>SQRT(((M766/L766)^2)+((M767/L767)^2)+((M768/L768)^2))</f>
        <v>#VALUE!</v>
      </c>
      <c r="M769" s="71" t="str">
        <f>M778</f>
        <v>mg/kg</v>
      </c>
    </row>
    <row r="770" spans="1:13" x14ac:dyDescent="0.25">
      <c r="A770" s="28" t="str">
        <f>_xlfn.XLOOKUP(P!C770,'Banco de Dados'!$B$3:$B$274,'Banco de Dados'!$K$3:$K$274,"")</f>
        <v/>
      </c>
      <c r="B770" s="2">
        <v>0</v>
      </c>
      <c r="C770" s="2">
        <v>0</v>
      </c>
      <c r="D770" s="2">
        <v>0</v>
      </c>
      <c r="E770" s="2">
        <v>0</v>
      </c>
      <c r="F770" s="32" t="e">
        <f t="shared" si="67"/>
        <v>#DIV/0!</v>
      </c>
      <c r="G770" s="3" t="e">
        <f t="shared" si="66"/>
        <v>#VALUE!</v>
      </c>
      <c r="H770" s="3" t="e">
        <f t="shared" si="66"/>
        <v>#VALUE!</v>
      </c>
      <c r="J770" s="7"/>
    </row>
    <row r="771" spans="1:13" x14ac:dyDescent="0.25">
      <c r="A771" s="28" t="str">
        <f>_xlfn.XLOOKUP(P!C771,'Banco de Dados'!$B$3:$B$274,'Banco de Dados'!$K$3:$K$274,"")</f>
        <v/>
      </c>
      <c r="B771" s="2">
        <v>0</v>
      </c>
      <c r="C771" s="2">
        <v>0</v>
      </c>
      <c r="D771" s="2">
        <v>0</v>
      </c>
      <c r="E771" s="2">
        <v>0</v>
      </c>
      <c r="F771" s="32" t="e">
        <f t="shared" si="67"/>
        <v>#DIV/0!</v>
      </c>
      <c r="G771" s="3" t="e">
        <f t="shared" si="66"/>
        <v>#VALUE!</v>
      </c>
      <c r="H771" s="3" t="e">
        <f t="shared" si="66"/>
        <v>#VALUE!</v>
      </c>
      <c r="J771" s="7"/>
    </row>
    <row r="772" spans="1:13" x14ac:dyDescent="0.25">
      <c r="A772" s="28" t="str">
        <f>_xlfn.XLOOKUP(P!C772,'Banco de Dados'!$B$3:$B$274,'Banco de Dados'!$K$3:$K$274,"")</f>
        <v/>
      </c>
      <c r="B772" s="2">
        <v>0</v>
      </c>
      <c r="C772" s="2">
        <v>0</v>
      </c>
      <c r="D772" s="2">
        <v>0</v>
      </c>
      <c r="E772" s="2">
        <v>0</v>
      </c>
      <c r="F772" s="32" t="e">
        <f t="shared" si="67"/>
        <v>#DIV/0!</v>
      </c>
      <c r="G772" s="3" t="e">
        <f t="shared" si="66"/>
        <v>#VALUE!</v>
      </c>
      <c r="H772" s="3" t="e">
        <f t="shared" si="66"/>
        <v>#VALUE!</v>
      </c>
      <c r="J772" s="7"/>
    </row>
    <row r="773" spans="1:13" x14ac:dyDescent="0.25">
      <c r="A773" s="28" t="str">
        <f>_xlfn.XLOOKUP(P!C773,'Banco de Dados'!$B$3:$B$274,'Banco de Dados'!$K$3:$K$274,"")</f>
        <v/>
      </c>
      <c r="B773" s="2">
        <v>0</v>
      </c>
      <c r="C773" s="2">
        <v>0</v>
      </c>
      <c r="D773" s="2">
        <v>0</v>
      </c>
      <c r="E773" s="2">
        <v>0</v>
      </c>
      <c r="F773" s="32" t="e">
        <f t="shared" si="67"/>
        <v>#DIV/0!</v>
      </c>
      <c r="G773" s="3" t="e">
        <f t="shared" si="66"/>
        <v>#VALUE!</v>
      </c>
      <c r="H773" s="3" t="e">
        <f t="shared" si="66"/>
        <v>#VALUE!</v>
      </c>
      <c r="J773" s="7"/>
    </row>
    <row r="774" spans="1:13" x14ac:dyDescent="0.25">
      <c r="A774" s="28" t="str">
        <f>_xlfn.XLOOKUP(P!C774,'Banco de Dados'!$B$3:$B$274,'Banco de Dados'!$K$3:$K$274,"")</f>
        <v/>
      </c>
      <c r="B774" s="2">
        <v>0</v>
      </c>
      <c r="C774" s="2">
        <v>0</v>
      </c>
      <c r="D774" s="2">
        <v>0</v>
      </c>
      <c r="E774" s="2">
        <v>0</v>
      </c>
      <c r="F774" s="32" t="e">
        <f t="shared" si="67"/>
        <v>#DIV/0!</v>
      </c>
      <c r="G774" s="3" t="e">
        <f t="shared" si="66"/>
        <v>#VALUE!</v>
      </c>
      <c r="H774" s="3" t="e">
        <f t="shared" si="66"/>
        <v>#VALUE!</v>
      </c>
      <c r="J774" s="7"/>
    </row>
    <row r="775" spans="1:13" x14ac:dyDescent="0.25">
      <c r="A775" s="28" t="str">
        <f>_xlfn.XLOOKUP(P!C775,'Banco de Dados'!$B$3:$B$274,'Banco de Dados'!$K$3:$K$274,"")</f>
        <v/>
      </c>
      <c r="B775" s="2">
        <v>0</v>
      </c>
      <c r="C775" s="2">
        <v>0</v>
      </c>
      <c r="D775" s="2">
        <v>0</v>
      </c>
      <c r="E775" s="2">
        <v>0</v>
      </c>
      <c r="F775" s="32" t="e">
        <f t="shared" si="67"/>
        <v>#DIV/0!</v>
      </c>
      <c r="G775" s="3" t="e">
        <f t="shared" si="66"/>
        <v>#VALUE!</v>
      </c>
      <c r="H775" s="3" t="e">
        <f t="shared" si="66"/>
        <v>#VALUE!</v>
      </c>
      <c r="J775" s="7"/>
    </row>
    <row r="776" spans="1:13" x14ac:dyDescent="0.25">
      <c r="A776" s="28" t="str">
        <f>_xlfn.XLOOKUP(P!C776,'Banco de Dados'!$B$3:$B$274,'Banco de Dados'!$K$3:$K$274,"")</f>
        <v/>
      </c>
      <c r="B776" s="2">
        <v>0</v>
      </c>
      <c r="C776" s="2">
        <v>0</v>
      </c>
      <c r="D776" s="2">
        <v>0</v>
      </c>
      <c r="E776" s="17">
        <v>0</v>
      </c>
      <c r="F776" s="32" t="e">
        <f t="shared" si="67"/>
        <v>#DIV/0!</v>
      </c>
      <c r="G776" s="3" t="e">
        <f t="shared" si="66"/>
        <v>#VALUE!</v>
      </c>
      <c r="H776" s="3" t="e">
        <f t="shared" si="66"/>
        <v>#VALUE!</v>
      </c>
      <c r="J776" s="7"/>
    </row>
    <row r="777" spans="1:13" ht="15.75" x14ac:dyDescent="0.25">
      <c r="A777" s="28" t="str">
        <f>_xlfn.XLOOKUP(P!C777,'Banco de Dados'!$B$3:$B$274,'Banco de Dados'!$K$3:$K$274,"")</f>
        <v/>
      </c>
      <c r="B777" s="2">
        <v>0</v>
      </c>
      <c r="C777" s="2">
        <v>0</v>
      </c>
      <c r="D777" s="2">
        <v>0</v>
      </c>
      <c r="E777" s="2">
        <v>0</v>
      </c>
      <c r="F777" s="32" t="e">
        <f t="shared" si="67"/>
        <v>#DIV/0!</v>
      </c>
      <c r="G777" s="3" t="e">
        <f t="shared" si="66"/>
        <v>#VALUE!</v>
      </c>
      <c r="H777" s="3" t="e">
        <f t="shared" si="66"/>
        <v>#VALUE!</v>
      </c>
      <c r="J777" s="7"/>
      <c r="K777" s="101" t="s">
        <v>216</v>
      </c>
      <c r="L777" s="102">
        <f>K755</f>
        <v>0</v>
      </c>
      <c r="M777" s="103" t="str">
        <f>M755</f>
        <v>Cobre</v>
      </c>
    </row>
    <row r="778" spans="1:13" x14ac:dyDescent="0.25">
      <c r="A778" s="28" t="str">
        <f>_xlfn.XLOOKUP(P!C778,'Banco de Dados'!$B$3:$B$274,'Banco de Dados'!$K$3:$K$274,"")</f>
        <v/>
      </c>
      <c r="B778" s="2">
        <v>0</v>
      </c>
      <c r="C778" s="2">
        <v>0</v>
      </c>
      <c r="D778" s="2">
        <v>0</v>
      </c>
      <c r="E778" s="2">
        <v>0</v>
      </c>
      <c r="F778" s="32" t="e">
        <f t="shared" si="67"/>
        <v>#DIV/0!</v>
      </c>
      <c r="G778" s="3" t="e">
        <f t="shared" si="66"/>
        <v>#VALUE!</v>
      </c>
      <c r="H778" s="3" t="e">
        <f t="shared" si="66"/>
        <v>#VALUE!</v>
      </c>
      <c r="J778" s="7"/>
      <c r="K778" s="68" t="s">
        <v>68</v>
      </c>
      <c r="L778" s="29" t="e">
        <f>(K761*M763)/M761</f>
        <v>#VALUE!</v>
      </c>
      <c r="M778" s="66" t="str">
        <f>$M$9</f>
        <v>mg/kg</v>
      </c>
    </row>
    <row r="779" spans="1:13" x14ac:dyDescent="0.25">
      <c r="A779" s="28" t="str">
        <f>_xlfn.XLOOKUP(P!C779,'Banco de Dados'!$B$3:$B$274,'Banco de Dados'!$K$3:$K$274,"")</f>
        <v/>
      </c>
      <c r="B779" s="2">
        <v>0</v>
      </c>
      <c r="C779" s="2">
        <v>0</v>
      </c>
      <c r="D779" s="2">
        <v>0</v>
      </c>
      <c r="E779" s="2">
        <v>0</v>
      </c>
      <c r="F779" s="32" t="e">
        <f t="shared" si="67"/>
        <v>#DIV/0!</v>
      </c>
      <c r="G779" s="3" t="e">
        <f t="shared" si="66"/>
        <v>#VALUE!</v>
      </c>
      <c r="H779" s="3" t="e">
        <f t="shared" si="66"/>
        <v>#VALUE!</v>
      </c>
      <c r="J779" s="7"/>
      <c r="K779" s="111" t="s">
        <v>246</v>
      </c>
      <c r="L779" s="126" t="e">
        <f>SQRT(((M766/L766)^2)+((M767/L767)^2)+((M768/L768)^2))</f>
        <v>#VALUE!</v>
      </c>
      <c r="M779" s="66"/>
    </row>
    <row r="780" spans="1:13" x14ac:dyDescent="0.25">
      <c r="A780" s="28" t="str">
        <f>_xlfn.XLOOKUP(P!C780,'Banco de Dados'!$B$3:$B$274,'Banco de Dados'!$K$3:$K$274,"")</f>
        <v/>
      </c>
      <c r="B780" s="2">
        <v>0</v>
      </c>
      <c r="C780" s="2">
        <v>0</v>
      </c>
      <c r="D780" s="2">
        <v>0</v>
      </c>
      <c r="E780" s="2">
        <v>0</v>
      </c>
      <c r="F780" s="32" t="e">
        <f t="shared" si="67"/>
        <v>#DIV/0!</v>
      </c>
      <c r="G780" s="3" t="e">
        <f t="shared" si="66"/>
        <v>#VALUE!</v>
      </c>
      <c r="H780" s="3" t="e">
        <f t="shared" si="66"/>
        <v>#VALUE!</v>
      </c>
      <c r="J780" s="7"/>
      <c r="K780" s="69" t="s">
        <v>247</v>
      </c>
      <c r="L780" s="127" t="e">
        <f>L779*L778</f>
        <v>#VALUE!</v>
      </c>
      <c r="M780" s="71" t="str">
        <f>$M$9</f>
        <v>mg/kg</v>
      </c>
    </row>
    <row r="781" spans="1:13" x14ac:dyDescent="0.25">
      <c r="A781" s="28" t="str">
        <f>_xlfn.XLOOKUP(P!C781,'Banco de Dados'!$B$3:$B$274,'Banco de Dados'!$K$3:$K$274,"")</f>
        <v/>
      </c>
      <c r="B781" s="2">
        <v>0</v>
      </c>
      <c r="C781" s="2">
        <v>0</v>
      </c>
      <c r="D781" s="2">
        <v>0</v>
      </c>
      <c r="E781" s="2">
        <v>0</v>
      </c>
      <c r="F781" s="32" t="e">
        <f t="shared" si="67"/>
        <v>#DIV/0!</v>
      </c>
      <c r="G781" s="3" t="e">
        <f t="shared" si="66"/>
        <v>#VALUE!</v>
      </c>
      <c r="H781" s="3" t="e">
        <f t="shared" si="66"/>
        <v>#VALUE!</v>
      </c>
      <c r="J781" s="7"/>
      <c r="K781" s="123"/>
      <c r="L781" s="124"/>
    </row>
    <row r="782" spans="1:13" x14ac:dyDescent="0.25">
      <c r="A782" s="28" t="str">
        <f>_xlfn.XLOOKUP(P!C782,'Banco de Dados'!$B$3:$B$274,'Banco de Dados'!$K$3:$K$274,"")</f>
        <v/>
      </c>
      <c r="B782" s="2">
        <v>0</v>
      </c>
      <c r="C782" s="2">
        <v>0</v>
      </c>
      <c r="D782" s="2">
        <v>0</v>
      </c>
      <c r="E782" s="2">
        <v>0</v>
      </c>
      <c r="F782" s="32" t="e">
        <f t="shared" si="67"/>
        <v>#DIV/0!</v>
      </c>
      <c r="G782" s="3" t="e">
        <f t="shared" si="66"/>
        <v>#VALUE!</v>
      </c>
      <c r="H782" s="3" t="e">
        <f t="shared" si="66"/>
        <v>#VALUE!</v>
      </c>
      <c r="J782" s="7"/>
    </row>
    <row r="783" spans="1:13" x14ac:dyDescent="0.25">
      <c r="A783" s="28" t="str">
        <f>_xlfn.XLOOKUP(P!C783,'Banco de Dados'!$B$3:$B$274,'Banco de Dados'!$K$3:$K$274,"")</f>
        <v/>
      </c>
      <c r="B783" s="2">
        <v>0</v>
      </c>
      <c r="C783" s="2">
        <v>0</v>
      </c>
      <c r="D783" s="2">
        <v>0</v>
      </c>
      <c r="E783" s="2">
        <v>0</v>
      </c>
      <c r="F783" s="32" t="e">
        <f t="shared" si="67"/>
        <v>#DIV/0!</v>
      </c>
      <c r="G783" s="3" t="e">
        <f t="shared" si="66"/>
        <v>#VALUE!</v>
      </c>
      <c r="H783" s="3" t="e">
        <f t="shared" si="66"/>
        <v>#VALUE!</v>
      </c>
      <c r="J783" s="7"/>
    </row>
    <row r="784" spans="1:13" x14ac:dyDescent="0.25">
      <c r="A784" s="28" t="str">
        <f>_xlfn.XLOOKUP(P!C784,'Banco de Dados'!$B$3:$B$274,'Banco de Dados'!$K$3:$K$274,"")</f>
        <v/>
      </c>
      <c r="B784" s="2">
        <v>0</v>
      </c>
      <c r="C784" s="2">
        <v>0</v>
      </c>
      <c r="D784" s="2">
        <v>0</v>
      </c>
      <c r="E784" s="2">
        <v>0</v>
      </c>
      <c r="F784" s="32" t="e">
        <f t="shared" si="67"/>
        <v>#DIV/0!</v>
      </c>
      <c r="G784" s="3" t="e">
        <f t="shared" ref="G784:H786" si="68">D784*$E$754</f>
        <v>#VALUE!</v>
      </c>
      <c r="H784" s="3" t="e">
        <f t="shared" si="68"/>
        <v>#VALUE!</v>
      </c>
      <c r="J784" s="7"/>
    </row>
    <row r="785" spans="1:14" x14ac:dyDescent="0.25">
      <c r="A785" s="28" t="str">
        <f>_xlfn.XLOOKUP(P!C785,'Banco de Dados'!$B$3:$B$274,'Banco de Dados'!$K$3:$K$274,"")</f>
        <v/>
      </c>
      <c r="B785" s="2">
        <v>0</v>
      </c>
      <c r="C785" s="2">
        <v>0</v>
      </c>
      <c r="D785" s="2">
        <v>0</v>
      </c>
      <c r="E785" s="2">
        <v>0</v>
      </c>
      <c r="F785" s="32" t="e">
        <f t="shared" si="67"/>
        <v>#DIV/0!</v>
      </c>
      <c r="G785" s="3" t="e">
        <f t="shared" si="68"/>
        <v>#VALUE!</v>
      </c>
      <c r="H785" s="3" t="e">
        <f t="shared" si="68"/>
        <v>#VALUE!</v>
      </c>
      <c r="J785" s="7"/>
    </row>
    <row r="786" spans="1:14" x14ac:dyDescent="0.25">
      <c r="A786" s="28" t="str">
        <f>_xlfn.XLOOKUP(P!C786,'Banco de Dados'!$B$3:$B$274,'Banco de Dados'!$K$3:$K$274,"")</f>
        <v/>
      </c>
      <c r="B786" s="2">
        <v>0</v>
      </c>
      <c r="C786" s="2">
        <v>0</v>
      </c>
      <c r="D786" s="2">
        <v>0</v>
      </c>
      <c r="E786" s="2">
        <v>0</v>
      </c>
      <c r="F786" s="32" t="e">
        <f t="shared" si="67"/>
        <v>#DIV/0!</v>
      </c>
      <c r="G786" s="3" t="e">
        <f t="shared" si="68"/>
        <v>#VALUE!</v>
      </c>
      <c r="H786" s="3" t="e">
        <f t="shared" si="68"/>
        <v>#VALUE!</v>
      </c>
      <c r="J786" s="7"/>
    </row>
    <row r="787" spans="1:14" x14ac:dyDescent="0.25">
      <c r="A787" s="21"/>
      <c r="B787" s="21"/>
      <c r="C787" s="21"/>
      <c r="D787" s="21"/>
      <c r="E787" s="21"/>
      <c r="F787" s="77"/>
      <c r="G787" s="21"/>
      <c r="H787" s="21"/>
      <c r="J787" s="21"/>
      <c r="K787" s="21"/>
      <c r="L787" s="21"/>
      <c r="M787" s="21"/>
      <c r="N787" s="21"/>
    </row>
    <row r="788" spans="1:14" ht="15.75" x14ac:dyDescent="0.25">
      <c r="A788" s="36">
        <f>'Nome das Amostras'!A27</f>
        <v>0</v>
      </c>
      <c r="B788" s="164" t="e">
        <f>VLOOKUP(A788,'Nome das Amostras'!$A$3:$D$28,2,FALSE)</f>
        <v>#N/A</v>
      </c>
      <c r="C788" s="164"/>
      <c r="D788" s="51" t="s">
        <v>65</v>
      </c>
      <c r="E788" s="52" t="e">
        <f>'Banco de Dados'!$O$13/'Banco de Dados'!FT13</f>
        <v>#VALUE!</v>
      </c>
      <c r="F788" s="74"/>
      <c r="G788" s="3"/>
      <c r="H788" s="3"/>
      <c r="J788" s="7"/>
    </row>
    <row r="789" spans="1:14" ht="15.75" x14ac:dyDescent="0.25">
      <c r="A789" s="107" t="s">
        <v>1</v>
      </c>
      <c r="B789" s="107" t="s">
        <v>0</v>
      </c>
      <c r="C789" s="107" t="s">
        <v>212</v>
      </c>
      <c r="D789" s="107" t="s">
        <v>209</v>
      </c>
      <c r="E789" s="107" t="s">
        <v>213</v>
      </c>
      <c r="F789" s="76" t="s">
        <v>219</v>
      </c>
      <c r="G789" s="54" t="s">
        <v>140</v>
      </c>
      <c r="H789" s="54" t="s">
        <v>66</v>
      </c>
      <c r="J789" s="7"/>
      <c r="K789" s="72">
        <f>A788</f>
        <v>0</v>
      </c>
      <c r="L789" s="55" t="s">
        <v>215</v>
      </c>
      <c r="M789" s="41" t="str">
        <f>$A$1</f>
        <v>Cobre</v>
      </c>
      <c r="N789" s="3"/>
    </row>
    <row r="790" spans="1:14" x14ac:dyDescent="0.25">
      <c r="A790" s="28" t="str">
        <f>_xlfn.XLOOKUP(P!C790,'Banco de Dados'!$B$3:$B$274,'Banco de Dados'!$K$3:$K$274,"")</f>
        <v/>
      </c>
      <c r="B790" s="2" cm="1">
        <f t="array" ref="B790:E820">Dados!FP5:FS35</f>
        <v>0</v>
      </c>
      <c r="C790" s="2">
        <v>0</v>
      </c>
      <c r="D790" s="2">
        <v>0</v>
      </c>
      <c r="E790" s="2">
        <v>0</v>
      </c>
      <c r="F790" s="32" t="e">
        <f>(E790*100)/D790</f>
        <v>#DIV/0!</v>
      </c>
      <c r="G790" s="3" t="e">
        <f t="shared" ref="G790:H817" si="69">D790*$E$788</f>
        <v>#VALUE!</v>
      </c>
      <c r="H790" s="3" t="e">
        <f t="shared" si="69"/>
        <v>#VALUE!</v>
      </c>
      <c r="J790" s="7"/>
      <c r="K790" s="5" t="s">
        <v>210</v>
      </c>
      <c r="L790" s="5"/>
      <c r="M790" s="5" t="s">
        <v>211</v>
      </c>
    </row>
    <row r="791" spans="1:14" x14ac:dyDescent="0.25">
      <c r="A791" s="28" t="str">
        <f>_xlfn.XLOOKUP(P!C791,'Banco de Dados'!$B$3:$B$274,'Banco de Dados'!$K$3:$K$274,"")</f>
        <v/>
      </c>
      <c r="B791" s="2">
        <v>0</v>
      </c>
      <c r="C791" s="2">
        <v>0</v>
      </c>
      <c r="D791" s="2">
        <v>0</v>
      </c>
      <c r="E791" s="2">
        <v>0</v>
      </c>
      <c r="F791" s="32" t="e">
        <f t="shared" ref="F791:F820" si="70">(E791*100)/D791</f>
        <v>#DIV/0!</v>
      </c>
      <c r="G791" s="3" t="e">
        <f t="shared" si="69"/>
        <v>#VALUE!</v>
      </c>
      <c r="H791" s="3" t="e">
        <f t="shared" si="69"/>
        <v>#VALUE!</v>
      </c>
      <c r="J791" s="7"/>
      <c r="K791" s="6" t="str">
        <f>_xlfn.XLOOKUP($B$4,A790:A817,G790:G817,"")</f>
        <v/>
      </c>
      <c r="L791" s="6"/>
      <c r="M791" s="6" t="str">
        <f>_xlfn.XLOOKUP($B$4,A790:A817,H790:H817,"")</f>
        <v/>
      </c>
    </row>
    <row r="792" spans="1:14" x14ac:dyDescent="0.25">
      <c r="A792" s="28" t="str">
        <f>_xlfn.XLOOKUP(P!C792,'Banco de Dados'!$B$3:$B$274,'Banco de Dados'!$K$3:$K$274,"")</f>
        <v/>
      </c>
      <c r="B792" s="2">
        <v>0</v>
      </c>
      <c r="C792" s="2">
        <v>0</v>
      </c>
      <c r="D792" s="2">
        <v>0</v>
      </c>
      <c r="E792" s="2">
        <v>0</v>
      </c>
      <c r="F792" s="32" t="e">
        <f t="shared" si="70"/>
        <v>#DIV/0!</v>
      </c>
      <c r="G792" s="3" t="e">
        <f t="shared" si="69"/>
        <v>#VALUE!</v>
      </c>
      <c r="H792" s="3" t="e">
        <f t="shared" si="69"/>
        <v>#VALUE!</v>
      </c>
      <c r="J792" s="7"/>
    </row>
    <row r="793" spans="1:14" ht="15.75" x14ac:dyDescent="0.25">
      <c r="A793" s="28" t="str">
        <f>_xlfn.XLOOKUP(P!C793,'Banco de Dados'!$B$3:$B$274,'Banco de Dados'!$K$3:$K$274,"")</f>
        <v/>
      </c>
      <c r="B793" s="2">
        <v>0</v>
      </c>
      <c r="C793" s="2">
        <v>0</v>
      </c>
      <c r="D793" s="2">
        <v>0</v>
      </c>
      <c r="E793" s="2">
        <v>0</v>
      </c>
      <c r="F793" s="32" t="e">
        <f t="shared" si="70"/>
        <v>#DIV/0!</v>
      </c>
      <c r="G793" s="3" t="e">
        <f t="shared" si="69"/>
        <v>#VALUE!</v>
      </c>
      <c r="H793" s="3" t="e">
        <f t="shared" si="69"/>
        <v>#VALUE!</v>
      </c>
      <c r="K793" s="165" t="s">
        <v>67</v>
      </c>
      <c r="L793" s="166"/>
      <c r="M793" s="167"/>
      <c r="N793"/>
    </row>
    <row r="794" spans="1:14" x14ac:dyDescent="0.25">
      <c r="A794" s="28" t="str">
        <f>_xlfn.XLOOKUP(P!C794,'Banco de Dados'!$B$3:$B$274,'Banco de Dados'!$K$3:$K$274,"")</f>
        <v/>
      </c>
      <c r="B794" s="2">
        <v>0</v>
      </c>
      <c r="C794" s="2">
        <v>0</v>
      </c>
      <c r="D794" s="2">
        <v>0</v>
      </c>
      <c r="E794" s="2">
        <v>0</v>
      </c>
      <c r="F794" s="32" t="e">
        <f t="shared" si="70"/>
        <v>#DIV/0!</v>
      </c>
      <c r="G794" s="3" t="e">
        <f t="shared" si="69"/>
        <v>#VALUE!</v>
      </c>
      <c r="H794" s="3" t="e">
        <f t="shared" si="69"/>
        <v>#VALUE!</v>
      </c>
      <c r="J794" s="7"/>
      <c r="K794" s="104" t="s">
        <v>240</v>
      </c>
      <c r="L794" s="39"/>
      <c r="M794" s="106" t="s">
        <v>209</v>
      </c>
    </row>
    <row r="795" spans="1:14" x14ac:dyDescent="0.25">
      <c r="A795" s="28" t="str">
        <f>_xlfn.XLOOKUP(P!C795,'Banco de Dados'!$B$3:$B$274,'Banco de Dados'!$K$3:$K$274,"")</f>
        <v/>
      </c>
      <c r="B795" s="2">
        <v>0</v>
      </c>
      <c r="C795" s="2">
        <v>0</v>
      </c>
      <c r="D795" s="2">
        <v>0</v>
      </c>
      <c r="E795" s="2">
        <v>0</v>
      </c>
      <c r="F795" s="32" t="e">
        <f t="shared" si="70"/>
        <v>#DIV/0!</v>
      </c>
      <c r="G795" s="3" t="e">
        <f t="shared" si="69"/>
        <v>#VALUE!</v>
      </c>
      <c r="H795" s="3" t="e">
        <f t="shared" si="69"/>
        <v>#VALUE!</v>
      </c>
      <c r="J795" s="58" t="s">
        <v>38</v>
      </c>
      <c r="K795" s="59">
        <f>$L$9</f>
        <v>4.7</v>
      </c>
      <c r="L795" s="60"/>
      <c r="M795" s="61">
        <f>$M$11</f>
        <v>520</v>
      </c>
      <c r="N795" s="60"/>
    </row>
    <row r="796" spans="1:14" x14ac:dyDescent="0.25">
      <c r="A796" s="28" t="str">
        <f>_xlfn.XLOOKUP(P!C796,'Banco de Dados'!$B$3:$B$274,'Banco de Dados'!$K$3:$K$274,"")</f>
        <v/>
      </c>
      <c r="B796" s="2">
        <v>0</v>
      </c>
      <c r="C796" s="2">
        <v>0</v>
      </c>
      <c r="D796" s="2">
        <v>0</v>
      </c>
      <c r="E796" s="2">
        <v>0</v>
      </c>
      <c r="F796" s="32" t="e">
        <f t="shared" si="70"/>
        <v>#DIV/0!</v>
      </c>
      <c r="G796" s="3" t="e">
        <f t="shared" si="69"/>
        <v>#VALUE!</v>
      </c>
      <c r="H796" s="3" t="e">
        <f t="shared" si="69"/>
        <v>#VALUE!</v>
      </c>
      <c r="J796" s="2"/>
      <c r="K796" s="18"/>
      <c r="L796" s="2" t="s">
        <v>70</v>
      </c>
      <c r="M796" s="19"/>
    </row>
    <row r="797" spans="1:14" x14ac:dyDescent="0.25">
      <c r="A797" s="28" t="str">
        <f>_xlfn.XLOOKUP(P!C797,'Banco de Dados'!$B$3:$B$274,'Banco de Dados'!$K$3:$K$274,"")</f>
        <v/>
      </c>
      <c r="B797" s="2">
        <v>0</v>
      </c>
      <c r="C797" s="2">
        <v>0</v>
      </c>
      <c r="D797" s="2">
        <v>0</v>
      </c>
      <c r="E797" s="2">
        <v>0</v>
      </c>
      <c r="F797" s="32" t="e">
        <f t="shared" si="70"/>
        <v>#DIV/0!</v>
      </c>
      <c r="G797" s="3" t="e">
        <f t="shared" si="69"/>
        <v>#VALUE!</v>
      </c>
      <c r="H797" s="3" t="e">
        <f t="shared" si="69"/>
        <v>#VALUE!</v>
      </c>
      <c r="J797" s="58" t="s">
        <v>69</v>
      </c>
      <c r="K797" s="62" t="s">
        <v>71</v>
      </c>
      <c r="L797" s="63"/>
      <c r="M797" s="64" t="str">
        <f>K791</f>
        <v/>
      </c>
      <c r="N797" s="60"/>
    </row>
    <row r="798" spans="1:14" x14ac:dyDescent="0.25">
      <c r="A798" s="28" t="str">
        <f>_xlfn.XLOOKUP(P!C798,'Banco de Dados'!$B$3:$B$274,'Banco de Dados'!$K$3:$K$274,"")</f>
        <v/>
      </c>
      <c r="B798" s="2">
        <v>0</v>
      </c>
      <c r="C798" s="2">
        <v>0</v>
      </c>
      <c r="D798" s="2">
        <v>0</v>
      </c>
      <c r="E798" s="2">
        <v>0</v>
      </c>
      <c r="F798" s="32" t="e">
        <f t="shared" si="70"/>
        <v>#DIV/0!</v>
      </c>
      <c r="G798" s="3" t="e">
        <f t="shared" si="69"/>
        <v>#VALUE!</v>
      </c>
      <c r="H798" s="3" t="e">
        <f t="shared" si="69"/>
        <v>#VALUE!</v>
      </c>
      <c r="J798" s="7"/>
    </row>
    <row r="799" spans="1:14" ht="15.75" x14ac:dyDescent="0.25">
      <c r="A799" s="28" t="str">
        <f>_xlfn.XLOOKUP(P!C799,'Banco de Dados'!$B$3:$B$274,'Banco de Dados'!$K$3:$K$274,"")</f>
        <v/>
      </c>
      <c r="B799" s="2">
        <v>0</v>
      </c>
      <c r="C799" s="2">
        <v>0</v>
      </c>
      <c r="D799" s="2">
        <v>0</v>
      </c>
      <c r="E799" s="2">
        <v>0</v>
      </c>
      <c r="F799" s="32" t="e">
        <f t="shared" si="70"/>
        <v>#DIV/0!</v>
      </c>
      <c r="G799" s="3" t="e">
        <f t="shared" si="69"/>
        <v>#VALUE!</v>
      </c>
      <c r="H799" s="3" t="e">
        <f t="shared" si="69"/>
        <v>#VALUE!</v>
      </c>
      <c r="J799" s="7"/>
      <c r="K799" s="165" t="s">
        <v>218</v>
      </c>
      <c r="L799" s="166"/>
      <c r="M799" s="167"/>
    </row>
    <row r="800" spans="1:14" x14ac:dyDescent="0.25">
      <c r="A800" s="28" t="str">
        <f>_xlfn.XLOOKUP(P!C800,'Banco de Dados'!$B$3:$B$274,'Banco de Dados'!$K$3:$K$274,"")</f>
        <v/>
      </c>
      <c r="B800" s="2">
        <v>0</v>
      </c>
      <c r="C800" s="2">
        <v>0</v>
      </c>
      <c r="D800" s="2">
        <v>0</v>
      </c>
      <c r="E800" s="2">
        <v>0</v>
      </c>
      <c r="F800" s="32" t="e">
        <f t="shared" si="70"/>
        <v>#DIV/0!</v>
      </c>
      <c r="G800" s="3" t="e">
        <f t="shared" si="69"/>
        <v>#VALUE!</v>
      </c>
      <c r="H800" s="3" t="e">
        <f t="shared" si="69"/>
        <v>#VALUE!</v>
      </c>
      <c r="J800" s="7"/>
      <c r="K800" s="104" t="s">
        <v>236</v>
      </c>
      <c r="L800" s="108" t="str">
        <f>K791</f>
        <v/>
      </c>
      <c r="M800" s="109" t="str">
        <f>M791</f>
        <v/>
      </c>
    </row>
    <row r="801" spans="1:13" x14ac:dyDescent="0.25">
      <c r="A801" s="28" t="str">
        <f>_xlfn.XLOOKUP(P!C801,'Banco de Dados'!$B$3:$B$274,'Banco de Dados'!$K$3:$K$274,"")</f>
        <v/>
      </c>
      <c r="B801" s="2">
        <v>0</v>
      </c>
      <c r="C801" s="2">
        <v>0</v>
      </c>
      <c r="D801" s="2">
        <v>0</v>
      </c>
      <c r="E801" s="2">
        <v>0</v>
      </c>
      <c r="F801" s="32" t="e">
        <f t="shared" si="70"/>
        <v>#DIV/0!</v>
      </c>
      <c r="G801" s="3" t="e">
        <f t="shared" si="69"/>
        <v>#VALUE!</v>
      </c>
      <c r="H801" s="3" t="e">
        <f t="shared" si="69"/>
        <v>#VALUE!</v>
      </c>
      <c r="J801" s="7"/>
      <c r="K801" s="104" t="s">
        <v>237</v>
      </c>
      <c r="L801" s="105">
        <f>$L$9</f>
        <v>4.7</v>
      </c>
      <c r="M801" s="106">
        <f>$L$10</f>
        <v>0.14000000000000001</v>
      </c>
    </row>
    <row r="802" spans="1:13" x14ac:dyDescent="0.25">
      <c r="A802" s="28" t="str">
        <f>_xlfn.XLOOKUP(P!C802,'Banco de Dados'!$B$3:$B$274,'Banco de Dados'!$K$3:$K$274,"")</f>
        <v/>
      </c>
      <c r="B802" s="2">
        <v>0</v>
      </c>
      <c r="C802" s="2">
        <v>0</v>
      </c>
      <c r="D802" s="2">
        <v>0</v>
      </c>
      <c r="E802" s="2">
        <v>0</v>
      </c>
      <c r="F802" s="32" t="e">
        <f t="shared" si="70"/>
        <v>#DIV/0!</v>
      </c>
      <c r="G802" s="3" t="e">
        <f t="shared" si="69"/>
        <v>#VALUE!</v>
      </c>
      <c r="H802" s="3" t="e">
        <f t="shared" si="69"/>
        <v>#VALUE!</v>
      </c>
      <c r="J802" s="7"/>
      <c r="K802" s="104" t="s">
        <v>238</v>
      </c>
      <c r="L802" s="105">
        <f>$M$11</f>
        <v>520</v>
      </c>
      <c r="M802" s="106">
        <f>$M$12</f>
        <v>245</v>
      </c>
    </row>
    <row r="803" spans="1:13" x14ac:dyDescent="0.25">
      <c r="A803" s="28" t="str">
        <f>_xlfn.XLOOKUP(P!C803,'Banco de Dados'!$B$3:$B$274,'Banco de Dados'!$K$3:$K$274,"")</f>
        <v/>
      </c>
      <c r="B803" s="2">
        <v>0</v>
      </c>
      <c r="C803" s="2">
        <v>0</v>
      </c>
      <c r="D803" s="2">
        <v>0</v>
      </c>
      <c r="E803" s="2">
        <v>0</v>
      </c>
      <c r="F803" s="32" t="e">
        <f t="shared" si="70"/>
        <v>#DIV/0!</v>
      </c>
      <c r="G803" s="3" t="e">
        <f t="shared" si="69"/>
        <v>#VALUE!</v>
      </c>
      <c r="H803" s="3" t="e">
        <f t="shared" si="69"/>
        <v>#VALUE!</v>
      </c>
      <c r="J803" s="7"/>
      <c r="K803" s="69" t="s">
        <v>217</v>
      </c>
      <c r="L803" s="110" t="e">
        <f>SQRT(((M800/L800)^2)+((M801/L801)^2)+((M802/L802)^2))</f>
        <v>#VALUE!</v>
      </c>
      <c r="M803" s="71" t="str">
        <f>M812</f>
        <v>mg/kg</v>
      </c>
    </row>
    <row r="804" spans="1:13" x14ac:dyDescent="0.25">
      <c r="A804" s="28" t="str">
        <f>_xlfn.XLOOKUP(P!C804,'Banco de Dados'!$B$3:$B$274,'Banco de Dados'!$K$3:$K$274,"")</f>
        <v/>
      </c>
      <c r="B804" s="2">
        <v>0</v>
      </c>
      <c r="C804" s="2">
        <v>0</v>
      </c>
      <c r="D804" s="2">
        <v>0</v>
      </c>
      <c r="E804" s="2">
        <v>0</v>
      </c>
      <c r="F804" s="32" t="e">
        <f t="shared" si="70"/>
        <v>#DIV/0!</v>
      </c>
      <c r="G804" s="3" t="e">
        <f t="shared" si="69"/>
        <v>#VALUE!</v>
      </c>
      <c r="H804" s="3" t="e">
        <f t="shared" si="69"/>
        <v>#VALUE!</v>
      </c>
      <c r="J804" s="7"/>
    </row>
    <row r="805" spans="1:13" x14ac:dyDescent="0.25">
      <c r="A805" s="28" t="str">
        <f>_xlfn.XLOOKUP(P!C805,'Banco de Dados'!$B$3:$B$274,'Banco de Dados'!$K$3:$K$274,"")</f>
        <v/>
      </c>
      <c r="B805" s="2">
        <v>0</v>
      </c>
      <c r="C805" s="2">
        <v>0</v>
      </c>
      <c r="D805" s="2">
        <v>0</v>
      </c>
      <c r="E805" s="2">
        <v>0</v>
      </c>
      <c r="F805" s="32" t="e">
        <f t="shared" si="70"/>
        <v>#DIV/0!</v>
      </c>
      <c r="G805" s="3" t="e">
        <f t="shared" si="69"/>
        <v>#VALUE!</v>
      </c>
      <c r="H805" s="3" t="e">
        <f t="shared" si="69"/>
        <v>#VALUE!</v>
      </c>
      <c r="J805" s="7"/>
    </row>
    <row r="806" spans="1:13" x14ac:dyDescent="0.25">
      <c r="A806" s="28" t="str">
        <f>_xlfn.XLOOKUP(P!C806,'Banco de Dados'!$B$3:$B$274,'Banco de Dados'!$K$3:$K$274,"")</f>
        <v/>
      </c>
      <c r="B806" s="2">
        <v>0</v>
      </c>
      <c r="C806" s="2">
        <v>0</v>
      </c>
      <c r="D806" s="2">
        <v>0</v>
      </c>
      <c r="E806" s="2">
        <v>0</v>
      </c>
      <c r="F806" s="32" t="e">
        <f t="shared" si="70"/>
        <v>#DIV/0!</v>
      </c>
      <c r="G806" s="3" t="e">
        <f t="shared" si="69"/>
        <v>#VALUE!</v>
      </c>
      <c r="H806" s="3" t="e">
        <f t="shared" si="69"/>
        <v>#VALUE!</v>
      </c>
      <c r="J806" s="7"/>
    </row>
    <row r="807" spans="1:13" x14ac:dyDescent="0.25">
      <c r="A807" s="28" t="str">
        <f>_xlfn.XLOOKUP(P!C807,'Banco de Dados'!$B$3:$B$274,'Banco de Dados'!$K$3:$K$274,"")</f>
        <v/>
      </c>
      <c r="B807" s="2">
        <v>0</v>
      </c>
      <c r="C807" s="2">
        <v>0</v>
      </c>
      <c r="D807" s="2">
        <v>0</v>
      </c>
      <c r="E807" s="2">
        <v>0</v>
      </c>
      <c r="F807" s="32" t="e">
        <f t="shared" si="70"/>
        <v>#DIV/0!</v>
      </c>
      <c r="G807" s="3" t="e">
        <f t="shared" si="69"/>
        <v>#VALUE!</v>
      </c>
      <c r="H807" s="3" t="e">
        <f t="shared" si="69"/>
        <v>#VALUE!</v>
      </c>
      <c r="J807" s="7"/>
    </row>
    <row r="808" spans="1:13" x14ac:dyDescent="0.25">
      <c r="A808" s="28" t="str">
        <f>_xlfn.XLOOKUP(P!C808,'Banco de Dados'!$B$3:$B$274,'Banco de Dados'!$K$3:$K$274,"")</f>
        <v/>
      </c>
      <c r="B808" s="2">
        <v>0</v>
      </c>
      <c r="C808" s="2">
        <v>0</v>
      </c>
      <c r="D808" s="2">
        <v>0</v>
      </c>
      <c r="E808" s="2">
        <v>0</v>
      </c>
      <c r="F808" s="32" t="e">
        <f t="shared" si="70"/>
        <v>#DIV/0!</v>
      </c>
      <c r="G808" s="3" t="e">
        <f t="shared" si="69"/>
        <v>#VALUE!</v>
      </c>
      <c r="H808" s="3" t="e">
        <f t="shared" si="69"/>
        <v>#VALUE!</v>
      </c>
      <c r="J808" s="7"/>
    </row>
    <row r="809" spans="1:13" x14ac:dyDescent="0.25">
      <c r="A809" s="28" t="str">
        <f>_xlfn.XLOOKUP(P!C809,'Banco de Dados'!$B$3:$B$274,'Banco de Dados'!$K$3:$K$274,"")</f>
        <v/>
      </c>
      <c r="B809" s="2">
        <v>0</v>
      </c>
      <c r="C809" s="2">
        <v>0</v>
      </c>
      <c r="D809" s="2">
        <v>0</v>
      </c>
      <c r="E809" s="2">
        <v>0</v>
      </c>
      <c r="F809" s="32" t="e">
        <f t="shared" si="70"/>
        <v>#DIV/0!</v>
      </c>
      <c r="G809" s="3" t="e">
        <f t="shared" si="69"/>
        <v>#VALUE!</v>
      </c>
      <c r="H809" s="3" t="e">
        <f t="shared" si="69"/>
        <v>#VALUE!</v>
      </c>
      <c r="J809" s="7"/>
    </row>
    <row r="810" spans="1:13" x14ac:dyDescent="0.25">
      <c r="A810" s="28" t="str">
        <f>_xlfn.XLOOKUP(P!C810,'Banco de Dados'!$B$3:$B$274,'Banco de Dados'!$K$3:$K$274,"")</f>
        <v/>
      </c>
      <c r="B810" s="2">
        <v>0</v>
      </c>
      <c r="C810" s="2">
        <v>0</v>
      </c>
      <c r="D810" s="2">
        <v>0</v>
      </c>
      <c r="E810" s="17">
        <v>0</v>
      </c>
      <c r="F810" s="32" t="e">
        <f t="shared" si="70"/>
        <v>#DIV/0!</v>
      </c>
      <c r="G810" s="3" t="e">
        <f t="shared" si="69"/>
        <v>#VALUE!</v>
      </c>
      <c r="H810" s="3" t="e">
        <f t="shared" si="69"/>
        <v>#VALUE!</v>
      </c>
      <c r="J810" s="7"/>
    </row>
    <row r="811" spans="1:13" ht="15.75" x14ac:dyDescent="0.25">
      <c r="A811" s="28" t="str">
        <f>_xlfn.XLOOKUP(P!C811,'Banco de Dados'!$B$3:$B$274,'Banco de Dados'!$K$3:$K$274,"")</f>
        <v/>
      </c>
      <c r="B811" s="2">
        <v>0</v>
      </c>
      <c r="C811" s="2">
        <v>0</v>
      </c>
      <c r="D811" s="2">
        <v>0</v>
      </c>
      <c r="E811" s="2">
        <v>0</v>
      </c>
      <c r="F811" s="32" t="e">
        <f t="shared" si="70"/>
        <v>#DIV/0!</v>
      </c>
      <c r="G811" s="3" t="e">
        <f t="shared" si="69"/>
        <v>#VALUE!</v>
      </c>
      <c r="H811" s="3" t="e">
        <f t="shared" si="69"/>
        <v>#VALUE!</v>
      </c>
      <c r="J811" s="7"/>
      <c r="K811" s="101" t="s">
        <v>216</v>
      </c>
      <c r="L811" s="102">
        <f>K789</f>
        <v>0</v>
      </c>
      <c r="M811" s="103" t="str">
        <f>M789</f>
        <v>Cobre</v>
      </c>
    </row>
    <row r="812" spans="1:13" x14ac:dyDescent="0.25">
      <c r="A812" s="28" t="str">
        <f>_xlfn.XLOOKUP(P!C812,'Banco de Dados'!$B$3:$B$274,'Banco de Dados'!$K$3:$K$274,"")</f>
        <v/>
      </c>
      <c r="B812" s="2">
        <v>0</v>
      </c>
      <c r="C812" s="2">
        <v>0</v>
      </c>
      <c r="D812" s="2">
        <v>0</v>
      </c>
      <c r="E812" s="2">
        <v>0</v>
      </c>
      <c r="F812" s="32" t="e">
        <f t="shared" si="70"/>
        <v>#DIV/0!</v>
      </c>
      <c r="G812" s="3" t="e">
        <f t="shared" si="69"/>
        <v>#VALUE!</v>
      </c>
      <c r="H812" s="3" t="e">
        <f t="shared" si="69"/>
        <v>#VALUE!</v>
      </c>
      <c r="J812" s="7"/>
      <c r="K812" s="68" t="s">
        <v>68</v>
      </c>
      <c r="L812" s="29" t="e">
        <f>(K795*M797)/M795</f>
        <v>#VALUE!</v>
      </c>
      <c r="M812" s="66" t="str">
        <f>$M$9</f>
        <v>mg/kg</v>
      </c>
    </row>
    <row r="813" spans="1:13" x14ac:dyDescent="0.25">
      <c r="A813" s="28" t="str">
        <f>_xlfn.XLOOKUP(P!C813,'Banco de Dados'!$B$3:$B$274,'Banco de Dados'!$K$3:$K$274,"")</f>
        <v/>
      </c>
      <c r="B813" s="2">
        <v>0</v>
      </c>
      <c r="C813" s="2">
        <v>0</v>
      </c>
      <c r="D813" s="2">
        <v>0</v>
      </c>
      <c r="E813" s="2">
        <v>0</v>
      </c>
      <c r="F813" s="32" t="e">
        <f t="shared" si="70"/>
        <v>#DIV/0!</v>
      </c>
      <c r="G813" s="3" t="e">
        <f t="shared" si="69"/>
        <v>#VALUE!</v>
      </c>
      <c r="H813" s="3" t="e">
        <f t="shared" si="69"/>
        <v>#VALUE!</v>
      </c>
      <c r="J813" s="7"/>
      <c r="K813" s="111" t="s">
        <v>246</v>
      </c>
      <c r="L813" s="126" t="e">
        <f>SQRT(((M800/L800)^2)+((M801/L801)^2)+((M802/L802)^2))</f>
        <v>#VALUE!</v>
      </c>
      <c r="M813" s="66"/>
    </row>
    <row r="814" spans="1:13" x14ac:dyDescent="0.25">
      <c r="A814" s="28" t="str">
        <f>_xlfn.XLOOKUP(P!C814,'Banco de Dados'!$B$3:$B$274,'Banco de Dados'!$K$3:$K$274,"")</f>
        <v/>
      </c>
      <c r="B814" s="2">
        <v>0</v>
      </c>
      <c r="C814" s="2">
        <v>0</v>
      </c>
      <c r="D814" s="2">
        <v>0</v>
      </c>
      <c r="E814" s="2">
        <v>0</v>
      </c>
      <c r="F814" s="32" t="e">
        <f t="shared" si="70"/>
        <v>#DIV/0!</v>
      </c>
      <c r="G814" s="3" t="e">
        <f t="shared" si="69"/>
        <v>#VALUE!</v>
      </c>
      <c r="H814" s="3" t="e">
        <f t="shared" si="69"/>
        <v>#VALUE!</v>
      </c>
      <c r="J814" s="7"/>
      <c r="K814" s="69" t="s">
        <v>247</v>
      </c>
      <c r="L814" s="127" t="e">
        <f>L813*L812</f>
        <v>#VALUE!</v>
      </c>
      <c r="M814" s="71" t="str">
        <f>$M$9</f>
        <v>mg/kg</v>
      </c>
    </row>
    <row r="815" spans="1:13" x14ac:dyDescent="0.25">
      <c r="A815" s="28" t="str">
        <f>_xlfn.XLOOKUP(P!C815,'Banco de Dados'!$B$3:$B$274,'Banco de Dados'!$K$3:$K$274,"")</f>
        <v/>
      </c>
      <c r="B815" s="2">
        <v>0</v>
      </c>
      <c r="C815" s="2">
        <v>0</v>
      </c>
      <c r="D815" s="2">
        <v>0</v>
      </c>
      <c r="E815" s="2">
        <v>0</v>
      </c>
      <c r="F815" s="32" t="e">
        <f t="shared" si="70"/>
        <v>#DIV/0!</v>
      </c>
      <c r="G815" s="3" t="e">
        <f t="shared" si="69"/>
        <v>#VALUE!</v>
      </c>
      <c r="H815" s="3" t="e">
        <f t="shared" si="69"/>
        <v>#VALUE!</v>
      </c>
      <c r="J815" s="7"/>
      <c r="K815" s="123"/>
      <c r="L815" s="124"/>
    </row>
    <row r="816" spans="1:13" x14ac:dyDescent="0.25">
      <c r="A816" s="28" t="str">
        <f>_xlfn.XLOOKUP(P!C816,'Banco de Dados'!$B$3:$B$274,'Banco de Dados'!$K$3:$K$274,"")</f>
        <v/>
      </c>
      <c r="B816" s="2">
        <v>0</v>
      </c>
      <c r="C816" s="2">
        <v>0</v>
      </c>
      <c r="D816" s="2">
        <v>0</v>
      </c>
      <c r="E816" s="2">
        <v>0</v>
      </c>
      <c r="F816" s="32" t="e">
        <f t="shared" si="70"/>
        <v>#DIV/0!</v>
      </c>
      <c r="G816" s="3" t="e">
        <f t="shared" si="69"/>
        <v>#VALUE!</v>
      </c>
      <c r="H816" s="3" t="e">
        <f t="shared" si="69"/>
        <v>#VALUE!</v>
      </c>
      <c r="J816" s="7"/>
    </row>
    <row r="817" spans="1:14" x14ac:dyDescent="0.25">
      <c r="A817" s="28" t="str">
        <f>_xlfn.XLOOKUP(P!C817,'Banco de Dados'!$B$3:$B$274,'Banco de Dados'!$K$3:$K$274,"")</f>
        <v/>
      </c>
      <c r="B817" s="2">
        <v>0</v>
      </c>
      <c r="C817" s="2">
        <v>0</v>
      </c>
      <c r="D817" s="2">
        <v>0</v>
      </c>
      <c r="E817" s="2">
        <v>0</v>
      </c>
      <c r="F817" s="32" t="e">
        <f t="shared" si="70"/>
        <v>#DIV/0!</v>
      </c>
      <c r="G817" s="3" t="e">
        <f t="shared" si="69"/>
        <v>#VALUE!</v>
      </c>
      <c r="H817" s="3" t="e">
        <f t="shared" si="69"/>
        <v>#VALUE!</v>
      </c>
      <c r="J817" s="7"/>
    </row>
    <row r="818" spans="1:14" x14ac:dyDescent="0.25">
      <c r="A818" s="28" t="str">
        <f>_xlfn.XLOOKUP(P!C818,'Banco de Dados'!$B$3:$B$274,'Banco de Dados'!$K$3:$K$274,"")</f>
        <v/>
      </c>
      <c r="B818" s="2">
        <v>0</v>
      </c>
      <c r="C818" s="2">
        <v>0</v>
      </c>
      <c r="D818" s="2">
        <v>0</v>
      </c>
      <c r="E818" s="2">
        <v>0</v>
      </c>
      <c r="F818" s="32" t="e">
        <f t="shared" si="70"/>
        <v>#DIV/0!</v>
      </c>
      <c r="G818" s="3" t="e">
        <f t="shared" ref="G818:H820" si="71">D818*$E$788</f>
        <v>#VALUE!</v>
      </c>
      <c r="H818" s="3" t="e">
        <f t="shared" si="71"/>
        <v>#VALUE!</v>
      </c>
      <c r="J818" s="7"/>
    </row>
    <row r="819" spans="1:14" x14ac:dyDescent="0.25">
      <c r="A819" s="28" t="str">
        <f>_xlfn.XLOOKUP(P!C819,'Banco de Dados'!$B$3:$B$274,'Banco de Dados'!$K$3:$K$274,"")</f>
        <v/>
      </c>
      <c r="B819" s="2">
        <v>0</v>
      </c>
      <c r="C819" s="2">
        <v>0</v>
      </c>
      <c r="D819" s="2">
        <v>0</v>
      </c>
      <c r="E819" s="2">
        <v>0</v>
      </c>
      <c r="F819" s="32" t="e">
        <f t="shared" si="70"/>
        <v>#DIV/0!</v>
      </c>
      <c r="G819" s="3" t="e">
        <f t="shared" si="71"/>
        <v>#VALUE!</v>
      </c>
      <c r="H819" s="3" t="e">
        <f t="shared" si="71"/>
        <v>#VALUE!</v>
      </c>
      <c r="J819" s="7"/>
    </row>
    <row r="820" spans="1:14" x14ac:dyDescent="0.25">
      <c r="A820" s="28" t="str">
        <f>_xlfn.XLOOKUP(P!C820,'Banco de Dados'!$B$3:$B$274,'Banco de Dados'!$K$3:$K$274,"")</f>
        <v/>
      </c>
      <c r="B820" s="2">
        <v>0</v>
      </c>
      <c r="C820" s="2">
        <v>0</v>
      </c>
      <c r="D820" s="2">
        <v>0</v>
      </c>
      <c r="E820" s="2">
        <v>0</v>
      </c>
      <c r="F820" s="32" t="e">
        <f t="shared" si="70"/>
        <v>#DIV/0!</v>
      </c>
      <c r="G820" s="3" t="e">
        <f t="shared" si="71"/>
        <v>#VALUE!</v>
      </c>
      <c r="H820" s="3" t="e">
        <f t="shared" si="71"/>
        <v>#VALUE!</v>
      </c>
      <c r="J820" s="7"/>
    </row>
    <row r="821" spans="1:14" x14ac:dyDescent="0.25">
      <c r="A821" s="21"/>
      <c r="B821" s="21"/>
      <c r="C821" s="21"/>
      <c r="D821" s="21"/>
      <c r="E821" s="21"/>
      <c r="F821" s="77"/>
      <c r="G821" s="21"/>
      <c r="H821" s="21"/>
      <c r="J821" s="21"/>
      <c r="K821" s="21"/>
      <c r="L821" s="21"/>
      <c r="M821" s="21"/>
      <c r="N821" s="21"/>
    </row>
    <row r="822" spans="1:14" ht="15.75" x14ac:dyDescent="0.25">
      <c r="A822" s="36">
        <f>'Nome das Amostras'!A28</f>
        <v>0</v>
      </c>
      <c r="B822" s="164" t="e">
        <f>VLOOKUP(A822,'Nome das Amostras'!$A$3:$D$28,2,FALSE)</f>
        <v>#N/A</v>
      </c>
      <c r="C822" s="164"/>
      <c r="D822" s="51" t="s">
        <v>65</v>
      </c>
      <c r="E822" s="52" t="e">
        <f>'Banco de Dados'!$O$13/'Banco de Dados'!GA13</f>
        <v>#VALUE!</v>
      </c>
      <c r="F822" s="74"/>
      <c r="G822" s="3"/>
      <c r="H822" s="3"/>
      <c r="J822" s="7"/>
    </row>
    <row r="823" spans="1:14" ht="15.75" x14ac:dyDescent="0.25">
      <c r="A823" s="107" t="s">
        <v>1</v>
      </c>
      <c r="B823" s="107" t="s">
        <v>0</v>
      </c>
      <c r="C823" s="107" t="s">
        <v>212</v>
      </c>
      <c r="D823" s="107" t="s">
        <v>209</v>
      </c>
      <c r="E823" s="107" t="s">
        <v>213</v>
      </c>
      <c r="F823" s="76" t="s">
        <v>219</v>
      </c>
      <c r="G823" s="54" t="s">
        <v>140</v>
      </c>
      <c r="H823" s="54" t="s">
        <v>66</v>
      </c>
      <c r="J823" s="7"/>
      <c r="K823" s="72">
        <f>A822</f>
        <v>0</v>
      </c>
      <c r="L823" s="55" t="s">
        <v>215</v>
      </c>
      <c r="M823" s="41" t="str">
        <f>$A$1</f>
        <v>Cobre</v>
      </c>
      <c r="N823" s="3"/>
    </row>
    <row r="824" spans="1:14" x14ac:dyDescent="0.25">
      <c r="A824" s="28" t="str">
        <f>_xlfn.XLOOKUP(P!C824,'Banco de Dados'!$B$3:$B$274,'Banco de Dados'!$K$3:$K$274,"")</f>
        <v/>
      </c>
      <c r="B824" s="2" cm="1">
        <f t="array" ref="B824:E854">Dados!FW5:FZ35</f>
        <v>0</v>
      </c>
      <c r="C824" s="2">
        <v>0</v>
      </c>
      <c r="D824" s="2">
        <v>0</v>
      </c>
      <c r="E824" s="2">
        <v>0</v>
      </c>
      <c r="F824" s="32" t="e">
        <f>(E824*100)/D824</f>
        <v>#DIV/0!</v>
      </c>
      <c r="G824" s="3" t="e">
        <f t="shared" ref="G824:H851" si="72">D824*$E$822</f>
        <v>#VALUE!</v>
      </c>
      <c r="H824" s="3" t="e">
        <f t="shared" si="72"/>
        <v>#VALUE!</v>
      </c>
      <c r="J824" s="7"/>
      <c r="K824" s="5" t="s">
        <v>210</v>
      </c>
      <c r="L824" s="5"/>
      <c r="M824" s="5" t="s">
        <v>211</v>
      </c>
    </row>
    <row r="825" spans="1:14" x14ac:dyDescent="0.25">
      <c r="A825" s="28" t="str">
        <f>_xlfn.XLOOKUP(P!C825,'Banco de Dados'!$B$3:$B$274,'Banco de Dados'!$K$3:$K$274,"")</f>
        <v/>
      </c>
      <c r="B825" s="2">
        <v>0</v>
      </c>
      <c r="C825" s="2">
        <v>0</v>
      </c>
      <c r="D825" s="2">
        <v>0</v>
      </c>
      <c r="E825" s="2">
        <v>0</v>
      </c>
      <c r="F825" s="32" t="e">
        <f t="shared" ref="F825:F854" si="73">(E825*100)/D825</f>
        <v>#DIV/0!</v>
      </c>
      <c r="G825" s="3" t="e">
        <f t="shared" si="72"/>
        <v>#VALUE!</v>
      </c>
      <c r="H825" s="3" t="e">
        <f t="shared" si="72"/>
        <v>#VALUE!</v>
      </c>
      <c r="J825" s="7"/>
      <c r="K825" s="6" t="str">
        <f>_xlfn.XLOOKUP($B$4,A824:A851,G824:G851,"")</f>
        <v/>
      </c>
      <c r="L825" s="6"/>
      <c r="M825" s="6" t="str">
        <f>_xlfn.XLOOKUP($B$4,A824:A851,H824:H851,"")</f>
        <v/>
      </c>
    </row>
    <row r="826" spans="1:14" x14ac:dyDescent="0.25">
      <c r="A826" s="28" t="str">
        <f>_xlfn.XLOOKUP(P!C826,'Banco de Dados'!$B$3:$B$274,'Banco de Dados'!$K$3:$K$274,"")</f>
        <v/>
      </c>
      <c r="B826" s="2">
        <v>0</v>
      </c>
      <c r="C826" s="2">
        <v>0</v>
      </c>
      <c r="D826" s="2">
        <v>0</v>
      </c>
      <c r="E826" s="2">
        <v>0</v>
      </c>
      <c r="F826" s="32" t="e">
        <f t="shared" si="73"/>
        <v>#DIV/0!</v>
      </c>
      <c r="G826" s="3" t="e">
        <f t="shared" si="72"/>
        <v>#VALUE!</v>
      </c>
      <c r="H826" s="3" t="e">
        <f t="shared" si="72"/>
        <v>#VALUE!</v>
      </c>
      <c r="J826" s="7"/>
    </row>
    <row r="827" spans="1:14" ht="15.75" x14ac:dyDescent="0.25">
      <c r="A827" s="28" t="str">
        <f>_xlfn.XLOOKUP(P!C827,'Banco de Dados'!$B$3:$B$274,'Banco de Dados'!$K$3:$K$274,"")</f>
        <v/>
      </c>
      <c r="B827" s="2">
        <v>0</v>
      </c>
      <c r="C827" s="2">
        <v>0</v>
      </c>
      <c r="D827" s="2">
        <v>0</v>
      </c>
      <c r="E827" s="2">
        <v>0</v>
      </c>
      <c r="F827" s="32" t="e">
        <f t="shared" si="73"/>
        <v>#DIV/0!</v>
      </c>
      <c r="G827" s="3" t="e">
        <f t="shared" si="72"/>
        <v>#VALUE!</v>
      </c>
      <c r="H827" s="3" t="e">
        <f t="shared" si="72"/>
        <v>#VALUE!</v>
      </c>
      <c r="K827" s="165" t="s">
        <v>67</v>
      </c>
      <c r="L827" s="166"/>
      <c r="M827" s="167"/>
      <c r="N827"/>
    </row>
    <row r="828" spans="1:14" x14ac:dyDescent="0.25">
      <c r="A828" s="28" t="str">
        <f>_xlfn.XLOOKUP(P!C828,'Banco de Dados'!$B$3:$B$274,'Banco de Dados'!$K$3:$K$274,"")</f>
        <v/>
      </c>
      <c r="B828" s="2">
        <v>0</v>
      </c>
      <c r="C828" s="2">
        <v>0</v>
      </c>
      <c r="D828" s="2">
        <v>0</v>
      </c>
      <c r="E828" s="2">
        <v>0</v>
      </c>
      <c r="F828" s="32" t="e">
        <f t="shared" si="73"/>
        <v>#DIV/0!</v>
      </c>
      <c r="G828" s="3" t="e">
        <f t="shared" si="72"/>
        <v>#VALUE!</v>
      </c>
      <c r="H828" s="3" t="e">
        <f t="shared" si="72"/>
        <v>#VALUE!</v>
      </c>
      <c r="J828" s="7"/>
      <c r="K828" s="104" t="s">
        <v>240</v>
      </c>
      <c r="L828" s="39"/>
      <c r="M828" s="106" t="s">
        <v>209</v>
      </c>
    </row>
    <row r="829" spans="1:14" x14ac:dyDescent="0.25">
      <c r="A829" s="28" t="str">
        <f>_xlfn.XLOOKUP(P!C829,'Banco de Dados'!$B$3:$B$274,'Banco de Dados'!$K$3:$K$274,"")</f>
        <v/>
      </c>
      <c r="B829" s="2">
        <v>0</v>
      </c>
      <c r="C829" s="2">
        <v>0</v>
      </c>
      <c r="D829" s="2">
        <v>0</v>
      </c>
      <c r="E829" s="2">
        <v>0</v>
      </c>
      <c r="F829" s="32" t="e">
        <f t="shared" si="73"/>
        <v>#DIV/0!</v>
      </c>
      <c r="G829" s="3" t="e">
        <f t="shared" si="72"/>
        <v>#VALUE!</v>
      </c>
      <c r="H829" s="3" t="e">
        <f t="shared" si="72"/>
        <v>#VALUE!</v>
      </c>
      <c r="J829" s="58" t="s">
        <v>38</v>
      </c>
      <c r="K829" s="59">
        <f>$L$9</f>
        <v>4.7</v>
      </c>
      <c r="L829" s="60"/>
      <c r="M829" s="61">
        <f>$M$11</f>
        <v>520</v>
      </c>
      <c r="N829" s="60"/>
    </row>
    <row r="830" spans="1:14" x14ac:dyDescent="0.25">
      <c r="A830" s="28" t="str">
        <f>_xlfn.XLOOKUP(P!C830,'Banco de Dados'!$B$3:$B$274,'Banco de Dados'!$K$3:$K$274,"")</f>
        <v/>
      </c>
      <c r="B830" s="2">
        <v>0</v>
      </c>
      <c r="C830" s="2">
        <v>0</v>
      </c>
      <c r="D830" s="2">
        <v>0</v>
      </c>
      <c r="E830" s="2">
        <v>0</v>
      </c>
      <c r="F830" s="32" t="e">
        <f t="shared" si="73"/>
        <v>#DIV/0!</v>
      </c>
      <c r="G830" s="3" t="e">
        <f t="shared" si="72"/>
        <v>#VALUE!</v>
      </c>
      <c r="H830" s="3" t="e">
        <f t="shared" si="72"/>
        <v>#VALUE!</v>
      </c>
      <c r="J830" s="2"/>
      <c r="K830" s="18"/>
      <c r="L830" s="2" t="s">
        <v>70</v>
      </c>
      <c r="M830" s="19"/>
    </row>
    <row r="831" spans="1:14" x14ac:dyDescent="0.25">
      <c r="A831" s="28" t="str">
        <f>_xlfn.XLOOKUP(P!C831,'Banco de Dados'!$B$3:$B$274,'Banco de Dados'!$K$3:$K$274,"")</f>
        <v/>
      </c>
      <c r="B831" s="2">
        <v>0</v>
      </c>
      <c r="C831" s="2">
        <v>0</v>
      </c>
      <c r="D831" s="2">
        <v>0</v>
      </c>
      <c r="E831" s="2">
        <v>0</v>
      </c>
      <c r="F831" s="32" t="e">
        <f t="shared" si="73"/>
        <v>#DIV/0!</v>
      </c>
      <c r="G831" s="3" t="e">
        <f t="shared" si="72"/>
        <v>#VALUE!</v>
      </c>
      <c r="H831" s="3" t="e">
        <f t="shared" si="72"/>
        <v>#VALUE!</v>
      </c>
      <c r="J831" s="58" t="s">
        <v>69</v>
      </c>
      <c r="K831" s="62" t="s">
        <v>71</v>
      </c>
      <c r="L831" s="63"/>
      <c r="M831" s="64" t="str">
        <f>K825</f>
        <v/>
      </c>
      <c r="N831" s="60"/>
    </row>
    <row r="832" spans="1:14" x14ac:dyDescent="0.25">
      <c r="A832" s="28" t="str">
        <f>_xlfn.XLOOKUP(P!C832,'Banco de Dados'!$B$3:$B$274,'Banco de Dados'!$K$3:$K$274,"")</f>
        <v/>
      </c>
      <c r="B832" s="2">
        <v>0</v>
      </c>
      <c r="C832" s="2">
        <v>0</v>
      </c>
      <c r="D832" s="2">
        <v>0</v>
      </c>
      <c r="E832" s="2">
        <v>0</v>
      </c>
      <c r="F832" s="32" t="e">
        <f t="shared" si="73"/>
        <v>#DIV/0!</v>
      </c>
      <c r="G832" s="3" t="e">
        <f t="shared" si="72"/>
        <v>#VALUE!</v>
      </c>
      <c r="H832" s="3" t="e">
        <f t="shared" si="72"/>
        <v>#VALUE!</v>
      </c>
      <c r="J832" s="7"/>
    </row>
    <row r="833" spans="1:13" ht="15.75" x14ac:dyDescent="0.25">
      <c r="A833" s="28" t="str">
        <f>_xlfn.XLOOKUP(P!C833,'Banco de Dados'!$B$3:$B$274,'Banco de Dados'!$K$3:$K$274,"")</f>
        <v/>
      </c>
      <c r="B833" s="2">
        <v>0</v>
      </c>
      <c r="C833" s="2">
        <v>0</v>
      </c>
      <c r="D833" s="2">
        <v>0</v>
      </c>
      <c r="E833" s="2">
        <v>0</v>
      </c>
      <c r="F833" s="32" t="e">
        <f t="shared" si="73"/>
        <v>#DIV/0!</v>
      </c>
      <c r="G833" s="3" t="e">
        <f t="shared" si="72"/>
        <v>#VALUE!</v>
      </c>
      <c r="H833" s="3" t="e">
        <f t="shared" si="72"/>
        <v>#VALUE!</v>
      </c>
      <c r="J833" s="7"/>
      <c r="K833" s="165" t="s">
        <v>218</v>
      </c>
      <c r="L833" s="166"/>
      <c r="M833" s="167"/>
    </row>
    <row r="834" spans="1:13" x14ac:dyDescent="0.25">
      <c r="A834" s="28" t="str">
        <f>_xlfn.XLOOKUP(P!C834,'Banco de Dados'!$B$3:$B$274,'Banco de Dados'!$K$3:$K$274,"")</f>
        <v/>
      </c>
      <c r="B834" s="2">
        <v>0</v>
      </c>
      <c r="C834" s="2">
        <v>0</v>
      </c>
      <c r="D834" s="2">
        <v>0</v>
      </c>
      <c r="E834" s="2">
        <v>0</v>
      </c>
      <c r="F834" s="32" t="e">
        <f t="shared" si="73"/>
        <v>#DIV/0!</v>
      </c>
      <c r="G834" s="3" t="e">
        <f t="shared" si="72"/>
        <v>#VALUE!</v>
      </c>
      <c r="H834" s="3" t="e">
        <f t="shared" si="72"/>
        <v>#VALUE!</v>
      </c>
      <c r="J834" s="7"/>
      <c r="K834" s="104" t="s">
        <v>236</v>
      </c>
      <c r="L834" s="108" t="str">
        <f>K825</f>
        <v/>
      </c>
      <c r="M834" s="109" t="str">
        <f>M825</f>
        <v/>
      </c>
    </row>
    <row r="835" spans="1:13" x14ac:dyDescent="0.25">
      <c r="A835" s="28" t="str">
        <f>_xlfn.XLOOKUP(P!C835,'Banco de Dados'!$B$3:$B$274,'Banco de Dados'!$K$3:$K$274,"")</f>
        <v/>
      </c>
      <c r="B835" s="2">
        <v>0</v>
      </c>
      <c r="C835" s="2">
        <v>0</v>
      </c>
      <c r="D835" s="2">
        <v>0</v>
      </c>
      <c r="E835" s="2">
        <v>0</v>
      </c>
      <c r="F835" s="32" t="e">
        <f t="shared" si="73"/>
        <v>#DIV/0!</v>
      </c>
      <c r="G835" s="3" t="e">
        <f t="shared" si="72"/>
        <v>#VALUE!</v>
      </c>
      <c r="H835" s="3" t="e">
        <f t="shared" si="72"/>
        <v>#VALUE!</v>
      </c>
      <c r="J835" s="7"/>
      <c r="K835" s="104" t="s">
        <v>237</v>
      </c>
      <c r="L835" s="105">
        <f>$L$9</f>
        <v>4.7</v>
      </c>
      <c r="M835" s="106">
        <f>$L$10</f>
        <v>0.14000000000000001</v>
      </c>
    </row>
    <row r="836" spans="1:13" x14ac:dyDescent="0.25">
      <c r="A836" s="28" t="str">
        <f>_xlfn.XLOOKUP(P!C836,'Banco de Dados'!$B$3:$B$274,'Banco de Dados'!$K$3:$K$274,"")</f>
        <v/>
      </c>
      <c r="B836" s="2">
        <v>0</v>
      </c>
      <c r="C836" s="2">
        <v>0</v>
      </c>
      <c r="D836" s="2">
        <v>0</v>
      </c>
      <c r="E836" s="2">
        <v>0</v>
      </c>
      <c r="F836" s="32" t="e">
        <f t="shared" si="73"/>
        <v>#DIV/0!</v>
      </c>
      <c r="G836" s="3" t="e">
        <f t="shared" si="72"/>
        <v>#VALUE!</v>
      </c>
      <c r="H836" s="3" t="e">
        <f t="shared" si="72"/>
        <v>#VALUE!</v>
      </c>
      <c r="J836" s="7"/>
      <c r="K836" s="104" t="s">
        <v>238</v>
      </c>
      <c r="L836" s="105">
        <f>$M$11</f>
        <v>520</v>
      </c>
      <c r="M836" s="106">
        <f>$M$12</f>
        <v>245</v>
      </c>
    </row>
    <row r="837" spans="1:13" x14ac:dyDescent="0.25">
      <c r="A837" s="28" t="str">
        <f>_xlfn.XLOOKUP(P!C837,'Banco de Dados'!$B$3:$B$274,'Banco de Dados'!$K$3:$K$274,"")</f>
        <v/>
      </c>
      <c r="B837" s="2">
        <v>0</v>
      </c>
      <c r="C837" s="2">
        <v>0</v>
      </c>
      <c r="D837" s="2">
        <v>0</v>
      </c>
      <c r="E837" s="2">
        <v>0</v>
      </c>
      <c r="F837" s="32" t="e">
        <f t="shared" si="73"/>
        <v>#DIV/0!</v>
      </c>
      <c r="G837" s="3" t="e">
        <f t="shared" si="72"/>
        <v>#VALUE!</v>
      </c>
      <c r="H837" s="3" t="e">
        <f t="shared" si="72"/>
        <v>#VALUE!</v>
      </c>
      <c r="J837" s="7"/>
      <c r="K837" s="69" t="s">
        <v>217</v>
      </c>
      <c r="L837" s="110" t="e">
        <f>SQRT(((M834/L834)^2)+((M835/L835)^2)+((M836/L836)^2))</f>
        <v>#VALUE!</v>
      </c>
      <c r="M837" s="71" t="str">
        <f>M846</f>
        <v>mg/kg</v>
      </c>
    </row>
    <row r="838" spans="1:13" x14ac:dyDescent="0.25">
      <c r="A838" s="28" t="str">
        <f>_xlfn.XLOOKUP(P!C838,'Banco de Dados'!$B$3:$B$274,'Banco de Dados'!$K$3:$K$274,"")</f>
        <v/>
      </c>
      <c r="B838" s="2">
        <v>0</v>
      </c>
      <c r="C838" s="2">
        <v>0</v>
      </c>
      <c r="D838" s="2">
        <v>0</v>
      </c>
      <c r="E838" s="2">
        <v>0</v>
      </c>
      <c r="F838" s="32" t="e">
        <f t="shared" si="73"/>
        <v>#DIV/0!</v>
      </c>
      <c r="G838" s="3" t="e">
        <f t="shared" si="72"/>
        <v>#VALUE!</v>
      </c>
      <c r="H838" s="3" t="e">
        <f t="shared" si="72"/>
        <v>#VALUE!</v>
      </c>
      <c r="J838" s="7"/>
    </row>
    <row r="839" spans="1:13" x14ac:dyDescent="0.25">
      <c r="A839" s="28" t="str">
        <f>_xlfn.XLOOKUP(P!C839,'Banco de Dados'!$B$3:$B$274,'Banco de Dados'!$K$3:$K$274,"")</f>
        <v/>
      </c>
      <c r="B839" s="2">
        <v>0</v>
      </c>
      <c r="C839" s="2">
        <v>0</v>
      </c>
      <c r="D839" s="2">
        <v>0</v>
      </c>
      <c r="E839" s="2">
        <v>0</v>
      </c>
      <c r="F839" s="32" t="e">
        <f t="shared" si="73"/>
        <v>#DIV/0!</v>
      </c>
      <c r="G839" s="3" t="e">
        <f t="shared" si="72"/>
        <v>#VALUE!</v>
      </c>
      <c r="H839" s="3" t="e">
        <f t="shared" si="72"/>
        <v>#VALUE!</v>
      </c>
      <c r="J839" s="7"/>
    </row>
    <row r="840" spans="1:13" x14ac:dyDescent="0.25">
      <c r="A840" s="28" t="str">
        <f>_xlfn.XLOOKUP(P!C840,'Banco de Dados'!$B$3:$B$274,'Banco de Dados'!$K$3:$K$274,"")</f>
        <v/>
      </c>
      <c r="B840" s="2">
        <v>0</v>
      </c>
      <c r="C840" s="2">
        <v>0</v>
      </c>
      <c r="D840" s="2">
        <v>0</v>
      </c>
      <c r="E840" s="2">
        <v>0</v>
      </c>
      <c r="F840" s="32" t="e">
        <f t="shared" si="73"/>
        <v>#DIV/0!</v>
      </c>
      <c r="G840" s="3" t="e">
        <f t="shared" si="72"/>
        <v>#VALUE!</v>
      </c>
      <c r="H840" s="3" t="e">
        <f t="shared" si="72"/>
        <v>#VALUE!</v>
      </c>
      <c r="J840" s="7"/>
    </row>
    <row r="841" spans="1:13" x14ac:dyDescent="0.25">
      <c r="A841" s="28" t="str">
        <f>_xlfn.XLOOKUP(P!C841,'Banco de Dados'!$B$3:$B$274,'Banco de Dados'!$K$3:$K$274,"")</f>
        <v/>
      </c>
      <c r="B841" s="2">
        <v>0</v>
      </c>
      <c r="C841" s="2">
        <v>0</v>
      </c>
      <c r="D841" s="2">
        <v>0</v>
      </c>
      <c r="E841" s="2">
        <v>0</v>
      </c>
      <c r="F841" s="32" t="e">
        <f t="shared" si="73"/>
        <v>#DIV/0!</v>
      </c>
      <c r="G841" s="3" t="e">
        <f t="shared" si="72"/>
        <v>#VALUE!</v>
      </c>
      <c r="H841" s="3" t="e">
        <f t="shared" si="72"/>
        <v>#VALUE!</v>
      </c>
      <c r="J841" s="7"/>
    </row>
    <row r="842" spans="1:13" x14ac:dyDescent="0.25">
      <c r="A842" s="28" t="str">
        <f>_xlfn.XLOOKUP(P!C842,'Banco de Dados'!$B$3:$B$274,'Banco de Dados'!$K$3:$K$274,"")</f>
        <v/>
      </c>
      <c r="B842" s="2">
        <v>0</v>
      </c>
      <c r="C842" s="2">
        <v>0</v>
      </c>
      <c r="D842" s="2">
        <v>0</v>
      </c>
      <c r="E842" s="2">
        <v>0</v>
      </c>
      <c r="F842" s="32" t="e">
        <f t="shared" si="73"/>
        <v>#DIV/0!</v>
      </c>
      <c r="G842" s="3" t="e">
        <f t="shared" si="72"/>
        <v>#VALUE!</v>
      </c>
      <c r="H842" s="3" t="e">
        <f t="shared" si="72"/>
        <v>#VALUE!</v>
      </c>
      <c r="J842" s="7"/>
    </row>
    <row r="843" spans="1:13" x14ac:dyDescent="0.25">
      <c r="A843" s="28" t="str">
        <f>_xlfn.XLOOKUP(P!C843,'Banco de Dados'!$B$3:$B$274,'Banco de Dados'!$K$3:$K$274,"")</f>
        <v/>
      </c>
      <c r="B843" s="2">
        <v>0</v>
      </c>
      <c r="C843" s="2">
        <v>0</v>
      </c>
      <c r="D843" s="2">
        <v>0</v>
      </c>
      <c r="E843" s="2">
        <v>0</v>
      </c>
      <c r="F843" s="32" t="e">
        <f t="shared" si="73"/>
        <v>#DIV/0!</v>
      </c>
      <c r="G843" s="3" t="e">
        <f t="shared" si="72"/>
        <v>#VALUE!</v>
      </c>
      <c r="H843" s="3" t="e">
        <f t="shared" si="72"/>
        <v>#VALUE!</v>
      </c>
      <c r="J843" s="7"/>
    </row>
    <row r="844" spans="1:13" x14ac:dyDescent="0.25">
      <c r="A844" s="28" t="str">
        <f>_xlfn.XLOOKUP(P!C844,'Banco de Dados'!$B$3:$B$274,'Banco de Dados'!$K$3:$K$274,"")</f>
        <v/>
      </c>
      <c r="B844" s="2">
        <v>0</v>
      </c>
      <c r="C844" s="2">
        <v>0</v>
      </c>
      <c r="D844" s="2">
        <v>0</v>
      </c>
      <c r="E844" s="17">
        <v>0</v>
      </c>
      <c r="F844" s="32" t="e">
        <f t="shared" si="73"/>
        <v>#DIV/0!</v>
      </c>
      <c r="G844" s="3" t="e">
        <f t="shared" si="72"/>
        <v>#VALUE!</v>
      </c>
      <c r="H844" s="3" t="e">
        <f t="shared" si="72"/>
        <v>#VALUE!</v>
      </c>
      <c r="J844" s="7"/>
    </row>
    <row r="845" spans="1:13" ht="15.75" x14ac:dyDescent="0.25">
      <c r="A845" s="28" t="str">
        <f>_xlfn.XLOOKUP(P!C845,'Banco de Dados'!$B$3:$B$274,'Banco de Dados'!$K$3:$K$274,"")</f>
        <v/>
      </c>
      <c r="B845" s="2">
        <v>0</v>
      </c>
      <c r="C845" s="2">
        <v>0</v>
      </c>
      <c r="D845" s="2">
        <v>0</v>
      </c>
      <c r="E845" s="2">
        <v>0</v>
      </c>
      <c r="F845" s="32" t="e">
        <f t="shared" si="73"/>
        <v>#DIV/0!</v>
      </c>
      <c r="G845" s="3" t="e">
        <f t="shared" si="72"/>
        <v>#VALUE!</v>
      </c>
      <c r="H845" s="3" t="e">
        <f t="shared" si="72"/>
        <v>#VALUE!</v>
      </c>
      <c r="J845" s="7"/>
      <c r="K845" s="101" t="s">
        <v>216</v>
      </c>
      <c r="L845" s="102">
        <f>K823</f>
        <v>0</v>
      </c>
      <c r="M845" s="103" t="str">
        <f>M823</f>
        <v>Cobre</v>
      </c>
    </row>
    <row r="846" spans="1:13" x14ac:dyDescent="0.25">
      <c r="A846" s="28" t="str">
        <f>_xlfn.XLOOKUP(P!C846,'Banco de Dados'!$B$3:$B$274,'Banco de Dados'!$K$3:$K$274,"")</f>
        <v/>
      </c>
      <c r="B846" s="2">
        <v>0</v>
      </c>
      <c r="C846" s="2">
        <v>0</v>
      </c>
      <c r="D846" s="2">
        <v>0</v>
      </c>
      <c r="E846" s="2">
        <v>0</v>
      </c>
      <c r="F846" s="32" t="e">
        <f t="shared" si="73"/>
        <v>#DIV/0!</v>
      </c>
      <c r="G846" s="3" t="e">
        <f t="shared" si="72"/>
        <v>#VALUE!</v>
      </c>
      <c r="H846" s="3" t="e">
        <f t="shared" si="72"/>
        <v>#VALUE!</v>
      </c>
      <c r="J846" s="7"/>
      <c r="K846" s="68" t="s">
        <v>68</v>
      </c>
      <c r="L846" s="29" t="e">
        <f>(K829*M831)/M829</f>
        <v>#VALUE!</v>
      </c>
      <c r="M846" s="66" t="str">
        <f>$M$9</f>
        <v>mg/kg</v>
      </c>
    </row>
    <row r="847" spans="1:13" x14ac:dyDescent="0.25">
      <c r="A847" s="28" t="str">
        <f>_xlfn.XLOOKUP(P!C847,'Banco de Dados'!$B$3:$B$274,'Banco de Dados'!$K$3:$K$274,"")</f>
        <v/>
      </c>
      <c r="B847" s="2">
        <v>0</v>
      </c>
      <c r="C847" s="2">
        <v>0</v>
      </c>
      <c r="D847" s="2">
        <v>0</v>
      </c>
      <c r="E847" s="2">
        <v>0</v>
      </c>
      <c r="F847" s="32" t="e">
        <f t="shared" si="73"/>
        <v>#DIV/0!</v>
      </c>
      <c r="G847" s="3" t="e">
        <f t="shared" si="72"/>
        <v>#VALUE!</v>
      </c>
      <c r="H847" s="3" t="e">
        <f t="shared" si="72"/>
        <v>#VALUE!</v>
      </c>
      <c r="J847" s="7"/>
      <c r="K847" s="111" t="s">
        <v>246</v>
      </c>
      <c r="L847" s="126" t="e">
        <f>SQRT(((M834/L834)^2)+((M835/L835)^2)+((M836/L836)^2))</f>
        <v>#VALUE!</v>
      </c>
      <c r="M847" s="66"/>
    </row>
    <row r="848" spans="1:13" x14ac:dyDescent="0.25">
      <c r="A848" s="28" t="str">
        <f>_xlfn.XLOOKUP(P!C848,'Banco de Dados'!$B$3:$B$274,'Banco de Dados'!$K$3:$K$274,"")</f>
        <v/>
      </c>
      <c r="B848" s="2">
        <v>0</v>
      </c>
      <c r="C848" s="2">
        <v>0</v>
      </c>
      <c r="D848" s="2">
        <v>0</v>
      </c>
      <c r="E848" s="2">
        <v>0</v>
      </c>
      <c r="F848" s="32" t="e">
        <f t="shared" si="73"/>
        <v>#DIV/0!</v>
      </c>
      <c r="G848" s="3" t="e">
        <f t="shared" si="72"/>
        <v>#VALUE!</v>
      </c>
      <c r="H848" s="3" t="e">
        <f t="shared" si="72"/>
        <v>#VALUE!</v>
      </c>
      <c r="J848" s="7"/>
      <c r="K848" s="69" t="s">
        <v>247</v>
      </c>
      <c r="L848" s="127" t="e">
        <f>L847*L846</f>
        <v>#VALUE!</v>
      </c>
      <c r="M848" s="71" t="str">
        <f>$M$9</f>
        <v>mg/kg</v>
      </c>
    </row>
    <row r="849" spans="1:14" x14ac:dyDescent="0.25">
      <c r="A849" s="28" t="str">
        <f>_xlfn.XLOOKUP(P!C849,'Banco de Dados'!$B$3:$B$274,'Banco de Dados'!$K$3:$K$274,"")</f>
        <v/>
      </c>
      <c r="B849" s="2">
        <v>0</v>
      </c>
      <c r="C849" s="2">
        <v>0</v>
      </c>
      <c r="D849" s="2">
        <v>0</v>
      </c>
      <c r="E849" s="2">
        <v>0</v>
      </c>
      <c r="F849" s="32" t="e">
        <f t="shared" si="73"/>
        <v>#DIV/0!</v>
      </c>
      <c r="G849" s="3" t="e">
        <f t="shared" si="72"/>
        <v>#VALUE!</v>
      </c>
      <c r="H849" s="3" t="e">
        <f t="shared" si="72"/>
        <v>#VALUE!</v>
      </c>
      <c r="J849" s="7"/>
      <c r="K849" s="123"/>
      <c r="L849" s="124"/>
    </row>
    <row r="850" spans="1:14" x14ac:dyDescent="0.25">
      <c r="A850" s="28" t="str">
        <f>_xlfn.XLOOKUP(P!C850,'Banco de Dados'!$B$3:$B$274,'Banco de Dados'!$K$3:$K$274,"")</f>
        <v/>
      </c>
      <c r="B850" s="2">
        <v>0</v>
      </c>
      <c r="C850" s="2">
        <v>0</v>
      </c>
      <c r="D850" s="2">
        <v>0</v>
      </c>
      <c r="E850" s="2">
        <v>0</v>
      </c>
      <c r="F850" s="32" t="e">
        <f t="shared" si="73"/>
        <v>#DIV/0!</v>
      </c>
      <c r="G850" s="3" t="e">
        <f t="shared" si="72"/>
        <v>#VALUE!</v>
      </c>
      <c r="H850" s="3" t="e">
        <f t="shared" si="72"/>
        <v>#VALUE!</v>
      </c>
      <c r="J850" s="7"/>
    </row>
    <row r="851" spans="1:14" x14ac:dyDescent="0.25">
      <c r="A851" s="28" t="str">
        <f>_xlfn.XLOOKUP(P!C851,'Banco de Dados'!$B$3:$B$274,'Banco de Dados'!$K$3:$K$274,"")</f>
        <v/>
      </c>
      <c r="B851" s="2">
        <v>0</v>
      </c>
      <c r="C851" s="2">
        <v>0</v>
      </c>
      <c r="D851" s="2">
        <v>0</v>
      </c>
      <c r="E851" s="2">
        <v>0</v>
      </c>
      <c r="F851" s="32" t="e">
        <f t="shared" si="73"/>
        <v>#DIV/0!</v>
      </c>
      <c r="G851" s="3" t="e">
        <f t="shared" si="72"/>
        <v>#VALUE!</v>
      </c>
      <c r="H851" s="3" t="e">
        <f t="shared" si="72"/>
        <v>#VALUE!</v>
      </c>
      <c r="J851" s="7"/>
    </row>
    <row r="852" spans="1:14" x14ac:dyDescent="0.25">
      <c r="A852" s="28" t="str">
        <f>_xlfn.XLOOKUP(P!C852,'Banco de Dados'!$B$3:$B$274,'Banco de Dados'!$K$3:$K$274,"")</f>
        <v/>
      </c>
      <c r="B852" s="2">
        <v>0</v>
      </c>
      <c r="C852" s="2">
        <v>0</v>
      </c>
      <c r="D852" s="2">
        <v>0</v>
      </c>
      <c r="E852" s="2">
        <v>0</v>
      </c>
      <c r="F852" s="32" t="e">
        <f t="shared" si="73"/>
        <v>#DIV/0!</v>
      </c>
      <c r="G852" s="3" t="e">
        <f t="shared" ref="G852:H854" si="74">D852*$E$822</f>
        <v>#VALUE!</v>
      </c>
      <c r="H852" s="3" t="e">
        <f t="shared" si="74"/>
        <v>#VALUE!</v>
      </c>
      <c r="J852" s="7"/>
    </row>
    <row r="853" spans="1:14" x14ac:dyDescent="0.25">
      <c r="A853" s="28" t="str">
        <f>_xlfn.XLOOKUP(P!C853,'Banco de Dados'!$B$3:$B$274,'Banco de Dados'!$K$3:$K$274,"")</f>
        <v/>
      </c>
      <c r="B853" s="2">
        <v>0</v>
      </c>
      <c r="C853" s="2">
        <v>0</v>
      </c>
      <c r="D853" s="2">
        <v>0</v>
      </c>
      <c r="E853" s="2">
        <v>0</v>
      </c>
      <c r="F853" s="32" t="e">
        <f t="shared" si="73"/>
        <v>#DIV/0!</v>
      </c>
      <c r="G853" s="3" t="e">
        <f t="shared" si="74"/>
        <v>#VALUE!</v>
      </c>
      <c r="H853" s="3" t="e">
        <f t="shared" si="74"/>
        <v>#VALUE!</v>
      </c>
      <c r="J853" s="7"/>
    </row>
    <row r="854" spans="1:14" x14ac:dyDescent="0.25">
      <c r="A854" s="28" t="str">
        <f>_xlfn.XLOOKUP(P!C854,'Banco de Dados'!$B$3:$B$274,'Banco de Dados'!$K$3:$K$274,"")</f>
        <v/>
      </c>
      <c r="B854" s="2">
        <v>0</v>
      </c>
      <c r="C854" s="2">
        <v>0</v>
      </c>
      <c r="D854" s="2">
        <v>0</v>
      </c>
      <c r="E854" s="2">
        <v>0</v>
      </c>
      <c r="F854" s="32" t="e">
        <f t="shared" si="73"/>
        <v>#DIV/0!</v>
      </c>
      <c r="G854" s="3" t="e">
        <f t="shared" si="74"/>
        <v>#VALUE!</v>
      </c>
      <c r="H854" s="3" t="e">
        <f t="shared" si="74"/>
        <v>#VALUE!</v>
      </c>
      <c r="J854" s="7"/>
    </row>
    <row r="855" spans="1:14" x14ac:dyDescent="0.25">
      <c r="A855" s="21"/>
      <c r="B855" s="21"/>
      <c r="C855" s="21"/>
      <c r="D855" s="21"/>
      <c r="E855" s="21"/>
      <c r="F855" s="77"/>
      <c r="G855" s="21"/>
      <c r="H855" s="21"/>
      <c r="J855" s="21"/>
      <c r="K855" s="21"/>
      <c r="L855" s="21"/>
      <c r="M855" s="21"/>
      <c r="N855" s="21"/>
    </row>
  </sheetData>
  <mergeCells count="90">
    <mergeCell ref="K6:M6"/>
    <mergeCell ref="P6:S6"/>
    <mergeCell ref="V6:X6"/>
    <mergeCell ref="A1:F3"/>
    <mergeCell ref="J2:N4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{60AD96A9-3CAB-4B74-90AB-2EF710948BA9}</x14:id>
        </ext>
      </extLst>
    </cfRule>
  </conditionalFormatting>
  <dataValidations count="1">
    <dataValidation type="list" allowBlank="1" showInputMessage="1" showErrorMessage="1" sqref="M9" xr:uid="{8AFD01B9-1C28-46F1-838D-2E30B992E84F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AD96A9-3CAB-4B74-90AB-2EF710948B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5CE7DA0-CA72-4646-9092-1DA7A217E20E}">
          <x14:formula1>
            <xm:f>Padrões!$B$5:$B$23</xm:f>
          </x14:formula1>
          <xm:sqref>M8</xm:sqref>
        </x14:dataValidation>
        <x14:dataValidation type="list" allowBlank="1" showInputMessage="1" showErrorMessage="1" xr:uid="{C5A3A2A3-A1CC-4263-B806-0F74C113BE97}">
          <x14:formula1>
            <xm:f>'Banco de Dados'!$C$296:$C$377</xm:f>
          </x14:formula1>
          <xm:sqref>B4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0CEF-ACB0-4966-8D86-8D8AAD54036B}">
  <dimension ref="A1:AL855"/>
  <sheetViews>
    <sheetView tabSelected="1" topLeftCell="N1" workbookViewId="0">
      <selection activeCell="X9" sqref="X9"/>
    </sheetView>
  </sheetViews>
  <sheetFormatPr defaultColWidth="9.140625" defaultRowHeight="15" x14ac:dyDescent="0.25"/>
  <cols>
    <col min="1" max="1" width="11.28515625" style="2" bestFit="1" customWidth="1"/>
    <col min="2" max="2" width="9.140625" style="2"/>
    <col min="3" max="3" width="12.42578125" style="2" bestFit="1" customWidth="1"/>
    <col min="4" max="4" width="10" style="2" bestFit="1" customWidth="1"/>
    <col min="5" max="5" width="9.140625" style="2"/>
    <col min="6" max="6" width="9.140625" style="32"/>
    <col min="7" max="7" width="12.140625" style="2" bestFit="1" customWidth="1"/>
    <col min="8" max="8" width="10.7109375" style="2" bestFit="1" customWidth="1"/>
    <col min="9" max="9" width="1.5703125" style="67" customWidth="1"/>
    <col min="10" max="10" width="13.140625" bestFit="1" customWidth="1"/>
    <col min="11" max="11" width="20.7109375" style="2" bestFit="1" customWidth="1"/>
    <col min="12" max="12" width="13.140625" style="2" bestFit="1" customWidth="1"/>
    <col min="13" max="13" width="18.5703125" style="2" bestFit="1" customWidth="1"/>
    <col min="14" max="14" width="9.140625" style="2"/>
    <col min="15" max="15" width="1.7109375" style="67" customWidth="1"/>
    <col min="16" max="16" width="10.140625" style="7" customWidth="1"/>
    <col min="17" max="17" width="13.140625" style="2" bestFit="1" customWidth="1"/>
    <col min="18" max="18" width="2" style="2" bestFit="1" customWidth="1"/>
    <col min="19" max="19" width="11.140625" style="2" customWidth="1"/>
    <col min="20" max="20" width="13.7109375" style="2" bestFit="1" customWidth="1"/>
    <col min="21" max="21" width="2.42578125" style="67" customWidth="1"/>
    <col min="22" max="23" width="9.140625" style="7"/>
    <col min="24" max="24" width="13.140625" bestFit="1" customWidth="1"/>
    <col min="25" max="25" width="12" bestFit="1" customWidth="1"/>
    <col min="31" max="31" width="2.42578125" style="67" customWidth="1"/>
    <col min="34" max="37" width="9.140625" hidden="1" customWidth="1"/>
  </cols>
  <sheetData>
    <row r="1" spans="1:38" ht="15" customHeight="1" thickBot="1" x14ac:dyDescent="0.3">
      <c r="A1" s="185" t="str">
        <f>_xlfn.XLOOKUP(B4,'Banco de Dados'!C284:C377,'Banco de Dados'!B284:B377,"")</f>
        <v>Zinco</v>
      </c>
      <c r="B1" s="186"/>
      <c r="C1" s="186"/>
      <c r="D1" s="186"/>
      <c r="E1" s="186"/>
      <c r="F1" s="186"/>
      <c r="I1"/>
      <c r="J1" s="85" t="s">
        <v>228</v>
      </c>
      <c r="L1" s="14"/>
      <c r="M1" s="14"/>
      <c r="N1" s="14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185"/>
      <c r="B2" s="186"/>
      <c r="C2" s="186"/>
      <c r="D2" s="186"/>
      <c r="E2" s="186"/>
      <c r="F2" s="186"/>
      <c r="I2"/>
      <c r="J2" s="187" t="s">
        <v>235</v>
      </c>
      <c r="K2" s="188"/>
      <c r="L2" s="188"/>
      <c r="M2" s="188"/>
      <c r="N2" s="189"/>
      <c r="O2"/>
      <c r="P2" s="14"/>
      <c r="Q2" s="14"/>
      <c r="R2" s="14"/>
      <c r="S2" s="14"/>
      <c r="T2" s="14"/>
      <c r="U2"/>
      <c r="V2" s="14"/>
      <c r="W2" s="14"/>
      <c r="X2" s="14"/>
      <c r="Y2" s="14"/>
      <c r="Z2" s="14"/>
      <c r="AA2" s="14"/>
      <c r="AB2" s="14"/>
      <c r="AC2" s="14"/>
      <c r="AE2"/>
      <c r="AG2" s="168"/>
      <c r="AH2" s="168"/>
      <c r="AI2" s="168"/>
      <c r="AJ2" s="168"/>
      <c r="AK2" s="168"/>
      <c r="AL2" s="168"/>
    </row>
    <row r="3" spans="1:38" ht="30" customHeight="1" x14ac:dyDescent="0.25">
      <c r="A3" s="185"/>
      <c r="B3" s="186"/>
      <c r="C3" s="186"/>
      <c r="D3" s="186"/>
      <c r="E3" s="186"/>
      <c r="F3" s="186"/>
      <c r="I3"/>
      <c r="J3" s="190"/>
      <c r="K3" s="191"/>
      <c r="L3" s="191"/>
      <c r="M3" s="191"/>
      <c r="N3" s="192"/>
      <c r="O3"/>
      <c r="U3"/>
      <c r="X3" s="2"/>
      <c r="Y3" s="7"/>
      <c r="Z3" s="7"/>
      <c r="AA3" s="2"/>
      <c r="AB3" s="7"/>
      <c r="AC3" s="7"/>
      <c r="AD3" s="2"/>
      <c r="AE3"/>
      <c r="AF3" s="7"/>
      <c r="AG3" s="2"/>
      <c r="AH3" s="7"/>
      <c r="AI3" s="7"/>
      <c r="AJ3" s="2"/>
      <c r="AK3" s="7"/>
      <c r="AL3" s="7"/>
    </row>
    <row r="4" spans="1:38" ht="16.5" thickBot="1" x14ac:dyDescent="0.3">
      <c r="A4" s="91" t="s">
        <v>64</v>
      </c>
      <c r="B4" s="169" t="s">
        <v>19</v>
      </c>
      <c r="C4" s="170"/>
      <c r="D4" s="170"/>
      <c r="E4" s="170"/>
      <c r="F4" s="170"/>
      <c r="I4"/>
      <c r="J4" s="193"/>
      <c r="K4" s="194"/>
      <c r="L4" s="194"/>
      <c r="M4" s="194"/>
      <c r="N4" s="195"/>
      <c r="O4"/>
      <c r="U4"/>
      <c r="X4" s="2"/>
      <c r="Y4" s="7"/>
      <c r="Z4" s="7"/>
      <c r="AA4" s="2"/>
      <c r="AB4" s="7"/>
      <c r="AC4" s="7"/>
      <c r="AD4" s="2"/>
      <c r="AE4"/>
      <c r="AF4" s="7"/>
      <c r="AG4" s="2"/>
      <c r="AH4" s="7"/>
      <c r="AI4" s="7"/>
      <c r="AJ4" s="2"/>
      <c r="AK4" s="7"/>
      <c r="AL4" s="7"/>
    </row>
    <row r="5" spans="1:38" ht="8.4499999999999993" customHeight="1" x14ac:dyDescent="0.25">
      <c r="A5" s="43"/>
      <c r="B5" s="43"/>
      <c r="C5" s="43"/>
      <c r="D5" s="43"/>
      <c r="E5" s="43"/>
      <c r="F5" s="75"/>
      <c r="G5" s="43"/>
      <c r="H5" s="43"/>
      <c r="J5" s="43"/>
      <c r="K5" s="43"/>
      <c r="L5" s="43"/>
      <c r="M5" s="43"/>
      <c r="N5" s="43"/>
      <c r="P5" s="43"/>
      <c r="Q5" s="43"/>
      <c r="R5" s="43"/>
      <c r="S5" s="43"/>
      <c r="T5" s="43"/>
      <c r="V5" s="43"/>
      <c r="W5" s="43"/>
      <c r="X5" s="44"/>
      <c r="Y5" s="43"/>
      <c r="Z5" s="43"/>
      <c r="AA5" s="43"/>
      <c r="AB5" s="43"/>
      <c r="AC5" s="43"/>
      <c r="AD5" s="43"/>
      <c r="AF5" s="7" t="s">
        <v>208</v>
      </c>
      <c r="AG5" s="2"/>
      <c r="AH5" s="7"/>
      <c r="AI5" s="7"/>
      <c r="AJ5" s="2"/>
      <c r="AK5" s="7"/>
      <c r="AL5" s="7"/>
    </row>
    <row r="6" spans="1:38" ht="19.149999999999999" customHeight="1" x14ac:dyDescent="0.3">
      <c r="A6" s="36" t="str">
        <f>'Nome das Amostras'!A4</f>
        <v>ab</v>
      </c>
      <c r="B6" s="164" t="str">
        <f>VLOOKUP(A6,'Nome das Amostras'!$A$3:$D$28,2,FALSE)</f>
        <v>Pd</v>
      </c>
      <c r="C6" s="164"/>
      <c r="D6" s="37" t="s">
        <v>65</v>
      </c>
      <c r="E6" s="38">
        <f>'Banco de Dados'!$O$13/'Banco de Dados'!O13</f>
        <v>1</v>
      </c>
      <c r="F6" s="73"/>
      <c r="J6" s="14"/>
      <c r="K6" s="179" t="s">
        <v>214</v>
      </c>
      <c r="L6" s="179"/>
      <c r="M6" s="179"/>
      <c r="P6" s="180" t="s">
        <v>262</v>
      </c>
      <c r="Q6" s="181"/>
      <c r="R6" s="181"/>
      <c r="S6" s="181"/>
      <c r="T6" s="152" t="str">
        <f>M9</f>
        <v>mg/kg</v>
      </c>
      <c r="V6" s="182" t="s">
        <v>248</v>
      </c>
      <c r="W6" s="183"/>
      <c r="X6" s="184"/>
      <c r="Y6" s="129" t="str">
        <f>B4</f>
        <v>Zn</v>
      </c>
      <c r="Z6" s="14"/>
      <c r="AA6" s="14"/>
      <c r="AB6" s="14"/>
      <c r="AC6" s="14"/>
      <c r="AD6" s="14"/>
      <c r="AF6" s="7"/>
      <c r="AG6" s="2"/>
      <c r="AH6" s="7" t="s">
        <v>142</v>
      </c>
      <c r="AI6" s="7"/>
      <c r="AJ6" s="2"/>
      <c r="AK6" s="7"/>
      <c r="AL6" s="7"/>
    </row>
    <row r="7" spans="1:38" ht="15.75" x14ac:dyDescent="0.25">
      <c r="A7" s="107" t="s">
        <v>1</v>
      </c>
      <c r="B7" s="107" t="s">
        <v>0</v>
      </c>
      <c r="C7" s="107" t="s">
        <v>212</v>
      </c>
      <c r="D7" s="107" t="s">
        <v>209</v>
      </c>
      <c r="E7" s="107" t="s">
        <v>213</v>
      </c>
      <c r="F7" s="76" t="s">
        <v>219</v>
      </c>
      <c r="J7" s="7"/>
      <c r="K7" s="171" t="s">
        <v>144</v>
      </c>
      <c r="L7" s="172"/>
      <c r="M7" s="5" t="str">
        <f>$B$4</f>
        <v>Zn</v>
      </c>
      <c r="P7" s="117" t="s">
        <v>243</v>
      </c>
      <c r="Q7" s="118" t="s">
        <v>68</v>
      </c>
      <c r="R7" s="122" t="s">
        <v>241</v>
      </c>
      <c r="S7" s="118" t="s">
        <v>143</v>
      </c>
      <c r="T7" s="117" t="s">
        <v>242</v>
      </c>
      <c r="V7" s="173" t="s">
        <v>249</v>
      </c>
      <c r="W7" s="174"/>
      <c r="X7" s="29">
        <v>12262</v>
      </c>
      <c r="Y7" s="66" t="s">
        <v>250</v>
      </c>
      <c r="Z7" s="7"/>
      <c r="AA7" s="2"/>
      <c r="AB7" s="7"/>
      <c r="AC7" s="7"/>
      <c r="AD7" s="2"/>
      <c r="AF7" s="7"/>
      <c r="AG7" s="2"/>
      <c r="AH7" s="7" t="s">
        <v>152</v>
      </c>
      <c r="AI7" s="7">
        <v>34</v>
      </c>
      <c r="AJ7" s="2">
        <f>31</f>
        <v>31</v>
      </c>
      <c r="AK7" s="7">
        <v>33</v>
      </c>
      <c r="AL7" s="7"/>
    </row>
    <row r="8" spans="1:38" ht="15.75" x14ac:dyDescent="0.25">
      <c r="A8" s="28" t="str">
        <f>_xlfn.XLOOKUP(P!C8,'Banco de Dados'!$B$3:$B$274,'Banco de Dados'!$K$3:$K$274,"")</f>
        <v>P</v>
      </c>
      <c r="B8" s="2">
        <f>_xlfn.XLOOKUP(P!C8,'Banco de Dados'!$B$3:$B$274,'Banco de Dados'!$L$3:$L$274,"")</f>
        <v>15</v>
      </c>
      <c r="C8" s="1" cm="1">
        <f t="array" ref="C8:C38">Dados!L5:L35</f>
        <v>2013</v>
      </c>
      <c r="D8" s="2">
        <f>_xlfn.XLOOKUP(P!C8,'Banco de Dados'!$B$3:$B$274,'Banco de Dados'!O$3:O$274,"")</f>
        <v>968</v>
      </c>
      <c r="E8" s="2">
        <f>_xlfn.XLOOKUP(P!C8,'Banco de Dados'!$B$3:$B$274,'Banco de Dados'!P$3:P$274,"")</f>
        <v>104</v>
      </c>
      <c r="F8" s="32">
        <f>(E8*100)/D8</f>
        <v>10.743801652892563</v>
      </c>
      <c r="G8" s="3"/>
      <c r="H8" s="3"/>
      <c r="J8" s="7"/>
      <c r="K8" s="171" t="s">
        <v>145</v>
      </c>
      <c r="L8" s="172"/>
      <c r="M8" s="90" t="s">
        <v>153</v>
      </c>
      <c r="P8" s="112" t="str" cm="1">
        <f t="array" ref="P8:P32">'Nome das Amostras'!A4:A28</f>
        <v>ab</v>
      </c>
      <c r="Q8" s="30" cm="1">
        <f t="array" aca="1" ref="Q8" ca="1">INDIRECT("L"&amp;AJ7)</f>
        <v>30.94</v>
      </c>
      <c r="R8" s="151" t="s">
        <v>241</v>
      </c>
      <c r="S8" s="30" cm="1">
        <f t="array" aca="1" ref="S8" ca="1">INDIRECT("L"&amp;AK7)</f>
        <v>7.9804061672838467</v>
      </c>
      <c r="T8" s="114" t="str" cm="1">
        <f t="array" ref="T8:T32">'Nome das Amostras'!B4:B28</f>
        <v>Pd</v>
      </c>
      <c r="V8" s="175" t="s">
        <v>251</v>
      </c>
      <c r="W8" s="176"/>
      <c r="X8" s="29">
        <f>3*SQRT(X7)</f>
        <v>332.20174593159504</v>
      </c>
      <c r="Y8" s="66" t="s">
        <v>250</v>
      </c>
      <c r="Z8" s="7"/>
      <c r="AA8" s="2"/>
      <c r="AB8" s="7"/>
      <c r="AC8" s="7"/>
      <c r="AD8" s="2"/>
      <c r="AF8" s="7"/>
      <c r="AG8" s="2"/>
      <c r="AH8" s="7"/>
      <c r="AI8" s="7">
        <v>34</v>
      </c>
      <c r="AJ8" s="2">
        <v>64</v>
      </c>
      <c r="AK8" s="7">
        <v>66</v>
      </c>
      <c r="AL8" s="7"/>
    </row>
    <row r="9" spans="1:38" ht="15.75" x14ac:dyDescent="0.25">
      <c r="A9" s="28" t="str">
        <f>_xlfn.XLOOKUP(P!C9,'Banco de Dados'!$B$3:$B$274,'Banco de Dados'!$K$3:$K$274,"")</f>
        <v>S</v>
      </c>
      <c r="B9" s="2">
        <f>_xlfn.XLOOKUP(P!C9,'Banco de Dados'!$B$3:$B$274,'Banco de Dados'!$L$3:$L$274,"")</f>
        <v>16</v>
      </c>
      <c r="C9" s="1">
        <v>2307</v>
      </c>
      <c r="D9" s="2">
        <f>_xlfn.XLOOKUP(P!C9,'Banco de Dados'!$B$3:$B$274,'Banco de Dados'!O$3:O$274,"")</f>
        <v>19589</v>
      </c>
      <c r="E9" s="2">
        <f>_xlfn.XLOOKUP(P!C9,'Banco de Dados'!$B$3:$B$274,'Banco de Dados'!P$3:P$274,"")</f>
        <v>183</v>
      </c>
      <c r="F9" s="32">
        <f t="shared" ref="F9:F38" si="0">(E9*100)/D9</f>
        <v>0.93419776405125321</v>
      </c>
      <c r="G9" s="3"/>
      <c r="H9" s="3"/>
      <c r="J9" s="7"/>
      <c r="K9" s="100" t="s">
        <v>244</v>
      </c>
      <c r="L9" s="5">
        <f>IF(M9="mg/kg",VLOOKUP($M$7,Padrões!E4:AQ87,_xlfn.XLOOKUP($M$8,Padrões!B5:B23,Padrões!C5:C23,""),FALSE),VLOOKUP($M$7,Padrões!E4:AQ87,_xlfn.XLOOKUP($M$8,Padrões!B5:B23,Padrões!C5:C23,""),FALSE)/1000)</f>
        <v>30.94</v>
      </c>
      <c r="M9" s="128" t="s">
        <v>142</v>
      </c>
      <c r="P9" s="112" t="str">
        <v>ac</v>
      </c>
      <c r="Q9" s="30" cm="1">
        <f t="array" aca="1" ref="Q9" ca="1">INDIRECT("L"&amp;AJ8)</f>
        <v>17.242051457543162</v>
      </c>
      <c r="R9" s="151" t="s">
        <v>241</v>
      </c>
      <c r="S9" s="30" cm="1">
        <f t="array" aca="1" ref="S9" ca="1">INDIRECT("L"&amp;AK8)</f>
        <v>4.7588172998854903</v>
      </c>
      <c r="T9" s="114" t="str">
        <v>R2</v>
      </c>
      <c r="V9" s="177" t="s">
        <v>252</v>
      </c>
      <c r="W9" s="178"/>
      <c r="X9" s="163">
        <f>(X8*L9)/M11</f>
        <v>7.5409552598118497</v>
      </c>
      <c r="Y9" s="71" t="str">
        <f>$M$9</f>
        <v>mg/kg</v>
      </c>
      <c r="Z9" s="7"/>
      <c r="AA9" s="2"/>
      <c r="AB9" s="7"/>
      <c r="AC9" s="7"/>
      <c r="AD9" s="2"/>
      <c r="AF9" s="7"/>
      <c r="AG9" s="2"/>
      <c r="AH9" s="7"/>
      <c r="AI9" s="7"/>
      <c r="AJ9" s="2">
        <v>98</v>
      </c>
      <c r="AK9" s="7">
        <v>100</v>
      </c>
      <c r="AL9" s="7"/>
    </row>
    <row r="10" spans="1:38" ht="15.75" x14ac:dyDescent="0.25">
      <c r="A10" s="28" t="str">
        <f>_xlfn.XLOOKUP(P!C10,'Banco de Dados'!$B$3:$B$274,'Banco de Dados'!$K$3:$K$274,"")</f>
        <v>Cl</v>
      </c>
      <c r="B10" s="2">
        <f>_xlfn.XLOOKUP(P!C10,'Banco de Dados'!$B$3:$B$274,'Banco de Dados'!$L$3:$L$274,"")</f>
        <v>17</v>
      </c>
      <c r="C10" s="1">
        <v>2622</v>
      </c>
      <c r="D10" s="2">
        <f>_xlfn.XLOOKUP(P!C10,'Banco de Dados'!$B$3:$B$274,'Banco de Dados'!O$3:O$274,"")</f>
        <v>29684</v>
      </c>
      <c r="E10" s="2">
        <f>_xlfn.XLOOKUP(P!C10,'Banco de Dados'!$B$3:$B$274,'Banco de Dados'!P$3:P$274,"")</f>
        <v>255</v>
      </c>
      <c r="F10" s="32">
        <f t="shared" si="0"/>
        <v>0.85904864573507611</v>
      </c>
      <c r="G10" s="3"/>
      <c r="H10" s="3"/>
      <c r="J10" s="7"/>
      <c r="K10" s="100" t="s">
        <v>245</v>
      </c>
      <c r="L10" s="5">
        <f>IF(M9="mg/kg",VLOOKUP($M$7,Padrões!E4:AQ87,_xlfn.XLOOKUP($M$8,Padrões!B5:B23,Padrões!D5:D23,""),FALSE),VLOOKUP($M$7,Padrões!E4:AQ87,_xlfn.XLOOKUP($M$8,Padrões!B5:B23,Padrões!D5:D23,""),FALSE)/1000)</f>
        <v>0.55000000000000004</v>
      </c>
      <c r="M10" s="5" t="str">
        <f>M9</f>
        <v>mg/kg</v>
      </c>
      <c r="P10" s="112" t="str">
        <v>ad</v>
      </c>
      <c r="Q10" s="30" cm="1">
        <f t="array" aca="1" ref="Q10" ca="1">INDIRECT("L"&amp;AJ9)</f>
        <v>39.015198684041231</v>
      </c>
      <c r="R10" s="151" t="s">
        <v>241</v>
      </c>
      <c r="S10" s="30" cm="1">
        <f t="array" aca="1" ref="S10" ca="1">INDIRECT("L"&amp;AK9)</f>
        <v>7.9001006698327449</v>
      </c>
      <c r="T10" s="114" t="str">
        <v>R3</v>
      </c>
      <c r="W10" s="30"/>
      <c r="X10" s="32"/>
      <c r="Y10" s="2"/>
      <c r="Z10" s="7"/>
      <c r="AA10" s="2"/>
      <c r="AB10" s="7"/>
      <c r="AC10" s="7"/>
      <c r="AD10" s="2"/>
      <c r="AF10" s="7"/>
      <c r="AG10" s="2"/>
      <c r="AH10" s="7"/>
      <c r="AI10" s="7"/>
      <c r="AJ10" s="2">
        <f>AJ9+$AI$7</f>
        <v>132</v>
      </c>
      <c r="AK10" s="7">
        <f>AK9+$AI$7</f>
        <v>134</v>
      </c>
      <c r="AL10" s="7"/>
    </row>
    <row r="11" spans="1:38" ht="15.75" x14ac:dyDescent="0.25">
      <c r="A11" s="28" t="str">
        <f>_xlfn.XLOOKUP(P!C11,'Banco de Dados'!$B$3:$B$274,'Banco de Dados'!$K$3:$K$274,"")</f>
        <v>Ar</v>
      </c>
      <c r="B11" s="2">
        <f>_xlfn.XLOOKUP(P!C11,'Banco de Dados'!$B$3:$B$274,'Banco de Dados'!$L$3:$L$274,"")</f>
        <v>18</v>
      </c>
      <c r="C11" s="1">
        <v>2957</v>
      </c>
      <c r="D11" s="2">
        <f>_xlfn.XLOOKUP(P!C11,'Banco de Dados'!$B$3:$B$274,'Banco de Dados'!O$3:O$274,"")</f>
        <v>4130</v>
      </c>
      <c r="E11" s="2">
        <f>_xlfn.XLOOKUP(P!C11,'Banco de Dados'!$B$3:$B$274,'Banco de Dados'!P$3:P$274,"")</f>
        <v>229</v>
      </c>
      <c r="F11" s="32">
        <f t="shared" si="0"/>
        <v>5.5447941888619852</v>
      </c>
      <c r="G11" s="3"/>
      <c r="H11" s="3"/>
      <c r="J11" s="7"/>
      <c r="K11" s="171" t="s">
        <v>209</v>
      </c>
      <c r="L11" s="172"/>
      <c r="M11" s="5">
        <f>_xlfn.XLOOKUP($M$7,A8:A35,D8:D35,"")</f>
        <v>1363</v>
      </c>
      <c r="P11" s="112" t="str">
        <v>ae</v>
      </c>
      <c r="Q11" s="30" cm="1">
        <f t="array" aca="1" ref="Q11" ca="1">INDIRECT("L"&amp;AJ10)</f>
        <v>14.800307369224205</v>
      </c>
      <c r="R11" s="151" t="s">
        <v>241</v>
      </c>
      <c r="S11" s="30" cm="1">
        <f t="array" aca="1" ref="S11" ca="1">INDIRECT("L"&amp;AK10)</f>
        <v>4.5218592893856568</v>
      </c>
      <c r="T11" s="121" t="str">
        <v>R4</v>
      </c>
      <c r="W11" s="30"/>
      <c r="X11" s="17"/>
      <c r="Y11" s="2"/>
      <c r="Z11" s="7"/>
      <c r="AA11" s="2"/>
      <c r="AB11" s="7"/>
      <c r="AC11" s="7"/>
      <c r="AD11" s="2"/>
      <c r="AF11" s="7"/>
      <c r="AG11" s="2"/>
      <c r="AH11" s="7"/>
      <c r="AI11" s="7"/>
      <c r="AJ11" s="2">
        <f t="shared" ref="AJ11:AK26" si="1">AJ10+$AI$7</f>
        <v>166</v>
      </c>
      <c r="AK11" s="7">
        <f t="shared" si="1"/>
        <v>168</v>
      </c>
      <c r="AL11" s="7"/>
    </row>
    <row r="12" spans="1:38" ht="15.75" x14ac:dyDescent="0.25">
      <c r="A12" s="28" t="str">
        <f>_xlfn.XLOOKUP(P!C12,'Banco de Dados'!$B$3:$B$274,'Banco de Dados'!$K$3:$K$274,"")</f>
        <v>K</v>
      </c>
      <c r="B12" s="2">
        <f>_xlfn.XLOOKUP(P!C12,'Banco de Dados'!$B$3:$B$274,'Banco de Dados'!$L$3:$L$274,"")</f>
        <v>19</v>
      </c>
      <c r="C12" s="1">
        <v>3313</v>
      </c>
      <c r="D12" s="2">
        <f>_xlfn.XLOOKUP(P!C12,'Banco de Dados'!$B$3:$B$274,'Banco de Dados'!O$3:O$274,"")</f>
        <v>169151</v>
      </c>
      <c r="E12" s="2">
        <f>_xlfn.XLOOKUP(P!C12,'Banco de Dados'!$B$3:$B$274,'Banco de Dados'!P$3:P$274,"")</f>
        <v>441</v>
      </c>
      <c r="F12" s="32">
        <f t="shared" si="0"/>
        <v>0.26071380009577244</v>
      </c>
      <c r="G12" s="3"/>
      <c r="H12" s="3"/>
      <c r="J12" s="7"/>
      <c r="K12" s="171" t="s">
        <v>213</v>
      </c>
      <c r="L12" s="172"/>
      <c r="M12" s="5">
        <f>_xlfn.XLOOKUP($M$7,A8:A35,E8:E35,"")</f>
        <v>248</v>
      </c>
      <c r="P12" s="112" t="str">
        <v>af</v>
      </c>
      <c r="Q12" s="30" cm="1">
        <f t="array" aca="1" ref="Q12" ca="1">INDIRECT("L"&amp;AJ11)</f>
        <v>14.629563407487931</v>
      </c>
      <c r="R12" s="151" t="s">
        <v>241</v>
      </c>
      <c r="S12" s="30" cm="1">
        <f t="array" aca="1" ref="S12" ca="1">INDIRECT("L"&amp;AK11)</f>
        <v>4.6440674316640491</v>
      </c>
      <c r="T12" s="121" t="str">
        <v>R5</v>
      </c>
      <c r="W12" s="30"/>
      <c r="X12" s="17"/>
      <c r="Y12" s="2"/>
      <c r="Z12" s="7"/>
      <c r="AA12" s="2"/>
      <c r="AB12" s="7"/>
      <c r="AC12" s="7"/>
      <c r="AD12" s="2"/>
      <c r="AF12" s="7"/>
      <c r="AG12" s="2"/>
      <c r="AH12" s="7"/>
      <c r="AI12" s="7"/>
      <c r="AJ12" s="2">
        <f t="shared" si="1"/>
        <v>200</v>
      </c>
      <c r="AK12" s="7">
        <f t="shared" si="1"/>
        <v>202</v>
      </c>
      <c r="AL12" s="7"/>
    </row>
    <row r="13" spans="1:38" x14ac:dyDescent="0.25">
      <c r="A13" s="28" t="str">
        <f>_xlfn.XLOOKUP(P!C13,'Banco de Dados'!$B$3:$B$274,'Banco de Dados'!$K$3:$K$274,"")</f>
        <v>Ca</v>
      </c>
      <c r="B13" s="2">
        <f>_xlfn.XLOOKUP(P!C13,'Banco de Dados'!$B$3:$B$274,'Banco de Dados'!$L$3:$L$274,"")</f>
        <v>20</v>
      </c>
      <c r="C13" s="1">
        <v>3691</v>
      </c>
      <c r="D13" s="2">
        <f>_xlfn.XLOOKUP(P!C13,'Banco de Dados'!$B$3:$B$274,'Banco de Dados'!O$3:O$274,"")</f>
        <v>427317</v>
      </c>
      <c r="E13" s="2">
        <f>_xlfn.XLOOKUP(P!C13,'Banco de Dados'!$B$3:$B$274,'Banco de Dados'!P$3:P$274,"")</f>
        <v>637</v>
      </c>
      <c r="F13" s="32">
        <f t="shared" si="0"/>
        <v>0.14906966022882309</v>
      </c>
      <c r="G13" s="3"/>
      <c r="H13" s="3"/>
      <c r="J13" s="67"/>
      <c r="K13" s="94"/>
      <c r="L13" s="94"/>
      <c r="M13" s="94"/>
      <c r="N13" s="94"/>
      <c r="P13" s="112" t="str">
        <v>ag</v>
      </c>
      <c r="Q13" s="30" cm="1">
        <f t="array" aca="1" ref="Q13" ca="1">INDIRECT("L"&amp;AJ12)</f>
        <v>12.708456514679529</v>
      </c>
      <c r="R13" s="151" t="s">
        <v>241</v>
      </c>
      <c r="S13" s="30" cm="1">
        <f t="array" aca="1" ref="S13" ca="1">INDIRECT("L"&amp;AK12)</f>
        <v>3.9047708181193026</v>
      </c>
      <c r="T13" s="121" t="str">
        <v>R6</v>
      </c>
      <c r="W13" s="30"/>
      <c r="X13" s="32"/>
      <c r="Y13" s="2"/>
      <c r="Z13" s="7"/>
      <c r="AA13" s="2"/>
      <c r="AB13" s="7"/>
      <c r="AC13" s="7"/>
      <c r="AD13" s="2"/>
      <c r="AF13" s="7"/>
      <c r="AG13" s="2"/>
      <c r="AH13" s="7"/>
      <c r="AI13" s="7"/>
      <c r="AJ13" s="2">
        <f t="shared" si="1"/>
        <v>234</v>
      </c>
      <c r="AK13" s="7">
        <f t="shared" si="1"/>
        <v>236</v>
      </c>
      <c r="AL13" s="7"/>
    </row>
    <row r="14" spans="1:38" ht="15.75" x14ac:dyDescent="0.25">
      <c r="A14" s="28" t="str">
        <f>_xlfn.XLOOKUP(P!C14,'Banco de Dados'!$B$3:$B$274,'Banco de Dados'!$K$3:$K$274,"")</f>
        <v>Ti</v>
      </c>
      <c r="B14" s="2">
        <f>_xlfn.XLOOKUP(P!C14,'Banco de Dados'!$B$3:$B$274,'Banco de Dados'!$L$3:$L$274,"")</f>
        <v>22</v>
      </c>
      <c r="C14" s="1">
        <v>4509</v>
      </c>
      <c r="D14" s="2">
        <f>_xlfn.XLOOKUP(P!C14,'Banco de Dados'!$B$3:$B$274,'Banco de Dados'!O$3:O$274,"")</f>
        <v>4625</v>
      </c>
      <c r="E14" s="2">
        <f>_xlfn.XLOOKUP(P!C14,'Banco de Dados'!$B$3:$B$274,'Banco de Dados'!P$3:P$274,"")</f>
        <v>122</v>
      </c>
      <c r="F14" s="32">
        <f t="shared" si="0"/>
        <v>2.637837837837838</v>
      </c>
      <c r="G14" s="3"/>
      <c r="H14" s="3"/>
      <c r="J14" s="7"/>
      <c r="K14" s="72" t="str">
        <f>A6</f>
        <v>ab</v>
      </c>
      <c r="L14" s="55" t="s">
        <v>215</v>
      </c>
      <c r="M14" s="41" t="str">
        <f>A1</f>
        <v>Zinco</v>
      </c>
      <c r="P14" s="112" t="str">
        <v>ah</v>
      </c>
      <c r="Q14" s="30" cm="1">
        <f t="array" aca="1" ref="Q14" ca="1">INDIRECT("L"&amp;AJ13)</f>
        <v>24.863754805525495</v>
      </c>
      <c r="R14" s="151" t="s">
        <v>241</v>
      </c>
      <c r="S14" s="30" cm="1">
        <f t="array" aca="1" ref="S14" ca="1">INDIRECT("L"&amp;AK13)</f>
        <v>6.0524312134154572</v>
      </c>
      <c r="T14" s="121" t="str">
        <v>R7</v>
      </c>
      <c r="W14" s="30"/>
      <c r="X14" s="33"/>
      <c r="Z14" s="7"/>
      <c r="AA14" s="2"/>
      <c r="AB14" s="7"/>
      <c r="AC14" s="7"/>
      <c r="AD14" s="2"/>
      <c r="AF14" s="7"/>
      <c r="AG14" s="2"/>
      <c r="AH14" s="7"/>
      <c r="AI14" s="7"/>
      <c r="AJ14" s="2">
        <f t="shared" si="1"/>
        <v>268</v>
      </c>
      <c r="AK14" s="7">
        <f t="shared" si="1"/>
        <v>270</v>
      </c>
      <c r="AL14" s="7"/>
    </row>
    <row r="15" spans="1:38" x14ac:dyDescent="0.25">
      <c r="A15" s="28" t="str">
        <f>_xlfn.XLOOKUP(P!C15,'Banco de Dados'!$B$3:$B$274,'Banco de Dados'!$K$3:$K$274,"")</f>
        <v>Cr</v>
      </c>
      <c r="B15" s="2">
        <f>_xlfn.XLOOKUP(P!C15,'Banco de Dados'!$B$3:$B$274,'Banco de Dados'!$L$3:$L$274,"")</f>
        <v>24</v>
      </c>
      <c r="C15" s="1">
        <v>5412</v>
      </c>
      <c r="D15" s="2">
        <f>_xlfn.XLOOKUP(P!C15,'Banco de Dados'!$B$3:$B$274,'Banco de Dados'!O$3:O$274,"")</f>
        <v>1257</v>
      </c>
      <c r="E15" s="2">
        <f>_xlfn.XLOOKUP(P!C15,'Banco de Dados'!$B$3:$B$274,'Banco de Dados'!P$3:P$274,"")</f>
        <v>118</v>
      </c>
      <c r="F15" s="32">
        <f t="shared" si="0"/>
        <v>9.387430389817025</v>
      </c>
      <c r="G15" s="3"/>
      <c r="H15" s="3"/>
      <c r="J15" s="7"/>
      <c r="K15" s="20" t="s">
        <v>210</v>
      </c>
      <c r="L15" s="57"/>
      <c r="M15" s="34" t="s">
        <v>211</v>
      </c>
      <c r="P15" s="112" t="str">
        <v>ai</v>
      </c>
      <c r="Q15" s="30" cm="1">
        <f t="array" aca="1" ref="Q15" ca="1">INDIRECT("L"&amp;AJ14)</f>
        <v>20.589617956978959</v>
      </c>
      <c r="R15" s="151" t="s">
        <v>241</v>
      </c>
      <c r="S15" s="30" cm="1">
        <f t="array" aca="1" ref="S15" ca="1">INDIRECT("L"&amp;AK14)</f>
        <v>5.3752315362110128</v>
      </c>
      <c r="T15" s="121" t="str">
        <v>R8</v>
      </c>
      <c r="W15" s="30"/>
      <c r="X15" s="32"/>
      <c r="Y15" s="3"/>
      <c r="Z15" s="7"/>
      <c r="AA15" s="2"/>
      <c r="AB15" s="7"/>
      <c r="AC15" s="7"/>
      <c r="AD15" s="2"/>
      <c r="AF15" s="7"/>
      <c r="AG15" s="2"/>
      <c r="AH15" s="7"/>
      <c r="AI15" s="7"/>
      <c r="AJ15" s="2">
        <f t="shared" si="1"/>
        <v>302</v>
      </c>
      <c r="AK15" s="7">
        <f t="shared" si="1"/>
        <v>304</v>
      </c>
      <c r="AL15" s="7"/>
    </row>
    <row r="16" spans="1:38" x14ac:dyDescent="0.25">
      <c r="A16" s="28" t="str">
        <f>_xlfn.XLOOKUP(P!C16,'Banco de Dados'!$B$3:$B$274,'Banco de Dados'!$K$3:$K$274,"")</f>
        <v>Mn</v>
      </c>
      <c r="B16" s="2">
        <f>_xlfn.XLOOKUP(P!C16,'Banco de Dados'!$B$3:$B$274,'Banco de Dados'!$L$3:$L$274,"")</f>
        <v>25</v>
      </c>
      <c r="C16" s="1">
        <v>5895</v>
      </c>
      <c r="D16" s="2">
        <f>_xlfn.XLOOKUP(P!C16,'Banco de Dados'!$B$3:$B$274,'Banco de Dados'!O$3:O$274,"")</f>
        <v>6728</v>
      </c>
      <c r="E16" s="2">
        <f>_xlfn.XLOOKUP(P!C16,'Banco de Dados'!$B$3:$B$274,'Banco de Dados'!P$3:P$274,"")</f>
        <v>153</v>
      </c>
      <c r="F16" s="32">
        <f t="shared" si="0"/>
        <v>2.2740784780023779</v>
      </c>
      <c r="G16" s="3"/>
      <c r="H16" s="3"/>
      <c r="J16" s="7"/>
      <c r="K16" s="49">
        <f>_xlfn.XLOOKUP($B$4,A8:A35,D8:D35,"-")</f>
        <v>1363</v>
      </c>
      <c r="L16" s="56"/>
      <c r="M16" s="42">
        <f>_xlfn.XLOOKUP($B$4,A8:A35,E8:E35,"-")</f>
        <v>248</v>
      </c>
      <c r="P16" s="112" t="str">
        <v>aj</v>
      </c>
      <c r="Q16" s="30" cm="1">
        <f t="array" aca="1" ref="Q16" ca="1">INDIRECT("L"&amp;AJ15)</f>
        <v>25.514643939986602</v>
      </c>
      <c r="R16" s="151" t="s">
        <v>241</v>
      </c>
      <c r="S16" s="30" cm="1">
        <f t="array" aca="1" ref="S16" ca="1">INDIRECT("L"&amp;AK15)</f>
        <v>6.1680667673905107</v>
      </c>
      <c r="T16" s="121" t="str">
        <v>R9</v>
      </c>
      <c r="W16" s="30"/>
      <c r="X16" s="32"/>
      <c r="Y16" s="2"/>
      <c r="Z16" s="7"/>
      <c r="AA16" s="2"/>
      <c r="AB16" s="7"/>
      <c r="AC16" s="7"/>
      <c r="AD16" s="2"/>
      <c r="AF16" s="7"/>
      <c r="AG16" s="2"/>
      <c r="AH16" s="7"/>
      <c r="AI16" s="7"/>
      <c r="AJ16" s="2">
        <f t="shared" si="1"/>
        <v>336</v>
      </c>
      <c r="AK16" s="7">
        <f t="shared" si="1"/>
        <v>338</v>
      </c>
      <c r="AL16" s="7"/>
    </row>
    <row r="17" spans="1:38" x14ac:dyDescent="0.25">
      <c r="A17" s="28" t="str">
        <f>_xlfn.XLOOKUP(P!C17,'Banco de Dados'!$B$3:$B$274,'Banco de Dados'!$K$3:$K$274,"")</f>
        <v>Fe</v>
      </c>
      <c r="B17" s="2">
        <f>_xlfn.XLOOKUP(P!C17,'Banco de Dados'!$B$3:$B$274,'Banco de Dados'!$L$3:$L$274,"")</f>
        <v>26</v>
      </c>
      <c r="C17" s="1">
        <v>6399</v>
      </c>
      <c r="D17" s="2">
        <f>_xlfn.XLOOKUP(P!C17,'Banco de Dados'!$B$3:$B$274,'Banco de Dados'!O$3:O$274,"")</f>
        <v>17564</v>
      </c>
      <c r="E17" s="2">
        <f>_xlfn.XLOOKUP(P!C17,'Banco de Dados'!$B$3:$B$274,'Banco de Dados'!P$3:P$274,"")</f>
        <v>189</v>
      </c>
      <c r="F17" s="32">
        <f t="shared" si="0"/>
        <v>1.076064677749943</v>
      </c>
      <c r="G17" s="3"/>
      <c r="H17" s="3"/>
      <c r="J17" s="7"/>
      <c r="P17" s="112" t="str">
        <v>ak</v>
      </c>
      <c r="Q17" s="30" cm="1">
        <f t="array" aca="1" ref="Q17" ca="1">INDIRECT("L"&amp;AJ16)</f>
        <v>20.489654283978357</v>
      </c>
      <c r="R17" s="151" t="s">
        <v>241</v>
      </c>
      <c r="S17" s="30" cm="1">
        <f t="array" aca="1" ref="S17" ca="1">INDIRECT("L"&amp;AK16)</f>
        <v>5.8725416181210734</v>
      </c>
      <c r="T17" s="121" t="str">
        <v>R10</v>
      </c>
      <c r="W17" s="30"/>
      <c r="X17" s="32"/>
      <c r="Y17" s="2"/>
      <c r="Z17" s="7"/>
      <c r="AA17" s="2"/>
      <c r="AB17" s="7"/>
      <c r="AC17" s="7"/>
      <c r="AD17" s="2"/>
      <c r="AF17" s="7"/>
      <c r="AG17" s="2"/>
      <c r="AH17" s="7"/>
      <c r="AI17" s="7"/>
      <c r="AJ17" s="2">
        <f t="shared" si="1"/>
        <v>370</v>
      </c>
      <c r="AK17" s="7">
        <f t="shared" si="1"/>
        <v>372</v>
      </c>
      <c r="AL17" s="7"/>
    </row>
    <row r="18" spans="1:38" ht="15.75" x14ac:dyDescent="0.25">
      <c r="A18" s="28" t="str">
        <f>_xlfn.XLOOKUP(P!C18,'Banco de Dados'!$B$3:$B$274,'Banco de Dados'!$K$3:$K$274,"")</f>
        <v>Ni</v>
      </c>
      <c r="B18" s="2">
        <f>_xlfn.XLOOKUP(P!C18,'Banco de Dados'!$B$3:$B$274,'Banco de Dados'!$L$3:$L$274,"")</f>
        <v>28</v>
      </c>
      <c r="C18" s="1">
        <v>7472</v>
      </c>
      <c r="D18" s="2">
        <f>_xlfn.XLOOKUP(P!C18,'Banco de Dados'!$B$3:$B$274,'Banco de Dados'!O$3:O$274,"")</f>
        <v>1329</v>
      </c>
      <c r="E18" s="2">
        <f>_xlfn.XLOOKUP(P!C18,'Banco de Dados'!$B$3:$B$274,'Banco de Dados'!P$3:P$274,"")</f>
        <v>231</v>
      </c>
      <c r="F18" s="32">
        <f t="shared" si="0"/>
        <v>17.381489841986458</v>
      </c>
      <c r="G18" s="3"/>
      <c r="H18" s="3"/>
      <c r="J18" s="7"/>
      <c r="K18" s="165" t="s">
        <v>67</v>
      </c>
      <c r="L18" s="166"/>
      <c r="M18" s="167"/>
      <c r="P18" s="112" t="str">
        <v>al</v>
      </c>
      <c r="Q18" s="30" cm="1">
        <f t="array" aca="1" ref="Q18" ca="1">INDIRECT("L"&amp;AJ17)</f>
        <v>25.813922767653835</v>
      </c>
      <c r="R18" s="151" t="s">
        <v>241</v>
      </c>
      <c r="S18" s="30" cm="1">
        <f t="array" aca="1" ref="S18" ca="1">INDIRECT("L"&amp;AK17)</f>
        <v>6.298465455639338</v>
      </c>
      <c r="T18" s="121" t="str">
        <v>R11</v>
      </c>
      <c r="W18" s="30"/>
      <c r="X18" s="32"/>
      <c r="Y18" s="2"/>
      <c r="Z18" s="7"/>
      <c r="AA18" s="2"/>
      <c r="AB18" s="7"/>
      <c r="AC18" s="7"/>
      <c r="AD18" s="2"/>
      <c r="AF18" s="7"/>
      <c r="AG18" s="2"/>
      <c r="AH18" s="7"/>
      <c r="AI18" s="7"/>
      <c r="AJ18" s="2">
        <f t="shared" si="1"/>
        <v>404</v>
      </c>
      <c r="AK18" s="7">
        <f t="shared" si="1"/>
        <v>406</v>
      </c>
      <c r="AL18" s="7"/>
    </row>
    <row r="19" spans="1:38" x14ac:dyDescent="0.25">
      <c r="A19" s="28" t="str">
        <f>_xlfn.XLOOKUP(P!C19,'Banco de Dados'!$B$3:$B$274,'Banco de Dados'!$K$3:$K$274,"")</f>
        <v>Cu</v>
      </c>
      <c r="B19" s="2">
        <f>_xlfn.XLOOKUP(P!C19,'Banco de Dados'!$B$3:$B$274,'Banco de Dados'!$L$3:$L$274,"")</f>
        <v>29</v>
      </c>
      <c r="C19" s="1">
        <v>8041</v>
      </c>
      <c r="D19" s="2">
        <f>_xlfn.XLOOKUP(P!C19,'Banco de Dados'!$B$3:$B$274,'Banco de Dados'!O$3:O$274,"")</f>
        <v>520</v>
      </c>
      <c r="E19" s="2">
        <f>_xlfn.XLOOKUP(P!C19,'Banco de Dados'!$B$3:$B$274,'Banco de Dados'!P$3:P$274,"")</f>
        <v>245</v>
      </c>
      <c r="F19" s="32">
        <f t="shared" si="0"/>
        <v>47.115384615384613</v>
      </c>
      <c r="G19" s="3"/>
      <c r="H19" s="3"/>
      <c r="J19" s="7"/>
      <c r="K19" s="104" t="s">
        <v>240</v>
      </c>
      <c r="L19" s="39"/>
      <c r="M19" s="106" t="s">
        <v>209</v>
      </c>
      <c r="P19" s="112">
        <v>0</v>
      </c>
      <c r="Q19" s="30" t="e" cm="1">
        <f t="array" aca="1" ref="Q19" ca="1">INDIRECT("L"&amp;AJ18)</f>
        <v>#VALUE!</v>
      </c>
      <c r="R19" s="151" t="s">
        <v>241</v>
      </c>
      <c r="S19" s="30" t="e" cm="1">
        <f t="array" aca="1" ref="S19" ca="1">INDIRECT("L"&amp;AK18)</f>
        <v>#VALUE!</v>
      </c>
      <c r="T19" s="121">
        <v>0</v>
      </c>
      <c r="X19" s="2"/>
      <c r="Y19" s="2"/>
      <c r="Z19" s="7"/>
      <c r="AA19" s="2"/>
      <c r="AB19" s="7"/>
      <c r="AC19" s="7"/>
      <c r="AD19" s="2"/>
      <c r="AF19" s="7"/>
      <c r="AG19" s="2"/>
      <c r="AH19" s="7"/>
      <c r="AI19" s="7"/>
      <c r="AJ19" s="2">
        <f t="shared" si="1"/>
        <v>438</v>
      </c>
      <c r="AK19" s="7">
        <f t="shared" si="1"/>
        <v>440</v>
      </c>
      <c r="AL19" s="7"/>
    </row>
    <row r="20" spans="1:38" x14ac:dyDescent="0.25">
      <c r="A20" s="28" t="str">
        <f>_xlfn.XLOOKUP(P!C20,'Banco de Dados'!$B$3:$B$274,'Banco de Dados'!$K$3:$K$274,"")</f>
        <v>Zn</v>
      </c>
      <c r="B20" s="2">
        <f>_xlfn.XLOOKUP(P!C20,'Banco de Dados'!$B$3:$B$274,'Banco de Dados'!$L$3:$L$274,"")</f>
        <v>30</v>
      </c>
      <c r="C20" s="1">
        <v>8631</v>
      </c>
      <c r="D20" s="2">
        <f>_xlfn.XLOOKUP(P!C20,'Banco de Dados'!$B$3:$B$274,'Banco de Dados'!O$3:O$274,"")</f>
        <v>1363</v>
      </c>
      <c r="E20" s="2">
        <f>_xlfn.XLOOKUP(P!C20,'Banco de Dados'!$B$3:$B$274,'Banco de Dados'!P$3:P$274,"")</f>
        <v>248</v>
      </c>
      <c r="F20" s="32">
        <f t="shared" si="0"/>
        <v>18.195157740278798</v>
      </c>
      <c r="G20" s="3"/>
      <c r="H20" s="3"/>
      <c r="J20" s="58" t="s">
        <v>38</v>
      </c>
      <c r="K20" s="59">
        <f>$L$9</f>
        <v>30.94</v>
      </c>
      <c r="L20" s="60"/>
      <c r="M20" s="61">
        <f>$M$11</f>
        <v>1363</v>
      </c>
      <c r="N20" s="60"/>
      <c r="P20" s="112">
        <v>0</v>
      </c>
      <c r="Q20" s="30" t="e" cm="1">
        <f t="array" aca="1" ref="Q20" ca="1">INDIRECT("L"&amp;AJ19)</f>
        <v>#VALUE!</v>
      </c>
      <c r="R20" s="151" t="s">
        <v>241</v>
      </c>
      <c r="S20" s="30" t="e" cm="1">
        <f t="array" aca="1" ref="S20" ca="1">INDIRECT("L"&amp;AK19)</f>
        <v>#VALUE!</v>
      </c>
      <c r="T20" s="115">
        <v>0</v>
      </c>
      <c r="X20" s="2"/>
      <c r="Y20" s="2"/>
      <c r="Z20" s="7"/>
      <c r="AA20" s="2"/>
      <c r="AB20" s="7"/>
      <c r="AC20" s="7"/>
      <c r="AD20" s="2"/>
      <c r="AF20" s="7"/>
      <c r="AG20" s="2"/>
      <c r="AH20" s="7"/>
      <c r="AI20" s="7"/>
      <c r="AJ20" s="2">
        <f t="shared" si="1"/>
        <v>472</v>
      </c>
      <c r="AK20" s="7">
        <f t="shared" si="1"/>
        <v>474</v>
      </c>
      <c r="AL20" s="7"/>
    </row>
    <row r="21" spans="1:38" x14ac:dyDescent="0.25">
      <c r="A21" s="28" t="str">
        <f>_xlfn.XLOOKUP(P!C21,'Banco de Dados'!$B$3:$B$274,'Banco de Dados'!$K$3:$K$274,"")</f>
        <v>Br</v>
      </c>
      <c r="B21" s="2">
        <f>_xlfn.XLOOKUP(P!C21,'Banco de Dados'!$B$3:$B$274,'Banco de Dados'!$L$3:$L$274,"")</f>
        <v>35</v>
      </c>
      <c r="C21" s="1">
        <v>11908</v>
      </c>
      <c r="D21" s="2">
        <f>_xlfn.XLOOKUP(P!C21,'Banco de Dados'!$B$3:$B$274,'Banco de Dados'!O$3:O$274,"")</f>
        <v>38434</v>
      </c>
      <c r="E21" s="2">
        <f>_xlfn.XLOOKUP(P!C21,'Banco de Dados'!$B$3:$B$274,'Banco de Dados'!P$3:P$274,"")</f>
        <v>312</v>
      </c>
      <c r="F21" s="32">
        <f t="shared" si="0"/>
        <v>0.81178123536452096</v>
      </c>
      <c r="G21" s="3"/>
      <c r="H21" s="3"/>
      <c r="J21" s="2"/>
      <c r="K21" s="18"/>
      <c r="L21" s="2" t="s">
        <v>70</v>
      </c>
      <c r="M21" s="19"/>
      <c r="P21" s="112">
        <v>0</v>
      </c>
      <c r="Q21" s="30" t="e" cm="1">
        <f t="array" aca="1" ref="Q21" ca="1">INDIRECT("L"&amp;AJ20)</f>
        <v>#VALUE!</v>
      </c>
      <c r="R21" s="151" t="s">
        <v>241</v>
      </c>
      <c r="S21" s="30" t="e" cm="1">
        <f t="array" aca="1" ref="S21" ca="1">INDIRECT("L"&amp;AK20)</f>
        <v>#VALUE!</v>
      </c>
      <c r="T21" s="115">
        <v>0</v>
      </c>
      <c r="X21" s="2"/>
      <c r="Y21" s="7"/>
      <c r="Z21" s="7"/>
      <c r="AA21" s="2"/>
      <c r="AB21" s="7"/>
      <c r="AC21" s="7"/>
      <c r="AD21" s="2"/>
      <c r="AF21" s="7"/>
      <c r="AG21" s="2"/>
      <c r="AH21" s="7"/>
      <c r="AI21" s="7"/>
      <c r="AJ21" s="2">
        <f t="shared" si="1"/>
        <v>506</v>
      </c>
      <c r="AK21" s="7">
        <f t="shared" si="1"/>
        <v>508</v>
      </c>
      <c r="AL21" s="7"/>
    </row>
    <row r="22" spans="1:38" x14ac:dyDescent="0.25">
      <c r="A22" s="28" t="str">
        <f>_xlfn.XLOOKUP(P!C22,'Banco de Dados'!$B$3:$B$274,'Banco de Dados'!$K$3:$K$274,"")</f>
        <v>Sr</v>
      </c>
      <c r="B22" s="2">
        <f>_xlfn.XLOOKUP(P!C22,'Banco de Dados'!$B$3:$B$274,'Banco de Dados'!$L$3:$L$274,"")</f>
        <v>38</v>
      </c>
      <c r="C22" s="1">
        <v>14142</v>
      </c>
      <c r="D22" s="2">
        <f>_xlfn.XLOOKUP(P!C22,'Banco de Dados'!$B$3:$B$274,'Banco de Dados'!O$3:O$274,"")</f>
        <v>1873</v>
      </c>
      <c r="E22" s="2">
        <f>_xlfn.XLOOKUP(P!C22,'Banco de Dados'!$B$3:$B$274,'Banco de Dados'!P$3:P$274,"")</f>
        <v>219</v>
      </c>
      <c r="F22" s="32">
        <f t="shared" si="0"/>
        <v>11.692471970101442</v>
      </c>
      <c r="G22" s="3"/>
      <c r="H22" s="3"/>
      <c r="J22" s="58" t="s">
        <v>69</v>
      </c>
      <c r="K22" s="62" t="s">
        <v>71</v>
      </c>
      <c r="L22" s="63"/>
      <c r="M22" s="64">
        <f>K16</f>
        <v>1363</v>
      </c>
      <c r="N22" s="60"/>
      <c r="P22" s="112">
        <v>0</v>
      </c>
      <c r="Q22" s="30" t="e" cm="1">
        <f t="array" aca="1" ref="Q22" ca="1">INDIRECT("L"&amp;AJ21)</f>
        <v>#VALUE!</v>
      </c>
      <c r="R22" s="151" t="s">
        <v>241</v>
      </c>
      <c r="S22" s="30" t="e" cm="1">
        <f t="array" aca="1" ref="S22" ca="1">INDIRECT("L"&amp;AK21)</f>
        <v>#VALUE!</v>
      </c>
      <c r="T22" s="115">
        <v>0</v>
      </c>
      <c r="X22" s="2"/>
      <c r="Y22" s="7"/>
      <c r="Z22" s="7"/>
      <c r="AA22" s="2"/>
      <c r="AB22" s="7"/>
      <c r="AC22" s="7"/>
      <c r="AD22" s="2"/>
      <c r="AF22" s="7"/>
      <c r="AG22" s="2"/>
      <c r="AH22" s="7"/>
      <c r="AI22" s="7"/>
      <c r="AJ22" s="2">
        <f t="shared" si="1"/>
        <v>540</v>
      </c>
      <c r="AK22" s="7">
        <f t="shared" si="1"/>
        <v>542</v>
      </c>
      <c r="AL22" s="7"/>
    </row>
    <row r="23" spans="1:38" x14ac:dyDescent="0.25">
      <c r="A23" s="28" t="str">
        <f>_xlfn.XLOOKUP(P!C23,'Banco de Dados'!$B$3:$B$274,'Banco de Dados'!$K$3:$K$274,"")</f>
        <v>Rh</v>
      </c>
      <c r="B23" s="2">
        <f>_xlfn.XLOOKUP(P!C23,'Banco de Dados'!$B$3:$B$274,'Banco de Dados'!$L$3:$L$274,"")</f>
        <v>45</v>
      </c>
      <c r="C23" s="1">
        <v>20167</v>
      </c>
      <c r="D23" s="2">
        <f>_xlfn.XLOOKUP(P!C23,'Banco de Dados'!$B$3:$B$274,'Banco de Dados'!O$3:O$274,"")</f>
        <v>2210</v>
      </c>
      <c r="E23" s="2">
        <f>_xlfn.XLOOKUP(P!C23,'Banco de Dados'!$B$3:$B$274,'Banco de Dados'!P$3:P$274,"")</f>
        <v>152</v>
      </c>
      <c r="F23" s="32">
        <f t="shared" si="0"/>
        <v>6.877828054298643</v>
      </c>
      <c r="G23" s="3"/>
      <c r="H23" s="3"/>
      <c r="J23" s="7"/>
      <c r="P23" s="112">
        <v>0</v>
      </c>
      <c r="Q23" s="30" t="e" cm="1">
        <f t="array" aca="1" ref="Q23" ca="1">INDIRECT("L"&amp;AJ22)</f>
        <v>#VALUE!</v>
      </c>
      <c r="R23" s="151" t="s">
        <v>241</v>
      </c>
      <c r="S23" s="30" t="e" cm="1">
        <f t="array" aca="1" ref="S23" ca="1">INDIRECT("L"&amp;AK22)</f>
        <v>#VALUE!</v>
      </c>
      <c r="T23" s="115">
        <v>0</v>
      </c>
      <c r="W23" s="30"/>
      <c r="X23" s="2"/>
      <c r="Y23" s="7"/>
      <c r="Z23" s="7"/>
      <c r="AA23" s="2"/>
      <c r="AB23" s="7"/>
      <c r="AC23" s="7"/>
      <c r="AD23" s="2"/>
      <c r="AF23" s="7"/>
      <c r="AG23" s="2"/>
      <c r="AH23" s="7"/>
      <c r="AI23" s="7"/>
      <c r="AJ23" s="2">
        <f t="shared" si="1"/>
        <v>574</v>
      </c>
      <c r="AK23" s="7">
        <f t="shared" si="1"/>
        <v>576</v>
      </c>
      <c r="AL23" s="7"/>
    </row>
    <row r="24" spans="1:38" ht="15.75" x14ac:dyDescent="0.25">
      <c r="A24" s="28" t="str">
        <f>_xlfn.XLOOKUP(P!C24,'Banco de Dados'!$B$3:$B$274,'Banco de Dados'!$K$3:$K$274,"")</f>
        <v>Rh</v>
      </c>
      <c r="B24" s="2">
        <f>_xlfn.XLOOKUP(P!C24,'Banco de Dados'!$B$3:$B$274,'Banco de Dados'!$L$3:$L$274,"")</f>
        <v>45</v>
      </c>
      <c r="C24" s="1">
        <v>2696</v>
      </c>
      <c r="D24" s="2">
        <f>_xlfn.XLOOKUP(P!C24,'Banco de Dados'!$B$3:$B$274,'Banco de Dados'!O$3:O$274,"")</f>
        <v>16370</v>
      </c>
      <c r="E24" s="2">
        <f>_xlfn.XLOOKUP(P!C24,'Banco de Dados'!$B$3:$B$274,'Banco de Dados'!P$3:P$274,"")</f>
        <v>184</v>
      </c>
      <c r="F24" s="32">
        <f t="shared" si="0"/>
        <v>1.1240073304825902</v>
      </c>
      <c r="J24" s="7"/>
      <c r="K24" s="165" t="s">
        <v>218</v>
      </c>
      <c r="L24" s="166"/>
      <c r="M24" s="167"/>
      <c r="P24" s="112">
        <v>0</v>
      </c>
      <c r="Q24" s="30" t="e" cm="1">
        <f t="array" aca="1" ref="Q24" ca="1">INDIRECT("L"&amp;AJ23)</f>
        <v>#VALUE!</v>
      </c>
      <c r="R24" s="151" t="s">
        <v>241</v>
      </c>
      <c r="S24" s="30" t="e" cm="1">
        <f t="array" aca="1" ref="S24" ca="1">INDIRECT("L"&amp;AK23)</f>
        <v>#VALUE!</v>
      </c>
      <c r="T24" s="115">
        <v>0</v>
      </c>
      <c r="W24" s="30"/>
      <c r="X24" s="2"/>
      <c r="Y24" s="7"/>
      <c r="Z24" s="7"/>
      <c r="AA24" s="2"/>
      <c r="AB24" s="7"/>
      <c r="AC24" s="7"/>
      <c r="AD24" s="2"/>
      <c r="AF24" s="7"/>
      <c r="AG24" s="2"/>
      <c r="AH24" s="7"/>
      <c r="AI24" s="7"/>
      <c r="AJ24" s="2">
        <f t="shared" si="1"/>
        <v>608</v>
      </c>
      <c r="AK24" s="7">
        <f t="shared" si="1"/>
        <v>610</v>
      </c>
      <c r="AL24" s="7"/>
    </row>
    <row r="25" spans="1:38" x14ac:dyDescent="0.25">
      <c r="A25" s="28" t="str">
        <f>_xlfn.XLOOKUP(P!C25,'Banco de Dados'!$B$3:$B$274,'Banco de Dados'!$K$3:$K$274,"")</f>
        <v/>
      </c>
      <c r="B25" s="2" t="str">
        <f>_xlfn.XLOOKUP(P!C25,'Banco de Dados'!$B$3:$B$274,'Banco de Dados'!$L$3:$L$274,"")</f>
        <v/>
      </c>
      <c r="C25" s="2">
        <v>0</v>
      </c>
      <c r="D25" s="2" t="str">
        <f>_xlfn.XLOOKUP(P!C25,'Banco de Dados'!$B$3:$B$274,'Banco de Dados'!O$3:O$274,"")</f>
        <v/>
      </c>
      <c r="E25" s="2" t="str">
        <f>_xlfn.XLOOKUP(P!C25,'Banco de Dados'!$B$3:$B$274,'Banco de Dados'!P$3:P$274,"")</f>
        <v/>
      </c>
      <c r="F25" s="32" t="e">
        <f t="shared" si="0"/>
        <v>#VALUE!</v>
      </c>
      <c r="J25" s="7"/>
      <c r="K25" s="104" t="s">
        <v>236</v>
      </c>
      <c r="L25" s="108">
        <f>K16</f>
        <v>1363</v>
      </c>
      <c r="M25" s="109">
        <f>M16</f>
        <v>248</v>
      </c>
      <c r="P25" s="112">
        <v>0</v>
      </c>
      <c r="Q25" s="30" t="e" cm="1">
        <f t="array" aca="1" ref="Q25" ca="1">INDIRECT("L"&amp;AJ24)</f>
        <v>#VALUE!</v>
      </c>
      <c r="R25" s="151" t="s">
        <v>241</v>
      </c>
      <c r="S25" s="30" t="e" cm="1">
        <f t="array" aca="1" ref="S25" ca="1">INDIRECT("L"&amp;AK24)</f>
        <v>#VALUE!</v>
      </c>
      <c r="T25" s="115">
        <v>0</v>
      </c>
      <c r="W25" s="30"/>
      <c r="X25" s="2"/>
      <c r="Y25" s="7"/>
      <c r="Z25" s="7"/>
      <c r="AA25" s="2"/>
      <c r="AB25" s="7"/>
      <c r="AC25" s="7"/>
      <c r="AD25" s="2"/>
      <c r="AF25" s="7"/>
      <c r="AG25" s="2"/>
      <c r="AH25" s="7"/>
      <c r="AI25" s="7"/>
      <c r="AJ25" s="2">
        <f t="shared" si="1"/>
        <v>642</v>
      </c>
      <c r="AK25" s="7">
        <f t="shared" si="1"/>
        <v>644</v>
      </c>
      <c r="AL25" s="7"/>
    </row>
    <row r="26" spans="1:38" x14ac:dyDescent="0.25">
      <c r="A26" s="28" t="str">
        <f>_xlfn.XLOOKUP(P!C26,'Banco de Dados'!$B$3:$B$274,'Banco de Dados'!$K$3:$K$274,"")</f>
        <v/>
      </c>
      <c r="B26" s="2" t="str">
        <f>_xlfn.XLOOKUP(P!C26,'Banco de Dados'!$B$3:$B$274,'Banco de Dados'!$L$3:$L$274,"")</f>
        <v/>
      </c>
      <c r="C26" s="2">
        <v>0</v>
      </c>
      <c r="D26" s="2" t="str">
        <f>_xlfn.XLOOKUP(P!C26,'Banco de Dados'!$B$3:$B$274,'Banco de Dados'!O$3:O$274,"")</f>
        <v/>
      </c>
      <c r="E26" s="2" t="str">
        <f>_xlfn.XLOOKUP(P!C26,'Banco de Dados'!$B$3:$B$274,'Banco de Dados'!P$3:P$274,"")</f>
        <v/>
      </c>
      <c r="F26" s="32" t="e">
        <f t="shared" si="0"/>
        <v>#VALUE!</v>
      </c>
      <c r="K26" s="104" t="s">
        <v>237</v>
      </c>
      <c r="L26" s="105">
        <f>$L$9</f>
        <v>30.94</v>
      </c>
      <c r="M26" s="106">
        <f>$L$10</f>
        <v>0.55000000000000004</v>
      </c>
      <c r="P26" s="112">
        <v>0</v>
      </c>
      <c r="Q26" s="30" t="e" cm="1">
        <f t="array" aca="1" ref="Q26" ca="1">INDIRECT("L"&amp;AJ25)</f>
        <v>#VALUE!</v>
      </c>
      <c r="R26" s="151" t="s">
        <v>241</v>
      </c>
      <c r="S26" s="30" t="e" cm="1">
        <f t="array" aca="1" ref="S26" ca="1">INDIRECT("L"&amp;AK25)</f>
        <v>#VALUE!</v>
      </c>
      <c r="T26" s="115">
        <v>0</v>
      </c>
      <c r="W26" s="30"/>
      <c r="X26" s="2"/>
      <c r="Y26" s="7"/>
      <c r="Z26" s="7"/>
      <c r="AA26" s="2"/>
      <c r="AB26" s="7"/>
      <c r="AC26" s="7"/>
      <c r="AD26" s="2"/>
      <c r="AF26" s="7"/>
      <c r="AG26" s="2"/>
      <c r="AH26" s="7"/>
      <c r="AI26" s="7"/>
      <c r="AJ26" s="2">
        <f t="shared" si="1"/>
        <v>676</v>
      </c>
      <c r="AK26" s="7">
        <f t="shared" si="1"/>
        <v>678</v>
      </c>
      <c r="AL26" s="7"/>
    </row>
    <row r="27" spans="1:38" x14ac:dyDescent="0.25">
      <c r="A27" s="28" t="str">
        <f>_xlfn.XLOOKUP(P!C27,'Banco de Dados'!$B$3:$B$274,'Banco de Dados'!$K$3:$K$274,"")</f>
        <v/>
      </c>
      <c r="B27" s="2" t="str">
        <f>_xlfn.XLOOKUP(P!C27,'Banco de Dados'!$B$3:$B$274,'Banco de Dados'!$L$3:$L$274,"")</f>
        <v/>
      </c>
      <c r="C27" s="2">
        <v>0</v>
      </c>
      <c r="D27" s="2" t="str">
        <f>_xlfn.XLOOKUP(P!C27,'Banco de Dados'!$B$3:$B$274,'Banco de Dados'!O$3:O$274,"")</f>
        <v/>
      </c>
      <c r="E27" s="2" t="str">
        <f>_xlfn.XLOOKUP(P!C27,'Banco de Dados'!$B$3:$B$274,'Banco de Dados'!P$3:P$274,"")</f>
        <v/>
      </c>
      <c r="F27" s="32" t="e">
        <f t="shared" si="0"/>
        <v>#VALUE!</v>
      </c>
      <c r="K27" s="104" t="s">
        <v>238</v>
      </c>
      <c r="L27" s="105">
        <f>$M$11</f>
        <v>1363</v>
      </c>
      <c r="M27" s="106">
        <f>$M$12</f>
        <v>248</v>
      </c>
      <c r="P27" s="112">
        <v>0</v>
      </c>
      <c r="Q27" s="30" t="e" cm="1">
        <f t="array" aca="1" ref="Q27" ca="1">INDIRECT("L"&amp;AJ26)</f>
        <v>#VALUE!</v>
      </c>
      <c r="R27" s="151" t="s">
        <v>241</v>
      </c>
      <c r="S27" s="30" t="e" cm="1">
        <f t="array" aca="1" ref="S27" ca="1">INDIRECT("L"&amp;AK26)</f>
        <v>#VALUE!</v>
      </c>
      <c r="T27" s="115">
        <v>0</v>
      </c>
      <c r="W27" s="30"/>
      <c r="X27" s="2"/>
      <c r="Y27" s="7"/>
      <c r="Z27" s="7"/>
      <c r="AA27" s="2"/>
      <c r="AB27" s="7"/>
      <c r="AC27" s="7"/>
      <c r="AD27" s="2"/>
      <c r="AF27" s="7"/>
      <c r="AG27" s="2"/>
      <c r="AH27" s="7"/>
      <c r="AI27" s="7"/>
      <c r="AJ27" s="2">
        <f t="shared" ref="AJ27:AK32" si="2">AJ26+$AI$7</f>
        <v>710</v>
      </c>
      <c r="AK27" s="7">
        <f t="shared" si="2"/>
        <v>712</v>
      </c>
      <c r="AL27" s="7"/>
    </row>
    <row r="28" spans="1:38" x14ac:dyDescent="0.25">
      <c r="A28" s="28" t="str">
        <f>_xlfn.XLOOKUP(P!C28,'Banco de Dados'!$B$3:$B$274,'Banco de Dados'!$K$3:$K$274,"")</f>
        <v/>
      </c>
      <c r="B28" s="2" t="str">
        <f>_xlfn.XLOOKUP(P!C28,'Banco de Dados'!$B$3:$B$274,'Banco de Dados'!$L$3:$L$274,"")</f>
        <v/>
      </c>
      <c r="C28" s="2">
        <v>0</v>
      </c>
      <c r="D28" s="2" t="str">
        <f>_xlfn.XLOOKUP(P!C28,'Banco de Dados'!$B$3:$B$274,'Banco de Dados'!O$3:O$274,"")</f>
        <v/>
      </c>
      <c r="E28" s="2" t="str">
        <f>_xlfn.XLOOKUP(P!C28,'Banco de Dados'!$B$3:$B$274,'Banco de Dados'!P$3:P$274,"")</f>
        <v/>
      </c>
      <c r="F28" s="32" t="e">
        <f t="shared" si="0"/>
        <v>#VALUE!</v>
      </c>
      <c r="K28" s="69" t="s">
        <v>217</v>
      </c>
      <c r="L28" s="110">
        <f>SQRT(((M25/L25)^2)+((M26/L26)^2)+((M27/L27)^2))</f>
        <v>0.25793167961486252</v>
      </c>
      <c r="M28" s="71" t="str">
        <f>M31</f>
        <v>mg/kg</v>
      </c>
      <c r="P28" s="112">
        <v>0</v>
      </c>
      <c r="Q28" s="30" t="e" cm="1">
        <f t="array" aca="1" ref="Q28" ca="1">INDIRECT("L"&amp;AJ27)</f>
        <v>#VALUE!</v>
      </c>
      <c r="R28" s="151" t="s">
        <v>241</v>
      </c>
      <c r="S28" s="30" t="e" cm="1">
        <f t="array" aca="1" ref="S28" ca="1">INDIRECT("L"&amp;AK27)</f>
        <v>#VALUE!</v>
      </c>
      <c r="T28" s="115">
        <v>0</v>
      </c>
      <c r="W28" s="30"/>
      <c r="X28" s="2"/>
      <c r="Y28" s="7"/>
      <c r="Z28" s="7"/>
      <c r="AA28" s="2"/>
      <c r="AB28" s="7"/>
      <c r="AC28" s="7"/>
      <c r="AD28" s="2"/>
      <c r="AF28" s="7"/>
      <c r="AG28" s="2"/>
      <c r="AH28" s="7"/>
      <c r="AI28" s="7"/>
      <c r="AJ28" s="2">
        <f t="shared" si="2"/>
        <v>744</v>
      </c>
      <c r="AK28" s="7">
        <f t="shared" si="2"/>
        <v>746</v>
      </c>
      <c r="AL28" s="7"/>
    </row>
    <row r="29" spans="1:38" x14ac:dyDescent="0.25">
      <c r="A29" s="28" t="str">
        <f>_xlfn.XLOOKUP(P!C29,'Banco de Dados'!$B$3:$B$274,'Banco de Dados'!$K$3:$K$274,"")</f>
        <v/>
      </c>
      <c r="B29" s="2" t="str">
        <f>_xlfn.XLOOKUP(P!C29,'Banco de Dados'!$B$3:$B$274,'Banco de Dados'!$L$3:$L$274,"")</f>
        <v/>
      </c>
      <c r="C29" s="2">
        <v>0</v>
      </c>
      <c r="D29" s="2" t="str">
        <f>_xlfn.XLOOKUP(P!C29,'Banco de Dados'!$B$3:$B$274,'Banco de Dados'!O$3:O$274,"")</f>
        <v/>
      </c>
      <c r="E29" s="2" t="str">
        <f>_xlfn.XLOOKUP(P!C29,'Banco de Dados'!$B$3:$B$274,'Banco de Dados'!P$3:P$274,"")</f>
        <v/>
      </c>
      <c r="F29" s="32" t="e">
        <f t="shared" si="0"/>
        <v>#VALUE!</v>
      </c>
      <c r="P29" s="112">
        <v>0</v>
      </c>
      <c r="Q29" s="30" t="e" cm="1">
        <f t="array" aca="1" ref="Q29" ca="1">INDIRECT("L"&amp;AJ28)</f>
        <v>#VALUE!</v>
      </c>
      <c r="R29" s="151" t="s">
        <v>241</v>
      </c>
      <c r="S29" s="30" t="e" cm="1">
        <f t="array" aca="1" ref="S29" ca="1">INDIRECT("L"&amp;AK28)</f>
        <v>#VALUE!</v>
      </c>
      <c r="T29" s="115">
        <v>0</v>
      </c>
      <c r="W29" s="30"/>
      <c r="X29" s="2"/>
      <c r="Y29" s="7"/>
      <c r="Z29" s="7"/>
      <c r="AA29" s="2"/>
      <c r="AB29" s="7"/>
      <c r="AC29" s="7"/>
      <c r="AD29" s="2"/>
      <c r="AF29" s="7"/>
      <c r="AG29" s="2"/>
      <c r="AH29" s="7"/>
      <c r="AI29" s="7"/>
      <c r="AJ29" s="2">
        <f t="shared" si="2"/>
        <v>778</v>
      </c>
      <c r="AK29" s="7">
        <f t="shared" si="2"/>
        <v>780</v>
      </c>
      <c r="AL29" s="7"/>
    </row>
    <row r="30" spans="1:38" ht="15.75" x14ac:dyDescent="0.25">
      <c r="A30" s="28" t="str">
        <f>_xlfn.XLOOKUP(P!C30,'Banco de Dados'!$B$3:$B$274,'Banco de Dados'!$K$3:$K$274,"")</f>
        <v/>
      </c>
      <c r="B30" s="2" t="str">
        <f>_xlfn.XLOOKUP(P!C30,'Banco de Dados'!$B$3:$B$274,'Banco de Dados'!$L$3:$L$274,"")</f>
        <v/>
      </c>
      <c r="C30" s="2">
        <v>0</v>
      </c>
      <c r="D30" s="2" t="str">
        <f>_xlfn.XLOOKUP(P!C30,'Banco de Dados'!$B$3:$B$274,'Banco de Dados'!O$3:O$274,"")</f>
        <v/>
      </c>
      <c r="E30" s="2" t="str">
        <f>_xlfn.XLOOKUP(P!C30,'Banco de Dados'!$B$3:$B$274,'Banco de Dados'!P$3:P$274,"")</f>
        <v/>
      </c>
      <c r="F30" s="32" t="e">
        <f t="shared" si="0"/>
        <v>#VALUE!</v>
      </c>
      <c r="K30" s="101" t="s">
        <v>216</v>
      </c>
      <c r="L30" s="102" t="str">
        <f>A6</f>
        <v>ab</v>
      </c>
      <c r="M30" s="103" t="str">
        <f>$M$7</f>
        <v>Zn</v>
      </c>
      <c r="P30" s="112">
        <v>0</v>
      </c>
      <c r="Q30" s="30" t="e" cm="1">
        <f t="array" aca="1" ref="Q30" ca="1">INDIRECT("L"&amp;AJ29)</f>
        <v>#VALUE!</v>
      </c>
      <c r="R30" s="151" t="s">
        <v>241</v>
      </c>
      <c r="S30" s="30" t="e" cm="1">
        <f t="array" aca="1" ref="S30" ca="1">INDIRECT("L"&amp;AK29)</f>
        <v>#VALUE!</v>
      </c>
      <c r="T30" s="115">
        <v>0</v>
      </c>
      <c r="W30" s="30"/>
      <c r="X30" s="2"/>
      <c r="Y30" s="7"/>
      <c r="Z30" s="7"/>
      <c r="AA30" s="2"/>
      <c r="AB30" s="7"/>
      <c r="AC30" s="7"/>
      <c r="AD30" s="2"/>
      <c r="AF30" s="7"/>
      <c r="AG30" s="2"/>
      <c r="AH30" s="7"/>
      <c r="AI30" s="7"/>
      <c r="AJ30" s="2">
        <f t="shared" si="2"/>
        <v>812</v>
      </c>
      <c r="AK30" s="7">
        <f t="shared" si="2"/>
        <v>814</v>
      </c>
      <c r="AL30" s="7"/>
    </row>
    <row r="31" spans="1:38" x14ac:dyDescent="0.25">
      <c r="A31" s="28" t="str">
        <f>_xlfn.XLOOKUP(P!C31,'Banco de Dados'!$B$3:$B$274,'Banco de Dados'!$K$3:$K$274,"")</f>
        <v/>
      </c>
      <c r="B31" s="2" t="str">
        <f>_xlfn.XLOOKUP(P!C31,'Banco de Dados'!$B$3:$B$274,'Banco de Dados'!$L$3:$L$274,"")</f>
        <v/>
      </c>
      <c r="C31" s="2">
        <v>0</v>
      </c>
      <c r="D31" s="2" t="str">
        <f>_xlfn.XLOOKUP(P!C31,'Banco de Dados'!$B$3:$B$274,'Banco de Dados'!O$3:O$274,"")</f>
        <v/>
      </c>
      <c r="E31" s="2" t="str">
        <f>_xlfn.XLOOKUP(P!C31,'Banco de Dados'!$B$3:$B$274,'Banco de Dados'!P$3:P$274,"")</f>
        <v/>
      </c>
      <c r="F31" s="32" t="e">
        <f t="shared" si="0"/>
        <v>#VALUE!</v>
      </c>
      <c r="J31" s="7"/>
      <c r="K31" s="68" t="s">
        <v>68</v>
      </c>
      <c r="L31" s="27">
        <f>(K20*M22)/M20</f>
        <v>30.94</v>
      </c>
      <c r="M31" s="66" t="str">
        <f>$M$9</f>
        <v>mg/kg</v>
      </c>
      <c r="P31" s="112">
        <v>0</v>
      </c>
      <c r="Q31" s="30" t="e" cm="1">
        <f t="array" aca="1" ref="Q31" ca="1">INDIRECT("L"&amp;AJ30)</f>
        <v>#VALUE!</v>
      </c>
      <c r="R31" s="151" t="s">
        <v>241</v>
      </c>
      <c r="S31" s="30" t="e" cm="1">
        <f t="array" aca="1" ref="S31" ca="1">INDIRECT("L"&amp;AK30)</f>
        <v>#VALUE!</v>
      </c>
      <c r="T31" s="115">
        <v>0</v>
      </c>
      <c r="W31" s="30"/>
      <c r="X31" s="2"/>
      <c r="Y31" s="7"/>
      <c r="Z31" s="7"/>
      <c r="AA31" s="2"/>
      <c r="AB31" s="7"/>
      <c r="AC31" s="7"/>
      <c r="AD31" s="2"/>
      <c r="AF31" s="7"/>
      <c r="AG31" s="2"/>
      <c r="AH31" s="7"/>
      <c r="AI31" s="7"/>
      <c r="AJ31" s="2">
        <f t="shared" si="2"/>
        <v>846</v>
      </c>
      <c r="AK31" s="7">
        <f t="shared" si="2"/>
        <v>848</v>
      </c>
      <c r="AL31" s="7"/>
    </row>
    <row r="32" spans="1:38" x14ac:dyDescent="0.25">
      <c r="A32" s="28" t="str">
        <f>_xlfn.XLOOKUP(P!C32,'Banco de Dados'!$B$3:$B$274,'Banco de Dados'!$K$3:$K$274,"")</f>
        <v/>
      </c>
      <c r="B32" s="2" t="str">
        <f>_xlfn.XLOOKUP(P!C32,'Banco de Dados'!$B$3:$B$274,'Banco de Dados'!$L$3:$L$274,"")</f>
        <v/>
      </c>
      <c r="C32" s="2">
        <v>0</v>
      </c>
      <c r="D32" s="2" t="str">
        <f>_xlfn.XLOOKUP(P!C32,'Banco de Dados'!$B$3:$B$274,'Banco de Dados'!O$3:O$274,"")</f>
        <v/>
      </c>
      <c r="E32" s="2" t="str">
        <f>_xlfn.XLOOKUP(P!C32,'Banco de Dados'!$B$3:$B$274,'Banco de Dados'!P$3:P$274,"")</f>
        <v/>
      </c>
      <c r="F32" s="32" t="e">
        <f t="shared" si="0"/>
        <v>#VALUE!</v>
      </c>
      <c r="J32" s="7"/>
      <c r="K32" s="111" t="s">
        <v>246</v>
      </c>
      <c r="L32" s="125">
        <f>SQRT(((M25/L25)^2)+((M26/L26)^2)+((M27/L27)^2))</f>
        <v>0.25793167961486252</v>
      </c>
      <c r="M32" s="66"/>
      <c r="N32"/>
      <c r="P32" s="113">
        <v>0</v>
      </c>
      <c r="Q32" s="119" t="e" cm="1">
        <f t="array" aca="1" ref="Q32" ca="1">INDIRECT("L"&amp;AJ31)</f>
        <v>#VALUE!</v>
      </c>
      <c r="R32" s="120" t="s">
        <v>241</v>
      </c>
      <c r="S32" s="119" t="e" cm="1">
        <f t="array" aca="1" ref="S32" ca="1">INDIRECT("L"&amp;AK31)</f>
        <v>#VALUE!</v>
      </c>
      <c r="T32" s="116">
        <v>0</v>
      </c>
      <c r="X32" s="2"/>
      <c r="Y32" s="7"/>
      <c r="Z32" s="7"/>
      <c r="AA32" s="2"/>
      <c r="AB32" s="7"/>
      <c r="AC32" s="7"/>
      <c r="AD32" s="2"/>
      <c r="AF32" s="7"/>
      <c r="AG32" s="2"/>
      <c r="AH32" s="7"/>
      <c r="AI32" s="7"/>
      <c r="AJ32" s="2">
        <f t="shared" si="2"/>
        <v>880</v>
      </c>
      <c r="AK32" s="7">
        <f t="shared" si="2"/>
        <v>882</v>
      </c>
      <c r="AL32" s="7"/>
    </row>
    <row r="33" spans="1:38" x14ac:dyDescent="0.25">
      <c r="A33" s="28" t="str">
        <f>_xlfn.XLOOKUP(P!C33,'Banco de Dados'!$B$3:$B$274,'Banco de Dados'!$K$3:$K$274,"")</f>
        <v/>
      </c>
      <c r="B33" s="2" t="str">
        <f>_xlfn.XLOOKUP(P!C33,'Banco de Dados'!$B$3:$B$274,'Banco de Dados'!$L$3:$L$274,"")</f>
        <v/>
      </c>
      <c r="C33" s="2">
        <v>0</v>
      </c>
      <c r="D33" s="2" t="str">
        <f>_xlfn.XLOOKUP(P!C33,'Banco de Dados'!$B$3:$B$274,'Banco de Dados'!O$3:O$274,"")</f>
        <v/>
      </c>
      <c r="E33" s="2" t="str">
        <f>_xlfn.XLOOKUP(P!C33,'Banco de Dados'!$B$3:$B$274,'Banco de Dados'!P$3:P$274,"")</f>
        <v/>
      </c>
      <c r="F33" s="32" t="e">
        <f t="shared" si="0"/>
        <v>#VALUE!</v>
      </c>
      <c r="G33" s="3"/>
      <c r="H33" s="3"/>
      <c r="J33" s="7"/>
      <c r="K33" s="69" t="s">
        <v>247</v>
      </c>
      <c r="L33" s="70">
        <f>L32*L31</f>
        <v>7.9804061672838467</v>
      </c>
      <c r="M33" s="71" t="str">
        <f>$M$9</f>
        <v>mg/kg</v>
      </c>
      <c r="N33"/>
      <c r="X33" s="2"/>
      <c r="Y33" s="7"/>
      <c r="Z33" s="7"/>
      <c r="AA33" s="2"/>
      <c r="AB33" s="7"/>
      <c r="AC33" s="7"/>
      <c r="AD33" s="2"/>
      <c r="AF33" s="7"/>
      <c r="AG33" s="2"/>
      <c r="AH33" s="7"/>
      <c r="AI33" s="7"/>
      <c r="AJ33" s="2"/>
      <c r="AK33" s="7"/>
      <c r="AL33" s="7"/>
    </row>
    <row r="34" spans="1:38" x14ac:dyDescent="0.25">
      <c r="A34" s="28" t="str">
        <f>_xlfn.XLOOKUP(P!C34,'Banco de Dados'!$B$3:$B$274,'Banco de Dados'!$K$3:$K$274,"")</f>
        <v/>
      </c>
      <c r="B34" s="2" t="str">
        <f>_xlfn.XLOOKUP(P!C34,'Banco de Dados'!$B$3:$B$274,'Banco de Dados'!$L$3:$L$274,"")</f>
        <v/>
      </c>
      <c r="C34" s="2">
        <v>0</v>
      </c>
      <c r="D34" s="2" t="str">
        <f>_xlfn.XLOOKUP(P!C34,'Banco de Dados'!$B$3:$B$274,'Banco de Dados'!O$3:O$274,"")</f>
        <v/>
      </c>
      <c r="E34" s="2" t="str">
        <f>_xlfn.XLOOKUP(P!C34,'Banco de Dados'!$B$3:$B$274,'Banco de Dados'!P$3:P$274,"")</f>
        <v/>
      </c>
      <c r="F34" s="32" t="e">
        <f t="shared" si="0"/>
        <v>#VALUE!</v>
      </c>
      <c r="G34" s="3"/>
      <c r="H34" s="3"/>
      <c r="J34" s="7"/>
      <c r="K34" s="123"/>
      <c r="L34" s="124"/>
      <c r="N34"/>
      <c r="X34" s="2"/>
      <c r="Y34" s="7"/>
      <c r="Z34" s="7"/>
      <c r="AA34" s="2"/>
      <c r="AB34" s="7"/>
      <c r="AC34" s="7"/>
      <c r="AD34" s="2"/>
      <c r="AF34" s="7"/>
      <c r="AG34" s="2"/>
      <c r="AH34" s="7"/>
      <c r="AI34" s="7"/>
      <c r="AJ34" s="2"/>
      <c r="AK34" s="7"/>
      <c r="AL34" s="7"/>
    </row>
    <row r="35" spans="1:38" x14ac:dyDescent="0.25">
      <c r="A35" s="28" t="str">
        <f>_xlfn.XLOOKUP(P!C35,'Banco de Dados'!$B$3:$B$274,'Banco de Dados'!$K$3:$K$274,"")</f>
        <v/>
      </c>
      <c r="B35" s="2" t="str">
        <f>_xlfn.XLOOKUP(P!C35,'Banco de Dados'!$B$3:$B$274,'Banco de Dados'!$L$3:$L$274,"")</f>
        <v/>
      </c>
      <c r="C35" s="2">
        <v>0</v>
      </c>
      <c r="D35" s="2" t="str">
        <f>_xlfn.XLOOKUP(P!C35,'Banco de Dados'!$B$3:$B$274,'Banco de Dados'!O$3:O$274,"")</f>
        <v/>
      </c>
      <c r="E35" s="2" t="str">
        <f>_xlfn.XLOOKUP(P!C35,'Banco de Dados'!$B$3:$B$274,'Banco de Dados'!P$3:P$274,"")</f>
        <v/>
      </c>
      <c r="F35" s="32" t="e">
        <f t="shared" si="0"/>
        <v>#VALUE!</v>
      </c>
      <c r="G35" s="3"/>
      <c r="H35" s="3"/>
      <c r="J35" s="7"/>
      <c r="L35"/>
      <c r="M35"/>
      <c r="X35" s="2"/>
      <c r="Y35" s="7"/>
      <c r="Z35" s="7"/>
      <c r="AA35" s="2"/>
      <c r="AB35" s="7"/>
      <c r="AC35" s="7"/>
      <c r="AD35" s="2"/>
      <c r="AF35" s="7"/>
      <c r="AG35" s="2"/>
      <c r="AH35" s="7"/>
      <c r="AI35" s="7"/>
      <c r="AJ35" s="2"/>
      <c r="AK35" s="7"/>
      <c r="AL35" s="7"/>
    </row>
    <row r="36" spans="1:38" x14ac:dyDescent="0.25">
      <c r="A36" s="28" t="str">
        <f>_xlfn.XLOOKUP(P!C36,'Banco de Dados'!$B$3:$B$274,'Banco de Dados'!$K$3:$K$274,"")</f>
        <v/>
      </c>
      <c r="B36" s="2" t="str">
        <f>_xlfn.XLOOKUP(P!C36,'Banco de Dados'!$B$3:$B$274,'Banco de Dados'!$L$3:$L$274,"")</f>
        <v/>
      </c>
      <c r="C36" s="2">
        <v>0</v>
      </c>
      <c r="D36" s="2" t="str">
        <f>_xlfn.XLOOKUP(P!C36,'Banco de Dados'!$B$3:$B$274,'Banco de Dados'!O$3:O$274,"")</f>
        <v/>
      </c>
      <c r="E36" s="2" t="str">
        <f>_xlfn.XLOOKUP(P!C36,'Banco de Dados'!$B$3:$B$274,'Banco de Dados'!P$3:P$274,"")</f>
        <v/>
      </c>
      <c r="F36" s="32" t="e">
        <f t="shared" si="0"/>
        <v>#VALUE!</v>
      </c>
      <c r="G36" s="3"/>
      <c r="H36" s="3"/>
      <c r="J36" s="7"/>
      <c r="L36"/>
      <c r="M36"/>
      <c r="X36" s="2"/>
      <c r="Y36" s="7"/>
      <c r="Z36" s="7"/>
      <c r="AA36" s="2"/>
      <c r="AB36" s="7"/>
      <c r="AC36" s="7"/>
      <c r="AD36" s="2"/>
      <c r="AF36" s="7"/>
      <c r="AG36" s="2"/>
      <c r="AH36" s="7"/>
      <c r="AI36" s="7"/>
      <c r="AJ36" s="2"/>
      <c r="AK36" s="7"/>
      <c r="AL36" s="7"/>
    </row>
    <row r="37" spans="1:38" x14ac:dyDescent="0.25">
      <c r="A37" s="28" t="str">
        <f>_xlfn.XLOOKUP(P!C37,'Banco de Dados'!$B$3:$B$274,'Banco de Dados'!$K$3:$K$274,"")</f>
        <v/>
      </c>
      <c r="B37" s="2" t="str">
        <f>_xlfn.XLOOKUP(P!C37,'Banco de Dados'!$B$3:$B$274,'Banco de Dados'!$L$3:$L$274,"")</f>
        <v/>
      </c>
      <c r="C37" s="2">
        <v>0</v>
      </c>
      <c r="D37" s="2" t="str">
        <f>_xlfn.XLOOKUP(P!C37,'Banco de Dados'!$B$3:$B$274,'Banco de Dados'!O$3:O$274,"")</f>
        <v/>
      </c>
      <c r="E37" s="2" t="str">
        <f>_xlfn.XLOOKUP(P!C37,'Banco de Dados'!$B$3:$B$274,'Banco de Dados'!P$3:P$274,"")</f>
        <v/>
      </c>
      <c r="F37" s="32" t="e">
        <f t="shared" si="0"/>
        <v>#VALUE!</v>
      </c>
      <c r="G37" s="3"/>
      <c r="H37" s="3"/>
      <c r="J37" s="7"/>
      <c r="L37"/>
      <c r="M37"/>
      <c r="X37" s="2"/>
      <c r="Y37" s="7"/>
      <c r="Z37" s="7"/>
      <c r="AA37" s="2"/>
      <c r="AB37" s="7"/>
      <c r="AC37" s="7"/>
      <c r="AD37" s="2"/>
      <c r="AF37" s="7"/>
      <c r="AG37" s="2"/>
      <c r="AH37" s="7"/>
      <c r="AI37" s="7"/>
      <c r="AJ37" s="2"/>
      <c r="AK37" s="7"/>
      <c r="AL37" s="7"/>
    </row>
    <row r="38" spans="1:38" x14ac:dyDescent="0.25">
      <c r="A38" s="28" t="str">
        <f>_xlfn.XLOOKUP(P!C38,'Banco de Dados'!$B$3:$B$274,'Banco de Dados'!$K$3:$K$274,"")</f>
        <v/>
      </c>
      <c r="B38" s="2" t="str">
        <f>_xlfn.XLOOKUP(P!C38,'Banco de Dados'!$B$3:$B$274,'Banco de Dados'!$L$3:$L$274,"")</f>
        <v/>
      </c>
      <c r="C38" s="2">
        <v>0</v>
      </c>
      <c r="D38" s="2" t="str">
        <f>_xlfn.XLOOKUP(P!C38,'Banco de Dados'!$B$3:$B$274,'Banco de Dados'!O$3:O$274,"")</f>
        <v/>
      </c>
      <c r="E38" s="2" t="str">
        <f>_xlfn.XLOOKUP(P!C38,'Banco de Dados'!$B$3:$B$274,'Banco de Dados'!P$3:P$274,"")</f>
        <v/>
      </c>
      <c r="F38" s="32" t="e">
        <f t="shared" si="0"/>
        <v>#VALUE!</v>
      </c>
      <c r="G38" s="3"/>
      <c r="H38" s="3"/>
      <c r="J38" s="7"/>
      <c r="L38"/>
      <c r="M38"/>
      <c r="X38" s="2"/>
      <c r="Y38" s="7"/>
      <c r="Z38" s="7"/>
      <c r="AA38" s="2"/>
      <c r="AB38" s="7"/>
      <c r="AC38" s="7"/>
      <c r="AD38" s="2"/>
      <c r="AF38" s="7"/>
      <c r="AG38" s="2"/>
      <c r="AH38" s="7"/>
      <c r="AI38" s="7"/>
      <c r="AJ38" s="2"/>
      <c r="AK38" s="7"/>
      <c r="AL38" s="7"/>
    </row>
    <row r="39" spans="1:38" ht="7.15" customHeight="1" x14ac:dyDescent="0.25">
      <c r="A39" s="43"/>
      <c r="B39" s="43"/>
      <c r="C39" s="43"/>
      <c r="D39" s="43"/>
      <c r="E39" s="43"/>
      <c r="F39" s="75"/>
      <c r="G39" s="45"/>
      <c r="H39" s="45"/>
      <c r="J39" s="43"/>
      <c r="K39" s="43"/>
      <c r="L39" s="43"/>
      <c r="M39" s="43"/>
      <c r="N39" s="43"/>
      <c r="P39" s="43"/>
      <c r="Q39" s="43"/>
      <c r="R39" s="43"/>
      <c r="S39" s="43"/>
      <c r="T39" s="43"/>
      <c r="U39" s="43"/>
      <c r="X39" s="2"/>
      <c r="Y39" s="7"/>
      <c r="Z39" s="7"/>
      <c r="AA39" s="2"/>
      <c r="AB39" s="7"/>
      <c r="AC39" s="7"/>
      <c r="AD39" s="2"/>
      <c r="AE39" s="43"/>
      <c r="AF39" s="7"/>
      <c r="AG39" s="2"/>
      <c r="AH39" s="7"/>
      <c r="AI39" s="7"/>
      <c r="AJ39" s="2"/>
      <c r="AK39" s="7"/>
      <c r="AL39" s="7"/>
    </row>
    <row r="40" spans="1:38" ht="15.75" x14ac:dyDescent="0.25">
      <c r="A40" s="36" t="str">
        <f>'Nome das Amostras'!A5</f>
        <v>ac</v>
      </c>
      <c r="B40" s="164" t="str">
        <f>VLOOKUP(A40,'Nome das Amostras'!$A$3:$D$28,2,FALSE)</f>
        <v>R2</v>
      </c>
      <c r="C40" s="164"/>
      <c r="D40" s="51" t="s">
        <v>65</v>
      </c>
      <c r="E40" s="52">
        <f>'Banco de Dados'!$O$13/'Banco de Dados'!V13</f>
        <v>0.69493521790341584</v>
      </c>
      <c r="F40" s="74"/>
      <c r="G40" s="3"/>
      <c r="H40" s="3"/>
      <c r="J40" s="7"/>
      <c r="X40" s="2"/>
      <c r="Y40" s="7"/>
      <c r="Z40" s="7"/>
      <c r="AA40" s="2"/>
      <c r="AB40" s="7"/>
      <c r="AC40" s="7"/>
      <c r="AD40" s="2"/>
      <c r="AF40" s="7"/>
      <c r="AG40" s="2"/>
      <c r="AH40" s="7"/>
      <c r="AI40" s="7"/>
      <c r="AJ40" s="2"/>
      <c r="AK40" s="7"/>
      <c r="AL40" s="7"/>
    </row>
    <row r="41" spans="1:38" ht="15.75" x14ac:dyDescent="0.25">
      <c r="A41" s="107" t="s">
        <v>1</v>
      </c>
      <c r="B41" s="107" t="s">
        <v>0</v>
      </c>
      <c r="C41" s="107" t="s">
        <v>212</v>
      </c>
      <c r="D41" s="107" t="s">
        <v>209</v>
      </c>
      <c r="E41" s="107" t="s">
        <v>213</v>
      </c>
      <c r="F41" s="76" t="s">
        <v>219</v>
      </c>
      <c r="G41" s="54" t="s">
        <v>140</v>
      </c>
      <c r="H41" s="54" t="s">
        <v>66</v>
      </c>
      <c r="J41" s="7"/>
      <c r="K41" s="72" t="str">
        <f>A40</f>
        <v>ac</v>
      </c>
      <c r="L41" s="55" t="s">
        <v>215</v>
      </c>
      <c r="M41" s="41" t="str">
        <f>$A$1</f>
        <v>Zinco</v>
      </c>
      <c r="N41" s="3"/>
      <c r="X41" s="2"/>
      <c r="Y41" s="7"/>
      <c r="Z41" s="7"/>
      <c r="AA41" s="2"/>
      <c r="AB41" s="7"/>
      <c r="AC41" s="7"/>
      <c r="AD41" s="2"/>
      <c r="AF41" s="7"/>
      <c r="AG41" s="2"/>
      <c r="AH41" s="7"/>
      <c r="AI41" s="7"/>
      <c r="AJ41" s="2"/>
      <c r="AK41" s="7"/>
      <c r="AL41" s="7"/>
    </row>
    <row r="42" spans="1:38" x14ac:dyDescent="0.25">
      <c r="A42" s="28" t="str">
        <f>_xlfn.XLOOKUP(P!C42,'Banco de Dados'!$B$3:$B$274,'Banco de Dados'!$K$3:$K$274,"")</f>
        <v>Si</v>
      </c>
      <c r="B42" s="2" cm="1">
        <f t="array" ref="B42:E72">Dados!R5:U35</f>
        <v>14</v>
      </c>
      <c r="C42" s="2">
        <v>1740</v>
      </c>
      <c r="D42" s="2">
        <v>4158</v>
      </c>
      <c r="E42" s="2">
        <v>86</v>
      </c>
      <c r="F42" s="32">
        <f>(E42*100)/D42</f>
        <v>2.0683020683020681</v>
      </c>
      <c r="G42" s="3">
        <f t="shared" ref="G42:H69" si="3">D42*$E$40</f>
        <v>2889.5406360424031</v>
      </c>
      <c r="H42" s="3">
        <f t="shared" si="3"/>
        <v>59.764428739693763</v>
      </c>
      <c r="J42" s="7"/>
      <c r="K42" s="5" t="s">
        <v>210</v>
      </c>
      <c r="L42" s="5"/>
      <c r="M42" s="5" t="s">
        <v>211</v>
      </c>
      <c r="X42" s="2"/>
      <c r="Y42" s="7"/>
      <c r="Z42" s="7"/>
      <c r="AA42" s="2"/>
      <c r="AB42" s="7"/>
      <c r="AC42" s="7"/>
      <c r="AD42" s="2"/>
      <c r="AF42" s="7"/>
      <c r="AG42" s="2"/>
      <c r="AH42" s="7"/>
      <c r="AI42" s="7"/>
      <c r="AJ42" s="2"/>
      <c r="AK42" s="7"/>
      <c r="AL42" s="7"/>
    </row>
    <row r="43" spans="1:38" x14ac:dyDescent="0.25">
      <c r="A43" s="28" t="str">
        <f>_xlfn.XLOOKUP(P!C43,'Banco de Dados'!$B$3:$B$274,'Banco de Dados'!$K$3:$K$274,"")</f>
        <v>P</v>
      </c>
      <c r="B43" s="2">
        <v>15</v>
      </c>
      <c r="C43" s="2">
        <v>2013</v>
      </c>
      <c r="D43" s="2">
        <v>831</v>
      </c>
      <c r="E43" s="2">
        <v>71</v>
      </c>
      <c r="F43" s="32">
        <f t="shared" ref="F43:F72" si="4">(E43*100)/D43</f>
        <v>8.5439229843561968</v>
      </c>
      <c r="G43" s="3">
        <f t="shared" si="3"/>
        <v>577.49116607773851</v>
      </c>
      <c r="H43" s="3">
        <f t="shared" si="3"/>
        <v>49.340400471142523</v>
      </c>
      <c r="J43" s="7"/>
      <c r="K43" s="6">
        <f>_xlfn.XLOOKUP($B$4,A42:A69,G42:G69,"")</f>
        <v>759.56419316843346</v>
      </c>
      <c r="L43" s="6"/>
      <c r="M43" s="6">
        <f>_xlfn.XLOOKUP($B$4,A42:A69,H42:H69,"")</f>
        <v>157.05535924617197</v>
      </c>
      <c r="X43" s="2"/>
      <c r="Y43" s="7"/>
      <c r="Z43" s="7"/>
      <c r="AA43" s="2"/>
      <c r="AB43" s="7"/>
      <c r="AC43" s="7"/>
      <c r="AD43" s="2"/>
      <c r="AF43" s="7"/>
      <c r="AG43" s="2"/>
      <c r="AH43" s="7"/>
      <c r="AI43" s="7"/>
      <c r="AJ43" s="2"/>
      <c r="AK43" s="7"/>
      <c r="AL43" s="7"/>
    </row>
    <row r="44" spans="1:38" x14ac:dyDescent="0.25">
      <c r="A44" s="28" t="str">
        <f>_xlfn.XLOOKUP(P!C44,'Banco de Dados'!$B$3:$B$274,'Banco de Dados'!$K$3:$K$274,"")</f>
        <v>S</v>
      </c>
      <c r="B44" s="2">
        <v>16</v>
      </c>
      <c r="C44" s="2">
        <v>2307</v>
      </c>
      <c r="D44" s="2">
        <v>3751</v>
      </c>
      <c r="E44" s="2">
        <v>99</v>
      </c>
      <c r="F44" s="32">
        <f t="shared" si="4"/>
        <v>2.6392961876832843</v>
      </c>
      <c r="G44" s="3">
        <f t="shared" si="3"/>
        <v>2606.7020023557129</v>
      </c>
      <c r="H44" s="3">
        <f t="shared" si="3"/>
        <v>68.798586572438168</v>
      </c>
      <c r="J44" s="7"/>
      <c r="X44" s="2"/>
      <c r="Y44" s="7"/>
      <c r="Z44" s="7"/>
      <c r="AA44" s="2"/>
      <c r="AB44" s="7"/>
      <c r="AC44" s="7"/>
      <c r="AD44" s="2"/>
      <c r="AF44" s="7"/>
      <c r="AG44" s="2"/>
      <c r="AH44" s="7"/>
      <c r="AI44" s="7"/>
      <c r="AJ44" s="2"/>
      <c r="AK44" s="7"/>
      <c r="AL44" s="7"/>
    </row>
    <row r="45" spans="1:38" ht="15.75" x14ac:dyDescent="0.25">
      <c r="A45" s="28" t="str">
        <f>_xlfn.XLOOKUP(P!C45,'Banco de Dados'!$B$3:$B$274,'Banco de Dados'!$K$3:$K$274,"")</f>
        <v>Cl</v>
      </c>
      <c r="B45" s="2">
        <v>17</v>
      </c>
      <c r="C45" s="2">
        <v>2622</v>
      </c>
      <c r="D45" s="2">
        <v>8237</v>
      </c>
      <c r="E45" s="2">
        <v>160</v>
      </c>
      <c r="F45" s="32">
        <f t="shared" si="4"/>
        <v>1.9424547772247178</v>
      </c>
      <c r="G45" s="3">
        <f t="shared" si="3"/>
        <v>5724.1813898704359</v>
      </c>
      <c r="H45" s="3">
        <f t="shared" si="3"/>
        <v>111.18963486454653</v>
      </c>
      <c r="K45" s="165" t="s">
        <v>67</v>
      </c>
      <c r="L45" s="166"/>
      <c r="M45" s="167"/>
      <c r="N45"/>
      <c r="X45" s="2"/>
      <c r="Y45" s="7"/>
      <c r="Z45" s="7"/>
      <c r="AA45" s="2"/>
      <c r="AB45" s="7"/>
      <c r="AC45" s="7"/>
      <c r="AD45" s="2"/>
      <c r="AF45" s="7"/>
      <c r="AG45" s="2"/>
      <c r="AH45" s="7"/>
      <c r="AI45" s="7"/>
      <c r="AJ45" s="2"/>
      <c r="AK45" s="7"/>
      <c r="AL45" s="7"/>
    </row>
    <row r="46" spans="1:38" x14ac:dyDescent="0.25">
      <c r="A46" s="28" t="str">
        <f>_xlfn.XLOOKUP(P!C46,'Banco de Dados'!$B$3:$B$274,'Banco de Dados'!$K$3:$K$274,"")</f>
        <v>Ar</v>
      </c>
      <c r="B46" s="2">
        <v>18</v>
      </c>
      <c r="C46" s="2">
        <v>2957</v>
      </c>
      <c r="D46" s="2">
        <v>5943</v>
      </c>
      <c r="E46" s="2">
        <v>190</v>
      </c>
      <c r="F46" s="32">
        <f t="shared" si="4"/>
        <v>3.1970385327275785</v>
      </c>
      <c r="G46" s="3">
        <f t="shared" si="3"/>
        <v>4130</v>
      </c>
      <c r="H46" s="3">
        <f t="shared" si="3"/>
        <v>132.037691401649</v>
      </c>
      <c r="J46" s="7"/>
      <c r="K46" s="104" t="s">
        <v>240</v>
      </c>
      <c r="L46" s="39"/>
      <c r="M46" s="106" t="s">
        <v>209</v>
      </c>
      <c r="X46" s="2"/>
      <c r="Y46" s="7"/>
      <c r="Z46" s="7"/>
      <c r="AA46" s="2"/>
      <c r="AB46" s="7"/>
      <c r="AC46" s="7"/>
      <c r="AD46" s="2"/>
      <c r="AF46" s="7"/>
      <c r="AG46" s="2"/>
      <c r="AH46" s="7"/>
      <c r="AI46" s="7"/>
      <c r="AJ46" s="2"/>
      <c r="AK46" s="7"/>
      <c r="AL46" s="7"/>
    </row>
    <row r="47" spans="1:38" x14ac:dyDescent="0.25">
      <c r="A47" s="28" t="str">
        <f>_xlfn.XLOOKUP(P!C47,'Banco de Dados'!$B$3:$B$274,'Banco de Dados'!$K$3:$K$274,"")</f>
        <v>K</v>
      </c>
      <c r="B47" s="2">
        <v>19</v>
      </c>
      <c r="C47" s="2">
        <v>3313</v>
      </c>
      <c r="D47" s="2">
        <v>43735</v>
      </c>
      <c r="E47" s="2">
        <v>246</v>
      </c>
      <c r="F47" s="32">
        <f t="shared" si="4"/>
        <v>0.56247856407911279</v>
      </c>
      <c r="G47" s="3">
        <f t="shared" si="3"/>
        <v>30392.991755005893</v>
      </c>
      <c r="H47" s="3">
        <f t="shared" si="3"/>
        <v>170.9540636042403</v>
      </c>
      <c r="J47" s="58" t="s">
        <v>38</v>
      </c>
      <c r="K47" s="59">
        <f>$L$9</f>
        <v>30.94</v>
      </c>
      <c r="L47" s="60"/>
      <c r="M47" s="61">
        <f>$M$11</f>
        <v>1363</v>
      </c>
      <c r="N47" s="60"/>
      <c r="X47" s="2"/>
      <c r="Y47" s="7"/>
      <c r="Z47" s="7"/>
      <c r="AA47" s="2"/>
      <c r="AB47" s="7"/>
      <c r="AC47" s="7"/>
      <c r="AD47" s="2"/>
      <c r="AF47" s="7"/>
      <c r="AG47" s="2"/>
      <c r="AH47" s="7"/>
      <c r="AI47" s="7"/>
      <c r="AJ47" s="2"/>
      <c r="AK47" s="7"/>
      <c r="AL47" s="7"/>
    </row>
    <row r="48" spans="1:38" x14ac:dyDescent="0.25">
      <c r="A48" s="28" t="str">
        <f>_xlfn.XLOOKUP(P!C48,'Banco de Dados'!$B$3:$B$274,'Banco de Dados'!$K$3:$K$274,"")</f>
        <v>Ca</v>
      </c>
      <c r="B48" s="2">
        <v>20</v>
      </c>
      <c r="C48" s="2">
        <v>3691</v>
      </c>
      <c r="D48" s="2">
        <v>16457</v>
      </c>
      <c r="E48" s="2">
        <v>173</v>
      </c>
      <c r="F48" s="32">
        <f t="shared" si="4"/>
        <v>1.0512244029896092</v>
      </c>
      <c r="G48" s="3">
        <f t="shared" si="3"/>
        <v>11436.548881036515</v>
      </c>
      <c r="H48" s="3">
        <f t="shared" si="3"/>
        <v>120.22379269729095</v>
      </c>
      <c r="J48" s="2"/>
      <c r="K48" s="18"/>
      <c r="L48" s="2" t="s">
        <v>70</v>
      </c>
      <c r="M48" s="19"/>
      <c r="X48" s="2"/>
      <c r="Y48" s="7"/>
      <c r="Z48" s="7"/>
      <c r="AA48" s="2"/>
      <c r="AB48" s="7"/>
      <c r="AC48" s="7"/>
      <c r="AD48" s="2"/>
      <c r="AF48" s="7"/>
      <c r="AG48" s="2"/>
      <c r="AH48" s="7"/>
      <c r="AI48" s="7"/>
      <c r="AJ48" s="2"/>
      <c r="AK48" s="7"/>
      <c r="AL48" s="7"/>
    </row>
    <row r="49" spans="1:38" x14ac:dyDescent="0.25">
      <c r="A49" s="28" t="str">
        <f>_xlfn.XLOOKUP(P!C49,'Banco de Dados'!$B$3:$B$274,'Banco de Dados'!$K$3:$K$274,"")</f>
        <v>Ti</v>
      </c>
      <c r="B49" s="2">
        <v>22</v>
      </c>
      <c r="C49" s="2">
        <v>4509</v>
      </c>
      <c r="D49" s="2">
        <v>14874</v>
      </c>
      <c r="E49" s="2">
        <v>165</v>
      </c>
      <c r="F49" s="32">
        <f t="shared" si="4"/>
        <v>1.1093182734973779</v>
      </c>
      <c r="G49" s="3">
        <f t="shared" si="3"/>
        <v>10336.466431095407</v>
      </c>
      <c r="H49" s="3">
        <f t="shared" si="3"/>
        <v>114.66431095406361</v>
      </c>
      <c r="J49" s="58" t="s">
        <v>69</v>
      </c>
      <c r="K49" s="62" t="s">
        <v>71</v>
      </c>
      <c r="L49" s="63"/>
      <c r="M49" s="64">
        <f>K43</f>
        <v>759.56419316843346</v>
      </c>
      <c r="N49" s="60"/>
      <c r="X49" s="2"/>
      <c r="Y49" s="7"/>
      <c r="Z49" s="7"/>
      <c r="AA49" s="2"/>
      <c r="AB49" s="7"/>
      <c r="AC49" s="7"/>
      <c r="AD49" s="2"/>
      <c r="AF49" s="7"/>
      <c r="AG49" s="2"/>
      <c r="AH49" s="7"/>
      <c r="AI49" s="7"/>
      <c r="AJ49" s="2"/>
      <c r="AK49" s="7"/>
      <c r="AL49" s="7"/>
    </row>
    <row r="50" spans="1:38" x14ac:dyDescent="0.25">
      <c r="A50" s="28" t="str">
        <f>_xlfn.XLOOKUP(P!C50,'Banco de Dados'!$B$3:$B$274,'Banco de Dados'!$K$3:$K$274,"")</f>
        <v>Cr</v>
      </c>
      <c r="B50" s="2">
        <v>24</v>
      </c>
      <c r="C50" s="2">
        <v>5412</v>
      </c>
      <c r="D50" s="2">
        <v>2809</v>
      </c>
      <c r="E50" s="2">
        <v>137</v>
      </c>
      <c r="F50" s="32">
        <f t="shared" si="4"/>
        <v>4.8771804912780352</v>
      </c>
      <c r="G50" s="3">
        <f t="shared" si="3"/>
        <v>1952.0730270906952</v>
      </c>
      <c r="H50" s="3">
        <f t="shared" si="3"/>
        <v>95.206124852767971</v>
      </c>
      <c r="J50" s="7"/>
      <c r="X50" s="2"/>
      <c r="Y50" s="7"/>
      <c r="Z50" s="7"/>
      <c r="AA50" s="2"/>
      <c r="AB50" s="7"/>
      <c r="AC50" s="7"/>
      <c r="AD50" s="2"/>
      <c r="AF50" s="7"/>
      <c r="AG50" s="2"/>
      <c r="AH50" s="7"/>
      <c r="AI50" s="7"/>
      <c r="AJ50" s="2"/>
      <c r="AK50" s="7"/>
      <c r="AL50" s="7"/>
    </row>
    <row r="51" spans="1:38" ht="15.75" x14ac:dyDescent="0.25">
      <c r="A51" s="28" t="str">
        <f>_xlfn.XLOOKUP(P!C51,'Banco de Dados'!$B$3:$B$274,'Banco de Dados'!$K$3:$K$274,"")</f>
        <v>Mn</v>
      </c>
      <c r="B51" s="2">
        <v>25</v>
      </c>
      <c r="C51" s="2">
        <v>5895</v>
      </c>
      <c r="D51" s="2">
        <v>3233</v>
      </c>
      <c r="E51" s="2">
        <v>151</v>
      </c>
      <c r="F51" s="32">
        <f t="shared" si="4"/>
        <v>4.6705845963501389</v>
      </c>
      <c r="G51" s="3">
        <f t="shared" si="3"/>
        <v>2246.7255594817434</v>
      </c>
      <c r="H51" s="3">
        <f t="shared" si="3"/>
        <v>104.93521790341579</v>
      </c>
      <c r="J51" s="7"/>
      <c r="K51" s="165" t="s">
        <v>218</v>
      </c>
      <c r="L51" s="166"/>
      <c r="M51" s="167"/>
      <c r="X51" s="2"/>
      <c r="Y51" s="7"/>
      <c r="Z51" s="7"/>
      <c r="AA51" s="2"/>
      <c r="AB51" s="7"/>
      <c r="AC51" s="7"/>
      <c r="AD51" s="2"/>
      <c r="AF51" s="7"/>
      <c r="AG51" s="2"/>
      <c r="AH51" s="7"/>
      <c r="AI51" s="7"/>
      <c r="AJ51" s="2"/>
      <c r="AK51" s="7"/>
      <c r="AL51" s="7"/>
    </row>
    <row r="52" spans="1:38" x14ac:dyDescent="0.25">
      <c r="A52" s="28" t="str">
        <f>_xlfn.XLOOKUP(P!C52,'Banco de Dados'!$B$3:$B$274,'Banco de Dados'!$K$3:$K$274,"")</f>
        <v>Fe</v>
      </c>
      <c r="B52" s="2">
        <v>26</v>
      </c>
      <c r="C52" s="2">
        <v>6399</v>
      </c>
      <c r="D52" s="2">
        <v>156134</v>
      </c>
      <c r="E52" s="2">
        <v>407</v>
      </c>
      <c r="F52" s="32">
        <f t="shared" si="4"/>
        <v>0.2606735240242356</v>
      </c>
      <c r="G52" s="3">
        <f t="shared" si="3"/>
        <v>108503.01531213193</v>
      </c>
      <c r="H52" s="3">
        <f t="shared" si="3"/>
        <v>282.83863368669023</v>
      </c>
      <c r="J52" s="7"/>
      <c r="K52" s="104" t="s">
        <v>236</v>
      </c>
      <c r="L52" s="108">
        <f>K43</f>
        <v>759.56419316843346</v>
      </c>
      <c r="M52" s="109">
        <f>M43</f>
        <v>157.05535924617197</v>
      </c>
      <c r="X52" s="2"/>
      <c r="Y52" s="7"/>
      <c r="Z52" s="7"/>
      <c r="AA52" s="2"/>
      <c r="AB52" s="7"/>
      <c r="AC52" s="7"/>
      <c r="AD52" s="2"/>
      <c r="AF52" s="7"/>
      <c r="AG52" s="2"/>
      <c r="AH52" s="7"/>
      <c r="AI52" s="7"/>
      <c r="AJ52" s="2"/>
      <c r="AK52" s="7"/>
      <c r="AL52" s="7"/>
    </row>
    <row r="53" spans="1:38" x14ac:dyDescent="0.25">
      <c r="A53" s="28" t="str">
        <f>_xlfn.XLOOKUP(P!C53,'Banco de Dados'!$B$3:$B$274,'Banco de Dados'!$K$3:$K$274,"")</f>
        <v>Ni</v>
      </c>
      <c r="B53" s="2">
        <v>28</v>
      </c>
      <c r="C53" s="2">
        <v>7472</v>
      </c>
      <c r="D53" s="2">
        <v>1151</v>
      </c>
      <c r="E53" s="2">
        <v>225</v>
      </c>
      <c r="F53" s="32">
        <f t="shared" si="4"/>
        <v>19.548218940052127</v>
      </c>
      <c r="G53" s="3">
        <f t="shared" si="3"/>
        <v>799.87043580683167</v>
      </c>
      <c r="H53" s="3">
        <f t="shared" si="3"/>
        <v>156.36042402826857</v>
      </c>
      <c r="J53" s="7"/>
      <c r="K53" s="104" t="s">
        <v>237</v>
      </c>
      <c r="L53" s="105">
        <f>$L$9</f>
        <v>30.94</v>
      </c>
      <c r="M53" s="106">
        <f>$L$10</f>
        <v>0.55000000000000004</v>
      </c>
      <c r="X53" s="2"/>
      <c r="Y53" s="7"/>
      <c r="Z53" s="7"/>
      <c r="AA53" s="2"/>
      <c r="AB53" s="7"/>
      <c r="AC53" s="7"/>
      <c r="AD53" s="2"/>
      <c r="AF53" s="7"/>
      <c r="AG53" s="2"/>
      <c r="AH53" s="7"/>
      <c r="AI53" s="7"/>
      <c r="AJ53" s="2"/>
      <c r="AK53" s="7"/>
      <c r="AL53" s="7"/>
    </row>
    <row r="54" spans="1:38" x14ac:dyDescent="0.25">
      <c r="A54" s="28" t="str">
        <f>_xlfn.XLOOKUP(P!C54,'Banco de Dados'!$B$3:$B$274,'Banco de Dados'!$K$3:$K$274,"")</f>
        <v>Cu</v>
      </c>
      <c r="B54" s="2">
        <v>29</v>
      </c>
      <c r="C54" s="2">
        <v>8041</v>
      </c>
      <c r="D54" s="2">
        <v>646</v>
      </c>
      <c r="E54" s="2">
        <v>230</v>
      </c>
      <c r="F54" s="32">
        <f t="shared" si="4"/>
        <v>35.60371517027864</v>
      </c>
      <c r="G54" s="3">
        <f t="shared" si="3"/>
        <v>448.92815076560663</v>
      </c>
      <c r="H54" s="3">
        <f t="shared" si="3"/>
        <v>159.83510011778563</v>
      </c>
      <c r="J54" s="7"/>
      <c r="K54" s="104" t="s">
        <v>238</v>
      </c>
      <c r="L54" s="105">
        <f>$M$11</f>
        <v>1363</v>
      </c>
      <c r="M54" s="106">
        <f>$M$12</f>
        <v>248</v>
      </c>
      <c r="X54" s="2"/>
      <c r="Y54" s="7"/>
      <c r="Z54" s="7"/>
      <c r="AA54" s="2"/>
      <c r="AB54" s="7"/>
      <c r="AC54" s="7"/>
      <c r="AD54" s="2"/>
      <c r="AF54" s="7"/>
      <c r="AG54" s="2"/>
      <c r="AH54" s="7"/>
      <c r="AI54" s="7"/>
      <c r="AJ54" s="2"/>
      <c r="AK54" s="7"/>
      <c r="AL54" s="7"/>
    </row>
    <row r="55" spans="1:38" x14ac:dyDescent="0.25">
      <c r="A55" s="28" t="str">
        <f>_xlfn.XLOOKUP(P!C55,'Banco de Dados'!$B$3:$B$274,'Banco de Dados'!$K$3:$K$274,"")</f>
        <v>Zn</v>
      </c>
      <c r="B55" s="2">
        <v>30</v>
      </c>
      <c r="C55" s="2">
        <v>8631</v>
      </c>
      <c r="D55" s="2">
        <v>1093</v>
      </c>
      <c r="E55" s="2">
        <v>226</v>
      </c>
      <c r="F55" s="32">
        <f t="shared" si="4"/>
        <v>20.677035681610246</v>
      </c>
      <c r="G55" s="3">
        <f t="shared" si="3"/>
        <v>759.56419316843346</v>
      </c>
      <c r="H55" s="3">
        <f t="shared" si="3"/>
        <v>157.05535924617197</v>
      </c>
      <c r="J55" s="7"/>
      <c r="K55" s="69" t="s">
        <v>217</v>
      </c>
      <c r="L55" s="110">
        <f>SQRT(((M52/L52)^2)+((M53/L53)^2)+((M54/L54)^2))</f>
        <v>0.27600064363591564</v>
      </c>
      <c r="M55" s="71" t="str">
        <f>M64</f>
        <v>mg/kg</v>
      </c>
      <c r="X55" s="2"/>
      <c r="Y55" s="7"/>
      <c r="Z55" s="7"/>
      <c r="AA55" s="2"/>
      <c r="AB55" s="7"/>
      <c r="AC55" s="7"/>
      <c r="AD55" s="2"/>
      <c r="AF55" s="7"/>
      <c r="AG55" s="2"/>
      <c r="AH55" s="7"/>
      <c r="AI55" s="7"/>
      <c r="AJ55" s="2"/>
      <c r="AK55" s="7"/>
      <c r="AL55" s="7"/>
    </row>
    <row r="56" spans="1:38" x14ac:dyDescent="0.25">
      <c r="A56" s="28" t="str">
        <f>_xlfn.XLOOKUP(P!C56,'Banco de Dados'!$B$3:$B$274,'Banco de Dados'!$K$3:$K$274,"")</f>
        <v>Rh</v>
      </c>
      <c r="B56" s="2">
        <v>45</v>
      </c>
      <c r="C56" s="2">
        <v>20167</v>
      </c>
      <c r="D56" s="2">
        <v>1391</v>
      </c>
      <c r="E56" s="2">
        <v>125</v>
      </c>
      <c r="F56" s="32">
        <f t="shared" si="4"/>
        <v>8.9863407620416957</v>
      </c>
      <c r="G56" s="3">
        <f t="shared" si="3"/>
        <v>966.65488810365139</v>
      </c>
      <c r="H56" s="3">
        <f t="shared" si="3"/>
        <v>86.866902237926979</v>
      </c>
      <c r="J56" s="7"/>
      <c r="X56" s="2"/>
      <c r="Y56" s="7"/>
      <c r="Z56" s="7"/>
      <c r="AA56" s="2"/>
      <c r="AB56" s="7"/>
      <c r="AC56" s="7"/>
      <c r="AD56" s="2"/>
      <c r="AF56" s="7"/>
      <c r="AG56" s="2"/>
      <c r="AH56" s="7"/>
      <c r="AI56" s="7"/>
      <c r="AJ56" s="2"/>
      <c r="AK56" s="7"/>
      <c r="AL56" s="7"/>
    </row>
    <row r="57" spans="1:38" x14ac:dyDescent="0.25">
      <c r="A57" s="28" t="str">
        <f>_xlfn.XLOOKUP(P!C57,'Banco de Dados'!$B$3:$B$274,'Banco de Dados'!$K$3:$K$274,"")</f>
        <v>Rh</v>
      </c>
      <c r="B57" s="2">
        <v>45</v>
      </c>
      <c r="C57" s="2">
        <v>2696</v>
      </c>
      <c r="D57" s="2">
        <v>17638</v>
      </c>
      <c r="E57" s="2">
        <v>140</v>
      </c>
      <c r="F57" s="32">
        <f t="shared" si="4"/>
        <v>0.79374078693729444</v>
      </c>
      <c r="G57" s="3">
        <f t="shared" si="3"/>
        <v>12257.267373380448</v>
      </c>
      <c r="H57" s="3">
        <f t="shared" si="3"/>
        <v>97.290930506478219</v>
      </c>
      <c r="J57" s="7"/>
      <c r="X57" s="2"/>
      <c r="Y57" s="7"/>
      <c r="Z57" s="7"/>
      <c r="AA57" s="2"/>
      <c r="AB57" s="7"/>
      <c r="AC57" s="7"/>
      <c r="AD57" s="2"/>
      <c r="AF57" s="7"/>
      <c r="AG57" s="2"/>
      <c r="AH57" s="7"/>
      <c r="AI57" s="7"/>
      <c r="AJ57" s="2"/>
      <c r="AK57" s="7"/>
      <c r="AL57" s="7"/>
    </row>
    <row r="58" spans="1:38" x14ac:dyDescent="0.25">
      <c r="A58" s="28" t="str">
        <f>_xlfn.XLOOKUP(P!C58,'Banco de Dados'!$B$3:$B$274,'Banco de Dados'!$K$3:$K$274,"")</f>
        <v/>
      </c>
      <c r="B58" s="2">
        <v>0</v>
      </c>
      <c r="C58" s="2">
        <v>0</v>
      </c>
      <c r="D58" s="2">
        <v>0</v>
      </c>
      <c r="E58" s="2">
        <v>0</v>
      </c>
      <c r="F58" s="32" t="e">
        <f t="shared" si="4"/>
        <v>#DIV/0!</v>
      </c>
      <c r="G58" s="3">
        <f t="shared" si="3"/>
        <v>0</v>
      </c>
      <c r="H58" s="3">
        <f t="shared" si="3"/>
        <v>0</v>
      </c>
      <c r="J58" s="7"/>
      <c r="X58" s="2"/>
      <c r="Y58" s="7"/>
      <c r="Z58" s="7"/>
      <c r="AA58" s="2"/>
      <c r="AB58" s="7"/>
      <c r="AC58" s="7"/>
      <c r="AD58" s="2"/>
      <c r="AF58" s="7"/>
      <c r="AG58" s="2"/>
      <c r="AH58" s="7"/>
      <c r="AI58" s="7"/>
      <c r="AJ58" s="2"/>
      <c r="AK58" s="7"/>
      <c r="AL58" s="7"/>
    </row>
    <row r="59" spans="1:38" x14ac:dyDescent="0.25">
      <c r="A59" s="28" t="str">
        <f>_xlfn.XLOOKUP(P!C59,'Banco de Dados'!$B$3:$B$274,'Banco de Dados'!$K$3:$K$274,"")</f>
        <v/>
      </c>
      <c r="B59" s="2">
        <v>0</v>
      </c>
      <c r="C59" s="2">
        <v>0</v>
      </c>
      <c r="D59" s="2">
        <v>0</v>
      </c>
      <c r="E59" s="2">
        <v>0</v>
      </c>
      <c r="F59" s="32" t="e">
        <f t="shared" si="4"/>
        <v>#DIV/0!</v>
      </c>
      <c r="G59" s="3">
        <f t="shared" si="3"/>
        <v>0</v>
      </c>
      <c r="H59" s="3">
        <f t="shared" si="3"/>
        <v>0</v>
      </c>
      <c r="J59" s="7"/>
      <c r="X59" s="2"/>
      <c r="Y59" s="7"/>
      <c r="Z59" s="7"/>
      <c r="AA59" s="2"/>
      <c r="AB59" s="7"/>
      <c r="AC59" s="7"/>
      <c r="AD59" s="2"/>
      <c r="AF59" s="7"/>
      <c r="AG59" s="2"/>
      <c r="AH59" s="7"/>
      <c r="AI59" s="7"/>
      <c r="AJ59" s="2"/>
      <c r="AK59" s="7"/>
      <c r="AL59" s="7"/>
    </row>
    <row r="60" spans="1:38" x14ac:dyDescent="0.25">
      <c r="A60" s="28" t="str">
        <f>_xlfn.XLOOKUP(P!C60,'Banco de Dados'!$B$3:$B$274,'Banco de Dados'!$K$3:$K$274,"")</f>
        <v/>
      </c>
      <c r="B60" s="2">
        <v>0</v>
      </c>
      <c r="C60" s="2">
        <v>0</v>
      </c>
      <c r="D60" s="2">
        <v>0</v>
      </c>
      <c r="E60" s="2">
        <v>0</v>
      </c>
      <c r="F60" s="32" t="e">
        <f t="shared" si="4"/>
        <v>#DIV/0!</v>
      </c>
      <c r="G60" s="3">
        <f t="shared" si="3"/>
        <v>0</v>
      </c>
      <c r="H60" s="3">
        <f t="shared" si="3"/>
        <v>0</v>
      </c>
      <c r="J60" s="7"/>
      <c r="X60" s="2"/>
      <c r="Y60" s="7"/>
      <c r="Z60" s="7"/>
      <c r="AA60" s="2"/>
      <c r="AB60" s="7"/>
      <c r="AC60" s="7"/>
      <c r="AD60" s="2"/>
      <c r="AF60" s="7"/>
      <c r="AG60" s="2"/>
      <c r="AH60" s="7"/>
      <c r="AI60" s="7"/>
      <c r="AJ60" s="2"/>
      <c r="AK60" s="7"/>
      <c r="AL60" s="7"/>
    </row>
    <row r="61" spans="1:38" x14ac:dyDescent="0.25">
      <c r="A61" s="28" t="str">
        <f>_xlfn.XLOOKUP(P!C61,'Banco de Dados'!$B$3:$B$274,'Banco de Dados'!$K$3:$K$274,"")</f>
        <v/>
      </c>
      <c r="B61" s="2">
        <v>0</v>
      </c>
      <c r="C61" s="2">
        <v>0</v>
      </c>
      <c r="D61" s="2">
        <v>0</v>
      </c>
      <c r="E61" s="2">
        <v>0</v>
      </c>
      <c r="F61" s="32" t="e">
        <f t="shared" si="4"/>
        <v>#DIV/0!</v>
      </c>
      <c r="G61" s="3">
        <f t="shared" si="3"/>
        <v>0</v>
      </c>
      <c r="H61" s="3">
        <f t="shared" si="3"/>
        <v>0</v>
      </c>
      <c r="J61" s="7"/>
      <c r="X61" s="2"/>
      <c r="Y61" s="7"/>
      <c r="Z61" s="7"/>
      <c r="AA61" s="2"/>
      <c r="AB61" s="7"/>
      <c r="AC61" s="7"/>
      <c r="AD61" s="2"/>
      <c r="AF61" s="7"/>
      <c r="AG61" s="2"/>
      <c r="AH61" s="7"/>
      <c r="AI61" s="7"/>
      <c r="AJ61" s="2"/>
      <c r="AK61" s="7"/>
      <c r="AL61" s="7"/>
    </row>
    <row r="62" spans="1:38" x14ac:dyDescent="0.25">
      <c r="A62" s="28" t="str">
        <f>_xlfn.XLOOKUP(P!C62,'Banco de Dados'!$B$3:$B$274,'Banco de Dados'!$K$3:$K$274,"")</f>
        <v/>
      </c>
      <c r="B62" s="2">
        <v>0</v>
      </c>
      <c r="C62" s="2">
        <v>0</v>
      </c>
      <c r="D62" s="2">
        <v>0</v>
      </c>
      <c r="E62" s="2">
        <v>0</v>
      </c>
      <c r="F62" s="32" t="e">
        <f t="shared" si="4"/>
        <v>#DIV/0!</v>
      </c>
      <c r="G62" s="3">
        <f t="shared" si="3"/>
        <v>0</v>
      </c>
      <c r="H62" s="3">
        <f t="shared" si="3"/>
        <v>0</v>
      </c>
      <c r="J62" s="7"/>
      <c r="X62" s="2"/>
      <c r="Y62" s="7"/>
      <c r="Z62" s="7"/>
      <c r="AA62" s="2"/>
      <c r="AB62" s="7"/>
      <c r="AC62" s="7"/>
      <c r="AD62" s="2"/>
      <c r="AF62" s="7"/>
      <c r="AG62" s="2"/>
      <c r="AH62" s="7"/>
      <c r="AI62" s="7"/>
      <c r="AJ62" s="2"/>
      <c r="AK62" s="7"/>
      <c r="AL62" s="7"/>
    </row>
    <row r="63" spans="1:38" ht="15.75" x14ac:dyDescent="0.25">
      <c r="A63" s="28" t="str">
        <f>_xlfn.XLOOKUP(P!C63,'Banco de Dados'!$B$3:$B$274,'Banco de Dados'!$K$3:$K$274,"")</f>
        <v/>
      </c>
      <c r="B63" s="2">
        <v>0</v>
      </c>
      <c r="C63" s="2">
        <v>0</v>
      </c>
      <c r="D63" s="2">
        <v>0</v>
      </c>
      <c r="E63" s="17">
        <v>0</v>
      </c>
      <c r="F63" s="32" t="e">
        <f t="shared" si="4"/>
        <v>#DIV/0!</v>
      </c>
      <c r="G63" s="3">
        <f t="shared" si="3"/>
        <v>0</v>
      </c>
      <c r="H63" s="3">
        <f t="shared" si="3"/>
        <v>0</v>
      </c>
      <c r="J63" s="7"/>
      <c r="K63" s="101" t="s">
        <v>216</v>
      </c>
      <c r="L63" s="102" t="str">
        <f>K41</f>
        <v>ac</v>
      </c>
      <c r="M63" s="103" t="str">
        <f>M41</f>
        <v>Zinco</v>
      </c>
      <c r="X63" s="2"/>
      <c r="Y63" s="7"/>
      <c r="Z63" s="7"/>
      <c r="AA63" s="2"/>
      <c r="AB63" s="7"/>
      <c r="AC63" s="7"/>
      <c r="AD63" s="2"/>
      <c r="AF63" s="7"/>
      <c r="AG63" s="2"/>
      <c r="AH63" s="7"/>
      <c r="AI63" s="7"/>
      <c r="AJ63" s="2"/>
      <c r="AK63" s="7"/>
      <c r="AL63" s="7"/>
    </row>
    <row r="64" spans="1:38" x14ac:dyDescent="0.25">
      <c r="A64" s="28" t="str">
        <f>_xlfn.XLOOKUP(P!C64,'Banco de Dados'!$B$3:$B$274,'Banco de Dados'!$K$3:$K$274,"")</f>
        <v/>
      </c>
      <c r="B64" s="2">
        <v>0</v>
      </c>
      <c r="C64" s="2">
        <v>0</v>
      </c>
      <c r="D64" s="2">
        <v>0</v>
      </c>
      <c r="E64" s="2">
        <v>0</v>
      </c>
      <c r="F64" s="32" t="e">
        <f t="shared" si="4"/>
        <v>#DIV/0!</v>
      </c>
      <c r="G64" s="3">
        <f t="shared" si="3"/>
        <v>0</v>
      </c>
      <c r="H64" s="3">
        <f t="shared" si="3"/>
        <v>0</v>
      </c>
      <c r="J64" s="7"/>
      <c r="K64" s="68" t="s">
        <v>68</v>
      </c>
      <c r="L64" s="29">
        <f>(K47*M49)/M47</f>
        <v>17.242051457543162</v>
      </c>
      <c r="M64" s="66" t="str">
        <f>$M$9</f>
        <v>mg/kg</v>
      </c>
      <c r="X64" s="2"/>
      <c r="Y64" s="7"/>
      <c r="Z64" s="7"/>
      <c r="AA64" s="2"/>
      <c r="AB64" s="7"/>
      <c r="AC64" s="7"/>
      <c r="AD64" s="2"/>
      <c r="AF64" s="7"/>
      <c r="AG64" s="2"/>
      <c r="AH64" s="7"/>
      <c r="AI64" s="7"/>
      <c r="AJ64" s="2"/>
      <c r="AK64" s="7"/>
      <c r="AL64" s="7"/>
    </row>
    <row r="65" spans="1:38" x14ac:dyDescent="0.25">
      <c r="A65" s="28" t="str">
        <f>_xlfn.XLOOKUP(P!C65,'Banco de Dados'!$B$3:$B$274,'Banco de Dados'!$K$3:$K$274,"")</f>
        <v/>
      </c>
      <c r="B65" s="2">
        <v>0</v>
      </c>
      <c r="C65" s="2">
        <v>0</v>
      </c>
      <c r="D65" s="2">
        <v>0</v>
      </c>
      <c r="E65" s="2">
        <v>0</v>
      </c>
      <c r="F65" s="32" t="e">
        <f t="shared" si="4"/>
        <v>#DIV/0!</v>
      </c>
      <c r="G65" s="3">
        <f t="shared" si="3"/>
        <v>0</v>
      </c>
      <c r="H65" s="3">
        <f t="shared" si="3"/>
        <v>0</v>
      </c>
      <c r="J65" s="7"/>
      <c r="K65" s="111" t="s">
        <v>246</v>
      </c>
      <c r="L65" s="126">
        <f>SQRT(((M52/L52)^2)+((M53/L53)^2)+((M54/L54)^2))</f>
        <v>0.27600064363591564</v>
      </c>
      <c r="M65" s="66"/>
      <c r="X65" s="2"/>
      <c r="Y65" s="7"/>
      <c r="Z65" s="7"/>
      <c r="AA65" s="2"/>
      <c r="AB65" s="7"/>
      <c r="AC65" s="7"/>
      <c r="AD65" s="2"/>
      <c r="AF65" s="7"/>
      <c r="AG65" s="2"/>
      <c r="AH65" s="7"/>
      <c r="AI65" s="7"/>
      <c r="AJ65" s="2"/>
      <c r="AK65" s="7"/>
      <c r="AL65" s="7"/>
    </row>
    <row r="66" spans="1:38" x14ac:dyDescent="0.25">
      <c r="A66" s="28" t="str">
        <f>_xlfn.XLOOKUP(P!C66,'Banco de Dados'!$B$3:$B$274,'Banco de Dados'!$K$3:$K$274,"")</f>
        <v/>
      </c>
      <c r="B66" s="2">
        <v>0</v>
      </c>
      <c r="C66" s="2">
        <v>0</v>
      </c>
      <c r="D66" s="2">
        <v>0</v>
      </c>
      <c r="E66" s="2">
        <v>0</v>
      </c>
      <c r="F66" s="32" t="e">
        <f t="shared" si="4"/>
        <v>#DIV/0!</v>
      </c>
      <c r="G66" s="3">
        <f t="shared" si="3"/>
        <v>0</v>
      </c>
      <c r="H66" s="3">
        <f t="shared" si="3"/>
        <v>0</v>
      </c>
      <c r="J66" s="7"/>
      <c r="K66" s="69" t="s">
        <v>247</v>
      </c>
      <c r="L66" s="127">
        <f>L65*L64</f>
        <v>4.7588172998854903</v>
      </c>
      <c r="M66" s="71" t="str">
        <f>$M$9</f>
        <v>mg/kg</v>
      </c>
      <c r="X66" s="2"/>
      <c r="Y66" s="7"/>
      <c r="Z66" s="7"/>
      <c r="AA66" s="2"/>
      <c r="AB66" s="7"/>
      <c r="AC66" s="7"/>
      <c r="AD66" s="2"/>
      <c r="AF66" s="7"/>
      <c r="AG66" s="2"/>
      <c r="AH66" s="7"/>
      <c r="AI66" s="7"/>
      <c r="AJ66" s="2"/>
      <c r="AK66" s="7"/>
      <c r="AL66" s="7"/>
    </row>
    <row r="67" spans="1:38" x14ac:dyDescent="0.25">
      <c r="A67" s="28" t="str">
        <f>_xlfn.XLOOKUP(P!C67,'Banco de Dados'!$B$3:$B$274,'Banco de Dados'!$K$3:$K$274,"")</f>
        <v/>
      </c>
      <c r="B67" s="2">
        <v>0</v>
      </c>
      <c r="C67" s="2">
        <v>0</v>
      </c>
      <c r="D67" s="2">
        <v>0</v>
      </c>
      <c r="E67" s="2">
        <v>0</v>
      </c>
      <c r="F67" s="32" t="e">
        <f t="shared" si="4"/>
        <v>#DIV/0!</v>
      </c>
      <c r="G67" s="3">
        <f t="shared" si="3"/>
        <v>0</v>
      </c>
      <c r="H67" s="3">
        <f t="shared" si="3"/>
        <v>0</v>
      </c>
      <c r="J67" s="7"/>
      <c r="K67" s="123"/>
      <c r="L67" s="124"/>
      <c r="X67" s="2"/>
      <c r="Y67" s="7"/>
      <c r="Z67" s="7"/>
      <c r="AA67" s="2"/>
      <c r="AB67" s="7"/>
      <c r="AC67" s="7"/>
      <c r="AD67" s="2"/>
      <c r="AF67" s="7"/>
      <c r="AG67" s="2"/>
      <c r="AH67" s="7"/>
      <c r="AI67" s="7"/>
      <c r="AJ67" s="2"/>
      <c r="AK67" s="7"/>
      <c r="AL67" s="7"/>
    </row>
    <row r="68" spans="1:38" x14ac:dyDescent="0.25">
      <c r="A68" s="28" t="str">
        <f>_xlfn.XLOOKUP(P!C68,'Banco de Dados'!$B$3:$B$274,'Banco de Dados'!$K$3:$K$274,"")</f>
        <v/>
      </c>
      <c r="B68" s="2">
        <v>0</v>
      </c>
      <c r="C68" s="2">
        <v>0</v>
      </c>
      <c r="D68" s="2">
        <v>0</v>
      </c>
      <c r="E68" s="2">
        <v>0</v>
      </c>
      <c r="F68" s="32" t="e">
        <f t="shared" si="4"/>
        <v>#DIV/0!</v>
      </c>
      <c r="G68" s="3">
        <f t="shared" si="3"/>
        <v>0</v>
      </c>
      <c r="H68" s="3">
        <f t="shared" si="3"/>
        <v>0</v>
      </c>
      <c r="J68" s="7"/>
      <c r="X68" s="2"/>
      <c r="Y68" s="7"/>
      <c r="Z68" s="7"/>
      <c r="AA68" s="2"/>
      <c r="AB68" s="7"/>
      <c r="AC68" s="7"/>
      <c r="AD68" s="2"/>
      <c r="AF68" s="7"/>
      <c r="AG68" s="2"/>
      <c r="AH68" s="7"/>
      <c r="AI68" s="7"/>
      <c r="AJ68" s="2"/>
      <c r="AK68" s="7"/>
      <c r="AL68" s="7"/>
    </row>
    <row r="69" spans="1:38" x14ac:dyDescent="0.25">
      <c r="A69" s="28" t="str">
        <f>_xlfn.XLOOKUP(P!C69,'Banco de Dados'!$B$3:$B$274,'Banco de Dados'!$K$3:$K$274,"")</f>
        <v/>
      </c>
      <c r="B69" s="2">
        <v>0</v>
      </c>
      <c r="C69" s="2">
        <v>0</v>
      </c>
      <c r="D69" s="2">
        <v>0</v>
      </c>
      <c r="E69" s="2">
        <v>0</v>
      </c>
      <c r="F69" s="32" t="e">
        <f t="shared" si="4"/>
        <v>#DIV/0!</v>
      </c>
      <c r="G69" s="3">
        <f t="shared" si="3"/>
        <v>0</v>
      </c>
      <c r="H69" s="3">
        <f t="shared" si="3"/>
        <v>0</v>
      </c>
      <c r="J69" s="7"/>
      <c r="X69" s="2"/>
      <c r="Y69" s="7"/>
      <c r="Z69" s="7"/>
      <c r="AA69" s="2"/>
      <c r="AB69" s="7"/>
      <c r="AC69" s="7"/>
      <c r="AD69" s="2"/>
      <c r="AF69" s="7"/>
      <c r="AG69" s="2"/>
      <c r="AH69" s="7"/>
      <c r="AI69" s="7"/>
      <c r="AJ69" s="2"/>
      <c r="AK69" s="7"/>
      <c r="AL69" s="7"/>
    </row>
    <row r="70" spans="1:38" x14ac:dyDescent="0.25">
      <c r="A70" s="28" t="str">
        <f>_xlfn.XLOOKUP(P!C70,'Banco de Dados'!$B$3:$B$274,'Banco de Dados'!$K$3:$K$274,"")</f>
        <v/>
      </c>
      <c r="B70" s="2">
        <v>0</v>
      </c>
      <c r="C70" s="2">
        <v>0</v>
      </c>
      <c r="D70" s="2">
        <v>0</v>
      </c>
      <c r="E70" s="2">
        <v>0</v>
      </c>
      <c r="F70" s="32" t="e">
        <f t="shared" si="4"/>
        <v>#DIV/0!</v>
      </c>
      <c r="G70" s="3">
        <f t="shared" ref="G70:H72" si="5">D70*$E$40</f>
        <v>0</v>
      </c>
      <c r="H70" s="3">
        <f t="shared" si="5"/>
        <v>0</v>
      </c>
      <c r="J70" s="7"/>
      <c r="X70" s="2"/>
      <c r="Y70" s="7"/>
      <c r="Z70" s="7"/>
      <c r="AA70" s="2"/>
      <c r="AB70" s="7"/>
      <c r="AC70" s="7"/>
      <c r="AD70" s="2"/>
      <c r="AF70" s="7"/>
      <c r="AG70" s="2"/>
      <c r="AH70" s="7"/>
      <c r="AI70" s="7"/>
      <c r="AJ70" s="2"/>
      <c r="AK70" s="7"/>
      <c r="AL70" s="7"/>
    </row>
    <row r="71" spans="1:38" x14ac:dyDescent="0.25">
      <c r="A71" s="28" t="str">
        <f>_xlfn.XLOOKUP(P!C71,'Banco de Dados'!$B$3:$B$274,'Banco de Dados'!$K$3:$K$274,"")</f>
        <v/>
      </c>
      <c r="B71" s="2">
        <v>0</v>
      </c>
      <c r="C71" s="2">
        <v>0</v>
      </c>
      <c r="D71" s="2">
        <v>0</v>
      </c>
      <c r="E71" s="2">
        <v>0</v>
      </c>
      <c r="F71" s="32" t="e">
        <f t="shared" si="4"/>
        <v>#DIV/0!</v>
      </c>
      <c r="G71" s="3">
        <f t="shared" si="5"/>
        <v>0</v>
      </c>
      <c r="H71" s="3">
        <f t="shared" si="5"/>
        <v>0</v>
      </c>
      <c r="J71" s="7"/>
      <c r="X71" s="2"/>
      <c r="Y71" s="7"/>
      <c r="Z71" s="7"/>
      <c r="AA71" s="2"/>
      <c r="AB71" s="7"/>
      <c r="AC71" s="7"/>
      <c r="AD71" s="2"/>
      <c r="AF71" s="7"/>
      <c r="AG71" s="2"/>
      <c r="AH71" s="7"/>
      <c r="AI71" s="7"/>
      <c r="AJ71" s="2"/>
      <c r="AK71" s="7"/>
      <c r="AL71" s="7"/>
    </row>
    <row r="72" spans="1:38" x14ac:dyDescent="0.25">
      <c r="A72" s="28" t="str">
        <f>_xlfn.XLOOKUP(P!C72,'Banco de Dados'!$B$3:$B$274,'Banco de Dados'!$K$3:$K$274,"")</f>
        <v/>
      </c>
      <c r="B72" s="2">
        <v>0</v>
      </c>
      <c r="C72" s="2">
        <v>0</v>
      </c>
      <c r="D72" s="2">
        <v>0</v>
      </c>
      <c r="E72" s="2">
        <v>0</v>
      </c>
      <c r="F72" s="32" t="e">
        <f t="shared" si="4"/>
        <v>#DIV/0!</v>
      </c>
      <c r="G72" s="3">
        <f t="shared" si="5"/>
        <v>0</v>
      </c>
      <c r="H72" s="3">
        <f t="shared" si="5"/>
        <v>0</v>
      </c>
      <c r="J72" s="7"/>
      <c r="X72" s="2"/>
      <c r="Y72" s="7"/>
      <c r="Z72" s="7"/>
      <c r="AA72" s="2"/>
      <c r="AB72" s="7"/>
      <c r="AC72" s="7"/>
      <c r="AD72" s="2"/>
      <c r="AF72" s="7"/>
      <c r="AG72" s="2"/>
      <c r="AH72" s="7"/>
      <c r="AI72" s="7"/>
      <c r="AJ72" s="2"/>
      <c r="AK72" s="7"/>
      <c r="AL72" s="7"/>
    </row>
    <row r="73" spans="1:38" x14ac:dyDescent="0.25">
      <c r="A73" s="21"/>
      <c r="B73" s="21"/>
      <c r="C73" s="21"/>
      <c r="D73" s="21"/>
      <c r="E73" s="21"/>
      <c r="F73" s="77"/>
      <c r="G73" s="22"/>
      <c r="H73" s="22"/>
      <c r="J73" s="21"/>
      <c r="K73" s="21"/>
      <c r="L73" s="21"/>
      <c r="M73" s="21"/>
      <c r="N73" s="21"/>
      <c r="X73" s="2"/>
      <c r="Y73" s="7"/>
      <c r="Z73" s="7"/>
      <c r="AA73" s="2"/>
      <c r="AB73" s="7"/>
      <c r="AC73" s="7"/>
      <c r="AD73" s="2"/>
      <c r="AF73" s="7"/>
      <c r="AG73" s="2"/>
      <c r="AH73" s="7"/>
      <c r="AI73" s="7"/>
      <c r="AJ73" s="2"/>
      <c r="AK73" s="7"/>
      <c r="AL73" s="7"/>
    </row>
    <row r="74" spans="1:38" ht="15.75" x14ac:dyDescent="0.25">
      <c r="A74" s="36" t="str">
        <f>'Nome das Amostras'!A6</f>
        <v>ad</v>
      </c>
      <c r="B74" s="164" t="str">
        <f>VLOOKUP(A74,'Nome das Amostras'!$A$3:$D$28,2,FALSE)</f>
        <v>R3</v>
      </c>
      <c r="C74" s="164"/>
      <c r="D74" s="51" t="s">
        <v>65</v>
      </c>
      <c r="E74" s="52">
        <f>'Banco de Dados'!$O$13/'Banco de Dados'!AC13</f>
        <v>0.66207117665918569</v>
      </c>
      <c r="F74" s="74"/>
      <c r="G74" s="3"/>
      <c r="H74" s="3"/>
      <c r="J74" s="7"/>
      <c r="X74" s="2"/>
      <c r="Y74" s="7"/>
      <c r="Z74" s="7"/>
      <c r="AA74" s="2"/>
      <c r="AB74" s="7"/>
      <c r="AC74" s="7"/>
      <c r="AD74" s="2"/>
      <c r="AF74" s="7"/>
      <c r="AG74" s="2"/>
      <c r="AH74" s="7"/>
      <c r="AI74" s="7"/>
      <c r="AJ74" s="2"/>
      <c r="AK74" s="7"/>
      <c r="AL74" s="7"/>
    </row>
    <row r="75" spans="1:38" ht="15.75" x14ac:dyDescent="0.25">
      <c r="A75" s="107" t="s">
        <v>1</v>
      </c>
      <c r="B75" s="107" t="s">
        <v>0</v>
      </c>
      <c r="C75" s="107" t="s">
        <v>212</v>
      </c>
      <c r="D75" s="107" t="s">
        <v>209</v>
      </c>
      <c r="E75" s="107" t="s">
        <v>213</v>
      </c>
      <c r="F75" s="76" t="s">
        <v>219</v>
      </c>
      <c r="G75" s="54" t="s">
        <v>140</v>
      </c>
      <c r="H75" s="54" t="s">
        <v>66</v>
      </c>
      <c r="J75" s="7"/>
      <c r="K75" s="72" t="str">
        <f>A74</f>
        <v>ad</v>
      </c>
      <c r="L75" s="55" t="s">
        <v>215</v>
      </c>
      <c r="M75" s="41" t="str">
        <f>$A$1</f>
        <v>Zinco</v>
      </c>
      <c r="N75" s="3"/>
      <c r="X75" s="2"/>
      <c r="Y75" s="7"/>
      <c r="Z75" s="7"/>
      <c r="AA75" s="2"/>
      <c r="AB75" s="7"/>
      <c r="AC75" s="7"/>
      <c r="AD75" s="2"/>
      <c r="AF75" s="7"/>
      <c r="AG75" s="2"/>
      <c r="AH75" s="7"/>
      <c r="AI75" s="7"/>
      <c r="AJ75" s="2"/>
      <c r="AK75" s="7"/>
      <c r="AL75" s="7"/>
    </row>
    <row r="76" spans="1:38" x14ac:dyDescent="0.25">
      <c r="A76" s="28" t="str">
        <f>_xlfn.XLOOKUP(P!C76,'Banco de Dados'!$B$3:$B$274,'Banco de Dados'!$K$3:$K$274,"")</f>
        <v>Si</v>
      </c>
      <c r="B76" s="2" cm="1">
        <f t="array" ref="B76:E106">Dados!Y5:AB35</f>
        <v>14</v>
      </c>
      <c r="C76" s="2">
        <v>1740</v>
      </c>
      <c r="D76" s="2">
        <v>3391</v>
      </c>
      <c r="E76" s="2">
        <v>79</v>
      </c>
      <c r="F76" s="32">
        <f>(E76*100)/D76</f>
        <v>2.3296962547920965</v>
      </c>
      <c r="G76" s="3">
        <f t="shared" ref="G76:H103" si="6">$E$74*D76</f>
        <v>2245.0833600512988</v>
      </c>
      <c r="H76" s="3">
        <f t="shared" si="6"/>
        <v>52.303622956075671</v>
      </c>
      <c r="J76" s="7"/>
      <c r="K76" s="5" t="s">
        <v>210</v>
      </c>
      <c r="L76" s="5"/>
      <c r="M76" s="5" t="s">
        <v>211</v>
      </c>
      <c r="X76" s="2"/>
      <c r="Y76" s="7"/>
      <c r="Z76" s="7"/>
      <c r="AA76" s="2"/>
      <c r="AB76" s="7"/>
      <c r="AC76" s="7"/>
      <c r="AD76" s="2"/>
      <c r="AF76" s="7"/>
      <c r="AG76" s="2"/>
      <c r="AH76" s="7"/>
      <c r="AI76" s="7"/>
      <c r="AJ76" s="2"/>
      <c r="AK76" s="7"/>
      <c r="AL76" s="7"/>
    </row>
    <row r="77" spans="1:38" x14ac:dyDescent="0.25">
      <c r="A77" s="28" t="str">
        <f>_xlfn.XLOOKUP(P!C77,'Banco de Dados'!$B$3:$B$274,'Banco de Dados'!$K$3:$K$274,"")</f>
        <v>P</v>
      </c>
      <c r="B77" s="2">
        <v>15</v>
      </c>
      <c r="C77" s="2">
        <v>2013</v>
      </c>
      <c r="D77" s="2">
        <v>630</v>
      </c>
      <c r="E77" s="2">
        <v>71</v>
      </c>
      <c r="F77" s="32">
        <f t="shared" ref="F77:F106" si="7">(E77*100)/D77</f>
        <v>11.269841269841271</v>
      </c>
      <c r="G77" s="3">
        <f t="shared" si="6"/>
        <v>417.10484129528697</v>
      </c>
      <c r="H77" s="3">
        <f t="shared" si="6"/>
        <v>47.007053542802183</v>
      </c>
      <c r="J77" s="7"/>
      <c r="K77" s="6">
        <f>_xlfn.XLOOKUP($B$4,A76:A103,G76:G103,"")</f>
        <v>1718.7367746072462</v>
      </c>
      <c r="L77" s="6"/>
      <c r="M77" s="6">
        <f>_xlfn.XLOOKUP($B$4,A76:A103,H76:H103,"")</f>
        <v>149.62808592497598</v>
      </c>
      <c r="X77" s="2"/>
      <c r="Y77" s="7"/>
      <c r="Z77" s="7"/>
      <c r="AA77" s="2"/>
      <c r="AB77" s="7"/>
      <c r="AC77" s="7"/>
      <c r="AD77" s="2"/>
      <c r="AF77" s="7"/>
      <c r="AG77" s="2"/>
      <c r="AH77" s="7"/>
      <c r="AI77" s="7"/>
      <c r="AJ77" s="2"/>
      <c r="AK77" s="7"/>
      <c r="AL77" s="7"/>
    </row>
    <row r="78" spans="1:38" x14ac:dyDescent="0.25">
      <c r="A78" s="28" t="str">
        <f>_xlfn.XLOOKUP(P!C78,'Banco de Dados'!$B$3:$B$274,'Banco de Dados'!$K$3:$K$274,"")</f>
        <v>S</v>
      </c>
      <c r="B78" s="2">
        <v>16</v>
      </c>
      <c r="C78" s="2">
        <v>2307</v>
      </c>
      <c r="D78" s="2">
        <v>3279</v>
      </c>
      <c r="E78" s="2">
        <v>99</v>
      </c>
      <c r="F78" s="32">
        <f t="shared" si="7"/>
        <v>3.019213174748399</v>
      </c>
      <c r="G78" s="3">
        <f t="shared" si="6"/>
        <v>2170.9313882654696</v>
      </c>
      <c r="H78" s="3">
        <f t="shared" si="6"/>
        <v>65.545046489259377</v>
      </c>
      <c r="J78" s="7"/>
      <c r="X78" s="2"/>
      <c r="Y78" s="7"/>
      <c r="Z78" s="7"/>
      <c r="AA78" s="2"/>
      <c r="AB78" s="7"/>
      <c r="AC78" s="7"/>
      <c r="AD78" s="2"/>
      <c r="AF78" s="7"/>
      <c r="AG78" s="2"/>
      <c r="AH78" s="7"/>
      <c r="AI78" s="7"/>
      <c r="AJ78" s="2"/>
      <c r="AK78" s="7"/>
      <c r="AL78" s="7"/>
    </row>
    <row r="79" spans="1:38" ht="15.75" x14ac:dyDescent="0.25">
      <c r="A79" s="28" t="str">
        <f>_xlfn.XLOOKUP(P!C79,'Banco de Dados'!$B$3:$B$274,'Banco de Dados'!$K$3:$K$274,"")</f>
        <v>Cl</v>
      </c>
      <c r="B79" s="2">
        <v>17</v>
      </c>
      <c r="C79" s="2">
        <v>2622</v>
      </c>
      <c r="D79" s="2">
        <v>11608</v>
      </c>
      <c r="E79" s="2">
        <v>176</v>
      </c>
      <c r="F79" s="32">
        <f t="shared" si="7"/>
        <v>1.516195727084769</v>
      </c>
      <c r="G79" s="3">
        <f t="shared" si="6"/>
        <v>7685.3222186598277</v>
      </c>
      <c r="H79" s="3">
        <f t="shared" si="6"/>
        <v>116.52452709201668</v>
      </c>
      <c r="K79" s="165" t="s">
        <v>67</v>
      </c>
      <c r="L79" s="166"/>
      <c r="M79" s="167"/>
      <c r="N79"/>
      <c r="X79" s="2"/>
      <c r="Y79" s="7"/>
      <c r="Z79" s="7"/>
      <c r="AA79" s="2"/>
      <c r="AB79" s="7"/>
      <c r="AC79" s="7"/>
      <c r="AD79" s="2"/>
      <c r="AF79" s="7"/>
      <c r="AG79" s="2"/>
      <c r="AH79" s="7"/>
      <c r="AI79" s="7"/>
      <c r="AJ79" s="2"/>
      <c r="AK79" s="7"/>
      <c r="AL79" s="7"/>
    </row>
    <row r="80" spans="1:38" x14ac:dyDescent="0.25">
      <c r="A80" s="28" t="str">
        <f>_xlfn.XLOOKUP(P!C80,'Banco de Dados'!$B$3:$B$274,'Banco de Dados'!$K$3:$K$274,"")</f>
        <v>Ar</v>
      </c>
      <c r="B80" s="2">
        <v>18</v>
      </c>
      <c r="C80" s="2">
        <v>2957</v>
      </c>
      <c r="D80" s="2">
        <v>6238</v>
      </c>
      <c r="E80" s="2">
        <v>192</v>
      </c>
      <c r="F80" s="32">
        <f t="shared" si="7"/>
        <v>3.0779095864058994</v>
      </c>
      <c r="G80" s="3">
        <f t="shared" si="6"/>
        <v>4130</v>
      </c>
      <c r="H80" s="3">
        <f t="shared" si="6"/>
        <v>127.11766591856366</v>
      </c>
      <c r="J80" s="7"/>
      <c r="K80" s="104" t="s">
        <v>240</v>
      </c>
      <c r="L80" s="39"/>
      <c r="M80" s="106" t="s">
        <v>209</v>
      </c>
      <c r="X80" s="2"/>
      <c r="Y80" s="7"/>
      <c r="Z80" s="7"/>
      <c r="AA80" s="2"/>
      <c r="AB80" s="7"/>
      <c r="AC80" s="7"/>
      <c r="AD80" s="2"/>
      <c r="AF80" s="7"/>
      <c r="AG80" s="2"/>
      <c r="AH80" s="7"/>
      <c r="AI80" s="7"/>
      <c r="AJ80" s="2"/>
      <c r="AK80" s="7"/>
      <c r="AL80" s="7"/>
    </row>
    <row r="81" spans="1:38" x14ac:dyDescent="0.25">
      <c r="A81" s="28" t="str">
        <f>_xlfn.XLOOKUP(P!C81,'Banco de Dados'!$B$3:$B$274,'Banco de Dados'!$K$3:$K$274,"")</f>
        <v>K</v>
      </c>
      <c r="B81" s="2">
        <v>19</v>
      </c>
      <c r="C81" s="2">
        <v>3313</v>
      </c>
      <c r="D81" s="2">
        <v>37860</v>
      </c>
      <c r="E81" s="2">
        <v>236</v>
      </c>
      <c r="F81" s="32">
        <f t="shared" si="7"/>
        <v>0.62334918119387217</v>
      </c>
      <c r="G81" s="3">
        <f t="shared" si="6"/>
        <v>25066.014748316771</v>
      </c>
      <c r="H81" s="3">
        <f t="shared" si="6"/>
        <v>156.24879769156783</v>
      </c>
      <c r="J81" s="58" t="s">
        <v>38</v>
      </c>
      <c r="K81" s="59">
        <f>$L$9</f>
        <v>30.94</v>
      </c>
      <c r="L81" s="60"/>
      <c r="M81" s="61">
        <f>$M$11</f>
        <v>1363</v>
      </c>
      <c r="N81" s="60"/>
      <c r="X81" s="2"/>
      <c r="Y81" s="7"/>
      <c r="Z81" s="7"/>
      <c r="AA81" s="2"/>
      <c r="AB81" s="7"/>
      <c r="AC81" s="7"/>
      <c r="AD81" s="2"/>
      <c r="AF81" s="7"/>
      <c r="AG81" s="2"/>
      <c r="AH81" s="7"/>
      <c r="AI81" s="7"/>
      <c r="AJ81" s="2"/>
      <c r="AK81" s="7"/>
      <c r="AL81" s="7"/>
    </row>
    <row r="82" spans="1:38" x14ac:dyDescent="0.25">
      <c r="A82" s="28" t="str">
        <f>_xlfn.XLOOKUP(P!C82,'Banco de Dados'!$B$3:$B$274,'Banco de Dados'!$K$3:$K$274,"")</f>
        <v>Ca</v>
      </c>
      <c r="B82" s="2">
        <v>20</v>
      </c>
      <c r="C82" s="2">
        <v>3691</v>
      </c>
      <c r="D82" s="2">
        <v>18873</v>
      </c>
      <c r="E82" s="2">
        <v>180</v>
      </c>
      <c r="F82" s="32">
        <f t="shared" si="7"/>
        <v>0.9537434430138293</v>
      </c>
      <c r="G82" s="3">
        <f t="shared" si="6"/>
        <v>12495.269317088812</v>
      </c>
      <c r="H82" s="3">
        <f t="shared" si="6"/>
        <v>119.17281179865343</v>
      </c>
      <c r="J82" s="2"/>
      <c r="K82" s="18"/>
      <c r="L82" s="2" t="s">
        <v>70</v>
      </c>
      <c r="M82" s="19"/>
      <c r="X82" s="2"/>
      <c r="Y82" s="7"/>
      <c r="Z82" s="7"/>
      <c r="AA82" s="2"/>
      <c r="AB82" s="7"/>
      <c r="AC82" s="7"/>
      <c r="AD82" s="2"/>
      <c r="AF82" s="7"/>
      <c r="AG82" s="2"/>
      <c r="AH82" s="7"/>
      <c r="AI82" s="7"/>
      <c r="AJ82" s="2"/>
      <c r="AK82" s="7"/>
      <c r="AL82" s="7"/>
    </row>
    <row r="83" spans="1:38" x14ac:dyDescent="0.25">
      <c r="A83" s="28" t="str">
        <f>_xlfn.XLOOKUP(P!C83,'Banco de Dados'!$B$3:$B$274,'Banco de Dados'!$K$3:$K$274,"")</f>
        <v>Ti</v>
      </c>
      <c r="B83" s="2">
        <v>22</v>
      </c>
      <c r="C83" s="2">
        <v>4509</v>
      </c>
      <c r="D83" s="2">
        <v>8976</v>
      </c>
      <c r="E83" s="2">
        <v>146</v>
      </c>
      <c r="F83" s="32">
        <f t="shared" si="7"/>
        <v>1.6265597147950088</v>
      </c>
      <c r="G83" s="3">
        <f t="shared" si="6"/>
        <v>5942.7508816928512</v>
      </c>
      <c r="H83" s="3">
        <f t="shared" si="6"/>
        <v>96.66239179224111</v>
      </c>
      <c r="J83" s="58" t="s">
        <v>69</v>
      </c>
      <c r="K83" s="62" t="s">
        <v>71</v>
      </c>
      <c r="L83" s="63"/>
      <c r="M83" s="64">
        <f>K77</f>
        <v>1718.7367746072462</v>
      </c>
      <c r="N83" s="60"/>
      <c r="X83" s="2"/>
      <c r="Y83" s="7"/>
      <c r="Z83" s="7"/>
      <c r="AA83" s="2"/>
      <c r="AB83" s="7"/>
      <c r="AC83" s="7"/>
      <c r="AD83" s="2"/>
      <c r="AF83" s="7"/>
      <c r="AG83" s="2"/>
      <c r="AH83" s="7"/>
      <c r="AI83" s="7"/>
      <c r="AJ83" s="2"/>
      <c r="AK83" s="7"/>
      <c r="AL83" s="7"/>
    </row>
    <row r="84" spans="1:38" x14ac:dyDescent="0.25">
      <c r="A84" s="28" t="str">
        <f>_xlfn.XLOOKUP(P!C84,'Banco de Dados'!$B$3:$B$274,'Banco de Dados'!$K$3:$K$274,"")</f>
        <v>Cr</v>
      </c>
      <c r="B84" s="2">
        <v>24</v>
      </c>
      <c r="C84" s="2">
        <v>5412</v>
      </c>
      <c r="D84" s="2">
        <v>4568</v>
      </c>
      <c r="E84" s="2">
        <v>143</v>
      </c>
      <c r="F84" s="32">
        <f t="shared" si="7"/>
        <v>3.1304728546409808</v>
      </c>
      <c r="G84" s="3">
        <f t="shared" si="6"/>
        <v>3024.3411349791604</v>
      </c>
      <c r="H84" s="3">
        <f t="shared" si="6"/>
        <v>94.676178262263548</v>
      </c>
      <c r="J84" s="7"/>
      <c r="X84" s="2"/>
      <c r="Y84" s="7"/>
      <c r="Z84" s="7"/>
      <c r="AA84" s="2"/>
      <c r="AB84" s="7"/>
      <c r="AC84" s="7"/>
      <c r="AD84" s="2"/>
      <c r="AF84" s="7"/>
      <c r="AG84" s="2"/>
      <c r="AH84" s="7"/>
      <c r="AI84" s="7"/>
      <c r="AJ84" s="2"/>
      <c r="AK84" s="7"/>
      <c r="AL84" s="7"/>
    </row>
    <row r="85" spans="1:38" ht="15.75" x14ac:dyDescent="0.25">
      <c r="A85" s="28" t="str">
        <f>_xlfn.XLOOKUP(P!C85,'Banco de Dados'!$B$3:$B$274,'Banco de Dados'!$K$3:$K$274,"")</f>
        <v>Mn</v>
      </c>
      <c r="B85" s="2">
        <v>25</v>
      </c>
      <c r="C85" s="2">
        <v>5895</v>
      </c>
      <c r="D85" s="2">
        <v>3721</v>
      </c>
      <c r="E85" s="2">
        <v>152</v>
      </c>
      <c r="F85" s="32">
        <f t="shared" si="7"/>
        <v>4.0849234076861061</v>
      </c>
      <c r="G85" s="3">
        <f t="shared" si="6"/>
        <v>2463.5668483488298</v>
      </c>
      <c r="H85" s="3">
        <f t="shared" si="6"/>
        <v>100.63481885219622</v>
      </c>
      <c r="J85" s="7"/>
      <c r="K85" s="165" t="s">
        <v>218</v>
      </c>
      <c r="L85" s="166"/>
      <c r="M85" s="167"/>
      <c r="X85" s="2"/>
      <c r="Y85" s="7"/>
      <c r="Z85" s="7"/>
      <c r="AA85" s="2"/>
      <c r="AB85" s="7"/>
      <c r="AC85" s="7"/>
      <c r="AD85" s="2"/>
      <c r="AF85" s="7"/>
      <c r="AG85" s="2"/>
      <c r="AH85" s="7"/>
      <c r="AI85" s="7"/>
      <c r="AJ85" s="2"/>
      <c r="AK85" s="7"/>
      <c r="AL85" s="7"/>
    </row>
    <row r="86" spans="1:38" x14ac:dyDescent="0.25">
      <c r="A86" s="28" t="str">
        <f>_xlfn.XLOOKUP(P!C86,'Banco de Dados'!$B$3:$B$274,'Banco de Dados'!$K$3:$K$274,"")</f>
        <v>Fe</v>
      </c>
      <c r="B86" s="2">
        <v>26</v>
      </c>
      <c r="C86" s="2">
        <v>6399</v>
      </c>
      <c r="D86" s="2">
        <v>142422</v>
      </c>
      <c r="E86" s="2">
        <v>391</v>
      </c>
      <c r="F86" s="32">
        <f t="shared" si="7"/>
        <v>0.27453623737905658</v>
      </c>
      <c r="G86" s="3">
        <f t="shared" si="6"/>
        <v>94293.501122154543</v>
      </c>
      <c r="H86" s="3">
        <f t="shared" si="6"/>
        <v>258.86983007374158</v>
      </c>
      <c r="J86" s="7"/>
      <c r="K86" s="104" t="s">
        <v>236</v>
      </c>
      <c r="L86" s="108">
        <f>K77</f>
        <v>1718.7367746072462</v>
      </c>
      <c r="M86" s="109">
        <f>M77</f>
        <v>149.62808592497598</v>
      </c>
      <c r="X86" s="2"/>
      <c r="Y86" s="7"/>
      <c r="Z86" s="7"/>
      <c r="AA86" s="2"/>
      <c r="AB86" s="7"/>
      <c r="AC86" s="7"/>
      <c r="AD86" s="2"/>
      <c r="AF86" s="7"/>
      <c r="AG86" s="2"/>
      <c r="AH86" s="7"/>
      <c r="AI86" s="7"/>
      <c r="AJ86" s="2"/>
      <c r="AK86" s="7"/>
      <c r="AL86" s="7"/>
    </row>
    <row r="87" spans="1:38" x14ac:dyDescent="0.25">
      <c r="A87" s="28" t="str">
        <f>_xlfn.XLOOKUP(P!C87,'Banco de Dados'!$B$3:$B$274,'Banco de Dados'!$K$3:$K$274,"")</f>
        <v>Ni</v>
      </c>
      <c r="B87" s="2">
        <v>28</v>
      </c>
      <c r="C87" s="2">
        <v>7472</v>
      </c>
      <c r="D87" s="2">
        <v>1694</v>
      </c>
      <c r="E87" s="2">
        <v>224</v>
      </c>
      <c r="F87" s="32">
        <f t="shared" si="7"/>
        <v>13.223140495867769</v>
      </c>
      <c r="G87" s="3">
        <f t="shared" si="6"/>
        <v>1121.5485732606605</v>
      </c>
      <c r="H87" s="3">
        <f t="shared" si="6"/>
        <v>148.30394357165758</v>
      </c>
      <c r="J87" s="7"/>
      <c r="K87" s="104" t="s">
        <v>237</v>
      </c>
      <c r="L87" s="105">
        <f>$L$9</f>
        <v>30.94</v>
      </c>
      <c r="M87" s="106">
        <f>$L$10</f>
        <v>0.55000000000000004</v>
      </c>
      <c r="X87" s="2"/>
      <c r="Y87" s="7"/>
      <c r="Z87" s="7"/>
      <c r="AA87" s="2"/>
      <c r="AB87" s="7"/>
      <c r="AC87" s="7"/>
      <c r="AD87" s="2"/>
      <c r="AF87" s="7"/>
      <c r="AG87" s="2"/>
      <c r="AH87" s="7"/>
      <c r="AI87" s="7"/>
      <c r="AJ87" s="2"/>
      <c r="AK87" s="7"/>
      <c r="AL87" s="7"/>
    </row>
    <row r="88" spans="1:38" x14ac:dyDescent="0.25">
      <c r="A88" s="28" t="str">
        <f>_xlfn.XLOOKUP(P!C88,'Banco de Dados'!$B$3:$B$274,'Banco de Dados'!$K$3:$K$274,"")</f>
        <v>Zn</v>
      </c>
      <c r="B88" s="2">
        <v>30</v>
      </c>
      <c r="C88" s="2">
        <v>8631</v>
      </c>
      <c r="D88" s="2">
        <v>2596</v>
      </c>
      <c r="E88" s="2">
        <v>226</v>
      </c>
      <c r="F88" s="32">
        <f t="shared" si="7"/>
        <v>8.7057010785824342</v>
      </c>
      <c r="G88" s="3">
        <f t="shared" si="6"/>
        <v>1718.7367746072462</v>
      </c>
      <c r="H88" s="3">
        <f t="shared" si="6"/>
        <v>149.62808592497598</v>
      </c>
      <c r="J88" s="7"/>
      <c r="K88" s="104" t="s">
        <v>238</v>
      </c>
      <c r="L88" s="105">
        <f>$M$11</f>
        <v>1363</v>
      </c>
      <c r="M88" s="106">
        <f>$M$12</f>
        <v>248</v>
      </c>
      <c r="X88" s="2"/>
      <c r="Y88" s="7"/>
      <c r="Z88" s="7"/>
      <c r="AA88" s="2"/>
      <c r="AB88" s="7"/>
      <c r="AC88" s="7"/>
      <c r="AD88" s="2"/>
      <c r="AF88" s="7"/>
      <c r="AG88" s="2"/>
      <c r="AH88" s="7"/>
      <c r="AI88" s="7"/>
      <c r="AJ88" s="2"/>
      <c r="AK88" s="7"/>
      <c r="AL88" s="7"/>
    </row>
    <row r="89" spans="1:38" x14ac:dyDescent="0.25">
      <c r="A89" s="28" t="str">
        <f>_xlfn.XLOOKUP(P!C89,'Banco de Dados'!$B$3:$B$274,'Banco de Dados'!$K$3:$K$274,"")</f>
        <v>Rh</v>
      </c>
      <c r="B89" s="2">
        <v>45</v>
      </c>
      <c r="C89" s="2">
        <v>20167</v>
      </c>
      <c r="D89" s="2">
        <v>1353</v>
      </c>
      <c r="E89" s="2">
        <v>123</v>
      </c>
      <c r="F89" s="32">
        <f t="shared" si="7"/>
        <v>9.0909090909090917</v>
      </c>
      <c r="G89" s="3">
        <f t="shared" si="6"/>
        <v>895.78230201987822</v>
      </c>
      <c r="H89" s="3">
        <f t="shared" si="6"/>
        <v>81.434754729079842</v>
      </c>
      <c r="J89" s="7"/>
      <c r="K89" s="69" t="s">
        <v>217</v>
      </c>
      <c r="L89" s="110">
        <f>SQRT(((M86/L86)^2)+((M87/L87)^2)+((M88/L88)^2))</f>
        <v>0.20248777236303556</v>
      </c>
      <c r="M89" s="71" t="str">
        <f>M98</f>
        <v>mg/kg</v>
      </c>
      <c r="X89" s="2"/>
      <c r="Y89" s="7"/>
      <c r="Z89" s="7"/>
      <c r="AA89" s="2"/>
      <c r="AB89" s="7"/>
      <c r="AC89" s="7"/>
      <c r="AD89" s="2"/>
      <c r="AF89" s="7"/>
      <c r="AG89" s="2"/>
      <c r="AH89" s="7"/>
      <c r="AI89" s="7"/>
      <c r="AJ89" s="2"/>
      <c r="AK89" s="7"/>
      <c r="AL89" s="7"/>
    </row>
    <row r="90" spans="1:38" x14ac:dyDescent="0.25">
      <c r="A90" s="28" t="str">
        <f>_xlfn.XLOOKUP(P!C90,'Banco de Dados'!$B$3:$B$274,'Banco de Dados'!$K$3:$K$274,"")</f>
        <v>Rh</v>
      </c>
      <c r="B90" s="2">
        <v>45</v>
      </c>
      <c r="C90" s="2">
        <v>2696</v>
      </c>
      <c r="D90" s="2">
        <v>17503</v>
      </c>
      <c r="E90" s="2">
        <v>144</v>
      </c>
      <c r="F90" s="32">
        <f t="shared" si="7"/>
        <v>0.82271610581043253</v>
      </c>
      <c r="G90" s="3">
        <f t="shared" si="6"/>
        <v>11588.231805065727</v>
      </c>
      <c r="H90" s="3">
        <f t="shared" si="6"/>
        <v>95.338249438922745</v>
      </c>
      <c r="J90" s="7"/>
      <c r="X90" s="2"/>
      <c r="Y90" s="7"/>
      <c r="Z90" s="7"/>
      <c r="AA90" s="2"/>
      <c r="AB90" s="7"/>
      <c r="AC90" s="7"/>
      <c r="AD90" s="2"/>
      <c r="AF90" s="7"/>
      <c r="AG90" s="2"/>
      <c r="AH90" s="7"/>
      <c r="AI90" s="7"/>
      <c r="AJ90" s="2"/>
      <c r="AK90" s="7"/>
      <c r="AL90" s="7"/>
    </row>
    <row r="91" spans="1:38" x14ac:dyDescent="0.25">
      <c r="A91" s="28" t="str">
        <f>_xlfn.XLOOKUP(P!C91,'Banco de Dados'!$B$3:$B$274,'Banco de Dados'!$K$3:$K$274,"")</f>
        <v/>
      </c>
      <c r="B91" s="2">
        <v>0</v>
      </c>
      <c r="C91" s="2">
        <v>0</v>
      </c>
      <c r="D91" s="2">
        <v>0</v>
      </c>
      <c r="E91" s="2">
        <v>0</v>
      </c>
      <c r="F91" s="32" t="e">
        <f t="shared" si="7"/>
        <v>#DIV/0!</v>
      </c>
      <c r="G91" s="3">
        <f t="shared" si="6"/>
        <v>0</v>
      </c>
      <c r="H91" s="3">
        <f t="shared" si="6"/>
        <v>0</v>
      </c>
      <c r="J91" s="7"/>
      <c r="X91" s="2"/>
      <c r="Y91" s="7"/>
      <c r="Z91" s="7"/>
      <c r="AA91" s="2"/>
      <c r="AB91" s="7"/>
      <c r="AC91" s="7"/>
      <c r="AD91" s="2"/>
      <c r="AF91" s="7"/>
      <c r="AG91" s="2"/>
      <c r="AH91" s="7"/>
      <c r="AI91" s="7"/>
      <c r="AJ91" s="2"/>
      <c r="AK91" s="7"/>
      <c r="AL91" s="7"/>
    </row>
    <row r="92" spans="1:38" x14ac:dyDescent="0.25">
      <c r="A92" s="28" t="str">
        <f>_xlfn.XLOOKUP(P!C92,'Banco de Dados'!$B$3:$B$274,'Banco de Dados'!$K$3:$K$274,"")</f>
        <v/>
      </c>
      <c r="B92" s="2">
        <v>0</v>
      </c>
      <c r="C92" s="2">
        <v>0</v>
      </c>
      <c r="D92" s="2">
        <v>0</v>
      </c>
      <c r="E92" s="2">
        <v>0</v>
      </c>
      <c r="F92" s="32" t="e">
        <f t="shared" si="7"/>
        <v>#DIV/0!</v>
      </c>
      <c r="G92" s="3">
        <f t="shared" si="6"/>
        <v>0</v>
      </c>
      <c r="H92" s="3">
        <f t="shared" si="6"/>
        <v>0</v>
      </c>
      <c r="J92" s="7"/>
    </row>
    <row r="93" spans="1:38" x14ac:dyDescent="0.25">
      <c r="A93" s="28" t="str">
        <f>_xlfn.XLOOKUP(P!C93,'Banco de Dados'!$B$3:$B$274,'Banco de Dados'!$K$3:$K$274,"")</f>
        <v/>
      </c>
      <c r="B93" s="2">
        <v>0</v>
      </c>
      <c r="C93" s="2">
        <v>0</v>
      </c>
      <c r="D93" s="2">
        <v>0</v>
      </c>
      <c r="E93" s="2">
        <v>0</v>
      </c>
      <c r="F93" s="32" t="e">
        <f t="shared" si="7"/>
        <v>#DIV/0!</v>
      </c>
      <c r="G93" s="3">
        <f t="shared" si="6"/>
        <v>0</v>
      </c>
      <c r="H93" s="3">
        <f t="shared" si="6"/>
        <v>0</v>
      </c>
      <c r="J93" s="7"/>
    </row>
    <row r="94" spans="1:38" x14ac:dyDescent="0.25">
      <c r="A94" s="28" t="str">
        <f>_xlfn.XLOOKUP(P!C94,'Banco de Dados'!$B$3:$B$274,'Banco de Dados'!$K$3:$K$274,"")</f>
        <v/>
      </c>
      <c r="B94" s="2">
        <v>0</v>
      </c>
      <c r="C94" s="2">
        <v>0</v>
      </c>
      <c r="D94" s="2">
        <v>0</v>
      </c>
      <c r="E94" s="2">
        <v>0</v>
      </c>
      <c r="F94" s="32" t="e">
        <f t="shared" si="7"/>
        <v>#DIV/0!</v>
      </c>
      <c r="G94" s="3">
        <f t="shared" si="6"/>
        <v>0</v>
      </c>
      <c r="H94" s="3">
        <f t="shared" si="6"/>
        <v>0</v>
      </c>
      <c r="J94" s="7"/>
    </row>
    <row r="95" spans="1:38" x14ac:dyDescent="0.25">
      <c r="A95" s="28" t="str">
        <f>_xlfn.XLOOKUP(P!C95,'Banco de Dados'!$B$3:$B$274,'Banco de Dados'!$K$3:$K$274,"")</f>
        <v/>
      </c>
      <c r="B95" s="2">
        <v>0</v>
      </c>
      <c r="C95" s="2">
        <v>0</v>
      </c>
      <c r="D95" s="2">
        <v>0</v>
      </c>
      <c r="E95" s="2">
        <v>0</v>
      </c>
      <c r="F95" s="32" t="e">
        <f t="shared" si="7"/>
        <v>#DIV/0!</v>
      </c>
      <c r="G95" s="3">
        <f t="shared" si="6"/>
        <v>0</v>
      </c>
      <c r="H95" s="3">
        <f t="shared" si="6"/>
        <v>0</v>
      </c>
      <c r="J95" s="7"/>
    </row>
    <row r="96" spans="1:38" x14ac:dyDescent="0.25">
      <c r="A96" s="28" t="str">
        <f>_xlfn.XLOOKUP(P!C96,'Banco de Dados'!$B$3:$B$274,'Banco de Dados'!$K$3:$K$274,"")</f>
        <v/>
      </c>
      <c r="B96" s="2">
        <v>0</v>
      </c>
      <c r="C96" s="2">
        <v>0</v>
      </c>
      <c r="D96" s="2">
        <v>0</v>
      </c>
      <c r="E96" s="17">
        <v>0</v>
      </c>
      <c r="F96" s="32" t="e">
        <f t="shared" si="7"/>
        <v>#DIV/0!</v>
      </c>
      <c r="G96" s="3">
        <f t="shared" si="6"/>
        <v>0</v>
      </c>
      <c r="H96" s="3">
        <f t="shared" si="6"/>
        <v>0</v>
      </c>
      <c r="J96" s="7"/>
    </row>
    <row r="97" spans="1:14" ht="15.75" x14ac:dyDescent="0.25">
      <c r="A97" s="28" t="str">
        <f>_xlfn.XLOOKUP(P!C97,'Banco de Dados'!$B$3:$B$274,'Banco de Dados'!$K$3:$K$274,"")</f>
        <v/>
      </c>
      <c r="B97" s="2">
        <v>0</v>
      </c>
      <c r="C97" s="2">
        <v>0</v>
      </c>
      <c r="D97" s="2">
        <v>0</v>
      </c>
      <c r="E97" s="2">
        <v>0</v>
      </c>
      <c r="F97" s="32" t="e">
        <f t="shared" si="7"/>
        <v>#DIV/0!</v>
      </c>
      <c r="G97" s="3">
        <f t="shared" si="6"/>
        <v>0</v>
      </c>
      <c r="H97" s="3">
        <f t="shared" si="6"/>
        <v>0</v>
      </c>
      <c r="J97" s="7"/>
      <c r="K97" s="101" t="s">
        <v>216</v>
      </c>
      <c r="L97" s="102" t="str">
        <f>K75</f>
        <v>ad</v>
      </c>
      <c r="M97" s="103" t="str">
        <f>M75</f>
        <v>Zinco</v>
      </c>
    </row>
    <row r="98" spans="1:14" x14ac:dyDescent="0.25">
      <c r="A98" s="28" t="str">
        <f>_xlfn.XLOOKUP(P!C98,'Banco de Dados'!$B$3:$B$274,'Banco de Dados'!$K$3:$K$274,"")</f>
        <v/>
      </c>
      <c r="B98" s="2">
        <v>0</v>
      </c>
      <c r="C98" s="2">
        <v>0</v>
      </c>
      <c r="D98" s="2">
        <v>0</v>
      </c>
      <c r="E98" s="2">
        <v>0</v>
      </c>
      <c r="F98" s="32" t="e">
        <f t="shared" si="7"/>
        <v>#DIV/0!</v>
      </c>
      <c r="G98" s="3">
        <f t="shared" si="6"/>
        <v>0</v>
      </c>
      <c r="H98" s="3">
        <f t="shared" si="6"/>
        <v>0</v>
      </c>
      <c r="J98" s="7"/>
      <c r="K98" s="68" t="s">
        <v>68</v>
      </c>
      <c r="L98" s="29">
        <f>(K81*M83)/M81</f>
        <v>39.015198684041231</v>
      </c>
      <c r="M98" s="66" t="str">
        <f>$M$9</f>
        <v>mg/kg</v>
      </c>
    </row>
    <row r="99" spans="1:14" x14ac:dyDescent="0.25">
      <c r="A99" s="28" t="str">
        <f>_xlfn.XLOOKUP(P!C99,'Banco de Dados'!$B$3:$B$274,'Banco de Dados'!$K$3:$K$274,"")</f>
        <v/>
      </c>
      <c r="B99" s="2">
        <v>0</v>
      </c>
      <c r="C99" s="2">
        <v>0</v>
      </c>
      <c r="D99" s="2">
        <v>0</v>
      </c>
      <c r="E99" s="2">
        <v>0</v>
      </c>
      <c r="F99" s="32" t="e">
        <f t="shared" si="7"/>
        <v>#DIV/0!</v>
      </c>
      <c r="G99" s="3">
        <f t="shared" si="6"/>
        <v>0</v>
      </c>
      <c r="H99" s="3">
        <f t="shared" si="6"/>
        <v>0</v>
      </c>
      <c r="J99" s="7"/>
      <c r="K99" s="111" t="s">
        <v>246</v>
      </c>
      <c r="L99" s="126">
        <f>SQRT(((M86/L86)^2)+((M87/L87)^2)+((M88/L88)^2))</f>
        <v>0.20248777236303556</v>
      </c>
      <c r="M99" s="66"/>
    </row>
    <row r="100" spans="1:14" x14ac:dyDescent="0.25">
      <c r="A100" s="28" t="str">
        <f>_xlfn.XLOOKUP(P!C100,'Banco de Dados'!$B$3:$B$274,'Banco de Dados'!$K$3:$K$274,"")</f>
        <v/>
      </c>
      <c r="B100" s="2">
        <v>0</v>
      </c>
      <c r="C100" s="2">
        <v>0</v>
      </c>
      <c r="D100" s="2">
        <v>0</v>
      </c>
      <c r="E100" s="2">
        <v>0</v>
      </c>
      <c r="F100" s="32" t="e">
        <f t="shared" si="7"/>
        <v>#DIV/0!</v>
      </c>
      <c r="G100" s="3">
        <f t="shared" si="6"/>
        <v>0</v>
      </c>
      <c r="H100" s="3">
        <f t="shared" si="6"/>
        <v>0</v>
      </c>
      <c r="J100" s="7"/>
      <c r="K100" s="69" t="s">
        <v>247</v>
      </c>
      <c r="L100" s="127">
        <f>L99*L98</f>
        <v>7.9001006698327449</v>
      </c>
      <c r="M100" s="71" t="str">
        <f>$M$9</f>
        <v>mg/kg</v>
      </c>
    </row>
    <row r="101" spans="1:14" x14ac:dyDescent="0.25">
      <c r="A101" s="28" t="str">
        <f>_xlfn.XLOOKUP(P!C101,'Banco de Dados'!$B$3:$B$274,'Banco de Dados'!$K$3:$K$274,"")</f>
        <v/>
      </c>
      <c r="B101" s="2">
        <v>0</v>
      </c>
      <c r="C101" s="2">
        <v>0</v>
      </c>
      <c r="D101" s="2">
        <v>0</v>
      </c>
      <c r="E101" s="2">
        <v>0</v>
      </c>
      <c r="F101" s="32" t="e">
        <f t="shared" si="7"/>
        <v>#DIV/0!</v>
      </c>
      <c r="G101" s="3">
        <f t="shared" si="6"/>
        <v>0</v>
      </c>
      <c r="H101" s="3">
        <f t="shared" si="6"/>
        <v>0</v>
      </c>
      <c r="J101" s="7"/>
      <c r="K101" s="123"/>
      <c r="L101" s="124"/>
    </row>
    <row r="102" spans="1:14" x14ac:dyDescent="0.25">
      <c r="A102" s="28" t="str">
        <f>_xlfn.XLOOKUP(P!C102,'Banco de Dados'!$B$3:$B$274,'Banco de Dados'!$K$3:$K$274,"")</f>
        <v/>
      </c>
      <c r="B102" s="2">
        <v>0</v>
      </c>
      <c r="C102" s="2">
        <v>0</v>
      </c>
      <c r="D102" s="2">
        <v>0</v>
      </c>
      <c r="E102" s="2">
        <v>0</v>
      </c>
      <c r="F102" s="32" t="e">
        <f t="shared" si="7"/>
        <v>#DIV/0!</v>
      </c>
      <c r="G102" s="3">
        <f t="shared" si="6"/>
        <v>0</v>
      </c>
      <c r="H102" s="3">
        <f t="shared" si="6"/>
        <v>0</v>
      </c>
      <c r="J102" s="7"/>
    </row>
    <row r="103" spans="1:14" x14ac:dyDescent="0.25">
      <c r="A103" s="28" t="str">
        <f>_xlfn.XLOOKUP(P!C103,'Banco de Dados'!$B$3:$B$274,'Banco de Dados'!$K$3:$K$274,"")</f>
        <v/>
      </c>
      <c r="B103" s="2">
        <v>0</v>
      </c>
      <c r="C103" s="2">
        <v>0</v>
      </c>
      <c r="D103" s="2">
        <v>0</v>
      </c>
      <c r="E103" s="2">
        <v>0</v>
      </c>
      <c r="F103" s="32" t="e">
        <f t="shared" si="7"/>
        <v>#DIV/0!</v>
      </c>
      <c r="G103" s="3">
        <f t="shared" si="6"/>
        <v>0</v>
      </c>
      <c r="H103" s="3">
        <f t="shared" si="6"/>
        <v>0</v>
      </c>
      <c r="J103" s="7"/>
    </row>
    <row r="104" spans="1:14" x14ac:dyDescent="0.25">
      <c r="A104" s="28" t="str">
        <f>_xlfn.XLOOKUP(P!C104,'Banco de Dados'!$B$3:$B$274,'Banco de Dados'!$K$3:$K$274,"")</f>
        <v/>
      </c>
      <c r="B104" s="2">
        <v>0</v>
      </c>
      <c r="C104" s="2">
        <v>0</v>
      </c>
      <c r="D104" s="2">
        <v>0</v>
      </c>
      <c r="E104" s="2">
        <v>0</v>
      </c>
      <c r="F104" s="32" t="e">
        <f t="shared" si="7"/>
        <v>#DIV/0!</v>
      </c>
      <c r="G104" s="3">
        <f t="shared" ref="G104:H106" si="8">$E$74*D104</f>
        <v>0</v>
      </c>
      <c r="H104" s="3">
        <f t="shared" si="8"/>
        <v>0</v>
      </c>
      <c r="J104" s="7"/>
    </row>
    <row r="105" spans="1:14" x14ac:dyDescent="0.25">
      <c r="A105" s="28" t="str">
        <f>_xlfn.XLOOKUP(P!C105,'Banco de Dados'!$B$3:$B$274,'Banco de Dados'!$K$3:$K$274,"")</f>
        <v/>
      </c>
      <c r="B105" s="2">
        <v>0</v>
      </c>
      <c r="C105" s="2">
        <v>0</v>
      </c>
      <c r="D105" s="2">
        <v>0</v>
      </c>
      <c r="E105" s="2">
        <v>0</v>
      </c>
      <c r="F105" s="32" t="e">
        <f t="shared" si="7"/>
        <v>#DIV/0!</v>
      </c>
      <c r="G105" s="3">
        <f t="shared" si="8"/>
        <v>0</v>
      </c>
      <c r="H105" s="3">
        <f t="shared" si="8"/>
        <v>0</v>
      </c>
      <c r="J105" s="7"/>
    </row>
    <row r="106" spans="1:14" x14ac:dyDescent="0.25">
      <c r="A106" s="28" t="str">
        <f>_xlfn.XLOOKUP(P!C106,'Banco de Dados'!$B$3:$B$274,'Banco de Dados'!$K$3:$K$274,"")</f>
        <v/>
      </c>
      <c r="B106" s="2">
        <v>0</v>
      </c>
      <c r="C106" s="2">
        <v>0</v>
      </c>
      <c r="D106" s="2">
        <v>0</v>
      </c>
      <c r="E106" s="2">
        <v>0</v>
      </c>
      <c r="F106" s="32" t="e">
        <f t="shared" si="7"/>
        <v>#DIV/0!</v>
      </c>
      <c r="G106" s="3">
        <f t="shared" si="8"/>
        <v>0</v>
      </c>
      <c r="H106" s="3">
        <f t="shared" si="8"/>
        <v>0</v>
      </c>
      <c r="J106" s="7"/>
    </row>
    <row r="107" spans="1:14" x14ac:dyDescent="0.25">
      <c r="A107" s="21"/>
      <c r="B107" s="21"/>
      <c r="C107" s="21"/>
      <c r="D107" s="21"/>
      <c r="E107" s="21"/>
      <c r="F107" s="77"/>
      <c r="G107" s="22"/>
      <c r="H107" s="22"/>
      <c r="J107" s="21"/>
      <c r="K107" s="21"/>
      <c r="L107" s="21"/>
      <c r="M107" s="21"/>
      <c r="N107" s="21"/>
    </row>
    <row r="108" spans="1:14" ht="15.75" x14ac:dyDescent="0.25">
      <c r="A108" s="36" t="str">
        <f>'Nome das Amostras'!A7</f>
        <v>ae</v>
      </c>
      <c r="B108" s="164" t="str">
        <f>VLOOKUP(A108,'Nome das Amostras'!$A$3:$D$28,2,FALSE)</f>
        <v>R4</v>
      </c>
      <c r="C108" s="164"/>
      <c r="D108" s="51" t="s">
        <v>65</v>
      </c>
      <c r="E108" s="52">
        <f>'Banco de Dados'!$O$13/'Banco de Dados'!AJ13</f>
        <v>0.6791646110837033</v>
      </c>
      <c r="F108" s="74"/>
      <c r="G108" s="3"/>
      <c r="H108" s="3"/>
      <c r="J108" s="7"/>
    </row>
    <row r="109" spans="1:14" ht="15.75" x14ac:dyDescent="0.25">
      <c r="A109" s="107" t="s">
        <v>1</v>
      </c>
      <c r="B109" s="107" t="s">
        <v>0</v>
      </c>
      <c r="C109" s="107" t="s">
        <v>212</v>
      </c>
      <c r="D109" s="107" t="s">
        <v>209</v>
      </c>
      <c r="E109" s="107" t="s">
        <v>213</v>
      </c>
      <c r="F109" s="76" t="s">
        <v>219</v>
      </c>
      <c r="G109" s="54" t="s">
        <v>140</v>
      </c>
      <c r="H109" s="54" t="s">
        <v>66</v>
      </c>
      <c r="J109" s="7"/>
      <c r="K109" s="72" t="str">
        <f>A108</f>
        <v>ae</v>
      </c>
      <c r="L109" s="55" t="s">
        <v>215</v>
      </c>
      <c r="M109" s="41" t="str">
        <f>$A$1</f>
        <v>Zinco</v>
      </c>
      <c r="N109" s="3"/>
    </row>
    <row r="110" spans="1:14" x14ac:dyDescent="0.25">
      <c r="A110" s="28" t="str">
        <f>_xlfn.XLOOKUP(P!C110,'Banco de Dados'!$B$3:$B$274,'Banco de Dados'!$K$3:$K$274,"")</f>
        <v>Si</v>
      </c>
      <c r="B110" s="2" cm="1">
        <f t="array" ref="B110:E140">Dados!AF5:AI35</f>
        <v>14</v>
      </c>
      <c r="C110" s="2">
        <v>1740</v>
      </c>
      <c r="D110" s="2">
        <v>4643</v>
      </c>
      <c r="E110" s="2">
        <v>90</v>
      </c>
      <c r="F110" s="32">
        <f>(E110*100)/D110</f>
        <v>1.9384018953262976</v>
      </c>
      <c r="G110" s="3">
        <f t="shared" ref="G110:H137" si="9">$E$108*D110</f>
        <v>3153.3612892616343</v>
      </c>
      <c r="H110" s="3">
        <f t="shared" si="9"/>
        <v>61.124814997533299</v>
      </c>
      <c r="J110" s="7"/>
      <c r="K110" s="5" t="s">
        <v>210</v>
      </c>
      <c r="L110" s="5"/>
      <c r="M110" s="5" t="s">
        <v>211</v>
      </c>
    </row>
    <row r="111" spans="1:14" x14ac:dyDescent="0.25">
      <c r="A111" s="28" t="str">
        <f>_xlfn.XLOOKUP(P!C111,'Banco de Dados'!$B$3:$B$274,'Banco de Dados'!$K$3:$K$274,"")</f>
        <v>P</v>
      </c>
      <c r="B111" s="2">
        <v>15</v>
      </c>
      <c r="C111" s="2">
        <v>2013</v>
      </c>
      <c r="D111" s="2">
        <v>767</v>
      </c>
      <c r="E111" s="2">
        <v>72</v>
      </c>
      <c r="F111" s="32">
        <f t="shared" ref="F111:F140" si="10">(E111*100)/D111</f>
        <v>9.3872229465449806</v>
      </c>
      <c r="G111" s="3">
        <f t="shared" si="9"/>
        <v>520.91925670120042</v>
      </c>
      <c r="H111" s="3">
        <f t="shared" si="9"/>
        <v>48.899851998026634</v>
      </c>
      <c r="J111" s="7"/>
      <c r="K111" s="6">
        <f>_xlfn.XLOOKUP($B$4,A110:A137,G110:G137,"")</f>
        <v>651.99802664035519</v>
      </c>
      <c r="L111" s="6"/>
      <c r="M111" s="6">
        <f>_xlfn.XLOOKUP($B$4,A110:A137,H110:H137,"")</f>
        <v>159.60368360467027</v>
      </c>
    </row>
    <row r="112" spans="1:14" x14ac:dyDescent="0.25">
      <c r="A112" s="28" t="str">
        <f>_xlfn.XLOOKUP(P!C112,'Banco de Dados'!$B$3:$B$274,'Banco de Dados'!$K$3:$K$274,"")</f>
        <v>S</v>
      </c>
      <c r="B112" s="2">
        <v>16</v>
      </c>
      <c r="C112" s="2">
        <v>2307</v>
      </c>
      <c r="D112" s="2">
        <v>2989</v>
      </c>
      <c r="E112" s="2">
        <v>96</v>
      </c>
      <c r="F112" s="32">
        <f t="shared" si="10"/>
        <v>3.2117765138842422</v>
      </c>
      <c r="G112" s="3">
        <f t="shared" si="9"/>
        <v>2030.0230225291891</v>
      </c>
      <c r="H112" s="3">
        <f t="shared" si="9"/>
        <v>65.199802664035516</v>
      </c>
      <c r="J112" s="7"/>
    </row>
    <row r="113" spans="1:14" ht="15.75" x14ac:dyDescent="0.25">
      <c r="A113" s="28" t="str">
        <f>_xlfn.XLOOKUP(P!C113,'Banco de Dados'!$B$3:$B$274,'Banco de Dados'!$K$3:$K$274,"")</f>
        <v>Cl</v>
      </c>
      <c r="B113" s="2">
        <v>17</v>
      </c>
      <c r="C113" s="2">
        <v>2622</v>
      </c>
      <c r="D113" s="2">
        <v>9237</v>
      </c>
      <c r="E113" s="2">
        <v>164</v>
      </c>
      <c r="F113" s="32">
        <f t="shared" si="10"/>
        <v>1.775468225614377</v>
      </c>
      <c r="G113" s="3">
        <f t="shared" si="9"/>
        <v>6273.4435125801674</v>
      </c>
      <c r="H113" s="3">
        <f t="shared" si="9"/>
        <v>111.38299621772734</v>
      </c>
      <c r="K113" s="165" t="s">
        <v>67</v>
      </c>
      <c r="L113" s="166"/>
      <c r="M113" s="167"/>
      <c r="N113"/>
    </row>
    <row r="114" spans="1:14" x14ac:dyDescent="0.25">
      <c r="A114" s="28" t="str">
        <f>_xlfn.XLOOKUP(P!C114,'Banco de Dados'!$B$3:$B$274,'Banco de Dados'!$K$3:$K$274,"")</f>
        <v>Ar</v>
      </c>
      <c r="B114" s="2">
        <v>18</v>
      </c>
      <c r="C114" s="2">
        <v>2957</v>
      </c>
      <c r="D114" s="2">
        <v>6081</v>
      </c>
      <c r="E114" s="2">
        <v>191</v>
      </c>
      <c r="F114" s="32">
        <f t="shared" si="10"/>
        <v>3.140930767965795</v>
      </c>
      <c r="G114" s="3">
        <f t="shared" si="9"/>
        <v>4130</v>
      </c>
      <c r="H114" s="3">
        <f t="shared" si="9"/>
        <v>129.72044071698733</v>
      </c>
      <c r="J114" s="7"/>
      <c r="K114" s="104" t="s">
        <v>240</v>
      </c>
      <c r="L114" s="39"/>
      <c r="M114" s="106" t="s">
        <v>209</v>
      </c>
    </row>
    <row r="115" spans="1:14" x14ac:dyDescent="0.25">
      <c r="A115" s="28" t="str">
        <f>_xlfn.XLOOKUP(P!C115,'Banco de Dados'!$B$3:$B$274,'Banco de Dados'!$K$3:$K$274,"")</f>
        <v>K</v>
      </c>
      <c r="B115" s="2">
        <v>19</v>
      </c>
      <c r="C115" s="2">
        <v>3313</v>
      </c>
      <c r="D115" s="2">
        <v>52986</v>
      </c>
      <c r="E115" s="2">
        <v>263</v>
      </c>
      <c r="F115" s="32">
        <f t="shared" si="10"/>
        <v>0.49635752840372926</v>
      </c>
      <c r="G115" s="3">
        <f t="shared" si="9"/>
        <v>35986.216082881103</v>
      </c>
      <c r="H115" s="3">
        <f t="shared" si="9"/>
        <v>178.62029271501396</v>
      </c>
      <c r="J115" s="58" t="s">
        <v>38</v>
      </c>
      <c r="K115" s="59">
        <f>$L$9</f>
        <v>30.94</v>
      </c>
      <c r="L115" s="60"/>
      <c r="M115" s="61">
        <f>$M$11</f>
        <v>1363</v>
      </c>
      <c r="N115" s="60"/>
    </row>
    <row r="116" spans="1:14" x14ac:dyDescent="0.25">
      <c r="A116" s="28" t="str">
        <f>_xlfn.XLOOKUP(P!C116,'Banco de Dados'!$B$3:$B$274,'Banco de Dados'!$K$3:$K$274,"")</f>
        <v>Ca</v>
      </c>
      <c r="B116" s="2">
        <v>20</v>
      </c>
      <c r="C116" s="2">
        <v>3691</v>
      </c>
      <c r="D116" s="2">
        <v>17823</v>
      </c>
      <c r="E116" s="2">
        <v>178</v>
      </c>
      <c r="F116" s="32">
        <f t="shared" si="10"/>
        <v>0.99870953262638162</v>
      </c>
      <c r="G116" s="3">
        <f t="shared" si="9"/>
        <v>12104.750863344843</v>
      </c>
      <c r="H116" s="3">
        <f t="shared" si="9"/>
        <v>120.89130077289919</v>
      </c>
      <c r="J116" s="2"/>
      <c r="K116" s="18"/>
      <c r="L116" s="2" t="s">
        <v>70</v>
      </c>
      <c r="M116" s="19"/>
    </row>
    <row r="117" spans="1:14" x14ac:dyDescent="0.25">
      <c r="A117" s="28" t="str">
        <f>_xlfn.XLOOKUP(P!C117,'Banco de Dados'!$B$3:$B$274,'Banco de Dados'!$K$3:$K$274,"")</f>
        <v>Ti</v>
      </c>
      <c r="B117" s="2">
        <v>22</v>
      </c>
      <c r="C117" s="2">
        <v>4509</v>
      </c>
      <c r="D117" s="2">
        <v>11180</v>
      </c>
      <c r="E117" s="2">
        <v>156</v>
      </c>
      <c r="F117" s="32">
        <f t="shared" si="10"/>
        <v>1.3953488372093024</v>
      </c>
      <c r="G117" s="3">
        <f t="shared" si="9"/>
        <v>7593.060351915803</v>
      </c>
      <c r="H117" s="3">
        <f t="shared" si="9"/>
        <v>105.94967932905772</v>
      </c>
      <c r="J117" s="58" t="s">
        <v>69</v>
      </c>
      <c r="K117" s="62" t="s">
        <v>71</v>
      </c>
      <c r="L117" s="63"/>
      <c r="M117" s="64">
        <f>K111</f>
        <v>651.99802664035519</v>
      </c>
      <c r="N117" s="60"/>
    </row>
    <row r="118" spans="1:14" x14ac:dyDescent="0.25">
      <c r="A118" s="28" t="str">
        <f>_xlfn.XLOOKUP(P!C118,'Banco de Dados'!$B$3:$B$274,'Banco de Dados'!$K$3:$K$274,"")</f>
        <v>Cr</v>
      </c>
      <c r="B118" s="2">
        <v>24</v>
      </c>
      <c r="C118" s="2">
        <v>5412</v>
      </c>
      <c r="D118" s="2">
        <v>1576</v>
      </c>
      <c r="E118" s="2">
        <v>131</v>
      </c>
      <c r="F118" s="32">
        <f t="shared" si="10"/>
        <v>8.3121827411167519</v>
      </c>
      <c r="G118" s="3">
        <f t="shared" si="9"/>
        <v>1070.3634270679163</v>
      </c>
      <c r="H118" s="3">
        <f t="shared" si="9"/>
        <v>88.970564051965127</v>
      </c>
      <c r="J118" s="7"/>
    </row>
    <row r="119" spans="1:14" ht="15.75" x14ac:dyDescent="0.25">
      <c r="A119" s="28" t="str">
        <f>_xlfn.XLOOKUP(P!C119,'Banco de Dados'!$B$3:$B$274,'Banco de Dados'!$K$3:$K$274,"")</f>
        <v>Mn</v>
      </c>
      <c r="B119" s="2">
        <v>25</v>
      </c>
      <c r="C119" s="2">
        <v>5895</v>
      </c>
      <c r="D119" s="2">
        <v>3199</v>
      </c>
      <c r="E119" s="2">
        <v>149</v>
      </c>
      <c r="F119" s="32">
        <f t="shared" si="10"/>
        <v>4.6577055329790555</v>
      </c>
      <c r="G119" s="3">
        <f t="shared" si="9"/>
        <v>2172.6475908567668</v>
      </c>
      <c r="H119" s="3">
        <f t="shared" si="9"/>
        <v>101.19552705147179</v>
      </c>
      <c r="J119" s="7"/>
      <c r="K119" s="165" t="s">
        <v>218</v>
      </c>
      <c r="L119" s="166"/>
      <c r="M119" s="167"/>
    </row>
    <row r="120" spans="1:14" x14ac:dyDescent="0.25">
      <c r="A120" s="28" t="str">
        <f>_xlfn.XLOOKUP(P!C120,'Banco de Dados'!$B$3:$B$274,'Banco de Dados'!$K$3:$K$274,"")</f>
        <v>Fe</v>
      </c>
      <c r="B120" s="2">
        <v>26</v>
      </c>
      <c r="C120" s="2">
        <v>6399</v>
      </c>
      <c r="D120" s="2">
        <v>119664</v>
      </c>
      <c r="E120" s="2">
        <v>365</v>
      </c>
      <c r="F120" s="32">
        <f t="shared" si="10"/>
        <v>0.30502072469581493</v>
      </c>
      <c r="G120" s="3">
        <f t="shared" si="9"/>
        <v>81271.554020720272</v>
      </c>
      <c r="H120" s="3">
        <f t="shared" si="9"/>
        <v>247.8950830455517</v>
      </c>
      <c r="J120" s="7"/>
      <c r="K120" s="104" t="s">
        <v>236</v>
      </c>
      <c r="L120" s="108">
        <f>K111</f>
        <v>651.99802664035519</v>
      </c>
      <c r="M120" s="109">
        <f>M111</f>
        <v>159.60368360467027</v>
      </c>
    </row>
    <row r="121" spans="1:14" x14ac:dyDescent="0.25">
      <c r="A121" s="28" t="str">
        <f>_xlfn.XLOOKUP(P!C121,'Banco de Dados'!$B$3:$B$274,'Banco de Dados'!$K$3:$K$274,"")</f>
        <v>Ni</v>
      </c>
      <c r="B121" s="2">
        <v>28</v>
      </c>
      <c r="C121" s="2">
        <v>7472</v>
      </c>
      <c r="D121" s="2">
        <v>802</v>
      </c>
      <c r="E121" s="2">
        <v>229</v>
      </c>
      <c r="F121" s="32">
        <f t="shared" si="10"/>
        <v>28.553615960099751</v>
      </c>
      <c r="G121" s="3">
        <f t="shared" si="9"/>
        <v>544.69001808913004</v>
      </c>
      <c r="H121" s="3">
        <f t="shared" si="9"/>
        <v>155.52869593816806</v>
      </c>
      <c r="J121" s="7"/>
      <c r="K121" s="104" t="s">
        <v>237</v>
      </c>
      <c r="L121" s="105">
        <f>$L$9</f>
        <v>30.94</v>
      </c>
      <c r="M121" s="106">
        <f>$L$10</f>
        <v>0.55000000000000004</v>
      </c>
    </row>
    <row r="122" spans="1:14" x14ac:dyDescent="0.25">
      <c r="A122" s="28" t="str">
        <f>_xlfn.XLOOKUP(P!C122,'Banco de Dados'!$B$3:$B$274,'Banco de Dados'!$K$3:$K$274,"")</f>
        <v>Zn</v>
      </c>
      <c r="B122" s="2">
        <v>30</v>
      </c>
      <c r="C122" s="2">
        <v>8631</v>
      </c>
      <c r="D122" s="2">
        <v>960</v>
      </c>
      <c r="E122" s="2">
        <v>235</v>
      </c>
      <c r="F122" s="32">
        <f t="shared" si="10"/>
        <v>24.479166666666668</v>
      </c>
      <c r="G122" s="3">
        <f t="shared" si="9"/>
        <v>651.99802664035519</v>
      </c>
      <c r="H122" s="3">
        <f t="shared" si="9"/>
        <v>159.60368360467027</v>
      </c>
      <c r="J122" s="7"/>
      <c r="K122" s="104" t="s">
        <v>238</v>
      </c>
      <c r="L122" s="105">
        <f>$M$11</f>
        <v>1363</v>
      </c>
      <c r="M122" s="106">
        <f>$M$12</f>
        <v>248</v>
      </c>
    </row>
    <row r="123" spans="1:14" x14ac:dyDescent="0.25">
      <c r="A123" s="28" t="str">
        <f>_xlfn.XLOOKUP(P!C123,'Banco de Dados'!$B$3:$B$274,'Banco de Dados'!$K$3:$K$274,"")</f>
        <v>Zr</v>
      </c>
      <c r="B123" s="2">
        <v>40</v>
      </c>
      <c r="C123" s="2">
        <v>15746</v>
      </c>
      <c r="D123" s="2">
        <v>1921</v>
      </c>
      <c r="E123" s="2">
        <v>175</v>
      </c>
      <c r="F123" s="32">
        <f t="shared" si="10"/>
        <v>9.1098386257157724</v>
      </c>
      <c r="G123" s="3">
        <f t="shared" si="9"/>
        <v>1304.6752178917941</v>
      </c>
      <c r="H123" s="3">
        <f t="shared" si="9"/>
        <v>118.85380693964808</v>
      </c>
      <c r="J123" s="7"/>
      <c r="K123" s="69" t="s">
        <v>217</v>
      </c>
      <c r="L123" s="110">
        <f>SQRT(((M120/L120)^2)+((M121/L121)^2)+((M122/L122)^2))</f>
        <v>0.30552468787157905</v>
      </c>
      <c r="M123" s="71" t="str">
        <f>M132</f>
        <v>mg/kg</v>
      </c>
    </row>
    <row r="124" spans="1:14" x14ac:dyDescent="0.25">
      <c r="A124" s="28" t="str">
        <f>_xlfn.XLOOKUP(P!C124,'Banco de Dados'!$B$3:$B$274,'Banco de Dados'!$K$3:$K$274,"")</f>
        <v>Rh</v>
      </c>
      <c r="B124" s="2">
        <v>45</v>
      </c>
      <c r="C124" s="2">
        <v>20167</v>
      </c>
      <c r="D124" s="2">
        <v>1567</v>
      </c>
      <c r="E124" s="2">
        <v>132</v>
      </c>
      <c r="F124" s="32">
        <f t="shared" si="10"/>
        <v>8.4237396298659863</v>
      </c>
      <c r="G124" s="3">
        <f t="shared" si="9"/>
        <v>1064.2509455681632</v>
      </c>
      <c r="H124" s="3">
        <f t="shared" si="9"/>
        <v>89.649728663048833</v>
      </c>
      <c r="J124" s="7"/>
    </row>
    <row r="125" spans="1:14" x14ac:dyDescent="0.25">
      <c r="A125" s="28" t="str">
        <f>_xlfn.XLOOKUP(P!C125,'Banco de Dados'!$B$3:$B$274,'Banco de Dados'!$K$3:$K$274,"")</f>
        <v>Rh</v>
      </c>
      <c r="B125" s="2">
        <v>45</v>
      </c>
      <c r="C125" s="2">
        <v>2696</v>
      </c>
      <c r="D125" s="2">
        <v>16881</v>
      </c>
      <c r="E125" s="2">
        <v>140</v>
      </c>
      <c r="F125" s="32">
        <f t="shared" si="10"/>
        <v>0.82933475505005627</v>
      </c>
      <c r="G125" s="3">
        <f t="shared" si="9"/>
        <v>11464.977799703995</v>
      </c>
      <c r="H125" s="3">
        <f t="shared" si="9"/>
        <v>95.083045551718456</v>
      </c>
      <c r="J125" s="7"/>
    </row>
    <row r="126" spans="1:14" x14ac:dyDescent="0.25">
      <c r="A126" s="28" t="str">
        <f>_xlfn.XLOOKUP(P!C126,'Banco de Dados'!$B$3:$B$274,'Banco de Dados'!$K$3:$K$274,"")</f>
        <v/>
      </c>
      <c r="B126" s="2">
        <v>0</v>
      </c>
      <c r="C126" s="2">
        <v>0</v>
      </c>
      <c r="D126" s="2">
        <v>0</v>
      </c>
      <c r="E126" s="2">
        <v>0</v>
      </c>
      <c r="F126" s="32" t="e">
        <f t="shared" si="10"/>
        <v>#DIV/0!</v>
      </c>
      <c r="G126" s="3">
        <f t="shared" si="9"/>
        <v>0</v>
      </c>
      <c r="H126" s="3">
        <f t="shared" si="9"/>
        <v>0</v>
      </c>
      <c r="J126" s="7"/>
    </row>
    <row r="127" spans="1:14" x14ac:dyDescent="0.25">
      <c r="A127" s="28" t="str">
        <f>_xlfn.XLOOKUP(P!C127,'Banco de Dados'!$B$3:$B$274,'Banco de Dados'!$K$3:$K$274,"")</f>
        <v/>
      </c>
      <c r="B127" s="2">
        <v>0</v>
      </c>
      <c r="C127" s="2">
        <v>0</v>
      </c>
      <c r="D127" s="2">
        <v>0</v>
      </c>
      <c r="E127" s="2">
        <v>0</v>
      </c>
      <c r="F127" s="32" t="e">
        <f t="shared" si="10"/>
        <v>#DIV/0!</v>
      </c>
      <c r="G127" s="3">
        <f t="shared" si="9"/>
        <v>0</v>
      </c>
      <c r="H127" s="3">
        <f t="shared" si="9"/>
        <v>0</v>
      </c>
      <c r="J127" s="7"/>
    </row>
    <row r="128" spans="1:14" x14ac:dyDescent="0.25">
      <c r="A128" s="28" t="str">
        <f>_xlfn.XLOOKUP(P!C128,'Banco de Dados'!$B$3:$B$274,'Banco de Dados'!$K$3:$K$274,"")</f>
        <v/>
      </c>
      <c r="B128" s="2">
        <v>0</v>
      </c>
      <c r="C128" s="2">
        <v>0</v>
      </c>
      <c r="D128" s="2">
        <v>0</v>
      </c>
      <c r="E128" s="2">
        <v>0</v>
      </c>
      <c r="F128" s="32" t="e">
        <f t="shared" si="10"/>
        <v>#DIV/0!</v>
      </c>
      <c r="G128" s="3">
        <f t="shared" si="9"/>
        <v>0</v>
      </c>
      <c r="H128" s="3">
        <f t="shared" si="9"/>
        <v>0</v>
      </c>
      <c r="J128" s="7"/>
    </row>
    <row r="129" spans="1:14" x14ac:dyDescent="0.25">
      <c r="A129" s="28" t="str">
        <f>_xlfn.XLOOKUP(P!C129,'Banco de Dados'!$B$3:$B$274,'Banco de Dados'!$K$3:$K$274,"")</f>
        <v/>
      </c>
      <c r="B129" s="2">
        <v>0</v>
      </c>
      <c r="C129" s="2">
        <v>0</v>
      </c>
      <c r="D129" s="2">
        <v>0</v>
      </c>
      <c r="E129" s="2">
        <v>0</v>
      </c>
      <c r="F129" s="32" t="e">
        <f t="shared" si="10"/>
        <v>#DIV/0!</v>
      </c>
      <c r="G129" s="3">
        <f t="shared" si="9"/>
        <v>0</v>
      </c>
      <c r="H129" s="3">
        <f t="shared" si="9"/>
        <v>0</v>
      </c>
      <c r="J129" s="7"/>
    </row>
    <row r="130" spans="1:14" x14ac:dyDescent="0.25">
      <c r="A130" s="28" t="str">
        <f>_xlfn.XLOOKUP(P!C130,'Banco de Dados'!$B$3:$B$274,'Banco de Dados'!$K$3:$K$274,"")</f>
        <v/>
      </c>
      <c r="B130" s="2">
        <v>0</v>
      </c>
      <c r="C130" s="2">
        <v>0</v>
      </c>
      <c r="D130" s="2">
        <v>0</v>
      </c>
      <c r="E130" s="17">
        <v>0</v>
      </c>
      <c r="F130" s="32" t="e">
        <f t="shared" si="10"/>
        <v>#DIV/0!</v>
      </c>
      <c r="G130" s="3">
        <f t="shared" si="9"/>
        <v>0</v>
      </c>
      <c r="H130" s="3">
        <f t="shared" si="9"/>
        <v>0</v>
      </c>
      <c r="J130" s="7"/>
    </row>
    <row r="131" spans="1:14" ht="15.75" x14ac:dyDescent="0.25">
      <c r="A131" s="28" t="str">
        <f>_xlfn.XLOOKUP(P!C131,'Banco de Dados'!$B$3:$B$274,'Banco de Dados'!$K$3:$K$274,"")</f>
        <v/>
      </c>
      <c r="B131" s="2">
        <v>0</v>
      </c>
      <c r="C131" s="2">
        <v>0</v>
      </c>
      <c r="D131" s="2">
        <v>0</v>
      </c>
      <c r="E131" s="2">
        <v>0</v>
      </c>
      <c r="F131" s="32" t="e">
        <f t="shared" si="10"/>
        <v>#DIV/0!</v>
      </c>
      <c r="G131" s="3">
        <f t="shared" si="9"/>
        <v>0</v>
      </c>
      <c r="H131" s="3">
        <f t="shared" si="9"/>
        <v>0</v>
      </c>
      <c r="J131" s="7"/>
      <c r="K131" s="101" t="s">
        <v>216</v>
      </c>
      <c r="L131" s="102" t="str">
        <f>K109</f>
        <v>ae</v>
      </c>
      <c r="M131" s="103" t="str">
        <f>M109</f>
        <v>Zinco</v>
      </c>
    </row>
    <row r="132" spans="1:14" x14ac:dyDescent="0.25">
      <c r="A132" s="28" t="str">
        <f>_xlfn.XLOOKUP(P!C132,'Banco de Dados'!$B$3:$B$274,'Banco de Dados'!$K$3:$K$274,"")</f>
        <v/>
      </c>
      <c r="B132" s="2">
        <v>0</v>
      </c>
      <c r="C132" s="2">
        <v>0</v>
      </c>
      <c r="D132" s="2">
        <v>0</v>
      </c>
      <c r="E132" s="2">
        <v>0</v>
      </c>
      <c r="F132" s="32" t="e">
        <f t="shared" si="10"/>
        <v>#DIV/0!</v>
      </c>
      <c r="G132" s="3">
        <f t="shared" si="9"/>
        <v>0</v>
      </c>
      <c r="H132" s="3">
        <f t="shared" si="9"/>
        <v>0</v>
      </c>
      <c r="J132" s="7"/>
      <c r="K132" s="68" t="s">
        <v>68</v>
      </c>
      <c r="L132" s="29">
        <f>(K115*M117)/M115</f>
        <v>14.800307369224205</v>
      </c>
      <c r="M132" s="66" t="str">
        <f>$M$9</f>
        <v>mg/kg</v>
      </c>
    </row>
    <row r="133" spans="1:14" x14ac:dyDescent="0.25">
      <c r="A133" s="28" t="str">
        <f>_xlfn.XLOOKUP(P!C133,'Banco de Dados'!$B$3:$B$274,'Banco de Dados'!$K$3:$K$274,"")</f>
        <v/>
      </c>
      <c r="B133" s="2">
        <v>0</v>
      </c>
      <c r="C133" s="2">
        <v>0</v>
      </c>
      <c r="D133" s="2">
        <v>0</v>
      </c>
      <c r="E133" s="2">
        <v>0</v>
      </c>
      <c r="F133" s="32" t="e">
        <f t="shared" si="10"/>
        <v>#DIV/0!</v>
      </c>
      <c r="G133" s="3">
        <f t="shared" si="9"/>
        <v>0</v>
      </c>
      <c r="H133" s="3">
        <f t="shared" si="9"/>
        <v>0</v>
      </c>
      <c r="J133" s="7"/>
      <c r="K133" s="111" t="s">
        <v>246</v>
      </c>
      <c r="L133" s="126">
        <f>SQRT(((M120/L120)^2)+((M121/L121)^2)+((M122/L122)^2))</f>
        <v>0.30552468787157905</v>
      </c>
      <c r="M133" s="66"/>
    </row>
    <row r="134" spans="1:14" x14ac:dyDescent="0.25">
      <c r="A134" s="28" t="str">
        <f>_xlfn.XLOOKUP(P!C134,'Banco de Dados'!$B$3:$B$274,'Banco de Dados'!$K$3:$K$274,"")</f>
        <v/>
      </c>
      <c r="B134" s="2">
        <v>0</v>
      </c>
      <c r="C134" s="2">
        <v>0</v>
      </c>
      <c r="D134" s="2">
        <v>0</v>
      </c>
      <c r="E134" s="2">
        <v>0</v>
      </c>
      <c r="F134" s="32" t="e">
        <f t="shared" si="10"/>
        <v>#DIV/0!</v>
      </c>
      <c r="G134" s="3">
        <f t="shared" si="9"/>
        <v>0</v>
      </c>
      <c r="H134" s="3">
        <f t="shared" si="9"/>
        <v>0</v>
      </c>
      <c r="J134" s="7"/>
      <c r="K134" s="69" t="s">
        <v>247</v>
      </c>
      <c r="L134" s="127">
        <f>L133*L132</f>
        <v>4.5218592893856568</v>
      </c>
      <c r="M134" s="71" t="str">
        <f>$M$9</f>
        <v>mg/kg</v>
      </c>
    </row>
    <row r="135" spans="1:14" x14ac:dyDescent="0.25">
      <c r="A135" s="28" t="str">
        <f>_xlfn.XLOOKUP(P!C135,'Banco de Dados'!$B$3:$B$274,'Banco de Dados'!$K$3:$K$274,"")</f>
        <v/>
      </c>
      <c r="B135" s="2">
        <v>0</v>
      </c>
      <c r="C135" s="2">
        <v>0</v>
      </c>
      <c r="D135" s="2">
        <v>0</v>
      </c>
      <c r="E135" s="2">
        <v>0</v>
      </c>
      <c r="F135" s="32" t="e">
        <f t="shared" si="10"/>
        <v>#DIV/0!</v>
      </c>
      <c r="G135" s="3">
        <f t="shared" si="9"/>
        <v>0</v>
      </c>
      <c r="H135" s="3">
        <f t="shared" si="9"/>
        <v>0</v>
      </c>
      <c r="J135" s="7"/>
      <c r="K135" s="123"/>
      <c r="L135" s="124"/>
    </row>
    <row r="136" spans="1:14" x14ac:dyDescent="0.25">
      <c r="A136" s="28" t="str">
        <f>_xlfn.XLOOKUP(P!C136,'Banco de Dados'!$B$3:$B$274,'Banco de Dados'!$K$3:$K$274,"")</f>
        <v/>
      </c>
      <c r="B136" s="2">
        <v>0</v>
      </c>
      <c r="C136" s="2">
        <v>0</v>
      </c>
      <c r="D136" s="2">
        <v>0</v>
      </c>
      <c r="E136" s="2">
        <v>0</v>
      </c>
      <c r="F136" s="32" t="e">
        <f t="shared" si="10"/>
        <v>#DIV/0!</v>
      </c>
      <c r="G136" s="3">
        <f t="shared" si="9"/>
        <v>0</v>
      </c>
      <c r="H136" s="3">
        <f t="shared" si="9"/>
        <v>0</v>
      </c>
      <c r="J136" s="7"/>
    </row>
    <row r="137" spans="1:14" x14ac:dyDescent="0.25">
      <c r="A137" s="28" t="str">
        <f>_xlfn.XLOOKUP(P!C137,'Banco de Dados'!$B$3:$B$274,'Banco de Dados'!$K$3:$K$274,"")</f>
        <v/>
      </c>
      <c r="B137" s="2">
        <v>0</v>
      </c>
      <c r="C137" s="2">
        <v>0</v>
      </c>
      <c r="D137" s="2">
        <v>0</v>
      </c>
      <c r="E137" s="2">
        <v>0</v>
      </c>
      <c r="F137" s="32" t="e">
        <f t="shared" si="10"/>
        <v>#DIV/0!</v>
      </c>
      <c r="G137" s="3">
        <f t="shared" si="9"/>
        <v>0</v>
      </c>
      <c r="H137" s="3">
        <f t="shared" si="9"/>
        <v>0</v>
      </c>
      <c r="J137" s="7"/>
    </row>
    <row r="138" spans="1:14" x14ac:dyDescent="0.25">
      <c r="A138" s="28" t="str">
        <f>_xlfn.XLOOKUP(P!C138,'Banco de Dados'!$B$3:$B$274,'Banco de Dados'!$K$3:$K$274,"")</f>
        <v/>
      </c>
      <c r="B138" s="2">
        <v>0</v>
      </c>
      <c r="C138" s="2">
        <v>0</v>
      </c>
      <c r="D138" s="2">
        <v>0</v>
      </c>
      <c r="E138" s="2">
        <v>0</v>
      </c>
      <c r="F138" s="32" t="e">
        <f t="shared" si="10"/>
        <v>#DIV/0!</v>
      </c>
      <c r="G138" s="3">
        <f t="shared" ref="G138:H140" si="11">$E$108*D138</f>
        <v>0</v>
      </c>
      <c r="H138" s="3">
        <f t="shared" si="11"/>
        <v>0</v>
      </c>
      <c r="J138" s="7"/>
    </row>
    <row r="139" spans="1:14" x14ac:dyDescent="0.25">
      <c r="A139" s="28" t="str">
        <f>_xlfn.XLOOKUP(P!C139,'Banco de Dados'!$B$3:$B$274,'Banco de Dados'!$K$3:$K$274,"")</f>
        <v/>
      </c>
      <c r="B139" s="2">
        <v>0</v>
      </c>
      <c r="C139" s="2">
        <v>0</v>
      </c>
      <c r="D139" s="2">
        <v>0</v>
      </c>
      <c r="E139" s="2">
        <v>0</v>
      </c>
      <c r="F139" s="32" t="e">
        <f t="shared" si="10"/>
        <v>#DIV/0!</v>
      </c>
      <c r="G139" s="3">
        <f t="shared" si="11"/>
        <v>0</v>
      </c>
      <c r="H139" s="3">
        <f t="shared" si="11"/>
        <v>0</v>
      </c>
      <c r="J139" s="7"/>
    </row>
    <row r="140" spans="1:14" x14ac:dyDescent="0.25">
      <c r="A140" s="28" t="str">
        <f>_xlfn.XLOOKUP(P!C140,'Banco de Dados'!$B$3:$B$274,'Banco de Dados'!$K$3:$K$274,"")</f>
        <v/>
      </c>
      <c r="B140" s="2">
        <v>0</v>
      </c>
      <c r="C140" s="2">
        <v>0</v>
      </c>
      <c r="D140" s="2">
        <v>0</v>
      </c>
      <c r="E140" s="2">
        <v>0</v>
      </c>
      <c r="F140" s="32" t="e">
        <f t="shared" si="10"/>
        <v>#DIV/0!</v>
      </c>
      <c r="G140" s="3">
        <f t="shared" si="11"/>
        <v>0</v>
      </c>
      <c r="H140" s="3">
        <f t="shared" si="11"/>
        <v>0</v>
      </c>
      <c r="J140" s="7"/>
    </row>
    <row r="141" spans="1:14" x14ac:dyDescent="0.25">
      <c r="A141" s="21"/>
      <c r="B141" s="21"/>
      <c r="C141" s="21"/>
      <c r="D141" s="21"/>
      <c r="E141" s="21"/>
      <c r="F141" s="77"/>
      <c r="G141" s="22"/>
      <c r="H141" s="22"/>
      <c r="J141" s="21"/>
      <c r="K141" s="21"/>
      <c r="L141" s="21"/>
      <c r="M141" s="21"/>
      <c r="N141" s="21"/>
    </row>
    <row r="142" spans="1:14" ht="15.75" x14ac:dyDescent="0.25">
      <c r="A142" s="36" t="str">
        <f>'Nome das Amostras'!A8</f>
        <v>af</v>
      </c>
      <c r="B142" s="164" t="str">
        <f>VLOOKUP(A142,'Nome das Amostras'!$A$3:$D$28,2,FALSE)</f>
        <v>R5</v>
      </c>
      <c r="C142" s="164"/>
      <c r="D142" s="51" t="s">
        <v>65</v>
      </c>
      <c r="E142" s="52">
        <f>'Banco de Dados'!$O$13/'Banco de Dados'!AQ13</f>
        <v>0.74334053275737944</v>
      </c>
      <c r="F142" s="74"/>
      <c r="G142" s="3"/>
      <c r="H142" s="3"/>
      <c r="J142" s="7"/>
    </row>
    <row r="143" spans="1:14" ht="15.75" x14ac:dyDescent="0.25">
      <c r="A143" s="107" t="s">
        <v>1</v>
      </c>
      <c r="B143" s="107" t="s">
        <v>0</v>
      </c>
      <c r="C143" s="107" t="s">
        <v>212</v>
      </c>
      <c r="D143" s="107" t="s">
        <v>209</v>
      </c>
      <c r="E143" s="107" t="s">
        <v>213</v>
      </c>
      <c r="F143" s="76" t="s">
        <v>219</v>
      </c>
      <c r="G143" s="54" t="s">
        <v>140</v>
      </c>
      <c r="H143" s="54" t="s">
        <v>66</v>
      </c>
      <c r="J143" s="7"/>
      <c r="K143" s="72" t="str">
        <f>A142</f>
        <v>af</v>
      </c>
      <c r="L143" s="55" t="s">
        <v>215</v>
      </c>
      <c r="M143" s="41" t="str">
        <f>$A$1</f>
        <v>Zinco</v>
      </c>
      <c r="N143" s="3"/>
    </row>
    <row r="144" spans="1:14" x14ac:dyDescent="0.25">
      <c r="A144" s="28" t="str">
        <f>_xlfn.XLOOKUP(P!C144,'Banco de Dados'!$B$3:$B$274,'Banco de Dados'!$K$3:$K$274,"")</f>
        <v>Si</v>
      </c>
      <c r="B144" s="2" cm="1">
        <f t="array" ref="B144:E174">Dados!AM5:AP35</f>
        <v>14</v>
      </c>
      <c r="C144" s="2">
        <v>1740</v>
      </c>
      <c r="D144" s="2">
        <v>6800</v>
      </c>
      <c r="E144" s="2">
        <v>107</v>
      </c>
      <c r="F144" s="32">
        <f>(E144*100)/D144</f>
        <v>1.5735294117647058</v>
      </c>
      <c r="G144" s="3">
        <f t="shared" ref="G144:H171" si="12">D144*$E$142</f>
        <v>5054.71562275018</v>
      </c>
      <c r="H144" s="3">
        <f t="shared" si="12"/>
        <v>79.537437005039607</v>
      </c>
      <c r="J144" s="7"/>
      <c r="K144" s="5" t="s">
        <v>210</v>
      </c>
      <c r="L144" s="5"/>
      <c r="M144" s="5" t="s">
        <v>211</v>
      </c>
    </row>
    <row r="145" spans="1:14" x14ac:dyDescent="0.25">
      <c r="A145" s="28" t="str">
        <f>_xlfn.XLOOKUP(P!C145,'Banco de Dados'!$B$3:$B$274,'Banco de Dados'!$K$3:$K$274,"")</f>
        <v>P</v>
      </c>
      <c r="B145" s="2">
        <v>15</v>
      </c>
      <c r="C145" s="2">
        <v>2013</v>
      </c>
      <c r="D145" s="2">
        <v>602</v>
      </c>
      <c r="E145" s="2">
        <v>74</v>
      </c>
      <c r="F145" s="32">
        <f t="shared" ref="F145:F174" si="13">(E145*100)/D145</f>
        <v>12.29235880398671</v>
      </c>
      <c r="G145" s="3">
        <f t="shared" si="12"/>
        <v>447.49100071994241</v>
      </c>
      <c r="H145" s="3">
        <f t="shared" si="12"/>
        <v>55.007199424046078</v>
      </c>
      <c r="J145" s="7"/>
      <c r="K145" s="6">
        <f>_xlfn.XLOOKUP($B$4,A144:A171,G144:G171,"")</f>
        <v>644.47624190064801</v>
      </c>
      <c r="L145" s="6"/>
      <c r="M145" s="6">
        <f>_xlfn.XLOOKUP($B$4,A144:A171,H144:H171,"")</f>
        <v>167.25161987041037</v>
      </c>
    </row>
    <row r="146" spans="1:14" x14ac:dyDescent="0.25">
      <c r="A146" s="28" t="str">
        <f>_xlfn.XLOOKUP(P!C146,'Banco de Dados'!$B$3:$B$274,'Banco de Dados'!$K$3:$K$274,"")</f>
        <v>S</v>
      </c>
      <c r="B146" s="2">
        <v>16</v>
      </c>
      <c r="C146" s="2">
        <v>2307</v>
      </c>
      <c r="D146" s="2">
        <v>4373</v>
      </c>
      <c r="E146" s="2">
        <v>106</v>
      </c>
      <c r="F146" s="32">
        <f t="shared" si="13"/>
        <v>2.4239652412531445</v>
      </c>
      <c r="G146" s="3">
        <f t="shared" si="12"/>
        <v>3250.6281497480204</v>
      </c>
      <c r="H146" s="3">
        <f t="shared" si="12"/>
        <v>78.79409647228222</v>
      </c>
      <c r="J146" s="7"/>
    </row>
    <row r="147" spans="1:14" ht="15.75" x14ac:dyDescent="0.25">
      <c r="A147" s="28" t="str">
        <f>_xlfn.XLOOKUP(P!C147,'Banco de Dados'!$B$3:$B$274,'Banco de Dados'!$K$3:$K$274,"")</f>
        <v>Cl</v>
      </c>
      <c r="B147" s="2">
        <v>17</v>
      </c>
      <c r="C147" s="2">
        <v>2622</v>
      </c>
      <c r="D147" s="2">
        <v>8287</v>
      </c>
      <c r="E147" s="2">
        <v>161</v>
      </c>
      <c r="F147" s="32">
        <f t="shared" si="13"/>
        <v>1.942801979003258</v>
      </c>
      <c r="G147" s="3">
        <f t="shared" si="12"/>
        <v>6160.0629949604036</v>
      </c>
      <c r="H147" s="3">
        <f t="shared" si="12"/>
        <v>119.67782577393808</v>
      </c>
      <c r="K147" s="165" t="s">
        <v>67</v>
      </c>
      <c r="L147" s="166"/>
      <c r="M147" s="167"/>
      <c r="N147"/>
    </row>
    <row r="148" spans="1:14" x14ac:dyDescent="0.25">
      <c r="A148" s="28" t="str">
        <f>_xlfn.XLOOKUP(P!C148,'Banco de Dados'!$B$3:$B$274,'Banco de Dados'!$K$3:$K$274,"")</f>
        <v>Ar</v>
      </c>
      <c r="B148" s="2">
        <v>18</v>
      </c>
      <c r="C148" s="2">
        <v>2957</v>
      </c>
      <c r="D148" s="2">
        <v>5556</v>
      </c>
      <c r="E148" s="2">
        <v>193</v>
      </c>
      <c r="F148" s="32">
        <f t="shared" si="13"/>
        <v>3.4737221022318217</v>
      </c>
      <c r="G148" s="3">
        <f t="shared" si="12"/>
        <v>4130</v>
      </c>
      <c r="H148" s="3">
        <f t="shared" si="12"/>
        <v>143.46472282217422</v>
      </c>
      <c r="J148" s="7"/>
      <c r="K148" s="104" t="s">
        <v>240</v>
      </c>
      <c r="L148" s="39"/>
      <c r="M148" s="106" t="s">
        <v>209</v>
      </c>
    </row>
    <row r="149" spans="1:14" x14ac:dyDescent="0.25">
      <c r="A149" s="28" t="str">
        <f>_xlfn.XLOOKUP(P!C149,'Banco de Dados'!$B$3:$B$274,'Banco de Dados'!$K$3:$K$274,"")</f>
        <v>K</v>
      </c>
      <c r="B149" s="2">
        <v>19</v>
      </c>
      <c r="C149" s="2">
        <v>3313</v>
      </c>
      <c r="D149" s="2">
        <v>63702</v>
      </c>
      <c r="E149" s="2">
        <v>282</v>
      </c>
      <c r="F149" s="32">
        <f t="shared" si="13"/>
        <v>0.44268625788829236</v>
      </c>
      <c r="G149" s="3">
        <f t="shared" si="12"/>
        <v>47352.278617710588</v>
      </c>
      <c r="H149" s="3">
        <f t="shared" si="12"/>
        <v>209.62203023758099</v>
      </c>
      <c r="J149" s="58" t="s">
        <v>38</v>
      </c>
      <c r="K149" s="59">
        <f>$L$9</f>
        <v>30.94</v>
      </c>
      <c r="L149" s="60"/>
      <c r="M149" s="61">
        <f>$M$11</f>
        <v>1363</v>
      </c>
      <c r="N149" s="60"/>
    </row>
    <row r="150" spans="1:14" x14ac:dyDescent="0.25">
      <c r="A150" s="28" t="str">
        <f>_xlfn.XLOOKUP(P!C150,'Banco de Dados'!$B$3:$B$274,'Banco de Dados'!$K$3:$K$274,"")</f>
        <v>Ca</v>
      </c>
      <c r="B150" s="2">
        <v>20</v>
      </c>
      <c r="C150" s="2">
        <v>3691</v>
      </c>
      <c r="D150" s="2">
        <v>20379</v>
      </c>
      <c r="E150" s="2">
        <v>188</v>
      </c>
      <c r="F150" s="32">
        <f t="shared" si="13"/>
        <v>0.92251827862014824</v>
      </c>
      <c r="G150" s="3">
        <f t="shared" si="12"/>
        <v>15148.536717062636</v>
      </c>
      <c r="H150" s="3">
        <f t="shared" si="12"/>
        <v>139.74802015838733</v>
      </c>
      <c r="J150" s="2"/>
      <c r="K150" s="18"/>
      <c r="L150" s="2" t="s">
        <v>70</v>
      </c>
      <c r="M150" s="19"/>
    </row>
    <row r="151" spans="1:14" x14ac:dyDescent="0.25">
      <c r="A151" s="28" t="str">
        <f>_xlfn.XLOOKUP(P!C151,'Banco de Dados'!$B$3:$B$274,'Banco de Dados'!$K$3:$K$274,"")</f>
        <v>Ti</v>
      </c>
      <c r="B151" s="2">
        <v>22</v>
      </c>
      <c r="C151" s="2">
        <v>4509</v>
      </c>
      <c r="D151" s="2">
        <v>13100</v>
      </c>
      <c r="E151" s="2">
        <v>160</v>
      </c>
      <c r="F151" s="32">
        <f t="shared" si="13"/>
        <v>1.2213740458015268</v>
      </c>
      <c r="G151" s="3">
        <f t="shared" si="12"/>
        <v>9737.760979121671</v>
      </c>
      <c r="H151" s="3">
        <f t="shared" si="12"/>
        <v>118.93448524118071</v>
      </c>
      <c r="J151" s="58" t="s">
        <v>69</v>
      </c>
      <c r="K151" s="62" t="s">
        <v>71</v>
      </c>
      <c r="L151" s="63"/>
      <c r="M151" s="64">
        <f>K145</f>
        <v>644.47624190064801</v>
      </c>
      <c r="N151" s="60"/>
    </row>
    <row r="152" spans="1:14" x14ac:dyDescent="0.25">
      <c r="A152" s="28" t="str">
        <f>_xlfn.XLOOKUP(P!C152,'Banco de Dados'!$B$3:$B$274,'Banco de Dados'!$K$3:$K$274,"")</f>
        <v>Cr</v>
      </c>
      <c r="B152" s="2">
        <v>24</v>
      </c>
      <c r="C152" s="2">
        <v>5412</v>
      </c>
      <c r="D152" s="2">
        <v>4120</v>
      </c>
      <c r="E152" s="2">
        <v>142</v>
      </c>
      <c r="F152" s="32">
        <f t="shared" si="13"/>
        <v>3.4466019417475726</v>
      </c>
      <c r="G152" s="3">
        <f t="shared" si="12"/>
        <v>3062.5629949604031</v>
      </c>
      <c r="H152" s="3">
        <f t="shared" si="12"/>
        <v>105.55435565154788</v>
      </c>
      <c r="J152" s="7"/>
    </row>
    <row r="153" spans="1:14" ht="15.75" x14ac:dyDescent="0.25">
      <c r="A153" s="28" t="str">
        <f>_xlfn.XLOOKUP(P!C153,'Banco de Dados'!$B$3:$B$274,'Banco de Dados'!$K$3:$K$274,"")</f>
        <v>Mn</v>
      </c>
      <c r="B153" s="2">
        <v>25</v>
      </c>
      <c r="C153" s="2">
        <v>5895</v>
      </c>
      <c r="D153" s="2">
        <v>4802</v>
      </c>
      <c r="E153" s="2">
        <v>157</v>
      </c>
      <c r="F153" s="32">
        <f t="shared" si="13"/>
        <v>3.2694710537276137</v>
      </c>
      <c r="G153" s="3">
        <f t="shared" si="12"/>
        <v>3569.5212383009361</v>
      </c>
      <c r="H153" s="3">
        <f t="shared" si="12"/>
        <v>116.70446364290856</v>
      </c>
      <c r="J153" s="7"/>
      <c r="K153" s="165" t="s">
        <v>218</v>
      </c>
      <c r="L153" s="166"/>
      <c r="M153" s="167"/>
    </row>
    <row r="154" spans="1:14" x14ac:dyDescent="0.25">
      <c r="A154" s="28" t="str">
        <f>_xlfn.XLOOKUP(P!C154,'Banco de Dados'!$B$3:$B$274,'Banco de Dados'!$K$3:$K$274,"")</f>
        <v>Fe</v>
      </c>
      <c r="B154" s="2">
        <v>26</v>
      </c>
      <c r="C154" s="2">
        <v>6399</v>
      </c>
      <c r="D154" s="2">
        <v>215285</v>
      </c>
      <c r="E154" s="2">
        <v>467</v>
      </c>
      <c r="F154" s="32">
        <f t="shared" si="13"/>
        <v>0.21692175488306198</v>
      </c>
      <c r="G154" s="3">
        <f t="shared" si="12"/>
        <v>160030.06659467242</v>
      </c>
      <c r="H154" s="3">
        <f t="shared" si="12"/>
        <v>347.14002879769617</v>
      </c>
      <c r="J154" s="7"/>
      <c r="K154" s="104" t="s">
        <v>236</v>
      </c>
      <c r="L154" s="108">
        <f>K145</f>
        <v>644.47624190064801</v>
      </c>
      <c r="M154" s="109">
        <f>M145</f>
        <v>167.25161987041037</v>
      </c>
    </row>
    <row r="155" spans="1:14" x14ac:dyDescent="0.25">
      <c r="A155" s="28" t="str">
        <f>_xlfn.XLOOKUP(P!C155,'Banco de Dados'!$B$3:$B$274,'Banco de Dados'!$K$3:$K$274,"")</f>
        <v>Ni</v>
      </c>
      <c r="B155" s="2">
        <v>28</v>
      </c>
      <c r="C155" s="2">
        <v>7472</v>
      </c>
      <c r="D155" s="2">
        <v>1739</v>
      </c>
      <c r="E155" s="2">
        <v>225</v>
      </c>
      <c r="F155" s="32">
        <f t="shared" si="13"/>
        <v>12.938470385278896</v>
      </c>
      <c r="G155" s="3">
        <f t="shared" si="12"/>
        <v>1292.6691864650829</v>
      </c>
      <c r="H155" s="3">
        <f t="shared" si="12"/>
        <v>167.25161987041037</v>
      </c>
      <c r="J155" s="7"/>
      <c r="K155" s="104" t="s">
        <v>237</v>
      </c>
      <c r="L155" s="105">
        <f>$L$9</f>
        <v>30.94</v>
      </c>
      <c r="M155" s="106">
        <f>$L$10</f>
        <v>0.55000000000000004</v>
      </c>
    </row>
    <row r="156" spans="1:14" x14ac:dyDescent="0.25">
      <c r="A156" s="28" t="str">
        <f>_xlfn.XLOOKUP(P!C156,'Banco de Dados'!$B$3:$B$274,'Banco de Dados'!$K$3:$K$274,"")</f>
        <v>Zn</v>
      </c>
      <c r="B156" s="2">
        <v>30</v>
      </c>
      <c r="C156" s="2">
        <v>8631</v>
      </c>
      <c r="D156" s="2">
        <v>867</v>
      </c>
      <c r="E156" s="2">
        <v>225</v>
      </c>
      <c r="F156" s="32">
        <f t="shared" si="13"/>
        <v>25.951557093425606</v>
      </c>
      <c r="G156" s="3">
        <f t="shared" si="12"/>
        <v>644.47624190064801</v>
      </c>
      <c r="H156" s="3">
        <f t="shared" si="12"/>
        <v>167.25161987041037</v>
      </c>
      <c r="J156" s="7"/>
      <c r="K156" s="104" t="s">
        <v>238</v>
      </c>
      <c r="L156" s="105">
        <f>$M$11</f>
        <v>1363</v>
      </c>
      <c r="M156" s="106">
        <f>$M$12</f>
        <v>248</v>
      </c>
    </row>
    <row r="157" spans="1:14" x14ac:dyDescent="0.25">
      <c r="A157" s="28" t="str">
        <f>_xlfn.XLOOKUP(P!C157,'Banco de Dados'!$B$3:$B$274,'Banco de Dados'!$K$3:$K$274,"")</f>
        <v>Rh</v>
      </c>
      <c r="B157" s="2">
        <v>45</v>
      </c>
      <c r="C157" s="2">
        <v>20167</v>
      </c>
      <c r="D157" s="2">
        <v>1533</v>
      </c>
      <c r="E157" s="2">
        <v>126</v>
      </c>
      <c r="F157" s="32">
        <f t="shared" si="13"/>
        <v>8.2191780821917817</v>
      </c>
      <c r="G157" s="3">
        <f t="shared" si="12"/>
        <v>1139.5410367170628</v>
      </c>
      <c r="H157" s="3">
        <f t="shared" si="12"/>
        <v>93.660907127429809</v>
      </c>
      <c r="J157" s="7"/>
      <c r="K157" s="69" t="s">
        <v>217</v>
      </c>
      <c r="L157" s="110">
        <f>SQRT(((M154/L154)^2)+((M155/L155)^2)+((M156/L156)^2))</f>
        <v>0.317444020871262</v>
      </c>
      <c r="M157" s="71" t="str">
        <f>M166</f>
        <v>mg/kg</v>
      </c>
    </row>
    <row r="158" spans="1:14" x14ac:dyDescent="0.25">
      <c r="A158" s="28" t="str">
        <f>_xlfn.XLOOKUP(P!C158,'Banco de Dados'!$B$3:$B$274,'Banco de Dados'!$K$3:$K$274,"")</f>
        <v>Rh</v>
      </c>
      <c r="B158" s="2">
        <v>45</v>
      </c>
      <c r="C158" s="2">
        <v>2696</v>
      </c>
      <c r="D158" s="2">
        <v>16888</v>
      </c>
      <c r="E158" s="2">
        <v>146</v>
      </c>
      <c r="F158" s="32">
        <f t="shared" si="13"/>
        <v>0.86451918522027471</v>
      </c>
      <c r="G158" s="3">
        <f t="shared" si="12"/>
        <v>12553.534917206624</v>
      </c>
      <c r="H158" s="3">
        <f t="shared" si="12"/>
        <v>108.5277177825774</v>
      </c>
      <c r="J158" s="7"/>
    </row>
    <row r="159" spans="1:14" x14ac:dyDescent="0.25">
      <c r="A159" s="28" t="str">
        <f>_xlfn.XLOOKUP(P!C159,'Banco de Dados'!$B$3:$B$274,'Banco de Dados'!$K$3:$K$274,"")</f>
        <v/>
      </c>
      <c r="B159" s="2">
        <v>0</v>
      </c>
      <c r="C159" s="2">
        <v>0</v>
      </c>
      <c r="D159" s="2">
        <v>0</v>
      </c>
      <c r="E159" s="2">
        <v>0</v>
      </c>
      <c r="F159" s="32" t="e">
        <f t="shared" si="13"/>
        <v>#DIV/0!</v>
      </c>
      <c r="G159" s="3">
        <f t="shared" si="12"/>
        <v>0</v>
      </c>
      <c r="H159" s="3">
        <f t="shared" si="12"/>
        <v>0</v>
      </c>
      <c r="J159" s="7"/>
    </row>
    <row r="160" spans="1:14" x14ac:dyDescent="0.25">
      <c r="A160" s="28" t="str">
        <f>_xlfn.XLOOKUP(P!C160,'Banco de Dados'!$B$3:$B$274,'Banco de Dados'!$K$3:$K$274,"")</f>
        <v/>
      </c>
      <c r="B160" s="2">
        <v>0</v>
      </c>
      <c r="C160" s="2">
        <v>0</v>
      </c>
      <c r="D160" s="2">
        <v>0</v>
      </c>
      <c r="E160" s="2">
        <v>0</v>
      </c>
      <c r="F160" s="32" t="e">
        <f t="shared" si="13"/>
        <v>#DIV/0!</v>
      </c>
      <c r="G160" s="3">
        <f t="shared" si="12"/>
        <v>0</v>
      </c>
      <c r="H160" s="3">
        <f t="shared" si="12"/>
        <v>0</v>
      </c>
      <c r="J160" s="7"/>
    </row>
    <row r="161" spans="1:14" x14ac:dyDescent="0.25">
      <c r="A161" s="28" t="str">
        <f>_xlfn.XLOOKUP(P!C161,'Banco de Dados'!$B$3:$B$274,'Banco de Dados'!$K$3:$K$274,"")</f>
        <v/>
      </c>
      <c r="B161" s="2">
        <v>0</v>
      </c>
      <c r="C161" s="2">
        <v>0</v>
      </c>
      <c r="D161" s="2">
        <v>0</v>
      </c>
      <c r="E161" s="2">
        <v>0</v>
      </c>
      <c r="F161" s="32" t="e">
        <f t="shared" si="13"/>
        <v>#DIV/0!</v>
      </c>
      <c r="G161" s="3">
        <f t="shared" si="12"/>
        <v>0</v>
      </c>
      <c r="H161" s="3">
        <f t="shared" si="12"/>
        <v>0</v>
      </c>
      <c r="J161" s="7"/>
    </row>
    <row r="162" spans="1:14" x14ac:dyDescent="0.25">
      <c r="A162" s="28" t="str">
        <f>_xlfn.XLOOKUP(P!C162,'Banco de Dados'!$B$3:$B$274,'Banco de Dados'!$K$3:$K$274,"")</f>
        <v/>
      </c>
      <c r="B162" s="2">
        <v>0</v>
      </c>
      <c r="C162" s="2">
        <v>0</v>
      </c>
      <c r="D162" s="2">
        <v>0</v>
      </c>
      <c r="E162" s="2">
        <v>0</v>
      </c>
      <c r="F162" s="32" t="e">
        <f t="shared" si="13"/>
        <v>#DIV/0!</v>
      </c>
      <c r="G162" s="3">
        <f t="shared" si="12"/>
        <v>0</v>
      </c>
      <c r="H162" s="3">
        <f t="shared" si="12"/>
        <v>0</v>
      </c>
      <c r="J162" s="7"/>
    </row>
    <row r="163" spans="1:14" x14ac:dyDescent="0.25">
      <c r="A163" s="28" t="str">
        <f>_xlfn.XLOOKUP(P!C163,'Banco de Dados'!$B$3:$B$274,'Banco de Dados'!$K$3:$K$274,"")</f>
        <v/>
      </c>
      <c r="B163" s="2">
        <v>0</v>
      </c>
      <c r="C163" s="2">
        <v>0</v>
      </c>
      <c r="D163" s="2">
        <v>0</v>
      </c>
      <c r="E163" s="2">
        <v>0</v>
      </c>
      <c r="F163" s="32" t="e">
        <f t="shared" si="13"/>
        <v>#DIV/0!</v>
      </c>
      <c r="G163" s="3">
        <f t="shared" si="12"/>
        <v>0</v>
      </c>
      <c r="H163" s="3">
        <f t="shared" si="12"/>
        <v>0</v>
      </c>
      <c r="J163" s="7"/>
    </row>
    <row r="164" spans="1:14" x14ac:dyDescent="0.25">
      <c r="A164" s="28" t="str">
        <f>_xlfn.XLOOKUP(P!C164,'Banco de Dados'!$B$3:$B$274,'Banco de Dados'!$K$3:$K$274,"")</f>
        <v/>
      </c>
      <c r="B164" s="2">
        <v>0</v>
      </c>
      <c r="C164" s="2">
        <v>0</v>
      </c>
      <c r="D164" s="2">
        <v>0</v>
      </c>
      <c r="E164" s="17">
        <v>0</v>
      </c>
      <c r="F164" s="32" t="e">
        <f t="shared" si="13"/>
        <v>#DIV/0!</v>
      </c>
      <c r="G164" s="3">
        <f t="shared" si="12"/>
        <v>0</v>
      </c>
      <c r="H164" s="3">
        <f t="shared" si="12"/>
        <v>0</v>
      </c>
      <c r="J164" s="7"/>
    </row>
    <row r="165" spans="1:14" ht="15.75" x14ac:dyDescent="0.25">
      <c r="A165" s="28" t="str">
        <f>_xlfn.XLOOKUP(P!C165,'Banco de Dados'!$B$3:$B$274,'Banco de Dados'!$K$3:$K$274,"")</f>
        <v/>
      </c>
      <c r="B165" s="2">
        <v>0</v>
      </c>
      <c r="C165" s="2">
        <v>0</v>
      </c>
      <c r="D165" s="2">
        <v>0</v>
      </c>
      <c r="E165" s="2">
        <v>0</v>
      </c>
      <c r="F165" s="32" t="e">
        <f t="shared" si="13"/>
        <v>#DIV/0!</v>
      </c>
      <c r="G165" s="3">
        <f t="shared" si="12"/>
        <v>0</v>
      </c>
      <c r="H165" s="3">
        <f t="shared" si="12"/>
        <v>0</v>
      </c>
      <c r="J165" s="7"/>
      <c r="K165" s="101" t="s">
        <v>216</v>
      </c>
      <c r="L165" s="102" t="str">
        <f>K143</f>
        <v>af</v>
      </c>
      <c r="M165" s="103" t="str">
        <f>M143</f>
        <v>Zinco</v>
      </c>
    </row>
    <row r="166" spans="1:14" x14ac:dyDescent="0.25">
      <c r="A166" s="28" t="str">
        <f>_xlfn.XLOOKUP(P!C166,'Banco de Dados'!$B$3:$B$274,'Banco de Dados'!$K$3:$K$274,"")</f>
        <v/>
      </c>
      <c r="B166" s="2">
        <v>0</v>
      </c>
      <c r="C166" s="2">
        <v>0</v>
      </c>
      <c r="D166" s="2">
        <v>0</v>
      </c>
      <c r="E166" s="2">
        <v>0</v>
      </c>
      <c r="F166" s="32" t="e">
        <f t="shared" si="13"/>
        <v>#DIV/0!</v>
      </c>
      <c r="G166" s="3">
        <f t="shared" si="12"/>
        <v>0</v>
      </c>
      <c r="H166" s="3">
        <f t="shared" si="12"/>
        <v>0</v>
      </c>
      <c r="J166" s="7"/>
      <c r="K166" s="68" t="s">
        <v>68</v>
      </c>
      <c r="L166" s="29">
        <f>(K149*M151)/M149</f>
        <v>14.629563407487931</v>
      </c>
      <c r="M166" s="66" t="str">
        <f>$M$9</f>
        <v>mg/kg</v>
      </c>
    </row>
    <row r="167" spans="1:14" x14ac:dyDescent="0.25">
      <c r="A167" s="28" t="str">
        <f>_xlfn.XLOOKUP(P!C167,'Banco de Dados'!$B$3:$B$274,'Banco de Dados'!$K$3:$K$274,"")</f>
        <v/>
      </c>
      <c r="B167" s="2">
        <v>0</v>
      </c>
      <c r="C167" s="2">
        <v>0</v>
      </c>
      <c r="D167" s="2">
        <v>0</v>
      </c>
      <c r="E167" s="2">
        <v>0</v>
      </c>
      <c r="F167" s="32" t="e">
        <f t="shared" si="13"/>
        <v>#DIV/0!</v>
      </c>
      <c r="G167" s="3">
        <f t="shared" si="12"/>
        <v>0</v>
      </c>
      <c r="H167" s="3">
        <f t="shared" si="12"/>
        <v>0</v>
      </c>
      <c r="J167" s="7"/>
      <c r="K167" s="111" t="s">
        <v>246</v>
      </c>
      <c r="L167" s="126">
        <f>SQRT(((M154/L154)^2)+((M155/L155)^2)+((M156/L156)^2))</f>
        <v>0.317444020871262</v>
      </c>
      <c r="M167" s="66"/>
    </row>
    <row r="168" spans="1:14" x14ac:dyDescent="0.25">
      <c r="A168" s="28" t="str">
        <f>_xlfn.XLOOKUP(P!C168,'Banco de Dados'!$B$3:$B$274,'Banco de Dados'!$K$3:$K$274,"")</f>
        <v/>
      </c>
      <c r="B168" s="2">
        <v>0</v>
      </c>
      <c r="C168" s="2">
        <v>0</v>
      </c>
      <c r="D168" s="2">
        <v>0</v>
      </c>
      <c r="E168" s="2">
        <v>0</v>
      </c>
      <c r="F168" s="32" t="e">
        <f t="shared" si="13"/>
        <v>#DIV/0!</v>
      </c>
      <c r="G168" s="3">
        <f t="shared" si="12"/>
        <v>0</v>
      </c>
      <c r="H168" s="3">
        <f t="shared" si="12"/>
        <v>0</v>
      </c>
      <c r="J168" s="7"/>
      <c r="K168" s="69" t="s">
        <v>247</v>
      </c>
      <c r="L168" s="127">
        <f>L167*L166</f>
        <v>4.6440674316640491</v>
      </c>
      <c r="M168" s="71" t="str">
        <f>$M$9</f>
        <v>mg/kg</v>
      </c>
    </row>
    <row r="169" spans="1:14" x14ac:dyDescent="0.25">
      <c r="A169" s="28" t="str">
        <f>_xlfn.XLOOKUP(P!C169,'Banco de Dados'!$B$3:$B$274,'Banco de Dados'!$K$3:$K$274,"")</f>
        <v/>
      </c>
      <c r="B169" s="2">
        <v>0</v>
      </c>
      <c r="C169" s="2">
        <v>0</v>
      </c>
      <c r="D169" s="2">
        <v>0</v>
      </c>
      <c r="E169" s="2">
        <v>0</v>
      </c>
      <c r="F169" s="32" t="e">
        <f t="shared" si="13"/>
        <v>#DIV/0!</v>
      </c>
      <c r="G169" s="3">
        <f t="shared" si="12"/>
        <v>0</v>
      </c>
      <c r="H169" s="3">
        <f t="shared" si="12"/>
        <v>0</v>
      </c>
      <c r="J169" s="7"/>
      <c r="K169" s="123"/>
      <c r="L169" s="124"/>
    </row>
    <row r="170" spans="1:14" x14ac:dyDescent="0.25">
      <c r="A170" s="28" t="str">
        <f>_xlfn.XLOOKUP(P!C170,'Banco de Dados'!$B$3:$B$274,'Banco de Dados'!$K$3:$K$274,"")</f>
        <v/>
      </c>
      <c r="B170" s="2">
        <v>0</v>
      </c>
      <c r="C170" s="2">
        <v>0</v>
      </c>
      <c r="D170" s="2">
        <v>0</v>
      </c>
      <c r="E170" s="2">
        <v>0</v>
      </c>
      <c r="F170" s="32" t="e">
        <f t="shared" si="13"/>
        <v>#DIV/0!</v>
      </c>
      <c r="G170" s="3">
        <f t="shared" si="12"/>
        <v>0</v>
      </c>
      <c r="H170" s="3">
        <f t="shared" si="12"/>
        <v>0</v>
      </c>
      <c r="J170" s="7"/>
    </row>
    <row r="171" spans="1:14" x14ac:dyDescent="0.25">
      <c r="A171" s="28" t="str">
        <f>_xlfn.XLOOKUP(P!C171,'Banco de Dados'!$B$3:$B$274,'Banco de Dados'!$K$3:$K$274,"")</f>
        <v/>
      </c>
      <c r="B171" s="2">
        <v>0</v>
      </c>
      <c r="C171" s="2">
        <v>0</v>
      </c>
      <c r="D171" s="2">
        <v>0</v>
      </c>
      <c r="E171" s="2">
        <v>0</v>
      </c>
      <c r="F171" s="32" t="e">
        <f t="shared" si="13"/>
        <v>#DIV/0!</v>
      </c>
      <c r="G171" s="3">
        <f t="shared" si="12"/>
        <v>0</v>
      </c>
      <c r="H171" s="3">
        <f t="shared" si="12"/>
        <v>0</v>
      </c>
      <c r="J171" s="7"/>
    </row>
    <row r="172" spans="1:14" x14ac:dyDescent="0.25">
      <c r="A172" s="28" t="str">
        <f>_xlfn.XLOOKUP(P!C172,'Banco de Dados'!$B$3:$B$274,'Banco de Dados'!$K$3:$K$274,"")</f>
        <v/>
      </c>
      <c r="B172" s="2">
        <v>0</v>
      </c>
      <c r="C172" s="2">
        <v>0</v>
      </c>
      <c r="D172" s="2">
        <v>0</v>
      </c>
      <c r="E172" s="2">
        <v>0</v>
      </c>
      <c r="F172" s="32" t="e">
        <f t="shared" si="13"/>
        <v>#DIV/0!</v>
      </c>
      <c r="G172" s="3">
        <f t="shared" ref="G172:H174" si="14">D172*$E$142</f>
        <v>0</v>
      </c>
      <c r="H172" s="3">
        <f t="shared" si="14"/>
        <v>0</v>
      </c>
      <c r="J172" s="7"/>
    </row>
    <row r="173" spans="1:14" x14ac:dyDescent="0.25">
      <c r="A173" s="28" t="str">
        <f>_xlfn.XLOOKUP(P!C173,'Banco de Dados'!$B$3:$B$274,'Banco de Dados'!$K$3:$K$274,"")</f>
        <v/>
      </c>
      <c r="B173" s="2">
        <v>0</v>
      </c>
      <c r="C173" s="2">
        <v>0</v>
      </c>
      <c r="D173" s="2">
        <v>0</v>
      </c>
      <c r="E173" s="2">
        <v>0</v>
      </c>
      <c r="F173" s="32" t="e">
        <f t="shared" si="13"/>
        <v>#DIV/0!</v>
      </c>
      <c r="G173" s="3">
        <f t="shared" si="14"/>
        <v>0</v>
      </c>
      <c r="H173" s="3">
        <f t="shared" si="14"/>
        <v>0</v>
      </c>
      <c r="J173" s="7"/>
    </row>
    <row r="174" spans="1:14" x14ac:dyDescent="0.25">
      <c r="A174" s="28" t="str">
        <f>_xlfn.XLOOKUP(P!C174,'Banco de Dados'!$B$3:$B$274,'Banco de Dados'!$K$3:$K$274,"")</f>
        <v/>
      </c>
      <c r="B174" s="2">
        <v>0</v>
      </c>
      <c r="C174" s="2">
        <v>0</v>
      </c>
      <c r="D174" s="2">
        <v>0</v>
      </c>
      <c r="E174" s="2">
        <v>0</v>
      </c>
      <c r="F174" s="32" t="e">
        <f t="shared" si="13"/>
        <v>#DIV/0!</v>
      </c>
      <c r="G174" s="3">
        <f t="shared" si="14"/>
        <v>0</v>
      </c>
      <c r="H174" s="3">
        <f t="shared" si="14"/>
        <v>0</v>
      </c>
      <c r="J174" s="7"/>
    </row>
    <row r="175" spans="1:14" x14ac:dyDescent="0.25">
      <c r="A175" s="21"/>
      <c r="B175" s="21"/>
      <c r="C175" s="21"/>
      <c r="D175" s="21"/>
      <c r="E175" s="21"/>
      <c r="F175" s="77"/>
      <c r="G175" s="22"/>
      <c r="H175" s="22"/>
      <c r="J175" s="21"/>
      <c r="K175" s="21"/>
      <c r="L175" s="21"/>
      <c r="M175" s="21"/>
      <c r="N175" s="21"/>
    </row>
    <row r="176" spans="1:14" ht="15.75" x14ac:dyDescent="0.25">
      <c r="A176" s="36" t="str">
        <f>'Nome das Amostras'!A9</f>
        <v>ag</v>
      </c>
      <c r="B176" s="164" t="str">
        <f>VLOOKUP(A176,'Nome das Amostras'!$A$3:$D$28,2,FALSE)</f>
        <v>R6</v>
      </c>
      <c r="C176" s="164"/>
      <c r="D176" s="51" t="s">
        <v>65</v>
      </c>
      <c r="E176" s="52">
        <f>'Banco de Dados'!$O$13/'Banco de Dados'!AX13</f>
        <v>0.56894889103182256</v>
      </c>
      <c r="F176" s="74"/>
      <c r="G176" s="3"/>
      <c r="H176" s="3"/>
      <c r="J176" s="7"/>
    </row>
    <row r="177" spans="1:14" ht="15.75" x14ac:dyDescent="0.25">
      <c r="A177" s="107" t="s">
        <v>1</v>
      </c>
      <c r="B177" s="107" t="s">
        <v>0</v>
      </c>
      <c r="C177" s="107" t="s">
        <v>212</v>
      </c>
      <c r="D177" s="107" t="s">
        <v>209</v>
      </c>
      <c r="E177" s="107" t="s">
        <v>213</v>
      </c>
      <c r="F177" s="76" t="s">
        <v>219</v>
      </c>
      <c r="G177" s="54" t="s">
        <v>140</v>
      </c>
      <c r="H177" s="54" t="s">
        <v>66</v>
      </c>
      <c r="J177" s="7"/>
      <c r="K177" s="72" t="str">
        <f>A176</f>
        <v>ag</v>
      </c>
      <c r="L177" s="55" t="s">
        <v>215</v>
      </c>
      <c r="M177" s="41" t="str">
        <f>$A$1</f>
        <v>Zinco</v>
      </c>
      <c r="N177" s="3"/>
    </row>
    <row r="178" spans="1:14" x14ac:dyDescent="0.25">
      <c r="A178" s="28" t="str">
        <f>_xlfn.XLOOKUP(P!C178,'Banco de Dados'!$B$3:$B$274,'Banco de Dados'!$K$3:$K$274,"")</f>
        <v>Si</v>
      </c>
      <c r="B178" s="2" cm="1">
        <f t="array" ref="B178:E208">Dados!AT5:AW35</f>
        <v>14</v>
      </c>
      <c r="C178" s="2">
        <v>1740</v>
      </c>
      <c r="D178" s="2">
        <v>4273</v>
      </c>
      <c r="E178" s="2">
        <v>70</v>
      </c>
      <c r="F178" s="32">
        <f>(E178*100)/D178</f>
        <v>1.6381933068102037</v>
      </c>
      <c r="G178" s="3">
        <f t="shared" ref="G178:H205" si="15">D178*$E$176</f>
        <v>2431.1186113789777</v>
      </c>
      <c r="H178" s="3">
        <f t="shared" si="15"/>
        <v>39.826422372227576</v>
      </c>
      <c r="J178" s="7"/>
      <c r="K178" s="5" t="s">
        <v>210</v>
      </c>
      <c r="L178" s="5"/>
      <c r="M178" s="5" t="s">
        <v>211</v>
      </c>
    </row>
    <row r="179" spans="1:14" x14ac:dyDescent="0.25">
      <c r="A179" s="28" t="str">
        <f>_xlfn.XLOOKUP(P!C179,'Banco de Dados'!$B$3:$B$274,'Banco de Dados'!$K$3:$K$274,"")</f>
        <v>P</v>
      </c>
      <c r="B179" s="2">
        <v>15</v>
      </c>
      <c r="C179" s="2">
        <v>2013</v>
      </c>
      <c r="D179" s="2">
        <v>476</v>
      </c>
      <c r="E179" s="2">
        <v>36</v>
      </c>
      <c r="F179" s="32">
        <f t="shared" ref="F179:F208" si="16">(E179*100)/D179</f>
        <v>7.5630252100840334</v>
      </c>
      <c r="G179" s="3">
        <f t="shared" si="15"/>
        <v>270.81967213114751</v>
      </c>
      <c r="H179" s="3">
        <f t="shared" si="15"/>
        <v>20.482160077145611</v>
      </c>
      <c r="J179" s="7"/>
      <c r="K179" s="6">
        <f>_xlfn.XLOOKUP($B$4,A178:A205,G178:G205,"")</f>
        <v>559.84570877531337</v>
      </c>
      <c r="L179" s="6"/>
      <c r="M179" s="6">
        <f>_xlfn.XLOOKUP($B$4,A178:A205,H178:H205,"")</f>
        <v>138.25458052073287</v>
      </c>
    </row>
    <row r="180" spans="1:14" x14ac:dyDescent="0.25">
      <c r="A180" s="28" t="str">
        <f>_xlfn.XLOOKUP(P!C180,'Banco de Dados'!$B$3:$B$274,'Banco de Dados'!$K$3:$K$274,"")</f>
        <v>S</v>
      </c>
      <c r="B180" s="2">
        <v>16</v>
      </c>
      <c r="C180" s="2">
        <v>2307</v>
      </c>
      <c r="D180" s="2">
        <v>2592</v>
      </c>
      <c r="E180" s="2">
        <v>72</v>
      </c>
      <c r="F180" s="32">
        <f t="shared" si="16"/>
        <v>2.7777777777777777</v>
      </c>
      <c r="G180" s="3">
        <f t="shared" si="15"/>
        <v>1474.715525554484</v>
      </c>
      <c r="H180" s="3">
        <f t="shared" si="15"/>
        <v>40.964320154291222</v>
      </c>
      <c r="J180" s="7"/>
    </row>
    <row r="181" spans="1:14" ht="15.75" x14ac:dyDescent="0.25">
      <c r="A181" s="28" t="str">
        <f>_xlfn.XLOOKUP(P!C181,'Banco de Dados'!$B$3:$B$274,'Banco de Dados'!$K$3:$K$274,"")</f>
        <v>Cl</v>
      </c>
      <c r="B181" s="2">
        <v>17</v>
      </c>
      <c r="C181" s="2">
        <v>2622</v>
      </c>
      <c r="D181" s="2">
        <v>9118</v>
      </c>
      <c r="E181" s="2">
        <v>127</v>
      </c>
      <c r="F181" s="32">
        <f t="shared" si="16"/>
        <v>1.3928493090590042</v>
      </c>
      <c r="G181" s="3">
        <f t="shared" si="15"/>
        <v>5187.6759884281582</v>
      </c>
      <c r="H181" s="3">
        <f t="shared" si="15"/>
        <v>72.256509161041464</v>
      </c>
      <c r="K181" s="165" t="s">
        <v>67</v>
      </c>
      <c r="L181" s="166"/>
      <c r="M181" s="167"/>
      <c r="N181"/>
    </row>
    <row r="182" spans="1:14" x14ac:dyDescent="0.25">
      <c r="A182" s="28" t="str">
        <f>_xlfn.XLOOKUP(P!C182,'Banco de Dados'!$B$3:$B$274,'Banco de Dados'!$K$3:$K$274,"")</f>
        <v>Ar</v>
      </c>
      <c r="B182" s="2">
        <v>18</v>
      </c>
      <c r="C182" s="2">
        <v>2957</v>
      </c>
      <c r="D182" s="2">
        <v>7259</v>
      </c>
      <c r="E182" s="2">
        <v>158</v>
      </c>
      <c r="F182" s="32">
        <f t="shared" si="16"/>
        <v>2.1766083482573357</v>
      </c>
      <c r="G182" s="3">
        <f t="shared" si="15"/>
        <v>4130</v>
      </c>
      <c r="H182" s="3">
        <f t="shared" si="15"/>
        <v>89.89392478302797</v>
      </c>
      <c r="J182" s="7"/>
      <c r="K182" s="104" t="s">
        <v>240</v>
      </c>
      <c r="L182" s="39"/>
      <c r="M182" s="106" t="s">
        <v>209</v>
      </c>
    </row>
    <row r="183" spans="1:14" x14ac:dyDescent="0.25">
      <c r="A183" s="28" t="str">
        <f>_xlfn.XLOOKUP(P!C183,'Banco de Dados'!$B$3:$B$274,'Banco de Dados'!$K$3:$K$274,"")</f>
        <v>K</v>
      </c>
      <c r="B183" s="2">
        <v>19</v>
      </c>
      <c r="C183" s="2">
        <v>3313</v>
      </c>
      <c r="D183" s="2">
        <v>61476</v>
      </c>
      <c r="E183" s="2">
        <v>263</v>
      </c>
      <c r="F183" s="32">
        <f t="shared" si="16"/>
        <v>0.42780922636476021</v>
      </c>
      <c r="G183" s="3">
        <f t="shared" si="15"/>
        <v>34976.702025072322</v>
      </c>
      <c r="H183" s="3">
        <f t="shared" si="15"/>
        <v>149.63355834136934</v>
      </c>
      <c r="J183" s="58" t="s">
        <v>38</v>
      </c>
      <c r="K183" s="59">
        <f>$L$9</f>
        <v>30.94</v>
      </c>
      <c r="L183" s="60"/>
      <c r="M183" s="61">
        <f>$M$11</f>
        <v>1363</v>
      </c>
      <c r="N183" s="60"/>
    </row>
    <row r="184" spans="1:14" x14ac:dyDescent="0.25">
      <c r="A184" s="28" t="str">
        <f>_xlfn.XLOOKUP(P!C184,'Banco de Dados'!$B$3:$B$274,'Banco de Dados'!$K$3:$K$274,"")</f>
        <v>Ca</v>
      </c>
      <c r="B184" s="2">
        <v>20</v>
      </c>
      <c r="C184" s="2">
        <v>3691</v>
      </c>
      <c r="D184" s="2">
        <v>20178</v>
      </c>
      <c r="E184" s="2">
        <v>179</v>
      </c>
      <c r="F184" s="32">
        <f t="shared" si="16"/>
        <v>0.8871047675686391</v>
      </c>
      <c r="G184" s="3">
        <f t="shared" si="15"/>
        <v>11480.250723240115</v>
      </c>
      <c r="H184" s="3">
        <f t="shared" si="15"/>
        <v>101.84185149469624</v>
      </c>
      <c r="J184" s="2"/>
      <c r="K184" s="18"/>
      <c r="L184" s="2" t="s">
        <v>70</v>
      </c>
      <c r="M184" s="19"/>
    </row>
    <row r="185" spans="1:14" x14ac:dyDescent="0.25">
      <c r="A185" s="28" t="str">
        <f>_xlfn.XLOOKUP(P!C185,'Banco de Dados'!$B$3:$B$274,'Banco de Dados'!$K$3:$K$274,"")</f>
        <v>Ti</v>
      </c>
      <c r="B185" s="2">
        <v>22</v>
      </c>
      <c r="C185" s="2">
        <v>4509</v>
      </c>
      <c r="D185" s="2">
        <v>12309</v>
      </c>
      <c r="E185" s="2">
        <v>156</v>
      </c>
      <c r="F185" s="32">
        <f t="shared" si="16"/>
        <v>1.2673653424323665</v>
      </c>
      <c r="G185" s="3">
        <f t="shared" si="15"/>
        <v>7003.1918997107041</v>
      </c>
      <c r="H185" s="3">
        <f t="shared" si="15"/>
        <v>88.756027000964323</v>
      </c>
      <c r="J185" s="58" t="s">
        <v>69</v>
      </c>
      <c r="K185" s="62" t="s">
        <v>71</v>
      </c>
      <c r="L185" s="63"/>
      <c r="M185" s="64">
        <f>K179</f>
        <v>559.84570877531337</v>
      </c>
      <c r="N185" s="60"/>
    </row>
    <row r="186" spans="1:14" x14ac:dyDescent="0.25">
      <c r="A186" s="28" t="str">
        <f>_xlfn.XLOOKUP(P!C186,'Banco de Dados'!$B$3:$B$274,'Banco de Dados'!$K$3:$K$274,"")</f>
        <v>Cr</v>
      </c>
      <c r="B186" s="2">
        <v>24</v>
      </c>
      <c r="C186" s="2">
        <v>5412</v>
      </c>
      <c r="D186" s="2">
        <v>2957</v>
      </c>
      <c r="E186" s="2">
        <v>138</v>
      </c>
      <c r="F186" s="32">
        <f t="shared" si="16"/>
        <v>4.6668921203922897</v>
      </c>
      <c r="G186" s="3">
        <f t="shared" si="15"/>
        <v>1682.3818707810992</v>
      </c>
      <c r="H186" s="3">
        <f t="shared" si="15"/>
        <v>78.514946962391519</v>
      </c>
      <c r="J186" s="7"/>
    </row>
    <row r="187" spans="1:14" ht="15.75" x14ac:dyDescent="0.25">
      <c r="A187" s="28" t="str">
        <f>_xlfn.XLOOKUP(P!C187,'Banco de Dados'!$B$3:$B$274,'Banco de Dados'!$K$3:$K$274,"")</f>
        <v>Mn</v>
      </c>
      <c r="B187" s="2">
        <v>25</v>
      </c>
      <c r="C187" s="2">
        <v>5895</v>
      </c>
      <c r="D187" s="2">
        <v>5316</v>
      </c>
      <c r="E187" s="2">
        <v>160</v>
      </c>
      <c r="F187" s="32">
        <f t="shared" si="16"/>
        <v>3.0097817908201656</v>
      </c>
      <c r="G187" s="3">
        <f t="shared" si="15"/>
        <v>3024.5323047251686</v>
      </c>
      <c r="H187" s="3">
        <f t="shared" si="15"/>
        <v>91.031822565091602</v>
      </c>
      <c r="J187" s="7"/>
      <c r="K187" s="165" t="s">
        <v>218</v>
      </c>
      <c r="L187" s="166"/>
      <c r="M187" s="167"/>
    </row>
    <row r="188" spans="1:14" x14ac:dyDescent="0.25">
      <c r="A188" s="28" t="str">
        <f>_xlfn.XLOOKUP(P!C188,'Banco de Dados'!$B$3:$B$274,'Banco de Dados'!$K$3:$K$274,"")</f>
        <v>Fe</v>
      </c>
      <c r="B188" s="2">
        <v>26</v>
      </c>
      <c r="C188" s="2">
        <v>6399</v>
      </c>
      <c r="D188" s="2">
        <v>229224</v>
      </c>
      <c r="E188" s="2">
        <v>478</v>
      </c>
      <c r="F188" s="32">
        <f t="shared" si="16"/>
        <v>0.20852964785537292</v>
      </c>
      <c r="G188" s="3">
        <f t="shared" si="15"/>
        <v>130416.7405978785</v>
      </c>
      <c r="H188" s="3">
        <f t="shared" si="15"/>
        <v>271.95756991321116</v>
      </c>
      <c r="J188" s="7"/>
      <c r="K188" s="104" t="s">
        <v>236</v>
      </c>
      <c r="L188" s="108">
        <f>K179</f>
        <v>559.84570877531337</v>
      </c>
      <c r="M188" s="109">
        <f>M179</f>
        <v>138.25458052073287</v>
      </c>
    </row>
    <row r="189" spans="1:14" x14ac:dyDescent="0.25">
      <c r="A189" s="28" t="str">
        <f>_xlfn.XLOOKUP(P!C189,'Banco de Dados'!$B$3:$B$274,'Banco de Dados'!$K$3:$K$274,"")</f>
        <v>Ni</v>
      </c>
      <c r="B189" s="2">
        <v>28</v>
      </c>
      <c r="C189" s="2">
        <v>7472</v>
      </c>
      <c r="D189" s="2">
        <v>977</v>
      </c>
      <c r="E189" s="2">
        <v>240</v>
      </c>
      <c r="F189" s="32">
        <f t="shared" si="16"/>
        <v>24.564994882292734</v>
      </c>
      <c r="G189" s="3">
        <f t="shared" si="15"/>
        <v>555.86306653809061</v>
      </c>
      <c r="H189" s="3">
        <f t="shared" si="15"/>
        <v>136.5477338476374</v>
      </c>
      <c r="J189" s="7"/>
      <c r="K189" s="104" t="s">
        <v>237</v>
      </c>
      <c r="L189" s="105">
        <f>$L$9</f>
        <v>30.94</v>
      </c>
      <c r="M189" s="106">
        <f>$L$10</f>
        <v>0.55000000000000004</v>
      </c>
    </row>
    <row r="190" spans="1:14" x14ac:dyDescent="0.25">
      <c r="A190" s="28" t="str">
        <f>_xlfn.XLOOKUP(P!C190,'Banco de Dados'!$B$3:$B$274,'Banco de Dados'!$K$3:$K$274,"")</f>
        <v>Cu</v>
      </c>
      <c r="B190" s="2">
        <v>29</v>
      </c>
      <c r="C190" s="2">
        <v>8041</v>
      </c>
      <c r="D190" s="2">
        <v>908</v>
      </c>
      <c r="E190" s="2">
        <v>235</v>
      </c>
      <c r="F190" s="32">
        <f t="shared" si="16"/>
        <v>25.881057268722468</v>
      </c>
      <c r="G190" s="3">
        <f t="shared" si="15"/>
        <v>516.60559305689492</v>
      </c>
      <c r="H190" s="3">
        <f t="shared" si="15"/>
        <v>133.70298939247829</v>
      </c>
      <c r="J190" s="7"/>
      <c r="K190" s="104" t="s">
        <v>238</v>
      </c>
      <c r="L190" s="105">
        <f>$M$11</f>
        <v>1363</v>
      </c>
      <c r="M190" s="106">
        <f>$M$12</f>
        <v>248</v>
      </c>
    </row>
    <row r="191" spans="1:14" x14ac:dyDescent="0.25">
      <c r="A191" s="28" t="str">
        <f>_xlfn.XLOOKUP(P!C191,'Banco de Dados'!$B$3:$B$274,'Banco de Dados'!$K$3:$K$274,"")</f>
        <v>Zn</v>
      </c>
      <c r="B191" s="2">
        <v>30</v>
      </c>
      <c r="C191" s="2">
        <v>8631</v>
      </c>
      <c r="D191" s="2">
        <v>984</v>
      </c>
      <c r="E191" s="2">
        <v>243</v>
      </c>
      <c r="F191" s="32">
        <f t="shared" si="16"/>
        <v>24.695121951219512</v>
      </c>
      <c r="G191" s="3">
        <f t="shared" si="15"/>
        <v>559.84570877531337</v>
      </c>
      <c r="H191" s="3">
        <f t="shared" si="15"/>
        <v>138.25458052073287</v>
      </c>
      <c r="J191" s="7"/>
      <c r="K191" s="69" t="s">
        <v>217</v>
      </c>
      <c r="L191" s="110">
        <f>SQRT(((M188/L188)^2)+((M189/L189)^2)+((M190/L190)^2))</f>
        <v>0.30725767630466411</v>
      </c>
      <c r="M191" s="71" t="str">
        <f>M200</f>
        <v>mg/kg</v>
      </c>
    </row>
    <row r="192" spans="1:14" x14ac:dyDescent="0.25">
      <c r="A192" s="28" t="str">
        <f>_xlfn.XLOOKUP(P!C192,'Banco de Dados'!$B$3:$B$274,'Banco de Dados'!$K$3:$K$274,"")</f>
        <v>Rh</v>
      </c>
      <c r="B192" s="2">
        <v>45</v>
      </c>
      <c r="C192" s="2">
        <v>20167</v>
      </c>
      <c r="D192" s="2">
        <v>1547</v>
      </c>
      <c r="E192" s="2">
        <v>139</v>
      </c>
      <c r="F192" s="32">
        <f t="shared" si="16"/>
        <v>8.9851325145442793</v>
      </c>
      <c r="G192" s="3">
        <f t="shared" si="15"/>
        <v>880.1639344262295</v>
      </c>
      <c r="H192" s="3">
        <f t="shared" si="15"/>
        <v>79.083895853423329</v>
      </c>
      <c r="J192" s="7"/>
    </row>
    <row r="193" spans="1:13" x14ac:dyDescent="0.25">
      <c r="A193" s="28" t="str">
        <f>_xlfn.XLOOKUP(P!C193,'Banco de Dados'!$B$3:$B$274,'Banco de Dados'!$K$3:$K$274,"")</f>
        <v>Rh</v>
      </c>
      <c r="B193" s="2">
        <v>45</v>
      </c>
      <c r="C193" s="2">
        <v>2696</v>
      </c>
      <c r="D193" s="2">
        <v>15937</v>
      </c>
      <c r="E193" s="2">
        <v>116</v>
      </c>
      <c r="F193" s="32">
        <f t="shared" si="16"/>
        <v>0.72786597226579652</v>
      </c>
      <c r="G193" s="3">
        <f t="shared" si="15"/>
        <v>9067.338476374156</v>
      </c>
      <c r="H193" s="3">
        <f t="shared" si="15"/>
        <v>65.998071359691423</v>
      </c>
      <c r="J193" s="7"/>
    </row>
    <row r="194" spans="1:13" x14ac:dyDescent="0.25">
      <c r="A194" s="28" t="str">
        <f>_xlfn.XLOOKUP(P!C194,'Banco de Dados'!$B$3:$B$274,'Banco de Dados'!$K$3:$K$274,"")</f>
        <v/>
      </c>
      <c r="B194" s="2">
        <v>0</v>
      </c>
      <c r="C194" s="2">
        <v>0</v>
      </c>
      <c r="D194" s="2">
        <v>0</v>
      </c>
      <c r="E194" s="2">
        <v>0</v>
      </c>
      <c r="F194" s="32" t="e">
        <f t="shared" si="16"/>
        <v>#DIV/0!</v>
      </c>
      <c r="G194" s="3">
        <f t="shared" si="15"/>
        <v>0</v>
      </c>
      <c r="H194" s="3">
        <f t="shared" si="15"/>
        <v>0</v>
      </c>
      <c r="J194" s="7"/>
    </row>
    <row r="195" spans="1:13" x14ac:dyDescent="0.25">
      <c r="A195" s="28" t="str">
        <f>_xlfn.XLOOKUP(P!C195,'Banco de Dados'!$B$3:$B$274,'Banco de Dados'!$K$3:$K$274,"")</f>
        <v/>
      </c>
      <c r="B195" s="2">
        <v>0</v>
      </c>
      <c r="C195" s="2">
        <v>0</v>
      </c>
      <c r="D195" s="2">
        <v>0</v>
      </c>
      <c r="E195" s="2">
        <v>0</v>
      </c>
      <c r="F195" s="32" t="e">
        <f t="shared" si="16"/>
        <v>#DIV/0!</v>
      </c>
      <c r="G195" s="3">
        <f t="shared" si="15"/>
        <v>0</v>
      </c>
      <c r="H195" s="3">
        <f t="shared" si="15"/>
        <v>0</v>
      </c>
      <c r="J195" s="7"/>
    </row>
    <row r="196" spans="1:13" x14ac:dyDescent="0.25">
      <c r="A196" s="28" t="str">
        <f>_xlfn.XLOOKUP(P!C196,'Banco de Dados'!$B$3:$B$274,'Banco de Dados'!$K$3:$K$274,"")</f>
        <v/>
      </c>
      <c r="B196" s="2">
        <v>0</v>
      </c>
      <c r="C196" s="2">
        <v>0</v>
      </c>
      <c r="D196" s="2">
        <v>0</v>
      </c>
      <c r="E196" s="2">
        <v>0</v>
      </c>
      <c r="F196" s="32" t="e">
        <f t="shared" si="16"/>
        <v>#DIV/0!</v>
      </c>
      <c r="G196" s="3">
        <f t="shared" si="15"/>
        <v>0</v>
      </c>
      <c r="H196" s="3">
        <f t="shared" si="15"/>
        <v>0</v>
      </c>
      <c r="J196" s="7"/>
    </row>
    <row r="197" spans="1:13" x14ac:dyDescent="0.25">
      <c r="A197" s="28" t="str">
        <f>_xlfn.XLOOKUP(P!C197,'Banco de Dados'!$B$3:$B$274,'Banco de Dados'!$K$3:$K$274,"")</f>
        <v/>
      </c>
      <c r="B197" s="2">
        <v>0</v>
      </c>
      <c r="C197" s="2">
        <v>0</v>
      </c>
      <c r="D197" s="2">
        <v>0</v>
      </c>
      <c r="E197" s="2">
        <v>0</v>
      </c>
      <c r="F197" s="32" t="e">
        <f t="shared" si="16"/>
        <v>#DIV/0!</v>
      </c>
      <c r="G197" s="3">
        <f t="shared" si="15"/>
        <v>0</v>
      </c>
      <c r="H197" s="3">
        <f t="shared" si="15"/>
        <v>0</v>
      </c>
      <c r="J197" s="7"/>
    </row>
    <row r="198" spans="1:13" x14ac:dyDescent="0.25">
      <c r="A198" s="28" t="str">
        <f>_xlfn.XLOOKUP(P!C198,'Banco de Dados'!$B$3:$B$274,'Banco de Dados'!$K$3:$K$274,"")</f>
        <v/>
      </c>
      <c r="B198" s="2">
        <v>0</v>
      </c>
      <c r="C198" s="2">
        <v>0</v>
      </c>
      <c r="D198" s="2">
        <v>0</v>
      </c>
      <c r="E198" s="17">
        <v>0</v>
      </c>
      <c r="F198" s="32" t="e">
        <f t="shared" si="16"/>
        <v>#DIV/0!</v>
      </c>
      <c r="G198" s="3">
        <f t="shared" si="15"/>
        <v>0</v>
      </c>
      <c r="H198" s="3">
        <f t="shared" si="15"/>
        <v>0</v>
      </c>
      <c r="J198" s="7"/>
    </row>
    <row r="199" spans="1:13" ht="15.75" x14ac:dyDescent="0.25">
      <c r="A199" s="28" t="str">
        <f>_xlfn.XLOOKUP(P!C199,'Banco de Dados'!$B$3:$B$274,'Banco de Dados'!$K$3:$K$274,"")</f>
        <v/>
      </c>
      <c r="B199" s="2">
        <v>0</v>
      </c>
      <c r="C199" s="2">
        <v>0</v>
      </c>
      <c r="D199" s="2">
        <v>0</v>
      </c>
      <c r="E199" s="2">
        <v>0</v>
      </c>
      <c r="F199" s="32" t="e">
        <f t="shared" si="16"/>
        <v>#DIV/0!</v>
      </c>
      <c r="G199" s="3">
        <f t="shared" si="15"/>
        <v>0</v>
      </c>
      <c r="H199" s="3">
        <f t="shared" si="15"/>
        <v>0</v>
      </c>
      <c r="J199" s="7"/>
      <c r="K199" s="101" t="s">
        <v>216</v>
      </c>
      <c r="L199" s="102" t="str">
        <f>K177</f>
        <v>ag</v>
      </c>
      <c r="M199" s="103" t="str">
        <f>M177</f>
        <v>Zinco</v>
      </c>
    </row>
    <row r="200" spans="1:13" x14ac:dyDescent="0.25">
      <c r="A200" s="28" t="str">
        <f>_xlfn.XLOOKUP(P!C200,'Banco de Dados'!$B$3:$B$274,'Banco de Dados'!$K$3:$K$274,"")</f>
        <v/>
      </c>
      <c r="B200" s="2">
        <v>0</v>
      </c>
      <c r="C200" s="2">
        <v>0</v>
      </c>
      <c r="D200" s="2">
        <v>0</v>
      </c>
      <c r="E200" s="2">
        <v>0</v>
      </c>
      <c r="F200" s="32" t="e">
        <f t="shared" si="16"/>
        <v>#DIV/0!</v>
      </c>
      <c r="G200" s="3">
        <f t="shared" si="15"/>
        <v>0</v>
      </c>
      <c r="H200" s="3">
        <f t="shared" si="15"/>
        <v>0</v>
      </c>
      <c r="J200" s="7"/>
      <c r="K200" s="68" t="s">
        <v>68</v>
      </c>
      <c r="L200" s="29">
        <f>(K183*M185)/M183</f>
        <v>12.708456514679529</v>
      </c>
      <c r="M200" s="66" t="str">
        <f>$M$9</f>
        <v>mg/kg</v>
      </c>
    </row>
    <row r="201" spans="1:13" x14ac:dyDescent="0.25">
      <c r="A201" s="28" t="str">
        <f>_xlfn.XLOOKUP(P!C201,'Banco de Dados'!$B$3:$B$274,'Banco de Dados'!$K$3:$K$274,"")</f>
        <v/>
      </c>
      <c r="B201" s="2">
        <v>0</v>
      </c>
      <c r="C201" s="2">
        <v>0</v>
      </c>
      <c r="D201" s="2">
        <v>0</v>
      </c>
      <c r="E201" s="2">
        <v>0</v>
      </c>
      <c r="F201" s="32" t="e">
        <f t="shared" si="16"/>
        <v>#DIV/0!</v>
      </c>
      <c r="G201" s="3">
        <f t="shared" si="15"/>
        <v>0</v>
      </c>
      <c r="H201" s="3">
        <f t="shared" si="15"/>
        <v>0</v>
      </c>
      <c r="J201" s="7"/>
      <c r="K201" s="111" t="s">
        <v>246</v>
      </c>
      <c r="L201" s="126">
        <f>SQRT(((M188/L188)^2)+((M189/L189)^2)+((M190/L190)^2))</f>
        <v>0.30725767630466411</v>
      </c>
      <c r="M201" s="66"/>
    </row>
    <row r="202" spans="1:13" x14ac:dyDescent="0.25">
      <c r="A202" s="28" t="str">
        <f>_xlfn.XLOOKUP(P!C202,'Banco de Dados'!$B$3:$B$274,'Banco de Dados'!$K$3:$K$274,"")</f>
        <v/>
      </c>
      <c r="B202" s="2">
        <v>0</v>
      </c>
      <c r="C202" s="2">
        <v>0</v>
      </c>
      <c r="D202" s="2">
        <v>0</v>
      </c>
      <c r="E202" s="2">
        <v>0</v>
      </c>
      <c r="F202" s="32" t="e">
        <f t="shared" si="16"/>
        <v>#DIV/0!</v>
      </c>
      <c r="G202" s="3">
        <f t="shared" si="15"/>
        <v>0</v>
      </c>
      <c r="H202" s="3">
        <f t="shared" si="15"/>
        <v>0</v>
      </c>
      <c r="J202" s="7"/>
      <c r="K202" s="69" t="s">
        <v>247</v>
      </c>
      <c r="L202" s="127">
        <f>L201*L200</f>
        <v>3.9047708181193026</v>
      </c>
      <c r="M202" s="71" t="str">
        <f>$M$9</f>
        <v>mg/kg</v>
      </c>
    </row>
    <row r="203" spans="1:13" x14ac:dyDescent="0.25">
      <c r="A203" s="28" t="str">
        <f>_xlfn.XLOOKUP(P!C203,'Banco de Dados'!$B$3:$B$274,'Banco de Dados'!$K$3:$K$274,"")</f>
        <v/>
      </c>
      <c r="B203" s="2">
        <v>0</v>
      </c>
      <c r="C203" s="2">
        <v>0</v>
      </c>
      <c r="D203" s="2">
        <v>0</v>
      </c>
      <c r="E203" s="2">
        <v>0</v>
      </c>
      <c r="F203" s="32" t="e">
        <f t="shared" si="16"/>
        <v>#DIV/0!</v>
      </c>
      <c r="G203" s="3">
        <f t="shared" si="15"/>
        <v>0</v>
      </c>
      <c r="H203" s="3">
        <f t="shared" si="15"/>
        <v>0</v>
      </c>
      <c r="J203" s="7"/>
      <c r="K203" s="123"/>
      <c r="L203" s="124"/>
    </row>
    <row r="204" spans="1:13" x14ac:dyDescent="0.25">
      <c r="A204" s="28" t="str">
        <f>_xlfn.XLOOKUP(P!C204,'Banco de Dados'!$B$3:$B$274,'Banco de Dados'!$K$3:$K$274,"")</f>
        <v/>
      </c>
      <c r="B204" s="2">
        <v>0</v>
      </c>
      <c r="C204" s="2">
        <v>0</v>
      </c>
      <c r="D204" s="2">
        <v>0</v>
      </c>
      <c r="E204" s="2">
        <v>0</v>
      </c>
      <c r="F204" s="32" t="e">
        <f t="shared" si="16"/>
        <v>#DIV/0!</v>
      </c>
      <c r="G204" s="3">
        <f t="shared" si="15"/>
        <v>0</v>
      </c>
      <c r="H204" s="3">
        <f t="shared" si="15"/>
        <v>0</v>
      </c>
      <c r="J204" s="7"/>
    </row>
    <row r="205" spans="1:13" x14ac:dyDescent="0.25">
      <c r="A205" s="28" t="str">
        <f>_xlfn.XLOOKUP(P!C205,'Banco de Dados'!$B$3:$B$274,'Banco de Dados'!$K$3:$K$274,"")</f>
        <v/>
      </c>
      <c r="B205" s="2">
        <v>0</v>
      </c>
      <c r="C205" s="2">
        <v>0</v>
      </c>
      <c r="D205" s="2">
        <v>0</v>
      </c>
      <c r="E205" s="2">
        <v>0</v>
      </c>
      <c r="F205" s="32" t="e">
        <f t="shared" si="16"/>
        <v>#DIV/0!</v>
      </c>
      <c r="G205" s="3">
        <f t="shared" si="15"/>
        <v>0</v>
      </c>
      <c r="H205" s="3">
        <f t="shared" si="15"/>
        <v>0</v>
      </c>
      <c r="J205" s="7"/>
    </row>
    <row r="206" spans="1:13" x14ac:dyDescent="0.25">
      <c r="A206" s="28" t="str">
        <f>_xlfn.XLOOKUP(P!C206,'Banco de Dados'!$B$3:$B$274,'Banco de Dados'!$K$3:$K$274,"")</f>
        <v/>
      </c>
      <c r="B206" s="2">
        <v>0</v>
      </c>
      <c r="C206" s="2">
        <v>0</v>
      </c>
      <c r="D206" s="2">
        <v>0</v>
      </c>
      <c r="E206" s="2">
        <v>0</v>
      </c>
      <c r="F206" s="32" t="e">
        <f t="shared" si="16"/>
        <v>#DIV/0!</v>
      </c>
      <c r="G206" s="3">
        <f t="shared" ref="G206:H208" si="17">D206*$E$176</f>
        <v>0</v>
      </c>
      <c r="H206" s="3">
        <f t="shared" si="17"/>
        <v>0</v>
      </c>
      <c r="J206" s="7"/>
    </row>
    <row r="207" spans="1:13" x14ac:dyDescent="0.25">
      <c r="A207" s="28" t="str">
        <f>_xlfn.XLOOKUP(P!C207,'Banco de Dados'!$B$3:$B$274,'Banco de Dados'!$K$3:$K$274,"")</f>
        <v/>
      </c>
      <c r="B207" s="2">
        <v>0</v>
      </c>
      <c r="C207" s="2">
        <v>0</v>
      </c>
      <c r="D207" s="2">
        <v>0</v>
      </c>
      <c r="E207" s="2">
        <v>0</v>
      </c>
      <c r="F207" s="32" t="e">
        <f t="shared" si="16"/>
        <v>#DIV/0!</v>
      </c>
      <c r="G207" s="3">
        <f t="shared" si="17"/>
        <v>0</v>
      </c>
      <c r="H207" s="3">
        <f t="shared" si="17"/>
        <v>0</v>
      </c>
      <c r="J207" s="7"/>
    </row>
    <row r="208" spans="1:13" x14ac:dyDescent="0.25">
      <c r="A208" s="28" t="str">
        <f>_xlfn.XLOOKUP(P!C208,'Banco de Dados'!$B$3:$B$274,'Banco de Dados'!$K$3:$K$274,"")</f>
        <v/>
      </c>
      <c r="B208" s="2">
        <v>0</v>
      </c>
      <c r="C208" s="2">
        <v>0</v>
      </c>
      <c r="D208" s="2">
        <v>0</v>
      </c>
      <c r="E208" s="2">
        <v>0</v>
      </c>
      <c r="F208" s="32" t="e">
        <f t="shared" si="16"/>
        <v>#DIV/0!</v>
      </c>
      <c r="G208" s="3">
        <f t="shared" si="17"/>
        <v>0</v>
      </c>
      <c r="H208" s="3">
        <f t="shared" si="17"/>
        <v>0</v>
      </c>
      <c r="J208" s="7"/>
    </row>
    <row r="209" spans="1:14" x14ac:dyDescent="0.25">
      <c r="A209" s="21"/>
      <c r="B209" s="21"/>
      <c r="C209" s="21"/>
      <c r="D209" s="21"/>
      <c r="E209" s="21"/>
      <c r="F209" s="77"/>
      <c r="G209" s="21"/>
      <c r="H209" s="21"/>
      <c r="J209" s="21"/>
      <c r="K209" s="21"/>
      <c r="L209" s="21"/>
      <c r="M209" s="21"/>
      <c r="N209" s="21"/>
    </row>
    <row r="210" spans="1:14" ht="15.75" x14ac:dyDescent="0.25">
      <c r="A210" s="36" t="str">
        <f>'Nome das Amostras'!A10</f>
        <v>ah</v>
      </c>
      <c r="B210" s="164" t="str">
        <f>VLOOKUP(A210,'Nome das Amostras'!$A$3:$D$28,2,FALSE)</f>
        <v>R7</v>
      </c>
      <c r="C210" s="164"/>
      <c r="D210" s="51" t="s">
        <v>65</v>
      </c>
      <c r="E210" s="52">
        <f>'Banco de Dados'!$O$13/'Banco de Dados'!BE13</f>
        <v>0.70986593331041592</v>
      </c>
      <c r="F210" s="74"/>
      <c r="G210" s="3"/>
      <c r="H210" s="3"/>
      <c r="J210" s="7"/>
    </row>
    <row r="211" spans="1:14" ht="15.75" x14ac:dyDescent="0.25">
      <c r="A211" s="107" t="s">
        <v>1</v>
      </c>
      <c r="B211" s="107" t="s">
        <v>0</v>
      </c>
      <c r="C211" s="107" t="s">
        <v>212</v>
      </c>
      <c r="D211" s="107" t="s">
        <v>209</v>
      </c>
      <c r="E211" s="107" t="s">
        <v>213</v>
      </c>
      <c r="F211" s="76" t="s">
        <v>219</v>
      </c>
      <c r="G211" s="54" t="s">
        <v>140</v>
      </c>
      <c r="H211" s="54" t="s">
        <v>66</v>
      </c>
      <c r="J211" s="7"/>
      <c r="K211" s="72" t="str">
        <f>A210</f>
        <v>ah</v>
      </c>
      <c r="L211" s="55" t="s">
        <v>215</v>
      </c>
      <c r="M211" s="41" t="str">
        <f>$A$1</f>
        <v>Zinco</v>
      </c>
      <c r="N211" s="3"/>
    </row>
    <row r="212" spans="1:14" x14ac:dyDescent="0.25">
      <c r="A212" s="28" t="str">
        <f>_xlfn.XLOOKUP(P!C212,'Banco de Dados'!$B$3:$B$274,'Banco de Dados'!$K$3:$K$274,"")</f>
        <v>Si</v>
      </c>
      <c r="B212" s="2" cm="1">
        <f t="array" ref="B212:E242">Dados!BA5:BD35</f>
        <v>14</v>
      </c>
      <c r="C212" s="2">
        <v>1740</v>
      </c>
      <c r="D212" s="2">
        <v>3929</v>
      </c>
      <c r="E212" s="2">
        <v>86</v>
      </c>
      <c r="F212" s="32">
        <f>(E212*100)/D212</f>
        <v>2.1888521252227031</v>
      </c>
      <c r="G212" s="3">
        <f t="shared" ref="G212:H239" si="18">D212*$E$210</f>
        <v>2789.0632519766241</v>
      </c>
      <c r="H212" s="3">
        <f t="shared" si="18"/>
        <v>61.048470264695766</v>
      </c>
      <c r="J212" s="7"/>
      <c r="K212" s="5" t="s">
        <v>210</v>
      </c>
      <c r="L212" s="5"/>
      <c r="M212" s="5" t="s">
        <v>211</v>
      </c>
    </row>
    <row r="213" spans="1:14" x14ac:dyDescent="0.25">
      <c r="A213" s="28" t="str">
        <f>_xlfn.XLOOKUP(P!C213,'Banco de Dados'!$B$3:$B$274,'Banco de Dados'!$K$3:$K$274,"")</f>
        <v>P</v>
      </c>
      <c r="B213" s="2">
        <v>15</v>
      </c>
      <c r="C213" s="2">
        <v>2013</v>
      </c>
      <c r="D213" s="2">
        <v>981</v>
      </c>
      <c r="E213" s="2">
        <v>77</v>
      </c>
      <c r="F213" s="32">
        <f t="shared" ref="F213:F242" si="19">(E213*100)/D213</f>
        <v>7.8491335372069315</v>
      </c>
      <c r="G213" s="3">
        <f t="shared" si="18"/>
        <v>696.37848057751796</v>
      </c>
      <c r="H213" s="3">
        <f t="shared" si="18"/>
        <v>54.659676864902025</v>
      </c>
      <c r="J213" s="7"/>
      <c r="K213" s="6">
        <f>_xlfn.XLOOKUP($B$4,A212:A239,G212:G239,"")</f>
        <v>1095.3231350979718</v>
      </c>
      <c r="L213" s="6"/>
      <c r="M213" s="6">
        <f>_xlfn.XLOOKUP($B$4,A212:A239,H212:H239,"")</f>
        <v>176.04675146098316</v>
      </c>
    </row>
    <row r="214" spans="1:14" x14ac:dyDescent="0.25">
      <c r="A214" s="28" t="str">
        <f>_xlfn.XLOOKUP(P!C214,'Banco de Dados'!$B$3:$B$274,'Banco de Dados'!$K$3:$K$274,"")</f>
        <v>S</v>
      </c>
      <c r="B214" s="2">
        <v>16</v>
      </c>
      <c r="C214" s="2">
        <v>2307</v>
      </c>
      <c r="D214" s="2">
        <v>4039</v>
      </c>
      <c r="E214" s="2">
        <v>105</v>
      </c>
      <c r="F214" s="32">
        <f t="shared" si="19"/>
        <v>2.5996533795493932</v>
      </c>
      <c r="G214" s="3">
        <f t="shared" si="18"/>
        <v>2867.1485046407697</v>
      </c>
      <c r="H214" s="3">
        <f t="shared" si="18"/>
        <v>74.535922997593673</v>
      </c>
      <c r="J214" s="7"/>
    </row>
    <row r="215" spans="1:14" ht="15.75" x14ac:dyDescent="0.25">
      <c r="A215" s="28" t="str">
        <f>_xlfn.XLOOKUP(P!C215,'Banco de Dados'!$B$3:$B$274,'Banco de Dados'!$K$3:$K$274,"")</f>
        <v>Cl</v>
      </c>
      <c r="B215" s="2">
        <v>17</v>
      </c>
      <c r="C215" s="2">
        <v>2622</v>
      </c>
      <c r="D215" s="2">
        <v>12017</v>
      </c>
      <c r="E215" s="2">
        <v>179</v>
      </c>
      <c r="F215" s="32">
        <f t="shared" si="19"/>
        <v>1.4895564616792876</v>
      </c>
      <c r="G215" s="3">
        <f t="shared" si="18"/>
        <v>8530.4589205912689</v>
      </c>
      <c r="H215" s="3">
        <f t="shared" si="18"/>
        <v>127.06600206256445</v>
      </c>
      <c r="K215" s="165" t="s">
        <v>67</v>
      </c>
      <c r="L215" s="166"/>
      <c r="M215" s="167"/>
      <c r="N215"/>
    </row>
    <row r="216" spans="1:14" x14ac:dyDescent="0.25">
      <c r="A216" s="28" t="str">
        <f>_xlfn.XLOOKUP(P!C216,'Banco de Dados'!$B$3:$B$274,'Banco de Dados'!$K$3:$K$274,"")</f>
        <v>Ar</v>
      </c>
      <c r="B216" s="2">
        <v>18</v>
      </c>
      <c r="C216" s="2">
        <v>2957</v>
      </c>
      <c r="D216" s="2">
        <v>5818</v>
      </c>
      <c r="E216" s="2">
        <v>195</v>
      </c>
      <c r="F216" s="32">
        <f t="shared" si="19"/>
        <v>3.3516672396012375</v>
      </c>
      <c r="G216" s="3">
        <f t="shared" si="18"/>
        <v>4130</v>
      </c>
      <c r="H216" s="3">
        <f t="shared" si="18"/>
        <v>138.42385699553111</v>
      </c>
      <c r="J216" s="7"/>
      <c r="K216" s="104" t="s">
        <v>240</v>
      </c>
      <c r="L216" s="39"/>
      <c r="M216" s="106" t="s">
        <v>209</v>
      </c>
    </row>
    <row r="217" spans="1:14" x14ac:dyDescent="0.25">
      <c r="A217" s="28" t="str">
        <f>_xlfn.XLOOKUP(P!C217,'Banco de Dados'!$B$3:$B$274,'Banco de Dados'!$K$3:$K$274,"")</f>
        <v>K</v>
      </c>
      <c r="B217" s="2">
        <v>19</v>
      </c>
      <c r="C217" s="2">
        <v>3313</v>
      </c>
      <c r="D217" s="2">
        <v>53117</v>
      </c>
      <c r="E217" s="2">
        <v>266</v>
      </c>
      <c r="F217" s="32">
        <f t="shared" si="19"/>
        <v>0.50078129412429162</v>
      </c>
      <c r="G217" s="3">
        <f t="shared" si="18"/>
        <v>37705.948779649363</v>
      </c>
      <c r="H217" s="3">
        <f t="shared" si="18"/>
        <v>188.82433826057064</v>
      </c>
      <c r="J217" s="58" t="s">
        <v>38</v>
      </c>
      <c r="K217" s="59">
        <f>$L$9</f>
        <v>30.94</v>
      </c>
      <c r="L217" s="60"/>
      <c r="M217" s="61">
        <f>$M$11</f>
        <v>1363</v>
      </c>
      <c r="N217" s="60"/>
    </row>
    <row r="218" spans="1:14" x14ac:dyDescent="0.25">
      <c r="A218" s="28" t="str">
        <f>_xlfn.XLOOKUP(P!C218,'Banco de Dados'!$B$3:$B$274,'Banco de Dados'!$K$3:$K$274,"")</f>
        <v>Ca</v>
      </c>
      <c r="B218" s="2">
        <v>20</v>
      </c>
      <c r="C218" s="2">
        <v>3691</v>
      </c>
      <c r="D218" s="2">
        <v>20558</v>
      </c>
      <c r="E218" s="2">
        <v>188</v>
      </c>
      <c r="F218" s="32">
        <f t="shared" si="19"/>
        <v>0.91448584492654927</v>
      </c>
      <c r="G218" s="3">
        <f t="shared" si="18"/>
        <v>14593.423856995531</v>
      </c>
      <c r="H218" s="3">
        <f t="shared" si="18"/>
        <v>133.45479546235819</v>
      </c>
      <c r="J218" s="2"/>
      <c r="K218" s="18"/>
      <c r="L218" s="2" t="s">
        <v>70</v>
      </c>
      <c r="M218" s="19"/>
    </row>
    <row r="219" spans="1:14" x14ac:dyDescent="0.25">
      <c r="A219" s="28" t="str">
        <f>_xlfn.XLOOKUP(P!C219,'Banco de Dados'!$B$3:$B$274,'Banco de Dados'!$K$3:$K$274,"")</f>
        <v>Ti</v>
      </c>
      <c r="B219" s="2">
        <v>22</v>
      </c>
      <c r="C219" s="2">
        <v>4509</v>
      </c>
      <c r="D219" s="2">
        <v>12661</v>
      </c>
      <c r="E219" s="2">
        <v>161</v>
      </c>
      <c r="F219" s="32">
        <f t="shared" si="19"/>
        <v>1.2716215148882395</v>
      </c>
      <c r="G219" s="3">
        <f t="shared" si="18"/>
        <v>8987.6125816431759</v>
      </c>
      <c r="H219" s="3">
        <f t="shared" si="18"/>
        <v>114.28841526297697</v>
      </c>
      <c r="J219" s="58" t="s">
        <v>69</v>
      </c>
      <c r="K219" s="62" t="s">
        <v>71</v>
      </c>
      <c r="L219" s="63"/>
      <c r="M219" s="64">
        <f>K213</f>
        <v>1095.3231350979718</v>
      </c>
      <c r="N219" s="60"/>
    </row>
    <row r="220" spans="1:14" x14ac:dyDescent="0.25">
      <c r="A220" s="28" t="str">
        <f>_xlfn.XLOOKUP(P!C220,'Banco de Dados'!$B$3:$B$274,'Banco de Dados'!$K$3:$K$274,"")</f>
        <v>Cr</v>
      </c>
      <c r="B220" s="2">
        <v>24</v>
      </c>
      <c r="C220" s="2">
        <v>5412</v>
      </c>
      <c r="D220" s="2">
        <v>3744</v>
      </c>
      <c r="E220" s="2">
        <v>146</v>
      </c>
      <c r="F220" s="32">
        <f t="shared" si="19"/>
        <v>3.8995726495726495</v>
      </c>
      <c r="G220" s="3">
        <f t="shared" si="18"/>
        <v>2657.7380543141971</v>
      </c>
      <c r="H220" s="3">
        <f t="shared" si="18"/>
        <v>103.64042626332072</v>
      </c>
      <c r="J220" s="7"/>
    </row>
    <row r="221" spans="1:14" ht="15.75" x14ac:dyDescent="0.25">
      <c r="A221" s="28" t="str">
        <f>_xlfn.XLOOKUP(P!C221,'Banco de Dados'!$B$3:$B$274,'Banco de Dados'!$K$3:$K$274,"")</f>
        <v>Mn</v>
      </c>
      <c r="B221" s="2">
        <v>25</v>
      </c>
      <c r="C221" s="2">
        <v>5895</v>
      </c>
      <c r="D221" s="2">
        <v>6323</v>
      </c>
      <c r="E221" s="2">
        <v>168</v>
      </c>
      <c r="F221" s="32">
        <f t="shared" si="19"/>
        <v>2.6569666297643524</v>
      </c>
      <c r="G221" s="3">
        <f t="shared" si="18"/>
        <v>4488.4822963217603</v>
      </c>
      <c r="H221" s="3">
        <f t="shared" si="18"/>
        <v>119.25747679614987</v>
      </c>
      <c r="J221" s="7"/>
      <c r="K221" s="165" t="s">
        <v>218</v>
      </c>
      <c r="L221" s="166"/>
      <c r="M221" s="167"/>
    </row>
    <row r="222" spans="1:14" x14ac:dyDescent="0.25">
      <c r="A222" s="28" t="str">
        <f>_xlfn.XLOOKUP(P!C222,'Banco de Dados'!$B$3:$B$274,'Banco de Dados'!$K$3:$K$274,"")</f>
        <v>Fe</v>
      </c>
      <c r="B222" s="2">
        <v>26</v>
      </c>
      <c r="C222" s="2">
        <v>6399</v>
      </c>
      <c r="D222" s="2">
        <v>196988</v>
      </c>
      <c r="E222" s="2">
        <v>454</v>
      </c>
      <c r="F222" s="32">
        <f t="shared" si="19"/>
        <v>0.23047089162791642</v>
      </c>
      <c r="G222" s="3">
        <f t="shared" si="18"/>
        <v>139835.07047095223</v>
      </c>
      <c r="H222" s="3">
        <f t="shared" si="18"/>
        <v>322.2791337229288</v>
      </c>
      <c r="J222" s="7"/>
      <c r="K222" s="104" t="s">
        <v>236</v>
      </c>
      <c r="L222" s="108">
        <f>K213</f>
        <v>1095.3231350979718</v>
      </c>
      <c r="M222" s="109">
        <f>M213</f>
        <v>176.04675146098316</v>
      </c>
    </row>
    <row r="223" spans="1:14" x14ac:dyDescent="0.25">
      <c r="A223" s="28" t="str">
        <f>_xlfn.XLOOKUP(P!C223,'Banco de Dados'!$B$3:$B$274,'Banco de Dados'!$K$3:$K$274,"")</f>
        <v>Ni</v>
      </c>
      <c r="B223" s="2">
        <v>28</v>
      </c>
      <c r="C223" s="2">
        <v>7472</v>
      </c>
      <c r="D223" s="2">
        <v>1594</v>
      </c>
      <c r="E223" s="2">
        <v>243</v>
      </c>
      <c r="F223" s="32">
        <f t="shared" si="19"/>
        <v>15.244667503136762</v>
      </c>
      <c r="G223" s="3">
        <f t="shared" si="18"/>
        <v>1131.5262976968029</v>
      </c>
      <c r="H223" s="3">
        <f t="shared" si="18"/>
        <v>172.49742179443106</v>
      </c>
      <c r="J223" s="7"/>
      <c r="K223" s="104" t="s">
        <v>237</v>
      </c>
      <c r="L223" s="105">
        <f>$L$9</f>
        <v>30.94</v>
      </c>
      <c r="M223" s="106">
        <f>$L$10</f>
        <v>0.55000000000000004</v>
      </c>
    </row>
    <row r="224" spans="1:14" x14ac:dyDescent="0.25">
      <c r="A224" s="28" t="str">
        <f>_xlfn.XLOOKUP(P!C224,'Banco de Dados'!$B$3:$B$274,'Banco de Dados'!$K$3:$K$274,"")</f>
        <v>Cu</v>
      </c>
      <c r="B224" s="2">
        <v>29</v>
      </c>
      <c r="C224" s="2">
        <v>8041</v>
      </c>
      <c r="D224" s="2">
        <v>711</v>
      </c>
      <c r="E224" s="2">
        <v>251</v>
      </c>
      <c r="F224" s="32">
        <f t="shared" si="19"/>
        <v>35.30239099859353</v>
      </c>
      <c r="G224" s="3">
        <f t="shared" si="18"/>
        <v>504.71467858370573</v>
      </c>
      <c r="H224" s="3">
        <f t="shared" si="18"/>
        <v>178.17634926091441</v>
      </c>
      <c r="J224" s="7"/>
      <c r="K224" s="104" t="s">
        <v>238</v>
      </c>
      <c r="L224" s="105">
        <f>$M$11</f>
        <v>1363</v>
      </c>
      <c r="M224" s="106">
        <f>$M$12</f>
        <v>248</v>
      </c>
    </row>
    <row r="225" spans="1:13" x14ac:dyDescent="0.25">
      <c r="A225" s="28" t="str">
        <f>_xlfn.XLOOKUP(P!C225,'Banco de Dados'!$B$3:$B$274,'Banco de Dados'!$K$3:$K$274,"")</f>
        <v>Zn</v>
      </c>
      <c r="B225" s="2">
        <v>30</v>
      </c>
      <c r="C225" s="2">
        <v>8631</v>
      </c>
      <c r="D225" s="2">
        <v>1543</v>
      </c>
      <c r="E225" s="2">
        <v>248</v>
      </c>
      <c r="F225" s="32">
        <f t="shared" si="19"/>
        <v>16.072585871678548</v>
      </c>
      <c r="G225" s="3">
        <f t="shared" si="18"/>
        <v>1095.3231350979718</v>
      </c>
      <c r="H225" s="3">
        <f t="shared" si="18"/>
        <v>176.04675146098316</v>
      </c>
      <c r="J225" s="7"/>
      <c r="K225" s="69" t="s">
        <v>217</v>
      </c>
      <c r="L225" s="110">
        <f>SQRT(((M222/L222)^2)+((M223/L223)^2)+((M224/L224)^2))</f>
        <v>0.24342386179220282</v>
      </c>
      <c r="M225" s="71" t="str">
        <f>M234</f>
        <v>mg/kg</v>
      </c>
    </row>
    <row r="226" spans="1:13" x14ac:dyDescent="0.25">
      <c r="A226" s="28" t="str">
        <f>_xlfn.XLOOKUP(P!C226,'Banco de Dados'!$B$3:$B$274,'Banco de Dados'!$K$3:$K$274,"")</f>
        <v>As</v>
      </c>
      <c r="B226" s="2">
        <v>33</v>
      </c>
      <c r="C226" s="2">
        <v>10532</v>
      </c>
      <c r="D226" s="2">
        <v>1815</v>
      </c>
      <c r="E226" s="2">
        <v>244</v>
      </c>
      <c r="F226" s="32">
        <f t="shared" si="19"/>
        <v>13.443526170798899</v>
      </c>
      <c r="G226" s="3">
        <f t="shared" si="18"/>
        <v>1288.4066689584049</v>
      </c>
      <c r="H226" s="3">
        <f t="shared" si="18"/>
        <v>173.20728772774149</v>
      </c>
      <c r="J226" s="7"/>
    </row>
    <row r="227" spans="1:13" x14ac:dyDescent="0.25">
      <c r="A227" s="28" t="str">
        <f>_xlfn.XLOOKUP(P!C227,'Banco de Dados'!$B$3:$B$274,'Banco de Dados'!$K$3:$K$274,"")</f>
        <v>Rh</v>
      </c>
      <c r="B227" s="2">
        <v>45</v>
      </c>
      <c r="C227" s="2">
        <v>20167</v>
      </c>
      <c r="D227" s="2">
        <v>1939</v>
      </c>
      <c r="E227" s="2">
        <v>138</v>
      </c>
      <c r="F227" s="32">
        <f t="shared" si="19"/>
        <v>7.1170706549767919</v>
      </c>
      <c r="G227" s="3">
        <f t="shared" si="18"/>
        <v>1376.4300446888965</v>
      </c>
      <c r="H227" s="3">
        <f t="shared" si="18"/>
        <v>97.961498796837404</v>
      </c>
      <c r="J227" s="7"/>
    </row>
    <row r="228" spans="1:13" x14ac:dyDescent="0.25">
      <c r="A228" s="28" t="str">
        <f>_xlfn.XLOOKUP(P!C228,'Banco de Dados'!$B$3:$B$274,'Banco de Dados'!$K$3:$K$274,"")</f>
        <v>Rh</v>
      </c>
      <c r="B228" s="2">
        <v>45</v>
      </c>
      <c r="C228" s="2">
        <v>2696</v>
      </c>
      <c r="D228" s="2">
        <v>17608</v>
      </c>
      <c r="E228" s="2">
        <v>147</v>
      </c>
      <c r="F228" s="32">
        <f t="shared" si="19"/>
        <v>0.83484779645615625</v>
      </c>
      <c r="G228" s="3">
        <f t="shared" si="18"/>
        <v>12499.319353729803</v>
      </c>
      <c r="H228" s="3">
        <f t="shared" si="18"/>
        <v>104.35029219663114</v>
      </c>
      <c r="J228" s="7"/>
    </row>
    <row r="229" spans="1:13" x14ac:dyDescent="0.25">
      <c r="A229" s="28" t="str">
        <f>_xlfn.XLOOKUP(P!C229,'Banco de Dados'!$B$3:$B$274,'Banco de Dados'!$K$3:$K$274,"")</f>
        <v/>
      </c>
      <c r="B229" s="2">
        <v>0</v>
      </c>
      <c r="C229" s="2">
        <v>0</v>
      </c>
      <c r="D229" s="2">
        <v>0</v>
      </c>
      <c r="E229" s="2">
        <v>0</v>
      </c>
      <c r="F229" s="32" t="e">
        <f t="shared" si="19"/>
        <v>#DIV/0!</v>
      </c>
      <c r="G229" s="3">
        <f t="shared" si="18"/>
        <v>0</v>
      </c>
      <c r="H229" s="3">
        <f t="shared" si="18"/>
        <v>0</v>
      </c>
      <c r="J229" s="7"/>
    </row>
    <row r="230" spans="1:13" x14ac:dyDescent="0.25">
      <c r="A230" s="28" t="str">
        <f>_xlfn.XLOOKUP(P!C230,'Banco de Dados'!$B$3:$B$274,'Banco de Dados'!$K$3:$K$274,"")</f>
        <v/>
      </c>
      <c r="B230" s="2">
        <v>0</v>
      </c>
      <c r="C230" s="2">
        <v>0</v>
      </c>
      <c r="D230" s="2">
        <v>0</v>
      </c>
      <c r="E230" s="2">
        <v>0</v>
      </c>
      <c r="F230" s="32" t="e">
        <f t="shared" si="19"/>
        <v>#DIV/0!</v>
      </c>
      <c r="G230" s="3">
        <f t="shared" si="18"/>
        <v>0</v>
      </c>
      <c r="H230" s="3">
        <f t="shared" si="18"/>
        <v>0</v>
      </c>
      <c r="J230" s="7"/>
    </row>
    <row r="231" spans="1:13" x14ac:dyDescent="0.25">
      <c r="A231" s="28" t="str">
        <f>_xlfn.XLOOKUP(P!C231,'Banco de Dados'!$B$3:$B$274,'Banco de Dados'!$K$3:$K$274,"")</f>
        <v/>
      </c>
      <c r="B231" s="2">
        <v>0</v>
      </c>
      <c r="C231" s="2">
        <v>0</v>
      </c>
      <c r="D231" s="2">
        <v>0</v>
      </c>
      <c r="E231" s="2">
        <v>0</v>
      </c>
      <c r="F231" s="32" t="e">
        <f t="shared" si="19"/>
        <v>#DIV/0!</v>
      </c>
      <c r="G231" s="3">
        <f t="shared" si="18"/>
        <v>0</v>
      </c>
      <c r="H231" s="3">
        <f t="shared" si="18"/>
        <v>0</v>
      </c>
      <c r="J231" s="7"/>
    </row>
    <row r="232" spans="1:13" x14ac:dyDescent="0.25">
      <c r="A232" s="28" t="str">
        <f>_xlfn.XLOOKUP(P!C232,'Banco de Dados'!$B$3:$B$274,'Banco de Dados'!$K$3:$K$274,"")</f>
        <v/>
      </c>
      <c r="B232" s="2">
        <v>0</v>
      </c>
      <c r="C232" s="2">
        <v>0</v>
      </c>
      <c r="D232" s="2">
        <v>0</v>
      </c>
      <c r="E232" s="17">
        <v>0</v>
      </c>
      <c r="F232" s="32" t="e">
        <f t="shared" si="19"/>
        <v>#DIV/0!</v>
      </c>
      <c r="G232" s="3">
        <f t="shared" si="18"/>
        <v>0</v>
      </c>
      <c r="H232" s="3">
        <f t="shared" si="18"/>
        <v>0</v>
      </c>
      <c r="J232" s="7"/>
    </row>
    <row r="233" spans="1:13" ht="15.75" x14ac:dyDescent="0.25">
      <c r="A233" s="28" t="str">
        <f>_xlfn.XLOOKUP(P!C233,'Banco de Dados'!$B$3:$B$274,'Banco de Dados'!$K$3:$K$274,"")</f>
        <v/>
      </c>
      <c r="B233" s="2">
        <v>0</v>
      </c>
      <c r="C233" s="2">
        <v>0</v>
      </c>
      <c r="D233" s="2">
        <v>0</v>
      </c>
      <c r="E233" s="2">
        <v>0</v>
      </c>
      <c r="F233" s="32" t="e">
        <f t="shared" si="19"/>
        <v>#DIV/0!</v>
      </c>
      <c r="G233" s="3">
        <f t="shared" si="18"/>
        <v>0</v>
      </c>
      <c r="H233" s="3">
        <f t="shared" si="18"/>
        <v>0</v>
      </c>
      <c r="J233" s="7"/>
      <c r="K233" s="101" t="s">
        <v>216</v>
      </c>
      <c r="L233" s="102" t="str">
        <f>K211</f>
        <v>ah</v>
      </c>
      <c r="M233" s="103" t="str">
        <f>M211</f>
        <v>Zinco</v>
      </c>
    </row>
    <row r="234" spans="1:13" x14ac:dyDescent="0.25">
      <c r="A234" s="28" t="str">
        <f>_xlfn.XLOOKUP(P!C234,'Banco de Dados'!$B$3:$B$274,'Banco de Dados'!$K$3:$K$274,"")</f>
        <v/>
      </c>
      <c r="B234" s="2">
        <v>0</v>
      </c>
      <c r="C234" s="2">
        <v>0</v>
      </c>
      <c r="D234" s="2">
        <v>0</v>
      </c>
      <c r="E234" s="2">
        <v>0</v>
      </c>
      <c r="F234" s="32" t="e">
        <f t="shared" si="19"/>
        <v>#DIV/0!</v>
      </c>
      <c r="G234" s="3">
        <f t="shared" si="18"/>
        <v>0</v>
      </c>
      <c r="H234" s="3">
        <f t="shared" si="18"/>
        <v>0</v>
      </c>
      <c r="J234" s="7"/>
      <c r="K234" s="68" t="s">
        <v>68</v>
      </c>
      <c r="L234" s="29">
        <f>(K217*M219)/M217</f>
        <v>24.863754805525495</v>
      </c>
      <c r="M234" s="66" t="str">
        <f>$M$9</f>
        <v>mg/kg</v>
      </c>
    </row>
    <row r="235" spans="1:13" x14ac:dyDescent="0.25">
      <c r="A235" s="28" t="str">
        <f>_xlfn.XLOOKUP(P!C235,'Banco de Dados'!$B$3:$B$274,'Banco de Dados'!$K$3:$K$274,"")</f>
        <v/>
      </c>
      <c r="B235" s="2">
        <v>0</v>
      </c>
      <c r="C235" s="2">
        <v>0</v>
      </c>
      <c r="D235" s="2">
        <v>0</v>
      </c>
      <c r="E235" s="2">
        <v>0</v>
      </c>
      <c r="F235" s="32" t="e">
        <f t="shared" si="19"/>
        <v>#DIV/0!</v>
      </c>
      <c r="G235" s="3">
        <f t="shared" si="18"/>
        <v>0</v>
      </c>
      <c r="H235" s="3">
        <f t="shared" si="18"/>
        <v>0</v>
      </c>
      <c r="J235" s="7"/>
      <c r="K235" s="111" t="s">
        <v>246</v>
      </c>
      <c r="L235" s="126">
        <f>SQRT(((M222/L222)^2)+((M223/L223)^2)+((M224/L224)^2))</f>
        <v>0.24342386179220282</v>
      </c>
      <c r="M235" s="66"/>
    </row>
    <row r="236" spans="1:13" x14ac:dyDescent="0.25">
      <c r="A236" s="28" t="str">
        <f>_xlfn.XLOOKUP(P!C236,'Banco de Dados'!$B$3:$B$274,'Banco de Dados'!$K$3:$K$274,"")</f>
        <v/>
      </c>
      <c r="B236" s="2">
        <v>0</v>
      </c>
      <c r="C236" s="2">
        <v>0</v>
      </c>
      <c r="D236" s="2">
        <v>0</v>
      </c>
      <c r="E236" s="2">
        <v>0</v>
      </c>
      <c r="F236" s="32" t="e">
        <f t="shared" si="19"/>
        <v>#DIV/0!</v>
      </c>
      <c r="G236" s="3">
        <f t="shared" si="18"/>
        <v>0</v>
      </c>
      <c r="H236" s="3">
        <f t="shared" si="18"/>
        <v>0</v>
      </c>
      <c r="J236" s="7"/>
      <c r="K236" s="69" t="s">
        <v>247</v>
      </c>
      <c r="L236" s="127">
        <f>L235*L234</f>
        <v>6.0524312134154572</v>
      </c>
      <c r="M236" s="71" t="str">
        <f>$M$9</f>
        <v>mg/kg</v>
      </c>
    </row>
    <row r="237" spans="1:13" x14ac:dyDescent="0.25">
      <c r="A237" s="28" t="str">
        <f>_xlfn.XLOOKUP(P!C237,'Banco de Dados'!$B$3:$B$274,'Banco de Dados'!$K$3:$K$274,"")</f>
        <v/>
      </c>
      <c r="B237" s="2">
        <v>0</v>
      </c>
      <c r="C237" s="2">
        <v>0</v>
      </c>
      <c r="D237" s="2">
        <v>0</v>
      </c>
      <c r="E237" s="2">
        <v>0</v>
      </c>
      <c r="F237" s="32" t="e">
        <f t="shared" si="19"/>
        <v>#DIV/0!</v>
      </c>
      <c r="G237" s="3">
        <f t="shared" si="18"/>
        <v>0</v>
      </c>
      <c r="H237" s="3">
        <f t="shared" si="18"/>
        <v>0</v>
      </c>
      <c r="J237" s="7"/>
      <c r="K237" s="123"/>
      <c r="L237" s="124"/>
    </row>
    <row r="238" spans="1:13" x14ac:dyDescent="0.25">
      <c r="A238" s="28" t="str">
        <f>_xlfn.XLOOKUP(P!C238,'Banco de Dados'!$B$3:$B$274,'Banco de Dados'!$K$3:$K$274,"")</f>
        <v/>
      </c>
      <c r="B238" s="2">
        <v>0</v>
      </c>
      <c r="C238" s="2">
        <v>0</v>
      </c>
      <c r="D238" s="2">
        <v>0</v>
      </c>
      <c r="E238" s="2">
        <v>0</v>
      </c>
      <c r="F238" s="32" t="e">
        <f t="shared" si="19"/>
        <v>#DIV/0!</v>
      </c>
      <c r="G238" s="3">
        <f t="shared" si="18"/>
        <v>0</v>
      </c>
      <c r="H238" s="3">
        <f t="shared" si="18"/>
        <v>0</v>
      </c>
      <c r="J238" s="7"/>
    </row>
    <row r="239" spans="1:13" x14ac:dyDescent="0.25">
      <c r="A239" s="28" t="str">
        <f>_xlfn.XLOOKUP(P!C239,'Banco de Dados'!$B$3:$B$274,'Banco de Dados'!$K$3:$K$274,"")</f>
        <v/>
      </c>
      <c r="B239" s="2">
        <v>0</v>
      </c>
      <c r="C239" s="2">
        <v>0</v>
      </c>
      <c r="D239" s="2">
        <v>0</v>
      </c>
      <c r="E239" s="2">
        <v>0</v>
      </c>
      <c r="F239" s="32" t="e">
        <f t="shared" si="19"/>
        <v>#DIV/0!</v>
      </c>
      <c r="G239" s="3">
        <f t="shared" si="18"/>
        <v>0</v>
      </c>
      <c r="H239" s="3">
        <f t="shared" si="18"/>
        <v>0</v>
      </c>
      <c r="J239" s="7"/>
    </row>
    <row r="240" spans="1:13" x14ac:dyDescent="0.25">
      <c r="A240" s="28" t="str">
        <f>_xlfn.XLOOKUP(P!C240,'Banco de Dados'!$B$3:$B$274,'Banco de Dados'!$K$3:$K$274,"")</f>
        <v/>
      </c>
      <c r="B240" s="2">
        <v>0</v>
      </c>
      <c r="C240" s="2">
        <v>0</v>
      </c>
      <c r="D240" s="2">
        <v>0</v>
      </c>
      <c r="E240" s="2">
        <v>0</v>
      </c>
      <c r="F240" s="32" t="e">
        <f t="shared" si="19"/>
        <v>#DIV/0!</v>
      </c>
      <c r="G240" s="3">
        <f t="shared" ref="G240:H242" si="20">D240*$E$210</f>
        <v>0</v>
      </c>
      <c r="H240" s="3">
        <f t="shared" si="20"/>
        <v>0</v>
      </c>
      <c r="J240" s="7"/>
    </row>
    <row r="241" spans="1:14" x14ac:dyDescent="0.25">
      <c r="A241" s="28" t="str">
        <f>_xlfn.XLOOKUP(P!C241,'Banco de Dados'!$B$3:$B$274,'Banco de Dados'!$K$3:$K$274,"")</f>
        <v/>
      </c>
      <c r="B241" s="2">
        <v>0</v>
      </c>
      <c r="C241" s="2">
        <v>0</v>
      </c>
      <c r="D241" s="2">
        <v>0</v>
      </c>
      <c r="E241" s="2">
        <v>0</v>
      </c>
      <c r="F241" s="32" t="e">
        <f t="shared" si="19"/>
        <v>#DIV/0!</v>
      </c>
      <c r="G241" s="3">
        <f t="shared" si="20"/>
        <v>0</v>
      </c>
      <c r="H241" s="3">
        <f t="shared" si="20"/>
        <v>0</v>
      </c>
      <c r="J241" s="7"/>
    </row>
    <row r="242" spans="1:14" x14ac:dyDescent="0.25">
      <c r="A242" s="28" t="str">
        <f>_xlfn.XLOOKUP(P!C242,'Banco de Dados'!$B$3:$B$274,'Banco de Dados'!$K$3:$K$274,"")</f>
        <v/>
      </c>
      <c r="B242" s="2">
        <v>0</v>
      </c>
      <c r="C242" s="2">
        <v>0</v>
      </c>
      <c r="D242" s="2">
        <v>0</v>
      </c>
      <c r="E242" s="2">
        <v>0</v>
      </c>
      <c r="F242" s="32" t="e">
        <f t="shared" si="19"/>
        <v>#DIV/0!</v>
      </c>
      <c r="G242" s="3">
        <f t="shared" si="20"/>
        <v>0</v>
      </c>
      <c r="H242" s="3">
        <f t="shared" si="20"/>
        <v>0</v>
      </c>
      <c r="J242" s="7"/>
    </row>
    <row r="243" spans="1:14" x14ac:dyDescent="0.25">
      <c r="A243" s="21"/>
      <c r="B243" s="21"/>
      <c r="C243" s="21"/>
      <c r="D243" s="21"/>
      <c r="E243" s="21"/>
      <c r="F243" s="77"/>
      <c r="G243" s="21"/>
      <c r="H243" s="21"/>
      <c r="J243" s="21"/>
      <c r="K243" s="21"/>
      <c r="L243" s="21"/>
      <c r="M243" s="21"/>
      <c r="N243" s="21"/>
    </row>
    <row r="244" spans="1:14" ht="15.75" x14ac:dyDescent="0.25">
      <c r="A244" s="36" t="str">
        <f>'Nome das Amostras'!A11</f>
        <v>ai</v>
      </c>
      <c r="B244" s="164" t="str">
        <f>VLOOKUP(A244,'Nome das Amostras'!$A$3:$D$28,2,FALSE)</f>
        <v>R8</v>
      </c>
      <c r="C244" s="164"/>
      <c r="D244" s="51" t="s">
        <v>65</v>
      </c>
      <c r="E244" s="52">
        <f>'Banco de Dados'!$O$13/'Banco de Dados'!BL13</f>
        <v>0.65774804905239692</v>
      </c>
      <c r="F244" s="74"/>
      <c r="G244" s="3"/>
      <c r="H244" s="3"/>
      <c r="J244" s="7"/>
    </row>
    <row r="245" spans="1:14" ht="15.75" x14ac:dyDescent="0.25">
      <c r="A245" s="107" t="s">
        <v>1</v>
      </c>
      <c r="B245" s="107" t="s">
        <v>0</v>
      </c>
      <c r="C245" s="107" t="s">
        <v>212</v>
      </c>
      <c r="D245" s="107" t="s">
        <v>209</v>
      </c>
      <c r="E245" s="107" t="s">
        <v>213</v>
      </c>
      <c r="F245" s="76" t="s">
        <v>219</v>
      </c>
      <c r="G245" s="54" t="s">
        <v>140</v>
      </c>
      <c r="H245" s="54" t="s">
        <v>66</v>
      </c>
      <c r="J245" s="7"/>
      <c r="K245" s="72" t="str">
        <f>A244</f>
        <v>ai</v>
      </c>
      <c r="L245" s="55" t="s">
        <v>215</v>
      </c>
      <c r="M245" s="41" t="str">
        <f>$A$1</f>
        <v>Zinco</v>
      </c>
      <c r="N245" s="3"/>
    </row>
    <row r="246" spans="1:14" x14ac:dyDescent="0.25">
      <c r="A246" s="28" t="str">
        <f>_xlfn.XLOOKUP(P!C246,'Banco de Dados'!$B$3:$B$274,'Banco de Dados'!$K$3:$K$274,"")</f>
        <v>Si</v>
      </c>
      <c r="B246" s="2" cm="1">
        <f t="array" ref="B246:E276">Dados!BH5:BK35</f>
        <v>14</v>
      </c>
      <c r="C246" s="2">
        <v>1740</v>
      </c>
      <c r="D246" s="2">
        <v>5428</v>
      </c>
      <c r="E246" s="2">
        <v>100</v>
      </c>
      <c r="F246" s="32">
        <f>(E246*100)/D246</f>
        <v>1.8422991893883567</v>
      </c>
      <c r="G246" s="3">
        <f t="shared" ref="G246:H273" si="21">D246*$E$244</f>
        <v>3570.2564102564106</v>
      </c>
      <c r="H246" s="3">
        <f t="shared" si="21"/>
        <v>65.774804905239691</v>
      </c>
      <c r="J246" s="7"/>
      <c r="K246" s="5" t="s">
        <v>210</v>
      </c>
      <c r="L246" s="5"/>
      <c r="M246" s="5" t="s">
        <v>211</v>
      </c>
    </row>
    <row r="247" spans="1:14" x14ac:dyDescent="0.25">
      <c r="A247" s="28" t="str">
        <f>_xlfn.XLOOKUP(P!C247,'Banco de Dados'!$B$3:$B$274,'Banco de Dados'!$K$3:$K$274,"")</f>
        <v>P</v>
      </c>
      <c r="B247" s="2">
        <v>15</v>
      </c>
      <c r="C247" s="2">
        <v>2013</v>
      </c>
      <c r="D247" s="2">
        <v>731</v>
      </c>
      <c r="E247" s="2">
        <v>76</v>
      </c>
      <c r="F247" s="32">
        <f t="shared" ref="F247:F276" si="22">(E247*100)/D247</f>
        <v>10.39671682626539</v>
      </c>
      <c r="G247" s="3">
        <f t="shared" si="21"/>
        <v>480.81382385730217</v>
      </c>
      <c r="H247" s="3">
        <f t="shared" si="21"/>
        <v>49.988851727982166</v>
      </c>
      <c r="J247" s="7"/>
      <c r="K247" s="6">
        <f>_xlfn.XLOOKUP($B$4,A246:A273,G246:G273,"")</f>
        <v>907.03455964325531</v>
      </c>
      <c r="L247" s="6"/>
      <c r="M247" s="6">
        <f>_xlfn.XLOOKUP($B$4,A246:A273,H246:H273,"")</f>
        <v>169.04124860646601</v>
      </c>
    </row>
    <row r="248" spans="1:14" x14ac:dyDescent="0.25">
      <c r="A248" s="28" t="str">
        <f>_xlfn.XLOOKUP(P!C248,'Banco de Dados'!$B$3:$B$274,'Banco de Dados'!$K$3:$K$274,"")</f>
        <v>S</v>
      </c>
      <c r="B248" s="2">
        <v>16</v>
      </c>
      <c r="C248" s="2">
        <v>2307</v>
      </c>
      <c r="D248" s="2">
        <v>3350</v>
      </c>
      <c r="E248" s="2">
        <v>101</v>
      </c>
      <c r="F248" s="32">
        <f t="shared" si="22"/>
        <v>3.0149253731343282</v>
      </c>
      <c r="G248" s="3">
        <f t="shared" si="21"/>
        <v>2203.4559643255297</v>
      </c>
      <c r="H248" s="3">
        <f t="shared" si="21"/>
        <v>66.432552954292092</v>
      </c>
      <c r="J248" s="7"/>
    </row>
    <row r="249" spans="1:14" ht="15.75" x14ac:dyDescent="0.25">
      <c r="A249" s="28" t="str">
        <f>_xlfn.XLOOKUP(P!C249,'Banco de Dados'!$B$3:$B$274,'Banco de Dados'!$K$3:$K$274,"")</f>
        <v>Cl</v>
      </c>
      <c r="B249" s="2">
        <v>17</v>
      </c>
      <c r="C249" s="2">
        <v>2622</v>
      </c>
      <c r="D249" s="2">
        <v>9250</v>
      </c>
      <c r="E249" s="2">
        <v>166</v>
      </c>
      <c r="F249" s="32">
        <f t="shared" si="22"/>
        <v>1.7945945945945947</v>
      </c>
      <c r="G249" s="3">
        <f t="shared" si="21"/>
        <v>6084.1694537346712</v>
      </c>
      <c r="H249" s="3">
        <f t="shared" si="21"/>
        <v>109.18617614269789</v>
      </c>
      <c r="K249" s="165" t="s">
        <v>67</v>
      </c>
      <c r="L249" s="166"/>
      <c r="M249" s="167"/>
      <c r="N249"/>
    </row>
    <row r="250" spans="1:14" x14ac:dyDescent="0.25">
      <c r="A250" s="28" t="str">
        <f>_xlfn.XLOOKUP(P!C250,'Banco de Dados'!$B$3:$B$274,'Banco de Dados'!$K$3:$K$274,"")</f>
        <v>Ar</v>
      </c>
      <c r="B250" s="2">
        <v>18</v>
      </c>
      <c r="C250" s="2">
        <v>2957</v>
      </c>
      <c r="D250" s="2">
        <v>6279</v>
      </c>
      <c r="E250" s="2">
        <v>192</v>
      </c>
      <c r="F250" s="32">
        <f t="shared" si="22"/>
        <v>3.0578117534639273</v>
      </c>
      <c r="G250" s="3">
        <f t="shared" si="21"/>
        <v>4130</v>
      </c>
      <c r="H250" s="3">
        <f t="shared" si="21"/>
        <v>126.2876254180602</v>
      </c>
      <c r="J250" s="7"/>
      <c r="K250" s="104" t="s">
        <v>240</v>
      </c>
      <c r="L250" s="39"/>
      <c r="M250" s="106" t="s">
        <v>209</v>
      </c>
    </row>
    <row r="251" spans="1:14" x14ac:dyDescent="0.25">
      <c r="A251" s="28" t="str">
        <f>_xlfn.XLOOKUP(P!C251,'Banco de Dados'!$B$3:$B$274,'Banco de Dados'!$K$3:$K$274,"")</f>
        <v>K</v>
      </c>
      <c r="B251" s="2">
        <v>19</v>
      </c>
      <c r="C251" s="2">
        <v>3313</v>
      </c>
      <c r="D251" s="2">
        <v>48230</v>
      </c>
      <c r="E251" s="2">
        <v>255</v>
      </c>
      <c r="F251" s="32">
        <f t="shared" si="22"/>
        <v>0.52871656645241549</v>
      </c>
      <c r="G251" s="3">
        <f t="shared" si="21"/>
        <v>31723.188405797104</v>
      </c>
      <c r="H251" s="3">
        <f t="shared" si="21"/>
        <v>167.72575250836121</v>
      </c>
      <c r="J251" s="58" t="s">
        <v>38</v>
      </c>
      <c r="K251" s="59">
        <f>$L$9</f>
        <v>30.94</v>
      </c>
      <c r="L251" s="60"/>
      <c r="M251" s="61">
        <f>$M$11</f>
        <v>1363</v>
      </c>
      <c r="N251" s="60"/>
    </row>
    <row r="252" spans="1:14" x14ac:dyDescent="0.25">
      <c r="A252" s="28" t="str">
        <f>_xlfn.XLOOKUP(P!C252,'Banco de Dados'!$B$3:$B$274,'Banco de Dados'!$K$3:$K$274,"")</f>
        <v>Ca</v>
      </c>
      <c r="B252" s="2">
        <v>20</v>
      </c>
      <c r="C252" s="2">
        <v>3691</v>
      </c>
      <c r="D252" s="2">
        <v>16352</v>
      </c>
      <c r="E252" s="2">
        <v>173</v>
      </c>
      <c r="F252" s="32">
        <f t="shared" si="22"/>
        <v>1.0579745596868884</v>
      </c>
      <c r="G252" s="3">
        <f t="shared" si="21"/>
        <v>10755.496098104795</v>
      </c>
      <c r="H252" s="3">
        <f t="shared" si="21"/>
        <v>113.79041248606467</v>
      </c>
      <c r="J252" s="2"/>
      <c r="K252" s="18"/>
      <c r="L252" s="2" t="s">
        <v>70</v>
      </c>
      <c r="M252" s="19"/>
    </row>
    <row r="253" spans="1:14" x14ac:dyDescent="0.25">
      <c r="A253" s="28" t="str">
        <f>_xlfn.XLOOKUP(P!C253,'Banco de Dados'!$B$3:$B$274,'Banco de Dados'!$K$3:$K$274,"")</f>
        <v>Ti</v>
      </c>
      <c r="B253" s="2">
        <v>22</v>
      </c>
      <c r="C253" s="2">
        <v>4509</v>
      </c>
      <c r="D253" s="2">
        <v>13878</v>
      </c>
      <c r="E253" s="2">
        <v>162</v>
      </c>
      <c r="F253" s="32">
        <f t="shared" si="22"/>
        <v>1.1673151750972763</v>
      </c>
      <c r="G253" s="3">
        <f t="shared" si="21"/>
        <v>9128.2274247491641</v>
      </c>
      <c r="H253" s="3">
        <f t="shared" si="21"/>
        <v>106.5551839464883</v>
      </c>
      <c r="J253" s="58" t="s">
        <v>69</v>
      </c>
      <c r="K253" s="62" t="s">
        <v>71</v>
      </c>
      <c r="L253" s="63"/>
      <c r="M253" s="64">
        <f>K247</f>
        <v>907.03455964325531</v>
      </c>
      <c r="N253" s="60"/>
    </row>
    <row r="254" spans="1:14" x14ac:dyDescent="0.25">
      <c r="A254" s="28" t="str">
        <f>_xlfn.XLOOKUP(P!C254,'Banco de Dados'!$B$3:$B$274,'Banco de Dados'!$K$3:$K$274,"")</f>
        <v>Cr</v>
      </c>
      <c r="B254" s="2">
        <v>24</v>
      </c>
      <c r="C254" s="2">
        <v>5412</v>
      </c>
      <c r="D254" s="2">
        <v>4464</v>
      </c>
      <c r="E254" s="2">
        <v>147</v>
      </c>
      <c r="F254" s="32">
        <f t="shared" si="22"/>
        <v>3.293010752688172</v>
      </c>
      <c r="G254" s="3">
        <f t="shared" si="21"/>
        <v>2936.1872909699</v>
      </c>
      <c r="H254" s="3">
        <f t="shared" si="21"/>
        <v>96.688963210702354</v>
      </c>
      <c r="J254" s="7"/>
    </row>
    <row r="255" spans="1:14" ht="15.75" x14ac:dyDescent="0.25">
      <c r="A255" s="28" t="str">
        <f>_xlfn.XLOOKUP(P!C255,'Banco de Dados'!$B$3:$B$274,'Banco de Dados'!$K$3:$K$274,"")</f>
        <v>Mn</v>
      </c>
      <c r="B255" s="2">
        <v>25</v>
      </c>
      <c r="C255" s="2">
        <v>5895</v>
      </c>
      <c r="D255" s="2">
        <v>5466</v>
      </c>
      <c r="E255" s="2">
        <v>165</v>
      </c>
      <c r="F255" s="32">
        <f t="shared" si="22"/>
        <v>3.0186608122941823</v>
      </c>
      <c r="G255" s="3">
        <f t="shared" si="21"/>
        <v>3595.2508361204013</v>
      </c>
      <c r="H255" s="3">
        <f t="shared" si="21"/>
        <v>108.52842809364549</v>
      </c>
      <c r="J255" s="7"/>
      <c r="K255" s="165" t="s">
        <v>218</v>
      </c>
      <c r="L255" s="166"/>
      <c r="M255" s="167"/>
    </row>
    <row r="256" spans="1:14" x14ac:dyDescent="0.25">
      <c r="A256" s="28" t="str">
        <f>_xlfn.XLOOKUP(P!C256,'Banco de Dados'!$B$3:$B$274,'Banco de Dados'!$K$3:$K$274,"")</f>
        <v>Fe</v>
      </c>
      <c r="B256" s="2">
        <v>26</v>
      </c>
      <c r="C256" s="2">
        <v>6399</v>
      </c>
      <c r="D256" s="2">
        <v>229435</v>
      </c>
      <c r="E256" s="2">
        <v>484</v>
      </c>
      <c r="F256" s="32">
        <f t="shared" si="22"/>
        <v>0.21095299322248132</v>
      </c>
      <c r="G256" s="3">
        <f t="shared" si="21"/>
        <v>150910.42363433668</v>
      </c>
      <c r="H256" s="3">
        <f t="shared" si="21"/>
        <v>318.35005574136011</v>
      </c>
      <c r="J256" s="7"/>
      <c r="K256" s="104" t="s">
        <v>236</v>
      </c>
      <c r="L256" s="108">
        <f>K247</f>
        <v>907.03455964325531</v>
      </c>
      <c r="M256" s="109">
        <f>M247</f>
        <v>169.04124860646601</v>
      </c>
    </row>
    <row r="257" spans="1:13" x14ac:dyDescent="0.25">
      <c r="A257" s="28" t="str">
        <f>_xlfn.XLOOKUP(P!C257,'Banco de Dados'!$B$3:$B$274,'Banco de Dados'!$K$3:$K$274,"")</f>
        <v>Ni</v>
      </c>
      <c r="B257" s="2">
        <v>28</v>
      </c>
      <c r="C257" s="2">
        <v>7472</v>
      </c>
      <c r="D257" s="2">
        <v>2164</v>
      </c>
      <c r="E257" s="2">
        <v>249</v>
      </c>
      <c r="F257" s="32">
        <f t="shared" si="22"/>
        <v>11.506469500924215</v>
      </c>
      <c r="G257" s="3">
        <f t="shared" si="21"/>
        <v>1423.3667781493868</v>
      </c>
      <c r="H257" s="3">
        <f t="shared" si="21"/>
        <v>163.77926421404683</v>
      </c>
      <c r="J257" s="7"/>
      <c r="K257" s="104" t="s">
        <v>237</v>
      </c>
      <c r="L257" s="105">
        <f>$L$9</f>
        <v>30.94</v>
      </c>
      <c r="M257" s="106">
        <f>$L$10</f>
        <v>0.55000000000000004</v>
      </c>
    </row>
    <row r="258" spans="1:13" x14ac:dyDescent="0.25">
      <c r="A258" s="28" t="str">
        <f>_xlfn.XLOOKUP(P!C258,'Banco de Dados'!$B$3:$B$274,'Banco de Dados'!$K$3:$K$274,"")</f>
        <v>Cu</v>
      </c>
      <c r="B258" s="2">
        <v>29</v>
      </c>
      <c r="C258" s="2">
        <v>8041</v>
      </c>
      <c r="D258" s="2">
        <v>803</v>
      </c>
      <c r="E258" s="2">
        <v>257</v>
      </c>
      <c r="F258" s="32">
        <f t="shared" si="22"/>
        <v>32.004981320049815</v>
      </c>
      <c r="G258" s="3">
        <f t="shared" si="21"/>
        <v>528.1716833890747</v>
      </c>
      <c r="H258" s="3">
        <f t="shared" si="21"/>
        <v>169.04124860646601</v>
      </c>
      <c r="J258" s="7"/>
      <c r="K258" s="104" t="s">
        <v>238</v>
      </c>
      <c r="L258" s="105">
        <f>$M$11</f>
        <v>1363</v>
      </c>
      <c r="M258" s="106">
        <f>$M$12</f>
        <v>248</v>
      </c>
    </row>
    <row r="259" spans="1:13" x14ac:dyDescent="0.25">
      <c r="A259" s="28" t="str">
        <f>_xlfn.XLOOKUP(P!C259,'Banco de Dados'!$B$3:$B$274,'Banco de Dados'!$K$3:$K$274,"")</f>
        <v>Zn</v>
      </c>
      <c r="B259" s="2">
        <v>30</v>
      </c>
      <c r="C259" s="2">
        <v>8631</v>
      </c>
      <c r="D259" s="2">
        <v>1379</v>
      </c>
      <c r="E259" s="2">
        <v>257</v>
      </c>
      <c r="F259" s="32">
        <f t="shared" si="22"/>
        <v>18.636693255982596</v>
      </c>
      <c r="G259" s="3">
        <f t="shared" si="21"/>
        <v>907.03455964325531</v>
      </c>
      <c r="H259" s="3">
        <f t="shared" si="21"/>
        <v>169.04124860646601</v>
      </c>
      <c r="J259" s="7"/>
      <c r="K259" s="69" t="s">
        <v>217</v>
      </c>
      <c r="L259" s="110">
        <f>SQRT(((M256/L256)^2)+((M257/L257)^2)+((M258/L258)^2))</f>
        <v>0.26106514202654496</v>
      </c>
      <c r="M259" s="71" t="str">
        <f>M268</f>
        <v>mg/kg</v>
      </c>
    </row>
    <row r="260" spans="1:13" x14ac:dyDescent="0.25">
      <c r="A260" s="28" t="str">
        <f>_xlfn.XLOOKUP(P!C260,'Banco de Dados'!$B$3:$B$274,'Banco de Dados'!$K$3:$K$274,"")</f>
        <v>Rh</v>
      </c>
      <c r="B260" s="2">
        <v>45</v>
      </c>
      <c r="C260" s="2">
        <v>20167</v>
      </c>
      <c r="D260" s="2">
        <v>1943</v>
      </c>
      <c r="E260" s="2">
        <v>156</v>
      </c>
      <c r="F260" s="32">
        <f t="shared" si="22"/>
        <v>8.0288214101904281</v>
      </c>
      <c r="G260" s="3">
        <f t="shared" si="21"/>
        <v>1278.0044593088073</v>
      </c>
      <c r="H260" s="3">
        <f t="shared" si="21"/>
        <v>102.60869565217392</v>
      </c>
      <c r="J260" s="7"/>
    </row>
    <row r="261" spans="1:13" x14ac:dyDescent="0.25">
      <c r="A261" s="28" t="str">
        <f>_xlfn.XLOOKUP(P!C261,'Banco de Dados'!$B$3:$B$274,'Banco de Dados'!$K$3:$K$274,"")</f>
        <v>Rh</v>
      </c>
      <c r="B261" s="2">
        <v>45</v>
      </c>
      <c r="C261" s="2">
        <v>2696</v>
      </c>
      <c r="D261" s="2">
        <v>16941</v>
      </c>
      <c r="E261" s="2">
        <v>142</v>
      </c>
      <c r="F261" s="32">
        <f t="shared" si="22"/>
        <v>0.8382031757275249</v>
      </c>
      <c r="G261" s="3">
        <f t="shared" si="21"/>
        <v>11142.909698996657</v>
      </c>
      <c r="H261" s="3">
        <f t="shared" si="21"/>
        <v>93.400222965440364</v>
      </c>
      <c r="J261" s="7"/>
    </row>
    <row r="262" spans="1:13" x14ac:dyDescent="0.25">
      <c r="A262" s="28" t="str">
        <f>_xlfn.XLOOKUP(P!C262,'Banco de Dados'!$B$3:$B$274,'Banco de Dados'!$K$3:$K$274,"")</f>
        <v/>
      </c>
      <c r="B262" s="2">
        <v>0</v>
      </c>
      <c r="C262" s="2">
        <v>0</v>
      </c>
      <c r="D262" s="2">
        <v>0</v>
      </c>
      <c r="E262" s="2">
        <v>0</v>
      </c>
      <c r="F262" s="32" t="e">
        <f t="shared" si="22"/>
        <v>#DIV/0!</v>
      </c>
      <c r="G262" s="3">
        <f t="shared" si="21"/>
        <v>0</v>
      </c>
      <c r="H262" s="3">
        <f t="shared" si="21"/>
        <v>0</v>
      </c>
      <c r="J262" s="7"/>
    </row>
    <row r="263" spans="1:13" x14ac:dyDescent="0.25">
      <c r="A263" s="28" t="str">
        <f>_xlfn.XLOOKUP(P!C263,'Banco de Dados'!$B$3:$B$274,'Banco de Dados'!$K$3:$K$274,"")</f>
        <v/>
      </c>
      <c r="B263" s="2">
        <v>0</v>
      </c>
      <c r="C263" s="2">
        <v>0</v>
      </c>
      <c r="D263" s="2">
        <v>0</v>
      </c>
      <c r="E263" s="2">
        <v>0</v>
      </c>
      <c r="F263" s="32" t="e">
        <f t="shared" si="22"/>
        <v>#DIV/0!</v>
      </c>
      <c r="G263" s="3">
        <f t="shared" si="21"/>
        <v>0</v>
      </c>
      <c r="H263" s="3">
        <f t="shared" si="21"/>
        <v>0</v>
      </c>
      <c r="J263" s="7"/>
    </row>
    <row r="264" spans="1:13" x14ac:dyDescent="0.25">
      <c r="A264" s="28" t="str">
        <f>_xlfn.XLOOKUP(P!C264,'Banco de Dados'!$B$3:$B$274,'Banco de Dados'!$K$3:$K$274,"")</f>
        <v/>
      </c>
      <c r="B264" s="2">
        <v>0</v>
      </c>
      <c r="C264" s="2">
        <v>0</v>
      </c>
      <c r="D264" s="2">
        <v>0</v>
      </c>
      <c r="E264" s="2">
        <v>0</v>
      </c>
      <c r="F264" s="32" t="e">
        <f t="shared" si="22"/>
        <v>#DIV/0!</v>
      </c>
      <c r="G264" s="3">
        <f t="shared" si="21"/>
        <v>0</v>
      </c>
      <c r="H264" s="3">
        <f t="shared" si="21"/>
        <v>0</v>
      </c>
      <c r="J264" s="7"/>
    </row>
    <row r="265" spans="1:13" x14ac:dyDescent="0.25">
      <c r="A265" s="28" t="str">
        <f>_xlfn.XLOOKUP(P!C265,'Banco de Dados'!$B$3:$B$274,'Banco de Dados'!$K$3:$K$274,"")</f>
        <v/>
      </c>
      <c r="B265" s="2">
        <v>0</v>
      </c>
      <c r="C265" s="2">
        <v>0</v>
      </c>
      <c r="D265" s="2">
        <v>0</v>
      </c>
      <c r="E265" s="2">
        <v>0</v>
      </c>
      <c r="F265" s="32" t="e">
        <f t="shared" si="22"/>
        <v>#DIV/0!</v>
      </c>
      <c r="G265" s="3">
        <f t="shared" si="21"/>
        <v>0</v>
      </c>
      <c r="H265" s="3">
        <f t="shared" si="21"/>
        <v>0</v>
      </c>
      <c r="J265" s="7"/>
    </row>
    <row r="266" spans="1:13" x14ac:dyDescent="0.25">
      <c r="A266" s="28" t="str">
        <f>_xlfn.XLOOKUP(P!C266,'Banco de Dados'!$B$3:$B$274,'Banco de Dados'!$K$3:$K$274,"")</f>
        <v/>
      </c>
      <c r="B266" s="2">
        <v>0</v>
      </c>
      <c r="C266" s="2">
        <v>0</v>
      </c>
      <c r="D266" s="2">
        <v>0</v>
      </c>
      <c r="E266" s="17">
        <v>0</v>
      </c>
      <c r="F266" s="32" t="e">
        <f t="shared" si="22"/>
        <v>#DIV/0!</v>
      </c>
      <c r="G266" s="3">
        <f t="shared" si="21"/>
        <v>0</v>
      </c>
      <c r="H266" s="3">
        <f t="shared" si="21"/>
        <v>0</v>
      </c>
      <c r="J266" s="7"/>
    </row>
    <row r="267" spans="1:13" ht="15.75" x14ac:dyDescent="0.25">
      <c r="A267" s="28" t="str">
        <f>_xlfn.XLOOKUP(P!C267,'Banco de Dados'!$B$3:$B$274,'Banco de Dados'!$K$3:$K$274,"")</f>
        <v/>
      </c>
      <c r="B267" s="2">
        <v>0</v>
      </c>
      <c r="C267" s="2">
        <v>0</v>
      </c>
      <c r="D267" s="2">
        <v>0</v>
      </c>
      <c r="E267" s="2">
        <v>0</v>
      </c>
      <c r="F267" s="32" t="e">
        <f t="shared" si="22"/>
        <v>#DIV/0!</v>
      </c>
      <c r="G267" s="3">
        <f t="shared" si="21"/>
        <v>0</v>
      </c>
      <c r="H267" s="3">
        <f t="shared" si="21"/>
        <v>0</v>
      </c>
      <c r="J267" s="7"/>
      <c r="K267" s="101" t="s">
        <v>216</v>
      </c>
      <c r="L267" s="102" t="str">
        <f>K245</f>
        <v>ai</v>
      </c>
      <c r="M267" s="103" t="str">
        <f>M245</f>
        <v>Zinco</v>
      </c>
    </row>
    <row r="268" spans="1:13" x14ac:dyDescent="0.25">
      <c r="A268" s="28" t="str">
        <f>_xlfn.XLOOKUP(P!C268,'Banco de Dados'!$B$3:$B$274,'Banco de Dados'!$K$3:$K$274,"")</f>
        <v/>
      </c>
      <c r="B268" s="2">
        <v>0</v>
      </c>
      <c r="C268" s="2">
        <v>0</v>
      </c>
      <c r="D268" s="2">
        <v>0</v>
      </c>
      <c r="E268" s="2">
        <v>0</v>
      </c>
      <c r="F268" s="32" t="e">
        <f t="shared" si="22"/>
        <v>#DIV/0!</v>
      </c>
      <c r="G268" s="3">
        <f t="shared" si="21"/>
        <v>0</v>
      </c>
      <c r="H268" s="3">
        <f t="shared" si="21"/>
        <v>0</v>
      </c>
      <c r="J268" s="7"/>
      <c r="K268" s="68" t="s">
        <v>68</v>
      </c>
      <c r="L268" s="29">
        <f>(K251*M253)/M251</f>
        <v>20.589617956978959</v>
      </c>
      <c r="M268" s="66" t="str">
        <f>$M$9</f>
        <v>mg/kg</v>
      </c>
    </row>
    <row r="269" spans="1:13" x14ac:dyDescent="0.25">
      <c r="A269" s="28" t="str">
        <f>_xlfn.XLOOKUP(P!C269,'Banco de Dados'!$B$3:$B$274,'Banco de Dados'!$K$3:$K$274,"")</f>
        <v/>
      </c>
      <c r="B269" s="2">
        <v>0</v>
      </c>
      <c r="C269" s="2">
        <v>0</v>
      </c>
      <c r="D269" s="2">
        <v>0</v>
      </c>
      <c r="E269" s="2">
        <v>0</v>
      </c>
      <c r="F269" s="32" t="e">
        <f t="shared" si="22"/>
        <v>#DIV/0!</v>
      </c>
      <c r="G269" s="3">
        <f t="shared" si="21"/>
        <v>0</v>
      </c>
      <c r="H269" s="3">
        <f t="shared" si="21"/>
        <v>0</v>
      </c>
      <c r="J269" s="7"/>
      <c r="K269" s="111" t="s">
        <v>246</v>
      </c>
      <c r="L269" s="126">
        <f>SQRT(((M256/L256)^2)+((M257/L257)^2)+((M258/L258)^2))</f>
        <v>0.26106514202654496</v>
      </c>
      <c r="M269" s="66"/>
    </row>
    <row r="270" spans="1:13" x14ac:dyDescent="0.25">
      <c r="A270" s="28" t="str">
        <f>_xlfn.XLOOKUP(P!C270,'Banco de Dados'!$B$3:$B$274,'Banco de Dados'!$K$3:$K$274,"")</f>
        <v/>
      </c>
      <c r="B270" s="2">
        <v>0</v>
      </c>
      <c r="C270" s="2">
        <v>0</v>
      </c>
      <c r="D270" s="2">
        <v>0</v>
      </c>
      <c r="E270" s="2">
        <v>0</v>
      </c>
      <c r="F270" s="32" t="e">
        <f t="shared" si="22"/>
        <v>#DIV/0!</v>
      </c>
      <c r="G270" s="3">
        <f t="shared" si="21"/>
        <v>0</v>
      </c>
      <c r="H270" s="3">
        <f t="shared" si="21"/>
        <v>0</v>
      </c>
      <c r="J270" s="7"/>
      <c r="K270" s="69" t="s">
        <v>247</v>
      </c>
      <c r="L270" s="127">
        <f>L269*L268</f>
        <v>5.3752315362110128</v>
      </c>
      <c r="M270" s="71" t="str">
        <f>$M$9</f>
        <v>mg/kg</v>
      </c>
    </row>
    <row r="271" spans="1:13" x14ac:dyDescent="0.25">
      <c r="A271" s="28" t="str">
        <f>_xlfn.XLOOKUP(P!C271,'Banco de Dados'!$B$3:$B$274,'Banco de Dados'!$K$3:$K$274,"")</f>
        <v/>
      </c>
      <c r="B271" s="2">
        <v>0</v>
      </c>
      <c r="C271" s="2">
        <v>0</v>
      </c>
      <c r="D271" s="2">
        <v>0</v>
      </c>
      <c r="E271" s="2">
        <v>0</v>
      </c>
      <c r="F271" s="32" t="e">
        <f t="shared" si="22"/>
        <v>#DIV/0!</v>
      </c>
      <c r="G271" s="3">
        <f t="shared" si="21"/>
        <v>0</v>
      </c>
      <c r="H271" s="3">
        <f t="shared" si="21"/>
        <v>0</v>
      </c>
      <c r="J271" s="7"/>
      <c r="K271" s="123"/>
      <c r="L271" s="124"/>
    </row>
    <row r="272" spans="1:13" x14ac:dyDescent="0.25">
      <c r="A272" s="28" t="str">
        <f>_xlfn.XLOOKUP(P!C272,'Banco de Dados'!$B$3:$B$274,'Banco de Dados'!$K$3:$K$274,"")</f>
        <v/>
      </c>
      <c r="B272" s="2">
        <v>0</v>
      </c>
      <c r="C272" s="2">
        <v>0</v>
      </c>
      <c r="D272" s="2">
        <v>0</v>
      </c>
      <c r="E272" s="2">
        <v>0</v>
      </c>
      <c r="F272" s="32" t="e">
        <f t="shared" si="22"/>
        <v>#DIV/0!</v>
      </c>
      <c r="G272" s="3">
        <f t="shared" si="21"/>
        <v>0</v>
      </c>
      <c r="H272" s="3">
        <f t="shared" si="21"/>
        <v>0</v>
      </c>
      <c r="J272" s="7"/>
    </row>
    <row r="273" spans="1:14" x14ac:dyDescent="0.25">
      <c r="A273" s="28" t="str">
        <f>_xlfn.XLOOKUP(P!C273,'Banco de Dados'!$B$3:$B$274,'Banco de Dados'!$K$3:$K$274,"")</f>
        <v/>
      </c>
      <c r="B273" s="2">
        <v>0</v>
      </c>
      <c r="C273" s="2">
        <v>0</v>
      </c>
      <c r="D273" s="2">
        <v>0</v>
      </c>
      <c r="E273" s="2">
        <v>0</v>
      </c>
      <c r="F273" s="32" t="e">
        <f t="shared" si="22"/>
        <v>#DIV/0!</v>
      </c>
      <c r="G273" s="3">
        <f t="shared" si="21"/>
        <v>0</v>
      </c>
      <c r="H273" s="3">
        <f t="shared" si="21"/>
        <v>0</v>
      </c>
      <c r="J273" s="7"/>
    </row>
    <row r="274" spans="1:14" x14ac:dyDescent="0.25">
      <c r="A274" s="28" t="str">
        <f>_xlfn.XLOOKUP(P!C274,'Banco de Dados'!$B$3:$B$274,'Banco de Dados'!$K$3:$K$274,"")</f>
        <v/>
      </c>
      <c r="B274" s="2">
        <v>0</v>
      </c>
      <c r="C274" s="2">
        <v>0</v>
      </c>
      <c r="D274" s="2">
        <v>0</v>
      </c>
      <c r="E274" s="2">
        <v>0</v>
      </c>
      <c r="F274" s="32" t="e">
        <f t="shared" si="22"/>
        <v>#DIV/0!</v>
      </c>
      <c r="G274" s="3">
        <f t="shared" ref="G274:H276" si="23">D274*$E$244</f>
        <v>0</v>
      </c>
      <c r="H274" s="3">
        <f t="shared" si="23"/>
        <v>0</v>
      </c>
      <c r="J274" s="7"/>
    </row>
    <row r="275" spans="1:14" x14ac:dyDescent="0.25">
      <c r="A275" s="28" t="str">
        <f>_xlfn.XLOOKUP(P!C275,'Banco de Dados'!$B$3:$B$274,'Banco de Dados'!$K$3:$K$274,"")</f>
        <v/>
      </c>
      <c r="B275" s="2">
        <v>0</v>
      </c>
      <c r="C275" s="2">
        <v>0</v>
      </c>
      <c r="D275" s="2">
        <v>0</v>
      </c>
      <c r="E275" s="2">
        <v>0</v>
      </c>
      <c r="F275" s="32" t="e">
        <f t="shared" si="22"/>
        <v>#DIV/0!</v>
      </c>
      <c r="G275" s="3">
        <f t="shared" si="23"/>
        <v>0</v>
      </c>
      <c r="H275" s="3">
        <f t="shared" si="23"/>
        <v>0</v>
      </c>
      <c r="J275" s="7"/>
    </row>
    <row r="276" spans="1:14" x14ac:dyDescent="0.25">
      <c r="A276" s="28" t="str">
        <f>_xlfn.XLOOKUP(P!C276,'Banco de Dados'!$B$3:$B$274,'Banco de Dados'!$K$3:$K$274,"")</f>
        <v/>
      </c>
      <c r="B276" s="2">
        <v>0</v>
      </c>
      <c r="C276" s="2">
        <v>0</v>
      </c>
      <c r="D276" s="2">
        <v>0</v>
      </c>
      <c r="E276" s="2">
        <v>0</v>
      </c>
      <c r="F276" s="32" t="e">
        <f t="shared" si="22"/>
        <v>#DIV/0!</v>
      </c>
      <c r="G276" s="3">
        <f t="shared" si="23"/>
        <v>0</v>
      </c>
      <c r="H276" s="3">
        <f t="shared" si="23"/>
        <v>0</v>
      </c>
      <c r="J276" s="7"/>
    </row>
    <row r="277" spans="1:14" x14ac:dyDescent="0.25">
      <c r="A277" s="21"/>
      <c r="B277" s="21"/>
      <c r="C277" s="21"/>
      <c r="D277" s="21"/>
      <c r="E277" s="21"/>
      <c r="F277" s="77"/>
      <c r="G277" s="21"/>
      <c r="H277" s="21"/>
      <c r="J277" s="21"/>
      <c r="K277" s="21"/>
      <c r="L277" s="21"/>
      <c r="M277" s="21"/>
      <c r="N277" s="21"/>
    </row>
    <row r="278" spans="1:14" ht="15.75" x14ac:dyDescent="0.25">
      <c r="A278" s="36" t="str">
        <f>'Nome das Amostras'!A12</f>
        <v>aj</v>
      </c>
      <c r="B278" s="164" t="str">
        <f>VLOOKUP(A278,'Nome das Amostras'!$A$3:$D$28,2,FALSE)</f>
        <v>R9</v>
      </c>
      <c r="C278" s="164"/>
      <c r="D278" s="51" t="s">
        <v>65</v>
      </c>
      <c r="E278" s="53">
        <f>'Banco de Dados'!$O$13/'Banco de Dados'!BS13</f>
        <v>0.74387608069164268</v>
      </c>
      <c r="F278" s="74"/>
      <c r="G278" s="3"/>
      <c r="H278" s="3"/>
      <c r="J278" s="7"/>
    </row>
    <row r="279" spans="1:14" ht="15.75" x14ac:dyDescent="0.25">
      <c r="A279" s="107" t="s">
        <v>1</v>
      </c>
      <c r="B279" s="107" t="s">
        <v>0</v>
      </c>
      <c r="C279" s="107" t="s">
        <v>212</v>
      </c>
      <c r="D279" s="107" t="s">
        <v>209</v>
      </c>
      <c r="E279" s="107" t="s">
        <v>213</v>
      </c>
      <c r="F279" s="76" t="s">
        <v>219</v>
      </c>
      <c r="G279" s="54" t="s">
        <v>140</v>
      </c>
      <c r="H279" s="54" t="s">
        <v>66</v>
      </c>
      <c r="J279" s="7"/>
      <c r="K279" s="72" t="str">
        <f>A278</f>
        <v>aj</v>
      </c>
      <c r="L279" s="55" t="s">
        <v>215</v>
      </c>
      <c r="M279" s="41" t="str">
        <f>$A$1</f>
        <v>Zinco</v>
      </c>
      <c r="N279" s="3"/>
    </row>
    <row r="280" spans="1:14" x14ac:dyDescent="0.25">
      <c r="A280" s="28" t="str">
        <f>_xlfn.XLOOKUP(P!C280,'Banco de Dados'!$B$3:$B$274,'Banco de Dados'!$K$3:$K$274,"")</f>
        <v>Si</v>
      </c>
      <c r="B280" s="2" cm="1">
        <f t="array" ref="B280:E310">Dados!BO5:BR35</f>
        <v>14</v>
      </c>
      <c r="C280" s="2">
        <v>1740</v>
      </c>
      <c r="D280" s="2">
        <v>7268</v>
      </c>
      <c r="E280" s="2">
        <v>113</v>
      </c>
      <c r="F280" s="32">
        <f>(E280*100)/D280</f>
        <v>1.5547605943863512</v>
      </c>
      <c r="G280" s="3">
        <f t="shared" ref="G280:H307" si="24">D280*$E$278</f>
        <v>5406.4913544668589</v>
      </c>
      <c r="H280" s="3">
        <f t="shared" si="24"/>
        <v>84.057997118155626</v>
      </c>
      <c r="J280" s="7"/>
      <c r="K280" s="5" t="s">
        <v>210</v>
      </c>
      <c r="L280" s="5"/>
      <c r="M280" s="5" t="s">
        <v>211</v>
      </c>
    </row>
    <row r="281" spans="1:14" x14ac:dyDescent="0.25">
      <c r="A281" s="28" t="str">
        <f>_xlfn.XLOOKUP(P!C281,'Banco de Dados'!$B$3:$B$274,'Banco de Dados'!$K$3:$K$274,"")</f>
        <v>P</v>
      </c>
      <c r="B281" s="2">
        <v>15</v>
      </c>
      <c r="C281" s="2">
        <v>2013</v>
      </c>
      <c r="D281" s="2">
        <v>1144</v>
      </c>
      <c r="E281" s="2">
        <v>83</v>
      </c>
      <c r="F281" s="32">
        <f t="shared" ref="F281:F310" si="25">(E281*100)/D281</f>
        <v>7.255244755244755</v>
      </c>
      <c r="G281" s="3">
        <f t="shared" si="24"/>
        <v>850.99423631123921</v>
      </c>
      <c r="H281" s="3">
        <f t="shared" si="24"/>
        <v>61.741714697406344</v>
      </c>
      <c r="J281" s="7"/>
      <c r="K281" s="6">
        <f>_xlfn.XLOOKUP($B$4,A280:A307,G280:G307,"")</f>
        <v>1123.9967579250722</v>
      </c>
      <c r="L281" s="6"/>
      <c r="M281" s="6">
        <f>_xlfn.XLOOKUP($B$4,A280:A307,H280:H307,"")</f>
        <v>177.78638328530261</v>
      </c>
    </row>
    <row r="282" spans="1:14" x14ac:dyDescent="0.25">
      <c r="A282" s="28" t="str">
        <f>_xlfn.XLOOKUP(P!C282,'Banco de Dados'!$B$3:$B$274,'Banco de Dados'!$K$3:$K$274,"")</f>
        <v>S</v>
      </c>
      <c r="B282" s="2">
        <v>16</v>
      </c>
      <c r="C282" s="2">
        <v>2307</v>
      </c>
      <c r="D282" s="2">
        <v>4134</v>
      </c>
      <c r="E282" s="2">
        <v>108</v>
      </c>
      <c r="F282" s="32">
        <f t="shared" si="25"/>
        <v>2.6124818577648767</v>
      </c>
      <c r="G282" s="3">
        <f t="shared" si="24"/>
        <v>3075.1837175792507</v>
      </c>
      <c r="H282" s="3">
        <f t="shared" si="24"/>
        <v>80.338616714697409</v>
      </c>
      <c r="J282" s="7"/>
    </row>
    <row r="283" spans="1:14" ht="15.75" x14ac:dyDescent="0.25">
      <c r="A283" s="28" t="str">
        <f>_xlfn.XLOOKUP(P!C283,'Banco de Dados'!$B$3:$B$274,'Banco de Dados'!$K$3:$K$274,"")</f>
        <v>Cl</v>
      </c>
      <c r="B283" s="2">
        <v>17</v>
      </c>
      <c r="C283" s="2">
        <v>2622</v>
      </c>
      <c r="D283" s="2">
        <v>12390</v>
      </c>
      <c r="E283" s="2">
        <v>180</v>
      </c>
      <c r="F283" s="32">
        <f t="shared" si="25"/>
        <v>1.4527845036319613</v>
      </c>
      <c r="G283" s="3">
        <f t="shared" si="24"/>
        <v>9216.6246397694522</v>
      </c>
      <c r="H283" s="3">
        <f t="shared" si="24"/>
        <v>133.89769452449568</v>
      </c>
      <c r="K283" s="165" t="s">
        <v>67</v>
      </c>
      <c r="L283" s="166"/>
      <c r="M283" s="167"/>
      <c r="N283"/>
    </row>
    <row r="284" spans="1:14" x14ac:dyDescent="0.25">
      <c r="A284" s="28" t="str">
        <f>_xlfn.XLOOKUP(P!C284,'Banco de Dados'!$B$3:$B$274,'Banco de Dados'!$K$3:$K$274,"")</f>
        <v>Ar</v>
      </c>
      <c r="B284" s="2">
        <v>18</v>
      </c>
      <c r="C284" s="2">
        <v>2957</v>
      </c>
      <c r="D284" s="2">
        <v>5552</v>
      </c>
      <c r="E284" s="2">
        <v>194</v>
      </c>
      <c r="F284" s="32">
        <f t="shared" si="25"/>
        <v>3.494236311239193</v>
      </c>
      <c r="G284" s="3">
        <f t="shared" si="24"/>
        <v>4130</v>
      </c>
      <c r="H284" s="3">
        <f t="shared" si="24"/>
        <v>144.31195965417868</v>
      </c>
      <c r="J284" s="7"/>
      <c r="K284" s="104" t="s">
        <v>240</v>
      </c>
      <c r="L284" s="39"/>
      <c r="M284" s="106" t="s">
        <v>209</v>
      </c>
    </row>
    <row r="285" spans="1:14" x14ac:dyDescent="0.25">
      <c r="A285" s="28" t="str">
        <f>_xlfn.XLOOKUP(P!C285,'Banco de Dados'!$B$3:$B$274,'Banco de Dados'!$K$3:$K$274,"")</f>
        <v>K</v>
      </c>
      <c r="B285" s="2">
        <v>19</v>
      </c>
      <c r="C285" s="2">
        <v>3313</v>
      </c>
      <c r="D285" s="2">
        <v>76728</v>
      </c>
      <c r="E285" s="2">
        <v>302</v>
      </c>
      <c r="F285" s="32">
        <f t="shared" si="25"/>
        <v>0.39359816494630384</v>
      </c>
      <c r="G285" s="3">
        <f t="shared" si="24"/>
        <v>57076.12391930836</v>
      </c>
      <c r="H285" s="3">
        <f t="shared" si="24"/>
        <v>224.6505763688761</v>
      </c>
      <c r="J285" s="58" t="s">
        <v>38</v>
      </c>
      <c r="K285" s="59">
        <f>$L$9</f>
        <v>30.94</v>
      </c>
      <c r="L285" s="60"/>
      <c r="M285" s="61">
        <f>$M$11</f>
        <v>1363</v>
      </c>
      <c r="N285" s="60"/>
    </row>
    <row r="286" spans="1:14" x14ac:dyDescent="0.25">
      <c r="A286" s="28" t="str">
        <f>_xlfn.XLOOKUP(P!C286,'Banco de Dados'!$B$3:$B$274,'Banco de Dados'!$K$3:$K$274,"")</f>
        <v>Ca</v>
      </c>
      <c r="B286" s="2">
        <v>20</v>
      </c>
      <c r="C286" s="2">
        <v>3691</v>
      </c>
      <c r="D286" s="2">
        <v>17562</v>
      </c>
      <c r="E286" s="2">
        <v>179</v>
      </c>
      <c r="F286" s="32">
        <f t="shared" si="25"/>
        <v>1.0192460995330828</v>
      </c>
      <c r="G286" s="3">
        <f t="shared" si="24"/>
        <v>13063.95172910663</v>
      </c>
      <c r="H286" s="3">
        <f t="shared" si="24"/>
        <v>133.15381844380403</v>
      </c>
      <c r="J286" s="2"/>
      <c r="K286" s="18"/>
      <c r="L286" s="2" t="s">
        <v>70</v>
      </c>
      <c r="M286" s="19"/>
    </row>
    <row r="287" spans="1:14" x14ac:dyDescent="0.25">
      <c r="A287" s="28" t="str">
        <f>_xlfn.XLOOKUP(P!C287,'Banco de Dados'!$B$3:$B$274,'Banco de Dados'!$K$3:$K$274,"")</f>
        <v>Ti</v>
      </c>
      <c r="B287" s="2">
        <v>22</v>
      </c>
      <c r="C287" s="2">
        <v>4509</v>
      </c>
      <c r="D287" s="2">
        <v>14440</v>
      </c>
      <c r="E287" s="2">
        <v>162</v>
      </c>
      <c r="F287" s="32">
        <f t="shared" si="25"/>
        <v>1.1218836565096952</v>
      </c>
      <c r="G287" s="3">
        <f t="shared" si="24"/>
        <v>10741.57060518732</v>
      </c>
      <c r="H287" s="3">
        <f t="shared" si="24"/>
        <v>120.50792507204612</v>
      </c>
      <c r="J287" s="58" t="s">
        <v>69</v>
      </c>
      <c r="K287" s="62" t="s">
        <v>71</v>
      </c>
      <c r="L287" s="63"/>
      <c r="M287" s="64">
        <f>K281</f>
        <v>1123.9967579250722</v>
      </c>
      <c r="N287" s="60"/>
    </row>
    <row r="288" spans="1:14" x14ac:dyDescent="0.25">
      <c r="A288" s="28" t="str">
        <f>_xlfn.XLOOKUP(P!C288,'Banco de Dados'!$B$3:$B$274,'Banco de Dados'!$K$3:$K$274,"")</f>
        <v>Cr</v>
      </c>
      <c r="B288" s="2">
        <v>24</v>
      </c>
      <c r="C288" s="2">
        <v>5412</v>
      </c>
      <c r="D288" s="2">
        <v>4493</v>
      </c>
      <c r="E288" s="2">
        <v>144</v>
      </c>
      <c r="F288" s="32">
        <f t="shared" si="25"/>
        <v>3.2049855330514134</v>
      </c>
      <c r="G288" s="3">
        <f t="shared" si="24"/>
        <v>3342.2352305475506</v>
      </c>
      <c r="H288" s="3">
        <f t="shared" si="24"/>
        <v>107.11815561959655</v>
      </c>
      <c r="J288" s="7"/>
    </row>
    <row r="289" spans="1:13" ht="15.75" x14ac:dyDescent="0.25">
      <c r="A289" s="28" t="str">
        <f>_xlfn.XLOOKUP(P!C289,'Banco de Dados'!$B$3:$B$274,'Banco de Dados'!$K$3:$K$274,"")</f>
        <v>Mn</v>
      </c>
      <c r="B289" s="2">
        <v>25</v>
      </c>
      <c r="C289" s="2">
        <v>5895</v>
      </c>
      <c r="D289" s="2">
        <v>6239</v>
      </c>
      <c r="E289" s="2">
        <v>163</v>
      </c>
      <c r="F289" s="32">
        <f t="shared" si="25"/>
        <v>2.6125981727841001</v>
      </c>
      <c r="G289" s="3">
        <f t="shared" si="24"/>
        <v>4641.0428674351588</v>
      </c>
      <c r="H289" s="3">
        <f t="shared" si="24"/>
        <v>121.25180115273776</v>
      </c>
      <c r="J289" s="7"/>
      <c r="K289" s="165" t="s">
        <v>218</v>
      </c>
      <c r="L289" s="166"/>
      <c r="M289" s="167"/>
    </row>
    <row r="290" spans="1:13" x14ac:dyDescent="0.25">
      <c r="A290" s="28" t="str">
        <f>_xlfn.XLOOKUP(P!C290,'Banco de Dados'!$B$3:$B$274,'Banco de Dados'!$K$3:$K$274,"")</f>
        <v>Fe</v>
      </c>
      <c r="B290" s="2">
        <v>26</v>
      </c>
      <c r="C290" s="2">
        <v>6399</v>
      </c>
      <c r="D290" s="2">
        <v>301647</v>
      </c>
      <c r="E290" s="2">
        <v>543</v>
      </c>
      <c r="F290" s="32">
        <f t="shared" si="25"/>
        <v>0.1800117355717113</v>
      </c>
      <c r="G290" s="3">
        <f t="shared" si="24"/>
        <v>224387.98811239193</v>
      </c>
      <c r="H290" s="3">
        <f t="shared" si="24"/>
        <v>403.92471181556198</v>
      </c>
      <c r="J290" s="7"/>
      <c r="K290" s="104" t="s">
        <v>236</v>
      </c>
      <c r="L290" s="108">
        <f>K281</f>
        <v>1123.9967579250722</v>
      </c>
      <c r="M290" s="109">
        <f>M281</f>
        <v>177.78638328530261</v>
      </c>
    </row>
    <row r="291" spans="1:13" x14ac:dyDescent="0.25">
      <c r="A291" s="28" t="str">
        <f>_xlfn.XLOOKUP(P!C291,'Banco de Dados'!$B$3:$B$274,'Banco de Dados'!$K$3:$K$274,"")</f>
        <v>Ni</v>
      </c>
      <c r="B291" s="2">
        <v>28</v>
      </c>
      <c r="C291" s="2">
        <v>7472</v>
      </c>
      <c r="D291" s="2">
        <v>2181</v>
      </c>
      <c r="E291" s="2">
        <v>233</v>
      </c>
      <c r="F291" s="32">
        <f t="shared" si="25"/>
        <v>10.68317285648785</v>
      </c>
      <c r="G291" s="3">
        <f t="shared" si="24"/>
        <v>1622.3937319884726</v>
      </c>
      <c r="H291" s="3">
        <f t="shared" si="24"/>
        <v>173.32312680115274</v>
      </c>
      <c r="J291" s="7"/>
      <c r="K291" s="104" t="s">
        <v>237</v>
      </c>
      <c r="L291" s="105">
        <f>$L$9</f>
        <v>30.94</v>
      </c>
      <c r="M291" s="106">
        <f>$L$10</f>
        <v>0.55000000000000004</v>
      </c>
    </row>
    <row r="292" spans="1:13" x14ac:dyDescent="0.25">
      <c r="A292" s="28" t="str">
        <f>_xlfn.XLOOKUP(P!C292,'Banco de Dados'!$B$3:$B$274,'Banco de Dados'!$K$3:$K$274,"")</f>
        <v>Cu</v>
      </c>
      <c r="B292" s="2">
        <v>29</v>
      </c>
      <c r="C292" s="2">
        <v>8041</v>
      </c>
      <c r="D292" s="2">
        <v>1803</v>
      </c>
      <c r="E292" s="2">
        <v>239</v>
      </c>
      <c r="F292" s="32">
        <f t="shared" si="25"/>
        <v>13.255684969495286</v>
      </c>
      <c r="G292" s="3">
        <f t="shared" si="24"/>
        <v>1341.2085734870318</v>
      </c>
      <c r="H292" s="3">
        <f t="shared" si="24"/>
        <v>177.78638328530261</v>
      </c>
      <c r="J292" s="7"/>
      <c r="K292" s="104" t="s">
        <v>238</v>
      </c>
      <c r="L292" s="105">
        <f>$M$11</f>
        <v>1363</v>
      </c>
      <c r="M292" s="106">
        <f>$M$12</f>
        <v>248</v>
      </c>
    </row>
    <row r="293" spans="1:13" x14ac:dyDescent="0.25">
      <c r="A293" s="28" t="str">
        <f>_xlfn.XLOOKUP(P!C293,'Banco de Dados'!$B$3:$B$274,'Banco de Dados'!$K$3:$K$274,"")</f>
        <v>Zn</v>
      </c>
      <c r="B293" s="2">
        <v>30</v>
      </c>
      <c r="C293" s="2">
        <v>8631</v>
      </c>
      <c r="D293" s="2">
        <v>1511</v>
      </c>
      <c r="E293" s="2">
        <v>239</v>
      </c>
      <c r="F293" s="32">
        <f t="shared" si="25"/>
        <v>15.817339510258106</v>
      </c>
      <c r="G293" s="3">
        <f t="shared" si="24"/>
        <v>1123.9967579250722</v>
      </c>
      <c r="H293" s="3">
        <f t="shared" si="24"/>
        <v>177.78638328530261</v>
      </c>
      <c r="J293" s="7"/>
      <c r="K293" s="69" t="s">
        <v>217</v>
      </c>
      <c r="L293" s="110">
        <f>SQRT(((M290/L290)^2)+((M291/L291)^2)+((M292/L292)^2))</f>
        <v>0.24174614319127943</v>
      </c>
      <c r="M293" s="71" t="str">
        <f>M302</f>
        <v>mg/kg</v>
      </c>
    </row>
    <row r="294" spans="1:13" x14ac:dyDescent="0.25">
      <c r="A294" s="28" t="str">
        <f>_xlfn.XLOOKUP(P!C294,'Banco de Dados'!$B$3:$B$274,'Banco de Dados'!$K$3:$K$274,"")</f>
        <v>Rh</v>
      </c>
      <c r="B294" s="2">
        <v>45</v>
      </c>
      <c r="C294" s="2">
        <v>20167</v>
      </c>
      <c r="D294" s="2">
        <v>2177</v>
      </c>
      <c r="E294" s="2">
        <v>138</v>
      </c>
      <c r="F294" s="32">
        <f t="shared" si="25"/>
        <v>6.3389986219568213</v>
      </c>
      <c r="G294" s="3">
        <f t="shared" si="24"/>
        <v>1619.4182276657061</v>
      </c>
      <c r="H294" s="3">
        <f t="shared" si="24"/>
        <v>102.65489913544668</v>
      </c>
      <c r="J294" s="7"/>
    </row>
    <row r="295" spans="1:13" x14ac:dyDescent="0.25">
      <c r="A295" s="28" t="str">
        <f>_xlfn.XLOOKUP(P!C295,'Banco de Dados'!$B$3:$B$274,'Banco de Dados'!$K$3:$K$274,"")</f>
        <v>Rh</v>
      </c>
      <c r="B295" s="2">
        <v>45</v>
      </c>
      <c r="C295" s="2">
        <v>2696</v>
      </c>
      <c r="D295" s="2">
        <v>16137</v>
      </c>
      <c r="E295" s="2">
        <v>150</v>
      </c>
      <c r="F295" s="32">
        <f t="shared" si="25"/>
        <v>0.92954080684142038</v>
      </c>
      <c r="G295" s="3">
        <f t="shared" si="24"/>
        <v>12003.928314121038</v>
      </c>
      <c r="H295" s="3">
        <f t="shared" si="24"/>
        <v>111.5814121037464</v>
      </c>
      <c r="J295" s="7"/>
    </row>
    <row r="296" spans="1:13" x14ac:dyDescent="0.25">
      <c r="A296" s="28" t="str">
        <f>_xlfn.XLOOKUP(P!C296,'Banco de Dados'!$B$3:$B$274,'Banco de Dados'!$K$3:$K$274,"")</f>
        <v/>
      </c>
      <c r="B296" s="2">
        <v>0</v>
      </c>
      <c r="C296" s="2">
        <v>0</v>
      </c>
      <c r="D296" s="2">
        <v>0</v>
      </c>
      <c r="E296" s="2">
        <v>0</v>
      </c>
      <c r="F296" s="32" t="e">
        <f t="shared" si="25"/>
        <v>#DIV/0!</v>
      </c>
      <c r="G296" s="3">
        <f t="shared" si="24"/>
        <v>0</v>
      </c>
      <c r="H296" s="3">
        <f t="shared" si="24"/>
        <v>0</v>
      </c>
      <c r="J296" s="7"/>
    </row>
    <row r="297" spans="1:13" x14ac:dyDescent="0.25">
      <c r="A297" s="28" t="str">
        <f>_xlfn.XLOOKUP(P!C297,'Banco de Dados'!$B$3:$B$274,'Banco de Dados'!$K$3:$K$274,"")</f>
        <v/>
      </c>
      <c r="B297" s="2">
        <v>0</v>
      </c>
      <c r="C297" s="2">
        <v>0</v>
      </c>
      <c r="D297" s="2">
        <v>0</v>
      </c>
      <c r="E297" s="2">
        <v>0</v>
      </c>
      <c r="F297" s="32" t="e">
        <f t="shared" si="25"/>
        <v>#DIV/0!</v>
      </c>
      <c r="G297" s="3">
        <f t="shared" si="24"/>
        <v>0</v>
      </c>
      <c r="H297" s="3">
        <f t="shared" si="24"/>
        <v>0</v>
      </c>
      <c r="J297" s="7"/>
    </row>
    <row r="298" spans="1:13" x14ac:dyDescent="0.25">
      <c r="A298" s="28" t="str">
        <f>_xlfn.XLOOKUP(P!C298,'Banco de Dados'!$B$3:$B$274,'Banco de Dados'!$K$3:$K$274,"")</f>
        <v/>
      </c>
      <c r="B298" s="2">
        <v>0</v>
      </c>
      <c r="C298" s="2">
        <v>0</v>
      </c>
      <c r="D298" s="2">
        <v>0</v>
      </c>
      <c r="E298" s="2">
        <v>0</v>
      </c>
      <c r="F298" s="32" t="e">
        <f t="shared" si="25"/>
        <v>#DIV/0!</v>
      </c>
      <c r="G298" s="3">
        <f t="shared" si="24"/>
        <v>0</v>
      </c>
      <c r="H298" s="3">
        <f t="shared" si="24"/>
        <v>0</v>
      </c>
      <c r="J298" s="7"/>
    </row>
    <row r="299" spans="1:13" x14ac:dyDescent="0.25">
      <c r="A299" s="28" t="str">
        <f>_xlfn.XLOOKUP(P!C299,'Banco de Dados'!$B$3:$B$274,'Banco de Dados'!$K$3:$K$274,"")</f>
        <v/>
      </c>
      <c r="B299" s="2">
        <v>0</v>
      </c>
      <c r="C299" s="2">
        <v>0</v>
      </c>
      <c r="D299" s="2">
        <v>0</v>
      </c>
      <c r="E299" s="2">
        <v>0</v>
      </c>
      <c r="F299" s="32" t="e">
        <f t="shared" si="25"/>
        <v>#DIV/0!</v>
      </c>
      <c r="G299" s="3">
        <f t="shared" si="24"/>
        <v>0</v>
      </c>
      <c r="H299" s="3">
        <f t="shared" si="24"/>
        <v>0</v>
      </c>
      <c r="J299" s="7"/>
    </row>
    <row r="300" spans="1:13" x14ac:dyDescent="0.25">
      <c r="A300" s="28" t="str">
        <f>_xlfn.XLOOKUP(P!C300,'Banco de Dados'!$B$3:$B$274,'Banco de Dados'!$K$3:$K$274,"")</f>
        <v/>
      </c>
      <c r="B300" s="2">
        <v>0</v>
      </c>
      <c r="C300" s="2">
        <v>0</v>
      </c>
      <c r="D300" s="2">
        <v>0</v>
      </c>
      <c r="E300" s="17">
        <v>0</v>
      </c>
      <c r="F300" s="32" t="e">
        <f t="shared" si="25"/>
        <v>#DIV/0!</v>
      </c>
      <c r="G300" s="3">
        <f t="shared" si="24"/>
        <v>0</v>
      </c>
      <c r="H300" s="3">
        <f t="shared" si="24"/>
        <v>0</v>
      </c>
      <c r="J300" s="7"/>
    </row>
    <row r="301" spans="1:13" ht="15.75" x14ac:dyDescent="0.25">
      <c r="A301" s="28" t="str">
        <f>_xlfn.XLOOKUP(P!C301,'Banco de Dados'!$B$3:$B$274,'Banco de Dados'!$K$3:$K$274,"")</f>
        <v/>
      </c>
      <c r="B301" s="2">
        <v>0</v>
      </c>
      <c r="C301" s="2">
        <v>0</v>
      </c>
      <c r="D301" s="2">
        <v>0</v>
      </c>
      <c r="E301" s="2">
        <v>0</v>
      </c>
      <c r="F301" s="32" t="e">
        <f t="shared" si="25"/>
        <v>#DIV/0!</v>
      </c>
      <c r="G301" s="3">
        <f t="shared" si="24"/>
        <v>0</v>
      </c>
      <c r="H301" s="3">
        <f t="shared" si="24"/>
        <v>0</v>
      </c>
      <c r="J301" s="7"/>
      <c r="K301" s="101" t="s">
        <v>216</v>
      </c>
      <c r="L301" s="102" t="str">
        <f>K279</f>
        <v>aj</v>
      </c>
      <c r="M301" s="103" t="str">
        <f>M279</f>
        <v>Zinco</v>
      </c>
    </row>
    <row r="302" spans="1:13" x14ac:dyDescent="0.25">
      <c r="A302" s="28" t="str">
        <f>_xlfn.XLOOKUP(P!C302,'Banco de Dados'!$B$3:$B$274,'Banco de Dados'!$K$3:$K$274,"")</f>
        <v/>
      </c>
      <c r="B302" s="2">
        <v>0</v>
      </c>
      <c r="C302" s="2">
        <v>0</v>
      </c>
      <c r="D302" s="2">
        <v>0</v>
      </c>
      <c r="E302" s="2">
        <v>0</v>
      </c>
      <c r="F302" s="32" t="e">
        <f t="shared" si="25"/>
        <v>#DIV/0!</v>
      </c>
      <c r="G302" s="3">
        <f t="shared" si="24"/>
        <v>0</v>
      </c>
      <c r="H302" s="3">
        <f t="shared" si="24"/>
        <v>0</v>
      </c>
      <c r="J302" s="7"/>
      <c r="K302" s="68" t="s">
        <v>68</v>
      </c>
      <c r="L302" s="29">
        <f>(K285*M287)/M285</f>
        <v>25.514643939986602</v>
      </c>
      <c r="M302" s="66" t="str">
        <f>$M$9</f>
        <v>mg/kg</v>
      </c>
    </row>
    <row r="303" spans="1:13" x14ac:dyDescent="0.25">
      <c r="A303" s="28" t="str">
        <f>_xlfn.XLOOKUP(P!C303,'Banco de Dados'!$B$3:$B$274,'Banco de Dados'!$K$3:$K$274,"")</f>
        <v/>
      </c>
      <c r="B303" s="2">
        <v>0</v>
      </c>
      <c r="C303" s="2">
        <v>0</v>
      </c>
      <c r="D303" s="2">
        <v>0</v>
      </c>
      <c r="E303" s="2">
        <v>0</v>
      </c>
      <c r="F303" s="32" t="e">
        <f t="shared" si="25"/>
        <v>#DIV/0!</v>
      </c>
      <c r="G303" s="3">
        <f t="shared" si="24"/>
        <v>0</v>
      </c>
      <c r="H303" s="3">
        <f t="shared" si="24"/>
        <v>0</v>
      </c>
      <c r="J303" s="7"/>
      <c r="K303" s="111" t="s">
        <v>246</v>
      </c>
      <c r="L303" s="126">
        <f>SQRT(((M290/L290)^2)+((M291/L291)^2)+((M292/L292)^2))</f>
        <v>0.24174614319127943</v>
      </c>
      <c r="M303" s="66"/>
    </row>
    <row r="304" spans="1:13" x14ac:dyDescent="0.25">
      <c r="A304" s="28" t="str">
        <f>_xlfn.XLOOKUP(P!C304,'Banco de Dados'!$B$3:$B$274,'Banco de Dados'!$K$3:$K$274,"")</f>
        <v/>
      </c>
      <c r="B304" s="2">
        <v>0</v>
      </c>
      <c r="C304" s="2">
        <v>0</v>
      </c>
      <c r="D304" s="2">
        <v>0</v>
      </c>
      <c r="E304" s="2">
        <v>0</v>
      </c>
      <c r="F304" s="32" t="e">
        <f t="shared" si="25"/>
        <v>#DIV/0!</v>
      </c>
      <c r="G304" s="3">
        <f t="shared" si="24"/>
        <v>0</v>
      </c>
      <c r="H304" s="3">
        <f t="shared" si="24"/>
        <v>0</v>
      </c>
      <c r="J304" s="7"/>
      <c r="K304" s="69" t="s">
        <v>247</v>
      </c>
      <c r="L304" s="127">
        <f>L303*L302</f>
        <v>6.1680667673905107</v>
      </c>
      <c r="M304" s="71" t="str">
        <f>$M$9</f>
        <v>mg/kg</v>
      </c>
    </row>
    <row r="305" spans="1:14" x14ac:dyDescent="0.25">
      <c r="A305" s="28" t="str">
        <f>_xlfn.XLOOKUP(P!C305,'Banco de Dados'!$B$3:$B$274,'Banco de Dados'!$K$3:$K$274,"")</f>
        <v/>
      </c>
      <c r="B305" s="2">
        <v>0</v>
      </c>
      <c r="C305" s="2">
        <v>0</v>
      </c>
      <c r="D305" s="2">
        <v>0</v>
      </c>
      <c r="E305" s="2">
        <v>0</v>
      </c>
      <c r="F305" s="32" t="e">
        <f t="shared" si="25"/>
        <v>#DIV/0!</v>
      </c>
      <c r="G305" s="3">
        <f t="shared" si="24"/>
        <v>0</v>
      </c>
      <c r="H305" s="3">
        <f t="shared" si="24"/>
        <v>0</v>
      </c>
      <c r="J305" s="7"/>
      <c r="K305" s="123"/>
      <c r="L305" s="124"/>
    </row>
    <row r="306" spans="1:14" x14ac:dyDescent="0.25">
      <c r="A306" s="28" t="str">
        <f>_xlfn.XLOOKUP(P!C306,'Banco de Dados'!$B$3:$B$274,'Banco de Dados'!$K$3:$K$274,"")</f>
        <v/>
      </c>
      <c r="B306" s="2">
        <v>0</v>
      </c>
      <c r="C306" s="2">
        <v>0</v>
      </c>
      <c r="D306" s="2">
        <v>0</v>
      </c>
      <c r="E306" s="2">
        <v>0</v>
      </c>
      <c r="F306" s="32" t="e">
        <f t="shared" si="25"/>
        <v>#DIV/0!</v>
      </c>
      <c r="G306" s="3">
        <f t="shared" si="24"/>
        <v>0</v>
      </c>
      <c r="H306" s="3">
        <f t="shared" si="24"/>
        <v>0</v>
      </c>
      <c r="J306" s="7"/>
    </row>
    <row r="307" spans="1:14" x14ac:dyDescent="0.25">
      <c r="A307" s="28" t="str">
        <f>_xlfn.XLOOKUP(P!C307,'Banco de Dados'!$B$3:$B$274,'Banco de Dados'!$K$3:$K$274,"")</f>
        <v/>
      </c>
      <c r="B307" s="2">
        <v>0</v>
      </c>
      <c r="C307" s="2">
        <v>0</v>
      </c>
      <c r="D307" s="2">
        <v>0</v>
      </c>
      <c r="E307" s="2">
        <v>0</v>
      </c>
      <c r="F307" s="32" t="e">
        <f t="shared" si="25"/>
        <v>#DIV/0!</v>
      </c>
      <c r="G307" s="3">
        <f t="shared" si="24"/>
        <v>0</v>
      </c>
      <c r="H307" s="3">
        <f t="shared" si="24"/>
        <v>0</v>
      </c>
      <c r="J307" s="7"/>
    </row>
    <row r="308" spans="1:14" x14ac:dyDescent="0.25">
      <c r="A308" s="28" t="str">
        <f>_xlfn.XLOOKUP(P!C308,'Banco de Dados'!$B$3:$B$274,'Banco de Dados'!$K$3:$K$274,"")</f>
        <v/>
      </c>
      <c r="B308" s="2">
        <v>0</v>
      </c>
      <c r="C308" s="2">
        <v>0</v>
      </c>
      <c r="D308" s="2">
        <v>0</v>
      </c>
      <c r="E308" s="2">
        <v>0</v>
      </c>
      <c r="F308" s="32" t="e">
        <f t="shared" si="25"/>
        <v>#DIV/0!</v>
      </c>
      <c r="G308" s="3">
        <f t="shared" ref="G308:H310" si="26">D308*$E$278</f>
        <v>0</v>
      </c>
      <c r="H308" s="3">
        <f t="shared" si="26"/>
        <v>0</v>
      </c>
      <c r="J308" s="7"/>
    </row>
    <row r="309" spans="1:14" x14ac:dyDescent="0.25">
      <c r="A309" s="28" t="str">
        <f>_xlfn.XLOOKUP(P!C309,'Banco de Dados'!$B$3:$B$274,'Banco de Dados'!$K$3:$K$274,"")</f>
        <v/>
      </c>
      <c r="B309" s="2">
        <v>0</v>
      </c>
      <c r="C309" s="2">
        <v>0</v>
      </c>
      <c r="D309" s="2">
        <v>0</v>
      </c>
      <c r="E309" s="2">
        <v>0</v>
      </c>
      <c r="F309" s="32" t="e">
        <f t="shared" si="25"/>
        <v>#DIV/0!</v>
      </c>
      <c r="G309" s="3">
        <f t="shared" si="26"/>
        <v>0</v>
      </c>
      <c r="H309" s="3">
        <f t="shared" si="26"/>
        <v>0</v>
      </c>
      <c r="J309" s="7"/>
    </row>
    <row r="310" spans="1:14" x14ac:dyDescent="0.25">
      <c r="A310" s="28" t="str">
        <f>_xlfn.XLOOKUP(P!C310,'Banco de Dados'!$B$3:$B$274,'Banco de Dados'!$K$3:$K$274,"")</f>
        <v/>
      </c>
      <c r="B310" s="2">
        <v>0</v>
      </c>
      <c r="C310" s="2">
        <v>0</v>
      </c>
      <c r="D310" s="2">
        <v>0</v>
      </c>
      <c r="E310" s="2">
        <v>0</v>
      </c>
      <c r="F310" s="32" t="e">
        <f t="shared" si="25"/>
        <v>#DIV/0!</v>
      </c>
      <c r="G310" s="3">
        <f t="shared" si="26"/>
        <v>0</v>
      </c>
      <c r="H310" s="3">
        <f t="shared" si="26"/>
        <v>0</v>
      </c>
      <c r="J310" s="7"/>
    </row>
    <row r="311" spans="1:14" x14ac:dyDescent="0.25">
      <c r="A311" s="21"/>
      <c r="B311" s="21"/>
      <c r="C311" s="21"/>
      <c r="D311" s="21"/>
      <c r="E311" s="21"/>
      <c r="F311" s="77"/>
      <c r="G311" s="21"/>
      <c r="H311" s="21"/>
      <c r="J311" s="21"/>
      <c r="K311" s="21"/>
      <c r="L311" s="21"/>
      <c r="M311" s="21"/>
      <c r="N311" s="21"/>
    </row>
    <row r="312" spans="1:14" ht="15.75" x14ac:dyDescent="0.25">
      <c r="A312" s="36" t="str">
        <f>'Nome das Amostras'!A13</f>
        <v>ak</v>
      </c>
      <c r="B312" s="164" t="str">
        <f>VLOOKUP(A312,'Nome das Amostras'!$A$3:$D$28,2,FALSE)</f>
        <v>R10</v>
      </c>
      <c r="C312" s="164"/>
      <c r="D312" s="51" t="s">
        <v>65</v>
      </c>
      <c r="E312" s="52">
        <f>'Banco de Dados'!$O$13/'Banco de Dados'!BZ13</f>
        <v>0.806640625</v>
      </c>
      <c r="F312" s="74"/>
      <c r="G312" s="3"/>
      <c r="H312" s="3"/>
      <c r="J312" s="7"/>
    </row>
    <row r="313" spans="1:14" ht="15.75" x14ac:dyDescent="0.25">
      <c r="A313" s="107" t="s">
        <v>1</v>
      </c>
      <c r="B313" s="107" t="s">
        <v>0</v>
      </c>
      <c r="C313" s="107" t="s">
        <v>212</v>
      </c>
      <c r="D313" s="107" t="s">
        <v>209</v>
      </c>
      <c r="E313" s="107" t="s">
        <v>213</v>
      </c>
      <c r="F313" s="76" t="s">
        <v>219</v>
      </c>
      <c r="G313" s="54" t="s">
        <v>140</v>
      </c>
      <c r="H313" s="54" t="s">
        <v>66</v>
      </c>
      <c r="J313" s="7"/>
      <c r="K313" s="72" t="str">
        <f>A312</f>
        <v>ak</v>
      </c>
      <c r="L313" s="55" t="s">
        <v>215</v>
      </c>
      <c r="M313" s="41" t="str">
        <f>$A$1</f>
        <v>Zinco</v>
      </c>
      <c r="N313" s="3"/>
    </row>
    <row r="314" spans="1:14" x14ac:dyDescent="0.25">
      <c r="A314" s="28" t="str">
        <f>_xlfn.XLOOKUP(P!C314,'Banco de Dados'!$B$3:$B$274,'Banco de Dados'!$K$3:$K$274,"")</f>
        <v>Si</v>
      </c>
      <c r="B314" s="2" cm="1">
        <f t="array" ref="B314:E344">Dados!BV5:BY35</f>
        <v>14</v>
      </c>
      <c r="C314" s="2">
        <v>1740</v>
      </c>
      <c r="D314" s="2">
        <v>5318</v>
      </c>
      <c r="E314" s="2">
        <v>97</v>
      </c>
      <c r="F314" s="32">
        <f>(E314*100)/D314</f>
        <v>1.8239939827002634</v>
      </c>
      <c r="G314" s="3">
        <f t="shared" ref="G314:H341" si="27">D314*$E$312</f>
        <v>4289.71484375</v>
      </c>
      <c r="H314" s="3">
        <f t="shared" si="27"/>
        <v>78.244140625</v>
      </c>
      <c r="J314" s="7"/>
      <c r="K314" s="5" t="s">
        <v>210</v>
      </c>
      <c r="L314" s="5"/>
      <c r="M314" s="5" t="s">
        <v>211</v>
      </c>
    </row>
    <row r="315" spans="1:14" x14ac:dyDescent="0.25">
      <c r="A315" s="28" t="str">
        <f>_xlfn.XLOOKUP(P!C315,'Banco de Dados'!$B$3:$B$274,'Banco de Dados'!$K$3:$K$274,"")</f>
        <v>P</v>
      </c>
      <c r="B315" s="2">
        <v>15</v>
      </c>
      <c r="C315" s="2">
        <v>2013</v>
      </c>
      <c r="D315" s="2">
        <v>1154</v>
      </c>
      <c r="E315" s="2">
        <v>80</v>
      </c>
      <c r="F315" s="32">
        <f t="shared" ref="F315:F344" si="28">(E315*100)/D315</f>
        <v>6.9324090121317159</v>
      </c>
      <c r="G315" s="3">
        <f t="shared" si="27"/>
        <v>930.86328125</v>
      </c>
      <c r="H315" s="3">
        <f t="shared" si="27"/>
        <v>64.53125</v>
      </c>
      <c r="J315" s="7"/>
      <c r="K315" s="6">
        <f>_xlfn.XLOOKUP($B$4,A314:A341,G314:G341,"")</f>
        <v>902.630859375</v>
      </c>
      <c r="L315" s="6"/>
      <c r="M315" s="6">
        <f>_xlfn.XLOOKUP($B$4,A314:A341,H314:H341,"")</f>
        <v>199.240234375</v>
      </c>
    </row>
    <row r="316" spans="1:14" x14ac:dyDescent="0.25">
      <c r="A316" s="28" t="str">
        <f>_xlfn.XLOOKUP(P!C316,'Banco de Dados'!$B$3:$B$274,'Banco de Dados'!$K$3:$K$274,"")</f>
        <v>S</v>
      </c>
      <c r="B316" s="2">
        <v>16</v>
      </c>
      <c r="C316" s="2">
        <v>2307</v>
      </c>
      <c r="D316" s="2">
        <v>4221</v>
      </c>
      <c r="E316" s="2">
        <v>106</v>
      </c>
      <c r="F316" s="32">
        <f t="shared" si="28"/>
        <v>2.5112532575219144</v>
      </c>
      <c r="G316" s="3">
        <f t="shared" si="27"/>
        <v>3404.830078125</v>
      </c>
      <c r="H316" s="3">
        <f t="shared" si="27"/>
        <v>85.50390625</v>
      </c>
      <c r="J316" s="7"/>
    </row>
    <row r="317" spans="1:14" ht="15.75" x14ac:dyDescent="0.25">
      <c r="A317" s="28" t="str">
        <f>_xlfn.XLOOKUP(P!C317,'Banco de Dados'!$B$3:$B$274,'Banco de Dados'!$K$3:$K$274,"")</f>
        <v>Cl</v>
      </c>
      <c r="B317" s="2">
        <v>17</v>
      </c>
      <c r="C317" s="2">
        <v>2622</v>
      </c>
      <c r="D317" s="2">
        <v>8981</v>
      </c>
      <c r="E317" s="2">
        <v>165</v>
      </c>
      <c r="F317" s="32">
        <f t="shared" si="28"/>
        <v>1.8372118917715177</v>
      </c>
      <c r="G317" s="3">
        <f t="shared" si="27"/>
        <v>7244.439453125</v>
      </c>
      <c r="H317" s="3">
        <f t="shared" si="27"/>
        <v>133.095703125</v>
      </c>
      <c r="K317" s="165" t="s">
        <v>67</v>
      </c>
      <c r="L317" s="166"/>
      <c r="M317" s="167"/>
      <c r="N317"/>
    </row>
    <row r="318" spans="1:14" x14ac:dyDescent="0.25">
      <c r="A318" s="28" t="str">
        <f>_xlfn.XLOOKUP(P!C318,'Banco de Dados'!$B$3:$B$274,'Banco de Dados'!$K$3:$K$274,"")</f>
        <v>Ar</v>
      </c>
      <c r="B318" s="2">
        <v>18</v>
      </c>
      <c r="C318" s="2">
        <v>2957</v>
      </c>
      <c r="D318" s="2">
        <v>5120</v>
      </c>
      <c r="E318" s="2">
        <v>192</v>
      </c>
      <c r="F318" s="32">
        <f t="shared" si="28"/>
        <v>3.75</v>
      </c>
      <c r="G318" s="3">
        <f t="shared" si="27"/>
        <v>4130</v>
      </c>
      <c r="H318" s="3">
        <f t="shared" si="27"/>
        <v>154.875</v>
      </c>
      <c r="J318" s="7"/>
      <c r="K318" s="104" t="s">
        <v>240</v>
      </c>
      <c r="L318" s="39"/>
      <c r="M318" s="106" t="s">
        <v>209</v>
      </c>
    </row>
    <row r="319" spans="1:14" x14ac:dyDescent="0.25">
      <c r="A319" s="28" t="str">
        <f>_xlfn.XLOOKUP(P!C319,'Banco de Dados'!$B$3:$B$274,'Banco de Dados'!$K$3:$K$274,"")</f>
        <v>K</v>
      </c>
      <c r="B319" s="2">
        <v>19</v>
      </c>
      <c r="C319" s="2">
        <v>3313</v>
      </c>
      <c r="D319" s="2">
        <v>57180</v>
      </c>
      <c r="E319" s="2">
        <v>273</v>
      </c>
      <c r="F319" s="32">
        <f t="shared" si="28"/>
        <v>0.47743966421825812</v>
      </c>
      <c r="G319" s="3">
        <f t="shared" si="27"/>
        <v>46123.7109375</v>
      </c>
      <c r="H319" s="3">
        <f t="shared" si="27"/>
        <v>220.212890625</v>
      </c>
      <c r="J319" s="58" t="s">
        <v>38</v>
      </c>
      <c r="K319" s="59">
        <f>$L$9</f>
        <v>30.94</v>
      </c>
      <c r="L319" s="60"/>
      <c r="M319" s="61">
        <f>$M$11</f>
        <v>1363</v>
      </c>
      <c r="N319" s="60"/>
    </row>
    <row r="320" spans="1:14" x14ac:dyDescent="0.25">
      <c r="A320" s="28" t="str">
        <f>_xlfn.XLOOKUP(P!C320,'Banco de Dados'!$B$3:$B$274,'Banco de Dados'!$K$3:$K$274,"")</f>
        <v>Ca</v>
      </c>
      <c r="B320" s="2">
        <v>20</v>
      </c>
      <c r="C320" s="2">
        <v>3691</v>
      </c>
      <c r="D320" s="2">
        <v>24113</v>
      </c>
      <c r="E320" s="2">
        <v>198</v>
      </c>
      <c r="F320" s="32">
        <f t="shared" si="28"/>
        <v>0.82113382822543857</v>
      </c>
      <c r="G320" s="3">
        <f t="shared" si="27"/>
        <v>19450.525390625</v>
      </c>
      <c r="H320" s="3">
        <f t="shared" si="27"/>
        <v>159.71484375</v>
      </c>
      <c r="J320" s="2"/>
      <c r="K320" s="18"/>
      <c r="L320" s="2" t="s">
        <v>70</v>
      </c>
      <c r="M320" s="19"/>
    </row>
    <row r="321" spans="1:14" x14ac:dyDescent="0.25">
      <c r="A321" s="28" t="str">
        <f>_xlfn.XLOOKUP(P!C321,'Banco de Dados'!$B$3:$B$274,'Banco de Dados'!$K$3:$K$274,"")</f>
        <v>Ti</v>
      </c>
      <c r="B321" s="2">
        <v>22</v>
      </c>
      <c r="C321" s="2">
        <v>4509</v>
      </c>
      <c r="D321" s="2">
        <v>13847</v>
      </c>
      <c r="E321" s="2">
        <v>163</v>
      </c>
      <c r="F321" s="32">
        <f t="shared" si="28"/>
        <v>1.1771502852603453</v>
      </c>
      <c r="G321" s="3">
        <f t="shared" si="27"/>
        <v>11169.552734375</v>
      </c>
      <c r="H321" s="3">
        <f t="shared" si="27"/>
        <v>131.482421875</v>
      </c>
      <c r="J321" s="58" t="s">
        <v>69</v>
      </c>
      <c r="K321" s="62" t="s">
        <v>71</v>
      </c>
      <c r="L321" s="63"/>
      <c r="M321" s="64">
        <f>K315</f>
        <v>902.630859375</v>
      </c>
      <c r="N321" s="60"/>
    </row>
    <row r="322" spans="1:14" x14ac:dyDescent="0.25">
      <c r="A322" s="28" t="str">
        <f>_xlfn.XLOOKUP(P!C322,'Banco de Dados'!$B$3:$B$274,'Banco de Dados'!$K$3:$K$274,"")</f>
        <v>Cr</v>
      </c>
      <c r="B322" s="2">
        <v>24</v>
      </c>
      <c r="C322" s="2">
        <v>5412</v>
      </c>
      <c r="D322" s="2">
        <v>5099</v>
      </c>
      <c r="E322" s="2">
        <v>152</v>
      </c>
      <c r="F322" s="32">
        <f t="shared" si="28"/>
        <v>2.980976662090606</v>
      </c>
      <c r="G322" s="3">
        <f t="shared" si="27"/>
        <v>4113.060546875</v>
      </c>
      <c r="H322" s="3">
        <f t="shared" si="27"/>
        <v>122.609375</v>
      </c>
      <c r="J322" s="7"/>
    </row>
    <row r="323" spans="1:14" ht="15.75" x14ac:dyDescent="0.25">
      <c r="A323" s="28" t="str">
        <f>_xlfn.XLOOKUP(P!C323,'Banco de Dados'!$B$3:$B$274,'Banco de Dados'!$K$3:$K$274,"")</f>
        <v>Mn</v>
      </c>
      <c r="B323" s="2">
        <v>25</v>
      </c>
      <c r="C323" s="2">
        <v>5895</v>
      </c>
      <c r="D323" s="2">
        <v>4912</v>
      </c>
      <c r="E323" s="2">
        <v>165</v>
      </c>
      <c r="F323" s="32">
        <f t="shared" si="28"/>
        <v>3.3591205211726383</v>
      </c>
      <c r="G323" s="3">
        <f t="shared" si="27"/>
        <v>3962.21875</v>
      </c>
      <c r="H323" s="3">
        <f t="shared" si="27"/>
        <v>133.095703125</v>
      </c>
      <c r="J323" s="7"/>
      <c r="K323" s="165" t="s">
        <v>218</v>
      </c>
      <c r="L323" s="166"/>
      <c r="M323" s="167"/>
    </row>
    <row r="324" spans="1:14" x14ac:dyDescent="0.25">
      <c r="A324" s="28" t="str">
        <f>_xlfn.XLOOKUP(P!C324,'Banco de Dados'!$B$3:$B$274,'Banco de Dados'!$K$3:$K$274,"")</f>
        <v>Fe</v>
      </c>
      <c r="B324" s="2">
        <v>26</v>
      </c>
      <c r="C324" s="2">
        <v>6399</v>
      </c>
      <c r="D324" s="2">
        <v>282641</v>
      </c>
      <c r="E324" s="2">
        <v>530</v>
      </c>
      <c r="F324" s="32">
        <f t="shared" si="28"/>
        <v>0.18751702689984823</v>
      </c>
      <c r="G324" s="3">
        <f t="shared" si="27"/>
        <v>227989.712890625</v>
      </c>
      <c r="H324" s="3">
        <f t="shared" si="27"/>
        <v>427.51953125</v>
      </c>
      <c r="J324" s="7"/>
      <c r="K324" s="104" t="s">
        <v>236</v>
      </c>
      <c r="L324" s="108">
        <f>K315</f>
        <v>902.630859375</v>
      </c>
      <c r="M324" s="109">
        <f>M315</f>
        <v>199.240234375</v>
      </c>
    </row>
    <row r="325" spans="1:14" x14ac:dyDescent="0.25">
      <c r="A325" s="28" t="str">
        <f>_xlfn.XLOOKUP(P!C325,'Banco de Dados'!$B$3:$B$274,'Banco de Dados'!$K$3:$K$274,"")</f>
        <v>Ni</v>
      </c>
      <c r="B325" s="2">
        <v>28</v>
      </c>
      <c r="C325" s="2">
        <v>7472</v>
      </c>
      <c r="D325" s="2">
        <v>2304</v>
      </c>
      <c r="E325" s="2">
        <v>245</v>
      </c>
      <c r="F325" s="32">
        <f t="shared" si="28"/>
        <v>10.633680555555555</v>
      </c>
      <c r="G325" s="3">
        <f t="shared" si="27"/>
        <v>1858.5</v>
      </c>
      <c r="H325" s="3">
        <f t="shared" si="27"/>
        <v>197.626953125</v>
      </c>
      <c r="J325" s="7"/>
      <c r="K325" s="104" t="s">
        <v>237</v>
      </c>
      <c r="L325" s="105">
        <f>$L$9</f>
        <v>30.94</v>
      </c>
      <c r="M325" s="106">
        <f>$L$10</f>
        <v>0.55000000000000004</v>
      </c>
    </row>
    <row r="326" spans="1:14" x14ac:dyDescent="0.25">
      <c r="A326" s="28" t="str">
        <f>_xlfn.XLOOKUP(P!C326,'Banco de Dados'!$B$3:$B$274,'Banco de Dados'!$K$3:$K$274,"")</f>
        <v>Cu</v>
      </c>
      <c r="B326" s="2">
        <v>29</v>
      </c>
      <c r="C326" s="2">
        <v>8041</v>
      </c>
      <c r="D326" s="2">
        <v>738</v>
      </c>
      <c r="E326" s="2">
        <v>250</v>
      </c>
      <c r="F326" s="32">
        <f t="shared" si="28"/>
        <v>33.875338753387531</v>
      </c>
      <c r="G326" s="3">
        <f t="shared" si="27"/>
        <v>595.30078125</v>
      </c>
      <c r="H326" s="3">
        <f t="shared" si="27"/>
        <v>201.66015625</v>
      </c>
      <c r="J326" s="7"/>
      <c r="K326" s="104" t="s">
        <v>238</v>
      </c>
      <c r="L326" s="105">
        <f>$M$11</f>
        <v>1363</v>
      </c>
      <c r="M326" s="106">
        <f>$M$12</f>
        <v>248</v>
      </c>
    </row>
    <row r="327" spans="1:14" x14ac:dyDescent="0.25">
      <c r="A327" s="28" t="str">
        <f>_xlfn.XLOOKUP(P!C327,'Banco de Dados'!$B$3:$B$274,'Banco de Dados'!$K$3:$K$274,"")</f>
        <v>Zn</v>
      </c>
      <c r="B327" s="2">
        <v>30</v>
      </c>
      <c r="C327" s="2">
        <v>8631</v>
      </c>
      <c r="D327" s="2">
        <v>1119</v>
      </c>
      <c r="E327" s="2">
        <v>247</v>
      </c>
      <c r="F327" s="32">
        <f t="shared" si="28"/>
        <v>22.073279714030384</v>
      </c>
      <c r="G327" s="3">
        <f t="shared" si="27"/>
        <v>902.630859375</v>
      </c>
      <c r="H327" s="3">
        <f t="shared" si="27"/>
        <v>199.240234375</v>
      </c>
      <c r="J327" s="7"/>
      <c r="K327" s="69" t="s">
        <v>217</v>
      </c>
      <c r="L327" s="110">
        <f>SQRT(((M324/L324)^2)+((M325/L325)^2)+((M326/L326)^2))</f>
        <v>0.28661008803418603</v>
      </c>
      <c r="M327" s="71" t="str">
        <f>M336</f>
        <v>mg/kg</v>
      </c>
    </row>
    <row r="328" spans="1:14" x14ac:dyDescent="0.25">
      <c r="A328" s="28" t="str">
        <f>_xlfn.XLOOKUP(P!C328,'Banco de Dados'!$B$3:$B$274,'Banco de Dados'!$K$3:$K$274,"")</f>
        <v>Rh</v>
      </c>
      <c r="B328" s="2">
        <v>45</v>
      </c>
      <c r="C328" s="2">
        <v>20167</v>
      </c>
      <c r="D328" s="2">
        <v>1752</v>
      </c>
      <c r="E328" s="2">
        <v>141</v>
      </c>
      <c r="F328" s="32">
        <f t="shared" si="28"/>
        <v>8.0479452054794525</v>
      </c>
      <c r="G328" s="3">
        <f t="shared" si="27"/>
        <v>1413.234375</v>
      </c>
      <c r="H328" s="3">
        <f t="shared" si="27"/>
        <v>113.736328125</v>
      </c>
      <c r="J328" s="7"/>
    </row>
    <row r="329" spans="1:14" x14ac:dyDescent="0.25">
      <c r="A329" s="28" t="str">
        <f>_xlfn.XLOOKUP(P!C329,'Banco de Dados'!$B$3:$B$274,'Banco de Dados'!$K$3:$K$274,"")</f>
        <v>Rh</v>
      </c>
      <c r="B329" s="2">
        <v>45</v>
      </c>
      <c r="C329" s="2">
        <v>2696</v>
      </c>
      <c r="D329" s="2">
        <v>17472</v>
      </c>
      <c r="E329" s="2">
        <v>144</v>
      </c>
      <c r="F329" s="32">
        <f t="shared" si="28"/>
        <v>0.82417582417582413</v>
      </c>
      <c r="G329" s="3">
        <f t="shared" si="27"/>
        <v>14093.625</v>
      </c>
      <c r="H329" s="3">
        <f t="shared" si="27"/>
        <v>116.15625</v>
      </c>
      <c r="J329" s="7"/>
    </row>
    <row r="330" spans="1:14" x14ac:dyDescent="0.25">
      <c r="A330" s="28" t="str">
        <f>_xlfn.XLOOKUP(P!C330,'Banco de Dados'!$B$3:$B$274,'Banco de Dados'!$K$3:$K$274,"")</f>
        <v/>
      </c>
      <c r="B330" s="2">
        <v>0</v>
      </c>
      <c r="C330" s="2">
        <v>0</v>
      </c>
      <c r="D330" s="2">
        <v>0</v>
      </c>
      <c r="E330" s="2">
        <v>0</v>
      </c>
      <c r="F330" s="32" t="e">
        <f t="shared" si="28"/>
        <v>#DIV/0!</v>
      </c>
      <c r="G330" s="3">
        <f t="shared" si="27"/>
        <v>0</v>
      </c>
      <c r="H330" s="3">
        <f t="shared" si="27"/>
        <v>0</v>
      </c>
      <c r="J330" s="7"/>
    </row>
    <row r="331" spans="1:14" x14ac:dyDescent="0.25">
      <c r="A331" s="28" t="str">
        <f>_xlfn.XLOOKUP(P!C331,'Banco de Dados'!$B$3:$B$274,'Banco de Dados'!$K$3:$K$274,"")</f>
        <v/>
      </c>
      <c r="B331" s="2">
        <v>0</v>
      </c>
      <c r="C331" s="2">
        <v>0</v>
      </c>
      <c r="D331" s="2">
        <v>0</v>
      </c>
      <c r="E331" s="2">
        <v>0</v>
      </c>
      <c r="F331" s="32" t="e">
        <f t="shared" si="28"/>
        <v>#DIV/0!</v>
      </c>
      <c r="G331" s="3">
        <f t="shared" si="27"/>
        <v>0</v>
      </c>
      <c r="H331" s="3">
        <f t="shared" si="27"/>
        <v>0</v>
      </c>
      <c r="J331" s="7"/>
    </row>
    <row r="332" spans="1:14" x14ac:dyDescent="0.25">
      <c r="A332" s="28" t="str">
        <f>_xlfn.XLOOKUP(P!C332,'Banco de Dados'!$B$3:$B$274,'Banco de Dados'!$K$3:$K$274,"")</f>
        <v/>
      </c>
      <c r="B332" s="2">
        <v>0</v>
      </c>
      <c r="C332" s="2">
        <v>0</v>
      </c>
      <c r="D332" s="2">
        <v>0</v>
      </c>
      <c r="E332" s="2">
        <v>0</v>
      </c>
      <c r="F332" s="32" t="e">
        <f t="shared" si="28"/>
        <v>#DIV/0!</v>
      </c>
      <c r="G332" s="3">
        <f t="shared" si="27"/>
        <v>0</v>
      </c>
      <c r="H332" s="3">
        <f t="shared" si="27"/>
        <v>0</v>
      </c>
      <c r="J332" s="7"/>
    </row>
    <row r="333" spans="1:14" x14ac:dyDescent="0.25">
      <c r="A333" s="28" t="str">
        <f>_xlfn.XLOOKUP(P!C333,'Banco de Dados'!$B$3:$B$274,'Banco de Dados'!$K$3:$K$274,"")</f>
        <v/>
      </c>
      <c r="B333" s="2">
        <v>0</v>
      </c>
      <c r="C333" s="2">
        <v>0</v>
      </c>
      <c r="D333" s="2">
        <v>0</v>
      </c>
      <c r="E333" s="2">
        <v>0</v>
      </c>
      <c r="F333" s="32" t="e">
        <f t="shared" si="28"/>
        <v>#DIV/0!</v>
      </c>
      <c r="G333" s="3">
        <f t="shared" si="27"/>
        <v>0</v>
      </c>
      <c r="H333" s="3">
        <f t="shared" si="27"/>
        <v>0</v>
      </c>
      <c r="J333" s="7"/>
    </row>
    <row r="334" spans="1:14" x14ac:dyDescent="0.25">
      <c r="A334" s="28" t="str">
        <f>_xlfn.XLOOKUP(P!C334,'Banco de Dados'!$B$3:$B$274,'Banco de Dados'!$K$3:$K$274,"")</f>
        <v/>
      </c>
      <c r="B334" s="2">
        <v>0</v>
      </c>
      <c r="C334" s="2">
        <v>0</v>
      </c>
      <c r="D334" s="2">
        <v>0</v>
      </c>
      <c r="E334" s="17">
        <v>0</v>
      </c>
      <c r="F334" s="32" t="e">
        <f t="shared" si="28"/>
        <v>#DIV/0!</v>
      </c>
      <c r="G334" s="3">
        <f t="shared" si="27"/>
        <v>0</v>
      </c>
      <c r="H334" s="3">
        <f t="shared" si="27"/>
        <v>0</v>
      </c>
      <c r="J334" s="7"/>
    </row>
    <row r="335" spans="1:14" ht="15.75" x14ac:dyDescent="0.25">
      <c r="A335" s="28" t="str">
        <f>_xlfn.XLOOKUP(P!C335,'Banco de Dados'!$B$3:$B$274,'Banco de Dados'!$K$3:$K$274,"")</f>
        <v/>
      </c>
      <c r="B335" s="2">
        <v>0</v>
      </c>
      <c r="C335" s="2">
        <v>0</v>
      </c>
      <c r="D335" s="2">
        <v>0</v>
      </c>
      <c r="E335" s="2">
        <v>0</v>
      </c>
      <c r="F335" s="32" t="e">
        <f t="shared" si="28"/>
        <v>#DIV/0!</v>
      </c>
      <c r="G335" s="3">
        <f t="shared" si="27"/>
        <v>0</v>
      </c>
      <c r="H335" s="3">
        <f t="shared" si="27"/>
        <v>0</v>
      </c>
      <c r="J335" s="7"/>
      <c r="K335" s="101" t="s">
        <v>216</v>
      </c>
      <c r="L335" s="102" t="str">
        <f>K313</f>
        <v>ak</v>
      </c>
      <c r="M335" s="103" t="str">
        <f>M313</f>
        <v>Zinco</v>
      </c>
    </row>
    <row r="336" spans="1:14" x14ac:dyDescent="0.25">
      <c r="A336" s="28" t="str">
        <f>_xlfn.XLOOKUP(P!C336,'Banco de Dados'!$B$3:$B$274,'Banco de Dados'!$K$3:$K$274,"")</f>
        <v/>
      </c>
      <c r="B336" s="2">
        <v>0</v>
      </c>
      <c r="C336" s="2">
        <v>0</v>
      </c>
      <c r="D336" s="2">
        <v>0</v>
      </c>
      <c r="E336" s="2">
        <v>0</v>
      </c>
      <c r="F336" s="32" t="e">
        <f t="shared" si="28"/>
        <v>#DIV/0!</v>
      </c>
      <c r="G336" s="3">
        <f t="shared" si="27"/>
        <v>0</v>
      </c>
      <c r="H336" s="3">
        <f t="shared" si="27"/>
        <v>0</v>
      </c>
      <c r="J336" s="7"/>
      <c r="K336" s="68" t="s">
        <v>68</v>
      </c>
      <c r="L336" s="29">
        <f>(K319*M321)/M319</f>
        <v>20.489654283978357</v>
      </c>
      <c r="M336" s="66" t="str">
        <f>$M$9</f>
        <v>mg/kg</v>
      </c>
    </row>
    <row r="337" spans="1:14" x14ac:dyDescent="0.25">
      <c r="A337" s="28" t="str">
        <f>_xlfn.XLOOKUP(P!C337,'Banco de Dados'!$B$3:$B$274,'Banco de Dados'!$K$3:$K$274,"")</f>
        <v/>
      </c>
      <c r="B337" s="2">
        <v>0</v>
      </c>
      <c r="C337" s="2">
        <v>0</v>
      </c>
      <c r="D337" s="2">
        <v>0</v>
      </c>
      <c r="E337" s="2">
        <v>0</v>
      </c>
      <c r="F337" s="32" t="e">
        <f t="shared" si="28"/>
        <v>#DIV/0!</v>
      </c>
      <c r="G337" s="3">
        <f t="shared" si="27"/>
        <v>0</v>
      </c>
      <c r="H337" s="3">
        <f t="shared" si="27"/>
        <v>0</v>
      </c>
      <c r="J337" s="7"/>
      <c r="K337" s="111" t="s">
        <v>246</v>
      </c>
      <c r="L337" s="126">
        <f>SQRT(((M324/L324)^2)+((M325/L325)^2)+((M326/L326)^2))</f>
        <v>0.28661008803418603</v>
      </c>
      <c r="M337" s="66"/>
    </row>
    <row r="338" spans="1:14" x14ac:dyDescent="0.25">
      <c r="A338" s="28" t="str">
        <f>_xlfn.XLOOKUP(P!C338,'Banco de Dados'!$B$3:$B$274,'Banco de Dados'!$K$3:$K$274,"")</f>
        <v/>
      </c>
      <c r="B338" s="2">
        <v>0</v>
      </c>
      <c r="C338" s="2">
        <v>0</v>
      </c>
      <c r="D338" s="2">
        <v>0</v>
      </c>
      <c r="E338" s="2">
        <v>0</v>
      </c>
      <c r="F338" s="32" t="e">
        <f t="shared" si="28"/>
        <v>#DIV/0!</v>
      </c>
      <c r="G338" s="3">
        <f t="shared" si="27"/>
        <v>0</v>
      </c>
      <c r="H338" s="3">
        <f t="shared" si="27"/>
        <v>0</v>
      </c>
      <c r="J338" s="7"/>
      <c r="K338" s="69" t="s">
        <v>247</v>
      </c>
      <c r="L338" s="127">
        <f>L337*L336</f>
        <v>5.8725416181210734</v>
      </c>
      <c r="M338" s="71" t="str">
        <f>$M$9</f>
        <v>mg/kg</v>
      </c>
    </row>
    <row r="339" spans="1:14" x14ac:dyDescent="0.25">
      <c r="A339" s="28" t="str">
        <f>_xlfn.XLOOKUP(P!C339,'Banco de Dados'!$B$3:$B$274,'Banco de Dados'!$K$3:$K$274,"")</f>
        <v/>
      </c>
      <c r="B339" s="2">
        <v>0</v>
      </c>
      <c r="C339" s="2">
        <v>0</v>
      </c>
      <c r="D339" s="2">
        <v>0</v>
      </c>
      <c r="E339" s="2">
        <v>0</v>
      </c>
      <c r="F339" s="32" t="e">
        <f t="shared" si="28"/>
        <v>#DIV/0!</v>
      </c>
      <c r="G339" s="3">
        <f t="shared" si="27"/>
        <v>0</v>
      </c>
      <c r="H339" s="3">
        <f t="shared" si="27"/>
        <v>0</v>
      </c>
      <c r="J339" s="7"/>
      <c r="K339" s="123"/>
      <c r="L339" s="124"/>
    </row>
    <row r="340" spans="1:14" x14ac:dyDescent="0.25">
      <c r="A340" s="28" t="str">
        <f>_xlfn.XLOOKUP(P!C340,'Banco de Dados'!$B$3:$B$274,'Banco de Dados'!$K$3:$K$274,"")</f>
        <v/>
      </c>
      <c r="B340" s="2">
        <v>0</v>
      </c>
      <c r="C340" s="2">
        <v>0</v>
      </c>
      <c r="D340" s="2">
        <v>0</v>
      </c>
      <c r="E340" s="2">
        <v>0</v>
      </c>
      <c r="F340" s="32" t="e">
        <f t="shared" si="28"/>
        <v>#DIV/0!</v>
      </c>
      <c r="G340" s="3">
        <f t="shared" si="27"/>
        <v>0</v>
      </c>
      <c r="H340" s="3">
        <f t="shared" si="27"/>
        <v>0</v>
      </c>
      <c r="J340" s="7"/>
    </row>
    <row r="341" spans="1:14" x14ac:dyDescent="0.25">
      <c r="A341" s="28" t="str">
        <f>_xlfn.XLOOKUP(P!C341,'Banco de Dados'!$B$3:$B$274,'Banco de Dados'!$K$3:$K$274,"")</f>
        <v/>
      </c>
      <c r="B341" s="2">
        <v>0</v>
      </c>
      <c r="C341" s="2">
        <v>0</v>
      </c>
      <c r="D341" s="2">
        <v>0</v>
      </c>
      <c r="E341" s="2">
        <v>0</v>
      </c>
      <c r="F341" s="32" t="e">
        <f t="shared" si="28"/>
        <v>#DIV/0!</v>
      </c>
      <c r="G341" s="3">
        <f t="shared" si="27"/>
        <v>0</v>
      </c>
      <c r="H341" s="3">
        <f t="shared" si="27"/>
        <v>0</v>
      </c>
      <c r="J341" s="7"/>
    </row>
    <row r="342" spans="1:14" x14ac:dyDescent="0.25">
      <c r="A342" s="28" t="str">
        <f>_xlfn.XLOOKUP(P!C342,'Banco de Dados'!$B$3:$B$274,'Banco de Dados'!$K$3:$K$274,"")</f>
        <v/>
      </c>
      <c r="B342" s="2">
        <v>0</v>
      </c>
      <c r="C342" s="2">
        <v>0</v>
      </c>
      <c r="D342" s="2">
        <v>0</v>
      </c>
      <c r="E342" s="2">
        <v>0</v>
      </c>
      <c r="F342" s="32" t="e">
        <f t="shared" si="28"/>
        <v>#DIV/0!</v>
      </c>
      <c r="G342" s="3">
        <f t="shared" ref="G342:H344" si="29">D342*$E$312</f>
        <v>0</v>
      </c>
      <c r="H342" s="3">
        <f t="shared" si="29"/>
        <v>0</v>
      </c>
      <c r="J342" s="7"/>
    </row>
    <row r="343" spans="1:14" x14ac:dyDescent="0.25">
      <c r="A343" s="28" t="str">
        <f>_xlfn.XLOOKUP(P!C343,'Banco de Dados'!$B$3:$B$274,'Banco de Dados'!$K$3:$K$274,"")</f>
        <v/>
      </c>
      <c r="B343" s="2">
        <v>0</v>
      </c>
      <c r="C343" s="2">
        <v>0</v>
      </c>
      <c r="D343" s="2">
        <v>0</v>
      </c>
      <c r="E343" s="2">
        <v>0</v>
      </c>
      <c r="F343" s="32" t="e">
        <f t="shared" si="28"/>
        <v>#DIV/0!</v>
      </c>
      <c r="G343" s="3">
        <f t="shared" si="29"/>
        <v>0</v>
      </c>
      <c r="H343" s="3">
        <f t="shared" si="29"/>
        <v>0</v>
      </c>
      <c r="J343" s="7"/>
    </row>
    <row r="344" spans="1:14" x14ac:dyDescent="0.25">
      <c r="A344" s="28" t="str">
        <f>_xlfn.XLOOKUP(P!C344,'Banco de Dados'!$B$3:$B$274,'Banco de Dados'!$K$3:$K$274,"")</f>
        <v/>
      </c>
      <c r="B344" s="2">
        <v>0</v>
      </c>
      <c r="C344" s="2">
        <v>0</v>
      </c>
      <c r="D344" s="2">
        <v>0</v>
      </c>
      <c r="E344" s="2">
        <v>0</v>
      </c>
      <c r="F344" s="32" t="e">
        <f t="shared" si="28"/>
        <v>#DIV/0!</v>
      </c>
      <c r="G344" s="3">
        <f t="shared" si="29"/>
        <v>0</v>
      </c>
      <c r="H344" s="3">
        <f t="shared" si="29"/>
        <v>0</v>
      </c>
      <c r="J344" s="7"/>
    </row>
    <row r="345" spans="1:14" x14ac:dyDescent="0.25">
      <c r="A345" s="21"/>
      <c r="B345" s="21"/>
      <c r="C345" s="21"/>
      <c r="D345" s="21"/>
      <c r="E345" s="21"/>
      <c r="F345" s="77"/>
      <c r="G345" s="21"/>
      <c r="H345" s="21"/>
      <c r="J345" s="21"/>
      <c r="K345" s="21"/>
      <c r="L345" s="21"/>
      <c r="M345" s="21"/>
      <c r="N345" s="21"/>
    </row>
    <row r="346" spans="1:14" ht="15.75" x14ac:dyDescent="0.25">
      <c r="A346" s="36" t="str">
        <f>'Nome das Amostras'!A14</f>
        <v>al</v>
      </c>
      <c r="B346" s="164" t="str">
        <f>VLOOKUP(A346,'Nome das Amostras'!$A$3:$D$28,2,FALSE)</f>
        <v>R11</v>
      </c>
      <c r="C346" s="164"/>
      <c r="D346" s="51" t="s">
        <v>65</v>
      </c>
      <c r="E346" s="53">
        <f>'Banco de Dados'!$O$13/'Banco de Dados'!CG13</f>
        <v>0.75309992706053974</v>
      </c>
      <c r="F346" s="74"/>
      <c r="G346" s="3"/>
      <c r="H346" s="3"/>
      <c r="J346" s="7"/>
    </row>
    <row r="347" spans="1:14" ht="15.75" x14ac:dyDescent="0.25">
      <c r="A347" s="107" t="s">
        <v>1</v>
      </c>
      <c r="B347" s="107" t="s">
        <v>0</v>
      </c>
      <c r="C347" s="107" t="s">
        <v>212</v>
      </c>
      <c r="D347" s="107" t="s">
        <v>209</v>
      </c>
      <c r="E347" s="107" t="s">
        <v>213</v>
      </c>
      <c r="F347" s="76" t="s">
        <v>219</v>
      </c>
      <c r="G347" s="54" t="s">
        <v>140</v>
      </c>
      <c r="H347" s="54" t="s">
        <v>66</v>
      </c>
      <c r="J347" s="7"/>
      <c r="K347" s="72" t="str">
        <f>A346</f>
        <v>al</v>
      </c>
      <c r="L347" s="55" t="s">
        <v>215</v>
      </c>
      <c r="M347" s="41" t="str">
        <f>$A$1</f>
        <v>Zinco</v>
      </c>
      <c r="N347" s="3"/>
    </row>
    <row r="348" spans="1:14" x14ac:dyDescent="0.25">
      <c r="A348" s="28" t="str">
        <f>_xlfn.XLOOKUP(P!C348,'Banco de Dados'!$B$3:$B$274,'Banco de Dados'!$K$3:$K$274,"")</f>
        <v>Si</v>
      </c>
      <c r="B348" s="2" cm="1">
        <f t="array" ref="B348:E378">Dados!CC5:CF35</f>
        <v>14</v>
      </c>
      <c r="C348" s="2">
        <v>1740</v>
      </c>
      <c r="D348" s="2">
        <v>11218</v>
      </c>
      <c r="E348" s="2">
        <v>130</v>
      </c>
      <c r="F348" s="32">
        <f>(E348*100)/D348</f>
        <v>1.1588518452487073</v>
      </c>
      <c r="G348" s="3">
        <f t="shared" ref="G348:H375" si="30">D348*$E$346</f>
        <v>8448.2749817651347</v>
      </c>
      <c r="H348" s="3">
        <f t="shared" si="30"/>
        <v>97.902990517870165</v>
      </c>
      <c r="J348" s="7"/>
      <c r="K348" s="5" t="s">
        <v>210</v>
      </c>
      <c r="L348" s="5"/>
      <c r="M348" s="5" t="s">
        <v>211</v>
      </c>
    </row>
    <row r="349" spans="1:14" x14ac:dyDescent="0.25">
      <c r="A349" s="28" t="str">
        <f>_xlfn.XLOOKUP(P!C349,'Banco de Dados'!$B$3:$B$274,'Banco de Dados'!$K$3:$K$274,"")</f>
        <v>P</v>
      </c>
      <c r="B349" s="2">
        <v>15</v>
      </c>
      <c r="C349" s="2">
        <v>2013</v>
      </c>
      <c r="D349" s="2">
        <v>1186</v>
      </c>
      <c r="E349" s="2">
        <v>81</v>
      </c>
      <c r="F349" s="32">
        <f t="shared" ref="F349:F378" si="31">(E349*100)/D349</f>
        <v>6.8296795952782459</v>
      </c>
      <c r="G349" s="3">
        <f t="shared" si="30"/>
        <v>893.17651349380014</v>
      </c>
      <c r="H349" s="3">
        <f t="shared" si="30"/>
        <v>61.001094091903717</v>
      </c>
      <c r="J349" s="7"/>
      <c r="K349" s="6">
        <f>_xlfn.XLOOKUP($B$4,A348:A375,G348:G375,"")</f>
        <v>1137.1808898614149</v>
      </c>
      <c r="L349" s="6"/>
      <c r="M349" s="6">
        <f>_xlfn.XLOOKUP($B$4,A348:A375,H348:H375,"")</f>
        <v>183.7563822027717</v>
      </c>
    </row>
    <row r="350" spans="1:14" x14ac:dyDescent="0.25">
      <c r="A350" s="28" t="str">
        <f>_xlfn.XLOOKUP(P!C350,'Banco de Dados'!$B$3:$B$274,'Banco de Dados'!$K$3:$K$274,"")</f>
        <v>S</v>
      </c>
      <c r="B350" s="2">
        <v>16</v>
      </c>
      <c r="C350" s="2">
        <v>2307</v>
      </c>
      <c r="D350" s="2">
        <v>2535</v>
      </c>
      <c r="E350" s="2">
        <v>95</v>
      </c>
      <c r="F350" s="32">
        <f t="shared" si="31"/>
        <v>3.747534516765286</v>
      </c>
      <c r="G350" s="3">
        <f t="shared" si="30"/>
        <v>1909.1083150984682</v>
      </c>
      <c r="H350" s="3">
        <f t="shared" si="30"/>
        <v>71.544493070751273</v>
      </c>
      <c r="J350" s="7"/>
    </row>
    <row r="351" spans="1:14" ht="15.75" x14ac:dyDescent="0.25">
      <c r="A351" s="28" t="str">
        <f>_xlfn.XLOOKUP(P!C351,'Banco de Dados'!$B$3:$B$274,'Banco de Dados'!$K$3:$K$274,"")</f>
        <v>Cl</v>
      </c>
      <c r="B351" s="2">
        <v>17</v>
      </c>
      <c r="C351" s="2">
        <v>2622</v>
      </c>
      <c r="D351" s="2">
        <v>6433</v>
      </c>
      <c r="E351" s="2">
        <v>150</v>
      </c>
      <c r="F351" s="32">
        <f t="shared" si="31"/>
        <v>2.3317270324887298</v>
      </c>
      <c r="G351" s="3">
        <f t="shared" si="30"/>
        <v>4844.6918307804517</v>
      </c>
      <c r="H351" s="3">
        <f t="shared" si="30"/>
        <v>112.96498905908096</v>
      </c>
      <c r="K351" s="165" t="s">
        <v>67</v>
      </c>
      <c r="L351" s="166"/>
      <c r="M351" s="167"/>
      <c r="N351"/>
    </row>
    <row r="352" spans="1:14" x14ac:dyDescent="0.25">
      <c r="A352" s="28" t="str">
        <f>_xlfn.XLOOKUP(P!C352,'Banco de Dados'!$B$3:$B$274,'Banco de Dados'!$K$3:$K$274,"")</f>
        <v>Ar</v>
      </c>
      <c r="B352" s="2">
        <v>18</v>
      </c>
      <c r="C352" s="2">
        <v>2957</v>
      </c>
      <c r="D352" s="2">
        <v>5484</v>
      </c>
      <c r="E352" s="2">
        <v>190</v>
      </c>
      <c r="F352" s="32">
        <f t="shared" si="31"/>
        <v>3.4646243617797228</v>
      </c>
      <c r="G352" s="3">
        <f t="shared" si="30"/>
        <v>4130</v>
      </c>
      <c r="H352" s="3">
        <f t="shared" si="30"/>
        <v>143.08898614150255</v>
      </c>
      <c r="J352" s="7"/>
      <c r="K352" s="104" t="s">
        <v>240</v>
      </c>
      <c r="L352" s="39"/>
      <c r="M352" s="106" t="s">
        <v>209</v>
      </c>
    </row>
    <row r="353" spans="1:14" x14ac:dyDescent="0.25">
      <c r="A353" s="28" t="str">
        <f>_xlfn.XLOOKUP(P!C353,'Banco de Dados'!$B$3:$B$274,'Banco de Dados'!$K$3:$K$274,"")</f>
        <v>K</v>
      </c>
      <c r="B353" s="2">
        <v>19</v>
      </c>
      <c r="C353" s="2">
        <v>3313</v>
      </c>
      <c r="D353" s="2">
        <v>44743</v>
      </c>
      <c r="E353" s="2">
        <v>248</v>
      </c>
      <c r="F353" s="32">
        <f t="shared" si="31"/>
        <v>0.55427664662628795</v>
      </c>
      <c r="G353" s="3">
        <f t="shared" si="30"/>
        <v>33695.950036469731</v>
      </c>
      <c r="H353" s="3">
        <f t="shared" si="30"/>
        <v>186.76878191101386</v>
      </c>
      <c r="J353" s="58" t="s">
        <v>38</v>
      </c>
      <c r="K353" s="59">
        <f>$L$9</f>
        <v>30.94</v>
      </c>
      <c r="L353" s="60"/>
      <c r="M353" s="61">
        <f>$M$11</f>
        <v>1363</v>
      </c>
      <c r="N353" s="60"/>
    </row>
    <row r="354" spans="1:14" x14ac:dyDescent="0.25">
      <c r="A354" s="28" t="str">
        <f>_xlfn.XLOOKUP(P!C354,'Banco de Dados'!$B$3:$B$274,'Banco de Dados'!$K$3:$K$274,"")</f>
        <v>Ca</v>
      </c>
      <c r="B354" s="2">
        <v>20</v>
      </c>
      <c r="C354" s="2">
        <v>3691</v>
      </c>
      <c r="D354" s="2">
        <v>19867</v>
      </c>
      <c r="E354" s="2">
        <v>183</v>
      </c>
      <c r="F354" s="32">
        <f t="shared" si="31"/>
        <v>0.92112548447173703</v>
      </c>
      <c r="G354" s="3">
        <f t="shared" si="30"/>
        <v>14961.836250911743</v>
      </c>
      <c r="H354" s="3">
        <f t="shared" si="30"/>
        <v>137.81728665207876</v>
      </c>
      <c r="J354" s="2"/>
      <c r="K354" s="18"/>
      <c r="L354" s="2" t="s">
        <v>70</v>
      </c>
      <c r="M354" s="19"/>
    </row>
    <row r="355" spans="1:14" x14ac:dyDescent="0.25">
      <c r="A355" s="28" t="str">
        <f>_xlfn.XLOOKUP(P!C355,'Banco de Dados'!$B$3:$B$274,'Banco de Dados'!$K$3:$K$274,"")</f>
        <v>Ti</v>
      </c>
      <c r="B355" s="2">
        <v>22</v>
      </c>
      <c r="C355" s="2">
        <v>4509</v>
      </c>
      <c r="D355" s="2">
        <v>17882</v>
      </c>
      <c r="E355" s="2">
        <v>172</v>
      </c>
      <c r="F355" s="32">
        <f t="shared" si="31"/>
        <v>0.96186108936360581</v>
      </c>
      <c r="G355" s="3">
        <f t="shared" si="30"/>
        <v>13466.932895696571</v>
      </c>
      <c r="H355" s="3">
        <f t="shared" si="30"/>
        <v>129.53318745441283</v>
      </c>
      <c r="J355" s="58" t="s">
        <v>69</v>
      </c>
      <c r="K355" s="62" t="s">
        <v>71</v>
      </c>
      <c r="L355" s="63"/>
      <c r="M355" s="64">
        <f>K349</f>
        <v>1137.1808898614149</v>
      </c>
      <c r="N355" s="60"/>
    </row>
    <row r="356" spans="1:14" x14ac:dyDescent="0.25">
      <c r="A356" s="28" t="str">
        <f>_xlfn.XLOOKUP(P!C356,'Banco de Dados'!$B$3:$B$274,'Banco de Dados'!$K$3:$K$274,"")</f>
        <v>Cr</v>
      </c>
      <c r="B356" s="2">
        <v>24</v>
      </c>
      <c r="C356" s="2">
        <v>5412</v>
      </c>
      <c r="D356" s="2">
        <v>6609</v>
      </c>
      <c r="E356" s="2">
        <v>155</v>
      </c>
      <c r="F356" s="32">
        <f t="shared" si="31"/>
        <v>2.3452867302163716</v>
      </c>
      <c r="G356" s="3">
        <f t="shared" si="30"/>
        <v>4977.2374179431072</v>
      </c>
      <c r="H356" s="3">
        <f t="shared" si="30"/>
        <v>116.73048869438367</v>
      </c>
      <c r="J356" s="7"/>
    </row>
    <row r="357" spans="1:14" ht="15.75" x14ac:dyDescent="0.25">
      <c r="A357" s="28" t="str">
        <f>_xlfn.XLOOKUP(P!C357,'Banco de Dados'!$B$3:$B$274,'Banco de Dados'!$K$3:$K$274,"")</f>
        <v>Mn</v>
      </c>
      <c r="B357" s="2">
        <v>25</v>
      </c>
      <c r="C357" s="2">
        <v>5895</v>
      </c>
      <c r="D357" s="2">
        <v>6042</v>
      </c>
      <c r="E357" s="2">
        <v>167</v>
      </c>
      <c r="F357" s="32">
        <f t="shared" si="31"/>
        <v>2.7639854352863291</v>
      </c>
      <c r="G357" s="3">
        <f t="shared" si="30"/>
        <v>4550.2297592997811</v>
      </c>
      <c r="H357" s="3">
        <f t="shared" si="30"/>
        <v>125.76768781911014</v>
      </c>
      <c r="J357" s="7"/>
      <c r="K357" s="165" t="s">
        <v>218</v>
      </c>
      <c r="L357" s="166"/>
      <c r="M357" s="167"/>
    </row>
    <row r="358" spans="1:14" x14ac:dyDescent="0.25">
      <c r="A358" s="28" t="str">
        <f>_xlfn.XLOOKUP(P!C358,'Banco de Dados'!$B$3:$B$274,'Banco de Dados'!$K$3:$K$274,"")</f>
        <v>Fe</v>
      </c>
      <c r="B358" s="2">
        <v>26</v>
      </c>
      <c r="C358" s="2">
        <v>6399</v>
      </c>
      <c r="D358" s="2">
        <v>351045</v>
      </c>
      <c r="E358" s="2">
        <v>583</v>
      </c>
      <c r="F358" s="32">
        <f t="shared" si="31"/>
        <v>0.16607557435656398</v>
      </c>
      <c r="G358" s="3">
        <f t="shared" si="30"/>
        <v>264371.96389496716</v>
      </c>
      <c r="H358" s="3">
        <f t="shared" si="30"/>
        <v>439.05725747629469</v>
      </c>
      <c r="J358" s="7"/>
      <c r="K358" s="104" t="s">
        <v>236</v>
      </c>
      <c r="L358" s="108">
        <f>K349</f>
        <v>1137.1808898614149</v>
      </c>
      <c r="M358" s="109">
        <f>M349</f>
        <v>183.7563822027717</v>
      </c>
    </row>
    <row r="359" spans="1:14" x14ac:dyDescent="0.25">
      <c r="A359" s="28" t="str">
        <f>_xlfn.XLOOKUP(P!C359,'Banco de Dados'!$B$3:$B$274,'Banco de Dados'!$K$3:$K$274,"")</f>
        <v>Ni</v>
      </c>
      <c r="B359" s="2">
        <v>28</v>
      </c>
      <c r="C359" s="2">
        <v>7472</v>
      </c>
      <c r="D359" s="2">
        <v>3042</v>
      </c>
      <c r="E359" s="2">
        <v>240</v>
      </c>
      <c r="F359" s="32">
        <f t="shared" si="31"/>
        <v>7.8895463510848129</v>
      </c>
      <c r="G359" s="3">
        <f t="shared" si="30"/>
        <v>2290.9299781181617</v>
      </c>
      <c r="H359" s="3">
        <f t="shared" si="30"/>
        <v>180.74398249452955</v>
      </c>
      <c r="J359" s="7"/>
      <c r="K359" s="104" t="s">
        <v>237</v>
      </c>
      <c r="L359" s="105">
        <f>$L$9</f>
        <v>30.94</v>
      </c>
      <c r="M359" s="106">
        <f>$L$10</f>
        <v>0.55000000000000004</v>
      </c>
    </row>
    <row r="360" spans="1:14" x14ac:dyDescent="0.25">
      <c r="A360" s="28" t="str">
        <f>_xlfn.XLOOKUP(P!C360,'Banco de Dados'!$B$3:$B$274,'Banco de Dados'!$K$3:$K$274,"")</f>
        <v>Cu</v>
      </c>
      <c r="B360" s="2">
        <v>29</v>
      </c>
      <c r="C360" s="2">
        <v>8041</v>
      </c>
      <c r="D360" s="2">
        <v>668</v>
      </c>
      <c r="E360" s="2">
        <v>242</v>
      </c>
      <c r="F360" s="32">
        <f t="shared" si="31"/>
        <v>36.227544910179638</v>
      </c>
      <c r="G360" s="3">
        <f t="shared" si="30"/>
        <v>503.07075127644055</v>
      </c>
      <c r="H360" s="3">
        <f t="shared" si="30"/>
        <v>182.25018234865061</v>
      </c>
      <c r="J360" s="7"/>
      <c r="K360" s="104" t="s">
        <v>238</v>
      </c>
      <c r="L360" s="105">
        <f>$M$11</f>
        <v>1363</v>
      </c>
      <c r="M360" s="106">
        <f>$M$12</f>
        <v>248</v>
      </c>
    </row>
    <row r="361" spans="1:14" x14ac:dyDescent="0.25">
      <c r="A361" s="28" t="str">
        <f>_xlfn.XLOOKUP(P!C361,'Banco de Dados'!$B$3:$B$274,'Banco de Dados'!$K$3:$K$274,"")</f>
        <v>Zn</v>
      </c>
      <c r="B361" s="2">
        <v>30</v>
      </c>
      <c r="C361" s="2">
        <v>8631</v>
      </c>
      <c r="D361" s="2">
        <v>1510</v>
      </c>
      <c r="E361" s="2">
        <v>244</v>
      </c>
      <c r="F361" s="32">
        <f t="shared" si="31"/>
        <v>16.158940397350992</v>
      </c>
      <c r="G361" s="3">
        <f t="shared" si="30"/>
        <v>1137.1808898614149</v>
      </c>
      <c r="H361" s="3">
        <f t="shared" si="30"/>
        <v>183.7563822027717</v>
      </c>
      <c r="J361" s="7"/>
      <c r="K361" s="69" t="s">
        <v>217</v>
      </c>
      <c r="L361" s="110">
        <f>SQRT(((M358/L358)^2)+((M359/L359)^2)+((M360/L360)^2))</f>
        <v>0.24399489811489003</v>
      </c>
      <c r="M361" s="71" t="str">
        <f>M370</f>
        <v>mg/kg</v>
      </c>
    </row>
    <row r="362" spans="1:14" x14ac:dyDescent="0.25">
      <c r="A362" s="28" t="str">
        <f>_xlfn.XLOOKUP(P!C362,'Banco de Dados'!$B$3:$B$274,'Banco de Dados'!$K$3:$K$274,"")</f>
        <v>Zr</v>
      </c>
      <c r="B362" s="2">
        <v>40</v>
      </c>
      <c r="C362" s="2">
        <v>15746</v>
      </c>
      <c r="D362" s="2">
        <v>1010</v>
      </c>
      <c r="E362" s="2">
        <v>181</v>
      </c>
      <c r="F362" s="32">
        <f t="shared" si="31"/>
        <v>17.920792079207921</v>
      </c>
      <c r="G362" s="3">
        <f t="shared" si="30"/>
        <v>760.63092633114513</v>
      </c>
      <c r="H362" s="3">
        <f t="shared" si="30"/>
        <v>136.3110867979577</v>
      </c>
      <c r="J362" s="7"/>
    </row>
    <row r="363" spans="1:14" x14ac:dyDescent="0.25">
      <c r="A363" s="28" t="str">
        <f>_xlfn.XLOOKUP(P!C363,'Banco de Dados'!$B$3:$B$274,'Banco de Dados'!$K$3:$K$274,"")</f>
        <v>Rh</v>
      </c>
      <c r="B363" s="2">
        <v>45</v>
      </c>
      <c r="C363" s="2">
        <v>20167</v>
      </c>
      <c r="D363" s="2">
        <v>2002</v>
      </c>
      <c r="E363" s="2">
        <v>144</v>
      </c>
      <c r="F363" s="32">
        <f t="shared" si="31"/>
        <v>7.1928071928071926</v>
      </c>
      <c r="G363" s="3">
        <f t="shared" si="30"/>
        <v>1507.7060539752006</v>
      </c>
      <c r="H363" s="3">
        <f t="shared" si="30"/>
        <v>108.44638949671773</v>
      </c>
      <c r="J363" s="7"/>
    </row>
    <row r="364" spans="1:14" x14ac:dyDescent="0.25">
      <c r="A364" s="28" t="str">
        <f>_xlfn.XLOOKUP(P!C364,'Banco de Dados'!$B$3:$B$274,'Banco de Dados'!$K$3:$K$274,"")</f>
        <v>Rh</v>
      </c>
      <c r="B364" s="2">
        <v>45</v>
      </c>
      <c r="C364" s="2">
        <v>2696</v>
      </c>
      <c r="D364" s="2">
        <v>16940</v>
      </c>
      <c r="E364" s="2">
        <v>142</v>
      </c>
      <c r="F364" s="32">
        <f t="shared" si="31"/>
        <v>0.83825265643447466</v>
      </c>
      <c r="G364" s="3">
        <f t="shared" si="30"/>
        <v>12757.512764405543</v>
      </c>
      <c r="H364" s="3">
        <f t="shared" si="30"/>
        <v>106.94018964259665</v>
      </c>
      <c r="J364" s="7"/>
    </row>
    <row r="365" spans="1:14" x14ac:dyDescent="0.25">
      <c r="A365" s="28" t="str">
        <f>_xlfn.XLOOKUP(P!C365,'Banco de Dados'!$B$3:$B$274,'Banco de Dados'!$K$3:$K$274,"")</f>
        <v/>
      </c>
      <c r="B365" s="2">
        <v>0</v>
      </c>
      <c r="C365" s="2">
        <v>0</v>
      </c>
      <c r="D365" s="2">
        <v>0</v>
      </c>
      <c r="E365" s="2">
        <v>0</v>
      </c>
      <c r="F365" s="32" t="e">
        <f t="shared" si="31"/>
        <v>#DIV/0!</v>
      </c>
      <c r="G365" s="3">
        <f t="shared" si="30"/>
        <v>0</v>
      </c>
      <c r="H365" s="3">
        <f t="shared" si="30"/>
        <v>0</v>
      </c>
      <c r="J365" s="7"/>
    </row>
    <row r="366" spans="1:14" x14ac:dyDescent="0.25">
      <c r="A366" s="28" t="str">
        <f>_xlfn.XLOOKUP(P!C366,'Banco de Dados'!$B$3:$B$274,'Banco de Dados'!$K$3:$K$274,"")</f>
        <v/>
      </c>
      <c r="B366" s="2">
        <v>0</v>
      </c>
      <c r="C366" s="2">
        <v>0</v>
      </c>
      <c r="D366" s="2">
        <v>0</v>
      </c>
      <c r="E366" s="2">
        <v>0</v>
      </c>
      <c r="F366" s="32" t="e">
        <f t="shared" si="31"/>
        <v>#DIV/0!</v>
      </c>
      <c r="G366" s="3">
        <f t="shared" si="30"/>
        <v>0</v>
      </c>
      <c r="H366" s="3">
        <f t="shared" si="30"/>
        <v>0</v>
      </c>
      <c r="J366" s="7"/>
    </row>
    <row r="367" spans="1:14" x14ac:dyDescent="0.25">
      <c r="A367" s="28" t="str">
        <f>_xlfn.XLOOKUP(P!C367,'Banco de Dados'!$B$3:$B$274,'Banco de Dados'!$K$3:$K$274,"")</f>
        <v/>
      </c>
      <c r="B367" s="2">
        <v>0</v>
      </c>
      <c r="C367" s="2">
        <v>0</v>
      </c>
      <c r="D367" s="2">
        <v>0</v>
      </c>
      <c r="E367" s="2">
        <v>0</v>
      </c>
      <c r="F367" s="32" t="e">
        <f t="shared" si="31"/>
        <v>#DIV/0!</v>
      </c>
      <c r="G367" s="3">
        <f t="shared" si="30"/>
        <v>0</v>
      </c>
      <c r="H367" s="3">
        <f t="shared" si="30"/>
        <v>0</v>
      </c>
      <c r="J367" s="7"/>
    </row>
    <row r="368" spans="1:14" x14ac:dyDescent="0.25">
      <c r="A368" s="28" t="str">
        <f>_xlfn.XLOOKUP(P!C368,'Banco de Dados'!$B$3:$B$274,'Banco de Dados'!$K$3:$K$274,"")</f>
        <v/>
      </c>
      <c r="B368" s="2">
        <v>0</v>
      </c>
      <c r="C368" s="2">
        <v>0</v>
      </c>
      <c r="D368" s="2">
        <v>0</v>
      </c>
      <c r="E368" s="17">
        <v>0</v>
      </c>
      <c r="F368" s="32" t="e">
        <f t="shared" si="31"/>
        <v>#DIV/0!</v>
      </c>
      <c r="G368" s="3">
        <f t="shared" si="30"/>
        <v>0</v>
      </c>
      <c r="H368" s="3">
        <f t="shared" si="30"/>
        <v>0</v>
      </c>
      <c r="J368" s="7"/>
    </row>
    <row r="369" spans="1:14" ht="15.75" x14ac:dyDescent="0.25">
      <c r="A369" s="28" t="str">
        <f>_xlfn.XLOOKUP(P!C369,'Banco de Dados'!$B$3:$B$274,'Banco de Dados'!$K$3:$K$274,"")</f>
        <v/>
      </c>
      <c r="B369" s="2">
        <v>0</v>
      </c>
      <c r="C369" s="2">
        <v>0</v>
      </c>
      <c r="D369" s="2">
        <v>0</v>
      </c>
      <c r="E369" s="2">
        <v>0</v>
      </c>
      <c r="F369" s="32" t="e">
        <f t="shared" si="31"/>
        <v>#DIV/0!</v>
      </c>
      <c r="G369" s="3">
        <f t="shared" si="30"/>
        <v>0</v>
      </c>
      <c r="H369" s="3">
        <f t="shared" si="30"/>
        <v>0</v>
      </c>
      <c r="J369" s="7"/>
      <c r="K369" s="101" t="s">
        <v>216</v>
      </c>
      <c r="L369" s="102" t="str">
        <f>K347</f>
        <v>al</v>
      </c>
      <c r="M369" s="103" t="str">
        <f>M347</f>
        <v>Zinco</v>
      </c>
    </row>
    <row r="370" spans="1:14" x14ac:dyDescent="0.25">
      <c r="A370" s="28" t="str">
        <f>_xlfn.XLOOKUP(P!C370,'Banco de Dados'!$B$3:$B$274,'Banco de Dados'!$K$3:$K$274,"")</f>
        <v/>
      </c>
      <c r="B370" s="2">
        <v>0</v>
      </c>
      <c r="C370" s="2">
        <v>0</v>
      </c>
      <c r="D370" s="2">
        <v>0</v>
      </c>
      <c r="E370" s="2">
        <v>0</v>
      </c>
      <c r="F370" s="32" t="e">
        <f t="shared" si="31"/>
        <v>#DIV/0!</v>
      </c>
      <c r="G370" s="3">
        <f t="shared" si="30"/>
        <v>0</v>
      </c>
      <c r="H370" s="3">
        <f t="shared" si="30"/>
        <v>0</v>
      </c>
      <c r="J370" s="7"/>
      <c r="K370" s="68" t="s">
        <v>68</v>
      </c>
      <c r="L370" s="29">
        <f>(K353*M355)/M353</f>
        <v>25.813922767653835</v>
      </c>
      <c r="M370" s="66" t="str">
        <f>$M$9</f>
        <v>mg/kg</v>
      </c>
    </row>
    <row r="371" spans="1:14" x14ac:dyDescent="0.25">
      <c r="A371" s="28" t="str">
        <f>_xlfn.XLOOKUP(P!C371,'Banco de Dados'!$B$3:$B$274,'Banco de Dados'!$K$3:$K$274,"")</f>
        <v/>
      </c>
      <c r="B371" s="2">
        <v>0</v>
      </c>
      <c r="C371" s="2">
        <v>0</v>
      </c>
      <c r="D371" s="2">
        <v>0</v>
      </c>
      <c r="E371" s="2">
        <v>0</v>
      </c>
      <c r="F371" s="32" t="e">
        <f t="shared" si="31"/>
        <v>#DIV/0!</v>
      </c>
      <c r="G371" s="3">
        <f t="shared" si="30"/>
        <v>0</v>
      </c>
      <c r="H371" s="3">
        <f t="shared" si="30"/>
        <v>0</v>
      </c>
      <c r="J371" s="7"/>
      <c r="K371" s="111" t="s">
        <v>246</v>
      </c>
      <c r="L371" s="126">
        <f>SQRT(((M358/L358)^2)+((M359/L359)^2)+((M360/L360)^2))</f>
        <v>0.24399489811489003</v>
      </c>
      <c r="M371" s="66"/>
    </row>
    <row r="372" spans="1:14" x14ac:dyDescent="0.25">
      <c r="A372" s="28" t="str">
        <f>_xlfn.XLOOKUP(P!C372,'Banco de Dados'!$B$3:$B$274,'Banco de Dados'!$K$3:$K$274,"")</f>
        <v/>
      </c>
      <c r="B372" s="2">
        <v>0</v>
      </c>
      <c r="C372" s="2">
        <v>0</v>
      </c>
      <c r="D372" s="2">
        <v>0</v>
      </c>
      <c r="E372" s="2">
        <v>0</v>
      </c>
      <c r="F372" s="32" t="e">
        <f t="shared" si="31"/>
        <v>#DIV/0!</v>
      </c>
      <c r="G372" s="3">
        <f t="shared" si="30"/>
        <v>0</v>
      </c>
      <c r="H372" s="3">
        <f t="shared" si="30"/>
        <v>0</v>
      </c>
      <c r="J372" s="7"/>
      <c r="K372" s="69" t="s">
        <v>247</v>
      </c>
      <c r="L372" s="127">
        <f>L371*L370</f>
        <v>6.298465455639338</v>
      </c>
      <c r="M372" s="71" t="str">
        <f>$M$9</f>
        <v>mg/kg</v>
      </c>
    </row>
    <row r="373" spans="1:14" x14ac:dyDescent="0.25">
      <c r="A373" s="28" t="str">
        <f>_xlfn.XLOOKUP(P!C373,'Banco de Dados'!$B$3:$B$274,'Banco de Dados'!$K$3:$K$274,"")</f>
        <v/>
      </c>
      <c r="B373" s="2">
        <v>0</v>
      </c>
      <c r="C373" s="2">
        <v>0</v>
      </c>
      <c r="D373" s="2">
        <v>0</v>
      </c>
      <c r="E373" s="2">
        <v>0</v>
      </c>
      <c r="F373" s="32" t="e">
        <f t="shared" si="31"/>
        <v>#DIV/0!</v>
      </c>
      <c r="G373" s="3">
        <f t="shared" si="30"/>
        <v>0</v>
      </c>
      <c r="H373" s="3">
        <f t="shared" si="30"/>
        <v>0</v>
      </c>
      <c r="J373" s="7"/>
      <c r="K373" s="123"/>
      <c r="L373" s="124"/>
    </row>
    <row r="374" spans="1:14" x14ac:dyDescent="0.25">
      <c r="A374" s="28" t="str">
        <f>_xlfn.XLOOKUP(P!C374,'Banco de Dados'!$B$3:$B$274,'Banco de Dados'!$K$3:$K$274,"")</f>
        <v/>
      </c>
      <c r="B374" s="2">
        <v>0</v>
      </c>
      <c r="C374" s="2">
        <v>0</v>
      </c>
      <c r="D374" s="2">
        <v>0</v>
      </c>
      <c r="E374" s="2">
        <v>0</v>
      </c>
      <c r="F374" s="32" t="e">
        <f t="shared" si="31"/>
        <v>#DIV/0!</v>
      </c>
      <c r="G374" s="3">
        <f t="shared" si="30"/>
        <v>0</v>
      </c>
      <c r="H374" s="3">
        <f t="shared" si="30"/>
        <v>0</v>
      </c>
      <c r="J374" s="7"/>
    </row>
    <row r="375" spans="1:14" x14ac:dyDescent="0.25">
      <c r="A375" s="28" t="str">
        <f>_xlfn.XLOOKUP(P!C375,'Banco de Dados'!$B$3:$B$274,'Banco de Dados'!$K$3:$K$274,"")</f>
        <v/>
      </c>
      <c r="B375" s="2">
        <v>0</v>
      </c>
      <c r="C375" s="2">
        <v>0</v>
      </c>
      <c r="D375" s="2">
        <v>0</v>
      </c>
      <c r="E375" s="2">
        <v>0</v>
      </c>
      <c r="F375" s="32" t="e">
        <f t="shared" si="31"/>
        <v>#DIV/0!</v>
      </c>
      <c r="G375" s="3">
        <f t="shared" si="30"/>
        <v>0</v>
      </c>
      <c r="H375" s="3">
        <f t="shared" si="30"/>
        <v>0</v>
      </c>
      <c r="J375" s="7"/>
    </row>
    <row r="376" spans="1:14" x14ac:dyDescent="0.25">
      <c r="A376" s="28" t="str">
        <f>_xlfn.XLOOKUP(P!C376,'Banco de Dados'!$B$3:$B$274,'Banco de Dados'!$K$3:$K$274,"")</f>
        <v/>
      </c>
      <c r="B376" s="2">
        <v>0</v>
      </c>
      <c r="C376" s="2">
        <v>0</v>
      </c>
      <c r="D376" s="2">
        <v>0</v>
      </c>
      <c r="E376" s="2">
        <v>0</v>
      </c>
      <c r="F376" s="32" t="e">
        <f t="shared" si="31"/>
        <v>#DIV/0!</v>
      </c>
      <c r="G376" s="3">
        <f t="shared" ref="G376:H378" si="32">D376*$E$346</f>
        <v>0</v>
      </c>
      <c r="H376" s="3">
        <f t="shared" si="32"/>
        <v>0</v>
      </c>
      <c r="J376" s="7"/>
    </row>
    <row r="377" spans="1:14" x14ac:dyDescent="0.25">
      <c r="A377" s="28" t="str">
        <f>_xlfn.XLOOKUP(P!C377,'Banco de Dados'!$B$3:$B$274,'Banco de Dados'!$K$3:$K$274,"")</f>
        <v/>
      </c>
      <c r="B377" s="2">
        <v>0</v>
      </c>
      <c r="C377" s="2">
        <v>0</v>
      </c>
      <c r="D377" s="2">
        <v>0</v>
      </c>
      <c r="E377" s="2">
        <v>0</v>
      </c>
      <c r="F377" s="32" t="e">
        <f t="shared" si="31"/>
        <v>#DIV/0!</v>
      </c>
      <c r="G377" s="3">
        <f t="shared" si="32"/>
        <v>0</v>
      </c>
      <c r="H377" s="3">
        <f t="shared" si="32"/>
        <v>0</v>
      </c>
      <c r="J377" s="7"/>
    </row>
    <row r="378" spans="1:14" x14ac:dyDescent="0.25">
      <c r="A378" s="28" t="str">
        <f>_xlfn.XLOOKUP(P!C378,'Banco de Dados'!$B$3:$B$274,'Banco de Dados'!$K$3:$K$274,"")</f>
        <v/>
      </c>
      <c r="B378" s="2">
        <v>0</v>
      </c>
      <c r="C378" s="2">
        <v>0</v>
      </c>
      <c r="D378" s="2">
        <v>0</v>
      </c>
      <c r="E378" s="2">
        <v>0</v>
      </c>
      <c r="F378" s="32" t="e">
        <f t="shared" si="31"/>
        <v>#DIV/0!</v>
      </c>
      <c r="G378" s="3">
        <f t="shared" si="32"/>
        <v>0</v>
      </c>
      <c r="H378" s="3">
        <f t="shared" si="32"/>
        <v>0</v>
      </c>
      <c r="J378" s="7"/>
    </row>
    <row r="379" spans="1:14" x14ac:dyDescent="0.25">
      <c r="A379" s="21"/>
      <c r="B379" s="21"/>
      <c r="C379" s="21"/>
      <c r="D379" s="21"/>
      <c r="E379" s="21"/>
      <c r="F379" s="77"/>
      <c r="G379" s="21"/>
      <c r="H379" s="21"/>
      <c r="J379" s="21"/>
      <c r="K379" s="21"/>
      <c r="L379" s="21"/>
      <c r="M379" s="21"/>
      <c r="N379" s="21"/>
    </row>
    <row r="380" spans="1:14" ht="15.75" x14ac:dyDescent="0.25">
      <c r="A380" s="36">
        <f>'Nome das Amostras'!A15</f>
        <v>0</v>
      </c>
      <c r="B380" s="164" t="e">
        <f>VLOOKUP(A380,'Nome das Amostras'!$A$3:$D$28,2,FALSE)</f>
        <v>#N/A</v>
      </c>
      <c r="C380" s="164"/>
      <c r="D380" s="51" t="s">
        <v>65</v>
      </c>
      <c r="E380" s="53" t="e">
        <f>'Banco de Dados'!$O$13/'Banco de Dados'!CN13</f>
        <v>#VALUE!</v>
      </c>
      <c r="F380" s="74"/>
      <c r="G380" s="3"/>
      <c r="H380" s="3"/>
      <c r="J380" s="7"/>
    </row>
    <row r="381" spans="1:14" ht="15.75" x14ac:dyDescent="0.25">
      <c r="A381" s="107" t="s">
        <v>1</v>
      </c>
      <c r="B381" s="107" t="s">
        <v>0</v>
      </c>
      <c r="C381" s="107" t="s">
        <v>212</v>
      </c>
      <c r="D381" s="107" t="s">
        <v>209</v>
      </c>
      <c r="E381" s="107" t="s">
        <v>213</v>
      </c>
      <c r="F381" s="76" t="s">
        <v>219</v>
      </c>
      <c r="G381" s="54" t="s">
        <v>140</v>
      </c>
      <c r="H381" s="54" t="s">
        <v>66</v>
      </c>
      <c r="J381" s="7"/>
      <c r="K381" s="72">
        <f>A380</f>
        <v>0</v>
      </c>
      <c r="L381" s="55" t="s">
        <v>215</v>
      </c>
      <c r="M381" s="41" t="str">
        <f>$A$1</f>
        <v>Zinco</v>
      </c>
      <c r="N381" s="3"/>
    </row>
    <row r="382" spans="1:14" x14ac:dyDescent="0.25">
      <c r="A382" s="28" t="str">
        <f>_xlfn.XLOOKUP(P!C382,'Banco de Dados'!$B$3:$B$274,'Banco de Dados'!$K$3:$K$274,"")</f>
        <v/>
      </c>
      <c r="B382" s="2" cm="1">
        <f t="array" ref="B382:E412">Dados!CJ5:CM35</f>
        <v>0</v>
      </c>
      <c r="C382" s="2">
        <v>0</v>
      </c>
      <c r="D382" s="2">
        <v>0</v>
      </c>
      <c r="E382" s="2">
        <v>0</v>
      </c>
      <c r="F382" s="32" t="e">
        <f>(E382*100)/D382</f>
        <v>#DIV/0!</v>
      </c>
      <c r="G382" s="3" t="e">
        <f t="shared" ref="G382:H409" si="33">D382*$E$380</f>
        <v>#VALUE!</v>
      </c>
      <c r="H382" s="3" t="e">
        <f t="shared" si="33"/>
        <v>#VALUE!</v>
      </c>
      <c r="J382" s="7"/>
      <c r="K382" s="5" t="s">
        <v>210</v>
      </c>
      <c r="L382" s="5"/>
      <c r="M382" s="5" t="s">
        <v>211</v>
      </c>
    </row>
    <row r="383" spans="1:14" x14ac:dyDescent="0.25">
      <c r="A383" s="28" t="str">
        <f>_xlfn.XLOOKUP(P!C383,'Banco de Dados'!$B$3:$B$274,'Banco de Dados'!$K$3:$K$274,"")</f>
        <v/>
      </c>
      <c r="B383" s="2">
        <v>0</v>
      </c>
      <c r="C383" s="2">
        <v>0</v>
      </c>
      <c r="D383" s="2">
        <v>0</v>
      </c>
      <c r="E383" s="2">
        <v>0</v>
      </c>
      <c r="F383" s="32" t="e">
        <f t="shared" ref="F383:F412" si="34">(E383*100)/D383</f>
        <v>#DIV/0!</v>
      </c>
      <c r="G383" s="3" t="e">
        <f t="shared" si="33"/>
        <v>#VALUE!</v>
      </c>
      <c r="H383" s="3" t="e">
        <f t="shared" si="33"/>
        <v>#VALUE!</v>
      </c>
      <c r="J383" s="7"/>
      <c r="K383" s="6" t="str">
        <f>_xlfn.XLOOKUP($B$4,A382:A409,G382:G409,"")</f>
        <v/>
      </c>
      <c r="L383" s="6"/>
      <c r="M383" s="6" t="str">
        <f>_xlfn.XLOOKUP($B$4,A382:A409,H382:H409,"")</f>
        <v/>
      </c>
    </row>
    <row r="384" spans="1:14" x14ac:dyDescent="0.25">
      <c r="A384" s="28" t="str">
        <f>_xlfn.XLOOKUP(P!C384,'Banco de Dados'!$B$3:$B$274,'Banco de Dados'!$K$3:$K$274,"")</f>
        <v/>
      </c>
      <c r="B384" s="2">
        <v>0</v>
      </c>
      <c r="C384" s="2">
        <v>0</v>
      </c>
      <c r="D384" s="2">
        <v>0</v>
      </c>
      <c r="E384" s="2">
        <v>0</v>
      </c>
      <c r="F384" s="32" t="e">
        <f t="shared" si="34"/>
        <v>#DIV/0!</v>
      </c>
      <c r="G384" s="3" t="e">
        <f t="shared" si="33"/>
        <v>#VALUE!</v>
      </c>
      <c r="H384" s="3" t="e">
        <f t="shared" si="33"/>
        <v>#VALUE!</v>
      </c>
      <c r="J384" s="7"/>
    </row>
    <row r="385" spans="1:14" ht="15.75" x14ac:dyDescent="0.25">
      <c r="A385" s="28" t="str">
        <f>_xlfn.XLOOKUP(P!C385,'Banco de Dados'!$B$3:$B$274,'Banco de Dados'!$K$3:$K$274,"")</f>
        <v/>
      </c>
      <c r="B385" s="2">
        <v>0</v>
      </c>
      <c r="C385" s="2">
        <v>0</v>
      </c>
      <c r="D385" s="2">
        <v>0</v>
      </c>
      <c r="E385" s="2">
        <v>0</v>
      </c>
      <c r="F385" s="32" t="e">
        <f t="shared" si="34"/>
        <v>#DIV/0!</v>
      </c>
      <c r="G385" s="3" t="e">
        <f t="shared" si="33"/>
        <v>#VALUE!</v>
      </c>
      <c r="H385" s="3" t="e">
        <f t="shared" si="33"/>
        <v>#VALUE!</v>
      </c>
      <c r="K385" s="165" t="s">
        <v>67</v>
      </c>
      <c r="L385" s="166"/>
      <c r="M385" s="167"/>
      <c r="N385"/>
    </row>
    <row r="386" spans="1:14" x14ac:dyDescent="0.25">
      <c r="A386" s="28" t="str">
        <f>_xlfn.XLOOKUP(P!C386,'Banco de Dados'!$B$3:$B$274,'Banco de Dados'!$K$3:$K$274,"")</f>
        <v/>
      </c>
      <c r="B386" s="2">
        <v>0</v>
      </c>
      <c r="C386" s="2">
        <v>0</v>
      </c>
      <c r="D386" s="2">
        <v>0</v>
      </c>
      <c r="E386" s="2">
        <v>0</v>
      </c>
      <c r="F386" s="32" t="e">
        <f t="shared" si="34"/>
        <v>#DIV/0!</v>
      </c>
      <c r="G386" s="3" t="e">
        <f t="shared" si="33"/>
        <v>#VALUE!</v>
      </c>
      <c r="H386" s="3" t="e">
        <f t="shared" si="33"/>
        <v>#VALUE!</v>
      </c>
      <c r="J386" s="7"/>
      <c r="K386" s="104" t="s">
        <v>240</v>
      </c>
      <c r="L386" s="39"/>
      <c r="M386" s="106" t="s">
        <v>209</v>
      </c>
    </row>
    <row r="387" spans="1:14" x14ac:dyDescent="0.25">
      <c r="A387" s="28" t="str">
        <f>_xlfn.XLOOKUP(P!C387,'Banco de Dados'!$B$3:$B$274,'Banco de Dados'!$K$3:$K$274,"")</f>
        <v/>
      </c>
      <c r="B387" s="2">
        <v>0</v>
      </c>
      <c r="C387" s="2">
        <v>0</v>
      </c>
      <c r="D387" s="2">
        <v>0</v>
      </c>
      <c r="E387" s="2">
        <v>0</v>
      </c>
      <c r="F387" s="32" t="e">
        <f t="shared" si="34"/>
        <v>#DIV/0!</v>
      </c>
      <c r="G387" s="3" t="e">
        <f t="shared" si="33"/>
        <v>#VALUE!</v>
      </c>
      <c r="H387" s="3" t="e">
        <f t="shared" si="33"/>
        <v>#VALUE!</v>
      </c>
      <c r="J387" s="58" t="s">
        <v>38</v>
      </c>
      <c r="K387" s="59">
        <f>$L$9</f>
        <v>30.94</v>
      </c>
      <c r="L387" s="60"/>
      <c r="M387" s="61">
        <f>$M$11</f>
        <v>1363</v>
      </c>
      <c r="N387" s="60"/>
    </row>
    <row r="388" spans="1:14" x14ac:dyDescent="0.25">
      <c r="A388" s="28" t="str">
        <f>_xlfn.XLOOKUP(P!C388,'Banco de Dados'!$B$3:$B$274,'Banco de Dados'!$K$3:$K$274,"")</f>
        <v/>
      </c>
      <c r="B388" s="2">
        <v>0</v>
      </c>
      <c r="C388" s="2">
        <v>0</v>
      </c>
      <c r="D388" s="2">
        <v>0</v>
      </c>
      <c r="E388" s="2">
        <v>0</v>
      </c>
      <c r="F388" s="32" t="e">
        <f t="shared" si="34"/>
        <v>#DIV/0!</v>
      </c>
      <c r="G388" s="3" t="e">
        <f t="shared" si="33"/>
        <v>#VALUE!</v>
      </c>
      <c r="H388" s="3" t="e">
        <f t="shared" si="33"/>
        <v>#VALUE!</v>
      </c>
      <c r="J388" s="2"/>
      <c r="K388" s="18"/>
      <c r="L388" s="2" t="s">
        <v>70</v>
      </c>
      <c r="M388" s="19"/>
    </row>
    <row r="389" spans="1:14" x14ac:dyDescent="0.25">
      <c r="A389" s="28" t="str">
        <f>_xlfn.XLOOKUP(P!C389,'Banco de Dados'!$B$3:$B$274,'Banco de Dados'!$K$3:$K$274,"")</f>
        <v/>
      </c>
      <c r="B389" s="2">
        <v>0</v>
      </c>
      <c r="C389" s="2">
        <v>0</v>
      </c>
      <c r="D389" s="2">
        <v>0</v>
      </c>
      <c r="E389" s="2">
        <v>0</v>
      </c>
      <c r="F389" s="32" t="e">
        <f t="shared" si="34"/>
        <v>#DIV/0!</v>
      </c>
      <c r="G389" s="3" t="e">
        <f t="shared" si="33"/>
        <v>#VALUE!</v>
      </c>
      <c r="H389" s="3" t="e">
        <f t="shared" si="33"/>
        <v>#VALUE!</v>
      </c>
      <c r="J389" s="58" t="s">
        <v>69</v>
      </c>
      <c r="K389" s="62" t="s">
        <v>71</v>
      </c>
      <c r="L389" s="63"/>
      <c r="M389" s="64" t="str">
        <f>K383</f>
        <v/>
      </c>
      <c r="N389" s="60"/>
    </row>
    <row r="390" spans="1:14" x14ac:dyDescent="0.25">
      <c r="A390" s="28" t="str">
        <f>_xlfn.XLOOKUP(P!C390,'Banco de Dados'!$B$3:$B$274,'Banco de Dados'!$K$3:$K$274,"")</f>
        <v/>
      </c>
      <c r="B390" s="2">
        <v>0</v>
      </c>
      <c r="C390" s="2">
        <v>0</v>
      </c>
      <c r="D390" s="2">
        <v>0</v>
      </c>
      <c r="E390" s="2">
        <v>0</v>
      </c>
      <c r="F390" s="32" t="e">
        <f t="shared" si="34"/>
        <v>#DIV/0!</v>
      </c>
      <c r="G390" s="3" t="e">
        <f t="shared" si="33"/>
        <v>#VALUE!</v>
      </c>
      <c r="H390" s="3" t="e">
        <f t="shared" si="33"/>
        <v>#VALUE!</v>
      </c>
      <c r="J390" s="7"/>
    </row>
    <row r="391" spans="1:14" ht="15.75" x14ac:dyDescent="0.25">
      <c r="A391" s="28" t="str">
        <f>_xlfn.XLOOKUP(P!C391,'Banco de Dados'!$B$3:$B$274,'Banco de Dados'!$K$3:$K$274,"")</f>
        <v/>
      </c>
      <c r="B391" s="2">
        <v>0</v>
      </c>
      <c r="C391" s="2">
        <v>0</v>
      </c>
      <c r="D391" s="2">
        <v>0</v>
      </c>
      <c r="E391" s="2">
        <v>0</v>
      </c>
      <c r="F391" s="32" t="e">
        <f t="shared" si="34"/>
        <v>#DIV/0!</v>
      </c>
      <c r="G391" s="3" t="e">
        <f t="shared" si="33"/>
        <v>#VALUE!</v>
      </c>
      <c r="H391" s="3" t="e">
        <f t="shared" si="33"/>
        <v>#VALUE!</v>
      </c>
      <c r="J391" s="7"/>
      <c r="K391" s="165" t="s">
        <v>218</v>
      </c>
      <c r="L391" s="166"/>
      <c r="M391" s="167"/>
    </row>
    <row r="392" spans="1:14" x14ac:dyDescent="0.25">
      <c r="A392" s="28" t="str">
        <f>_xlfn.XLOOKUP(P!C392,'Banco de Dados'!$B$3:$B$274,'Banco de Dados'!$K$3:$K$274,"")</f>
        <v/>
      </c>
      <c r="B392" s="2">
        <v>0</v>
      </c>
      <c r="C392" s="2">
        <v>0</v>
      </c>
      <c r="D392" s="2">
        <v>0</v>
      </c>
      <c r="E392" s="2">
        <v>0</v>
      </c>
      <c r="F392" s="32" t="e">
        <f t="shared" si="34"/>
        <v>#DIV/0!</v>
      </c>
      <c r="G392" s="3" t="e">
        <f t="shared" si="33"/>
        <v>#VALUE!</v>
      </c>
      <c r="H392" s="3" t="e">
        <f t="shared" si="33"/>
        <v>#VALUE!</v>
      </c>
      <c r="J392" s="7"/>
      <c r="K392" s="104" t="s">
        <v>236</v>
      </c>
      <c r="L392" s="108" t="str">
        <f>K383</f>
        <v/>
      </c>
      <c r="M392" s="109" t="str">
        <f>M383</f>
        <v/>
      </c>
    </row>
    <row r="393" spans="1:14" x14ac:dyDescent="0.25">
      <c r="A393" s="28" t="str">
        <f>_xlfn.XLOOKUP(P!C393,'Banco de Dados'!$B$3:$B$274,'Banco de Dados'!$K$3:$K$274,"")</f>
        <v/>
      </c>
      <c r="B393" s="2">
        <v>0</v>
      </c>
      <c r="C393" s="2">
        <v>0</v>
      </c>
      <c r="D393" s="2">
        <v>0</v>
      </c>
      <c r="E393" s="2">
        <v>0</v>
      </c>
      <c r="F393" s="32" t="e">
        <f t="shared" si="34"/>
        <v>#DIV/0!</v>
      </c>
      <c r="G393" s="3" t="e">
        <f t="shared" si="33"/>
        <v>#VALUE!</v>
      </c>
      <c r="H393" s="3" t="e">
        <f t="shared" si="33"/>
        <v>#VALUE!</v>
      </c>
      <c r="J393" s="7"/>
      <c r="K393" s="104" t="s">
        <v>237</v>
      </c>
      <c r="L393" s="105">
        <f>$L$9</f>
        <v>30.94</v>
      </c>
      <c r="M393" s="106">
        <f>$L$10</f>
        <v>0.55000000000000004</v>
      </c>
    </row>
    <row r="394" spans="1:14" x14ac:dyDescent="0.25">
      <c r="A394" s="28" t="str">
        <f>_xlfn.XLOOKUP(P!C394,'Banco de Dados'!$B$3:$B$274,'Banco de Dados'!$K$3:$K$274,"")</f>
        <v/>
      </c>
      <c r="B394" s="2">
        <v>0</v>
      </c>
      <c r="C394" s="2">
        <v>0</v>
      </c>
      <c r="D394" s="2">
        <v>0</v>
      </c>
      <c r="E394" s="2">
        <v>0</v>
      </c>
      <c r="F394" s="32" t="e">
        <f t="shared" si="34"/>
        <v>#DIV/0!</v>
      </c>
      <c r="G394" s="3" t="e">
        <f t="shared" si="33"/>
        <v>#VALUE!</v>
      </c>
      <c r="H394" s="3" t="e">
        <f t="shared" si="33"/>
        <v>#VALUE!</v>
      </c>
      <c r="J394" s="7"/>
      <c r="K394" s="104" t="s">
        <v>238</v>
      </c>
      <c r="L394" s="105">
        <f>$M$11</f>
        <v>1363</v>
      </c>
      <c r="M394" s="106">
        <f>$M$12</f>
        <v>248</v>
      </c>
    </row>
    <row r="395" spans="1:14" x14ac:dyDescent="0.25">
      <c r="A395" s="28" t="str">
        <f>_xlfn.XLOOKUP(P!C395,'Banco de Dados'!$B$3:$B$274,'Banco de Dados'!$K$3:$K$274,"")</f>
        <v/>
      </c>
      <c r="B395" s="2">
        <v>0</v>
      </c>
      <c r="C395" s="2">
        <v>0</v>
      </c>
      <c r="D395" s="2">
        <v>0</v>
      </c>
      <c r="E395" s="2">
        <v>0</v>
      </c>
      <c r="F395" s="32" t="e">
        <f t="shared" si="34"/>
        <v>#DIV/0!</v>
      </c>
      <c r="G395" s="3" t="e">
        <f t="shared" si="33"/>
        <v>#VALUE!</v>
      </c>
      <c r="H395" s="3" t="e">
        <f t="shared" si="33"/>
        <v>#VALUE!</v>
      </c>
      <c r="J395" s="7"/>
      <c r="K395" s="69" t="s">
        <v>217</v>
      </c>
      <c r="L395" s="110" t="e">
        <f>SQRT(((M392/L392)^2)+((M393/L393)^2)+((M394/L394)^2))</f>
        <v>#VALUE!</v>
      </c>
      <c r="M395" s="71" t="str">
        <f>M404</f>
        <v>mg/kg</v>
      </c>
    </row>
    <row r="396" spans="1:14" x14ac:dyDescent="0.25">
      <c r="A396" s="28" t="str">
        <f>_xlfn.XLOOKUP(P!C396,'Banco de Dados'!$B$3:$B$274,'Banco de Dados'!$K$3:$K$274,"")</f>
        <v/>
      </c>
      <c r="B396" s="2">
        <v>0</v>
      </c>
      <c r="C396" s="2">
        <v>0</v>
      </c>
      <c r="D396" s="2">
        <v>0</v>
      </c>
      <c r="E396" s="2">
        <v>0</v>
      </c>
      <c r="F396" s="32" t="e">
        <f t="shared" si="34"/>
        <v>#DIV/0!</v>
      </c>
      <c r="G396" s="3" t="e">
        <f t="shared" si="33"/>
        <v>#VALUE!</v>
      </c>
      <c r="H396" s="3" t="e">
        <f t="shared" si="33"/>
        <v>#VALUE!</v>
      </c>
      <c r="J396" s="7"/>
    </row>
    <row r="397" spans="1:14" x14ac:dyDescent="0.25">
      <c r="A397" s="28" t="str">
        <f>_xlfn.XLOOKUP(P!C397,'Banco de Dados'!$B$3:$B$274,'Banco de Dados'!$K$3:$K$274,"")</f>
        <v/>
      </c>
      <c r="B397" s="2">
        <v>0</v>
      </c>
      <c r="C397" s="2">
        <v>0</v>
      </c>
      <c r="D397" s="2">
        <v>0</v>
      </c>
      <c r="E397" s="2">
        <v>0</v>
      </c>
      <c r="F397" s="32" t="e">
        <f t="shared" si="34"/>
        <v>#DIV/0!</v>
      </c>
      <c r="G397" s="3" t="e">
        <f t="shared" si="33"/>
        <v>#VALUE!</v>
      </c>
      <c r="H397" s="3" t="e">
        <f t="shared" si="33"/>
        <v>#VALUE!</v>
      </c>
      <c r="J397" s="7"/>
    </row>
    <row r="398" spans="1:14" x14ac:dyDescent="0.25">
      <c r="A398" s="28" t="str">
        <f>_xlfn.XLOOKUP(P!C398,'Banco de Dados'!$B$3:$B$274,'Banco de Dados'!$K$3:$K$274,"")</f>
        <v/>
      </c>
      <c r="B398" s="2">
        <v>0</v>
      </c>
      <c r="C398" s="2">
        <v>0</v>
      </c>
      <c r="D398" s="2">
        <v>0</v>
      </c>
      <c r="E398" s="2">
        <v>0</v>
      </c>
      <c r="F398" s="32" t="e">
        <f t="shared" si="34"/>
        <v>#DIV/0!</v>
      </c>
      <c r="G398" s="3" t="e">
        <f t="shared" si="33"/>
        <v>#VALUE!</v>
      </c>
      <c r="H398" s="3" t="e">
        <f t="shared" si="33"/>
        <v>#VALUE!</v>
      </c>
      <c r="J398" s="7"/>
    </row>
    <row r="399" spans="1:14" x14ac:dyDescent="0.25">
      <c r="A399" s="28" t="str">
        <f>_xlfn.XLOOKUP(P!C399,'Banco de Dados'!$B$3:$B$274,'Banco de Dados'!$K$3:$K$274,"")</f>
        <v/>
      </c>
      <c r="B399" s="2">
        <v>0</v>
      </c>
      <c r="C399" s="2">
        <v>0</v>
      </c>
      <c r="D399" s="2">
        <v>0</v>
      </c>
      <c r="E399" s="2">
        <v>0</v>
      </c>
      <c r="F399" s="32" t="e">
        <f t="shared" si="34"/>
        <v>#DIV/0!</v>
      </c>
      <c r="G399" s="3" t="e">
        <f t="shared" si="33"/>
        <v>#VALUE!</v>
      </c>
      <c r="H399" s="3" t="e">
        <f t="shared" si="33"/>
        <v>#VALUE!</v>
      </c>
      <c r="J399" s="7"/>
    </row>
    <row r="400" spans="1:14" x14ac:dyDescent="0.25">
      <c r="A400" s="28" t="str">
        <f>_xlfn.XLOOKUP(P!C400,'Banco de Dados'!$B$3:$B$274,'Banco de Dados'!$K$3:$K$274,"")</f>
        <v/>
      </c>
      <c r="B400" s="2">
        <v>0</v>
      </c>
      <c r="C400" s="2">
        <v>0</v>
      </c>
      <c r="D400" s="2">
        <v>0</v>
      </c>
      <c r="E400" s="2">
        <v>0</v>
      </c>
      <c r="F400" s="32" t="e">
        <f t="shared" si="34"/>
        <v>#DIV/0!</v>
      </c>
      <c r="G400" s="3" t="e">
        <f t="shared" si="33"/>
        <v>#VALUE!</v>
      </c>
      <c r="H400" s="3" t="e">
        <f t="shared" si="33"/>
        <v>#VALUE!</v>
      </c>
      <c r="J400" s="7"/>
    </row>
    <row r="401" spans="1:14" x14ac:dyDescent="0.25">
      <c r="A401" s="28" t="str">
        <f>_xlfn.XLOOKUP(P!C401,'Banco de Dados'!$B$3:$B$274,'Banco de Dados'!$K$3:$K$274,"")</f>
        <v/>
      </c>
      <c r="B401" s="2">
        <v>0</v>
      </c>
      <c r="C401" s="2">
        <v>0</v>
      </c>
      <c r="D401" s="2">
        <v>0</v>
      </c>
      <c r="E401" s="2">
        <v>0</v>
      </c>
      <c r="F401" s="32" t="e">
        <f t="shared" si="34"/>
        <v>#DIV/0!</v>
      </c>
      <c r="G401" s="3" t="e">
        <f t="shared" si="33"/>
        <v>#VALUE!</v>
      </c>
      <c r="H401" s="3" t="e">
        <f t="shared" si="33"/>
        <v>#VALUE!</v>
      </c>
      <c r="J401" s="7"/>
    </row>
    <row r="402" spans="1:14" x14ac:dyDescent="0.25">
      <c r="A402" s="28" t="str">
        <f>_xlfn.XLOOKUP(P!C402,'Banco de Dados'!$B$3:$B$274,'Banco de Dados'!$K$3:$K$274,"")</f>
        <v/>
      </c>
      <c r="B402" s="2">
        <v>0</v>
      </c>
      <c r="C402" s="2">
        <v>0</v>
      </c>
      <c r="D402" s="2">
        <v>0</v>
      </c>
      <c r="E402" s="17">
        <v>0</v>
      </c>
      <c r="F402" s="32" t="e">
        <f t="shared" si="34"/>
        <v>#DIV/0!</v>
      </c>
      <c r="G402" s="3" t="e">
        <f t="shared" si="33"/>
        <v>#VALUE!</v>
      </c>
      <c r="H402" s="3" t="e">
        <f t="shared" si="33"/>
        <v>#VALUE!</v>
      </c>
      <c r="J402" s="7"/>
    </row>
    <row r="403" spans="1:14" ht="15.75" x14ac:dyDescent="0.25">
      <c r="A403" s="28" t="str">
        <f>_xlfn.XLOOKUP(P!C403,'Banco de Dados'!$B$3:$B$274,'Banco de Dados'!$K$3:$K$274,"")</f>
        <v/>
      </c>
      <c r="B403" s="2">
        <v>0</v>
      </c>
      <c r="C403" s="2">
        <v>0</v>
      </c>
      <c r="D403" s="2">
        <v>0</v>
      </c>
      <c r="E403" s="2">
        <v>0</v>
      </c>
      <c r="F403" s="32" t="e">
        <f t="shared" si="34"/>
        <v>#DIV/0!</v>
      </c>
      <c r="G403" s="3" t="e">
        <f t="shared" si="33"/>
        <v>#VALUE!</v>
      </c>
      <c r="H403" s="3" t="e">
        <f t="shared" si="33"/>
        <v>#VALUE!</v>
      </c>
      <c r="J403" s="7"/>
      <c r="K403" s="101" t="s">
        <v>216</v>
      </c>
      <c r="L403" s="102">
        <f>K381</f>
        <v>0</v>
      </c>
      <c r="M403" s="103" t="str">
        <f>M381</f>
        <v>Zinco</v>
      </c>
    </row>
    <row r="404" spans="1:14" x14ac:dyDescent="0.25">
      <c r="A404" s="28" t="str">
        <f>_xlfn.XLOOKUP(P!C404,'Banco de Dados'!$B$3:$B$274,'Banco de Dados'!$K$3:$K$274,"")</f>
        <v/>
      </c>
      <c r="B404" s="2">
        <v>0</v>
      </c>
      <c r="C404" s="2">
        <v>0</v>
      </c>
      <c r="D404" s="2">
        <v>0</v>
      </c>
      <c r="E404" s="2">
        <v>0</v>
      </c>
      <c r="F404" s="32" t="e">
        <f t="shared" si="34"/>
        <v>#DIV/0!</v>
      </c>
      <c r="G404" s="3" t="e">
        <f t="shared" si="33"/>
        <v>#VALUE!</v>
      </c>
      <c r="H404" s="3" t="e">
        <f t="shared" si="33"/>
        <v>#VALUE!</v>
      </c>
      <c r="J404" s="7"/>
      <c r="K404" s="68" t="s">
        <v>68</v>
      </c>
      <c r="L404" s="29" t="e">
        <f>(K387*M389)/M387</f>
        <v>#VALUE!</v>
      </c>
      <c r="M404" s="66" t="str">
        <f>$M$9</f>
        <v>mg/kg</v>
      </c>
    </row>
    <row r="405" spans="1:14" x14ac:dyDescent="0.25">
      <c r="A405" s="28" t="str">
        <f>_xlfn.XLOOKUP(P!C405,'Banco de Dados'!$B$3:$B$274,'Banco de Dados'!$K$3:$K$274,"")</f>
        <v/>
      </c>
      <c r="B405" s="2">
        <v>0</v>
      </c>
      <c r="C405" s="2">
        <v>0</v>
      </c>
      <c r="D405" s="2">
        <v>0</v>
      </c>
      <c r="E405" s="2">
        <v>0</v>
      </c>
      <c r="F405" s="32" t="e">
        <f t="shared" si="34"/>
        <v>#DIV/0!</v>
      </c>
      <c r="G405" s="3" t="e">
        <f t="shared" si="33"/>
        <v>#VALUE!</v>
      </c>
      <c r="H405" s="3" t="e">
        <f t="shared" si="33"/>
        <v>#VALUE!</v>
      </c>
      <c r="J405" s="7"/>
      <c r="K405" s="111" t="s">
        <v>246</v>
      </c>
      <c r="L405" s="126" t="e">
        <f>SQRT(((M392/L392)^2)+((M393/L393)^2)+((M394/L394)^2))</f>
        <v>#VALUE!</v>
      </c>
      <c r="M405" s="66"/>
    </row>
    <row r="406" spans="1:14" x14ac:dyDescent="0.25">
      <c r="A406" s="28" t="str">
        <f>_xlfn.XLOOKUP(P!C406,'Banco de Dados'!$B$3:$B$274,'Banco de Dados'!$K$3:$K$274,"")</f>
        <v/>
      </c>
      <c r="B406" s="2">
        <v>0</v>
      </c>
      <c r="C406" s="2">
        <v>0</v>
      </c>
      <c r="D406" s="2">
        <v>0</v>
      </c>
      <c r="E406" s="2">
        <v>0</v>
      </c>
      <c r="F406" s="32" t="e">
        <f t="shared" si="34"/>
        <v>#DIV/0!</v>
      </c>
      <c r="G406" s="3" t="e">
        <f t="shared" si="33"/>
        <v>#VALUE!</v>
      </c>
      <c r="H406" s="3" t="e">
        <f t="shared" si="33"/>
        <v>#VALUE!</v>
      </c>
      <c r="J406" s="7"/>
      <c r="K406" s="69" t="s">
        <v>247</v>
      </c>
      <c r="L406" s="127" t="e">
        <f>L405*L404</f>
        <v>#VALUE!</v>
      </c>
      <c r="M406" s="71" t="str">
        <f>$M$9</f>
        <v>mg/kg</v>
      </c>
    </row>
    <row r="407" spans="1:14" x14ac:dyDescent="0.25">
      <c r="A407" s="28" t="str">
        <f>_xlfn.XLOOKUP(P!C407,'Banco de Dados'!$B$3:$B$274,'Banco de Dados'!$K$3:$K$274,"")</f>
        <v/>
      </c>
      <c r="B407" s="2">
        <v>0</v>
      </c>
      <c r="C407" s="2">
        <v>0</v>
      </c>
      <c r="D407" s="2">
        <v>0</v>
      </c>
      <c r="E407" s="2">
        <v>0</v>
      </c>
      <c r="F407" s="32" t="e">
        <f t="shared" si="34"/>
        <v>#DIV/0!</v>
      </c>
      <c r="G407" s="3" t="e">
        <f t="shared" si="33"/>
        <v>#VALUE!</v>
      </c>
      <c r="H407" s="3" t="e">
        <f t="shared" si="33"/>
        <v>#VALUE!</v>
      </c>
      <c r="J407" s="7"/>
      <c r="K407" s="123"/>
      <c r="L407" s="124"/>
    </row>
    <row r="408" spans="1:14" x14ac:dyDescent="0.25">
      <c r="A408" s="28" t="str">
        <f>_xlfn.XLOOKUP(P!C408,'Banco de Dados'!$B$3:$B$274,'Banco de Dados'!$K$3:$K$274,"")</f>
        <v/>
      </c>
      <c r="B408" s="2">
        <v>0</v>
      </c>
      <c r="C408" s="2">
        <v>0</v>
      </c>
      <c r="D408" s="2">
        <v>0</v>
      </c>
      <c r="E408" s="2">
        <v>0</v>
      </c>
      <c r="F408" s="32" t="e">
        <f t="shared" si="34"/>
        <v>#DIV/0!</v>
      </c>
      <c r="G408" s="3" t="e">
        <f t="shared" si="33"/>
        <v>#VALUE!</v>
      </c>
      <c r="H408" s="3" t="e">
        <f t="shared" si="33"/>
        <v>#VALUE!</v>
      </c>
      <c r="J408" s="7"/>
    </row>
    <row r="409" spans="1:14" x14ac:dyDescent="0.25">
      <c r="A409" s="28" t="str">
        <f>_xlfn.XLOOKUP(P!C409,'Banco de Dados'!$B$3:$B$274,'Banco de Dados'!$K$3:$K$274,"")</f>
        <v/>
      </c>
      <c r="B409" s="2">
        <v>0</v>
      </c>
      <c r="C409" s="2">
        <v>0</v>
      </c>
      <c r="D409" s="2">
        <v>0</v>
      </c>
      <c r="E409" s="2">
        <v>0</v>
      </c>
      <c r="F409" s="32" t="e">
        <f t="shared" si="34"/>
        <v>#DIV/0!</v>
      </c>
      <c r="G409" s="3" t="e">
        <f t="shared" si="33"/>
        <v>#VALUE!</v>
      </c>
      <c r="H409" s="3" t="e">
        <f t="shared" si="33"/>
        <v>#VALUE!</v>
      </c>
      <c r="J409" s="7"/>
    </row>
    <row r="410" spans="1:14" x14ac:dyDescent="0.25">
      <c r="A410" s="28" t="str">
        <f>_xlfn.XLOOKUP(P!C410,'Banco de Dados'!$B$3:$B$274,'Banco de Dados'!$K$3:$K$274,"")</f>
        <v/>
      </c>
      <c r="B410" s="2">
        <v>0</v>
      </c>
      <c r="C410" s="2">
        <v>0</v>
      </c>
      <c r="D410" s="2">
        <v>0</v>
      </c>
      <c r="E410" s="2">
        <v>0</v>
      </c>
      <c r="F410" s="32" t="e">
        <f t="shared" si="34"/>
        <v>#DIV/0!</v>
      </c>
      <c r="G410" s="3" t="e">
        <f t="shared" ref="G410:H412" si="35">D410*$E$380</f>
        <v>#VALUE!</v>
      </c>
      <c r="H410" s="3" t="e">
        <f t="shared" si="35"/>
        <v>#VALUE!</v>
      </c>
      <c r="J410" s="7"/>
    </row>
    <row r="411" spans="1:14" x14ac:dyDescent="0.25">
      <c r="A411" s="28" t="str">
        <f>_xlfn.XLOOKUP(P!C411,'Banco de Dados'!$B$3:$B$274,'Banco de Dados'!$K$3:$K$274,"")</f>
        <v/>
      </c>
      <c r="B411" s="2">
        <v>0</v>
      </c>
      <c r="C411" s="2">
        <v>0</v>
      </c>
      <c r="D411" s="2">
        <v>0</v>
      </c>
      <c r="E411" s="2">
        <v>0</v>
      </c>
      <c r="F411" s="32" t="e">
        <f t="shared" si="34"/>
        <v>#DIV/0!</v>
      </c>
      <c r="G411" s="3" t="e">
        <f t="shared" si="35"/>
        <v>#VALUE!</v>
      </c>
      <c r="H411" s="3" t="e">
        <f t="shared" si="35"/>
        <v>#VALUE!</v>
      </c>
      <c r="J411" s="7"/>
    </row>
    <row r="412" spans="1:14" x14ac:dyDescent="0.25">
      <c r="A412" s="28" t="str">
        <f>_xlfn.XLOOKUP(P!C412,'Banco de Dados'!$B$3:$B$274,'Banco de Dados'!$K$3:$K$274,"")</f>
        <v/>
      </c>
      <c r="B412" s="2">
        <v>0</v>
      </c>
      <c r="C412" s="2">
        <v>0</v>
      </c>
      <c r="D412" s="2">
        <v>0</v>
      </c>
      <c r="E412" s="2">
        <v>0</v>
      </c>
      <c r="F412" s="32" t="e">
        <f t="shared" si="34"/>
        <v>#DIV/0!</v>
      </c>
      <c r="G412" s="3" t="e">
        <f t="shared" si="35"/>
        <v>#VALUE!</v>
      </c>
      <c r="H412" s="3" t="e">
        <f t="shared" si="35"/>
        <v>#VALUE!</v>
      </c>
      <c r="J412" s="7"/>
    </row>
    <row r="413" spans="1:14" x14ac:dyDescent="0.25">
      <c r="A413" s="21"/>
      <c r="B413" s="21"/>
      <c r="C413" s="21"/>
      <c r="D413" s="21"/>
      <c r="E413" s="21"/>
      <c r="F413" s="77"/>
      <c r="G413" s="21"/>
      <c r="H413" s="21"/>
      <c r="J413" s="21"/>
      <c r="K413" s="21"/>
      <c r="L413" s="21"/>
      <c r="M413" s="21"/>
      <c r="N413" s="21"/>
    </row>
    <row r="414" spans="1:14" ht="15.75" x14ac:dyDescent="0.25">
      <c r="A414" s="36">
        <f>'Nome das Amostras'!A16</f>
        <v>0</v>
      </c>
      <c r="B414" s="164" t="e">
        <f>VLOOKUP(A414,'Nome das Amostras'!$A$3:$D$28,2,FALSE)</f>
        <v>#N/A</v>
      </c>
      <c r="C414" s="164"/>
      <c r="D414" s="51" t="s">
        <v>65</v>
      </c>
      <c r="E414" s="52" t="e">
        <f>'Banco de Dados'!$O$13/'Banco de Dados'!CU13</f>
        <v>#VALUE!</v>
      </c>
      <c r="F414" s="74"/>
      <c r="G414" s="3"/>
      <c r="H414" s="3"/>
      <c r="J414" s="7"/>
    </row>
    <row r="415" spans="1:14" ht="15.75" x14ac:dyDescent="0.25">
      <c r="A415" s="107" t="s">
        <v>1</v>
      </c>
      <c r="B415" s="107" t="s">
        <v>0</v>
      </c>
      <c r="C415" s="107" t="s">
        <v>212</v>
      </c>
      <c r="D415" s="107" t="s">
        <v>209</v>
      </c>
      <c r="E415" s="107" t="s">
        <v>213</v>
      </c>
      <c r="F415" s="76" t="s">
        <v>219</v>
      </c>
      <c r="G415" s="54" t="s">
        <v>140</v>
      </c>
      <c r="H415" s="54" t="s">
        <v>66</v>
      </c>
      <c r="J415" s="7"/>
      <c r="K415" s="100">
        <f>A414</f>
        <v>0</v>
      </c>
      <c r="L415" s="55" t="s">
        <v>215</v>
      </c>
      <c r="M415" s="41" t="str">
        <f>$A$1</f>
        <v>Zinco</v>
      </c>
      <c r="N415" s="3"/>
    </row>
    <row r="416" spans="1:14" x14ac:dyDescent="0.25">
      <c r="A416" s="28" t="str">
        <f>_xlfn.XLOOKUP(P!C416,'Banco de Dados'!$B$3:$B$274,'Banco de Dados'!$K$3:$K$274,"")</f>
        <v/>
      </c>
      <c r="B416" s="2" cm="1">
        <f t="array" ref="B416:E446">Dados!CQ5:CT35</f>
        <v>0</v>
      </c>
      <c r="C416" s="2">
        <v>0</v>
      </c>
      <c r="D416" s="2">
        <v>0</v>
      </c>
      <c r="E416" s="2">
        <v>0</v>
      </c>
      <c r="F416" s="32" t="e">
        <f>(E416*100)/D416</f>
        <v>#DIV/0!</v>
      </c>
      <c r="G416" s="3" t="e">
        <f t="shared" ref="G416:H443" si="36">D416*$E$414</f>
        <v>#VALUE!</v>
      </c>
      <c r="H416" s="3" t="e">
        <f t="shared" si="36"/>
        <v>#VALUE!</v>
      </c>
      <c r="J416" s="7"/>
      <c r="K416" s="5" t="s">
        <v>210</v>
      </c>
      <c r="L416" s="5"/>
      <c r="M416" s="5" t="s">
        <v>211</v>
      </c>
    </row>
    <row r="417" spans="1:14" x14ac:dyDescent="0.25">
      <c r="A417" s="28" t="str">
        <f>_xlfn.XLOOKUP(P!C417,'Banco de Dados'!$B$3:$B$274,'Banco de Dados'!$K$3:$K$274,"")</f>
        <v/>
      </c>
      <c r="B417" s="2">
        <v>0</v>
      </c>
      <c r="C417" s="2">
        <v>0</v>
      </c>
      <c r="D417" s="2">
        <v>0</v>
      </c>
      <c r="E417" s="2">
        <v>0</v>
      </c>
      <c r="F417" s="32" t="e">
        <f t="shared" ref="F417:F446" si="37">(E417*100)/D417</f>
        <v>#DIV/0!</v>
      </c>
      <c r="G417" s="3" t="e">
        <f t="shared" si="36"/>
        <v>#VALUE!</v>
      </c>
      <c r="H417" s="3" t="e">
        <f t="shared" si="36"/>
        <v>#VALUE!</v>
      </c>
      <c r="J417" s="7"/>
      <c r="K417" s="6" t="str">
        <f>_xlfn.XLOOKUP($B$4,A416:A443,G416:G443,"")</f>
        <v/>
      </c>
      <c r="L417" s="6"/>
      <c r="M417" s="6" t="str">
        <f>_xlfn.XLOOKUP($B$4,A416:A443,H416:H443,"")</f>
        <v/>
      </c>
    </row>
    <row r="418" spans="1:14" x14ac:dyDescent="0.25">
      <c r="A418" s="28" t="str">
        <f>_xlfn.XLOOKUP(P!C418,'Banco de Dados'!$B$3:$B$274,'Banco de Dados'!$K$3:$K$274,"")</f>
        <v/>
      </c>
      <c r="B418" s="2">
        <v>0</v>
      </c>
      <c r="C418" s="2">
        <v>0</v>
      </c>
      <c r="D418" s="2">
        <v>0</v>
      </c>
      <c r="E418" s="2">
        <v>0</v>
      </c>
      <c r="F418" s="32" t="e">
        <f t="shared" si="37"/>
        <v>#DIV/0!</v>
      </c>
      <c r="G418" s="3" t="e">
        <f t="shared" si="36"/>
        <v>#VALUE!</v>
      </c>
      <c r="H418" s="3" t="e">
        <f t="shared" si="36"/>
        <v>#VALUE!</v>
      </c>
      <c r="J418" s="7"/>
    </row>
    <row r="419" spans="1:14" ht="15.75" x14ac:dyDescent="0.25">
      <c r="A419" s="28" t="str">
        <f>_xlfn.XLOOKUP(P!C419,'Banco de Dados'!$B$3:$B$274,'Banco de Dados'!$K$3:$K$274,"")</f>
        <v/>
      </c>
      <c r="B419" s="2">
        <v>0</v>
      </c>
      <c r="C419" s="2">
        <v>0</v>
      </c>
      <c r="D419" s="2">
        <v>0</v>
      </c>
      <c r="E419" s="2">
        <v>0</v>
      </c>
      <c r="F419" s="32" t="e">
        <f t="shared" si="37"/>
        <v>#DIV/0!</v>
      </c>
      <c r="G419" s="3" t="e">
        <f t="shared" si="36"/>
        <v>#VALUE!</v>
      </c>
      <c r="H419" s="3" t="e">
        <f t="shared" si="36"/>
        <v>#VALUE!</v>
      </c>
      <c r="K419" s="165" t="s">
        <v>67</v>
      </c>
      <c r="L419" s="166"/>
      <c r="M419" s="167"/>
      <c r="N419"/>
    </row>
    <row r="420" spans="1:14" x14ac:dyDescent="0.25">
      <c r="A420" s="28" t="str">
        <f>_xlfn.XLOOKUP(P!C420,'Banco de Dados'!$B$3:$B$274,'Banco de Dados'!$K$3:$K$274,"")</f>
        <v/>
      </c>
      <c r="B420" s="2">
        <v>0</v>
      </c>
      <c r="C420" s="2">
        <v>0</v>
      </c>
      <c r="D420" s="2">
        <v>0</v>
      </c>
      <c r="E420" s="2">
        <v>0</v>
      </c>
      <c r="F420" s="32" t="e">
        <f t="shared" si="37"/>
        <v>#DIV/0!</v>
      </c>
      <c r="G420" s="3" t="e">
        <f t="shared" si="36"/>
        <v>#VALUE!</v>
      </c>
      <c r="H420" s="3" t="e">
        <f t="shared" si="36"/>
        <v>#VALUE!</v>
      </c>
      <c r="J420" s="7"/>
      <c r="K420" s="104" t="s">
        <v>240</v>
      </c>
      <c r="L420" s="39"/>
      <c r="M420" s="106" t="s">
        <v>209</v>
      </c>
    </row>
    <row r="421" spans="1:14" x14ac:dyDescent="0.25">
      <c r="A421" s="28" t="str">
        <f>_xlfn.XLOOKUP(P!C421,'Banco de Dados'!$B$3:$B$274,'Banco de Dados'!$K$3:$K$274,"")</f>
        <v/>
      </c>
      <c r="B421" s="2">
        <v>0</v>
      </c>
      <c r="C421" s="2">
        <v>0</v>
      </c>
      <c r="D421" s="2">
        <v>0</v>
      </c>
      <c r="E421" s="2">
        <v>0</v>
      </c>
      <c r="F421" s="32" t="e">
        <f t="shared" si="37"/>
        <v>#DIV/0!</v>
      </c>
      <c r="G421" s="3" t="e">
        <f t="shared" si="36"/>
        <v>#VALUE!</v>
      </c>
      <c r="H421" s="3" t="e">
        <f t="shared" si="36"/>
        <v>#VALUE!</v>
      </c>
      <c r="J421" s="58" t="s">
        <v>38</v>
      </c>
      <c r="K421" s="59">
        <f>$L$9</f>
        <v>30.94</v>
      </c>
      <c r="L421" s="60"/>
      <c r="M421" s="61">
        <f>$M$11</f>
        <v>1363</v>
      </c>
      <c r="N421" s="60"/>
    </row>
    <row r="422" spans="1:14" x14ac:dyDescent="0.25">
      <c r="A422" s="28" t="str">
        <f>_xlfn.XLOOKUP(P!C422,'Banco de Dados'!$B$3:$B$274,'Banco de Dados'!$K$3:$K$274,"")</f>
        <v/>
      </c>
      <c r="B422" s="2">
        <v>0</v>
      </c>
      <c r="C422" s="2">
        <v>0</v>
      </c>
      <c r="D422" s="2">
        <v>0</v>
      </c>
      <c r="E422" s="2">
        <v>0</v>
      </c>
      <c r="F422" s="32" t="e">
        <f t="shared" si="37"/>
        <v>#DIV/0!</v>
      </c>
      <c r="G422" s="3" t="e">
        <f t="shared" si="36"/>
        <v>#VALUE!</v>
      </c>
      <c r="H422" s="3" t="e">
        <f t="shared" si="36"/>
        <v>#VALUE!</v>
      </c>
      <c r="J422" s="2"/>
      <c r="K422" s="18"/>
      <c r="L422" s="2" t="s">
        <v>70</v>
      </c>
      <c r="M422" s="19"/>
    </row>
    <row r="423" spans="1:14" x14ac:dyDescent="0.25">
      <c r="A423" s="28" t="str">
        <f>_xlfn.XLOOKUP(P!C423,'Banco de Dados'!$B$3:$B$274,'Banco de Dados'!$K$3:$K$274,"")</f>
        <v/>
      </c>
      <c r="B423" s="2">
        <v>0</v>
      </c>
      <c r="C423" s="2">
        <v>0</v>
      </c>
      <c r="D423" s="2">
        <v>0</v>
      </c>
      <c r="E423" s="2">
        <v>0</v>
      </c>
      <c r="F423" s="32" t="e">
        <f t="shared" si="37"/>
        <v>#DIV/0!</v>
      </c>
      <c r="G423" s="3" t="e">
        <f t="shared" si="36"/>
        <v>#VALUE!</v>
      </c>
      <c r="H423" s="3" t="e">
        <f t="shared" si="36"/>
        <v>#VALUE!</v>
      </c>
      <c r="J423" s="58" t="s">
        <v>69</v>
      </c>
      <c r="K423" s="62" t="s">
        <v>71</v>
      </c>
      <c r="L423" s="63"/>
      <c r="M423" s="64" t="str">
        <f>K417</f>
        <v/>
      </c>
      <c r="N423" s="60"/>
    </row>
    <row r="424" spans="1:14" x14ac:dyDescent="0.25">
      <c r="A424" s="28" t="str">
        <f>_xlfn.XLOOKUP(P!C424,'Banco de Dados'!$B$3:$B$274,'Banco de Dados'!$K$3:$K$274,"")</f>
        <v/>
      </c>
      <c r="B424" s="2">
        <v>0</v>
      </c>
      <c r="C424" s="2">
        <v>0</v>
      </c>
      <c r="D424" s="2">
        <v>0</v>
      </c>
      <c r="E424" s="2">
        <v>0</v>
      </c>
      <c r="F424" s="32" t="e">
        <f t="shared" si="37"/>
        <v>#DIV/0!</v>
      </c>
      <c r="G424" s="3" t="e">
        <f t="shared" si="36"/>
        <v>#VALUE!</v>
      </c>
      <c r="H424" s="3" t="e">
        <f t="shared" si="36"/>
        <v>#VALUE!</v>
      </c>
      <c r="J424" s="7"/>
    </row>
    <row r="425" spans="1:14" ht="15.75" x14ac:dyDescent="0.25">
      <c r="A425" s="28" t="str">
        <f>_xlfn.XLOOKUP(P!C425,'Banco de Dados'!$B$3:$B$274,'Banco de Dados'!$K$3:$K$274,"")</f>
        <v/>
      </c>
      <c r="B425" s="2">
        <v>0</v>
      </c>
      <c r="C425" s="2">
        <v>0</v>
      </c>
      <c r="D425" s="2">
        <v>0</v>
      </c>
      <c r="E425" s="2">
        <v>0</v>
      </c>
      <c r="F425" s="32" t="e">
        <f t="shared" si="37"/>
        <v>#DIV/0!</v>
      </c>
      <c r="G425" s="3" t="e">
        <f t="shared" si="36"/>
        <v>#VALUE!</v>
      </c>
      <c r="H425" s="3" t="e">
        <f t="shared" si="36"/>
        <v>#VALUE!</v>
      </c>
      <c r="J425" s="7"/>
      <c r="K425" s="165" t="s">
        <v>218</v>
      </c>
      <c r="L425" s="166"/>
      <c r="M425" s="167"/>
    </row>
    <row r="426" spans="1:14" x14ac:dyDescent="0.25">
      <c r="A426" s="28" t="str">
        <f>_xlfn.XLOOKUP(P!C426,'Banco de Dados'!$B$3:$B$274,'Banco de Dados'!$K$3:$K$274,"")</f>
        <v/>
      </c>
      <c r="B426" s="2">
        <v>0</v>
      </c>
      <c r="C426" s="2">
        <v>0</v>
      </c>
      <c r="D426" s="2">
        <v>0</v>
      </c>
      <c r="E426" s="2">
        <v>0</v>
      </c>
      <c r="F426" s="32" t="e">
        <f t="shared" si="37"/>
        <v>#DIV/0!</v>
      </c>
      <c r="G426" s="3" t="e">
        <f t="shared" si="36"/>
        <v>#VALUE!</v>
      </c>
      <c r="H426" s="3" t="e">
        <f t="shared" si="36"/>
        <v>#VALUE!</v>
      </c>
      <c r="J426" s="7"/>
      <c r="K426" s="104" t="s">
        <v>236</v>
      </c>
      <c r="L426" s="108" t="str">
        <f>K417</f>
        <v/>
      </c>
      <c r="M426" s="109" t="str">
        <f>M417</f>
        <v/>
      </c>
    </row>
    <row r="427" spans="1:14" x14ac:dyDescent="0.25">
      <c r="A427" s="28" t="str">
        <f>_xlfn.XLOOKUP(P!C427,'Banco de Dados'!$B$3:$B$274,'Banco de Dados'!$K$3:$K$274,"")</f>
        <v/>
      </c>
      <c r="B427" s="2">
        <v>0</v>
      </c>
      <c r="C427" s="2">
        <v>0</v>
      </c>
      <c r="D427" s="2">
        <v>0</v>
      </c>
      <c r="E427" s="2">
        <v>0</v>
      </c>
      <c r="F427" s="32" t="e">
        <f t="shared" si="37"/>
        <v>#DIV/0!</v>
      </c>
      <c r="G427" s="3" t="e">
        <f t="shared" si="36"/>
        <v>#VALUE!</v>
      </c>
      <c r="H427" s="3" t="e">
        <f t="shared" si="36"/>
        <v>#VALUE!</v>
      </c>
      <c r="J427" s="7"/>
      <c r="K427" s="104" t="s">
        <v>237</v>
      </c>
      <c r="L427" s="105">
        <f>$L$9</f>
        <v>30.94</v>
      </c>
      <c r="M427" s="106">
        <f>$L$10</f>
        <v>0.55000000000000004</v>
      </c>
    </row>
    <row r="428" spans="1:14" x14ac:dyDescent="0.25">
      <c r="A428" s="28" t="str">
        <f>_xlfn.XLOOKUP(P!C428,'Banco de Dados'!$B$3:$B$274,'Banco de Dados'!$K$3:$K$274,"")</f>
        <v/>
      </c>
      <c r="B428" s="2">
        <v>0</v>
      </c>
      <c r="C428" s="2">
        <v>0</v>
      </c>
      <c r="D428" s="2">
        <v>0</v>
      </c>
      <c r="E428" s="2">
        <v>0</v>
      </c>
      <c r="F428" s="32" t="e">
        <f t="shared" si="37"/>
        <v>#DIV/0!</v>
      </c>
      <c r="G428" s="3" t="e">
        <f t="shared" si="36"/>
        <v>#VALUE!</v>
      </c>
      <c r="H428" s="3" t="e">
        <f t="shared" si="36"/>
        <v>#VALUE!</v>
      </c>
      <c r="J428" s="7"/>
      <c r="K428" s="104" t="s">
        <v>238</v>
      </c>
      <c r="L428" s="105">
        <f>$M$11</f>
        <v>1363</v>
      </c>
      <c r="M428" s="106">
        <f>$M$12</f>
        <v>248</v>
      </c>
    </row>
    <row r="429" spans="1:14" x14ac:dyDescent="0.25">
      <c r="A429" s="28" t="str">
        <f>_xlfn.XLOOKUP(P!C429,'Banco de Dados'!$B$3:$B$274,'Banco de Dados'!$K$3:$K$274,"")</f>
        <v/>
      </c>
      <c r="B429" s="2">
        <v>0</v>
      </c>
      <c r="C429" s="2">
        <v>0</v>
      </c>
      <c r="D429" s="2">
        <v>0</v>
      </c>
      <c r="E429" s="2">
        <v>0</v>
      </c>
      <c r="F429" s="32" t="e">
        <f t="shared" si="37"/>
        <v>#DIV/0!</v>
      </c>
      <c r="G429" s="3" t="e">
        <f t="shared" si="36"/>
        <v>#VALUE!</v>
      </c>
      <c r="H429" s="3" t="e">
        <f t="shared" si="36"/>
        <v>#VALUE!</v>
      </c>
      <c r="J429" s="7"/>
      <c r="K429" s="69" t="s">
        <v>217</v>
      </c>
      <c r="L429" s="110" t="e">
        <f>SQRT(((M426/L426)^2)+((M427/L427)^2)+((M428/L428)^2))</f>
        <v>#VALUE!</v>
      </c>
      <c r="M429" s="71" t="str">
        <f>M438</f>
        <v>mg/kg</v>
      </c>
    </row>
    <row r="430" spans="1:14" x14ac:dyDescent="0.25">
      <c r="A430" s="28" t="str">
        <f>_xlfn.XLOOKUP(P!C430,'Banco de Dados'!$B$3:$B$274,'Banco de Dados'!$K$3:$K$274,"")</f>
        <v/>
      </c>
      <c r="B430" s="2">
        <v>0</v>
      </c>
      <c r="C430" s="2">
        <v>0</v>
      </c>
      <c r="D430" s="2">
        <v>0</v>
      </c>
      <c r="E430" s="2">
        <v>0</v>
      </c>
      <c r="F430" s="32" t="e">
        <f t="shared" si="37"/>
        <v>#DIV/0!</v>
      </c>
      <c r="G430" s="3" t="e">
        <f t="shared" si="36"/>
        <v>#VALUE!</v>
      </c>
      <c r="H430" s="3" t="e">
        <f t="shared" si="36"/>
        <v>#VALUE!</v>
      </c>
      <c r="J430" s="7"/>
    </row>
    <row r="431" spans="1:14" x14ac:dyDescent="0.25">
      <c r="A431" s="28" t="str">
        <f>_xlfn.XLOOKUP(P!C431,'Banco de Dados'!$B$3:$B$274,'Banco de Dados'!$K$3:$K$274,"")</f>
        <v/>
      </c>
      <c r="B431" s="2">
        <v>0</v>
      </c>
      <c r="C431" s="2">
        <v>0</v>
      </c>
      <c r="D431" s="2">
        <v>0</v>
      </c>
      <c r="E431" s="2">
        <v>0</v>
      </c>
      <c r="F431" s="32" t="e">
        <f t="shared" si="37"/>
        <v>#DIV/0!</v>
      </c>
      <c r="G431" s="3" t="e">
        <f t="shared" si="36"/>
        <v>#VALUE!</v>
      </c>
      <c r="H431" s="3" t="e">
        <f t="shared" si="36"/>
        <v>#VALUE!</v>
      </c>
      <c r="J431" s="7"/>
    </row>
    <row r="432" spans="1:14" x14ac:dyDescent="0.25">
      <c r="A432" s="28" t="str">
        <f>_xlfn.XLOOKUP(P!C432,'Banco de Dados'!$B$3:$B$274,'Banco de Dados'!$K$3:$K$274,"")</f>
        <v/>
      </c>
      <c r="B432" s="2">
        <v>0</v>
      </c>
      <c r="C432" s="2">
        <v>0</v>
      </c>
      <c r="D432" s="2">
        <v>0</v>
      </c>
      <c r="E432" s="2">
        <v>0</v>
      </c>
      <c r="F432" s="32" t="e">
        <f t="shared" si="37"/>
        <v>#DIV/0!</v>
      </c>
      <c r="G432" s="3" t="e">
        <f t="shared" si="36"/>
        <v>#VALUE!</v>
      </c>
      <c r="H432" s="3" t="e">
        <f t="shared" si="36"/>
        <v>#VALUE!</v>
      </c>
      <c r="J432" s="7"/>
    </row>
    <row r="433" spans="1:14" x14ac:dyDescent="0.25">
      <c r="A433" s="28" t="str">
        <f>_xlfn.XLOOKUP(P!C433,'Banco de Dados'!$B$3:$B$274,'Banco de Dados'!$K$3:$K$274,"")</f>
        <v/>
      </c>
      <c r="B433" s="2">
        <v>0</v>
      </c>
      <c r="C433" s="2">
        <v>0</v>
      </c>
      <c r="D433" s="2">
        <v>0</v>
      </c>
      <c r="E433" s="2">
        <v>0</v>
      </c>
      <c r="F433" s="32" t="e">
        <f t="shared" si="37"/>
        <v>#DIV/0!</v>
      </c>
      <c r="G433" s="3" t="e">
        <f t="shared" si="36"/>
        <v>#VALUE!</v>
      </c>
      <c r="H433" s="3" t="e">
        <f t="shared" si="36"/>
        <v>#VALUE!</v>
      </c>
      <c r="J433" s="7"/>
    </row>
    <row r="434" spans="1:14" x14ac:dyDescent="0.25">
      <c r="A434" s="28" t="str">
        <f>_xlfn.XLOOKUP(P!C434,'Banco de Dados'!$B$3:$B$274,'Banco de Dados'!$K$3:$K$274,"")</f>
        <v/>
      </c>
      <c r="B434" s="2">
        <v>0</v>
      </c>
      <c r="C434" s="2">
        <v>0</v>
      </c>
      <c r="D434" s="2">
        <v>0</v>
      </c>
      <c r="E434" s="2">
        <v>0</v>
      </c>
      <c r="F434" s="32" t="e">
        <f t="shared" si="37"/>
        <v>#DIV/0!</v>
      </c>
      <c r="G434" s="3" t="e">
        <f t="shared" si="36"/>
        <v>#VALUE!</v>
      </c>
      <c r="H434" s="3" t="e">
        <f t="shared" si="36"/>
        <v>#VALUE!</v>
      </c>
      <c r="J434" s="7"/>
    </row>
    <row r="435" spans="1:14" x14ac:dyDescent="0.25">
      <c r="A435" s="28" t="str">
        <f>_xlfn.XLOOKUP(P!C435,'Banco de Dados'!$B$3:$B$274,'Banco de Dados'!$K$3:$K$274,"")</f>
        <v/>
      </c>
      <c r="B435" s="2">
        <v>0</v>
      </c>
      <c r="C435" s="2">
        <v>0</v>
      </c>
      <c r="D435" s="2">
        <v>0</v>
      </c>
      <c r="E435" s="2">
        <v>0</v>
      </c>
      <c r="F435" s="32" t="e">
        <f t="shared" si="37"/>
        <v>#DIV/0!</v>
      </c>
      <c r="G435" s="3" t="e">
        <f t="shared" si="36"/>
        <v>#VALUE!</v>
      </c>
      <c r="H435" s="3" t="e">
        <f t="shared" si="36"/>
        <v>#VALUE!</v>
      </c>
      <c r="J435" s="7"/>
    </row>
    <row r="436" spans="1:14" x14ac:dyDescent="0.25">
      <c r="A436" s="28" t="str">
        <f>_xlfn.XLOOKUP(P!C436,'Banco de Dados'!$B$3:$B$274,'Banco de Dados'!$K$3:$K$274,"")</f>
        <v/>
      </c>
      <c r="B436" s="2">
        <v>0</v>
      </c>
      <c r="C436" s="2">
        <v>0</v>
      </c>
      <c r="D436" s="2">
        <v>0</v>
      </c>
      <c r="E436" s="17">
        <v>0</v>
      </c>
      <c r="F436" s="32" t="e">
        <f t="shared" si="37"/>
        <v>#DIV/0!</v>
      </c>
      <c r="G436" s="3" t="e">
        <f t="shared" si="36"/>
        <v>#VALUE!</v>
      </c>
      <c r="H436" s="3" t="e">
        <f t="shared" si="36"/>
        <v>#VALUE!</v>
      </c>
      <c r="J436" s="7"/>
    </row>
    <row r="437" spans="1:14" ht="15.75" x14ac:dyDescent="0.25">
      <c r="A437" s="28" t="str">
        <f>_xlfn.XLOOKUP(P!C437,'Banco de Dados'!$B$3:$B$274,'Banco de Dados'!$K$3:$K$274,"")</f>
        <v/>
      </c>
      <c r="B437" s="2">
        <v>0</v>
      </c>
      <c r="C437" s="2">
        <v>0</v>
      </c>
      <c r="D437" s="2">
        <v>0</v>
      </c>
      <c r="E437" s="2">
        <v>0</v>
      </c>
      <c r="F437" s="32" t="e">
        <f t="shared" si="37"/>
        <v>#DIV/0!</v>
      </c>
      <c r="G437" s="3" t="e">
        <f t="shared" si="36"/>
        <v>#VALUE!</v>
      </c>
      <c r="H437" s="3" t="e">
        <f t="shared" si="36"/>
        <v>#VALUE!</v>
      </c>
      <c r="J437" s="7"/>
      <c r="K437" s="101" t="s">
        <v>216</v>
      </c>
      <c r="L437" s="102">
        <f>K415</f>
        <v>0</v>
      </c>
      <c r="M437" s="103" t="str">
        <f>M415</f>
        <v>Zinco</v>
      </c>
    </row>
    <row r="438" spans="1:14" x14ac:dyDescent="0.25">
      <c r="A438" s="28" t="str">
        <f>_xlfn.XLOOKUP(P!C438,'Banco de Dados'!$B$3:$B$274,'Banco de Dados'!$K$3:$K$274,"")</f>
        <v/>
      </c>
      <c r="B438" s="2">
        <v>0</v>
      </c>
      <c r="C438" s="2">
        <v>0</v>
      </c>
      <c r="D438" s="2">
        <v>0</v>
      </c>
      <c r="E438" s="2">
        <v>0</v>
      </c>
      <c r="F438" s="32" t="e">
        <f t="shared" si="37"/>
        <v>#DIV/0!</v>
      </c>
      <c r="G438" s="3" t="e">
        <f t="shared" si="36"/>
        <v>#VALUE!</v>
      </c>
      <c r="H438" s="3" t="e">
        <f t="shared" si="36"/>
        <v>#VALUE!</v>
      </c>
      <c r="J438" s="7"/>
      <c r="K438" s="68" t="s">
        <v>68</v>
      </c>
      <c r="L438" s="29" t="e">
        <f>(K421*M423)/M421</f>
        <v>#VALUE!</v>
      </c>
      <c r="M438" s="66" t="str">
        <f>$M$9</f>
        <v>mg/kg</v>
      </c>
    </row>
    <row r="439" spans="1:14" x14ac:dyDescent="0.25">
      <c r="A439" s="28" t="str">
        <f>_xlfn.XLOOKUP(P!C439,'Banco de Dados'!$B$3:$B$274,'Banco de Dados'!$K$3:$K$274,"")</f>
        <v/>
      </c>
      <c r="B439" s="2">
        <v>0</v>
      </c>
      <c r="C439" s="2">
        <v>0</v>
      </c>
      <c r="D439" s="2">
        <v>0</v>
      </c>
      <c r="E439" s="2">
        <v>0</v>
      </c>
      <c r="F439" s="32" t="e">
        <f t="shared" si="37"/>
        <v>#DIV/0!</v>
      </c>
      <c r="G439" s="3" t="e">
        <f t="shared" si="36"/>
        <v>#VALUE!</v>
      </c>
      <c r="H439" s="3" t="e">
        <f t="shared" si="36"/>
        <v>#VALUE!</v>
      </c>
      <c r="J439" s="7"/>
      <c r="K439" s="111" t="s">
        <v>246</v>
      </c>
      <c r="L439" s="126" t="e">
        <f>SQRT(((M426/L426)^2)+((M427/L427)^2)+((M428/L428)^2))</f>
        <v>#VALUE!</v>
      </c>
      <c r="M439" s="66"/>
    </row>
    <row r="440" spans="1:14" x14ac:dyDescent="0.25">
      <c r="A440" s="28" t="str">
        <f>_xlfn.XLOOKUP(P!C440,'Banco de Dados'!$B$3:$B$274,'Banco de Dados'!$K$3:$K$274,"")</f>
        <v/>
      </c>
      <c r="B440" s="2">
        <v>0</v>
      </c>
      <c r="C440" s="2">
        <v>0</v>
      </c>
      <c r="D440" s="2">
        <v>0</v>
      </c>
      <c r="E440" s="2">
        <v>0</v>
      </c>
      <c r="F440" s="32" t="e">
        <f t="shared" si="37"/>
        <v>#DIV/0!</v>
      </c>
      <c r="G440" s="3" t="e">
        <f t="shared" si="36"/>
        <v>#VALUE!</v>
      </c>
      <c r="H440" s="3" t="e">
        <f t="shared" si="36"/>
        <v>#VALUE!</v>
      </c>
      <c r="J440" s="7"/>
      <c r="K440" s="69" t="s">
        <v>247</v>
      </c>
      <c r="L440" s="127" t="e">
        <f>L439*L438</f>
        <v>#VALUE!</v>
      </c>
      <c r="M440" s="71" t="str">
        <f>$M$9</f>
        <v>mg/kg</v>
      </c>
    </row>
    <row r="441" spans="1:14" x14ac:dyDescent="0.25">
      <c r="A441" s="28" t="str">
        <f>_xlfn.XLOOKUP(P!C441,'Banco de Dados'!$B$3:$B$274,'Banco de Dados'!$K$3:$K$274,"")</f>
        <v/>
      </c>
      <c r="B441" s="2">
        <v>0</v>
      </c>
      <c r="C441" s="2">
        <v>0</v>
      </c>
      <c r="D441" s="2">
        <v>0</v>
      </c>
      <c r="E441" s="2">
        <v>0</v>
      </c>
      <c r="F441" s="32" t="e">
        <f t="shared" si="37"/>
        <v>#DIV/0!</v>
      </c>
      <c r="G441" s="3" t="e">
        <f t="shared" si="36"/>
        <v>#VALUE!</v>
      </c>
      <c r="H441" s="3" t="e">
        <f t="shared" si="36"/>
        <v>#VALUE!</v>
      </c>
      <c r="J441" s="7"/>
      <c r="K441" s="123"/>
      <c r="L441" s="124"/>
    </row>
    <row r="442" spans="1:14" x14ac:dyDescent="0.25">
      <c r="A442" s="28" t="str">
        <f>_xlfn.XLOOKUP(P!C442,'Banco de Dados'!$B$3:$B$274,'Banco de Dados'!$K$3:$K$274,"")</f>
        <v/>
      </c>
      <c r="B442" s="2">
        <v>0</v>
      </c>
      <c r="C442" s="2">
        <v>0</v>
      </c>
      <c r="D442" s="2">
        <v>0</v>
      </c>
      <c r="E442" s="2">
        <v>0</v>
      </c>
      <c r="F442" s="32" t="e">
        <f t="shared" si="37"/>
        <v>#DIV/0!</v>
      </c>
      <c r="G442" s="3" t="e">
        <f t="shared" si="36"/>
        <v>#VALUE!</v>
      </c>
      <c r="H442" s="3" t="e">
        <f t="shared" si="36"/>
        <v>#VALUE!</v>
      </c>
      <c r="J442" s="7"/>
    </row>
    <row r="443" spans="1:14" x14ac:dyDescent="0.25">
      <c r="A443" s="28" t="str">
        <f>_xlfn.XLOOKUP(P!C443,'Banco de Dados'!$B$3:$B$274,'Banco de Dados'!$K$3:$K$274,"")</f>
        <v/>
      </c>
      <c r="B443" s="2">
        <v>0</v>
      </c>
      <c r="C443" s="2">
        <v>0</v>
      </c>
      <c r="D443" s="2">
        <v>0</v>
      </c>
      <c r="E443" s="2">
        <v>0</v>
      </c>
      <c r="F443" s="32" t="e">
        <f t="shared" si="37"/>
        <v>#DIV/0!</v>
      </c>
      <c r="G443" s="3" t="e">
        <f t="shared" si="36"/>
        <v>#VALUE!</v>
      </c>
      <c r="H443" s="3" t="e">
        <f t="shared" si="36"/>
        <v>#VALUE!</v>
      </c>
      <c r="J443" s="7"/>
    </row>
    <row r="444" spans="1:14" x14ac:dyDescent="0.25">
      <c r="A444" s="28" t="str">
        <f>_xlfn.XLOOKUP(P!C444,'Banco de Dados'!$B$3:$B$274,'Banco de Dados'!$K$3:$K$274,"")</f>
        <v/>
      </c>
      <c r="B444" s="2">
        <v>0</v>
      </c>
      <c r="C444" s="2">
        <v>0</v>
      </c>
      <c r="D444" s="2">
        <v>0</v>
      </c>
      <c r="E444" s="2">
        <v>0</v>
      </c>
      <c r="F444" s="32" t="e">
        <f t="shared" si="37"/>
        <v>#DIV/0!</v>
      </c>
      <c r="G444" s="3" t="e">
        <f t="shared" ref="G444:H446" si="38">D444*$E$414</f>
        <v>#VALUE!</v>
      </c>
      <c r="H444" s="3" t="e">
        <f t="shared" si="38"/>
        <v>#VALUE!</v>
      </c>
      <c r="J444" s="7"/>
    </row>
    <row r="445" spans="1:14" x14ac:dyDescent="0.25">
      <c r="A445" s="28" t="str">
        <f>_xlfn.XLOOKUP(P!C445,'Banco de Dados'!$B$3:$B$274,'Banco de Dados'!$K$3:$K$274,"")</f>
        <v/>
      </c>
      <c r="B445" s="2">
        <v>0</v>
      </c>
      <c r="C445" s="2">
        <v>0</v>
      </c>
      <c r="D445" s="2">
        <v>0</v>
      </c>
      <c r="E445" s="2">
        <v>0</v>
      </c>
      <c r="F445" s="32" t="e">
        <f t="shared" si="37"/>
        <v>#DIV/0!</v>
      </c>
      <c r="G445" s="3" t="e">
        <f t="shared" si="38"/>
        <v>#VALUE!</v>
      </c>
      <c r="H445" s="3" t="e">
        <f t="shared" si="38"/>
        <v>#VALUE!</v>
      </c>
      <c r="J445" s="7"/>
    </row>
    <row r="446" spans="1:14" x14ac:dyDescent="0.25">
      <c r="A446" s="28" t="str">
        <f>_xlfn.XLOOKUP(P!C446,'Banco de Dados'!$B$3:$B$274,'Banco de Dados'!$K$3:$K$274,"")</f>
        <v/>
      </c>
      <c r="B446" s="2">
        <v>0</v>
      </c>
      <c r="C446" s="2">
        <v>0</v>
      </c>
      <c r="D446" s="2">
        <v>0</v>
      </c>
      <c r="E446" s="2">
        <v>0</v>
      </c>
      <c r="F446" s="32" t="e">
        <f t="shared" si="37"/>
        <v>#DIV/0!</v>
      </c>
      <c r="G446" s="3" t="e">
        <f t="shared" si="38"/>
        <v>#VALUE!</v>
      </c>
      <c r="H446" s="3" t="e">
        <f t="shared" si="38"/>
        <v>#VALUE!</v>
      </c>
      <c r="J446" s="7"/>
    </row>
    <row r="447" spans="1:14" x14ac:dyDescent="0.25">
      <c r="A447" s="21"/>
      <c r="B447" s="21"/>
      <c r="C447" s="21"/>
      <c r="D447" s="21"/>
      <c r="E447" s="21"/>
      <c r="F447" s="77"/>
      <c r="G447" s="21"/>
      <c r="H447" s="21"/>
      <c r="J447" s="21"/>
      <c r="K447" s="21"/>
      <c r="L447" s="21"/>
      <c r="M447" s="21"/>
      <c r="N447" s="21"/>
    </row>
    <row r="448" spans="1:14" ht="15.75" x14ac:dyDescent="0.25">
      <c r="A448" s="36">
        <f>'Nome das Amostras'!A17</f>
        <v>0</v>
      </c>
      <c r="B448" s="164" t="e">
        <f>VLOOKUP(A448,'Nome das Amostras'!$A$3:$D$28,2,FALSE)</f>
        <v>#N/A</v>
      </c>
      <c r="C448" s="164"/>
      <c r="D448" s="51" t="s">
        <v>65</v>
      </c>
      <c r="E448" s="52" t="e">
        <f>'Banco de Dados'!$O$13/'Banco de Dados'!DB13</f>
        <v>#VALUE!</v>
      </c>
      <c r="F448" s="74"/>
      <c r="G448" s="3"/>
      <c r="H448" s="3"/>
      <c r="J448" s="7"/>
    </row>
    <row r="449" spans="1:14" ht="15.75" x14ac:dyDescent="0.25">
      <c r="A449" s="107" t="s">
        <v>1</v>
      </c>
      <c r="B449" s="107" t="s">
        <v>0</v>
      </c>
      <c r="C449" s="107" t="s">
        <v>212</v>
      </c>
      <c r="D449" s="107" t="s">
        <v>209</v>
      </c>
      <c r="E449" s="107" t="s">
        <v>213</v>
      </c>
      <c r="F449" s="76" t="s">
        <v>219</v>
      </c>
      <c r="G449" s="54" t="s">
        <v>140</v>
      </c>
      <c r="H449" s="54" t="s">
        <v>66</v>
      </c>
      <c r="J449" s="7"/>
      <c r="K449" s="72">
        <f>A448</f>
        <v>0</v>
      </c>
      <c r="L449" s="55" t="s">
        <v>215</v>
      </c>
      <c r="M449" s="41" t="str">
        <f>$A$1</f>
        <v>Zinco</v>
      </c>
      <c r="N449" s="3"/>
    </row>
    <row r="450" spans="1:14" x14ac:dyDescent="0.25">
      <c r="A450" s="28" t="str">
        <f>_xlfn.XLOOKUP(P!C450,'Banco de Dados'!$B$3:$B$274,'Banco de Dados'!$K$3:$K$274,"")</f>
        <v/>
      </c>
      <c r="B450" s="2" cm="1">
        <f t="array" ref="B450:E480">Dados!CX5:DA35</f>
        <v>0</v>
      </c>
      <c r="C450" s="2">
        <v>0</v>
      </c>
      <c r="D450" s="2">
        <v>0</v>
      </c>
      <c r="E450" s="2">
        <v>0</v>
      </c>
      <c r="F450" s="32" t="e">
        <f>(E450*100)/D450</f>
        <v>#DIV/0!</v>
      </c>
      <c r="G450" s="3" t="e">
        <f t="shared" ref="G450:H477" si="39">D450*$E$448</f>
        <v>#VALUE!</v>
      </c>
      <c r="H450" s="3" t="e">
        <f t="shared" si="39"/>
        <v>#VALUE!</v>
      </c>
      <c r="J450" s="7"/>
      <c r="K450" s="5" t="s">
        <v>210</v>
      </c>
      <c r="L450" s="5"/>
      <c r="M450" s="5" t="s">
        <v>211</v>
      </c>
    </row>
    <row r="451" spans="1:14" x14ac:dyDescent="0.25">
      <c r="A451" s="28" t="str">
        <f>_xlfn.XLOOKUP(P!C451,'Banco de Dados'!$B$3:$B$274,'Banco de Dados'!$K$3:$K$274,"")</f>
        <v/>
      </c>
      <c r="B451" s="2">
        <v>0</v>
      </c>
      <c r="C451" s="2">
        <v>0</v>
      </c>
      <c r="D451" s="2">
        <v>0</v>
      </c>
      <c r="E451" s="2">
        <v>0</v>
      </c>
      <c r="F451" s="32" t="e">
        <f t="shared" ref="F451:F480" si="40">(E451*100)/D451</f>
        <v>#DIV/0!</v>
      </c>
      <c r="G451" s="3" t="e">
        <f t="shared" si="39"/>
        <v>#VALUE!</v>
      </c>
      <c r="H451" s="3" t="e">
        <f t="shared" si="39"/>
        <v>#VALUE!</v>
      </c>
      <c r="J451" s="7"/>
      <c r="K451" s="6" t="str">
        <f>_xlfn.XLOOKUP($B$4,A450:A477,G450:G477,"")</f>
        <v/>
      </c>
      <c r="L451" s="6"/>
      <c r="M451" s="6" t="str">
        <f>_xlfn.XLOOKUP($B$4,A450:A477,H450:H477,"")</f>
        <v/>
      </c>
    </row>
    <row r="452" spans="1:14" x14ac:dyDescent="0.25">
      <c r="A452" s="28" t="str">
        <f>_xlfn.XLOOKUP(P!C452,'Banco de Dados'!$B$3:$B$274,'Banco de Dados'!$K$3:$K$274,"")</f>
        <v/>
      </c>
      <c r="B452" s="2">
        <v>0</v>
      </c>
      <c r="C452" s="2">
        <v>0</v>
      </c>
      <c r="D452" s="2">
        <v>0</v>
      </c>
      <c r="E452" s="2">
        <v>0</v>
      </c>
      <c r="F452" s="32" t="e">
        <f t="shared" si="40"/>
        <v>#DIV/0!</v>
      </c>
      <c r="G452" s="3" t="e">
        <f t="shared" si="39"/>
        <v>#VALUE!</v>
      </c>
      <c r="H452" s="3" t="e">
        <f t="shared" si="39"/>
        <v>#VALUE!</v>
      </c>
      <c r="J452" s="7"/>
    </row>
    <row r="453" spans="1:14" ht="15.75" x14ac:dyDescent="0.25">
      <c r="A453" s="28" t="str">
        <f>_xlfn.XLOOKUP(P!C453,'Banco de Dados'!$B$3:$B$274,'Banco de Dados'!$K$3:$K$274,"")</f>
        <v/>
      </c>
      <c r="B453" s="2">
        <v>0</v>
      </c>
      <c r="C453" s="2">
        <v>0</v>
      </c>
      <c r="D453" s="2">
        <v>0</v>
      </c>
      <c r="E453" s="2">
        <v>0</v>
      </c>
      <c r="F453" s="32" t="e">
        <f t="shared" si="40"/>
        <v>#DIV/0!</v>
      </c>
      <c r="G453" s="3" t="e">
        <f t="shared" si="39"/>
        <v>#VALUE!</v>
      </c>
      <c r="H453" s="3" t="e">
        <f t="shared" si="39"/>
        <v>#VALUE!</v>
      </c>
      <c r="K453" s="165" t="s">
        <v>67</v>
      </c>
      <c r="L453" s="166"/>
      <c r="M453" s="167"/>
      <c r="N453"/>
    </row>
    <row r="454" spans="1:14" x14ac:dyDescent="0.25">
      <c r="A454" s="28" t="str">
        <f>_xlfn.XLOOKUP(P!C454,'Banco de Dados'!$B$3:$B$274,'Banco de Dados'!$K$3:$K$274,"")</f>
        <v/>
      </c>
      <c r="B454" s="2">
        <v>0</v>
      </c>
      <c r="C454" s="2">
        <v>0</v>
      </c>
      <c r="D454" s="2">
        <v>0</v>
      </c>
      <c r="E454" s="2">
        <v>0</v>
      </c>
      <c r="F454" s="32" t="e">
        <f t="shared" si="40"/>
        <v>#DIV/0!</v>
      </c>
      <c r="G454" s="3" t="e">
        <f t="shared" si="39"/>
        <v>#VALUE!</v>
      </c>
      <c r="H454" s="3" t="e">
        <f t="shared" si="39"/>
        <v>#VALUE!</v>
      </c>
      <c r="J454" s="7"/>
      <c r="K454" s="104" t="s">
        <v>240</v>
      </c>
      <c r="L454" s="39"/>
      <c r="M454" s="106" t="s">
        <v>209</v>
      </c>
    </row>
    <row r="455" spans="1:14" x14ac:dyDescent="0.25">
      <c r="A455" s="28" t="str">
        <f>_xlfn.XLOOKUP(P!C455,'Banco de Dados'!$B$3:$B$274,'Banco de Dados'!$K$3:$K$274,"")</f>
        <v/>
      </c>
      <c r="B455" s="2">
        <v>0</v>
      </c>
      <c r="C455" s="2">
        <v>0</v>
      </c>
      <c r="D455" s="2">
        <v>0</v>
      </c>
      <c r="E455" s="2">
        <v>0</v>
      </c>
      <c r="F455" s="32" t="e">
        <f t="shared" si="40"/>
        <v>#DIV/0!</v>
      </c>
      <c r="G455" s="3" t="e">
        <f t="shared" si="39"/>
        <v>#VALUE!</v>
      </c>
      <c r="H455" s="3" t="e">
        <f t="shared" si="39"/>
        <v>#VALUE!</v>
      </c>
      <c r="J455" s="58" t="s">
        <v>38</v>
      </c>
      <c r="K455" s="59">
        <f>$L$9</f>
        <v>30.94</v>
      </c>
      <c r="L455" s="60"/>
      <c r="M455" s="61">
        <f>$M$11</f>
        <v>1363</v>
      </c>
      <c r="N455" s="60"/>
    </row>
    <row r="456" spans="1:14" x14ac:dyDescent="0.25">
      <c r="A456" s="28" t="str">
        <f>_xlfn.XLOOKUP(P!C456,'Banco de Dados'!$B$3:$B$274,'Banco de Dados'!$K$3:$K$274,"")</f>
        <v/>
      </c>
      <c r="B456" s="2">
        <v>0</v>
      </c>
      <c r="C456" s="2">
        <v>0</v>
      </c>
      <c r="D456" s="2">
        <v>0</v>
      </c>
      <c r="E456" s="2">
        <v>0</v>
      </c>
      <c r="F456" s="32" t="e">
        <f t="shared" si="40"/>
        <v>#DIV/0!</v>
      </c>
      <c r="G456" s="3" t="e">
        <f t="shared" si="39"/>
        <v>#VALUE!</v>
      </c>
      <c r="H456" s="3" t="e">
        <f t="shared" si="39"/>
        <v>#VALUE!</v>
      </c>
      <c r="J456" s="2"/>
      <c r="K456" s="18"/>
      <c r="L456" s="2" t="s">
        <v>70</v>
      </c>
      <c r="M456" s="19"/>
    </row>
    <row r="457" spans="1:14" x14ac:dyDescent="0.25">
      <c r="A457" s="28" t="str">
        <f>_xlfn.XLOOKUP(P!C457,'Banco de Dados'!$B$3:$B$274,'Banco de Dados'!$K$3:$K$274,"")</f>
        <v/>
      </c>
      <c r="B457" s="2">
        <v>0</v>
      </c>
      <c r="C457" s="2">
        <v>0</v>
      </c>
      <c r="D457" s="2">
        <v>0</v>
      </c>
      <c r="E457" s="2">
        <v>0</v>
      </c>
      <c r="F457" s="32" t="e">
        <f t="shared" si="40"/>
        <v>#DIV/0!</v>
      </c>
      <c r="G457" s="3" t="e">
        <f t="shared" si="39"/>
        <v>#VALUE!</v>
      </c>
      <c r="H457" s="3" t="e">
        <f t="shared" si="39"/>
        <v>#VALUE!</v>
      </c>
      <c r="J457" s="58" t="s">
        <v>69</v>
      </c>
      <c r="K457" s="62" t="s">
        <v>71</v>
      </c>
      <c r="L457" s="63"/>
      <c r="M457" s="64" t="str">
        <f>K451</f>
        <v/>
      </c>
      <c r="N457" s="60"/>
    </row>
    <row r="458" spans="1:14" x14ac:dyDescent="0.25">
      <c r="A458" s="28" t="str">
        <f>_xlfn.XLOOKUP(P!C458,'Banco de Dados'!$B$3:$B$274,'Banco de Dados'!$K$3:$K$274,"")</f>
        <v/>
      </c>
      <c r="B458" s="2">
        <v>0</v>
      </c>
      <c r="C458" s="2">
        <v>0</v>
      </c>
      <c r="D458" s="2">
        <v>0</v>
      </c>
      <c r="E458" s="2">
        <v>0</v>
      </c>
      <c r="F458" s="32" t="e">
        <f t="shared" si="40"/>
        <v>#DIV/0!</v>
      </c>
      <c r="G458" s="3" t="e">
        <f t="shared" si="39"/>
        <v>#VALUE!</v>
      </c>
      <c r="H458" s="3" t="e">
        <f t="shared" si="39"/>
        <v>#VALUE!</v>
      </c>
      <c r="J458" s="7"/>
    </row>
    <row r="459" spans="1:14" ht="15.75" x14ac:dyDescent="0.25">
      <c r="A459" s="28" t="str">
        <f>_xlfn.XLOOKUP(P!C459,'Banco de Dados'!$B$3:$B$274,'Banco de Dados'!$K$3:$K$274,"")</f>
        <v/>
      </c>
      <c r="B459" s="2">
        <v>0</v>
      </c>
      <c r="C459" s="2">
        <v>0</v>
      </c>
      <c r="D459" s="2">
        <v>0</v>
      </c>
      <c r="E459" s="2">
        <v>0</v>
      </c>
      <c r="F459" s="32" t="e">
        <f t="shared" si="40"/>
        <v>#DIV/0!</v>
      </c>
      <c r="G459" s="3" t="e">
        <f t="shared" si="39"/>
        <v>#VALUE!</v>
      </c>
      <c r="H459" s="3" t="e">
        <f t="shared" si="39"/>
        <v>#VALUE!</v>
      </c>
      <c r="J459" s="7"/>
      <c r="K459" s="165" t="s">
        <v>218</v>
      </c>
      <c r="L459" s="166"/>
      <c r="M459" s="167"/>
    </row>
    <row r="460" spans="1:14" x14ac:dyDescent="0.25">
      <c r="A460" s="28" t="str">
        <f>_xlfn.XLOOKUP(P!C460,'Banco de Dados'!$B$3:$B$274,'Banco de Dados'!$K$3:$K$274,"")</f>
        <v/>
      </c>
      <c r="B460" s="2">
        <v>0</v>
      </c>
      <c r="C460" s="2">
        <v>0</v>
      </c>
      <c r="D460" s="2">
        <v>0</v>
      </c>
      <c r="E460" s="2">
        <v>0</v>
      </c>
      <c r="F460" s="32" t="e">
        <f t="shared" si="40"/>
        <v>#DIV/0!</v>
      </c>
      <c r="G460" s="3" t="e">
        <f t="shared" si="39"/>
        <v>#VALUE!</v>
      </c>
      <c r="H460" s="3" t="e">
        <f t="shared" si="39"/>
        <v>#VALUE!</v>
      </c>
      <c r="J460" s="7"/>
      <c r="K460" s="104" t="s">
        <v>236</v>
      </c>
      <c r="L460" s="108" t="str">
        <f>K451</f>
        <v/>
      </c>
      <c r="M460" s="109" t="str">
        <f>M451</f>
        <v/>
      </c>
    </row>
    <row r="461" spans="1:14" x14ac:dyDescent="0.25">
      <c r="A461" s="28" t="str">
        <f>_xlfn.XLOOKUP(P!C461,'Banco de Dados'!$B$3:$B$274,'Banco de Dados'!$K$3:$K$274,"")</f>
        <v/>
      </c>
      <c r="B461" s="2">
        <v>0</v>
      </c>
      <c r="C461" s="2">
        <v>0</v>
      </c>
      <c r="D461" s="2">
        <v>0</v>
      </c>
      <c r="E461" s="2">
        <v>0</v>
      </c>
      <c r="F461" s="32" t="e">
        <f t="shared" si="40"/>
        <v>#DIV/0!</v>
      </c>
      <c r="G461" s="3" t="e">
        <f t="shared" si="39"/>
        <v>#VALUE!</v>
      </c>
      <c r="H461" s="3" t="e">
        <f t="shared" si="39"/>
        <v>#VALUE!</v>
      </c>
      <c r="J461" s="7"/>
      <c r="K461" s="104" t="s">
        <v>237</v>
      </c>
      <c r="L461" s="105">
        <f>$L$9</f>
        <v>30.94</v>
      </c>
      <c r="M461" s="106">
        <f>$L$10</f>
        <v>0.55000000000000004</v>
      </c>
    </row>
    <row r="462" spans="1:14" x14ac:dyDescent="0.25">
      <c r="A462" s="28" t="str">
        <f>_xlfn.XLOOKUP(P!C462,'Banco de Dados'!$B$3:$B$274,'Banco de Dados'!$K$3:$K$274,"")</f>
        <v/>
      </c>
      <c r="B462" s="2">
        <v>0</v>
      </c>
      <c r="C462" s="2">
        <v>0</v>
      </c>
      <c r="D462" s="2">
        <v>0</v>
      </c>
      <c r="E462" s="2">
        <v>0</v>
      </c>
      <c r="F462" s="32" t="e">
        <f t="shared" si="40"/>
        <v>#DIV/0!</v>
      </c>
      <c r="G462" s="3" t="e">
        <f t="shared" si="39"/>
        <v>#VALUE!</v>
      </c>
      <c r="H462" s="3" t="e">
        <f t="shared" si="39"/>
        <v>#VALUE!</v>
      </c>
      <c r="J462" s="7"/>
      <c r="K462" s="104" t="s">
        <v>238</v>
      </c>
      <c r="L462" s="105">
        <f>$M$11</f>
        <v>1363</v>
      </c>
      <c r="M462" s="106">
        <f>$M$12</f>
        <v>248</v>
      </c>
    </row>
    <row r="463" spans="1:14" x14ac:dyDescent="0.25">
      <c r="A463" s="28" t="str">
        <f>_xlfn.XLOOKUP(P!C463,'Banco de Dados'!$B$3:$B$274,'Banco de Dados'!$K$3:$K$274,"")</f>
        <v/>
      </c>
      <c r="B463" s="2">
        <v>0</v>
      </c>
      <c r="C463" s="2">
        <v>0</v>
      </c>
      <c r="D463" s="2">
        <v>0</v>
      </c>
      <c r="E463" s="2">
        <v>0</v>
      </c>
      <c r="F463" s="32" t="e">
        <f t="shared" si="40"/>
        <v>#DIV/0!</v>
      </c>
      <c r="G463" s="3" t="e">
        <f t="shared" si="39"/>
        <v>#VALUE!</v>
      </c>
      <c r="H463" s="3" t="e">
        <f t="shared" si="39"/>
        <v>#VALUE!</v>
      </c>
      <c r="J463" s="7"/>
      <c r="K463" s="69" t="s">
        <v>217</v>
      </c>
      <c r="L463" s="110" t="e">
        <f>SQRT(((M460/L460)^2)+((M461/L461)^2)+((M462/L462)^2))</f>
        <v>#VALUE!</v>
      </c>
      <c r="M463" s="71" t="str">
        <f>M472</f>
        <v>mg/kg</v>
      </c>
    </row>
    <row r="464" spans="1:14" x14ac:dyDescent="0.25">
      <c r="A464" s="28" t="str">
        <f>_xlfn.XLOOKUP(P!C464,'Banco de Dados'!$B$3:$B$274,'Banco de Dados'!$K$3:$K$274,"")</f>
        <v/>
      </c>
      <c r="B464" s="2">
        <v>0</v>
      </c>
      <c r="C464" s="2">
        <v>0</v>
      </c>
      <c r="D464" s="2">
        <v>0</v>
      </c>
      <c r="E464" s="2">
        <v>0</v>
      </c>
      <c r="F464" s="32" t="e">
        <f t="shared" si="40"/>
        <v>#DIV/0!</v>
      </c>
      <c r="G464" s="3" t="e">
        <f t="shared" si="39"/>
        <v>#VALUE!</v>
      </c>
      <c r="H464" s="3" t="e">
        <f t="shared" si="39"/>
        <v>#VALUE!</v>
      </c>
      <c r="J464" s="7"/>
    </row>
    <row r="465" spans="1:13" x14ac:dyDescent="0.25">
      <c r="A465" s="28" t="str">
        <f>_xlfn.XLOOKUP(P!C465,'Banco de Dados'!$B$3:$B$274,'Banco de Dados'!$K$3:$K$274,"")</f>
        <v/>
      </c>
      <c r="B465" s="2">
        <v>0</v>
      </c>
      <c r="C465" s="2">
        <v>0</v>
      </c>
      <c r="D465" s="2">
        <v>0</v>
      </c>
      <c r="E465" s="2">
        <v>0</v>
      </c>
      <c r="F465" s="32" t="e">
        <f t="shared" si="40"/>
        <v>#DIV/0!</v>
      </c>
      <c r="G465" s="3" t="e">
        <f t="shared" si="39"/>
        <v>#VALUE!</v>
      </c>
      <c r="H465" s="3" t="e">
        <f t="shared" si="39"/>
        <v>#VALUE!</v>
      </c>
      <c r="J465" s="7"/>
    </row>
    <row r="466" spans="1:13" x14ac:dyDescent="0.25">
      <c r="A466" s="28" t="str">
        <f>_xlfn.XLOOKUP(P!C466,'Banco de Dados'!$B$3:$B$274,'Banco de Dados'!$K$3:$K$274,"")</f>
        <v/>
      </c>
      <c r="B466" s="2">
        <v>0</v>
      </c>
      <c r="C466" s="2">
        <v>0</v>
      </c>
      <c r="D466" s="2">
        <v>0</v>
      </c>
      <c r="E466" s="2">
        <v>0</v>
      </c>
      <c r="F466" s="32" t="e">
        <f t="shared" si="40"/>
        <v>#DIV/0!</v>
      </c>
      <c r="G466" s="3" t="e">
        <f t="shared" si="39"/>
        <v>#VALUE!</v>
      </c>
      <c r="H466" s="3" t="e">
        <f t="shared" si="39"/>
        <v>#VALUE!</v>
      </c>
      <c r="J466" s="7"/>
    </row>
    <row r="467" spans="1:13" x14ac:dyDescent="0.25">
      <c r="A467" s="28" t="str">
        <f>_xlfn.XLOOKUP(P!C467,'Banco de Dados'!$B$3:$B$274,'Banco de Dados'!$K$3:$K$274,"")</f>
        <v/>
      </c>
      <c r="B467" s="2">
        <v>0</v>
      </c>
      <c r="C467" s="2">
        <v>0</v>
      </c>
      <c r="D467" s="2">
        <v>0</v>
      </c>
      <c r="E467" s="2">
        <v>0</v>
      </c>
      <c r="F467" s="32" t="e">
        <f t="shared" si="40"/>
        <v>#DIV/0!</v>
      </c>
      <c r="G467" s="3" t="e">
        <f t="shared" si="39"/>
        <v>#VALUE!</v>
      </c>
      <c r="H467" s="3" t="e">
        <f t="shared" si="39"/>
        <v>#VALUE!</v>
      </c>
      <c r="J467" s="7"/>
    </row>
    <row r="468" spans="1:13" x14ac:dyDescent="0.25">
      <c r="A468" s="28" t="str">
        <f>_xlfn.XLOOKUP(P!C468,'Banco de Dados'!$B$3:$B$274,'Banco de Dados'!$K$3:$K$274,"")</f>
        <v/>
      </c>
      <c r="B468" s="2">
        <v>0</v>
      </c>
      <c r="C468" s="2">
        <v>0</v>
      </c>
      <c r="D468" s="2">
        <v>0</v>
      </c>
      <c r="E468" s="2">
        <v>0</v>
      </c>
      <c r="F468" s="32" t="e">
        <f t="shared" si="40"/>
        <v>#DIV/0!</v>
      </c>
      <c r="G468" s="3" t="e">
        <f t="shared" si="39"/>
        <v>#VALUE!</v>
      </c>
      <c r="H468" s="3" t="e">
        <f t="shared" si="39"/>
        <v>#VALUE!</v>
      </c>
      <c r="J468" s="7"/>
    </row>
    <row r="469" spans="1:13" x14ac:dyDescent="0.25">
      <c r="A469" s="28" t="str">
        <f>_xlfn.XLOOKUP(P!C469,'Banco de Dados'!$B$3:$B$274,'Banco de Dados'!$K$3:$K$274,"")</f>
        <v/>
      </c>
      <c r="B469" s="2">
        <v>0</v>
      </c>
      <c r="C469" s="2">
        <v>0</v>
      </c>
      <c r="D469" s="2">
        <v>0</v>
      </c>
      <c r="E469" s="2">
        <v>0</v>
      </c>
      <c r="F469" s="32" t="e">
        <f t="shared" si="40"/>
        <v>#DIV/0!</v>
      </c>
      <c r="G469" s="3" t="e">
        <f t="shared" si="39"/>
        <v>#VALUE!</v>
      </c>
      <c r="H469" s="3" t="e">
        <f t="shared" si="39"/>
        <v>#VALUE!</v>
      </c>
      <c r="J469" s="7"/>
    </row>
    <row r="470" spans="1:13" x14ac:dyDescent="0.25">
      <c r="A470" s="28" t="str">
        <f>_xlfn.XLOOKUP(P!C470,'Banco de Dados'!$B$3:$B$274,'Banco de Dados'!$K$3:$K$274,"")</f>
        <v/>
      </c>
      <c r="B470" s="2">
        <v>0</v>
      </c>
      <c r="C470" s="2">
        <v>0</v>
      </c>
      <c r="D470" s="2">
        <v>0</v>
      </c>
      <c r="E470" s="17">
        <v>0</v>
      </c>
      <c r="F470" s="32" t="e">
        <f t="shared" si="40"/>
        <v>#DIV/0!</v>
      </c>
      <c r="G470" s="3" t="e">
        <f t="shared" si="39"/>
        <v>#VALUE!</v>
      </c>
      <c r="H470" s="3" t="e">
        <f t="shared" si="39"/>
        <v>#VALUE!</v>
      </c>
      <c r="J470" s="7"/>
    </row>
    <row r="471" spans="1:13" ht="15.75" x14ac:dyDescent="0.25">
      <c r="A471" s="28" t="str">
        <f>_xlfn.XLOOKUP(P!C471,'Banco de Dados'!$B$3:$B$274,'Banco de Dados'!$K$3:$K$274,"")</f>
        <v/>
      </c>
      <c r="B471" s="2">
        <v>0</v>
      </c>
      <c r="C471" s="2">
        <v>0</v>
      </c>
      <c r="D471" s="2">
        <v>0</v>
      </c>
      <c r="E471" s="2">
        <v>0</v>
      </c>
      <c r="F471" s="32" t="e">
        <f t="shared" si="40"/>
        <v>#DIV/0!</v>
      </c>
      <c r="G471" s="3" t="e">
        <f t="shared" si="39"/>
        <v>#VALUE!</v>
      </c>
      <c r="H471" s="3" t="e">
        <f t="shared" si="39"/>
        <v>#VALUE!</v>
      </c>
      <c r="J471" s="7"/>
      <c r="K471" s="101" t="s">
        <v>216</v>
      </c>
      <c r="L471" s="102">
        <f>K449</f>
        <v>0</v>
      </c>
      <c r="M471" s="103" t="str">
        <f>M449</f>
        <v>Zinco</v>
      </c>
    </row>
    <row r="472" spans="1:13" x14ac:dyDescent="0.25">
      <c r="A472" s="28" t="str">
        <f>_xlfn.XLOOKUP(P!C472,'Banco de Dados'!$B$3:$B$274,'Banco de Dados'!$K$3:$K$274,"")</f>
        <v/>
      </c>
      <c r="B472" s="2">
        <v>0</v>
      </c>
      <c r="C472" s="2">
        <v>0</v>
      </c>
      <c r="D472" s="2">
        <v>0</v>
      </c>
      <c r="E472" s="2">
        <v>0</v>
      </c>
      <c r="F472" s="32" t="e">
        <f t="shared" si="40"/>
        <v>#DIV/0!</v>
      </c>
      <c r="G472" s="3" t="e">
        <f t="shared" si="39"/>
        <v>#VALUE!</v>
      </c>
      <c r="H472" s="3" t="e">
        <f t="shared" si="39"/>
        <v>#VALUE!</v>
      </c>
      <c r="J472" s="7"/>
      <c r="K472" s="68" t="s">
        <v>68</v>
      </c>
      <c r="L472" s="29" t="e">
        <f>(K455*M457)/M455</f>
        <v>#VALUE!</v>
      </c>
      <c r="M472" s="66" t="str">
        <f>$M$9</f>
        <v>mg/kg</v>
      </c>
    </row>
    <row r="473" spans="1:13" x14ac:dyDescent="0.25">
      <c r="A473" s="28" t="str">
        <f>_xlfn.XLOOKUP(P!C473,'Banco de Dados'!$B$3:$B$274,'Banco de Dados'!$K$3:$K$274,"")</f>
        <v/>
      </c>
      <c r="B473" s="2">
        <v>0</v>
      </c>
      <c r="C473" s="2">
        <v>0</v>
      </c>
      <c r="D473" s="2">
        <v>0</v>
      </c>
      <c r="E473" s="2">
        <v>0</v>
      </c>
      <c r="F473" s="32" t="e">
        <f t="shared" si="40"/>
        <v>#DIV/0!</v>
      </c>
      <c r="G473" s="3" t="e">
        <f t="shared" si="39"/>
        <v>#VALUE!</v>
      </c>
      <c r="H473" s="3" t="e">
        <f t="shared" si="39"/>
        <v>#VALUE!</v>
      </c>
      <c r="J473" s="7"/>
      <c r="K473" s="111" t="s">
        <v>246</v>
      </c>
      <c r="L473" s="126" t="e">
        <f>SQRT(((M460/L460)^2)+((M461/L461)^2)+((M462/L462)^2))</f>
        <v>#VALUE!</v>
      </c>
      <c r="M473" s="66"/>
    </row>
    <row r="474" spans="1:13" x14ac:dyDescent="0.25">
      <c r="A474" s="28" t="str">
        <f>_xlfn.XLOOKUP(P!C474,'Banco de Dados'!$B$3:$B$274,'Banco de Dados'!$K$3:$K$274,"")</f>
        <v/>
      </c>
      <c r="B474" s="2">
        <v>0</v>
      </c>
      <c r="C474" s="2">
        <v>0</v>
      </c>
      <c r="D474" s="2">
        <v>0</v>
      </c>
      <c r="E474" s="2">
        <v>0</v>
      </c>
      <c r="F474" s="32" t="e">
        <f t="shared" si="40"/>
        <v>#DIV/0!</v>
      </c>
      <c r="G474" s="3" t="e">
        <f t="shared" si="39"/>
        <v>#VALUE!</v>
      </c>
      <c r="H474" s="3" t="e">
        <f t="shared" si="39"/>
        <v>#VALUE!</v>
      </c>
      <c r="J474" s="7"/>
      <c r="K474" s="69" t="s">
        <v>247</v>
      </c>
      <c r="L474" s="127" t="e">
        <f>L473*L472</f>
        <v>#VALUE!</v>
      </c>
      <c r="M474" s="71" t="str">
        <f>$M$9</f>
        <v>mg/kg</v>
      </c>
    </row>
    <row r="475" spans="1:13" x14ac:dyDescent="0.25">
      <c r="A475" s="28" t="str">
        <f>_xlfn.XLOOKUP(P!C475,'Banco de Dados'!$B$3:$B$274,'Banco de Dados'!$K$3:$K$274,"")</f>
        <v/>
      </c>
      <c r="B475" s="2">
        <v>0</v>
      </c>
      <c r="C475" s="2">
        <v>0</v>
      </c>
      <c r="D475" s="2">
        <v>0</v>
      </c>
      <c r="E475" s="2">
        <v>0</v>
      </c>
      <c r="F475" s="32" t="e">
        <f t="shared" si="40"/>
        <v>#DIV/0!</v>
      </c>
      <c r="G475" s="3" t="e">
        <f t="shared" si="39"/>
        <v>#VALUE!</v>
      </c>
      <c r="H475" s="3" t="e">
        <f t="shared" si="39"/>
        <v>#VALUE!</v>
      </c>
      <c r="J475" s="7"/>
      <c r="K475" s="123"/>
      <c r="L475" s="124"/>
    </row>
    <row r="476" spans="1:13" x14ac:dyDescent="0.25">
      <c r="A476" s="28" t="str">
        <f>_xlfn.XLOOKUP(P!C476,'Banco de Dados'!$B$3:$B$274,'Banco de Dados'!$K$3:$K$274,"")</f>
        <v/>
      </c>
      <c r="B476" s="2">
        <v>0</v>
      </c>
      <c r="C476" s="2">
        <v>0</v>
      </c>
      <c r="D476" s="2">
        <v>0</v>
      </c>
      <c r="E476" s="2">
        <v>0</v>
      </c>
      <c r="F476" s="32" t="e">
        <f t="shared" si="40"/>
        <v>#DIV/0!</v>
      </c>
      <c r="G476" s="3" t="e">
        <f t="shared" si="39"/>
        <v>#VALUE!</v>
      </c>
      <c r="H476" s="3" t="e">
        <f t="shared" si="39"/>
        <v>#VALUE!</v>
      </c>
      <c r="J476" s="7"/>
    </row>
    <row r="477" spans="1:13" x14ac:dyDescent="0.25">
      <c r="A477" s="28" t="str">
        <f>_xlfn.XLOOKUP(P!C477,'Banco de Dados'!$B$3:$B$274,'Banco de Dados'!$K$3:$K$274,"")</f>
        <v/>
      </c>
      <c r="B477" s="2">
        <v>0</v>
      </c>
      <c r="C477" s="2">
        <v>0</v>
      </c>
      <c r="D477" s="2">
        <v>0</v>
      </c>
      <c r="E477" s="2">
        <v>0</v>
      </c>
      <c r="F477" s="32" t="e">
        <f t="shared" si="40"/>
        <v>#DIV/0!</v>
      </c>
      <c r="G477" s="3" t="e">
        <f t="shared" si="39"/>
        <v>#VALUE!</v>
      </c>
      <c r="H477" s="3" t="e">
        <f t="shared" si="39"/>
        <v>#VALUE!</v>
      </c>
      <c r="J477" s="7"/>
    </row>
    <row r="478" spans="1:13" x14ac:dyDescent="0.25">
      <c r="A478" s="28" t="str">
        <f>_xlfn.XLOOKUP(P!C478,'Banco de Dados'!$B$3:$B$274,'Banco de Dados'!$K$3:$K$274,"")</f>
        <v/>
      </c>
      <c r="B478" s="2">
        <v>0</v>
      </c>
      <c r="C478" s="2">
        <v>0</v>
      </c>
      <c r="D478" s="2">
        <v>0</v>
      </c>
      <c r="E478" s="2">
        <v>0</v>
      </c>
      <c r="F478" s="32" t="e">
        <f t="shared" si="40"/>
        <v>#DIV/0!</v>
      </c>
      <c r="G478" s="3" t="e">
        <f t="shared" ref="G478:H480" si="41">D478*$E$448</f>
        <v>#VALUE!</v>
      </c>
      <c r="H478" s="3" t="e">
        <f t="shared" si="41"/>
        <v>#VALUE!</v>
      </c>
      <c r="J478" s="7"/>
    </row>
    <row r="479" spans="1:13" x14ac:dyDescent="0.25">
      <c r="A479" s="28" t="str">
        <f>_xlfn.XLOOKUP(P!C479,'Banco de Dados'!$B$3:$B$274,'Banco de Dados'!$K$3:$K$274,"")</f>
        <v/>
      </c>
      <c r="B479" s="2">
        <v>0</v>
      </c>
      <c r="C479" s="2">
        <v>0</v>
      </c>
      <c r="D479" s="2">
        <v>0</v>
      </c>
      <c r="E479" s="2">
        <v>0</v>
      </c>
      <c r="F479" s="32" t="e">
        <f t="shared" si="40"/>
        <v>#DIV/0!</v>
      </c>
      <c r="G479" s="3" t="e">
        <f t="shared" si="41"/>
        <v>#VALUE!</v>
      </c>
      <c r="H479" s="3" t="e">
        <f t="shared" si="41"/>
        <v>#VALUE!</v>
      </c>
      <c r="J479" s="7"/>
    </row>
    <row r="480" spans="1:13" x14ac:dyDescent="0.25">
      <c r="A480" s="28" t="str">
        <f>_xlfn.XLOOKUP(P!C480,'Banco de Dados'!$B$3:$B$274,'Banco de Dados'!$K$3:$K$274,"")</f>
        <v/>
      </c>
      <c r="B480" s="2">
        <v>0</v>
      </c>
      <c r="C480" s="2">
        <v>0</v>
      </c>
      <c r="D480" s="2">
        <v>0</v>
      </c>
      <c r="E480" s="2">
        <v>0</v>
      </c>
      <c r="F480" s="32" t="e">
        <f t="shared" si="40"/>
        <v>#DIV/0!</v>
      </c>
      <c r="G480" s="3" t="e">
        <f t="shared" si="41"/>
        <v>#VALUE!</v>
      </c>
      <c r="H480" s="3" t="e">
        <f t="shared" si="41"/>
        <v>#VALUE!</v>
      </c>
      <c r="J480" s="7"/>
    </row>
    <row r="481" spans="1:14" x14ac:dyDescent="0.25">
      <c r="A481" s="21"/>
      <c r="B481" s="21"/>
      <c r="C481" s="21"/>
      <c r="D481" s="21"/>
      <c r="E481" s="21"/>
      <c r="F481" s="77"/>
      <c r="G481" s="21"/>
      <c r="H481" s="21"/>
      <c r="J481" s="21"/>
      <c r="K481" s="21"/>
      <c r="L481" s="21"/>
      <c r="M481" s="21"/>
      <c r="N481" s="21"/>
    </row>
    <row r="482" spans="1:14" ht="15.75" x14ac:dyDescent="0.25">
      <c r="A482" s="36">
        <f>'Nome das Amostras'!A18</f>
        <v>0</v>
      </c>
      <c r="B482" s="164" t="e">
        <f>VLOOKUP(A482,'Nome das Amostras'!$A$3:$D$28,2,FALSE)</f>
        <v>#N/A</v>
      </c>
      <c r="C482" s="164"/>
      <c r="D482" s="51" t="s">
        <v>65</v>
      </c>
      <c r="E482" s="52" t="e">
        <f>'Banco de Dados'!$O$13/'Banco de Dados'!DI13</f>
        <v>#VALUE!</v>
      </c>
      <c r="F482" s="74"/>
      <c r="G482" s="3"/>
      <c r="H482" s="3"/>
      <c r="J482" s="7"/>
    </row>
    <row r="483" spans="1:14" ht="15.75" x14ac:dyDescent="0.25">
      <c r="A483" s="107" t="s">
        <v>1</v>
      </c>
      <c r="B483" s="107" t="s">
        <v>0</v>
      </c>
      <c r="C483" s="107" t="s">
        <v>212</v>
      </c>
      <c r="D483" s="107" t="s">
        <v>209</v>
      </c>
      <c r="E483" s="107" t="s">
        <v>213</v>
      </c>
      <c r="F483" s="76" t="s">
        <v>219</v>
      </c>
      <c r="G483" s="54" t="s">
        <v>140</v>
      </c>
      <c r="H483" s="54" t="s">
        <v>66</v>
      </c>
      <c r="J483" s="7"/>
      <c r="K483" s="72">
        <f>A482</f>
        <v>0</v>
      </c>
      <c r="L483" s="55" t="s">
        <v>215</v>
      </c>
      <c r="M483" s="41" t="str">
        <f>$A$1</f>
        <v>Zinco</v>
      </c>
      <c r="N483" s="3"/>
    </row>
    <row r="484" spans="1:14" x14ac:dyDescent="0.25">
      <c r="A484" s="28" t="str">
        <f>_xlfn.XLOOKUP(P!C484,'Banco de Dados'!$B$3:$B$274,'Banco de Dados'!$K$3:$K$274,"")</f>
        <v/>
      </c>
      <c r="B484" s="2" cm="1">
        <f t="array" ref="B484:E514">Dados!DE5:DH35</f>
        <v>0</v>
      </c>
      <c r="C484" s="2">
        <v>0</v>
      </c>
      <c r="D484" s="2">
        <v>0</v>
      </c>
      <c r="E484" s="2">
        <v>0</v>
      </c>
      <c r="F484" s="32" t="e">
        <f>(E484*100)/D484</f>
        <v>#DIV/0!</v>
      </c>
      <c r="G484" s="3" t="e">
        <f t="shared" ref="G484:H511" si="42">D484*$E$482</f>
        <v>#VALUE!</v>
      </c>
      <c r="H484" s="3" t="e">
        <f t="shared" si="42"/>
        <v>#VALUE!</v>
      </c>
      <c r="J484" s="7"/>
      <c r="K484" s="5" t="s">
        <v>210</v>
      </c>
      <c r="L484" s="5"/>
      <c r="M484" s="5" t="s">
        <v>211</v>
      </c>
    </row>
    <row r="485" spans="1:14" x14ac:dyDescent="0.25">
      <c r="A485" s="28" t="str">
        <f>_xlfn.XLOOKUP(P!C485,'Banco de Dados'!$B$3:$B$274,'Banco de Dados'!$K$3:$K$274,"")</f>
        <v/>
      </c>
      <c r="B485" s="2">
        <v>0</v>
      </c>
      <c r="C485" s="2">
        <v>0</v>
      </c>
      <c r="D485" s="2">
        <v>0</v>
      </c>
      <c r="E485" s="2">
        <v>0</v>
      </c>
      <c r="F485" s="32" t="e">
        <f t="shared" ref="F485:F514" si="43">(E485*100)/D485</f>
        <v>#DIV/0!</v>
      </c>
      <c r="G485" s="3" t="e">
        <f t="shared" si="42"/>
        <v>#VALUE!</v>
      </c>
      <c r="H485" s="3" t="e">
        <f t="shared" si="42"/>
        <v>#VALUE!</v>
      </c>
      <c r="J485" s="7"/>
      <c r="K485" s="6" t="str">
        <f>_xlfn.XLOOKUP($B$4,A484:A511,G484:G511,"")</f>
        <v/>
      </c>
      <c r="L485" s="6"/>
      <c r="M485" s="6" t="str">
        <f>_xlfn.XLOOKUP($B$4,A484:A511,H484:H511,"")</f>
        <v/>
      </c>
    </row>
    <row r="486" spans="1:14" x14ac:dyDescent="0.25">
      <c r="A486" s="28" t="str">
        <f>_xlfn.XLOOKUP(P!C486,'Banco de Dados'!$B$3:$B$274,'Banco de Dados'!$K$3:$K$274,"")</f>
        <v/>
      </c>
      <c r="B486" s="2">
        <v>0</v>
      </c>
      <c r="C486" s="2">
        <v>0</v>
      </c>
      <c r="D486" s="2">
        <v>0</v>
      </c>
      <c r="E486" s="2">
        <v>0</v>
      </c>
      <c r="F486" s="32" t="e">
        <f t="shared" si="43"/>
        <v>#DIV/0!</v>
      </c>
      <c r="G486" s="3" t="e">
        <f t="shared" si="42"/>
        <v>#VALUE!</v>
      </c>
      <c r="H486" s="3" t="e">
        <f t="shared" si="42"/>
        <v>#VALUE!</v>
      </c>
      <c r="J486" s="7"/>
    </row>
    <row r="487" spans="1:14" ht="15.75" x14ac:dyDescent="0.25">
      <c r="A487" s="28" t="str">
        <f>_xlfn.XLOOKUP(P!C487,'Banco de Dados'!$B$3:$B$274,'Banco de Dados'!$K$3:$K$274,"")</f>
        <v/>
      </c>
      <c r="B487" s="2">
        <v>0</v>
      </c>
      <c r="C487" s="2">
        <v>0</v>
      </c>
      <c r="D487" s="2">
        <v>0</v>
      </c>
      <c r="E487" s="2">
        <v>0</v>
      </c>
      <c r="F487" s="32" t="e">
        <f t="shared" si="43"/>
        <v>#DIV/0!</v>
      </c>
      <c r="G487" s="3" t="e">
        <f t="shared" si="42"/>
        <v>#VALUE!</v>
      </c>
      <c r="H487" s="3" t="e">
        <f t="shared" si="42"/>
        <v>#VALUE!</v>
      </c>
      <c r="K487" s="165" t="s">
        <v>67</v>
      </c>
      <c r="L487" s="166"/>
      <c r="M487" s="167"/>
      <c r="N487"/>
    </row>
    <row r="488" spans="1:14" x14ac:dyDescent="0.25">
      <c r="A488" s="28" t="str">
        <f>_xlfn.XLOOKUP(P!C488,'Banco de Dados'!$B$3:$B$274,'Banco de Dados'!$K$3:$K$274,"")</f>
        <v/>
      </c>
      <c r="B488" s="2">
        <v>0</v>
      </c>
      <c r="C488" s="2">
        <v>0</v>
      </c>
      <c r="D488" s="2">
        <v>0</v>
      </c>
      <c r="E488" s="2">
        <v>0</v>
      </c>
      <c r="F488" s="32" t="e">
        <f t="shared" si="43"/>
        <v>#DIV/0!</v>
      </c>
      <c r="G488" s="3" t="e">
        <f t="shared" si="42"/>
        <v>#VALUE!</v>
      </c>
      <c r="H488" s="3" t="e">
        <f t="shared" si="42"/>
        <v>#VALUE!</v>
      </c>
      <c r="J488" s="7"/>
      <c r="K488" s="104" t="s">
        <v>240</v>
      </c>
      <c r="L488" s="39"/>
      <c r="M488" s="106" t="s">
        <v>209</v>
      </c>
    </row>
    <row r="489" spans="1:14" x14ac:dyDescent="0.25">
      <c r="A489" s="28" t="str">
        <f>_xlfn.XLOOKUP(P!C489,'Banco de Dados'!$B$3:$B$274,'Banco de Dados'!$K$3:$K$274,"")</f>
        <v/>
      </c>
      <c r="B489" s="2">
        <v>0</v>
      </c>
      <c r="C489" s="2">
        <v>0</v>
      </c>
      <c r="D489" s="2">
        <v>0</v>
      </c>
      <c r="E489" s="2">
        <v>0</v>
      </c>
      <c r="F489" s="32" t="e">
        <f t="shared" si="43"/>
        <v>#DIV/0!</v>
      </c>
      <c r="G489" s="3" t="e">
        <f t="shared" si="42"/>
        <v>#VALUE!</v>
      </c>
      <c r="H489" s="3" t="e">
        <f t="shared" si="42"/>
        <v>#VALUE!</v>
      </c>
      <c r="J489" s="58" t="s">
        <v>38</v>
      </c>
      <c r="K489" s="59">
        <f>$L$9</f>
        <v>30.94</v>
      </c>
      <c r="L489" s="60"/>
      <c r="M489" s="61">
        <f>$M$11</f>
        <v>1363</v>
      </c>
      <c r="N489" s="60"/>
    </row>
    <row r="490" spans="1:14" x14ac:dyDescent="0.25">
      <c r="A490" s="28" t="str">
        <f>_xlfn.XLOOKUP(P!C490,'Banco de Dados'!$B$3:$B$274,'Banco de Dados'!$K$3:$K$274,"")</f>
        <v/>
      </c>
      <c r="B490" s="2">
        <v>0</v>
      </c>
      <c r="C490" s="2">
        <v>0</v>
      </c>
      <c r="D490" s="2">
        <v>0</v>
      </c>
      <c r="E490" s="2">
        <v>0</v>
      </c>
      <c r="F490" s="32" t="e">
        <f t="shared" si="43"/>
        <v>#DIV/0!</v>
      </c>
      <c r="G490" s="3" t="e">
        <f t="shared" si="42"/>
        <v>#VALUE!</v>
      </c>
      <c r="H490" s="3" t="e">
        <f t="shared" si="42"/>
        <v>#VALUE!</v>
      </c>
      <c r="J490" s="2"/>
      <c r="K490" s="18"/>
      <c r="L490" s="2" t="s">
        <v>70</v>
      </c>
      <c r="M490" s="19"/>
    </row>
    <row r="491" spans="1:14" x14ac:dyDescent="0.25">
      <c r="A491" s="28" t="str">
        <f>_xlfn.XLOOKUP(P!C491,'Banco de Dados'!$B$3:$B$274,'Banco de Dados'!$K$3:$K$274,"")</f>
        <v/>
      </c>
      <c r="B491" s="2">
        <v>0</v>
      </c>
      <c r="C491" s="2">
        <v>0</v>
      </c>
      <c r="D491" s="2">
        <v>0</v>
      </c>
      <c r="E491" s="2">
        <v>0</v>
      </c>
      <c r="F491" s="32" t="e">
        <f t="shared" si="43"/>
        <v>#DIV/0!</v>
      </c>
      <c r="G491" s="3" t="e">
        <f t="shared" si="42"/>
        <v>#VALUE!</v>
      </c>
      <c r="H491" s="3" t="e">
        <f t="shared" si="42"/>
        <v>#VALUE!</v>
      </c>
      <c r="J491" s="58" t="s">
        <v>69</v>
      </c>
      <c r="K491" s="62" t="s">
        <v>71</v>
      </c>
      <c r="L491" s="63"/>
      <c r="M491" s="64" t="str">
        <f>K485</f>
        <v/>
      </c>
      <c r="N491" s="60"/>
    </row>
    <row r="492" spans="1:14" x14ac:dyDescent="0.25">
      <c r="A492" s="28" t="str">
        <f>_xlfn.XLOOKUP(P!C492,'Banco de Dados'!$B$3:$B$274,'Banco de Dados'!$K$3:$K$274,"")</f>
        <v/>
      </c>
      <c r="B492" s="2">
        <v>0</v>
      </c>
      <c r="C492" s="2">
        <v>0</v>
      </c>
      <c r="D492" s="2">
        <v>0</v>
      </c>
      <c r="E492" s="2">
        <v>0</v>
      </c>
      <c r="F492" s="32" t="e">
        <f t="shared" si="43"/>
        <v>#DIV/0!</v>
      </c>
      <c r="G492" s="3" t="e">
        <f t="shared" si="42"/>
        <v>#VALUE!</v>
      </c>
      <c r="H492" s="3" t="e">
        <f t="shared" si="42"/>
        <v>#VALUE!</v>
      </c>
      <c r="J492" s="7"/>
    </row>
    <row r="493" spans="1:14" ht="15.75" x14ac:dyDescent="0.25">
      <c r="A493" s="28" t="str">
        <f>_xlfn.XLOOKUP(P!C493,'Banco de Dados'!$B$3:$B$274,'Banco de Dados'!$K$3:$K$274,"")</f>
        <v/>
      </c>
      <c r="B493" s="2">
        <v>0</v>
      </c>
      <c r="C493" s="2">
        <v>0</v>
      </c>
      <c r="D493" s="2">
        <v>0</v>
      </c>
      <c r="E493" s="2">
        <v>0</v>
      </c>
      <c r="F493" s="32" t="e">
        <f t="shared" si="43"/>
        <v>#DIV/0!</v>
      </c>
      <c r="G493" s="3" t="e">
        <f t="shared" si="42"/>
        <v>#VALUE!</v>
      </c>
      <c r="H493" s="3" t="e">
        <f t="shared" si="42"/>
        <v>#VALUE!</v>
      </c>
      <c r="J493" s="7"/>
      <c r="K493" s="165" t="s">
        <v>218</v>
      </c>
      <c r="L493" s="166"/>
      <c r="M493" s="167"/>
    </row>
    <row r="494" spans="1:14" x14ac:dyDescent="0.25">
      <c r="A494" s="28" t="str">
        <f>_xlfn.XLOOKUP(P!C494,'Banco de Dados'!$B$3:$B$274,'Banco de Dados'!$K$3:$K$274,"")</f>
        <v/>
      </c>
      <c r="B494" s="2">
        <v>0</v>
      </c>
      <c r="C494" s="2">
        <v>0</v>
      </c>
      <c r="D494" s="2">
        <v>0</v>
      </c>
      <c r="E494" s="2">
        <v>0</v>
      </c>
      <c r="F494" s="32" t="e">
        <f t="shared" si="43"/>
        <v>#DIV/0!</v>
      </c>
      <c r="G494" s="3" t="e">
        <f t="shared" si="42"/>
        <v>#VALUE!</v>
      </c>
      <c r="H494" s="3" t="e">
        <f t="shared" si="42"/>
        <v>#VALUE!</v>
      </c>
      <c r="J494" s="7"/>
      <c r="K494" s="104" t="s">
        <v>236</v>
      </c>
      <c r="L494" s="108" t="str">
        <f>K485</f>
        <v/>
      </c>
      <c r="M494" s="109" t="str">
        <f>M485</f>
        <v/>
      </c>
    </row>
    <row r="495" spans="1:14" x14ac:dyDescent="0.25">
      <c r="A495" s="28" t="str">
        <f>_xlfn.XLOOKUP(P!C495,'Banco de Dados'!$B$3:$B$274,'Banco de Dados'!$K$3:$K$274,"")</f>
        <v/>
      </c>
      <c r="B495" s="2">
        <v>0</v>
      </c>
      <c r="C495" s="2">
        <v>0</v>
      </c>
      <c r="D495" s="2">
        <v>0</v>
      </c>
      <c r="E495" s="2">
        <v>0</v>
      </c>
      <c r="F495" s="32" t="e">
        <f t="shared" si="43"/>
        <v>#DIV/0!</v>
      </c>
      <c r="G495" s="3" t="e">
        <f t="shared" si="42"/>
        <v>#VALUE!</v>
      </c>
      <c r="H495" s="3" t="e">
        <f t="shared" si="42"/>
        <v>#VALUE!</v>
      </c>
      <c r="J495" s="7"/>
      <c r="K495" s="104" t="s">
        <v>237</v>
      </c>
      <c r="L495" s="105">
        <f>$L$9</f>
        <v>30.94</v>
      </c>
      <c r="M495" s="106">
        <f>$L$10</f>
        <v>0.55000000000000004</v>
      </c>
    </row>
    <row r="496" spans="1:14" x14ac:dyDescent="0.25">
      <c r="A496" s="28" t="str">
        <f>_xlfn.XLOOKUP(P!C496,'Banco de Dados'!$B$3:$B$274,'Banco de Dados'!$K$3:$K$274,"")</f>
        <v/>
      </c>
      <c r="B496" s="2">
        <v>0</v>
      </c>
      <c r="C496" s="2">
        <v>0</v>
      </c>
      <c r="D496" s="2">
        <v>0</v>
      </c>
      <c r="E496" s="2">
        <v>0</v>
      </c>
      <c r="F496" s="32" t="e">
        <f t="shared" si="43"/>
        <v>#DIV/0!</v>
      </c>
      <c r="G496" s="3" t="e">
        <f t="shared" si="42"/>
        <v>#VALUE!</v>
      </c>
      <c r="H496" s="3" t="e">
        <f t="shared" si="42"/>
        <v>#VALUE!</v>
      </c>
      <c r="J496" s="7"/>
      <c r="K496" s="104" t="s">
        <v>238</v>
      </c>
      <c r="L496" s="105">
        <f>$M$11</f>
        <v>1363</v>
      </c>
      <c r="M496" s="106">
        <f>$M$12</f>
        <v>248</v>
      </c>
    </row>
    <row r="497" spans="1:13" x14ac:dyDescent="0.25">
      <c r="A497" s="28" t="str">
        <f>_xlfn.XLOOKUP(P!C497,'Banco de Dados'!$B$3:$B$274,'Banco de Dados'!$K$3:$K$274,"")</f>
        <v/>
      </c>
      <c r="B497" s="2">
        <v>0</v>
      </c>
      <c r="C497" s="2">
        <v>0</v>
      </c>
      <c r="D497" s="2">
        <v>0</v>
      </c>
      <c r="E497" s="2">
        <v>0</v>
      </c>
      <c r="F497" s="32" t="e">
        <f t="shared" si="43"/>
        <v>#DIV/0!</v>
      </c>
      <c r="G497" s="3" t="e">
        <f t="shared" si="42"/>
        <v>#VALUE!</v>
      </c>
      <c r="H497" s="3" t="e">
        <f t="shared" si="42"/>
        <v>#VALUE!</v>
      </c>
      <c r="J497" s="7"/>
      <c r="K497" s="69" t="s">
        <v>217</v>
      </c>
      <c r="L497" s="110" t="e">
        <f>SQRT(((M494/L494)^2)+((M495/L495)^2)+((M496/L496)^2))</f>
        <v>#VALUE!</v>
      </c>
      <c r="M497" s="71" t="str">
        <f>M506</f>
        <v>mg/kg</v>
      </c>
    </row>
    <row r="498" spans="1:13" x14ac:dyDescent="0.25">
      <c r="A498" s="28" t="str">
        <f>_xlfn.XLOOKUP(P!C498,'Banco de Dados'!$B$3:$B$274,'Banco de Dados'!$K$3:$K$274,"")</f>
        <v/>
      </c>
      <c r="B498" s="2">
        <v>0</v>
      </c>
      <c r="C498" s="2">
        <v>0</v>
      </c>
      <c r="D498" s="2">
        <v>0</v>
      </c>
      <c r="E498" s="2">
        <v>0</v>
      </c>
      <c r="F498" s="32" t="e">
        <f t="shared" si="43"/>
        <v>#DIV/0!</v>
      </c>
      <c r="G498" s="3" t="e">
        <f t="shared" si="42"/>
        <v>#VALUE!</v>
      </c>
      <c r="H498" s="3" t="e">
        <f t="shared" si="42"/>
        <v>#VALUE!</v>
      </c>
      <c r="J498" s="7"/>
    </row>
    <row r="499" spans="1:13" x14ac:dyDescent="0.25">
      <c r="A499" s="28" t="str">
        <f>_xlfn.XLOOKUP(P!C499,'Banco de Dados'!$B$3:$B$274,'Banco de Dados'!$K$3:$K$274,"")</f>
        <v/>
      </c>
      <c r="B499" s="2">
        <v>0</v>
      </c>
      <c r="C499" s="2">
        <v>0</v>
      </c>
      <c r="D499" s="2">
        <v>0</v>
      </c>
      <c r="E499" s="2">
        <v>0</v>
      </c>
      <c r="F499" s="32" t="e">
        <f t="shared" si="43"/>
        <v>#DIV/0!</v>
      </c>
      <c r="G499" s="3" t="e">
        <f t="shared" si="42"/>
        <v>#VALUE!</v>
      </c>
      <c r="H499" s="3" t="e">
        <f t="shared" si="42"/>
        <v>#VALUE!</v>
      </c>
      <c r="J499" s="7"/>
    </row>
    <row r="500" spans="1:13" x14ac:dyDescent="0.25">
      <c r="A500" s="28" t="str">
        <f>_xlfn.XLOOKUP(P!C500,'Banco de Dados'!$B$3:$B$274,'Banco de Dados'!$K$3:$K$274,"")</f>
        <v/>
      </c>
      <c r="B500" s="2">
        <v>0</v>
      </c>
      <c r="C500" s="2">
        <v>0</v>
      </c>
      <c r="D500" s="2">
        <v>0</v>
      </c>
      <c r="E500" s="2">
        <v>0</v>
      </c>
      <c r="F500" s="32" t="e">
        <f t="shared" si="43"/>
        <v>#DIV/0!</v>
      </c>
      <c r="G500" s="3" t="e">
        <f t="shared" si="42"/>
        <v>#VALUE!</v>
      </c>
      <c r="H500" s="3" t="e">
        <f t="shared" si="42"/>
        <v>#VALUE!</v>
      </c>
      <c r="J500" s="7"/>
    </row>
    <row r="501" spans="1:13" x14ac:dyDescent="0.25">
      <c r="A501" s="28" t="str">
        <f>_xlfn.XLOOKUP(P!C501,'Banco de Dados'!$B$3:$B$274,'Banco de Dados'!$K$3:$K$274,"")</f>
        <v/>
      </c>
      <c r="B501" s="2">
        <v>0</v>
      </c>
      <c r="C501" s="2">
        <v>0</v>
      </c>
      <c r="D501" s="2">
        <v>0</v>
      </c>
      <c r="E501" s="2">
        <v>0</v>
      </c>
      <c r="F501" s="32" t="e">
        <f t="shared" si="43"/>
        <v>#DIV/0!</v>
      </c>
      <c r="G501" s="3" t="e">
        <f t="shared" si="42"/>
        <v>#VALUE!</v>
      </c>
      <c r="H501" s="3" t="e">
        <f t="shared" si="42"/>
        <v>#VALUE!</v>
      </c>
      <c r="J501" s="7"/>
    </row>
    <row r="502" spans="1:13" x14ac:dyDescent="0.25">
      <c r="A502" s="28" t="str">
        <f>_xlfn.XLOOKUP(P!C502,'Banco de Dados'!$B$3:$B$274,'Banco de Dados'!$K$3:$K$274,"")</f>
        <v/>
      </c>
      <c r="B502" s="2">
        <v>0</v>
      </c>
      <c r="C502" s="2">
        <v>0</v>
      </c>
      <c r="D502" s="2">
        <v>0</v>
      </c>
      <c r="E502" s="2">
        <v>0</v>
      </c>
      <c r="F502" s="32" t="e">
        <f t="shared" si="43"/>
        <v>#DIV/0!</v>
      </c>
      <c r="G502" s="3" t="e">
        <f t="shared" si="42"/>
        <v>#VALUE!</v>
      </c>
      <c r="H502" s="3" t="e">
        <f t="shared" si="42"/>
        <v>#VALUE!</v>
      </c>
      <c r="J502" s="7"/>
    </row>
    <row r="503" spans="1:13" x14ac:dyDescent="0.25">
      <c r="A503" s="28" t="str">
        <f>_xlfn.XLOOKUP(P!C503,'Banco de Dados'!$B$3:$B$274,'Banco de Dados'!$K$3:$K$274,"")</f>
        <v/>
      </c>
      <c r="B503" s="2">
        <v>0</v>
      </c>
      <c r="C503" s="2">
        <v>0</v>
      </c>
      <c r="D503" s="2">
        <v>0</v>
      </c>
      <c r="E503" s="2">
        <v>0</v>
      </c>
      <c r="F503" s="32" t="e">
        <f t="shared" si="43"/>
        <v>#DIV/0!</v>
      </c>
      <c r="G503" s="3" t="e">
        <f t="shared" si="42"/>
        <v>#VALUE!</v>
      </c>
      <c r="H503" s="3" t="e">
        <f t="shared" si="42"/>
        <v>#VALUE!</v>
      </c>
      <c r="J503" s="7"/>
    </row>
    <row r="504" spans="1:13" x14ac:dyDescent="0.25">
      <c r="A504" s="28" t="str">
        <f>_xlfn.XLOOKUP(P!C504,'Banco de Dados'!$B$3:$B$274,'Banco de Dados'!$K$3:$K$274,"")</f>
        <v/>
      </c>
      <c r="B504" s="2">
        <v>0</v>
      </c>
      <c r="C504" s="2">
        <v>0</v>
      </c>
      <c r="D504" s="2">
        <v>0</v>
      </c>
      <c r="E504" s="17">
        <v>0</v>
      </c>
      <c r="F504" s="32" t="e">
        <f t="shared" si="43"/>
        <v>#DIV/0!</v>
      </c>
      <c r="G504" s="3" t="e">
        <f t="shared" si="42"/>
        <v>#VALUE!</v>
      </c>
      <c r="H504" s="3" t="e">
        <f t="shared" si="42"/>
        <v>#VALUE!</v>
      </c>
      <c r="J504" s="7"/>
    </row>
    <row r="505" spans="1:13" ht="15.75" x14ac:dyDescent="0.25">
      <c r="A505" s="28" t="str">
        <f>_xlfn.XLOOKUP(P!C505,'Banco de Dados'!$B$3:$B$274,'Banco de Dados'!$K$3:$K$274,"")</f>
        <v/>
      </c>
      <c r="B505" s="2">
        <v>0</v>
      </c>
      <c r="C505" s="2">
        <v>0</v>
      </c>
      <c r="D505" s="2">
        <v>0</v>
      </c>
      <c r="E505" s="2">
        <v>0</v>
      </c>
      <c r="F505" s="32" t="e">
        <f t="shared" si="43"/>
        <v>#DIV/0!</v>
      </c>
      <c r="G505" s="3" t="e">
        <f t="shared" si="42"/>
        <v>#VALUE!</v>
      </c>
      <c r="H505" s="3" t="e">
        <f t="shared" si="42"/>
        <v>#VALUE!</v>
      </c>
      <c r="J505" s="7"/>
      <c r="K505" s="101" t="s">
        <v>216</v>
      </c>
      <c r="L505" s="102">
        <f>K483</f>
        <v>0</v>
      </c>
      <c r="M505" s="103" t="str">
        <f>M483</f>
        <v>Zinco</v>
      </c>
    </row>
    <row r="506" spans="1:13" x14ac:dyDescent="0.25">
      <c r="A506" s="28" t="str">
        <f>_xlfn.XLOOKUP(P!C506,'Banco de Dados'!$B$3:$B$274,'Banco de Dados'!$K$3:$K$274,"")</f>
        <v/>
      </c>
      <c r="B506" s="2">
        <v>0</v>
      </c>
      <c r="C506" s="2">
        <v>0</v>
      </c>
      <c r="D506" s="2">
        <v>0</v>
      </c>
      <c r="E506" s="2">
        <v>0</v>
      </c>
      <c r="F506" s="32" t="e">
        <f t="shared" si="43"/>
        <v>#DIV/0!</v>
      </c>
      <c r="G506" s="3" t="e">
        <f t="shared" si="42"/>
        <v>#VALUE!</v>
      </c>
      <c r="H506" s="3" t="e">
        <f t="shared" si="42"/>
        <v>#VALUE!</v>
      </c>
      <c r="J506" s="7"/>
      <c r="K506" s="68" t="s">
        <v>68</v>
      </c>
      <c r="L506" s="29" t="e">
        <f>(K489*M491)/M489</f>
        <v>#VALUE!</v>
      </c>
      <c r="M506" s="66" t="str">
        <f>$M$9</f>
        <v>mg/kg</v>
      </c>
    </row>
    <row r="507" spans="1:13" x14ac:dyDescent="0.25">
      <c r="A507" s="28" t="str">
        <f>_xlfn.XLOOKUP(P!C507,'Banco de Dados'!$B$3:$B$274,'Banco de Dados'!$K$3:$K$274,"")</f>
        <v/>
      </c>
      <c r="B507" s="2">
        <v>0</v>
      </c>
      <c r="C507" s="2">
        <v>0</v>
      </c>
      <c r="D507" s="2">
        <v>0</v>
      </c>
      <c r="E507" s="2">
        <v>0</v>
      </c>
      <c r="F507" s="32" t="e">
        <f t="shared" si="43"/>
        <v>#DIV/0!</v>
      </c>
      <c r="G507" s="3" t="e">
        <f t="shared" si="42"/>
        <v>#VALUE!</v>
      </c>
      <c r="H507" s="3" t="e">
        <f t="shared" si="42"/>
        <v>#VALUE!</v>
      </c>
      <c r="J507" s="7"/>
      <c r="K507" s="111" t="s">
        <v>246</v>
      </c>
      <c r="L507" s="126" t="e">
        <f>SQRT(((M494/L494)^2)+((M495/L495)^2)+((M496/L496)^2))</f>
        <v>#VALUE!</v>
      </c>
      <c r="M507" s="66"/>
    </row>
    <row r="508" spans="1:13" x14ac:dyDescent="0.25">
      <c r="A508" s="28" t="str">
        <f>_xlfn.XLOOKUP(P!C508,'Banco de Dados'!$B$3:$B$274,'Banco de Dados'!$K$3:$K$274,"")</f>
        <v/>
      </c>
      <c r="B508" s="2">
        <v>0</v>
      </c>
      <c r="C508" s="2">
        <v>0</v>
      </c>
      <c r="D508" s="2">
        <v>0</v>
      </c>
      <c r="E508" s="2">
        <v>0</v>
      </c>
      <c r="F508" s="32" t="e">
        <f t="shared" si="43"/>
        <v>#DIV/0!</v>
      </c>
      <c r="G508" s="3" t="e">
        <f t="shared" si="42"/>
        <v>#VALUE!</v>
      </c>
      <c r="H508" s="3" t="e">
        <f t="shared" si="42"/>
        <v>#VALUE!</v>
      </c>
      <c r="J508" s="7"/>
      <c r="K508" s="69" t="s">
        <v>247</v>
      </c>
      <c r="L508" s="127" t="e">
        <f>L507*L506</f>
        <v>#VALUE!</v>
      </c>
      <c r="M508" s="71" t="str">
        <f>$M$9</f>
        <v>mg/kg</v>
      </c>
    </row>
    <row r="509" spans="1:13" x14ac:dyDescent="0.25">
      <c r="A509" s="28" t="str">
        <f>_xlfn.XLOOKUP(P!C509,'Banco de Dados'!$B$3:$B$274,'Banco de Dados'!$K$3:$K$274,"")</f>
        <v/>
      </c>
      <c r="B509" s="2">
        <v>0</v>
      </c>
      <c r="C509" s="2">
        <v>0</v>
      </c>
      <c r="D509" s="2">
        <v>0</v>
      </c>
      <c r="E509" s="2">
        <v>0</v>
      </c>
      <c r="F509" s="32" t="e">
        <f t="shared" si="43"/>
        <v>#DIV/0!</v>
      </c>
      <c r="G509" s="3" t="e">
        <f t="shared" si="42"/>
        <v>#VALUE!</v>
      </c>
      <c r="H509" s="3" t="e">
        <f t="shared" si="42"/>
        <v>#VALUE!</v>
      </c>
      <c r="J509" s="7"/>
      <c r="K509" s="123"/>
      <c r="L509" s="124"/>
    </row>
    <row r="510" spans="1:13" x14ac:dyDescent="0.25">
      <c r="A510" s="28" t="str">
        <f>_xlfn.XLOOKUP(P!C510,'Banco de Dados'!$B$3:$B$274,'Banco de Dados'!$K$3:$K$274,"")</f>
        <v/>
      </c>
      <c r="B510" s="2">
        <v>0</v>
      </c>
      <c r="C510" s="2">
        <v>0</v>
      </c>
      <c r="D510" s="2">
        <v>0</v>
      </c>
      <c r="E510" s="2">
        <v>0</v>
      </c>
      <c r="F510" s="32" t="e">
        <f t="shared" si="43"/>
        <v>#DIV/0!</v>
      </c>
      <c r="G510" s="3" t="e">
        <f t="shared" si="42"/>
        <v>#VALUE!</v>
      </c>
      <c r="H510" s="3" t="e">
        <f t="shared" si="42"/>
        <v>#VALUE!</v>
      </c>
      <c r="J510" s="7"/>
    </row>
    <row r="511" spans="1:13" x14ac:dyDescent="0.25">
      <c r="A511" s="28" t="str">
        <f>_xlfn.XLOOKUP(P!C511,'Banco de Dados'!$B$3:$B$274,'Banco de Dados'!$K$3:$K$274,"")</f>
        <v/>
      </c>
      <c r="B511" s="2">
        <v>0</v>
      </c>
      <c r="C511" s="2">
        <v>0</v>
      </c>
      <c r="D511" s="2">
        <v>0</v>
      </c>
      <c r="E511" s="2">
        <v>0</v>
      </c>
      <c r="F511" s="32" t="e">
        <f t="shared" si="43"/>
        <v>#DIV/0!</v>
      </c>
      <c r="G511" s="3" t="e">
        <f t="shared" si="42"/>
        <v>#VALUE!</v>
      </c>
      <c r="H511" s="3" t="e">
        <f t="shared" si="42"/>
        <v>#VALUE!</v>
      </c>
      <c r="J511" s="7"/>
    </row>
    <row r="512" spans="1:13" x14ac:dyDescent="0.25">
      <c r="A512" s="28" t="str">
        <f>_xlfn.XLOOKUP(P!C512,'Banco de Dados'!$B$3:$B$274,'Banco de Dados'!$K$3:$K$274,"")</f>
        <v/>
      </c>
      <c r="B512" s="2">
        <v>0</v>
      </c>
      <c r="C512" s="2">
        <v>0</v>
      </c>
      <c r="D512" s="2">
        <v>0</v>
      </c>
      <c r="E512" s="2">
        <v>0</v>
      </c>
      <c r="F512" s="32" t="e">
        <f t="shared" si="43"/>
        <v>#DIV/0!</v>
      </c>
      <c r="G512" s="3" t="e">
        <f t="shared" ref="G512:H514" si="44">D512*$E$482</f>
        <v>#VALUE!</v>
      </c>
      <c r="H512" s="3" t="e">
        <f t="shared" si="44"/>
        <v>#VALUE!</v>
      </c>
      <c r="J512" s="7"/>
    </row>
    <row r="513" spans="1:14" x14ac:dyDescent="0.25">
      <c r="A513" s="28" t="str">
        <f>_xlfn.XLOOKUP(P!C513,'Banco de Dados'!$B$3:$B$274,'Banco de Dados'!$K$3:$K$274,"")</f>
        <v/>
      </c>
      <c r="B513" s="2">
        <v>0</v>
      </c>
      <c r="C513" s="2">
        <v>0</v>
      </c>
      <c r="D513" s="2">
        <v>0</v>
      </c>
      <c r="E513" s="2">
        <v>0</v>
      </c>
      <c r="F513" s="32" t="e">
        <f t="shared" si="43"/>
        <v>#DIV/0!</v>
      </c>
      <c r="G513" s="3" t="e">
        <f t="shared" si="44"/>
        <v>#VALUE!</v>
      </c>
      <c r="H513" s="3" t="e">
        <f t="shared" si="44"/>
        <v>#VALUE!</v>
      </c>
      <c r="J513" s="7"/>
    </row>
    <row r="514" spans="1:14" x14ac:dyDescent="0.25">
      <c r="A514" s="28" t="str">
        <f>_xlfn.XLOOKUP(P!C514,'Banco de Dados'!$B$3:$B$274,'Banco de Dados'!$K$3:$K$274,"")</f>
        <v/>
      </c>
      <c r="B514" s="2">
        <v>0</v>
      </c>
      <c r="C514" s="2">
        <v>0</v>
      </c>
      <c r="D514" s="2">
        <v>0</v>
      </c>
      <c r="E514" s="2">
        <v>0</v>
      </c>
      <c r="F514" s="32" t="e">
        <f t="shared" si="43"/>
        <v>#DIV/0!</v>
      </c>
      <c r="G514" s="3" t="e">
        <f t="shared" si="44"/>
        <v>#VALUE!</v>
      </c>
      <c r="H514" s="3" t="e">
        <f t="shared" si="44"/>
        <v>#VALUE!</v>
      </c>
      <c r="J514" s="7"/>
    </row>
    <row r="515" spans="1:14" x14ac:dyDescent="0.25">
      <c r="A515" s="21"/>
      <c r="B515" s="21"/>
      <c r="C515" s="21"/>
      <c r="D515" s="21"/>
      <c r="E515" s="21"/>
      <c r="F515" s="77"/>
      <c r="G515" s="21"/>
      <c r="H515" s="21"/>
      <c r="J515" s="21"/>
      <c r="K515" s="21"/>
      <c r="L515" s="21"/>
      <c r="M515" s="21"/>
      <c r="N515" s="21"/>
    </row>
    <row r="516" spans="1:14" ht="15.75" x14ac:dyDescent="0.25">
      <c r="A516" s="36">
        <f>'Nome das Amostras'!A19</f>
        <v>0</v>
      </c>
      <c r="B516" s="164" t="e">
        <f>VLOOKUP(A516,'Nome das Amostras'!$A$3:$D$28,2,FALSE)</f>
        <v>#N/A</v>
      </c>
      <c r="C516" s="164"/>
      <c r="D516" s="51" t="s">
        <v>65</v>
      </c>
      <c r="E516" s="52" t="e">
        <f>'Banco de Dados'!$O$13/'Banco de Dados'!DP13</f>
        <v>#VALUE!</v>
      </c>
      <c r="F516" s="74"/>
      <c r="G516" s="3"/>
      <c r="H516" s="3"/>
      <c r="J516" s="7"/>
    </row>
    <row r="517" spans="1:14" ht="15.75" x14ac:dyDescent="0.25">
      <c r="A517" s="107" t="s">
        <v>1</v>
      </c>
      <c r="B517" s="107" t="s">
        <v>0</v>
      </c>
      <c r="C517" s="107" t="s">
        <v>212</v>
      </c>
      <c r="D517" s="107" t="s">
        <v>209</v>
      </c>
      <c r="E517" s="107" t="s">
        <v>213</v>
      </c>
      <c r="F517" s="76" t="s">
        <v>219</v>
      </c>
      <c r="G517" s="54" t="s">
        <v>140</v>
      </c>
      <c r="H517" s="54" t="s">
        <v>66</v>
      </c>
      <c r="J517" s="7"/>
      <c r="K517" s="72">
        <f>A516</f>
        <v>0</v>
      </c>
      <c r="L517" s="55" t="s">
        <v>215</v>
      </c>
      <c r="M517" s="41" t="str">
        <f>$A$1</f>
        <v>Zinco</v>
      </c>
      <c r="N517" s="3"/>
    </row>
    <row r="518" spans="1:14" x14ac:dyDescent="0.25">
      <c r="A518" s="28" t="str">
        <f>_xlfn.XLOOKUP(P!C518,'Banco de Dados'!$B$3:$B$274,'Banco de Dados'!$K$3:$K$274,"")</f>
        <v/>
      </c>
      <c r="B518" s="2" cm="1">
        <f t="array" ref="B518:E548">Dados!DL5:DO35</f>
        <v>0</v>
      </c>
      <c r="C518" s="2">
        <v>0</v>
      </c>
      <c r="D518" s="2">
        <v>0</v>
      </c>
      <c r="E518" s="2">
        <v>0</v>
      </c>
      <c r="F518" s="32" t="e">
        <f>(E518*100)/D518</f>
        <v>#DIV/0!</v>
      </c>
      <c r="G518" s="3" t="e">
        <f t="shared" ref="G518:H545" si="45">D518*$E$516</f>
        <v>#VALUE!</v>
      </c>
      <c r="H518" s="3" t="e">
        <f t="shared" si="45"/>
        <v>#VALUE!</v>
      </c>
      <c r="J518" s="7"/>
      <c r="K518" s="5" t="s">
        <v>210</v>
      </c>
      <c r="L518" s="5"/>
      <c r="M518" s="5" t="s">
        <v>211</v>
      </c>
    </row>
    <row r="519" spans="1:14" x14ac:dyDescent="0.25">
      <c r="A519" s="28" t="str">
        <f>_xlfn.XLOOKUP(P!C519,'Banco de Dados'!$B$3:$B$274,'Banco de Dados'!$K$3:$K$274,"")</f>
        <v/>
      </c>
      <c r="B519" s="2">
        <v>0</v>
      </c>
      <c r="C519" s="2">
        <v>0</v>
      </c>
      <c r="D519" s="2">
        <v>0</v>
      </c>
      <c r="E519" s="2">
        <v>0</v>
      </c>
      <c r="F519" s="32" t="e">
        <f t="shared" ref="F519:F548" si="46">(E519*100)/D519</f>
        <v>#DIV/0!</v>
      </c>
      <c r="G519" s="3" t="e">
        <f t="shared" si="45"/>
        <v>#VALUE!</v>
      </c>
      <c r="H519" s="3" t="e">
        <f t="shared" si="45"/>
        <v>#VALUE!</v>
      </c>
      <c r="J519" s="7"/>
      <c r="K519" s="6" t="str">
        <f>_xlfn.XLOOKUP($B$4,A518:A545,G518:G545,"")</f>
        <v/>
      </c>
      <c r="L519" s="6"/>
      <c r="M519" s="6" t="str">
        <f>_xlfn.XLOOKUP($B$4,A518:A545,H518:H545,"")</f>
        <v/>
      </c>
    </row>
    <row r="520" spans="1:14" x14ac:dyDescent="0.25">
      <c r="A520" s="28" t="str">
        <f>_xlfn.XLOOKUP(P!C520,'Banco de Dados'!$B$3:$B$274,'Banco de Dados'!$K$3:$K$274,"")</f>
        <v/>
      </c>
      <c r="B520" s="2">
        <v>0</v>
      </c>
      <c r="C520" s="2">
        <v>0</v>
      </c>
      <c r="D520" s="2">
        <v>0</v>
      </c>
      <c r="E520" s="2">
        <v>0</v>
      </c>
      <c r="F520" s="32" t="e">
        <f t="shared" si="46"/>
        <v>#DIV/0!</v>
      </c>
      <c r="G520" s="3" t="e">
        <f t="shared" si="45"/>
        <v>#VALUE!</v>
      </c>
      <c r="H520" s="3" t="e">
        <f t="shared" si="45"/>
        <v>#VALUE!</v>
      </c>
      <c r="J520" s="7"/>
    </row>
    <row r="521" spans="1:14" ht="15.75" x14ac:dyDescent="0.25">
      <c r="A521" s="28" t="str">
        <f>_xlfn.XLOOKUP(P!C521,'Banco de Dados'!$B$3:$B$274,'Banco de Dados'!$K$3:$K$274,"")</f>
        <v/>
      </c>
      <c r="B521" s="2">
        <v>0</v>
      </c>
      <c r="C521" s="2">
        <v>0</v>
      </c>
      <c r="D521" s="2">
        <v>0</v>
      </c>
      <c r="E521" s="2">
        <v>0</v>
      </c>
      <c r="F521" s="32" t="e">
        <f t="shared" si="46"/>
        <v>#DIV/0!</v>
      </c>
      <c r="G521" s="3" t="e">
        <f t="shared" si="45"/>
        <v>#VALUE!</v>
      </c>
      <c r="H521" s="3" t="e">
        <f t="shared" si="45"/>
        <v>#VALUE!</v>
      </c>
      <c r="K521" s="165" t="s">
        <v>67</v>
      </c>
      <c r="L521" s="166"/>
      <c r="M521" s="167"/>
      <c r="N521"/>
    </row>
    <row r="522" spans="1:14" x14ac:dyDescent="0.25">
      <c r="A522" s="28" t="str">
        <f>_xlfn.XLOOKUP(P!C522,'Banco de Dados'!$B$3:$B$274,'Banco de Dados'!$K$3:$K$274,"")</f>
        <v/>
      </c>
      <c r="B522" s="2">
        <v>0</v>
      </c>
      <c r="C522" s="2">
        <v>0</v>
      </c>
      <c r="D522" s="2">
        <v>0</v>
      </c>
      <c r="E522" s="2">
        <v>0</v>
      </c>
      <c r="F522" s="32" t="e">
        <f t="shared" si="46"/>
        <v>#DIV/0!</v>
      </c>
      <c r="G522" s="3" t="e">
        <f t="shared" si="45"/>
        <v>#VALUE!</v>
      </c>
      <c r="H522" s="3" t="e">
        <f t="shared" si="45"/>
        <v>#VALUE!</v>
      </c>
      <c r="J522" s="7"/>
      <c r="K522" s="104" t="s">
        <v>240</v>
      </c>
      <c r="L522" s="39"/>
      <c r="M522" s="106" t="s">
        <v>209</v>
      </c>
    </row>
    <row r="523" spans="1:14" x14ac:dyDescent="0.25">
      <c r="A523" s="28" t="str">
        <f>_xlfn.XLOOKUP(P!C523,'Banco de Dados'!$B$3:$B$274,'Banco de Dados'!$K$3:$K$274,"")</f>
        <v/>
      </c>
      <c r="B523" s="2">
        <v>0</v>
      </c>
      <c r="C523" s="2">
        <v>0</v>
      </c>
      <c r="D523" s="2">
        <v>0</v>
      </c>
      <c r="E523" s="2">
        <v>0</v>
      </c>
      <c r="F523" s="32" t="e">
        <f t="shared" si="46"/>
        <v>#DIV/0!</v>
      </c>
      <c r="G523" s="3" t="e">
        <f t="shared" si="45"/>
        <v>#VALUE!</v>
      </c>
      <c r="H523" s="3" t="e">
        <f t="shared" si="45"/>
        <v>#VALUE!</v>
      </c>
      <c r="J523" s="58" t="s">
        <v>38</v>
      </c>
      <c r="K523" s="59">
        <f>$L$9</f>
        <v>30.94</v>
      </c>
      <c r="L523" s="60"/>
      <c r="M523" s="61">
        <f>$M$11</f>
        <v>1363</v>
      </c>
      <c r="N523" s="60"/>
    </row>
    <row r="524" spans="1:14" x14ac:dyDescent="0.25">
      <c r="A524" s="28" t="str">
        <f>_xlfn.XLOOKUP(P!C524,'Banco de Dados'!$B$3:$B$274,'Banco de Dados'!$K$3:$K$274,"")</f>
        <v/>
      </c>
      <c r="B524" s="2">
        <v>0</v>
      </c>
      <c r="C524" s="2">
        <v>0</v>
      </c>
      <c r="D524" s="2">
        <v>0</v>
      </c>
      <c r="E524" s="2">
        <v>0</v>
      </c>
      <c r="F524" s="32" t="e">
        <f t="shared" si="46"/>
        <v>#DIV/0!</v>
      </c>
      <c r="G524" s="3" t="e">
        <f t="shared" si="45"/>
        <v>#VALUE!</v>
      </c>
      <c r="H524" s="3" t="e">
        <f t="shared" si="45"/>
        <v>#VALUE!</v>
      </c>
      <c r="J524" s="2"/>
      <c r="K524" s="18"/>
      <c r="L524" s="2" t="s">
        <v>70</v>
      </c>
      <c r="M524" s="19"/>
    </row>
    <row r="525" spans="1:14" x14ac:dyDescent="0.25">
      <c r="A525" s="28" t="str">
        <f>_xlfn.XLOOKUP(P!C525,'Banco de Dados'!$B$3:$B$274,'Banco de Dados'!$K$3:$K$274,"")</f>
        <v/>
      </c>
      <c r="B525" s="2">
        <v>0</v>
      </c>
      <c r="C525" s="2">
        <v>0</v>
      </c>
      <c r="D525" s="2">
        <v>0</v>
      </c>
      <c r="E525" s="2">
        <v>0</v>
      </c>
      <c r="F525" s="32" t="e">
        <f t="shared" si="46"/>
        <v>#DIV/0!</v>
      </c>
      <c r="G525" s="3" t="e">
        <f t="shared" si="45"/>
        <v>#VALUE!</v>
      </c>
      <c r="H525" s="3" t="e">
        <f t="shared" si="45"/>
        <v>#VALUE!</v>
      </c>
      <c r="J525" s="58" t="s">
        <v>69</v>
      </c>
      <c r="K525" s="62" t="s">
        <v>71</v>
      </c>
      <c r="L525" s="63"/>
      <c r="M525" s="64" t="str">
        <f>K519</f>
        <v/>
      </c>
      <c r="N525" s="60"/>
    </row>
    <row r="526" spans="1:14" x14ac:dyDescent="0.25">
      <c r="A526" s="28" t="str">
        <f>_xlfn.XLOOKUP(P!C526,'Banco de Dados'!$B$3:$B$274,'Banco de Dados'!$K$3:$K$274,"")</f>
        <v/>
      </c>
      <c r="B526" s="2">
        <v>0</v>
      </c>
      <c r="C526" s="2">
        <v>0</v>
      </c>
      <c r="D526" s="2">
        <v>0</v>
      </c>
      <c r="E526" s="2">
        <v>0</v>
      </c>
      <c r="F526" s="32" t="e">
        <f t="shared" si="46"/>
        <v>#DIV/0!</v>
      </c>
      <c r="G526" s="3" t="e">
        <f t="shared" si="45"/>
        <v>#VALUE!</v>
      </c>
      <c r="H526" s="3" t="e">
        <f t="shared" si="45"/>
        <v>#VALUE!</v>
      </c>
      <c r="J526" s="7"/>
    </row>
    <row r="527" spans="1:14" ht="15.75" x14ac:dyDescent="0.25">
      <c r="A527" s="28" t="str">
        <f>_xlfn.XLOOKUP(P!C527,'Banco de Dados'!$B$3:$B$274,'Banco de Dados'!$K$3:$K$274,"")</f>
        <v/>
      </c>
      <c r="B527" s="2">
        <v>0</v>
      </c>
      <c r="C527" s="2">
        <v>0</v>
      </c>
      <c r="D527" s="2">
        <v>0</v>
      </c>
      <c r="E527" s="2">
        <v>0</v>
      </c>
      <c r="F527" s="32" t="e">
        <f t="shared" si="46"/>
        <v>#DIV/0!</v>
      </c>
      <c r="G527" s="3" t="e">
        <f t="shared" si="45"/>
        <v>#VALUE!</v>
      </c>
      <c r="H527" s="3" t="e">
        <f t="shared" si="45"/>
        <v>#VALUE!</v>
      </c>
      <c r="J527" s="7"/>
      <c r="K527" s="165" t="s">
        <v>218</v>
      </c>
      <c r="L527" s="166"/>
      <c r="M527" s="167"/>
    </row>
    <row r="528" spans="1:14" x14ac:dyDescent="0.25">
      <c r="A528" s="28" t="str">
        <f>_xlfn.XLOOKUP(P!C528,'Banco de Dados'!$B$3:$B$274,'Banco de Dados'!$K$3:$K$274,"")</f>
        <v/>
      </c>
      <c r="B528" s="2">
        <v>0</v>
      </c>
      <c r="C528" s="2">
        <v>0</v>
      </c>
      <c r="D528" s="2">
        <v>0</v>
      </c>
      <c r="E528" s="2">
        <v>0</v>
      </c>
      <c r="F528" s="32" t="e">
        <f t="shared" si="46"/>
        <v>#DIV/0!</v>
      </c>
      <c r="G528" s="3" t="e">
        <f t="shared" si="45"/>
        <v>#VALUE!</v>
      </c>
      <c r="H528" s="3" t="e">
        <f t="shared" si="45"/>
        <v>#VALUE!</v>
      </c>
      <c r="J528" s="7"/>
      <c r="K528" s="104" t="s">
        <v>236</v>
      </c>
      <c r="L528" s="108" t="str">
        <f>K519</f>
        <v/>
      </c>
      <c r="M528" s="109" t="str">
        <f>M519</f>
        <v/>
      </c>
    </row>
    <row r="529" spans="1:13" x14ac:dyDescent="0.25">
      <c r="A529" s="28" t="str">
        <f>_xlfn.XLOOKUP(P!C529,'Banco de Dados'!$B$3:$B$274,'Banco de Dados'!$K$3:$K$274,"")</f>
        <v/>
      </c>
      <c r="B529" s="2">
        <v>0</v>
      </c>
      <c r="C529" s="2">
        <v>0</v>
      </c>
      <c r="D529" s="2">
        <v>0</v>
      </c>
      <c r="E529" s="2">
        <v>0</v>
      </c>
      <c r="F529" s="32" t="e">
        <f t="shared" si="46"/>
        <v>#DIV/0!</v>
      </c>
      <c r="G529" s="3" t="e">
        <f t="shared" si="45"/>
        <v>#VALUE!</v>
      </c>
      <c r="H529" s="3" t="e">
        <f t="shared" si="45"/>
        <v>#VALUE!</v>
      </c>
      <c r="J529" s="7"/>
      <c r="K529" s="104" t="s">
        <v>237</v>
      </c>
      <c r="L529" s="105">
        <f>$L$9</f>
        <v>30.94</v>
      </c>
      <c r="M529" s="106">
        <f>$L$10</f>
        <v>0.55000000000000004</v>
      </c>
    </row>
    <row r="530" spans="1:13" x14ac:dyDescent="0.25">
      <c r="A530" s="28" t="str">
        <f>_xlfn.XLOOKUP(P!C530,'Banco de Dados'!$B$3:$B$274,'Banco de Dados'!$K$3:$K$274,"")</f>
        <v/>
      </c>
      <c r="B530" s="2">
        <v>0</v>
      </c>
      <c r="C530" s="2">
        <v>0</v>
      </c>
      <c r="D530" s="2">
        <v>0</v>
      </c>
      <c r="E530" s="2">
        <v>0</v>
      </c>
      <c r="F530" s="32" t="e">
        <f t="shared" si="46"/>
        <v>#DIV/0!</v>
      </c>
      <c r="G530" s="3" t="e">
        <f t="shared" si="45"/>
        <v>#VALUE!</v>
      </c>
      <c r="H530" s="3" t="e">
        <f t="shared" si="45"/>
        <v>#VALUE!</v>
      </c>
      <c r="J530" s="7"/>
      <c r="K530" s="104" t="s">
        <v>238</v>
      </c>
      <c r="L530" s="105">
        <f>$M$11</f>
        <v>1363</v>
      </c>
      <c r="M530" s="106">
        <f>$M$12</f>
        <v>248</v>
      </c>
    </row>
    <row r="531" spans="1:13" x14ac:dyDescent="0.25">
      <c r="A531" s="28" t="str">
        <f>_xlfn.XLOOKUP(P!C531,'Banco de Dados'!$B$3:$B$274,'Banco de Dados'!$K$3:$K$274,"")</f>
        <v/>
      </c>
      <c r="B531" s="2">
        <v>0</v>
      </c>
      <c r="C531" s="2">
        <v>0</v>
      </c>
      <c r="D531" s="2">
        <v>0</v>
      </c>
      <c r="E531" s="2">
        <v>0</v>
      </c>
      <c r="F531" s="32" t="e">
        <f t="shared" si="46"/>
        <v>#DIV/0!</v>
      </c>
      <c r="G531" s="3" t="e">
        <f t="shared" si="45"/>
        <v>#VALUE!</v>
      </c>
      <c r="H531" s="3" t="e">
        <f t="shared" si="45"/>
        <v>#VALUE!</v>
      </c>
      <c r="J531" s="7"/>
      <c r="K531" s="69" t="s">
        <v>217</v>
      </c>
      <c r="L531" s="110" t="e">
        <f>SQRT(((M528/L528)^2)+((M529/L529)^2)+((M530/L530)^2))</f>
        <v>#VALUE!</v>
      </c>
      <c r="M531" s="71" t="str">
        <f>M540</f>
        <v>mg/kg</v>
      </c>
    </row>
    <row r="532" spans="1:13" x14ac:dyDescent="0.25">
      <c r="A532" s="28" t="str">
        <f>_xlfn.XLOOKUP(P!C532,'Banco de Dados'!$B$3:$B$274,'Banco de Dados'!$K$3:$K$274,"")</f>
        <v/>
      </c>
      <c r="B532" s="2">
        <v>0</v>
      </c>
      <c r="C532" s="2">
        <v>0</v>
      </c>
      <c r="D532" s="2">
        <v>0</v>
      </c>
      <c r="E532" s="2">
        <v>0</v>
      </c>
      <c r="F532" s="32" t="e">
        <f t="shared" si="46"/>
        <v>#DIV/0!</v>
      </c>
      <c r="G532" s="3" t="e">
        <f t="shared" si="45"/>
        <v>#VALUE!</v>
      </c>
      <c r="H532" s="3" t="e">
        <f t="shared" si="45"/>
        <v>#VALUE!</v>
      </c>
      <c r="J532" s="7"/>
    </row>
    <row r="533" spans="1:13" x14ac:dyDescent="0.25">
      <c r="A533" s="28" t="str">
        <f>_xlfn.XLOOKUP(P!C533,'Banco de Dados'!$B$3:$B$274,'Banco de Dados'!$K$3:$K$274,"")</f>
        <v/>
      </c>
      <c r="B533" s="2">
        <v>0</v>
      </c>
      <c r="C533" s="2">
        <v>0</v>
      </c>
      <c r="D533" s="2">
        <v>0</v>
      </c>
      <c r="E533" s="2">
        <v>0</v>
      </c>
      <c r="F533" s="32" t="e">
        <f t="shared" si="46"/>
        <v>#DIV/0!</v>
      </c>
      <c r="G533" s="3" t="e">
        <f t="shared" si="45"/>
        <v>#VALUE!</v>
      </c>
      <c r="H533" s="3" t="e">
        <f t="shared" si="45"/>
        <v>#VALUE!</v>
      </c>
      <c r="J533" s="7"/>
    </row>
    <row r="534" spans="1:13" x14ac:dyDescent="0.25">
      <c r="A534" s="28" t="str">
        <f>_xlfn.XLOOKUP(P!C534,'Banco de Dados'!$B$3:$B$274,'Banco de Dados'!$K$3:$K$274,"")</f>
        <v/>
      </c>
      <c r="B534" s="2">
        <v>0</v>
      </c>
      <c r="C534" s="2">
        <v>0</v>
      </c>
      <c r="D534" s="2">
        <v>0</v>
      </c>
      <c r="E534" s="2">
        <v>0</v>
      </c>
      <c r="F534" s="32" t="e">
        <f t="shared" si="46"/>
        <v>#DIV/0!</v>
      </c>
      <c r="G534" s="3" t="e">
        <f t="shared" si="45"/>
        <v>#VALUE!</v>
      </c>
      <c r="H534" s="3" t="e">
        <f t="shared" si="45"/>
        <v>#VALUE!</v>
      </c>
      <c r="J534" s="7"/>
    </row>
    <row r="535" spans="1:13" x14ac:dyDescent="0.25">
      <c r="A535" s="28" t="str">
        <f>_xlfn.XLOOKUP(P!C535,'Banco de Dados'!$B$3:$B$274,'Banco de Dados'!$K$3:$K$274,"")</f>
        <v/>
      </c>
      <c r="B535" s="2">
        <v>0</v>
      </c>
      <c r="C535" s="2">
        <v>0</v>
      </c>
      <c r="D535" s="2">
        <v>0</v>
      </c>
      <c r="E535" s="2">
        <v>0</v>
      </c>
      <c r="F535" s="32" t="e">
        <f t="shared" si="46"/>
        <v>#DIV/0!</v>
      </c>
      <c r="G535" s="3" t="e">
        <f t="shared" si="45"/>
        <v>#VALUE!</v>
      </c>
      <c r="H535" s="3" t="e">
        <f t="shared" si="45"/>
        <v>#VALUE!</v>
      </c>
      <c r="J535" s="7"/>
    </row>
    <row r="536" spans="1:13" x14ac:dyDescent="0.25">
      <c r="A536" s="28" t="str">
        <f>_xlfn.XLOOKUP(P!C536,'Banco de Dados'!$B$3:$B$274,'Banco de Dados'!$K$3:$K$274,"")</f>
        <v/>
      </c>
      <c r="B536" s="2">
        <v>0</v>
      </c>
      <c r="C536" s="2">
        <v>0</v>
      </c>
      <c r="D536" s="2">
        <v>0</v>
      </c>
      <c r="E536" s="2">
        <v>0</v>
      </c>
      <c r="F536" s="32" t="e">
        <f t="shared" si="46"/>
        <v>#DIV/0!</v>
      </c>
      <c r="G536" s="3" t="e">
        <f t="shared" si="45"/>
        <v>#VALUE!</v>
      </c>
      <c r="H536" s="3" t="e">
        <f t="shared" si="45"/>
        <v>#VALUE!</v>
      </c>
      <c r="J536" s="7"/>
    </row>
    <row r="537" spans="1:13" x14ac:dyDescent="0.25">
      <c r="A537" s="28" t="str">
        <f>_xlfn.XLOOKUP(P!C537,'Banco de Dados'!$B$3:$B$274,'Banco de Dados'!$K$3:$K$274,"")</f>
        <v/>
      </c>
      <c r="B537" s="2">
        <v>0</v>
      </c>
      <c r="C537" s="2">
        <v>0</v>
      </c>
      <c r="D537" s="2">
        <v>0</v>
      </c>
      <c r="E537" s="2">
        <v>0</v>
      </c>
      <c r="F537" s="32" t="e">
        <f t="shared" si="46"/>
        <v>#DIV/0!</v>
      </c>
      <c r="G537" s="3" t="e">
        <f t="shared" si="45"/>
        <v>#VALUE!</v>
      </c>
      <c r="H537" s="3" t="e">
        <f t="shared" si="45"/>
        <v>#VALUE!</v>
      </c>
      <c r="J537" s="7"/>
    </row>
    <row r="538" spans="1:13" x14ac:dyDescent="0.25">
      <c r="A538" s="28" t="str">
        <f>_xlfn.XLOOKUP(P!C538,'Banco de Dados'!$B$3:$B$274,'Banco de Dados'!$K$3:$K$274,"")</f>
        <v/>
      </c>
      <c r="B538" s="2">
        <v>0</v>
      </c>
      <c r="C538" s="2">
        <v>0</v>
      </c>
      <c r="D538" s="2">
        <v>0</v>
      </c>
      <c r="E538" s="17">
        <v>0</v>
      </c>
      <c r="F538" s="32" t="e">
        <f t="shared" si="46"/>
        <v>#DIV/0!</v>
      </c>
      <c r="G538" s="3" t="e">
        <f t="shared" si="45"/>
        <v>#VALUE!</v>
      </c>
      <c r="H538" s="3" t="e">
        <f t="shared" si="45"/>
        <v>#VALUE!</v>
      </c>
      <c r="J538" s="7"/>
    </row>
    <row r="539" spans="1:13" ht="15.75" x14ac:dyDescent="0.25">
      <c r="A539" s="28" t="str">
        <f>_xlfn.XLOOKUP(P!C539,'Banco de Dados'!$B$3:$B$274,'Banco de Dados'!$K$3:$K$274,"")</f>
        <v/>
      </c>
      <c r="B539" s="2">
        <v>0</v>
      </c>
      <c r="C539" s="2">
        <v>0</v>
      </c>
      <c r="D539" s="2">
        <v>0</v>
      </c>
      <c r="E539" s="2">
        <v>0</v>
      </c>
      <c r="F539" s="32" t="e">
        <f t="shared" si="46"/>
        <v>#DIV/0!</v>
      </c>
      <c r="G539" s="3" t="e">
        <f t="shared" si="45"/>
        <v>#VALUE!</v>
      </c>
      <c r="H539" s="3" t="e">
        <f t="shared" si="45"/>
        <v>#VALUE!</v>
      </c>
      <c r="J539" s="7"/>
      <c r="K539" s="101" t="s">
        <v>216</v>
      </c>
      <c r="L539" s="102">
        <f>K517</f>
        <v>0</v>
      </c>
      <c r="M539" s="103" t="str">
        <f>M517</f>
        <v>Zinco</v>
      </c>
    </row>
    <row r="540" spans="1:13" x14ac:dyDescent="0.25">
      <c r="A540" s="28" t="str">
        <f>_xlfn.XLOOKUP(P!C540,'Banco de Dados'!$B$3:$B$274,'Banco de Dados'!$K$3:$K$274,"")</f>
        <v/>
      </c>
      <c r="B540" s="2">
        <v>0</v>
      </c>
      <c r="C540" s="2">
        <v>0</v>
      </c>
      <c r="D540" s="2">
        <v>0</v>
      </c>
      <c r="E540" s="2">
        <v>0</v>
      </c>
      <c r="F540" s="32" t="e">
        <f t="shared" si="46"/>
        <v>#DIV/0!</v>
      </c>
      <c r="G540" s="3" t="e">
        <f t="shared" si="45"/>
        <v>#VALUE!</v>
      </c>
      <c r="H540" s="3" t="e">
        <f t="shared" si="45"/>
        <v>#VALUE!</v>
      </c>
      <c r="J540" s="7"/>
      <c r="K540" s="68" t="s">
        <v>68</v>
      </c>
      <c r="L540" s="29" t="e">
        <f>(K523*M525)/M523</f>
        <v>#VALUE!</v>
      </c>
      <c r="M540" s="66" t="str">
        <f>$M$9</f>
        <v>mg/kg</v>
      </c>
    </row>
    <row r="541" spans="1:13" x14ac:dyDescent="0.25">
      <c r="A541" s="28" t="str">
        <f>_xlfn.XLOOKUP(P!C541,'Banco de Dados'!$B$3:$B$274,'Banco de Dados'!$K$3:$K$274,"")</f>
        <v/>
      </c>
      <c r="B541" s="2">
        <v>0</v>
      </c>
      <c r="C541" s="2">
        <v>0</v>
      </c>
      <c r="D541" s="2">
        <v>0</v>
      </c>
      <c r="E541" s="2">
        <v>0</v>
      </c>
      <c r="F541" s="32" t="e">
        <f t="shared" si="46"/>
        <v>#DIV/0!</v>
      </c>
      <c r="G541" s="3" t="e">
        <f t="shared" si="45"/>
        <v>#VALUE!</v>
      </c>
      <c r="H541" s="3" t="e">
        <f t="shared" si="45"/>
        <v>#VALUE!</v>
      </c>
      <c r="J541" s="7"/>
      <c r="K541" s="111" t="s">
        <v>246</v>
      </c>
      <c r="L541" s="126" t="e">
        <f>SQRT(((M528/L528)^2)+((M529/L529)^2)+((M530/L530)^2))</f>
        <v>#VALUE!</v>
      </c>
      <c r="M541" s="66"/>
    </row>
    <row r="542" spans="1:13" x14ac:dyDescent="0.25">
      <c r="A542" s="28" t="str">
        <f>_xlfn.XLOOKUP(P!C542,'Banco de Dados'!$B$3:$B$274,'Banco de Dados'!$K$3:$K$274,"")</f>
        <v/>
      </c>
      <c r="B542" s="2">
        <v>0</v>
      </c>
      <c r="C542" s="2">
        <v>0</v>
      </c>
      <c r="D542" s="2">
        <v>0</v>
      </c>
      <c r="E542" s="2">
        <v>0</v>
      </c>
      <c r="F542" s="32" t="e">
        <f t="shared" si="46"/>
        <v>#DIV/0!</v>
      </c>
      <c r="G542" s="3" t="e">
        <f t="shared" si="45"/>
        <v>#VALUE!</v>
      </c>
      <c r="H542" s="3" t="e">
        <f t="shared" si="45"/>
        <v>#VALUE!</v>
      </c>
      <c r="J542" s="7"/>
      <c r="K542" s="69" t="s">
        <v>247</v>
      </c>
      <c r="L542" s="127" t="e">
        <f>L541*L540</f>
        <v>#VALUE!</v>
      </c>
      <c r="M542" s="71" t="str">
        <f>$M$9</f>
        <v>mg/kg</v>
      </c>
    </row>
    <row r="543" spans="1:13" x14ac:dyDescent="0.25">
      <c r="A543" s="28" t="str">
        <f>_xlfn.XLOOKUP(P!C543,'Banco de Dados'!$B$3:$B$274,'Banco de Dados'!$K$3:$K$274,"")</f>
        <v/>
      </c>
      <c r="B543" s="2">
        <v>0</v>
      </c>
      <c r="C543" s="2">
        <v>0</v>
      </c>
      <c r="D543" s="2">
        <v>0</v>
      </c>
      <c r="E543" s="2">
        <v>0</v>
      </c>
      <c r="F543" s="32" t="e">
        <f t="shared" si="46"/>
        <v>#DIV/0!</v>
      </c>
      <c r="G543" s="3" t="e">
        <f t="shared" si="45"/>
        <v>#VALUE!</v>
      </c>
      <c r="H543" s="3" t="e">
        <f t="shared" si="45"/>
        <v>#VALUE!</v>
      </c>
      <c r="J543" s="7"/>
      <c r="K543" s="123"/>
      <c r="L543" s="124"/>
    </row>
    <row r="544" spans="1:13" x14ac:dyDescent="0.25">
      <c r="A544" s="28" t="str">
        <f>_xlfn.XLOOKUP(P!C544,'Banco de Dados'!$B$3:$B$274,'Banco de Dados'!$K$3:$K$274,"")</f>
        <v/>
      </c>
      <c r="B544" s="2">
        <v>0</v>
      </c>
      <c r="C544" s="2">
        <v>0</v>
      </c>
      <c r="D544" s="2">
        <v>0</v>
      </c>
      <c r="E544" s="2">
        <v>0</v>
      </c>
      <c r="F544" s="32" t="e">
        <f t="shared" si="46"/>
        <v>#DIV/0!</v>
      </c>
      <c r="G544" s="3" t="e">
        <f t="shared" si="45"/>
        <v>#VALUE!</v>
      </c>
      <c r="H544" s="3" t="e">
        <f t="shared" si="45"/>
        <v>#VALUE!</v>
      </c>
      <c r="J544" s="7"/>
    </row>
    <row r="545" spans="1:14" x14ac:dyDescent="0.25">
      <c r="A545" s="28" t="str">
        <f>_xlfn.XLOOKUP(P!C545,'Banco de Dados'!$B$3:$B$274,'Banco de Dados'!$K$3:$K$274,"")</f>
        <v/>
      </c>
      <c r="B545" s="2">
        <v>0</v>
      </c>
      <c r="C545" s="2">
        <v>0</v>
      </c>
      <c r="D545" s="2">
        <v>0</v>
      </c>
      <c r="E545" s="2">
        <v>0</v>
      </c>
      <c r="F545" s="32" t="e">
        <f t="shared" si="46"/>
        <v>#DIV/0!</v>
      </c>
      <c r="G545" s="3" t="e">
        <f t="shared" si="45"/>
        <v>#VALUE!</v>
      </c>
      <c r="H545" s="3" t="e">
        <f t="shared" si="45"/>
        <v>#VALUE!</v>
      </c>
      <c r="J545" s="7"/>
    </row>
    <row r="546" spans="1:14" x14ac:dyDescent="0.25">
      <c r="A546" s="28" t="str">
        <f>_xlfn.XLOOKUP(P!C546,'Banco de Dados'!$B$3:$B$274,'Banco de Dados'!$K$3:$K$274,"")</f>
        <v/>
      </c>
      <c r="B546" s="2">
        <v>0</v>
      </c>
      <c r="C546" s="2">
        <v>0</v>
      </c>
      <c r="D546" s="2">
        <v>0</v>
      </c>
      <c r="E546" s="2">
        <v>0</v>
      </c>
      <c r="F546" s="32" t="e">
        <f t="shared" si="46"/>
        <v>#DIV/0!</v>
      </c>
      <c r="G546" s="3" t="e">
        <f t="shared" ref="G546:H548" si="47">D546*$E$516</f>
        <v>#VALUE!</v>
      </c>
      <c r="H546" s="3" t="e">
        <f t="shared" si="47"/>
        <v>#VALUE!</v>
      </c>
      <c r="J546" s="7"/>
    </row>
    <row r="547" spans="1:14" x14ac:dyDescent="0.25">
      <c r="A547" s="28" t="str">
        <f>_xlfn.XLOOKUP(P!C547,'Banco de Dados'!$B$3:$B$274,'Banco de Dados'!$K$3:$K$274,"")</f>
        <v/>
      </c>
      <c r="B547" s="2">
        <v>0</v>
      </c>
      <c r="C547" s="2">
        <v>0</v>
      </c>
      <c r="D547" s="2">
        <v>0</v>
      </c>
      <c r="E547" s="2">
        <v>0</v>
      </c>
      <c r="F547" s="32" t="e">
        <f t="shared" si="46"/>
        <v>#DIV/0!</v>
      </c>
      <c r="G547" s="3" t="e">
        <f t="shared" si="47"/>
        <v>#VALUE!</v>
      </c>
      <c r="H547" s="3" t="e">
        <f t="shared" si="47"/>
        <v>#VALUE!</v>
      </c>
      <c r="J547" s="7"/>
    </row>
    <row r="548" spans="1:14" x14ac:dyDescent="0.25">
      <c r="A548" s="28" t="str">
        <f>_xlfn.XLOOKUP(P!C548,'Banco de Dados'!$B$3:$B$274,'Banco de Dados'!$K$3:$K$274,"")</f>
        <v/>
      </c>
      <c r="B548" s="2">
        <v>0</v>
      </c>
      <c r="C548" s="2">
        <v>0</v>
      </c>
      <c r="D548" s="2">
        <v>0</v>
      </c>
      <c r="E548" s="2">
        <v>0</v>
      </c>
      <c r="F548" s="32" t="e">
        <f t="shared" si="46"/>
        <v>#DIV/0!</v>
      </c>
      <c r="G548" s="3" t="e">
        <f t="shared" si="47"/>
        <v>#VALUE!</v>
      </c>
      <c r="H548" s="3" t="e">
        <f t="shared" si="47"/>
        <v>#VALUE!</v>
      </c>
      <c r="J548" s="7"/>
    </row>
    <row r="549" spans="1:14" x14ac:dyDescent="0.25">
      <c r="A549" s="21"/>
      <c r="B549" s="21"/>
      <c r="C549" s="21"/>
      <c r="D549" s="21"/>
      <c r="E549" s="21"/>
      <c r="F549" s="77"/>
      <c r="G549" s="21"/>
      <c r="H549" s="21"/>
      <c r="J549" s="21"/>
      <c r="K549" s="21"/>
      <c r="L549" s="21"/>
      <c r="M549" s="21"/>
      <c r="N549" s="21"/>
    </row>
    <row r="550" spans="1:14" ht="15.75" x14ac:dyDescent="0.25">
      <c r="A550" s="36">
        <f>'Nome das Amostras'!A20</f>
        <v>0</v>
      </c>
      <c r="B550" s="164" t="e">
        <f>VLOOKUP(A550,'Nome das Amostras'!$A$3:$D$28,2,FALSE)</f>
        <v>#N/A</v>
      </c>
      <c r="C550" s="164"/>
      <c r="D550" s="51" t="s">
        <v>65</v>
      </c>
      <c r="E550" s="52" t="e">
        <f>'Banco de Dados'!$O$13/'Banco de Dados'!DW13</f>
        <v>#VALUE!</v>
      </c>
      <c r="F550" s="74"/>
      <c r="G550" s="3"/>
      <c r="H550" s="3"/>
      <c r="J550" s="7"/>
    </row>
    <row r="551" spans="1:14" ht="15.75" x14ac:dyDescent="0.25">
      <c r="A551" s="107" t="s">
        <v>1</v>
      </c>
      <c r="B551" s="107" t="s">
        <v>0</v>
      </c>
      <c r="C551" s="107" t="s">
        <v>212</v>
      </c>
      <c r="D551" s="107" t="s">
        <v>209</v>
      </c>
      <c r="E551" s="107" t="s">
        <v>213</v>
      </c>
      <c r="F551" s="76" t="s">
        <v>219</v>
      </c>
      <c r="G551" s="54" t="s">
        <v>140</v>
      </c>
      <c r="H551" s="54" t="s">
        <v>66</v>
      </c>
      <c r="J551" s="7"/>
      <c r="K551" s="72">
        <f>A550</f>
        <v>0</v>
      </c>
      <c r="L551" s="55" t="s">
        <v>215</v>
      </c>
      <c r="M551" s="41" t="str">
        <f>$A$1</f>
        <v>Zinco</v>
      </c>
      <c r="N551" s="3"/>
    </row>
    <row r="552" spans="1:14" x14ac:dyDescent="0.25">
      <c r="A552" s="28" t="str">
        <f>_xlfn.XLOOKUP(P!C552,'Banco de Dados'!$B$3:$B$274,'Banco de Dados'!$K$3:$K$274,"")</f>
        <v/>
      </c>
      <c r="B552" s="2" cm="1">
        <f t="array" ref="B552:E582">Dados!DS5:DV35</f>
        <v>0</v>
      </c>
      <c r="C552" s="2">
        <v>0</v>
      </c>
      <c r="D552" s="2">
        <v>0</v>
      </c>
      <c r="E552" s="2">
        <v>0</v>
      </c>
      <c r="F552" s="32" t="e">
        <f>(E552*100)/D552</f>
        <v>#DIV/0!</v>
      </c>
      <c r="G552" s="3" t="e">
        <f t="shared" ref="G552:H579" si="48">D552*$E$550</f>
        <v>#VALUE!</v>
      </c>
      <c r="H552" s="3" t="e">
        <f t="shared" si="48"/>
        <v>#VALUE!</v>
      </c>
      <c r="J552" s="7"/>
      <c r="K552" s="5" t="s">
        <v>210</v>
      </c>
      <c r="L552" s="5"/>
      <c r="M552" s="5" t="s">
        <v>211</v>
      </c>
    </row>
    <row r="553" spans="1:14" x14ac:dyDescent="0.25">
      <c r="A553" s="28" t="str">
        <f>_xlfn.XLOOKUP(P!C553,'Banco de Dados'!$B$3:$B$274,'Banco de Dados'!$K$3:$K$274,"")</f>
        <v/>
      </c>
      <c r="B553" s="2">
        <v>0</v>
      </c>
      <c r="C553" s="2">
        <v>0</v>
      </c>
      <c r="D553" s="2">
        <v>0</v>
      </c>
      <c r="E553" s="2">
        <v>0</v>
      </c>
      <c r="F553" s="32" t="e">
        <f t="shared" ref="F553:F582" si="49">(E553*100)/D553</f>
        <v>#DIV/0!</v>
      </c>
      <c r="G553" s="3" t="e">
        <f t="shared" si="48"/>
        <v>#VALUE!</v>
      </c>
      <c r="H553" s="3" t="e">
        <f t="shared" si="48"/>
        <v>#VALUE!</v>
      </c>
      <c r="J553" s="7"/>
      <c r="K553" s="6" t="str">
        <f>_xlfn.XLOOKUP($B$4,A552:A579,G552:G579,"")</f>
        <v/>
      </c>
      <c r="L553" s="6"/>
      <c r="M553" s="6" t="str">
        <f>_xlfn.XLOOKUP($B$4,A552:A579,H552:H579,"")</f>
        <v/>
      </c>
    </row>
    <row r="554" spans="1:14" x14ac:dyDescent="0.25">
      <c r="A554" s="28" t="str">
        <f>_xlfn.XLOOKUP(P!C554,'Banco de Dados'!$B$3:$B$274,'Banco de Dados'!$K$3:$K$274,"")</f>
        <v/>
      </c>
      <c r="B554" s="2">
        <v>0</v>
      </c>
      <c r="C554" s="2">
        <v>0</v>
      </c>
      <c r="D554" s="2">
        <v>0</v>
      </c>
      <c r="E554" s="2">
        <v>0</v>
      </c>
      <c r="F554" s="32" t="e">
        <f t="shared" si="49"/>
        <v>#DIV/0!</v>
      </c>
      <c r="G554" s="3" t="e">
        <f t="shared" si="48"/>
        <v>#VALUE!</v>
      </c>
      <c r="H554" s="3" t="e">
        <f t="shared" si="48"/>
        <v>#VALUE!</v>
      </c>
      <c r="J554" s="7"/>
    </row>
    <row r="555" spans="1:14" ht="15.75" x14ac:dyDescent="0.25">
      <c r="A555" s="28" t="str">
        <f>_xlfn.XLOOKUP(P!C555,'Banco de Dados'!$B$3:$B$274,'Banco de Dados'!$K$3:$K$274,"")</f>
        <v/>
      </c>
      <c r="B555" s="2">
        <v>0</v>
      </c>
      <c r="C555" s="2">
        <v>0</v>
      </c>
      <c r="D555" s="2">
        <v>0</v>
      </c>
      <c r="E555" s="2">
        <v>0</v>
      </c>
      <c r="F555" s="32" t="e">
        <f t="shared" si="49"/>
        <v>#DIV/0!</v>
      </c>
      <c r="G555" s="3" t="e">
        <f t="shared" si="48"/>
        <v>#VALUE!</v>
      </c>
      <c r="H555" s="3" t="e">
        <f t="shared" si="48"/>
        <v>#VALUE!</v>
      </c>
      <c r="K555" s="165" t="s">
        <v>67</v>
      </c>
      <c r="L555" s="166"/>
      <c r="M555" s="167"/>
      <c r="N555"/>
    </row>
    <row r="556" spans="1:14" x14ac:dyDescent="0.25">
      <c r="A556" s="28" t="str">
        <f>_xlfn.XLOOKUP(P!C556,'Banco de Dados'!$B$3:$B$274,'Banco de Dados'!$K$3:$K$274,"")</f>
        <v/>
      </c>
      <c r="B556" s="2">
        <v>0</v>
      </c>
      <c r="C556" s="2">
        <v>0</v>
      </c>
      <c r="D556" s="2">
        <v>0</v>
      </c>
      <c r="E556" s="2">
        <v>0</v>
      </c>
      <c r="F556" s="32" t="e">
        <f t="shared" si="49"/>
        <v>#DIV/0!</v>
      </c>
      <c r="G556" s="3" t="e">
        <f t="shared" si="48"/>
        <v>#VALUE!</v>
      </c>
      <c r="H556" s="3" t="e">
        <f t="shared" si="48"/>
        <v>#VALUE!</v>
      </c>
      <c r="J556" s="7"/>
      <c r="K556" s="104" t="s">
        <v>240</v>
      </c>
      <c r="L556" s="39"/>
      <c r="M556" s="106" t="s">
        <v>209</v>
      </c>
    </row>
    <row r="557" spans="1:14" x14ac:dyDescent="0.25">
      <c r="A557" s="28" t="str">
        <f>_xlfn.XLOOKUP(P!C557,'Banco de Dados'!$B$3:$B$274,'Banco de Dados'!$K$3:$K$274,"")</f>
        <v/>
      </c>
      <c r="B557" s="2">
        <v>0</v>
      </c>
      <c r="C557" s="2">
        <v>0</v>
      </c>
      <c r="D557" s="2">
        <v>0</v>
      </c>
      <c r="E557" s="2">
        <v>0</v>
      </c>
      <c r="F557" s="32" t="e">
        <f t="shared" si="49"/>
        <v>#DIV/0!</v>
      </c>
      <c r="G557" s="3" t="e">
        <f t="shared" si="48"/>
        <v>#VALUE!</v>
      </c>
      <c r="H557" s="3" t="e">
        <f t="shared" si="48"/>
        <v>#VALUE!</v>
      </c>
      <c r="J557" s="58" t="s">
        <v>38</v>
      </c>
      <c r="K557" s="59">
        <f>$L$9</f>
        <v>30.94</v>
      </c>
      <c r="L557" s="60"/>
      <c r="M557" s="61">
        <f>$M$11</f>
        <v>1363</v>
      </c>
      <c r="N557" s="60"/>
    </row>
    <row r="558" spans="1:14" x14ac:dyDescent="0.25">
      <c r="A558" s="28" t="str">
        <f>_xlfn.XLOOKUP(P!C558,'Banco de Dados'!$B$3:$B$274,'Banco de Dados'!$K$3:$K$274,"")</f>
        <v/>
      </c>
      <c r="B558" s="2">
        <v>0</v>
      </c>
      <c r="C558" s="2">
        <v>0</v>
      </c>
      <c r="D558" s="2">
        <v>0</v>
      </c>
      <c r="E558" s="2">
        <v>0</v>
      </c>
      <c r="F558" s="32" t="e">
        <f t="shared" si="49"/>
        <v>#DIV/0!</v>
      </c>
      <c r="G558" s="3" t="e">
        <f t="shared" si="48"/>
        <v>#VALUE!</v>
      </c>
      <c r="H558" s="3" t="e">
        <f t="shared" si="48"/>
        <v>#VALUE!</v>
      </c>
      <c r="J558" s="2"/>
      <c r="K558" s="18"/>
      <c r="L558" s="2" t="s">
        <v>70</v>
      </c>
      <c r="M558" s="19"/>
    </row>
    <row r="559" spans="1:14" x14ac:dyDescent="0.25">
      <c r="A559" s="28" t="str">
        <f>_xlfn.XLOOKUP(P!C559,'Banco de Dados'!$B$3:$B$274,'Banco de Dados'!$K$3:$K$274,"")</f>
        <v/>
      </c>
      <c r="B559" s="2">
        <v>0</v>
      </c>
      <c r="C559" s="2">
        <v>0</v>
      </c>
      <c r="D559" s="2">
        <v>0</v>
      </c>
      <c r="E559" s="2">
        <v>0</v>
      </c>
      <c r="F559" s="32" t="e">
        <f t="shared" si="49"/>
        <v>#DIV/0!</v>
      </c>
      <c r="G559" s="3" t="e">
        <f t="shared" si="48"/>
        <v>#VALUE!</v>
      </c>
      <c r="H559" s="3" t="e">
        <f t="shared" si="48"/>
        <v>#VALUE!</v>
      </c>
      <c r="J559" s="58" t="s">
        <v>69</v>
      </c>
      <c r="K559" s="62" t="s">
        <v>71</v>
      </c>
      <c r="L559" s="63"/>
      <c r="M559" s="64" t="str">
        <f>K553</f>
        <v/>
      </c>
      <c r="N559" s="60"/>
    </row>
    <row r="560" spans="1:14" x14ac:dyDescent="0.25">
      <c r="A560" s="28" t="str">
        <f>_xlfn.XLOOKUP(P!C560,'Banco de Dados'!$B$3:$B$274,'Banco de Dados'!$K$3:$K$274,"")</f>
        <v/>
      </c>
      <c r="B560" s="2">
        <v>0</v>
      </c>
      <c r="C560" s="2">
        <v>0</v>
      </c>
      <c r="D560" s="2">
        <v>0</v>
      </c>
      <c r="E560" s="2">
        <v>0</v>
      </c>
      <c r="F560" s="32" t="e">
        <f t="shared" si="49"/>
        <v>#DIV/0!</v>
      </c>
      <c r="G560" s="3" t="e">
        <f t="shared" si="48"/>
        <v>#VALUE!</v>
      </c>
      <c r="H560" s="3" t="e">
        <f t="shared" si="48"/>
        <v>#VALUE!</v>
      </c>
      <c r="J560" s="7"/>
    </row>
    <row r="561" spans="1:13" ht="15.75" x14ac:dyDescent="0.25">
      <c r="A561" s="28" t="str">
        <f>_xlfn.XLOOKUP(P!C561,'Banco de Dados'!$B$3:$B$274,'Banco de Dados'!$K$3:$K$274,"")</f>
        <v/>
      </c>
      <c r="B561" s="2">
        <v>0</v>
      </c>
      <c r="C561" s="2">
        <v>0</v>
      </c>
      <c r="D561" s="2">
        <v>0</v>
      </c>
      <c r="E561" s="2">
        <v>0</v>
      </c>
      <c r="F561" s="32" t="e">
        <f t="shared" si="49"/>
        <v>#DIV/0!</v>
      </c>
      <c r="G561" s="3" t="e">
        <f t="shared" si="48"/>
        <v>#VALUE!</v>
      </c>
      <c r="H561" s="3" t="e">
        <f t="shared" si="48"/>
        <v>#VALUE!</v>
      </c>
      <c r="J561" s="7"/>
      <c r="K561" s="165" t="s">
        <v>218</v>
      </c>
      <c r="L561" s="166"/>
      <c r="M561" s="167"/>
    </row>
    <row r="562" spans="1:13" x14ac:dyDescent="0.25">
      <c r="A562" s="28" t="str">
        <f>_xlfn.XLOOKUP(P!C562,'Banco de Dados'!$B$3:$B$274,'Banco de Dados'!$K$3:$K$274,"")</f>
        <v/>
      </c>
      <c r="B562" s="2">
        <v>0</v>
      </c>
      <c r="C562" s="2">
        <v>0</v>
      </c>
      <c r="D562" s="2">
        <v>0</v>
      </c>
      <c r="E562" s="2">
        <v>0</v>
      </c>
      <c r="F562" s="32" t="e">
        <f t="shared" si="49"/>
        <v>#DIV/0!</v>
      </c>
      <c r="G562" s="3" t="e">
        <f t="shared" si="48"/>
        <v>#VALUE!</v>
      </c>
      <c r="H562" s="3" t="e">
        <f t="shared" si="48"/>
        <v>#VALUE!</v>
      </c>
      <c r="J562" s="7"/>
      <c r="K562" s="104" t="s">
        <v>236</v>
      </c>
      <c r="L562" s="108" t="str">
        <f>K553</f>
        <v/>
      </c>
      <c r="M562" s="109" t="str">
        <f>M553</f>
        <v/>
      </c>
    </row>
    <row r="563" spans="1:13" x14ac:dyDescent="0.25">
      <c r="A563" s="28" t="str">
        <f>_xlfn.XLOOKUP(P!C563,'Banco de Dados'!$B$3:$B$274,'Banco de Dados'!$K$3:$K$274,"")</f>
        <v/>
      </c>
      <c r="B563" s="2">
        <v>0</v>
      </c>
      <c r="C563" s="2">
        <v>0</v>
      </c>
      <c r="D563" s="2">
        <v>0</v>
      </c>
      <c r="E563" s="2">
        <v>0</v>
      </c>
      <c r="F563" s="32" t="e">
        <f t="shared" si="49"/>
        <v>#DIV/0!</v>
      </c>
      <c r="G563" s="3" t="e">
        <f t="shared" si="48"/>
        <v>#VALUE!</v>
      </c>
      <c r="H563" s="3" t="e">
        <f t="shared" si="48"/>
        <v>#VALUE!</v>
      </c>
      <c r="J563" s="7"/>
      <c r="K563" s="104" t="s">
        <v>237</v>
      </c>
      <c r="L563" s="105">
        <f>$L$9</f>
        <v>30.94</v>
      </c>
      <c r="M563" s="106">
        <f>$L$10</f>
        <v>0.55000000000000004</v>
      </c>
    </row>
    <row r="564" spans="1:13" x14ac:dyDescent="0.25">
      <c r="A564" s="28" t="str">
        <f>_xlfn.XLOOKUP(P!C564,'Banco de Dados'!$B$3:$B$274,'Banco de Dados'!$K$3:$K$274,"")</f>
        <v/>
      </c>
      <c r="B564" s="2">
        <v>0</v>
      </c>
      <c r="C564" s="2">
        <v>0</v>
      </c>
      <c r="D564" s="2">
        <v>0</v>
      </c>
      <c r="E564" s="2">
        <v>0</v>
      </c>
      <c r="F564" s="32" t="e">
        <f t="shared" si="49"/>
        <v>#DIV/0!</v>
      </c>
      <c r="G564" s="3" t="e">
        <f t="shared" si="48"/>
        <v>#VALUE!</v>
      </c>
      <c r="H564" s="3" t="e">
        <f t="shared" si="48"/>
        <v>#VALUE!</v>
      </c>
      <c r="J564" s="7"/>
      <c r="K564" s="104" t="s">
        <v>238</v>
      </c>
      <c r="L564" s="105">
        <f>$M$11</f>
        <v>1363</v>
      </c>
      <c r="M564" s="106">
        <f>$M$12</f>
        <v>248</v>
      </c>
    </row>
    <row r="565" spans="1:13" x14ac:dyDescent="0.25">
      <c r="A565" s="28" t="str">
        <f>_xlfn.XLOOKUP(P!C565,'Banco de Dados'!$B$3:$B$274,'Banco de Dados'!$K$3:$K$274,"")</f>
        <v/>
      </c>
      <c r="B565" s="2">
        <v>0</v>
      </c>
      <c r="C565" s="2">
        <v>0</v>
      </c>
      <c r="D565" s="2">
        <v>0</v>
      </c>
      <c r="E565" s="2">
        <v>0</v>
      </c>
      <c r="F565" s="32" t="e">
        <f t="shared" si="49"/>
        <v>#DIV/0!</v>
      </c>
      <c r="G565" s="3" t="e">
        <f t="shared" si="48"/>
        <v>#VALUE!</v>
      </c>
      <c r="H565" s="3" t="e">
        <f t="shared" si="48"/>
        <v>#VALUE!</v>
      </c>
      <c r="J565" s="7"/>
      <c r="K565" s="69" t="s">
        <v>217</v>
      </c>
      <c r="L565" s="110" t="e">
        <f>SQRT(((M562/L562)^2)+((M563/L563)^2)+((M564/L564)^2))</f>
        <v>#VALUE!</v>
      </c>
      <c r="M565" s="71" t="str">
        <f>M574</f>
        <v>mg/kg</v>
      </c>
    </row>
    <row r="566" spans="1:13" x14ac:dyDescent="0.25">
      <c r="A566" s="28" t="str">
        <f>_xlfn.XLOOKUP(P!C566,'Banco de Dados'!$B$3:$B$274,'Banco de Dados'!$K$3:$K$274,"")</f>
        <v/>
      </c>
      <c r="B566" s="2">
        <v>0</v>
      </c>
      <c r="C566" s="2">
        <v>0</v>
      </c>
      <c r="D566" s="2">
        <v>0</v>
      </c>
      <c r="E566" s="2">
        <v>0</v>
      </c>
      <c r="F566" s="32" t="e">
        <f t="shared" si="49"/>
        <v>#DIV/0!</v>
      </c>
      <c r="G566" s="3" t="e">
        <f t="shared" si="48"/>
        <v>#VALUE!</v>
      </c>
      <c r="H566" s="3" t="e">
        <f t="shared" si="48"/>
        <v>#VALUE!</v>
      </c>
      <c r="J566" s="7"/>
    </row>
    <row r="567" spans="1:13" x14ac:dyDescent="0.25">
      <c r="A567" s="28" t="str">
        <f>_xlfn.XLOOKUP(P!C567,'Banco de Dados'!$B$3:$B$274,'Banco de Dados'!$K$3:$K$274,"")</f>
        <v/>
      </c>
      <c r="B567" s="2">
        <v>0</v>
      </c>
      <c r="C567" s="2">
        <v>0</v>
      </c>
      <c r="D567" s="2">
        <v>0</v>
      </c>
      <c r="E567" s="2">
        <v>0</v>
      </c>
      <c r="F567" s="32" t="e">
        <f t="shared" si="49"/>
        <v>#DIV/0!</v>
      </c>
      <c r="G567" s="3" t="e">
        <f t="shared" si="48"/>
        <v>#VALUE!</v>
      </c>
      <c r="H567" s="3" t="e">
        <f t="shared" si="48"/>
        <v>#VALUE!</v>
      </c>
      <c r="J567" s="7"/>
    </row>
    <row r="568" spans="1:13" x14ac:dyDescent="0.25">
      <c r="A568" s="28" t="str">
        <f>_xlfn.XLOOKUP(P!C568,'Banco de Dados'!$B$3:$B$274,'Banco de Dados'!$K$3:$K$274,"")</f>
        <v/>
      </c>
      <c r="B568" s="2">
        <v>0</v>
      </c>
      <c r="C568" s="2">
        <v>0</v>
      </c>
      <c r="D568" s="2">
        <v>0</v>
      </c>
      <c r="E568" s="2">
        <v>0</v>
      </c>
      <c r="F568" s="32" t="e">
        <f t="shared" si="49"/>
        <v>#DIV/0!</v>
      </c>
      <c r="G568" s="3" t="e">
        <f t="shared" si="48"/>
        <v>#VALUE!</v>
      </c>
      <c r="H568" s="3" t="e">
        <f t="shared" si="48"/>
        <v>#VALUE!</v>
      </c>
      <c r="J568" s="7"/>
    </row>
    <row r="569" spans="1:13" x14ac:dyDescent="0.25">
      <c r="A569" s="28" t="str">
        <f>_xlfn.XLOOKUP(P!C569,'Banco de Dados'!$B$3:$B$274,'Banco de Dados'!$K$3:$K$274,"")</f>
        <v/>
      </c>
      <c r="B569" s="2">
        <v>0</v>
      </c>
      <c r="C569" s="2">
        <v>0</v>
      </c>
      <c r="D569" s="2">
        <v>0</v>
      </c>
      <c r="E569" s="2">
        <v>0</v>
      </c>
      <c r="F569" s="32" t="e">
        <f t="shared" si="49"/>
        <v>#DIV/0!</v>
      </c>
      <c r="G569" s="3" t="e">
        <f t="shared" si="48"/>
        <v>#VALUE!</v>
      </c>
      <c r="H569" s="3" t="e">
        <f t="shared" si="48"/>
        <v>#VALUE!</v>
      </c>
      <c r="J569" s="7"/>
    </row>
    <row r="570" spans="1:13" x14ac:dyDescent="0.25">
      <c r="A570" s="28" t="str">
        <f>_xlfn.XLOOKUP(P!C570,'Banco de Dados'!$B$3:$B$274,'Banco de Dados'!$K$3:$K$274,"")</f>
        <v/>
      </c>
      <c r="B570" s="2">
        <v>0</v>
      </c>
      <c r="C570" s="2">
        <v>0</v>
      </c>
      <c r="D570" s="2">
        <v>0</v>
      </c>
      <c r="E570" s="2">
        <v>0</v>
      </c>
      <c r="F570" s="32" t="e">
        <f t="shared" si="49"/>
        <v>#DIV/0!</v>
      </c>
      <c r="G570" s="3" t="e">
        <f t="shared" si="48"/>
        <v>#VALUE!</v>
      </c>
      <c r="H570" s="3" t="e">
        <f t="shared" si="48"/>
        <v>#VALUE!</v>
      </c>
      <c r="J570" s="7"/>
    </row>
    <row r="571" spans="1:13" x14ac:dyDescent="0.25">
      <c r="A571" s="28" t="str">
        <f>_xlfn.XLOOKUP(P!C571,'Banco de Dados'!$B$3:$B$274,'Banco de Dados'!$K$3:$K$274,"")</f>
        <v/>
      </c>
      <c r="B571" s="2">
        <v>0</v>
      </c>
      <c r="C571" s="2">
        <v>0</v>
      </c>
      <c r="D571" s="2">
        <v>0</v>
      </c>
      <c r="E571" s="2">
        <v>0</v>
      </c>
      <c r="F571" s="32" t="e">
        <f t="shared" si="49"/>
        <v>#DIV/0!</v>
      </c>
      <c r="G571" s="3" t="e">
        <f t="shared" si="48"/>
        <v>#VALUE!</v>
      </c>
      <c r="H571" s="3" t="e">
        <f t="shared" si="48"/>
        <v>#VALUE!</v>
      </c>
      <c r="J571" s="7"/>
    </row>
    <row r="572" spans="1:13" x14ac:dyDescent="0.25">
      <c r="A572" s="28" t="str">
        <f>_xlfn.XLOOKUP(P!C572,'Banco de Dados'!$B$3:$B$274,'Banco de Dados'!$K$3:$K$274,"")</f>
        <v/>
      </c>
      <c r="B572" s="2">
        <v>0</v>
      </c>
      <c r="C572" s="2">
        <v>0</v>
      </c>
      <c r="D572" s="2">
        <v>0</v>
      </c>
      <c r="E572" s="17">
        <v>0</v>
      </c>
      <c r="F572" s="32" t="e">
        <f t="shared" si="49"/>
        <v>#DIV/0!</v>
      </c>
      <c r="G572" s="3" t="e">
        <f t="shared" si="48"/>
        <v>#VALUE!</v>
      </c>
      <c r="H572" s="3" t="e">
        <f t="shared" si="48"/>
        <v>#VALUE!</v>
      </c>
      <c r="J572" s="7"/>
    </row>
    <row r="573" spans="1:13" ht="15.75" x14ac:dyDescent="0.25">
      <c r="A573" s="28" t="str">
        <f>_xlfn.XLOOKUP(P!C573,'Banco de Dados'!$B$3:$B$274,'Banco de Dados'!$K$3:$K$274,"")</f>
        <v/>
      </c>
      <c r="B573" s="2">
        <v>0</v>
      </c>
      <c r="C573" s="2">
        <v>0</v>
      </c>
      <c r="D573" s="2">
        <v>0</v>
      </c>
      <c r="E573" s="2">
        <v>0</v>
      </c>
      <c r="F573" s="32" t="e">
        <f t="shared" si="49"/>
        <v>#DIV/0!</v>
      </c>
      <c r="G573" s="3" t="e">
        <f t="shared" si="48"/>
        <v>#VALUE!</v>
      </c>
      <c r="H573" s="3" t="e">
        <f t="shared" si="48"/>
        <v>#VALUE!</v>
      </c>
      <c r="J573" s="7"/>
      <c r="K573" s="101" t="s">
        <v>216</v>
      </c>
      <c r="L573" s="102">
        <f>K551</f>
        <v>0</v>
      </c>
      <c r="M573" s="103" t="str">
        <f>M551</f>
        <v>Zinco</v>
      </c>
    </row>
    <row r="574" spans="1:13" x14ac:dyDescent="0.25">
      <c r="A574" s="28" t="str">
        <f>_xlfn.XLOOKUP(P!C574,'Banco de Dados'!$B$3:$B$274,'Banco de Dados'!$K$3:$K$274,"")</f>
        <v/>
      </c>
      <c r="B574" s="2">
        <v>0</v>
      </c>
      <c r="C574" s="2">
        <v>0</v>
      </c>
      <c r="D574" s="2">
        <v>0</v>
      </c>
      <c r="E574" s="2">
        <v>0</v>
      </c>
      <c r="F574" s="32" t="e">
        <f t="shared" si="49"/>
        <v>#DIV/0!</v>
      </c>
      <c r="G574" s="3" t="e">
        <f t="shared" si="48"/>
        <v>#VALUE!</v>
      </c>
      <c r="H574" s="3" t="e">
        <f t="shared" si="48"/>
        <v>#VALUE!</v>
      </c>
      <c r="J574" s="7"/>
      <c r="K574" s="68" t="s">
        <v>68</v>
      </c>
      <c r="L574" s="29" t="e">
        <f>(K557*M559)/M557</f>
        <v>#VALUE!</v>
      </c>
      <c r="M574" s="66" t="str">
        <f>$M$9</f>
        <v>mg/kg</v>
      </c>
    </row>
    <row r="575" spans="1:13" x14ac:dyDescent="0.25">
      <c r="A575" s="28" t="str">
        <f>_xlfn.XLOOKUP(P!C575,'Banco de Dados'!$B$3:$B$274,'Banco de Dados'!$K$3:$K$274,"")</f>
        <v/>
      </c>
      <c r="B575" s="2">
        <v>0</v>
      </c>
      <c r="C575" s="2">
        <v>0</v>
      </c>
      <c r="D575" s="2">
        <v>0</v>
      </c>
      <c r="E575" s="2">
        <v>0</v>
      </c>
      <c r="F575" s="32" t="e">
        <f t="shared" si="49"/>
        <v>#DIV/0!</v>
      </c>
      <c r="G575" s="3" t="e">
        <f t="shared" si="48"/>
        <v>#VALUE!</v>
      </c>
      <c r="H575" s="3" t="e">
        <f t="shared" si="48"/>
        <v>#VALUE!</v>
      </c>
      <c r="J575" s="7"/>
      <c r="K575" s="111" t="s">
        <v>246</v>
      </c>
      <c r="L575" s="126" t="e">
        <f>SQRT(((M562/L562)^2)+((M563/L563)^2)+((M564/L564)^2))</f>
        <v>#VALUE!</v>
      </c>
      <c r="M575" s="66"/>
    </row>
    <row r="576" spans="1:13" x14ac:dyDescent="0.25">
      <c r="A576" s="28" t="str">
        <f>_xlfn.XLOOKUP(P!C576,'Banco de Dados'!$B$3:$B$274,'Banco de Dados'!$K$3:$K$274,"")</f>
        <v/>
      </c>
      <c r="B576" s="2">
        <v>0</v>
      </c>
      <c r="C576" s="2">
        <v>0</v>
      </c>
      <c r="D576" s="2">
        <v>0</v>
      </c>
      <c r="E576" s="2">
        <v>0</v>
      </c>
      <c r="F576" s="32" t="e">
        <f t="shared" si="49"/>
        <v>#DIV/0!</v>
      </c>
      <c r="G576" s="3" t="e">
        <f t="shared" si="48"/>
        <v>#VALUE!</v>
      </c>
      <c r="H576" s="3" t="e">
        <f t="shared" si="48"/>
        <v>#VALUE!</v>
      </c>
      <c r="J576" s="7"/>
      <c r="K576" s="69" t="s">
        <v>247</v>
      </c>
      <c r="L576" s="127" t="e">
        <f>L575*L574</f>
        <v>#VALUE!</v>
      </c>
      <c r="M576" s="71" t="str">
        <f>$M$9</f>
        <v>mg/kg</v>
      </c>
    </row>
    <row r="577" spans="1:14" x14ac:dyDescent="0.25">
      <c r="A577" s="28" t="str">
        <f>_xlfn.XLOOKUP(P!C577,'Banco de Dados'!$B$3:$B$274,'Banco de Dados'!$K$3:$K$274,"")</f>
        <v/>
      </c>
      <c r="B577" s="2">
        <v>0</v>
      </c>
      <c r="C577" s="2">
        <v>0</v>
      </c>
      <c r="D577" s="2">
        <v>0</v>
      </c>
      <c r="E577" s="2">
        <v>0</v>
      </c>
      <c r="F577" s="32" t="e">
        <f t="shared" si="49"/>
        <v>#DIV/0!</v>
      </c>
      <c r="G577" s="3" t="e">
        <f t="shared" si="48"/>
        <v>#VALUE!</v>
      </c>
      <c r="H577" s="3" t="e">
        <f t="shared" si="48"/>
        <v>#VALUE!</v>
      </c>
      <c r="J577" s="7"/>
      <c r="K577" s="123"/>
      <c r="L577" s="124"/>
    </row>
    <row r="578" spans="1:14" x14ac:dyDescent="0.25">
      <c r="A578" s="28" t="str">
        <f>_xlfn.XLOOKUP(P!C578,'Banco de Dados'!$B$3:$B$274,'Banco de Dados'!$K$3:$K$274,"")</f>
        <v/>
      </c>
      <c r="B578" s="2">
        <v>0</v>
      </c>
      <c r="C578" s="2">
        <v>0</v>
      </c>
      <c r="D578" s="2">
        <v>0</v>
      </c>
      <c r="E578" s="2">
        <v>0</v>
      </c>
      <c r="F578" s="32" t="e">
        <f t="shared" si="49"/>
        <v>#DIV/0!</v>
      </c>
      <c r="G578" s="3" t="e">
        <f t="shared" si="48"/>
        <v>#VALUE!</v>
      </c>
      <c r="H578" s="3" t="e">
        <f t="shared" si="48"/>
        <v>#VALUE!</v>
      </c>
      <c r="J578" s="7"/>
    </row>
    <row r="579" spans="1:14" x14ac:dyDescent="0.25">
      <c r="A579" s="28" t="str">
        <f>_xlfn.XLOOKUP(P!C579,'Banco de Dados'!$B$3:$B$274,'Banco de Dados'!$K$3:$K$274,"")</f>
        <v/>
      </c>
      <c r="B579" s="2">
        <v>0</v>
      </c>
      <c r="C579" s="2">
        <v>0</v>
      </c>
      <c r="D579" s="2">
        <v>0</v>
      </c>
      <c r="E579" s="2">
        <v>0</v>
      </c>
      <c r="F579" s="32" t="e">
        <f t="shared" si="49"/>
        <v>#DIV/0!</v>
      </c>
      <c r="G579" s="3" t="e">
        <f t="shared" si="48"/>
        <v>#VALUE!</v>
      </c>
      <c r="H579" s="3" t="e">
        <f t="shared" si="48"/>
        <v>#VALUE!</v>
      </c>
      <c r="J579" s="7"/>
    </row>
    <row r="580" spans="1:14" x14ac:dyDescent="0.25">
      <c r="A580" s="28" t="str">
        <f>_xlfn.XLOOKUP(P!C580,'Banco de Dados'!$B$3:$B$274,'Banco de Dados'!$K$3:$K$274,"")</f>
        <v/>
      </c>
      <c r="B580" s="2">
        <v>0</v>
      </c>
      <c r="C580" s="2">
        <v>0</v>
      </c>
      <c r="D580" s="2">
        <v>0</v>
      </c>
      <c r="E580" s="2">
        <v>0</v>
      </c>
      <c r="F580" s="32" t="e">
        <f t="shared" si="49"/>
        <v>#DIV/0!</v>
      </c>
      <c r="G580" s="3" t="e">
        <f t="shared" ref="G580:H582" si="50">D580*$E$550</f>
        <v>#VALUE!</v>
      </c>
      <c r="H580" s="3" t="e">
        <f t="shared" si="50"/>
        <v>#VALUE!</v>
      </c>
      <c r="J580" s="7"/>
    </row>
    <row r="581" spans="1:14" x14ac:dyDescent="0.25">
      <c r="A581" s="28" t="str">
        <f>_xlfn.XLOOKUP(P!C581,'Banco de Dados'!$B$3:$B$274,'Banco de Dados'!$K$3:$K$274,"")</f>
        <v/>
      </c>
      <c r="B581" s="2">
        <v>0</v>
      </c>
      <c r="C581" s="2">
        <v>0</v>
      </c>
      <c r="D581" s="2">
        <v>0</v>
      </c>
      <c r="E581" s="2">
        <v>0</v>
      </c>
      <c r="F581" s="32" t="e">
        <f t="shared" si="49"/>
        <v>#DIV/0!</v>
      </c>
      <c r="G581" s="3" t="e">
        <f t="shared" si="50"/>
        <v>#VALUE!</v>
      </c>
      <c r="H581" s="3" t="e">
        <f t="shared" si="50"/>
        <v>#VALUE!</v>
      </c>
      <c r="J581" s="7"/>
    </row>
    <row r="582" spans="1:14" x14ac:dyDescent="0.25">
      <c r="A582" s="28" t="str">
        <f>_xlfn.XLOOKUP(P!C582,'Banco de Dados'!$B$3:$B$274,'Banco de Dados'!$K$3:$K$274,"")</f>
        <v/>
      </c>
      <c r="B582" s="2">
        <v>0</v>
      </c>
      <c r="C582" s="2">
        <v>0</v>
      </c>
      <c r="D582" s="2">
        <v>0</v>
      </c>
      <c r="E582" s="2">
        <v>0</v>
      </c>
      <c r="F582" s="32" t="e">
        <f t="shared" si="49"/>
        <v>#DIV/0!</v>
      </c>
      <c r="G582" s="3" t="e">
        <f t="shared" si="50"/>
        <v>#VALUE!</v>
      </c>
      <c r="H582" s="3" t="e">
        <f t="shared" si="50"/>
        <v>#VALUE!</v>
      </c>
      <c r="J582" s="7"/>
    </row>
    <row r="583" spans="1:14" x14ac:dyDescent="0.25">
      <c r="A583" s="21"/>
      <c r="B583" s="21"/>
      <c r="C583" s="21"/>
      <c r="D583" s="21"/>
      <c r="E583" s="21"/>
      <c r="F583" s="77"/>
      <c r="G583" s="21"/>
      <c r="H583" s="21"/>
      <c r="J583" s="21"/>
      <c r="K583" s="21"/>
      <c r="L583" s="21"/>
      <c r="M583" s="21"/>
      <c r="N583" s="21"/>
    </row>
    <row r="584" spans="1:14" ht="15.75" x14ac:dyDescent="0.25">
      <c r="A584" s="36">
        <f>'Nome das Amostras'!A21</f>
        <v>0</v>
      </c>
      <c r="B584" s="164" t="e">
        <f>VLOOKUP(A584,'Nome das Amostras'!$A$3:$D$28,2,FALSE)</f>
        <v>#N/A</v>
      </c>
      <c r="C584" s="164"/>
      <c r="D584" s="51" t="s">
        <v>65</v>
      </c>
      <c r="E584" s="52" t="e">
        <f>'Banco de Dados'!$O$13/'Banco de Dados'!ED13</f>
        <v>#VALUE!</v>
      </c>
      <c r="F584" s="74"/>
      <c r="G584" s="3"/>
      <c r="H584" s="3"/>
      <c r="J584" s="7"/>
    </row>
    <row r="585" spans="1:14" ht="15.75" x14ac:dyDescent="0.25">
      <c r="A585" s="107" t="s">
        <v>1</v>
      </c>
      <c r="B585" s="107" t="s">
        <v>0</v>
      </c>
      <c r="C585" s="107" t="s">
        <v>212</v>
      </c>
      <c r="D585" s="107" t="s">
        <v>209</v>
      </c>
      <c r="E585" s="107" t="s">
        <v>213</v>
      </c>
      <c r="F585" s="76" t="s">
        <v>219</v>
      </c>
      <c r="G585" s="54" t="s">
        <v>140</v>
      </c>
      <c r="H585" s="54" t="s">
        <v>66</v>
      </c>
      <c r="J585" s="7"/>
      <c r="K585" s="72">
        <f>A584</f>
        <v>0</v>
      </c>
      <c r="L585" s="55" t="s">
        <v>215</v>
      </c>
      <c r="M585" s="41" t="str">
        <f>$A$1</f>
        <v>Zinco</v>
      </c>
      <c r="N585" s="3"/>
    </row>
    <row r="586" spans="1:14" x14ac:dyDescent="0.25">
      <c r="A586" s="28" t="str">
        <f>_xlfn.XLOOKUP(P!C586,'Banco de Dados'!$B$3:$B$274,'Banco de Dados'!$K$3:$K$274,"")</f>
        <v/>
      </c>
      <c r="B586" s="2" cm="1">
        <f t="array" ref="B586:E616">Dados!DZ5:EC35</f>
        <v>0</v>
      </c>
      <c r="C586" s="2">
        <v>0</v>
      </c>
      <c r="D586" s="2">
        <v>0</v>
      </c>
      <c r="E586" s="2">
        <v>0</v>
      </c>
      <c r="F586" s="32" t="e">
        <f>(E586*100)/D586</f>
        <v>#DIV/0!</v>
      </c>
      <c r="G586" s="3" t="e">
        <f t="shared" ref="G586:H613" si="51">D586*$E$584</f>
        <v>#VALUE!</v>
      </c>
      <c r="H586" s="3" t="e">
        <f t="shared" si="51"/>
        <v>#VALUE!</v>
      </c>
      <c r="J586" s="7"/>
      <c r="K586" s="5" t="s">
        <v>210</v>
      </c>
      <c r="L586" s="5"/>
      <c r="M586" s="5" t="s">
        <v>211</v>
      </c>
    </row>
    <row r="587" spans="1:14" x14ac:dyDescent="0.25">
      <c r="A587" s="28" t="str">
        <f>_xlfn.XLOOKUP(P!C587,'Banco de Dados'!$B$3:$B$274,'Banco de Dados'!$K$3:$K$274,"")</f>
        <v/>
      </c>
      <c r="B587" s="2">
        <v>0</v>
      </c>
      <c r="C587" s="2">
        <v>0</v>
      </c>
      <c r="D587" s="2">
        <v>0</v>
      </c>
      <c r="E587" s="2">
        <v>0</v>
      </c>
      <c r="F587" s="32" t="e">
        <f t="shared" ref="F587:F616" si="52">(E587*100)/D587</f>
        <v>#DIV/0!</v>
      </c>
      <c r="G587" s="3" t="e">
        <f t="shared" si="51"/>
        <v>#VALUE!</v>
      </c>
      <c r="H587" s="3" t="e">
        <f t="shared" si="51"/>
        <v>#VALUE!</v>
      </c>
      <c r="J587" s="7"/>
      <c r="K587" s="6" t="str">
        <f>_xlfn.XLOOKUP($B$4,A586:A613,G586:G613,"")</f>
        <v/>
      </c>
      <c r="L587" s="6"/>
      <c r="M587" s="6" t="str">
        <f>_xlfn.XLOOKUP($B$4,A586:A613,H586:H613,"")</f>
        <v/>
      </c>
    </row>
    <row r="588" spans="1:14" x14ac:dyDescent="0.25">
      <c r="A588" s="28" t="str">
        <f>_xlfn.XLOOKUP(P!C588,'Banco de Dados'!$B$3:$B$274,'Banco de Dados'!$K$3:$K$274,"")</f>
        <v/>
      </c>
      <c r="B588" s="2">
        <v>0</v>
      </c>
      <c r="C588" s="2">
        <v>0</v>
      </c>
      <c r="D588" s="2">
        <v>0</v>
      </c>
      <c r="E588" s="2">
        <v>0</v>
      </c>
      <c r="F588" s="32" t="e">
        <f t="shared" si="52"/>
        <v>#DIV/0!</v>
      </c>
      <c r="G588" s="3" t="e">
        <f t="shared" si="51"/>
        <v>#VALUE!</v>
      </c>
      <c r="H588" s="3" t="e">
        <f t="shared" si="51"/>
        <v>#VALUE!</v>
      </c>
      <c r="J588" s="7"/>
    </row>
    <row r="589" spans="1:14" ht="15.75" x14ac:dyDescent="0.25">
      <c r="A589" s="28" t="str">
        <f>_xlfn.XLOOKUP(P!C589,'Banco de Dados'!$B$3:$B$274,'Banco de Dados'!$K$3:$K$274,"")</f>
        <v/>
      </c>
      <c r="B589" s="2">
        <v>0</v>
      </c>
      <c r="C589" s="2">
        <v>0</v>
      </c>
      <c r="D589" s="2">
        <v>0</v>
      </c>
      <c r="E589" s="2">
        <v>0</v>
      </c>
      <c r="F589" s="32" t="e">
        <f t="shared" si="52"/>
        <v>#DIV/0!</v>
      </c>
      <c r="G589" s="3" t="e">
        <f t="shared" si="51"/>
        <v>#VALUE!</v>
      </c>
      <c r="H589" s="3" t="e">
        <f t="shared" si="51"/>
        <v>#VALUE!</v>
      </c>
      <c r="K589" s="165" t="s">
        <v>67</v>
      </c>
      <c r="L589" s="166"/>
      <c r="M589" s="167"/>
      <c r="N589"/>
    </row>
    <row r="590" spans="1:14" x14ac:dyDescent="0.25">
      <c r="A590" s="28" t="str">
        <f>_xlfn.XLOOKUP(P!C590,'Banco de Dados'!$B$3:$B$274,'Banco de Dados'!$K$3:$K$274,"")</f>
        <v/>
      </c>
      <c r="B590" s="2">
        <v>0</v>
      </c>
      <c r="C590" s="2">
        <v>0</v>
      </c>
      <c r="D590" s="2">
        <v>0</v>
      </c>
      <c r="E590" s="2">
        <v>0</v>
      </c>
      <c r="F590" s="32" t="e">
        <f t="shared" si="52"/>
        <v>#DIV/0!</v>
      </c>
      <c r="G590" s="3" t="e">
        <f t="shared" si="51"/>
        <v>#VALUE!</v>
      </c>
      <c r="H590" s="3" t="e">
        <f t="shared" si="51"/>
        <v>#VALUE!</v>
      </c>
      <c r="J590" s="7"/>
      <c r="K590" s="104" t="s">
        <v>240</v>
      </c>
      <c r="L590" s="39"/>
      <c r="M590" s="106" t="s">
        <v>209</v>
      </c>
    </row>
    <row r="591" spans="1:14" x14ac:dyDescent="0.25">
      <c r="A591" s="28" t="str">
        <f>_xlfn.XLOOKUP(P!C591,'Banco de Dados'!$B$3:$B$274,'Banco de Dados'!$K$3:$K$274,"")</f>
        <v/>
      </c>
      <c r="B591" s="2">
        <v>0</v>
      </c>
      <c r="C591" s="2">
        <v>0</v>
      </c>
      <c r="D591" s="2">
        <v>0</v>
      </c>
      <c r="E591" s="2">
        <v>0</v>
      </c>
      <c r="F591" s="32" t="e">
        <f t="shared" si="52"/>
        <v>#DIV/0!</v>
      </c>
      <c r="G591" s="3" t="e">
        <f t="shared" si="51"/>
        <v>#VALUE!</v>
      </c>
      <c r="H591" s="3" t="e">
        <f t="shared" si="51"/>
        <v>#VALUE!</v>
      </c>
      <c r="J591" s="58" t="s">
        <v>38</v>
      </c>
      <c r="K591" s="59">
        <f>$L$9</f>
        <v>30.94</v>
      </c>
      <c r="L591" s="60"/>
      <c r="M591" s="61">
        <f>$M$11</f>
        <v>1363</v>
      </c>
      <c r="N591" s="60"/>
    </row>
    <row r="592" spans="1:14" x14ac:dyDescent="0.25">
      <c r="A592" s="28" t="str">
        <f>_xlfn.XLOOKUP(P!C592,'Banco de Dados'!$B$3:$B$274,'Banco de Dados'!$K$3:$K$274,"")</f>
        <v/>
      </c>
      <c r="B592" s="2">
        <v>0</v>
      </c>
      <c r="C592" s="2">
        <v>0</v>
      </c>
      <c r="D592" s="2">
        <v>0</v>
      </c>
      <c r="E592" s="2">
        <v>0</v>
      </c>
      <c r="F592" s="32" t="e">
        <f t="shared" si="52"/>
        <v>#DIV/0!</v>
      </c>
      <c r="G592" s="3" t="e">
        <f t="shared" si="51"/>
        <v>#VALUE!</v>
      </c>
      <c r="H592" s="3" t="e">
        <f t="shared" si="51"/>
        <v>#VALUE!</v>
      </c>
      <c r="J592" s="2"/>
      <c r="K592" s="18"/>
      <c r="L592" s="2" t="s">
        <v>70</v>
      </c>
      <c r="M592" s="19"/>
    </row>
    <row r="593" spans="1:14" x14ac:dyDescent="0.25">
      <c r="A593" s="28" t="str">
        <f>_xlfn.XLOOKUP(P!C593,'Banco de Dados'!$B$3:$B$274,'Banco de Dados'!$K$3:$K$274,"")</f>
        <v/>
      </c>
      <c r="B593" s="2">
        <v>0</v>
      </c>
      <c r="C593" s="2">
        <v>0</v>
      </c>
      <c r="D593" s="2">
        <v>0</v>
      </c>
      <c r="E593" s="2">
        <v>0</v>
      </c>
      <c r="F593" s="32" t="e">
        <f t="shared" si="52"/>
        <v>#DIV/0!</v>
      </c>
      <c r="G593" s="3" t="e">
        <f t="shared" si="51"/>
        <v>#VALUE!</v>
      </c>
      <c r="H593" s="3" t="e">
        <f t="shared" si="51"/>
        <v>#VALUE!</v>
      </c>
      <c r="J593" s="58" t="s">
        <v>69</v>
      </c>
      <c r="K593" s="62" t="s">
        <v>71</v>
      </c>
      <c r="L593" s="63"/>
      <c r="M593" s="64" t="str">
        <f>K587</f>
        <v/>
      </c>
      <c r="N593" s="60"/>
    </row>
    <row r="594" spans="1:14" x14ac:dyDescent="0.25">
      <c r="A594" s="28" t="str">
        <f>_xlfn.XLOOKUP(P!C594,'Banco de Dados'!$B$3:$B$274,'Banco de Dados'!$K$3:$K$274,"")</f>
        <v/>
      </c>
      <c r="B594" s="2">
        <v>0</v>
      </c>
      <c r="C594" s="2">
        <v>0</v>
      </c>
      <c r="D594" s="2">
        <v>0</v>
      </c>
      <c r="E594" s="2">
        <v>0</v>
      </c>
      <c r="F594" s="32" t="e">
        <f t="shared" si="52"/>
        <v>#DIV/0!</v>
      </c>
      <c r="G594" s="3" t="e">
        <f t="shared" si="51"/>
        <v>#VALUE!</v>
      </c>
      <c r="H594" s="3" t="e">
        <f t="shared" si="51"/>
        <v>#VALUE!</v>
      </c>
      <c r="J594" s="7"/>
    </row>
    <row r="595" spans="1:14" ht="15.75" x14ac:dyDescent="0.25">
      <c r="A595" s="28" t="str">
        <f>_xlfn.XLOOKUP(P!C595,'Banco de Dados'!$B$3:$B$274,'Banco de Dados'!$K$3:$K$274,"")</f>
        <v/>
      </c>
      <c r="B595" s="2">
        <v>0</v>
      </c>
      <c r="C595" s="2">
        <v>0</v>
      </c>
      <c r="D595" s="2">
        <v>0</v>
      </c>
      <c r="E595" s="2">
        <v>0</v>
      </c>
      <c r="F595" s="32" t="e">
        <f t="shared" si="52"/>
        <v>#DIV/0!</v>
      </c>
      <c r="G595" s="3" t="e">
        <f t="shared" si="51"/>
        <v>#VALUE!</v>
      </c>
      <c r="H595" s="3" t="e">
        <f t="shared" si="51"/>
        <v>#VALUE!</v>
      </c>
      <c r="J595" s="7"/>
      <c r="K595" s="165" t="s">
        <v>218</v>
      </c>
      <c r="L595" s="166"/>
      <c r="M595" s="167"/>
    </row>
    <row r="596" spans="1:14" x14ac:dyDescent="0.25">
      <c r="A596" s="28" t="str">
        <f>_xlfn.XLOOKUP(P!C596,'Banco de Dados'!$B$3:$B$274,'Banco de Dados'!$K$3:$K$274,"")</f>
        <v/>
      </c>
      <c r="B596" s="2">
        <v>0</v>
      </c>
      <c r="C596" s="2">
        <v>0</v>
      </c>
      <c r="D596" s="2">
        <v>0</v>
      </c>
      <c r="E596" s="2">
        <v>0</v>
      </c>
      <c r="F596" s="32" t="e">
        <f t="shared" si="52"/>
        <v>#DIV/0!</v>
      </c>
      <c r="G596" s="3" t="e">
        <f t="shared" si="51"/>
        <v>#VALUE!</v>
      </c>
      <c r="H596" s="3" t="e">
        <f t="shared" si="51"/>
        <v>#VALUE!</v>
      </c>
      <c r="J596" s="7"/>
      <c r="K596" s="104" t="s">
        <v>236</v>
      </c>
      <c r="L596" s="108" t="str">
        <f>K587</f>
        <v/>
      </c>
      <c r="M596" s="109" t="str">
        <f>M587</f>
        <v/>
      </c>
    </row>
    <row r="597" spans="1:14" x14ac:dyDescent="0.25">
      <c r="A597" s="28" t="str">
        <f>_xlfn.XLOOKUP(P!C597,'Banco de Dados'!$B$3:$B$274,'Banco de Dados'!$K$3:$K$274,"")</f>
        <v/>
      </c>
      <c r="B597" s="2">
        <v>0</v>
      </c>
      <c r="C597" s="2">
        <v>0</v>
      </c>
      <c r="D597" s="2">
        <v>0</v>
      </c>
      <c r="E597" s="2">
        <v>0</v>
      </c>
      <c r="F597" s="32" t="e">
        <f t="shared" si="52"/>
        <v>#DIV/0!</v>
      </c>
      <c r="G597" s="3" t="e">
        <f t="shared" si="51"/>
        <v>#VALUE!</v>
      </c>
      <c r="H597" s="3" t="e">
        <f t="shared" si="51"/>
        <v>#VALUE!</v>
      </c>
      <c r="J597" s="7"/>
      <c r="K597" s="104" t="s">
        <v>237</v>
      </c>
      <c r="L597" s="105">
        <f>$L$9</f>
        <v>30.94</v>
      </c>
      <c r="M597" s="106">
        <f>$L$10</f>
        <v>0.55000000000000004</v>
      </c>
    </row>
    <row r="598" spans="1:14" x14ac:dyDescent="0.25">
      <c r="A598" s="28" t="str">
        <f>_xlfn.XLOOKUP(P!C598,'Banco de Dados'!$B$3:$B$274,'Banco de Dados'!$K$3:$K$274,"")</f>
        <v/>
      </c>
      <c r="B598" s="2">
        <v>0</v>
      </c>
      <c r="C598" s="2">
        <v>0</v>
      </c>
      <c r="D598" s="2">
        <v>0</v>
      </c>
      <c r="E598" s="2">
        <v>0</v>
      </c>
      <c r="F598" s="32" t="e">
        <f t="shared" si="52"/>
        <v>#DIV/0!</v>
      </c>
      <c r="G598" s="3" t="e">
        <f t="shared" si="51"/>
        <v>#VALUE!</v>
      </c>
      <c r="H598" s="3" t="e">
        <f t="shared" si="51"/>
        <v>#VALUE!</v>
      </c>
      <c r="J598" s="7"/>
      <c r="K598" s="104" t="s">
        <v>238</v>
      </c>
      <c r="L598" s="105">
        <f>$M$11</f>
        <v>1363</v>
      </c>
      <c r="M598" s="106">
        <f>$M$12</f>
        <v>248</v>
      </c>
    </row>
    <row r="599" spans="1:14" x14ac:dyDescent="0.25">
      <c r="A599" s="28" t="str">
        <f>_xlfn.XLOOKUP(P!C599,'Banco de Dados'!$B$3:$B$274,'Banco de Dados'!$K$3:$K$274,"")</f>
        <v/>
      </c>
      <c r="B599" s="2">
        <v>0</v>
      </c>
      <c r="C599" s="2">
        <v>0</v>
      </c>
      <c r="D599" s="2">
        <v>0</v>
      </c>
      <c r="E599" s="2">
        <v>0</v>
      </c>
      <c r="F599" s="32" t="e">
        <f t="shared" si="52"/>
        <v>#DIV/0!</v>
      </c>
      <c r="G599" s="3" t="e">
        <f t="shared" si="51"/>
        <v>#VALUE!</v>
      </c>
      <c r="H599" s="3" t="e">
        <f t="shared" si="51"/>
        <v>#VALUE!</v>
      </c>
      <c r="J599" s="7"/>
      <c r="K599" s="69" t="s">
        <v>217</v>
      </c>
      <c r="L599" s="110" t="e">
        <f>SQRT(((M596/L596)^2)+((M597/L597)^2)+((M598/L598)^2))</f>
        <v>#VALUE!</v>
      </c>
      <c r="M599" s="71" t="str">
        <f>M608</f>
        <v>mg/kg</v>
      </c>
    </row>
    <row r="600" spans="1:14" x14ac:dyDescent="0.25">
      <c r="A600" s="28" t="str">
        <f>_xlfn.XLOOKUP(P!C600,'Banco de Dados'!$B$3:$B$274,'Banco de Dados'!$K$3:$K$274,"")</f>
        <v/>
      </c>
      <c r="B600" s="2">
        <v>0</v>
      </c>
      <c r="C600" s="2">
        <v>0</v>
      </c>
      <c r="D600" s="2">
        <v>0</v>
      </c>
      <c r="E600" s="2">
        <v>0</v>
      </c>
      <c r="F600" s="32" t="e">
        <f t="shared" si="52"/>
        <v>#DIV/0!</v>
      </c>
      <c r="G600" s="3" t="e">
        <f t="shared" si="51"/>
        <v>#VALUE!</v>
      </c>
      <c r="H600" s="3" t="e">
        <f t="shared" si="51"/>
        <v>#VALUE!</v>
      </c>
      <c r="J600" s="7"/>
    </row>
    <row r="601" spans="1:14" x14ac:dyDescent="0.25">
      <c r="A601" s="28" t="str">
        <f>_xlfn.XLOOKUP(P!C601,'Banco de Dados'!$B$3:$B$274,'Banco de Dados'!$K$3:$K$274,"")</f>
        <v/>
      </c>
      <c r="B601" s="2">
        <v>0</v>
      </c>
      <c r="C601" s="2">
        <v>0</v>
      </c>
      <c r="D601" s="2">
        <v>0</v>
      </c>
      <c r="E601" s="2">
        <v>0</v>
      </c>
      <c r="F601" s="32" t="e">
        <f t="shared" si="52"/>
        <v>#DIV/0!</v>
      </c>
      <c r="G601" s="3" t="e">
        <f t="shared" si="51"/>
        <v>#VALUE!</v>
      </c>
      <c r="H601" s="3" t="e">
        <f t="shared" si="51"/>
        <v>#VALUE!</v>
      </c>
      <c r="J601" s="7"/>
    </row>
    <row r="602" spans="1:14" x14ac:dyDescent="0.25">
      <c r="A602" s="28" t="str">
        <f>_xlfn.XLOOKUP(P!C602,'Banco de Dados'!$B$3:$B$274,'Banco de Dados'!$K$3:$K$274,"")</f>
        <v/>
      </c>
      <c r="B602" s="2">
        <v>0</v>
      </c>
      <c r="C602" s="2">
        <v>0</v>
      </c>
      <c r="D602" s="2">
        <v>0</v>
      </c>
      <c r="E602" s="2">
        <v>0</v>
      </c>
      <c r="F602" s="32" t="e">
        <f t="shared" si="52"/>
        <v>#DIV/0!</v>
      </c>
      <c r="G602" s="3" t="e">
        <f t="shared" si="51"/>
        <v>#VALUE!</v>
      </c>
      <c r="H602" s="3" t="e">
        <f t="shared" si="51"/>
        <v>#VALUE!</v>
      </c>
      <c r="J602" s="7"/>
    </row>
    <row r="603" spans="1:14" x14ac:dyDescent="0.25">
      <c r="A603" s="28" t="str">
        <f>_xlfn.XLOOKUP(P!C603,'Banco de Dados'!$B$3:$B$274,'Banco de Dados'!$K$3:$K$274,"")</f>
        <v/>
      </c>
      <c r="B603" s="2">
        <v>0</v>
      </c>
      <c r="C603" s="2">
        <v>0</v>
      </c>
      <c r="D603" s="2">
        <v>0</v>
      </c>
      <c r="E603" s="2">
        <v>0</v>
      </c>
      <c r="F603" s="32" t="e">
        <f t="shared" si="52"/>
        <v>#DIV/0!</v>
      </c>
      <c r="G603" s="3" t="e">
        <f t="shared" si="51"/>
        <v>#VALUE!</v>
      </c>
      <c r="H603" s="3" t="e">
        <f t="shared" si="51"/>
        <v>#VALUE!</v>
      </c>
      <c r="J603" s="7"/>
    </row>
    <row r="604" spans="1:14" x14ac:dyDescent="0.25">
      <c r="A604" s="28" t="str">
        <f>_xlfn.XLOOKUP(P!C604,'Banco de Dados'!$B$3:$B$274,'Banco de Dados'!$K$3:$K$274,"")</f>
        <v/>
      </c>
      <c r="B604" s="2">
        <v>0</v>
      </c>
      <c r="C604" s="2">
        <v>0</v>
      </c>
      <c r="D604" s="2">
        <v>0</v>
      </c>
      <c r="E604" s="2">
        <v>0</v>
      </c>
      <c r="F604" s="32" t="e">
        <f t="shared" si="52"/>
        <v>#DIV/0!</v>
      </c>
      <c r="G604" s="3" t="e">
        <f t="shared" si="51"/>
        <v>#VALUE!</v>
      </c>
      <c r="H604" s="3" t="e">
        <f t="shared" si="51"/>
        <v>#VALUE!</v>
      </c>
      <c r="J604" s="7"/>
    </row>
    <row r="605" spans="1:14" x14ac:dyDescent="0.25">
      <c r="A605" s="28" t="str">
        <f>_xlfn.XLOOKUP(P!C605,'Banco de Dados'!$B$3:$B$274,'Banco de Dados'!$K$3:$K$274,"")</f>
        <v/>
      </c>
      <c r="B605" s="2">
        <v>0</v>
      </c>
      <c r="C605" s="2">
        <v>0</v>
      </c>
      <c r="D605" s="2">
        <v>0</v>
      </c>
      <c r="E605" s="2">
        <v>0</v>
      </c>
      <c r="F605" s="32" t="e">
        <f t="shared" si="52"/>
        <v>#DIV/0!</v>
      </c>
      <c r="G605" s="3" t="e">
        <f t="shared" si="51"/>
        <v>#VALUE!</v>
      </c>
      <c r="H605" s="3" t="e">
        <f t="shared" si="51"/>
        <v>#VALUE!</v>
      </c>
      <c r="J605" s="7"/>
    </row>
    <row r="606" spans="1:14" x14ac:dyDescent="0.25">
      <c r="A606" s="28" t="str">
        <f>_xlfn.XLOOKUP(P!C606,'Banco de Dados'!$B$3:$B$274,'Banco de Dados'!$K$3:$K$274,"")</f>
        <v/>
      </c>
      <c r="B606" s="2">
        <v>0</v>
      </c>
      <c r="C606" s="2">
        <v>0</v>
      </c>
      <c r="D606" s="2">
        <v>0</v>
      </c>
      <c r="E606" s="17">
        <v>0</v>
      </c>
      <c r="F606" s="32" t="e">
        <f t="shared" si="52"/>
        <v>#DIV/0!</v>
      </c>
      <c r="G606" s="3" t="e">
        <f t="shared" si="51"/>
        <v>#VALUE!</v>
      </c>
      <c r="H606" s="3" t="e">
        <f t="shared" si="51"/>
        <v>#VALUE!</v>
      </c>
      <c r="J606" s="7"/>
    </row>
    <row r="607" spans="1:14" ht="15.75" x14ac:dyDescent="0.25">
      <c r="A607" s="28" t="str">
        <f>_xlfn.XLOOKUP(P!C607,'Banco de Dados'!$B$3:$B$274,'Banco de Dados'!$K$3:$K$274,"")</f>
        <v/>
      </c>
      <c r="B607" s="2">
        <v>0</v>
      </c>
      <c r="C607" s="2">
        <v>0</v>
      </c>
      <c r="D607" s="2">
        <v>0</v>
      </c>
      <c r="E607" s="2">
        <v>0</v>
      </c>
      <c r="F607" s="32" t="e">
        <f t="shared" si="52"/>
        <v>#DIV/0!</v>
      </c>
      <c r="G607" s="3" t="e">
        <f t="shared" si="51"/>
        <v>#VALUE!</v>
      </c>
      <c r="H607" s="3" t="e">
        <f t="shared" si="51"/>
        <v>#VALUE!</v>
      </c>
      <c r="J607" s="7"/>
      <c r="K607" s="101" t="s">
        <v>216</v>
      </c>
      <c r="L607" s="102">
        <f>K585</f>
        <v>0</v>
      </c>
      <c r="M607" s="103" t="str">
        <f>M585</f>
        <v>Zinco</v>
      </c>
    </row>
    <row r="608" spans="1:14" x14ac:dyDescent="0.25">
      <c r="A608" s="28" t="str">
        <f>_xlfn.XLOOKUP(P!C608,'Banco de Dados'!$B$3:$B$274,'Banco de Dados'!$K$3:$K$274,"")</f>
        <v/>
      </c>
      <c r="B608" s="2">
        <v>0</v>
      </c>
      <c r="C608" s="2">
        <v>0</v>
      </c>
      <c r="D608" s="2">
        <v>0</v>
      </c>
      <c r="E608" s="2">
        <v>0</v>
      </c>
      <c r="F608" s="32" t="e">
        <f t="shared" si="52"/>
        <v>#DIV/0!</v>
      </c>
      <c r="G608" s="3" t="e">
        <f t="shared" si="51"/>
        <v>#VALUE!</v>
      </c>
      <c r="H608" s="3" t="e">
        <f t="shared" si="51"/>
        <v>#VALUE!</v>
      </c>
      <c r="J608" s="7"/>
      <c r="K608" s="68" t="s">
        <v>68</v>
      </c>
      <c r="L608" s="29" t="e">
        <f>(K591*M593)/M591</f>
        <v>#VALUE!</v>
      </c>
      <c r="M608" s="66" t="str">
        <f>$M$9</f>
        <v>mg/kg</v>
      </c>
    </row>
    <row r="609" spans="1:14" x14ac:dyDescent="0.25">
      <c r="A609" s="28" t="str">
        <f>_xlfn.XLOOKUP(P!C609,'Banco de Dados'!$B$3:$B$274,'Banco de Dados'!$K$3:$K$274,"")</f>
        <v/>
      </c>
      <c r="B609" s="2">
        <v>0</v>
      </c>
      <c r="C609" s="2">
        <v>0</v>
      </c>
      <c r="D609" s="2">
        <v>0</v>
      </c>
      <c r="E609" s="2">
        <v>0</v>
      </c>
      <c r="F609" s="32" t="e">
        <f t="shared" si="52"/>
        <v>#DIV/0!</v>
      </c>
      <c r="G609" s="3" t="e">
        <f t="shared" si="51"/>
        <v>#VALUE!</v>
      </c>
      <c r="H609" s="3" t="e">
        <f t="shared" si="51"/>
        <v>#VALUE!</v>
      </c>
      <c r="J609" s="7"/>
      <c r="K609" s="111" t="s">
        <v>246</v>
      </c>
      <c r="L609" s="126" t="e">
        <f>SQRT(((M596/L596)^2)+((M597/L597)^2)+((M598/L598)^2))</f>
        <v>#VALUE!</v>
      </c>
      <c r="M609" s="66"/>
    </row>
    <row r="610" spans="1:14" x14ac:dyDescent="0.25">
      <c r="A610" s="28" t="str">
        <f>_xlfn.XLOOKUP(P!C610,'Banco de Dados'!$B$3:$B$274,'Banco de Dados'!$K$3:$K$274,"")</f>
        <v/>
      </c>
      <c r="B610" s="2">
        <v>0</v>
      </c>
      <c r="C610" s="2">
        <v>0</v>
      </c>
      <c r="D610" s="2">
        <v>0</v>
      </c>
      <c r="E610" s="2">
        <v>0</v>
      </c>
      <c r="F610" s="32" t="e">
        <f t="shared" si="52"/>
        <v>#DIV/0!</v>
      </c>
      <c r="G610" s="3" t="e">
        <f t="shared" si="51"/>
        <v>#VALUE!</v>
      </c>
      <c r="H610" s="3" t="e">
        <f t="shared" si="51"/>
        <v>#VALUE!</v>
      </c>
      <c r="J610" s="7"/>
      <c r="K610" s="69" t="s">
        <v>247</v>
      </c>
      <c r="L610" s="127" t="e">
        <f>L609*L608</f>
        <v>#VALUE!</v>
      </c>
      <c r="M610" s="71" t="str">
        <f>$M$9</f>
        <v>mg/kg</v>
      </c>
    </row>
    <row r="611" spans="1:14" x14ac:dyDescent="0.25">
      <c r="A611" s="28" t="str">
        <f>_xlfn.XLOOKUP(P!C611,'Banco de Dados'!$B$3:$B$274,'Banco de Dados'!$K$3:$K$274,"")</f>
        <v/>
      </c>
      <c r="B611" s="2">
        <v>0</v>
      </c>
      <c r="C611" s="2">
        <v>0</v>
      </c>
      <c r="D611" s="2">
        <v>0</v>
      </c>
      <c r="E611" s="2">
        <v>0</v>
      </c>
      <c r="F611" s="32" t="e">
        <f t="shared" si="52"/>
        <v>#DIV/0!</v>
      </c>
      <c r="G611" s="3" t="e">
        <f t="shared" si="51"/>
        <v>#VALUE!</v>
      </c>
      <c r="H611" s="3" t="e">
        <f t="shared" si="51"/>
        <v>#VALUE!</v>
      </c>
      <c r="J611" s="7"/>
      <c r="K611" s="123"/>
      <c r="L611" s="124"/>
    </row>
    <row r="612" spans="1:14" x14ac:dyDescent="0.25">
      <c r="A612" s="28" t="str">
        <f>_xlfn.XLOOKUP(P!C612,'Banco de Dados'!$B$3:$B$274,'Banco de Dados'!$K$3:$K$274,"")</f>
        <v/>
      </c>
      <c r="B612" s="2">
        <v>0</v>
      </c>
      <c r="C612" s="2">
        <v>0</v>
      </c>
      <c r="D612" s="2">
        <v>0</v>
      </c>
      <c r="E612" s="2">
        <v>0</v>
      </c>
      <c r="F612" s="32" t="e">
        <f t="shared" si="52"/>
        <v>#DIV/0!</v>
      </c>
      <c r="G612" s="3" t="e">
        <f t="shared" si="51"/>
        <v>#VALUE!</v>
      </c>
      <c r="H612" s="3" t="e">
        <f t="shared" si="51"/>
        <v>#VALUE!</v>
      </c>
      <c r="J612" s="7"/>
    </row>
    <row r="613" spans="1:14" x14ac:dyDescent="0.25">
      <c r="A613" s="28" t="str">
        <f>_xlfn.XLOOKUP(P!C613,'Banco de Dados'!$B$3:$B$274,'Banco de Dados'!$K$3:$K$274,"")</f>
        <v/>
      </c>
      <c r="B613" s="2">
        <v>0</v>
      </c>
      <c r="C613" s="2">
        <v>0</v>
      </c>
      <c r="D613" s="2">
        <v>0</v>
      </c>
      <c r="E613" s="2">
        <v>0</v>
      </c>
      <c r="F613" s="32" t="e">
        <f t="shared" si="52"/>
        <v>#DIV/0!</v>
      </c>
      <c r="G613" s="3" t="e">
        <f t="shared" si="51"/>
        <v>#VALUE!</v>
      </c>
      <c r="H613" s="3" t="e">
        <f t="shared" si="51"/>
        <v>#VALUE!</v>
      </c>
      <c r="J613" s="7"/>
    </row>
    <row r="614" spans="1:14" x14ac:dyDescent="0.25">
      <c r="A614" s="28" t="str">
        <f>_xlfn.XLOOKUP(P!C614,'Banco de Dados'!$B$3:$B$274,'Banco de Dados'!$K$3:$K$274,"")</f>
        <v/>
      </c>
      <c r="B614" s="2">
        <v>0</v>
      </c>
      <c r="C614" s="2">
        <v>0</v>
      </c>
      <c r="D614" s="2">
        <v>0</v>
      </c>
      <c r="E614" s="2">
        <v>0</v>
      </c>
      <c r="F614" s="32" t="e">
        <f t="shared" si="52"/>
        <v>#DIV/0!</v>
      </c>
      <c r="G614" s="3" t="e">
        <f t="shared" ref="G614:H616" si="53">D614*$E$584</f>
        <v>#VALUE!</v>
      </c>
      <c r="H614" s="3" t="e">
        <f t="shared" si="53"/>
        <v>#VALUE!</v>
      </c>
      <c r="J614" s="7"/>
    </row>
    <row r="615" spans="1:14" x14ac:dyDescent="0.25">
      <c r="A615" s="28" t="str">
        <f>_xlfn.XLOOKUP(P!C615,'Banco de Dados'!$B$3:$B$274,'Banco de Dados'!$K$3:$K$274,"")</f>
        <v/>
      </c>
      <c r="B615" s="2">
        <v>0</v>
      </c>
      <c r="C615" s="2">
        <v>0</v>
      </c>
      <c r="D615" s="2">
        <v>0</v>
      </c>
      <c r="E615" s="2">
        <v>0</v>
      </c>
      <c r="F615" s="32" t="e">
        <f t="shared" si="52"/>
        <v>#DIV/0!</v>
      </c>
      <c r="G615" s="3" t="e">
        <f t="shared" si="53"/>
        <v>#VALUE!</v>
      </c>
      <c r="H615" s="3" t="e">
        <f t="shared" si="53"/>
        <v>#VALUE!</v>
      </c>
      <c r="J615" s="7"/>
    </row>
    <row r="616" spans="1:14" x14ac:dyDescent="0.25">
      <c r="A616" s="28" t="str">
        <f>_xlfn.XLOOKUP(P!C616,'Banco de Dados'!$B$3:$B$274,'Banco de Dados'!$K$3:$K$274,"")</f>
        <v/>
      </c>
      <c r="B616" s="2">
        <v>0</v>
      </c>
      <c r="C616" s="2">
        <v>0</v>
      </c>
      <c r="D616" s="2">
        <v>0</v>
      </c>
      <c r="E616" s="2">
        <v>0</v>
      </c>
      <c r="F616" s="32" t="e">
        <f t="shared" si="52"/>
        <v>#DIV/0!</v>
      </c>
      <c r="G616" s="3" t="e">
        <f t="shared" si="53"/>
        <v>#VALUE!</v>
      </c>
      <c r="H616" s="3" t="e">
        <f t="shared" si="53"/>
        <v>#VALUE!</v>
      </c>
      <c r="J616" s="7"/>
    </row>
    <row r="617" spans="1:14" x14ac:dyDescent="0.25">
      <c r="A617" s="21"/>
      <c r="B617" s="21"/>
      <c r="C617" s="21"/>
      <c r="D617" s="21"/>
      <c r="E617" s="21"/>
      <c r="F617" s="77"/>
      <c r="G617" s="21"/>
      <c r="H617" s="21"/>
      <c r="J617" s="21"/>
      <c r="K617" s="21"/>
      <c r="L617" s="21"/>
      <c r="M617" s="21"/>
      <c r="N617" s="21"/>
    </row>
    <row r="618" spans="1:14" ht="15.75" x14ac:dyDescent="0.25">
      <c r="A618" s="36">
        <f>'Nome das Amostras'!A22</f>
        <v>0</v>
      </c>
      <c r="B618" s="164" t="e">
        <f>VLOOKUP(A618,'Nome das Amostras'!$A$3:$D$28,2,FALSE)</f>
        <v>#N/A</v>
      </c>
      <c r="C618" s="164"/>
      <c r="D618" s="51" t="s">
        <v>65</v>
      </c>
      <c r="E618" s="52" t="e">
        <f>'Banco de Dados'!$O$13/'Banco de Dados'!EK13</f>
        <v>#VALUE!</v>
      </c>
      <c r="F618" s="74"/>
      <c r="G618" s="3"/>
      <c r="H618" s="3"/>
      <c r="J618" s="7"/>
    </row>
    <row r="619" spans="1:14" ht="15.75" x14ac:dyDescent="0.25">
      <c r="A619" s="107" t="s">
        <v>1</v>
      </c>
      <c r="B619" s="107" t="s">
        <v>0</v>
      </c>
      <c r="C619" s="107" t="s">
        <v>212</v>
      </c>
      <c r="D619" s="107" t="s">
        <v>209</v>
      </c>
      <c r="E619" s="107" t="s">
        <v>213</v>
      </c>
      <c r="F619" s="76" t="s">
        <v>219</v>
      </c>
      <c r="G619" s="54" t="s">
        <v>140</v>
      </c>
      <c r="H619" s="54" t="s">
        <v>66</v>
      </c>
      <c r="J619" s="7"/>
      <c r="K619" s="72">
        <f>A618</f>
        <v>0</v>
      </c>
      <c r="L619" s="55" t="s">
        <v>215</v>
      </c>
      <c r="M619" s="41" t="str">
        <f>$A$1</f>
        <v>Zinco</v>
      </c>
      <c r="N619" s="3"/>
    </row>
    <row r="620" spans="1:14" x14ac:dyDescent="0.25">
      <c r="A620" s="28" t="str">
        <f>_xlfn.XLOOKUP(P!C620,'Banco de Dados'!$B$3:$B$274,'Banco de Dados'!$K$3:$K$274,"")</f>
        <v/>
      </c>
      <c r="B620" s="2" cm="1">
        <f t="array" ref="B620:E650">Dados!EG5:EJ35</f>
        <v>0</v>
      </c>
      <c r="C620" s="2">
        <v>0</v>
      </c>
      <c r="D620" s="2">
        <v>0</v>
      </c>
      <c r="E620" s="2">
        <v>0</v>
      </c>
      <c r="F620" s="32" t="e">
        <f>(E620*100)/D620</f>
        <v>#DIV/0!</v>
      </c>
      <c r="G620" s="3" t="e">
        <f t="shared" ref="G620:H647" si="54">D620*$E$618</f>
        <v>#VALUE!</v>
      </c>
      <c r="H620" s="3" t="e">
        <f t="shared" si="54"/>
        <v>#VALUE!</v>
      </c>
      <c r="J620" s="7"/>
      <c r="K620" s="5" t="s">
        <v>210</v>
      </c>
      <c r="L620" s="5"/>
      <c r="M620" s="5" t="s">
        <v>211</v>
      </c>
    </row>
    <row r="621" spans="1:14" x14ac:dyDescent="0.25">
      <c r="A621" s="28" t="str">
        <f>_xlfn.XLOOKUP(P!C621,'Banco de Dados'!$B$3:$B$274,'Banco de Dados'!$K$3:$K$274,"")</f>
        <v/>
      </c>
      <c r="B621" s="2">
        <v>0</v>
      </c>
      <c r="C621" s="2">
        <v>0</v>
      </c>
      <c r="D621" s="2">
        <v>0</v>
      </c>
      <c r="E621" s="2">
        <v>0</v>
      </c>
      <c r="F621" s="32" t="e">
        <f t="shared" ref="F621:F650" si="55">(E621*100)/D621</f>
        <v>#DIV/0!</v>
      </c>
      <c r="G621" s="3" t="e">
        <f t="shared" si="54"/>
        <v>#VALUE!</v>
      </c>
      <c r="H621" s="3" t="e">
        <f t="shared" si="54"/>
        <v>#VALUE!</v>
      </c>
      <c r="J621" s="7"/>
      <c r="K621" s="6" t="str">
        <f>_xlfn.XLOOKUP($B$4,A620:A647,G620:G647,"")</f>
        <v/>
      </c>
      <c r="L621" s="6"/>
      <c r="M621" s="6" t="str">
        <f>_xlfn.XLOOKUP($B$4,A620:A647,H620:H647,"")</f>
        <v/>
      </c>
    </row>
    <row r="622" spans="1:14" x14ac:dyDescent="0.25">
      <c r="A622" s="28" t="str">
        <f>_xlfn.XLOOKUP(P!C622,'Banco de Dados'!$B$3:$B$274,'Banco de Dados'!$K$3:$K$274,"")</f>
        <v/>
      </c>
      <c r="B622" s="2">
        <v>0</v>
      </c>
      <c r="C622" s="2">
        <v>0</v>
      </c>
      <c r="D622" s="2">
        <v>0</v>
      </c>
      <c r="E622" s="2">
        <v>0</v>
      </c>
      <c r="F622" s="32" t="e">
        <f t="shared" si="55"/>
        <v>#DIV/0!</v>
      </c>
      <c r="G622" s="3" t="e">
        <f t="shared" si="54"/>
        <v>#VALUE!</v>
      </c>
      <c r="H622" s="3" t="e">
        <f t="shared" si="54"/>
        <v>#VALUE!</v>
      </c>
      <c r="J622" s="7"/>
    </row>
    <row r="623" spans="1:14" ht="15.75" x14ac:dyDescent="0.25">
      <c r="A623" s="28" t="str">
        <f>_xlfn.XLOOKUP(P!C623,'Banco de Dados'!$B$3:$B$274,'Banco de Dados'!$K$3:$K$274,"")</f>
        <v/>
      </c>
      <c r="B623" s="2">
        <v>0</v>
      </c>
      <c r="C623" s="2">
        <v>0</v>
      </c>
      <c r="D623" s="2">
        <v>0</v>
      </c>
      <c r="E623" s="2">
        <v>0</v>
      </c>
      <c r="F623" s="32" t="e">
        <f t="shared" si="55"/>
        <v>#DIV/0!</v>
      </c>
      <c r="G623" s="3" t="e">
        <f t="shared" si="54"/>
        <v>#VALUE!</v>
      </c>
      <c r="H623" s="3" t="e">
        <f t="shared" si="54"/>
        <v>#VALUE!</v>
      </c>
      <c r="K623" s="165" t="s">
        <v>67</v>
      </c>
      <c r="L623" s="166"/>
      <c r="M623" s="167"/>
      <c r="N623"/>
    </row>
    <row r="624" spans="1:14" x14ac:dyDescent="0.25">
      <c r="A624" s="28" t="str">
        <f>_xlfn.XLOOKUP(P!C624,'Banco de Dados'!$B$3:$B$274,'Banco de Dados'!$K$3:$K$274,"")</f>
        <v/>
      </c>
      <c r="B624" s="2">
        <v>0</v>
      </c>
      <c r="C624" s="2">
        <v>0</v>
      </c>
      <c r="D624" s="2">
        <v>0</v>
      </c>
      <c r="E624" s="2">
        <v>0</v>
      </c>
      <c r="F624" s="32" t="e">
        <f t="shared" si="55"/>
        <v>#DIV/0!</v>
      </c>
      <c r="G624" s="3" t="e">
        <f t="shared" si="54"/>
        <v>#VALUE!</v>
      </c>
      <c r="H624" s="3" t="e">
        <f t="shared" si="54"/>
        <v>#VALUE!</v>
      </c>
      <c r="J624" s="7"/>
      <c r="K624" s="104" t="s">
        <v>240</v>
      </c>
      <c r="L624" s="39"/>
      <c r="M624" s="106" t="s">
        <v>209</v>
      </c>
    </row>
    <row r="625" spans="1:14" x14ac:dyDescent="0.25">
      <c r="A625" s="28" t="str">
        <f>_xlfn.XLOOKUP(P!C625,'Banco de Dados'!$B$3:$B$274,'Banco de Dados'!$K$3:$K$274,"")</f>
        <v/>
      </c>
      <c r="B625" s="2">
        <v>0</v>
      </c>
      <c r="C625" s="2">
        <v>0</v>
      </c>
      <c r="D625" s="2">
        <v>0</v>
      </c>
      <c r="E625" s="2">
        <v>0</v>
      </c>
      <c r="F625" s="32" t="e">
        <f t="shared" si="55"/>
        <v>#DIV/0!</v>
      </c>
      <c r="G625" s="3" t="e">
        <f t="shared" si="54"/>
        <v>#VALUE!</v>
      </c>
      <c r="H625" s="3" t="e">
        <f t="shared" si="54"/>
        <v>#VALUE!</v>
      </c>
      <c r="J625" s="58" t="s">
        <v>38</v>
      </c>
      <c r="K625" s="59">
        <f>$L$9</f>
        <v>30.94</v>
      </c>
      <c r="L625" s="60"/>
      <c r="M625" s="61">
        <f>$M$11</f>
        <v>1363</v>
      </c>
      <c r="N625" s="60"/>
    </row>
    <row r="626" spans="1:14" x14ac:dyDescent="0.25">
      <c r="A626" s="28" t="str">
        <f>_xlfn.XLOOKUP(P!C626,'Banco de Dados'!$B$3:$B$274,'Banco de Dados'!$K$3:$K$274,"")</f>
        <v/>
      </c>
      <c r="B626" s="2">
        <v>0</v>
      </c>
      <c r="C626" s="2">
        <v>0</v>
      </c>
      <c r="D626" s="2">
        <v>0</v>
      </c>
      <c r="E626" s="2">
        <v>0</v>
      </c>
      <c r="F626" s="32" t="e">
        <f t="shared" si="55"/>
        <v>#DIV/0!</v>
      </c>
      <c r="G626" s="3" t="e">
        <f t="shared" si="54"/>
        <v>#VALUE!</v>
      </c>
      <c r="H626" s="3" t="e">
        <f t="shared" si="54"/>
        <v>#VALUE!</v>
      </c>
      <c r="J626" s="2"/>
      <c r="K626" s="18"/>
      <c r="L626" s="2" t="s">
        <v>70</v>
      </c>
      <c r="M626" s="19"/>
    </row>
    <row r="627" spans="1:14" x14ac:dyDescent="0.25">
      <c r="A627" s="28" t="str">
        <f>_xlfn.XLOOKUP(P!C627,'Banco de Dados'!$B$3:$B$274,'Banco de Dados'!$K$3:$K$274,"")</f>
        <v/>
      </c>
      <c r="B627" s="2">
        <v>0</v>
      </c>
      <c r="C627" s="2">
        <v>0</v>
      </c>
      <c r="D627" s="2">
        <v>0</v>
      </c>
      <c r="E627" s="2">
        <v>0</v>
      </c>
      <c r="F627" s="32" t="e">
        <f t="shared" si="55"/>
        <v>#DIV/0!</v>
      </c>
      <c r="G627" s="3" t="e">
        <f t="shared" si="54"/>
        <v>#VALUE!</v>
      </c>
      <c r="H627" s="3" t="e">
        <f t="shared" si="54"/>
        <v>#VALUE!</v>
      </c>
      <c r="J627" s="58" t="s">
        <v>69</v>
      </c>
      <c r="K627" s="62" t="s">
        <v>71</v>
      </c>
      <c r="L627" s="63"/>
      <c r="M627" s="64" t="str">
        <f>K621</f>
        <v/>
      </c>
      <c r="N627" s="60"/>
    </row>
    <row r="628" spans="1:14" x14ac:dyDescent="0.25">
      <c r="A628" s="28" t="str">
        <f>_xlfn.XLOOKUP(P!C628,'Banco de Dados'!$B$3:$B$274,'Banco de Dados'!$K$3:$K$274,"")</f>
        <v/>
      </c>
      <c r="B628" s="2">
        <v>0</v>
      </c>
      <c r="C628" s="2">
        <v>0</v>
      </c>
      <c r="D628" s="2">
        <v>0</v>
      </c>
      <c r="E628" s="2">
        <v>0</v>
      </c>
      <c r="F628" s="32" t="e">
        <f t="shared" si="55"/>
        <v>#DIV/0!</v>
      </c>
      <c r="G628" s="3" t="e">
        <f t="shared" si="54"/>
        <v>#VALUE!</v>
      </c>
      <c r="H628" s="3" t="e">
        <f t="shared" si="54"/>
        <v>#VALUE!</v>
      </c>
      <c r="J628" s="7"/>
    </row>
    <row r="629" spans="1:14" ht="15.75" x14ac:dyDescent="0.25">
      <c r="A629" s="28" t="str">
        <f>_xlfn.XLOOKUP(P!C629,'Banco de Dados'!$B$3:$B$274,'Banco de Dados'!$K$3:$K$274,"")</f>
        <v/>
      </c>
      <c r="B629" s="2">
        <v>0</v>
      </c>
      <c r="C629" s="2">
        <v>0</v>
      </c>
      <c r="D629" s="2">
        <v>0</v>
      </c>
      <c r="E629" s="2">
        <v>0</v>
      </c>
      <c r="F629" s="32" t="e">
        <f t="shared" si="55"/>
        <v>#DIV/0!</v>
      </c>
      <c r="G629" s="3" t="e">
        <f t="shared" si="54"/>
        <v>#VALUE!</v>
      </c>
      <c r="H629" s="3" t="e">
        <f t="shared" si="54"/>
        <v>#VALUE!</v>
      </c>
      <c r="J629" s="7"/>
      <c r="K629" s="165" t="s">
        <v>218</v>
      </c>
      <c r="L629" s="166"/>
      <c r="M629" s="167"/>
    </row>
    <row r="630" spans="1:14" x14ac:dyDescent="0.25">
      <c r="A630" s="28" t="str">
        <f>_xlfn.XLOOKUP(P!C630,'Banco de Dados'!$B$3:$B$274,'Banco de Dados'!$K$3:$K$274,"")</f>
        <v/>
      </c>
      <c r="B630" s="2">
        <v>0</v>
      </c>
      <c r="C630" s="2">
        <v>0</v>
      </c>
      <c r="D630" s="2">
        <v>0</v>
      </c>
      <c r="E630" s="2">
        <v>0</v>
      </c>
      <c r="F630" s="32" t="e">
        <f t="shared" si="55"/>
        <v>#DIV/0!</v>
      </c>
      <c r="G630" s="3" t="e">
        <f t="shared" si="54"/>
        <v>#VALUE!</v>
      </c>
      <c r="H630" s="3" t="e">
        <f t="shared" si="54"/>
        <v>#VALUE!</v>
      </c>
      <c r="J630" s="7"/>
      <c r="K630" s="104" t="s">
        <v>236</v>
      </c>
      <c r="L630" s="108" t="str">
        <f>K621</f>
        <v/>
      </c>
      <c r="M630" s="109" t="str">
        <f>M621</f>
        <v/>
      </c>
    </row>
    <row r="631" spans="1:14" x14ac:dyDescent="0.25">
      <c r="A631" s="28" t="str">
        <f>_xlfn.XLOOKUP(P!C631,'Banco de Dados'!$B$3:$B$274,'Banco de Dados'!$K$3:$K$274,"")</f>
        <v/>
      </c>
      <c r="B631" s="2">
        <v>0</v>
      </c>
      <c r="C631" s="2">
        <v>0</v>
      </c>
      <c r="D631" s="2">
        <v>0</v>
      </c>
      <c r="E631" s="2">
        <v>0</v>
      </c>
      <c r="F631" s="32" t="e">
        <f t="shared" si="55"/>
        <v>#DIV/0!</v>
      </c>
      <c r="G631" s="3" t="e">
        <f t="shared" si="54"/>
        <v>#VALUE!</v>
      </c>
      <c r="H631" s="3" t="e">
        <f t="shared" si="54"/>
        <v>#VALUE!</v>
      </c>
      <c r="J631" s="7"/>
      <c r="K631" s="104" t="s">
        <v>237</v>
      </c>
      <c r="L631" s="105">
        <f>$L$9</f>
        <v>30.94</v>
      </c>
      <c r="M631" s="106">
        <f>$L$10</f>
        <v>0.55000000000000004</v>
      </c>
    </row>
    <row r="632" spans="1:14" x14ac:dyDescent="0.25">
      <c r="A632" s="28" t="str">
        <f>_xlfn.XLOOKUP(P!C632,'Banco de Dados'!$B$3:$B$274,'Banco de Dados'!$K$3:$K$274,"")</f>
        <v/>
      </c>
      <c r="B632" s="2">
        <v>0</v>
      </c>
      <c r="C632" s="2">
        <v>0</v>
      </c>
      <c r="D632" s="2">
        <v>0</v>
      </c>
      <c r="E632" s="2">
        <v>0</v>
      </c>
      <c r="F632" s="32" t="e">
        <f t="shared" si="55"/>
        <v>#DIV/0!</v>
      </c>
      <c r="G632" s="3" t="e">
        <f t="shared" si="54"/>
        <v>#VALUE!</v>
      </c>
      <c r="H632" s="3" t="e">
        <f t="shared" si="54"/>
        <v>#VALUE!</v>
      </c>
      <c r="J632" s="7"/>
      <c r="K632" s="104" t="s">
        <v>238</v>
      </c>
      <c r="L632" s="105">
        <f>$M$11</f>
        <v>1363</v>
      </c>
      <c r="M632" s="106">
        <f>$M$12</f>
        <v>248</v>
      </c>
    </row>
    <row r="633" spans="1:14" x14ac:dyDescent="0.25">
      <c r="A633" s="28" t="str">
        <f>_xlfn.XLOOKUP(P!C633,'Banco de Dados'!$B$3:$B$274,'Banco de Dados'!$K$3:$K$274,"")</f>
        <v/>
      </c>
      <c r="B633" s="2">
        <v>0</v>
      </c>
      <c r="C633" s="2">
        <v>0</v>
      </c>
      <c r="D633" s="2">
        <v>0</v>
      </c>
      <c r="E633" s="2">
        <v>0</v>
      </c>
      <c r="F633" s="32" t="e">
        <f t="shared" si="55"/>
        <v>#DIV/0!</v>
      </c>
      <c r="G633" s="3" t="e">
        <f t="shared" si="54"/>
        <v>#VALUE!</v>
      </c>
      <c r="H633" s="3" t="e">
        <f t="shared" si="54"/>
        <v>#VALUE!</v>
      </c>
      <c r="J633" s="7"/>
      <c r="K633" s="69" t="s">
        <v>217</v>
      </c>
      <c r="L633" s="110" t="e">
        <f>SQRT(((M630/L630)^2)+((M631/L631)^2)+((M632/L632)^2))</f>
        <v>#VALUE!</v>
      </c>
      <c r="M633" s="71" t="str">
        <f>M642</f>
        <v>mg/kg</v>
      </c>
    </row>
    <row r="634" spans="1:14" x14ac:dyDescent="0.25">
      <c r="A634" s="28" t="str">
        <f>_xlfn.XLOOKUP(P!C634,'Banco de Dados'!$B$3:$B$274,'Banco de Dados'!$K$3:$K$274,"")</f>
        <v/>
      </c>
      <c r="B634" s="2">
        <v>0</v>
      </c>
      <c r="C634" s="2">
        <v>0</v>
      </c>
      <c r="D634" s="2">
        <v>0</v>
      </c>
      <c r="E634" s="2">
        <v>0</v>
      </c>
      <c r="F634" s="32" t="e">
        <f t="shared" si="55"/>
        <v>#DIV/0!</v>
      </c>
      <c r="G634" s="3" t="e">
        <f t="shared" si="54"/>
        <v>#VALUE!</v>
      </c>
      <c r="H634" s="3" t="e">
        <f t="shared" si="54"/>
        <v>#VALUE!</v>
      </c>
      <c r="J634" s="7"/>
    </row>
    <row r="635" spans="1:14" x14ac:dyDescent="0.25">
      <c r="A635" s="28" t="str">
        <f>_xlfn.XLOOKUP(P!C635,'Banco de Dados'!$B$3:$B$274,'Banco de Dados'!$K$3:$K$274,"")</f>
        <v/>
      </c>
      <c r="B635" s="2">
        <v>0</v>
      </c>
      <c r="C635" s="2">
        <v>0</v>
      </c>
      <c r="D635" s="2">
        <v>0</v>
      </c>
      <c r="E635" s="2">
        <v>0</v>
      </c>
      <c r="F635" s="32" t="e">
        <f t="shared" si="55"/>
        <v>#DIV/0!</v>
      </c>
      <c r="G635" s="3" t="e">
        <f t="shared" si="54"/>
        <v>#VALUE!</v>
      </c>
      <c r="H635" s="3" t="e">
        <f t="shared" si="54"/>
        <v>#VALUE!</v>
      </c>
      <c r="J635" s="7"/>
    </row>
    <row r="636" spans="1:14" x14ac:dyDescent="0.25">
      <c r="A636" s="28" t="str">
        <f>_xlfn.XLOOKUP(P!C636,'Banco de Dados'!$B$3:$B$274,'Banco de Dados'!$K$3:$K$274,"")</f>
        <v/>
      </c>
      <c r="B636" s="2">
        <v>0</v>
      </c>
      <c r="C636" s="2">
        <v>0</v>
      </c>
      <c r="D636" s="2">
        <v>0</v>
      </c>
      <c r="E636" s="2">
        <v>0</v>
      </c>
      <c r="F636" s="32" t="e">
        <f t="shared" si="55"/>
        <v>#DIV/0!</v>
      </c>
      <c r="G636" s="3" t="e">
        <f t="shared" si="54"/>
        <v>#VALUE!</v>
      </c>
      <c r="H636" s="3" t="e">
        <f t="shared" si="54"/>
        <v>#VALUE!</v>
      </c>
      <c r="J636" s="7"/>
    </row>
    <row r="637" spans="1:14" x14ac:dyDescent="0.25">
      <c r="A637" s="28" t="str">
        <f>_xlfn.XLOOKUP(P!C637,'Banco de Dados'!$B$3:$B$274,'Banco de Dados'!$K$3:$K$274,"")</f>
        <v/>
      </c>
      <c r="B637" s="2">
        <v>0</v>
      </c>
      <c r="C637" s="2">
        <v>0</v>
      </c>
      <c r="D637" s="2">
        <v>0</v>
      </c>
      <c r="E637" s="2">
        <v>0</v>
      </c>
      <c r="F637" s="32" t="e">
        <f t="shared" si="55"/>
        <v>#DIV/0!</v>
      </c>
      <c r="G637" s="3" t="e">
        <f t="shared" si="54"/>
        <v>#VALUE!</v>
      </c>
      <c r="H637" s="3" t="e">
        <f t="shared" si="54"/>
        <v>#VALUE!</v>
      </c>
      <c r="J637" s="7"/>
    </row>
    <row r="638" spans="1:14" x14ac:dyDescent="0.25">
      <c r="A638" s="28" t="str">
        <f>_xlfn.XLOOKUP(P!C638,'Banco de Dados'!$B$3:$B$274,'Banco de Dados'!$K$3:$K$274,"")</f>
        <v/>
      </c>
      <c r="B638" s="2">
        <v>0</v>
      </c>
      <c r="C638" s="2">
        <v>0</v>
      </c>
      <c r="D638" s="2">
        <v>0</v>
      </c>
      <c r="E638" s="2">
        <v>0</v>
      </c>
      <c r="F638" s="32" t="e">
        <f t="shared" si="55"/>
        <v>#DIV/0!</v>
      </c>
      <c r="G638" s="3" t="e">
        <f t="shared" si="54"/>
        <v>#VALUE!</v>
      </c>
      <c r="H638" s="3" t="e">
        <f t="shared" si="54"/>
        <v>#VALUE!</v>
      </c>
      <c r="J638" s="7"/>
    </row>
    <row r="639" spans="1:14" x14ac:dyDescent="0.25">
      <c r="A639" s="28" t="str">
        <f>_xlfn.XLOOKUP(P!C639,'Banco de Dados'!$B$3:$B$274,'Banco de Dados'!$K$3:$K$274,"")</f>
        <v/>
      </c>
      <c r="B639" s="2">
        <v>0</v>
      </c>
      <c r="C639" s="2">
        <v>0</v>
      </c>
      <c r="D639" s="2">
        <v>0</v>
      </c>
      <c r="E639" s="2">
        <v>0</v>
      </c>
      <c r="F639" s="32" t="e">
        <f t="shared" si="55"/>
        <v>#DIV/0!</v>
      </c>
      <c r="G639" s="3" t="e">
        <f t="shared" si="54"/>
        <v>#VALUE!</v>
      </c>
      <c r="H639" s="3" t="e">
        <f t="shared" si="54"/>
        <v>#VALUE!</v>
      </c>
      <c r="J639" s="7"/>
    </row>
    <row r="640" spans="1:14" x14ac:dyDescent="0.25">
      <c r="A640" s="28" t="str">
        <f>_xlfn.XLOOKUP(P!C640,'Banco de Dados'!$B$3:$B$274,'Banco de Dados'!$K$3:$K$274,"")</f>
        <v/>
      </c>
      <c r="B640" s="2">
        <v>0</v>
      </c>
      <c r="C640" s="2">
        <v>0</v>
      </c>
      <c r="D640" s="2">
        <v>0</v>
      </c>
      <c r="E640" s="17">
        <v>0</v>
      </c>
      <c r="F640" s="32" t="e">
        <f t="shared" si="55"/>
        <v>#DIV/0!</v>
      </c>
      <c r="G640" s="3" t="e">
        <f t="shared" si="54"/>
        <v>#VALUE!</v>
      </c>
      <c r="H640" s="3" t="e">
        <f t="shared" si="54"/>
        <v>#VALUE!</v>
      </c>
      <c r="J640" s="7"/>
    </row>
    <row r="641" spans="1:14" ht="15.75" x14ac:dyDescent="0.25">
      <c r="A641" s="28" t="str">
        <f>_xlfn.XLOOKUP(P!C641,'Banco de Dados'!$B$3:$B$274,'Banco de Dados'!$K$3:$K$274,"")</f>
        <v/>
      </c>
      <c r="B641" s="2">
        <v>0</v>
      </c>
      <c r="C641" s="2">
        <v>0</v>
      </c>
      <c r="D641" s="2">
        <v>0</v>
      </c>
      <c r="E641" s="2">
        <v>0</v>
      </c>
      <c r="F641" s="32" t="e">
        <f t="shared" si="55"/>
        <v>#DIV/0!</v>
      </c>
      <c r="G641" s="3" t="e">
        <f t="shared" si="54"/>
        <v>#VALUE!</v>
      </c>
      <c r="H641" s="3" t="e">
        <f t="shared" si="54"/>
        <v>#VALUE!</v>
      </c>
      <c r="J641" s="7"/>
      <c r="K641" s="101" t="s">
        <v>216</v>
      </c>
      <c r="L641" s="102">
        <f>K619</f>
        <v>0</v>
      </c>
      <c r="M641" s="103" t="str">
        <f>M619</f>
        <v>Zinco</v>
      </c>
    </row>
    <row r="642" spans="1:14" x14ac:dyDescent="0.25">
      <c r="A642" s="28" t="str">
        <f>_xlfn.XLOOKUP(P!C642,'Banco de Dados'!$B$3:$B$274,'Banco de Dados'!$K$3:$K$274,"")</f>
        <v/>
      </c>
      <c r="B642" s="2">
        <v>0</v>
      </c>
      <c r="C642" s="2">
        <v>0</v>
      </c>
      <c r="D642" s="2">
        <v>0</v>
      </c>
      <c r="E642" s="2">
        <v>0</v>
      </c>
      <c r="F642" s="32" t="e">
        <f t="shared" si="55"/>
        <v>#DIV/0!</v>
      </c>
      <c r="G642" s="3" t="e">
        <f t="shared" si="54"/>
        <v>#VALUE!</v>
      </c>
      <c r="H642" s="3" t="e">
        <f t="shared" si="54"/>
        <v>#VALUE!</v>
      </c>
      <c r="J642" s="7"/>
      <c r="K642" s="68" t="s">
        <v>68</v>
      </c>
      <c r="L642" s="29" t="e">
        <f>(K625*M627)/M625</f>
        <v>#VALUE!</v>
      </c>
      <c r="M642" s="66" t="str">
        <f>$M$9</f>
        <v>mg/kg</v>
      </c>
    </row>
    <row r="643" spans="1:14" x14ac:dyDescent="0.25">
      <c r="A643" s="28" t="str">
        <f>_xlfn.XLOOKUP(P!C643,'Banco de Dados'!$B$3:$B$274,'Banco de Dados'!$K$3:$K$274,"")</f>
        <v/>
      </c>
      <c r="B643" s="2">
        <v>0</v>
      </c>
      <c r="C643" s="2">
        <v>0</v>
      </c>
      <c r="D643" s="2">
        <v>0</v>
      </c>
      <c r="E643" s="2">
        <v>0</v>
      </c>
      <c r="F643" s="32" t="e">
        <f t="shared" si="55"/>
        <v>#DIV/0!</v>
      </c>
      <c r="G643" s="3" t="e">
        <f t="shared" si="54"/>
        <v>#VALUE!</v>
      </c>
      <c r="H643" s="3" t="e">
        <f t="shared" si="54"/>
        <v>#VALUE!</v>
      </c>
      <c r="J643" s="7"/>
      <c r="K643" s="111" t="s">
        <v>246</v>
      </c>
      <c r="L643" s="126" t="e">
        <f>SQRT(((M630/L630)^2)+((M631/L631)^2)+((M632/L632)^2))</f>
        <v>#VALUE!</v>
      </c>
      <c r="M643" s="66"/>
    </row>
    <row r="644" spans="1:14" x14ac:dyDescent="0.25">
      <c r="A644" s="28" t="str">
        <f>_xlfn.XLOOKUP(P!C644,'Banco de Dados'!$B$3:$B$274,'Banco de Dados'!$K$3:$K$274,"")</f>
        <v/>
      </c>
      <c r="B644" s="2">
        <v>0</v>
      </c>
      <c r="C644" s="2">
        <v>0</v>
      </c>
      <c r="D644" s="2">
        <v>0</v>
      </c>
      <c r="E644" s="2">
        <v>0</v>
      </c>
      <c r="F644" s="32" t="e">
        <f t="shared" si="55"/>
        <v>#DIV/0!</v>
      </c>
      <c r="G644" s="3" t="e">
        <f t="shared" si="54"/>
        <v>#VALUE!</v>
      </c>
      <c r="H644" s="3" t="e">
        <f t="shared" si="54"/>
        <v>#VALUE!</v>
      </c>
      <c r="J644" s="7"/>
      <c r="K644" s="69" t="s">
        <v>247</v>
      </c>
      <c r="L644" s="127" t="e">
        <f>L643*L642</f>
        <v>#VALUE!</v>
      </c>
      <c r="M644" s="71" t="str">
        <f>$M$9</f>
        <v>mg/kg</v>
      </c>
    </row>
    <row r="645" spans="1:14" x14ac:dyDescent="0.25">
      <c r="A645" s="28" t="str">
        <f>_xlfn.XLOOKUP(P!C645,'Banco de Dados'!$B$3:$B$274,'Banco de Dados'!$K$3:$K$274,"")</f>
        <v/>
      </c>
      <c r="B645" s="2">
        <v>0</v>
      </c>
      <c r="C645" s="2">
        <v>0</v>
      </c>
      <c r="D645" s="2">
        <v>0</v>
      </c>
      <c r="E645" s="2">
        <v>0</v>
      </c>
      <c r="F645" s="32" t="e">
        <f t="shared" si="55"/>
        <v>#DIV/0!</v>
      </c>
      <c r="G645" s="3" t="e">
        <f t="shared" si="54"/>
        <v>#VALUE!</v>
      </c>
      <c r="H645" s="3" t="e">
        <f t="shared" si="54"/>
        <v>#VALUE!</v>
      </c>
      <c r="J645" s="7"/>
      <c r="K645" s="123"/>
      <c r="L645" s="124"/>
    </row>
    <row r="646" spans="1:14" x14ac:dyDescent="0.25">
      <c r="A646" s="28" t="str">
        <f>_xlfn.XLOOKUP(P!C646,'Banco de Dados'!$B$3:$B$274,'Banco de Dados'!$K$3:$K$274,"")</f>
        <v/>
      </c>
      <c r="B646" s="2">
        <v>0</v>
      </c>
      <c r="C646" s="2">
        <v>0</v>
      </c>
      <c r="D646" s="2">
        <v>0</v>
      </c>
      <c r="E646" s="2">
        <v>0</v>
      </c>
      <c r="F646" s="32" t="e">
        <f t="shared" si="55"/>
        <v>#DIV/0!</v>
      </c>
      <c r="G646" s="3" t="e">
        <f t="shared" si="54"/>
        <v>#VALUE!</v>
      </c>
      <c r="H646" s="3" t="e">
        <f t="shared" si="54"/>
        <v>#VALUE!</v>
      </c>
      <c r="J646" s="7"/>
    </row>
    <row r="647" spans="1:14" x14ac:dyDescent="0.25">
      <c r="A647" s="28" t="str">
        <f>_xlfn.XLOOKUP(P!C647,'Banco de Dados'!$B$3:$B$274,'Banco de Dados'!$K$3:$K$274,"")</f>
        <v/>
      </c>
      <c r="B647" s="2">
        <v>0</v>
      </c>
      <c r="C647" s="2">
        <v>0</v>
      </c>
      <c r="D647" s="2">
        <v>0</v>
      </c>
      <c r="E647" s="2">
        <v>0</v>
      </c>
      <c r="F647" s="32" t="e">
        <f t="shared" si="55"/>
        <v>#DIV/0!</v>
      </c>
      <c r="G647" s="3" t="e">
        <f t="shared" si="54"/>
        <v>#VALUE!</v>
      </c>
      <c r="H647" s="3" t="e">
        <f t="shared" si="54"/>
        <v>#VALUE!</v>
      </c>
      <c r="J647" s="7"/>
    </row>
    <row r="648" spans="1:14" x14ac:dyDescent="0.25">
      <c r="A648" s="28" t="str">
        <f>_xlfn.XLOOKUP(P!C648,'Banco de Dados'!$B$3:$B$274,'Banco de Dados'!$K$3:$K$274,"")</f>
        <v/>
      </c>
      <c r="B648" s="2">
        <v>0</v>
      </c>
      <c r="C648" s="2">
        <v>0</v>
      </c>
      <c r="D648" s="2">
        <v>0</v>
      </c>
      <c r="E648" s="2">
        <v>0</v>
      </c>
      <c r="F648" s="32" t="e">
        <f t="shared" si="55"/>
        <v>#DIV/0!</v>
      </c>
      <c r="G648" s="3" t="e">
        <f t="shared" ref="G648:H650" si="56">D648*$E$618</f>
        <v>#VALUE!</v>
      </c>
      <c r="H648" s="3" t="e">
        <f t="shared" si="56"/>
        <v>#VALUE!</v>
      </c>
      <c r="J648" s="7"/>
    </row>
    <row r="649" spans="1:14" x14ac:dyDescent="0.25">
      <c r="A649" s="28" t="str">
        <f>_xlfn.XLOOKUP(P!C649,'Banco de Dados'!$B$3:$B$274,'Banco de Dados'!$K$3:$K$274,"")</f>
        <v/>
      </c>
      <c r="B649" s="2">
        <v>0</v>
      </c>
      <c r="C649" s="2">
        <v>0</v>
      </c>
      <c r="D649" s="2">
        <v>0</v>
      </c>
      <c r="E649" s="2">
        <v>0</v>
      </c>
      <c r="F649" s="32" t="e">
        <f t="shared" si="55"/>
        <v>#DIV/0!</v>
      </c>
      <c r="G649" s="3" t="e">
        <f t="shared" si="56"/>
        <v>#VALUE!</v>
      </c>
      <c r="H649" s="3" t="e">
        <f t="shared" si="56"/>
        <v>#VALUE!</v>
      </c>
      <c r="J649" s="7"/>
    </row>
    <row r="650" spans="1:14" x14ac:dyDescent="0.25">
      <c r="A650" s="28" t="str">
        <f>_xlfn.XLOOKUP(P!C650,'Banco de Dados'!$B$3:$B$274,'Banco de Dados'!$K$3:$K$274,"")</f>
        <v/>
      </c>
      <c r="B650" s="2">
        <v>0</v>
      </c>
      <c r="C650" s="2">
        <v>0</v>
      </c>
      <c r="D650" s="2">
        <v>0</v>
      </c>
      <c r="E650" s="2">
        <v>0</v>
      </c>
      <c r="F650" s="32" t="e">
        <f t="shared" si="55"/>
        <v>#DIV/0!</v>
      </c>
      <c r="G650" s="3" t="e">
        <f t="shared" si="56"/>
        <v>#VALUE!</v>
      </c>
      <c r="H650" s="3" t="e">
        <f t="shared" si="56"/>
        <v>#VALUE!</v>
      </c>
      <c r="J650" s="7"/>
    </row>
    <row r="651" spans="1:14" x14ac:dyDescent="0.25">
      <c r="A651" s="21"/>
      <c r="B651" s="21"/>
      <c r="C651" s="21"/>
      <c r="D651" s="21"/>
      <c r="E651" s="21"/>
      <c r="F651" s="77"/>
      <c r="G651" s="21"/>
      <c r="H651" s="21"/>
      <c r="J651" s="21"/>
      <c r="K651" s="21"/>
      <c r="L651" s="21"/>
      <c r="M651" s="21"/>
      <c r="N651" s="21"/>
    </row>
    <row r="652" spans="1:14" ht="15.75" x14ac:dyDescent="0.25">
      <c r="A652" s="36">
        <f>'Nome das Amostras'!A23</f>
        <v>0</v>
      </c>
      <c r="B652" s="164" t="e">
        <f>VLOOKUP(A652,'Nome das Amostras'!$A$3:$D$28,2,FALSE)</f>
        <v>#N/A</v>
      </c>
      <c r="C652" s="164"/>
      <c r="D652" s="51" t="s">
        <v>65</v>
      </c>
      <c r="E652" s="52" t="e">
        <f>'Banco de Dados'!$O$13/'Banco de Dados'!ER13</f>
        <v>#VALUE!</v>
      </c>
      <c r="F652" s="74"/>
      <c r="G652" s="3"/>
      <c r="H652" s="3"/>
      <c r="J652" s="7"/>
    </row>
    <row r="653" spans="1:14" ht="15.75" x14ac:dyDescent="0.25">
      <c r="A653" s="107" t="s">
        <v>1</v>
      </c>
      <c r="B653" s="107" t="s">
        <v>0</v>
      </c>
      <c r="C653" s="107" t="s">
        <v>212</v>
      </c>
      <c r="D653" s="107" t="s">
        <v>209</v>
      </c>
      <c r="E653" s="107" t="s">
        <v>213</v>
      </c>
      <c r="F653" s="76" t="s">
        <v>219</v>
      </c>
      <c r="G653" s="54" t="s">
        <v>140</v>
      </c>
      <c r="H653" s="54" t="s">
        <v>66</v>
      </c>
      <c r="J653" s="7"/>
      <c r="K653" s="72">
        <f>A652</f>
        <v>0</v>
      </c>
      <c r="L653" s="55" t="s">
        <v>215</v>
      </c>
      <c r="M653" s="41" t="str">
        <f>$A$1</f>
        <v>Zinco</v>
      </c>
      <c r="N653" s="3"/>
    </row>
    <row r="654" spans="1:14" x14ac:dyDescent="0.25">
      <c r="A654" s="28" t="str">
        <f>_xlfn.XLOOKUP(P!C654,'Banco de Dados'!$B$3:$B$274,'Banco de Dados'!$K$3:$K$274,"")</f>
        <v/>
      </c>
      <c r="B654" s="2" cm="1">
        <f t="array" ref="B654:E684">Dados!EN5:EQ35</f>
        <v>0</v>
      </c>
      <c r="C654" s="2">
        <v>0</v>
      </c>
      <c r="D654" s="2">
        <v>0</v>
      </c>
      <c r="E654" s="2">
        <v>0</v>
      </c>
      <c r="F654" s="32" t="e">
        <f>(E654*100)/D654</f>
        <v>#DIV/0!</v>
      </c>
      <c r="G654" s="3" t="e">
        <f t="shared" ref="G654:H681" si="57">D654*$E$652</f>
        <v>#VALUE!</v>
      </c>
      <c r="H654" s="3" t="e">
        <f t="shared" si="57"/>
        <v>#VALUE!</v>
      </c>
      <c r="J654" s="7"/>
      <c r="K654" s="5" t="s">
        <v>210</v>
      </c>
      <c r="L654" s="5"/>
      <c r="M654" s="5" t="s">
        <v>211</v>
      </c>
    </row>
    <row r="655" spans="1:14" x14ac:dyDescent="0.25">
      <c r="A655" s="28" t="str">
        <f>_xlfn.XLOOKUP(P!C655,'Banco de Dados'!$B$3:$B$274,'Banco de Dados'!$K$3:$K$274,"")</f>
        <v/>
      </c>
      <c r="B655" s="2">
        <v>0</v>
      </c>
      <c r="C655" s="2">
        <v>0</v>
      </c>
      <c r="D655" s="2">
        <v>0</v>
      </c>
      <c r="E655" s="2">
        <v>0</v>
      </c>
      <c r="F655" s="32" t="e">
        <f t="shared" ref="F655:F684" si="58">(E655*100)/D655</f>
        <v>#DIV/0!</v>
      </c>
      <c r="G655" s="3" t="e">
        <f t="shared" si="57"/>
        <v>#VALUE!</v>
      </c>
      <c r="H655" s="3" t="e">
        <f t="shared" si="57"/>
        <v>#VALUE!</v>
      </c>
      <c r="J655" s="7"/>
      <c r="K655" s="6" t="str">
        <f>_xlfn.XLOOKUP($B$4,A654:A681,G654:G681,"")</f>
        <v/>
      </c>
      <c r="L655" s="6"/>
      <c r="M655" s="6" t="str">
        <f>_xlfn.XLOOKUP($B$4,A654:A681,H654:H681,"")</f>
        <v/>
      </c>
    </row>
    <row r="656" spans="1:14" x14ac:dyDescent="0.25">
      <c r="A656" s="28" t="str">
        <f>_xlfn.XLOOKUP(P!C656,'Banco de Dados'!$B$3:$B$274,'Banco de Dados'!$K$3:$K$274,"")</f>
        <v/>
      </c>
      <c r="B656" s="2">
        <v>0</v>
      </c>
      <c r="C656" s="2">
        <v>0</v>
      </c>
      <c r="D656" s="2">
        <v>0</v>
      </c>
      <c r="E656" s="2">
        <v>0</v>
      </c>
      <c r="F656" s="32" t="e">
        <f t="shared" si="58"/>
        <v>#DIV/0!</v>
      </c>
      <c r="G656" s="3" t="e">
        <f t="shared" si="57"/>
        <v>#VALUE!</v>
      </c>
      <c r="H656" s="3" t="e">
        <f t="shared" si="57"/>
        <v>#VALUE!</v>
      </c>
      <c r="J656" s="7"/>
    </row>
    <row r="657" spans="1:14" ht="15.75" x14ac:dyDescent="0.25">
      <c r="A657" s="28" t="str">
        <f>_xlfn.XLOOKUP(P!C657,'Banco de Dados'!$B$3:$B$274,'Banco de Dados'!$K$3:$K$274,"")</f>
        <v/>
      </c>
      <c r="B657" s="2">
        <v>0</v>
      </c>
      <c r="C657" s="2">
        <v>0</v>
      </c>
      <c r="D657" s="2">
        <v>0</v>
      </c>
      <c r="E657" s="2">
        <v>0</v>
      </c>
      <c r="F657" s="32" t="e">
        <f t="shared" si="58"/>
        <v>#DIV/0!</v>
      </c>
      <c r="G657" s="3" t="e">
        <f t="shared" si="57"/>
        <v>#VALUE!</v>
      </c>
      <c r="H657" s="3" t="e">
        <f t="shared" si="57"/>
        <v>#VALUE!</v>
      </c>
      <c r="K657" s="165" t="s">
        <v>67</v>
      </c>
      <c r="L657" s="166"/>
      <c r="M657" s="167"/>
      <c r="N657"/>
    </row>
    <row r="658" spans="1:14" x14ac:dyDescent="0.25">
      <c r="A658" s="28" t="str">
        <f>_xlfn.XLOOKUP(P!C658,'Banco de Dados'!$B$3:$B$274,'Banco de Dados'!$K$3:$K$274,"")</f>
        <v/>
      </c>
      <c r="B658" s="2">
        <v>0</v>
      </c>
      <c r="C658" s="2">
        <v>0</v>
      </c>
      <c r="D658" s="2">
        <v>0</v>
      </c>
      <c r="E658" s="2">
        <v>0</v>
      </c>
      <c r="F658" s="32" t="e">
        <f t="shared" si="58"/>
        <v>#DIV/0!</v>
      </c>
      <c r="G658" s="3" t="e">
        <f t="shared" si="57"/>
        <v>#VALUE!</v>
      </c>
      <c r="H658" s="3" t="e">
        <f t="shared" si="57"/>
        <v>#VALUE!</v>
      </c>
      <c r="J658" s="7"/>
      <c r="K658" s="104" t="s">
        <v>240</v>
      </c>
      <c r="L658" s="39"/>
      <c r="M658" s="106" t="s">
        <v>209</v>
      </c>
    </row>
    <row r="659" spans="1:14" x14ac:dyDescent="0.25">
      <c r="A659" s="28" t="str">
        <f>_xlfn.XLOOKUP(P!C659,'Banco de Dados'!$B$3:$B$274,'Banco de Dados'!$K$3:$K$274,"")</f>
        <v/>
      </c>
      <c r="B659" s="2">
        <v>0</v>
      </c>
      <c r="C659" s="2">
        <v>0</v>
      </c>
      <c r="D659" s="2">
        <v>0</v>
      </c>
      <c r="E659" s="2">
        <v>0</v>
      </c>
      <c r="F659" s="32" t="e">
        <f t="shared" si="58"/>
        <v>#DIV/0!</v>
      </c>
      <c r="G659" s="3" t="e">
        <f t="shared" si="57"/>
        <v>#VALUE!</v>
      </c>
      <c r="H659" s="3" t="e">
        <f t="shared" si="57"/>
        <v>#VALUE!</v>
      </c>
      <c r="J659" s="58" t="s">
        <v>38</v>
      </c>
      <c r="K659" s="59">
        <f>$L$9</f>
        <v>30.94</v>
      </c>
      <c r="L659" s="60"/>
      <c r="M659" s="61">
        <f>$M$11</f>
        <v>1363</v>
      </c>
      <c r="N659" s="60"/>
    </row>
    <row r="660" spans="1:14" x14ac:dyDescent="0.25">
      <c r="A660" s="28" t="str">
        <f>_xlfn.XLOOKUP(P!C660,'Banco de Dados'!$B$3:$B$274,'Banco de Dados'!$K$3:$K$274,"")</f>
        <v/>
      </c>
      <c r="B660" s="2">
        <v>0</v>
      </c>
      <c r="C660" s="2">
        <v>0</v>
      </c>
      <c r="D660" s="2">
        <v>0</v>
      </c>
      <c r="E660" s="2">
        <v>0</v>
      </c>
      <c r="F660" s="32" t="e">
        <f t="shared" si="58"/>
        <v>#DIV/0!</v>
      </c>
      <c r="G660" s="3" t="e">
        <f t="shared" si="57"/>
        <v>#VALUE!</v>
      </c>
      <c r="H660" s="3" t="e">
        <f t="shared" si="57"/>
        <v>#VALUE!</v>
      </c>
      <c r="J660" s="2"/>
      <c r="K660" s="18"/>
      <c r="L660" s="2" t="s">
        <v>70</v>
      </c>
      <c r="M660" s="19"/>
    </row>
    <row r="661" spans="1:14" x14ac:dyDescent="0.25">
      <c r="A661" s="28" t="str">
        <f>_xlfn.XLOOKUP(P!C661,'Banco de Dados'!$B$3:$B$274,'Banco de Dados'!$K$3:$K$274,"")</f>
        <v/>
      </c>
      <c r="B661" s="2">
        <v>0</v>
      </c>
      <c r="C661" s="2">
        <v>0</v>
      </c>
      <c r="D661" s="2">
        <v>0</v>
      </c>
      <c r="E661" s="2">
        <v>0</v>
      </c>
      <c r="F661" s="32" t="e">
        <f t="shared" si="58"/>
        <v>#DIV/0!</v>
      </c>
      <c r="G661" s="3" t="e">
        <f t="shared" si="57"/>
        <v>#VALUE!</v>
      </c>
      <c r="H661" s="3" t="e">
        <f t="shared" si="57"/>
        <v>#VALUE!</v>
      </c>
      <c r="J661" s="58" t="s">
        <v>69</v>
      </c>
      <c r="K661" s="62" t="s">
        <v>71</v>
      </c>
      <c r="L661" s="63"/>
      <c r="M661" s="64" t="str">
        <f>K655</f>
        <v/>
      </c>
      <c r="N661" s="60"/>
    </row>
    <row r="662" spans="1:14" x14ac:dyDescent="0.25">
      <c r="A662" s="28" t="str">
        <f>_xlfn.XLOOKUP(P!C662,'Banco de Dados'!$B$3:$B$274,'Banco de Dados'!$K$3:$K$274,"")</f>
        <v/>
      </c>
      <c r="B662" s="2">
        <v>0</v>
      </c>
      <c r="C662" s="2">
        <v>0</v>
      </c>
      <c r="D662" s="2">
        <v>0</v>
      </c>
      <c r="E662" s="2">
        <v>0</v>
      </c>
      <c r="F662" s="32" t="e">
        <f t="shared" si="58"/>
        <v>#DIV/0!</v>
      </c>
      <c r="G662" s="3" t="e">
        <f t="shared" si="57"/>
        <v>#VALUE!</v>
      </c>
      <c r="H662" s="3" t="e">
        <f t="shared" si="57"/>
        <v>#VALUE!</v>
      </c>
      <c r="J662" s="7"/>
    </row>
    <row r="663" spans="1:14" ht="15.75" x14ac:dyDescent="0.25">
      <c r="A663" s="28" t="str">
        <f>_xlfn.XLOOKUP(P!C663,'Banco de Dados'!$B$3:$B$274,'Banco de Dados'!$K$3:$K$274,"")</f>
        <v/>
      </c>
      <c r="B663" s="2">
        <v>0</v>
      </c>
      <c r="C663" s="2">
        <v>0</v>
      </c>
      <c r="D663" s="2">
        <v>0</v>
      </c>
      <c r="E663" s="2">
        <v>0</v>
      </c>
      <c r="F663" s="32" t="e">
        <f t="shared" si="58"/>
        <v>#DIV/0!</v>
      </c>
      <c r="G663" s="3" t="e">
        <f t="shared" si="57"/>
        <v>#VALUE!</v>
      </c>
      <c r="H663" s="3" t="e">
        <f t="shared" si="57"/>
        <v>#VALUE!</v>
      </c>
      <c r="J663" s="7"/>
      <c r="K663" s="165" t="s">
        <v>218</v>
      </c>
      <c r="L663" s="166"/>
      <c r="M663" s="167"/>
    </row>
    <row r="664" spans="1:14" x14ac:dyDescent="0.25">
      <c r="A664" s="28" t="str">
        <f>_xlfn.XLOOKUP(P!C664,'Banco de Dados'!$B$3:$B$274,'Banco de Dados'!$K$3:$K$274,"")</f>
        <v/>
      </c>
      <c r="B664" s="2">
        <v>0</v>
      </c>
      <c r="C664" s="2">
        <v>0</v>
      </c>
      <c r="D664" s="2">
        <v>0</v>
      </c>
      <c r="E664" s="2">
        <v>0</v>
      </c>
      <c r="F664" s="32" t="e">
        <f t="shared" si="58"/>
        <v>#DIV/0!</v>
      </c>
      <c r="G664" s="3" t="e">
        <f t="shared" si="57"/>
        <v>#VALUE!</v>
      </c>
      <c r="H664" s="3" t="e">
        <f t="shared" si="57"/>
        <v>#VALUE!</v>
      </c>
      <c r="J664" s="7"/>
      <c r="K664" s="104" t="s">
        <v>236</v>
      </c>
      <c r="L664" s="108" t="str">
        <f>K655</f>
        <v/>
      </c>
      <c r="M664" s="109" t="str">
        <f>M655</f>
        <v/>
      </c>
    </row>
    <row r="665" spans="1:14" x14ac:dyDescent="0.25">
      <c r="A665" s="28" t="str">
        <f>_xlfn.XLOOKUP(P!C665,'Banco de Dados'!$B$3:$B$274,'Banco de Dados'!$K$3:$K$274,"")</f>
        <v/>
      </c>
      <c r="B665" s="2">
        <v>0</v>
      </c>
      <c r="C665" s="2">
        <v>0</v>
      </c>
      <c r="D665" s="2">
        <v>0</v>
      </c>
      <c r="E665" s="2">
        <v>0</v>
      </c>
      <c r="F665" s="32" t="e">
        <f t="shared" si="58"/>
        <v>#DIV/0!</v>
      </c>
      <c r="G665" s="3" t="e">
        <f t="shared" si="57"/>
        <v>#VALUE!</v>
      </c>
      <c r="H665" s="3" t="e">
        <f t="shared" si="57"/>
        <v>#VALUE!</v>
      </c>
      <c r="J665" s="7"/>
      <c r="K665" s="104" t="s">
        <v>237</v>
      </c>
      <c r="L665" s="105">
        <f>$L$9</f>
        <v>30.94</v>
      </c>
      <c r="M665" s="106">
        <f>$L$10</f>
        <v>0.55000000000000004</v>
      </c>
    </row>
    <row r="666" spans="1:14" x14ac:dyDescent="0.25">
      <c r="A666" s="28" t="str">
        <f>_xlfn.XLOOKUP(P!C666,'Banco de Dados'!$B$3:$B$274,'Banco de Dados'!$K$3:$K$274,"")</f>
        <v/>
      </c>
      <c r="B666" s="2">
        <v>0</v>
      </c>
      <c r="C666" s="2">
        <v>0</v>
      </c>
      <c r="D666" s="2">
        <v>0</v>
      </c>
      <c r="E666" s="2">
        <v>0</v>
      </c>
      <c r="F666" s="32" t="e">
        <f t="shared" si="58"/>
        <v>#DIV/0!</v>
      </c>
      <c r="G666" s="3" t="e">
        <f t="shared" si="57"/>
        <v>#VALUE!</v>
      </c>
      <c r="H666" s="3" t="e">
        <f t="shared" si="57"/>
        <v>#VALUE!</v>
      </c>
      <c r="J666" s="7"/>
      <c r="K666" s="104" t="s">
        <v>238</v>
      </c>
      <c r="L666" s="105">
        <f>$M$11</f>
        <v>1363</v>
      </c>
      <c r="M666" s="106">
        <f>$M$12</f>
        <v>248</v>
      </c>
    </row>
    <row r="667" spans="1:14" x14ac:dyDescent="0.25">
      <c r="A667" s="28" t="str">
        <f>_xlfn.XLOOKUP(P!C667,'Banco de Dados'!$B$3:$B$274,'Banco de Dados'!$K$3:$K$274,"")</f>
        <v/>
      </c>
      <c r="B667" s="2">
        <v>0</v>
      </c>
      <c r="C667" s="2">
        <v>0</v>
      </c>
      <c r="D667" s="2">
        <v>0</v>
      </c>
      <c r="E667" s="2">
        <v>0</v>
      </c>
      <c r="F667" s="32" t="e">
        <f t="shared" si="58"/>
        <v>#DIV/0!</v>
      </c>
      <c r="G667" s="3" t="e">
        <f t="shared" si="57"/>
        <v>#VALUE!</v>
      </c>
      <c r="H667" s="3" t="e">
        <f t="shared" si="57"/>
        <v>#VALUE!</v>
      </c>
      <c r="J667" s="7"/>
      <c r="K667" s="69" t="s">
        <v>217</v>
      </c>
      <c r="L667" s="110" t="e">
        <f>SQRT(((M664/L664)^2)+((M665/L665)^2)+((M666/L666)^2))</f>
        <v>#VALUE!</v>
      </c>
      <c r="M667" s="71" t="str">
        <f>M676</f>
        <v>mg/kg</v>
      </c>
    </row>
    <row r="668" spans="1:14" x14ac:dyDescent="0.25">
      <c r="A668" s="28" t="str">
        <f>_xlfn.XLOOKUP(P!C668,'Banco de Dados'!$B$3:$B$274,'Banco de Dados'!$K$3:$K$274,"")</f>
        <v/>
      </c>
      <c r="B668" s="2">
        <v>0</v>
      </c>
      <c r="C668" s="2">
        <v>0</v>
      </c>
      <c r="D668" s="2">
        <v>0</v>
      </c>
      <c r="E668" s="2">
        <v>0</v>
      </c>
      <c r="F668" s="32" t="e">
        <f t="shared" si="58"/>
        <v>#DIV/0!</v>
      </c>
      <c r="G668" s="3" t="e">
        <f t="shared" si="57"/>
        <v>#VALUE!</v>
      </c>
      <c r="H668" s="3" t="e">
        <f t="shared" si="57"/>
        <v>#VALUE!</v>
      </c>
      <c r="J668" s="7"/>
    </row>
    <row r="669" spans="1:14" x14ac:dyDescent="0.25">
      <c r="A669" s="28" t="str">
        <f>_xlfn.XLOOKUP(P!C669,'Banco de Dados'!$B$3:$B$274,'Banco de Dados'!$K$3:$K$274,"")</f>
        <v/>
      </c>
      <c r="B669" s="2">
        <v>0</v>
      </c>
      <c r="C669" s="2">
        <v>0</v>
      </c>
      <c r="D669" s="2">
        <v>0</v>
      </c>
      <c r="E669" s="2">
        <v>0</v>
      </c>
      <c r="F669" s="32" t="e">
        <f t="shared" si="58"/>
        <v>#DIV/0!</v>
      </c>
      <c r="G669" s="3" t="e">
        <f t="shared" si="57"/>
        <v>#VALUE!</v>
      </c>
      <c r="H669" s="3" t="e">
        <f t="shared" si="57"/>
        <v>#VALUE!</v>
      </c>
      <c r="J669" s="7"/>
    </row>
    <row r="670" spans="1:14" x14ac:dyDescent="0.25">
      <c r="A670" s="28" t="str">
        <f>_xlfn.XLOOKUP(P!C670,'Banco de Dados'!$B$3:$B$274,'Banco de Dados'!$K$3:$K$274,"")</f>
        <v/>
      </c>
      <c r="B670" s="2">
        <v>0</v>
      </c>
      <c r="C670" s="2">
        <v>0</v>
      </c>
      <c r="D670" s="2">
        <v>0</v>
      </c>
      <c r="E670" s="2">
        <v>0</v>
      </c>
      <c r="F670" s="32" t="e">
        <f t="shared" si="58"/>
        <v>#DIV/0!</v>
      </c>
      <c r="G670" s="3" t="e">
        <f t="shared" si="57"/>
        <v>#VALUE!</v>
      </c>
      <c r="H670" s="3" t="e">
        <f t="shared" si="57"/>
        <v>#VALUE!</v>
      </c>
      <c r="J670" s="7"/>
    </row>
    <row r="671" spans="1:14" x14ac:dyDescent="0.25">
      <c r="A671" s="28" t="str">
        <f>_xlfn.XLOOKUP(P!C671,'Banco de Dados'!$B$3:$B$274,'Banco de Dados'!$K$3:$K$274,"")</f>
        <v/>
      </c>
      <c r="B671" s="2">
        <v>0</v>
      </c>
      <c r="C671" s="2">
        <v>0</v>
      </c>
      <c r="D671" s="2">
        <v>0</v>
      </c>
      <c r="E671" s="2">
        <v>0</v>
      </c>
      <c r="F671" s="32" t="e">
        <f t="shared" si="58"/>
        <v>#DIV/0!</v>
      </c>
      <c r="G671" s="3" t="e">
        <f t="shared" si="57"/>
        <v>#VALUE!</v>
      </c>
      <c r="H671" s="3" t="e">
        <f t="shared" si="57"/>
        <v>#VALUE!</v>
      </c>
      <c r="J671" s="7"/>
    </row>
    <row r="672" spans="1:14" x14ac:dyDescent="0.25">
      <c r="A672" s="28" t="str">
        <f>_xlfn.XLOOKUP(P!C672,'Banco de Dados'!$B$3:$B$274,'Banco de Dados'!$K$3:$K$274,"")</f>
        <v/>
      </c>
      <c r="B672" s="2">
        <v>0</v>
      </c>
      <c r="C672" s="2">
        <v>0</v>
      </c>
      <c r="D672" s="2">
        <v>0</v>
      </c>
      <c r="E672" s="2">
        <v>0</v>
      </c>
      <c r="F672" s="32" t="e">
        <f t="shared" si="58"/>
        <v>#DIV/0!</v>
      </c>
      <c r="G672" s="3" t="e">
        <f t="shared" si="57"/>
        <v>#VALUE!</v>
      </c>
      <c r="H672" s="3" t="e">
        <f t="shared" si="57"/>
        <v>#VALUE!</v>
      </c>
      <c r="J672" s="7"/>
    </row>
    <row r="673" spans="1:14" x14ac:dyDescent="0.25">
      <c r="A673" s="28" t="str">
        <f>_xlfn.XLOOKUP(P!C673,'Banco de Dados'!$B$3:$B$274,'Banco de Dados'!$K$3:$K$274,"")</f>
        <v/>
      </c>
      <c r="B673" s="2">
        <v>0</v>
      </c>
      <c r="C673" s="2">
        <v>0</v>
      </c>
      <c r="D673" s="2">
        <v>0</v>
      </c>
      <c r="E673" s="2">
        <v>0</v>
      </c>
      <c r="F673" s="32" t="e">
        <f t="shared" si="58"/>
        <v>#DIV/0!</v>
      </c>
      <c r="G673" s="3" t="e">
        <f t="shared" si="57"/>
        <v>#VALUE!</v>
      </c>
      <c r="H673" s="3" t="e">
        <f t="shared" si="57"/>
        <v>#VALUE!</v>
      </c>
      <c r="J673" s="7"/>
    </row>
    <row r="674" spans="1:14" x14ac:dyDescent="0.25">
      <c r="A674" s="28" t="str">
        <f>_xlfn.XLOOKUP(P!C674,'Banco de Dados'!$B$3:$B$274,'Banco de Dados'!$K$3:$K$274,"")</f>
        <v/>
      </c>
      <c r="B674" s="2">
        <v>0</v>
      </c>
      <c r="C674" s="2">
        <v>0</v>
      </c>
      <c r="D674" s="2">
        <v>0</v>
      </c>
      <c r="E674" s="17">
        <v>0</v>
      </c>
      <c r="F674" s="32" t="e">
        <f t="shared" si="58"/>
        <v>#DIV/0!</v>
      </c>
      <c r="G674" s="3" t="e">
        <f t="shared" si="57"/>
        <v>#VALUE!</v>
      </c>
      <c r="H674" s="3" t="e">
        <f t="shared" si="57"/>
        <v>#VALUE!</v>
      </c>
      <c r="J674" s="7"/>
    </row>
    <row r="675" spans="1:14" ht="15.75" x14ac:dyDescent="0.25">
      <c r="A675" s="28" t="str">
        <f>_xlfn.XLOOKUP(P!C675,'Banco de Dados'!$B$3:$B$274,'Banco de Dados'!$K$3:$K$274,"")</f>
        <v/>
      </c>
      <c r="B675" s="2">
        <v>0</v>
      </c>
      <c r="C675" s="2">
        <v>0</v>
      </c>
      <c r="D675" s="2">
        <v>0</v>
      </c>
      <c r="E675" s="2">
        <v>0</v>
      </c>
      <c r="F675" s="32" t="e">
        <f t="shared" si="58"/>
        <v>#DIV/0!</v>
      </c>
      <c r="G675" s="3" t="e">
        <f t="shared" si="57"/>
        <v>#VALUE!</v>
      </c>
      <c r="H675" s="3" t="e">
        <f t="shared" si="57"/>
        <v>#VALUE!</v>
      </c>
      <c r="J675" s="7"/>
      <c r="K675" s="101" t="s">
        <v>216</v>
      </c>
      <c r="L675" s="102">
        <f>K653</f>
        <v>0</v>
      </c>
      <c r="M675" s="103" t="str">
        <f>M653</f>
        <v>Zinco</v>
      </c>
    </row>
    <row r="676" spans="1:14" x14ac:dyDescent="0.25">
      <c r="A676" s="28" t="str">
        <f>_xlfn.XLOOKUP(P!C676,'Banco de Dados'!$B$3:$B$274,'Banco de Dados'!$K$3:$K$274,"")</f>
        <v/>
      </c>
      <c r="B676" s="2">
        <v>0</v>
      </c>
      <c r="C676" s="2">
        <v>0</v>
      </c>
      <c r="D676" s="2">
        <v>0</v>
      </c>
      <c r="E676" s="2">
        <v>0</v>
      </c>
      <c r="F676" s="32" t="e">
        <f t="shared" si="58"/>
        <v>#DIV/0!</v>
      </c>
      <c r="G676" s="3" t="e">
        <f t="shared" si="57"/>
        <v>#VALUE!</v>
      </c>
      <c r="H676" s="3" t="e">
        <f t="shared" si="57"/>
        <v>#VALUE!</v>
      </c>
      <c r="J676" s="7"/>
      <c r="K676" s="68" t="s">
        <v>68</v>
      </c>
      <c r="L676" s="29" t="e">
        <f>(K659*M661)/M659</f>
        <v>#VALUE!</v>
      </c>
      <c r="M676" s="66" t="str">
        <f>$M$9</f>
        <v>mg/kg</v>
      </c>
    </row>
    <row r="677" spans="1:14" x14ac:dyDescent="0.25">
      <c r="A677" s="28" t="str">
        <f>_xlfn.XLOOKUP(P!C677,'Banco de Dados'!$B$3:$B$274,'Banco de Dados'!$K$3:$K$274,"")</f>
        <v/>
      </c>
      <c r="B677" s="2">
        <v>0</v>
      </c>
      <c r="C677" s="2">
        <v>0</v>
      </c>
      <c r="D677" s="2">
        <v>0</v>
      </c>
      <c r="E677" s="2">
        <v>0</v>
      </c>
      <c r="F677" s="32" t="e">
        <f t="shared" si="58"/>
        <v>#DIV/0!</v>
      </c>
      <c r="G677" s="3" t="e">
        <f t="shared" si="57"/>
        <v>#VALUE!</v>
      </c>
      <c r="H677" s="3" t="e">
        <f t="shared" si="57"/>
        <v>#VALUE!</v>
      </c>
      <c r="J677" s="7"/>
      <c r="K677" s="111" t="s">
        <v>246</v>
      </c>
      <c r="L677" s="126" t="e">
        <f>SQRT(((M664/L664)^2)+((M665/L665)^2)+((M666/L666)^2))</f>
        <v>#VALUE!</v>
      </c>
      <c r="M677" s="66"/>
    </row>
    <row r="678" spans="1:14" x14ac:dyDescent="0.25">
      <c r="A678" s="28" t="str">
        <f>_xlfn.XLOOKUP(P!C678,'Banco de Dados'!$B$3:$B$274,'Banco de Dados'!$K$3:$K$274,"")</f>
        <v/>
      </c>
      <c r="B678" s="2">
        <v>0</v>
      </c>
      <c r="C678" s="2">
        <v>0</v>
      </c>
      <c r="D678" s="2">
        <v>0</v>
      </c>
      <c r="E678" s="2">
        <v>0</v>
      </c>
      <c r="F678" s="32" t="e">
        <f t="shared" si="58"/>
        <v>#DIV/0!</v>
      </c>
      <c r="G678" s="3" t="e">
        <f t="shared" si="57"/>
        <v>#VALUE!</v>
      </c>
      <c r="H678" s="3" t="e">
        <f t="shared" si="57"/>
        <v>#VALUE!</v>
      </c>
      <c r="J678" s="7"/>
      <c r="K678" s="69" t="s">
        <v>247</v>
      </c>
      <c r="L678" s="127" t="e">
        <f>L677*L676</f>
        <v>#VALUE!</v>
      </c>
      <c r="M678" s="71" t="str">
        <f>$M$9</f>
        <v>mg/kg</v>
      </c>
    </row>
    <row r="679" spans="1:14" x14ac:dyDescent="0.25">
      <c r="A679" s="28" t="str">
        <f>_xlfn.XLOOKUP(P!C679,'Banco de Dados'!$B$3:$B$274,'Banco de Dados'!$K$3:$K$274,"")</f>
        <v/>
      </c>
      <c r="B679" s="2">
        <v>0</v>
      </c>
      <c r="C679" s="2">
        <v>0</v>
      </c>
      <c r="D679" s="2">
        <v>0</v>
      </c>
      <c r="E679" s="2">
        <v>0</v>
      </c>
      <c r="F679" s="32" t="e">
        <f t="shared" si="58"/>
        <v>#DIV/0!</v>
      </c>
      <c r="G679" s="3" t="e">
        <f t="shared" si="57"/>
        <v>#VALUE!</v>
      </c>
      <c r="H679" s="3" t="e">
        <f t="shared" si="57"/>
        <v>#VALUE!</v>
      </c>
      <c r="J679" s="7"/>
      <c r="K679" s="123"/>
      <c r="L679" s="124"/>
    </row>
    <row r="680" spans="1:14" x14ac:dyDescent="0.25">
      <c r="A680" s="28" t="str">
        <f>_xlfn.XLOOKUP(P!C680,'Banco de Dados'!$B$3:$B$274,'Banco de Dados'!$K$3:$K$274,"")</f>
        <v/>
      </c>
      <c r="B680" s="2">
        <v>0</v>
      </c>
      <c r="C680" s="2">
        <v>0</v>
      </c>
      <c r="D680" s="2">
        <v>0</v>
      </c>
      <c r="E680" s="2">
        <v>0</v>
      </c>
      <c r="F680" s="32" t="e">
        <f t="shared" si="58"/>
        <v>#DIV/0!</v>
      </c>
      <c r="G680" s="3" t="e">
        <f t="shared" si="57"/>
        <v>#VALUE!</v>
      </c>
      <c r="H680" s="3" t="e">
        <f t="shared" si="57"/>
        <v>#VALUE!</v>
      </c>
      <c r="J680" s="7"/>
    </row>
    <row r="681" spans="1:14" x14ac:dyDescent="0.25">
      <c r="A681" s="28" t="str">
        <f>_xlfn.XLOOKUP(P!C681,'Banco de Dados'!$B$3:$B$274,'Banco de Dados'!$K$3:$K$274,"")</f>
        <v/>
      </c>
      <c r="B681" s="2">
        <v>0</v>
      </c>
      <c r="C681" s="2">
        <v>0</v>
      </c>
      <c r="D681" s="2">
        <v>0</v>
      </c>
      <c r="E681" s="2">
        <v>0</v>
      </c>
      <c r="F681" s="32" t="e">
        <f t="shared" si="58"/>
        <v>#DIV/0!</v>
      </c>
      <c r="G681" s="3" t="e">
        <f t="shared" si="57"/>
        <v>#VALUE!</v>
      </c>
      <c r="H681" s="3" t="e">
        <f t="shared" si="57"/>
        <v>#VALUE!</v>
      </c>
      <c r="J681" s="7"/>
    </row>
    <row r="682" spans="1:14" x14ac:dyDescent="0.25">
      <c r="A682" s="28" t="str">
        <f>_xlfn.XLOOKUP(P!C682,'Banco de Dados'!$B$3:$B$274,'Banco de Dados'!$K$3:$K$274,"")</f>
        <v/>
      </c>
      <c r="B682" s="2">
        <v>0</v>
      </c>
      <c r="C682" s="2">
        <v>0</v>
      </c>
      <c r="D682" s="2">
        <v>0</v>
      </c>
      <c r="E682" s="2">
        <v>0</v>
      </c>
      <c r="F682" s="32" t="e">
        <f t="shared" si="58"/>
        <v>#DIV/0!</v>
      </c>
      <c r="G682" s="3" t="e">
        <f t="shared" ref="G682:H684" si="59">D682*$E$652</f>
        <v>#VALUE!</v>
      </c>
      <c r="H682" s="3" t="e">
        <f t="shared" si="59"/>
        <v>#VALUE!</v>
      </c>
      <c r="J682" s="7"/>
    </row>
    <row r="683" spans="1:14" x14ac:dyDescent="0.25">
      <c r="A683" s="28" t="str">
        <f>_xlfn.XLOOKUP(P!C683,'Banco de Dados'!$B$3:$B$274,'Banco de Dados'!$K$3:$K$274,"")</f>
        <v/>
      </c>
      <c r="B683" s="2">
        <v>0</v>
      </c>
      <c r="C683" s="2">
        <v>0</v>
      </c>
      <c r="D683" s="2">
        <v>0</v>
      </c>
      <c r="E683" s="2">
        <v>0</v>
      </c>
      <c r="F683" s="32" t="e">
        <f t="shared" si="58"/>
        <v>#DIV/0!</v>
      </c>
      <c r="G683" s="3" t="e">
        <f t="shared" si="59"/>
        <v>#VALUE!</v>
      </c>
      <c r="H683" s="3" t="e">
        <f t="shared" si="59"/>
        <v>#VALUE!</v>
      </c>
      <c r="J683" s="7"/>
    </row>
    <row r="684" spans="1:14" x14ac:dyDescent="0.25">
      <c r="A684" s="28" t="str">
        <f>_xlfn.XLOOKUP(P!C684,'Banco de Dados'!$B$3:$B$274,'Banco de Dados'!$K$3:$K$274,"")</f>
        <v/>
      </c>
      <c r="B684" s="2">
        <v>0</v>
      </c>
      <c r="C684" s="2">
        <v>0</v>
      </c>
      <c r="D684" s="2">
        <v>0</v>
      </c>
      <c r="E684" s="2">
        <v>0</v>
      </c>
      <c r="F684" s="32" t="e">
        <f t="shared" si="58"/>
        <v>#DIV/0!</v>
      </c>
      <c r="G684" s="3" t="e">
        <f t="shared" si="59"/>
        <v>#VALUE!</v>
      </c>
      <c r="H684" s="3" t="e">
        <f t="shared" si="59"/>
        <v>#VALUE!</v>
      </c>
      <c r="J684" s="7"/>
    </row>
    <row r="685" spans="1:14" x14ac:dyDescent="0.25">
      <c r="A685" s="21"/>
      <c r="B685" s="21"/>
      <c r="C685" s="21"/>
      <c r="D685" s="21"/>
      <c r="E685" s="21"/>
      <c r="F685" s="77"/>
      <c r="G685" s="21"/>
      <c r="H685" s="21"/>
      <c r="J685" s="21"/>
      <c r="K685" s="21"/>
      <c r="L685" s="21"/>
      <c r="M685" s="21"/>
      <c r="N685" s="21"/>
    </row>
    <row r="686" spans="1:14" ht="15.75" x14ac:dyDescent="0.25">
      <c r="A686" s="36">
        <f>'Nome das Amostras'!A24</f>
        <v>0</v>
      </c>
      <c r="B686" s="164" t="e">
        <f>VLOOKUP(A686,'Nome das Amostras'!$A$3:$D$28,2,FALSE)</f>
        <v>#N/A</v>
      </c>
      <c r="C686" s="164"/>
      <c r="D686" s="51" t="s">
        <v>65</v>
      </c>
      <c r="E686" s="52" t="e">
        <f>'Banco de Dados'!$O$13/'Banco de Dados'!EY13</f>
        <v>#VALUE!</v>
      </c>
      <c r="F686" s="74"/>
      <c r="G686" s="3"/>
      <c r="H686" s="3"/>
      <c r="J686" s="7"/>
    </row>
    <row r="687" spans="1:14" ht="15.75" x14ac:dyDescent="0.25">
      <c r="A687" s="107" t="s">
        <v>1</v>
      </c>
      <c r="B687" s="107" t="s">
        <v>0</v>
      </c>
      <c r="C687" s="107" t="s">
        <v>212</v>
      </c>
      <c r="D687" s="107" t="s">
        <v>209</v>
      </c>
      <c r="E687" s="107" t="s">
        <v>213</v>
      </c>
      <c r="F687" s="76" t="s">
        <v>219</v>
      </c>
      <c r="G687" s="54" t="s">
        <v>140</v>
      </c>
      <c r="H687" s="54" t="s">
        <v>66</v>
      </c>
      <c r="J687" s="7"/>
      <c r="K687" s="72">
        <f>A686</f>
        <v>0</v>
      </c>
      <c r="L687" s="55" t="s">
        <v>215</v>
      </c>
      <c r="M687" s="41" t="str">
        <f>$A$1</f>
        <v>Zinco</v>
      </c>
      <c r="N687" s="3"/>
    </row>
    <row r="688" spans="1:14" x14ac:dyDescent="0.25">
      <c r="A688" s="28" t="str">
        <f>_xlfn.XLOOKUP(P!C688,'Banco de Dados'!$B$3:$B$274,'Banco de Dados'!$K$3:$K$274,"")</f>
        <v/>
      </c>
      <c r="B688" s="2" cm="1">
        <f t="array" ref="B688:E718">Dados!EU5:EX35</f>
        <v>0</v>
      </c>
      <c r="C688" s="2">
        <v>0</v>
      </c>
      <c r="D688" s="2">
        <v>0</v>
      </c>
      <c r="E688" s="2">
        <v>0</v>
      </c>
      <c r="F688" s="32" t="e">
        <f>(E688*100)/D688</f>
        <v>#DIV/0!</v>
      </c>
      <c r="G688" s="3" t="e">
        <f t="shared" ref="G688:H715" si="60">D688*$E$686</f>
        <v>#VALUE!</v>
      </c>
      <c r="H688" s="3" t="e">
        <f t="shared" si="60"/>
        <v>#VALUE!</v>
      </c>
      <c r="J688" s="7"/>
      <c r="K688" s="5" t="s">
        <v>210</v>
      </c>
      <c r="L688" s="5"/>
      <c r="M688" s="5" t="s">
        <v>211</v>
      </c>
    </row>
    <row r="689" spans="1:14" x14ac:dyDescent="0.25">
      <c r="A689" s="28" t="str">
        <f>_xlfn.XLOOKUP(P!C689,'Banco de Dados'!$B$3:$B$274,'Banco de Dados'!$K$3:$K$274,"")</f>
        <v/>
      </c>
      <c r="B689" s="2">
        <v>0</v>
      </c>
      <c r="C689" s="2">
        <v>0</v>
      </c>
      <c r="D689" s="2">
        <v>0</v>
      </c>
      <c r="E689" s="2">
        <v>0</v>
      </c>
      <c r="F689" s="32" t="e">
        <f t="shared" ref="F689:F718" si="61">(E689*100)/D689</f>
        <v>#DIV/0!</v>
      </c>
      <c r="G689" s="3" t="e">
        <f t="shared" si="60"/>
        <v>#VALUE!</v>
      </c>
      <c r="H689" s="3" t="e">
        <f t="shared" si="60"/>
        <v>#VALUE!</v>
      </c>
      <c r="J689" s="7"/>
      <c r="K689" s="6" t="str">
        <f>_xlfn.XLOOKUP($B$4,A688:A715,G688:G715,"")</f>
        <v/>
      </c>
      <c r="L689" s="6"/>
      <c r="M689" s="6" t="str">
        <f>_xlfn.XLOOKUP($B$4,A688:A715,H688:H715,"")</f>
        <v/>
      </c>
    </row>
    <row r="690" spans="1:14" x14ac:dyDescent="0.25">
      <c r="A690" s="28" t="str">
        <f>_xlfn.XLOOKUP(P!C690,'Banco de Dados'!$B$3:$B$274,'Banco de Dados'!$K$3:$K$274,"")</f>
        <v/>
      </c>
      <c r="B690" s="2">
        <v>0</v>
      </c>
      <c r="C690" s="2">
        <v>0</v>
      </c>
      <c r="D690" s="2">
        <v>0</v>
      </c>
      <c r="E690" s="2">
        <v>0</v>
      </c>
      <c r="F690" s="32" t="e">
        <f t="shared" si="61"/>
        <v>#DIV/0!</v>
      </c>
      <c r="G690" s="3" t="e">
        <f t="shared" si="60"/>
        <v>#VALUE!</v>
      </c>
      <c r="H690" s="3" t="e">
        <f t="shared" si="60"/>
        <v>#VALUE!</v>
      </c>
      <c r="J690" s="7"/>
    </row>
    <row r="691" spans="1:14" ht="15.75" x14ac:dyDescent="0.25">
      <c r="A691" s="28" t="str">
        <f>_xlfn.XLOOKUP(P!C691,'Banco de Dados'!$B$3:$B$274,'Banco de Dados'!$K$3:$K$274,"")</f>
        <v/>
      </c>
      <c r="B691" s="2">
        <v>0</v>
      </c>
      <c r="C691" s="2">
        <v>0</v>
      </c>
      <c r="D691" s="2">
        <v>0</v>
      </c>
      <c r="E691" s="2">
        <v>0</v>
      </c>
      <c r="F691" s="32" t="e">
        <f t="shared" si="61"/>
        <v>#DIV/0!</v>
      </c>
      <c r="G691" s="3" t="e">
        <f t="shared" si="60"/>
        <v>#VALUE!</v>
      </c>
      <c r="H691" s="3" t="e">
        <f t="shared" si="60"/>
        <v>#VALUE!</v>
      </c>
      <c r="K691" s="165" t="s">
        <v>67</v>
      </c>
      <c r="L691" s="166"/>
      <c r="M691" s="167"/>
      <c r="N691"/>
    </row>
    <row r="692" spans="1:14" x14ac:dyDescent="0.25">
      <c r="A692" s="28" t="str">
        <f>_xlfn.XLOOKUP(P!C692,'Banco de Dados'!$B$3:$B$274,'Banco de Dados'!$K$3:$K$274,"")</f>
        <v/>
      </c>
      <c r="B692" s="2">
        <v>0</v>
      </c>
      <c r="C692" s="2">
        <v>0</v>
      </c>
      <c r="D692" s="2">
        <v>0</v>
      </c>
      <c r="E692" s="2">
        <v>0</v>
      </c>
      <c r="F692" s="32" t="e">
        <f t="shared" si="61"/>
        <v>#DIV/0!</v>
      </c>
      <c r="G692" s="3" t="e">
        <f t="shared" si="60"/>
        <v>#VALUE!</v>
      </c>
      <c r="H692" s="3" t="e">
        <f t="shared" si="60"/>
        <v>#VALUE!</v>
      </c>
      <c r="J692" s="7"/>
      <c r="K692" s="104" t="s">
        <v>240</v>
      </c>
      <c r="L692" s="39"/>
      <c r="M692" s="106" t="s">
        <v>209</v>
      </c>
    </row>
    <row r="693" spans="1:14" x14ac:dyDescent="0.25">
      <c r="A693" s="28" t="str">
        <f>_xlfn.XLOOKUP(P!C693,'Banco de Dados'!$B$3:$B$274,'Banco de Dados'!$K$3:$K$274,"")</f>
        <v/>
      </c>
      <c r="B693" s="2">
        <v>0</v>
      </c>
      <c r="C693" s="2">
        <v>0</v>
      </c>
      <c r="D693" s="2">
        <v>0</v>
      </c>
      <c r="E693" s="2">
        <v>0</v>
      </c>
      <c r="F693" s="32" t="e">
        <f t="shared" si="61"/>
        <v>#DIV/0!</v>
      </c>
      <c r="G693" s="3" t="e">
        <f t="shared" si="60"/>
        <v>#VALUE!</v>
      </c>
      <c r="H693" s="3" t="e">
        <f t="shared" si="60"/>
        <v>#VALUE!</v>
      </c>
      <c r="J693" s="58" t="s">
        <v>38</v>
      </c>
      <c r="K693" s="59">
        <f>$L$9</f>
        <v>30.94</v>
      </c>
      <c r="L693" s="60"/>
      <c r="M693" s="61">
        <f>$M$11</f>
        <v>1363</v>
      </c>
      <c r="N693" s="60"/>
    </row>
    <row r="694" spans="1:14" x14ac:dyDescent="0.25">
      <c r="A694" s="28" t="str">
        <f>_xlfn.XLOOKUP(P!C694,'Banco de Dados'!$B$3:$B$274,'Banco de Dados'!$K$3:$K$274,"")</f>
        <v/>
      </c>
      <c r="B694" s="2">
        <v>0</v>
      </c>
      <c r="C694" s="2">
        <v>0</v>
      </c>
      <c r="D694" s="2">
        <v>0</v>
      </c>
      <c r="E694" s="2">
        <v>0</v>
      </c>
      <c r="F694" s="32" t="e">
        <f t="shared" si="61"/>
        <v>#DIV/0!</v>
      </c>
      <c r="G694" s="3" t="e">
        <f t="shared" si="60"/>
        <v>#VALUE!</v>
      </c>
      <c r="H694" s="3" t="e">
        <f t="shared" si="60"/>
        <v>#VALUE!</v>
      </c>
      <c r="J694" s="2"/>
      <c r="K694" s="18"/>
      <c r="L694" s="2" t="s">
        <v>70</v>
      </c>
      <c r="M694" s="19"/>
    </row>
    <row r="695" spans="1:14" x14ac:dyDescent="0.25">
      <c r="A695" s="28" t="str">
        <f>_xlfn.XLOOKUP(P!C695,'Banco de Dados'!$B$3:$B$274,'Banco de Dados'!$K$3:$K$274,"")</f>
        <v/>
      </c>
      <c r="B695" s="2">
        <v>0</v>
      </c>
      <c r="C695" s="2">
        <v>0</v>
      </c>
      <c r="D695" s="2">
        <v>0</v>
      </c>
      <c r="E695" s="2">
        <v>0</v>
      </c>
      <c r="F695" s="32" t="e">
        <f t="shared" si="61"/>
        <v>#DIV/0!</v>
      </c>
      <c r="G695" s="3" t="e">
        <f t="shared" si="60"/>
        <v>#VALUE!</v>
      </c>
      <c r="H695" s="3" t="e">
        <f t="shared" si="60"/>
        <v>#VALUE!</v>
      </c>
      <c r="J695" s="58" t="s">
        <v>69</v>
      </c>
      <c r="K695" s="62" t="s">
        <v>71</v>
      </c>
      <c r="L695" s="63"/>
      <c r="M695" s="64" t="str">
        <f>K689</f>
        <v/>
      </c>
      <c r="N695" s="60"/>
    </row>
    <row r="696" spans="1:14" x14ac:dyDescent="0.25">
      <c r="A696" s="28" t="str">
        <f>_xlfn.XLOOKUP(P!C696,'Banco de Dados'!$B$3:$B$274,'Banco de Dados'!$K$3:$K$274,"")</f>
        <v/>
      </c>
      <c r="B696" s="2">
        <v>0</v>
      </c>
      <c r="C696" s="2">
        <v>0</v>
      </c>
      <c r="D696" s="2">
        <v>0</v>
      </c>
      <c r="E696" s="2">
        <v>0</v>
      </c>
      <c r="F696" s="32" t="e">
        <f t="shared" si="61"/>
        <v>#DIV/0!</v>
      </c>
      <c r="G696" s="3" t="e">
        <f t="shared" si="60"/>
        <v>#VALUE!</v>
      </c>
      <c r="H696" s="3" t="e">
        <f t="shared" si="60"/>
        <v>#VALUE!</v>
      </c>
      <c r="J696" s="7"/>
    </row>
    <row r="697" spans="1:14" ht="15.75" x14ac:dyDescent="0.25">
      <c r="A697" s="28" t="str">
        <f>_xlfn.XLOOKUP(P!C697,'Banco de Dados'!$B$3:$B$274,'Banco de Dados'!$K$3:$K$274,"")</f>
        <v/>
      </c>
      <c r="B697" s="2">
        <v>0</v>
      </c>
      <c r="C697" s="2">
        <v>0</v>
      </c>
      <c r="D697" s="2">
        <v>0</v>
      </c>
      <c r="E697" s="2">
        <v>0</v>
      </c>
      <c r="F697" s="32" t="e">
        <f t="shared" si="61"/>
        <v>#DIV/0!</v>
      </c>
      <c r="G697" s="3" t="e">
        <f t="shared" si="60"/>
        <v>#VALUE!</v>
      </c>
      <c r="H697" s="3" t="e">
        <f t="shared" si="60"/>
        <v>#VALUE!</v>
      </c>
      <c r="J697" s="7"/>
      <c r="K697" s="165" t="s">
        <v>218</v>
      </c>
      <c r="L697" s="166"/>
      <c r="M697" s="167"/>
    </row>
    <row r="698" spans="1:14" x14ac:dyDescent="0.25">
      <c r="A698" s="28" t="str">
        <f>_xlfn.XLOOKUP(P!C698,'Banco de Dados'!$B$3:$B$274,'Banco de Dados'!$K$3:$K$274,"")</f>
        <v/>
      </c>
      <c r="B698" s="2">
        <v>0</v>
      </c>
      <c r="C698" s="2">
        <v>0</v>
      </c>
      <c r="D698" s="2">
        <v>0</v>
      </c>
      <c r="E698" s="2">
        <v>0</v>
      </c>
      <c r="F698" s="32" t="e">
        <f t="shared" si="61"/>
        <v>#DIV/0!</v>
      </c>
      <c r="G698" s="3" t="e">
        <f t="shared" si="60"/>
        <v>#VALUE!</v>
      </c>
      <c r="H698" s="3" t="e">
        <f t="shared" si="60"/>
        <v>#VALUE!</v>
      </c>
      <c r="J698" s="7"/>
      <c r="K698" s="104" t="s">
        <v>236</v>
      </c>
      <c r="L698" s="108" t="str">
        <f>K689</f>
        <v/>
      </c>
      <c r="M698" s="109" t="str">
        <f>M689</f>
        <v/>
      </c>
    </row>
    <row r="699" spans="1:14" x14ac:dyDescent="0.25">
      <c r="A699" s="28" t="str">
        <f>_xlfn.XLOOKUP(P!C699,'Banco de Dados'!$B$3:$B$274,'Banco de Dados'!$K$3:$K$274,"")</f>
        <v/>
      </c>
      <c r="B699" s="2">
        <v>0</v>
      </c>
      <c r="C699" s="2">
        <v>0</v>
      </c>
      <c r="D699" s="2">
        <v>0</v>
      </c>
      <c r="E699" s="2">
        <v>0</v>
      </c>
      <c r="F699" s="32" t="e">
        <f t="shared" si="61"/>
        <v>#DIV/0!</v>
      </c>
      <c r="G699" s="3" t="e">
        <f t="shared" si="60"/>
        <v>#VALUE!</v>
      </c>
      <c r="H699" s="3" t="e">
        <f t="shared" si="60"/>
        <v>#VALUE!</v>
      </c>
      <c r="J699" s="7"/>
      <c r="K699" s="104" t="s">
        <v>237</v>
      </c>
      <c r="L699" s="105">
        <f>$L$9</f>
        <v>30.94</v>
      </c>
      <c r="M699" s="106">
        <f>$L$10</f>
        <v>0.55000000000000004</v>
      </c>
    </row>
    <row r="700" spans="1:14" x14ac:dyDescent="0.25">
      <c r="A700" s="28" t="str">
        <f>_xlfn.XLOOKUP(P!C700,'Banco de Dados'!$B$3:$B$274,'Banco de Dados'!$K$3:$K$274,"")</f>
        <v/>
      </c>
      <c r="B700" s="2">
        <v>0</v>
      </c>
      <c r="C700" s="2">
        <v>0</v>
      </c>
      <c r="D700" s="2">
        <v>0</v>
      </c>
      <c r="E700" s="2">
        <v>0</v>
      </c>
      <c r="F700" s="32" t="e">
        <f t="shared" si="61"/>
        <v>#DIV/0!</v>
      </c>
      <c r="G700" s="3" t="e">
        <f t="shared" si="60"/>
        <v>#VALUE!</v>
      </c>
      <c r="H700" s="3" t="e">
        <f t="shared" si="60"/>
        <v>#VALUE!</v>
      </c>
      <c r="J700" s="7"/>
      <c r="K700" s="104" t="s">
        <v>238</v>
      </c>
      <c r="L700" s="105">
        <f>$M$11</f>
        <v>1363</v>
      </c>
      <c r="M700" s="106">
        <f>$M$12</f>
        <v>248</v>
      </c>
    </row>
    <row r="701" spans="1:14" x14ac:dyDescent="0.25">
      <c r="A701" s="28" t="str">
        <f>_xlfn.XLOOKUP(P!C701,'Banco de Dados'!$B$3:$B$274,'Banco de Dados'!$K$3:$K$274,"")</f>
        <v/>
      </c>
      <c r="B701" s="2">
        <v>0</v>
      </c>
      <c r="C701" s="2">
        <v>0</v>
      </c>
      <c r="D701" s="2">
        <v>0</v>
      </c>
      <c r="E701" s="2">
        <v>0</v>
      </c>
      <c r="F701" s="32" t="e">
        <f t="shared" si="61"/>
        <v>#DIV/0!</v>
      </c>
      <c r="G701" s="3" t="e">
        <f t="shared" si="60"/>
        <v>#VALUE!</v>
      </c>
      <c r="H701" s="3" t="e">
        <f t="shared" si="60"/>
        <v>#VALUE!</v>
      </c>
      <c r="J701" s="7"/>
      <c r="K701" s="69" t="s">
        <v>217</v>
      </c>
      <c r="L701" s="110" t="e">
        <f>SQRT(((M698/L698)^2)+((M699/L699)^2)+((M700/L700)^2))</f>
        <v>#VALUE!</v>
      </c>
      <c r="M701" s="71" t="str">
        <f>M710</f>
        <v>mg/kg</v>
      </c>
    </row>
    <row r="702" spans="1:14" x14ac:dyDescent="0.25">
      <c r="A702" s="28" t="str">
        <f>_xlfn.XLOOKUP(P!C702,'Banco de Dados'!$B$3:$B$274,'Banco de Dados'!$K$3:$K$274,"")</f>
        <v/>
      </c>
      <c r="B702" s="2">
        <v>0</v>
      </c>
      <c r="C702" s="2">
        <v>0</v>
      </c>
      <c r="D702" s="2">
        <v>0</v>
      </c>
      <c r="E702" s="2">
        <v>0</v>
      </c>
      <c r="F702" s="32" t="e">
        <f t="shared" si="61"/>
        <v>#DIV/0!</v>
      </c>
      <c r="G702" s="3" t="e">
        <f t="shared" si="60"/>
        <v>#VALUE!</v>
      </c>
      <c r="H702" s="3" t="e">
        <f t="shared" si="60"/>
        <v>#VALUE!</v>
      </c>
      <c r="J702" s="7"/>
    </row>
    <row r="703" spans="1:14" x14ac:dyDescent="0.25">
      <c r="A703" s="28" t="str">
        <f>_xlfn.XLOOKUP(P!C703,'Banco de Dados'!$B$3:$B$274,'Banco de Dados'!$K$3:$K$274,"")</f>
        <v/>
      </c>
      <c r="B703" s="2">
        <v>0</v>
      </c>
      <c r="C703" s="2">
        <v>0</v>
      </c>
      <c r="D703" s="2">
        <v>0</v>
      </c>
      <c r="E703" s="2">
        <v>0</v>
      </c>
      <c r="F703" s="32" t="e">
        <f t="shared" si="61"/>
        <v>#DIV/0!</v>
      </c>
      <c r="G703" s="3" t="e">
        <f t="shared" si="60"/>
        <v>#VALUE!</v>
      </c>
      <c r="H703" s="3" t="e">
        <f t="shared" si="60"/>
        <v>#VALUE!</v>
      </c>
      <c r="J703" s="7"/>
    </row>
    <row r="704" spans="1:14" x14ac:dyDescent="0.25">
      <c r="A704" s="28" t="str">
        <f>_xlfn.XLOOKUP(P!C704,'Banco de Dados'!$B$3:$B$274,'Banco de Dados'!$K$3:$K$274,"")</f>
        <v/>
      </c>
      <c r="B704" s="2">
        <v>0</v>
      </c>
      <c r="C704" s="2">
        <v>0</v>
      </c>
      <c r="D704" s="2">
        <v>0</v>
      </c>
      <c r="E704" s="2">
        <v>0</v>
      </c>
      <c r="F704" s="32" t="e">
        <f t="shared" si="61"/>
        <v>#DIV/0!</v>
      </c>
      <c r="G704" s="3" t="e">
        <f t="shared" si="60"/>
        <v>#VALUE!</v>
      </c>
      <c r="H704" s="3" t="e">
        <f t="shared" si="60"/>
        <v>#VALUE!</v>
      </c>
      <c r="J704" s="7"/>
    </row>
    <row r="705" spans="1:14" x14ac:dyDescent="0.25">
      <c r="A705" s="28" t="str">
        <f>_xlfn.XLOOKUP(P!C705,'Banco de Dados'!$B$3:$B$274,'Banco de Dados'!$K$3:$K$274,"")</f>
        <v/>
      </c>
      <c r="B705" s="2">
        <v>0</v>
      </c>
      <c r="C705" s="2">
        <v>0</v>
      </c>
      <c r="D705" s="2">
        <v>0</v>
      </c>
      <c r="E705" s="2">
        <v>0</v>
      </c>
      <c r="F705" s="32" t="e">
        <f t="shared" si="61"/>
        <v>#DIV/0!</v>
      </c>
      <c r="G705" s="3" t="e">
        <f t="shared" si="60"/>
        <v>#VALUE!</v>
      </c>
      <c r="H705" s="3" t="e">
        <f t="shared" si="60"/>
        <v>#VALUE!</v>
      </c>
      <c r="J705" s="7"/>
    </row>
    <row r="706" spans="1:14" x14ac:dyDescent="0.25">
      <c r="A706" s="28" t="str">
        <f>_xlfn.XLOOKUP(P!C706,'Banco de Dados'!$B$3:$B$274,'Banco de Dados'!$K$3:$K$274,"")</f>
        <v/>
      </c>
      <c r="B706" s="2">
        <v>0</v>
      </c>
      <c r="C706" s="2">
        <v>0</v>
      </c>
      <c r="D706" s="2">
        <v>0</v>
      </c>
      <c r="E706" s="2">
        <v>0</v>
      </c>
      <c r="F706" s="32" t="e">
        <f t="shared" si="61"/>
        <v>#DIV/0!</v>
      </c>
      <c r="G706" s="3" t="e">
        <f t="shared" si="60"/>
        <v>#VALUE!</v>
      </c>
      <c r="H706" s="3" t="e">
        <f t="shared" si="60"/>
        <v>#VALUE!</v>
      </c>
      <c r="J706" s="7"/>
    </row>
    <row r="707" spans="1:14" x14ac:dyDescent="0.25">
      <c r="A707" s="28" t="str">
        <f>_xlfn.XLOOKUP(P!C707,'Banco de Dados'!$B$3:$B$274,'Banco de Dados'!$K$3:$K$274,"")</f>
        <v/>
      </c>
      <c r="B707" s="2">
        <v>0</v>
      </c>
      <c r="C707" s="2">
        <v>0</v>
      </c>
      <c r="D707" s="2">
        <v>0</v>
      </c>
      <c r="E707" s="2">
        <v>0</v>
      </c>
      <c r="F707" s="32" t="e">
        <f t="shared" si="61"/>
        <v>#DIV/0!</v>
      </c>
      <c r="G707" s="3" t="e">
        <f t="shared" si="60"/>
        <v>#VALUE!</v>
      </c>
      <c r="H707" s="3" t="e">
        <f t="shared" si="60"/>
        <v>#VALUE!</v>
      </c>
      <c r="J707" s="7"/>
    </row>
    <row r="708" spans="1:14" x14ac:dyDescent="0.25">
      <c r="A708" s="28" t="str">
        <f>_xlfn.XLOOKUP(P!C708,'Banco de Dados'!$B$3:$B$274,'Banco de Dados'!$K$3:$K$274,"")</f>
        <v/>
      </c>
      <c r="B708" s="2">
        <v>0</v>
      </c>
      <c r="C708" s="2">
        <v>0</v>
      </c>
      <c r="D708" s="2">
        <v>0</v>
      </c>
      <c r="E708" s="17">
        <v>0</v>
      </c>
      <c r="F708" s="32" t="e">
        <f t="shared" si="61"/>
        <v>#DIV/0!</v>
      </c>
      <c r="G708" s="3" t="e">
        <f t="shared" si="60"/>
        <v>#VALUE!</v>
      </c>
      <c r="H708" s="3" t="e">
        <f t="shared" si="60"/>
        <v>#VALUE!</v>
      </c>
      <c r="J708" s="7"/>
    </row>
    <row r="709" spans="1:14" ht="15.75" x14ac:dyDescent="0.25">
      <c r="A709" s="28" t="str">
        <f>_xlfn.XLOOKUP(P!C709,'Banco de Dados'!$B$3:$B$274,'Banco de Dados'!$K$3:$K$274,"")</f>
        <v/>
      </c>
      <c r="B709" s="2">
        <v>0</v>
      </c>
      <c r="C709" s="2">
        <v>0</v>
      </c>
      <c r="D709" s="2">
        <v>0</v>
      </c>
      <c r="E709" s="2">
        <v>0</v>
      </c>
      <c r="F709" s="32" t="e">
        <f t="shared" si="61"/>
        <v>#DIV/0!</v>
      </c>
      <c r="G709" s="3" t="e">
        <f t="shared" si="60"/>
        <v>#VALUE!</v>
      </c>
      <c r="H709" s="3" t="e">
        <f t="shared" si="60"/>
        <v>#VALUE!</v>
      </c>
      <c r="J709" s="7"/>
      <c r="K709" s="101" t="s">
        <v>216</v>
      </c>
      <c r="L709" s="102">
        <f>K687</f>
        <v>0</v>
      </c>
      <c r="M709" s="103" t="str">
        <f>M687</f>
        <v>Zinco</v>
      </c>
    </row>
    <row r="710" spans="1:14" x14ac:dyDescent="0.25">
      <c r="A710" s="28" t="str">
        <f>_xlfn.XLOOKUP(P!C710,'Banco de Dados'!$B$3:$B$274,'Banco de Dados'!$K$3:$K$274,"")</f>
        <v/>
      </c>
      <c r="B710" s="2">
        <v>0</v>
      </c>
      <c r="C710" s="2">
        <v>0</v>
      </c>
      <c r="D710" s="2">
        <v>0</v>
      </c>
      <c r="E710" s="2">
        <v>0</v>
      </c>
      <c r="F710" s="32" t="e">
        <f t="shared" si="61"/>
        <v>#DIV/0!</v>
      </c>
      <c r="G710" s="3" t="e">
        <f t="shared" si="60"/>
        <v>#VALUE!</v>
      </c>
      <c r="H710" s="3" t="e">
        <f t="shared" si="60"/>
        <v>#VALUE!</v>
      </c>
      <c r="J710" s="7"/>
      <c r="K710" s="68" t="s">
        <v>68</v>
      </c>
      <c r="L710" s="29" t="e">
        <f>(K693*M695)/M693</f>
        <v>#VALUE!</v>
      </c>
      <c r="M710" s="66" t="str">
        <f>$M$9</f>
        <v>mg/kg</v>
      </c>
    </row>
    <row r="711" spans="1:14" x14ac:dyDescent="0.25">
      <c r="A711" s="28" t="str">
        <f>_xlfn.XLOOKUP(P!C711,'Banco de Dados'!$B$3:$B$274,'Banco de Dados'!$K$3:$K$274,"")</f>
        <v/>
      </c>
      <c r="B711" s="2">
        <v>0</v>
      </c>
      <c r="C711" s="2">
        <v>0</v>
      </c>
      <c r="D711" s="2">
        <v>0</v>
      </c>
      <c r="E711" s="2">
        <v>0</v>
      </c>
      <c r="F711" s="32" t="e">
        <f t="shared" si="61"/>
        <v>#DIV/0!</v>
      </c>
      <c r="G711" s="3" t="e">
        <f t="shared" si="60"/>
        <v>#VALUE!</v>
      </c>
      <c r="H711" s="3" t="e">
        <f t="shared" si="60"/>
        <v>#VALUE!</v>
      </c>
      <c r="J711" s="7"/>
      <c r="K711" s="111" t="s">
        <v>246</v>
      </c>
      <c r="L711" s="126" t="e">
        <f>SQRT(((M698/L698)^2)+((M699/L699)^2)+((M700/L700)^2))</f>
        <v>#VALUE!</v>
      </c>
      <c r="M711" s="66"/>
    </row>
    <row r="712" spans="1:14" x14ac:dyDescent="0.25">
      <c r="A712" s="28" t="str">
        <f>_xlfn.XLOOKUP(P!C712,'Banco de Dados'!$B$3:$B$274,'Banco de Dados'!$K$3:$K$274,"")</f>
        <v/>
      </c>
      <c r="B712" s="2">
        <v>0</v>
      </c>
      <c r="C712" s="2">
        <v>0</v>
      </c>
      <c r="D712" s="2">
        <v>0</v>
      </c>
      <c r="E712" s="2">
        <v>0</v>
      </c>
      <c r="F712" s="32" t="e">
        <f t="shared" si="61"/>
        <v>#DIV/0!</v>
      </c>
      <c r="G712" s="3" t="e">
        <f t="shared" si="60"/>
        <v>#VALUE!</v>
      </c>
      <c r="H712" s="3" t="e">
        <f t="shared" si="60"/>
        <v>#VALUE!</v>
      </c>
      <c r="J712" s="7"/>
      <c r="K712" s="69" t="s">
        <v>247</v>
      </c>
      <c r="L712" s="127" t="e">
        <f>L711*L710</f>
        <v>#VALUE!</v>
      </c>
      <c r="M712" s="71" t="str">
        <f>$M$9</f>
        <v>mg/kg</v>
      </c>
    </row>
    <row r="713" spans="1:14" x14ac:dyDescent="0.25">
      <c r="A713" s="28" t="str">
        <f>_xlfn.XLOOKUP(P!C713,'Banco de Dados'!$B$3:$B$274,'Banco de Dados'!$K$3:$K$274,"")</f>
        <v/>
      </c>
      <c r="B713" s="2">
        <v>0</v>
      </c>
      <c r="C713" s="2">
        <v>0</v>
      </c>
      <c r="D713" s="2">
        <v>0</v>
      </c>
      <c r="E713" s="2">
        <v>0</v>
      </c>
      <c r="F713" s="32" t="e">
        <f t="shared" si="61"/>
        <v>#DIV/0!</v>
      </c>
      <c r="G713" s="3" t="e">
        <f t="shared" si="60"/>
        <v>#VALUE!</v>
      </c>
      <c r="H713" s="3" t="e">
        <f t="shared" si="60"/>
        <v>#VALUE!</v>
      </c>
      <c r="J713" s="7"/>
      <c r="K713" s="123"/>
      <c r="L713" s="124"/>
    </row>
    <row r="714" spans="1:14" x14ac:dyDescent="0.25">
      <c r="A714" s="28" t="str">
        <f>_xlfn.XLOOKUP(P!C714,'Banco de Dados'!$B$3:$B$274,'Banco de Dados'!$K$3:$K$274,"")</f>
        <v/>
      </c>
      <c r="B714" s="2">
        <v>0</v>
      </c>
      <c r="C714" s="2">
        <v>0</v>
      </c>
      <c r="D714" s="2">
        <v>0</v>
      </c>
      <c r="E714" s="2">
        <v>0</v>
      </c>
      <c r="F714" s="32" t="e">
        <f t="shared" si="61"/>
        <v>#DIV/0!</v>
      </c>
      <c r="G714" s="3" t="e">
        <f t="shared" si="60"/>
        <v>#VALUE!</v>
      </c>
      <c r="H714" s="3" t="e">
        <f t="shared" si="60"/>
        <v>#VALUE!</v>
      </c>
      <c r="J714" s="7"/>
    </row>
    <row r="715" spans="1:14" x14ac:dyDescent="0.25">
      <c r="A715" s="28" t="str">
        <f>_xlfn.XLOOKUP(P!C715,'Banco de Dados'!$B$3:$B$274,'Banco de Dados'!$K$3:$K$274,"")</f>
        <v/>
      </c>
      <c r="B715" s="2">
        <v>0</v>
      </c>
      <c r="C715" s="2">
        <v>0</v>
      </c>
      <c r="D715" s="2">
        <v>0</v>
      </c>
      <c r="E715" s="2">
        <v>0</v>
      </c>
      <c r="F715" s="32" t="e">
        <f t="shared" si="61"/>
        <v>#DIV/0!</v>
      </c>
      <c r="G715" s="3" t="e">
        <f t="shared" si="60"/>
        <v>#VALUE!</v>
      </c>
      <c r="H715" s="3" t="e">
        <f t="shared" si="60"/>
        <v>#VALUE!</v>
      </c>
      <c r="J715" s="7"/>
    </row>
    <row r="716" spans="1:14" x14ac:dyDescent="0.25">
      <c r="A716" s="28" t="str">
        <f>_xlfn.XLOOKUP(P!C716,'Banco de Dados'!$B$3:$B$274,'Banco de Dados'!$K$3:$K$274,"")</f>
        <v/>
      </c>
      <c r="B716" s="2">
        <v>0</v>
      </c>
      <c r="C716" s="2">
        <v>0</v>
      </c>
      <c r="D716" s="2">
        <v>0</v>
      </c>
      <c r="E716" s="2">
        <v>0</v>
      </c>
      <c r="F716" s="32" t="e">
        <f t="shared" si="61"/>
        <v>#DIV/0!</v>
      </c>
      <c r="G716" s="3" t="e">
        <f t="shared" ref="G716:H718" si="62">D716*$E$686</f>
        <v>#VALUE!</v>
      </c>
      <c r="H716" s="3" t="e">
        <f t="shared" si="62"/>
        <v>#VALUE!</v>
      </c>
      <c r="J716" s="7"/>
    </row>
    <row r="717" spans="1:14" x14ac:dyDescent="0.25">
      <c r="A717" s="28" t="str">
        <f>_xlfn.XLOOKUP(P!C717,'Banco de Dados'!$B$3:$B$274,'Banco de Dados'!$K$3:$K$274,"")</f>
        <v/>
      </c>
      <c r="B717" s="2">
        <v>0</v>
      </c>
      <c r="C717" s="2">
        <v>0</v>
      </c>
      <c r="D717" s="2">
        <v>0</v>
      </c>
      <c r="E717" s="2">
        <v>0</v>
      </c>
      <c r="F717" s="32" t="e">
        <f t="shared" si="61"/>
        <v>#DIV/0!</v>
      </c>
      <c r="G717" s="3" t="e">
        <f t="shared" si="62"/>
        <v>#VALUE!</v>
      </c>
      <c r="H717" s="3" t="e">
        <f t="shared" si="62"/>
        <v>#VALUE!</v>
      </c>
      <c r="J717" s="7"/>
    </row>
    <row r="718" spans="1:14" x14ac:dyDescent="0.25">
      <c r="A718" s="28" t="str">
        <f>_xlfn.XLOOKUP(P!C718,'Banco de Dados'!$B$3:$B$274,'Banco de Dados'!$K$3:$K$274,"")</f>
        <v/>
      </c>
      <c r="B718" s="2">
        <v>0</v>
      </c>
      <c r="C718" s="2">
        <v>0</v>
      </c>
      <c r="D718" s="2">
        <v>0</v>
      </c>
      <c r="E718" s="2">
        <v>0</v>
      </c>
      <c r="F718" s="32" t="e">
        <f t="shared" si="61"/>
        <v>#DIV/0!</v>
      </c>
      <c r="G718" s="3" t="e">
        <f t="shared" si="62"/>
        <v>#VALUE!</v>
      </c>
      <c r="H718" s="3" t="e">
        <f t="shared" si="62"/>
        <v>#VALUE!</v>
      </c>
      <c r="J718" s="7"/>
    </row>
    <row r="719" spans="1:14" x14ac:dyDescent="0.25">
      <c r="A719" s="21"/>
      <c r="B719" s="21"/>
      <c r="C719" s="21"/>
      <c r="D719" s="21"/>
      <c r="E719" s="21"/>
      <c r="F719" s="77"/>
      <c r="G719" s="21"/>
      <c r="H719" s="21"/>
      <c r="J719" s="21"/>
      <c r="K719" s="21"/>
      <c r="L719" s="21"/>
      <c r="M719" s="21"/>
      <c r="N719" s="21"/>
    </row>
    <row r="720" spans="1:14" ht="15.75" x14ac:dyDescent="0.25">
      <c r="A720" s="36">
        <f>'Nome das Amostras'!A25</f>
        <v>0</v>
      </c>
      <c r="B720" s="164" t="e">
        <f>VLOOKUP(A720,'Nome das Amostras'!$A$3:$D$28,2,FALSE)</f>
        <v>#N/A</v>
      </c>
      <c r="C720" s="164"/>
      <c r="D720" s="51" t="s">
        <v>65</v>
      </c>
      <c r="E720" s="52" t="e">
        <f>'Banco de Dados'!$O$13/'Banco de Dados'!FF13</f>
        <v>#VALUE!</v>
      </c>
      <c r="F720" s="74"/>
      <c r="G720" s="3"/>
      <c r="H720" s="3"/>
      <c r="J720" s="7"/>
    </row>
    <row r="721" spans="1:14" ht="15.75" x14ac:dyDescent="0.25">
      <c r="A721" s="107" t="s">
        <v>1</v>
      </c>
      <c r="B721" s="107" t="s">
        <v>0</v>
      </c>
      <c r="C721" s="107" t="s">
        <v>212</v>
      </c>
      <c r="D721" s="107" t="s">
        <v>209</v>
      </c>
      <c r="E721" s="107" t="s">
        <v>213</v>
      </c>
      <c r="F721" s="76" t="s">
        <v>219</v>
      </c>
      <c r="G721" s="54" t="s">
        <v>140</v>
      </c>
      <c r="H721" s="54" t="s">
        <v>66</v>
      </c>
      <c r="J721" s="7"/>
      <c r="K721" s="72">
        <f>A720</f>
        <v>0</v>
      </c>
      <c r="L721" s="55" t="s">
        <v>215</v>
      </c>
      <c r="M721" s="41" t="str">
        <f>$A$1</f>
        <v>Zinco</v>
      </c>
      <c r="N721" s="3"/>
    </row>
    <row r="722" spans="1:14" x14ac:dyDescent="0.25">
      <c r="A722" s="28" t="str">
        <f>_xlfn.XLOOKUP(P!C722,'Banco de Dados'!$B$3:$B$274,'Banco de Dados'!$K$3:$K$274,"")</f>
        <v/>
      </c>
      <c r="B722" s="2" cm="1">
        <f t="array" ref="B722:E752">Dados!FB5:FE35</f>
        <v>0</v>
      </c>
      <c r="C722" s="2">
        <v>0</v>
      </c>
      <c r="D722" s="2">
        <v>0</v>
      </c>
      <c r="E722" s="2">
        <v>0</v>
      </c>
      <c r="F722" s="32" t="e">
        <f>(E722*100)/D722</f>
        <v>#DIV/0!</v>
      </c>
      <c r="G722" s="3" t="e">
        <f t="shared" ref="G722:H749" si="63">D722*$E$720</f>
        <v>#VALUE!</v>
      </c>
      <c r="H722" s="3" t="e">
        <f t="shared" si="63"/>
        <v>#VALUE!</v>
      </c>
      <c r="J722" s="7"/>
      <c r="K722" s="5" t="s">
        <v>210</v>
      </c>
      <c r="L722" s="5"/>
      <c r="M722" s="5" t="s">
        <v>211</v>
      </c>
    </row>
    <row r="723" spans="1:14" x14ac:dyDescent="0.25">
      <c r="A723" s="28" t="str">
        <f>_xlfn.XLOOKUP(P!C723,'Banco de Dados'!$B$3:$B$274,'Banco de Dados'!$K$3:$K$274,"")</f>
        <v/>
      </c>
      <c r="B723" s="2">
        <v>0</v>
      </c>
      <c r="C723" s="2">
        <v>0</v>
      </c>
      <c r="D723" s="2">
        <v>0</v>
      </c>
      <c r="E723" s="2">
        <v>0</v>
      </c>
      <c r="F723" s="32" t="e">
        <f t="shared" ref="F723:F752" si="64">(E723*100)/D723</f>
        <v>#DIV/0!</v>
      </c>
      <c r="G723" s="3" t="e">
        <f t="shared" si="63"/>
        <v>#VALUE!</v>
      </c>
      <c r="H723" s="3" t="e">
        <f t="shared" si="63"/>
        <v>#VALUE!</v>
      </c>
      <c r="J723" s="7"/>
      <c r="K723" s="6" t="str">
        <f>_xlfn.XLOOKUP($B$4,A722:A749,G722:G749,"")</f>
        <v/>
      </c>
      <c r="L723" s="6"/>
      <c r="M723" s="6" t="str">
        <f>_xlfn.XLOOKUP($B$4,A722:A749,H722:H749,"")</f>
        <v/>
      </c>
    </row>
    <row r="724" spans="1:14" x14ac:dyDescent="0.25">
      <c r="A724" s="28" t="str">
        <f>_xlfn.XLOOKUP(P!C724,'Banco de Dados'!$B$3:$B$274,'Banco de Dados'!$K$3:$K$274,"")</f>
        <v/>
      </c>
      <c r="B724" s="2">
        <v>0</v>
      </c>
      <c r="C724" s="2">
        <v>0</v>
      </c>
      <c r="D724" s="2">
        <v>0</v>
      </c>
      <c r="E724" s="2">
        <v>0</v>
      </c>
      <c r="F724" s="32" t="e">
        <f t="shared" si="64"/>
        <v>#DIV/0!</v>
      </c>
      <c r="G724" s="3" t="e">
        <f t="shared" si="63"/>
        <v>#VALUE!</v>
      </c>
      <c r="H724" s="3" t="e">
        <f t="shared" si="63"/>
        <v>#VALUE!</v>
      </c>
      <c r="J724" s="7"/>
    </row>
    <row r="725" spans="1:14" ht="15.75" x14ac:dyDescent="0.25">
      <c r="A725" s="28" t="str">
        <f>_xlfn.XLOOKUP(P!C725,'Banco de Dados'!$B$3:$B$274,'Banco de Dados'!$K$3:$K$274,"")</f>
        <v/>
      </c>
      <c r="B725" s="2">
        <v>0</v>
      </c>
      <c r="C725" s="2">
        <v>0</v>
      </c>
      <c r="D725" s="2">
        <v>0</v>
      </c>
      <c r="E725" s="2">
        <v>0</v>
      </c>
      <c r="F725" s="32" t="e">
        <f t="shared" si="64"/>
        <v>#DIV/0!</v>
      </c>
      <c r="G725" s="3" t="e">
        <f t="shared" si="63"/>
        <v>#VALUE!</v>
      </c>
      <c r="H725" s="3" t="e">
        <f t="shared" si="63"/>
        <v>#VALUE!</v>
      </c>
      <c r="K725" s="165" t="s">
        <v>67</v>
      </c>
      <c r="L725" s="166"/>
      <c r="M725" s="167"/>
      <c r="N725"/>
    </row>
    <row r="726" spans="1:14" x14ac:dyDescent="0.25">
      <c r="A726" s="28" t="str">
        <f>_xlfn.XLOOKUP(P!C726,'Banco de Dados'!$B$3:$B$274,'Banco de Dados'!$K$3:$K$274,"")</f>
        <v/>
      </c>
      <c r="B726" s="2">
        <v>0</v>
      </c>
      <c r="C726" s="2">
        <v>0</v>
      </c>
      <c r="D726" s="2">
        <v>0</v>
      </c>
      <c r="E726" s="2">
        <v>0</v>
      </c>
      <c r="F726" s="32" t="e">
        <f t="shared" si="64"/>
        <v>#DIV/0!</v>
      </c>
      <c r="G726" s="3" t="e">
        <f t="shared" si="63"/>
        <v>#VALUE!</v>
      </c>
      <c r="H726" s="3" t="e">
        <f t="shared" si="63"/>
        <v>#VALUE!</v>
      </c>
      <c r="J726" s="7"/>
      <c r="K726" s="104" t="s">
        <v>240</v>
      </c>
      <c r="L726" s="39"/>
      <c r="M726" s="106" t="s">
        <v>209</v>
      </c>
    </row>
    <row r="727" spans="1:14" x14ac:dyDescent="0.25">
      <c r="A727" s="28" t="str">
        <f>_xlfn.XLOOKUP(P!C727,'Banco de Dados'!$B$3:$B$274,'Banco de Dados'!$K$3:$K$274,"")</f>
        <v/>
      </c>
      <c r="B727" s="2">
        <v>0</v>
      </c>
      <c r="C727" s="2">
        <v>0</v>
      </c>
      <c r="D727" s="2">
        <v>0</v>
      </c>
      <c r="E727" s="2">
        <v>0</v>
      </c>
      <c r="F727" s="32" t="e">
        <f t="shared" si="64"/>
        <v>#DIV/0!</v>
      </c>
      <c r="G727" s="3" t="e">
        <f t="shared" si="63"/>
        <v>#VALUE!</v>
      </c>
      <c r="H727" s="3" t="e">
        <f t="shared" si="63"/>
        <v>#VALUE!</v>
      </c>
      <c r="J727" s="58" t="s">
        <v>38</v>
      </c>
      <c r="K727" s="59">
        <f>$L$9</f>
        <v>30.94</v>
      </c>
      <c r="L727" s="60"/>
      <c r="M727" s="61">
        <f>$M$11</f>
        <v>1363</v>
      </c>
      <c r="N727" s="60"/>
    </row>
    <row r="728" spans="1:14" x14ac:dyDescent="0.25">
      <c r="A728" s="28" t="str">
        <f>_xlfn.XLOOKUP(P!C728,'Banco de Dados'!$B$3:$B$274,'Banco de Dados'!$K$3:$K$274,"")</f>
        <v/>
      </c>
      <c r="B728" s="2">
        <v>0</v>
      </c>
      <c r="C728" s="2">
        <v>0</v>
      </c>
      <c r="D728" s="2">
        <v>0</v>
      </c>
      <c r="E728" s="2">
        <v>0</v>
      </c>
      <c r="F728" s="32" t="e">
        <f t="shared" si="64"/>
        <v>#DIV/0!</v>
      </c>
      <c r="G728" s="3" t="e">
        <f t="shared" si="63"/>
        <v>#VALUE!</v>
      </c>
      <c r="H728" s="3" t="e">
        <f t="shared" si="63"/>
        <v>#VALUE!</v>
      </c>
      <c r="J728" s="2"/>
      <c r="K728" s="18"/>
      <c r="L728" s="2" t="s">
        <v>70</v>
      </c>
      <c r="M728" s="19"/>
    </row>
    <row r="729" spans="1:14" x14ac:dyDescent="0.25">
      <c r="A729" s="28" t="str">
        <f>_xlfn.XLOOKUP(P!C729,'Banco de Dados'!$B$3:$B$274,'Banco de Dados'!$K$3:$K$274,"")</f>
        <v/>
      </c>
      <c r="B729" s="2">
        <v>0</v>
      </c>
      <c r="C729" s="2">
        <v>0</v>
      </c>
      <c r="D729" s="2">
        <v>0</v>
      </c>
      <c r="E729" s="2">
        <v>0</v>
      </c>
      <c r="F729" s="32" t="e">
        <f t="shared" si="64"/>
        <v>#DIV/0!</v>
      </c>
      <c r="G729" s="3" t="e">
        <f t="shared" si="63"/>
        <v>#VALUE!</v>
      </c>
      <c r="H729" s="3" t="e">
        <f t="shared" si="63"/>
        <v>#VALUE!</v>
      </c>
      <c r="J729" s="58" t="s">
        <v>69</v>
      </c>
      <c r="K729" s="62" t="s">
        <v>71</v>
      </c>
      <c r="L729" s="63"/>
      <c r="M729" s="64" t="str">
        <f>K723</f>
        <v/>
      </c>
      <c r="N729" s="60"/>
    </row>
    <row r="730" spans="1:14" x14ac:dyDescent="0.25">
      <c r="A730" s="28" t="str">
        <f>_xlfn.XLOOKUP(P!C730,'Banco de Dados'!$B$3:$B$274,'Banco de Dados'!$K$3:$K$274,"")</f>
        <v/>
      </c>
      <c r="B730" s="2">
        <v>0</v>
      </c>
      <c r="C730" s="2">
        <v>0</v>
      </c>
      <c r="D730" s="2">
        <v>0</v>
      </c>
      <c r="E730" s="2">
        <v>0</v>
      </c>
      <c r="F730" s="32" t="e">
        <f t="shared" si="64"/>
        <v>#DIV/0!</v>
      </c>
      <c r="G730" s="3" t="e">
        <f t="shared" si="63"/>
        <v>#VALUE!</v>
      </c>
      <c r="H730" s="3" t="e">
        <f t="shared" si="63"/>
        <v>#VALUE!</v>
      </c>
      <c r="J730" s="7"/>
    </row>
    <row r="731" spans="1:14" ht="15.75" x14ac:dyDescent="0.25">
      <c r="A731" s="28" t="str">
        <f>_xlfn.XLOOKUP(P!C731,'Banco de Dados'!$B$3:$B$274,'Banco de Dados'!$K$3:$K$274,"")</f>
        <v/>
      </c>
      <c r="B731" s="2">
        <v>0</v>
      </c>
      <c r="C731" s="2">
        <v>0</v>
      </c>
      <c r="D731" s="2">
        <v>0</v>
      </c>
      <c r="E731" s="2">
        <v>0</v>
      </c>
      <c r="F731" s="32" t="e">
        <f t="shared" si="64"/>
        <v>#DIV/0!</v>
      </c>
      <c r="G731" s="3" t="e">
        <f t="shared" si="63"/>
        <v>#VALUE!</v>
      </c>
      <c r="H731" s="3" t="e">
        <f t="shared" si="63"/>
        <v>#VALUE!</v>
      </c>
      <c r="J731" s="7"/>
      <c r="K731" s="165" t="s">
        <v>218</v>
      </c>
      <c r="L731" s="166"/>
      <c r="M731" s="167"/>
    </row>
    <row r="732" spans="1:14" x14ac:dyDescent="0.25">
      <c r="A732" s="28" t="str">
        <f>_xlfn.XLOOKUP(P!C732,'Banco de Dados'!$B$3:$B$274,'Banco de Dados'!$K$3:$K$274,"")</f>
        <v/>
      </c>
      <c r="B732" s="2">
        <v>0</v>
      </c>
      <c r="C732" s="2">
        <v>0</v>
      </c>
      <c r="D732" s="2">
        <v>0</v>
      </c>
      <c r="E732" s="2">
        <v>0</v>
      </c>
      <c r="F732" s="32" t="e">
        <f t="shared" si="64"/>
        <v>#DIV/0!</v>
      </c>
      <c r="G732" s="3" t="e">
        <f t="shared" si="63"/>
        <v>#VALUE!</v>
      </c>
      <c r="H732" s="3" t="e">
        <f t="shared" si="63"/>
        <v>#VALUE!</v>
      </c>
      <c r="J732" s="7"/>
      <c r="K732" s="104" t="s">
        <v>236</v>
      </c>
      <c r="L732" s="108" t="str">
        <f>K723</f>
        <v/>
      </c>
      <c r="M732" s="109" t="str">
        <f>M723</f>
        <v/>
      </c>
    </row>
    <row r="733" spans="1:14" x14ac:dyDescent="0.25">
      <c r="A733" s="28" t="str">
        <f>_xlfn.XLOOKUP(P!C733,'Banco de Dados'!$B$3:$B$274,'Banco de Dados'!$K$3:$K$274,"")</f>
        <v/>
      </c>
      <c r="B733" s="2">
        <v>0</v>
      </c>
      <c r="C733" s="2">
        <v>0</v>
      </c>
      <c r="D733" s="2">
        <v>0</v>
      </c>
      <c r="E733" s="2">
        <v>0</v>
      </c>
      <c r="F733" s="32" t="e">
        <f t="shared" si="64"/>
        <v>#DIV/0!</v>
      </c>
      <c r="G733" s="3" t="e">
        <f t="shared" si="63"/>
        <v>#VALUE!</v>
      </c>
      <c r="H733" s="3" t="e">
        <f t="shared" si="63"/>
        <v>#VALUE!</v>
      </c>
      <c r="J733" s="7"/>
      <c r="K733" s="104" t="s">
        <v>237</v>
      </c>
      <c r="L733" s="105">
        <f>$L$9</f>
        <v>30.94</v>
      </c>
      <c r="M733" s="106">
        <f>$L$10</f>
        <v>0.55000000000000004</v>
      </c>
    </row>
    <row r="734" spans="1:14" x14ac:dyDescent="0.25">
      <c r="A734" s="28" t="str">
        <f>_xlfn.XLOOKUP(P!C734,'Banco de Dados'!$B$3:$B$274,'Banco de Dados'!$K$3:$K$274,"")</f>
        <v/>
      </c>
      <c r="B734" s="2">
        <v>0</v>
      </c>
      <c r="C734" s="2">
        <v>0</v>
      </c>
      <c r="D734" s="2">
        <v>0</v>
      </c>
      <c r="E734" s="2">
        <v>0</v>
      </c>
      <c r="F734" s="32" t="e">
        <f t="shared" si="64"/>
        <v>#DIV/0!</v>
      </c>
      <c r="G734" s="3" t="e">
        <f t="shared" si="63"/>
        <v>#VALUE!</v>
      </c>
      <c r="H734" s="3" t="e">
        <f t="shared" si="63"/>
        <v>#VALUE!</v>
      </c>
      <c r="J734" s="7"/>
      <c r="K734" s="104" t="s">
        <v>238</v>
      </c>
      <c r="L734" s="105">
        <f>$M$11</f>
        <v>1363</v>
      </c>
      <c r="M734" s="106">
        <f>$M$12</f>
        <v>248</v>
      </c>
    </row>
    <row r="735" spans="1:14" x14ac:dyDescent="0.25">
      <c r="A735" s="28" t="str">
        <f>_xlfn.XLOOKUP(P!C735,'Banco de Dados'!$B$3:$B$274,'Banco de Dados'!$K$3:$K$274,"")</f>
        <v/>
      </c>
      <c r="B735" s="2">
        <v>0</v>
      </c>
      <c r="C735" s="2">
        <v>0</v>
      </c>
      <c r="D735" s="2">
        <v>0</v>
      </c>
      <c r="E735" s="2">
        <v>0</v>
      </c>
      <c r="F735" s="32" t="e">
        <f t="shared" si="64"/>
        <v>#DIV/0!</v>
      </c>
      <c r="G735" s="3" t="e">
        <f t="shared" si="63"/>
        <v>#VALUE!</v>
      </c>
      <c r="H735" s="3" t="e">
        <f t="shared" si="63"/>
        <v>#VALUE!</v>
      </c>
      <c r="J735" s="7"/>
      <c r="K735" s="69" t="s">
        <v>217</v>
      </c>
      <c r="L735" s="110" t="e">
        <f>SQRT(((M732/L732)^2)+((M733/L733)^2)+((M734/L734)^2))</f>
        <v>#VALUE!</v>
      </c>
      <c r="M735" s="71" t="str">
        <f>M744</f>
        <v>mg/kg</v>
      </c>
    </row>
    <row r="736" spans="1:14" x14ac:dyDescent="0.25">
      <c r="A736" s="28" t="str">
        <f>_xlfn.XLOOKUP(P!C736,'Banco de Dados'!$B$3:$B$274,'Banco de Dados'!$K$3:$K$274,"")</f>
        <v/>
      </c>
      <c r="B736" s="2">
        <v>0</v>
      </c>
      <c r="C736" s="2">
        <v>0</v>
      </c>
      <c r="D736" s="2">
        <v>0</v>
      </c>
      <c r="E736" s="2">
        <v>0</v>
      </c>
      <c r="F736" s="32" t="e">
        <f t="shared" si="64"/>
        <v>#DIV/0!</v>
      </c>
      <c r="G736" s="3" t="e">
        <f t="shared" si="63"/>
        <v>#VALUE!</v>
      </c>
      <c r="H736" s="3" t="e">
        <f t="shared" si="63"/>
        <v>#VALUE!</v>
      </c>
      <c r="J736" s="7"/>
    </row>
    <row r="737" spans="1:13" x14ac:dyDescent="0.25">
      <c r="A737" s="28" t="str">
        <f>_xlfn.XLOOKUP(P!C737,'Banco de Dados'!$B$3:$B$274,'Banco de Dados'!$K$3:$K$274,"")</f>
        <v/>
      </c>
      <c r="B737" s="2">
        <v>0</v>
      </c>
      <c r="C737" s="2">
        <v>0</v>
      </c>
      <c r="D737" s="2">
        <v>0</v>
      </c>
      <c r="E737" s="2">
        <v>0</v>
      </c>
      <c r="F737" s="32" t="e">
        <f t="shared" si="64"/>
        <v>#DIV/0!</v>
      </c>
      <c r="G737" s="3" t="e">
        <f t="shared" si="63"/>
        <v>#VALUE!</v>
      </c>
      <c r="H737" s="3" t="e">
        <f t="shared" si="63"/>
        <v>#VALUE!</v>
      </c>
      <c r="J737" s="7"/>
    </row>
    <row r="738" spans="1:13" x14ac:dyDescent="0.25">
      <c r="A738" s="28" t="str">
        <f>_xlfn.XLOOKUP(P!C738,'Banco de Dados'!$B$3:$B$274,'Banco de Dados'!$K$3:$K$274,"")</f>
        <v/>
      </c>
      <c r="B738" s="2">
        <v>0</v>
      </c>
      <c r="C738" s="2">
        <v>0</v>
      </c>
      <c r="D738" s="2">
        <v>0</v>
      </c>
      <c r="E738" s="2">
        <v>0</v>
      </c>
      <c r="F738" s="32" t="e">
        <f t="shared" si="64"/>
        <v>#DIV/0!</v>
      </c>
      <c r="G738" s="3" t="e">
        <f t="shared" si="63"/>
        <v>#VALUE!</v>
      </c>
      <c r="H738" s="3" t="e">
        <f t="shared" si="63"/>
        <v>#VALUE!</v>
      </c>
      <c r="J738" s="7"/>
    </row>
    <row r="739" spans="1:13" x14ac:dyDescent="0.25">
      <c r="A739" s="28" t="str">
        <f>_xlfn.XLOOKUP(P!C739,'Banco de Dados'!$B$3:$B$274,'Banco de Dados'!$K$3:$K$274,"")</f>
        <v/>
      </c>
      <c r="B739" s="2">
        <v>0</v>
      </c>
      <c r="C739" s="2">
        <v>0</v>
      </c>
      <c r="D739" s="2">
        <v>0</v>
      </c>
      <c r="E739" s="2">
        <v>0</v>
      </c>
      <c r="F739" s="32" t="e">
        <f t="shared" si="64"/>
        <v>#DIV/0!</v>
      </c>
      <c r="G739" s="3" t="e">
        <f t="shared" si="63"/>
        <v>#VALUE!</v>
      </c>
      <c r="H739" s="3" t="e">
        <f t="shared" si="63"/>
        <v>#VALUE!</v>
      </c>
      <c r="J739" s="7"/>
    </row>
    <row r="740" spans="1:13" x14ac:dyDescent="0.25">
      <c r="A740" s="28" t="str">
        <f>_xlfn.XLOOKUP(P!C740,'Banco de Dados'!$B$3:$B$274,'Banco de Dados'!$K$3:$K$274,"")</f>
        <v/>
      </c>
      <c r="B740" s="2">
        <v>0</v>
      </c>
      <c r="C740" s="2">
        <v>0</v>
      </c>
      <c r="D740" s="2">
        <v>0</v>
      </c>
      <c r="E740" s="2">
        <v>0</v>
      </c>
      <c r="F740" s="32" t="e">
        <f t="shared" si="64"/>
        <v>#DIV/0!</v>
      </c>
      <c r="G740" s="3" t="e">
        <f t="shared" si="63"/>
        <v>#VALUE!</v>
      </c>
      <c r="H740" s="3" t="e">
        <f t="shared" si="63"/>
        <v>#VALUE!</v>
      </c>
      <c r="J740" s="7"/>
    </row>
    <row r="741" spans="1:13" x14ac:dyDescent="0.25">
      <c r="A741" s="28" t="str">
        <f>_xlfn.XLOOKUP(P!C741,'Banco de Dados'!$B$3:$B$274,'Banco de Dados'!$K$3:$K$274,"")</f>
        <v/>
      </c>
      <c r="B741" s="2">
        <v>0</v>
      </c>
      <c r="C741" s="2">
        <v>0</v>
      </c>
      <c r="D741" s="2">
        <v>0</v>
      </c>
      <c r="E741" s="2">
        <v>0</v>
      </c>
      <c r="F741" s="32" t="e">
        <f t="shared" si="64"/>
        <v>#DIV/0!</v>
      </c>
      <c r="G741" s="3" t="e">
        <f t="shared" si="63"/>
        <v>#VALUE!</v>
      </c>
      <c r="H741" s="3" t="e">
        <f t="shared" si="63"/>
        <v>#VALUE!</v>
      </c>
      <c r="J741" s="7"/>
    </row>
    <row r="742" spans="1:13" x14ac:dyDescent="0.25">
      <c r="A742" s="28" t="str">
        <f>_xlfn.XLOOKUP(P!C742,'Banco de Dados'!$B$3:$B$274,'Banco de Dados'!$K$3:$K$274,"")</f>
        <v/>
      </c>
      <c r="B742" s="2">
        <v>0</v>
      </c>
      <c r="C742" s="2">
        <v>0</v>
      </c>
      <c r="D742" s="2">
        <v>0</v>
      </c>
      <c r="E742" s="17">
        <v>0</v>
      </c>
      <c r="F742" s="32" t="e">
        <f t="shared" si="64"/>
        <v>#DIV/0!</v>
      </c>
      <c r="G742" s="3" t="e">
        <f t="shared" si="63"/>
        <v>#VALUE!</v>
      </c>
      <c r="H742" s="3" t="e">
        <f t="shared" si="63"/>
        <v>#VALUE!</v>
      </c>
      <c r="J742" s="7"/>
    </row>
    <row r="743" spans="1:13" ht="15.75" x14ac:dyDescent="0.25">
      <c r="A743" s="28" t="str">
        <f>_xlfn.XLOOKUP(P!C743,'Banco de Dados'!$B$3:$B$274,'Banco de Dados'!$K$3:$K$274,"")</f>
        <v/>
      </c>
      <c r="B743" s="2">
        <v>0</v>
      </c>
      <c r="C743" s="2">
        <v>0</v>
      </c>
      <c r="D743" s="2">
        <v>0</v>
      </c>
      <c r="E743" s="2">
        <v>0</v>
      </c>
      <c r="F743" s="32" t="e">
        <f t="shared" si="64"/>
        <v>#DIV/0!</v>
      </c>
      <c r="G743" s="3" t="e">
        <f t="shared" si="63"/>
        <v>#VALUE!</v>
      </c>
      <c r="H743" s="3" t="e">
        <f t="shared" si="63"/>
        <v>#VALUE!</v>
      </c>
      <c r="J743" s="7"/>
      <c r="K743" s="101" t="s">
        <v>216</v>
      </c>
      <c r="L743" s="102">
        <f>K721</f>
        <v>0</v>
      </c>
      <c r="M743" s="103" t="str">
        <f>M721</f>
        <v>Zinco</v>
      </c>
    </row>
    <row r="744" spans="1:13" x14ac:dyDescent="0.25">
      <c r="A744" s="28" t="str">
        <f>_xlfn.XLOOKUP(P!C744,'Banco de Dados'!$B$3:$B$274,'Banco de Dados'!$K$3:$K$274,"")</f>
        <v/>
      </c>
      <c r="B744" s="2">
        <v>0</v>
      </c>
      <c r="C744" s="2">
        <v>0</v>
      </c>
      <c r="D744" s="2">
        <v>0</v>
      </c>
      <c r="E744" s="2">
        <v>0</v>
      </c>
      <c r="F744" s="32" t="e">
        <f t="shared" si="64"/>
        <v>#DIV/0!</v>
      </c>
      <c r="G744" s="3" t="e">
        <f t="shared" si="63"/>
        <v>#VALUE!</v>
      </c>
      <c r="H744" s="3" t="e">
        <f t="shared" si="63"/>
        <v>#VALUE!</v>
      </c>
      <c r="J744" s="7"/>
      <c r="K744" s="68" t="s">
        <v>68</v>
      </c>
      <c r="L744" s="29" t="e">
        <f>(K727*M729)/M727</f>
        <v>#VALUE!</v>
      </c>
      <c r="M744" s="66" t="str">
        <f>$M$9</f>
        <v>mg/kg</v>
      </c>
    </row>
    <row r="745" spans="1:13" x14ac:dyDescent="0.25">
      <c r="A745" s="28" t="str">
        <f>_xlfn.XLOOKUP(P!C745,'Banco de Dados'!$B$3:$B$274,'Banco de Dados'!$K$3:$K$274,"")</f>
        <v/>
      </c>
      <c r="B745" s="2">
        <v>0</v>
      </c>
      <c r="C745" s="2">
        <v>0</v>
      </c>
      <c r="D745" s="2">
        <v>0</v>
      </c>
      <c r="E745" s="2">
        <v>0</v>
      </c>
      <c r="F745" s="32" t="e">
        <f t="shared" si="64"/>
        <v>#DIV/0!</v>
      </c>
      <c r="G745" s="3" t="e">
        <f t="shared" si="63"/>
        <v>#VALUE!</v>
      </c>
      <c r="H745" s="3" t="e">
        <f t="shared" si="63"/>
        <v>#VALUE!</v>
      </c>
      <c r="J745" s="7"/>
      <c r="K745" s="111" t="s">
        <v>246</v>
      </c>
      <c r="L745" s="126" t="e">
        <f>SQRT(((M732/L732)^2)+((M733/L733)^2)+((M734/L734)^2))</f>
        <v>#VALUE!</v>
      </c>
      <c r="M745" s="66"/>
    </row>
    <row r="746" spans="1:13" x14ac:dyDescent="0.25">
      <c r="A746" s="28" t="str">
        <f>_xlfn.XLOOKUP(P!C746,'Banco de Dados'!$B$3:$B$274,'Banco de Dados'!$K$3:$K$274,"")</f>
        <v/>
      </c>
      <c r="B746" s="2">
        <v>0</v>
      </c>
      <c r="C746" s="2">
        <v>0</v>
      </c>
      <c r="D746" s="2">
        <v>0</v>
      </c>
      <c r="E746" s="2">
        <v>0</v>
      </c>
      <c r="F746" s="32" t="e">
        <f t="shared" si="64"/>
        <v>#DIV/0!</v>
      </c>
      <c r="G746" s="3" t="e">
        <f t="shared" si="63"/>
        <v>#VALUE!</v>
      </c>
      <c r="H746" s="3" t="e">
        <f t="shared" si="63"/>
        <v>#VALUE!</v>
      </c>
      <c r="J746" s="7"/>
      <c r="K746" s="69" t="s">
        <v>247</v>
      </c>
      <c r="L746" s="127" t="e">
        <f>L745*L744</f>
        <v>#VALUE!</v>
      </c>
      <c r="M746" s="71" t="str">
        <f>$M$9</f>
        <v>mg/kg</v>
      </c>
    </row>
    <row r="747" spans="1:13" x14ac:dyDescent="0.25">
      <c r="A747" s="28" t="str">
        <f>_xlfn.XLOOKUP(P!C747,'Banco de Dados'!$B$3:$B$274,'Banco de Dados'!$K$3:$K$274,"")</f>
        <v/>
      </c>
      <c r="B747" s="2">
        <v>0</v>
      </c>
      <c r="C747" s="2">
        <v>0</v>
      </c>
      <c r="D747" s="2">
        <v>0</v>
      </c>
      <c r="E747" s="2">
        <v>0</v>
      </c>
      <c r="F747" s="32" t="e">
        <f t="shared" si="64"/>
        <v>#DIV/0!</v>
      </c>
      <c r="G747" s="3" t="e">
        <f t="shared" si="63"/>
        <v>#VALUE!</v>
      </c>
      <c r="H747" s="3" t="e">
        <f t="shared" si="63"/>
        <v>#VALUE!</v>
      </c>
      <c r="J747" s="7"/>
      <c r="K747" s="123"/>
      <c r="L747" s="124"/>
    </row>
    <row r="748" spans="1:13" x14ac:dyDescent="0.25">
      <c r="A748" s="28" t="str">
        <f>_xlfn.XLOOKUP(P!C748,'Banco de Dados'!$B$3:$B$274,'Banco de Dados'!$K$3:$K$274,"")</f>
        <v/>
      </c>
      <c r="B748" s="2">
        <v>0</v>
      </c>
      <c r="C748" s="2">
        <v>0</v>
      </c>
      <c r="D748" s="2">
        <v>0</v>
      </c>
      <c r="E748" s="2">
        <v>0</v>
      </c>
      <c r="F748" s="32" t="e">
        <f t="shared" si="64"/>
        <v>#DIV/0!</v>
      </c>
      <c r="G748" s="3" t="e">
        <f t="shared" si="63"/>
        <v>#VALUE!</v>
      </c>
      <c r="H748" s="3" t="e">
        <f t="shared" si="63"/>
        <v>#VALUE!</v>
      </c>
      <c r="J748" s="7"/>
    </row>
    <row r="749" spans="1:13" x14ac:dyDescent="0.25">
      <c r="A749" s="28" t="str">
        <f>_xlfn.XLOOKUP(P!C749,'Banco de Dados'!$B$3:$B$274,'Banco de Dados'!$K$3:$K$274,"")</f>
        <v/>
      </c>
      <c r="B749" s="2">
        <v>0</v>
      </c>
      <c r="C749" s="2">
        <v>0</v>
      </c>
      <c r="D749" s="2">
        <v>0</v>
      </c>
      <c r="E749" s="2">
        <v>0</v>
      </c>
      <c r="F749" s="32" t="e">
        <f t="shared" si="64"/>
        <v>#DIV/0!</v>
      </c>
      <c r="G749" s="3" t="e">
        <f t="shared" si="63"/>
        <v>#VALUE!</v>
      </c>
      <c r="H749" s="3" t="e">
        <f t="shared" si="63"/>
        <v>#VALUE!</v>
      </c>
      <c r="J749" s="7"/>
    </row>
    <row r="750" spans="1:13" x14ac:dyDescent="0.25">
      <c r="A750" s="28" t="str">
        <f>_xlfn.XLOOKUP(P!C750,'Banco de Dados'!$B$3:$B$274,'Banco de Dados'!$K$3:$K$274,"")</f>
        <v/>
      </c>
      <c r="B750" s="2">
        <v>0</v>
      </c>
      <c r="C750" s="2">
        <v>0</v>
      </c>
      <c r="D750" s="2">
        <v>0</v>
      </c>
      <c r="E750" s="2">
        <v>0</v>
      </c>
      <c r="F750" s="32" t="e">
        <f t="shared" si="64"/>
        <v>#DIV/0!</v>
      </c>
      <c r="G750" s="3" t="e">
        <f t="shared" ref="G750:H752" si="65">D750*$E$720</f>
        <v>#VALUE!</v>
      </c>
      <c r="H750" s="3" t="e">
        <f t="shared" si="65"/>
        <v>#VALUE!</v>
      </c>
      <c r="J750" s="7"/>
    </row>
    <row r="751" spans="1:13" x14ac:dyDescent="0.25">
      <c r="A751" s="28" t="str">
        <f>_xlfn.XLOOKUP(P!C751,'Banco de Dados'!$B$3:$B$274,'Banco de Dados'!$K$3:$K$274,"")</f>
        <v/>
      </c>
      <c r="B751" s="2">
        <v>0</v>
      </c>
      <c r="C751" s="2">
        <v>0</v>
      </c>
      <c r="D751" s="2">
        <v>0</v>
      </c>
      <c r="E751" s="2">
        <v>0</v>
      </c>
      <c r="F751" s="32" t="e">
        <f t="shared" si="64"/>
        <v>#DIV/0!</v>
      </c>
      <c r="G751" s="3" t="e">
        <f t="shared" si="65"/>
        <v>#VALUE!</v>
      </c>
      <c r="H751" s="3" t="e">
        <f t="shared" si="65"/>
        <v>#VALUE!</v>
      </c>
      <c r="J751" s="7"/>
    </row>
    <row r="752" spans="1:13" x14ac:dyDescent="0.25">
      <c r="A752" s="28" t="str">
        <f>_xlfn.XLOOKUP(P!C752,'Banco de Dados'!$B$3:$B$274,'Banco de Dados'!$K$3:$K$274,"")</f>
        <v/>
      </c>
      <c r="B752" s="2">
        <v>0</v>
      </c>
      <c r="C752" s="2">
        <v>0</v>
      </c>
      <c r="D752" s="2">
        <v>0</v>
      </c>
      <c r="E752" s="2">
        <v>0</v>
      </c>
      <c r="F752" s="32" t="e">
        <f t="shared" si="64"/>
        <v>#DIV/0!</v>
      </c>
      <c r="G752" s="3" t="e">
        <f t="shared" si="65"/>
        <v>#VALUE!</v>
      </c>
      <c r="H752" s="3" t="e">
        <f t="shared" si="65"/>
        <v>#VALUE!</v>
      </c>
      <c r="J752" s="7"/>
    </row>
    <row r="753" spans="1:14" x14ac:dyDescent="0.25">
      <c r="A753" s="21"/>
      <c r="B753" s="21"/>
      <c r="C753" s="21"/>
      <c r="D753" s="21"/>
      <c r="E753" s="21"/>
      <c r="F753" s="77"/>
      <c r="G753" s="21"/>
      <c r="H753" s="21"/>
      <c r="J753" s="21"/>
      <c r="K753" s="21"/>
      <c r="L753" s="21"/>
      <c r="M753" s="21"/>
      <c r="N753" s="21"/>
    </row>
    <row r="754" spans="1:14" ht="15.75" x14ac:dyDescent="0.25">
      <c r="A754" s="36">
        <f>'Nome das Amostras'!A26</f>
        <v>0</v>
      </c>
      <c r="B754" s="164" t="e">
        <f>VLOOKUP(A754,'Nome das Amostras'!$A$3:$D$28,2,FALSE)</f>
        <v>#N/A</v>
      </c>
      <c r="C754" s="164"/>
      <c r="D754" s="51" t="s">
        <v>65</v>
      </c>
      <c r="E754" s="52" t="e">
        <f>'Banco de Dados'!$O$13/'Banco de Dados'!FM13</f>
        <v>#VALUE!</v>
      </c>
      <c r="F754" s="74"/>
      <c r="G754" s="3"/>
      <c r="H754" s="3"/>
      <c r="J754" s="7"/>
    </row>
    <row r="755" spans="1:14" ht="15.75" x14ac:dyDescent="0.25">
      <c r="A755" s="107" t="s">
        <v>1</v>
      </c>
      <c r="B755" s="107" t="s">
        <v>0</v>
      </c>
      <c r="C755" s="107" t="s">
        <v>212</v>
      </c>
      <c r="D755" s="107" t="s">
        <v>209</v>
      </c>
      <c r="E755" s="107" t="s">
        <v>213</v>
      </c>
      <c r="F755" s="76" t="s">
        <v>219</v>
      </c>
      <c r="G755" s="54" t="s">
        <v>140</v>
      </c>
      <c r="H755" s="54" t="s">
        <v>66</v>
      </c>
      <c r="J755" s="7"/>
      <c r="K755" s="72">
        <f>A754</f>
        <v>0</v>
      </c>
      <c r="L755" s="55" t="s">
        <v>215</v>
      </c>
      <c r="M755" s="41" t="str">
        <f>$A$1</f>
        <v>Zinco</v>
      </c>
      <c r="N755" s="3"/>
    </row>
    <row r="756" spans="1:14" x14ac:dyDescent="0.25">
      <c r="A756" s="28" t="str">
        <f>_xlfn.XLOOKUP(P!C756,'Banco de Dados'!$B$3:$B$274,'Banco de Dados'!$K$3:$K$274,"")</f>
        <v/>
      </c>
      <c r="B756" s="2" cm="1">
        <f t="array" ref="B756:E786">Dados!FI5:FL35</f>
        <v>0</v>
      </c>
      <c r="C756" s="2">
        <v>0</v>
      </c>
      <c r="D756" s="2">
        <v>0</v>
      </c>
      <c r="E756" s="2">
        <v>0</v>
      </c>
      <c r="F756" s="32" t="e">
        <f>(E756*100)/D756</f>
        <v>#DIV/0!</v>
      </c>
      <c r="G756" s="3" t="e">
        <f t="shared" ref="G756:H783" si="66">D756*$E$754</f>
        <v>#VALUE!</v>
      </c>
      <c r="H756" s="3" t="e">
        <f t="shared" si="66"/>
        <v>#VALUE!</v>
      </c>
      <c r="J756" s="7"/>
      <c r="K756" s="5" t="s">
        <v>210</v>
      </c>
      <c r="L756" s="5"/>
      <c r="M756" s="5" t="s">
        <v>211</v>
      </c>
    </row>
    <row r="757" spans="1:14" x14ac:dyDescent="0.25">
      <c r="A757" s="28" t="str">
        <f>_xlfn.XLOOKUP(P!C757,'Banco de Dados'!$B$3:$B$274,'Banco de Dados'!$K$3:$K$274,"")</f>
        <v/>
      </c>
      <c r="B757" s="2">
        <v>0</v>
      </c>
      <c r="C757" s="2">
        <v>0</v>
      </c>
      <c r="D757" s="2">
        <v>0</v>
      </c>
      <c r="E757" s="2">
        <v>0</v>
      </c>
      <c r="F757" s="32" t="e">
        <f t="shared" ref="F757:F786" si="67">(E757*100)/D757</f>
        <v>#DIV/0!</v>
      </c>
      <c r="G757" s="3" t="e">
        <f t="shared" si="66"/>
        <v>#VALUE!</v>
      </c>
      <c r="H757" s="3" t="e">
        <f t="shared" si="66"/>
        <v>#VALUE!</v>
      </c>
      <c r="J757" s="7"/>
      <c r="K757" s="6" t="str">
        <f>_xlfn.XLOOKUP($B$4,A756:A783,G756:G783,"")</f>
        <v/>
      </c>
      <c r="L757" s="6"/>
      <c r="M757" s="6" t="str">
        <f>_xlfn.XLOOKUP($B$4,A756:A783,H756:H783,"")</f>
        <v/>
      </c>
    </row>
    <row r="758" spans="1:14" x14ac:dyDescent="0.25">
      <c r="A758" s="28" t="str">
        <f>_xlfn.XLOOKUP(P!C758,'Banco de Dados'!$B$3:$B$274,'Banco de Dados'!$K$3:$K$274,"")</f>
        <v/>
      </c>
      <c r="B758" s="2">
        <v>0</v>
      </c>
      <c r="C758" s="2">
        <v>0</v>
      </c>
      <c r="D758" s="2">
        <v>0</v>
      </c>
      <c r="E758" s="2">
        <v>0</v>
      </c>
      <c r="F758" s="32" t="e">
        <f t="shared" si="67"/>
        <v>#DIV/0!</v>
      </c>
      <c r="G758" s="3" t="e">
        <f t="shared" si="66"/>
        <v>#VALUE!</v>
      </c>
      <c r="H758" s="3" t="e">
        <f t="shared" si="66"/>
        <v>#VALUE!</v>
      </c>
      <c r="J758" s="7"/>
    </row>
    <row r="759" spans="1:14" ht="15.75" x14ac:dyDescent="0.25">
      <c r="A759" s="28" t="str">
        <f>_xlfn.XLOOKUP(P!C759,'Banco de Dados'!$B$3:$B$274,'Banco de Dados'!$K$3:$K$274,"")</f>
        <v/>
      </c>
      <c r="B759" s="2">
        <v>0</v>
      </c>
      <c r="C759" s="2">
        <v>0</v>
      </c>
      <c r="D759" s="2">
        <v>0</v>
      </c>
      <c r="E759" s="2">
        <v>0</v>
      </c>
      <c r="F759" s="32" t="e">
        <f t="shared" si="67"/>
        <v>#DIV/0!</v>
      </c>
      <c r="G759" s="3" t="e">
        <f t="shared" si="66"/>
        <v>#VALUE!</v>
      </c>
      <c r="H759" s="3" t="e">
        <f t="shared" si="66"/>
        <v>#VALUE!</v>
      </c>
      <c r="K759" s="165" t="s">
        <v>67</v>
      </c>
      <c r="L759" s="166"/>
      <c r="M759" s="167"/>
      <c r="N759"/>
    </row>
    <row r="760" spans="1:14" x14ac:dyDescent="0.25">
      <c r="A760" s="28" t="str">
        <f>_xlfn.XLOOKUP(P!C760,'Banco de Dados'!$B$3:$B$274,'Banco de Dados'!$K$3:$K$274,"")</f>
        <v/>
      </c>
      <c r="B760" s="2">
        <v>0</v>
      </c>
      <c r="C760" s="2">
        <v>0</v>
      </c>
      <c r="D760" s="2">
        <v>0</v>
      </c>
      <c r="E760" s="2">
        <v>0</v>
      </c>
      <c r="F760" s="32" t="e">
        <f t="shared" si="67"/>
        <v>#DIV/0!</v>
      </c>
      <c r="G760" s="3" t="e">
        <f t="shared" si="66"/>
        <v>#VALUE!</v>
      </c>
      <c r="H760" s="3" t="e">
        <f t="shared" si="66"/>
        <v>#VALUE!</v>
      </c>
      <c r="J760" s="7"/>
      <c r="K760" s="104" t="s">
        <v>240</v>
      </c>
      <c r="L760" s="39"/>
      <c r="M760" s="106" t="s">
        <v>209</v>
      </c>
    </row>
    <row r="761" spans="1:14" x14ac:dyDescent="0.25">
      <c r="A761" s="28" t="str">
        <f>_xlfn.XLOOKUP(P!C761,'Banco de Dados'!$B$3:$B$274,'Banco de Dados'!$K$3:$K$274,"")</f>
        <v/>
      </c>
      <c r="B761" s="2">
        <v>0</v>
      </c>
      <c r="C761" s="2">
        <v>0</v>
      </c>
      <c r="D761" s="2">
        <v>0</v>
      </c>
      <c r="E761" s="2">
        <v>0</v>
      </c>
      <c r="F761" s="32" t="e">
        <f t="shared" si="67"/>
        <v>#DIV/0!</v>
      </c>
      <c r="G761" s="3" t="e">
        <f t="shared" si="66"/>
        <v>#VALUE!</v>
      </c>
      <c r="H761" s="3" t="e">
        <f t="shared" si="66"/>
        <v>#VALUE!</v>
      </c>
      <c r="J761" s="58" t="s">
        <v>38</v>
      </c>
      <c r="K761" s="59">
        <f>$L$9</f>
        <v>30.94</v>
      </c>
      <c r="L761" s="60"/>
      <c r="M761" s="61">
        <f>$M$11</f>
        <v>1363</v>
      </c>
      <c r="N761" s="60"/>
    </row>
    <row r="762" spans="1:14" x14ac:dyDescent="0.25">
      <c r="A762" s="28" t="str">
        <f>_xlfn.XLOOKUP(P!C762,'Banco de Dados'!$B$3:$B$274,'Banco de Dados'!$K$3:$K$274,"")</f>
        <v/>
      </c>
      <c r="B762" s="2">
        <v>0</v>
      </c>
      <c r="C762" s="2">
        <v>0</v>
      </c>
      <c r="D762" s="2">
        <v>0</v>
      </c>
      <c r="E762" s="2">
        <v>0</v>
      </c>
      <c r="F762" s="32" t="e">
        <f t="shared" si="67"/>
        <v>#DIV/0!</v>
      </c>
      <c r="G762" s="3" t="e">
        <f t="shared" si="66"/>
        <v>#VALUE!</v>
      </c>
      <c r="H762" s="3" t="e">
        <f t="shared" si="66"/>
        <v>#VALUE!</v>
      </c>
      <c r="J762" s="2"/>
      <c r="K762" s="18"/>
      <c r="L762" s="2" t="s">
        <v>70</v>
      </c>
      <c r="M762" s="19"/>
    </row>
    <row r="763" spans="1:14" x14ac:dyDescent="0.25">
      <c r="A763" s="28" t="str">
        <f>_xlfn.XLOOKUP(P!C763,'Banco de Dados'!$B$3:$B$274,'Banco de Dados'!$K$3:$K$274,"")</f>
        <v/>
      </c>
      <c r="B763" s="2">
        <v>0</v>
      </c>
      <c r="C763" s="2">
        <v>0</v>
      </c>
      <c r="D763" s="2">
        <v>0</v>
      </c>
      <c r="E763" s="2">
        <v>0</v>
      </c>
      <c r="F763" s="32" t="e">
        <f t="shared" si="67"/>
        <v>#DIV/0!</v>
      </c>
      <c r="G763" s="3" t="e">
        <f t="shared" si="66"/>
        <v>#VALUE!</v>
      </c>
      <c r="H763" s="3" t="e">
        <f t="shared" si="66"/>
        <v>#VALUE!</v>
      </c>
      <c r="J763" s="58" t="s">
        <v>69</v>
      </c>
      <c r="K763" s="62" t="s">
        <v>71</v>
      </c>
      <c r="L763" s="63"/>
      <c r="M763" s="64" t="str">
        <f>K757</f>
        <v/>
      </c>
      <c r="N763" s="60"/>
    </row>
    <row r="764" spans="1:14" x14ac:dyDescent="0.25">
      <c r="A764" s="28" t="str">
        <f>_xlfn.XLOOKUP(P!C764,'Banco de Dados'!$B$3:$B$274,'Banco de Dados'!$K$3:$K$274,"")</f>
        <v/>
      </c>
      <c r="B764" s="2">
        <v>0</v>
      </c>
      <c r="C764" s="2">
        <v>0</v>
      </c>
      <c r="D764" s="2">
        <v>0</v>
      </c>
      <c r="E764" s="2">
        <v>0</v>
      </c>
      <c r="F764" s="32" t="e">
        <f t="shared" si="67"/>
        <v>#DIV/0!</v>
      </c>
      <c r="G764" s="3" t="e">
        <f t="shared" si="66"/>
        <v>#VALUE!</v>
      </c>
      <c r="H764" s="3" t="e">
        <f t="shared" si="66"/>
        <v>#VALUE!</v>
      </c>
      <c r="J764" s="7"/>
    </row>
    <row r="765" spans="1:14" ht="15.75" x14ac:dyDescent="0.25">
      <c r="A765" s="28" t="str">
        <f>_xlfn.XLOOKUP(P!C765,'Banco de Dados'!$B$3:$B$274,'Banco de Dados'!$K$3:$K$274,"")</f>
        <v/>
      </c>
      <c r="B765" s="2">
        <v>0</v>
      </c>
      <c r="C765" s="2">
        <v>0</v>
      </c>
      <c r="D765" s="2">
        <v>0</v>
      </c>
      <c r="E765" s="2">
        <v>0</v>
      </c>
      <c r="F765" s="32" t="e">
        <f t="shared" si="67"/>
        <v>#DIV/0!</v>
      </c>
      <c r="G765" s="3" t="e">
        <f t="shared" si="66"/>
        <v>#VALUE!</v>
      </c>
      <c r="H765" s="3" t="e">
        <f t="shared" si="66"/>
        <v>#VALUE!</v>
      </c>
      <c r="J765" s="7"/>
      <c r="K765" s="165" t="s">
        <v>218</v>
      </c>
      <c r="L765" s="166"/>
      <c r="M765" s="167"/>
    </row>
    <row r="766" spans="1:14" x14ac:dyDescent="0.25">
      <c r="A766" s="28" t="str">
        <f>_xlfn.XLOOKUP(P!C766,'Banco de Dados'!$B$3:$B$274,'Banco de Dados'!$K$3:$K$274,"")</f>
        <v/>
      </c>
      <c r="B766" s="2">
        <v>0</v>
      </c>
      <c r="C766" s="2">
        <v>0</v>
      </c>
      <c r="D766" s="2">
        <v>0</v>
      </c>
      <c r="E766" s="2">
        <v>0</v>
      </c>
      <c r="F766" s="32" t="e">
        <f t="shared" si="67"/>
        <v>#DIV/0!</v>
      </c>
      <c r="G766" s="3" t="e">
        <f t="shared" si="66"/>
        <v>#VALUE!</v>
      </c>
      <c r="H766" s="3" t="e">
        <f t="shared" si="66"/>
        <v>#VALUE!</v>
      </c>
      <c r="J766" s="7"/>
      <c r="K766" s="104" t="s">
        <v>236</v>
      </c>
      <c r="L766" s="108" t="str">
        <f>K757</f>
        <v/>
      </c>
      <c r="M766" s="109" t="str">
        <f>M757</f>
        <v/>
      </c>
    </row>
    <row r="767" spans="1:14" x14ac:dyDescent="0.25">
      <c r="A767" s="28" t="str">
        <f>_xlfn.XLOOKUP(P!C767,'Banco de Dados'!$B$3:$B$274,'Banco de Dados'!$K$3:$K$274,"")</f>
        <v/>
      </c>
      <c r="B767" s="2">
        <v>0</v>
      </c>
      <c r="C767" s="2">
        <v>0</v>
      </c>
      <c r="D767" s="2">
        <v>0</v>
      </c>
      <c r="E767" s="2">
        <v>0</v>
      </c>
      <c r="F767" s="32" t="e">
        <f t="shared" si="67"/>
        <v>#DIV/0!</v>
      </c>
      <c r="G767" s="3" t="e">
        <f t="shared" si="66"/>
        <v>#VALUE!</v>
      </c>
      <c r="H767" s="3" t="e">
        <f t="shared" si="66"/>
        <v>#VALUE!</v>
      </c>
      <c r="J767" s="7"/>
      <c r="K767" s="104" t="s">
        <v>237</v>
      </c>
      <c r="L767" s="105">
        <f>$L$9</f>
        <v>30.94</v>
      </c>
      <c r="M767" s="106">
        <f>$L$10</f>
        <v>0.55000000000000004</v>
      </c>
    </row>
    <row r="768" spans="1:14" x14ac:dyDescent="0.25">
      <c r="A768" s="28" t="str">
        <f>_xlfn.XLOOKUP(P!C768,'Banco de Dados'!$B$3:$B$274,'Banco de Dados'!$K$3:$K$274,"")</f>
        <v/>
      </c>
      <c r="B768" s="2">
        <v>0</v>
      </c>
      <c r="C768" s="2">
        <v>0</v>
      </c>
      <c r="D768" s="2">
        <v>0</v>
      </c>
      <c r="E768" s="2">
        <v>0</v>
      </c>
      <c r="F768" s="32" t="e">
        <f t="shared" si="67"/>
        <v>#DIV/0!</v>
      </c>
      <c r="G768" s="3" t="e">
        <f t="shared" si="66"/>
        <v>#VALUE!</v>
      </c>
      <c r="H768" s="3" t="e">
        <f t="shared" si="66"/>
        <v>#VALUE!</v>
      </c>
      <c r="J768" s="7"/>
      <c r="K768" s="104" t="s">
        <v>238</v>
      </c>
      <c r="L768" s="105">
        <f>$M$11</f>
        <v>1363</v>
      </c>
      <c r="M768" s="106">
        <f>$M$12</f>
        <v>248</v>
      </c>
    </row>
    <row r="769" spans="1:13" x14ac:dyDescent="0.25">
      <c r="A769" s="28" t="str">
        <f>_xlfn.XLOOKUP(P!C769,'Banco de Dados'!$B$3:$B$274,'Banco de Dados'!$K$3:$K$274,"")</f>
        <v/>
      </c>
      <c r="B769" s="2">
        <v>0</v>
      </c>
      <c r="C769" s="2">
        <v>0</v>
      </c>
      <c r="D769" s="2">
        <v>0</v>
      </c>
      <c r="E769" s="2">
        <v>0</v>
      </c>
      <c r="F769" s="32" t="e">
        <f t="shared" si="67"/>
        <v>#DIV/0!</v>
      </c>
      <c r="G769" s="3" t="e">
        <f t="shared" si="66"/>
        <v>#VALUE!</v>
      </c>
      <c r="H769" s="3" t="e">
        <f t="shared" si="66"/>
        <v>#VALUE!</v>
      </c>
      <c r="J769" s="7"/>
      <c r="K769" s="69" t="s">
        <v>217</v>
      </c>
      <c r="L769" s="110" t="e">
        <f>SQRT(((M766/L766)^2)+((M767/L767)^2)+((M768/L768)^2))</f>
        <v>#VALUE!</v>
      </c>
      <c r="M769" s="71" t="str">
        <f>M778</f>
        <v>mg/kg</v>
      </c>
    </row>
    <row r="770" spans="1:13" x14ac:dyDescent="0.25">
      <c r="A770" s="28" t="str">
        <f>_xlfn.XLOOKUP(P!C770,'Banco de Dados'!$B$3:$B$274,'Banco de Dados'!$K$3:$K$274,"")</f>
        <v/>
      </c>
      <c r="B770" s="2">
        <v>0</v>
      </c>
      <c r="C770" s="2">
        <v>0</v>
      </c>
      <c r="D770" s="2">
        <v>0</v>
      </c>
      <c r="E770" s="2">
        <v>0</v>
      </c>
      <c r="F770" s="32" t="e">
        <f t="shared" si="67"/>
        <v>#DIV/0!</v>
      </c>
      <c r="G770" s="3" t="e">
        <f t="shared" si="66"/>
        <v>#VALUE!</v>
      </c>
      <c r="H770" s="3" t="e">
        <f t="shared" si="66"/>
        <v>#VALUE!</v>
      </c>
      <c r="J770" s="7"/>
    </row>
    <row r="771" spans="1:13" x14ac:dyDescent="0.25">
      <c r="A771" s="28" t="str">
        <f>_xlfn.XLOOKUP(P!C771,'Banco de Dados'!$B$3:$B$274,'Banco de Dados'!$K$3:$K$274,"")</f>
        <v/>
      </c>
      <c r="B771" s="2">
        <v>0</v>
      </c>
      <c r="C771" s="2">
        <v>0</v>
      </c>
      <c r="D771" s="2">
        <v>0</v>
      </c>
      <c r="E771" s="2">
        <v>0</v>
      </c>
      <c r="F771" s="32" t="e">
        <f t="shared" si="67"/>
        <v>#DIV/0!</v>
      </c>
      <c r="G771" s="3" t="e">
        <f t="shared" si="66"/>
        <v>#VALUE!</v>
      </c>
      <c r="H771" s="3" t="e">
        <f t="shared" si="66"/>
        <v>#VALUE!</v>
      </c>
      <c r="J771" s="7"/>
    </row>
    <row r="772" spans="1:13" x14ac:dyDescent="0.25">
      <c r="A772" s="28" t="str">
        <f>_xlfn.XLOOKUP(P!C772,'Banco de Dados'!$B$3:$B$274,'Banco de Dados'!$K$3:$K$274,"")</f>
        <v/>
      </c>
      <c r="B772" s="2">
        <v>0</v>
      </c>
      <c r="C772" s="2">
        <v>0</v>
      </c>
      <c r="D772" s="2">
        <v>0</v>
      </c>
      <c r="E772" s="2">
        <v>0</v>
      </c>
      <c r="F772" s="32" t="e">
        <f t="shared" si="67"/>
        <v>#DIV/0!</v>
      </c>
      <c r="G772" s="3" t="e">
        <f t="shared" si="66"/>
        <v>#VALUE!</v>
      </c>
      <c r="H772" s="3" t="e">
        <f t="shared" si="66"/>
        <v>#VALUE!</v>
      </c>
      <c r="J772" s="7"/>
    </row>
    <row r="773" spans="1:13" x14ac:dyDescent="0.25">
      <c r="A773" s="28" t="str">
        <f>_xlfn.XLOOKUP(P!C773,'Banco de Dados'!$B$3:$B$274,'Banco de Dados'!$K$3:$K$274,"")</f>
        <v/>
      </c>
      <c r="B773" s="2">
        <v>0</v>
      </c>
      <c r="C773" s="2">
        <v>0</v>
      </c>
      <c r="D773" s="2">
        <v>0</v>
      </c>
      <c r="E773" s="2">
        <v>0</v>
      </c>
      <c r="F773" s="32" t="e">
        <f t="shared" si="67"/>
        <v>#DIV/0!</v>
      </c>
      <c r="G773" s="3" t="e">
        <f t="shared" si="66"/>
        <v>#VALUE!</v>
      </c>
      <c r="H773" s="3" t="e">
        <f t="shared" si="66"/>
        <v>#VALUE!</v>
      </c>
      <c r="J773" s="7"/>
    </row>
    <row r="774" spans="1:13" x14ac:dyDescent="0.25">
      <c r="A774" s="28" t="str">
        <f>_xlfn.XLOOKUP(P!C774,'Banco de Dados'!$B$3:$B$274,'Banco de Dados'!$K$3:$K$274,"")</f>
        <v/>
      </c>
      <c r="B774" s="2">
        <v>0</v>
      </c>
      <c r="C774" s="2">
        <v>0</v>
      </c>
      <c r="D774" s="2">
        <v>0</v>
      </c>
      <c r="E774" s="2">
        <v>0</v>
      </c>
      <c r="F774" s="32" t="e">
        <f t="shared" si="67"/>
        <v>#DIV/0!</v>
      </c>
      <c r="G774" s="3" t="e">
        <f t="shared" si="66"/>
        <v>#VALUE!</v>
      </c>
      <c r="H774" s="3" t="e">
        <f t="shared" si="66"/>
        <v>#VALUE!</v>
      </c>
      <c r="J774" s="7"/>
    </row>
    <row r="775" spans="1:13" x14ac:dyDescent="0.25">
      <c r="A775" s="28" t="str">
        <f>_xlfn.XLOOKUP(P!C775,'Banco de Dados'!$B$3:$B$274,'Banco de Dados'!$K$3:$K$274,"")</f>
        <v/>
      </c>
      <c r="B775" s="2">
        <v>0</v>
      </c>
      <c r="C775" s="2">
        <v>0</v>
      </c>
      <c r="D775" s="2">
        <v>0</v>
      </c>
      <c r="E775" s="2">
        <v>0</v>
      </c>
      <c r="F775" s="32" t="e">
        <f t="shared" si="67"/>
        <v>#DIV/0!</v>
      </c>
      <c r="G775" s="3" t="e">
        <f t="shared" si="66"/>
        <v>#VALUE!</v>
      </c>
      <c r="H775" s="3" t="e">
        <f t="shared" si="66"/>
        <v>#VALUE!</v>
      </c>
      <c r="J775" s="7"/>
    </row>
    <row r="776" spans="1:13" x14ac:dyDescent="0.25">
      <c r="A776" s="28" t="str">
        <f>_xlfn.XLOOKUP(P!C776,'Banco de Dados'!$B$3:$B$274,'Banco de Dados'!$K$3:$K$274,"")</f>
        <v/>
      </c>
      <c r="B776" s="2">
        <v>0</v>
      </c>
      <c r="C776" s="2">
        <v>0</v>
      </c>
      <c r="D776" s="2">
        <v>0</v>
      </c>
      <c r="E776" s="17">
        <v>0</v>
      </c>
      <c r="F776" s="32" t="e">
        <f t="shared" si="67"/>
        <v>#DIV/0!</v>
      </c>
      <c r="G776" s="3" t="e">
        <f t="shared" si="66"/>
        <v>#VALUE!</v>
      </c>
      <c r="H776" s="3" t="e">
        <f t="shared" si="66"/>
        <v>#VALUE!</v>
      </c>
      <c r="J776" s="7"/>
    </row>
    <row r="777" spans="1:13" ht="15.75" x14ac:dyDescent="0.25">
      <c r="A777" s="28" t="str">
        <f>_xlfn.XLOOKUP(P!C777,'Banco de Dados'!$B$3:$B$274,'Banco de Dados'!$K$3:$K$274,"")</f>
        <v/>
      </c>
      <c r="B777" s="2">
        <v>0</v>
      </c>
      <c r="C777" s="2">
        <v>0</v>
      </c>
      <c r="D777" s="2">
        <v>0</v>
      </c>
      <c r="E777" s="2">
        <v>0</v>
      </c>
      <c r="F777" s="32" t="e">
        <f t="shared" si="67"/>
        <v>#DIV/0!</v>
      </c>
      <c r="G777" s="3" t="e">
        <f t="shared" si="66"/>
        <v>#VALUE!</v>
      </c>
      <c r="H777" s="3" t="e">
        <f t="shared" si="66"/>
        <v>#VALUE!</v>
      </c>
      <c r="J777" s="7"/>
      <c r="K777" s="101" t="s">
        <v>216</v>
      </c>
      <c r="L777" s="102">
        <f>K755</f>
        <v>0</v>
      </c>
      <c r="M777" s="103" t="str">
        <f>M755</f>
        <v>Zinco</v>
      </c>
    </row>
    <row r="778" spans="1:13" x14ac:dyDescent="0.25">
      <c r="A778" s="28" t="str">
        <f>_xlfn.XLOOKUP(P!C778,'Banco de Dados'!$B$3:$B$274,'Banco de Dados'!$K$3:$K$274,"")</f>
        <v/>
      </c>
      <c r="B778" s="2">
        <v>0</v>
      </c>
      <c r="C778" s="2">
        <v>0</v>
      </c>
      <c r="D778" s="2">
        <v>0</v>
      </c>
      <c r="E778" s="2">
        <v>0</v>
      </c>
      <c r="F778" s="32" t="e">
        <f t="shared" si="67"/>
        <v>#DIV/0!</v>
      </c>
      <c r="G778" s="3" t="e">
        <f t="shared" si="66"/>
        <v>#VALUE!</v>
      </c>
      <c r="H778" s="3" t="e">
        <f t="shared" si="66"/>
        <v>#VALUE!</v>
      </c>
      <c r="J778" s="7"/>
      <c r="K778" s="68" t="s">
        <v>68</v>
      </c>
      <c r="L778" s="29" t="e">
        <f>(K761*M763)/M761</f>
        <v>#VALUE!</v>
      </c>
      <c r="M778" s="66" t="str">
        <f>$M$9</f>
        <v>mg/kg</v>
      </c>
    </row>
    <row r="779" spans="1:13" x14ac:dyDescent="0.25">
      <c r="A779" s="28" t="str">
        <f>_xlfn.XLOOKUP(P!C779,'Banco de Dados'!$B$3:$B$274,'Banco de Dados'!$K$3:$K$274,"")</f>
        <v/>
      </c>
      <c r="B779" s="2">
        <v>0</v>
      </c>
      <c r="C779" s="2">
        <v>0</v>
      </c>
      <c r="D779" s="2">
        <v>0</v>
      </c>
      <c r="E779" s="2">
        <v>0</v>
      </c>
      <c r="F779" s="32" t="e">
        <f t="shared" si="67"/>
        <v>#DIV/0!</v>
      </c>
      <c r="G779" s="3" t="e">
        <f t="shared" si="66"/>
        <v>#VALUE!</v>
      </c>
      <c r="H779" s="3" t="e">
        <f t="shared" si="66"/>
        <v>#VALUE!</v>
      </c>
      <c r="J779" s="7"/>
      <c r="K779" s="111" t="s">
        <v>246</v>
      </c>
      <c r="L779" s="126" t="e">
        <f>SQRT(((M766/L766)^2)+((M767/L767)^2)+((M768/L768)^2))</f>
        <v>#VALUE!</v>
      </c>
      <c r="M779" s="66"/>
    </row>
    <row r="780" spans="1:13" x14ac:dyDescent="0.25">
      <c r="A780" s="28" t="str">
        <f>_xlfn.XLOOKUP(P!C780,'Banco de Dados'!$B$3:$B$274,'Banco de Dados'!$K$3:$K$274,"")</f>
        <v/>
      </c>
      <c r="B780" s="2">
        <v>0</v>
      </c>
      <c r="C780" s="2">
        <v>0</v>
      </c>
      <c r="D780" s="2">
        <v>0</v>
      </c>
      <c r="E780" s="2">
        <v>0</v>
      </c>
      <c r="F780" s="32" t="e">
        <f t="shared" si="67"/>
        <v>#DIV/0!</v>
      </c>
      <c r="G780" s="3" t="e">
        <f t="shared" si="66"/>
        <v>#VALUE!</v>
      </c>
      <c r="H780" s="3" t="e">
        <f t="shared" si="66"/>
        <v>#VALUE!</v>
      </c>
      <c r="J780" s="7"/>
      <c r="K780" s="69" t="s">
        <v>247</v>
      </c>
      <c r="L780" s="127" t="e">
        <f>L779*L778</f>
        <v>#VALUE!</v>
      </c>
      <c r="M780" s="71" t="str">
        <f>$M$9</f>
        <v>mg/kg</v>
      </c>
    </row>
    <row r="781" spans="1:13" x14ac:dyDescent="0.25">
      <c r="A781" s="28" t="str">
        <f>_xlfn.XLOOKUP(P!C781,'Banco de Dados'!$B$3:$B$274,'Banco de Dados'!$K$3:$K$274,"")</f>
        <v/>
      </c>
      <c r="B781" s="2">
        <v>0</v>
      </c>
      <c r="C781" s="2">
        <v>0</v>
      </c>
      <c r="D781" s="2">
        <v>0</v>
      </c>
      <c r="E781" s="2">
        <v>0</v>
      </c>
      <c r="F781" s="32" t="e">
        <f t="shared" si="67"/>
        <v>#DIV/0!</v>
      </c>
      <c r="G781" s="3" t="e">
        <f t="shared" si="66"/>
        <v>#VALUE!</v>
      </c>
      <c r="H781" s="3" t="e">
        <f t="shared" si="66"/>
        <v>#VALUE!</v>
      </c>
      <c r="J781" s="7"/>
      <c r="K781" s="123"/>
      <c r="L781" s="124"/>
    </row>
    <row r="782" spans="1:13" x14ac:dyDescent="0.25">
      <c r="A782" s="28" t="str">
        <f>_xlfn.XLOOKUP(P!C782,'Banco de Dados'!$B$3:$B$274,'Banco de Dados'!$K$3:$K$274,"")</f>
        <v/>
      </c>
      <c r="B782" s="2">
        <v>0</v>
      </c>
      <c r="C782" s="2">
        <v>0</v>
      </c>
      <c r="D782" s="2">
        <v>0</v>
      </c>
      <c r="E782" s="2">
        <v>0</v>
      </c>
      <c r="F782" s="32" t="e">
        <f t="shared" si="67"/>
        <v>#DIV/0!</v>
      </c>
      <c r="G782" s="3" t="e">
        <f t="shared" si="66"/>
        <v>#VALUE!</v>
      </c>
      <c r="H782" s="3" t="e">
        <f t="shared" si="66"/>
        <v>#VALUE!</v>
      </c>
      <c r="J782" s="7"/>
    </row>
    <row r="783" spans="1:13" x14ac:dyDescent="0.25">
      <c r="A783" s="28" t="str">
        <f>_xlfn.XLOOKUP(P!C783,'Banco de Dados'!$B$3:$B$274,'Banco de Dados'!$K$3:$K$274,"")</f>
        <v/>
      </c>
      <c r="B783" s="2">
        <v>0</v>
      </c>
      <c r="C783" s="2">
        <v>0</v>
      </c>
      <c r="D783" s="2">
        <v>0</v>
      </c>
      <c r="E783" s="2">
        <v>0</v>
      </c>
      <c r="F783" s="32" t="e">
        <f t="shared" si="67"/>
        <v>#DIV/0!</v>
      </c>
      <c r="G783" s="3" t="e">
        <f t="shared" si="66"/>
        <v>#VALUE!</v>
      </c>
      <c r="H783" s="3" t="e">
        <f t="shared" si="66"/>
        <v>#VALUE!</v>
      </c>
      <c r="J783" s="7"/>
    </row>
    <row r="784" spans="1:13" x14ac:dyDescent="0.25">
      <c r="A784" s="28" t="str">
        <f>_xlfn.XLOOKUP(P!C784,'Banco de Dados'!$B$3:$B$274,'Banco de Dados'!$K$3:$K$274,"")</f>
        <v/>
      </c>
      <c r="B784" s="2">
        <v>0</v>
      </c>
      <c r="C784" s="2">
        <v>0</v>
      </c>
      <c r="D784" s="2">
        <v>0</v>
      </c>
      <c r="E784" s="2">
        <v>0</v>
      </c>
      <c r="F784" s="32" t="e">
        <f t="shared" si="67"/>
        <v>#DIV/0!</v>
      </c>
      <c r="G784" s="3" t="e">
        <f t="shared" ref="G784:H786" si="68">D784*$E$754</f>
        <v>#VALUE!</v>
      </c>
      <c r="H784" s="3" t="e">
        <f t="shared" si="68"/>
        <v>#VALUE!</v>
      </c>
      <c r="J784" s="7"/>
    </row>
    <row r="785" spans="1:14" x14ac:dyDescent="0.25">
      <c r="A785" s="28" t="str">
        <f>_xlfn.XLOOKUP(P!C785,'Banco de Dados'!$B$3:$B$274,'Banco de Dados'!$K$3:$K$274,"")</f>
        <v/>
      </c>
      <c r="B785" s="2">
        <v>0</v>
      </c>
      <c r="C785" s="2">
        <v>0</v>
      </c>
      <c r="D785" s="2">
        <v>0</v>
      </c>
      <c r="E785" s="2">
        <v>0</v>
      </c>
      <c r="F785" s="32" t="e">
        <f t="shared" si="67"/>
        <v>#DIV/0!</v>
      </c>
      <c r="G785" s="3" t="e">
        <f t="shared" si="68"/>
        <v>#VALUE!</v>
      </c>
      <c r="H785" s="3" t="e">
        <f t="shared" si="68"/>
        <v>#VALUE!</v>
      </c>
      <c r="J785" s="7"/>
    </row>
    <row r="786" spans="1:14" x14ac:dyDescent="0.25">
      <c r="A786" s="28" t="str">
        <f>_xlfn.XLOOKUP(P!C786,'Banco de Dados'!$B$3:$B$274,'Banco de Dados'!$K$3:$K$274,"")</f>
        <v/>
      </c>
      <c r="B786" s="2">
        <v>0</v>
      </c>
      <c r="C786" s="2">
        <v>0</v>
      </c>
      <c r="D786" s="2">
        <v>0</v>
      </c>
      <c r="E786" s="2">
        <v>0</v>
      </c>
      <c r="F786" s="32" t="e">
        <f t="shared" si="67"/>
        <v>#DIV/0!</v>
      </c>
      <c r="G786" s="3" t="e">
        <f t="shared" si="68"/>
        <v>#VALUE!</v>
      </c>
      <c r="H786" s="3" t="e">
        <f t="shared" si="68"/>
        <v>#VALUE!</v>
      </c>
      <c r="J786" s="7"/>
    </row>
    <row r="787" spans="1:14" x14ac:dyDescent="0.25">
      <c r="A787" s="21"/>
      <c r="B787" s="21"/>
      <c r="C787" s="21"/>
      <c r="D787" s="21"/>
      <c r="E787" s="21"/>
      <c r="F787" s="77"/>
      <c r="G787" s="21"/>
      <c r="H787" s="21"/>
      <c r="J787" s="21"/>
      <c r="K787" s="21"/>
      <c r="L787" s="21"/>
      <c r="M787" s="21"/>
      <c r="N787" s="21"/>
    </row>
    <row r="788" spans="1:14" ht="15.75" x14ac:dyDescent="0.25">
      <c r="A788" s="36">
        <f>'Nome das Amostras'!A27</f>
        <v>0</v>
      </c>
      <c r="B788" s="164" t="e">
        <f>VLOOKUP(A788,'Nome das Amostras'!$A$3:$D$28,2,FALSE)</f>
        <v>#N/A</v>
      </c>
      <c r="C788" s="164"/>
      <c r="D788" s="51" t="s">
        <v>65</v>
      </c>
      <c r="E788" s="52" t="e">
        <f>'Banco de Dados'!$O$13/'Banco de Dados'!FT13</f>
        <v>#VALUE!</v>
      </c>
      <c r="F788" s="74"/>
      <c r="G788" s="3"/>
      <c r="H788" s="3"/>
      <c r="J788" s="7"/>
    </row>
    <row r="789" spans="1:14" ht="15.75" x14ac:dyDescent="0.25">
      <c r="A789" s="107" t="s">
        <v>1</v>
      </c>
      <c r="B789" s="107" t="s">
        <v>0</v>
      </c>
      <c r="C789" s="107" t="s">
        <v>212</v>
      </c>
      <c r="D789" s="107" t="s">
        <v>209</v>
      </c>
      <c r="E789" s="107" t="s">
        <v>213</v>
      </c>
      <c r="F789" s="76" t="s">
        <v>219</v>
      </c>
      <c r="G789" s="54" t="s">
        <v>140</v>
      </c>
      <c r="H789" s="54" t="s">
        <v>66</v>
      </c>
      <c r="J789" s="7"/>
      <c r="K789" s="72">
        <f>A788</f>
        <v>0</v>
      </c>
      <c r="L789" s="55" t="s">
        <v>215</v>
      </c>
      <c r="M789" s="41" t="str">
        <f>$A$1</f>
        <v>Zinco</v>
      </c>
      <c r="N789" s="3"/>
    </row>
    <row r="790" spans="1:14" x14ac:dyDescent="0.25">
      <c r="A790" s="28" t="str">
        <f>_xlfn.XLOOKUP(P!C790,'Banco de Dados'!$B$3:$B$274,'Banco de Dados'!$K$3:$K$274,"")</f>
        <v/>
      </c>
      <c r="B790" s="2" cm="1">
        <f t="array" ref="B790:E820">Dados!FP5:FS35</f>
        <v>0</v>
      </c>
      <c r="C790" s="2">
        <v>0</v>
      </c>
      <c r="D790" s="2">
        <v>0</v>
      </c>
      <c r="E790" s="2">
        <v>0</v>
      </c>
      <c r="F790" s="32" t="e">
        <f>(E790*100)/D790</f>
        <v>#DIV/0!</v>
      </c>
      <c r="G790" s="3" t="e">
        <f t="shared" ref="G790:H817" si="69">D790*$E$788</f>
        <v>#VALUE!</v>
      </c>
      <c r="H790" s="3" t="e">
        <f t="shared" si="69"/>
        <v>#VALUE!</v>
      </c>
      <c r="J790" s="7"/>
      <c r="K790" s="5" t="s">
        <v>210</v>
      </c>
      <c r="L790" s="5"/>
      <c r="M790" s="5" t="s">
        <v>211</v>
      </c>
    </row>
    <row r="791" spans="1:14" x14ac:dyDescent="0.25">
      <c r="A791" s="28" t="str">
        <f>_xlfn.XLOOKUP(P!C791,'Banco de Dados'!$B$3:$B$274,'Banco de Dados'!$K$3:$K$274,"")</f>
        <v/>
      </c>
      <c r="B791" s="2">
        <v>0</v>
      </c>
      <c r="C791" s="2">
        <v>0</v>
      </c>
      <c r="D791" s="2">
        <v>0</v>
      </c>
      <c r="E791" s="2">
        <v>0</v>
      </c>
      <c r="F791" s="32" t="e">
        <f t="shared" ref="F791:F820" si="70">(E791*100)/D791</f>
        <v>#DIV/0!</v>
      </c>
      <c r="G791" s="3" t="e">
        <f t="shared" si="69"/>
        <v>#VALUE!</v>
      </c>
      <c r="H791" s="3" t="e">
        <f t="shared" si="69"/>
        <v>#VALUE!</v>
      </c>
      <c r="J791" s="7"/>
      <c r="K791" s="6" t="str">
        <f>_xlfn.XLOOKUP($B$4,A790:A817,G790:G817,"")</f>
        <v/>
      </c>
      <c r="L791" s="6"/>
      <c r="M791" s="6" t="str">
        <f>_xlfn.XLOOKUP($B$4,A790:A817,H790:H817,"")</f>
        <v/>
      </c>
    </row>
    <row r="792" spans="1:14" x14ac:dyDescent="0.25">
      <c r="A792" s="28" t="str">
        <f>_xlfn.XLOOKUP(P!C792,'Banco de Dados'!$B$3:$B$274,'Banco de Dados'!$K$3:$K$274,"")</f>
        <v/>
      </c>
      <c r="B792" s="2">
        <v>0</v>
      </c>
      <c r="C792" s="2">
        <v>0</v>
      </c>
      <c r="D792" s="2">
        <v>0</v>
      </c>
      <c r="E792" s="2">
        <v>0</v>
      </c>
      <c r="F792" s="32" t="e">
        <f t="shared" si="70"/>
        <v>#DIV/0!</v>
      </c>
      <c r="G792" s="3" t="e">
        <f t="shared" si="69"/>
        <v>#VALUE!</v>
      </c>
      <c r="H792" s="3" t="e">
        <f t="shared" si="69"/>
        <v>#VALUE!</v>
      </c>
      <c r="J792" s="7"/>
    </row>
    <row r="793" spans="1:14" ht="15.75" x14ac:dyDescent="0.25">
      <c r="A793" s="28" t="str">
        <f>_xlfn.XLOOKUP(P!C793,'Banco de Dados'!$B$3:$B$274,'Banco de Dados'!$K$3:$K$274,"")</f>
        <v/>
      </c>
      <c r="B793" s="2">
        <v>0</v>
      </c>
      <c r="C793" s="2">
        <v>0</v>
      </c>
      <c r="D793" s="2">
        <v>0</v>
      </c>
      <c r="E793" s="2">
        <v>0</v>
      </c>
      <c r="F793" s="32" t="e">
        <f t="shared" si="70"/>
        <v>#DIV/0!</v>
      </c>
      <c r="G793" s="3" t="e">
        <f t="shared" si="69"/>
        <v>#VALUE!</v>
      </c>
      <c r="H793" s="3" t="e">
        <f t="shared" si="69"/>
        <v>#VALUE!</v>
      </c>
      <c r="K793" s="165" t="s">
        <v>67</v>
      </c>
      <c r="L793" s="166"/>
      <c r="M793" s="167"/>
      <c r="N793"/>
    </row>
    <row r="794" spans="1:14" x14ac:dyDescent="0.25">
      <c r="A794" s="28" t="str">
        <f>_xlfn.XLOOKUP(P!C794,'Banco de Dados'!$B$3:$B$274,'Banco de Dados'!$K$3:$K$274,"")</f>
        <v/>
      </c>
      <c r="B794" s="2">
        <v>0</v>
      </c>
      <c r="C794" s="2">
        <v>0</v>
      </c>
      <c r="D794" s="2">
        <v>0</v>
      </c>
      <c r="E794" s="2">
        <v>0</v>
      </c>
      <c r="F794" s="32" t="e">
        <f t="shared" si="70"/>
        <v>#DIV/0!</v>
      </c>
      <c r="G794" s="3" t="e">
        <f t="shared" si="69"/>
        <v>#VALUE!</v>
      </c>
      <c r="H794" s="3" t="e">
        <f t="shared" si="69"/>
        <v>#VALUE!</v>
      </c>
      <c r="J794" s="7"/>
      <c r="K794" s="104" t="s">
        <v>240</v>
      </c>
      <c r="L794" s="39"/>
      <c r="M794" s="106" t="s">
        <v>209</v>
      </c>
    </row>
    <row r="795" spans="1:14" x14ac:dyDescent="0.25">
      <c r="A795" s="28" t="str">
        <f>_xlfn.XLOOKUP(P!C795,'Banco de Dados'!$B$3:$B$274,'Banco de Dados'!$K$3:$K$274,"")</f>
        <v/>
      </c>
      <c r="B795" s="2">
        <v>0</v>
      </c>
      <c r="C795" s="2">
        <v>0</v>
      </c>
      <c r="D795" s="2">
        <v>0</v>
      </c>
      <c r="E795" s="2">
        <v>0</v>
      </c>
      <c r="F795" s="32" t="e">
        <f t="shared" si="70"/>
        <v>#DIV/0!</v>
      </c>
      <c r="G795" s="3" t="e">
        <f t="shared" si="69"/>
        <v>#VALUE!</v>
      </c>
      <c r="H795" s="3" t="e">
        <f t="shared" si="69"/>
        <v>#VALUE!</v>
      </c>
      <c r="J795" s="58" t="s">
        <v>38</v>
      </c>
      <c r="K795" s="59">
        <f>$L$9</f>
        <v>30.94</v>
      </c>
      <c r="L795" s="60"/>
      <c r="M795" s="61">
        <f>$M$11</f>
        <v>1363</v>
      </c>
      <c r="N795" s="60"/>
    </row>
    <row r="796" spans="1:14" x14ac:dyDescent="0.25">
      <c r="A796" s="28" t="str">
        <f>_xlfn.XLOOKUP(P!C796,'Banco de Dados'!$B$3:$B$274,'Banco de Dados'!$K$3:$K$274,"")</f>
        <v/>
      </c>
      <c r="B796" s="2">
        <v>0</v>
      </c>
      <c r="C796" s="2">
        <v>0</v>
      </c>
      <c r="D796" s="2">
        <v>0</v>
      </c>
      <c r="E796" s="2">
        <v>0</v>
      </c>
      <c r="F796" s="32" t="e">
        <f t="shared" si="70"/>
        <v>#DIV/0!</v>
      </c>
      <c r="G796" s="3" t="e">
        <f t="shared" si="69"/>
        <v>#VALUE!</v>
      </c>
      <c r="H796" s="3" t="e">
        <f t="shared" si="69"/>
        <v>#VALUE!</v>
      </c>
      <c r="J796" s="2"/>
      <c r="K796" s="18"/>
      <c r="L796" s="2" t="s">
        <v>70</v>
      </c>
      <c r="M796" s="19"/>
    </row>
    <row r="797" spans="1:14" x14ac:dyDescent="0.25">
      <c r="A797" s="28" t="str">
        <f>_xlfn.XLOOKUP(P!C797,'Banco de Dados'!$B$3:$B$274,'Banco de Dados'!$K$3:$K$274,"")</f>
        <v/>
      </c>
      <c r="B797" s="2">
        <v>0</v>
      </c>
      <c r="C797" s="2">
        <v>0</v>
      </c>
      <c r="D797" s="2">
        <v>0</v>
      </c>
      <c r="E797" s="2">
        <v>0</v>
      </c>
      <c r="F797" s="32" t="e">
        <f t="shared" si="70"/>
        <v>#DIV/0!</v>
      </c>
      <c r="G797" s="3" t="e">
        <f t="shared" si="69"/>
        <v>#VALUE!</v>
      </c>
      <c r="H797" s="3" t="e">
        <f t="shared" si="69"/>
        <v>#VALUE!</v>
      </c>
      <c r="J797" s="58" t="s">
        <v>69</v>
      </c>
      <c r="K797" s="62" t="s">
        <v>71</v>
      </c>
      <c r="L797" s="63"/>
      <c r="M797" s="64" t="str">
        <f>K791</f>
        <v/>
      </c>
      <c r="N797" s="60"/>
    </row>
    <row r="798" spans="1:14" x14ac:dyDescent="0.25">
      <c r="A798" s="28" t="str">
        <f>_xlfn.XLOOKUP(P!C798,'Banco de Dados'!$B$3:$B$274,'Banco de Dados'!$K$3:$K$274,"")</f>
        <v/>
      </c>
      <c r="B798" s="2">
        <v>0</v>
      </c>
      <c r="C798" s="2">
        <v>0</v>
      </c>
      <c r="D798" s="2">
        <v>0</v>
      </c>
      <c r="E798" s="2">
        <v>0</v>
      </c>
      <c r="F798" s="32" t="e">
        <f t="shared" si="70"/>
        <v>#DIV/0!</v>
      </c>
      <c r="G798" s="3" t="e">
        <f t="shared" si="69"/>
        <v>#VALUE!</v>
      </c>
      <c r="H798" s="3" t="e">
        <f t="shared" si="69"/>
        <v>#VALUE!</v>
      </c>
      <c r="J798" s="7"/>
    </row>
    <row r="799" spans="1:14" ht="15.75" x14ac:dyDescent="0.25">
      <c r="A799" s="28" t="str">
        <f>_xlfn.XLOOKUP(P!C799,'Banco de Dados'!$B$3:$B$274,'Banco de Dados'!$K$3:$K$274,"")</f>
        <v/>
      </c>
      <c r="B799" s="2">
        <v>0</v>
      </c>
      <c r="C799" s="2">
        <v>0</v>
      </c>
      <c r="D799" s="2">
        <v>0</v>
      </c>
      <c r="E799" s="2">
        <v>0</v>
      </c>
      <c r="F799" s="32" t="e">
        <f t="shared" si="70"/>
        <v>#DIV/0!</v>
      </c>
      <c r="G799" s="3" t="e">
        <f t="shared" si="69"/>
        <v>#VALUE!</v>
      </c>
      <c r="H799" s="3" t="e">
        <f t="shared" si="69"/>
        <v>#VALUE!</v>
      </c>
      <c r="J799" s="7"/>
      <c r="K799" s="165" t="s">
        <v>218</v>
      </c>
      <c r="L799" s="166"/>
      <c r="M799" s="167"/>
    </row>
    <row r="800" spans="1:14" x14ac:dyDescent="0.25">
      <c r="A800" s="28" t="str">
        <f>_xlfn.XLOOKUP(P!C800,'Banco de Dados'!$B$3:$B$274,'Banco de Dados'!$K$3:$K$274,"")</f>
        <v/>
      </c>
      <c r="B800" s="2">
        <v>0</v>
      </c>
      <c r="C800" s="2">
        <v>0</v>
      </c>
      <c r="D800" s="2">
        <v>0</v>
      </c>
      <c r="E800" s="2">
        <v>0</v>
      </c>
      <c r="F800" s="32" t="e">
        <f t="shared" si="70"/>
        <v>#DIV/0!</v>
      </c>
      <c r="G800" s="3" t="e">
        <f t="shared" si="69"/>
        <v>#VALUE!</v>
      </c>
      <c r="H800" s="3" t="e">
        <f t="shared" si="69"/>
        <v>#VALUE!</v>
      </c>
      <c r="J800" s="7"/>
      <c r="K800" s="104" t="s">
        <v>236</v>
      </c>
      <c r="L800" s="108" t="str">
        <f>K791</f>
        <v/>
      </c>
      <c r="M800" s="109" t="str">
        <f>M791</f>
        <v/>
      </c>
    </row>
    <row r="801" spans="1:13" x14ac:dyDescent="0.25">
      <c r="A801" s="28" t="str">
        <f>_xlfn.XLOOKUP(P!C801,'Banco de Dados'!$B$3:$B$274,'Banco de Dados'!$K$3:$K$274,"")</f>
        <v/>
      </c>
      <c r="B801" s="2">
        <v>0</v>
      </c>
      <c r="C801" s="2">
        <v>0</v>
      </c>
      <c r="D801" s="2">
        <v>0</v>
      </c>
      <c r="E801" s="2">
        <v>0</v>
      </c>
      <c r="F801" s="32" t="e">
        <f t="shared" si="70"/>
        <v>#DIV/0!</v>
      </c>
      <c r="G801" s="3" t="e">
        <f t="shared" si="69"/>
        <v>#VALUE!</v>
      </c>
      <c r="H801" s="3" t="e">
        <f t="shared" si="69"/>
        <v>#VALUE!</v>
      </c>
      <c r="J801" s="7"/>
      <c r="K801" s="104" t="s">
        <v>237</v>
      </c>
      <c r="L801" s="105">
        <f>$L$9</f>
        <v>30.94</v>
      </c>
      <c r="M801" s="106">
        <f>$L$10</f>
        <v>0.55000000000000004</v>
      </c>
    </row>
    <row r="802" spans="1:13" x14ac:dyDescent="0.25">
      <c r="A802" s="28" t="str">
        <f>_xlfn.XLOOKUP(P!C802,'Banco de Dados'!$B$3:$B$274,'Banco de Dados'!$K$3:$K$274,"")</f>
        <v/>
      </c>
      <c r="B802" s="2">
        <v>0</v>
      </c>
      <c r="C802" s="2">
        <v>0</v>
      </c>
      <c r="D802" s="2">
        <v>0</v>
      </c>
      <c r="E802" s="2">
        <v>0</v>
      </c>
      <c r="F802" s="32" t="e">
        <f t="shared" si="70"/>
        <v>#DIV/0!</v>
      </c>
      <c r="G802" s="3" t="e">
        <f t="shared" si="69"/>
        <v>#VALUE!</v>
      </c>
      <c r="H802" s="3" t="e">
        <f t="shared" si="69"/>
        <v>#VALUE!</v>
      </c>
      <c r="J802" s="7"/>
      <c r="K802" s="104" t="s">
        <v>238</v>
      </c>
      <c r="L802" s="105">
        <f>$M$11</f>
        <v>1363</v>
      </c>
      <c r="M802" s="106">
        <f>$M$12</f>
        <v>248</v>
      </c>
    </row>
    <row r="803" spans="1:13" x14ac:dyDescent="0.25">
      <c r="A803" s="28" t="str">
        <f>_xlfn.XLOOKUP(P!C803,'Banco de Dados'!$B$3:$B$274,'Banco de Dados'!$K$3:$K$274,"")</f>
        <v/>
      </c>
      <c r="B803" s="2">
        <v>0</v>
      </c>
      <c r="C803" s="2">
        <v>0</v>
      </c>
      <c r="D803" s="2">
        <v>0</v>
      </c>
      <c r="E803" s="2">
        <v>0</v>
      </c>
      <c r="F803" s="32" t="e">
        <f t="shared" si="70"/>
        <v>#DIV/0!</v>
      </c>
      <c r="G803" s="3" t="e">
        <f t="shared" si="69"/>
        <v>#VALUE!</v>
      </c>
      <c r="H803" s="3" t="e">
        <f t="shared" si="69"/>
        <v>#VALUE!</v>
      </c>
      <c r="J803" s="7"/>
      <c r="K803" s="69" t="s">
        <v>217</v>
      </c>
      <c r="L803" s="110" t="e">
        <f>SQRT(((M800/L800)^2)+((M801/L801)^2)+((M802/L802)^2))</f>
        <v>#VALUE!</v>
      </c>
      <c r="M803" s="71" t="str">
        <f>M812</f>
        <v>mg/kg</v>
      </c>
    </row>
    <row r="804" spans="1:13" x14ac:dyDescent="0.25">
      <c r="A804" s="28" t="str">
        <f>_xlfn.XLOOKUP(P!C804,'Banco de Dados'!$B$3:$B$274,'Banco de Dados'!$K$3:$K$274,"")</f>
        <v/>
      </c>
      <c r="B804" s="2">
        <v>0</v>
      </c>
      <c r="C804" s="2">
        <v>0</v>
      </c>
      <c r="D804" s="2">
        <v>0</v>
      </c>
      <c r="E804" s="2">
        <v>0</v>
      </c>
      <c r="F804" s="32" t="e">
        <f t="shared" si="70"/>
        <v>#DIV/0!</v>
      </c>
      <c r="G804" s="3" t="e">
        <f t="shared" si="69"/>
        <v>#VALUE!</v>
      </c>
      <c r="H804" s="3" t="e">
        <f t="shared" si="69"/>
        <v>#VALUE!</v>
      </c>
      <c r="J804" s="7"/>
    </row>
    <row r="805" spans="1:13" x14ac:dyDescent="0.25">
      <c r="A805" s="28" t="str">
        <f>_xlfn.XLOOKUP(P!C805,'Banco de Dados'!$B$3:$B$274,'Banco de Dados'!$K$3:$K$274,"")</f>
        <v/>
      </c>
      <c r="B805" s="2">
        <v>0</v>
      </c>
      <c r="C805" s="2">
        <v>0</v>
      </c>
      <c r="D805" s="2">
        <v>0</v>
      </c>
      <c r="E805" s="2">
        <v>0</v>
      </c>
      <c r="F805" s="32" t="e">
        <f t="shared" si="70"/>
        <v>#DIV/0!</v>
      </c>
      <c r="G805" s="3" t="e">
        <f t="shared" si="69"/>
        <v>#VALUE!</v>
      </c>
      <c r="H805" s="3" t="e">
        <f t="shared" si="69"/>
        <v>#VALUE!</v>
      </c>
      <c r="J805" s="7"/>
    </row>
    <row r="806" spans="1:13" x14ac:dyDescent="0.25">
      <c r="A806" s="28" t="str">
        <f>_xlfn.XLOOKUP(P!C806,'Banco de Dados'!$B$3:$B$274,'Banco de Dados'!$K$3:$K$274,"")</f>
        <v/>
      </c>
      <c r="B806" s="2">
        <v>0</v>
      </c>
      <c r="C806" s="2">
        <v>0</v>
      </c>
      <c r="D806" s="2">
        <v>0</v>
      </c>
      <c r="E806" s="2">
        <v>0</v>
      </c>
      <c r="F806" s="32" t="e">
        <f t="shared" si="70"/>
        <v>#DIV/0!</v>
      </c>
      <c r="G806" s="3" t="e">
        <f t="shared" si="69"/>
        <v>#VALUE!</v>
      </c>
      <c r="H806" s="3" t="e">
        <f t="shared" si="69"/>
        <v>#VALUE!</v>
      </c>
      <c r="J806" s="7"/>
    </row>
    <row r="807" spans="1:13" x14ac:dyDescent="0.25">
      <c r="A807" s="28" t="str">
        <f>_xlfn.XLOOKUP(P!C807,'Banco de Dados'!$B$3:$B$274,'Banco de Dados'!$K$3:$K$274,"")</f>
        <v/>
      </c>
      <c r="B807" s="2">
        <v>0</v>
      </c>
      <c r="C807" s="2">
        <v>0</v>
      </c>
      <c r="D807" s="2">
        <v>0</v>
      </c>
      <c r="E807" s="2">
        <v>0</v>
      </c>
      <c r="F807" s="32" t="e">
        <f t="shared" si="70"/>
        <v>#DIV/0!</v>
      </c>
      <c r="G807" s="3" t="e">
        <f t="shared" si="69"/>
        <v>#VALUE!</v>
      </c>
      <c r="H807" s="3" t="e">
        <f t="shared" si="69"/>
        <v>#VALUE!</v>
      </c>
      <c r="J807" s="7"/>
    </row>
    <row r="808" spans="1:13" x14ac:dyDescent="0.25">
      <c r="A808" s="28" t="str">
        <f>_xlfn.XLOOKUP(P!C808,'Banco de Dados'!$B$3:$B$274,'Banco de Dados'!$K$3:$K$274,"")</f>
        <v/>
      </c>
      <c r="B808" s="2">
        <v>0</v>
      </c>
      <c r="C808" s="2">
        <v>0</v>
      </c>
      <c r="D808" s="2">
        <v>0</v>
      </c>
      <c r="E808" s="2">
        <v>0</v>
      </c>
      <c r="F808" s="32" t="e">
        <f t="shared" si="70"/>
        <v>#DIV/0!</v>
      </c>
      <c r="G808" s="3" t="e">
        <f t="shared" si="69"/>
        <v>#VALUE!</v>
      </c>
      <c r="H808" s="3" t="e">
        <f t="shared" si="69"/>
        <v>#VALUE!</v>
      </c>
      <c r="J808" s="7"/>
    </row>
    <row r="809" spans="1:13" x14ac:dyDescent="0.25">
      <c r="A809" s="28" t="str">
        <f>_xlfn.XLOOKUP(P!C809,'Banco de Dados'!$B$3:$B$274,'Banco de Dados'!$K$3:$K$274,"")</f>
        <v/>
      </c>
      <c r="B809" s="2">
        <v>0</v>
      </c>
      <c r="C809" s="2">
        <v>0</v>
      </c>
      <c r="D809" s="2">
        <v>0</v>
      </c>
      <c r="E809" s="2">
        <v>0</v>
      </c>
      <c r="F809" s="32" t="e">
        <f t="shared" si="70"/>
        <v>#DIV/0!</v>
      </c>
      <c r="G809" s="3" t="e">
        <f t="shared" si="69"/>
        <v>#VALUE!</v>
      </c>
      <c r="H809" s="3" t="e">
        <f t="shared" si="69"/>
        <v>#VALUE!</v>
      </c>
      <c r="J809" s="7"/>
    </row>
    <row r="810" spans="1:13" x14ac:dyDescent="0.25">
      <c r="A810" s="28" t="str">
        <f>_xlfn.XLOOKUP(P!C810,'Banco de Dados'!$B$3:$B$274,'Banco de Dados'!$K$3:$K$274,"")</f>
        <v/>
      </c>
      <c r="B810" s="2">
        <v>0</v>
      </c>
      <c r="C810" s="2">
        <v>0</v>
      </c>
      <c r="D810" s="2">
        <v>0</v>
      </c>
      <c r="E810" s="17">
        <v>0</v>
      </c>
      <c r="F810" s="32" t="e">
        <f t="shared" si="70"/>
        <v>#DIV/0!</v>
      </c>
      <c r="G810" s="3" t="e">
        <f t="shared" si="69"/>
        <v>#VALUE!</v>
      </c>
      <c r="H810" s="3" t="e">
        <f t="shared" si="69"/>
        <v>#VALUE!</v>
      </c>
      <c r="J810" s="7"/>
    </row>
    <row r="811" spans="1:13" ht="15.75" x14ac:dyDescent="0.25">
      <c r="A811" s="28" t="str">
        <f>_xlfn.XLOOKUP(P!C811,'Banco de Dados'!$B$3:$B$274,'Banco de Dados'!$K$3:$K$274,"")</f>
        <v/>
      </c>
      <c r="B811" s="2">
        <v>0</v>
      </c>
      <c r="C811" s="2">
        <v>0</v>
      </c>
      <c r="D811" s="2">
        <v>0</v>
      </c>
      <c r="E811" s="2">
        <v>0</v>
      </c>
      <c r="F811" s="32" t="e">
        <f t="shared" si="70"/>
        <v>#DIV/0!</v>
      </c>
      <c r="G811" s="3" t="e">
        <f t="shared" si="69"/>
        <v>#VALUE!</v>
      </c>
      <c r="H811" s="3" t="e">
        <f t="shared" si="69"/>
        <v>#VALUE!</v>
      </c>
      <c r="J811" s="7"/>
      <c r="K811" s="101" t="s">
        <v>216</v>
      </c>
      <c r="L811" s="102">
        <f>K789</f>
        <v>0</v>
      </c>
      <c r="M811" s="103" t="str">
        <f>M789</f>
        <v>Zinco</v>
      </c>
    </row>
    <row r="812" spans="1:13" x14ac:dyDescent="0.25">
      <c r="A812" s="28" t="str">
        <f>_xlfn.XLOOKUP(P!C812,'Banco de Dados'!$B$3:$B$274,'Banco de Dados'!$K$3:$K$274,"")</f>
        <v/>
      </c>
      <c r="B812" s="2">
        <v>0</v>
      </c>
      <c r="C812" s="2">
        <v>0</v>
      </c>
      <c r="D812" s="2">
        <v>0</v>
      </c>
      <c r="E812" s="2">
        <v>0</v>
      </c>
      <c r="F812" s="32" t="e">
        <f t="shared" si="70"/>
        <v>#DIV/0!</v>
      </c>
      <c r="G812" s="3" t="e">
        <f t="shared" si="69"/>
        <v>#VALUE!</v>
      </c>
      <c r="H812" s="3" t="e">
        <f t="shared" si="69"/>
        <v>#VALUE!</v>
      </c>
      <c r="J812" s="7"/>
      <c r="K812" s="68" t="s">
        <v>68</v>
      </c>
      <c r="L812" s="29" t="e">
        <f>(K795*M797)/M795</f>
        <v>#VALUE!</v>
      </c>
      <c r="M812" s="66" t="str">
        <f>$M$9</f>
        <v>mg/kg</v>
      </c>
    </row>
    <row r="813" spans="1:13" x14ac:dyDescent="0.25">
      <c r="A813" s="28" t="str">
        <f>_xlfn.XLOOKUP(P!C813,'Banco de Dados'!$B$3:$B$274,'Banco de Dados'!$K$3:$K$274,"")</f>
        <v/>
      </c>
      <c r="B813" s="2">
        <v>0</v>
      </c>
      <c r="C813" s="2">
        <v>0</v>
      </c>
      <c r="D813" s="2">
        <v>0</v>
      </c>
      <c r="E813" s="2">
        <v>0</v>
      </c>
      <c r="F813" s="32" t="e">
        <f t="shared" si="70"/>
        <v>#DIV/0!</v>
      </c>
      <c r="G813" s="3" t="e">
        <f t="shared" si="69"/>
        <v>#VALUE!</v>
      </c>
      <c r="H813" s="3" t="e">
        <f t="shared" si="69"/>
        <v>#VALUE!</v>
      </c>
      <c r="J813" s="7"/>
      <c r="K813" s="111" t="s">
        <v>246</v>
      </c>
      <c r="L813" s="126" t="e">
        <f>SQRT(((M800/L800)^2)+((M801/L801)^2)+((M802/L802)^2))</f>
        <v>#VALUE!</v>
      </c>
      <c r="M813" s="66"/>
    </row>
    <row r="814" spans="1:13" x14ac:dyDescent="0.25">
      <c r="A814" s="28" t="str">
        <f>_xlfn.XLOOKUP(P!C814,'Banco de Dados'!$B$3:$B$274,'Banco de Dados'!$K$3:$K$274,"")</f>
        <v/>
      </c>
      <c r="B814" s="2">
        <v>0</v>
      </c>
      <c r="C814" s="2">
        <v>0</v>
      </c>
      <c r="D814" s="2">
        <v>0</v>
      </c>
      <c r="E814" s="2">
        <v>0</v>
      </c>
      <c r="F814" s="32" t="e">
        <f t="shared" si="70"/>
        <v>#DIV/0!</v>
      </c>
      <c r="G814" s="3" t="e">
        <f t="shared" si="69"/>
        <v>#VALUE!</v>
      </c>
      <c r="H814" s="3" t="e">
        <f t="shared" si="69"/>
        <v>#VALUE!</v>
      </c>
      <c r="J814" s="7"/>
      <c r="K814" s="69" t="s">
        <v>247</v>
      </c>
      <c r="L814" s="127" t="e">
        <f>L813*L812</f>
        <v>#VALUE!</v>
      </c>
      <c r="M814" s="71" t="str">
        <f>$M$9</f>
        <v>mg/kg</v>
      </c>
    </row>
    <row r="815" spans="1:13" x14ac:dyDescent="0.25">
      <c r="A815" s="28" t="str">
        <f>_xlfn.XLOOKUP(P!C815,'Banco de Dados'!$B$3:$B$274,'Banco de Dados'!$K$3:$K$274,"")</f>
        <v/>
      </c>
      <c r="B815" s="2">
        <v>0</v>
      </c>
      <c r="C815" s="2">
        <v>0</v>
      </c>
      <c r="D815" s="2">
        <v>0</v>
      </c>
      <c r="E815" s="2">
        <v>0</v>
      </c>
      <c r="F815" s="32" t="e">
        <f t="shared" si="70"/>
        <v>#DIV/0!</v>
      </c>
      <c r="G815" s="3" t="e">
        <f t="shared" si="69"/>
        <v>#VALUE!</v>
      </c>
      <c r="H815" s="3" t="e">
        <f t="shared" si="69"/>
        <v>#VALUE!</v>
      </c>
      <c r="J815" s="7"/>
      <c r="K815" s="123"/>
      <c r="L815" s="124"/>
    </row>
    <row r="816" spans="1:13" x14ac:dyDescent="0.25">
      <c r="A816" s="28" t="str">
        <f>_xlfn.XLOOKUP(P!C816,'Banco de Dados'!$B$3:$B$274,'Banco de Dados'!$K$3:$K$274,"")</f>
        <v/>
      </c>
      <c r="B816" s="2">
        <v>0</v>
      </c>
      <c r="C816" s="2">
        <v>0</v>
      </c>
      <c r="D816" s="2">
        <v>0</v>
      </c>
      <c r="E816" s="2">
        <v>0</v>
      </c>
      <c r="F816" s="32" t="e">
        <f t="shared" si="70"/>
        <v>#DIV/0!</v>
      </c>
      <c r="G816" s="3" t="e">
        <f t="shared" si="69"/>
        <v>#VALUE!</v>
      </c>
      <c r="H816" s="3" t="e">
        <f t="shared" si="69"/>
        <v>#VALUE!</v>
      </c>
      <c r="J816" s="7"/>
    </row>
    <row r="817" spans="1:14" x14ac:dyDescent="0.25">
      <c r="A817" s="28" t="str">
        <f>_xlfn.XLOOKUP(P!C817,'Banco de Dados'!$B$3:$B$274,'Banco de Dados'!$K$3:$K$274,"")</f>
        <v/>
      </c>
      <c r="B817" s="2">
        <v>0</v>
      </c>
      <c r="C817" s="2">
        <v>0</v>
      </c>
      <c r="D817" s="2">
        <v>0</v>
      </c>
      <c r="E817" s="2">
        <v>0</v>
      </c>
      <c r="F817" s="32" t="e">
        <f t="shared" si="70"/>
        <v>#DIV/0!</v>
      </c>
      <c r="G817" s="3" t="e">
        <f t="shared" si="69"/>
        <v>#VALUE!</v>
      </c>
      <c r="H817" s="3" t="e">
        <f t="shared" si="69"/>
        <v>#VALUE!</v>
      </c>
      <c r="J817" s="7"/>
    </row>
    <row r="818" spans="1:14" x14ac:dyDescent="0.25">
      <c r="A818" s="28" t="str">
        <f>_xlfn.XLOOKUP(P!C818,'Banco de Dados'!$B$3:$B$274,'Banco de Dados'!$K$3:$K$274,"")</f>
        <v/>
      </c>
      <c r="B818" s="2">
        <v>0</v>
      </c>
      <c r="C818" s="2">
        <v>0</v>
      </c>
      <c r="D818" s="2">
        <v>0</v>
      </c>
      <c r="E818" s="2">
        <v>0</v>
      </c>
      <c r="F818" s="32" t="e">
        <f t="shared" si="70"/>
        <v>#DIV/0!</v>
      </c>
      <c r="G818" s="3" t="e">
        <f t="shared" ref="G818:H820" si="71">D818*$E$788</f>
        <v>#VALUE!</v>
      </c>
      <c r="H818" s="3" t="e">
        <f t="shared" si="71"/>
        <v>#VALUE!</v>
      </c>
      <c r="J818" s="7"/>
    </row>
    <row r="819" spans="1:14" x14ac:dyDescent="0.25">
      <c r="A819" s="28" t="str">
        <f>_xlfn.XLOOKUP(P!C819,'Banco de Dados'!$B$3:$B$274,'Banco de Dados'!$K$3:$K$274,"")</f>
        <v/>
      </c>
      <c r="B819" s="2">
        <v>0</v>
      </c>
      <c r="C819" s="2">
        <v>0</v>
      </c>
      <c r="D819" s="2">
        <v>0</v>
      </c>
      <c r="E819" s="2">
        <v>0</v>
      </c>
      <c r="F819" s="32" t="e">
        <f t="shared" si="70"/>
        <v>#DIV/0!</v>
      </c>
      <c r="G819" s="3" t="e">
        <f t="shared" si="71"/>
        <v>#VALUE!</v>
      </c>
      <c r="H819" s="3" t="e">
        <f t="shared" si="71"/>
        <v>#VALUE!</v>
      </c>
      <c r="J819" s="7"/>
    </row>
    <row r="820" spans="1:14" x14ac:dyDescent="0.25">
      <c r="A820" s="28" t="str">
        <f>_xlfn.XLOOKUP(P!C820,'Banco de Dados'!$B$3:$B$274,'Banco de Dados'!$K$3:$K$274,"")</f>
        <v/>
      </c>
      <c r="B820" s="2">
        <v>0</v>
      </c>
      <c r="C820" s="2">
        <v>0</v>
      </c>
      <c r="D820" s="2">
        <v>0</v>
      </c>
      <c r="E820" s="2">
        <v>0</v>
      </c>
      <c r="F820" s="32" t="e">
        <f t="shared" si="70"/>
        <v>#DIV/0!</v>
      </c>
      <c r="G820" s="3" t="e">
        <f t="shared" si="71"/>
        <v>#VALUE!</v>
      </c>
      <c r="H820" s="3" t="e">
        <f t="shared" si="71"/>
        <v>#VALUE!</v>
      </c>
      <c r="J820" s="7"/>
    </row>
    <row r="821" spans="1:14" x14ac:dyDescent="0.25">
      <c r="A821" s="21"/>
      <c r="B821" s="21"/>
      <c r="C821" s="21"/>
      <c r="D821" s="21"/>
      <c r="E821" s="21"/>
      <c r="F821" s="77"/>
      <c r="G821" s="21"/>
      <c r="H821" s="21"/>
      <c r="J821" s="21"/>
      <c r="K821" s="21"/>
      <c r="L821" s="21"/>
      <c r="M821" s="21"/>
      <c r="N821" s="21"/>
    </row>
    <row r="822" spans="1:14" ht="15.75" x14ac:dyDescent="0.25">
      <c r="A822" s="36">
        <f>'Nome das Amostras'!A28</f>
        <v>0</v>
      </c>
      <c r="B822" s="164" t="e">
        <f>VLOOKUP(A822,'Nome das Amostras'!$A$3:$D$28,2,FALSE)</f>
        <v>#N/A</v>
      </c>
      <c r="C822" s="164"/>
      <c r="D822" s="51" t="s">
        <v>65</v>
      </c>
      <c r="E822" s="52" t="e">
        <f>'Banco de Dados'!$O$13/'Banco de Dados'!GA13</f>
        <v>#VALUE!</v>
      </c>
      <c r="F822" s="74"/>
      <c r="G822" s="3"/>
      <c r="H822" s="3"/>
      <c r="J822" s="7"/>
    </row>
    <row r="823" spans="1:14" ht="15.75" x14ac:dyDescent="0.25">
      <c r="A823" s="107" t="s">
        <v>1</v>
      </c>
      <c r="B823" s="107" t="s">
        <v>0</v>
      </c>
      <c r="C823" s="107" t="s">
        <v>212</v>
      </c>
      <c r="D823" s="107" t="s">
        <v>209</v>
      </c>
      <c r="E823" s="107" t="s">
        <v>213</v>
      </c>
      <c r="F823" s="76" t="s">
        <v>219</v>
      </c>
      <c r="G823" s="54" t="s">
        <v>140</v>
      </c>
      <c r="H823" s="54" t="s">
        <v>66</v>
      </c>
      <c r="J823" s="7"/>
      <c r="K823" s="72">
        <f>A822</f>
        <v>0</v>
      </c>
      <c r="L823" s="55" t="s">
        <v>215</v>
      </c>
      <c r="M823" s="41" t="str">
        <f>$A$1</f>
        <v>Zinco</v>
      </c>
      <c r="N823" s="3"/>
    </row>
    <row r="824" spans="1:14" x14ac:dyDescent="0.25">
      <c r="A824" s="28" t="str">
        <f>_xlfn.XLOOKUP(P!C824,'Banco de Dados'!$B$3:$B$274,'Banco de Dados'!$K$3:$K$274,"")</f>
        <v/>
      </c>
      <c r="B824" s="2" cm="1">
        <f t="array" ref="B824:E854">Dados!FW5:FZ35</f>
        <v>0</v>
      </c>
      <c r="C824" s="2">
        <v>0</v>
      </c>
      <c r="D824" s="2">
        <v>0</v>
      </c>
      <c r="E824" s="2">
        <v>0</v>
      </c>
      <c r="F824" s="32" t="e">
        <f>(E824*100)/D824</f>
        <v>#DIV/0!</v>
      </c>
      <c r="G824" s="3" t="e">
        <f t="shared" ref="G824:H851" si="72">D824*$E$822</f>
        <v>#VALUE!</v>
      </c>
      <c r="H824" s="3" t="e">
        <f t="shared" si="72"/>
        <v>#VALUE!</v>
      </c>
      <c r="J824" s="7"/>
      <c r="K824" s="5" t="s">
        <v>210</v>
      </c>
      <c r="L824" s="5"/>
      <c r="M824" s="5" t="s">
        <v>211</v>
      </c>
    </row>
    <row r="825" spans="1:14" x14ac:dyDescent="0.25">
      <c r="A825" s="28" t="str">
        <f>_xlfn.XLOOKUP(P!C825,'Banco de Dados'!$B$3:$B$274,'Banco de Dados'!$K$3:$K$274,"")</f>
        <v/>
      </c>
      <c r="B825" s="2">
        <v>0</v>
      </c>
      <c r="C825" s="2">
        <v>0</v>
      </c>
      <c r="D825" s="2">
        <v>0</v>
      </c>
      <c r="E825" s="2">
        <v>0</v>
      </c>
      <c r="F825" s="32" t="e">
        <f t="shared" ref="F825:F854" si="73">(E825*100)/D825</f>
        <v>#DIV/0!</v>
      </c>
      <c r="G825" s="3" t="e">
        <f t="shared" si="72"/>
        <v>#VALUE!</v>
      </c>
      <c r="H825" s="3" t="e">
        <f t="shared" si="72"/>
        <v>#VALUE!</v>
      </c>
      <c r="J825" s="7"/>
      <c r="K825" s="6" t="str">
        <f>_xlfn.XLOOKUP($B$4,A824:A851,G824:G851,"")</f>
        <v/>
      </c>
      <c r="L825" s="6"/>
      <c r="M825" s="6" t="str">
        <f>_xlfn.XLOOKUP($B$4,A824:A851,H824:H851,"")</f>
        <v/>
      </c>
    </row>
    <row r="826" spans="1:14" x14ac:dyDescent="0.25">
      <c r="A826" s="28" t="str">
        <f>_xlfn.XLOOKUP(P!C826,'Banco de Dados'!$B$3:$B$274,'Banco de Dados'!$K$3:$K$274,"")</f>
        <v/>
      </c>
      <c r="B826" s="2">
        <v>0</v>
      </c>
      <c r="C826" s="2">
        <v>0</v>
      </c>
      <c r="D826" s="2">
        <v>0</v>
      </c>
      <c r="E826" s="2">
        <v>0</v>
      </c>
      <c r="F826" s="32" t="e">
        <f t="shared" si="73"/>
        <v>#DIV/0!</v>
      </c>
      <c r="G826" s="3" t="e">
        <f t="shared" si="72"/>
        <v>#VALUE!</v>
      </c>
      <c r="H826" s="3" t="e">
        <f t="shared" si="72"/>
        <v>#VALUE!</v>
      </c>
      <c r="J826" s="7"/>
    </row>
    <row r="827" spans="1:14" ht="15.75" x14ac:dyDescent="0.25">
      <c r="A827" s="28" t="str">
        <f>_xlfn.XLOOKUP(P!C827,'Banco de Dados'!$B$3:$B$274,'Banco de Dados'!$K$3:$K$274,"")</f>
        <v/>
      </c>
      <c r="B827" s="2">
        <v>0</v>
      </c>
      <c r="C827" s="2">
        <v>0</v>
      </c>
      <c r="D827" s="2">
        <v>0</v>
      </c>
      <c r="E827" s="2">
        <v>0</v>
      </c>
      <c r="F827" s="32" t="e">
        <f t="shared" si="73"/>
        <v>#DIV/0!</v>
      </c>
      <c r="G827" s="3" t="e">
        <f t="shared" si="72"/>
        <v>#VALUE!</v>
      </c>
      <c r="H827" s="3" t="e">
        <f t="shared" si="72"/>
        <v>#VALUE!</v>
      </c>
      <c r="K827" s="165" t="s">
        <v>67</v>
      </c>
      <c r="L827" s="166"/>
      <c r="M827" s="167"/>
      <c r="N827"/>
    </row>
    <row r="828" spans="1:14" x14ac:dyDescent="0.25">
      <c r="A828" s="28" t="str">
        <f>_xlfn.XLOOKUP(P!C828,'Banco de Dados'!$B$3:$B$274,'Banco de Dados'!$K$3:$K$274,"")</f>
        <v/>
      </c>
      <c r="B828" s="2">
        <v>0</v>
      </c>
      <c r="C828" s="2">
        <v>0</v>
      </c>
      <c r="D828" s="2">
        <v>0</v>
      </c>
      <c r="E828" s="2">
        <v>0</v>
      </c>
      <c r="F828" s="32" t="e">
        <f t="shared" si="73"/>
        <v>#DIV/0!</v>
      </c>
      <c r="G828" s="3" t="e">
        <f t="shared" si="72"/>
        <v>#VALUE!</v>
      </c>
      <c r="H828" s="3" t="e">
        <f t="shared" si="72"/>
        <v>#VALUE!</v>
      </c>
      <c r="J828" s="7"/>
      <c r="K828" s="104" t="s">
        <v>240</v>
      </c>
      <c r="L828" s="39"/>
      <c r="M828" s="106" t="s">
        <v>209</v>
      </c>
    </row>
    <row r="829" spans="1:14" x14ac:dyDescent="0.25">
      <c r="A829" s="28" t="str">
        <f>_xlfn.XLOOKUP(P!C829,'Banco de Dados'!$B$3:$B$274,'Banco de Dados'!$K$3:$K$274,"")</f>
        <v/>
      </c>
      <c r="B829" s="2">
        <v>0</v>
      </c>
      <c r="C829" s="2">
        <v>0</v>
      </c>
      <c r="D829" s="2">
        <v>0</v>
      </c>
      <c r="E829" s="2">
        <v>0</v>
      </c>
      <c r="F829" s="32" t="e">
        <f t="shared" si="73"/>
        <v>#DIV/0!</v>
      </c>
      <c r="G829" s="3" t="e">
        <f t="shared" si="72"/>
        <v>#VALUE!</v>
      </c>
      <c r="H829" s="3" t="e">
        <f t="shared" si="72"/>
        <v>#VALUE!</v>
      </c>
      <c r="J829" s="58" t="s">
        <v>38</v>
      </c>
      <c r="K829" s="59">
        <f>$L$9</f>
        <v>30.94</v>
      </c>
      <c r="L829" s="60"/>
      <c r="M829" s="61">
        <f>$M$11</f>
        <v>1363</v>
      </c>
      <c r="N829" s="60"/>
    </row>
    <row r="830" spans="1:14" x14ac:dyDescent="0.25">
      <c r="A830" s="28" t="str">
        <f>_xlfn.XLOOKUP(P!C830,'Banco de Dados'!$B$3:$B$274,'Banco de Dados'!$K$3:$K$274,"")</f>
        <v/>
      </c>
      <c r="B830" s="2">
        <v>0</v>
      </c>
      <c r="C830" s="2">
        <v>0</v>
      </c>
      <c r="D830" s="2">
        <v>0</v>
      </c>
      <c r="E830" s="2">
        <v>0</v>
      </c>
      <c r="F830" s="32" t="e">
        <f t="shared" si="73"/>
        <v>#DIV/0!</v>
      </c>
      <c r="G830" s="3" t="e">
        <f t="shared" si="72"/>
        <v>#VALUE!</v>
      </c>
      <c r="H830" s="3" t="e">
        <f t="shared" si="72"/>
        <v>#VALUE!</v>
      </c>
      <c r="J830" s="2"/>
      <c r="K830" s="18"/>
      <c r="L830" s="2" t="s">
        <v>70</v>
      </c>
      <c r="M830" s="19"/>
    </row>
    <row r="831" spans="1:14" x14ac:dyDescent="0.25">
      <c r="A831" s="28" t="str">
        <f>_xlfn.XLOOKUP(P!C831,'Banco de Dados'!$B$3:$B$274,'Banco de Dados'!$K$3:$K$274,"")</f>
        <v/>
      </c>
      <c r="B831" s="2">
        <v>0</v>
      </c>
      <c r="C831" s="2">
        <v>0</v>
      </c>
      <c r="D831" s="2">
        <v>0</v>
      </c>
      <c r="E831" s="2">
        <v>0</v>
      </c>
      <c r="F831" s="32" t="e">
        <f t="shared" si="73"/>
        <v>#DIV/0!</v>
      </c>
      <c r="G831" s="3" t="e">
        <f t="shared" si="72"/>
        <v>#VALUE!</v>
      </c>
      <c r="H831" s="3" t="e">
        <f t="shared" si="72"/>
        <v>#VALUE!</v>
      </c>
      <c r="J831" s="58" t="s">
        <v>69</v>
      </c>
      <c r="K831" s="62" t="s">
        <v>71</v>
      </c>
      <c r="L831" s="63"/>
      <c r="M831" s="64" t="str">
        <f>K825</f>
        <v/>
      </c>
      <c r="N831" s="60"/>
    </row>
    <row r="832" spans="1:14" x14ac:dyDescent="0.25">
      <c r="A832" s="28" t="str">
        <f>_xlfn.XLOOKUP(P!C832,'Banco de Dados'!$B$3:$B$274,'Banco de Dados'!$K$3:$K$274,"")</f>
        <v/>
      </c>
      <c r="B832" s="2">
        <v>0</v>
      </c>
      <c r="C832" s="2">
        <v>0</v>
      </c>
      <c r="D832" s="2">
        <v>0</v>
      </c>
      <c r="E832" s="2">
        <v>0</v>
      </c>
      <c r="F832" s="32" t="e">
        <f t="shared" si="73"/>
        <v>#DIV/0!</v>
      </c>
      <c r="G832" s="3" t="e">
        <f t="shared" si="72"/>
        <v>#VALUE!</v>
      </c>
      <c r="H832" s="3" t="e">
        <f t="shared" si="72"/>
        <v>#VALUE!</v>
      </c>
      <c r="J832" s="7"/>
    </row>
    <row r="833" spans="1:13" ht="15.75" x14ac:dyDescent="0.25">
      <c r="A833" s="28" t="str">
        <f>_xlfn.XLOOKUP(P!C833,'Banco de Dados'!$B$3:$B$274,'Banco de Dados'!$K$3:$K$274,"")</f>
        <v/>
      </c>
      <c r="B833" s="2">
        <v>0</v>
      </c>
      <c r="C833" s="2">
        <v>0</v>
      </c>
      <c r="D833" s="2">
        <v>0</v>
      </c>
      <c r="E833" s="2">
        <v>0</v>
      </c>
      <c r="F833" s="32" t="e">
        <f t="shared" si="73"/>
        <v>#DIV/0!</v>
      </c>
      <c r="G833" s="3" t="e">
        <f t="shared" si="72"/>
        <v>#VALUE!</v>
      </c>
      <c r="H833" s="3" t="e">
        <f t="shared" si="72"/>
        <v>#VALUE!</v>
      </c>
      <c r="J833" s="7"/>
      <c r="K833" s="165" t="s">
        <v>218</v>
      </c>
      <c r="L833" s="166"/>
      <c r="M833" s="167"/>
    </row>
    <row r="834" spans="1:13" x14ac:dyDescent="0.25">
      <c r="A834" s="28" t="str">
        <f>_xlfn.XLOOKUP(P!C834,'Banco de Dados'!$B$3:$B$274,'Banco de Dados'!$K$3:$K$274,"")</f>
        <v/>
      </c>
      <c r="B834" s="2">
        <v>0</v>
      </c>
      <c r="C834" s="2">
        <v>0</v>
      </c>
      <c r="D834" s="2">
        <v>0</v>
      </c>
      <c r="E834" s="2">
        <v>0</v>
      </c>
      <c r="F834" s="32" t="e">
        <f t="shared" si="73"/>
        <v>#DIV/0!</v>
      </c>
      <c r="G834" s="3" t="e">
        <f t="shared" si="72"/>
        <v>#VALUE!</v>
      </c>
      <c r="H834" s="3" t="e">
        <f t="shared" si="72"/>
        <v>#VALUE!</v>
      </c>
      <c r="J834" s="7"/>
      <c r="K834" s="104" t="s">
        <v>236</v>
      </c>
      <c r="L834" s="108" t="str">
        <f>K825</f>
        <v/>
      </c>
      <c r="M834" s="109" t="str">
        <f>M825</f>
        <v/>
      </c>
    </row>
    <row r="835" spans="1:13" x14ac:dyDescent="0.25">
      <c r="A835" s="28" t="str">
        <f>_xlfn.XLOOKUP(P!C835,'Banco de Dados'!$B$3:$B$274,'Banco de Dados'!$K$3:$K$274,"")</f>
        <v/>
      </c>
      <c r="B835" s="2">
        <v>0</v>
      </c>
      <c r="C835" s="2">
        <v>0</v>
      </c>
      <c r="D835" s="2">
        <v>0</v>
      </c>
      <c r="E835" s="2">
        <v>0</v>
      </c>
      <c r="F835" s="32" t="e">
        <f t="shared" si="73"/>
        <v>#DIV/0!</v>
      </c>
      <c r="G835" s="3" t="e">
        <f t="shared" si="72"/>
        <v>#VALUE!</v>
      </c>
      <c r="H835" s="3" t="e">
        <f t="shared" si="72"/>
        <v>#VALUE!</v>
      </c>
      <c r="J835" s="7"/>
      <c r="K835" s="104" t="s">
        <v>237</v>
      </c>
      <c r="L835" s="105">
        <f>$L$9</f>
        <v>30.94</v>
      </c>
      <c r="M835" s="106">
        <f>$L$10</f>
        <v>0.55000000000000004</v>
      </c>
    </row>
    <row r="836" spans="1:13" x14ac:dyDescent="0.25">
      <c r="A836" s="28" t="str">
        <f>_xlfn.XLOOKUP(P!C836,'Banco de Dados'!$B$3:$B$274,'Banco de Dados'!$K$3:$K$274,"")</f>
        <v/>
      </c>
      <c r="B836" s="2">
        <v>0</v>
      </c>
      <c r="C836" s="2">
        <v>0</v>
      </c>
      <c r="D836" s="2">
        <v>0</v>
      </c>
      <c r="E836" s="2">
        <v>0</v>
      </c>
      <c r="F836" s="32" t="e">
        <f t="shared" si="73"/>
        <v>#DIV/0!</v>
      </c>
      <c r="G836" s="3" t="e">
        <f t="shared" si="72"/>
        <v>#VALUE!</v>
      </c>
      <c r="H836" s="3" t="e">
        <f t="shared" si="72"/>
        <v>#VALUE!</v>
      </c>
      <c r="J836" s="7"/>
      <c r="K836" s="104" t="s">
        <v>238</v>
      </c>
      <c r="L836" s="105">
        <f>$M$11</f>
        <v>1363</v>
      </c>
      <c r="M836" s="106">
        <f>$M$12</f>
        <v>248</v>
      </c>
    </row>
    <row r="837" spans="1:13" x14ac:dyDescent="0.25">
      <c r="A837" s="28" t="str">
        <f>_xlfn.XLOOKUP(P!C837,'Banco de Dados'!$B$3:$B$274,'Banco de Dados'!$K$3:$K$274,"")</f>
        <v/>
      </c>
      <c r="B837" s="2">
        <v>0</v>
      </c>
      <c r="C837" s="2">
        <v>0</v>
      </c>
      <c r="D837" s="2">
        <v>0</v>
      </c>
      <c r="E837" s="2">
        <v>0</v>
      </c>
      <c r="F837" s="32" t="e">
        <f t="shared" si="73"/>
        <v>#DIV/0!</v>
      </c>
      <c r="G837" s="3" t="e">
        <f t="shared" si="72"/>
        <v>#VALUE!</v>
      </c>
      <c r="H837" s="3" t="e">
        <f t="shared" si="72"/>
        <v>#VALUE!</v>
      </c>
      <c r="J837" s="7"/>
      <c r="K837" s="69" t="s">
        <v>217</v>
      </c>
      <c r="L837" s="110" t="e">
        <f>SQRT(((M834/L834)^2)+((M835/L835)^2)+((M836/L836)^2))</f>
        <v>#VALUE!</v>
      </c>
      <c r="M837" s="71" t="str">
        <f>M846</f>
        <v>mg/kg</v>
      </c>
    </row>
    <row r="838" spans="1:13" x14ac:dyDescent="0.25">
      <c r="A838" s="28" t="str">
        <f>_xlfn.XLOOKUP(P!C838,'Banco de Dados'!$B$3:$B$274,'Banco de Dados'!$K$3:$K$274,"")</f>
        <v/>
      </c>
      <c r="B838" s="2">
        <v>0</v>
      </c>
      <c r="C838" s="2">
        <v>0</v>
      </c>
      <c r="D838" s="2">
        <v>0</v>
      </c>
      <c r="E838" s="2">
        <v>0</v>
      </c>
      <c r="F838" s="32" t="e">
        <f t="shared" si="73"/>
        <v>#DIV/0!</v>
      </c>
      <c r="G838" s="3" t="e">
        <f t="shared" si="72"/>
        <v>#VALUE!</v>
      </c>
      <c r="H838" s="3" t="e">
        <f t="shared" si="72"/>
        <v>#VALUE!</v>
      </c>
      <c r="J838" s="7"/>
    </row>
    <row r="839" spans="1:13" x14ac:dyDescent="0.25">
      <c r="A839" s="28" t="str">
        <f>_xlfn.XLOOKUP(P!C839,'Banco de Dados'!$B$3:$B$274,'Banco de Dados'!$K$3:$K$274,"")</f>
        <v/>
      </c>
      <c r="B839" s="2">
        <v>0</v>
      </c>
      <c r="C839" s="2">
        <v>0</v>
      </c>
      <c r="D839" s="2">
        <v>0</v>
      </c>
      <c r="E839" s="2">
        <v>0</v>
      </c>
      <c r="F839" s="32" t="e">
        <f t="shared" si="73"/>
        <v>#DIV/0!</v>
      </c>
      <c r="G839" s="3" t="e">
        <f t="shared" si="72"/>
        <v>#VALUE!</v>
      </c>
      <c r="H839" s="3" t="e">
        <f t="shared" si="72"/>
        <v>#VALUE!</v>
      </c>
      <c r="J839" s="7"/>
    </row>
    <row r="840" spans="1:13" x14ac:dyDescent="0.25">
      <c r="A840" s="28" t="str">
        <f>_xlfn.XLOOKUP(P!C840,'Banco de Dados'!$B$3:$B$274,'Banco de Dados'!$K$3:$K$274,"")</f>
        <v/>
      </c>
      <c r="B840" s="2">
        <v>0</v>
      </c>
      <c r="C840" s="2">
        <v>0</v>
      </c>
      <c r="D840" s="2">
        <v>0</v>
      </c>
      <c r="E840" s="2">
        <v>0</v>
      </c>
      <c r="F840" s="32" t="e">
        <f t="shared" si="73"/>
        <v>#DIV/0!</v>
      </c>
      <c r="G840" s="3" t="e">
        <f t="shared" si="72"/>
        <v>#VALUE!</v>
      </c>
      <c r="H840" s="3" t="e">
        <f t="shared" si="72"/>
        <v>#VALUE!</v>
      </c>
      <c r="J840" s="7"/>
    </row>
    <row r="841" spans="1:13" x14ac:dyDescent="0.25">
      <c r="A841" s="28" t="str">
        <f>_xlfn.XLOOKUP(P!C841,'Banco de Dados'!$B$3:$B$274,'Banco de Dados'!$K$3:$K$274,"")</f>
        <v/>
      </c>
      <c r="B841" s="2">
        <v>0</v>
      </c>
      <c r="C841" s="2">
        <v>0</v>
      </c>
      <c r="D841" s="2">
        <v>0</v>
      </c>
      <c r="E841" s="2">
        <v>0</v>
      </c>
      <c r="F841" s="32" t="e">
        <f t="shared" si="73"/>
        <v>#DIV/0!</v>
      </c>
      <c r="G841" s="3" t="e">
        <f t="shared" si="72"/>
        <v>#VALUE!</v>
      </c>
      <c r="H841" s="3" t="e">
        <f t="shared" si="72"/>
        <v>#VALUE!</v>
      </c>
      <c r="J841" s="7"/>
    </row>
    <row r="842" spans="1:13" x14ac:dyDescent="0.25">
      <c r="A842" s="28" t="str">
        <f>_xlfn.XLOOKUP(P!C842,'Banco de Dados'!$B$3:$B$274,'Banco de Dados'!$K$3:$K$274,"")</f>
        <v/>
      </c>
      <c r="B842" s="2">
        <v>0</v>
      </c>
      <c r="C842" s="2">
        <v>0</v>
      </c>
      <c r="D842" s="2">
        <v>0</v>
      </c>
      <c r="E842" s="2">
        <v>0</v>
      </c>
      <c r="F842" s="32" t="e">
        <f t="shared" si="73"/>
        <v>#DIV/0!</v>
      </c>
      <c r="G842" s="3" t="e">
        <f t="shared" si="72"/>
        <v>#VALUE!</v>
      </c>
      <c r="H842" s="3" t="e">
        <f t="shared" si="72"/>
        <v>#VALUE!</v>
      </c>
      <c r="J842" s="7"/>
    </row>
    <row r="843" spans="1:13" x14ac:dyDescent="0.25">
      <c r="A843" s="28" t="str">
        <f>_xlfn.XLOOKUP(P!C843,'Banco de Dados'!$B$3:$B$274,'Banco de Dados'!$K$3:$K$274,"")</f>
        <v/>
      </c>
      <c r="B843" s="2">
        <v>0</v>
      </c>
      <c r="C843" s="2">
        <v>0</v>
      </c>
      <c r="D843" s="2">
        <v>0</v>
      </c>
      <c r="E843" s="2">
        <v>0</v>
      </c>
      <c r="F843" s="32" t="e">
        <f t="shared" si="73"/>
        <v>#DIV/0!</v>
      </c>
      <c r="G843" s="3" t="e">
        <f t="shared" si="72"/>
        <v>#VALUE!</v>
      </c>
      <c r="H843" s="3" t="e">
        <f t="shared" si="72"/>
        <v>#VALUE!</v>
      </c>
      <c r="J843" s="7"/>
    </row>
    <row r="844" spans="1:13" x14ac:dyDescent="0.25">
      <c r="A844" s="28" t="str">
        <f>_xlfn.XLOOKUP(P!C844,'Banco de Dados'!$B$3:$B$274,'Banco de Dados'!$K$3:$K$274,"")</f>
        <v/>
      </c>
      <c r="B844" s="2">
        <v>0</v>
      </c>
      <c r="C844" s="2">
        <v>0</v>
      </c>
      <c r="D844" s="2">
        <v>0</v>
      </c>
      <c r="E844" s="17">
        <v>0</v>
      </c>
      <c r="F844" s="32" t="e">
        <f t="shared" si="73"/>
        <v>#DIV/0!</v>
      </c>
      <c r="G844" s="3" t="e">
        <f t="shared" si="72"/>
        <v>#VALUE!</v>
      </c>
      <c r="H844" s="3" t="e">
        <f t="shared" si="72"/>
        <v>#VALUE!</v>
      </c>
      <c r="J844" s="7"/>
    </row>
    <row r="845" spans="1:13" ht="15.75" x14ac:dyDescent="0.25">
      <c r="A845" s="28" t="str">
        <f>_xlfn.XLOOKUP(P!C845,'Banco de Dados'!$B$3:$B$274,'Banco de Dados'!$K$3:$K$274,"")</f>
        <v/>
      </c>
      <c r="B845" s="2">
        <v>0</v>
      </c>
      <c r="C845" s="2">
        <v>0</v>
      </c>
      <c r="D845" s="2">
        <v>0</v>
      </c>
      <c r="E845" s="2">
        <v>0</v>
      </c>
      <c r="F845" s="32" t="e">
        <f t="shared" si="73"/>
        <v>#DIV/0!</v>
      </c>
      <c r="G845" s="3" t="e">
        <f t="shared" si="72"/>
        <v>#VALUE!</v>
      </c>
      <c r="H845" s="3" t="e">
        <f t="shared" si="72"/>
        <v>#VALUE!</v>
      </c>
      <c r="J845" s="7"/>
      <c r="K845" s="101" t="s">
        <v>216</v>
      </c>
      <c r="L845" s="102">
        <f>K823</f>
        <v>0</v>
      </c>
      <c r="M845" s="103" t="str">
        <f>M823</f>
        <v>Zinco</v>
      </c>
    </row>
    <row r="846" spans="1:13" x14ac:dyDescent="0.25">
      <c r="A846" s="28" t="str">
        <f>_xlfn.XLOOKUP(P!C846,'Banco de Dados'!$B$3:$B$274,'Banco de Dados'!$K$3:$K$274,"")</f>
        <v/>
      </c>
      <c r="B846" s="2">
        <v>0</v>
      </c>
      <c r="C846" s="2">
        <v>0</v>
      </c>
      <c r="D846" s="2">
        <v>0</v>
      </c>
      <c r="E846" s="2">
        <v>0</v>
      </c>
      <c r="F846" s="32" t="e">
        <f t="shared" si="73"/>
        <v>#DIV/0!</v>
      </c>
      <c r="G846" s="3" t="e">
        <f t="shared" si="72"/>
        <v>#VALUE!</v>
      </c>
      <c r="H846" s="3" t="e">
        <f t="shared" si="72"/>
        <v>#VALUE!</v>
      </c>
      <c r="J846" s="7"/>
      <c r="K846" s="68" t="s">
        <v>68</v>
      </c>
      <c r="L846" s="29" t="e">
        <f>(K829*M831)/M829</f>
        <v>#VALUE!</v>
      </c>
      <c r="M846" s="66" t="str">
        <f>$M$9</f>
        <v>mg/kg</v>
      </c>
    </row>
    <row r="847" spans="1:13" x14ac:dyDescent="0.25">
      <c r="A847" s="28" t="str">
        <f>_xlfn.XLOOKUP(P!C847,'Banco de Dados'!$B$3:$B$274,'Banco de Dados'!$K$3:$K$274,"")</f>
        <v/>
      </c>
      <c r="B847" s="2">
        <v>0</v>
      </c>
      <c r="C847" s="2">
        <v>0</v>
      </c>
      <c r="D847" s="2">
        <v>0</v>
      </c>
      <c r="E847" s="2">
        <v>0</v>
      </c>
      <c r="F847" s="32" t="e">
        <f t="shared" si="73"/>
        <v>#DIV/0!</v>
      </c>
      <c r="G847" s="3" t="e">
        <f t="shared" si="72"/>
        <v>#VALUE!</v>
      </c>
      <c r="H847" s="3" t="e">
        <f t="shared" si="72"/>
        <v>#VALUE!</v>
      </c>
      <c r="J847" s="7"/>
      <c r="K847" s="111" t="s">
        <v>246</v>
      </c>
      <c r="L847" s="126" t="e">
        <f>SQRT(((M834/L834)^2)+((M835/L835)^2)+((M836/L836)^2))</f>
        <v>#VALUE!</v>
      </c>
      <c r="M847" s="66"/>
    </row>
    <row r="848" spans="1:13" x14ac:dyDescent="0.25">
      <c r="A848" s="28" t="str">
        <f>_xlfn.XLOOKUP(P!C848,'Banco de Dados'!$B$3:$B$274,'Banco de Dados'!$K$3:$K$274,"")</f>
        <v/>
      </c>
      <c r="B848" s="2">
        <v>0</v>
      </c>
      <c r="C848" s="2">
        <v>0</v>
      </c>
      <c r="D848" s="2">
        <v>0</v>
      </c>
      <c r="E848" s="2">
        <v>0</v>
      </c>
      <c r="F848" s="32" t="e">
        <f t="shared" si="73"/>
        <v>#DIV/0!</v>
      </c>
      <c r="G848" s="3" t="e">
        <f t="shared" si="72"/>
        <v>#VALUE!</v>
      </c>
      <c r="H848" s="3" t="e">
        <f t="shared" si="72"/>
        <v>#VALUE!</v>
      </c>
      <c r="J848" s="7"/>
      <c r="K848" s="69" t="s">
        <v>247</v>
      </c>
      <c r="L848" s="127" t="e">
        <f>L847*L846</f>
        <v>#VALUE!</v>
      </c>
      <c r="M848" s="71" t="str">
        <f>$M$9</f>
        <v>mg/kg</v>
      </c>
    </row>
    <row r="849" spans="1:14" x14ac:dyDescent="0.25">
      <c r="A849" s="28" t="str">
        <f>_xlfn.XLOOKUP(P!C849,'Banco de Dados'!$B$3:$B$274,'Banco de Dados'!$K$3:$K$274,"")</f>
        <v/>
      </c>
      <c r="B849" s="2">
        <v>0</v>
      </c>
      <c r="C849" s="2">
        <v>0</v>
      </c>
      <c r="D849" s="2">
        <v>0</v>
      </c>
      <c r="E849" s="2">
        <v>0</v>
      </c>
      <c r="F849" s="32" t="e">
        <f t="shared" si="73"/>
        <v>#DIV/0!</v>
      </c>
      <c r="G849" s="3" t="e">
        <f t="shared" si="72"/>
        <v>#VALUE!</v>
      </c>
      <c r="H849" s="3" t="e">
        <f t="shared" si="72"/>
        <v>#VALUE!</v>
      </c>
      <c r="J849" s="7"/>
      <c r="K849" s="123"/>
      <c r="L849" s="124"/>
    </row>
    <row r="850" spans="1:14" x14ac:dyDescent="0.25">
      <c r="A850" s="28" t="str">
        <f>_xlfn.XLOOKUP(P!C850,'Banco de Dados'!$B$3:$B$274,'Banco de Dados'!$K$3:$K$274,"")</f>
        <v/>
      </c>
      <c r="B850" s="2">
        <v>0</v>
      </c>
      <c r="C850" s="2">
        <v>0</v>
      </c>
      <c r="D850" s="2">
        <v>0</v>
      </c>
      <c r="E850" s="2">
        <v>0</v>
      </c>
      <c r="F850" s="32" t="e">
        <f t="shared" si="73"/>
        <v>#DIV/0!</v>
      </c>
      <c r="G850" s="3" t="e">
        <f t="shared" si="72"/>
        <v>#VALUE!</v>
      </c>
      <c r="H850" s="3" t="e">
        <f t="shared" si="72"/>
        <v>#VALUE!</v>
      </c>
      <c r="J850" s="7"/>
    </row>
    <row r="851" spans="1:14" x14ac:dyDescent="0.25">
      <c r="A851" s="28" t="str">
        <f>_xlfn.XLOOKUP(P!C851,'Banco de Dados'!$B$3:$B$274,'Banco de Dados'!$K$3:$K$274,"")</f>
        <v/>
      </c>
      <c r="B851" s="2">
        <v>0</v>
      </c>
      <c r="C851" s="2">
        <v>0</v>
      </c>
      <c r="D851" s="2">
        <v>0</v>
      </c>
      <c r="E851" s="2">
        <v>0</v>
      </c>
      <c r="F851" s="32" t="e">
        <f t="shared" si="73"/>
        <v>#DIV/0!</v>
      </c>
      <c r="G851" s="3" t="e">
        <f t="shared" si="72"/>
        <v>#VALUE!</v>
      </c>
      <c r="H851" s="3" t="e">
        <f t="shared" si="72"/>
        <v>#VALUE!</v>
      </c>
      <c r="J851" s="7"/>
    </row>
    <row r="852" spans="1:14" x14ac:dyDescent="0.25">
      <c r="A852" s="28" t="str">
        <f>_xlfn.XLOOKUP(P!C852,'Banco de Dados'!$B$3:$B$274,'Banco de Dados'!$K$3:$K$274,"")</f>
        <v/>
      </c>
      <c r="B852" s="2">
        <v>0</v>
      </c>
      <c r="C852" s="2">
        <v>0</v>
      </c>
      <c r="D852" s="2">
        <v>0</v>
      </c>
      <c r="E852" s="2">
        <v>0</v>
      </c>
      <c r="F852" s="32" t="e">
        <f t="shared" si="73"/>
        <v>#DIV/0!</v>
      </c>
      <c r="G852" s="3" t="e">
        <f t="shared" ref="G852:H854" si="74">D852*$E$822</f>
        <v>#VALUE!</v>
      </c>
      <c r="H852" s="3" t="e">
        <f t="shared" si="74"/>
        <v>#VALUE!</v>
      </c>
      <c r="J852" s="7"/>
    </row>
    <row r="853" spans="1:14" x14ac:dyDescent="0.25">
      <c r="A853" s="28" t="str">
        <f>_xlfn.XLOOKUP(P!C853,'Banco de Dados'!$B$3:$B$274,'Banco de Dados'!$K$3:$K$274,"")</f>
        <v/>
      </c>
      <c r="B853" s="2">
        <v>0</v>
      </c>
      <c r="C853" s="2">
        <v>0</v>
      </c>
      <c r="D853" s="2">
        <v>0</v>
      </c>
      <c r="E853" s="2">
        <v>0</v>
      </c>
      <c r="F853" s="32" t="e">
        <f t="shared" si="73"/>
        <v>#DIV/0!</v>
      </c>
      <c r="G853" s="3" t="e">
        <f t="shared" si="74"/>
        <v>#VALUE!</v>
      </c>
      <c r="H853" s="3" t="e">
        <f t="shared" si="74"/>
        <v>#VALUE!</v>
      </c>
      <c r="J853" s="7"/>
    </row>
    <row r="854" spans="1:14" x14ac:dyDescent="0.25">
      <c r="A854" s="28" t="str">
        <f>_xlfn.XLOOKUP(P!C854,'Banco de Dados'!$B$3:$B$274,'Banco de Dados'!$K$3:$K$274,"")</f>
        <v/>
      </c>
      <c r="B854" s="2">
        <v>0</v>
      </c>
      <c r="C854" s="2">
        <v>0</v>
      </c>
      <c r="D854" s="2">
        <v>0</v>
      </c>
      <c r="E854" s="2">
        <v>0</v>
      </c>
      <c r="F854" s="32" t="e">
        <f t="shared" si="73"/>
        <v>#DIV/0!</v>
      </c>
      <c r="G854" s="3" t="e">
        <f t="shared" si="74"/>
        <v>#VALUE!</v>
      </c>
      <c r="H854" s="3" t="e">
        <f t="shared" si="74"/>
        <v>#VALUE!</v>
      </c>
      <c r="J854" s="7"/>
    </row>
    <row r="855" spans="1:14" x14ac:dyDescent="0.25">
      <c r="A855" s="21"/>
      <c r="B855" s="21"/>
      <c r="C855" s="21"/>
      <c r="D855" s="21"/>
      <c r="E855" s="21"/>
      <c r="F855" s="77"/>
      <c r="G855" s="21"/>
      <c r="H855" s="21"/>
      <c r="J855" s="21"/>
      <c r="K855" s="21"/>
      <c r="L855" s="21"/>
      <c r="M855" s="21"/>
      <c r="N855" s="21"/>
    </row>
  </sheetData>
  <mergeCells count="90">
    <mergeCell ref="K6:M6"/>
    <mergeCell ref="P6:S6"/>
    <mergeCell ref="V6:X6"/>
    <mergeCell ref="A1:F3"/>
    <mergeCell ref="J2:N4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{0C552906-420D-44B9-BDBF-468042FD0DC0}</x14:id>
        </ext>
      </extLst>
    </cfRule>
  </conditionalFormatting>
  <dataValidations count="1">
    <dataValidation type="list" allowBlank="1" showInputMessage="1" showErrorMessage="1" sqref="M9" xr:uid="{5749A0B2-3873-438F-85E5-55ACDAE2C0F2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552906-420D-44B9-BDBF-468042FD0D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8EC622B-4729-4393-B2EC-46159DD24823}">
          <x14:formula1>
            <xm:f>Padrões!$B$5:$B$23</xm:f>
          </x14:formula1>
          <xm:sqref>M8</xm:sqref>
        </x14:dataValidation>
        <x14:dataValidation type="list" allowBlank="1" showInputMessage="1" showErrorMessage="1" xr:uid="{A2B8C64D-5D81-443B-9A65-6319E597D021}">
          <x14:formula1>
            <xm:f>'Banco de Dados'!$C$296:$C$377</xm:f>
          </x14:formula1>
          <xm:sqref>B4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40CD-DAB8-4D50-A4CB-CFBC99C316A0}">
  <dimension ref="A1:BC903"/>
  <sheetViews>
    <sheetView zoomScaleNormal="100" workbookViewId="0">
      <selection activeCell="M4" sqref="M4"/>
    </sheetView>
  </sheetViews>
  <sheetFormatPr defaultRowHeight="15" x14ac:dyDescent="0.25"/>
  <cols>
    <col min="1" max="1" width="11.28515625" style="2" bestFit="1" customWidth="1"/>
    <col min="2" max="2" width="9.140625" style="2"/>
    <col min="3" max="3" width="12.42578125" style="2" bestFit="1" customWidth="1"/>
    <col min="4" max="4" width="10" style="2" bestFit="1" customWidth="1"/>
    <col min="5" max="5" width="9.140625" style="2"/>
    <col min="6" max="6" width="9.140625" style="32"/>
    <col min="7" max="7" width="12.140625" style="2" bestFit="1" customWidth="1"/>
    <col min="8" max="8" width="10.7109375" style="2" bestFit="1" customWidth="1"/>
    <col min="11" max="11" width="13" style="16" bestFit="1" customWidth="1"/>
    <col min="12" max="12" width="5" style="67" customWidth="1"/>
    <col min="13" max="13" width="9.140625" customWidth="1"/>
    <col min="14" max="14" width="10.42578125" style="16" customWidth="1"/>
    <col min="24" max="24" width="11.28515625" bestFit="1" customWidth="1"/>
    <col min="25" max="25" width="9.7109375" style="2" bestFit="1" customWidth="1"/>
    <col min="38" max="39" width="9.140625" hidden="1" customWidth="1"/>
    <col min="40" max="41" width="9.140625" customWidth="1"/>
  </cols>
  <sheetData>
    <row r="1" spans="1:55" ht="15" customHeight="1" x14ac:dyDescent="0.25">
      <c r="A1" s="234" t="s">
        <v>253</v>
      </c>
      <c r="B1" s="235"/>
      <c r="C1" s="235"/>
      <c r="D1" s="235"/>
      <c r="E1" s="235"/>
      <c r="F1" s="235"/>
      <c r="G1" s="235"/>
      <c r="H1" s="235"/>
      <c r="I1" s="241" t="s">
        <v>254</v>
      </c>
      <c r="J1" s="242"/>
      <c r="K1" s="243"/>
      <c r="L1" s="247" t="s">
        <v>127</v>
      </c>
      <c r="M1" s="249" t="str">
        <f>IF(_xlfn.XLOOKUP(L$1,AL$2:AL$4,$AM$2:$AM$4," ")=0," ",_xlfn.XLOOKUP(L$1,AL$2:AL$4,$AM$2:$AM$4," "))</f>
        <v xml:space="preserve"> </v>
      </c>
    </row>
    <row r="2" spans="1:55" ht="15" customHeight="1" x14ac:dyDescent="0.25">
      <c r="A2" s="236"/>
      <c r="B2" s="237"/>
      <c r="C2" s="237"/>
      <c r="D2" s="237"/>
      <c r="E2" s="237"/>
      <c r="F2" s="237"/>
      <c r="G2" s="237"/>
      <c r="H2" s="237"/>
      <c r="I2" s="244"/>
      <c r="J2" s="245"/>
      <c r="K2" s="246"/>
      <c r="L2" s="248"/>
      <c r="M2" s="250"/>
      <c r="AL2" t="s">
        <v>128</v>
      </c>
    </row>
    <row r="3" spans="1:55" ht="15" customHeight="1" thickBot="1" x14ac:dyDescent="0.3">
      <c r="A3" s="238"/>
      <c r="B3" s="239"/>
      <c r="C3" s="239"/>
      <c r="D3" s="239"/>
      <c r="E3" s="239"/>
      <c r="F3" s="239"/>
      <c r="G3" s="239"/>
      <c r="H3" s="240"/>
      <c r="L3"/>
      <c r="AL3" t="s">
        <v>127</v>
      </c>
    </row>
    <row r="4" spans="1:55" ht="15.75" customHeight="1" x14ac:dyDescent="0.25">
      <c r="A4" s="131"/>
      <c r="B4" s="131"/>
      <c r="C4" s="131"/>
      <c r="D4" s="131"/>
      <c r="E4" s="131"/>
      <c r="F4" s="131"/>
      <c r="L4"/>
      <c r="AL4" t="s">
        <v>131</v>
      </c>
      <c r="AM4" t="s">
        <v>130</v>
      </c>
    </row>
    <row r="5" spans="1:55" x14ac:dyDescent="0.25">
      <c r="A5" s="43"/>
      <c r="B5" s="43"/>
      <c r="C5" s="43"/>
      <c r="D5" s="43"/>
      <c r="E5" s="43"/>
      <c r="F5" s="75"/>
      <c r="G5" s="43"/>
      <c r="H5" s="43"/>
      <c r="I5" s="67"/>
      <c r="J5" s="67"/>
      <c r="K5" s="143"/>
    </row>
    <row r="6" spans="1:55" ht="16.5" thickBot="1" x14ac:dyDescent="0.3">
      <c r="A6" s="36" t="str">
        <f>'Nome das Amostras'!A4</f>
        <v>ab</v>
      </c>
      <c r="B6" s="164" t="str">
        <f>VLOOKUP(A6,'Nome das Amostras'!$A$3:$D$28,2,FALSE)</f>
        <v>Pd</v>
      </c>
      <c r="C6" s="164"/>
      <c r="D6" s="37" t="s">
        <v>65</v>
      </c>
      <c r="E6" s="38">
        <f>Dados!M8/Dados!M8</f>
        <v>1</v>
      </c>
      <c r="F6" s="73"/>
      <c r="J6" s="231" t="s">
        <v>255</v>
      </c>
      <c r="K6" s="231"/>
      <c r="M6" s="132" t="s">
        <v>1</v>
      </c>
      <c r="N6" s="144" t="s">
        <v>35</v>
      </c>
      <c r="O6" s="232" t="s">
        <v>148</v>
      </c>
      <c r="P6" s="232"/>
      <c r="Q6" s="232"/>
      <c r="R6" s="232"/>
      <c r="S6" s="232"/>
      <c r="T6" s="232"/>
      <c r="U6" s="232"/>
      <c r="V6" s="232"/>
      <c r="W6" s="2">
        <v>18</v>
      </c>
      <c r="X6" s="136" t="s">
        <v>1</v>
      </c>
      <c r="Y6" s="136" t="s">
        <v>35</v>
      </c>
      <c r="Z6" s="233" t="s">
        <v>149</v>
      </c>
      <c r="AA6" s="233"/>
      <c r="AB6" s="233"/>
      <c r="AC6" s="233"/>
      <c r="AD6" s="233"/>
      <c r="AE6" s="233"/>
      <c r="AF6" s="233"/>
      <c r="AG6" s="233"/>
    </row>
    <row r="7" spans="1:55" ht="15" customHeight="1" x14ac:dyDescent="0.25">
      <c r="A7" s="107" t="s">
        <v>1</v>
      </c>
      <c r="B7" s="107" t="s">
        <v>0</v>
      </c>
      <c r="C7" s="107" t="s">
        <v>212</v>
      </c>
      <c r="D7" s="107" t="s">
        <v>209</v>
      </c>
      <c r="E7" s="107" t="s">
        <v>213</v>
      </c>
      <c r="F7" s="76" t="s">
        <v>219</v>
      </c>
      <c r="G7" s="251" t="s">
        <v>259</v>
      </c>
      <c r="H7" s="252"/>
      <c r="I7" s="253"/>
      <c r="J7" s="107" t="s">
        <v>1</v>
      </c>
      <c r="K7" s="54" t="s">
        <v>35</v>
      </c>
      <c r="M7" s="142" t="s">
        <v>149</v>
      </c>
      <c r="N7" s="141">
        <f>Y7</f>
        <v>720402</v>
      </c>
      <c r="O7" s="14"/>
      <c r="P7" s="14"/>
      <c r="Q7" s="14"/>
      <c r="R7" s="14"/>
      <c r="S7" s="14"/>
      <c r="T7" s="14"/>
      <c r="U7" s="14"/>
      <c r="V7" s="14"/>
      <c r="W7" s="14"/>
      <c r="X7" s="140" t="s">
        <v>150</v>
      </c>
      <c r="Y7" s="147">
        <f>SUM(Y8:Y38)</f>
        <v>720402</v>
      </c>
      <c r="AK7" s="139"/>
      <c r="AL7" s="139"/>
      <c r="AM7" s="146"/>
      <c r="AN7" s="146"/>
      <c r="AO7" s="146"/>
      <c r="AP7" s="139"/>
      <c r="AQ7" s="139"/>
      <c r="AV7" s="139"/>
      <c r="AW7" s="139"/>
      <c r="AX7" s="139"/>
      <c r="AY7" s="139"/>
      <c r="AZ7" s="139"/>
      <c r="BA7" s="139"/>
      <c r="BB7" s="139"/>
      <c r="BC7" s="139"/>
    </row>
    <row r="8" spans="1:55" x14ac:dyDescent="0.25">
      <c r="A8" s="28" t="str">
        <f>_xlfn.XLOOKUP(P!C8,'Banco de Dados'!$B$3:$B$274,'Banco de Dados'!$K$3:$K$274,"")</f>
        <v>P</v>
      </c>
      <c r="B8" s="2">
        <f>_xlfn.XLOOKUP(P!C8,'Banco de Dados'!$B$3:$B$274,'Banco de Dados'!$L$3:$L$274,"")</f>
        <v>15</v>
      </c>
      <c r="C8" s="1" cm="1">
        <f t="array" ref="C8:C38">Dados!L5:L35</f>
        <v>2013</v>
      </c>
      <c r="D8" s="2">
        <f>_xlfn.XLOOKUP(P!C8,'Banco de Dados'!$B$3:$B$274,'Banco de Dados'!O$3:O$274,"")</f>
        <v>968</v>
      </c>
      <c r="E8" s="2">
        <f>_xlfn.XLOOKUP(P!C8,'Banco de Dados'!$B$3:$B$274,'Banco de Dados'!P$3:P$274,"")</f>
        <v>104</v>
      </c>
      <c r="F8" s="32">
        <f>(E8*100)/D8</f>
        <v>10.743801652892563</v>
      </c>
      <c r="G8" s="254"/>
      <c r="H8" s="255"/>
      <c r="I8" s="256"/>
      <c r="J8" s="2" t="str" cm="1">
        <f t="array" ref="J8:J35">_xlfn._xlws.FILTER(A8:A38, (A8:A38&lt;&gt;L1)*(A8:A38&lt;&gt;"Ar")*(A8:A38&lt;&gt;M1))</f>
        <v>P</v>
      </c>
      <c r="K8" s="3" cm="1">
        <f t="array" ref="K8:K38">_xlfn.XLOOKUP(J8:J38,A8:A38,D8:D38," ")</f>
        <v>968</v>
      </c>
      <c r="M8" s="135" t="str" cm="1">
        <f t="array" ref="M8">_xlfn.XLOOKUP(N8,_xlfn.ANCHORARRAY($K$8),$J$8:$J$38," ")</f>
        <v/>
      </c>
      <c r="N8" s="25" t="str" cm="1">
        <f t="array" ref="N8:N21">IF(_xlfn._xlws.FILTER(_xlfn.ANCHORARRAY(K8),ISERROR(MATCH(_xlfn.ANCHORARRAY(K8),Y8:Y37,0)))=0," ",_xlfn._xlws.FILTER(_xlfn.ANCHORARRAY(K8),ISERROR(MATCH(_xlfn.ANCHORARRAY(K8),Y8:Y37,0))))</f>
        <v/>
      </c>
      <c r="O8" s="14"/>
      <c r="P8" s="14"/>
      <c r="Q8" s="14"/>
      <c r="R8" s="14"/>
      <c r="S8" s="14"/>
      <c r="T8" s="14"/>
      <c r="U8" s="14"/>
      <c r="V8" s="14"/>
      <c r="W8" s="14"/>
      <c r="X8" s="137" t="str" cm="1">
        <f t="array" ref="X8">IF(_xlfn.XLOOKUP(Y8,_xlfn.ANCHORARRAY($K$8),$J$8:$J$38," ")=0," ",_xlfn.XLOOKUP(Y8,_xlfn.ANCHORARRAY($K$8),$J$8:$J$38," "))</f>
        <v>Cu</v>
      </c>
      <c r="Y8" s="148">
        <f t="shared" ref="Y8:Y37" si="0">IFERROR(IF(ROW(A1)&lt;$W$6,SMALL(_xlfn.ANCHORARRAY($K$8),ROW(A1))," ")," ")</f>
        <v>520</v>
      </c>
    </row>
    <row r="9" spans="1:55" x14ac:dyDescent="0.25">
      <c r="A9" s="28" t="str">
        <f>_xlfn.XLOOKUP(P!C9,'Banco de Dados'!$B$3:$B$274,'Banco de Dados'!$K$3:$K$274,"")</f>
        <v>S</v>
      </c>
      <c r="B9" s="2">
        <f>_xlfn.XLOOKUP(P!C9,'Banco de Dados'!$B$3:$B$274,'Banco de Dados'!$L$3:$L$274,"")</f>
        <v>16</v>
      </c>
      <c r="C9" s="1">
        <v>2307</v>
      </c>
      <c r="D9" s="2">
        <f>_xlfn.XLOOKUP(P!C9,'Banco de Dados'!$B$3:$B$274,'Banco de Dados'!O$3:O$274,"")</f>
        <v>19589</v>
      </c>
      <c r="E9" s="2">
        <f>_xlfn.XLOOKUP(P!C9,'Banco de Dados'!$B$3:$B$274,'Banco de Dados'!P$3:P$274,"")</f>
        <v>183</v>
      </c>
      <c r="F9" s="32">
        <f t="shared" ref="F9:F38" si="1">(E9*100)/D9</f>
        <v>0.93419776405125321</v>
      </c>
      <c r="G9" s="254"/>
      <c r="H9" s="255"/>
      <c r="I9" s="256"/>
      <c r="J9" s="2" t="str">
        <v>S</v>
      </c>
      <c r="K9" s="3">
        <v>19589</v>
      </c>
      <c r="M9" s="135" t="str" cm="1">
        <f t="array" ref="M9">_xlfn.XLOOKUP(N9,_xlfn.ANCHORARRAY($K$8),$J$8:$J$38," ")</f>
        <v/>
      </c>
      <c r="N9" s="25" t="str">
        <v/>
      </c>
      <c r="O9" s="14"/>
      <c r="P9" s="14"/>
      <c r="Q9" s="14"/>
      <c r="R9" s="14"/>
      <c r="S9" s="14"/>
      <c r="T9" s="14"/>
      <c r="U9" s="14"/>
      <c r="V9" s="14"/>
      <c r="W9" s="14"/>
      <c r="X9" s="137" t="str" cm="1">
        <f t="array" ref="X9">IF(_xlfn.XLOOKUP(Y9,_xlfn.ANCHORARRAY($K$8),$J$8:$J$38," ")=0," ",_xlfn.XLOOKUP(Y9,_xlfn.ANCHORARRAY($K$8),$J$8:$J$38," "))</f>
        <v>P</v>
      </c>
      <c r="Y9" s="148">
        <f t="shared" si="0"/>
        <v>968</v>
      </c>
    </row>
    <row r="10" spans="1:55" x14ac:dyDescent="0.25">
      <c r="A10" s="28" t="str">
        <f>_xlfn.XLOOKUP(P!C10,'Banco de Dados'!$B$3:$B$274,'Banco de Dados'!$K$3:$K$274,"")</f>
        <v>Cl</v>
      </c>
      <c r="B10" s="2">
        <f>_xlfn.XLOOKUP(P!C10,'Banco de Dados'!$B$3:$B$274,'Banco de Dados'!$L$3:$L$274,"")</f>
        <v>17</v>
      </c>
      <c r="C10" s="1">
        <v>2622</v>
      </c>
      <c r="D10" s="2">
        <f>_xlfn.XLOOKUP(P!C10,'Banco de Dados'!$B$3:$B$274,'Banco de Dados'!O$3:O$274,"")</f>
        <v>29684</v>
      </c>
      <c r="E10" s="2">
        <f>_xlfn.XLOOKUP(P!C10,'Banco de Dados'!$B$3:$B$274,'Banco de Dados'!P$3:P$274,"")</f>
        <v>255</v>
      </c>
      <c r="F10" s="32">
        <f t="shared" si="1"/>
        <v>0.85904864573507611</v>
      </c>
      <c r="G10" s="254"/>
      <c r="H10" s="255"/>
      <c r="I10" s="256"/>
      <c r="J10" s="2" t="str">
        <v>Cl</v>
      </c>
      <c r="K10" s="3">
        <v>29684</v>
      </c>
      <c r="M10" s="135" t="str" cm="1">
        <f t="array" ref="M10">_xlfn.XLOOKUP(N10,_xlfn.ANCHORARRAY($K$8),$J$8:$J$38," ")</f>
        <v/>
      </c>
      <c r="N10" s="25" t="str">
        <v/>
      </c>
      <c r="O10" s="14"/>
      <c r="P10" s="14"/>
      <c r="Q10" s="14"/>
      <c r="R10" s="14"/>
      <c r="S10" s="14"/>
      <c r="T10" s="14"/>
      <c r="U10" s="14"/>
      <c r="V10" s="14"/>
      <c r="W10" s="14"/>
      <c r="X10" s="137" t="str" cm="1">
        <f t="array" ref="X10">IF(_xlfn.XLOOKUP(Y10,_xlfn.ANCHORARRAY($K$8),$J$8:$J$38," ")=0," ",_xlfn.XLOOKUP(Y10,_xlfn.ANCHORARRAY($K$8),$J$8:$J$38," "))</f>
        <v>Cr</v>
      </c>
      <c r="Y10" s="148">
        <f t="shared" si="0"/>
        <v>1257</v>
      </c>
    </row>
    <row r="11" spans="1:55" x14ac:dyDescent="0.25">
      <c r="A11" s="28" t="str">
        <f>_xlfn.XLOOKUP(P!C11,'Banco de Dados'!$B$3:$B$274,'Banco de Dados'!$K$3:$K$274,"")</f>
        <v>Ar</v>
      </c>
      <c r="B11" s="2">
        <f>_xlfn.XLOOKUP(P!C11,'Banco de Dados'!$B$3:$B$274,'Banco de Dados'!$L$3:$L$274,"")</f>
        <v>18</v>
      </c>
      <c r="C11" s="1">
        <v>2957</v>
      </c>
      <c r="D11" s="2">
        <f>_xlfn.XLOOKUP(P!C11,'Banco de Dados'!$B$3:$B$274,'Banco de Dados'!O$3:O$274,"")</f>
        <v>4130</v>
      </c>
      <c r="E11" s="2">
        <f>_xlfn.XLOOKUP(P!C11,'Banco de Dados'!$B$3:$B$274,'Banco de Dados'!P$3:P$274,"")</f>
        <v>229</v>
      </c>
      <c r="F11" s="32">
        <f t="shared" si="1"/>
        <v>5.5447941888619852</v>
      </c>
      <c r="G11" s="254"/>
      <c r="H11" s="255"/>
      <c r="I11" s="256"/>
      <c r="J11" s="2" t="str">
        <v>K</v>
      </c>
      <c r="K11" s="3">
        <v>169151</v>
      </c>
      <c r="M11" s="135" t="str" cm="1">
        <f t="array" ref="M11">_xlfn.XLOOKUP(N11,_xlfn.ANCHORARRAY($K$8),$J$8:$J$38," ")</f>
        <v/>
      </c>
      <c r="N11" s="25" t="str">
        <v/>
      </c>
      <c r="O11" s="14"/>
      <c r="P11" s="14"/>
      <c r="Q11" s="14"/>
      <c r="R11" s="14"/>
      <c r="S11" s="14"/>
      <c r="T11" s="14"/>
      <c r="U11" s="14"/>
      <c r="V11" s="14"/>
      <c r="W11" s="14"/>
      <c r="X11" s="137" t="str" cm="1">
        <f t="array" ref="X11">IF(_xlfn.XLOOKUP(Y11,_xlfn.ANCHORARRAY($K$8),$J$8:$J$38," ")=0," ",_xlfn.XLOOKUP(Y11,_xlfn.ANCHORARRAY($K$8),$J$8:$J$38," "))</f>
        <v>Ni</v>
      </c>
      <c r="Y11" s="148">
        <f t="shared" si="0"/>
        <v>1329</v>
      </c>
    </row>
    <row r="12" spans="1:55" x14ac:dyDescent="0.25">
      <c r="A12" s="28" t="str">
        <f>_xlfn.XLOOKUP(P!C12,'Banco de Dados'!$B$3:$B$274,'Banco de Dados'!$K$3:$K$274,"")</f>
        <v>K</v>
      </c>
      <c r="B12" s="2">
        <f>_xlfn.XLOOKUP(P!C12,'Banco de Dados'!$B$3:$B$274,'Banco de Dados'!$L$3:$L$274,"")</f>
        <v>19</v>
      </c>
      <c r="C12" s="1">
        <v>3313</v>
      </c>
      <c r="D12" s="2">
        <f>_xlfn.XLOOKUP(P!C12,'Banco de Dados'!$B$3:$B$274,'Banco de Dados'!O$3:O$274,"")</f>
        <v>169151</v>
      </c>
      <c r="E12" s="2">
        <f>_xlfn.XLOOKUP(P!C12,'Banco de Dados'!$B$3:$B$274,'Banco de Dados'!P$3:P$274,"")</f>
        <v>441</v>
      </c>
      <c r="F12" s="32">
        <f t="shared" si="1"/>
        <v>0.26071380009577244</v>
      </c>
      <c r="G12" s="254"/>
      <c r="H12" s="255"/>
      <c r="I12" s="256"/>
      <c r="J12" s="2" t="str">
        <v>Ca</v>
      </c>
      <c r="K12" s="3">
        <v>427317</v>
      </c>
      <c r="M12" s="135" t="str" cm="1">
        <f t="array" ref="M12">_xlfn.XLOOKUP(N12,_xlfn.ANCHORARRAY($K$8),$J$8:$J$38," ")</f>
        <v/>
      </c>
      <c r="N12" s="25" t="str">
        <v/>
      </c>
      <c r="O12" s="14"/>
      <c r="P12" s="14"/>
      <c r="Q12" s="14"/>
      <c r="R12" s="14"/>
      <c r="S12" s="14"/>
      <c r="T12" s="14"/>
      <c r="U12" s="14"/>
      <c r="V12" s="14"/>
      <c r="W12" s="14"/>
      <c r="X12" s="137" t="str" cm="1">
        <f t="array" ref="X12">IF(_xlfn.XLOOKUP(Y12,_xlfn.ANCHORARRAY($K$8),$J$8:$J$38," ")=0," ",_xlfn.XLOOKUP(Y12,_xlfn.ANCHORARRAY($K$8),$J$8:$J$38," "))</f>
        <v>Zn</v>
      </c>
      <c r="Y12" s="148">
        <f t="shared" si="0"/>
        <v>1363</v>
      </c>
    </row>
    <row r="13" spans="1:55" x14ac:dyDescent="0.25">
      <c r="A13" s="28" t="str">
        <f>_xlfn.XLOOKUP(P!C13,'Banco de Dados'!$B$3:$B$274,'Banco de Dados'!$K$3:$K$274,"")</f>
        <v>Ca</v>
      </c>
      <c r="B13" s="2">
        <f>_xlfn.XLOOKUP(P!C13,'Banco de Dados'!$B$3:$B$274,'Banco de Dados'!$L$3:$L$274,"")</f>
        <v>20</v>
      </c>
      <c r="C13" s="1">
        <v>3691</v>
      </c>
      <c r="D13" s="2">
        <f>_xlfn.XLOOKUP(P!C13,'Banco de Dados'!$B$3:$B$274,'Banco de Dados'!O$3:O$274,"")</f>
        <v>427317</v>
      </c>
      <c r="E13" s="2">
        <f>_xlfn.XLOOKUP(P!C13,'Banco de Dados'!$B$3:$B$274,'Banco de Dados'!P$3:P$274,"")</f>
        <v>637</v>
      </c>
      <c r="F13" s="32">
        <f t="shared" si="1"/>
        <v>0.14906966022882309</v>
      </c>
      <c r="G13" s="254"/>
      <c r="H13" s="255"/>
      <c r="I13" s="256"/>
      <c r="J13" s="2" t="str">
        <v>Ti</v>
      </c>
      <c r="K13" s="3">
        <v>4625</v>
      </c>
      <c r="M13" s="135" t="str" cm="1">
        <f t="array" ref="M13">_xlfn.XLOOKUP(N13,_xlfn.ANCHORARRAY($K$8),$J$8:$J$38," ")</f>
        <v/>
      </c>
      <c r="N13" s="25" t="str">
        <v/>
      </c>
      <c r="O13" s="14"/>
      <c r="P13" s="14"/>
      <c r="Q13" s="14"/>
      <c r="R13" s="14"/>
      <c r="S13" s="14"/>
      <c r="T13" s="14"/>
      <c r="U13" s="14"/>
      <c r="V13" s="14"/>
      <c r="W13" s="14"/>
      <c r="X13" s="137" t="str" cm="1">
        <f t="array" ref="X13">IF(_xlfn.XLOOKUP(Y13,_xlfn.ANCHORARRAY($K$8),$J$8:$J$38," ")=0," ",_xlfn.XLOOKUP(Y13,_xlfn.ANCHORARRAY($K$8),$J$8:$J$38," "))</f>
        <v>Sr</v>
      </c>
      <c r="Y13" s="148">
        <f t="shared" si="0"/>
        <v>1873</v>
      </c>
    </row>
    <row r="14" spans="1:55" x14ac:dyDescent="0.25">
      <c r="A14" s="28" t="str">
        <f>_xlfn.XLOOKUP(P!C14,'Banco de Dados'!$B$3:$B$274,'Banco de Dados'!$K$3:$K$274,"")</f>
        <v>Ti</v>
      </c>
      <c r="B14" s="2">
        <f>_xlfn.XLOOKUP(P!C14,'Banco de Dados'!$B$3:$B$274,'Banco de Dados'!$L$3:$L$274,"")</f>
        <v>22</v>
      </c>
      <c r="C14" s="1">
        <v>4509</v>
      </c>
      <c r="D14" s="2">
        <f>_xlfn.XLOOKUP(P!C14,'Banco de Dados'!$B$3:$B$274,'Banco de Dados'!O$3:O$274,"")</f>
        <v>4625</v>
      </c>
      <c r="E14" s="2">
        <f>_xlfn.XLOOKUP(P!C14,'Banco de Dados'!$B$3:$B$274,'Banco de Dados'!P$3:P$274,"")</f>
        <v>122</v>
      </c>
      <c r="F14" s="32">
        <f t="shared" si="1"/>
        <v>2.637837837837838</v>
      </c>
      <c r="G14" s="254"/>
      <c r="H14" s="255"/>
      <c r="I14" s="256"/>
      <c r="J14" s="2" t="str">
        <v>Cr</v>
      </c>
      <c r="K14" s="3">
        <v>1257</v>
      </c>
      <c r="M14" s="135" t="str" cm="1">
        <f t="array" ref="M14">_xlfn.XLOOKUP(N14,_xlfn.ANCHORARRAY($K$8),$J$8:$J$38," ")</f>
        <v/>
      </c>
      <c r="N14" s="25" t="str">
        <v/>
      </c>
      <c r="O14" s="14"/>
      <c r="P14" s="14"/>
      <c r="Q14" s="14"/>
      <c r="R14" s="14"/>
      <c r="S14" s="14"/>
      <c r="T14" s="14"/>
      <c r="U14" s="14"/>
      <c r="V14" s="14"/>
      <c r="W14" s="14"/>
      <c r="X14" s="137" t="str" cm="1">
        <f t="array" ref="X14">IF(_xlfn.XLOOKUP(Y14,_xlfn.ANCHORARRAY($K$8),$J$8:$J$38," ")=0," ",_xlfn.XLOOKUP(Y14,_xlfn.ANCHORARRAY($K$8),$J$8:$J$38," "))</f>
        <v>Ti</v>
      </c>
      <c r="Y14" s="148">
        <f t="shared" si="0"/>
        <v>4625</v>
      </c>
    </row>
    <row r="15" spans="1:55" x14ac:dyDescent="0.25">
      <c r="A15" s="28" t="str">
        <f>_xlfn.XLOOKUP(P!C15,'Banco de Dados'!$B$3:$B$274,'Banco de Dados'!$K$3:$K$274,"")</f>
        <v>Cr</v>
      </c>
      <c r="B15" s="2">
        <f>_xlfn.XLOOKUP(P!C15,'Banco de Dados'!$B$3:$B$274,'Banco de Dados'!$L$3:$L$274,"")</f>
        <v>24</v>
      </c>
      <c r="C15" s="1">
        <v>5412</v>
      </c>
      <c r="D15" s="2">
        <f>_xlfn.XLOOKUP(P!C15,'Banco de Dados'!$B$3:$B$274,'Banco de Dados'!O$3:O$274,"")</f>
        <v>1257</v>
      </c>
      <c r="E15" s="2">
        <f>_xlfn.XLOOKUP(P!C15,'Banco de Dados'!$B$3:$B$274,'Banco de Dados'!P$3:P$274,"")</f>
        <v>118</v>
      </c>
      <c r="F15" s="32">
        <f t="shared" si="1"/>
        <v>9.387430389817025</v>
      </c>
      <c r="G15" s="254"/>
      <c r="H15" s="255"/>
      <c r="I15" s="256"/>
      <c r="J15" s="2" t="str">
        <v>Mn</v>
      </c>
      <c r="K15" s="3">
        <v>6728</v>
      </c>
      <c r="M15" s="135" t="str" cm="1">
        <f t="array" ref="M15">_xlfn.XLOOKUP(N15,_xlfn.ANCHORARRAY($K$8),$J$8:$J$38," ")</f>
        <v/>
      </c>
      <c r="N15" s="25" t="str">
        <v/>
      </c>
      <c r="O15" s="14"/>
      <c r="P15" s="14"/>
      <c r="Q15" s="14"/>
      <c r="R15" s="14"/>
      <c r="S15" s="14"/>
      <c r="T15" s="14"/>
      <c r="U15" s="14"/>
      <c r="V15" s="14"/>
      <c r="W15" s="14"/>
      <c r="X15" s="137" t="str" cm="1">
        <f t="array" ref="X15">IF(_xlfn.XLOOKUP(Y15,_xlfn.ANCHORARRAY($K$8),$J$8:$J$38," ")=0," ",_xlfn.XLOOKUP(Y15,_xlfn.ANCHORARRAY($K$8),$J$8:$J$38," "))</f>
        <v>Mn</v>
      </c>
      <c r="Y15" s="148">
        <f t="shared" si="0"/>
        <v>6728</v>
      </c>
    </row>
    <row r="16" spans="1:55" x14ac:dyDescent="0.25">
      <c r="A16" s="28" t="str">
        <f>_xlfn.XLOOKUP(P!C16,'Banco de Dados'!$B$3:$B$274,'Banco de Dados'!$K$3:$K$274,"")</f>
        <v>Mn</v>
      </c>
      <c r="B16" s="2">
        <f>_xlfn.XLOOKUP(P!C16,'Banco de Dados'!$B$3:$B$274,'Banco de Dados'!$L$3:$L$274,"")</f>
        <v>25</v>
      </c>
      <c r="C16" s="1">
        <v>5895</v>
      </c>
      <c r="D16" s="2">
        <f>_xlfn.XLOOKUP(P!C16,'Banco de Dados'!$B$3:$B$274,'Banco de Dados'!O$3:O$274,"")</f>
        <v>6728</v>
      </c>
      <c r="E16" s="2">
        <f>_xlfn.XLOOKUP(P!C16,'Banco de Dados'!$B$3:$B$274,'Banco de Dados'!P$3:P$274,"")</f>
        <v>153</v>
      </c>
      <c r="F16" s="32">
        <f t="shared" si="1"/>
        <v>2.2740784780023779</v>
      </c>
      <c r="G16" s="254"/>
      <c r="H16" s="255"/>
      <c r="I16" s="256"/>
      <c r="J16" s="2" t="str">
        <v>Fe</v>
      </c>
      <c r="K16" s="3">
        <v>17564</v>
      </c>
      <c r="M16" s="135" t="str" cm="1">
        <f t="array" ref="M16">_xlfn.XLOOKUP(N16,_xlfn.ANCHORARRAY($K$8),$J$8:$J$38," ")</f>
        <v/>
      </c>
      <c r="N16" s="25" t="str">
        <v/>
      </c>
      <c r="O16" s="14"/>
      <c r="P16" s="14"/>
      <c r="Q16" s="14"/>
      <c r="R16" s="14"/>
      <c r="S16" s="14"/>
      <c r="T16" s="14"/>
      <c r="U16" s="14"/>
      <c r="V16" s="14"/>
      <c r="W16" s="14"/>
      <c r="X16" s="137" t="str" cm="1">
        <f t="array" ref="X16">IF(_xlfn.XLOOKUP(Y16,_xlfn.ANCHORARRAY($K$8),$J$8:$J$38," ")=0," ",_xlfn.XLOOKUP(Y16,_xlfn.ANCHORARRAY($K$8),$J$8:$J$38," "))</f>
        <v>Fe</v>
      </c>
      <c r="Y16" s="148">
        <f t="shared" si="0"/>
        <v>17564</v>
      </c>
    </row>
    <row r="17" spans="1:25" x14ac:dyDescent="0.25">
      <c r="A17" s="28" t="str">
        <f>_xlfn.XLOOKUP(P!C17,'Banco de Dados'!$B$3:$B$274,'Banco de Dados'!$K$3:$K$274,"")</f>
        <v>Fe</v>
      </c>
      <c r="B17" s="2">
        <f>_xlfn.XLOOKUP(P!C17,'Banco de Dados'!$B$3:$B$274,'Banco de Dados'!$L$3:$L$274,"")</f>
        <v>26</v>
      </c>
      <c r="C17" s="1">
        <v>6399</v>
      </c>
      <c r="D17" s="2">
        <f>_xlfn.XLOOKUP(P!C17,'Banco de Dados'!$B$3:$B$274,'Banco de Dados'!O$3:O$274,"")</f>
        <v>17564</v>
      </c>
      <c r="E17" s="2">
        <f>_xlfn.XLOOKUP(P!C17,'Banco de Dados'!$B$3:$B$274,'Banco de Dados'!P$3:P$274,"")</f>
        <v>189</v>
      </c>
      <c r="F17" s="32">
        <f t="shared" si="1"/>
        <v>1.076064677749943</v>
      </c>
      <c r="G17" s="254"/>
      <c r="H17" s="255"/>
      <c r="I17" s="256"/>
      <c r="J17" s="2" t="str">
        <v>Ni</v>
      </c>
      <c r="K17" s="3">
        <v>1329</v>
      </c>
      <c r="M17" s="135" t="str" cm="1">
        <f t="array" ref="M17">_xlfn.XLOOKUP(N17,_xlfn.ANCHORARRAY($K$8),$J$8:$J$38," ")</f>
        <v/>
      </c>
      <c r="N17" s="25" t="str">
        <v/>
      </c>
      <c r="O17" s="14"/>
      <c r="P17" s="14"/>
      <c r="Q17" s="14"/>
      <c r="R17" s="14"/>
      <c r="S17" s="14"/>
      <c r="T17" s="14"/>
      <c r="U17" s="14"/>
      <c r="V17" s="14"/>
      <c r="W17" s="14"/>
      <c r="X17" s="137" t="str" cm="1">
        <f t="array" ref="X17">IF(_xlfn.XLOOKUP(Y17,_xlfn.ANCHORARRAY($K$8),$J$8:$J$38," ")=0," ",_xlfn.XLOOKUP(Y17,_xlfn.ANCHORARRAY($K$8),$J$8:$J$38," "))</f>
        <v>S</v>
      </c>
      <c r="Y17" s="148">
        <f t="shared" si="0"/>
        <v>19589</v>
      </c>
    </row>
    <row r="18" spans="1:25" x14ac:dyDescent="0.25">
      <c r="A18" s="28" t="str">
        <f>_xlfn.XLOOKUP(P!C18,'Banco de Dados'!$B$3:$B$274,'Banco de Dados'!$K$3:$K$274,"")</f>
        <v>Ni</v>
      </c>
      <c r="B18" s="2">
        <f>_xlfn.XLOOKUP(P!C18,'Banco de Dados'!$B$3:$B$274,'Banco de Dados'!$L$3:$L$274,"")</f>
        <v>28</v>
      </c>
      <c r="C18" s="1">
        <v>7472</v>
      </c>
      <c r="D18" s="2">
        <f>_xlfn.XLOOKUP(P!C18,'Banco de Dados'!$B$3:$B$274,'Banco de Dados'!O$3:O$274,"")</f>
        <v>1329</v>
      </c>
      <c r="E18" s="2">
        <f>_xlfn.XLOOKUP(P!C18,'Banco de Dados'!$B$3:$B$274,'Banco de Dados'!P$3:P$274,"")</f>
        <v>231</v>
      </c>
      <c r="F18" s="32">
        <f t="shared" si="1"/>
        <v>17.381489841986458</v>
      </c>
      <c r="G18" s="254"/>
      <c r="H18" s="255"/>
      <c r="I18" s="256"/>
      <c r="J18" s="2" t="str">
        <v>Cu</v>
      </c>
      <c r="K18" s="3">
        <v>520</v>
      </c>
      <c r="M18" s="135" t="str" cm="1">
        <f t="array" ref="M18">_xlfn.XLOOKUP(N18,_xlfn.ANCHORARRAY($K$8),$J$8:$J$38," ")</f>
        <v/>
      </c>
      <c r="N18" s="25" t="str">
        <v/>
      </c>
      <c r="O18" s="14"/>
      <c r="P18" s="14"/>
      <c r="Q18" s="14"/>
      <c r="R18" s="14"/>
      <c r="S18" s="14"/>
      <c r="T18" s="14"/>
      <c r="U18" s="14"/>
      <c r="V18" s="14"/>
      <c r="W18" s="14"/>
      <c r="X18" s="137" t="str" cm="1">
        <f t="array" ref="X18">IF(_xlfn.XLOOKUP(Y18,_xlfn.ANCHORARRAY($K$8),$J$8:$J$38," ")=0," ",_xlfn.XLOOKUP(Y18,_xlfn.ANCHORARRAY($K$8),$J$8:$J$38," "))</f>
        <v>Cl</v>
      </c>
      <c r="Y18" s="148">
        <f t="shared" si="0"/>
        <v>29684</v>
      </c>
    </row>
    <row r="19" spans="1:25" x14ac:dyDescent="0.25">
      <c r="A19" s="28" t="str">
        <f>_xlfn.XLOOKUP(P!C19,'Banco de Dados'!$B$3:$B$274,'Banco de Dados'!$K$3:$K$274,"")</f>
        <v>Cu</v>
      </c>
      <c r="B19" s="2">
        <f>_xlfn.XLOOKUP(P!C19,'Banco de Dados'!$B$3:$B$274,'Banco de Dados'!$L$3:$L$274,"")</f>
        <v>29</v>
      </c>
      <c r="C19" s="1">
        <v>8041</v>
      </c>
      <c r="D19" s="2">
        <f>_xlfn.XLOOKUP(P!C19,'Banco de Dados'!$B$3:$B$274,'Banco de Dados'!O$3:O$274,"")</f>
        <v>520</v>
      </c>
      <c r="E19" s="2">
        <f>_xlfn.XLOOKUP(P!C19,'Banco de Dados'!$B$3:$B$274,'Banco de Dados'!P$3:P$274,"")</f>
        <v>245</v>
      </c>
      <c r="F19" s="32">
        <f t="shared" si="1"/>
        <v>47.115384615384613</v>
      </c>
      <c r="G19" s="254"/>
      <c r="H19" s="255"/>
      <c r="I19" s="256"/>
      <c r="J19" s="2" t="str">
        <v>Zn</v>
      </c>
      <c r="K19" s="3">
        <v>1363</v>
      </c>
      <c r="M19" s="135" t="str" cm="1">
        <f t="array" ref="M19">_xlfn.XLOOKUP(N19,_xlfn.ANCHORARRAY($K$8),$J$8:$J$38," ")</f>
        <v/>
      </c>
      <c r="N19" s="25" t="str">
        <v/>
      </c>
      <c r="O19" s="14"/>
      <c r="P19" s="14"/>
      <c r="Q19" s="14"/>
      <c r="R19" s="14"/>
      <c r="S19" s="14"/>
      <c r="T19" s="14"/>
      <c r="U19" s="14"/>
      <c r="V19" s="14"/>
      <c r="W19" s="14"/>
      <c r="X19" s="137" t="str" cm="1">
        <f t="array" ref="X19">IF(_xlfn.XLOOKUP(Y19,_xlfn.ANCHORARRAY($K$8),$J$8:$J$38," ")=0," ",_xlfn.XLOOKUP(Y19,_xlfn.ANCHORARRAY($K$8),$J$8:$J$38," "))</f>
        <v>Br</v>
      </c>
      <c r="Y19" s="148">
        <f t="shared" si="0"/>
        <v>38434</v>
      </c>
    </row>
    <row r="20" spans="1:25" x14ac:dyDescent="0.25">
      <c r="A20" s="28" t="str">
        <f>_xlfn.XLOOKUP(P!C20,'Banco de Dados'!$B$3:$B$274,'Banco de Dados'!$K$3:$K$274,"")</f>
        <v>Zn</v>
      </c>
      <c r="B20" s="2">
        <f>_xlfn.XLOOKUP(P!C20,'Banco de Dados'!$B$3:$B$274,'Banco de Dados'!$L$3:$L$274,"")</f>
        <v>30</v>
      </c>
      <c r="C20" s="1">
        <v>8631</v>
      </c>
      <c r="D20" s="2">
        <f>_xlfn.XLOOKUP(P!C20,'Banco de Dados'!$B$3:$B$274,'Banco de Dados'!O$3:O$274,"")</f>
        <v>1363</v>
      </c>
      <c r="E20" s="2">
        <f>_xlfn.XLOOKUP(P!C20,'Banco de Dados'!$B$3:$B$274,'Banco de Dados'!P$3:P$274,"")</f>
        <v>248</v>
      </c>
      <c r="F20" s="32">
        <f t="shared" si="1"/>
        <v>18.195157740278798</v>
      </c>
      <c r="G20" s="254"/>
      <c r="H20" s="255"/>
      <c r="I20" s="256"/>
      <c r="J20" s="2" t="str">
        <v>Br</v>
      </c>
      <c r="K20" s="3">
        <v>38434</v>
      </c>
      <c r="M20" s="135" t="str" cm="1">
        <f t="array" ref="M20">_xlfn.XLOOKUP(N20,_xlfn.ANCHORARRAY($K$8),$J$8:$J$38," ")</f>
        <v/>
      </c>
      <c r="N20" s="25" t="str">
        <v/>
      </c>
      <c r="O20" s="14"/>
      <c r="P20" s="14"/>
      <c r="Q20" s="14"/>
      <c r="R20" s="14"/>
      <c r="S20" s="14"/>
      <c r="T20" s="14"/>
      <c r="U20" s="14"/>
      <c r="V20" s="14"/>
      <c r="W20" s="14"/>
      <c r="X20" s="137" t="str" cm="1">
        <f t="array" ref="X20">IF(_xlfn.XLOOKUP(Y20,_xlfn.ANCHORARRAY($K$8),$J$8:$J$38," ")=0," ",_xlfn.XLOOKUP(Y20,_xlfn.ANCHORARRAY($K$8),$J$8:$J$38," "))</f>
        <v>K</v>
      </c>
      <c r="Y20" s="148">
        <f t="shared" si="0"/>
        <v>169151</v>
      </c>
    </row>
    <row r="21" spans="1:25" x14ac:dyDescent="0.25">
      <c r="A21" s="28" t="str">
        <f>_xlfn.XLOOKUP(P!C21,'Banco de Dados'!$B$3:$B$274,'Banco de Dados'!$K$3:$K$274,"")</f>
        <v>Br</v>
      </c>
      <c r="B21" s="2">
        <f>_xlfn.XLOOKUP(P!C21,'Banco de Dados'!$B$3:$B$274,'Banco de Dados'!$L$3:$L$274,"")</f>
        <v>35</v>
      </c>
      <c r="C21" s="1">
        <v>11908</v>
      </c>
      <c r="D21" s="2">
        <f>_xlfn.XLOOKUP(P!C21,'Banco de Dados'!$B$3:$B$274,'Banco de Dados'!O$3:O$274,"")</f>
        <v>38434</v>
      </c>
      <c r="E21" s="2">
        <f>_xlfn.XLOOKUP(P!C21,'Banco de Dados'!$B$3:$B$274,'Banco de Dados'!P$3:P$274,"")</f>
        <v>312</v>
      </c>
      <c r="F21" s="32">
        <f t="shared" si="1"/>
        <v>0.81178123536452096</v>
      </c>
      <c r="G21" s="254"/>
      <c r="H21" s="255"/>
      <c r="I21" s="256"/>
      <c r="J21" s="2" t="str">
        <v>Sr</v>
      </c>
      <c r="K21" s="3">
        <v>1873</v>
      </c>
      <c r="M21" s="135" t="str" cm="1">
        <f t="array" ref="M21">_xlfn.XLOOKUP(N21,_xlfn.ANCHORARRAY($K$8),$J$8:$J$38," ")</f>
        <v/>
      </c>
      <c r="N21" s="25" t="str">
        <v/>
      </c>
      <c r="O21" s="14"/>
      <c r="P21" s="14"/>
      <c r="Q21" s="14"/>
      <c r="R21" s="14"/>
      <c r="S21" s="14"/>
      <c r="T21" s="14"/>
      <c r="U21" s="14"/>
      <c r="V21" s="14"/>
      <c r="W21" s="14"/>
      <c r="X21" s="137" t="str" cm="1">
        <f t="array" ref="X21">IF(_xlfn.XLOOKUP(Y21,_xlfn.ANCHORARRAY($K$8),$J$8:$J$38," ")=0," ",_xlfn.XLOOKUP(Y21,_xlfn.ANCHORARRAY($K$8),$J$8:$J$38," "))</f>
        <v>Ca</v>
      </c>
      <c r="Y21" s="148">
        <f t="shared" si="0"/>
        <v>427317</v>
      </c>
    </row>
    <row r="22" spans="1:25" x14ac:dyDescent="0.25">
      <c r="A22" s="28" t="str">
        <f>_xlfn.XLOOKUP(P!C22,'Banco de Dados'!$B$3:$B$274,'Banco de Dados'!$K$3:$K$274,"")</f>
        <v>Sr</v>
      </c>
      <c r="B22" s="2">
        <f>_xlfn.XLOOKUP(P!C22,'Banco de Dados'!$B$3:$B$274,'Banco de Dados'!$L$3:$L$274,"")</f>
        <v>38</v>
      </c>
      <c r="C22" s="1">
        <v>14142</v>
      </c>
      <c r="D22" s="2">
        <f>_xlfn.XLOOKUP(P!C22,'Banco de Dados'!$B$3:$B$274,'Banco de Dados'!O$3:O$274,"")</f>
        <v>1873</v>
      </c>
      <c r="E22" s="2">
        <f>_xlfn.XLOOKUP(P!C22,'Banco de Dados'!$B$3:$B$274,'Banco de Dados'!P$3:P$274,"")</f>
        <v>219</v>
      </c>
      <c r="F22" s="32">
        <f t="shared" si="1"/>
        <v>11.692471970101442</v>
      </c>
      <c r="G22" s="254"/>
      <c r="H22" s="255"/>
      <c r="I22" s="256"/>
      <c r="J22" s="2" t="str">
        <v/>
      </c>
      <c r="K22" s="3" t="str">
        <v/>
      </c>
      <c r="M22" s="135" t="str" cm="1">
        <f t="array" ref="M22">_xlfn.XLOOKUP(N22,_xlfn.ANCHORARRAY($K$8),$J$8:$J$38," ")</f>
        <v xml:space="preserve"> </v>
      </c>
      <c r="N22" s="25"/>
      <c r="O22" s="14"/>
      <c r="P22" s="14"/>
      <c r="Q22" s="14"/>
      <c r="R22" s="14"/>
      <c r="S22" s="14"/>
      <c r="T22" s="14"/>
      <c r="U22" s="14"/>
      <c r="V22" s="14"/>
      <c r="W22" s="14"/>
      <c r="X22" s="137" t="str" cm="1">
        <f t="array" ref="X22">IF(_xlfn.XLOOKUP(Y22,_xlfn.ANCHORARRAY($K$8),$J$8:$J$38," ")=0," ",_xlfn.XLOOKUP(Y22,_xlfn.ANCHORARRAY($K$8),$J$8:$J$38," "))</f>
        <v xml:space="preserve"> </v>
      </c>
      <c r="Y22" s="148" t="str">
        <f t="shared" si="0"/>
        <v xml:space="preserve"> </v>
      </c>
    </row>
    <row r="23" spans="1:25" x14ac:dyDescent="0.25">
      <c r="A23" s="28" t="str">
        <f>_xlfn.XLOOKUP(P!C23,'Banco de Dados'!$B$3:$B$274,'Banco de Dados'!$K$3:$K$274,"")</f>
        <v>Rh</v>
      </c>
      <c r="B23" s="2">
        <f>_xlfn.XLOOKUP(P!C23,'Banco de Dados'!$B$3:$B$274,'Banco de Dados'!$L$3:$L$274,"")</f>
        <v>45</v>
      </c>
      <c r="C23" s="1">
        <v>20167</v>
      </c>
      <c r="D23" s="2">
        <f>_xlfn.XLOOKUP(P!C23,'Banco de Dados'!$B$3:$B$274,'Banco de Dados'!O$3:O$274,"")</f>
        <v>2210</v>
      </c>
      <c r="E23" s="2">
        <f>_xlfn.XLOOKUP(P!C23,'Banco de Dados'!$B$3:$B$274,'Banco de Dados'!P$3:P$274,"")</f>
        <v>152</v>
      </c>
      <c r="F23" s="32">
        <f t="shared" si="1"/>
        <v>6.877828054298643</v>
      </c>
      <c r="G23" s="254"/>
      <c r="H23" s="255"/>
      <c r="I23" s="256"/>
      <c r="J23" s="2" t="str">
        <v/>
      </c>
      <c r="K23" s="3" t="str">
        <v/>
      </c>
      <c r="M23" s="135" t="str" cm="1">
        <f t="array" ref="M23">_xlfn.XLOOKUP(N23,_xlfn.ANCHORARRAY($K$8),$J$8:$J$38," ")</f>
        <v xml:space="preserve"> </v>
      </c>
      <c r="N23" s="25"/>
      <c r="O23" s="14"/>
      <c r="P23" s="14"/>
      <c r="Q23" s="14"/>
      <c r="R23" s="14"/>
      <c r="S23" s="14"/>
      <c r="T23" s="14"/>
      <c r="U23" s="14"/>
      <c r="V23" s="14"/>
      <c r="W23" s="14"/>
      <c r="X23" s="137" t="str" cm="1">
        <f t="array" ref="X23">IF(_xlfn.XLOOKUP(Y23,_xlfn.ANCHORARRAY($K$8),$J$8:$J$38," ")=0," ",_xlfn.XLOOKUP(Y23,_xlfn.ANCHORARRAY($K$8),$J$8:$J$38," "))</f>
        <v xml:space="preserve"> </v>
      </c>
      <c r="Y23" s="148" t="str">
        <f t="shared" si="0"/>
        <v xml:space="preserve"> </v>
      </c>
    </row>
    <row r="24" spans="1:25" x14ac:dyDescent="0.25">
      <c r="A24" s="28" t="str">
        <f>_xlfn.XLOOKUP(P!C24,'Banco de Dados'!$B$3:$B$274,'Banco de Dados'!$K$3:$K$274,"")</f>
        <v>Rh</v>
      </c>
      <c r="B24" s="2">
        <f>_xlfn.XLOOKUP(P!C24,'Banco de Dados'!$B$3:$B$274,'Banco de Dados'!$L$3:$L$274,"")</f>
        <v>45</v>
      </c>
      <c r="C24" s="1">
        <v>2696</v>
      </c>
      <c r="D24" s="2">
        <f>_xlfn.XLOOKUP(P!C24,'Banco de Dados'!$B$3:$B$274,'Banco de Dados'!O$3:O$274,"")</f>
        <v>16370</v>
      </c>
      <c r="E24" s="2">
        <f>_xlfn.XLOOKUP(P!C24,'Banco de Dados'!$B$3:$B$274,'Banco de Dados'!P$3:P$274,"")</f>
        <v>184</v>
      </c>
      <c r="F24" s="32">
        <f t="shared" si="1"/>
        <v>1.1240073304825902</v>
      </c>
      <c r="G24" s="254"/>
      <c r="H24" s="255"/>
      <c r="I24" s="256"/>
      <c r="J24" s="2" t="str">
        <v/>
      </c>
      <c r="K24" s="3" t="str">
        <v/>
      </c>
      <c r="M24" s="135" t="str" cm="1">
        <f t="array" ref="M24">_xlfn.XLOOKUP(N24,_xlfn.ANCHORARRAY($K$8),$J$8:$J$38," ")</f>
        <v xml:space="preserve"> </v>
      </c>
      <c r="N24" s="25"/>
      <c r="O24" s="14"/>
      <c r="P24" s="14"/>
      <c r="Q24" s="14"/>
      <c r="R24" s="14"/>
      <c r="S24" s="14"/>
      <c r="T24" s="14"/>
      <c r="U24" s="14"/>
      <c r="V24" s="14"/>
      <c r="W24" s="14"/>
      <c r="X24" s="137" t="str" cm="1">
        <f t="array" ref="X24">IF(_xlfn.XLOOKUP(Y24,_xlfn.ANCHORARRAY($K$8),$J$8:$J$38," ")=0," ",_xlfn.XLOOKUP(Y24,_xlfn.ANCHORARRAY($K$8),$J$8:$J$38," "))</f>
        <v xml:space="preserve"> </v>
      </c>
      <c r="Y24" s="148" t="str">
        <f t="shared" si="0"/>
        <v xml:space="preserve"> </v>
      </c>
    </row>
    <row r="25" spans="1:25" x14ac:dyDescent="0.25">
      <c r="A25" s="28" t="str">
        <f>_xlfn.XLOOKUP(P!C25,'Banco de Dados'!$B$3:$B$274,'Banco de Dados'!$K$3:$K$274,"")</f>
        <v/>
      </c>
      <c r="B25" s="2" t="str">
        <f>_xlfn.XLOOKUP(P!C25,'Banco de Dados'!$B$3:$B$274,'Banco de Dados'!$L$3:$L$274,"")</f>
        <v/>
      </c>
      <c r="C25" s="2">
        <v>0</v>
      </c>
      <c r="D25" s="2" t="str">
        <f>_xlfn.XLOOKUP(P!C25,'Banco de Dados'!$B$3:$B$274,'Banco de Dados'!O$3:O$274,"")</f>
        <v/>
      </c>
      <c r="E25" s="2" t="str">
        <f>_xlfn.XLOOKUP(P!C25,'Banco de Dados'!$B$3:$B$274,'Banco de Dados'!P$3:P$274,"")</f>
        <v/>
      </c>
      <c r="F25" s="32" t="e">
        <f t="shared" si="1"/>
        <v>#VALUE!</v>
      </c>
      <c r="G25" s="254"/>
      <c r="H25" s="255"/>
      <c r="I25" s="256"/>
      <c r="J25" s="2" t="str">
        <v/>
      </c>
      <c r="K25" s="3" t="str">
        <v/>
      </c>
      <c r="M25" s="135" t="str" cm="1">
        <f t="array" ref="M25">_xlfn.XLOOKUP(N25,_xlfn.ANCHORARRAY($K$8),$J$8:$J$38," ")</f>
        <v xml:space="preserve"> </v>
      </c>
      <c r="N25" s="25"/>
      <c r="O25" s="14"/>
      <c r="P25" s="14"/>
      <c r="Q25" s="14"/>
      <c r="R25" s="14"/>
      <c r="S25" s="14"/>
      <c r="T25" s="14"/>
      <c r="U25" s="14"/>
      <c r="V25" s="14"/>
      <c r="W25" s="14"/>
      <c r="X25" s="137" t="str" cm="1">
        <f t="array" ref="X25">IF(_xlfn.XLOOKUP(Y25,_xlfn.ANCHORARRAY($K$8),$J$8:$J$38," ")=0," ",_xlfn.XLOOKUP(Y25,_xlfn.ANCHORARRAY($K$8),$J$8:$J$38," "))</f>
        <v xml:space="preserve"> </v>
      </c>
      <c r="Y25" s="148" t="str">
        <f t="shared" si="0"/>
        <v xml:space="preserve"> </v>
      </c>
    </row>
    <row r="26" spans="1:25" ht="15.75" thickBot="1" x14ac:dyDescent="0.3">
      <c r="A26" s="28" t="str">
        <f>_xlfn.XLOOKUP(P!C26,'Banco de Dados'!$B$3:$B$274,'Banco de Dados'!$K$3:$K$274,"")</f>
        <v/>
      </c>
      <c r="B26" s="2" t="str">
        <f>_xlfn.XLOOKUP(P!C26,'Banco de Dados'!$B$3:$B$274,'Banco de Dados'!$L$3:$L$274,"")</f>
        <v/>
      </c>
      <c r="C26" s="2">
        <v>0</v>
      </c>
      <c r="D26" s="2" t="str">
        <f>_xlfn.XLOOKUP(P!C26,'Banco de Dados'!$B$3:$B$274,'Banco de Dados'!O$3:O$274,"")</f>
        <v/>
      </c>
      <c r="E26" s="2" t="str">
        <f>_xlfn.XLOOKUP(P!C26,'Banco de Dados'!$B$3:$B$274,'Banco de Dados'!P$3:P$274,"")</f>
        <v/>
      </c>
      <c r="F26" s="32" t="e">
        <f t="shared" si="1"/>
        <v>#VALUE!</v>
      </c>
      <c r="G26" s="257"/>
      <c r="H26" s="258"/>
      <c r="I26" s="259"/>
      <c r="J26" s="2" t="str">
        <v/>
      </c>
      <c r="K26" s="3" t="str">
        <v/>
      </c>
      <c r="M26" s="135" t="str" cm="1">
        <f t="array" ref="M26">_xlfn.XLOOKUP(N26,_xlfn.ANCHORARRAY($K$8),$J$8:$J$38," ")</f>
        <v xml:space="preserve"> </v>
      </c>
      <c r="N26" s="25"/>
      <c r="O26" s="14"/>
      <c r="P26" s="14"/>
      <c r="Q26" s="14"/>
      <c r="R26" s="14"/>
      <c r="S26" s="14"/>
      <c r="T26" s="14"/>
      <c r="U26" s="14"/>
      <c r="V26" s="14"/>
      <c r="W26" s="14"/>
      <c r="X26" s="137" t="str" cm="1">
        <f t="array" ref="X26">IF(_xlfn.XLOOKUP(Y26,_xlfn.ANCHORARRAY($K$8),$J$8:$J$38," ")=0," ",_xlfn.XLOOKUP(Y26,_xlfn.ANCHORARRAY($K$8),$J$8:$J$38," "))</f>
        <v xml:space="preserve"> </v>
      </c>
      <c r="Y26" s="148" t="str">
        <f t="shared" si="0"/>
        <v xml:space="preserve"> </v>
      </c>
    </row>
    <row r="27" spans="1:25" x14ac:dyDescent="0.25">
      <c r="A27" s="28" t="str">
        <f>_xlfn.XLOOKUP(P!C27,'Banco de Dados'!$B$3:$B$274,'Banco de Dados'!$K$3:$K$274,"")</f>
        <v/>
      </c>
      <c r="B27" s="2" t="str">
        <f>_xlfn.XLOOKUP(P!C27,'Banco de Dados'!$B$3:$B$274,'Banco de Dados'!$L$3:$L$274,"")</f>
        <v/>
      </c>
      <c r="C27" s="2">
        <v>0</v>
      </c>
      <c r="D27" s="2" t="str">
        <f>_xlfn.XLOOKUP(P!C27,'Banco de Dados'!$B$3:$B$274,'Banco de Dados'!O$3:O$274,"")</f>
        <v/>
      </c>
      <c r="E27" s="2" t="str">
        <f>_xlfn.XLOOKUP(P!C27,'Banco de Dados'!$B$3:$B$274,'Banco de Dados'!P$3:P$274,"")</f>
        <v/>
      </c>
      <c r="F27" s="32" t="e">
        <f t="shared" si="1"/>
        <v>#VALUE!</v>
      </c>
      <c r="J27" s="2" t="str">
        <v/>
      </c>
      <c r="K27" s="3" t="str">
        <v/>
      </c>
      <c r="M27" s="135" t="str" cm="1">
        <f t="array" ref="M27">_xlfn.XLOOKUP(N27,_xlfn.ANCHORARRAY($K$8),$J$8:$J$38," ")</f>
        <v xml:space="preserve"> </v>
      </c>
      <c r="N27" s="25"/>
      <c r="O27" s="14"/>
      <c r="P27" s="14"/>
      <c r="Q27" s="14"/>
      <c r="R27" s="14"/>
      <c r="S27" s="14"/>
      <c r="T27" s="14"/>
      <c r="U27" s="14"/>
      <c r="V27" s="14"/>
      <c r="W27" s="14"/>
      <c r="X27" s="137" t="str" cm="1">
        <f t="array" ref="X27">IF(_xlfn.XLOOKUP(Y27,_xlfn.ANCHORARRAY($K$8),$J$8:$J$38," ")=0," ",_xlfn.XLOOKUP(Y27,_xlfn.ANCHORARRAY($K$8),$J$8:$J$38," "))</f>
        <v xml:space="preserve"> </v>
      </c>
      <c r="Y27" s="148" t="str">
        <f t="shared" si="0"/>
        <v xml:space="preserve"> </v>
      </c>
    </row>
    <row r="28" spans="1:25" x14ac:dyDescent="0.25">
      <c r="A28" s="28" t="str">
        <f>_xlfn.XLOOKUP(P!C28,'Banco de Dados'!$B$3:$B$274,'Banco de Dados'!$K$3:$K$274,"")</f>
        <v/>
      </c>
      <c r="B28" s="2" t="str">
        <f>_xlfn.XLOOKUP(P!C28,'Banco de Dados'!$B$3:$B$274,'Banco de Dados'!$L$3:$L$274,"")</f>
        <v/>
      </c>
      <c r="C28" s="2">
        <v>0</v>
      </c>
      <c r="D28" s="2" t="str">
        <f>_xlfn.XLOOKUP(P!C28,'Banco de Dados'!$B$3:$B$274,'Banco de Dados'!O$3:O$274,"")</f>
        <v/>
      </c>
      <c r="E28" s="2" t="str">
        <f>_xlfn.XLOOKUP(P!C28,'Banco de Dados'!$B$3:$B$274,'Banco de Dados'!P$3:P$274,"")</f>
        <v/>
      </c>
      <c r="F28" s="32" t="e">
        <f t="shared" si="1"/>
        <v>#VALUE!</v>
      </c>
      <c r="J28" s="2" t="str">
        <v/>
      </c>
      <c r="K28" s="3" t="str">
        <v/>
      </c>
      <c r="M28" s="135" t="str" cm="1">
        <f t="array" ref="M28">_xlfn.XLOOKUP(N28,_xlfn.ANCHORARRAY($K$8),$J$8:$J$38," ")</f>
        <v xml:space="preserve"> </v>
      </c>
      <c r="N28" s="25"/>
      <c r="O28" s="14"/>
      <c r="P28" s="14"/>
      <c r="Q28" s="14"/>
      <c r="R28" s="14"/>
      <c r="S28" s="14"/>
      <c r="T28" s="14"/>
      <c r="U28" s="14"/>
      <c r="V28" s="14"/>
      <c r="W28" s="14"/>
      <c r="X28" s="137" t="str" cm="1">
        <f t="array" ref="X28">IF(_xlfn.XLOOKUP(Y28,_xlfn.ANCHORARRAY($K$8),$J$8:$J$38," ")=0," ",_xlfn.XLOOKUP(Y28,_xlfn.ANCHORARRAY($K$8),$J$8:$J$38," "))</f>
        <v xml:space="preserve"> </v>
      </c>
      <c r="Y28" s="148" t="str">
        <f t="shared" si="0"/>
        <v xml:space="preserve"> </v>
      </c>
    </row>
    <row r="29" spans="1:25" x14ac:dyDescent="0.25">
      <c r="A29" s="28" t="str">
        <f>_xlfn.XLOOKUP(P!C29,'Banco de Dados'!$B$3:$B$274,'Banco de Dados'!$K$3:$K$274,"")</f>
        <v/>
      </c>
      <c r="B29" s="2" t="str">
        <f>_xlfn.XLOOKUP(P!C29,'Banco de Dados'!$B$3:$B$274,'Banco de Dados'!$L$3:$L$274,"")</f>
        <v/>
      </c>
      <c r="C29" s="2">
        <v>0</v>
      </c>
      <c r="D29" s="2" t="str">
        <f>_xlfn.XLOOKUP(P!C29,'Banco de Dados'!$B$3:$B$274,'Banco de Dados'!O$3:O$274,"")</f>
        <v/>
      </c>
      <c r="E29" s="2" t="str">
        <f>_xlfn.XLOOKUP(P!C29,'Banco de Dados'!$B$3:$B$274,'Banco de Dados'!P$3:P$274,"")</f>
        <v/>
      </c>
      <c r="F29" s="32" t="e">
        <f t="shared" si="1"/>
        <v>#VALUE!</v>
      </c>
      <c r="J29" s="2" t="str">
        <v/>
      </c>
      <c r="K29" s="3" t="str">
        <v/>
      </c>
      <c r="M29" s="135" t="str" cm="1">
        <f t="array" ref="M29">_xlfn.XLOOKUP(N29,_xlfn.ANCHORARRAY($K$8),$J$8:$J$38," ")</f>
        <v xml:space="preserve"> </v>
      </c>
      <c r="N29" s="25"/>
      <c r="O29" s="14"/>
      <c r="P29" s="14"/>
      <c r="Q29" s="14"/>
      <c r="R29" s="14"/>
      <c r="S29" s="14"/>
      <c r="T29" s="14"/>
      <c r="U29" s="14"/>
      <c r="V29" s="14"/>
      <c r="W29" s="14"/>
      <c r="X29" s="137" t="str" cm="1">
        <f t="array" ref="X29">IF(_xlfn.XLOOKUP(Y29,_xlfn.ANCHORARRAY($K$8),$J$8:$J$38," ")=0," ",_xlfn.XLOOKUP(Y29,_xlfn.ANCHORARRAY($K$8),$J$8:$J$38," "))</f>
        <v xml:space="preserve"> </v>
      </c>
      <c r="Y29" s="148" t="str">
        <f t="shared" si="0"/>
        <v xml:space="preserve"> </v>
      </c>
    </row>
    <row r="30" spans="1:25" x14ac:dyDescent="0.25">
      <c r="A30" s="28" t="str">
        <f>_xlfn.XLOOKUP(P!C30,'Banco de Dados'!$B$3:$B$274,'Banco de Dados'!$K$3:$K$274,"")</f>
        <v/>
      </c>
      <c r="B30" s="2" t="str">
        <f>_xlfn.XLOOKUP(P!C30,'Banco de Dados'!$B$3:$B$274,'Banco de Dados'!$L$3:$L$274,"")</f>
        <v/>
      </c>
      <c r="C30" s="2">
        <v>0</v>
      </c>
      <c r="D30" s="2" t="str">
        <f>_xlfn.XLOOKUP(P!C30,'Banco de Dados'!$B$3:$B$274,'Banco de Dados'!O$3:O$274,"")</f>
        <v/>
      </c>
      <c r="E30" s="2" t="str">
        <f>_xlfn.XLOOKUP(P!C30,'Banco de Dados'!$B$3:$B$274,'Banco de Dados'!P$3:P$274,"")</f>
        <v/>
      </c>
      <c r="F30" s="32" t="e">
        <f t="shared" si="1"/>
        <v>#VALUE!</v>
      </c>
      <c r="J30" s="2" t="str">
        <v/>
      </c>
      <c r="K30" s="3" t="str">
        <v/>
      </c>
      <c r="M30" s="135" t="str" cm="1">
        <f t="array" ref="M30">_xlfn.XLOOKUP(N30,_xlfn.ANCHORARRAY($K$8),$J$8:$J$38," ")</f>
        <v xml:space="preserve"> </v>
      </c>
      <c r="N30" s="25"/>
      <c r="O30" s="14"/>
      <c r="P30" s="14"/>
      <c r="Q30" s="14"/>
      <c r="R30" s="14"/>
      <c r="S30" s="14"/>
      <c r="T30" s="14"/>
      <c r="U30" s="14"/>
      <c r="V30" s="14"/>
      <c r="W30" s="14"/>
      <c r="X30" s="137" t="str" cm="1">
        <f t="array" ref="X30">IF(_xlfn.XLOOKUP(Y30,_xlfn.ANCHORARRAY($K$8),$J$8:$J$38," ")=0," ",_xlfn.XLOOKUP(Y30,_xlfn.ANCHORARRAY($K$8),$J$8:$J$38," "))</f>
        <v xml:space="preserve"> </v>
      </c>
      <c r="Y30" s="148" t="str">
        <f t="shared" si="0"/>
        <v xml:space="preserve"> </v>
      </c>
    </row>
    <row r="31" spans="1:25" x14ac:dyDescent="0.25">
      <c r="A31" s="28" t="str">
        <f>_xlfn.XLOOKUP(P!C31,'Banco de Dados'!$B$3:$B$274,'Banco de Dados'!$K$3:$K$274,"")</f>
        <v/>
      </c>
      <c r="B31" s="2" t="str">
        <f>_xlfn.XLOOKUP(P!C31,'Banco de Dados'!$B$3:$B$274,'Banco de Dados'!$L$3:$L$274,"")</f>
        <v/>
      </c>
      <c r="C31" s="2">
        <v>0</v>
      </c>
      <c r="D31" s="2" t="str">
        <f>_xlfn.XLOOKUP(P!C31,'Banco de Dados'!$B$3:$B$274,'Banco de Dados'!O$3:O$274,"")</f>
        <v/>
      </c>
      <c r="E31" s="2" t="str">
        <f>_xlfn.XLOOKUP(P!C31,'Banco de Dados'!$B$3:$B$274,'Banco de Dados'!P$3:P$274,"")</f>
        <v/>
      </c>
      <c r="F31" s="32" t="e">
        <f t="shared" si="1"/>
        <v>#VALUE!</v>
      </c>
      <c r="J31" s="2" t="str">
        <v/>
      </c>
      <c r="K31" s="3" t="str">
        <v/>
      </c>
      <c r="M31" s="135" t="str" cm="1">
        <f t="array" ref="M31">_xlfn.XLOOKUP(N31,_xlfn.ANCHORARRAY($K$8),$J$8:$J$38," ")</f>
        <v xml:space="preserve"> </v>
      </c>
      <c r="N31" s="25"/>
      <c r="O31" s="14"/>
      <c r="P31" s="14"/>
      <c r="Q31" s="14"/>
      <c r="R31" s="14"/>
      <c r="S31" s="14"/>
      <c r="T31" s="14"/>
      <c r="U31" s="14"/>
      <c r="V31" s="14"/>
      <c r="W31" s="14"/>
      <c r="X31" s="137" t="str" cm="1">
        <f t="array" ref="X31">IF(_xlfn.XLOOKUP(Y31,_xlfn.ANCHORARRAY($K$8),$J$8:$J$38," ")=0," ",_xlfn.XLOOKUP(Y31,_xlfn.ANCHORARRAY($K$8),$J$8:$J$38," "))</f>
        <v xml:space="preserve"> </v>
      </c>
      <c r="Y31" s="148" t="str">
        <f t="shared" si="0"/>
        <v xml:space="preserve"> </v>
      </c>
    </row>
    <row r="32" spans="1:25" x14ac:dyDescent="0.25">
      <c r="A32" s="28" t="str">
        <f>_xlfn.XLOOKUP(P!C32,'Banco de Dados'!$B$3:$B$274,'Banco de Dados'!$K$3:$K$274,"")</f>
        <v/>
      </c>
      <c r="B32" s="2" t="str">
        <f>_xlfn.XLOOKUP(P!C32,'Banco de Dados'!$B$3:$B$274,'Banco de Dados'!$L$3:$L$274,"")</f>
        <v/>
      </c>
      <c r="C32" s="2">
        <v>0</v>
      </c>
      <c r="D32" s="2" t="str">
        <f>_xlfn.XLOOKUP(P!C32,'Banco de Dados'!$B$3:$B$274,'Banco de Dados'!O$3:O$274,"")</f>
        <v/>
      </c>
      <c r="E32" s="2" t="str">
        <f>_xlfn.XLOOKUP(P!C32,'Banco de Dados'!$B$3:$B$274,'Banco de Dados'!P$3:P$274,"")</f>
        <v/>
      </c>
      <c r="F32" s="32" t="e">
        <f t="shared" si="1"/>
        <v>#VALUE!</v>
      </c>
      <c r="J32" s="2" t="str">
        <v/>
      </c>
      <c r="K32" s="3" t="str">
        <v/>
      </c>
      <c r="M32" s="135" t="str" cm="1">
        <f t="array" ref="M32">_xlfn.XLOOKUP(N32,_xlfn.ANCHORARRAY($K$8),$J$8:$J$38," ")</f>
        <v xml:space="preserve"> </v>
      </c>
      <c r="N32" s="25"/>
      <c r="O32" s="14"/>
      <c r="P32" s="14"/>
      <c r="Q32" s="14"/>
      <c r="R32" s="14"/>
      <c r="S32" s="14"/>
      <c r="T32" s="14"/>
      <c r="U32" s="14"/>
      <c r="V32" s="14"/>
      <c r="W32" s="14"/>
      <c r="X32" s="137" t="str" cm="1">
        <f t="array" ref="X32">IF(_xlfn.XLOOKUP(Y32,_xlfn.ANCHORARRAY($K$8),$J$8:$J$38," ")=0," ",_xlfn.XLOOKUP(Y32,_xlfn.ANCHORARRAY($K$8),$J$8:$J$38," "))</f>
        <v xml:space="preserve"> </v>
      </c>
      <c r="Y32" s="148" t="str">
        <f t="shared" si="0"/>
        <v xml:space="preserve"> </v>
      </c>
    </row>
    <row r="33" spans="1:41" x14ac:dyDescent="0.25">
      <c r="A33" s="28" t="str">
        <f>_xlfn.XLOOKUP(P!C33,'Banco de Dados'!$B$3:$B$274,'Banco de Dados'!$K$3:$K$274,"")</f>
        <v/>
      </c>
      <c r="B33" s="2" t="str">
        <f>_xlfn.XLOOKUP(P!C33,'Banco de Dados'!$B$3:$B$274,'Banco de Dados'!$L$3:$L$274,"")</f>
        <v/>
      </c>
      <c r="C33" s="2">
        <v>0</v>
      </c>
      <c r="D33" s="2" t="str">
        <f>_xlfn.XLOOKUP(P!C33,'Banco de Dados'!$B$3:$B$274,'Banco de Dados'!O$3:O$274,"")</f>
        <v/>
      </c>
      <c r="E33" s="2" t="str">
        <f>_xlfn.XLOOKUP(P!C33,'Banco de Dados'!$B$3:$B$274,'Banco de Dados'!P$3:P$274,"")</f>
        <v/>
      </c>
      <c r="F33" s="32" t="e">
        <f t="shared" si="1"/>
        <v>#VALUE!</v>
      </c>
      <c r="G33" s="3"/>
      <c r="H33" s="3"/>
      <c r="J33" s="2" t="str">
        <v/>
      </c>
      <c r="K33" s="3" t="str">
        <v/>
      </c>
      <c r="M33" s="135" t="str" cm="1">
        <f t="array" ref="M33">_xlfn.XLOOKUP(N33,_xlfn.ANCHORARRAY($K$8),$J$8:$J$38," ")</f>
        <v xml:space="preserve"> </v>
      </c>
      <c r="N33" s="25"/>
      <c r="O33" s="14"/>
      <c r="P33" s="14"/>
      <c r="Q33" s="14"/>
      <c r="R33" s="14"/>
      <c r="S33" s="14"/>
      <c r="T33" s="14"/>
      <c r="U33" s="14"/>
      <c r="V33" s="14"/>
      <c r="W33" s="14"/>
      <c r="X33" s="137" t="str" cm="1">
        <f t="array" ref="X33">IF(_xlfn.XLOOKUP(Y33,_xlfn.ANCHORARRAY($K$8),$J$8:$J$38," ")=0," ",_xlfn.XLOOKUP(Y33,_xlfn.ANCHORARRAY($K$8),$J$8:$J$38," "))</f>
        <v xml:space="preserve"> </v>
      </c>
      <c r="Y33" s="148" t="str">
        <f t="shared" si="0"/>
        <v xml:space="preserve"> </v>
      </c>
    </row>
    <row r="34" spans="1:41" x14ac:dyDescent="0.25">
      <c r="A34" s="28" t="str">
        <f>_xlfn.XLOOKUP(P!C34,'Banco de Dados'!$B$3:$B$274,'Banco de Dados'!$K$3:$K$274,"")</f>
        <v/>
      </c>
      <c r="B34" s="2" t="str">
        <f>_xlfn.XLOOKUP(P!C34,'Banco de Dados'!$B$3:$B$274,'Banco de Dados'!$L$3:$L$274,"")</f>
        <v/>
      </c>
      <c r="C34" s="2">
        <v>0</v>
      </c>
      <c r="D34" s="2" t="str">
        <f>_xlfn.XLOOKUP(P!C34,'Banco de Dados'!$B$3:$B$274,'Banco de Dados'!O$3:O$274,"")</f>
        <v/>
      </c>
      <c r="E34" s="2" t="str">
        <f>_xlfn.XLOOKUP(P!C34,'Banco de Dados'!$B$3:$B$274,'Banco de Dados'!P$3:P$274,"")</f>
        <v/>
      </c>
      <c r="F34" s="32" t="e">
        <f t="shared" si="1"/>
        <v>#VALUE!</v>
      </c>
      <c r="G34" s="3"/>
      <c r="H34" s="3"/>
      <c r="J34" s="2" t="str">
        <v/>
      </c>
      <c r="K34" s="3" t="str">
        <v/>
      </c>
      <c r="M34" s="135" t="str" cm="1">
        <f t="array" ref="M34">_xlfn.XLOOKUP(N34,_xlfn.ANCHORARRAY($K$8),$J$8:$J$38," ")</f>
        <v xml:space="preserve"> </v>
      </c>
      <c r="N34" s="25"/>
      <c r="O34" s="14"/>
      <c r="P34" s="14"/>
      <c r="Q34" s="14"/>
      <c r="R34" s="14"/>
      <c r="S34" s="14"/>
      <c r="T34" s="14"/>
      <c r="U34" s="14"/>
      <c r="V34" s="14"/>
      <c r="W34" s="14"/>
      <c r="X34" s="137" t="str" cm="1">
        <f t="array" ref="X34">IF(_xlfn.XLOOKUP(Y34,_xlfn.ANCHORARRAY($K$8),$J$8:$J$38," ")=0," ",_xlfn.XLOOKUP(Y34,_xlfn.ANCHORARRAY($K$8),$J$8:$J$38," "))</f>
        <v xml:space="preserve"> </v>
      </c>
      <c r="Y34" s="148" t="str">
        <f t="shared" si="0"/>
        <v xml:space="preserve"> </v>
      </c>
    </row>
    <row r="35" spans="1:41" x14ac:dyDescent="0.25">
      <c r="A35" s="28" t="str">
        <f>_xlfn.XLOOKUP(P!C35,'Banco de Dados'!$B$3:$B$274,'Banco de Dados'!$K$3:$K$274,"")</f>
        <v/>
      </c>
      <c r="B35" s="2" t="str">
        <f>_xlfn.XLOOKUP(P!C35,'Banco de Dados'!$B$3:$B$274,'Banco de Dados'!$L$3:$L$274,"")</f>
        <v/>
      </c>
      <c r="C35" s="2">
        <v>0</v>
      </c>
      <c r="D35" s="2" t="str">
        <f>_xlfn.XLOOKUP(P!C35,'Banco de Dados'!$B$3:$B$274,'Banco de Dados'!O$3:O$274,"")</f>
        <v/>
      </c>
      <c r="E35" s="2" t="str">
        <f>_xlfn.XLOOKUP(P!C35,'Banco de Dados'!$B$3:$B$274,'Banco de Dados'!P$3:P$274,"")</f>
        <v/>
      </c>
      <c r="F35" s="32" t="e">
        <f t="shared" si="1"/>
        <v>#VALUE!</v>
      </c>
      <c r="G35" s="3"/>
      <c r="H35" s="3"/>
      <c r="J35" s="2" t="str">
        <v/>
      </c>
      <c r="K35" s="3" t="str">
        <v/>
      </c>
      <c r="M35" s="135" t="str" cm="1">
        <f t="array" ref="M35">_xlfn.XLOOKUP(N35,_xlfn.ANCHORARRAY($K$8),$J$8:$J$38," ")</f>
        <v xml:space="preserve"> </v>
      </c>
      <c r="N35" s="25"/>
      <c r="O35" s="14"/>
      <c r="P35" s="14"/>
      <c r="Q35" s="14"/>
      <c r="R35" s="14"/>
      <c r="S35" s="14"/>
      <c r="T35" s="14"/>
      <c r="U35" s="14"/>
      <c r="V35" s="14"/>
      <c r="W35" s="14"/>
      <c r="X35" s="137" t="str" cm="1">
        <f t="array" ref="X35">IF(_xlfn.XLOOKUP(Y35,_xlfn.ANCHORARRAY($K$8),$J$8:$J$38," ")=0," ",_xlfn.XLOOKUP(Y35,_xlfn.ANCHORARRAY($K$8),$J$8:$J$38," "))</f>
        <v xml:space="preserve"> </v>
      </c>
      <c r="Y35" s="148" t="str">
        <f t="shared" si="0"/>
        <v xml:space="preserve"> </v>
      </c>
    </row>
    <row r="36" spans="1:41" x14ac:dyDescent="0.25">
      <c r="A36" s="28" t="str">
        <f>_xlfn.XLOOKUP(P!C36,'Banco de Dados'!$B$3:$B$274,'Banco de Dados'!$K$3:$K$274,"")</f>
        <v/>
      </c>
      <c r="B36" s="2" t="str">
        <f>_xlfn.XLOOKUP(P!C36,'Banco de Dados'!$B$3:$B$274,'Banco de Dados'!$L$3:$L$274,"")</f>
        <v/>
      </c>
      <c r="C36" s="2">
        <v>0</v>
      </c>
      <c r="D36" s="2" t="str">
        <f>_xlfn.XLOOKUP(P!C36,'Banco de Dados'!$B$3:$B$274,'Banco de Dados'!O$3:O$274,"")</f>
        <v/>
      </c>
      <c r="E36" s="2" t="str">
        <f>_xlfn.XLOOKUP(P!C36,'Banco de Dados'!$B$3:$B$274,'Banco de Dados'!P$3:P$274,"")</f>
        <v/>
      </c>
      <c r="F36" s="32" t="e">
        <f t="shared" si="1"/>
        <v>#VALUE!</v>
      </c>
      <c r="G36" s="3"/>
      <c r="H36" s="3"/>
      <c r="J36" s="2"/>
      <c r="K36" s="3" t="str">
        <v xml:space="preserve"> </v>
      </c>
      <c r="M36" s="135" t="str" cm="1">
        <f t="array" ref="M36">_xlfn.XLOOKUP(N36,_xlfn.ANCHORARRAY($K$8),$J$8:$J$38," ")</f>
        <v xml:space="preserve"> </v>
      </c>
      <c r="N36" s="25"/>
      <c r="O36" s="14"/>
      <c r="P36" s="14"/>
      <c r="Q36" s="14"/>
      <c r="R36" s="14"/>
      <c r="S36" s="14"/>
      <c r="T36" s="14"/>
      <c r="U36" s="14"/>
      <c r="V36" s="14"/>
      <c r="W36" s="14"/>
      <c r="X36" s="137" t="str" cm="1">
        <f t="array" ref="X36">IF(_xlfn.XLOOKUP(Y36,_xlfn.ANCHORARRAY($K$8),$J$8:$J$38," ")=0," ",_xlfn.XLOOKUP(Y36,_xlfn.ANCHORARRAY($K$8),$J$8:$J$38," "))</f>
        <v xml:space="preserve"> </v>
      </c>
      <c r="Y36" s="148" t="str">
        <f t="shared" si="0"/>
        <v xml:space="preserve"> </v>
      </c>
    </row>
    <row r="37" spans="1:41" x14ac:dyDescent="0.25">
      <c r="A37" s="28" t="str">
        <f>_xlfn.XLOOKUP(P!C37,'Banco de Dados'!$B$3:$B$274,'Banco de Dados'!$K$3:$K$274,"")</f>
        <v/>
      </c>
      <c r="B37" s="2" t="str">
        <f>_xlfn.XLOOKUP(P!C37,'Banco de Dados'!$B$3:$B$274,'Banco de Dados'!$L$3:$L$274,"")</f>
        <v/>
      </c>
      <c r="C37" s="2">
        <v>0</v>
      </c>
      <c r="D37" s="2" t="str">
        <f>_xlfn.XLOOKUP(P!C37,'Banco de Dados'!$B$3:$B$274,'Banco de Dados'!O$3:O$274,"")</f>
        <v/>
      </c>
      <c r="E37" s="2" t="str">
        <f>_xlfn.XLOOKUP(P!C37,'Banco de Dados'!$B$3:$B$274,'Banco de Dados'!P$3:P$274,"")</f>
        <v/>
      </c>
      <c r="F37" s="32" t="e">
        <f t="shared" si="1"/>
        <v>#VALUE!</v>
      </c>
      <c r="G37" s="3"/>
      <c r="H37" s="3"/>
      <c r="J37" s="2"/>
      <c r="K37" s="3" t="str">
        <v xml:space="preserve"> </v>
      </c>
      <c r="M37" s="135" t="str" cm="1">
        <f t="array" ref="M37">_xlfn.XLOOKUP(N37,_xlfn.ANCHORARRAY($K$8),$J$8:$J$38," ")</f>
        <v xml:space="preserve"> </v>
      </c>
      <c r="N37" s="25"/>
      <c r="O37" s="14"/>
      <c r="P37" s="14"/>
      <c r="Q37" s="14"/>
      <c r="R37" s="14"/>
      <c r="S37" s="14"/>
      <c r="T37" s="14"/>
      <c r="U37" s="14"/>
      <c r="V37" s="14"/>
      <c r="W37" s="14"/>
      <c r="X37" s="137" t="str" cm="1">
        <f t="array" ref="X37">IF(_xlfn.XLOOKUP(Y37,_xlfn.ANCHORARRAY($K$8),$J$8:$J$38," ")=0," ",_xlfn.XLOOKUP(Y37,_xlfn.ANCHORARRAY($K$8),$J$8:$J$38," "))</f>
        <v xml:space="preserve"> </v>
      </c>
      <c r="Y37" s="148" t="str">
        <f t="shared" si="0"/>
        <v xml:space="preserve"> </v>
      </c>
    </row>
    <row r="38" spans="1:41" x14ac:dyDescent="0.25">
      <c r="A38" s="28" t="str">
        <f>_xlfn.XLOOKUP(P!C38,'Banco de Dados'!$B$3:$B$274,'Banco de Dados'!$K$3:$K$274,"")</f>
        <v/>
      </c>
      <c r="B38" s="2" t="str">
        <f>_xlfn.XLOOKUP(P!C38,'Banco de Dados'!$B$3:$B$274,'Banco de Dados'!$L$3:$L$274,"")</f>
        <v/>
      </c>
      <c r="C38" s="2">
        <v>0</v>
      </c>
      <c r="D38" s="2" t="str">
        <f>_xlfn.XLOOKUP(P!C38,'Banco de Dados'!$B$3:$B$274,'Banco de Dados'!O$3:O$274,"")</f>
        <v/>
      </c>
      <c r="E38" s="2" t="str">
        <f>_xlfn.XLOOKUP(P!C38,'Banco de Dados'!$B$3:$B$274,'Banco de Dados'!P$3:P$274,"")</f>
        <v/>
      </c>
      <c r="F38" s="32" t="e">
        <f t="shared" si="1"/>
        <v>#VALUE!</v>
      </c>
      <c r="G38" s="3"/>
      <c r="H38" s="3"/>
      <c r="J38" s="2"/>
      <c r="K38" s="3" t="str">
        <v xml:space="preserve"> </v>
      </c>
      <c r="M38" s="142" t="str">
        <f t="shared" ref="M38" si="2">IF(AL38=0,"",AL38)</f>
        <v/>
      </c>
      <c r="N38" s="141" t="str">
        <f>IFERROR(IF(AM38=0,NA(),AM38)," ")</f>
        <v xml:space="preserve"> </v>
      </c>
      <c r="O38" s="14"/>
      <c r="P38" s="14"/>
      <c r="Q38" s="14"/>
      <c r="R38" s="14"/>
      <c r="S38" s="14"/>
      <c r="T38" s="14"/>
      <c r="U38" s="14"/>
      <c r="V38" s="14"/>
      <c r="W38" s="14"/>
      <c r="X38" s="140"/>
      <c r="Y38" s="147"/>
      <c r="AO38" s="138"/>
    </row>
    <row r="39" spans="1:41" s="67" customFormat="1" x14ac:dyDescent="0.25">
      <c r="A39" s="94"/>
      <c r="B39" s="94"/>
      <c r="C39" s="94"/>
      <c r="D39" s="94"/>
      <c r="E39" s="94"/>
      <c r="F39" s="133"/>
      <c r="G39" s="134"/>
      <c r="H39" s="134"/>
      <c r="I39" s="94"/>
      <c r="J39" s="94"/>
      <c r="K39" s="134"/>
      <c r="L39" s="94"/>
      <c r="M39" s="94"/>
      <c r="N39" s="134"/>
      <c r="O39" s="134"/>
      <c r="P39" s="134"/>
      <c r="Y39" s="94"/>
    </row>
    <row r="40" spans="1:41" x14ac:dyDescent="0.25">
      <c r="A40" s="94"/>
      <c r="B40" s="94"/>
      <c r="C40" s="94"/>
      <c r="D40" s="94"/>
      <c r="E40" s="94"/>
      <c r="F40" s="133"/>
      <c r="G40" s="134"/>
      <c r="H40" s="134"/>
      <c r="I40" s="94"/>
      <c r="J40" s="94"/>
      <c r="K40" s="134"/>
      <c r="L40" s="94"/>
      <c r="M40" s="2"/>
      <c r="N40" s="3"/>
      <c r="O40" s="3"/>
      <c r="P40" s="3"/>
    </row>
    <row r="41" spans="1:41" x14ac:dyDescent="0.25">
      <c r="G41" s="3"/>
      <c r="H41" s="3"/>
      <c r="I41" s="2"/>
      <c r="J41" s="2"/>
      <c r="K41" s="3"/>
      <c r="L41" s="94"/>
      <c r="M41" s="2"/>
      <c r="N41" s="3"/>
      <c r="O41" s="3"/>
      <c r="P41" s="3"/>
    </row>
    <row r="42" spans="1:41" ht="15.75" x14ac:dyDescent="0.25">
      <c r="A42" s="36" t="str">
        <f>'Nome das Amostras'!A5</f>
        <v>ac</v>
      </c>
      <c r="B42" s="164" t="str">
        <f>VLOOKUP(A42,'Nome das Amostras'!$A$3:$D$28,2,FALSE)</f>
        <v>R2</v>
      </c>
      <c r="C42" s="164"/>
      <c r="D42" s="51" t="s">
        <v>65</v>
      </c>
      <c r="E42" s="52">
        <f>'Banco de Dados'!$O$13/'Banco de Dados'!V13</f>
        <v>0.69493521790341584</v>
      </c>
      <c r="F42" s="74"/>
      <c r="G42" s="3"/>
      <c r="H42" s="3"/>
      <c r="J42" s="231" t="s">
        <v>255</v>
      </c>
      <c r="K42" s="231"/>
      <c r="M42" s="132" t="s">
        <v>1</v>
      </c>
      <c r="N42" s="144" t="s">
        <v>35</v>
      </c>
      <c r="O42" s="232" t="s">
        <v>148</v>
      </c>
      <c r="P42" s="232"/>
      <c r="Q42" s="232"/>
      <c r="R42" s="232"/>
      <c r="S42" s="232"/>
      <c r="T42" s="232"/>
      <c r="U42" s="232"/>
      <c r="V42" s="232"/>
      <c r="W42" s="2">
        <v>18</v>
      </c>
      <c r="X42" s="136" t="s">
        <v>1</v>
      </c>
      <c r="Y42" s="136" t="s">
        <v>35</v>
      </c>
      <c r="Z42" s="233" t="s">
        <v>149</v>
      </c>
      <c r="AA42" s="233"/>
      <c r="AB42" s="233"/>
      <c r="AC42" s="233"/>
      <c r="AD42" s="233"/>
      <c r="AE42" s="233"/>
      <c r="AF42" s="233"/>
      <c r="AG42" s="233"/>
      <c r="AL42" s="168"/>
      <c r="AM42" s="168"/>
      <c r="AN42" s="168"/>
      <c r="AO42" s="168"/>
    </row>
    <row r="43" spans="1:41" x14ac:dyDescent="0.25">
      <c r="A43" s="107" t="s">
        <v>1</v>
      </c>
      <c r="B43" s="107" t="s">
        <v>0</v>
      </c>
      <c r="C43" s="107" t="s">
        <v>212</v>
      </c>
      <c r="D43" s="107" t="s">
        <v>209</v>
      </c>
      <c r="E43" s="107" t="s">
        <v>213</v>
      </c>
      <c r="F43" s="76" t="s">
        <v>219</v>
      </c>
      <c r="G43" s="54" t="s">
        <v>140</v>
      </c>
      <c r="H43" s="54" t="s">
        <v>66</v>
      </c>
      <c r="J43" s="107" t="s">
        <v>1</v>
      </c>
      <c r="K43" s="54" t="s">
        <v>35</v>
      </c>
      <c r="M43" s="142" t="s">
        <v>149</v>
      </c>
      <c r="N43" s="141">
        <f>Y43</f>
        <v>178674.09893992933</v>
      </c>
      <c r="O43" s="14"/>
      <c r="P43" s="14"/>
      <c r="Q43" s="14"/>
      <c r="R43" s="14"/>
      <c r="S43" s="14"/>
      <c r="T43" s="14"/>
      <c r="U43" s="14"/>
      <c r="V43" s="14"/>
      <c r="W43" s="14"/>
      <c r="X43" s="140" t="s">
        <v>150</v>
      </c>
      <c r="Y43" s="149">
        <f>SUM(Y44:Y74)</f>
        <v>178674.09893992933</v>
      </c>
      <c r="AK43" s="139"/>
      <c r="AL43" s="139"/>
      <c r="AM43" s="146"/>
      <c r="AN43" s="146"/>
      <c r="AO43" s="146"/>
    </row>
    <row r="44" spans="1:41" x14ac:dyDescent="0.25">
      <c r="A44" s="28" t="str">
        <f>_xlfn.XLOOKUP(P!C42,'Banco de Dados'!$B$3:$B$274,'Banco de Dados'!$K$3:$K$274,"")</f>
        <v>Si</v>
      </c>
      <c r="B44" s="2" cm="1">
        <f t="array" ref="B44:E74">Dados!R5:U35</f>
        <v>14</v>
      </c>
      <c r="C44" s="2">
        <v>1740</v>
      </c>
      <c r="D44" s="2">
        <v>4158</v>
      </c>
      <c r="E44" s="2">
        <v>86</v>
      </c>
      <c r="F44" s="32">
        <f>(E44*100)/D44</f>
        <v>2.0683020683020681</v>
      </c>
      <c r="G44" s="3">
        <f t="shared" ref="G44:G71" si="3">D44*$E$42</f>
        <v>2889.5406360424031</v>
      </c>
      <c r="H44" s="3">
        <f t="shared" ref="H44:H71" si="4">E44*$E$42</f>
        <v>59.764428739693763</v>
      </c>
      <c r="J44" s="2" t="str" cm="1">
        <f t="array" ref="J44:J71">_xlfn._xlws.FILTER(A44:A74, (A44:A74&lt;&gt;$L$1)*(A44:A74&lt;&gt;"Ar")*(A44:A74&lt;&gt;$M$1))</f>
        <v>Si</v>
      </c>
      <c r="K44" s="3" cm="1">
        <f t="array" ref="K44:K74">IF(_xlfn.XLOOKUP(J44:J74,A44:A74,G44:G74," ")=0,"",_xlfn.XLOOKUP(J44:J74,A44:A74,G44:G74," "))</f>
        <v>2889.5406360424031</v>
      </c>
      <c r="M44" s="135" t="str" cm="1">
        <f t="array" ref="M44:M73">_xlfn.XLOOKUP(N44:N73,_xlfn.ANCHORARRAY(K44),J44:J74," ")</f>
        <v/>
      </c>
      <c r="N44" s="145" t="str" cm="1">
        <f t="array" ref="N44:N58">IF(_xlfn._xlws.FILTER(_xlfn.ANCHORARRAY(K44),ISERROR(MATCH(_xlfn.ANCHORARRAY(K44),Y44:Y73,0)))=0," ",_xlfn._xlws.FILTER(_xlfn.ANCHORARRAY(K44),ISERROR(MATCH(_xlfn.ANCHORARRAY(K44),Y44:Y73,0))))</f>
        <v/>
      </c>
      <c r="O44" s="14"/>
      <c r="P44" s="14"/>
      <c r="Q44" s="14"/>
      <c r="R44" s="14"/>
      <c r="S44" s="14"/>
      <c r="T44" s="14"/>
      <c r="U44" s="14"/>
      <c r="V44" s="14"/>
      <c r="W44" s="14"/>
      <c r="X44" s="137" t="str" cm="1">
        <f t="array" ref="X44">IF(_xlfn.XLOOKUP(Y44,_xlfn.ANCHORARRAY($K$44),$J$44:$J$74," ")=0," ",_xlfn.XLOOKUP(Y44,_xlfn.ANCHORARRAY($K$44),$J$44:$J$74," "))</f>
        <v>Cu</v>
      </c>
      <c r="Y44" s="150">
        <f t="shared" ref="Y44:Y74" si="5">IFERROR(IF(ROW(A1)&lt;$W$42,SMALL(_xlfn.ANCHORARRAY($K$44),ROW(A1))," ")," ")</f>
        <v>448.92815076560663</v>
      </c>
    </row>
    <row r="45" spans="1:41" x14ac:dyDescent="0.25">
      <c r="A45" s="28" t="str">
        <f>_xlfn.XLOOKUP(P!C43,'Banco de Dados'!$B$3:$B$274,'Banco de Dados'!$K$3:$K$274,"")</f>
        <v>P</v>
      </c>
      <c r="B45" s="2">
        <v>15</v>
      </c>
      <c r="C45" s="2">
        <v>2013</v>
      </c>
      <c r="D45" s="2">
        <v>831</v>
      </c>
      <c r="E45" s="2">
        <v>71</v>
      </c>
      <c r="F45" s="32">
        <f t="shared" ref="F45:F74" si="6">(E45*100)/D45</f>
        <v>8.5439229843561968</v>
      </c>
      <c r="G45" s="3">
        <f t="shared" si="3"/>
        <v>577.49116607773851</v>
      </c>
      <c r="H45" s="3">
        <f t="shared" si="4"/>
        <v>49.340400471142523</v>
      </c>
      <c r="J45" s="2" t="str">
        <v>P</v>
      </c>
      <c r="K45" s="3">
        <v>577.49116607773851</v>
      </c>
      <c r="M45" s="135" t="str">
        <v/>
      </c>
      <c r="N45" s="145" t="str">
        <v/>
      </c>
      <c r="O45" s="14"/>
      <c r="P45" s="14"/>
      <c r="Q45" s="14"/>
      <c r="R45" s="14"/>
      <c r="S45" s="14"/>
      <c r="T45" s="14"/>
      <c r="U45" s="14"/>
      <c r="V45" s="14"/>
      <c r="W45" s="14"/>
      <c r="X45" s="137" t="str" cm="1">
        <f t="array" ref="X45">IF(_xlfn.XLOOKUP(Y45,_xlfn.ANCHORARRAY($K$44),$J$44:$J$74," ")=0," ",_xlfn.XLOOKUP(Y45,_xlfn.ANCHORARRAY($K$44),$J$44:$J$74," "))</f>
        <v>P</v>
      </c>
      <c r="Y45" s="150">
        <f t="shared" si="5"/>
        <v>577.49116607773851</v>
      </c>
    </row>
    <row r="46" spans="1:41" x14ac:dyDescent="0.25">
      <c r="A46" s="28" t="str">
        <f>_xlfn.XLOOKUP(P!C44,'Banco de Dados'!$B$3:$B$274,'Banco de Dados'!$K$3:$K$274,"")</f>
        <v>S</v>
      </c>
      <c r="B46" s="2">
        <v>16</v>
      </c>
      <c r="C46" s="2">
        <v>2307</v>
      </c>
      <c r="D46" s="2">
        <v>3751</v>
      </c>
      <c r="E46" s="2">
        <v>99</v>
      </c>
      <c r="F46" s="32">
        <f t="shared" si="6"/>
        <v>2.6392961876832843</v>
      </c>
      <c r="G46" s="3">
        <f t="shared" si="3"/>
        <v>2606.7020023557129</v>
      </c>
      <c r="H46" s="3">
        <f t="shared" si="4"/>
        <v>68.798586572438168</v>
      </c>
      <c r="J46" s="2" t="str">
        <v>S</v>
      </c>
      <c r="K46" s="3">
        <v>2606.7020023557129</v>
      </c>
      <c r="M46" s="135" t="str">
        <v/>
      </c>
      <c r="N46" s="145" t="str">
        <v/>
      </c>
      <c r="O46" s="14"/>
      <c r="P46" s="14"/>
      <c r="Q46" s="14"/>
      <c r="R46" s="14"/>
      <c r="S46" s="14"/>
      <c r="T46" s="14"/>
      <c r="U46" s="14"/>
      <c r="V46" s="14"/>
      <c r="W46" s="14"/>
      <c r="X46" s="137" t="str" cm="1">
        <f t="array" ref="X46">IF(_xlfn.XLOOKUP(Y46,_xlfn.ANCHORARRAY($K$44),$J$44:$J$74," ")=0," ",_xlfn.XLOOKUP(Y46,_xlfn.ANCHORARRAY($K$44),$J$44:$J$74," "))</f>
        <v>Zn</v>
      </c>
      <c r="Y46" s="150">
        <f t="shared" si="5"/>
        <v>759.56419316843346</v>
      </c>
    </row>
    <row r="47" spans="1:41" x14ac:dyDescent="0.25">
      <c r="A47" s="28" t="str">
        <f>_xlfn.XLOOKUP(P!C45,'Banco de Dados'!$B$3:$B$274,'Banco de Dados'!$K$3:$K$274,"")</f>
        <v>Cl</v>
      </c>
      <c r="B47" s="2">
        <v>17</v>
      </c>
      <c r="C47" s="2">
        <v>2622</v>
      </c>
      <c r="D47" s="2">
        <v>8237</v>
      </c>
      <c r="E47" s="2">
        <v>160</v>
      </c>
      <c r="F47" s="32">
        <f t="shared" si="6"/>
        <v>1.9424547772247178</v>
      </c>
      <c r="G47" s="3">
        <f t="shared" si="3"/>
        <v>5724.1813898704359</v>
      </c>
      <c r="H47" s="3">
        <f t="shared" si="4"/>
        <v>111.18963486454653</v>
      </c>
      <c r="J47" s="2" t="str">
        <v>Cl</v>
      </c>
      <c r="K47" s="3">
        <v>5724.1813898704359</v>
      </c>
      <c r="M47" s="135" t="str">
        <v/>
      </c>
      <c r="N47" s="145" t="str">
        <v/>
      </c>
      <c r="O47" s="14"/>
      <c r="P47" s="14"/>
      <c r="Q47" s="14"/>
      <c r="R47" s="14"/>
      <c r="S47" s="14"/>
      <c r="T47" s="14"/>
      <c r="U47" s="14"/>
      <c r="V47" s="14"/>
      <c r="W47" s="14"/>
      <c r="X47" s="137" t="str" cm="1">
        <f t="array" ref="X47">IF(_xlfn.XLOOKUP(Y47,_xlfn.ANCHORARRAY($K$44),$J$44:$J$74," ")=0," ",_xlfn.XLOOKUP(Y47,_xlfn.ANCHORARRAY($K$44),$J$44:$J$74," "))</f>
        <v>Ni</v>
      </c>
      <c r="Y47" s="150">
        <f t="shared" si="5"/>
        <v>799.87043580683167</v>
      </c>
    </row>
    <row r="48" spans="1:41" x14ac:dyDescent="0.25">
      <c r="A48" s="28" t="str">
        <f>_xlfn.XLOOKUP(P!C46,'Banco de Dados'!$B$3:$B$274,'Banco de Dados'!$K$3:$K$274,"")</f>
        <v>Ar</v>
      </c>
      <c r="B48" s="2">
        <v>18</v>
      </c>
      <c r="C48" s="2">
        <v>2957</v>
      </c>
      <c r="D48" s="2">
        <v>5943</v>
      </c>
      <c r="E48" s="2">
        <v>190</v>
      </c>
      <c r="F48" s="32">
        <f t="shared" si="6"/>
        <v>3.1970385327275785</v>
      </c>
      <c r="G48" s="3">
        <f t="shared" si="3"/>
        <v>4130</v>
      </c>
      <c r="H48" s="3">
        <f t="shared" si="4"/>
        <v>132.037691401649</v>
      </c>
      <c r="J48" s="2" t="str">
        <v>K</v>
      </c>
      <c r="K48" s="3">
        <v>30392.991755005893</v>
      </c>
      <c r="M48" s="135" t="str">
        <v/>
      </c>
      <c r="N48" s="145" t="str">
        <v/>
      </c>
      <c r="O48" s="14"/>
      <c r="P48" s="14"/>
      <c r="Q48" s="14"/>
      <c r="R48" s="14"/>
      <c r="S48" s="14"/>
      <c r="T48" s="14"/>
      <c r="U48" s="14"/>
      <c r="V48" s="14"/>
      <c r="W48" s="14"/>
      <c r="X48" s="137" t="str" cm="1">
        <f t="array" ref="X48">IF(_xlfn.XLOOKUP(Y48,_xlfn.ANCHORARRAY($K$44),$J$44:$J$74," ")=0," ",_xlfn.XLOOKUP(Y48,_xlfn.ANCHORARRAY($K$44),$J$44:$J$74," "))</f>
        <v>Cr</v>
      </c>
      <c r="Y48" s="150">
        <f t="shared" si="5"/>
        <v>1952.0730270906952</v>
      </c>
    </row>
    <row r="49" spans="1:25" x14ac:dyDescent="0.25">
      <c r="A49" s="28" t="str">
        <f>_xlfn.XLOOKUP(P!C47,'Banco de Dados'!$B$3:$B$274,'Banco de Dados'!$K$3:$K$274,"")</f>
        <v>K</v>
      </c>
      <c r="B49" s="2">
        <v>19</v>
      </c>
      <c r="C49" s="2">
        <v>3313</v>
      </c>
      <c r="D49" s="2">
        <v>43735</v>
      </c>
      <c r="E49" s="2">
        <v>246</v>
      </c>
      <c r="F49" s="32">
        <f t="shared" si="6"/>
        <v>0.56247856407911279</v>
      </c>
      <c r="G49" s="3">
        <f t="shared" si="3"/>
        <v>30392.991755005893</v>
      </c>
      <c r="H49" s="3">
        <f t="shared" si="4"/>
        <v>170.9540636042403</v>
      </c>
      <c r="J49" s="2" t="str">
        <v>Ca</v>
      </c>
      <c r="K49" s="3">
        <v>11436.548881036515</v>
      </c>
      <c r="M49" s="135" t="str">
        <v/>
      </c>
      <c r="N49" s="145" t="str">
        <v/>
      </c>
      <c r="O49" s="14"/>
      <c r="P49" s="14"/>
      <c r="Q49" s="14"/>
      <c r="R49" s="14"/>
      <c r="S49" s="14"/>
      <c r="T49" s="14"/>
      <c r="U49" s="14"/>
      <c r="V49" s="14"/>
      <c r="W49" s="14"/>
      <c r="X49" s="137" t="str" cm="1">
        <f t="array" ref="X49">IF(_xlfn.XLOOKUP(Y49,_xlfn.ANCHORARRAY($K$44),$J$44:$J$74," ")=0," ",_xlfn.XLOOKUP(Y49,_xlfn.ANCHORARRAY($K$44),$J$44:$J$74," "))</f>
        <v>Mn</v>
      </c>
      <c r="Y49" s="150">
        <f t="shared" si="5"/>
        <v>2246.7255594817434</v>
      </c>
    </row>
    <row r="50" spans="1:25" x14ac:dyDescent="0.25">
      <c r="A50" s="28" t="str">
        <f>_xlfn.XLOOKUP(P!C48,'Banco de Dados'!$B$3:$B$274,'Banco de Dados'!$K$3:$K$274,"")</f>
        <v>Ca</v>
      </c>
      <c r="B50" s="2">
        <v>20</v>
      </c>
      <c r="C50" s="2">
        <v>3691</v>
      </c>
      <c r="D50" s="2">
        <v>16457</v>
      </c>
      <c r="E50" s="2">
        <v>173</v>
      </c>
      <c r="F50" s="32">
        <f t="shared" si="6"/>
        <v>1.0512244029896092</v>
      </c>
      <c r="G50" s="3">
        <f t="shared" si="3"/>
        <v>11436.548881036515</v>
      </c>
      <c r="H50" s="3">
        <f t="shared" si="4"/>
        <v>120.22379269729095</v>
      </c>
      <c r="J50" s="2" t="str">
        <v>Ti</v>
      </c>
      <c r="K50" s="3">
        <v>10336.466431095407</v>
      </c>
      <c r="M50" s="135" t="str">
        <v/>
      </c>
      <c r="N50" s="145" t="str">
        <v/>
      </c>
      <c r="O50" s="14"/>
      <c r="P50" s="14"/>
      <c r="Q50" s="14"/>
      <c r="R50" s="14"/>
      <c r="S50" s="14"/>
      <c r="T50" s="14"/>
      <c r="U50" s="14"/>
      <c r="V50" s="14"/>
      <c r="W50" s="14"/>
      <c r="X50" s="137" t="str" cm="1">
        <f t="array" ref="X50">IF(_xlfn.XLOOKUP(Y50,_xlfn.ANCHORARRAY($K$44),$J$44:$J$74," ")=0," ",_xlfn.XLOOKUP(Y50,_xlfn.ANCHORARRAY($K$44),$J$44:$J$74," "))</f>
        <v>S</v>
      </c>
      <c r="Y50" s="150">
        <f t="shared" si="5"/>
        <v>2606.7020023557129</v>
      </c>
    </row>
    <row r="51" spans="1:25" x14ac:dyDescent="0.25">
      <c r="A51" s="28" t="str">
        <f>_xlfn.XLOOKUP(P!C49,'Banco de Dados'!$B$3:$B$274,'Banco de Dados'!$K$3:$K$274,"")</f>
        <v>Ti</v>
      </c>
      <c r="B51" s="2">
        <v>22</v>
      </c>
      <c r="C51" s="2">
        <v>4509</v>
      </c>
      <c r="D51" s="2">
        <v>14874</v>
      </c>
      <c r="E51" s="2">
        <v>165</v>
      </c>
      <c r="F51" s="32">
        <f t="shared" si="6"/>
        <v>1.1093182734973779</v>
      </c>
      <c r="G51" s="3">
        <f t="shared" si="3"/>
        <v>10336.466431095407</v>
      </c>
      <c r="H51" s="3">
        <f t="shared" si="4"/>
        <v>114.66431095406361</v>
      </c>
      <c r="J51" s="2" t="str">
        <v>Cr</v>
      </c>
      <c r="K51" s="3">
        <v>1952.0730270906952</v>
      </c>
      <c r="M51" s="135" t="str">
        <v/>
      </c>
      <c r="N51" s="145" t="str">
        <v/>
      </c>
      <c r="O51" s="14"/>
      <c r="P51" s="14"/>
      <c r="Q51" s="14"/>
      <c r="R51" s="14"/>
      <c r="S51" s="14"/>
      <c r="T51" s="14"/>
      <c r="U51" s="14"/>
      <c r="V51" s="14"/>
      <c r="W51" s="14"/>
      <c r="X51" s="137" t="str" cm="1">
        <f t="array" ref="X51">IF(_xlfn.XLOOKUP(Y51,_xlfn.ANCHORARRAY($K$44),$J$44:$J$74," ")=0," ",_xlfn.XLOOKUP(Y51,_xlfn.ANCHORARRAY($K$44),$J$44:$J$74," "))</f>
        <v>Si</v>
      </c>
      <c r="Y51" s="150">
        <f t="shared" si="5"/>
        <v>2889.5406360424031</v>
      </c>
    </row>
    <row r="52" spans="1:25" x14ac:dyDescent="0.25">
      <c r="A52" s="28" t="str">
        <f>_xlfn.XLOOKUP(P!C50,'Banco de Dados'!$B$3:$B$274,'Banco de Dados'!$K$3:$K$274,"")</f>
        <v>Cr</v>
      </c>
      <c r="B52" s="2">
        <v>24</v>
      </c>
      <c r="C52" s="2">
        <v>5412</v>
      </c>
      <c r="D52" s="2">
        <v>2809</v>
      </c>
      <c r="E52" s="2">
        <v>137</v>
      </c>
      <c r="F52" s="32">
        <f t="shared" si="6"/>
        <v>4.8771804912780352</v>
      </c>
      <c r="G52" s="3">
        <f t="shared" si="3"/>
        <v>1952.0730270906952</v>
      </c>
      <c r="H52" s="3">
        <f t="shared" si="4"/>
        <v>95.206124852767971</v>
      </c>
      <c r="J52" s="2" t="str">
        <v>Mn</v>
      </c>
      <c r="K52" s="3">
        <v>2246.7255594817434</v>
      </c>
      <c r="M52" s="135" t="str">
        <v/>
      </c>
      <c r="N52" s="145" t="str">
        <v/>
      </c>
      <c r="O52" s="14"/>
      <c r="P52" s="14"/>
      <c r="Q52" s="14"/>
      <c r="R52" s="14"/>
      <c r="S52" s="14"/>
      <c r="T52" s="14"/>
      <c r="U52" s="14"/>
      <c r="V52" s="14"/>
      <c r="W52" s="14"/>
      <c r="X52" s="137" t="str" cm="1">
        <f t="array" ref="X52">IF(_xlfn.XLOOKUP(Y52,_xlfn.ANCHORARRAY($K$44),$J$44:$J$74," ")=0," ",_xlfn.XLOOKUP(Y52,_xlfn.ANCHORARRAY($K$44),$J$44:$J$74," "))</f>
        <v>Cl</v>
      </c>
      <c r="Y52" s="150">
        <f t="shared" si="5"/>
        <v>5724.1813898704359</v>
      </c>
    </row>
    <row r="53" spans="1:25" x14ac:dyDescent="0.25">
      <c r="A53" s="28" t="str">
        <f>_xlfn.XLOOKUP(P!C51,'Banco de Dados'!$B$3:$B$274,'Banco de Dados'!$K$3:$K$274,"")</f>
        <v>Mn</v>
      </c>
      <c r="B53" s="2">
        <v>25</v>
      </c>
      <c r="C53" s="2">
        <v>5895</v>
      </c>
      <c r="D53" s="2">
        <v>3233</v>
      </c>
      <c r="E53" s="2">
        <v>151</v>
      </c>
      <c r="F53" s="32">
        <f t="shared" si="6"/>
        <v>4.6705845963501389</v>
      </c>
      <c r="G53" s="3">
        <f t="shared" si="3"/>
        <v>2246.7255594817434</v>
      </c>
      <c r="H53" s="3">
        <f t="shared" si="4"/>
        <v>104.93521790341579</v>
      </c>
      <c r="J53" s="2" t="str">
        <v>Fe</v>
      </c>
      <c r="K53" s="3">
        <v>108503.01531213193</v>
      </c>
      <c r="M53" s="135" t="str">
        <v/>
      </c>
      <c r="N53" s="145" t="str">
        <v/>
      </c>
      <c r="O53" s="14"/>
      <c r="P53" s="14"/>
      <c r="Q53" s="14"/>
      <c r="R53" s="14"/>
      <c r="S53" s="14"/>
      <c r="T53" s="14"/>
      <c r="U53" s="14"/>
      <c r="V53" s="14"/>
      <c r="W53" s="14"/>
      <c r="X53" s="137" t="str" cm="1">
        <f t="array" ref="X53">IF(_xlfn.XLOOKUP(Y53,_xlfn.ANCHORARRAY($K$44),$J$44:$J$74," ")=0," ",_xlfn.XLOOKUP(Y53,_xlfn.ANCHORARRAY($K$44),$J$44:$J$74," "))</f>
        <v>Ti</v>
      </c>
      <c r="Y53" s="150">
        <f t="shared" si="5"/>
        <v>10336.466431095407</v>
      </c>
    </row>
    <row r="54" spans="1:25" x14ac:dyDescent="0.25">
      <c r="A54" s="28" t="str">
        <f>_xlfn.XLOOKUP(P!C52,'Banco de Dados'!$B$3:$B$274,'Banco de Dados'!$K$3:$K$274,"")</f>
        <v>Fe</v>
      </c>
      <c r="B54" s="2">
        <v>26</v>
      </c>
      <c r="C54" s="2">
        <v>6399</v>
      </c>
      <c r="D54" s="2">
        <v>156134</v>
      </c>
      <c r="E54" s="2">
        <v>407</v>
      </c>
      <c r="F54" s="32">
        <f t="shared" si="6"/>
        <v>0.2606735240242356</v>
      </c>
      <c r="G54" s="3">
        <f t="shared" si="3"/>
        <v>108503.01531213193</v>
      </c>
      <c r="H54" s="3">
        <f t="shared" si="4"/>
        <v>282.83863368669023</v>
      </c>
      <c r="J54" s="2" t="str">
        <v>Ni</v>
      </c>
      <c r="K54" s="3">
        <v>799.87043580683167</v>
      </c>
      <c r="M54" s="135" t="str">
        <v/>
      </c>
      <c r="N54" s="145" t="str">
        <v/>
      </c>
      <c r="O54" s="14"/>
      <c r="P54" s="14"/>
      <c r="Q54" s="14"/>
      <c r="R54" s="14"/>
      <c r="S54" s="14"/>
      <c r="T54" s="14"/>
      <c r="U54" s="14"/>
      <c r="V54" s="14"/>
      <c r="W54" s="14"/>
      <c r="X54" s="137" t="str" cm="1">
        <f t="array" ref="X54">IF(_xlfn.XLOOKUP(Y54,_xlfn.ANCHORARRAY($K$44),$J$44:$J$74," ")=0," ",_xlfn.XLOOKUP(Y54,_xlfn.ANCHORARRAY($K$44),$J$44:$J$74," "))</f>
        <v>Ca</v>
      </c>
      <c r="Y54" s="150">
        <f t="shared" si="5"/>
        <v>11436.548881036515</v>
      </c>
    </row>
    <row r="55" spans="1:25" x14ac:dyDescent="0.25">
      <c r="A55" s="28" t="str">
        <f>_xlfn.XLOOKUP(P!C53,'Banco de Dados'!$B$3:$B$274,'Banco de Dados'!$K$3:$K$274,"")</f>
        <v>Ni</v>
      </c>
      <c r="B55" s="2">
        <v>28</v>
      </c>
      <c r="C55" s="2">
        <v>7472</v>
      </c>
      <c r="D55" s="2">
        <v>1151</v>
      </c>
      <c r="E55" s="2">
        <v>225</v>
      </c>
      <c r="F55" s="32">
        <f t="shared" si="6"/>
        <v>19.548218940052127</v>
      </c>
      <c r="G55" s="3">
        <f t="shared" si="3"/>
        <v>799.87043580683167</v>
      </c>
      <c r="H55" s="3">
        <f t="shared" si="4"/>
        <v>156.36042402826857</v>
      </c>
      <c r="J55" s="2" t="str">
        <v>Cu</v>
      </c>
      <c r="K55" s="3">
        <v>448.92815076560663</v>
      </c>
      <c r="M55" s="135" t="str">
        <v/>
      </c>
      <c r="N55" s="145" t="str">
        <v/>
      </c>
      <c r="O55" s="14"/>
      <c r="P55" s="14"/>
      <c r="Q55" s="14"/>
      <c r="R55" s="14"/>
      <c r="S55" s="14"/>
      <c r="T55" s="14"/>
      <c r="U55" s="14"/>
      <c r="V55" s="14"/>
      <c r="W55" s="14"/>
      <c r="X55" s="137" t="str" cm="1">
        <f t="array" ref="X55">IF(_xlfn.XLOOKUP(Y55,_xlfn.ANCHORARRAY($K$44),$J$44:$J$74," ")=0," ",_xlfn.XLOOKUP(Y55,_xlfn.ANCHORARRAY($K$44),$J$44:$J$74," "))</f>
        <v>K</v>
      </c>
      <c r="Y55" s="150">
        <f t="shared" si="5"/>
        <v>30392.991755005893</v>
      </c>
    </row>
    <row r="56" spans="1:25" x14ac:dyDescent="0.25">
      <c r="A56" s="28" t="str">
        <f>_xlfn.XLOOKUP(P!C54,'Banco de Dados'!$B$3:$B$274,'Banco de Dados'!$K$3:$K$274,"")</f>
        <v>Cu</v>
      </c>
      <c r="B56" s="2">
        <v>29</v>
      </c>
      <c r="C56" s="2">
        <v>8041</v>
      </c>
      <c r="D56" s="2">
        <v>646</v>
      </c>
      <c r="E56" s="2">
        <v>230</v>
      </c>
      <c r="F56" s="32">
        <f t="shared" si="6"/>
        <v>35.60371517027864</v>
      </c>
      <c r="G56" s="3">
        <f t="shared" si="3"/>
        <v>448.92815076560663</v>
      </c>
      <c r="H56" s="3">
        <f t="shared" si="4"/>
        <v>159.83510011778563</v>
      </c>
      <c r="J56" s="2" t="str">
        <v>Zn</v>
      </c>
      <c r="K56" s="3">
        <v>759.56419316843346</v>
      </c>
      <c r="M56" s="135" t="str">
        <v/>
      </c>
      <c r="N56" s="145" t="str">
        <v/>
      </c>
      <c r="O56" s="14"/>
      <c r="P56" s="14"/>
      <c r="Q56" s="14"/>
      <c r="R56" s="14"/>
      <c r="S56" s="14"/>
      <c r="T56" s="14"/>
      <c r="U56" s="14"/>
      <c r="V56" s="14"/>
      <c r="W56" s="14"/>
      <c r="X56" s="137" t="str" cm="1">
        <f t="array" ref="X56">IF(_xlfn.XLOOKUP(Y56,_xlfn.ANCHORARRAY($K$44),$J$44:$J$74," ")=0," ",_xlfn.XLOOKUP(Y56,_xlfn.ANCHORARRAY($K$44),$J$44:$J$74," "))</f>
        <v>Fe</v>
      </c>
      <c r="Y56" s="150">
        <f t="shared" si="5"/>
        <v>108503.01531213193</v>
      </c>
    </row>
    <row r="57" spans="1:25" x14ac:dyDescent="0.25">
      <c r="A57" s="28" t="str">
        <f>_xlfn.XLOOKUP(P!C55,'Banco de Dados'!$B$3:$B$274,'Banco de Dados'!$K$3:$K$274,"")</f>
        <v>Zn</v>
      </c>
      <c r="B57" s="2">
        <v>30</v>
      </c>
      <c r="C57" s="2">
        <v>8631</v>
      </c>
      <c r="D57" s="2">
        <v>1093</v>
      </c>
      <c r="E57" s="2">
        <v>226</v>
      </c>
      <c r="F57" s="32">
        <f t="shared" si="6"/>
        <v>20.677035681610246</v>
      </c>
      <c r="G57" s="3">
        <f t="shared" si="3"/>
        <v>759.56419316843346</v>
      </c>
      <c r="H57" s="3">
        <f t="shared" si="4"/>
        <v>157.05535924617197</v>
      </c>
      <c r="J57" s="2" t="str">
        <v/>
      </c>
      <c r="K57" s="3" t="str">
        <v/>
      </c>
      <c r="M57" s="135" t="str">
        <v/>
      </c>
      <c r="N57" s="145" t="str">
        <v/>
      </c>
      <c r="O57" s="14"/>
      <c r="P57" s="14"/>
      <c r="Q57" s="14"/>
      <c r="R57" s="14"/>
      <c r="S57" s="14"/>
      <c r="T57" s="14"/>
      <c r="U57" s="14"/>
      <c r="V57" s="14"/>
      <c r="W57" s="14"/>
      <c r="X57" s="137" t="str" cm="1">
        <f t="array" ref="X57">IF(_xlfn.XLOOKUP(Y57,_xlfn.ANCHORARRAY($K$44),$J$44:$J$74," ")=0," ",_xlfn.XLOOKUP(Y57,_xlfn.ANCHORARRAY($K$44),$J$44:$J$74," "))</f>
        <v xml:space="preserve"> </v>
      </c>
      <c r="Y57" s="150" t="str">
        <f t="shared" si="5"/>
        <v xml:space="preserve"> </v>
      </c>
    </row>
    <row r="58" spans="1:25" x14ac:dyDescent="0.25">
      <c r="A58" s="28" t="str">
        <f>_xlfn.XLOOKUP(P!C56,'Banco de Dados'!$B$3:$B$274,'Banco de Dados'!$K$3:$K$274,"")</f>
        <v>Rh</v>
      </c>
      <c r="B58" s="2">
        <v>45</v>
      </c>
      <c r="C58" s="2">
        <v>20167</v>
      </c>
      <c r="D58" s="2">
        <v>1391</v>
      </c>
      <c r="E58" s="2">
        <v>125</v>
      </c>
      <c r="F58" s="32">
        <f t="shared" si="6"/>
        <v>8.9863407620416957</v>
      </c>
      <c r="G58" s="3">
        <f t="shared" si="3"/>
        <v>966.65488810365139</v>
      </c>
      <c r="H58" s="3">
        <f t="shared" si="4"/>
        <v>86.866902237926979</v>
      </c>
      <c r="J58" s="2" t="str">
        <v/>
      </c>
      <c r="K58" s="3" t="str">
        <v/>
      </c>
      <c r="M58" s="135" t="str">
        <v/>
      </c>
      <c r="N58" s="145" t="str">
        <v/>
      </c>
      <c r="O58" s="14"/>
      <c r="P58" s="14"/>
      <c r="Q58" s="14"/>
      <c r="R58" s="14"/>
      <c r="S58" s="14"/>
      <c r="T58" s="14"/>
      <c r="U58" s="14"/>
      <c r="V58" s="14"/>
      <c r="W58" s="14"/>
      <c r="X58" s="137" t="str" cm="1">
        <f t="array" ref="X58">IF(_xlfn.XLOOKUP(Y58,_xlfn.ANCHORARRAY($K$44),$J$44:$J$74," ")=0," ",_xlfn.XLOOKUP(Y58,_xlfn.ANCHORARRAY($K$44),$J$44:$J$74," "))</f>
        <v xml:space="preserve"> </v>
      </c>
      <c r="Y58" s="150" t="str">
        <f t="shared" si="5"/>
        <v xml:space="preserve"> </v>
      </c>
    </row>
    <row r="59" spans="1:25" x14ac:dyDescent="0.25">
      <c r="A59" s="28" t="str">
        <f>_xlfn.XLOOKUP(P!C57,'Banco de Dados'!$B$3:$B$274,'Banco de Dados'!$K$3:$K$274,"")</f>
        <v>Rh</v>
      </c>
      <c r="B59" s="2">
        <v>45</v>
      </c>
      <c r="C59" s="2">
        <v>2696</v>
      </c>
      <c r="D59" s="2">
        <v>17638</v>
      </c>
      <c r="E59" s="2">
        <v>140</v>
      </c>
      <c r="F59" s="32">
        <f t="shared" si="6"/>
        <v>0.79374078693729444</v>
      </c>
      <c r="G59" s="3">
        <f t="shared" si="3"/>
        <v>12257.267373380448</v>
      </c>
      <c r="H59" s="3">
        <f t="shared" si="4"/>
        <v>97.290930506478219</v>
      </c>
      <c r="J59" s="2" t="str">
        <v/>
      </c>
      <c r="K59" s="3" t="str">
        <v/>
      </c>
      <c r="M59" s="135" t="str">
        <v xml:space="preserve"> </v>
      </c>
      <c r="N59" s="145"/>
      <c r="O59" s="14"/>
      <c r="P59" s="14"/>
      <c r="Q59" s="14"/>
      <c r="R59" s="14"/>
      <c r="S59" s="14"/>
      <c r="T59" s="14"/>
      <c r="U59" s="14"/>
      <c r="V59" s="14"/>
      <c r="W59" s="14"/>
      <c r="X59" s="137" t="str" cm="1">
        <f t="array" ref="X59">IF(_xlfn.XLOOKUP(Y59,_xlfn.ANCHORARRAY($K$44),$J$44:$J$74," ")=0," ",_xlfn.XLOOKUP(Y59,_xlfn.ANCHORARRAY($K$44),$J$44:$J$74," "))</f>
        <v xml:space="preserve"> </v>
      </c>
      <c r="Y59" s="150" t="str">
        <f t="shared" si="5"/>
        <v xml:space="preserve"> </v>
      </c>
    </row>
    <row r="60" spans="1:25" x14ac:dyDescent="0.25">
      <c r="A60" s="28" t="str">
        <f>_xlfn.XLOOKUP(P!C58,'Banco de Dados'!$B$3:$B$274,'Banco de Dados'!$K$3:$K$274,"")</f>
        <v/>
      </c>
      <c r="B60" s="2">
        <v>0</v>
      </c>
      <c r="C60" s="2">
        <v>0</v>
      </c>
      <c r="D60" s="2">
        <v>0</v>
      </c>
      <c r="E60" s="2">
        <v>0</v>
      </c>
      <c r="F60" s="32" t="e">
        <f t="shared" si="6"/>
        <v>#DIV/0!</v>
      </c>
      <c r="G60" s="3">
        <f t="shared" si="3"/>
        <v>0</v>
      </c>
      <c r="H60" s="3">
        <f t="shared" si="4"/>
        <v>0</v>
      </c>
      <c r="J60" s="2" t="str">
        <v/>
      </c>
      <c r="K60" s="3" t="str">
        <v/>
      </c>
      <c r="M60" s="135" t="str">
        <v xml:space="preserve"> </v>
      </c>
      <c r="N60" s="145"/>
      <c r="O60" s="14"/>
      <c r="P60" s="14"/>
      <c r="Q60" s="14"/>
      <c r="R60" s="14"/>
      <c r="S60" s="14"/>
      <c r="T60" s="14"/>
      <c r="U60" s="14"/>
      <c r="V60" s="14"/>
      <c r="W60" s="14"/>
      <c r="X60" s="137" t="str" cm="1">
        <f t="array" ref="X60">IF(_xlfn.XLOOKUP(Y60,_xlfn.ANCHORARRAY($K$44),$J$44:$J$74," ")=0," ",_xlfn.XLOOKUP(Y60,_xlfn.ANCHORARRAY($K$44),$J$44:$J$74," "))</f>
        <v xml:space="preserve"> </v>
      </c>
      <c r="Y60" s="150" t="str">
        <f t="shared" si="5"/>
        <v xml:space="preserve"> </v>
      </c>
    </row>
    <row r="61" spans="1:25" x14ac:dyDescent="0.25">
      <c r="A61" s="28" t="str">
        <f>_xlfn.XLOOKUP(P!C59,'Banco de Dados'!$B$3:$B$274,'Banco de Dados'!$K$3:$K$274,"")</f>
        <v/>
      </c>
      <c r="B61" s="2">
        <v>0</v>
      </c>
      <c r="C61" s="2">
        <v>0</v>
      </c>
      <c r="D61" s="2">
        <v>0</v>
      </c>
      <c r="E61" s="2">
        <v>0</v>
      </c>
      <c r="F61" s="32" t="e">
        <f t="shared" si="6"/>
        <v>#DIV/0!</v>
      </c>
      <c r="G61" s="3">
        <f t="shared" si="3"/>
        <v>0</v>
      </c>
      <c r="H61" s="3">
        <f t="shared" si="4"/>
        <v>0</v>
      </c>
      <c r="J61" s="2" t="str">
        <v/>
      </c>
      <c r="K61" s="3" t="str">
        <v/>
      </c>
      <c r="M61" s="135" t="str">
        <v xml:space="preserve"> </v>
      </c>
      <c r="N61" s="145"/>
      <c r="O61" s="14"/>
      <c r="P61" s="14"/>
      <c r="Q61" s="14"/>
      <c r="R61" s="14"/>
      <c r="S61" s="14"/>
      <c r="T61" s="14"/>
      <c r="U61" s="14"/>
      <c r="V61" s="14"/>
      <c r="W61" s="14"/>
      <c r="X61" s="137" t="str" cm="1">
        <f t="array" ref="X61">IF(_xlfn.XLOOKUP(Y61,_xlfn.ANCHORARRAY($K$44),$J$44:$J$74," ")=0," ",_xlfn.XLOOKUP(Y61,_xlfn.ANCHORARRAY($K$44),$J$44:$J$74," "))</f>
        <v xml:space="preserve"> </v>
      </c>
      <c r="Y61" s="150" t="str">
        <f t="shared" si="5"/>
        <v xml:space="preserve"> </v>
      </c>
    </row>
    <row r="62" spans="1:25" x14ac:dyDescent="0.25">
      <c r="A62" s="28" t="str">
        <f>_xlfn.XLOOKUP(P!C60,'Banco de Dados'!$B$3:$B$274,'Banco de Dados'!$K$3:$K$274,"")</f>
        <v/>
      </c>
      <c r="B62" s="2">
        <v>0</v>
      </c>
      <c r="C62" s="2">
        <v>0</v>
      </c>
      <c r="D62" s="2">
        <v>0</v>
      </c>
      <c r="E62" s="2">
        <v>0</v>
      </c>
      <c r="F62" s="32" t="e">
        <f t="shared" si="6"/>
        <v>#DIV/0!</v>
      </c>
      <c r="G62" s="3">
        <f t="shared" si="3"/>
        <v>0</v>
      </c>
      <c r="H62" s="3">
        <f t="shared" si="4"/>
        <v>0</v>
      </c>
      <c r="J62" s="2" t="str">
        <v/>
      </c>
      <c r="K62" s="3" t="str">
        <v/>
      </c>
      <c r="M62" s="135" t="str">
        <v xml:space="preserve"> </v>
      </c>
      <c r="N62" s="145"/>
      <c r="O62" s="14"/>
      <c r="P62" s="14"/>
      <c r="Q62" s="14"/>
      <c r="R62" s="14"/>
      <c r="S62" s="14"/>
      <c r="T62" s="14"/>
      <c r="U62" s="14"/>
      <c r="V62" s="14"/>
      <c r="W62" s="14"/>
      <c r="X62" s="137" t="str" cm="1">
        <f t="array" ref="X62">IF(_xlfn.XLOOKUP(Y62,_xlfn.ANCHORARRAY($K$44),$J$44:$J$74," ")=0," ",_xlfn.XLOOKUP(Y62,_xlfn.ANCHORARRAY($K$44),$J$44:$J$74," "))</f>
        <v xml:space="preserve"> </v>
      </c>
      <c r="Y62" s="150" t="str">
        <f t="shared" si="5"/>
        <v xml:space="preserve"> </v>
      </c>
    </row>
    <row r="63" spans="1:25" x14ac:dyDescent="0.25">
      <c r="A63" s="28" t="str">
        <f>_xlfn.XLOOKUP(P!C61,'Banco de Dados'!$B$3:$B$274,'Banco de Dados'!$K$3:$K$274,"")</f>
        <v/>
      </c>
      <c r="B63" s="2">
        <v>0</v>
      </c>
      <c r="C63" s="2">
        <v>0</v>
      </c>
      <c r="D63" s="2">
        <v>0</v>
      </c>
      <c r="E63" s="2">
        <v>0</v>
      </c>
      <c r="F63" s="32" t="e">
        <f t="shared" si="6"/>
        <v>#DIV/0!</v>
      </c>
      <c r="G63" s="3">
        <f t="shared" si="3"/>
        <v>0</v>
      </c>
      <c r="H63" s="3">
        <f t="shared" si="4"/>
        <v>0</v>
      </c>
      <c r="J63" s="2" t="str">
        <v/>
      </c>
      <c r="K63" s="3" t="str">
        <v/>
      </c>
      <c r="M63" s="135" t="str">
        <v xml:space="preserve"> </v>
      </c>
      <c r="N63" s="145"/>
      <c r="O63" s="14"/>
      <c r="P63" s="14"/>
      <c r="Q63" s="14"/>
      <c r="R63" s="14"/>
      <c r="S63" s="14"/>
      <c r="T63" s="14"/>
      <c r="U63" s="14"/>
      <c r="V63" s="14"/>
      <c r="W63" s="14"/>
      <c r="X63" s="137" t="str" cm="1">
        <f t="array" ref="X63">IF(_xlfn.XLOOKUP(Y63,_xlfn.ANCHORARRAY($K$44),$J$44:$J$74," ")=0," ",_xlfn.XLOOKUP(Y63,_xlfn.ANCHORARRAY($K$44),$J$44:$J$74," "))</f>
        <v xml:space="preserve"> </v>
      </c>
      <c r="Y63" s="150" t="str">
        <f t="shared" si="5"/>
        <v xml:space="preserve"> </v>
      </c>
    </row>
    <row r="64" spans="1:25" x14ac:dyDescent="0.25">
      <c r="A64" s="28" t="str">
        <f>_xlfn.XLOOKUP(P!C62,'Banco de Dados'!$B$3:$B$274,'Banco de Dados'!$K$3:$K$274,"")</f>
        <v/>
      </c>
      <c r="B64" s="2">
        <v>0</v>
      </c>
      <c r="C64" s="2">
        <v>0</v>
      </c>
      <c r="D64" s="2">
        <v>0</v>
      </c>
      <c r="E64" s="2">
        <v>0</v>
      </c>
      <c r="F64" s="32" t="e">
        <f t="shared" si="6"/>
        <v>#DIV/0!</v>
      </c>
      <c r="G64" s="3">
        <f t="shared" si="3"/>
        <v>0</v>
      </c>
      <c r="H64" s="3">
        <f t="shared" si="4"/>
        <v>0</v>
      </c>
      <c r="J64" s="2" t="str">
        <v/>
      </c>
      <c r="K64" s="3" t="str">
        <v/>
      </c>
      <c r="M64" s="135" t="str">
        <v xml:space="preserve"> </v>
      </c>
      <c r="N64" s="145"/>
      <c r="O64" s="14"/>
      <c r="P64" s="14"/>
      <c r="Q64" s="14"/>
      <c r="R64" s="14"/>
      <c r="S64" s="14"/>
      <c r="T64" s="14"/>
      <c r="U64" s="14"/>
      <c r="V64" s="14"/>
      <c r="W64" s="14"/>
      <c r="X64" s="137" t="str" cm="1">
        <f t="array" ref="X64">IF(_xlfn.XLOOKUP(Y64,_xlfn.ANCHORARRAY($K$44),$J$44:$J$74," ")=0," ",_xlfn.XLOOKUP(Y64,_xlfn.ANCHORARRAY($K$44),$J$44:$J$74," "))</f>
        <v xml:space="preserve"> </v>
      </c>
      <c r="Y64" s="150" t="str">
        <f t="shared" si="5"/>
        <v xml:space="preserve"> </v>
      </c>
    </row>
    <row r="65" spans="1:41" x14ac:dyDescent="0.25">
      <c r="A65" s="28" t="str">
        <f>_xlfn.XLOOKUP(P!C63,'Banco de Dados'!$B$3:$B$274,'Banco de Dados'!$K$3:$K$274,"")</f>
        <v/>
      </c>
      <c r="B65" s="2">
        <v>0</v>
      </c>
      <c r="C65" s="2">
        <v>0</v>
      </c>
      <c r="D65" s="2">
        <v>0</v>
      </c>
      <c r="E65" s="17">
        <v>0</v>
      </c>
      <c r="F65" s="32" t="e">
        <f t="shared" si="6"/>
        <v>#DIV/0!</v>
      </c>
      <c r="G65" s="3">
        <f t="shared" si="3"/>
        <v>0</v>
      </c>
      <c r="H65" s="3">
        <f t="shared" si="4"/>
        <v>0</v>
      </c>
      <c r="J65" s="2" t="str">
        <v/>
      </c>
      <c r="K65" s="3" t="str">
        <v/>
      </c>
      <c r="M65" s="135" t="str">
        <v xml:space="preserve"> </v>
      </c>
      <c r="N65" s="145"/>
      <c r="O65" s="14"/>
      <c r="P65" s="14"/>
      <c r="Q65" s="14"/>
      <c r="R65" s="14"/>
      <c r="S65" s="14"/>
      <c r="T65" s="14"/>
      <c r="U65" s="14"/>
      <c r="V65" s="14"/>
      <c r="W65" s="14"/>
      <c r="X65" s="137" t="str" cm="1">
        <f t="array" ref="X65">IF(_xlfn.XLOOKUP(Y65,_xlfn.ANCHORARRAY($K$44),$J$44:$J$74," ")=0," ",_xlfn.XLOOKUP(Y65,_xlfn.ANCHORARRAY($K$44),$J$44:$J$74," "))</f>
        <v xml:space="preserve"> </v>
      </c>
      <c r="Y65" s="150" t="str">
        <f t="shared" si="5"/>
        <v xml:space="preserve"> </v>
      </c>
    </row>
    <row r="66" spans="1:41" x14ac:dyDescent="0.25">
      <c r="A66" s="28" t="str">
        <f>_xlfn.XLOOKUP(P!C64,'Banco de Dados'!$B$3:$B$274,'Banco de Dados'!$K$3:$K$274,"")</f>
        <v/>
      </c>
      <c r="B66" s="2">
        <v>0</v>
      </c>
      <c r="C66" s="2">
        <v>0</v>
      </c>
      <c r="D66" s="2">
        <v>0</v>
      </c>
      <c r="E66" s="2">
        <v>0</v>
      </c>
      <c r="F66" s="32" t="e">
        <f t="shared" si="6"/>
        <v>#DIV/0!</v>
      </c>
      <c r="G66" s="3">
        <f t="shared" si="3"/>
        <v>0</v>
      </c>
      <c r="H66" s="3">
        <f t="shared" si="4"/>
        <v>0</v>
      </c>
      <c r="J66" s="2" t="str">
        <v/>
      </c>
      <c r="K66" s="3" t="str">
        <v/>
      </c>
      <c r="M66" s="135" t="str">
        <v xml:space="preserve"> </v>
      </c>
      <c r="N66" s="145"/>
      <c r="O66" s="14"/>
      <c r="P66" s="14"/>
      <c r="Q66" s="14"/>
      <c r="R66" s="14"/>
      <c r="S66" s="14"/>
      <c r="T66" s="14"/>
      <c r="U66" s="14"/>
      <c r="V66" s="14"/>
      <c r="W66" s="14"/>
      <c r="X66" s="137" t="str" cm="1">
        <f t="array" ref="X66">IF(_xlfn.XLOOKUP(Y66,_xlfn.ANCHORARRAY($K$44),$J$44:$J$74," ")=0," ",_xlfn.XLOOKUP(Y66,_xlfn.ANCHORARRAY($K$44),$J$44:$J$74," "))</f>
        <v xml:space="preserve"> </v>
      </c>
      <c r="Y66" s="150" t="str">
        <f t="shared" si="5"/>
        <v xml:space="preserve"> </v>
      </c>
    </row>
    <row r="67" spans="1:41" x14ac:dyDescent="0.25">
      <c r="A67" s="28" t="str">
        <f>_xlfn.XLOOKUP(P!C65,'Banco de Dados'!$B$3:$B$274,'Banco de Dados'!$K$3:$K$274,"")</f>
        <v/>
      </c>
      <c r="B67" s="2">
        <v>0</v>
      </c>
      <c r="C67" s="2">
        <v>0</v>
      </c>
      <c r="D67" s="2">
        <v>0</v>
      </c>
      <c r="E67" s="2">
        <v>0</v>
      </c>
      <c r="F67" s="32" t="e">
        <f t="shared" si="6"/>
        <v>#DIV/0!</v>
      </c>
      <c r="G67" s="3">
        <f t="shared" si="3"/>
        <v>0</v>
      </c>
      <c r="H67" s="3">
        <f t="shared" si="4"/>
        <v>0</v>
      </c>
      <c r="J67" s="2" t="str">
        <v/>
      </c>
      <c r="K67" s="3" t="str">
        <v/>
      </c>
      <c r="M67" s="135" t="str">
        <v xml:space="preserve"> </v>
      </c>
      <c r="N67" s="145"/>
      <c r="O67" s="14"/>
      <c r="P67" s="14"/>
      <c r="Q67" s="14"/>
      <c r="R67" s="14"/>
      <c r="S67" s="14"/>
      <c r="T67" s="14"/>
      <c r="U67" s="14"/>
      <c r="V67" s="14"/>
      <c r="W67" s="14"/>
      <c r="X67" s="137" t="str" cm="1">
        <f t="array" ref="X67">IF(_xlfn.XLOOKUP(Y67,_xlfn.ANCHORARRAY($K$44),$J$44:$J$74," ")=0," ",_xlfn.XLOOKUP(Y67,_xlfn.ANCHORARRAY($K$44),$J$44:$J$74," "))</f>
        <v xml:space="preserve"> </v>
      </c>
      <c r="Y67" s="150" t="str">
        <f t="shared" si="5"/>
        <v xml:space="preserve"> </v>
      </c>
    </row>
    <row r="68" spans="1:41" x14ac:dyDescent="0.25">
      <c r="A68" s="28" t="str">
        <f>_xlfn.XLOOKUP(P!C66,'Banco de Dados'!$B$3:$B$274,'Banco de Dados'!$K$3:$K$274,"")</f>
        <v/>
      </c>
      <c r="B68" s="2">
        <v>0</v>
      </c>
      <c r="C68" s="2">
        <v>0</v>
      </c>
      <c r="D68" s="2">
        <v>0</v>
      </c>
      <c r="E68" s="2">
        <v>0</v>
      </c>
      <c r="F68" s="32" t="e">
        <f t="shared" si="6"/>
        <v>#DIV/0!</v>
      </c>
      <c r="G68" s="3">
        <f t="shared" si="3"/>
        <v>0</v>
      </c>
      <c r="H68" s="3">
        <f t="shared" si="4"/>
        <v>0</v>
      </c>
      <c r="J68" s="2" t="str">
        <v/>
      </c>
      <c r="K68" s="3" t="str">
        <v/>
      </c>
      <c r="M68" s="135" t="str">
        <v xml:space="preserve"> </v>
      </c>
      <c r="N68" s="145"/>
      <c r="O68" s="14"/>
      <c r="P68" s="14"/>
      <c r="Q68" s="14"/>
      <c r="R68" s="14"/>
      <c r="S68" s="14"/>
      <c r="T68" s="14"/>
      <c r="U68" s="14"/>
      <c r="V68" s="14"/>
      <c r="W68" s="14"/>
      <c r="X68" s="137" t="str" cm="1">
        <f t="array" ref="X68">IF(_xlfn.XLOOKUP(Y68,_xlfn.ANCHORARRAY($K$44),$J$44:$J$74," ")=0," ",_xlfn.XLOOKUP(Y68,_xlfn.ANCHORARRAY($K$44),$J$44:$J$74," "))</f>
        <v xml:space="preserve"> </v>
      </c>
      <c r="Y68" s="150" t="str">
        <f t="shared" si="5"/>
        <v xml:space="preserve"> </v>
      </c>
    </row>
    <row r="69" spans="1:41" x14ac:dyDescent="0.25">
      <c r="A69" s="28" t="str">
        <f>_xlfn.XLOOKUP(P!C67,'Banco de Dados'!$B$3:$B$274,'Banco de Dados'!$K$3:$K$274,"")</f>
        <v/>
      </c>
      <c r="B69" s="2">
        <v>0</v>
      </c>
      <c r="C69" s="2">
        <v>0</v>
      </c>
      <c r="D69" s="2">
        <v>0</v>
      </c>
      <c r="E69" s="2">
        <v>0</v>
      </c>
      <c r="F69" s="32" t="e">
        <f t="shared" si="6"/>
        <v>#DIV/0!</v>
      </c>
      <c r="G69" s="3">
        <f t="shared" si="3"/>
        <v>0</v>
      </c>
      <c r="H69" s="3">
        <f t="shared" si="4"/>
        <v>0</v>
      </c>
      <c r="J69" s="2" t="str">
        <v/>
      </c>
      <c r="K69" s="3" t="str">
        <v/>
      </c>
      <c r="M69" s="135" t="str">
        <v xml:space="preserve"> </v>
      </c>
      <c r="N69" s="145"/>
      <c r="O69" s="14"/>
      <c r="P69" s="14"/>
      <c r="Q69" s="14"/>
      <c r="R69" s="14"/>
      <c r="S69" s="14"/>
      <c r="T69" s="14"/>
      <c r="U69" s="14"/>
      <c r="V69" s="14"/>
      <c r="W69" s="14"/>
      <c r="X69" s="137" t="str" cm="1">
        <f t="array" ref="X69">IF(_xlfn.XLOOKUP(Y69,_xlfn.ANCHORARRAY($K$44),$J$44:$J$74," ")=0," ",_xlfn.XLOOKUP(Y69,_xlfn.ANCHORARRAY($K$44),$J$44:$J$74," "))</f>
        <v xml:space="preserve"> </v>
      </c>
      <c r="Y69" s="150" t="str">
        <f t="shared" si="5"/>
        <v xml:space="preserve"> </v>
      </c>
    </row>
    <row r="70" spans="1:41" x14ac:dyDescent="0.25">
      <c r="A70" s="28" t="str">
        <f>_xlfn.XLOOKUP(P!C68,'Banco de Dados'!$B$3:$B$274,'Banco de Dados'!$K$3:$K$274,"")</f>
        <v/>
      </c>
      <c r="B70" s="2">
        <v>0</v>
      </c>
      <c r="C70" s="2">
        <v>0</v>
      </c>
      <c r="D70" s="2">
        <v>0</v>
      </c>
      <c r="E70" s="2">
        <v>0</v>
      </c>
      <c r="F70" s="32" t="e">
        <f t="shared" si="6"/>
        <v>#DIV/0!</v>
      </c>
      <c r="G70" s="3">
        <f t="shared" si="3"/>
        <v>0</v>
      </c>
      <c r="H70" s="3">
        <f t="shared" si="4"/>
        <v>0</v>
      </c>
      <c r="J70" s="2" t="str">
        <v/>
      </c>
      <c r="K70" s="3" t="str">
        <v/>
      </c>
      <c r="M70" s="135" t="str">
        <v xml:space="preserve"> </v>
      </c>
      <c r="N70" s="145"/>
      <c r="O70" s="14"/>
      <c r="P70" s="14"/>
      <c r="Q70" s="14"/>
      <c r="R70" s="14"/>
      <c r="S70" s="14"/>
      <c r="T70" s="14"/>
      <c r="U70" s="14"/>
      <c r="V70" s="14"/>
      <c r="W70" s="14"/>
      <c r="X70" s="137" t="str" cm="1">
        <f t="array" ref="X70">IF(_xlfn.XLOOKUP(Y70,_xlfn.ANCHORARRAY($K$44),$J$44:$J$74," ")=0," ",_xlfn.XLOOKUP(Y70,_xlfn.ANCHORARRAY($K$44),$J$44:$J$74," "))</f>
        <v xml:space="preserve"> </v>
      </c>
      <c r="Y70" s="150" t="str">
        <f t="shared" si="5"/>
        <v xml:space="preserve"> </v>
      </c>
    </row>
    <row r="71" spans="1:41" x14ac:dyDescent="0.25">
      <c r="A71" s="28" t="str">
        <f>_xlfn.XLOOKUP(P!C69,'Banco de Dados'!$B$3:$B$274,'Banco de Dados'!$K$3:$K$274,"")</f>
        <v/>
      </c>
      <c r="B71" s="2">
        <v>0</v>
      </c>
      <c r="C71" s="2">
        <v>0</v>
      </c>
      <c r="D71" s="2">
        <v>0</v>
      </c>
      <c r="E71" s="2">
        <v>0</v>
      </c>
      <c r="F71" s="32" t="e">
        <f t="shared" si="6"/>
        <v>#DIV/0!</v>
      </c>
      <c r="G71" s="3">
        <f t="shared" si="3"/>
        <v>0</v>
      </c>
      <c r="H71" s="3">
        <f t="shared" si="4"/>
        <v>0</v>
      </c>
      <c r="J71" s="2" t="str">
        <v/>
      </c>
      <c r="K71" s="3" t="str">
        <v/>
      </c>
      <c r="M71" s="135" t="str">
        <v xml:space="preserve"> </v>
      </c>
      <c r="N71" s="145"/>
      <c r="O71" s="14"/>
      <c r="P71" s="14"/>
      <c r="Q71" s="14"/>
      <c r="R71" s="14"/>
      <c r="S71" s="14"/>
      <c r="T71" s="14"/>
      <c r="U71" s="14"/>
      <c r="V71" s="14"/>
      <c r="W71" s="14"/>
      <c r="X71" s="137" t="str" cm="1">
        <f t="array" ref="X71">IF(_xlfn.XLOOKUP(Y71,_xlfn.ANCHORARRAY($K$44),$J$44:$J$74," ")=0," ",_xlfn.XLOOKUP(Y71,_xlfn.ANCHORARRAY($K$44),$J$44:$J$74," "))</f>
        <v xml:space="preserve"> </v>
      </c>
      <c r="Y71" s="150" t="str">
        <f t="shared" si="5"/>
        <v xml:space="preserve"> </v>
      </c>
    </row>
    <row r="72" spans="1:41" x14ac:dyDescent="0.25">
      <c r="A72" s="28" t="str">
        <f>_xlfn.XLOOKUP(P!C70,'Banco de Dados'!$B$3:$B$274,'Banco de Dados'!$K$3:$K$274,"")</f>
        <v/>
      </c>
      <c r="B72" s="2">
        <v>0</v>
      </c>
      <c r="C72" s="2">
        <v>0</v>
      </c>
      <c r="D72" s="2">
        <v>0</v>
      </c>
      <c r="E72" s="2">
        <v>0</v>
      </c>
      <c r="F72" s="32" t="e">
        <f t="shared" si="6"/>
        <v>#DIV/0!</v>
      </c>
      <c r="G72" s="3">
        <f t="shared" ref="G72:H74" si="7">D72*$E$42</f>
        <v>0</v>
      </c>
      <c r="H72" s="3">
        <f t="shared" si="7"/>
        <v>0</v>
      </c>
      <c r="J72" s="2"/>
      <c r="K72" s="3" t="str">
        <v xml:space="preserve"> </v>
      </c>
      <c r="M72" s="135" t="str">
        <v xml:space="preserve"> </v>
      </c>
      <c r="N72" s="145"/>
      <c r="O72" s="14"/>
      <c r="P72" s="14"/>
      <c r="Q72" s="14"/>
      <c r="R72" s="14"/>
      <c r="S72" s="14"/>
      <c r="T72" s="14"/>
      <c r="U72" s="14"/>
      <c r="V72" s="14"/>
      <c r="W72" s="14"/>
      <c r="X72" s="137" t="str" cm="1">
        <f t="array" ref="X72">IF(_xlfn.XLOOKUP(Y72,_xlfn.ANCHORARRAY($K$44),$J$44:$J$74," ")=0," ",_xlfn.XLOOKUP(Y72,_xlfn.ANCHORARRAY($K$44),$J$44:$J$74," "))</f>
        <v xml:space="preserve"> </v>
      </c>
      <c r="Y72" s="150" t="str">
        <f t="shared" si="5"/>
        <v xml:space="preserve"> </v>
      </c>
    </row>
    <row r="73" spans="1:41" x14ac:dyDescent="0.25">
      <c r="A73" s="28" t="str">
        <f>_xlfn.XLOOKUP(P!C71,'Banco de Dados'!$B$3:$B$274,'Banco de Dados'!$K$3:$K$274,"")</f>
        <v/>
      </c>
      <c r="B73" s="2">
        <v>0</v>
      </c>
      <c r="C73" s="2">
        <v>0</v>
      </c>
      <c r="D73" s="2">
        <v>0</v>
      </c>
      <c r="E73" s="2">
        <v>0</v>
      </c>
      <c r="F73" s="32" t="e">
        <f t="shared" si="6"/>
        <v>#DIV/0!</v>
      </c>
      <c r="G73" s="3">
        <f t="shared" si="7"/>
        <v>0</v>
      </c>
      <c r="H73" s="3">
        <f t="shared" si="7"/>
        <v>0</v>
      </c>
      <c r="J73" s="2"/>
      <c r="K73" s="3" t="str">
        <v xml:space="preserve"> </v>
      </c>
      <c r="M73" s="135" t="str">
        <v xml:space="preserve"> </v>
      </c>
      <c r="N73" s="145"/>
      <c r="O73" s="14"/>
      <c r="P73" s="14"/>
      <c r="Q73" s="14"/>
      <c r="R73" s="14"/>
      <c r="S73" s="14"/>
      <c r="T73" s="14"/>
      <c r="U73" s="14"/>
      <c r="V73" s="14"/>
      <c r="W73" s="14"/>
      <c r="X73" s="137" t="str" cm="1">
        <f t="array" ref="X73">IF(_xlfn.XLOOKUP(Y73,_xlfn.ANCHORARRAY($K$44),$J$44:$J$74," ")=0," ",_xlfn.XLOOKUP(Y73,_xlfn.ANCHORARRAY($K$44),$J$44:$J$74," "))</f>
        <v xml:space="preserve"> </v>
      </c>
      <c r="Y73" s="150" t="str">
        <f t="shared" si="5"/>
        <v xml:space="preserve"> </v>
      </c>
    </row>
    <row r="74" spans="1:41" x14ac:dyDescent="0.25">
      <c r="A74" s="28" t="str">
        <f>_xlfn.XLOOKUP(P!C72,'Banco de Dados'!$B$3:$B$274,'Banco de Dados'!$K$3:$K$274,"")</f>
        <v/>
      </c>
      <c r="B74" s="2">
        <v>0</v>
      </c>
      <c r="C74" s="2">
        <v>0</v>
      </c>
      <c r="D74" s="2">
        <v>0</v>
      </c>
      <c r="E74" s="2">
        <v>0</v>
      </c>
      <c r="F74" s="32" t="e">
        <f t="shared" si="6"/>
        <v>#DIV/0!</v>
      </c>
      <c r="G74" s="3">
        <f t="shared" si="7"/>
        <v>0</v>
      </c>
      <c r="H74" s="3">
        <f t="shared" si="7"/>
        <v>0</v>
      </c>
      <c r="J74" s="2"/>
      <c r="K74" s="3" t="str">
        <v xml:space="preserve"> </v>
      </c>
      <c r="M74" s="142" t="str">
        <f t="shared" ref="M74" si="8">IF(AL74=0,"",AL74)</f>
        <v/>
      </c>
      <c r="N74" s="141" t="str">
        <f>IFERROR(IF(AM74=0,NA(),AM74)," ")</f>
        <v xml:space="preserve"> </v>
      </c>
      <c r="O74" s="14"/>
      <c r="P74" s="14"/>
      <c r="Q74" s="14"/>
      <c r="R74" s="14"/>
      <c r="S74" s="14"/>
      <c r="T74" s="14"/>
      <c r="U74" s="14"/>
      <c r="V74" s="14"/>
      <c r="W74" s="14"/>
      <c r="X74" s="137" t="str" cm="1">
        <f t="array" ref="X74">IF(_xlfn.XLOOKUP(Y74,_xlfn.ANCHORARRAY($K$44),$J$44:$J$74," ")=0," ",_xlfn.XLOOKUP(Y74,_xlfn.ANCHORARRAY($K$44),$J$44:$J$74," "))</f>
        <v xml:space="preserve"> </v>
      </c>
      <c r="Y74" s="150" t="str">
        <f t="shared" si="5"/>
        <v xml:space="preserve"> </v>
      </c>
      <c r="AO74" s="138"/>
    </row>
    <row r="75" spans="1:41" s="67" customFormat="1" x14ac:dyDescent="0.25">
      <c r="A75" s="94"/>
      <c r="B75" s="94"/>
      <c r="C75" s="94"/>
      <c r="D75" s="94"/>
      <c r="E75" s="94"/>
      <c r="F75" s="133"/>
      <c r="G75" s="134"/>
      <c r="H75" s="134"/>
      <c r="I75" s="94"/>
      <c r="J75" s="94"/>
      <c r="K75" s="134"/>
      <c r="L75" s="94"/>
      <c r="M75" s="94"/>
      <c r="N75" s="134"/>
      <c r="O75" s="134"/>
      <c r="P75" s="134"/>
      <c r="Y75" s="94"/>
    </row>
    <row r="76" spans="1:41" x14ac:dyDescent="0.25">
      <c r="G76" s="3"/>
      <c r="H76" s="3"/>
      <c r="I76" s="2"/>
      <c r="J76" s="2"/>
      <c r="K76" s="3"/>
      <c r="L76" s="94"/>
      <c r="M76" s="2"/>
      <c r="N76" s="3"/>
      <c r="O76" s="3"/>
      <c r="P76" s="3"/>
    </row>
    <row r="77" spans="1:41" x14ac:dyDescent="0.25">
      <c r="G77" s="3"/>
      <c r="H77" s="3"/>
      <c r="I77" s="2"/>
      <c r="J77" s="2"/>
      <c r="K77" s="3"/>
      <c r="L77" s="94"/>
      <c r="M77" s="2"/>
      <c r="N77" s="3"/>
      <c r="O77" s="3"/>
      <c r="P77" s="3"/>
    </row>
    <row r="78" spans="1:41" ht="15.75" x14ac:dyDescent="0.25">
      <c r="A78" s="36" t="str">
        <f>'Nome das Amostras'!A6</f>
        <v>ad</v>
      </c>
      <c r="B78" s="164" t="str">
        <f>VLOOKUP(A78,'Nome das Amostras'!$A$3:$D$28,2,FALSE)</f>
        <v>R3</v>
      </c>
      <c r="C78" s="164"/>
      <c r="D78" s="51" t="s">
        <v>65</v>
      </c>
      <c r="E78" s="52">
        <f>'Banco de Dados'!$O$13/'Banco de Dados'!AC13</f>
        <v>0.66207117665918569</v>
      </c>
      <c r="F78" s="74"/>
      <c r="G78" s="3"/>
      <c r="H78" s="3"/>
      <c r="J78" s="231" t="s">
        <v>255</v>
      </c>
      <c r="K78" s="231"/>
      <c r="M78" s="132" t="s">
        <v>1</v>
      </c>
      <c r="N78" s="144" t="s">
        <v>35</v>
      </c>
      <c r="O78" s="232" t="s">
        <v>148</v>
      </c>
      <c r="P78" s="232"/>
      <c r="Q78" s="232"/>
      <c r="R78" s="232"/>
      <c r="S78" s="232"/>
      <c r="T78" s="232"/>
      <c r="U78" s="232"/>
      <c r="V78" s="232"/>
      <c r="W78" s="2">
        <v>18</v>
      </c>
      <c r="X78" s="136" t="s">
        <v>1</v>
      </c>
      <c r="Y78" s="136" t="s">
        <v>35</v>
      </c>
      <c r="Z78" s="233" t="s">
        <v>149</v>
      </c>
      <c r="AA78" s="233"/>
      <c r="AB78" s="233"/>
      <c r="AC78" s="233"/>
      <c r="AD78" s="233"/>
      <c r="AE78" s="233"/>
      <c r="AF78" s="233"/>
      <c r="AG78" s="233"/>
    </row>
    <row r="79" spans="1:41" x14ac:dyDescent="0.25">
      <c r="A79" s="107" t="s">
        <v>1</v>
      </c>
      <c r="B79" s="107" t="s">
        <v>0</v>
      </c>
      <c r="C79" s="107" t="s">
        <v>212</v>
      </c>
      <c r="D79" s="107" t="s">
        <v>209</v>
      </c>
      <c r="E79" s="107" t="s">
        <v>213</v>
      </c>
      <c r="F79" s="76" t="s">
        <v>219</v>
      </c>
      <c r="G79" s="54" t="s">
        <v>140</v>
      </c>
      <c r="H79" s="54" t="s">
        <v>66</v>
      </c>
      <c r="J79" s="107" t="s">
        <v>1</v>
      </c>
      <c r="K79" s="54" t="s">
        <v>35</v>
      </c>
      <c r="M79" s="142" t="s">
        <v>149</v>
      </c>
      <c r="N79" s="141">
        <f>Y79</f>
        <v>158644.17120872077</v>
      </c>
      <c r="O79" s="14"/>
      <c r="P79" s="14"/>
      <c r="Q79" s="14"/>
      <c r="R79" s="14"/>
      <c r="S79" s="14"/>
      <c r="T79" s="14"/>
      <c r="U79" s="14"/>
      <c r="V79" s="14"/>
      <c r="W79" s="14"/>
      <c r="X79" s="140" t="s">
        <v>150</v>
      </c>
      <c r="Y79" s="149">
        <f>SUM(Y80:Y110)</f>
        <v>158644.17120872077</v>
      </c>
    </row>
    <row r="80" spans="1:41" x14ac:dyDescent="0.25">
      <c r="A80" s="28" t="str">
        <f>_xlfn.XLOOKUP(P!C76,'Banco de Dados'!$B$3:$B$274,'Banco de Dados'!$K$3:$K$274,"")</f>
        <v>Si</v>
      </c>
      <c r="B80" s="2" cm="1">
        <f t="array" ref="B80:E110">Dados!Y5:AB35</f>
        <v>14</v>
      </c>
      <c r="C80" s="2">
        <v>1740</v>
      </c>
      <c r="D80" s="2">
        <v>3391</v>
      </c>
      <c r="E80" s="2">
        <v>79</v>
      </c>
      <c r="F80" s="32">
        <f>(E80*100)/D80</f>
        <v>2.3296962547920965</v>
      </c>
      <c r="G80" s="3">
        <f t="shared" ref="G80:H107" si="9">$E$78*D80</f>
        <v>2245.0833600512988</v>
      </c>
      <c r="H80" s="3">
        <f t="shared" si="9"/>
        <v>52.303622956075671</v>
      </c>
      <c r="J80" s="2" t="str" cm="1">
        <f t="array" ref="J80:J107">_xlfn._xlws.FILTER(A80:A110, (A80:A110&lt;&gt;$L$1)*(A80:A110&lt;&gt;"Ar")*(A80:A110&lt;&gt;$M$1))</f>
        <v>Si</v>
      </c>
      <c r="K80" s="3" cm="1">
        <f t="array" ref="K80:K110">IF(_xlfn.XLOOKUP(J80:J110,A80:A110,G80:G110," ")=0,"",_xlfn.XLOOKUP(J80:J110,A80:A110,G80:G110," "))</f>
        <v>2245.0833600512988</v>
      </c>
      <c r="M80" s="135" t="str" cm="1">
        <f t="array" ref="M80:M109">_xlfn.XLOOKUP(N80:N109,_xlfn.ANCHORARRAY(K80),J80:J110," ")</f>
        <v/>
      </c>
      <c r="N80" s="145" t="str" cm="1">
        <f t="array" ref="N80:N95">IF(_xlfn._xlws.FILTER(_xlfn.ANCHORARRAY(K80),ISERROR(MATCH(_xlfn.ANCHORARRAY(K80),Y80:Y109,0)))=0," ",_xlfn._xlws.FILTER(_xlfn.ANCHORARRAY(K80),ISERROR(MATCH(_xlfn.ANCHORARRAY(K80),Y80:Y109,0))))</f>
        <v/>
      </c>
      <c r="O80" s="14"/>
      <c r="P80" s="14"/>
      <c r="Q80" s="14"/>
      <c r="R80" s="14"/>
      <c r="S80" s="14"/>
      <c r="T80" s="14"/>
      <c r="U80" s="14"/>
      <c r="V80" s="14"/>
      <c r="W80" s="14"/>
      <c r="X80" s="137" t="str" cm="1">
        <f t="array" ref="X80">IF(_xlfn.XLOOKUP(Y80,_xlfn.ANCHORARRAY($K$80),$J$80:$J$110," ")=0," ",_xlfn.XLOOKUP(Y80,_xlfn.ANCHORARRAY($K$80),$J$80:$J$110," "))</f>
        <v>P</v>
      </c>
      <c r="Y80" s="150">
        <f t="shared" ref="Y80:Y110" si="10">IFERROR(IF(ROW(A1)&lt;$W$78,SMALL(_xlfn.ANCHORARRAY($K$80),ROW(A1))," ")," ")</f>
        <v>417.10484129528697</v>
      </c>
    </row>
    <row r="81" spans="1:25" x14ac:dyDescent="0.25">
      <c r="A81" s="28" t="str">
        <f>_xlfn.XLOOKUP(P!C77,'Banco de Dados'!$B$3:$B$274,'Banco de Dados'!$K$3:$K$274,"")</f>
        <v>P</v>
      </c>
      <c r="B81" s="2">
        <v>15</v>
      </c>
      <c r="C81" s="2">
        <v>2013</v>
      </c>
      <c r="D81" s="2">
        <v>630</v>
      </c>
      <c r="E81" s="2">
        <v>71</v>
      </c>
      <c r="F81" s="32">
        <f t="shared" ref="F81:F110" si="11">(E81*100)/D81</f>
        <v>11.269841269841271</v>
      </c>
      <c r="G81" s="3">
        <f t="shared" si="9"/>
        <v>417.10484129528697</v>
      </c>
      <c r="H81" s="3">
        <f t="shared" si="9"/>
        <v>47.007053542802183</v>
      </c>
      <c r="J81" s="2" t="str">
        <v>P</v>
      </c>
      <c r="K81" s="3">
        <v>417.10484129528697</v>
      </c>
      <c r="M81" s="135" t="str">
        <v/>
      </c>
      <c r="N81" s="145" t="str">
        <v/>
      </c>
      <c r="O81" s="14"/>
      <c r="P81" s="14"/>
      <c r="Q81" s="14"/>
      <c r="R81" s="14"/>
      <c r="S81" s="14"/>
      <c r="T81" s="14"/>
      <c r="U81" s="14"/>
      <c r="V81" s="14"/>
      <c r="W81" s="14"/>
      <c r="X81" s="137" t="str" cm="1">
        <f t="array" ref="X81">IF(_xlfn.XLOOKUP(Y81,_xlfn.ANCHORARRAY($K$80),$J$80:$J$110," ")=0," ",_xlfn.XLOOKUP(Y81,_xlfn.ANCHORARRAY($K$80),$J$80:$J$110," "))</f>
        <v>Ni</v>
      </c>
      <c r="Y81" s="150">
        <f t="shared" si="10"/>
        <v>1121.5485732606605</v>
      </c>
    </row>
    <row r="82" spans="1:25" x14ac:dyDescent="0.25">
      <c r="A82" s="28" t="str">
        <f>_xlfn.XLOOKUP(P!C78,'Banco de Dados'!$B$3:$B$274,'Banco de Dados'!$K$3:$K$274,"")</f>
        <v>S</v>
      </c>
      <c r="B82" s="2">
        <v>16</v>
      </c>
      <c r="C82" s="2">
        <v>2307</v>
      </c>
      <c r="D82" s="2">
        <v>3279</v>
      </c>
      <c r="E82" s="2">
        <v>99</v>
      </c>
      <c r="F82" s="32">
        <f t="shared" si="11"/>
        <v>3.019213174748399</v>
      </c>
      <c r="G82" s="3">
        <f t="shared" si="9"/>
        <v>2170.9313882654696</v>
      </c>
      <c r="H82" s="3">
        <f t="shared" si="9"/>
        <v>65.545046489259377</v>
      </c>
      <c r="J82" s="2" t="str">
        <v>S</v>
      </c>
      <c r="K82" s="3">
        <v>2170.9313882654696</v>
      </c>
      <c r="M82" s="135" t="str">
        <v/>
      </c>
      <c r="N82" s="145" t="str">
        <v/>
      </c>
      <c r="O82" s="14"/>
      <c r="P82" s="14"/>
      <c r="Q82" s="14"/>
      <c r="R82" s="14"/>
      <c r="S82" s="14"/>
      <c r="T82" s="14"/>
      <c r="U82" s="14"/>
      <c r="V82" s="14"/>
      <c r="W82" s="14"/>
      <c r="X82" s="137" t="str" cm="1">
        <f t="array" ref="X82">IF(_xlfn.XLOOKUP(Y82,_xlfn.ANCHORARRAY($K$80),$J$80:$J$110," ")=0," ",_xlfn.XLOOKUP(Y82,_xlfn.ANCHORARRAY($K$80),$J$80:$J$110," "))</f>
        <v>Zn</v>
      </c>
      <c r="Y82" s="150">
        <f t="shared" si="10"/>
        <v>1718.7367746072462</v>
      </c>
    </row>
    <row r="83" spans="1:25" x14ac:dyDescent="0.25">
      <c r="A83" s="28" t="str">
        <f>_xlfn.XLOOKUP(P!C79,'Banco de Dados'!$B$3:$B$274,'Banco de Dados'!$K$3:$K$274,"")</f>
        <v>Cl</v>
      </c>
      <c r="B83" s="2">
        <v>17</v>
      </c>
      <c r="C83" s="2">
        <v>2622</v>
      </c>
      <c r="D83" s="2">
        <v>11608</v>
      </c>
      <c r="E83" s="2">
        <v>176</v>
      </c>
      <c r="F83" s="32">
        <f t="shared" si="11"/>
        <v>1.516195727084769</v>
      </c>
      <c r="G83" s="3">
        <f t="shared" si="9"/>
        <v>7685.3222186598277</v>
      </c>
      <c r="H83" s="3">
        <f t="shared" si="9"/>
        <v>116.52452709201668</v>
      </c>
      <c r="J83" s="2" t="str">
        <v>Cl</v>
      </c>
      <c r="K83" s="3">
        <v>7685.3222186598277</v>
      </c>
      <c r="M83" s="135" t="str">
        <v/>
      </c>
      <c r="N83" s="145" t="str">
        <v/>
      </c>
      <c r="O83" s="14"/>
      <c r="P83" s="14"/>
      <c r="Q83" s="14"/>
      <c r="R83" s="14"/>
      <c r="S83" s="14"/>
      <c r="T83" s="14"/>
      <c r="U83" s="14"/>
      <c r="V83" s="14"/>
      <c r="W83" s="14"/>
      <c r="X83" s="137" t="str" cm="1">
        <f t="array" ref="X83">IF(_xlfn.XLOOKUP(Y83,_xlfn.ANCHORARRAY($K$80),$J$80:$J$110," ")=0," ",_xlfn.XLOOKUP(Y83,_xlfn.ANCHORARRAY($K$80),$J$80:$J$110," "))</f>
        <v>S</v>
      </c>
      <c r="Y83" s="150">
        <f t="shared" si="10"/>
        <v>2170.9313882654696</v>
      </c>
    </row>
    <row r="84" spans="1:25" x14ac:dyDescent="0.25">
      <c r="A84" s="28" t="str">
        <f>_xlfn.XLOOKUP(P!C80,'Banco de Dados'!$B$3:$B$274,'Banco de Dados'!$K$3:$K$274,"")</f>
        <v>Ar</v>
      </c>
      <c r="B84" s="2">
        <v>18</v>
      </c>
      <c r="C84" s="2">
        <v>2957</v>
      </c>
      <c r="D84" s="2">
        <v>6238</v>
      </c>
      <c r="E84" s="2">
        <v>192</v>
      </c>
      <c r="F84" s="32">
        <f t="shared" si="11"/>
        <v>3.0779095864058994</v>
      </c>
      <c r="G84" s="3">
        <f t="shared" si="9"/>
        <v>4130</v>
      </c>
      <c r="H84" s="3">
        <f t="shared" si="9"/>
        <v>127.11766591856366</v>
      </c>
      <c r="J84" s="2" t="str">
        <v>K</v>
      </c>
      <c r="K84" s="3">
        <v>25066.014748316771</v>
      </c>
      <c r="M84" s="135" t="str">
        <v/>
      </c>
      <c r="N84" s="145" t="str">
        <v/>
      </c>
      <c r="O84" s="14"/>
      <c r="P84" s="14"/>
      <c r="Q84" s="14"/>
      <c r="R84" s="14"/>
      <c r="S84" s="14"/>
      <c r="T84" s="14"/>
      <c r="U84" s="14"/>
      <c r="V84" s="14"/>
      <c r="W84" s="14"/>
      <c r="X84" s="137" t="str" cm="1">
        <f t="array" ref="X84">IF(_xlfn.XLOOKUP(Y84,_xlfn.ANCHORARRAY($K$80),$J$80:$J$110," ")=0," ",_xlfn.XLOOKUP(Y84,_xlfn.ANCHORARRAY($K$80),$J$80:$J$110," "))</f>
        <v>Si</v>
      </c>
      <c r="Y84" s="150">
        <f t="shared" si="10"/>
        <v>2245.0833600512988</v>
      </c>
    </row>
    <row r="85" spans="1:25" x14ac:dyDescent="0.25">
      <c r="A85" s="28" t="str">
        <f>_xlfn.XLOOKUP(P!C81,'Banco de Dados'!$B$3:$B$274,'Banco de Dados'!$K$3:$K$274,"")</f>
        <v>K</v>
      </c>
      <c r="B85" s="2">
        <v>19</v>
      </c>
      <c r="C85" s="2">
        <v>3313</v>
      </c>
      <c r="D85" s="2">
        <v>37860</v>
      </c>
      <c r="E85" s="2">
        <v>236</v>
      </c>
      <c r="F85" s="32">
        <f t="shared" si="11"/>
        <v>0.62334918119387217</v>
      </c>
      <c r="G85" s="3">
        <f t="shared" si="9"/>
        <v>25066.014748316771</v>
      </c>
      <c r="H85" s="3">
        <f t="shared" si="9"/>
        <v>156.24879769156783</v>
      </c>
      <c r="J85" s="2" t="str">
        <v>Ca</v>
      </c>
      <c r="K85" s="3">
        <v>12495.269317088812</v>
      </c>
      <c r="M85" s="135" t="str">
        <v/>
      </c>
      <c r="N85" s="145" t="str">
        <v/>
      </c>
      <c r="O85" s="14"/>
      <c r="P85" s="14"/>
      <c r="Q85" s="14"/>
      <c r="R85" s="14"/>
      <c r="S85" s="14"/>
      <c r="T85" s="14"/>
      <c r="U85" s="14"/>
      <c r="V85" s="14"/>
      <c r="W85" s="14"/>
      <c r="X85" s="137" t="str" cm="1">
        <f t="array" ref="X85">IF(_xlfn.XLOOKUP(Y85,_xlfn.ANCHORARRAY($K$80),$J$80:$J$110," ")=0," ",_xlfn.XLOOKUP(Y85,_xlfn.ANCHORARRAY($K$80),$J$80:$J$110," "))</f>
        <v>Mn</v>
      </c>
      <c r="Y85" s="150">
        <f t="shared" si="10"/>
        <v>2463.5668483488298</v>
      </c>
    </row>
    <row r="86" spans="1:25" x14ac:dyDescent="0.25">
      <c r="A86" s="28" t="str">
        <f>_xlfn.XLOOKUP(P!C82,'Banco de Dados'!$B$3:$B$274,'Banco de Dados'!$K$3:$K$274,"")</f>
        <v>Ca</v>
      </c>
      <c r="B86" s="2">
        <v>20</v>
      </c>
      <c r="C86" s="2">
        <v>3691</v>
      </c>
      <c r="D86" s="2">
        <v>18873</v>
      </c>
      <c r="E86" s="2">
        <v>180</v>
      </c>
      <c r="F86" s="32">
        <f t="shared" si="11"/>
        <v>0.9537434430138293</v>
      </c>
      <c r="G86" s="3">
        <f t="shared" si="9"/>
        <v>12495.269317088812</v>
      </c>
      <c r="H86" s="3">
        <f t="shared" si="9"/>
        <v>119.17281179865343</v>
      </c>
      <c r="J86" s="2" t="str">
        <v>Ti</v>
      </c>
      <c r="K86" s="3">
        <v>5942.7508816928512</v>
      </c>
      <c r="M86" s="135" t="str">
        <v/>
      </c>
      <c r="N86" s="145" t="str">
        <v/>
      </c>
      <c r="O86" s="14"/>
      <c r="P86" s="14"/>
      <c r="Q86" s="14"/>
      <c r="R86" s="14"/>
      <c r="S86" s="14"/>
      <c r="T86" s="14"/>
      <c r="U86" s="14"/>
      <c r="V86" s="14"/>
      <c r="W86" s="14"/>
      <c r="X86" s="137" t="str" cm="1">
        <f t="array" ref="X86">IF(_xlfn.XLOOKUP(Y86,_xlfn.ANCHORARRAY($K$80),$J$80:$J$110," ")=0," ",_xlfn.XLOOKUP(Y86,_xlfn.ANCHORARRAY($K$80),$J$80:$J$110," "))</f>
        <v>Cr</v>
      </c>
      <c r="Y86" s="150">
        <f t="shared" si="10"/>
        <v>3024.3411349791604</v>
      </c>
    </row>
    <row r="87" spans="1:25" x14ac:dyDescent="0.25">
      <c r="A87" s="28" t="str">
        <f>_xlfn.XLOOKUP(P!C83,'Banco de Dados'!$B$3:$B$274,'Banco de Dados'!$K$3:$K$274,"")</f>
        <v>Ti</v>
      </c>
      <c r="B87" s="2">
        <v>22</v>
      </c>
      <c r="C87" s="2">
        <v>4509</v>
      </c>
      <c r="D87" s="2">
        <v>8976</v>
      </c>
      <c r="E87" s="2">
        <v>146</v>
      </c>
      <c r="F87" s="32">
        <f t="shared" si="11"/>
        <v>1.6265597147950088</v>
      </c>
      <c r="G87" s="3">
        <f t="shared" si="9"/>
        <v>5942.7508816928512</v>
      </c>
      <c r="H87" s="3">
        <f t="shared" si="9"/>
        <v>96.66239179224111</v>
      </c>
      <c r="J87" s="2" t="str">
        <v>Cr</v>
      </c>
      <c r="K87" s="3">
        <v>3024.3411349791604</v>
      </c>
      <c r="M87" s="135" t="str">
        <v/>
      </c>
      <c r="N87" s="145" t="str">
        <v/>
      </c>
      <c r="O87" s="14"/>
      <c r="P87" s="14"/>
      <c r="Q87" s="14"/>
      <c r="R87" s="14"/>
      <c r="S87" s="14"/>
      <c r="T87" s="14"/>
      <c r="U87" s="14"/>
      <c r="V87" s="14"/>
      <c r="W87" s="14"/>
      <c r="X87" s="137" t="str" cm="1">
        <f t="array" ref="X87">IF(_xlfn.XLOOKUP(Y87,_xlfn.ANCHORARRAY($K$80),$J$80:$J$110," ")=0," ",_xlfn.XLOOKUP(Y87,_xlfn.ANCHORARRAY($K$80),$J$80:$J$110," "))</f>
        <v>Ti</v>
      </c>
      <c r="Y87" s="150">
        <f t="shared" si="10"/>
        <v>5942.7508816928512</v>
      </c>
    </row>
    <row r="88" spans="1:25" x14ac:dyDescent="0.25">
      <c r="A88" s="28" t="str">
        <f>_xlfn.XLOOKUP(P!C84,'Banco de Dados'!$B$3:$B$274,'Banco de Dados'!$K$3:$K$274,"")</f>
        <v>Cr</v>
      </c>
      <c r="B88" s="2">
        <v>24</v>
      </c>
      <c r="C88" s="2">
        <v>5412</v>
      </c>
      <c r="D88" s="2">
        <v>4568</v>
      </c>
      <c r="E88" s="2">
        <v>143</v>
      </c>
      <c r="F88" s="32">
        <f t="shared" si="11"/>
        <v>3.1304728546409808</v>
      </c>
      <c r="G88" s="3">
        <f t="shared" si="9"/>
        <v>3024.3411349791604</v>
      </c>
      <c r="H88" s="3">
        <f t="shared" si="9"/>
        <v>94.676178262263548</v>
      </c>
      <c r="J88" s="2" t="str">
        <v>Mn</v>
      </c>
      <c r="K88" s="3">
        <v>2463.5668483488298</v>
      </c>
      <c r="M88" s="135" t="str">
        <v/>
      </c>
      <c r="N88" s="145" t="str">
        <v/>
      </c>
      <c r="O88" s="14"/>
      <c r="P88" s="14"/>
      <c r="Q88" s="14"/>
      <c r="R88" s="14"/>
      <c r="S88" s="14"/>
      <c r="T88" s="14"/>
      <c r="U88" s="14"/>
      <c r="V88" s="14"/>
      <c r="W88" s="14"/>
      <c r="X88" s="137" t="str" cm="1">
        <f t="array" ref="X88">IF(_xlfn.XLOOKUP(Y88,_xlfn.ANCHORARRAY($K$80),$J$80:$J$110," ")=0," ",_xlfn.XLOOKUP(Y88,_xlfn.ANCHORARRAY($K$80),$J$80:$J$110," "))</f>
        <v>Cl</v>
      </c>
      <c r="Y88" s="150">
        <f t="shared" si="10"/>
        <v>7685.3222186598277</v>
      </c>
    </row>
    <row r="89" spans="1:25" x14ac:dyDescent="0.25">
      <c r="A89" s="28" t="str">
        <f>_xlfn.XLOOKUP(P!C85,'Banco de Dados'!$B$3:$B$274,'Banco de Dados'!$K$3:$K$274,"")</f>
        <v>Mn</v>
      </c>
      <c r="B89" s="2">
        <v>25</v>
      </c>
      <c r="C89" s="2">
        <v>5895</v>
      </c>
      <c r="D89" s="2">
        <v>3721</v>
      </c>
      <c r="E89" s="2">
        <v>152</v>
      </c>
      <c r="F89" s="32">
        <f t="shared" si="11"/>
        <v>4.0849234076861061</v>
      </c>
      <c r="G89" s="3">
        <f t="shared" si="9"/>
        <v>2463.5668483488298</v>
      </c>
      <c r="H89" s="3">
        <f t="shared" si="9"/>
        <v>100.63481885219622</v>
      </c>
      <c r="J89" s="2" t="str">
        <v>Fe</v>
      </c>
      <c r="K89" s="3">
        <v>94293.501122154543</v>
      </c>
      <c r="M89" s="135" t="str">
        <v/>
      </c>
      <c r="N89" s="145" t="str">
        <v/>
      </c>
      <c r="O89" s="14"/>
      <c r="P89" s="14"/>
      <c r="Q89" s="14"/>
      <c r="R89" s="14"/>
      <c r="S89" s="14"/>
      <c r="T89" s="14"/>
      <c r="U89" s="14"/>
      <c r="V89" s="14"/>
      <c r="W89" s="14"/>
      <c r="X89" s="137" t="str" cm="1">
        <f t="array" ref="X89">IF(_xlfn.XLOOKUP(Y89,_xlfn.ANCHORARRAY($K$80),$J$80:$J$110," ")=0," ",_xlfn.XLOOKUP(Y89,_xlfn.ANCHORARRAY($K$80),$J$80:$J$110," "))</f>
        <v>Ca</v>
      </c>
      <c r="Y89" s="150">
        <f t="shared" si="10"/>
        <v>12495.269317088812</v>
      </c>
    </row>
    <row r="90" spans="1:25" x14ac:dyDescent="0.25">
      <c r="A90" s="28" t="str">
        <f>_xlfn.XLOOKUP(P!C86,'Banco de Dados'!$B$3:$B$274,'Banco de Dados'!$K$3:$K$274,"")</f>
        <v>Fe</v>
      </c>
      <c r="B90" s="2">
        <v>26</v>
      </c>
      <c r="C90" s="2">
        <v>6399</v>
      </c>
      <c r="D90" s="2">
        <v>142422</v>
      </c>
      <c r="E90" s="2">
        <v>391</v>
      </c>
      <c r="F90" s="32">
        <f t="shared" si="11"/>
        <v>0.27453623737905658</v>
      </c>
      <c r="G90" s="3">
        <f t="shared" si="9"/>
        <v>94293.501122154543</v>
      </c>
      <c r="H90" s="3">
        <f t="shared" si="9"/>
        <v>258.86983007374158</v>
      </c>
      <c r="J90" s="2" t="str">
        <v>Ni</v>
      </c>
      <c r="K90" s="3">
        <v>1121.5485732606605</v>
      </c>
      <c r="M90" s="135" t="str">
        <v/>
      </c>
      <c r="N90" s="145" t="str">
        <v/>
      </c>
      <c r="O90" s="14"/>
      <c r="P90" s="14"/>
      <c r="Q90" s="14"/>
      <c r="R90" s="14"/>
      <c r="S90" s="14"/>
      <c r="T90" s="14"/>
      <c r="U90" s="14"/>
      <c r="V90" s="14"/>
      <c r="W90" s="14"/>
      <c r="X90" s="137" t="str" cm="1">
        <f t="array" ref="X90">IF(_xlfn.XLOOKUP(Y90,_xlfn.ANCHORARRAY($K$80),$J$80:$J$110," ")=0," ",_xlfn.XLOOKUP(Y90,_xlfn.ANCHORARRAY($K$80),$J$80:$J$110," "))</f>
        <v>K</v>
      </c>
      <c r="Y90" s="150">
        <f t="shared" si="10"/>
        <v>25066.014748316771</v>
      </c>
    </row>
    <row r="91" spans="1:25" x14ac:dyDescent="0.25">
      <c r="A91" s="28" t="str">
        <f>_xlfn.XLOOKUP(P!C87,'Banco de Dados'!$B$3:$B$274,'Banco de Dados'!$K$3:$K$274,"")</f>
        <v>Ni</v>
      </c>
      <c r="B91" s="2">
        <v>28</v>
      </c>
      <c r="C91" s="2">
        <v>7472</v>
      </c>
      <c r="D91" s="2">
        <v>1694</v>
      </c>
      <c r="E91" s="2">
        <v>224</v>
      </c>
      <c r="F91" s="32">
        <f t="shared" si="11"/>
        <v>13.223140495867769</v>
      </c>
      <c r="G91" s="3">
        <f t="shared" si="9"/>
        <v>1121.5485732606605</v>
      </c>
      <c r="H91" s="3">
        <f t="shared" si="9"/>
        <v>148.30394357165758</v>
      </c>
      <c r="J91" s="2" t="str">
        <v>Zn</v>
      </c>
      <c r="K91" s="3">
        <v>1718.7367746072462</v>
      </c>
      <c r="M91" s="135" t="str">
        <v/>
      </c>
      <c r="N91" s="145" t="str">
        <v/>
      </c>
      <c r="O91" s="14"/>
      <c r="P91" s="14"/>
      <c r="Q91" s="14"/>
      <c r="R91" s="14"/>
      <c r="S91" s="14"/>
      <c r="T91" s="14"/>
      <c r="U91" s="14"/>
      <c r="V91" s="14"/>
      <c r="W91" s="14"/>
      <c r="X91" s="137" t="str" cm="1">
        <f t="array" ref="X91">IF(_xlfn.XLOOKUP(Y91,_xlfn.ANCHORARRAY($K$80),$J$80:$J$110," ")=0," ",_xlfn.XLOOKUP(Y91,_xlfn.ANCHORARRAY($K$80),$J$80:$J$110," "))</f>
        <v>Fe</v>
      </c>
      <c r="Y91" s="150">
        <f t="shared" si="10"/>
        <v>94293.501122154543</v>
      </c>
    </row>
    <row r="92" spans="1:25" x14ac:dyDescent="0.25">
      <c r="A92" s="28" t="str">
        <f>_xlfn.XLOOKUP(P!C88,'Banco de Dados'!$B$3:$B$274,'Banco de Dados'!$K$3:$K$274,"")</f>
        <v>Zn</v>
      </c>
      <c r="B92" s="2">
        <v>30</v>
      </c>
      <c r="C92" s="2">
        <v>8631</v>
      </c>
      <c r="D92" s="2">
        <v>2596</v>
      </c>
      <c r="E92" s="2">
        <v>226</v>
      </c>
      <c r="F92" s="32">
        <f t="shared" si="11"/>
        <v>8.7057010785824342</v>
      </c>
      <c r="G92" s="3">
        <f t="shared" si="9"/>
        <v>1718.7367746072462</v>
      </c>
      <c r="H92" s="3">
        <f t="shared" si="9"/>
        <v>149.62808592497598</v>
      </c>
      <c r="J92" s="2" t="str">
        <v/>
      </c>
      <c r="K92" s="3" t="str">
        <v/>
      </c>
      <c r="M92" s="135" t="str">
        <v/>
      </c>
      <c r="N92" s="145" t="str">
        <v/>
      </c>
      <c r="O92" s="14"/>
      <c r="P92" s="14"/>
      <c r="Q92" s="14"/>
      <c r="R92" s="14"/>
      <c r="S92" s="14"/>
      <c r="T92" s="14"/>
      <c r="U92" s="14"/>
      <c r="V92" s="14"/>
      <c r="W92" s="14"/>
      <c r="X92" s="137" t="str" cm="1">
        <f t="array" ref="X92">IF(_xlfn.XLOOKUP(Y92,_xlfn.ANCHORARRAY($K$80),$J$80:$J$110," ")=0," ",_xlfn.XLOOKUP(Y92,_xlfn.ANCHORARRAY($K$80),$J$80:$J$110," "))</f>
        <v xml:space="preserve"> </v>
      </c>
      <c r="Y92" s="150" t="str">
        <f t="shared" si="10"/>
        <v xml:space="preserve"> </v>
      </c>
    </row>
    <row r="93" spans="1:25" x14ac:dyDescent="0.25">
      <c r="A93" s="28" t="str">
        <f>_xlfn.XLOOKUP(P!C89,'Banco de Dados'!$B$3:$B$274,'Banco de Dados'!$K$3:$K$274,"")</f>
        <v>Rh</v>
      </c>
      <c r="B93" s="2">
        <v>45</v>
      </c>
      <c r="C93" s="2">
        <v>20167</v>
      </c>
      <c r="D93" s="2">
        <v>1353</v>
      </c>
      <c r="E93" s="2">
        <v>123</v>
      </c>
      <c r="F93" s="32">
        <f t="shared" si="11"/>
        <v>9.0909090909090917</v>
      </c>
      <c r="G93" s="3">
        <f t="shared" si="9"/>
        <v>895.78230201987822</v>
      </c>
      <c r="H93" s="3">
        <f t="shared" si="9"/>
        <v>81.434754729079842</v>
      </c>
      <c r="J93" s="2" t="str">
        <v/>
      </c>
      <c r="K93" s="3" t="str">
        <v/>
      </c>
      <c r="M93" s="135" t="str">
        <v/>
      </c>
      <c r="N93" s="145" t="str">
        <v/>
      </c>
      <c r="O93" s="14"/>
      <c r="P93" s="14"/>
      <c r="Q93" s="14"/>
      <c r="R93" s="14"/>
      <c r="S93" s="14"/>
      <c r="T93" s="14"/>
      <c r="U93" s="14"/>
      <c r="V93" s="14"/>
      <c r="W93" s="14"/>
      <c r="X93" s="137" t="str" cm="1">
        <f t="array" ref="X93">IF(_xlfn.XLOOKUP(Y93,_xlfn.ANCHORARRAY($K$80),$J$80:$J$110," ")=0," ",_xlfn.XLOOKUP(Y93,_xlfn.ANCHORARRAY($K$80),$J$80:$J$110," "))</f>
        <v xml:space="preserve"> </v>
      </c>
      <c r="Y93" s="150" t="str">
        <f t="shared" si="10"/>
        <v xml:space="preserve"> </v>
      </c>
    </row>
    <row r="94" spans="1:25" x14ac:dyDescent="0.25">
      <c r="A94" s="28" t="str">
        <f>_xlfn.XLOOKUP(P!C90,'Banco de Dados'!$B$3:$B$274,'Banco de Dados'!$K$3:$K$274,"")</f>
        <v>Rh</v>
      </c>
      <c r="B94" s="2">
        <v>45</v>
      </c>
      <c r="C94" s="2">
        <v>2696</v>
      </c>
      <c r="D94" s="2">
        <v>17503</v>
      </c>
      <c r="E94" s="2">
        <v>144</v>
      </c>
      <c r="F94" s="32">
        <f t="shared" si="11"/>
        <v>0.82271610581043253</v>
      </c>
      <c r="G94" s="3">
        <f t="shared" si="9"/>
        <v>11588.231805065727</v>
      </c>
      <c r="H94" s="3">
        <f t="shared" si="9"/>
        <v>95.338249438922745</v>
      </c>
      <c r="J94" s="2" t="str">
        <v/>
      </c>
      <c r="K94" s="3" t="str">
        <v/>
      </c>
      <c r="M94" s="135" t="str">
        <v/>
      </c>
      <c r="N94" s="145" t="str">
        <v/>
      </c>
      <c r="O94" s="14"/>
      <c r="P94" s="14"/>
      <c r="Q94" s="14"/>
      <c r="R94" s="14"/>
      <c r="S94" s="14"/>
      <c r="T94" s="14"/>
      <c r="U94" s="14"/>
      <c r="V94" s="14"/>
      <c r="W94" s="14"/>
      <c r="X94" s="137" t="str" cm="1">
        <f t="array" ref="X94">IF(_xlfn.XLOOKUP(Y94,_xlfn.ANCHORARRAY($K$80),$J$80:$J$110," ")=0," ",_xlfn.XLOOKUP(Y94,_xlfn.ANCHORARRAY($K$80),$J$80:$J$110," "))</f>
        <v xml:space="preserve"> </v>
      </c>
      <c r="Y94" s="150" t="str">
        <f t="shared" si="10"/>
        <v xml:space="preserve"> </v>
      </c>
    </row>
    <row r="95" spans="1:25" x14ac:dyDescent="0.25">
      <c r="A95" s="28" t="str">
        <f>_xlfn.XLOOKUP(P!C91,'Banco de Dados'!$B$3:$B$274,'Banco de Dados'!$K$3:$K$274,"")</f>
        <v/>
      </c>
      <c r="B95" s="2">
        <v>0</v>
      </c>
      <c r="C95" s="2">
        <v>0</v>
      </c>
      <c r="D95" s="2">
        <v>0</v>
      </c>
      <c r="E95" s="2">
        <v>0</v>
      </c>
      <c r="F95" s="32" t="e">
        <f t="shared" si="11"/>
        <v>#DIV/0!</v>
      </c>
      <c r="G95" s="3">
        <f t="shared" si="9"/>
        <v>0</v>
      </c>
      <c r="H95" s="3">
        <f t="shared" si="9"/>
        <v>0</v>
      </c>
      <c r="J95" s="2" t="str">
        <v/>
      </c>
      <c r="K95" s="3" t="str">
        <v/>
      </c>
      <c r="M95" s="135" t="str">
        <v/>
      </c>
      <c r="N95" s="145" t="str">
        <v/>
      </c>
      <c r="O95" s="14"/>
      <c r="P95" s="14"/>
      <c r="Q95" s="14"/>
      <c r="R95" s="14"/>
      <c r="S95" s="14"/>
      <c r="T95" s="14"/>
      <c r="U95" s="14"/>
      <c r="V95" s="14"/>
      <c r="W95" s="14"/>
      <c r="X95" s="137" t="str" cm="1">
        <f t="array" ref="X95">IF(_xlfn.XLOOKUP(Y95,_xlfn.ANCHORARRAY($K$80),$J$80:$J$110," ")=0," ",_xlfn.XLOOKUP(Y95,_xlfn.ANCHORARRAY($K$80),$J$80:$J$110," "))</f>
        <v xml:space="preserve"> </v>
      </c>
      <c r="Y95" s="150" t="str">
        <f t="shared" si="10"/>
        <v xml:space="preserve"> </v>
      </c>
    </row>
    <row r="96" spans="1:25" x14ac:dyDescent="0.25">
      <c r="A96" s="28" t="str">
        <f>_xlfn.XLOOKUP(P!C92,'Banco de Dados'!$B$3:$B$274,'Banco de Dados'!$K$3:$K$274,"")</f>
        <v/>
      </c>
      <c r="B96" s="2">
        <v>0</v>
      </c>
      <c r="C96" s="2">
        <v>0</v>
      </c>
      <c r="D96" s="2">
        <v>0</v>
      </c>
      <c r="E96" s="2">
        <v>0</v>
      </c>
      <c r="F96" s="32" t="e">
        <f t="shared" si="11"/>
        <v>#DIV/0!</v>
      </c>
      <c r="G96" s="3">
        <f t="shared" si="9"/>
        <v>0</v>
      </c>
      <c r="H96" s="3">
        <f t="shared" si="9"/>
        <v>0</v>
      </c>
      <c r="J96" s="2" t="str">
        <v/>
      </c>
      <c r="K96" s="3" t="str">
        <v/>
      </c>
      <c r="M96" s="135" t="str">
        <v xml:space="preserve"> </v>
      </c>
      <c r="N96" s="145"/>
      <c r="O96" s="14"/>
      <c r="P96" s="14"/>
      <c r="Q96" s="14"/>
      <c r="R96" s="14"/>
      <c r="S96" s="14"/>
      <c r="T96" s="14"/>
      <c r="U96" s="14"/>
      <c r="V96" s="14"/>
      <c r="W96" s="14"/>
      <c r="X96" s="137" t="str" cm="1">
        <f t="array" ref="X96">IF(_xlfn.XLOOKUP(Y96,_xlfn.ANCHORARRAY($K$80),$J$80:$J$110," ")=0," ",_xlfn.XLOOKUP(Y96,_xlfn.ANCHORARRAY($K$80),$J$80:$J$110," "))</f>
        <v xml:space="preserve"> </v>
      </c>
      <c r="Y96" s="150" t="str">
        <f t="shared" si="10"/>
        <v xml:space="preserve"> </v>
      </c>
    </row>
    <row r="97" spans="1:25" x14ac:dyDescent="0.25">
      <c r="A97" s="28" t="str">
        <f>_xlfn.XLOOKUP(P!C93,'Banco de Dados'!$B$3:$B$274,'Banco de Dados'!$K$3:$K$274,"")</f>
        <v/>
      </c>
      <c r="B97" s="2">
        <v>0</v>
      </c>
      <c r="C97" s="2">
        <v>0</v>
      </c>
      <c r="D97" s="2">
        <v>0</v>
      </c>
      <c r="E97" s="2">
        <v>0</v>
      </c>
      <c r="F97" s="32" t="e">
        <f t="shared" si="11"/>
        <v>#DIV/0!</v>
      </c>
      <c r="G97" s="3">
        <f t="shared" si="9"/>
        <v>0</v>
      </c>
      <c r="H97" s="3">
        <f t="shared" si="9"/>
        <v>0</v>
      </c>
      <c r="J97" s="2" t="str">
        <v/>
      </c>
      <c r="K97" s="3" t="str">
        <v/>
      </c>
      <c r="M97" s="135" t="str">
        <v xml:space="preserve"> </v>
      </c>
      <c r="N97" s="145"/>
      <c r="O97" s="14"/>
      <c r="P97" s="14"/>
      <c r="Q97" s="14"/>
      <c r="R97" s="14"/>
      <c r="S97" s="14"/>
      <c r="T97" s="14"/>
      <c r="U97" s="14"/>
      <c r="V97" s="14"/>
      <c r="W97" s="14"/>
      <c r="X97" s="137" t="str" cm="1">
        <f t="array" ref="X97">IF(_xlfn.XLOOKUP(Y97,_xlfn.ANCHORARRAY($K$80),$J$80:$J$110," ")=0," ",_xlfn.XLOOKUP(Y97,_xlfn.ANCHORARRAY($K$80),$J$80:$J$110," "))</f>
        <v xml:space="preserve"> </v>
      </c>
      <c r="Y97" s="150" t="str">
        <f t="shared" si="10"/>
        <v xml:space="preserve"> </v>
      </c>
    </row>
    <row r="98" spans="1:25" x14ac:dyDescent="0.25">
      <c r="A98" s="28" t="str">
        <f>_xlfn.XLOOKUP(P!C94,'Banco de Dados'!$B$3:$B$274,'Banco de Dados'!$K$3:$K$274,"")</f>
        <v/>
      </c>
      <c r="B98" s="2">
        <v>0</v>
      </c>
      <c r="C98" s="2">
        <v>0</v>
      </c>
      <c r="D98" s="2">
        <v>0</v>
      </c>
      <c r="E98" s="2">
        <v>0</v>
      </c>
      <c r="F98" s="32" t="e">
        <f t="shared" si="11"/>
        <v>#DIV/0!</v>
      </c>
      <c r="G98" s="3">
        <f t="shared" si="9"/>
        <v>0</v>
      </c>
      <c r="H98" s="3">
        <f t="shared" si="9"/>
        <v>0</v>
      </c>
      <c r="J98" s="2" t="str">
        <v/>
      </c>
      <c r="K98" s="3" t="str">
        <v/>
      </c>
      <c r="M98" s="135" t="str">
        <v xml:space="preserve"> </v>
      </c>
      <c r="N98" s="145"/>
      <c r="O98" s="14"/>
      <c r="P98" s="14"/>
      <c r="Q98" s="14"/>
      <c r="R98" s="14"/>
      <c r="S98" s="14"/>
      <c r="T98" s="14"/>
      <c r="U98" s="14"/>
      <c r="V98" s="14"/>
      <c r="W98" s="14"/>
      <c r="X98" s="137" t="str" cm="1">
        <f t="array" ref="X98">IF(_xlfn.XLOOKUP(Y98,_xlfn.ANCHORARRAY($K$80),$J$80:$J$110," ")=0," ",_xlfn.XLOOKUP(Y98,_xlfn.ANCHORARRAY($K$80),$J$80:$J$110," "))</f>
        <v xml:space="preserve"> </v>
      </c>
      <c r="Y98" s="150" t="str">
        <f t="shared" si="10"/>
        <v xml:space="preserve"> </v>
      </c>
    </row>
    <row r="99" spans="1:25" x14ac:dyDescent="0.25">
      <c r="A99" s="28" t="str">
        <f>_xlfn.XLOOKUP(P!C95,'Banco de Dados'!$B$3:$B$274,'Banco de Dados'!$K$3:$K$274,"")</f>
        <v/>
      </c>
      <c r="B99" s="2">
        <v>0</v>
      </c>
      <c r="C99" s="2">
        <v>0</v>
      </c>
      <c r="D99" s="2">
        <v>0</v>
      </c>
      <c r="E99" s="2">
        <v>0</v>
      </c>
      <c r="F99" s="32" t="e">
        <f t="shared" si="11"/>
        <v>#DIV/0!</v>
      </c>
      <c r="G99" s="3">
        <f t="shared" si="9"/>
        <v>0</v>
      </c>
      <c r="H99" s="3">
        <f t="shared" si="9"/>
        <v>0</v>
      </c>
      <c r="J99" s="2" t="str">
        <v/>
      </c>
      <c r="K99" s="3" t="str">
        <v/>
      </c>
      <c r="M99" s="135" t="str">
        <v xml:space="preserve"> </v>
      </c>
      <c r="N99" s="145"/>
      <c r="O99" s="14"/>
      <c r="P99" s="14"/>
      <c r="Q99" s="14"/>
      <c r="R99" s="14"/>
      <c r="S99" s="14"/>
      <c r="T99" s="14"/>
      <c r="U99" s="14"/>
      <c r="V99" s="14"/>
      <c r="W99" s="14"/>
      <c r="X99" s="137" t="str" cm="1">
        <f t="array" ref="X99">IF(_xlfn.XLOOKUP(Y99,_xlfn.ANCHORARRAY($K$80),$J$80:$J$110," ")=0," ",_xlfn.XLOOKUP(Y99,_xlfn.ANCHORARRAY($K$80),$J$80:$J$110," "))</f>
        <v xml:space="preserve"> </v>
      </c>
      <c r="Y99" s="150" t="str">
        <f t="shared" si="10"/>
        <v xml:space="preserve"> </v>
      </c>
    </row>
    <row r="100" spans="1:25" x14ac:dyDescent="0.25">
      <c r="A100" s="28" t="str">
        <f>_xlfn.XLOOKUP(P!C96,'Banco de Dados'!$B$3:$B$274,'Banco de Dados'!$K$3:$K$274,"")</f>
        <v/>
      </c>
      <c r="B100" s="2">
        <v>0</v>
      </c>
      <c r="C100" s="2">
        <v>0</v>
      </c>
      <c r="D100" s="2">
        <v>0</v>
      </c>
      <c r="E100" s="17">
        <v>0</v>
      </c>
      <c r="F100" s="32" t="e">
        <f t="shared" si="11"/>
        <v>#DIV/0!</v>
      </c>
      <c r="G100" s="3">
        <f t="shared" si="9"/>
        <v>0</v>
      </c>
      <c r="H100" s="3">
        <f t="shared" si="9"/>
        <v>0</v>
      </c>
      <c r="J100" s="2" t="str">
        <v/>
      </c>
      <c r="K100" s="3" t="str">
        <v/>
      </c>
      <c r="M100" s="135" t="str">
        <v xml:space="preserve"> </v>
      </c>
      <c r="N100" s="145"/>
      <c r="O100" s="14"/>
      <c r="P100" s="14"/>
      <c r="Q100" s="14"/>
      <c r="R100" s="14"/>
      <c r="S100" s="14"/>
      <c r="T100" s="14"/>
      <c r="U100" s="14"/>
      <c r="V100" s="14"/>
      <c r="W100" s="14"/>
      <c r="X100" s="137" t="str" cm="1">
        <f t="array" ref="X100">IF(_xlfn.XLOOKUP(Y100,_xlfn.ANCHORARRAY($K$80),$J$80:$J$110," ")=0," ",_xlfn.XLOOKUP(Y100,_xlfn.ANCHORARRAY($K$80),$J$80:$J$110," "))</f>
        <v xml:space="preserve"> </v>
      </c>
      <c r="Y100" s="150" t="str">
        <f t="shared" si="10"/>
        <v xml:space="preserve"> </v>
      </c>
    </row>
    <row r="101" spans="1:25" x14ac:dyDescent="0.25">
      <c r="A101" s="28" t="str">
        <f>_xlfn.XLOOKUP(P!C97,'Banco de Dados'!$B$3:$B$274,'Banco de Dados'!$K$3:$K$274,"")</f>
        <v/>
      </c>
      <c r="B101" s="2">
        <v>0</v>
      </c>
      <c r="C101" s="2">
        <v>0</v>
      </c>
      <c r="D101" s="2">
        <v>0</v>
      </c>
      <c r="E101" s="2">
        <v>0</v>
      </c>
      <c r="F101" s="32" t="e">
        <f t="shared" si="11"/>
        <v>#DIV/0!</v>
      </c>
      <c r="G101" s="3">
        <f t="shared" si="9"/>
        <v>0</v>
      </c>
      <c r="H101" s="3">
        <f t="shared" si="9"/>
        <v>0</v>
      </c>
      <c r="J101" s="2" t="str">
        <v/>
      </c>
      <c r="K101" s="3" t="str">
        <v/>
      </c>
      <c r="M101" s="135" t="str">
        <v xml:space="preserve"> </v>
      </c>
      <c r="N101" s="145"/>
      <c r="O101" s="14"/>
      <c r="P101" s="14"/>
      <c r="Q101" s="14"/>
      <c r="R101" s="14"/>
      <c r="S101" s="14"/>
      <c r="T101" s="14"/>
      <c r="U101" s="14"/>
      <c r="V101" s="14"/>
      <c r="W101" s="14"/>
      <c r="X101" s="137" t="str" cm="1">
        <f t="array" ref="X101">IF(_xlfn.XLOOKUP(Y101,_xlfn.ANCHORARRAY($K$80),$J$80:$J$110," ")=0," ",_xlfn.XLOOKUP(Y101,_xlfn.ANCHORARRAY($K$80),$J$80:$J$110," "))</f>
        <v xml:space="preserve"> </v>
      </c>
      <c r="Y101" s="150" t="str">
        <f t="shared" si="10"/>
        <v xml:space="preserve"> </v>
      </c>
    </row>
    <row r="102" spans="1:25" x14ac:dyDescent="0.25">
      <c r="A102" s="28" t="str">
        <f>_xlfn.XLOOKUP(P!C98,'Banco de Dados'!$B$3:$B$274,'Banco de Dados'!$K$3:$K$274,"")</f>
        <v/>
      </c>
      <c r="B102" s="2">
        <v>0</v>
      </c>
      <c r="C102" s="2">
        <v>0</v>
      </c>
      <c r="D102" s="2">
        <v>0</v>
      </c>
      <c r="E102" s="2">
        <v>0</v>
      </c>
      <c r="F102" s="32" t="e">
        <f t="shared" si="11"/>
        <v>#DIV/0!</v>
      </c>
      <c r="G102" s="3">
        <f t="shared" si="9"/>
        <v>0</v>
      </c>
      <c r="H102" s="3">
        <f t="shared" si="9"/>
        <v>0</v>
      </c>
      <c r="J102" s="2" t="str">
        <v/>
      </c>
      <c r="K102" s="3" t="str">
        <v/>
      </c>
      <c r="M102" s="135" t="str">
        <v xml:space="preserve"> </v>
      </c>
      <c r="N102" s="145"/>
      <c r="O102" s="14"/>
      <c r="P102" s="14"/>
      <c r="Q102" s="14"/>
      <c r="R102" s="14"/>
      <c r="S102" s="14"/>
      <c r="T102" s="14"/>
      <c r="U102" s="14"/>
      <c r="V102" s="14"/>
      <c r="W102" s="14"/>
      <c r="X102" s="137" t="str" cm="1">
        <f t="array" ref="X102">IF(_xlfn.XLOOKUP(Y102,_xlfn.ANCHORARRAY($K$80),$J$80:$J$110," ")=0," ",_xlfn.XLOOKUP(Y102,_xlfn.ANCHORARRAY($K$80),$J$80:$J$110," "))</f>
        <v xml:space="preserve"> </v>
      </c>
      <c r="Y102" s="150" t="str">
        <f t="shared" si="10"/>
        <v xml:space="preserve"> </v>
      </c>
    </row>
    <row r="103" spans="1:25" x14ac:dyDescent="0.25">
      <c r="A103" s="28" t="str">
        <f>_xlfn.XLOOKUP(P!C99,'Banco de Dados'!$B$3:$B$274,'Banco de Dados'!$K$3:$K$274,"")</f>
        <v/>
      </c>
      <c r="B103" s="2">
        <v>0</v>
      </c>
      <c r="C103" s="2">
        <v>0</v>
      </c>
      <c r="D103" s="2">
        <v>0</v>
      </c>
      <c r="E103" s="2">
        <v>0</v>
      </c>
      <c r="F103" s="32" t="e">
        <f t="shared" si="11"/>
        <v>#DIV/0!</v>
      </c>
      <c r="G103" s="3">
        <f t="shared" si="9"/>
        <v>0</v>
      </c>
      <c r="H103" s="3">
        <f t="shared" si="9"/>
        <v>0</v>
      </c>
      <c r="J103" s="2" t="str">
        <v/>
      </c>
      <c r="K103" s="3" t="str">
        <v/>
      </c>
      <c r="M103" s="135" t="str">
        <v xml:space="preserve"> </v>
      </c>
      <c r="N103" s="145"/>
      <c r="O103" s="14"/>
      <c r="P103" s="14"/>
      <c r="Q103" s="14"/>
      <c r="R103" s="14"/>
      <c r="S103" s="14"/>
      <c r="T103" s="14"/>
      <c r="U103" s="14"/>
      <c r="V103" s="14"/>
      <c r="W103" s="14"/>
      <c r="X103" s="137" t="str" cm="1">
        <f t="array" ref="X103">IF(_xlfn.XLOOKUP(Y103,_xlfn.ANCHORARRAY($K$80),$J$80:$J$110," ")=0," ",_xlfn.XLOOKUP(Y103,_xlfn.ANCHORARRAY($K$80),$J$80:$J$110," "))</f>
        <v xml:space="preserve"> </v>
      </c>
      <c r="Y103" s="150" t="str">
        <f t="shared" si="10"/>
        <v xml:space="preserve"> </v>
      </c>
    </row>
    <row r="104" spans="1:25" x14ac:dyDescent="0.25">
      <c r="A104" s="28" t="str">
        <f>_xlfn.XLOOKUP(P!C100,'Banco de Dados'!$B$3:$B$274,'Banco de Dados'!$K$3:$K$274,"")</f>
        <v/>
      </c>
      <c r="B104" s="2">
        <v>0</v>
      </c>
      <c r="C104" s="2">
        <v>0</v>
      </c>
      <c r="D104" s="2">
        <v>0</v>
      </c>
      <c r="E104" s="2">
        <v>0</v>
      </c>
      <c r="F104" s="32" t="e">
        <f t="shared" si="11"/>
        <v>#DIV/0!</v>
      </c>
      <c r="G104" s="3">
        <f t="shared" si="9"/>
        <v>0</v>
      </c>
      <c r="H104" s="3">
        <f t="shared" si="9"/>
        <v>0</v>
      </c>
      <c r="J104" s="2" t="str">
        <v/>
      </c>
      <c r="K104" s="3" t="str">
        <v/>
      </c>
      <c r="M104" s="135" t="str">
        <v xml:space="preserve"> </v>
      </c>
      <c r="N104" s="145"/>
      <c r="O104" s="14"/>
      <c r="P104" s="14"/>
      <c r="Q104" s="14"/>
      <c r="R104" s="14"/>
      <c r="S104" s="14"/>
      <c r="T104" s="14"/>
      <c r="U104" s="14"/>
      <c r="V104" s="14"/>
      <c r="W104" s="14"/>
      <c r="X104" s="137" t="str" cm="1">
        <f t="array" ref="X104">IF(_xlfn.XLOOKUP(Y104,_xlfn.ANCHORARRAY($K$80),$J$80:$J$110," ")=0," ",_xlfn.XLOOKUP(Y104,_xlfn.ANCHORARRAY($K$80),$J$80:$J$110," "))</f>
        <v xml:space="preserve"> </v>
      </c>
      <c r="Y104" s="150" t="str">
        <f t="shared" si="10"/>
        <v xml:space="preserve"> </v>
      </c>
    </row>
    <row r="105" spans="1:25" x14ac:dyDescent="0.25">
      <c r="A105" s="28" t="str">
        <f>_xlfn.XLOOKUP(P!C101,'Banco de Dados'!$B$3:$B$274,'Banco de Dados'!$K$3:$K$274,"")</f>
        <v/>
      </c>
      <c r="B105" s="2">
        <v>0</v>
      </c>
      <c r="C105" s="2">
        <v>0</v>
      </c>
      <c r="D105" s="2">
        <v>0</v>
      </c>
      <c r="E105" s="2">
        <v>0</v>
      </c>
      <c r="F105" s="32" t="e">
        <f t="shared" si="11"/>
        <v>#DIV/0!</v>
      </c>
      <c r="G105" s="3">
        <f t="shared" si="9"/>
        <v>0</v>
      </c>
      <c r="H105" s="3">
        <f t="shared" si="9"/>
        <v>0</v>
      </c>
      <c r="J105" s="2" t="str">
        <v/>
      </c>
      <c r="K105" s="3" t="str">
        <v/>
      </c>
      <c r="M105" s="135" t="str">
        <v xml:space="preserve"> </v>
      </c>
      <c r="N105" s="145"/>
      <c r="O105" s="14"/>
      <c r="P105" s="14"/>
      <c r="Q105" s="14"/>
      <c r="R105" s="14"/>
      <c r="S105" s="14"/>
      <c r="T105" s="14"/>
      <c r="U105" s="14"/>
      <c r="V105" s="14"/>
      <c r="W105" s="14"/>
      <c r="X105" s="137" t="str" cm="1">
        <f t="array" ref="X105">IF(_xlfn.XLOOKUP(Y105,_xlfn.ANCHORARRAY($K$80),$J$80:$J$110," ")=0," ",_xlfn.XLOOKUP(Y105,_xlfn.ANCHORARRAY($K$80),$J$80:$J$110," "))</f>
        <v xml:space="preserve"> </v>
      </c>
      <c r="Y105" s="150" t="str">
        <f t="shared" si="10"/>
        <v xml:space="preserve"> </v>
      </c>
    </row>
    <row r="106" spans="1:25" x14ac:dyDescent="0.25">
      <c r="A106" s="28" t="str">
        <f>_xlfn.XLOOKUP(P!C102,'Banco de Dados'!$B$3:$B$274,'Banco de Dados'!$K$3:$K$274,"")</f>
        <v/>
      </c>
      <c r="B106" s="2">
        <v>0</v>
      </c>
      <c r="C106" s="2">
        <v>0</v>
      </c>
      <c r="D106" s="2">
        <v>0</v>
      </c>
      <c r="E106" s="2">
        <v>0</v>
      </c>
      <c r="F106" s="32" t="e">
        <f t="shared" si="11"/>
        <v>#DIV/0!</v>
      </c>
      <c r="G106" s="3">
        <f t="shared" si="9"/>
        <v>0</v>
      </c>
      <c r="H106" s="3">
        <f t="shared" si="9"/>
        <v>0</v>
      </c>
      <c r="J106" s="2" t="str">
        <v/>
      </c>
      <c r="K106" s="3" t="str">
        <v/>
      </c>
      <c r="M106" s="135" t="str">
        <v xml:space="preserve"> </v>
      </c>
      <c r="N106" s="145"/>
      <c r="O106" s="14"/>
      <c r="P106" s="14"/>
      <c r="Q106" s="14"/>
      <c r="R106" s="14"/>
      <c r="S106" s="14"/>
      <c r="T106" s="14"/>
      <c r="U106" s="14"/>
      <c r="V106" s="14"/>
      <c r="W106" s="14"/>
      <c r="X106" s="137" t="str" cm="1">
        <f t="array" ref="X106">IF(_xlfn.XLOOKUP(Y106,_xlfn.ANCHORARRAY($K$80),$J$80:$J$110," ")=0," ",_xlfn.XLOOKUP(Y106,_xlfn.ANCHORARRAY($K$80),$J$80:$J$110," "))</f>
        <v xml:space="preserve"> </v>
      </c>
      <c r="Y106" s="150" t="str">
        <f t="shared" si="10"/>
        <v xml:space="preserve"> </v>
      </c>
    </row>
    <row r="107" spans="1:25" x14ac:dyDescent="0.25">
      <c r="A107" s="28" t="str">
        <f>_xlfn.XLOOKUP(P!C103,'Banco de Dados'!$B$3:$B$274,'Banco de Dados'!$K$3:$K$274,"")</f>
        <v/>
      </c>
      <c r="B107" s="2">
        <v>0</v>
      </c>
      <c r="C107" s="2">
        <v>0</v>
      </c>
      <c r="D107" s="2">
        <v>0</v>
      </c>
      <c r="E107" s="2">
        <v>0</v>
      </c>
      <c r="F107" s="32" t="e">
        <f t="shared" si="11"/>
        <v>#DIV/0!</v>
      </c>
      <c r="G107" s="3">
        <f t="shared" si="9"/>
        <v>0</v>
      </c>
      <c r="H107" s="3">
        <f t="shared" si="9"/>
        <v>0</v>
      </c>
      <c r="J107" s="2" t="str">
        <v/>
      </c>
      <c r="K107" s="3" t="str">
        <v/>
      </c>
      <c r="M107" s="135" t="str">
        <v xml:space="preserve"> </v>
      </c>
      <c r="N107" s="145"/>
      <c r="O107" s="14"/>
      <c r="P107" s="14"/>
      <c r="Q107" s="14"/>
      <c r="R107" s="14"/>
      <c r="S107" s="14"/>
      <c r="T107" s="14"/>
      <c r="U107" s="14"/>
      <c r="V107" s="14"/>
      <c r="W107" s="14"/>
      <c r="X107" s="137" t="str" cm="1">
        <f t="array" ref="X107">IF(_xlfn.XLOOKUP(Y107,_xlfn.ANCHORARRAY($K$80),$J$80:$J$110," ")=0," ",_xlfn.XLOOKUP(Y107,_xlfn.ANCHORARRAY($K$80),$J$80:$J$110," "))</f>
        <v xml:space="preserve"> </v>
      </c>
      <c r="Y107" s="150" t="str">
        <f t="shared" si="10"/>
        <v xml:space="preserve"> </v>
      </c>
    </row>
    <row r="108" spans="1:25" x14ac:dyDescent="0.25">
      <c r="A108" s="28" t="str">
        <f>_xlfn.XLOOKUP(P!C104,'Banco de Dados'!$B$3:$B$274,'Banco de Dados'!$K$3:$K$274,"")</f>
        <v/>
      </c>
      <c r="B108" s="2">
        <v>0</v>
      </c>
      <c r="C108" s="2">
        <v>0</v>
      </c>
      <c r="D108" s="2">
        <v>0</v>
      </c>
      <c r="E108" s="2">
        <v>0</v>
      </c>
      <c r="F108" s="32" t="e">
        <f t="shared" si="11"/>
        <v>#DIV/0!</v>
      </c>
      <c r="G108" s="3">
        <f t="shared" ref="G108:H110" si="12">$E$78*D108</f>
        <v>0</v>
      </c>
      <c r="H108" s="3">
        <f t="shared" si="12"/>
        <v>0</v>
      </c>
      <c r="J108" s="2"/>
      <c r="K108" s="3" t="str">
        <v xml:space="preserve"> </v>
      </c>
      <c r="M108" s="135" t="str">
        <v xml:space="preserve"> </v>
      </c>
      <c r="N108" s="145"/>
      <c r="O108" s="14"/>
      <c r="P108" s="14"/>
      <c r="Q108" s="14"/>
      <c r="R108" s="14"/>
      <c r="S108" s="14"/>
      <c r="T108" s="14"/>
      <c r="U108" s="14"/>
      <c r="V108" s="14"/>
      <c r="W108" s="14"/>
      <c r="X108" s="137" t="str" cm="1">
        <f t="array" ref="X108">IF(_xlfn.XLOOKUP(Y108,_xlfn.ANCHORARRAY($K$80),$J$80:$J$110," ")=0," ",_xlfn.XLOOKUP(Y108,_xlfn.ANCHORARRAY($K$80),$J$80:$J$110," "))</f>
        <v xml:space="preserve"> </v>
      </c>
      <c r="Y108" s="150" t="str">
        <f t="shared" si="10"/>
        <v xml:space="preserve"> </v>
      </c>
    </row>
    <row r="109" spans="1:25" x14ac:dyDescent="0.25">
      <c r="A109" s="28" t="str">
        <f>_xlfn.XLOOKUP(P!C105,'Banco de Dados'!$B$3:$B$274,'Banco de Dados'!$K$3:$K$274,"")</f>
        <v/>
      </c>
      <c r="B109" s="2">
        <v>0</v>
      </c>
      <c r="C109" s="2">
        <v>0</v>
      </c>
      <c r="D109" s="2">
        <v>0</v>
      </c>
      <c r="E109" s="2">
        <v>0</v>
      </c>
      <c r="F109" s="32" t="e">
        <f t="shared" si="11"/>
        <v>#DIV/0!</v>
      </c>
      <c r="G109" s="3">
        <f t="shared" si="12"/>
        <v>0</v>
      </c>
      <c r="H109" s="3">
        <f t="shared" si="12"/>
        <v>0</v>
      </c>
      <c r="J109" s="2"/>
      <c r="K109" s="3" t="str">
        <v xml:space="preserve"> </v>
      </c>
      <c r="M109" s="135" t="str">
        <v xml:space="preserve"> </v>
      </c>
      <c r="N109" s="145"/>
      <c r="O109" s="14"/>
      <c r="P109" s="14"/>
      <c r="Q109" s="14"/>
      <c r="R109" s="14"/>
      <c r="S109" s="14"/>
      <c r="T109" s="14"/>
      <c r="U109" s="14"/>
      <c r="V109" s="14"/>
      <c r="W109" s="14"/>
      <c r="X109" s="137" t="str" cm="1">
        <f t="array" ref="X109">IF(_xlfn.XLOOKUP(Y109,_xlfn.ANCHORARRAY($K$80),$J$80:$J$110," ")=0," ",_xlfn.XLOOKUP(Y109,_xlfn.ANCHORARRAY($K$80),$J$80:$J$110," "))</f>
        <v xml:space="preserve"> </v>
      </c>
      <c r="Y109" s="150" t="str">
        <f t="shared" si="10"/>
        <v xml:space="preserve"> </v>
      </c>
    </row>
    <row r="110" spans="1:25" x14ac:dyDescent="0.25">
      <c r="A110" s="28" t="str">
        <f>_xlfn.XLOOKUP(P!C106,'Banco de Dados'!$B$3:$B$274,'Banco de Dados'!$K$3:$K$274,"")</f>
        <v/>
      </c>
      <c r="B110" s="2">
        <v>0</v>
      </c>
      <c r="C110" s="2">
        <v>0</v>
      </c>
      <c r="D110" s="2">
        <v>0</v>
      </c>
      <c r="E110" s="2">
        <v>0</v>
      </c>
      <c r="F110" s="32" t="e">
        <f t="shared" si="11"/>
        <v>#DIV/0!</v>
      </c>
      <c r="G110" s="3">
        <f t="shared" si="12"/>
        <v>0</v>
      </c>
      <c r="H110" s="3">
        <f t="shared" si="12"/>
        <v>0</v>
      </c>
      <c r="J110" s="2"/>
      <c r="K110" s="3" t="str">
        <v xml:space="preserve"> </v>
      </c>
      <c r="M110" s="142" t="str">
        <f t="shared" ref="M110" si="13">IF(AL110=0,"",AL110)</f>
        <v/>
      </c>
      <c r="N110" s="141" t="str">
        <f>IFERROR(IF(AM110=0,NA(),AM110)," ")</f>
        <v xml:space="preserve"> </v>
      </c>
      <c r="O110" s="14"/>
      <c r="P110" s="14"/>
      <c r="Q110" s="14"/>
      <c r="R110" s="14"/>
      <c r="S110" s="14"/>
      <c r="T110" s="14"/>
      <c r="U110" s="14"/>
      <c r="V110" s="14"/>
      <c r="W110" s="14"/>
      <c r="X110" s="137" t="str" cm="1">
        <f t="array" ref="X110">IF(_xlfn.XLOOKUP(Y110,_xlfn.ANCHORARRAY($K$80),$J$80:$J$110," ")=0," ",_xlfn.XLOOKUP(Y110,_xlfn.ANCHORARRAY($K$80),$J$80:$J$110," "))</f>
        <v xml:space="preserve"> </v>
      </c>
      <c r="Y110" s="150" t="str">
        <f t="shared" si="10"/>
        <v xml:space="preserve"> </v>
      </c>
    </row>
    <row r="111" spans="1:25" s="67" customFormat="1" x14ac:dyDescent="0.25">
      <c r="A111" s="94"/>
      <c r="B111" s="94"/>
      <c r="C111" s="94"/>
      <c r="D111" s="94"/>
      <c r="E111" s="94"/>
      <c r="F111" s="133"/>
      <c r="G111" s="134"/>
      <c r="H111" s="134"/>
      <c r="I111" s="94"/>
      <c r="J111" s="94"/>
      <c r="K111" s="134"/>
      <c r="L111" s="94"/>
      <c r="M111" s="94"/>
      <c r="N111" s="134"/>
      <c r="O111" s="134"/>
      <c r="P111" s="134"/>
      <c r="Y111" s="94"/>
    </row>
    <row r="112" spans="1:25" x14ac:dyDescent="0.25">
      <c r="G112" s="3"/>
      <c r="H112" s="3"/>
      <c r="I112" s="2"/>
      <c r="J112" s="2"/>
      <c r="K112" s="3"/>
      <c r="L112" s="94"/>
      <c r="M112" s="2"/>
      <c r="N112" s="3"/>
      <c r="O112" s="3"/>
      <c r="P112" s="3"/>
    </row>
    <row r="113" spans="1:33" x14ac:dyDescent="0.25">
      <c r="G113" s="3"/>
      <c r="H113" s="3"/>
      <c r="I113" s="2"/>
      <c r="J113" s="2"/>
      <c r="K113" s="3"/>
      <c r="L113" s="94"/>
      <c r="M113" s="2"/>
      <c r="N113" s="3"/>
      <c r="O113" s="3"/>
      <c r="P113" s="3"/>
    </row>
    <row r="114" spans="1:33" ht="15.75" x14ac:dyDescent="0.25">
      <c r="A114" s="36" t="str">
        <f>'Nome das Amostras'!A7</f>
        <v>ae</v>
      </c>
      <c r="B114" s="164" t="str">
        <f>VLOOKUP(A114,'Nome das Amostras'!$A$3:$D$28,2,FALSE)</f>
        <v>R4</v>
      </c>
      <c r="C114" s="164"/>
      <c r="D114" s="51" t="s">
        <v>65</v>
      </c>
      <c r="E114" s="52">
        <f>'Banco de Dados'!$O$13/'Banco de Dados'!AJ13</f>
        <v>0.6791646110837033</v>
      </c>
      <c r="F114" s="74"/>
      <c r="G114" s="3"/>
      <c r="H114" s="3"/>
      <c r="J114" s="231" t="s">
        <v>255</v>
      </c>
      <c r="K114" s="231"/>
      <c r="M114" s="132" t="s">
        <v>1</v>
      </c>
      <c r="N114" s="144" t="s">
        <v>35</v>
      </c>
      <c r="O114" s="232" t="s">
        <v>148</v>
      </c>
      <c r="P114" s="232"/>
      <c r="Q114" s="232"/>
      <c r="R114" s="232"/>
      <c r="S114" s="232"/>
      <c r="T114" s="232"/>
      <c r="U114" s="232"/>
      <c r="V114" s="232"/>
      <c r="W114" s="2">
        <v>18</v>
      </c>
      <c r="X114" s="136" t="s">
        <v>1</v>
      </c>
      <c r="Y114" s="136" t="s">
        <v>35</v>
      </c>
      <c r="Z114" s="233" t="s">
        <v>149</v>
      </c>
      <c r="AA114" s="233"/>
      <c r="AB114" s="233"/>
      <c r="AC114" s="233"/>
      <c r="AD114" s="233"/>
      <c r="AE114" s="233"/>
      <c r="AF114" s="233"/>
      <c r="AG114" s="233"/>
    </row>
    <row r="115" spans="1:33" x14ac:dyDescent="0.25">
      <c r="A115" s="107" t="s">
        <v>1</v>
      </c>
      <c r="B115" s="107" t="s">
        <v>0</v>
      </c>
      <c r="C115" s="107" t="s">
        <v>212</v>
      </c>
      <c r="D115" s="107" t="s">
        <v>209</v>
      </c>
      <c r="E115" s="107" t="s">
        <v>213</v>
      </c>
      <c r="F115" s="76" t="s">
        <v>219</v>
      </c>
      <c r="G115" s="54" t="s">
        <v>140</v>
      </c>
      <c r="H115" s="54" t="s">
        <v>66</v>
      </c>
      <c r="J115" s="107" t="s">
        <v>1</v>
      </c>
      <c r="K115" s="54" t="s">
        <v>35</v>
      </c>
      <c r="M115" s="142" t="s">
        <v>149</v>
      </c>
      <c r="N115" s="141">
        <f>Y115</f>
        <v>154677.70268048017</v>
      </c>
      <c r="O115" s="14"/>
      <c r="P115" s="14"/>
      <c r="Q115" s="14"/>
      <c r="R115" s="14"/>
      <c r="S115" s="14"/>
      <c r="T115" s="14"/>
      <c r="U115" s="14"/>
      <c r="V115" s="14"/>
      <c r="W115" s="14"/>
      <c r="X115" s="140" t="s">
        <v>150</v>
      </c>
      <c r="Y115" s="149">
        <f>SUM(Y116:Y146)</f>
        <v>154677.70268048017</v>
      </c>
    </row>
    <row r="116" spans="1:33" x14ac:dyDescent="0.25">
      <c r="A116" s="28" t="str">
        <f>_xlfn.XLOOKUP(P!C110,'Banco de Dados'!$B$3:$B$274,'Banco de Dados'!$K$3:$K$274,"")</f>
        <v>Si</v>
      </c>
      <c r="B116" s="2" cm="1">
        <f t="array" ref="B116:E146">Dados!AF5:AI35</f>
        <v>14</v>
      </c>
      <c r="C116" s="2">
        <v>1740</v>
      </c>
      <c r="D116" s="2">
        <v>4643</v>
      </c>
      <c r="E116" s="2">
        <v>90</v>
      </c>
      <c r="F116" s="32">
        <f>(E116*100)/D116</f>
        <v>1.9384018953262976</v>
      </c>
      <c r="G116" s="3">
        <f t="shared" ref="G116:H143" si="14">$E$114*D116</f>
        <v>3153.3612892616343</v>
      </c>
      <c r="H116" s="3">
        <f t="shared" si="14"/>
        <v>61.124814997533299</v>
      </c>
      <c r="J116" s="2" t="str" cm="1">
        <f t="array" ref="J116:J143">_xlfn._xlws.FILTER(A116:A146, (A116:A146&lt;&gt;$L$1)*(A116:A146&lt;&gt;"Ar")*(A116:A146&lt;&gt;$M$1))</f>
        <v>Si</v>
      </c>
      <c r="K116" s="3" cm="1">
        <f t="array" ref="K116:K146">IF(_xlfn.XLOOKUP(J116:J146,A116:A146,G116:G146," ")=0,"",_xlfn.XLOOKUP(J116:J146,A116:A146,G116:G146," "))</f>
        <v>3153.3612892616343</v>
      </c>
      <c r="M116" s="135" t="str" cm="1">
        <f t="array" ref="M116:M145">_xlfn.XLOOKUP(N116:N145,_xlfn.ANCHORARRAY(K116),J116:J146," ")</f>
        <v/>
      </c>
      <c r="N116" s="145" t="str" cm="1">
        <f t="array" ref="N116:N130">IF(_xlfn._xlws.FILTER(_xlfn.ANCHORARRAY(K116),ISERROR(MATCH(_xlfn.ANCHORARRAY(K116),Y116:Y145,0)))=0," ",_xlfn._xlws.FILTER(_xlfn.ANCHORARRAY(K116),ISERROR(MATCH(_xlfn.ANCHORARRAY(K116),Y116:Y145,0))))</f>
        <v/>
      </c>
      <c r="O116" s="14"/>
      <c r="P116" s="14"/>
      <c r="Q116" s="14"/>
      <c r="R116" s="14"/>
      <c r="S116" s="14"/>
      <c r="T116" s="14"/>
      <c r="U116" s="14"/>
      <c r="V116" s="14"/>
      <c r="W116" s="14"/>
      <c r="X116" s="137" t="str" cm="1">
        <f t="array" ref="X116:X146">IF(_xlfn.XLOOKUP(Y116:Y146,_xlfn.ANCHORARRAY(K116),J116:J146," ")=0," ",_xlfn.XLOOKUP(Y116:Y146,_xlfn.ANCHORARRAY(K116),J116:J146," "))</f>
        <v>P</v>
      </c>
      <c r="Y116" s="150">
        <f t="shared" ref="Y116:Y146" si="15">IFERROR(IF(ROW(A1)&lt;$W$114,SMALL(_xlfn.ANCHORARRAY($K$116),ROW(A1))," ")," ")</f>
        <v>520.91925670120042</v>
      </c>
    </row>
    <row r="117" spans="1:33" x14ac:dyDescent="0.25">
      <c r="A117" s="28" t="str">
        <f>_xlfn.XLOOKUP(P!C111,'Banco de Dados'!$B$3:$B$274,'Banco de Dados'!$K$3:$K$274,"")</f>
        <v>P</v>
      </c>
      <c r="B117" s="2">
        <v>15</v>
      </c>
      <c r="C117" s="2">
        <v>2013</v>
      </c>
      <c r="D117" s="2">
        <v>767</v>
      </c>
      <c r="E117" s="2">
        <v>72</v>
      </c>
      <c r="F117" s="32">
        <f t="shared" ref="F117:F146" si="16">(E117*100)/D117</f>
        <v>9.3872229465449806</v>
      </c>
      <c r="G117" s="3">
        <f t="shared" si="14"/>
        <v>520.91925670120042</v>
      </c>
      <c r="H117" s="3">
        <f t="shared" si="14"/>
        <v>48.899851998026634</v>
      </c>
      <c r="J117" s="2" t="str">
        <v>P</v>
      </c>
      <c r="K117" s="3">
        <v>520.91925670120042</v>
      </c>
      <c r="M117" s="135" t="str">
        <v/>
      </c>
      <c r="N117" s="145" t="str">
        <v/>
      </c>
      <c r="O117" s="14"/>
      <c r="P117" s="14"/>
      <c r="Q117" s="14"/>
      <c r="R117" s="14"/>
      <c r="S117" s="14"/>
      <c r="T117" s="14"/>
      <c r="U117" s="14"/>
      <c r="V117" s="14"/>
      <c r="W117" s="14"/>
      <c r="X117" s="137" t="str">
        <v>Ni</v>
      </c>
      <c r="Y117" s="150">
        <f t="shared" si="15"/>
        <v>544.69001808913004</v>
      </c>
    </row>
    <row r="118" spans="1:33" x14ac:dyDescent="0.25">
      <c r="A118" s="28" t="str">
        <f>_xlfn.XLOOKUP(P!C112,'Banco de Dados'!$B$3:$B$274,'Banco de Dados'!$K$3:$K$274,"")</f>
        <v>S</v>
      </c>
      <c r="B118" s="2">
        <v>16</v>
      </c>
      <c r="C118" s="2">
        <v>2307</v>
      </c>
      <c r="D118" s="2">
        <v>2989</v>
      </c>
      <c r="E118" s="2">
        <v>96</v>
      </c>
      <c r="F118" s="32">
        <f t="shared" si="16"/>
        <v>3.2117765138842422</v>
      </c>
      <c r="G118" s="3">
        <f t="shared" si="14"/>
        <v>2030.0230225291891</v>
      </c>
      <c r="H118" s="3">
        <f t="shared" si="14"/>
        <v>65.199802664035516</v>
      </c>
      <c r="J118" s="2" t="str">
        <v>S</v>
      </c>
      <c r="K118" s="3">
        <v>2030.0230225291891</v>
      </c>
      <c r="M118" s="135" t="str">
        <v/>
      </c>
      <c r="N118" s="145" t="str">
        <v/>
      </c>
      <c r="O118" s="14"/>
      <c r="P118" s="14"/>
      <c r="Q118" s="14"/>
      <c r="R118" s="14"/>
      <c r="S118" s="14"/>
      <c r="T118" s="14"/>
      <c r="U118" s="14"/>
      <c r="V118" s="14"/>
      <c r="W118" s="14"/>
      <c r="X118" s="137" t="str">
        <v>Zn</v>
      </c>
      <c r="Y118" s="150">
        <f t="shared" si="15"/>
        <v>651.99802664035519</v>
      </c>
    </row>
    <row r="119" spans="1:33" x14ac:dyDescent="0.25">
      <c r="A119" s="28" t="str">
        <f>_xlfn.XLOOKUP(P!C113,'Banco de Dados'!$B$3:$B$274,'Banco de Dados'!$K$3:$K$274,"")</f>
        <v>Cl</v>
      </c>
      <c r="B119" s="2">
        <v>17</v>
      </c>
      <c r="C119" s="2">
        <v>2622</v>
      </c>
      <c r="D119" s="2">
        <v>9237</v>
      </c>
      <c r="E119" s="2">
        <v>164</v>
      </c>
      <c r="F119" s="32">
        <f t="shared" si="16"/>
        <v>1.775468225614377</v>
      </c>
      <c r="G119" s="3">
        <f t="shared" si="14"/>
        <v>6273.4435125801674</v>
      </c>
      <c r="H119" s="3">
        <f t="shared" si="14"/>
        <v>111.38299621772734</v>
      </c>
      <c r="J119" s="2" t="str">
        <v>Cl</v>
      </c>
      <c r="K119" s="3">
        <v>6273.4435125801674</v>
      </c>
      <c r="M119" s="135" t="str">
        <v/>
      </c>
      <c r="N119" s="145" t="str">
        <v/>
      </c>
      <c r="O119" s="14"/>
      <c r="P119" s="14"/>
      <c r="Q119" s="14"/>
      <c r="R119" s="14"/>
      <c r="S119" s="14"/>
      <c r="T119" s="14"/>
      <c r="U119" s="14"/>
      <c r="V119" s="14"/>
      <c r="W119" s="14"/>
      <c r="X119" s="137" t="str">
        <v>Cr</v>
      </c>
      <c r="Y119" s="150">
        <f t="shared" si="15"/>
        <v>1070.3634270679163</v>
      </c>
    </row>
    <row r="120" spans="1:33" x14ac:dyDescent="0.25">
      <c r="A120" s="28" t="str">
        <f>_xlfn.XLOOKUP(P!C114,'Banco de Dados'!$B$3:$B$274,'Banco de Dados'!$K$3:$K$274,"")</f>
        <v>Ar</v>
      </c>
      <c r="B120" s="2">
        <v>18</v>
      </c>
      <c r="C120" s="2">
        <v>2957</v>
      </c>
      <c r="D120" s="2">
        <v>6081</v>
      </c>
      <c r="E120" s="2">
        <v>191</v>
      </c>
      <c r="F120" s="32">
        <f t="shared" si="16"/>
        <v>3.140930767965795</v>
      </c>
      <c r="G120" s="3">
        <f t="shared" si="14"/>
        <v>4130</v>
      </c>
      <c r="H120" s="3">
        <f t="shared" si="14"/>
        <v>129.72044071698733</v>
      </c>
      <c r="J120" s="2" t="str">
        <v>K</v>
      </c>
      <c r="K120" s="3">
        <v>35986.216082881103</v>
      </c>
      <c r="M120" s="135" t="str">
        <v/>
      </c>
      <c r="N120" s="145" t="str">
        <v/>
      </c>
      <c r="O120" s="14"/>
      <c r="P120" s="14"/>
      <c r="Q120" s="14"/>
      <c r="R120" s="14"/>
      <c r="S120" s="14"/>
      <c r="T120" s="14"/>
      <c r="U120" s="14"/>
      <c r="V120" s="14"/>
      <c r="W120" s="14"/>
      <c r="X120" s="137" t="str">
        <v>Zr</v>
      </c>
      <c r="Y120" s="150">
        <f t="shared" si="15"/>
        <v>1304.6752178917941</v>
      </c>
    </row>
    <row r="121" spans="1:33" x14ac:dyDescent="0.25">
      <c r="A121" s="28" t="str">
        <f>_xlfn.XLOOKUP(P!C115,'Banco de Dados'!$B$3:$B$274,'Banco de Dados'!$K$3:$K$274,"")</f>
        <v>K</v>
      </c>
      <c r="B121" s="2">
        <v>19</v>
      </c>
      <c r="C121" s="2">
        <v>3313</v>
      </c>
      <c r="D121" s="2">
        <v>52986</v>
      </c>
      <c r="E121" s="2">
        <v>263</v>
      </c>
      <c r="F121" s="32">
        <f t="shared" si="16"/>
        <v>0.49635752840372926</v>
      </c>
      <c r="G121" s="3">
        <f t="shared" si="14"/>
        <v>35986.216082881103</v>
      </c>
      <c r="H121" s="3">
        <f t="shared" si="14"/>
        <v>178.62029271501396</v>
      </c>
      <c r="J121" s="2" t="str">
        <v>Ca</v>
      </c>
      <c r="K121" s="3">
        <v>12104.750863344843</v>
      </c>
      <c r="M121" s="135" t="str">
        <v/>
      </c>
      <c r="N121" s="145" t="str">
        <v/>
      </c>
      <c r="O121" s="14"/>
      <c r="P121" s="14"/>
      <c r="Q121" s="14"/>
      <c r="R121" s="14"/>
      <c r="S121" s="14"/>
      <c r="T121" s="14"/>
      <c r="U121" s="14"/>
      <c r="V121" s="14"/>
      <c r="W121" s="14"/>
      <c r="X121" s="137" t="str">
        <v>S</v>
      </c>
      <c r="Y121" s="150">
        <f t="shared" si="15"/>
        <v>2030.0230225291891</v>
      </c>
    </row>
    <row r="122" spans="1:33" x14ac:dyDescent="0.25">
      <c r="A122" s="28" t="str">
        <f>_xlfn.XLOOKUP(P!C116,'Banco de Dados'!$B$3:$B$274,'Banco de Dados'!$K$3:$K$274,"")</f>
        <v>Ca</v>
      </c>
      <c r="B122" s="2">
        <v>20</v>
      </c>
      <c r="C122" s="2">
        <v>3691</v>
      </c>
      <c r="D122" s="2">
        <v>17823</v>
      </c>
      <c r="E122" s="2">
        <v>178</v>
      </c>
      <c r="F122" s="32">
        <f t="shared" si="16"/>
        <v>0.99870953262638162</v>
      </c>
      <c r="G122" s="3">
        <f t="shared" si="14"/>
        <v>12104.750863344843</v>
      </c>
      <c r="H122" s="3">
        <f t="shared" si="14"/>
        <v>120.89130077289919</v>
      </c>
      <c r="J122" s="2" t="str">
        <v>Ti</v>
      </c>
      <c r="K122" s="3">
        <v>7593.060351915803</v>
      </c>
      <c r="M122" s="135" t="str">
        <v/>
      </c>
      <c r="N122" s="145" t="str">
        <v/>
      </c>
      <c r="O122" s="14"/>
      <c r="P122" s="14"/>
      <c r="Q122" s="14"/>
      <c r="R122" s="14"/>
      <c r="S122" s="14"/>
      <c r="T122" s="14"/>
      <c r="U122" s="14"/>
      <c r="V122" s="14"/>
      <c r="W122" s="14"/>
      <c r="X122" s="137" t="str">
        <v>Mn</v>
      </c>
      <c r="Y122" s="150">
        <f t="shared" si="15"/>
        <v>2172.6475908567668</v>
      </c>
    </row>
    <row r="123" spans="1:33" x14ac:dyDescent="0.25">
      <c r="A123" s="28" t="str">
        <f>_xlfn.XLOOKUP(P!C117,'Banco de Dados'!$B$3:$B$274,'Banco de Dados'!$K$3:$K$274,"")</f>
        <v>Ti</v>
      </c>
      <c r="B123" s="2">
        <v>22</v>
      </c>
      <c r="C123" s="2">
        <v>4509</v>
      </c>
      <c r="D123" s="2">
        <v>11180</v>
      </c>
      <c r="E123" s="2">
        <v>156</v>
      </c>
      <c r="F123" s="32">
        <f t="shared" si="16"/>
        <v>1.3953488372093024</v>
      </c>
      <c r="G123" s="3">
        <f t="shared" si="14"/>
        <v>7593.060351915803</v>
      </c>
      <c r="H123" s="3">
        <f t="shared" si="14"/>
        <v>105.94967932905772</v>
      </c>
      <c r="J123" s="2" t="str">
        <v>Cr</v>
      </c>
      <c r="K123" s="3">
        <v>1070.3634270679163</v>
      </c>
      <c r="M123" s="135" t="str">
        <v/>
      </c>
      <c r="N123" s="145" t="str">
        <v/>
      </c>
      <c r="O123" s="14"/>
      <c r="P123" s="14"/>
      <c r="Q123" s="14"/>
      <c r="R123" s="14"/>
      <c r="S123" s="14"/>
      <c r="T123" s="14"/>
      <c r="U123" s="14"/>
      <c r="V123" s="14"/>
      <c r="W123" s="14"/>
      <c r="X123" s="137" t="str">
        <v>Si</v>
      </c>
      <c r="Y123" s="150">
        <f t="shared" si="15"/>
        <v>3153.3612892616343</v>
      </c>
    </row>
    <row r="124" spans="1:33" x14ac:dyDescent="0.25">
      <c r="A124" s="28" t="str">
        <f>_xlfn.XLOOKUP(P!C118,'Banco de Dados'!$B$3:$B$274,'Banco de Dados'!$K$3:$K$274,"")</f>
        <v>Cr</v>
      </c>
      <c r="B124" s="2">
        <v>24</v>
      </c>
      <c r="C124" s="2">
        <v>5412</v>
      </c>
      <c r="D124" s="2">
        <v>1576</v>
      </c>
      <c r="E124" s="2">
        <v>131</v>
      </c>
      <c r="F124" s="32">
        <f t="shared" si="16"/>
        <v>8.3121827411167519</v>
      </c>
      <c r="G124" s="3">
        <f t="shared" si="14"/>
        <v>1070.3634270679163</v>
      </c>
      <c r="H124" s="3">
        <f t="shared" si="14"/>
        <v>88.970564051965127</v>
      </c>
      <c r="J124" s="2" t="str">
        <v>Mn</v>
      </c>
      <c r="K124" s="3">
        <v>2172.6475908567668</v>
      </c>
      <c r="M124" s="135" t="str">
        <v/>
      </c>
      <c r="N124" s="145" t="str">
        <v/>
      </c>
      <c r="O124" s="14"/>
      <c r="P124" s="14"/>
      <c r="Q124" s="14"/>
      <c r="R124" s="14"/>
      <c r="S124" s="14"/>
      <c r="T124" s="14"/>
      <c r="U124" s="14"/>
      <c r="V124" s="14"/>
      <c r="W124" s="14"/>
      <c r="X124" s="137" t="str">
        <v>Cl</v>
      </c>
      <c r="Y124" s="150">
        <f t="shared" si="15"/>
        <v>6273.4435125801674</v>
      </c>
    </row>
    <row r="125" spans="1:33" x14ac:dyDescent="0.25">
      <c r="A125" s="28" t="str">
        <f>_xlfn.XLOOKUP(P!C119,'Banco de Dados'!$B$3:$B$274,'Banco de Dados'!$K$3:$K$274,"")</f>
        <v>Mn</v>
      </c>
      <c r="B125" s="2">
        <v>25</v>
      </c>
      <c r="C125" s="2">
        <v>5895</v>
      </c>
      <c r="D125" s="2">
        <v>3199</v>
      </c>
      <c r="E125" s="2">
        <v>149</v>
      </c>
      <c r="F125" s="32">
        <f t="shared" si="16"/>
        <v>4.6577055329790555</v>
      </c>
      <c r="G125" s="3">
        <f t="shared" si="14"/>
        <v>2172.6475908567668</v>
      </c>
      <c r="H125" s="3">
        <f t="shared" si="14"/>
        <v>101.19552705147179</v>
      </c>
      <c r="J125" s="2" t="str">
        <v>Fe</v>
      </c>
      <c r="K125" s="3">
        <v>81271.554020720272</v>
      </c>
      <c r="M125" s="135" t="str">
        <v/>
      </c>
      <c r="N125" s="145" t="str">
        <v/>
      </c>
      <c r="O125" s="14"/>
      <c r="P125" s="14"/>
      <c r="Q125" s="14"/>
      <c r="R125" s="14"/>
      <c r="S125" s="14"/>
      <c r="T125" s="14"/>
      <c r="U125" s="14"/>
      <c r="V125" s="14"/>
      <c r="W125" s="14"/>
      <c r="X125" s="137" t="str">
        <v>Ti</v>
      </c>
      <c r="Y125" s="150">
        <f t="shared" si="15"/>
        <v>7593.060351915803</v>
      </c>
    </row>
    <row r="126" spans="1:33" x14ac:dyDescent="0.25">
      <c r="A126" s="28" t="str">
        <f>_xlfn.XLOOKUP(P!C120,'Banco de Dados'!$B$3:$B$274,'Banco de Dados'!$K$3:$K$274,"")</f>
        <v>Fe</v>
      </c>
      <c r="B126" s="2">
        <v>26</v>
      </c>
      <c r="C126" s="2">
        <v>6399</v>
      </c>
      <c r="D126" s="2">
        <v>119664</v>
      </c>
      <c r="E126" s="2">
        <v>365</v>
      </c>
      <c r="F126" s="32">
        <f t="shared" si="16"/>
        <v>0.30502072469581493</v>
      </c>
      <c r="G126" s="3">
        <f t="shared" si="14"/>
        <v>81271.554020720272</v>
      </c>
      <c r="H126" s="3">
        <f t="shared" si="14"/>
        <v>247.8950830455517</v>
      </c>
      <c r="J126" s="2" t="str">
        <v>Ni</v>
      </c>
      <c r="K126" s="3">
        <v>544.69001808913004</v>
      </c>
      <c r="M126" s="135" t="str">
        <v/>
      </c>
      <c r="N126" s="145" t="str">
        <v/>
      </c>
      <c r="O126" s="14"/>
      <c r="P126" s="14"/>
      <c r="Q126" s="14"/>
      <c r="R126" s="14"/>
      <c r="S126" s="14"/>
      <c r="T126" s="14"/>
      <c r="U126" s="14"/>
      <c r="V126" s="14"/>
      <c r="W126" s="14"/>
      <c r="X126" s="137" t="str">
        <v>Ca</v>
      </c>
      <c r="Y126" s="150">
        <f t="shared" si="15"/>
        <v>12104.750863344843</v>
      </c>
    </row>
    <row r="127" spans="1:33" x14ac:dyDescent="0.25">
      <c r="A127" s="28" t="str">
        <f>_xlfn.XLOOKUP(P!C121,'Banco de Dados'!$B$3:$B$274,'Banco de Dados'!$K$3:$K$274,"")</f>
        <v>Ni</v>
      </c>
      <c r="B127" s="2">
        <v>28</v>
      </c>
      <c r="C127" s="2">
        <v>7472</v>
      </c>
      <c r="D127" s="2">
        <v>802</v>
      </c>
      <c r="E127" s="2">
        <v>229</v>
      </c>
      <c r="F127" s="32">
        <f t="shared" si="16"/>
        <v>28.553615960099751</v>
      </c>
      <c r="G127" s="3">
        <f t="shared" si="14"/>
        <v>544.69001808913004</v>
      </c>
      <c r="H127" s="3">
        <f t="shared" si="14"/>
        <v>155.52869593816806</v>
      </c>
      <c r="J127" s="2" t="str">
        <v>Zn</v>
      </c>
      <c r="K127" s="3">
        <v>651.99802664035519</v>
      </c>
      <c r="M127" s="135" t="str">
        <v/>
      </c>
      <c r="N127" s="145" t="str">
        <v/>
      </c>
      <c r="O127" s="14"/>
      <c r="P127" s="14"/>
      <c r="Q127" s="14"/>
      <c r="R127" s="14"/>
      <c r="S127" s="14"/>
      <c r="T127" s="14"/>
      <c r="U127" s="14"/>
      <c r="V127" s="14"/>
      <c r="W127" s="14"/>
      <c r="X127" s="137" t="str">
        <v>K</v>
      </c>
      <c r="Y127" s="150">
        <f t="shared" si="15"/>
        <v>35986.216082881103</v>
      </c>
    </row>
    <row r="128" spans="1:33" x14ac:dyDescent="0.25">
      <c r="A128" s="28" t="str">
        <f>_xlfn.XLOOKUP(P!C122,'Banco de Dados'!$B$3:$B$274,'Banco de Dados'!$K$3:$K$274,"")</f>
        <v>Zn</v>
      </c>
      <c r="B128" s="2">
        <v>30</v>
      </c>
      <c r="C128" s="2">
        <v>8631</v>
      </c>
      <c r="D128" s="2">
        <v>960</v>
      </c>
      <c r="E128" s="2">
        <v>235</v>
      </c>
      <c r="F128" s="32">
        <f t="shared" si="16"/>
        <v>24.479166666666668</v>
      </c>
      <c r="G128" s="3">
        <f t="shared" si="14"/>
        <v>651.99802664035519</v>
      </c>
      <c r="H128" s="3">
        <f t="shared" si="14"/>
        <v>159.60368360467027</v>
      </c>
      <c r="J128" s="2" t="str">
        <v>Zr</v>
      </c>
      <c r="K128" s="3">
        <v>1304.6752178917941</v>
      </c>
      <c r="M128" s="135" t="str">
        <v/>
      </c>
      <c r="N128" s="145" t="str">
        <v/>
      </c>
      <c r="O128" s="14"/>
      <c r="P128" s="14"/>
      <c r="Q128" s="14"/>
      <c r="R128" s="14"/>
      <c r="S128" s="14"/>
      <c r="T128" s="14"/>
      <c r="U128" s="14"/>
      <c r="V128" s="14"/>
      <c r="W128" s="14"/>
      <c r="X128" s="137" t="str">
        <v>Fe</v>
      </c>
      <c r="Y128" s="150">
        <f t="shared" si="15"/>
        <v>81271.554020720272</v>
      </c>
    </row>
    <row r="129" spans="1:25" x14ac:dyDescent="0.25">
      <c r="A129" s="28" t="str">
        <f>_xlfn.XLOOKUP(P!C123,'Banco de Dados'!$B$3:$B$274,'Banco de Dados'!$K$3:$K$274,"")</f>
        <v>Zr</v>
      </c>
      <c r="B129" s="2">
        <v>40</v>
      </c>
      <c r="C129" s="2">
        <v>15746</v>
      </c>
      <c r="D129" s="2">
        <v>1921</v>
      </c>
      <c r="E129" s="2">
        <v>175</v>
      </c>
      <c r="F129" s="32">
        <f t="shared" si="16"/>
        <v>9.1098386257157724</v>
      </c>
      <c r="G129" s="3">
        <f t="shared" si="14"/>
        <v>1304.6752178917941</v>
      </c>
      <c r="H129" s="3">
        <f t="shared" si="14"/>
        <v>118.85380693964808</v>
      </c>
      <c r="J129" s="2" t="str">
        <v/>
      </c>
      <c r="K129" s="3" t="str">
        <v/>
      </c>
      <c r="M129" s="135" t="str">
        <v/>
      </c>
      <c r="N129" s="145" t="str">
        <v/>
      </c>
      <c r="O129" s="14"/>
      <c r="P129" s="14"/>
      <c r="Q129" s="14"/>
      <c r="R129" s="14"/>
      <c r="S129" s="14"/>
      <c r="T129" s="14"/>
      <c r="U129" s="14"/>
      <c r="V129" s="14"/>
      <c r="W129" s="14"/>
      <c r="X129" s="137" t="str">
        <v xml:space="preserve"> </v>
      </c>
      <c r="Y129" s="150" t="str">
        <f t="shared" si="15"/>
        <v xml:space="preserve"> </v>
      </c>
    </row>
    <row r="130" spans="1:25" x14ac:dyDescent="0.25">
      <c r="A130" s="28" t="str">
        <f>_xlfn.XLOOKUP(P!C124,'Banco de Dados'!$B$3:$B$274,'Banco de Dados'!$K$3:$K$274,"")</f>
        <v>Rh</v>
      </c>
      <c r="B130" s="2">
        <v>45</v>
      </c>
      <c r="C130" s="2">
        <v>20167</v>
      </c>
      <c r="D130" s="2">
        <v>1567</v>
      </c>
      <c r="E130" s="2">
        <v>132</v>
      </c>
      <c r="F130" s="32">
        <f t="shared" si="16"/>
        <v>8.4237396298659863</v>
      </c>
      <c r="G130" s="3">
        <f t="shared" si="14"/>
        <v>1064.2509455681632</v>
      </c>
      <c r="H130" s="3">
        <f t="shared" si="14"/>
        <v>89.649728663048833</v>
      </c>
      <c r="J130" s="2" t="str">
        <v/>
      </c>
      <c r="K130" s="3" t="str">
        <v/>
      </c>
      <c r="M130" s="135" t="str">
        <v/>
      </c>
      <c r="N130" s="145" t="str">
        <v/>
      </c>
      <c r="O130" s="14"/>
      <c r="P130" s="14"/>
      <c r="Q130" s="14"/>
      <c r="R130" s="14"/>
      <c r="S130" s="14"/>
      <c r="T130" s="14"/>
      <c r="U130" s="14"/>
      <c r="V130" s="14"/>
      <c r="W130" s="14"/>
      <c r="X130" s="137" t="str">
        <v xml:space="preserve"> </v>
      </c>
      <c r="Y130" s="150" t="str">
        <f t="shared" si="15"/>
        <v xml:space="preserve"> </v>
      </c>
    </row>
    <row r="131" spans="1:25" x14ac:dyDescent="0.25">
      <c r="A131" s="28" t="str">
        <f>_xlfn.XLOOKUP(P!C125,'Banco de Dados'!$B$3:$B$274,'Banco de Dados'!$K$3:$K$274,"")</f>
        <v>Rh</v>
      </c>
      <c r="B131" s="2">
        <v>45</v>
      </c>
      <c r="C131" s="2">
        <v>2696</v>
      </c>
      <c r="D131" s="2">
        <v>16881</v>
      </c>
      <c r="E131" s="2">
        <v>140</v>
      </c>
      <c r="F131" s="32">
        <f t="shared" si="16"/>
        <v>0.82933475505005627</v>
      </c>
      <c r="G131" s="3">
        <f t="shared" si="14"/>
        <v>11464.977799703995</v>
      </c>
      <c r="H131" s="3">
        <f t="shared" si="14"/>
        <v>95.083045551718456</v>
      </c>
      <c r="J131" s="2" t="str">
        <v/>
      </c>
      <c r="K131" s="3" t="str">
        <v/>
      </c>
      <c r="M131" s="135" t="str">
        <v xml:space="preserve"> </v>
      </c>
      <c r="N131" s="145"/>
      <c r="O131" s="14"/>
      <c r="P131" s="14"/>
      <c r="Q131" s="14"/>
      <c r="R131" s="14"/>
      <c r="S131" s="14"/>
      <c r="T131" s="14"/>
      <c r="U131" s="14"/>
      <c r="V131" s="14"/>
      <c r="W131" s="14"/>
      <c r="X131" s="137" t="str">
        <v xml:space="preserve"> </v>
      </c>
      <c r="Y131" s="150" t="str">
        <f t="shared" si="15"/>
        <v xml:space="preserve"> </v>
      </c>
    </row>
    <row r="132" spans="1:25" x14ac:dyDescent="0.25">
      <c r="A132" s="28" t="str">
        <f>_xlfn.XLOOKUP(P!C126,'Banco de Dados'!$B$3:$B$274,'Banco de Dados'!$K$3:$K$274,"")</f>
        <v/>
      </c>
      <c r="B132" s="2">
        <v>0</v>
      </c>
      <c r="C132" s="2">
        <v>0</v>
      </c>
      <c r="D132" s="2">
        <v>0</v>
      </c>
      <c r="E132" s="2">
        <v>0</v>
      </c>
      <c r="F132" s="32" t="e">
        <f t="shared" si="16"/>
        <v>#DIV/0!</v>
      </c>
      <c r="G132" s="3">
        <f t="shared" si="14"/>
        <v>0</v>
      </c>
      <c r="H132" s="3">
        <f t="shared" si="14"/>
        <v>0</v>
      </c>
      <c r="J132" s="2" t="str">
        <v/>
      </c>
      <c r="K132" s="3" t="str">
        <v/>
      </c>
      <c r="M132" s="135" t="str">
        <v xml:space="preserve"> </v>
      </c>
      <c r="N132" s="145"/>
      <c r="O132" s="14"/>
      <c r="P132" s="14"/>
      <c r="Q132" s="14"/>
      <c r="R132" s="14"/>
      <c r="S132" s="14"/>
      <c r="T132" s="14"/>
      <c r="U132" s="14"/>
      <c r="V132" s="14"/>
      <c r="W132" s="14"/>
      <c r="X132" s="137" t="str">
        <v xml:space="preserve"> </v>
      </c>
      <c r="Y132" s="150" t="str">
        <f t="shared" si="15"/>
        <v xml:space="preserve"> </v>
      </c>
    </row>
    <row r="133" spans="1:25" x14ac:dyDescent="0.25">
      <c r="A133" s="28" t="str">
        <f>_xlfn.XLOOKUP(P!C127,'Banco de Dados'!$B$3:$B$274,'Banco de Dados'!$K$3:$K$274,"")</f>
        <v/>
      </c>
      <c r="B133" s="2">
        <v>0</v>
      </c>
      <c r="C133" s="2">
        <v>0</v>
      </c>
      <c r="D133" s="2">
        <v>0</v>
      </c>
      <c r="E133" s="2">
        <v>0</v>
      </c>
      <c r="F133" s="32" t="e">
        <f t="shared" si="16"/>
        <v>#DIV/0!</v>
      </c>
      <c r="G133" s="3">
        <f t="shared" si="14"/>
        <v>0</v>
      </c>
      <c r="H133" s="3">
        <f t="shared" si="14"/>
        <v>0</v>
      </c>
      <c r="J133" s="2" t="str">
        <v/>
      </c>
      <c r="K133" s="3" t="str">
        <v/>
      </c>
      <c r="M133" s="135" t="str">
        <v xml:space="preserve"> </v>
      </c>
      <c r="N133" s="145"/>
      <c r="O133" s="14"/>
      <c r="P133" s="14"/>
      <c r="Q133" s="14"/>
      <c r="R133" s="14"/>
      <c r="S133" s="14"/>
      <c r="T133" s="14"/>
      <c r="U133" s="14"/>
      <c r="V133" s="14"/>
      <c r="W133" s="14"/>
      <c r="X133" s="137" t="str">
        <v xml:space="preserve"> </v>
      </c>
      <c r="Y133" s="150" t="str">
        <f t="shared" si="15"/>
        <v xml:space="preserve"> </v>
      </c>
    </row>
    <row r="134" spans="1:25" x14ac:dyDescent="0.25">
      <c r="A134" s="28" t="str">
        <f>_xlfn.XLOOKUP(P!C128,'Banco de Dados'!$B$3:$B$274,'Banco de Dados'!$K$3:$K$274,"")</f>
        <v/>
      </c>
      <c r="B134" s="2">
        <v>0</v>
      </c>
      <c r="C134" s="2">
        <v>0</v>
      </c>
      <c r="D134" s="2">
        <v>0</v>
      </c>
      <c r="E134" s="2">
        <v>0</v>
      </c>
      <c r="F134" s="32" t="e">
        <f t="shared" si="16"/>
        <v>#DIV/0!</v>
      </c>
      <c r="G134" s="3">
        <f t="shared" si="14"/>
        <v>0</v>
      </c>
      <c r="H134" s="3">
        <f t="shared" si="14"/>
        <v>0</v>
      </c>
      <c r="J134" s="2" t="str">
        <v/>
      </c>
      <c r="K134" s="3" t="str">
        <v/>
      </c>
      <c r="M134" s="135" t="str">
        <v xml:space="preserve"> </v>
      </c>
      <c r="N134" s="145"/>
      <c r="O134" s="14"/>
      <c r="P134" s="14"/>
      <c r="Q134" s="14"/>
      <c r="R134" s="14"/>
      <c r="S134" s="14"/>
      <c r="T134" s="14"/>
      <c r="U134" s="14"/>
      <c r="V134" s="14"/>
      <c r="W134" s="14"/>
      <c r="X134" s="137" t="str">
        <v xml:space="preserve"> </v>
      </c>
      <c r="Y134" s="150" t="str">
        <f t="shared" si="15"/>
        <v xml:space="preserve"> </v>
      </c>
    </row>
    <row r="135" spans="1:25" x14ac:dyDescent="0.25">
      <c r="A135" s="28" t="str">
        <f>_xlfn.XLOOKUP(P!C129,'Banco de Dados'!$B$3:$B$274,'Banco de Dados'!$K$3:$K$274,"")</f>
        <v/>
      </c>
      <c r="B135" s="2">
        <v>0</v>
      </c>
      <c r="C135" s="2">
        <v>0</v>
      </c>
      <c r="D135" s="2">
        <v>0</v>
      </c>
      <c r="E135" s="2">
        <v>0</v>
      </c>
      <c r="F135" s="32" t="e">
        <f t="shared" si="16"/>
        <v>#DIV/0!</v>
      </c>
      <c r="G135" s="3">
        <f t="shared" si="14"/>
        <v>0</v>
      </c>
      <c r="H135" s="3">
        <f t="shared" si="14"/>
        <v>0</v>
      </c>
      <c r="J135" s="2" t="str">
        <v/>
      </c>
      <c r="K135" s="3" t="str">
        <v/>
      </c>
      <c r="M135" s="135" t="str">
        <v xml:space="preserve"> </v>
      </c>
      <c r="N135" s="145"/>
      <c r="O135" s="14"/>
      <c r="P135" s="14"/>
      <c r="Q135" s="14"/>
      <c r="R135" s="14"/>
      <c r="S135" s="14"/>
      <c r="T135" s="14"/>
      <c r="U135" s="14"/>
      <c r="V135" s="14"/>
      <c r="W135" s="14"/>
      <c r="X135" s="137" t="str">
        <v xml:space="preserve"> </v>
      </c>
      <c r="Y135" s="150" t="str">
        <f t="shared" si="15"/>
        <v xml:space="preserve"> </v>
      </c>
    </row>
    <row r="136" spans="1:25" x14ac:dyDescent="0.25">
      <c r="A136" s="28" t="str">
        <f>_xlfn.XLOOKUP(P!C130,'Banco de Dados'!$B$3:$B$274,'Banco de Dados'!$K$3:$K$274,"")</f>
        <v/>
      </c>
      <c r="B136" s="2">
        <v>0</v>
      </c>
      <c r="C136" s="2">
        <v>0</v>
      </c>
      <c r="D136" s="2">
        <v>0</v>
      </c>
      <c r="E136" s="17">
        <v>0</v>
      </c>
      <c r="F136" s="32" t="e">
        <f t="shared" si="16"/>
        <v>#DIV/0!</v>
      </c>
      <c r="G136" s="3">
        <f t="shared" si="14"/>
        <v>0</v>
      </c>
      <c r="H136" s="3">
        <f t="shared" si="14"/>
        <v>0</v>
      </c>
      <c r="J136" s="2" t="str">
        <v/>
      </c>
      <c r="K136" s="3" t="str">
        <v/>
      </c>
      <c r="M136" s="135" t="str">
        <v xml:space="preserve"> </v>
      </c>
      <c r="N136" s="145"/>
      <c r="O136" s="14"/>
      <c r="P136" s="14"/>
      <c r="Q136" s="14"/>
      <c r="R136" s="14"/>
      <c r="S136" s="14"/>
      <c r="T136" s="14"/>
      <c r="U136" s="14"/>
      <c r="V136" s="14"/>
      <c r="W136" s="14"/>
      <c r="X136" s="137" t="str">
        <v xml:space="preserve"> </v>
      </c>
      <c r="Y136" s="150" t="str">
        <f t="shared" si="15"/>
        <v xml:space="preserve"> </v>
      </c>
    </row>
    <row r="137" spans="1:25" x14ac:dyDescent="0.25">
      <c r="A137" s="28" t="str">
        <f>_xlfn.XLOOKUP(P!C131,'Banco de Dados'!$B$3:$B$274,'Banco de Dados'!$K$3:$K$274,"")</f>
        <v/>
      </c>
      <c r="B137" s="2">
        <v>0</v>
      </c>
      <c r="C137" s="2">
        <v>0</v>
      </c>
      <c r="D137" s="2">
        <v>0</v>
      </c>
      <c r="E137" s="2">
        <v>0</v>
      </c>
      <c r="F137" s="32" t="e">
        <f t="shared" si="16"/>
        <v>#DIV/0!</v>
      </c>
      <c r="G137" s="3">
        <f t="shared" si="14"/>
        <v>0</v>
      </c>
      <c r="H137" s="3">
        <f t="shared" si="14"/>
        <v>0</v>
      </c>
      <c r="J137" s="2" t="str">
        <v/>
      </c>
      <c r="K137" s="3" t="str">
        <v/>
      </c>
      <c r="M137" s="135" t="str">
        <v xml:space="preserve"> </v>
      </c>
      <c r="N137" s="145"/>
      <c r="O137" s="14"/>
      <c r="P137" s="14"/>
      <c r="Q137" s="14"/>
      <c r="R137" s="14"/>
      <c r="S137" s="14"/>
      <c r="T137" s="14"/>
      <c r="U137" s="14"/>
      <c r="V137" s="14"/>
      <c r="W137" s="14"/>
      <c r="X137" s="137" t="str">
        <v xml:space="preserve"> </v>
      </c>
      <c r="Y137" s="150" t="str">
        <f t="shared" si="15"/>
        <v xml:space="preserve"> </v>
      </c>
    </row>
    <row r="138" spans="1:25" x14ac:dyDescent="0.25">
      <c r="A138" s="28" t="str">
        <f>_xlfn.XLOOKUP(P!C132,'Banco de Dados'!$B$3:$B$274,'Banco de Dados'!$K$3:$K$274,"")</f>
        <v/>
      </c>
      <c r="B138" s="2">
        <v>0</v>
      </c>
      <c r="C138" s="2">
        <v>0</v>
      </c>
      <c r="D138" s="2">
        <v>0</v>
      </c>
      <c r="E138" s="2">
        <v>0</v>
      </c>
      <c r="F138" s="32" t="e">
        <f t="shared" si="16"/>
        <v>#DIV/0!</v>
      </c>
      <c r="G138" s="3">
        <f t="shared" si="14"/>
        <v>0</v>
      </c>
      <c r="H138" s="3">
        <f t="shared" si="14"/>
        <v>0</v>
      </c>
      <c r="J138" s="2" t="str">
        <v/>
      </c>
      <c r="K138" s="3" t="str">
        <v/>
      </c>
      <c r="M138" s="135" t="str">
        <v xml:space="preserve"> </v>
      </c>
      <c r="N138" s="145"/>
      <c r="O138" s="14"/>
      <c r="P138" s="14"/>
      <c r="Q138" s="14"/>
      <c r="R138" s="14"/>
      <c r="S138" s="14"/>
      <c r="T138" s="14"/>
      <c r="U138" s="14"/>
      <c r="V138" s="14"/>
      <c r="W138" s="14"/>
      <c r="X138" s="137" t="str">
        <v xml:space="preserve"> </v>
      </c>
      <c r="Y138" s="150" t="str">
        <f t="shared" si="15"/>
        <v xml:space="preserve"> </v>
      </c>
    </row>
    <row r="139" spans="1:25" x14ac:dyDescent="0.25">
      <c r="A139" s="28" t="str">
        <f>_xlfn.XLOOKUP(P!C133,'Banco de Dados'!$B$3:$B$274,'Banco de Dados'!$K$3:$K$274,"")</f>
        <v/>
      </c>
      <c r="B139" s="2">
        <v>0</v>
      </c>
      <c r="C139" s="2">
        <v>0</v>
      </c>
      <c r="D139" s="2">
        <v>0</v>
      </c>
      <c r="E139" s="2">
        <v>0</v>
      </c>
      <c r="F139" s="32" t="e">
        <f t="shared" si="16"/>
        <v>#DIV/0!</v>
      </c>
      <c r="G139" s="3">
        <f t="shared" si="14"/>
        <v>0</v>
      </c>
      <c r="H139" s="3">
        <f t="shared" si="14"/>
        <v>0</v>
      </c>
      <c r="J139" s="2" t="str">
        <v/>
      </c>
      <c r="K139" s="3" t="str">
        <v/>
      </c>
      <c r="M139" s="135" t="str">
        <v xml:space="preserve"> </v>
      </c>
      <c r="N139" s="145"/>
      <c r="O139" s="14"/>
      <c r="P139" s="14"/>
      <c r="Q139" s="14"/>
      <c r="R139" s="14"/>
      <c r="S139" s="14"/>
      <c r="T139" s="14"/>
      <c r="U139" s="14"/>
      <c r="V139" s="14"/>
      <c r="W139" s="14"/>
      <c r="X139" s="137" t="str">
        <v xml:space="preserve"> </v>
      </c>
      <c r="Y139" s="150" t="str">
        <f t="shared" si="15"/>
        <v xml:space="preserve"> </v>
      </c>
    </row>
    <row r="140" spans="1:25" x14ac:dyDescent="0.25">
      <c r="A140" s="28" t="str">
        <f>_xlfn.XLOOKUP(P!C134,'Banco de Dados'!$B$3:$B$274,'Banco de Dados'!$K$3:$K$274,"")</f>
        <v/>
      </c>
      <c r="B140" s="2">
        <v>0</v>
      </c>
      <c r="C140" s="2">
        <v>0</v>
      </c>
      <c r="D140" s="2">
        <v>0</v>
      </c>
      <c r="E140" s="2">
        <v>0</v>
      </c>
      <c r="F140" s="32" t="e">
        <f t="shared" si="16"/>
        <v>#DIV/0!</v>
      </c>
      <c r="G140" s="3">
        <f t="shared" si="14"/>
        <v>0</v>
      </c>
      <c r="H140" s="3">
        <f t="shared" si="14"/>
        <v>0</v>
      </c>
      <c r="J140" s="2" t="str">
        <v/>
      </c>
      <c r="K140" s="3" t="str">
        <v/>
      </c>
      <c r="M140" s="135" t="str">
        <v xml:space="preserve"> </v>
      </c>
      <c r="N140" s="145"/>
      <c r="O140" s="14"/>
      <c r="P140" s="14"/>
      <c r="Q140" s="14"/>
      <c r="R140" s="14"/>
      <c r="S140" s="14"/>
      <c r="T140" s="14"/>
      <c r="U140" s="14"/>
      <c r="V140" s="14"/>
      <c r="W140" s="14"/>
      <c r="X140" s="137" t="str">
        <v xml:space="preserve"> </v>
      </c>
      <c r="Y140" s="150" t="str">
        <f t="shared" si="15"/>
        <v xml:space="preserve"> </v>
      </c>
    </row>
    <row r="141" spans="1:25" x14ac:dyDescent="0.25">
      <c r="A141" s="28" t="str">
        <f>_xlfn.XLOOKUP(P!C135,'Banco de Dados'!$B$3:$B$274,'Banco de Dados'!$K$3:$K$274,"")</f>
        <v/>
      </c>
      <c r="B141" s="2">
        <v>0</v>
      </c>
      <c r="C141" s="2">
        <v>0</v>
      </c>
      <c r="D141" s="2">
        <v>0</v>
      </c>
      <c r="E141" s="2">
        <v>0</v>
      </c>
      <c r="F141" s="32" t="e">
        <f t="shared" si="16"/>
        <v>#DIV/0!</v>
      </c>
      <c r="G141" s="3">
        <f t="shared" si="14"/>
        <v>0</v>
      </c>
      <c r="H141" s="3">
        <f t="shared" si="14"/>
        <v>0</v>
      </c>
      <c r="J141" s="2" t="str">
        <v/>
      </c>
      <c r="K141" s="3" t="str">
        <v/>
      </c>
      <c r="M141" s="135" t="str">
        <v xml:space="preserve"> </v>
      </c>
      <c r="N141" s="145"/>
      <c r="O141" s="14"/>
      <c r="P141" s="14"/>
      <c r="Q141" s="14"/>
      <c r="R141" s="14"/>
      <c r="S141" s="14"/>
      <c r="T141" s="14"/>
      <c r="U141" s="14"/>
      <c r="V141" s="14"/>
      <c r="W141" s="14"/>
      <c r="X141" s="137" t="str">
        <v xml:space="preserve"> </v>
      </c>
      <c r="Y141" s="150" t="str">
        <f t="shared" si="15"/>
        <v xml:space="preserve"> </v>
      </c>
    </row>
    <row r="142" spans="1:25" x14ac:dyDescent="0.25">
      <c r="A142" s="28" t="str">
        <f>_xlfn.XLOOKUP(P!C136,'Banco de Dados'!$B$3:$B$274,'Banco de Dados'!$K$3:$K$274,"")</f>
        <v/>
      </c>
      <c r="B142" s="2">
        <v>0</v>
      </c>
      <c r="C142" s="2">
        <v>0</v>
      </c>
      <c r="D142" s="2">
        <v>0</v>
      </c>
      <c r="E142" s="2">
        <v>0</v>
      </c>
      <c r="F142" s="32" t="e">
        <f t="shared" si="16"/>
        <v>#DIV/0!</v>
      </c>
      <c r="G142" s="3">
        <f t="shared" si="14"/>
        <v>0</v>
      </c>
      <c r="H142" s="3">
        <f t="shared" si="14"/>
        <v>0</v>
      </c>
      <c r="J142" s="2" t="str">
        <v/>
      </c>
      <c r="K142" s="3" t="str">
        <v/>
      </c>
      <c r="M142" s="135" t="str">
        <v xml:space="preserve"> </v>
      </c>
      <c r="N142" s="145"/>
      <c r="O142" s="14"/>
      <c r="P142" s="14"/>
      <c r="Q142" s="14"/>
      <c r="R142" s="14"/>
      <c r="S142" s="14"/>
      <c r="T142" s="14"/>
      <c r="U142" s="14"/>
      <c r="V142" s="14"/>
      <c r="W142" s="14"/>
      <c r="X142" s="137" t="str">
        <v xml:space="preserve"> </v>
      </c>
      <c r="Y142" s="150" t="str">
        <f t="shared" si="15"/>
        <v xml:space="preserve"> </v>
      </c>
    </row>
    <row r="143" spans="1:25" x14ac:dyDescent="0.25">
      <c r="A143" s="28" t="str">
        <f>_xlfn.XLOOKUP(P!C137,'Banco de Dados'!$B$3:$B$274,'Banco de Dados'!$K$3:$K$274,"")</f>
        <v/>
      </c>
      <c r="B143" s="2">
        <v>0</v>
      </c>
      <c r="C143" s="2">
        <v>0</v>
      </c>
      <c r="D143" s="2">
        <v>0</v>
      </c>
      <c r="E143" s="2">
        <v>0</v>
      </c>
      <c r="F143" s="32" t="e">
        <f t="shared" si="16"/>
        <v>#DIV/0!</v>
      </c>
      <c r="G143" s="3">
        <f t="shared" si="14"/>
        <v>0</v>
      </c>
      <c r="H143" s="3">
        <f t="shared" si="14"/>
        <v>0</v>
      </c>
      <c r="J143" s="2" t="str">
        <v/>
      </c>
      <c r="K143" s="3" t="str">
        <v/>
      </c>
      <c r="M143" s="135" t="str">
        <v xml:space="preserve"> </v>
      </c>
      <c r="N143" s="145"/>
      <c r="O143" s="14"/>
      <c r="P143" s="14"/>
      <c r="Q143" s="14"/>
      <c r="R143" s="14"/>
      <c r="S143" s="14"/>
      <c r="T143" s="14"/>
      <c r="U143" s="14"/>
      <c r="V143" s="14"/>
      <c r="W143" s="14"/>
      <c r="X143" s="137" t="str">
        <v xml:space="preserve"> </v>
      </c>
      <c r="Y143" s="150" t="str">
        <f t="shared" si="15"/>
        <v xml:space="preserve"> </v>
      </c>
    </row>
    <row r="144" spans="1:25" x14ac:dyDescent="0.25">
      <c r="A144" s="28" t="str">
        <f>_xlfn.XLOOKUP(P!C138,'Banco de Dados'!$B$3:$B$274,'Banco de Dados'!$K$3:$K$274,"")</f>
        <v/>
      </c>
      <c r="B144" s="2">
        <v>0</v>
      </c>
      <c r="C144" s="2">
        <v>0</v>
      </c>
      <c r="D144" s="2">
        <v>0</v>
      </c>
      <c r="E144" s="2">
        <v>0</v>
      </c>
      <c r="F144" s="32" t="e">
        <f t="shared" si="16"/>
        <v>#DIV/0!</v>
      </c>
      <c r="G144" s="3">
        <f t="shared" ref="G144:H146" si="17">$E$114*D144</f>
        <v>0</v>
      </c>
      <c r="H144" s="3">
        <f t="shared" si="17"/>
        <v>0</v>
      </c>
      <c r="J144" s="2"/>
      <c r="K144" s="3" t="str">
        <v xml:space="preserve"> </v>
      </c>
      <c r="M144" s="135" t="str">
        <v xml:space="preserve"> </v>
      </c>
      <c r="N144" s="145"/>
      <c r="O144" s="14"/>
      <c r="P144" s="14"/>
      <c r="Q144" s="14"/>
      <c r="R144" s="14"/>
      <c r="S144" s="14"/>
      <c r="T144" s="14"/>
      <c r="U144" s="14"/>
      <c r="V144" s="14"/>
      <c r="W144" s="14"/>
      <c r="X144" s="137" t="str">
        <v xml:space="preserve"> </v>
      </c>
      <c r="Y144" s="150" t="str">
        <f t="shared" si="15"/>
        <v xml:space="preserve"> </v>
      </c>
    </row>
    <row r="145" spans="1:33" x14ac:dyDescent="0.25">
      <c r="A145" s="28" t="str">
        <f>_xlfn.XLOOKUP(P!C139,'Banco de Dados'!$B$3:$B$274,'Banco de Dados'!$K$3:$K$274,"")</f>
        <v/>
      </c>
      <c r="B145" s="2">
        <v>0</v>
      </c>
      <c r="C145" s="2">
        <v>0</v>
      </c>
      <c r="D145" s="2">
        <v>0</v>
      </c>
      <c r="E145" s="2">
        <v>0</v>
      </c>
      <c r="F145" s="32" t="e">
        <f t="shared" si="16"/>
        <v>#DIV/0!</v>
      </c>
      <c r="G145" s="3">
        <f t="shared" si="17"/>
        <v>0</v>
      </c>
      <c r="H145" s="3">
        <f t="shared" si="17"/>
        <v>0</v>
      </c>
      <c r="J145" s="2"/>
      <c r="K145" s="3" t="str">
        <v xml:space="preserve"> </v>
      </c>
      <c r="M145" s="135" t="str">
        <v xml:space="preserve"> </v>
      </c>
      <c r="N145" s="145"/>
      <c r="O145" s="14"/>
      <c r="P145" s="14"/>
      <c r="Q145" s="14"/>
      <c r="R145" s="14"/>
      <c r="S145" s="14"/>
      <c r="T145" s="14"/>
      <c r="U145" s="14"/>
      <c r="V145" s="14"/>
      <c r="W145" s="14"/>
      <c r="X145" s="137" t="str">
        <v xml:space="preserve"> </v>
      </c>
      <c r="Y145" s="150" t="str">
        <f t="shared" si="15"/>
        <v xml:space="preserve"> </v>
      </c>
    </row>
    <row r="146" spans="1:33" x14ac:dyDescent="0.25">
      <c r="A146" s="28" t="str">
        <f>_xlfn.XLOOKUP(P!C140,'Banco de Dados'!$B$3:$B$274,'Banco de Dados'!$K$3:$K$274,"")</f>
        <v/>
      </c>
      <c r="B146" s="2">
        <v>0</v>
      </c>
      <c r="C146" s="2">
        <v>0</v>
      </c>
      <c r="D146" s="2">
        <v>0</v>
      </c>
      <c r="E146" s="2">
        <v>0</v>
      </c>
      <c r="F146" s="32" t="e">
        <f t="shared" si="16"/>
        <v>#DIV/0!</v>
      </c>
      <c r="G146" s="3">
        <f t="shared" si="17"/>
        <v>0</v>
      </c>
      <c r="H146" s="3">
        <f t="shared" si="17"/>
        <v>0</v>
      </c>
      <c r="J146" s="2"/>
      <c r="K146" s="3" t="str">
        <v xml:space="preserve"> </v>
      </c>
      <c r="M146" s="142" t="str">
        <f t="shared" ref="M146" si="18">IF(AL146=0,"",AL146)</f>
        <v/>
      </c>
      <c r="N146" s="141" t="str">
        <f>IFERROR(IF(AM146=0,NA(),AM146)," ")</f>
        <v xml:space="preserve"> </v>
      </c>
      <c r="O146" s="14"/>
      <c r="P146" s="14"/>
      <c r="Q146" s="14"/>
      <c r="R146" s="14"/>
      <c r="S146" s="14"/>
      <c r="T146" s="14"/>
      <c r="U146" s="14"/>
      <c r="V146" s="14"/>
      <c r="W146" s="14"/>
      <c r="X146" s="137" t="str">
        <v xml:space="preserve"> </v>
      </c>
      <c r="Y146" s="150" t="str">
        <f t="shared" si="15"/>
        <v xml:space="preserve"> </v>
      </c>
    </row>
    <row r="147" spans="1:33" s="67" customFormat="1" x14ac:dyDescent="0.25">
      <c r="A147" s="94"/>
      <c r="B147" s="94"/>
      <c r="C147" s="94"/>
      <c r="D147" s="94"/>
      <c r="E147" s="94"/>
      <c r="F147" s="133"/>
      <c r="G147" s="134"/>
      <c r="H147" s="134"/>
      <c r="I147" s="94"/>
      <c r="J147" s="94"/>
      <c r="K147" s="134"/>
      <c r="L147" s="94"/>
      <c r="M147" s="94"/>
      <c r="N147" s="134"/>
      <c r="O147" s="134"/>
      <c r="P147" s="134"/>
      <c r="Y147" s="94"/>
    </row>
    <row r="148" spans="1:33" x14ac:dyDescent="0.25">
      <c r="G148" s="3"/>
      <c r="H148" s="3"/>
      <c r="I148" s="2"/>
      <c r="J148" s="2"/>
      <c r="K148" s="3"/>
      <c r="L148" s="94"/>
      <c r="M148" s="2"/>
      <c r="N148" s="3"/>
      <c r="O148" s="3"/>
      <c r="P148" s="3"/>
    </row>
    <row r="149" spans="1:33" x14ac:dyDescent="0.25">
      <c r="G149" s="3"/>
      <c r="H149" s="3"/>
      <c r="I149" s="2"/>
      <c r="J149" s="2"/>
      <c r="K149" s="3"/>
      <c r="L149" s="94"/>
      <c r="M149" s="2"/>
      <c r="N149" s="3"/>
      <c r="O149" s="3"/>
      <c r="P149" s="3"/>
    </row>
    <row r="150" spans="1:33" ht="15.75" x14ac:dyDescent="0.25">
      <c r="A150" s="36" t="str">
        <f>'Nome das Amostras'!A8</f>
        <v>af</v>
      </c>
      <c r="B150" s="164" t="str">
        <f>VLOOKUP(A150,'Nome das Amostras'!$A$3:$D$28,2,FALSE)</f>
        <v>R5</v>
      </c>
      <c r="C150" s="164"/>
      <c r="D150" s="51" t="s">
        <v>65</v>
      </c>
      <c r="E150" s="52">
        <f>'Banco de Dados'!$O$13/'Banco de Dados'!AQ13</f>
        <v>0.74334053275737944</v>
      </c>
      <c r="F150" s="74"/>
      <c r="G150" s="3"/>
      <c r="H150" s="3"/>
      <c r="J150" s="231" t="s">
        <v>255</v>
      </c>
      <c r="K150" s="231"/>
      <c r="M150" s="132" t="s">
        <v>1</v>
      </c>
      <c r="N150" s="144" t="s">
        <v>35</v>
      </c>
      <c r="O150" s="232" t="s">
        <v>148</v>
      </c>
      <c r="P150" s="232"/>
      <c r="Q150" s="232"/>
      <c r="R150" s="232"/>
      <c r="S150" s="232"/>
      <c r="T150" s="232"/>
      <c r="U150" s="232"/>
      <c r="V150" s="232"/>
      <c r="W150" s="2">
        <v>18</v>
      </c>
      <c r="X150" s="136" t="s">
        <v>1</v>
      </c>
      <c r="Y150" s="136" t="s">
        <v>35</v>
      </c>
      <c r="Z150" s="233" t="s">
        <v>149</v>
      </c>
      <c r="AA150" s="233"/>
      <c r="AB150" s="233"/>
      <c r="AC150" s="233"/>
      <c r="AD150" s="233"/>
      <c r="AE150" s="233"/>
      <c r="AF150" s="233"/>
      <c r="AG150" s="233"/>
    </row>
    <row r="151" spans="1:33" x14ac:dyDescent="0.25">
      <c r="A151" s="107" t="s">
        <v>1</v>
      </c>
      <c r="B151" s="107" t="s">
        <v>0</v>
      </c>
      <c r="C151" s="107" t="s">
        <v>212</v>
      </c>
      <c r="D151" s="107" t="s">
        <v>209</v>
      </c>
      <c r="E151" s="107" t="s">
        <v>213</v>
      </c>
      <c r="F151" s="76" t="s">
        <v>219</v>
      </c>
      <c r="G151" s="54" t="s">
        <v>140</v>
      </c>
      <c r="H151" s="54" t="s">
        <v>66</v>
      </c>
      <c r="J151" s="107" t="s">
        <v>1</v>
      </c>
      <c r="K151" s="54" t="s">
        <v>35</v>
      </c>
      <c r="M151" s="142" t="s">
        <v>149</v>
      </c>
      <c r="N151" s="141">
        <f>Y151</f>
        <v>255750.77033837294</v>
      </c>
      <c r="O151" s="14"/>
      <c r="P151" s="14"/>
      <c r="Q151" s="14"/>
      <c r="R151" s="14"/>
      <c r="S151" s="14"/>
      <c r="T151" s="14"/>
      <c r="U151" s="14"/>
      <c r="V151" s="14"/>
      <c r="W151" s="14"/>
      <c r="X151" s="140" t="s">
        <v>150</v>
      </c>
      <c r="Y151" s="149">
        <f>SUM(Y152:Y182)</f>
        <v>255750.77033837294</v>
      </c>
    </row>
    <row r="152" spans="1:33" x14ac:dyDescent="0.25">
      <c r="A152" s="28" t="str">
        <f>_xlfn.XLOOKUP(P!C144,'Banco de Dados'!$B$3:$B$274,'Banco de Dados'!$K$3:$K$274,"")</f>
        <v>Si</v>
      </c>
      <c r="B152" s="2" cm="1">
        <f t="array" ref="B152:E182">Dados!AM5:AP35</f>
        <v>14</v>
      </c>
      <c r="C152" s="2">
        <v>1740</v>
      </c>
      <c r="D152" s="2">
        <v>6800</v>
      </c>
      <c r="E152" s="2">
        <v>107</v>
      </c>
      <c r="F152" s="32">
        <f>(E152*100)/D152</f>
        <v>1.5735294117647058</v>
      </c>
      <c r="G152" s="3">
        <f t="shared" ref="G152:H179" si="19">D152*$E$150</f>
        <v>5054.71562275018</v>
      </c>
      <c r="H152" s="3">
        <f t="shared" si="19"/>
        <v>79.537437005039607</v>
      </c>
      <c r="J152" s="2" t="str" cm="1">
        <f t="array" ref="J152:J179">_xlfn._xlws.FILTER(A152:A182, (A152:A182&lt;&gt;$L$1)*(A152:A182&lt;&gt;"Ar")*(A152:A182&lt;&gt;$M$1))</f>
        <v>Si</v>
      </c>
      <c r="K152" s="3" cm="1">
        <f t="array" ref="K152:K182">IF(_xlfn.XLOOKUP(J152:J182,A152:A182,G152:G182," ")=0,"",_xlfn.XLOOKUP(J152:J182,A152:A182,G152:G182," "))</f>
        <v>5054.71562275018</v>
      </c>
      <c r="M152" s="135" t="str" cm="1">
        <f t="array" ref="M152:M181">_xlfn.XLOOKUP(N152:N181,_xlfn.ANCHORARRAY(K152),J152:J182," ")</f>
        <v/>
      </c>
      <c r="N152" s="145" t="str" cm="1">
        <f t="array" ref="N152:N167">IF(_xlfn._xlws.FILTER(_xlfn.ANCHORARRAY(K152),ISERROR(MATCH(_xlfn.ANCHORARRAY(K152),Y152:Y181,0)))=0," ",_xlfn._xlws.FILTER(_xlfn.ANCHORARRAY(K152),ISERROR(MATCH(_xlfn.ANCHORARRAY(K152),Y152:Y181,0))))</f>
        <v/>
      </c>
      <c r="O152" s="14"/>
      <c r="P152" s="14"/>
      <c r="Q152" s="14"/>
      <c r="R152" s="14"/>
      <c r="S152" s="14"/>
      <c r="T152" s="14"/>
      <c r="U152" s="14"/>
      <c r="V152" s="14"/>
      <c r="W152" s="14"/>
      <c r="X152" s="137" t="str" cm="1">
        <f t="array" ref="X152:X182">IF(_xlfn.XLOOKUP(Y152:Y182,_xlfn.ANCHORARRAY(K152),J152:J182," ")=0," ",_xlfn.XLOOKUP(Y152:Y182,_xlfn.ANCHORARRAY(K152),J152:J182," "))</f>
        <v>P</v>
      </c>
      <c r="Y152" s="150">
        <f t="shared" ref="Y152:Y182" si="20">IFERROR(IF(ROW(A1)&lt;$W$150,SMALL(_xlfn.ANCHORARRAY($K$152),ROW(A1))," ")," ")</f>
        <v>447.49100071994241</v>
      </c>
    </row>
    <row r="153" spans="1:33" x14ac:dyDescent="0.25">
      <c r="A153" s="28" t="str">
        <f>_xlfn.XLOOKUP(P!C145,'Banco de Dados'!$B$3:$B$274,'Banco de Dados'!$K$3:$K$274,"")</f>
        <v>P</v>
      </c>
      <c r="B153" s="2">
        <v>15</v>
      </c>
      <c r="C153" s="2">
        <v>2013</v>
      </c>
      <c r="D153" s="2">
        <v>602</v>
      </c>
      <c r="E153" s="2">
        <v>74</v>
      </c>
      <c r="F153" s="32">
        <f t="shared" ref="F153:F182" si="21">(E153*100)/D153</f>
        <v>12.29235880398671</v>
      </c>
      <c r="G153" s="3">
        <f t="shared" si="19"/>
        <v>447.49100071994241</v>
      </c>
      <c r="H153" s="3">
        <f t="shared" si="19"/>
        <v>55.007199424046078</v>
      </c>
      <c r="J153" s="2" t="str">
        <v>P</v>
      </c>
      <c r="K153" s="3">
        <v>447.49100071994241</v>
      </c>
      <c r="M153" s="135" t="str">
        <v/>
      </c>
      <c r="N153" s="145" t="str">
        <v/>
      </c>
      <c r="O153" s="14"/>
      <c r="P153" s="14"/>
      <c r="Q153" s="14"/>
      <c r="R153" s="14"/>
      <c r="S153" s="14"/>
      <c r="T153" s="14"/>
      <c r="U153" s="14"/>
      <c r="V153" s="14"/>
      <c r="W153" s="14"/>
      <c r="X153" s="137" t="str">
        <v>Zn</v>
      </c>
      <c r="Y153" s="150">
        <f t="shared" si="20"/>
        <v>644.47624190064801</v>
      </c>
    </row>
    <row r="154" spans="1:33" x14ac:dyDescent="0.25">
      <c r="A154" s="28" t="str">
        <f>_xlfn.XLOOKUP(P!C146,'Banco de Dados'!$B$3:$B$274,'Banco de Dados'!$K$3:$K$274,"")</f>
        <v>S</v>
      </c>
      <c r="B154" s="2">
        <v>16</v>
      </c>
      <c r="C154" s="2">
        <v>2307</v>
      </c>
      <c r="D154" s="2">
        <v>4373</v>
      </c>
      <c r="E154" s="2">
        <v>106</v>
      </c>
      <c r="F154" s="32">
        <f t="shared" si="21"/>
        <v>2.4239652412531445</v>
      </c>
      <c r="G154" s="3">
        <f t="shared" si="19"/>
        <v>3250.6281497480204</v>
      </c>
      <c r="H154" s="3">
        <f t="shared" si="19"/>
        <v>78.79409647228222</v>
      </c>
      <c r="J154" s="2" t="str">
        <v>S</v>
      </c>
      <c r="K154" s="3">
        <v>3250.6281497480204</v>
      </c>
      <c r="M154" s="135" t="str">
        <v/>
      </c>
      <c r="N154" s="145" t="str">
        <v/>
      </c>
      <c r="O154" s="14"/>
      <c r="P154" s="14"/>
      <c r="Q154" s="14"/>
      <c r="R154" s="14"/>
      <c r="S154" s="14"/>
      <c r="T154" s="14"/>
      <c r="U154" s="14"/>
      <c r="V154" s="14"/>
      <c r="W154" s="14"/>
      <c r="X154" s="137" t="str">
        <v>Ni</v>
      </c>
      <c r="Y154" s="150">
        <f t="shared" si="20"/>
        <v>1292.6691864650829</v>
      </c>
    </row>
    <row r="155" spans="1:33" x14ac:dyDescent="0.25">
      <c r="A155" s="28" t="str">
        <f>_xlfn.XLOOKUP(P!C147,'Banco de Dados'!$B$3:$B$274,'Banco de Dados'!$K$3:$K$274,"")</f>
        <v>Cl</v>
      </c>
      <c r="B155" s="2">
        <v>17</v>
      </c>
      <c r="C155" s="2">
        <v>2622</v>
      </c>
      <c r="D155" s="2">
        <v>8287</v>
      </c>
      <c r="E155" s="2">
        <v>161</v>
      </c>
      <c r="F155" s="32">
        <f t="shared" si="21"/>
        <v>1.942801979003258</v>
      </c>
      <c r="G155" s="3">
        <f t="shared" si="19"/>
        <v>6160.0629949604036</v>
      </c>
      <c r="H155" s="3">
        <f t="shared" si="19"/>
        <v>119.67782577393808</v>
      </c>
      <c r="J155" s="2" t="str">
        <v>Cl</v>
      </c>
      <c r="K155" s="3">
        <v>6160.0629949604036</v>
      </c>
      <c r="M155" s="135" t="str">
        <v/>
      </c>
      <c r="N155" s="145" t="str">
        <v/>
      </c>
      <c r="O155" s="14"/>
      <c r="P155" s="14"/>
      <c r="Q155" s="14"/>
      <c r="R155" s="14"/>
      <c r="S155" s="14"/>
      <c r="T155" s="14"/>
      <c r="U155" s="14"/>
      <c r="V155" s="14"/>
      <c r="W155" s="14"/>
      <c r="X155" s="137" t="str">
        <v>Cr</v>
      </c>
      <c r="Y155" s="150">
        <f t="shared" si="20"/>
        <v>3062.5629949604031</v>
      </c>
    </row>
    <row r="156" spans="1:33" x14ac:dyDescent="0.25">
      <c r="A156" s="28" t="str">
        <f>_xlfn.XLOOKUP(P!C148,'Banco de Dados'!$B$3:$B$274,'Banco de Dados'!$K$3:$K$274,"")</f>
        <v>Ar</v>
      </c>
      <c r="B156" s="2">
        <v>18</v>
      </c>
      <c r="C156" s="2">
        <v>2957</v>
      </c>
      <c r="D156" s="2">
        <v>5556</v>
      </c>
      <c r="E156" s="2">
        <v>193</v>
      </c>
      <c r="F156" s="32">
        <f t="shared" si="21"/>
        <v>3.4737221022318217</v>
      </c>
      <c r="G156" s="3">
        <f t="shared" si="19"/>
        <v>4130</v>
      </c>
      <c r="H156" s="3">
        <f t="shared" si="19"/>
        <v>143.46472282217422</v>
      </c>
      <c r="J156" s="2" t="str">
        <v>K</v>
      </c>
      <c r="K156" s="3">
        <v>47352.278617710588</v>
      </c>
      <c r="M156" s="135" t="str">
        <v/>
      </c>
      <c r="N156" s="145" t="str">
        <v/>
      </c>
      <c r="O156" s="14"/>
      <c r="P156" s="14"/>
      <c r="Q156" s="14"/>
      <c r="R156" s="14"/>
      <c r="S156" s="14"/>
      <c r="T156" s="14"/>
      <c r="U156" s="14"/>
      <c r="V156" s="14"/>
      <c r="W156" s="14"/>
      <c r="X156" s="137" t="str">
        <v>S</v>
      </c>
      <c r="Y156" s="150">
        <f t="shared" si="20"/>
        <v>3250.6281497480204</v>
      </c>
    </row>
    <row r="157" spans="1:33" x14ac:dyDescent="0.25">
      <c r="A157" s="28" t="str">
        <f>_xlfn.XLOOKUP(P!C149,'Banco de Dados'!$B$3:$B$274,'Banco de Dados'!$K$3:$K$274,"")</f>
        <v>K</v>
      </c>
      <c r="B157" s="2">
        <v>19</v>
      </c>
      <c r="C157" s="2">
        <v>3313</v>
      </c>
      <c r="D157" s="2">
        <v>63702</v>
      </c>
      <c r="E157" s="2">
        <v>282</v>
      </c>
      <c r="F157" s="32">
        <f t="shared" si="21"/>
        <v>0.44268625788829236</v>
      </c>
      <c r="G157" s="3">
        <f t="shared" si="19"/>
        <v>47352.278617710588</v>
      </c>
      <c r="H157" s="3">
        <f t="shared" si="19"/>
        <v>209.62203023758099</v>
      </c>
      <c r="J157" s="2" t="str">
        <v>Ca</v>
      </c>
      <c r="K157" s="3">
        <v>15148.536717062636</v>
      </c>
      <c r="M157" s="135" t="str">
        <v/>
      </c>
      <c r="N157" s="145" t="str">
        <v/>
      </c>
      <c r="O157" s="14"/>
      <c r="P157" s="14"/>
      <c r="Q157" s="14"/>
      <c r="R157" s="14"/>
      <c r="S157" s="14"/>
      <c r="T157" s="14"/>
      <c r="U157" s="14"/>
      <c r="V157" s="14"/>
      <c r="W157" s="14"/>
      <c r="X157" s="137" t="str">
        <v>Mn</v>
      </c>
      <c r="Y157" s="150">
        <f t="shared" si="20"/>
        <v>3569.5212383009361</v>
      </c>
    </row>
    <row r="158" spans="1:33" x14ac:dyDescent="0.25">
      <c r="A158" s="28" t="str">
        <f>_xlfn.XLOOKUP(P!C150,'Banco de Dados'!$B$3:$B$274,'Banco de Dados'!$K$3:$K$274,"")</f>
        <v>Ca</v>
      </c>
      <c r="B158" s="2">
        <v>20</v>
      </c>
      <c r="C158" s="2">
        <v>3691</v>
      </c>
      <c r="D158" s="2">
        <v>20379</v>
      </c>
      <c r="E158" s="2">
        <v>188</v>
      </c>
      <c r="F158" s="32">
        <f t="shared" si="21"/>
        <v>0.92251827862014824</v>
      </c>
      <c r="G158" s="3">
        <f t="shared" si="19"/>
        <v>15148.536717062636</v>
      </c>
      <c r="H158" s="3">
        <f t="shared" si="19"/>
        <v>139.74802015838733</v>
      </c>
      <c r="J158" s="2" t="str">
        <v>Ti</v>
      </c>
      <c r="K158" s="3">
        <v>9737.760979121671</v>
      </c>
      <c r="M158" s="135" t="str">
        <v/>
      </c>
      <c r="N158" s="145" t="str">
        <v/>
      </c>
      <c r="O158" s="14"/>
      <c r="P158" s="14"/>
      <c r="Q158" s="14"/>
      <c r="R158" s="14"/>
      <c r="S158" s="14"/>
      <c r="T158" s="14"/>
      <c r="U158" s="14"/>
      <c r="V158" s="14"/>
      <c r="W158" s="14"/>
      <c r="X158" s="137" t="str">
        <v>Si</v>
      </c>
      <c r="Y158" s="150">
        <f t="shared" si="20"/>
        <v>5054.71562275018</v>
      </c>
    </row>
    <row r="159" spans="1:33" x14ac:dyDescent="0.25">
      <c r="A159" s="28" t="str">
        <f>_xlfn.XLOOKUP(P!C151,'Banco de Dados'!$B$3:$B$274,'Banco de Dados'!$K$3:$K$274,"")</f>
        <v>Ti</v>
      </c>
      <c r="B159" s="2">
        <v>22</v>
      </c>
      <c r="C159" s="2">
        <v>4509</v>
      </c>
      <c r="D159" s="2">
        <v>13100</v>
      </c>
      <c r="E159" s="2">
        <v>160</v>
      </c>
      <c r="F159" s="32">
        <f t="shared" si="21"/>
        <v>1.2213740458015268</v>
      </c>
      <c r="G159" s="3">
        <f t="shared" si="19"/>
        <v>9737.760979121671</v>
      </c>
      <c r="H159" s="3">
        <f t="shared" si="19"/>
        <v>118.93448524118071</v>
      </c>
      <c r="J159" s="2" t="str">
        <v>Cr</v>
      </c>
      <c r="K159" s="3">
        <v>3062.5629949604031</v>
      </c>
      <c r="M159" s="135" t="str">
        <v/>
      </c>
      <c r="N159" s="145" t="str">
        <v/>
      </c>
      <c r="O159" s="14"/>
      <c r="P159" s="14"/>
      <c r="Q159" s="14"/>
      <c r="R159" s="14"/>
      <c r="S159" s="14"/>
      <c r="T159" s="14"/>
      <c r="U159" s="14"/>
      <c r="V159" s="14"/>
      <c r="W159" s="14"/>
      <c r="X159" s="137" t="str">
        <v>Cl</v>
      </c>
      <c r="Y159" s="150">
        <f t="shared" si="20"/>
        <v>6160.0629949604036</v>
      </c>
    </row>
    <row r="160" spans="1:33" x14ac:dyDescent="0.25">
      <c r="A160" s="28" t="str">
        <f>_xlfn.XLOOKUP(P!C152,'Banco de Dados'!$B$3:$B$274,'Banco de Dados'!$K$3:$K$274,"")</f>
        <v>Cr</v>
      </c>
      <c r="B160" s="2">
        <v>24</v>
      </c>
      <c r="C160" s="2">
        <v>5412</v>
      </c>
      <c r="D160" s="2">
        <v>4120</v>
      </c>
      <c r="E160" s="2">
        <v>142</v>
      </c>
      <c r="F160" s="32">
        <f t="shared" si="21"/>
        <v>3.4466019417475726</v>
      </c>
      <c r="G160" s="3">
        <f t="shared" si="19"/>
        <v>3062.5629949604031</v>
      </c>
      <c r="H160" s="3">
        <f t="shared" si="19"/>
        <v>105.55435565154788</v>
      </c>
      <c r="J160" s="2" t="str">
        <v>Mn</v>
      </c>
      <c r="K160" s="3">
        <v>3569.5212383009361</v>
      </c>
      <c r="M160" s="135" t="str">
        <v/>
      </c>
      <c r="N160" s="145" t="str">
        <v/>
      </c>
      <c r="O160" s="14"/>
      <c r="P160" s="14"/>
      <c r="Q160" s="14"/>
      <c r="R160" s="14"/>
      <c r="S160" s="14"/>
      <c r="T160" s="14"/>
      <c r="U160" s="14"/>
      <c r="V160" s="14"/>
      <c r="W160" s="14"/>
      <c r="X160" s="137" t="str">
        <v>Ti</v>
      </c>
      <c r="Y160" s="150">
        <f t="shared" si="20"/>
        <v>9737.760979121671</v>
      </c>
    </row>
    <row r="161" spans="1:25" x14ac:dyDescent="0.25">
      <c r="A161" s="28" t="str">
        <f>_xlfn.XLOOKUP(P!C153,'Banco de Dados'!$B$3:$B$274,'Banco de Dados'!$K$3:$K$274,"")</f>
        <v>Mn</v>
      </c>
      <c r="B161" s="2">
        <v>25</v>
      </c>
      <c r="C161" s="2">
        <v>5895</v>
      </c>
      <c r="D161" s="2">
        <v>4802</v>
      </c>
      <c r="E161" s="2">
        <v>157</v>
      </c>
      <c r="F161" s="32">
        <f t="shared" si="21"/>
        <v>3.2694710537276137</v>
      </c>
      <c r="G161" s="3">
        <f t="shared" si="19"/>
        <v>3569.5212383009361</v>
      </c>
      <c r="H161" s="3">
        <f t="shared" si="19"/>
        <v>116.70446364290856</v>
      </c>
      <c r="J161" s="2" t="str">
        <v>Fe</v>
      </c>
      <c r="K161" s="3">
        <v>160030.06659467242</v>
      </c>
      <c r="M161" s="135" t="str">
        <v/>
      </c>
      <c r="N161" s="145" t="str">
        <v/>
      </c>
      <c r="O161" s="14"/>
      <c r="P161" s="14"/>
      <c r="Q161" s="14"/>
      <c r="R161" s="14"/>
      <c r="S161" s="14"/>
      <c r="T161" s="14"/>
      <c r="U161" s="14"/>
      <c r="V161" s="14"/>
      <c r="W161" s="14"/>
      <c r="X161" s="137" t="str">
        <v>Ca</v>
      </c>
      <c r="Y161" s="150">
        <f t="shared" si="20"/>
        <v>15148.536717062636</v>
      </c>
    </row>
    <row r="162" spans="1:25" x14ac:dyDescent="0.25">
      <c r="A162" s="28" t="str">
        <f>_xlfn.XLOOKUP(P!C154,'Banco de Dados'!$B$3:$B$274,'Banco de Dados'!$K$3:$K$274,"")</f>
        <v>Fe</v>
      </c>
      <c r="B162" s="2">
        <v>26</v>
      </c>
      <c r="C162" s="2">
        <v>6399</v>
      </c>
      <c r="D162" s="2">
        <v>215285</v>
      </c>
      <c r="E162" s="2">
        <v>467</v>
      </c>
      <c r="F162" s="32">
        <f t="shared" si="21"/>
        <v>0.21692175488306198</v>
      </c>
      <c r="G162" s="3">
        <f t="shared" si="19"/>
        <v>160030.06659467242</v>
      </c>
      <c r="H162" s="3">
        <f t="shared" si="19"/>
        <v>347.14002879769617</v>
      </c>
      <c r="J162" s="2" t="str">
        <v>Ni</v>
      </c>
      <c r="K162" s="3">
        <v>1292.6691864650829</v>
      </c>
      <c r="M162" s="135" t="str">
        <v/>
      </c>
      <c r="N162" s="145" t="str">
        <v/>
      </c>
      <c r="O162" s="14"/>
      <c r="P162" s="14"/>
      <c r="Q162" s="14"/>
      <c r="R162" s="14"/>
      <c r="S162" s="14"/>
      <c r="T162" s="14"/>
      <c r="U162" s="14"/>
      <c r="V162" s="14"/>
      <c r="W162" s="14"/>
      <c r="X162" s="137" t="str">
        <v>K</v>
      </c>
      <c r="Y162" s="150">
        <f t="shared" si="20"/>
        <v>47352.278617710588</v>
      </c>
    </row>
    <row r="163" spans="1:25" x14ac:dyDescent="0.25">
      <c r="A163" s="28" t="str">
        <f>_xlfn.XLOOKUP(P!C155,'Banco de Dados'!$B$3:$B$274,'Banco de Dados'!$K$3:$K$274,"")</f>
        <v>Ni</v>
      </c>
      <c r="B163" s="2">
        <v>28</v>
      </c>
      <c r="C163" s="2">
        <v>7472</v>
      </c>
      <c r="D163" s="2">
        <v>1739</v>
      </c>
      <c r="E163" s="2">
        <v>225</v>
      </c>
      <c r="F163" s="32">
        <f t="shared" si="21"/>
        <v>12.938470385278896</v>
      </c>
      <c r="G163" s="3">
        <f t="shared" si="19"/>
        <v>1292.6691864650829</v>
      </c>
      <c r="H163" s="3">
        <f t="shared" si="19"/>
        <v>167.25161987041037</v>
      </c>
      <c r="J163" s="2" t="str">
        <v>Zn</v>
      </c>
      <c r="K163" s="3">
        <v>644.47624190064801</v>
      </c>
      <c r="M163" s="135" t="str">
        <v/>
      </c>
      <c r="N163" s="145" t="str">
        <v/>
      </c>
      <c r="O163" s="14"/>
      <c r="P163" s="14"/>
      <c r="Q163" s="14"/>
      <c r="R163" s="14"/>
      <c r="S163" s="14"/>
      <c r="T163" s="14"/>
      <c r="U163" s="14"/>
      <c r="V163" s="14"/>
      <c r="W163" s="14"/>
      <c r="X163" s="137" t="str">
        <v>Fe</v>
      </c>
      <c r="Y163" s="150">
        <f t="shared" si="20"/>
        <v>160030.06659467242</v>
      </c>
    </row>
    <row r="164" spans="1:25" x14ac:dyDescent="0.25">
      <c r="A164" s="28" t="str">
        <f>_xlfn.XLOOKUP(P!C156,'Banco de Dados'!$B$3:$B$274,'Banco de Dados'!$K$3:$K$274,"")</f>
        <v>Zn</v>
      </c>
      <c r="B164" s="2">
        <v>30</v>
      </c>
      <c r="C164" s="2">
        <v>8631</v>
      </c>
      <c r="D164" s="2">
        <v>867</v>
      </c>
      <c r="E164" s="2">
        <v>225</v>
      </c>
      <c r="F164" s="32">
        <f t="shared" si="21"/>
        <v>25.951557093425606</v>
      </c>
      <c r="G164" s="3">
        <f t="shared" si="19"/>
        <v>644.47624190064801</v>
      </c>
      <c r="H164" s="3">
        <f t="shared" si="19"/>
        <v>167.25161987041037</v>
      </c>
      <c r="J164" s="2" t="str">
        <v/>
      </c>
      <c r="K164" s="3" t="str">
        <v/>
      </c>
      <c r="M164" s="135" t="str">
        <v/>
      </c>
      <c r="N164" s="145" t="str">
        <v/>
      </c>
      <c r="O164" s="14"/>
      <c r="P164" s="14"/>
      <c r="Q164" s="14"/>
      <c r="R164" s="14"/>
      <c r="S164" s="14"/>
      <c r="T164" s="14"/>
      <c r="U164" s="14"/>
      <c r="V164" s="14"/>
      <c r="W164" s="14"/>
      <c r="X164" s="137" t="str">
        <v xml:space="preserve"> </v>
      </c>
      <c r="Y164" s="150" t="str">
        <f t="shared" si="20"/>
        <v xml:space="preserve"> </v>
      </c>
    </row>
    <row r="165" spans="1:25" x14ac:dyDescent="0.25">
      <c r="A165" s="28" t="str">
        <f>_xlfn.XLOOKUP(P!C157,'Banco de Dados'!$B$3:$B$274,'Banco de Dados'!$K$3:$K$274,"")</f>
        <v>Rh</v>
      </c>
      <c r="B165" s="2">
        <v>45</v>
      </c>
      <c r="C165" s="2">
        <v>20167</v>
      </c>
      <c r="D165" s="2">
        <v>1533</v>
      </c>
      <c r="E165" s="2">
        <v>126</v>
      </c>
      <c r="F165" s="32">
        <f t="shared" si="21"/>
        <v>8.2191780821917817</v>
      </c>
      <c r="G165" s="3">
        <f t="shared" si="19"/>
        <v>1139.5410367170628</v>
      </c>
      <c r="H165" s="3">
        <f t="shared" si="19"/>
        <v>93.660907127429809</v>
      </c>
      <c r="J165" s="2" t="str">
        <v/>
      </c>
      <c r="K165" s="3" t="str">
        <v/>
      </c>
      <c r="M165" s="135" t="str">
        <v/>
      </c>
      <c r="N165" s="145" t="str">
        <v/>
      </c>
      <c r="O165" s="14"/>
      <c r="P165" s="14"/>
      <c r="Q165" s="14"/>
      <c r="R165" s="14"/>
      <c r="S165" s="14"/>
      <c r="T165" s="14"/>
      <c r="U165" s="14"/>
      <c r="V165" s="14"/>
      <c r="W165" s="14"/>
      <c r="X165" s="137" t="str">
        <v xml:space="preserve"> </v>
      </c>
      <c r="Y165" s="150" t="str">
        <f t="shared" si="20"/>
        <v xml:space="preserve"> </v>
      </c>
    </row>
    <row r="166" spans="1:25" x14ac:dyDescent="0.25">
      <c r="A166" s="28" t="str">
        <f>_xlfn.XLOOKUP(P!C158,'Banco de Dados'!$B$3:$B$274,'Banco de Dados'!$K$3:$K$274,"")</f>
        <v>Rh</v>
      </c>
      <c r="B166" s="2">
        <v>45</v>
      </c>
      <c r="C166" s="2">
        <v>2696</v>
      </c>
      <c r="D166" s="2">
        <v>16888</v>
      </c>
      <c r="E166" s="2">
        <v>146</v>
      </c>
      <c r="F166" s="32">
        <f t="shared" si="21"/>
        <v>0.86451918522027471</v>
      </c>
      <c r="G166" s="3">
        <f t="shared" si="19"/>
        <v>12553.534917206624</v>
      </c>
      <c r="H166" s="3">
        <f t="shared" si="19"/>
        <v>108.5277177825774</v>
      </c>
      <c r="J166" s="2" t="str">
        <v/>
      </c>
      <c r="K166" s="3" t="str">
        <v/>
      </c>
      <c r="M166" s="135" t="str">
        <v/>
      </c>
      <c r="N166" s="145" t="str">
        <v/>
      </c>
      <c r="O166" s="14"/>
      <c r="P166" s="14"/>
      <c r="Q166" s="14"/>
      <c r="R166" s="14"/>
      <c r="S166" s="14"/>
      <c r="T166" s="14"/>
      <c r="U166" s="14"/>
      <c r="V166" s="14"/>
      <c r="W166" s="14"/>
      <c r="X166" s="137" t="str">
        <v xml:space="preserve"> </v>
      </c>
      <c r="Y166" s="150" t="str">
        <f t="shared" si="20"/>
        <v xml:space="preserve"> </v>
      </c>
    </row>
    <row r="167" spans="1:25" x14ac:dyDescent="0.25">
      <c r="A167" s="28" t="str">
        <f>_xlfn.XLOOKUP(P!C159,'Banco de Dados'!$B$3:$B$274,'Banco de Dados'!$K$3:$K$274,"")</f>
        <v/>
      </c>
      <c r="B167" s="2">
        <v>0</v>
      </c>
      <c r="C167" s="2">
        <v>0</v>
      </c>
      <c r="D167" s="2">
        <v>0</v>
      </c>
      <c r="E167" s="2">
        <v>0</v>
      </c>
      <c r="F167" s="32" t="e">
        <f t="shared" si="21"/>
        <v>#DIV/0!</v>
      </c>
      <c r="G167" s="3">
        <f t="shared" si="19"/>
        <v>0</v>
      </c>
      <c r="H167" s="3">
        <f t="shared" si="19"/>
        <v>0</v>
      </c>
      <c r="J167" s="2" t="str">
        <v/>
      </c>
      <c r="K167" s="3" t="str">
        <v/>
      </c>
      <c r="M167" s="135" t="str">
        <v/>
      </c>
      <c r="N167" s="145" t="str">
        <v/>
      </c>
      <c r="O167" s="14"/>
      <c r="P167" s="14"/>
      <c r="Q167" s="14"/>
      <c r="R167" s="14"/>
      <c r="S167" s="14"/>
      <c r="T167" s="14"/>
      <c r="U167" s="14"/>
      <c r="V167" s="14"/>
      <c r="W167" s="14"/>
      <c r="X167" s="137" t="str">
        <v xml:space="preserve"> </v>
      </c>
      <c r="Y167" s="150" t="str">
        <f t="shared" si="20"/>
        <v xml:space="preserve"> </v>
      </c>
    </row>
    <row r="168" spans="1:25" x14ac:dyDescent="0.25">
      <c r="A168" s="28" t="str">
        <f>_xlfn.XLOOKUP(P!C160,'Banco de Dados'!$B$3:$B$274,'Banco de Dados'!$K$3:$K$274,"")</f>
        <v/>
      </c>
      <c r="B168" s="2">
        <v>0</v>
      </c>
      <c r="C168" s="2">
        <v>0</v>
      </c>
      <c r="D168" s="2">
        <v>0</v>
      </c>
      <c r="E168" s="2">
        <v>0</v>
      </c>
      <c r="F168" s="32" t="e">
        <f t="shared" si="21"/>
        <v>#DIV/0!</v>
      </c>
      <c r="G168" s="3">
        <f t="shared" si="19"/>
        <v>0</v>
      </c>
      <c r="H168" s="3">
        <f t="shared" si="19"/>
        <v>0</v>
      </c>
      <c r="J168" s="2" t="str">
        <v/>
      </c>
      <c r="K168" s="3" t="str">
        <v/>
      </c>
      <c r="M168" s="135" t="str">
        <v xml:space="preserve"> </v>
      </c>
      <c r="N168" s="145"/>
      <c r="O168" s="14"/>
      <c r="P168" s="14"/>
      <c r="Q168" s="14"/>
      <c r="R168" s="14"/>
      <c r="S168" s="14"/>
      <c r="T168" s="14"/>
      <c r="U168" s="14"/>
      <c r="V168" s="14"/>
      <c r="W168" s="14"/>
      <c r="X168" s="137" t="str">
        <v xml:space="preserve"> </v>
      </c>
      <c r="Y168" s="150" t="str">
        <f t="shared" si="20"/>
        <v xml:space="preserve"> </v>
      </c>
    </row>
    <row r="169" spans="1:25" x14ac:dyDescent="0.25">
      <c r="A169" s="28" t="str">
        <f>_xlfn.XLOOKUP(P!C161,'Banco de Dados'!$B$3:$B$274,'Banco de Dados'!$K$3:$K$274,"")</f>
        <v/>
      </c>
      <c r="B169" s="2">
        <v>0</v>
      </c>
      <c r="C169" s="2">
        <v>0</v>
      </c>
      <c r="D169" s="2">
        <v>0</v>
      </c>
      <c r="E169" s="2">
        <v>0</v>
      </c>
      <c r="F169" s="32" t="e">
        <f t="shared" si="21"/>
        <v>#DIV/0!</v>
      </c>
      <c r="G169" s="3">
        <f t="shared" si="19"/>
        <v>0</v>
      </c>
      <c r="H169" s="3">
        <f t="shared" si="19"/>
        <v>0</v>
      </c>
      <c r="J169" s="2" t="str">
        <v/>
      </c>
      <c r="K169" s="3" t="str">
        <v/>
      </c>
      <c r="M169" s="135" t="str">
        <v xml:space="preserve"> </v>
      </c>
      <c r="N169" s="145"/>
      <c r="O169" s="14"/>
      <c r="P169" s="14"/>
      <c r="Q169" s="14"/>
      <c r="R169" s="14"/>
      <c r="S169" s="14"/>
      <c r="T169" s="14"/>
      <c r="U169" s="14"/>
      <c r="V169" s="14"/>
      <c r="W169" s="14"/>
      <c r="X169" s="137" t="str">
        <v xml:space="preserve"> </v>
      </c>
      <c r="Y169" s="150" t="str">
        <f t="shared" si="20"/>
        <v xml:space="preserve"> </v>
      </c>
    </row>
    <row r="170" spans="1:25" x14ac:dyDescent="0.25">
      <c r="A170" s="28" t="str">
        <f>_xlfn.XLOOKUP(P!C162,'Banco de Dados'!$B$3:$B$274,'Banco de Dados'!$K$3:$K$274,"")</f>
        <v/>
      </c>
      <c r="B170" s="2">
        <v>0</v>
      </c>
      <c r="C170" s="2">
        <v>0</v>
      </c>
      <c r="D170" s="2">
        <v>0</v>
      </c>
      <c r="E170" s="2">
        <v>0</v>
      </c>
      <c r="F170" s="32" t="e">
        <f t="shared" si="21"/>
        <v>#DIV/0!</v>
      </c>
      <c r="G170" s="3">
        <f t="shared" si="19"/>
        <v>0</v>
      </c>
      <c r="H170" s="3">
        <f t="shared" si="19"/>
        <v>0</v>
      </c>
      <c r="J170" s="2" t="str">
        <v/>
      </c>
      <c r="K170" s="3" t="str">
        <v/>
      </c>
      <c r="M170" s="135" t="str">
        <v xml:space="preserve"> </v>
      </c>
      <c r="N170" s="145"/>
      <c r="O170" s="14"/>
      <c r="P170" s="14"/>
      <c r="Q170" s="14"/>
      <c r="R170" s="14"/>
      <c r="S170" s="14"/>
      <c r="T170" s="14"/>
      <c r="U170" s="14"/>
      <c r="V170" s="14"/>
      <c r="W170" s="14"/>
      <c r="X170" s="137" t="str">
        <v xml:space="preserve"> </v>
      </c>
      <c r="Y170" s="150" t="str">
        <f t="shared" si="20"/>
        <v xml:space="preserve"> </v>
      </c>
    </row>
    <row r="171" spans="1:25" x14ac:dyDescent="0.25">
      <c r="A171" s="28" t="str">
        <f>_xlfn.XLOOKUP(P!C163,'Banco de Dados'!$B$3:$B$274,'Banco de Dados'!$K$3:$K$274,"")</f>
        <v/>
      </c>
      <c r="B171" s="2">
        <v>0</v>
      </c>
      <c r="C171" s="2">
        <v>0</v>
      </c>
      <c r="D171" s="2">
        <v>0</v>
      </c>
      <c r="E171" s="2">
        <v>0</v>
      </c>
      <c r="F171" s="32" t="e">
        <f t="shared" si="21"/>
        <v>#DIV/0!</v>
      </c>
      <c r="G171" s="3">
        <f t="shared" si="19"/>
        <v>0</v>
      </c>
      <c r="H171" s="3">
        <f t="shared" si="19"/>
        <v>0</v>
      </c>
      <c r="J171" s="2" t="str">
        <v/>
      </c>
      <c r="K171" s="3" t="str">
        <v/>
      </c>
      <c r="M171" s="135" t="str">
        <v xml:space="preserve"> </v>
      </c>
      <c r="N171" s="145"/>
      <c r="O171" s="14"/>
      <c r="P171" s="14"/>
      <c r="Q171" s="14"/>
      <c r="R171" s="14"/>
      <c r="S171" s="14"/>
      <c r="T171" s="14"/>
      <c r="U171" s="14"/>
      <c r="V171" s="14"/>
      <c r="W171" s="14"/>
      <c r="X171" s="137" t="str">
        <v xml:space="preserve"> </v>
      </c>
      <c r="Y171" s="150" t="str">
        <f t="shared" si="20"/>
        <v xml:space="preserve"> </v>
      </c>
    </row>
    <row r="172" spans="1:25" x14ac:dyDescent="0.25">
      <c r="A172" s="28" t="str">
        <f>_xlfn.XLOOKUP(P!C164,'Banco de Dados'!$B$3:$B$274,'Banco de Dados'!$K$3:$K$274,"")</f>
        <v/>
      </c>
      <c r="B172" s="2">
        <v>0</v>
      </c>
      <c r="C172" s="2">
        <v>0</v>
      </c>
      <c r="D172" s="2">
        <v>0</v>
      </c>
      <c r="E172" s="17">
        <v>0</v>
      </c>
      <c r="F172" s="32" t="e">
        <f t="shared" si="21"/>
        <v>#DIV/0!</v>
      </c>
      <c r="G172" s="3">
        <f t="shared" si="19"/>
        <v>0</v>
      </c>
      <c r="H172" s="3">
        <f t="shared" si="19"/>
        <v>0</v>
      </c>
      <c r="J172" s="2" t="str">
        <v/>
      </c>
      <c r="K172" s="3" t="str">
        <v/>
      </c>
      <c r="M172" s="135" t="str">
        <v xml:space="preserve"> </v>
      </c>
      <c r="N172" s="145"/>
      <c r="O172" s="14"/>
      <c r="P172" s="14"/>
      <c r="Q172" s="14"/>
      <c r="R172" s="14"/>
      <c r="S172" s="14"/>
      <c r="T172" s="14"/>
      <c r="U172" s="14"/>
      <c r="V172" s="14"/>
      <c r="W172" s="14"/>
      <c r="X172" s="137" t="str">
        <v xml:space="preserve"> </v>
      </c>
      <c r="Y172" s="150" t="str">
        <f t="shared" si="20"/>
        <v xml:space="preserve"> </v>
      </c>
    </row>
    <row r="173" spans="1:25" x14ac:dyDescent="0.25">
      <c r="A173" s="28" t="str">
        <f>_xlfn.XLOOKUP(P!C165,'Banco de Dados'!$B$3:$B$274,'Banco de Dados'!$K$3:$K$274,"")</f>
        <v/>
      </c>
      <c r="B173" s="2">
        <v>0</v>
      </c>
      <c r="C173" s="2">
        <v>0</v>
      </c>
      <c r="D173" s="2">
        <v>0</v>
      </c>
      <c r="E173" s="2">
        <v>0</v>
      </c>
      <c r="F173" s="32" t="e">
        <f t="shared" si="21"/>
        <v>#DIV/0!</v>
      </c>
      <c r="G173" s="3">
        <f t="shared" si="19"/>
        <v>0</v>
      </c>
      <c r="H173" s="3">
        <f t="shared" si="19"/>
        <v>0</v>
      </c>
      <c r="J173" s="2" t="str">
        <v/>
      </c>
      <c r="K173" s="3" t="str">
        <v/>
      </c>
      <c r="M173" s="135" t="str">
        <v xml:space="preserve"> </v>
      </c>
      <c r="N173" s="145"/>
      <c r="O173" s="14"/>
      <c r="P173" s="14"/>
      <c r="Q173" s="14"/>
      <c r="R173" s="14"/>
      <c r="S173" s="14"/>
      <c r="T173" s="14"/>
      <c r="U173" s="14"/>
      <c r="V173" s="14"/>
      <c r="W173" s="14"/>
      <c r="X173" s="137" t="str">
        <v xml:space="preserve"> </v>
      </c>
      <c r="Y173" s="150" t="str">
        <f t="shared" si="20"/>
        <v xml:space="preserve"> </v>
      </c>
    </row>
    <row r="174" spans="1:25" x14ac:dyDescent="0.25">
      <c r="A174" s="28" t="str">
        <f>_xlfn.XLOOKUP(P!C166,'Banco de Dados'!$B$3:$B$274,'Banco de Dados'!$K$3:$K$274,"")</f>
        <v/>
      </c>
      <c r="B174" s="2">
        <v>0</v>
      </c>
      <c r="C174" s="2">
        <v>0</v>
      </c>
      <c r="D174" s="2">
        <v>0</v>
      </c>
      <c r="E174" s="2">
        <v>0</v>
      </c>
      <c r="F174" s="32" t="e">
        <f t="shared" si="21"/>
        <v>#DIV/0!</v>
      </c>
      <c r="G174" s="3">
        <f t="shared" si="19"/>
        <v>0</v>
      </c>
      <c r="H174" s="3">
        <f t="shared" si="19"/>
        <v>0</v>
      </c>
      <c r="J174" s="2" t="str">
        <v/>
      </c>
      <c r="K174" s="3" t="str">
        <v/>
      </c>
      <c r="M174" s="135" t="str">
        <v xml:space="preserve"> </v>
      </c>
      <c r="N174" s="145"/>
      <c r="O174" s="14"/>
      <c r="P174" s="14"/>
      <c r="Q174" s="14"/>
      <c r="R174" s="14"/>
      <c r="S174" s="14"/>
      <c r="T174" s="14"/>
      <c r="U174" s="14"/>
      <c r="V174" s="14"/>
      <c r="W174" s="14"/>
      <c r="X174" s="137" t="str">
        <v xml:space="preserve"> </v>
      </c>
      <c r="Y174" s="150" t="str">
        <f t="shared" si="20"/>
        <v xml:space="preserve"> </v>
      </c>
    </row>
    <row r="175" spans="1:25" x14ac:dyDescent="0.25">
      <c r="A175" s="28" t="str">
        <f>_xlfn.XLOOKUP(P!C167,'Banco de Dados'!$B$3:$B$274,'Banco de Dados'!$K$3:$K$274,"")</f>
        <v/>
      </c>
      <c r="B175" s="2">
        <v>0</v>
      </c>
      <c r="C175" s="2">
        <v>0</v>
      </c>
      <c r="D175" s="2">
        <v>0</v>
      </c>
      <c r="E175" s="2">
        <v>0</v>
      </c>
      <c r="F175" s="32" t="e">
        <f t="shared" si="21"/>
        <v>#DIV/0!</v>
      </c>
      <c r="G175" s="3">
        <f t="shared" si="19"/>
        <v>0</v>
      </c>
      <c r="H175" s="3">
        <f t="shared" si="19"/>
        <v>0</v>
      </c>
      <c r="J175" s="2" t="str">
        <v/>
      </c>
      <c r="K175" s="3" t="str">
        <v/>
      </c>
      <c r="M175" s="135" t="str">
        <v xml:space="preserve"> </v>
      </c>
      <c r="N175" s="145"/>
      <c r="O175" s="14"/>
      <c r="P175" s="14"/>
      <c r="Q175" s="14"/>
      <c r="R175" s="14"/>
      <c r="S175" s="14"/>
      <c r="T175" s="14"/>
      <c r="U175" s="14"/>
      <c r="V175" s="14"/>
      <c r="W175" s="14"/>
      <c r="X175" s="137" t="str">
        <v xml:space="preserve"> </v>
      </c>
      <c r="Y175" s="150" t="str">
        <f t="shared" si="20"/>
        <v xml:space="preserve"> </v>
      </c>
    </row>
    <row r="176" spans="1:25" x14ac:dyDescent="0.25">
      <c r="A176" s="28" t="str">
        <f>_xlfn.XLOOKUP(P!C168,'Banco de Dados'!$B$3:$B$274,'Banco de Dados'!$K$3:$K$274,"")</f>
        <v/>
      </c>
      <c r="B176" s="2">
        <v>0</v>
      </c>
      <c r="C176" s="2">
        <v>0</v>
      </c>
      <c r="D176" s="2">
        <v>0</v>
      </c>
      <c r="E176" s="2">
        <v>0</v>
      </c>
      <c r="F176" s="32" t="e">
        <f t="shared" si="21"/>
        <v>#DIV/0!</v>
      </c>
      <c r="G176" s="3">
        <f t="shared" si="19"/>
        <v>0</v>
      </c>
      <c r="H176" s="3">
        <f t="shared" si="19"/>
        <v>0</v>
      </c>
      <c r="J176" s="2" t="str">
        <v/>
      </c>
      <c r="K176" s="3" t="str">
        <v/>
      </c>
      <c r="M176" s="135" t="str">
        <v xml:space="preserve"> </v>
      </c>
      <c r="N176" s="145"/>
      <c r="O176" s="14"/>
      <c r="P176" s="14"/>
      <c r="Q176" s="14"/>
      <c r="R176" s="14"/>
      <c r="S176" s="14"/>
      <c r="T176" s="14"/>
      <c r="U176" s="14"/>
      <c r="V176" s="14"/>
      <c r="W176" s="14"/>
      <c r="X176" s="137" t="str">
        <v xml:space="preserve"> </v>
      </c>
      <c r="Y176" s="150" t="str">
        <f t="shared" si="20"/>
        <v xml:space="preserve"> </v>
      </c>
    </row>
    <row r="177" spans="1:33" x14ac:dyDescent="0.25">
      <c r="A177" s="28" t="str">
        <f>_xlfn.XLOOKUP(P!C169,'Banco de Dados'!$B$3:$B$274,'Banco de Dados'!$K$3:$K$274,"")</f>
        <v/>
      </c>
      <c r="B177" s="2">
        <v>0</v>
      </c>
      <c r="C177" s="2">
        <v>0</v>
      </c>
      <c r="D177" s="2">
        <v>0</v>
      </c>
      <c r="E177" s="2">
        <v>0</v>
      </c>
      <c r="F177" s="32" t="e">
        <f t="shared" si="21"/>
        <v>#DIV/0!</v>
      </c>
      <c r="G177" s="3">
        <f t="shared" si="19"/>
        <v>0</v>
      </c>
      <c r="H177" s="3">
        <f t="shared" si="19"/>
        <v>0</v>
      </c>
      <c r="J177" s="2" t="str">
        <v/>
      </c>
      <c r="K177" s="3" t="str">
        <v/>
      </c>
      <c r="M177" s="135" t="str">
        <v xml:space="preserve"> </v>
      </c>
      <c r="N177" s="145"/>
      <c r="O177" s="14"/>
      <c r="P177" s="14"/>
      <c r="Q177" s="14"/>
      <c r="R177" s="14"/>
      <c r="S177" s="14"/>
      <c r="T177" s="14"/>
      <c r="U177" s="14"/>
      <c r="V177" s="14"/>
      <c r="W177" s="14"/>
      <c r="X177" s="137" t="str">
        <v xml:space="preserve"> </v>
      </c>
      <c r="Y177" s="150" t="str">
        <f t="shared" si="20"/>
        <v xml:space="preserve"> </v>
      </c>
    </row>
    <row r="178" spans="1:33" x14ac:dyDescent="0.25">
      <c r="A178" s="28" t="str">
        <f>_xlfn.XLOOKUP(P!C170,'Banco de Dados'!$B$3:$B$274,'Banco de Dados'!$K$3:$K$274,"")</f>
        <v/>
      </c>
      <c r="B178" s="2">
        <v>0</v>
      </c>
      <c r="C178" s="2">
        <v>0</v>
      </c>
      <c r="D178" s="2">
        <v>0</v>
      </c>
      <c r="E178" s="2">
        <v>0</v>
      </c>
      <c r="F178" s="32" t="e">
        <f t="shared" si="21"/>
        <v>#DIV/0!</v>
      </c>
      <c r="G178" s="3">
        <f t="shared" si="19"/>
        <v>0</v>
      </c>
      <c r="H178" s="3">
        <f t="shared" si="19"/>
        <v>0</v>
      </c>
      <c r="J178" s="2" t="str">
        <v/>
      </c>
      <c r="K178" s="3" t="str">
        <v/>
      </c>
      <c r="M178" s="135" t="str">
        <v xml:space="preserve"> </v>
      </c>
      <c r="N178" s="145"/>
      <c r="O178" s="14"/>
      <c r="P178" s="14"/>
      <c r="Q178" s="14"/>
      <c r="R178" s="14"/>
      <c r="S178" s="14"/>
      <c r="T178" s="14"/>
      <c r="U178" s="14"/>
      <c r="V178" s="14"/>
      <c r="W178" s="14"/>
      <c r="X178" s="137" t="str">
        <v xml:space="preserve"> </v>
      </c>
      <c r="Y178" s="150" t="str">
        <f t="shared" si="20"/>
        <v xml:space="preserve"> </v>
      </c>
    </row>
    <row r="179" spans="1:33" x14ac:dyDescent="0.25">
      <c r="A179" s="28" t="str">
        <f>_xlfn.XLOOKUP(P!C171,'Banco de Dados'!$B$3:$B$274,'Banco de Dados'!$K$3:$K$274,"")</f>
        <v/>
      </c>
      <c r="B179" s="2">
        <v>0</v>
      </c>
      <c r="C179" s="2">
        <v>0</v>
      </c>
      <c r="D179" s="2">
        <v>0</v>
      </c>
      <c r="E179" s="2">
        <v>0</v>
      </c>
      <c r="F179" s="32" t="e">
        <f t="shared" si="21"/>
        <v>#DIV/0!</v>
      </c>
      <c r="G179" s="3">
        <f t="shared" si="19"/>
        <v>0</v>
      </c>
      <c r="H179" s="3">
        <f t="shared" si="19"/>
        <v>0</v>
      </c>
      <c r="J179" s="2" t="str">
        <v/>
      </c>
      <c r="K179" s="3" t="str">
        <v/>
      </c>
      <c r="M179" s="135" t="str">
        <v xml:space="preserve"> </v>
      </c>
      <c r="N179" s="145"/>
      <c r="O179" s="14"/>
      <c r="P179" s="14"/>
      <c r="Q179" s="14"/>
      <c r="R179" s="14"/>
      <c r="S179" s="14"/>
      <c r="T179" s="14"/>
      <c r="U179" s="14"/>
      <c r="V179" s="14"/>
      <c r="W179" s="14"/>
      <c r="X179" s="137" t="str">
        <v xml:space="preserve"> </v>
      </c>
      <c r="Y179" s="150" t="str">
        <f t="shared" si="20"/>
        <v xml:space="preserve"> </v>
      </c>
    </row>
    <row r="180" spans="1:33" x14ac:dyDescent="0.25">
      <c r="A180" s="28" t="str">
        <f>_xlfn.XLOOKUP(P!C172,'Banco de Dados'!$B$3:$B$274,'Banco de Dados'!$K$3:$K$274,"")</f>
        <v/>
      </c>
      <c r="B180" s="2">
        <v>0</v>
      </c>
      <c r="C180" s="2">
        <v>0</v>
      </c>
      <c r="D180" s="2">
        <v>0</v>
      </c>
      <c r="E180" s="2">
        <v>0</v>
      </c>
      <c r="F180" s="32" t="e">
        <f t="shared" si="21"/>
        <v>#DIV/0!</v>
      </c>
      <c r="G180" s="3">
        <f t="shared" ref="G180:H182" si="22">D180*$E$150</f>
        <v>0</v>
      </c>
      <c r="H180" s="3">
        <f t="shared" si="22"/>
        <v>0</v>
      </c>
      <c r="J180" s="2"/>
      <c r="K180" s="3" t="str">
        <v xml:space="preserve"> </v>
      </c>
      <c r="M180" s="135" t="str">
        <v xml:space="preserve"> </v>
      </c>
      <c r="N180" s="145"/>
      <c r="O180" s="14"/>
      <c r="P180" s="14"/>
      <c r="Q180" s="14"/>
      <c r="R180" s="14"/>
      <c r="S180" s="14"/>
      <c r="T180" s="14"/>
      <c r="U180" s="14"/>
      <c r="V180" s="14"/>
      <c r="W180" s="14"/>
      <c r="X180" s="137" t="str">
        <v xml:space="preserve"> </v>
      </c>
      <c r="Y180" s="150" t="str">
        <f t="shared" si="20"/>
        <v xml:space="preserve"> </v>
      </c>
    </row>
    <row r="181" spans="1:33" x14ac:dyDescent="0.25">
      <c r="A181" s="28" t="str">
        <f>_xlfn.XLOOKUP(P!C173,'Banco de Dados'!$B$3:$B$274,'Banco de Dados'!$K$3:$K$274,"")</f>
        <v/>
      </c>
      <c r="B181" s="2">
        <v>0</v>
      </c>
      <c r="C181" s="2">
        <v>0</v>
      </c>
      <c r="D181" s="2">
        <v>0</v>
      </c>
      <c r="E181" s="2">
        <v>0</v>
      </c>
      <c r="F181" s="32" t="e">
        <f t="shared" si="21"/>
        <v>#DIV/0!</v>
      </c>
      <c r="G181" s="3">
        <f t="shared" si="22"/>
        <v>0</v>
      </c>
      <c r="H181" s="3">
        <f t="shared" si="22"/>
        <v>0</v>
      </c>
      <c r="J181" s="2"/>
      <c r="K181" s="3" t="str">
        <v xml:space="preserve"> </v>
      </c>
      <c r="M181" s="135" t="str">
        <v xml:space="preserve"> </v>
      </c>
      <c r="N181" s="145"/>
      <c r="O181" s="14"/>
      <c r="P181" s="14"/>
      <c r="Q181" s="14"/>
      <c r="R181" s="14"/>
      <c r="S181" s="14"/>
      <c r="T181" s="14"/>
      <c r="U181" s="14"/>
      <c r="V181" s="14"/>
      <c r="W181" s="14"/>
      <c r="X181" s="137" t="str">
        <v xml:space="preserve"> </v>
      </c>
      <c r="Y181" s="150" t="str">
        <f t="shared" si="20"/>
        <v xml:space="preserve"> </v>
      </c>
    </row>
    <row r="182" spans="1:33" x14ac:dyDescent="0.25">
      <c r="A182" s="28" t="str">
        <f>_xlfn.XLOOKUP(P!C174,'Banco de Dados'!$B$3:$B$274,'Banco de Dados'!$K$3:$K$274,"")</f>
        <v/>
      </c>
      <c r="B182" s="2">
        <v>0</v>
      </c>
      <c r="C182" s="2">
        <v>0</v>
      </c>
      <c r="D182" s="2">
        <v>0</v>
      </c>
      <c r="E182" s="2">
        <v>0</v>
      </c>
      <c r="F182" s="32" t="e">
        <f t="shared" si="21"/>
        <v>#DIV/0!</v>
      </c>
      <c r="G182" s="3">
        <f t="shared" si="22"/>
        <v>0</v>
      </c>
      <c r="H182" s="3">
        <f t="shared" si="22"/>
        <v>0</v>
      </c>
      <c r="J182" s="2"/>
      <c r="K182" s="3" t="str">
        <v xml:space="preserve"> </v>
      </c>
      <c r="M182" s="142" t="str">
        <f t="shared" ref="M182" si="23">IF(AL182=0,"",AL182)</f>
        <v/>
      </c>
      <c r="N182" s="141" t="str">
        <f>IFERROR(IF(AM182=0,NA(),AM182)," ")</f>
        <v xml:space="preserve"> </v>
      </c>
      <c r="O182" s="14"/>
      <c r="P182" s="14"/>
      <c r="Q182" s="14"/>
      <c r="R182" s="14"/>
      <c r="S182" s="14"/>
      <c r="T182" s="14"/>
      <c r="U182" s="14"/>
      <c r="V182" s="14"/>
      <c r="W182" s="14"/>
      <c r="X182" s="137" t="str">
        <v xml:space="preserve"> </v>
      </c>
      <c r="Y182" s="150" t="str">
        <f t="shared" si="20"/>
        <v xml:space="preserve"> </v>
      </c>
    </row>
    <row r="183" spans="1:33" s="67" customFormat="1" x14ac:dyDescent="0.25">
      <c r="A183" s="94"/>
      <c r="B183" s="94"/>
      <c r="C183" s="94"/>
      <c r="D183" s="94"/>
      <c r="E183" s="94"/>
      <c r="F183" s="133"/>
      <c r="G183" s="134"/>
      <c r="H183" s="134"/>
      <c r="I183" s="94"/>
      <c r="J183" s="94"/>
      <c r="K183" s="134"/>
      <c r="L183" s="94"/>
      <c r="M183" s="94"/>
      <c r="N183" s="134"/>
      <c r="O183" s="134"/>
      <c r="P183" s="134"/>
      <c r="Y183" s="94"/>
    </row>
    <row r="184" spans="1:33" x14ac:dyDescent="0.25">
      <c r="G184" s="3"/>
      <c r="H184" s="3"/>
      <c r="I184" s="2"/>
      <c r="J184" s="2"/>
      <c r="K184" s="3"/>
      <c r="L184" s="94"/>
      <c r="M184" s="2"/>
      <c r="N184" s="3"/>
      <c r="O184" s="3"/>
      <c r="P184" s="3"/>
    </row>
    <row r="185" spans="1:33" x14ac:dyDescent="0.25">
      <c r="G185" s="3"/>
      <c r="H185" s="3"/>
      <c r="I185" s="2"/>
      <c r="J185" s="2"/>
      <c r="K185" s="3"/>
      <c r="L185" s="94"/>
      <c r="M185" s="2"/>
      <c r="N185" s="3"/>
      <c r="O185" s="3"/>
      <c r="P185" s="3"/>
    </row>
    <row r="186" spans="1:33" ht="15.75" x14ac:dyDescent="0.25">
      <c r="A186" s="36" t="str">
        <f>'Nome das Amostras'!A9</f>
        <v>ag</v>
      </c>
      <c r="B186" s="164" t="str">
        <f>VLOOKUP(A186,'Nome das Amostras'!$A$3:$D$28,2,FALSE)</f>
        <v>R6</v>
      </c>
      <c r="C186" s="164"/>
      <c r="D186" s="51" t="s">
        <v>65</v>
      </c>
      <c r="E186" s="52">
        <f>'Banco de Dados'!$O$13/'Banco de Dados'!AX13</f>
        <v>0.56894889103182256</v>
      </c>
      <c r="F186" s="74"/>
      <c r="G186" s="3"/>
      <c r="H186" s="3"/>
      <c r="J186" s="231" t="s">
        <v>255</v>
      </c>
      <c r="K186" s="231"/>
      <c r="M186" s="132" t="s">
        <v>1</v>
      </c>
      <c r="N186" s="144" t="s">
        <v>35</v>
      </c>
      <c r="O186" s="232" t="s">
        <v>148</v>
      </c>
      <c r="P186" s="232"/>
      <c r="Q186" s="232"/>
      <c r="R186" s="232"/>
      <c r="S186" s="232"/>
      <c r="T186" s="232"/>
      <c r="U186" s="232"/>
      <c r="V186" s="232"/>
      <c r="W186" s="2">
        <v>18</v>
      </c>
      <c r="X186" s="136" t="s">
        <v>1</v>
      </c>
      <c r="Y186" s="136" t="s">
        <v>35</v>
      </c>
      <c r="Z186" s="233" t="s">
        <v>149</v>
      </c>
      <c r="AA186" s="233"/>
      <c r="AB186" s="233"/>
      <c r="AC186" s="233"/>
      <c r="AD186" s="233"/>
      <c r="AE186" s="233"/>
      <c r="AF186" s="233"/>
      <c r="AG186" s="233"/>
    </row>
    <row r="187" spans="1:33" x14ac:dyDescent="0.25">
      <c r="A187" s="107" t="s">
        <v>1</v>
      </c>
      <c r="B187" s="107" t="s">
        <v>0</v>
      </c>
      <c r="C187" s="107" t="s">
        <v>212</v>
      </c>
      <c r="D187" s="107" t="s">
        <v>209</v>
      </c>
      <c r="E187" s="107" t="s">
        <v>213</v>
      </c>
      <c r="F187" s="76" t="s">
        <v>219</v>
      </c>
      <c r="G187" s="54" t="s">
        <v>140</v>
      </c>
      <c r="H187" s="54" t="s">
        <v>66</v>
      </c>
      <c r="J187" s="107" t="s">
        <v>1</v>
      </c>
      <c r="K187" s="54" t="s">
        <v>35</v>
      </c>
      <c r="M187" s="142" t="s">
        <v>149</v>
      </c>
      <c r="N187" s="141">
        <f>Y187</f>
        <v>199580.44358727097</v>
      </c>
      <c r="O187" s="14"/>
      <c r="P187" s="14"/>
      <c r="Q187" s="14"/>
      <c r="R187" s="14"/>
      <c r="S187" s="14"/>
      <c r="T187" s="14"/>
      <c r="U187" s="14"/>
      <c r="V187" s="14"/>
      <c r="W187" s="14"/>
      <c r="X187" s="140" t="s">
        <v>150</v>
      </c>
      <c r="Y187" s="149">
        <f>SUM(Y188:Y218)</f>
        <v>199580.44358727097</v>
      </c>
    </row>
    <row r="188" spans="1:33" x14ac:dyDescent="0.25">
      <c r="A188" s="28" t="str">
        <f>_xlfn.XLOOKUP(P!C178,'Banco de Dados'!$B$3:$B$274,'Banco de Dados'!$K$3:$K$274,"")</f>
        <v>Si</v>
      </c>
      <c r="B188" s="2" cm="1">
        <f t="array" ref="B188:E218">Dados!AT5:AW35</f>
        <v>14</v>
      </c>
      <c r="C188" s="2">
        <v>1740</v>
      </c>
      <c r="D188" s="2">
        <v>4273</v>
      </c>
      <c r="E188" s="2">
        <v>70</v>
      </c>
      <c r="F188" s="32">
        <f>(E188*100)/D188</f>
        <v>1.6381933068102037</v>
      </c>
      <c r="G188" s="3">
        <f t="shared" ref="G188:H215" si="24">D188*$E$186</f>
        <v>2431.1186113789777</v>
      </c>
      <c r="H188" s="3">
        <f t="shared" si="24"/>
        <v>39.826422372227576</v>
      </c>
      <c r="J188" s="2" t="str" cm="1">
        <f t="array" ref="J188:J215">_xlfn._xlws.FILTER(A188:A218, (A188:A218&lt;&gt;$L$1)*(A188:A218&lt;&gt;"Ar")*(A188:A218&lt;&gt;$M$1))</f>
        <v>Si</v>
      </c>
      <c r="K188" s="3" cm="1">
        <f t="array" ref="K188:K218">IF(_xlfn.XLOOKUP(J188:J218,A188:A218,G188:G218," ")=0,"",_xlfn.XLOOKUP(J188:J218,A188:A218,G188:G218," "))</f>
        <v>2431.1186113789777</v>
      </c>
      <c r="M188" s="135" t="str" cm="1">
        <f t="array" ref="M188:M217">_xlfn.XLOOKUP(N188:N217,_xlfn.ANCHORARRAY(K188),J188:J218," ")</f>
        <v/>
      </c>
      <c r="N188" s="145" t="str" cm="1">
        <f t="array" ref="N188:N202">IF(_xlfn._xlws.FILTER(_xlfn.ANCHORARRAY(K188),ISERROR(MATCH(_xlfn.ANCHORARRAY(K188),Y188:Y217,0)))=0," ",_xlfn._xlws.FILTER(_xlfn.ANCHORARRAY(K188),ISERROR(MATCH(_xlfn.ANCHORARRAY(K188),Y188:Y217,0))))</f>
        <v/>
      </c>
      <c r="O188" s="14"/>
      <c r="P188" s="14"/>
      <c r="Q188" s="14"/>
      <c r="R188" s="14"/>
      <c r="S188" s="14"/>
      <c r="T188" s="14"/>
      <c r="U188" s="14"/>
      <c r="V188" s="14"/>
      <c r="W188" s="14"/>
      <c r="X188" s="137" t="str" cm="1">
        <f t="array" ref="X188:X218">IF(_xlfn.XLOOKUP(Y188:Y218,_xlfn.ANCHORARRAY(K188),J188:J218," ")=0," ",_xlfn.XLOOKUP(Y188:Y218,_xlfn.ANCHORARRAY(K188),J188:J218," "))</f>
        <v>P</v>
      </c>
      <c r="Y188" s="150">
        <f t="shared" ref="Y188:Y218" si="25">IFERROR(IF(ROW(A1)&lt;$W$186,SMALL(_xlfn.ANCHORARRAY($K$188),ROW(A1))," ")," ")</f>
        <v>270.81967213114751</v>
      </c>
    </row>
    <row r="189" spans="1:33" x14ac:dyDescent="0.25">
      <c r="A189" s="28" t="str">
        <f>_xlfn.XLOOKUP(P!C179,'Banco de Dados'!$B$3:$B$274,'Banco de Dados'!$K$3:$K$274,"")</f>
        <v>P</v>
      </c>
      <c r="B189" s="2">
        <v>15</v>
      </c>
      <c r="C189" s="2">
        <v>2013</v>
      </c>
      <c r="D189" s="2">
        <v>476</v>
      </c>
      <c r="E189" s="2">
        <v>36</v>
      </c>
      <c r="F189" s="32">
        <f t="shared" ref="F189:F218" si="26">(E189*100)/D189</f>
        <v>7.5630252100840334</v>
      </c>
      <c r="G189" s="3">
        <f t="shared" si="24"/>
        <v>270.81967213114751</v>
      </c>
      <c r="H189" s="3">
        <f t="shared" si="24"/>
        <v>20.482160077145611</v>
      </c>
      <c r="J189" s="2" t="str">
        <v>P</v>
      </c>
      <c r="K189" s="3">
        <v>270.81967213114751</v>
      </c>
      <c r="M189" s="135" t="str">
        <v/>
      </c>
      <c r="N189" s="145" t="str">
        <v/>
      </c>
      <c r="O189" s="14"/>
      <c r="P189" s="14"/>
      <c r="Q189" s="14"/>
      <c r="R189" s="14"/>
      <c r="S189" s="14"/>
      <c r="T189" s="14"/>
      <c r="U189" s="14"/>
      <c r="V189" s="14"/>
      <c r="W189" s="14"/>
      <c r="X189" s="137" t="str">
        <v>Cu</v>
      </c>
      <c r="Y189" s="150">
        <f t="shared" si="25"/>
        <v>516.60559305689492</v>
      </c>
    </row>
    <row r="190" spans="1:33" x14ac:dyDescent="0.25">
      <c r="A190" s="28" t="str">
        <f>_xlfn.XLOOKUP(P!C180,'Banco de Dados'!$B$3:$B$274,'Banco de Dados'!$K$3:$K$274,"")</f>
        <v>S</v>
      </c>
      <c r="B190" s="2">
        <v>16</v>
      </c>
      <c r="C190" s="2">
        <v>2307</v>
      </c>
      <c r="D190" s="2">
        <v>2592</v>
      </c>
      <c r="E190" s="2">
        <v>72</v>
      </c>
      <c r="F190" s="32">
        <f t="shared" si="26"/>
        <v>2.7777777777777777</v>
      </c>
      <c r="G190" s="3">
        <f t="shared" si="24"/>
        <v>1474.715525554484</v>
      </c>
      <c r="H190" s="3">
        <f t="shared" si="24"/>
        <v>40.964320154291222</v>
      </c>
      <c r="J190" s="2" t="str">
        <v>S</v>
      </c>
      <c r="K190" s="3">
        <v>1474.715525554484</v>
      </c>
      <c r="M190" s="135" t="str">
        <v/>
      </c>
      <c r="N190" s="145" t="str">
        <v/>
      </c>
      <c r="O190" s="14"/>
      <c r="P190" s="14"/>
      <c r="Q190" s="14"/>
      <c r="R190" s="14"/>
      <c r="S190" s="14"/>
      <c r="T190" s="14"/>
      <c r="U190" s="14"/>
      <c r="V190" s="14"/>
      <c r="W190" s="14"/>
      <c r="X190" s="137" t="str">
        <v>Ni</v>
      </c>
      <c r="Y190" s="150">
        <f t="shared" si="25"/>
        <v>555.86306653809061</v>
      </c>
    </row>
    <row r="191" spans="1:33" x14ac:dyDescent="0.25">
      <c r="A191" s="28" t="str">
        <f>_xlfn.XLOOKUP(P!C181,'Banco de Dados'!$B$3:$B$274,'Banco de Dados'!$K$3:$K$274,"")</f>
        <v>Cl</v>
      </c>
      <c r="B191" s="2">
        <v>17</v>
      </c>
      <c r="C191" s="2">
        <v>2622</v>
      </c>
      <c r="D191" s="2">
        <v>9118</v>
      </c>
      <c r="E191" s="2">
        <v>127</v>
      </c>
      <c r="F191" s="32">
        <f t="shared" si="26"/>
        <v>1.3928493090590042</v>
      </c>
      <c r="G191" s="3">
        <f t="shared" si="24"/>
        <v>5187.6759884281582</v>
      </c>
      <c r="H191" s="3">
        <f t="shared" si="24"/>
        <v>72.256509161041464</v>
      </c>
      <c r="J191" s="2" t="str">
        <v>Cl</v>
      </c>
      <c r="K191" s="3">
        <v>5187.6759884281582</v>
      </c>
      <c r="M191" s="135" t="str">
        <v/>
      </c>
      <c r="N191" s="145" t="str">
        <v/>
      </c>
      <c r="O191" s="14"/>
      <c r="P191" s="14"/>
      <c r="Q191" s="14"/>
      <c r="R191" s="14"/>
      <c r="S191" s="14"/>
      <c r="T191" s="14"/>
      <c r="U191" s="14"/>
      <c r="V191" s="14"/>
      <c r="W191" s="14"/>
      <c r="X191" s="137" t="str">
        <v>Zn</v>
      </c>
      <c r="Y191" s="150">
        <f t="shared" si="25"/>
        <v>559.84570877531337</v>
      </c>
    </row>
    <row r="192" spans="1:33" x14ac:dyDescent="0.25">
      <c r="A192" s="28" t="str">
        <f>_xlfn.XLOOKUP(P!C182,'Banco de Dados'!$B$3:$B$274,'Banco de Dados'!$K$3:$K$274,"")</f>
        <v>Ar</v>
      </c>
      <c r="B192" s="2">
        <v>18</v>
      </c>
      <c r="C192" s="2">
        <v>2957</v>
      </c>
      <c r="D192" s="2">
        <v>7259</v>
      </c>
      <c r="E192" s="2">
        <v>158</v>
      </c>
      <c r="F192" s="32">
        <f t="shared" si="26"/>
        <v>2.1766083482573357</v>
      </c>
      <c r="G192" s="3">
        <f t="shared" si="24"/>
        <v>4130</v>
      </c>
      <c r="H192" s="3">
        <f t="shared" si="24"/>
        <v>89.89392478302797</v>
      </c>
      <c r="J192" s="2" t="str">
        <v>K</v>
      </c>
      <c r="K192" s="3">
        <v>34976.702025072322</v>
      </c>
      <c r="M192" s="135" t="str">
        <v/>
      </c>
      <c r="N192" s="145" t="str">
        <v/>
      </c>
      <c r="O192" s="14"/>
      <c r="P192" s="14"/>
      <c r="Q192" s="14"/>
      <c r="R192" s="14"/>
      <c r="S192" s="14"/>
      <c r="T192" s="14"/>
      <c r="U192" s="14"/>
      <c r="V192" s="14"/>
      <c r="W192" s="14"/>
      <c r="X192" s="137" t="str">
        <v>S</v>
      </c>
      <c r="Y192" s="150">
        <f t="shared" si="25"/>
        <v>1474.715525554484</v>
      </c>
    </row>
    <row r="193" spans="1:25" x14ac:dyDescent="0.25">
      <c r="A193" s="28" t="str">
        <f>_xlfn.XLOOKUP(P!C183,'Banco de Dados'!$B$3:$B$274,'Banco de Dados'!$K$3:$K$274,"")</f>
        <v>K</v>
      </c>
      <c r="B193" s="2">
        <v>19</v>
      </c>
      <c r="C193" s="2">
        <v>3313</v>
      </c>
      <c r="D193" s="2">
        <v>61476</v>
      </c>
      <c r="E193" s="2">
        <v>263</v>
      </c>
      <c r="F193" s="32">
        <f t="shared" si="26"/>
        <v>0.42780922636476021</v>
      </c>
      <c r="G193" s="3">
        <f t="shared" si="24"/>
        <v>34976.702025072322</v>
      </c>
      <c r="H193" s="3">
        <f t="shared" si="24"/>
        <v>149.63355834136934</v>
      </c>
      <c r="J193" s="2" t="str">
        <v>Ca</v>
      </c>
      <c r="K193" s="3">
        <v>11480.250723240115</v>
      </c>
      <c r="M193" s="135" t="str">
        <v/>
      </c>
      <c r="N193" s="145" t="str">
        <v/>
      </c>
      <c r="O193" s="14"/>
      <c r="P193" s="14"/>
      <c r="Q193" s="14"/>
      <c r="R193" s="14"/>
      <c r="S193" s="14"/>
      <c r="T193" s="14"/>
      <c r="U193" s="14"/>
      <c r="V193" s="14"/>
      <c r="W193" s="14"/>
      <c r="X193" s="137" t="str">
        <v>Cr</v>
      </c>
      <c r="Y193" s="150">
        <f t="shared" si="25"/>
        <v>1682.3818707810992</v>
      </c>
    </row>
    <row r="194" spans="1:25" x14ac:dyDescent="0.25">
      <c r="A194" s="28" t="str">
        <f>_xlfn.XLOOKUP(P!C184,'Banco de Dados'!$B$3:$B$274,'Banco de Dados'!$K$3:$K$274,"")</f>
        <v>Ca</v>
      </c>
      <c r="B194" s="2">
        <v>20</v>
      </c>
      <c r="C194" s="2">
        <v>3691</v>
      </c>
      <c r="D194" s="2">
        <v>20178</v>
      </c>
      <c r="E194" s="2">
        <v>179</v>
      </c>
      <c r="F194" s="32">
        <f t="shared" si="26"/>
        <v>0.8871047675686391</v>
      </c>
      <c r="G194" s="3">
        <f t="shared" si="24"/>
        <v>11480.250723240115</v>
      </c>
      <c r="H194" s="3">
        <f t="shared" si="24"/>
        <v>101.84185149469624</v>
      </c>
      <c r="J194" s="2" t="str">
        <v>Ti</v>
      </c>
      <c r="K194" s="3">
        <v>7003.1918997107041</v>
      </c>
      <c r="M194" s="135" t="str">
        <v/>
      </c>
      <c r="N194" s="145" t="str">
        <v/>
      </c>
      <c r="O194" s="14"/>
      <c r="P194" s="14"/>
      <c r="Q194" s="14"/>
      <c r="R194" s="14"/>
      <c r="S194" s="14"/>
      <c r="T194" s="14"/>
      <c r="U194" s="14"/>
      <c r="V194" s="14"/>
      <c r="W194" s="14"/>
      <c r="X194" s="137" t="str">
        <v>Si</v>
      </c>
      <c r="Y194" s="150">
        <f t="shared" si="25"/>
        <v>2431.1186113789777</v>
      </c>
    </row>
    <row r="195" spans="1:25" x14ac:dyDescent="0.25">
      <c r="A195" s="28" t="str">
        <f>_xlfn.XLOOKUP(P!C185,'Banco de Dados'!$B$3:$B$274,'Banco de Dados'!$K$3:$K$274,"")</f>
        <v>Ti</v>
      </c>
      <c r="B195" s="2">
        <v>22</v>
      </c>
      <c r="C195" s="2">
        <v>4509</v>
      </c>
      <c r="D195" s="2">
        <v>12309</v>
      </c>
      <c r="E195" s="2">
        <v>156</v>
      </c>
      <c r="F195" s="32">
        <f t="shared" si="26"/>
        <v>1.2673653424323665</v>
      </c>
      <c r="G195" s="3">
        <f t="shared" si="24"/>
        <v>7003.1918997107041</v>
      </c>
      <c r="H195" s="3">
        <f t="shared" si="24"/>
        <v>88.756027000964323</v>
      </c>
      <c r="J195" s="2" t="str">
        <v>Cr</v>
      </c>
      <c r="K195" s="3">
        <v>1682.3818707810992</v>
      </c>
      <c r="M195" s="135" t="str">
        <v/>
      </c>
      <c r="N195" s="145" t="str">
        <v/>
      </c>
      <c r="O195" s="14"/>
      <c r="P195" s="14"/>
      <c r="Q195" s="14"/>
      <c r="R195" s="14"/>
      <c r="S195" s="14"/>
      <c r="T195" s="14"/>
      <c r="U195" s="14"/>
      <c r="V195" s="14"/>
      <c r="W195" s="14"/>
      <c r="X195" s="137" t="str">
        <v>Mn</v>
      </c>
      <c r="Y195" s="150">
        <f t="shared" si="25"/>
        <v>3024.5323047251686</v>
      </c>
    </row>
    <row r="196" spans="1:25" x14ac:dyDescent="0.25">
      <c r="A196" s="28" t="str">
        <f>_xlfn.XLOOKUP(P!C186,'Banco de Dados'!$B$3:$B$274,'Banco de Dados'!$K$3:$K$274,"")</f>
        <v>Cr</v>
      </c>
      <c r="B196" s="2">
        <v>24</v>
      </c>
      <c r="C196" s="2">
        <v>5412</v>
      </c>
      <c r="D196" s="2">
        <v>2957</v>
      </c>
      <c r="E196" s="2">
        <v>138</v>
      </c>
      <c r="F196" s="32">
        <f t="shared" si="26"/>
        <v>4.6668921203922897</v>
      </c>
      <c r="G196" s="3">
        <f t="shared" si="24"/>
        <v>1682.3818707810992</v>
      </c>
      <c r="H196" s="3">
        <f t="shared" si="24"/>
        <v>78.514946962391519</v>
      </c>
      <c r="J196" s="2" t="str">
        <v>Mn</v>
      </c>
      <c r="K196" s="3">
        <v>3024.5323047251686</v>
      </c>
      <c r="M196" s="135" t="str">
        <v/>
      </c>
      <c r="N196" s="145" t="str">
        <v/>
      </c>
      <c r="O196" s="14"/>
      <c r="P196" s="14"/>
      <c r="Q196" s="14"/>
      <c r="R196" s="14"/>
      <c r="S196" s="14"/>
      <c r="T196" s="14"/>
      <c r="U196" s="14"/>
      <c r="V196" s="14"/>
      <c r="W196" s="14"/>
      <c r="X196" s="137" t="str">
        <v>Cl</v>
      </c>
      <c r="Y196" s="150">
        <f t="shared" si="25"/>
        <v>5187.6759884281582</v>
      </c>
    </row>
    <row r="197" spans="1:25" x14ac:dyDescent="0.25">
      <c r="A197" s="28" t="str">
        <f>_xlfn.XLOOKUP(P!C187,'Banco de Dados'!$B$3:$B$274,'Banco de Dados'!$K$3:$K$274,"")</f>
        <v>Mn</v>
      </c>
      <c r="B197" s="2">
        <v>25</v>
      </c>
      <c r="C197" s="2">
        <v>5895</v>
      </c>
      <c r="D197" s="2">
        <v>5316</v>
      </c>
      <c r="E197" s="2">
        <v>160</v>
      </c>
      <c r="F197" s="32">
        <f t="shared" si="26"/>
        <v>3.0097817908201656</v>
      </c>
      <c r="G197" s="3">
        <f t="shared" si="24"/>
        <v>3024.5323047251686</v>
      </c>
      <c r="H197" s="3">
        <f t="shared" si="24"/>
        <v>91.031822565091602</v>
      </c>
      <c r="J197" s="2" t="str">
        <v>Fe</v>
      </c>
      <c r="K197" s="3">
        <v>130416.7405978785</v>
      </c>
      <c r="M197" s="135" t="str">
        <v/>
      </c>
      <c r="N197" s="145" t="str">
        <v/>
      </c>
      <c r="O197" s="14"/>
      <c r="P197" s="14"/>
      <c r="Q197" s="14"/>
      <c r="R197" s="14"/>
      <c r="S197" s="14"/>
      <c r="T197" s="14"/>
      <c r="U197" s="14"/>
      <c r="V197" s="14"/>
      <c r="W197" s="14"/>
      <c r="X197" s="137" t="str">
        <v>Ti</v>
      </c>
      <c r="Y197" s="150">
        <f t="shared" si="25"/>
        <v>7003.1918997107041</v>
      </c>
    </row>
    <row r="198" spans="1:25" x14ac:dyDescent="0.25">
      <c r="A198" s="28" t="str">
        <f>_xlfn.XLOOKUP(P!C188,'Banco de Dados'!$B$3:$B$274,'Banco de Dados'!$K$3:$K$274,"")</f>
        <v>Fe</v>
      </c>
      <c r="B198" s="2">
        <v>26</v>
      </c>
      <c r="C198" s="2">
        <v>6399</v>
      </c>
      <c r="D198" s="2">
        <v>229224</v>
      </c>
      <c r="E198" s="2">
        <v>478</v>
      </c>
      <c r="F198" s="32">
        <f t="shared" si="26"/>
        <v>0.20852964785537292</v>
      </c>
      <c r="G198" s="3">
        <f t="shared" si="24"/>
        <v>130416.7405978785</v>
      </c>
      <c r="H198" s="3">
        <f t="shared" si="24"/>
        <v>271.95756991321116</v>
      </c>
      <c r="J198" s="2" t="str">
        <v>Ni</v>
      </c>
      <c r="K198" s="3">
        <v>555.86306653809061</v>
      </c>
      <c r="M198" s="135" t="str">
        <v/>
      </c>
      <c r="N198" s="145" t="str">
        <v/>
      </c>
      <c r="O198" s="14"/>
      <c r="P198" s="14"/>
      <c r="Q198" s="14"/>
      <c r="R198" s="14"/>
      <c r="S198" s="14"/>
      <c r="T198" s="14"/>
      <c r="U198" s="14"/>
      <c r="V198" s="14"/>
      <c r="W198" s="14"/>
      <c r="X198" s="137" t="str">
        <v>Ca</v>
      </c>
      <c r="Y198" s="150">
        <f t="shared" si="25"/>
        <v>11480.250723240115</v>
      </c>
    </row>
    <row r="199" spans="1:25" x14ac:dyDescent="0.25">
      <c r="A199" s="28" t="str">
        <f>_xlfn.XLOOKUP(P!C189,'Banco de Dados'!$B$3:$B$274,'Banco de Dados'!$K$3:$K$274,"")</f>
        <v>Ni</v>
      </c>
      <c r="B199" s="2">
        <v>28</v>
      </c>
      <c r="C199" s="2">
        <v>7472</v>
      </c>
      <c r="D199" s="2">
        <v>977</v>
      </c>
      <c r="E199" s="2">
        <v>240</v>
      </c>
      <c r="F199" s="32">
        <f t="shared" si="26"/>
        <v>24.564994882292734</v>
      </c>
      <c r="G199" s="3">
        <f t="shared" si="24"/>
        <v>555.86306653809061</v>
      </c>
      <c r="H199" s="3">
        <f t="shared" si="24"/>
        <v>136.5477338476374</v>
      </c>
      <c r="J199" s="2" t="str">
        <v>Cu</v>
      </c>
      <c r="K199" s="3">
        <v>516.60559305689492</v>
      </c>
      <c r="M199" s="135" t="str">
        <v/>
      </c>
      <c r="N199" s="145" t="str">
        <v/>
      </c>
      <c r="O199" s="14"/>
      <c r="P199" s="14"/>
      <c r="Q199" s="14"/>
      <c r="R199" s="14"/>
      <c r="S199" s="14"/>
      <c r="T199" s="14"/>
      <c r="U199" s="14"/>
      <c r="V199" s="14"/>
      <c r="W199" s="14"/>
      <c r="X199" s="137" t="str">
        <v>K</v>
      </c>
      <c r="Y199" s="150">
        <f t="shared" si="25"/>
        <v>34976.702025072322</v>
      </c>
    </row>
    <row r="200" spans="1:25" x14ac:dyDescent="0.25">
      <c r="A200" s="28" t="str">
        <f>_xlfn.XLOOKUP(P!C190,'Banco de Dados'!$B$3:$B$274,'Banco de Dados'!$K$3:$K$274,"")</f>
        <v>Cu</v>
      </c>
      <c r="B200" s="2">
        <v>29</v>
      </c>
      <c r="C200" s="2">
        <v>8041</v>
      </c>
      <c r="D200" s="2">
        <v>908</v>
      </c>
      <c r="E200" s="2">
        <v>235</v>
      </c>
      <c r="F200" s="32">
        <f t="shared" si="26"/>
        <v>25.881057268722468</v>
      </c>
      <c r="G200" s="3">
        <f t="shared" si="24"/>
        <v>516.60559305689492</v>
      </c>
      <c r="H200" s="3">
        <f t="shared" si="24"/>
        <v>133.70298939247829</v>
      </c>
      <c r="J200" s="2" t="str">
        <v>Zn</v>
      </c>
      <c r="K200" s="3">
        <v>559.84570877531337</v>
      </c>
      <c r="M200" s="135" t="str">
        <v/>
      </c>
      <c r="N200" s="145" t="str">
        <v/>
      </c>
      <c r="O200" s="14"/>
      <c r="P200" s="14"/>
      <c r="Q200" s="14"/>
      <c r="R200" s="14"/>
      <c r="S200" s="14"/>
      <c r="T200" s="14"/>
      <c r="U200" s="14"/>
      <c r="V200" s="14"/>
      <c r="W200" s="14"/>
      <c r="X200" s="137" t="str">
        <v>Fe</v>
      </c>
      <c r="Y200" s="150">
        <f t="shared" si="25"/>
        <v>130416.7405978785</v>
      </c>
    </row>
    <row r="201" spans="1:25" x14ac:dyDescent="0.25">
      <c r="A201" s="28" t="str">
        <f>_xlfn.XLOOKUP(P!C191,'Banco de Dados'!$B$3:$B$274,'Banco de Dados'!$K$3:$K$274,"")</f>
        <v>Zn</v>
      </c>
      <c r="B201" s="2">
        <v>30</v>
      </c>
      <c r="C201" s="2">
        <v>8631</v>
      </c>
      <c r="D201" s="2">
        <v>984</v>
      </c>
      <c r="E201" s="2">
        <v>243</v>
      </c>
      <c r="F201" s="32">
        <f t="shared" si="26"/>
        <v>24.695121951219512</v>
      </c>
      <c r="G201" s="3">
        <f t="shared" si="24"/>
        <v>559.84570877531337</v>
      </c>
      <c r="H201" s="3">
        <f t="shared" si="24"/>
        <v>138.25458052073287</v>
      </c>
      <c r="J201" s="2" t="str">
        <v/>
      </c>
      <c r="K201" s="3" t="str">
        <v/>
      </c>
      <c r="M201" s="135" t="str">
        <v/>
      </c>
      <c r="N201" s="145" t="str">
        <v/>
      </c>
      <c r="O201" s="14"/>
      <c r="P201" s="14"/>
      <c r="Q201" s="14"/>
      <c r="R201" s="14"/>
      <c r="S201" s="14"/>
      <c r="T201" s="14"/>
      <c r="U201" s="14"/>
      <c r="V201" s="14"/>
      <c r="W201" s="14"/>
      <c r="X201" s="137" t="str">
        <v xml:space="preserve"> </v>
      </c>
      <c r="Y201" s="150" t="str">
        <f t="shared" si="25"/>
        <v xml:space="preserve"> </v>
      </c>
    </row>
    <row r="202" spans="1:25" x14ac:dyDescent="0.25">
      <c r="A202" s="28" t="str">
        <f>_xlfn.XLOOKUP(P!C192,'Banco de Dados'!$B$3:$B$274,'Banco de Dados'!$K$3:$K$274,"")</f>
        <v>Rh</v>
      </c>
      <c r="B202" s="2">
        <v>45</v>
      </c>
      <c r="C202" s="2">
        <v>20167</v>
      </c>
      <c r="D202" s="2">
        <v>1547</v>
      </c>
      <c r="E202" s="2">
        <v>139</v>
      </c>
      <c r="F202" s="32">
        <f t="shared" si="26"/>
        <v>8.9851325145442793</v>
      </c>
      <c r="G202" s="3">
        <f t="shared" si="24"/>
        <v>880.1639344262295</v>
      </c>
      <c r="H202" s="3">
        <f t="shared" si="24"/>
        <v>79.083895853423329</v>
      </c>
      <c r="J202" s="2" t="str">
        <v/>
      </c>
      <c r="K202" s="3" t="str">
        <v/>
      </c>
      <c r="M202" s="135" t="str">
        <v/>
      </c>
      <c r="N202" s="145" t="str">
        <v/>
      </c>
      <c r="O202" s="14"/>
      <c r="P202" s="14"/>
      <c r="Q202" s="14"/>
      <c r="R202" s="14"/>
      <c r="S202" s="14"/>
      <c r="T202" s="14"/>
      <c r="U202" s="14"/>
      <c r="V202" s="14"/>
      <c r="W202" s="14"/>
      <c r="X202" s="137" t="str">
        <v xml:space="preserve"> </v>
      </c>
      <c r="Y202" s="150" t="str">
        <f t="shared" si="25"/>
        <v xml:space="preserve"> </v>
      </c>
    </row>
    <row r="203" spans="1:25" x14ac:dyDescent="0.25">
      <c r="A203" s="28" t="str">
        <f>_xlfn.XLOOKUP(P!C193,'Banco de Dados'!$B$3:$B$274,'Banco de Dados'!$K$3:$K$274,"")</f>
        <v>Rh</v>
      </c>
      <c r="B203" s="2">
        <v>45</v>
      </c>
      <c r="C203" s="2">
        <v>2696</v>
      </c>
      <c r="D203" s="2">
        <v>15937</v>
      </c>
      <c r="E203" s="2">
        <v>116</v>
      </c>
      <c r="F203" s="32">
        <f t="shared" si="26"/>
        <v>0.72786597226579652</v>
      </c>
      <c r="G203" s="3">
        <f t="shared" si="24"/>
        <v>9067.338476374156</v>
      </c>
      <c r="H203" s="3">
        <f t="shared" si="24"/>
        <v>65.998071359691423</v>
      </c>
      <c r="J203" s="2" t="str">
        <v/>
      </c>
      <c r="K203" s="3" t="str">
        <v/>
      </c>
      <c r="M203" s="135" t="str">
        <v xml:space="preserve"> </v>
      </c>
      <c r="N203" s="145"/>
      <c r="O203" s="14"/>
      <c r="P203" s="14"/>
      <c r="Q203" s="14"/>
      <c r="R203" s="14"/>
      <c r="S203" s="14"/>
      <c r="T203" s="14"/>
      <c r="U203" s="14"/>
      <c r="V203" s="14"/>
      <c r="W203" s="14"/>
      <c r="X203" s="137" t="str">
        <v xml:space="preserve"> </v>
      </c>
      <c r="Y203" s="150" t="str">
        <f t="shared" si="25"/>
        <v xml:space="preserve"> </v>
      </c>
    </row>
    <row r="204" spans="1:25" x14ac:dyDescent="0.25">
      <c r="A204" s="28" t="str">
        <f>_xlfn.XLOOKUP(P!C194,'Banco de Dados'!$B$3:$B$274,'Banco de Dados'!$K$3:$K$274,"")</f>
        <v/>
      </c>
      <c r="B204" s="2">
        <v>0</v>
      </c>
      <c r="C204" s="2">
        <v>0</v>
      </c>
      <c r="D204" s="2">
        <v>0</v>
      </c>
      <c r="E204" s="2">
        <v>0</v>
      </c>
      <c r="F204" s="32" t="e">
        <f t="shared" si="26"/>
        <v>#DIV/0!</v>
      </c>
      <c r="G204" s="3">
        <f t="shared" si="24"/>
        <v>0</v>
      </c>
      <c r="H204" s="3">
        <f t="shared" si="24"/>
        <v>0</v>
      </c>
      <c r="J204" s="2" t="str">
        <v/>
      </c>
      <c r="K204" s="3" t="str">
        <v/>
      </c>
      <c r="M204" s="135" t="str">
        <v xml:space="preserve"> </v>
      </c>
      <c r="N204" s="145"/>
      <c r="O204" s="14"/>
      <c r="P204" s="14"/>
      <c r="Q204" s="14"/>
      <c r="R204" s="14"/>
      <c r="S204" s="14"/>
      <c r="T204" s="14"/>
      <c r="U204" s="14"/>
      <c r="V204" s="14"/>
      <c r="W204" s="14"/>
      <c r="X204" s="137" t="str">
        <v xml:space="preserve"> </v>
      </c>
      <c r="Y204" s="150" t="str">
        <f t="shared" si="25"/>
        <v xml:space="preserve"> </v>
      </c>
    </row>
    <row r="205" spans="1:25" x14ac:dyDescent="0.25">
      <c r="A205" s="28" t="str">
        <f>_xlfn.XLOOKUP(P!C195,'Banco de Dados'!$B$3:$B$274,'Banco de Dados'!$K$3:$K$274,"")</f>
        <v/>
      </c>
      <c r="B205" s="2">
        <v>0</v>
      </c>
      <c r="C205" s="2">
        <v>0</v>
      </c>
      <c r="D205" s="2">
        <v>0</v>
      </c>
      <c r="E205" s="2">
        <v>0</v>
      </c>
      <c r="F205" s="32" t="e">
        <f t="shared" si="26"/>
        <v>#DIV/0!</v>
      </c>
      <c r="G205" s="3">
        <f t="shared" si="24"/>
        <v>0</v>
      </c>
      <c r="H205" s="3">
        <f t="shared" si="24"/>
        <v>0</v>
      </c>
      <c r="J205" s="2" t="str">
        <v/>
      </c>
      <c r="K205" s="3" t="str">
        <v/>
      </c>
      <c r="M205" s="135" t="str">
        <v xml:space="preserve"> </v>
      </c>
      <c r="N205" s="145"/>
      <c r="O205" s="14"/>
      <c r="P205" s="14"/>
      <c r="Q205" s="14"/>
      <c r="R205" s="14"/>
      <c r="S205" s="14"/>
      <c r="T205" s="14"/>
      <c r="U205" s="14"/>
      <c r="V205" s="14"/>
      <c r="W205" s="14"/>
      <c r="X205" s="137" t="str">
        <v xml:space="preserve"> </v>
      </c>
      <c r="Y205" s="150" t="str">
        <f t="shared" si="25"/>
        <v xml:space="preserve"> </v>
      </c>
    </row>
    <row r="206" spans="1:25" x14ac:dyDescent="0.25">
      <c r="A206" s="28" t="str">
        <f>_xlfn.XLOOKUP(P!C196,'Banco de Dados'!$B$3:$B$274,'Banco de Dados'!$K$3:$K$274,"")</f>
        <v/>
      </c>
      <c r="B206" s="2">
        <v>0</v>
      </c>
      <c r="C206" s="2">
        <v>0</v>
      </c>
      <c r="D206" s="2">
        <v>0</v>
      </c>
      <c r="E206" s="2">
        <v>0</v>
      </c>
      <c r="F206" s="32" t="e">
        <f t="shared" si="26"/>
        <v>#DIV/0!</v>
      </c>
      <c r="G206" s="3">
        <f t="shared" si="24"/>
        <v>0</v>
      </c>
      <c r="H206" s="3">
        <f t="shared" si="24"/>
        <v>0</v>
      </c>
      <c r="J206" s="2" t="str">
        <v/>
      </c>
      <c r="K206" s="3" t="str">
        <v/>
      </c>
      <c r="M206" s="135" t="str">
        <v xml:space="preserve"> </v>
      </c>
      <c r="N206" s="145"/>
      <c r="O206" s="14"/>
      <c r="P206" s="14"/>
      <c r="Q206" s="14"/>
      <c r="R206" s="14"/>
      <c r="S206" s="14"/>
      <c r="T206" s="14"/>
      <c r="U206" s="14"/>
      <c r="V206" s="14"/>
      <c r="W206" s="14"/>
      <c r="X206" s="137" t="str">
        <v xml:space="preserve"> </v>
      </c>
      <c r="Y206" s="150" t="str">
        <f t="shared" si="25"/>
        <v xml:space="preserve"> </v>
      </c>
    </row>
    <row r="207" spans="1:25" x14ac:dyDescent="0.25">
      <c r="A207" s="28" t="str">
        <f>_xlfn.XLOOKUP(P!C197,'Banco de Dados'!$B$3:$B$274,'Banco de Dados'!$K$3:$K$274,"")</f>
        <v/>
      </c>
      <c r="B207" s="2">
        <v>0</v>
      </c>
      <c r="C207" s="2">
        <v>0</v>
      </c>
      <c r="D207" s="2">
        <v>0</v>
      </c>
      <c r="E207" s="2">
        <v>0</v>
      </c>
      <c r="F207" s="32" t="e">
        <f t="shared" si="26"/>
        <v>#DIV/0!</v>
      </c>
      <c r="G207" s="3">
        <f t="shared" si="24"/>
        <v>0</v>
      </c>
      <c r="H207" s="3">
        <f t="shared" si="24"/>
        <v>0</v>
      </c>
      <c r="J207" s="2" t="str">
        <v/>
      </c>
      <c r="K207" s="3" t="str">
        <v/>
      </c>
      <c r="M207" s="135" t="str">
        <v xml:space="preserve"> </v>
      </c>
      <c r="N207" s="145"/>
      <c r="O207" s="14"/>
      <c r="P207" s="14"/>
      <c r="Q207" s="14"/>
      <c r="R207" s="14"/>
      <c r="S207" s="14"/>
      <c r="T207" s="14"/>
      <c r="U207" s="14"/>
      <c r="V207" s="14"/>
      <c r="W207" s="14"/>
      <c r="X207" s="137" t="str">
        <v xml:space="preserve"> </v>
      </c>
      <c r="Y207" s="150" t="str">
        <f t="shared" si="25"/>
        <v xml:space="preserve"> </v>
      </c>
    </row>
    <row r="208" spans="1:25" x14ac:dyDescent="0.25">
      <c r="A208" s="28" t="str">
        <f>_xlfn.XLOOKUP(P!C198,'Banco de Dados'!$B$3:$B$274,'Banco de Dados'!$K$3:$K$274,"")</f>
        <v/>
      </c>
      <c r="B208" s="2">
        <v>0</v>
      </c>
      <c r="C208" s="2">
        <v>0</v>
      </c>
      <c r="D208" s="2">
        <v>0</v>
      </c>
      <c r="E208" s="17">
        <v>0</v>
      </c>
      <c r="F208" s="32" t="e">
        <f t="shared" si="26"/>
        <v>#DIV/0!</v>
      </c>
      <c r="G208" s="3">
        <f t="shared" si="24"/>
        <v>0</v>
      </c>
      <c r="H208" s="3">
        <f t="shared" si="24"/>
        <v>0</v>
      </c>
      <c r="J208" s="2" t="str">
        <v/>
      </c>
      <c r="K208" s="3" t="str">
        <v/>
      </c>
      <c r="M208" s="135" t="str">
        <v xml:space="preserve"> </v>
      </c>
      <c r="N208" s="145"/>
      <c r="O208" s="14"/>
      <c r="P208" s="14"/>
      <c r="Q208" s="14"/>
      <c r="R208" s="14"/>
      <c r="S208" s="14"/>
      <c r="T208" s="14"/>
      <c r="U208" s="14"/>
      <c r="V208" s="14"/>
      <c r="W208" s="14"/>
      <c r="X208" s="137" t="str">
        <v xml:space="preserve"> </v>
      </c>
      <c r="Y208" s="150" t="str">
        <f t="shared" si="25"/>
        <v xml:space="preserve"> </v>
      </c>
    </row>
    <row r="209" spans="1:33" x14ac:dyDescent="0.25">
      <c r="A209" s="28" t="str">
        <f>_xlfn.XLOOKUP(P!C199,'Banco de Dados'!$B$3:$B$274,'Banco de Dados'!$K$3:$K$274,"")</f>
        <v/>
      </c>
      <c r="B209" s="2">
        <v>0</v>
      </c>
      <c r="C209" s="2">
        <v>0</v>
      </c>
      <c r="D209" s="2">
        <v>0</v>
      </c>
      <c r="E209" s="2">
        <v>0</v>
      </c>
      <c r="F209" s="32" t="e">
        <f t="shared" si="26"/>
        <v>#DIV/0!</v>
      </c>
      <c r="G209" s="3">
        <f t="shared" si="24"/>
        <v>0</v>
      </c>
      <c r="H209" s="3">
        <f t="shared" si="24"/>
        <v>0</v>
      </c>
      <c r="J209" s="2" t="str">
        <v/>
      </c>
      <c r="K209" s="3" t="str">
        <v/>
      </c>
      <c r="M209" s="135" t="str">
        <v xml:space="preserve"> </v>
      </c>
      <c r="N209" s="145"/>
      <c r="O209" s="14"/>
      <c r="P209" s="14"/>
      <c r="Q209" s="14"/>
      <c r="R209" s="14"/>
      <c r="S209" s="14"/>
      <c r="T209" s="14"/>
      <c r="U209" s="14"/>
      <c r="V209" s="14"/>
      <c r="W209" s="14"/>
      <c r="X209" s="137" t="str">
        <v xml:space="preserve"> </v>
      </c>
      <c r="Y209" s="150" t="str">
        <f t="shared" si="25"/>
        <v xml:space="preserve"> </v>
      </c>
    </row>
    <row r="210" spans="1:33" x14ac:dyDescent="0.25">
      <c r="A210" s="28" t="str">
        <f>_xlfn.XLOOKUP(P!C200,'Banco de Dados'!$B$3:$B$274,'Banco de Dados'!$K$3:$K$274,"")</f>
        <v/>
      </c>
      <c r="B210" s="2">
        <v>0</v>
      </c>
      <c r="C210" s="2">
        <v>0</v>
      </c>
      <c r="D210" s="2">
        <v>0</v>
      </c>
      <c r="E210" s="2">
        <v>0</v>
      </c>
      <c r="F210" s="32" t="e">
        <f t="shared" si="26"/>
        <v>#DIV/0!</v>
      </c>
      <c r="G210" s="3">
        <f t="shared" si="24"/>
        <v>0</v>
      </c>
      <c r="H210" s="3">
        <f t="shared" si="24"/>
        <v>0</v>
      </c>
      <c r="J210" s="2" t="str">
        <v/>
      </c>
      <c r="K210" s="3" t="str">
        <v/>
      </c>
      <c r="M210" s="135" t="str">
        <v xml:space="preserve"> </v>
      </c>
      <c r="N210" s="145"/>
      <c r="O210" s="14"/>
      <c r="P210" s="14"/>
      <c r="Q210" s="14"/>
      <c r="R210" s="14"/>
      <c r="S210" s="14"/>
      <c r="T210" s="14"/>
      <c r="U210" s="14"/>
      <c r="V210" s="14"/>
      <c r="W210" s="14"/>
      <c r="X210" s="137" t="str">
        <v xml:space="preserve"> </v>
      </c>
      <c r="Y210" s="150" t="str">
        <f t="shared" si="25"/>
        <v xml:space="preserve"> </v>
      </c>
    </row>
    <row r="211" spans="1:33" x14ac:dyDescent="0.25">
      <c r="A211" s="28" t="str">
        <f>_xlfn.XLOOKUP(P!C201,'Banco de Dados'!$B$3:$B$274,'Banco de Dados'!$K$3:$K$274,"")</f>
        <v/>
      </c>
      <c r="B211" s="2">
        <v>0</v>
      </c>
      <c r="C211" s="2">
        <v>0</v>
      </c>
      <c r="D211" s="2">
        <v>0</v>
      </c>
      <c r="E211" s="2">
        <v>0</v>
      </c>
      <c r="F211" s="32" t="e">
        <f t="shared" si="26"/>
        <v>#DIV/0!</v>
      </c>
      <c r="G211" s="3">
        <f t="shared" si="24"/>
        <v>0</v>
      </c>
      <c r="H211" s="3">
        <f t="shared" si="24"/>
        <v>0</v>
      </c>
      <c r="J211" s="2" t="str">
        <v/>
      </c>
      <c r="K211" s="3" t="str">
        <v/>
      </c>
      <c r="M211" s="135" t="str">
        <v xml:space="preserve"> </v>
      </c>
      <c r="N211" s="145"/>
      <c r="O211" s="14"/>
      <c r="P211" s="14"/>
      <c r="Q211" s="14"/>
      <c r="R211" s="14"/>
      <c r="S211" s="14"/>
      <c r="T211" s="14"/>
      <c r="U211" s="14"/>
      <c r="V211" s="14"/>
      <c r="W211" s="14"/>
      <c r="X211" s="137" t="str">
        <v xml:space="preserve"> </v>
      </c>
      <c r="Y211" s="150" t="str">
        <f t="shared" si="25"/>
        <v xml:space="preserve"> </v>
      </c>
    </row>
    <row r="212" spans="1:33" x14ac:dyDescent="0.25">
      <c r="A212" s="28" t="str">
        <f>_xlfn.XLOOKUP(P!C202,'Banco de Dados'!$B$3:$B$274,'Banco de Dados'!$K$3:$K$274,"")</f>
        <v/>
      </c>
      <c r="B212" s="2">
        <v>0</v>
      </c>
      <c r="C212" s="2">
        <v>0</v>
      </c>
      <c r="D212" s="2">
        <v>0</v>
      </c>
      <c r="E212" s="2">
        <v>0</v>
      </c>
      <c r="F212" s="32" t="e">
        <f t="shared" si="26"/>
        <v>#DIV/0!</v>
      </c>
      <c r="G212" s="3">
        <f t="shared" si="24"/>
        <v>0</v>
      </c>
      <c r="H212" s="3">
        <f t="shared" si="24"/>
        <v>0</v>
      </c>
      <c r="J212" s="2" t="str">
        <v/>
      </c>
      <c r="K212" s="3" t="str">
        <v/>
      </c>
      <c r="M212" s="135" t="str">
        <v xml:space="preserve"> </v>
      </c>
      <c r="N212" s="145"/>
      <c r="O212" s="14"/>
      <c r="P212" s="14"/>
      <c r="Q212" s="14"/>
      <c r="R212" s="14"/>
      <c r="S212" s="14"/>
      <c r="T212" s="14"/>
      <c r="U212" s="14"/>
      <c r="V212" s="14"/>
      <c r="W212" s="14"/>
      <c r="X212" s="137" t="str">
        <v xml:space="preserve"> </v>
      </c>
      <c r="Y212" s="150" t="str">
        <f t="shared" si="25"/>
        <v xml:space="preserve"> </v>
      </c>
    </row>
    <row r="213" spans="1:33" x14ac:dyDescent="0.25">
      <c r="A213" s="28" t="str">
        <f>_xlfn.XLOOKUP(P!C203,'Banco de Dados'!$B$3:$B$274,'Banco de Dados'!$K$3:$K$274,"")</f>
        <v/>
      </c>
      <c r="B213" s="2">
        <v>0</v>
      </c>
      <c r="C213" s="2">
        <v>0</v>
      </c>
      <c r="D213" s="2">
        <v>0</v>
      </c>
      <c r="E213" s="2">
        <v>0</v>
      </c>
      <c r="F213" s="32" t="e">
        <f t="shared" si="26"/>
        <v>#DIV/0!</v>
      </c>
      <c r="G213" s="3">
        <f t="shared" si="24"/>
        <v>0</v>
      </c>
      <c r="H213" s="3">
        <f t="shared" si="24"/>
        <v>0</v>
      </c>
      <c r="J213" s="2" t="str">
        <v/>
      </c>
      <c r="K213" s="3" t="str">
        <v/>
      </c>
      <c r="M213" s="135" t="str">
        <v xml:space="preserve"> </v>
      </c>
      <c r="N213" s="145"/>
      <c r="O213" s="14"/>
      <c r="P213" s="14"/>
      <c r="Q213" s="14"/>
      <c r="R213" s="14"/>
      <c r="S213" s="14"/>
      <c r="T213" s="14"/>
      <c r="U213" s="14"/>
      <c r="V213" s="14"/>
      <c r="W213" s="14"/>
      <c r="X213" s="137" t="str">
        <v xml:space="preserve"> </v>
      </c>
      <c r="Y213" s="150" t="str">
        <f t="shared" si="25"/>
        <v xml:space="preserve"> </v>
      </c>
    </row>
    <row r="214" spans="1:33" x14ac:dyDescent="0.25">
      <c r="A214" s="28" t="str">
        <f>_xlfn.XLOOKUP(P!C204,'Banco de Dados'!$B$3:$B$274,'Banco de Dados'!$K$3:$K$274,"")</f>
        <v/>
      </c>
      <c r="B214" s="2">
        <v>0</v>
      </c>
      <c r="C214" s="2">
        <v>0</v>
      </c>
      <c r="D214" s="2">
        <v>0</v>
      </c>
      <c r="E214" s="2">
        <v>0</v>
      </c>
      <c r="F214" s="32" t="e">
        <f t="shared" si="26"/>
        <v>#DIV/0!</v>
      </c>
      <c r="G214" s="3">
        <f t="shared" si="24"/>
        <v>0</v>
      </c>
      <c r="H214" s="3">
        <f t="shared" si="24"/>
        <v>0</v>
      </c>
      <c r="J214" s="2" t="str">
        <v/>
      </c>
      <c r="K214" s="3" t="str">
        <v/>
      </c>
      <c r="M214" s="135" t="str">
        <v xml:space="preserve"> </v>
      </c>
      <c r="N214" s="145"/>
      <c r="O214" s="14"/>
      <c r="P214" s="14"/>
      <c r="Q214" s="14"/>
      <c r="R214" s="14"/>
      <c r="S214" s="14"/>
      <c r="T214" s="14"/>
      <c r="U214" s="14"/>
      <c r="V214" s="14"/>
      <c r="W214" s="14"/>
      <c r="X214" s="137" t="str">
        <v xml:space="preserve"> </v>
      </c>
      <c r="Y214" s="150" t="str">
        <f t="shared" si="25"/>
        <v xml:space="preserve"> </v>
      </c>
    </row>
    <row r="215" spans="1:33" x14ac:dyDescent="0.25">
      <c r="A215" s="28" t="str">
        <f>_xlfn.XLOOKUP(P!C205,'Banco de Dados'!$B$3:$B$274,'Banco de Dados'!$K$3:$K$274,"")</f>
        <v/>
      </c>
      <c r="B215" s="2">
        <v>0</v>
      </c>
      <c r="C215" s="2">
        <v>0</v>
      </c>
      <c r="D215" s="2">
        <v>0</v>
      </c>
      <c r="E215" s="2">
        <v>0</v>
      </c>
      <c r="F215" s="32" t="e">
        <f t="shared" si="26"/>
        <v>#DIV/0!</v>
      </c>
      <c r="G215" s="3">
        <f t="shared" si="24"/>
        <v>0</v>
      </c>
      <c r="H215" s="3">
        <f t="shared" si="24"/>
        <v>0</v>
      </c>
      <c r="J215" s="2" t="str">
        <v/>
      </c>
      <c r="K215" s="3" t="str">
        <v/>
      </c>
      <c r="M215" s="135" t="str">
        <v xml:space="preserve"> </v>
      </c>
      <c r="N215" s="145"/>
      <c r="O215" s="14"/>
      <c r="P215" s="14"/>
      <c r="Q215" s="14"/>
      <c r="R215" s="14"/>
      <c r="S215" s="14"/>
      <c r="T215" s="14"/>
      <c r="U215" s="14"/>
      <c r="V215" s="14"/>
      <c r="W215" s="14"/>
      <c r="X215" s="137" t="str">
        <v xml:space="preserve"> </v>
      </c>
      <c r="Y215" s="150" t="str">
        <f t="shared" si="25"/>
        <v xml:space="preserve"> </v>
      </c>
    </row>
    <row r="216" spans="1:33" x14ac:dyDescent="0.25">
      <c r="A216" s="28" t="str">
        <f>_xlfn.XLOOKUP(P!C206,'Banco de Dados'!$B$3:$B$274,'Banco de Dados'!$K$3:$K$274,"")</f>
        <v/>
      </c>
      <c r="B216" s="2">
        <v>0</v>
      </c>
      <c r="C216" s="2">
        <v>0</v>
      </c>
      <c r="D216" s="2">
        <v>0</v>
      </c>
      <c r="E216" s="2">
        <v>0</v>
      </c>
      <c r="F216" s="32" t="e">
        <f t="shared" si="26"/>
        <v>#DIV/0!</v>
      </c>
      <c r="G216" s="3">
        <f t="shared" ref="G216:H218" si="27">D216*$E$186</f>
        <v>0</v>
      </c>
      <c r="H216" s="3">
        <f t="shared" si="27"/>
        <v>0</v>
      </c>
      <c r="J216" s="2"/>
      <c r="K216" s="3" t="str">
        <v xml:space="preserve"> </v>
      </c>
      <c r="M216" s="135" t="str">
        <v xml:space="preserve"> </v>
      </c>
      <c r="N216" s="145"/>
      <c r="O216" s="14"/>
      <c r="P216" s="14"/>
      <c r="Q216" s="14"/>
      <c r="R216" s="14"/>
      <c r="S216" s="14"/>
      <c r="T216" s="14"/>
      <c r="U216" s="14"/>
      <c r="V216" s="14"/>
      <c r="W216" s="14"/>
      <c r="X216" s="137" t="str">
        <v xml:space="preserve"> </v>
      </c>
      <c r="Y216" s="150" t="str">
        <f t="shared" si="25"/>
        <v xml:space="preserve"> </v>
      </c>
    </row>
    <row r="217" spans="1:33" x14ac:dyDescent="0.25">
      <c r="A217" s="28" t="str">
        <f>_xlfn.XLOOKUP(P!C207,'Banco de Dados'!$B$3:$B$274,'Banco de Dados'!$K$3:$K$274,"")</f>
        <v/>
      </c>
      <c r="B217" s="2">
        <v>0</v>
      </c>
      <c r="C217" s="2">
        <v>0</v>
      </c>
      <c r="D217" s="2">
        <v>0</v>
      </c>
      <c r="E217" s="2">
        <v>0</v>
      </c>
      <c r="F217" s="32" t="e">
        <f t="shared" si="26"/>
        <v>#DIV/0!</v>
      </c>
      <c r="G217" s="3">
        <f t="shared" si="27"/>
        <v>0</v>
      </c>
      <c r="H217" s="3">
        <f t="shared" si="27"/>
        <v>0</v>
      </c>
      <c r="J217" s="2"/>
      <c r="K217" s="3" t="str">
        <v xml:space="preserve"> </v>
      </c>
      <c r="M217" s="135" t="str">
        <v xml:space="preserve"> </v>
      </c>
      <c r="N217" s="145"/>
      <c r="O217" s="14"/>
      <c r="P217" s="14"/>
      <c r="Q217" s="14"/>
      <c r="R217" s="14"/>
      <c r="S217" s="14"/>
      <c r="T217" s="14"/>
      <c r="U217" s="14"/>
      <c r="V217" s="14"/>
      <c r="W217" s="14"/>
      <c r="X217" s="137" t="str">
        <v xml:space="preserve"> </v>
      </c>
      <c r="Y217" s="150" t="str">
        <f t="shared" si="25"/>
        <v xml:space="preserve"> </v>
      </c>
    </row>
    <row r="218" spans="1:33" x14ac:dyDescent="0.25">
      <c r="A218" s="28" t="str">
        <f>_xlfn.XLOOKUP(P!C208,'Banco de Dados'!$B$3:$B$274,'Banco de Dados'!$K$3:$K$274,"")</f>
        <v/>
      </c>
      <c r="B218" s="2">
        <v>0</v>
      </c>
      <c r="C218" s="2">
        <v>0</v>
      </c>
      <c r="D218" s="2">
        <v>0</v>
      </c>
      <c r="E218" s="2">
        <v>0</v>
      </c>
      <c r="F218" s="32" t="e">
        <f t="shared" si="26"/>
        <v>#DIV/0!</v>
      </c>
      <c r="G218" s="3">
        <f t="shared" si="27"/>
        <v>0</v>
      </c>
      <c r="H218" s="3">
        <f t="shared" si="27"/>
        <v>0</v>
      </c>
      <c r="J218" s="2"/>
      <c r="K218" s="3" t="str">
        <v xml:space="preserve"> </v>
      </c>
      <c r="M218" s="142" t="str">
        <f t="shared" ref="M218" si="28">IF(AL218=0,"",AL218)</f>
        <v/>
      </c>
      <c r="N218" s="141" t="str">
        <f>IFERROR(IF(AM218=0,NA(),AM218)," ")</f>
        <v xml:space="preserve"> </v>
      </c>
      <c r="O218" s="14"/>
      <c r="P218" s="14"/>
      <c r="Q218" s="14"/>
      <c r="R218" s="14"/>
      <c r="S218" s="14"/>
      <c r="T218" s="14"/>
      <c r="U218" s="14"/>
      <c r="V218" s="14"/>
      <c r="W218" s="14"/>
      <c r="X218" s="137" t="str">
        <v xml:space="preserve"> </v>
      </c>
      <c r="Y218" s="150" t="str">
        <f t="shared" si="25"/>
        <v xml:space="preserve"> </v>
      </c>
    </row>
    <row r="219" spans="1:33" s="67" customFormat="1" x14ac:dyDescent="0.25">
      <c r="A219" s="94"/>
      <c r="B219" s="94"/>
      <c r="C219" s="94"/>
      <c r="D219" s="94"/>
      <c r="E219" s="94"/>
      <c r="F219" s="133"/>
      <c r="G219" s="134"/>
      <c r="H219" s="134"/>
      <c r="I219" s="94"/>
      <c r="J219" s="94"/>
      <c r="K219" s="134"/>
      <c r="L219" s="94"/>
      <c r="M219" s="94"/>
      <c r="N219" s="134"/>
      <c r="O219" s="134"/>
      <c r="P219" s="134"/>
      <c r="Y219" s="94"/>
    </row>
    <row r="220" spans="1:33" x14ac:dyDescent="0.25">
      <c r="G220" s="3"/>
      <c r="H220" s="3"/>
      <c r="I220" s="2"/>
      <c r="J220" s="2"/>
      <c r="K220" s="3"/>
      <c r="L220" s="94"/>
      <c r="M220" s="2"/>
      <c r="N220" s="3"/>
      <c r="O220" s="3"/>
      <c r="P220" s="3"/>
    </row>
    <row r="221" spans="1:33" x14ac:dyDescent="0.25">
      <c r="G221" s="3"/>
      <c r="H221" s="3"/>
      <c r="I221" s="2"/>
      <c r="J221" s="2"/>
      <c r="K221" s="3"/>
      <c r="L221" s="94"/>
      <c r="M221" s="2"/>
      <c r="N221" s="3"/>
      <c r="O221" s="3"/>
      <c r="P221" s="3"/>
    </row>
    <row r="222" spans="1:33" ht="15.75" x14ac:dyDescent="0.25">
      <c r="A222" s="36" t="str">
        <f>'Nome das Amostras'!A10</f>
        <v>ah</v>
      </c>
      <c r="B222" s="164" t="str">
        <f>VLOOKUP(A222,'Nome das Amostras'!$A$3:$D$28,2,FALSE)</f>
        <v>R7</v>
      </c>
      <c r="C222" s="164"/>
      <c r="D222" s="51" t="s">
        <v>65</v>
      </c>
      <c r="E222" s="52">
        <f>'Banco de Dados'!$O$13/'Banco de Dados'!BE13</f>
        <v>0.70986593331041592</v>
      </c>
      <c r="F222" s="74"/>
      <c r="G222" s="3"/>
      <c r="H222" s="3"/>
      <c r="J222" s="231" t="s">
        <v>255</v>
      </c>
      <c r="K222" s="231"/>
      <c r="M222" s="132" t="s">
        <v>1</v>
      </c>
      <c r="N222" s="144" t="s">
        <v>35</v>
      </c>
      <c r="O222" s="232" t="s">
        <v>148</v>
      </c>
      <c r="P222" s="232"/>
      <c r="Q222" s="232"/>
      <c r="R222" s="232"/>
      <c r="S222" s="232"/>
      <c r="T222" s="232"/>
      <c r="U222" s="232"/>
      <c r="V222" s="232"/>
      <c r="W222" s="2">
        <v>18</v>
      </c>
      <c r="X222" s="136" t="s">
        <v>1</v>
      </c>
      <c r="Y222" s="136" t="s">
        <v>35</v>
      </c>
      <c r="Z222" s="233" t="s">
        <v>149</v>
      </c>
      <c r="AA222" s="233"/>
      <c r="AB222" s="233"/>
      <c r="AC222" s="233"/>
      <c r="AD222" s="233"/>
      <c r="AE222" s="233"/>
      <c r="AF222" s="233"/>
      <c r="AG222" s="233"/>
    </row>
    <row r="223" spans="1:33" x14ac:dyDescent="0.25">
      <c r="A223" s="107" t="s">
        <v>1</v>
      </c>
      <c r="B223" s="107" t="s">
        <v>0</v>
      </c>
      <c r="C223" s="107" t="s">
        <v>212</v>
      </c>
      <c r="D223" s="107" t="s">
        <v>209</v>
      </c>
      <c r="E223" s="107" t="s">
        <v>213</v>
      </c>
      <c r="F223" s="76" t="s">
        <v>219</v>
      </c>
      <c r="G223" s="54" t="s">
        <v>140</v>
      </c>
      <c r="H223" s="54" t="s">
        <v>66</v>
      </c>
      <c r="J223" s="107" t="s">
        <v>1</v>
      </c>
      <c r="K223" s="54" t="s">
        <v>35</v>
      </c>
      <c r="M223" s="142" t="s">
        <v>149</v>
      </c>
      <c r="N223" s="141">
        <f>Y223</f>
        <v>227171.29597799931</v>
      </c>
      <c r="O223" s="14"/>
      <c r="P223" s="14"/>
      <c r="Q223" s="14"/>
      <c r="R223" s="14"/>
      <c r="S223" s="14"/>
      <c r="T223" s="14"/>
      <c r="U223" s="14"/>
      <c r="V223" s="14"/>
      <c r="W223" s="14"/>
      <c r="X223" s="140" t="s">
        <v>150</v>
      </c>
      <c r="Y223" s="149">
        <f>SUM(Y224:Y254)</f>
        <v>227171.29597799931</v>
      </c>
    </row>
    <row r="224" spans="1:33" x14ac:dyDescent="0.25">
      <c r="A224" s="28" t="str">
        <f>_xlfn.XLOOKUP(P!C212,'Banco de Dados'!$B$3:$B$274,'Banco de Dados'!$K$3:$K$274,"")</f>
        <v>Si</v>
      </c>
      <c r="B224" s="2" cm="1">
        <f t="array" ref="B224:E254">Dados!BA5:BD35</f>
        <v>14</v>
      </c>
      <c r="C224" s="2">
        <v>1740</v>
      </c>
      <c r="D224" s="2">
        <v>3929</v>
      </c>
      <c r="E224" s="2">
        <v>86</v>
      </c>
      <c r="F224" s="32">
        <f>(E224*100)/D224</f>
        <v>2.1888521252227031</v>
      </c>
      <c r="G224" s="3">
        <f t="shared" ref="G224:H251" si="29">D224*$E$222</f>
        <v>2789.0632519766241</v>
      </c>
      <c r="H224" s="3">
        <f t="shared" si="29"/>
        <v>61.048470264695766</v>
      </c>
      <c r="J224" s="2" t="str" cm="1">
        <f t="array" ref="J224:J251">_xlfn._xlws.FILTER(A224:A254, (A224:A254&lt;&gt;$L$1)*(A224:A254&lt;&gt;"Ar")*(A224:A254&lt;&gt;$M$1))</f>
        <v>Si</v>
      </c>
      <c r="K224" s="3" cm="1">
        <f t="array" ref="K224:K254">IF(_xlfn.XLOOKUP(J224:J254,A224:A254,G224:G254," ")=0,"",_xlfn.XLOOKUP(J224:J254,A224:A254,G224:G254," "))</f>
        <v>2789.0632519766241</v>
      </c>
      <c r="M224" s="135" t="str" cm="1">
        <f t="array" ref="M224:M253">_xlfn.XLOOKUP(N224:N253,_xlfn.ANCHORARRAY(K224),J224:J254," ")</f>
        <v/>
      </c>
      <c r="N224" s="145" t="str" cm="1">
        <f t="array" ref="N224:N237">IF(_xlfn._xlws.FILTER(_xlfn.ANCHORARRAY(K224),ISERROR(MATCH(_xlfn.ANCHORARRAY(K224),Y224:Y253,0)))=0," ",_xlfn._xlws.FILTER(_xlfn.ANCHORARRAY(K224),ISERROR(MATCH(_xlfn.ANCHORARRAY(K224),Y224:Y253,0))))</f>
        <v/>
      </c>
      <c r="O224" s="14"/>
      <c r="P224" s="14"/>
      <c r="Q224" s="14"/>
      <c r="R224" s="14"/>
      <c r="S224" s="14"/>
      <c r="T224" s="14"/>
      <c r="U224" s="14"/>
      <c r="V224" s="14"/>
      <c r="W224" s="14"/>
      <c r="X224" s="137" t="str" cm="1">
        <f t="array" ref="X224:X254">IF(_xlfn.XLOOKUP(Y224:Y254,_xlfn.ANCHORARRAY(K224),J224:J254," ")=0," ",_xlfn.XLOOKUP(Y224:Y254,_xlfn.ANCHORARRAY(K224),J224:J254," "))</f>
        <v>Cu</v>
      </c>
      <c r="Y224" s="150">
        <f t="shared" ref="Y224:Y254" si="30">IFERROR(IF(ROW(A1)&lt;$W$222,SMALL(_xlfn.ANCHORARRAY($K$224),ROW(A1))," ")," ")</f>
        <v>504.71467858370573</v>
      </c>
    </row>
    <row r="225" spans="1:25" x14ac:dyDescent="0.25">
      <c r="A225" s="28" t="str">
        <f>_xlfn.XLOOKUP(P!C213,'Banco de Dados'!$B$3:$B$274,'Banco de Dados'!$K$3:$K$274,"")</f>
        <v>P</v>
      </c>
      <c r="B225" s="2">
        <v>15</v>
      </c>
      <c r="C225" s="2">
        <v>2013</v>
      </c>
      <c r="D225" s="2">
        <v>981</v>
      </c>
      <c r="E225" s="2">
        <v>77</v>
      </c>
      <c r="F225" s="32">
        <f t="shared" ref="F225:F254" si="31">(E225*100)/D225</f>
        <v>7.8491335372069315</v>
      </c>
      <c r="G225" s="3">
        <f t="shared" si="29"/>
        <v>696.37848057751796</v>
      </c>
      <c r="H225" s="3">
        <f t="shared" si="29"/>
        <v>54.659676864902025</v>
      </c>
      <c r="J225" s="2" t="str">
        <v>P</v>
      </c>
      <c r="K225" s="3">
        <v>696.37848057751796</v>
      </c>
      <c r="M225" s="135" t="str">
        <v/>
      </c>
      <c r="N225" s="145" t="str">
        <v/>
      </c>
      <c r="O225" s="14"/>
      <c r="P225" s="14"/>
      <c r="Q225" s="14"/>
      <c r="R225" s="14"/>
      <c r="S225" s="14"/>
      <c r="T225" s="14"/>
      <c r="U225" s="14"/>
      <c r="V225" s="14"/>
      <c r="W225" s="14"/>
      <c r="X225" s="137" t="str">
        <v>P</v>
      </c>
      <c r="Y225" s="150">
        <f t="shared" si="30"/>
        <v>696.37848057751796</v>
      </c>
    </row>
    <row r="226" spans="1:25" x14ac:dyDescent="0.25">
      <c r="A226" s="28" t="str">
        <f>_xlfn.XLOOKUP(P!C214,'Banco de Dados'!$B$3:$B$274,'Banco de Dados'!$K$3:$K$274,"")</f>
        <v>S</v>
      </c>
      <c r="B226" s="2">
        <v>16</v>
      </c>
      <c r="C226" s="2">
        <v>2307</v>
      </c>
      <c r="D226" s="2">
        <v>4039</v>
      </c>
      <c r="E226" s="2">
        <v>105</v>
      </c>
      <c r="F226" s="32">
        <f t="shared" si="31"/>
        <v>2.5996533795493932</v>
      </c>
      <c r="G226" s="3">
        <f t="shared" si="29"/>
        <v>2867.1485046407697</v>
      </c>
      <c r="H226" s="3">
        <f t="shared" si="29"/>
        <v>74.535922997593673</v>
      </c>
      <c r="J226" s="2" t="str">
        <v>S</v>
      </c>
      <c r="K226" s="3">
        <v>2867.1485046407697</v>
      </c>
      <c r="M226" s="135" t="str">
        <v/>
      </c>
      <c r="N226" s="145" t="str">
        <v/>
      </c>
      <c r="O226" s="14"/>
      <c r="P226" s="14"/>
      <c r="Q226" s="14"/>
      <c r="R226" s="14"/>
      <c r="S226" s="14"/>
      <c r="T226" s="14"/>
      <c r="U226" s="14"/>
      <c r="V226" s="14"/>
      <c r="W226" s="14"/>
      <c r="X226" s="137" t="str">
        <v>Zn</v>
      </c>
      <c r="Y226" s="150">
        <f t="shared" si="30"/>
        <v>1095.3231350979718</v>
      </c>
    </row>
    <row r="227" spans="1:25" x14ac:dyDescent="0.25">
      <c r="A227" s="28" t="str">
        <f>_xlfn.XLOOKUP(P!C215,'Banco de Dados'!$B$3:$B$274,'Banco de Dados'!$K$3:$K$274,"")</f>
        <v>Cl</v>
      </c>
      <c r="B227" s="2">
        <v>17</v>
      </c>
      <c r="C227" s="2">
        <v>2622</v>
      </c>
      <c r="D227" s="2">
        <v>12017</v>
      </c>
      <c r="E227" s="2">
        <v>179</v>
      </c>
      <c r="F227" s="32">
        <f t="shared" si="31"/>
        <v>1.4895564616792876</v>
      </c>
      <c r="G227" s="3">
        <f t="shared" si="29"/>
        <v>8530.4589205912689</v>
      </c>
      <c r="H227" s="3">
        <f t="shared" si="29"/>
        <v>127.06600206256445</v>
      </c>
      <c r="J227" s="2" t="str">
        <v>Cl</v>
      </c>
      <c r="K227" s="3">
        <v>8530.4589205912689</v>
      </c>
      <c r="M227" s="135" t="str">
        <v/>
      </c>
      <c r="N227" s="145" t="str">
        <v/>
      </c>
      <c r="O227" s="14"/>
      <c r="P227" s="14"/>
      <c r="Q227" s="14"/>
      <c r="R227" s="14"/>
      <c r="S227" s="14"/>
      <c r="T227" s="14"/>
      <c r="U227" s="14"/>
      <c r="V227" s="14"/>
      <c r="W227" s="14"/>
      <c r="X227" s="137" t="str">
        <v>Ni</v>
      </c>
      <c r="Y227" s="150">
        <f t="shared" si="30"/>
        <v>1131.5262976968029</v>
      </c>
    </row>
    <row r="228" spans="1:25" x14ac:dyDescent="0.25">
      <c r="A228" s="28" t="str">
        <f>_xlfn.XLOOKUP(P!C216,'Banco de Dados'!$B$3:$B$274,'Banco de Dados'!$K$3:$K$274,"")</f>
        <v>Ar</v>
      </c>
      <c r="B228" s="2">
        <v>18</v>
      </c>
      <c r="C228" s="2">
        <v>2957</v>
      </c>
      <c r="D228" s="2">
        <v>5818</v>
      </c>
      <c r="E228" s="2">
        <v>195</v>
      </c>
      <c r="F228" s="32">
        <f t="shared" si="31"/>
        <v>3.3516672396012375</v>
      </c>
      <c r="G228" s="3">
        <f t="shared" si="29"/>
        <v>4130</v>
      </c>
      <c r="H228" s="3">
        <f t="shared" si="29"/>
        <v>138.42385699553111</v>
      </c>
      <c r="J228" s="2" t="str">
        <v>K</v>
      </c>
      <c r="K228" s="3">
        <v>37705.948779649363</v>
      </c>
      <c r="M228" s="135" t="str">
        <v/>
      </c>
      <c r="N228" s="145" t="str">
        <v/>
      </c>
      <c r="O228" s="14"/>
      <c r="P228" s="14"/>
      <c r="Q228" s="14"/>
      <c r="R228" s="14"/>
      <c r="S228" s="14"/>
      <c r="T228" s="14"/>
      <c r="U228" s="14"/>
      <c r="V228" s="14"/>
      <c r="W228" s="14"/>
      <c r="X228" s="137" t="str">
        <v>As</v>
      </c>
      <c r="Y228" s="150">
        <f t="shared" si="30"/>
        <v>1288.4066689584049</v>
      </c>
    </row>
    <row r="229" spans="1:25" x14ac:dyDescent="0.25">
      <c r="A229" s="28" t="str">
        <f>_xlfn.XLOOKUP(P!C217,'Banco de Dados'!$B$3:$B$274,'Banco de Dados'!$K$3:$K$274,"")</f>
        <v>K</v>
      </c>
      <c r="B229" s="2">
        <v>19</v>
      </c>
      <c r="C229" s="2">
        <v>3313</v>
      </c>
      <c r="D229" s="2">
        <v>53117</v>
      </c>
      <c r="E229" s="2">
        <v>266</v>
      </c>
      <c r="F229" s="32">
        <f t="shared" si="31"/>
        <v>0.50078129412429162</v>
      </c>
      <c r="G229" s="3">
        <f t="shared" si="29"/>
        <v>37705.948779649363</v>
      </c>
      <c r="H229" s="3">
        <f t="shared" si="29"/>
        <v>188.82433826057064</v>
      </c>
      <c r="J229" s="2" t="str">
        <v>Ca</v>
      </c>
      <c r="K229" s="3">
        <v>14593.423856995531</v>
      </c>
      <c r="M229" s="135" t="str">
        <v/>
      </c>
      <c r="N229" s="145" t="str">
        <v/>
      </c>
      <c r="O229" s="14"/>
      <c r="P229" s="14"/>
      <c r="Q229" s="14"/>
      <c r="R229" s="14"/>
      <c r="S229" s="14"/>
      <c r="T229" s="14"/>
      <c r="U229" s="14"/>
      <c r="V229" s="14"/>
      <c r="W229" s="14"/>
      <c r="X229" s="137" t="str">
        <v>Cr</v>
      </c>
      <c r="Y229" s="150">
        <f t="shared" si="30"/>
        <v>2657.7380543141971</v>
      </c>
    </row>
    <row r="230" spans="1:25" x14ac:dyDescent="0.25">
      <c r="A230" s="28" t="str">
        <f>_xlfn.XLOOKUP(P!C218,'Banco de Dados'!$B$3:$B$274,'Banco de Dados'!$K$3:$K$274,"")</f>
        <v>Ca</v>
      </c>
      <c r="B230" s="2">
        <v>20</v>
      </c>
      <c r="C230" s="2">
        <v>3691</v>
      </c>
      <c r="D230" s="2">
        <v>20558</v>
      </c>
      <c r="E230" s="2">
        <v>188</v>
      </c>
      <c r="F230" s="32">
        <f t="shared" si="31"/>
        <v>0.91448584492654927</v>
      </c>
      <c r="G230" s="3">
        <f t="shared" si="29"/>
        <v>14593.423856995531</v>
      </c>
      <c r="H230" s="3">
        <f t="shared" si="29"/>
        <v>133.45479546235819</v>
      </c>
      <c r="J230" s="2" t="str">
        <v>Ti</v>
      </c>
      <c r="K230" s="3">
        <v>8987.6125816431759</v>
      </c>
      <c r="M230" s="135" t="str">
        <v/>
      </c>
      <c r="N230" s="145" t="str">
        <v/>
      </c>
      <c r="O230" s="14"/>
      <c r="P230" s="14"/>
      <c r="Q230" s="14"/>
      <c r="R230" s="14"/>
      <c r="S230" s="14"/>
      <c r="T230" s="14"/>
      <c r="U230" s="14"/>
      <c r="V230" s="14"/>
      <c r="W230" s="14"/>
      <c r="X230" s="137" t="str">
        <v>Si</v>
      </c>
      <c r="Y230" s="150">
        <f t="shared" si="30"/>
        <v>2789.0632519766241</v>
      </c>
    </row>
    <row r="231" spans="1:25" x14ac:dyDescent="0.25">
      <c r="A231" s="28" t="str">
        <f>_xlfn.XLOOKUP(P!C219,'Banco de Dados'!$B$3:$B$274,'Banco de Dados'!$K$3:$K$274,"")</f>
        <v>Ti</v>
      </c>
      <c r="B231" s="2">
        <v>22</v>
      </c>
      <c r="C231" s="2">
        <v>4509</v>
      </c>
      <c r="D231" s="2">
        <v>12661</v>
      </c>
      <c r="E231" s="2">
        <v>161</v>
      </c>
      <c r="F231" s="32">
        <f t="shared" si="31"/>
        <v>1.2716215148882395</v>
      </c>
      <c r="G231" s="3">
        <f t="shared" si="29"/>
        <v>8987.6125816431759</v>
      </c>
      <c r="H231" s="3">
        <f t="shared" si="29"/>
        <v>114.28841526297697</v>
      </c>
      <c r="J231" s="2" t="str">
        <v>Cr</v>
      </c>
      <c r="K231" s="3">
        <v>2657.7380543141971</v>
      </c>
      <c r="M231" s="135" t="str">
        <v/>
      </c>
      <c r="N231" s="145" t="str">
        <v/>
      </c>
      <c r="O231" s="14"/>
      <c r="P231" s="14"/>
      <c r="Q231" s="14"/>
      <c r="R231" s="14"/>
      <c r="S231" s="14"/>
      <c r="T231" s="14"/>
      <c r="U231" s="14"/>
      <c r="V231" s="14"/>
      <c r="W231" s="14"/>
      <c r="X231" s="137" t="str">
        <v>S</v>
      </c>
      <c r="Y231" s="150">
        <f t="shared" si="30"/>
        <v>2867.1485046407697</v>
      </c>
    </row>
    <row r="232" spans="1:25" x14ac:dyDescent="0.25">
      <c r="A232" s="28" t="str">
        <f>_xlfn.XLOOKUP(P!C220,'Banco de Dados'!$B$3:$B$274,'Banco de Dados'!$K$3:$K$274,"")</f>
        <v>Cr</v>
      </c>
      <c r="B232" s="2">
        <v>24</v>
      </c>
      <c r="C232" s="2">
        <v>5412</v>
      </c>
      <c r="D232" s="2">
        <v>3744</v>
      </c>
      <c r="E232" s="2">
        <v>146</v>
      </c>
      <c r="F232" s="32">
        <f t="shared" si="31"/>
        <v>3.8995726495726495</v>
      </c>
      <c r="G232" s="3">
        <f t="shared" si="29"/>
        <v>2657.7380543141971</v>
      </c>
      <c r="H232" s="3">
        <f t="shared" si="29"/>
        <v>103.64042626332072</v>
      </c>
      <c r="J232" s="2" t="str">
        <v>Mn</v>
      </c>
      <c r="K232" s="3">
        <v>4488.4822963217603</v>
      </c>
      <c r="M232" s="135" t="str">
        <v/>
      </c>
      <c r="N232" s="145" t="str">
        <v/>
      </c>
      <c r="O232" s="14"/>
      <c r="P232" s="14"/>
      <c r="Q232" s="14"/>
      <c r="R232" s="14"/>
      <c r="S232" s="14"/>
      <c r="T232" s="14"/>
      <c r="U232" s="14"/>
      <c r="V232" s="14"/>
      <c r="W232" s="14"/>
      <c r="X232" s="137" t="str">
        <v>Mn</v>
      </c>
      <c r="Y232" s="150">
        <f t="shared" si="30"/>
        <v>4488.4822963217603</v>
      </c>
    </row>
    <row r="233" spans="1:25" x14ac:dyDescent="0.25">
      <c r="A233" s="28" t="str">
        <f>_xlfn.XLOOKUP(P!C221,'Banco de Dados'!$B$3:$B$274,'Banco de Dados'!$K$3:$K$274,"")</f>
        <v>Mn</v>
      </c>
      <c r="B233" s="2">
        <v>25</v>
      </c>
      <c r="C233" s="2">
        <v>5895</v>
      </c>
      <c r="D233" s="2">
        <v>6323</v>
      </c>
      <c r="E233" s="2">
        <v>168</v>
      </c>
      <c r="F233" s="32">
        <f t="shared" si="31"/>
        <v>2.6569666297643524</v>
      </c>
      <c r="G233" s="3">
        <f t="shared" si="29"/>
        <v>4488.4822963217603</v>
      </c>
      <c r="H233" s="3">
        <f t="shared" si="29"/>
        <v>119.25747679614987</v>
      </c>
      <c r="J233" s="2" t="str">
        <v>Fe</v>
      </c>
      <c r="K233" s="3">
        <v>139835.07047095223</v>
      </c>
      <c r="M233" s="135" t="str">
        <v/>
      </c>
      <c r="N233" s="145" t="str">
        <v/>
      </c>
      <c r="O233" s="14"/>
      <c r="P233" s="14"/>
      <c r="Q233" s="14"/>
      <c r="R233" s="14"/>
      <c r="S233" s="14"/>
      <c r="T233" s="14"/>
      <c r="U233" s="14"/>
      <c r="V233" s="14"/>
      <c r="W233" s="14"/>
      <c r="X233" s="137" t="str">
        <v>Cl</v>
      </c>
      <c r="Y233" s="150">
        <f t="shared" si="30"/>
        <v>8530.4589205912689</v>
      </c>
    </row>
    <row r="234" spans="1:25" x14ac:dyDescent="0.25">
      <c r="A234" s="28" t="str">
        <f>_xlfn.XLOOKUP(P!C222,'Banco de Dados'!$B$3:$B$274,'Banco de Dados'!$K$3:$K$274,"")</f>
        <v>Fe</v>
      </c>
      <c r="B234" s="2">
        <v>26</v>
      </c>
      <c r="C234" s="2">
        <v>6399</v>
      </c>
      <c r="D234" s="2">
        <v>196988</v>
      </c>
      <c r="E234" s="2">
        <v>454</v>
      </c>
      <c r="F234" s="32">
        <f t="shared" si="31"/>
        <v>0.23047089162791642</v>
      </c>
      <c r="G234" s="3">
        <f t="shared" si="29"/>
        <v>139835.07047095223</v>
      </c>
      <c r="H234" s="3">
        <f t="shared" si="29"/>
        <v>322.2791337229288</v>
      </c>
      <c r="J234" s="2" t="str">
        <v>Ni</v>
      </c>
      <c r="K234" s="3">
        <v>1131.5262976968029</v>
      </c>
      <c r="M234" s="135" t="str">
        <v/>
      </c>
      <c r="N234" s="145" t="str">
        <v/>
      </c>
      <c r="O234" s="14"/>
      <c r="P234" s="14"/>
      <c r="Q234" s="14"/>
      <c r="R234" s="14"/>
      <c r="S234" s="14"/>
      <c r="T234" s="14"/>
      <c r="U234" s="14"/>
      <c r="V234" s="14"/>
      <c r="W234" s="14"/>
      <c r="X234" s="137" t="str">
        <v>Ti</v>
      </c>
      <c r="Y234" s="150">
        <f t="shared" si="30"/>
        <v>8987.6125816431759</v>
      </c>
    </row>
    <row r="235" spans="1:25" x14ac:dyDescent="0.25">
      <c r="A235" s="28" t="str">
        <f>_xlfn.XLOOKUP(P!C223,'Banco de Dados'!$B$3:$B$274,'Banco de Dados'!$K$3:$K$274,"")</f>
        <v>Ni</v>
      </c>
      <c r="B235" s="2">
        <v>28</v>
      </c>
      <c r="C235" s="2">
        <v>7472</v>
      </c>
      <c r="D235" s="2">
        <v>1594</v>
      </c>
      <c r="E235" s="2">
        <v>243</v>
      </c>
      <c r="F235" s="32">
        <f t="shared" si="31"/>
        <v>15.244667503136762</v>
      </c>
      <c r="G235" s="3">
        <f t="shared" si="29"/>
        <v>1131.5262976968029</v>
      </c>
      <c r="H235" s="3">
        <f t="shared" si="29"/>
        <v>172.49742179443106</v>
      </c>
      <c r="J235" s="2" t="str">
        <v>Cu</v>
      </c>
      <c r="K235" s="3">
        <v>504.71467858370573</v>
      </c>
      <c r="M235" s="135" t="str">
        <v/>
      </c>
      <c r="N235" s="145" t="str">
        <v/>
      </c>
      <c r="O235" s="14"/>
      <c r="P235" s="14"/>
      <c r="Q235" s="14"/>
      <c r="R235" s="14"/>
      <c r="S235" s="14"/>
      <c r="T235" s="14"/>
      <c r="U235" s="14"/>
      <c r="V235" s="14"/>
      <c r="W235" s="14"/>
      <c r="X235" s="137" t="str">
        <v>Ca</v>
      </c>
      <c r="Y235" s="150">
        <f t="shared" si="30"/>
        <v>14593.423856995531</v>
      </c>
    </row>
    <row r="236" spans="1:25" x14ac:dyDescent="0.25">
      <c r="A236" s="28" t="str">
        <f>_xlfn.XLOOKUP(P!C224,'Banco de Dados'!$B$3:$B$274,'Banco de Dados'!$K$3:$K$274,"")</f>
        <v>Cu</v>
      </c>
      <c r="B236" s="2">
        <v>29</v>
      </c>
      <c r="C236" s="2">
        <v>8041</v>
      </c>
      <c r="D236" s="2">
        <v>711</v>
      </c>
      <c r="E236" s="2">
        <v>251</v>
      </c>
      <c r="F236" s="32">
        <f t="shared" si="31"/>
        <v>35.30239099859353</v>
      </c>
      <c r="G236" s="3">
        <f t="shared" si="29"/>
        <v>504.71467858370573</v>
      </c>
      <c r="H236" s="3">
        <f t="shared" si="29"/>
        <v>178.17634926091441</v>
      </c>
      <c r="J236" s="2" t="str">
        <v>Zn</v>
      </c>
      <c r="K236" s="3">
        <v>1095.3231350979718</v>
      </c>
      <c r="M236" s="135" t="str">
        <v/>
      </c>
      <c r="N236" s="145" t="str">
        <v/>
      </c>
      <c r="O236" s="14"/>
      <c r="P236" s="14"/>
      <c r="Q236" s="14"/>
      <c r="R236" s="14"/>
      <c r="S236" s="14"/>
      <c r="T236" s="14"/>
      <c r="U236" s="14"/>
      <c r="V236" s="14"/>
      <c r="W236" s="14"/>
      <c r="X236" s="137" t="str">
        <v>K</v>
      </c>
      <c r="Y236" s="150">
        <f t="shared" si="30"/>
        <v>37705.948779649363</v>
      </c>
    </row>
    <row r="237" spans="1:25" x14ac:dyDescent="0.25">
      <c r="A237" s="28" t="str">
        <f>_xlfn.XLOOKUP(P!C225,'Banco de Dados'!$B$3:$B$274,'Banco de Dados'!$K$3:$K$274,"")</f>
        <v>Zn</v>
      </c>
      <c r="B237" s="2">
        <v>30</v>
      </c>
      <c r="C237" s="2">
        <v>8631</v>
      </c>
      <c r="D237" s="2">
        <v>1543</v>
      </c>
      <c r="E237" s="2">
        <v>248</v>
      </c>
      <c r="F237" s="32">
        <f t="shared" si="31"/>
        <v>16.072585871678548</v>
      </c>
      <c r="G237" s="3">
        <f t="shared" si="29"/>
        <v>1095.3231350979718</v>
      </c>
      <c r="H237" s="3">
        <f t="shared" si="29"/>
        <v>176.04675146098316</v>
      </c>
      <c r="J237" s="2" t="str">
        <v>As</v>
      </c>
      <c r="K237" s="3">
        <v>1288.4066689584049</v>
      </c>
      <c r="M237" s="135" t="str">
        <v/>
      </c>
      <c r="N237" s="145" t="str">
        <v/>
      </c>
      <c r="O237" s="14"/>
      <c r="P237" s="14"/>
      <c r="Q237" s="14"/>
      <c r="R237" s="14"/>
      <c r="S237" s="14"/>
      <c r="T237" s="14"/>
      <c r="U237" s="14"/>
      <c r="V237" s="14"/>
      <c r="W237" s="14"/>
      <c r="X237" s="137" t="str">
        <v>Fe</v>
      </c>
      <c r="Y237" s="150">
        <f t="shared" si="30"/>
        <v>139835.07047095223</v>
      </c>
    </row>
    <row r="238" spans="1:25" x14ac:dyDescent="0.25">
      <c r="A238" s="28" t="str">
        <f>_xlfn.XLOOKUP(P!C226,'Banco de Dados'!$B$3:$B$274,'Banco de Dados'!$K$3:$K$274,"")</f>
        <v>As</v>
      </c>
      <c r="B238" s="2">
        <v>33</v>
      </c>
      <c r="C238" s="2">
        <v>10532</v>
      </c>
      <c r="D238" s="2">
        <v>1815</v>
      </c>
      <c r="E238" s="2">
        <v>244</v>
      </c>
      <c r="F238" s="32">
        <f t="shared" si="31"/>
        <v>13.443526170798899</v>
      </c>
      <c r="G238" s="3">
        <f t="shared" si="29"/>
        <v>1288.4066689584049</v>
      </c>
      <c r="H238" s="3">
        <f t="shared" si="29"/>
        <v>173.20728772774149</v>
      </c>
      <c r="J238" s="2" t="str">
        <v/>
      </c>
      <c r="K238" s="3" t="str">
        <v/>
      </c>
      <c r="M238" s="135" t="str">
        <v xml:space="preserve"> </v>
      </c>
      <c r="N238" s="145"/>
      <c r="O238" s="14"/>
      <c r="P238" s="14"/>
      <c r="Q238" s="14"/>
      <c r="R238" s="14"/>
      <c r="S238" s="14"/>
      <c r="T238" s="14"/>
      <c r="U238" s="14"/>
      <c r="V238" s="14"/>
      <c r="W238" s="14"/>
      <c r="X238" s="137" t="str">
        <v xml:space="preserve"> </v>
      </c>
      <c r="Y238" s="150" t="str">
        <f t="shared" si="30"/>
        <v xml:space="preserve"> </v>
      </c>
    </row>
    <row r="239" spans="1:25" x14ac:dyDescent="0.25">
      <c r="A239" s="28" t="str">
        <f>_xlfn.XLOOKUP(P!C227,'Banco de Dados'!$B$3:$B$274,'Banco de Dados'!$K$3:$K$274,"")</f>
        <v>Rh</v>
      </c>
      <c r="B239" s="2">
        <v>45</v>
      </c>
      <c r="C239" s="2">
        <v>20167</v>
      </c>
      <c r="D239" s="2">
        <v>1939</v>
      </c>
      <c r="E239" s="2">
        <v>138</v>
      </c>
      <c r="F239" s="32">
        <f t="shared" si="31"/>
        <v>7.1170706549767919</v>
      </c>
      <c r="G239" s="3">
        <f t="shared" si="29"/>
        <v>1376.4300446888965</v>
      </c>
      <c r="H239" s="3">
        <f t="shared" si="29"/>
        <v>97.961498796837404</v>
      </c>
      <c r="J239" s="2" t="str">
        <v/>
      </c>
      <c r="K239" s="3" t="str">
        <v/>
      </c>
      <c r="M239" s="135" t="str">
        <v xml:space="preserve"> </v>
      </c>
      <c r="N239" s="145"/>
      <c r="O239" s="14"/>
      <c r="P239" s="14"/>
      <c r="Q239" s="14"/>
      <c r="R239" s="14"/>
      <c r="S239" s="14"/>
      <c r="T239" s="14"/>
      <c r="U239" s="14"/>
      <c r="V239" s="14"/>
      <c r="W239" s="14"/>
      <c r="X239" s="137" t="str">
        <v xml:space="preserve"> </v>
      </c>
      <c r="Y239" s="150" t="str">
        <f t="shared" si="30"/>
        <v xml:space="preserve"> </v>
      </c>
    </row>
    <row r="240" spans="1:25" x14ac:dyDescent="0.25">
      <c r="A240" s="28" t="str">
        <f>_xlfn.XLOOKUP(P!C228,'Banco de Dados'!$B$3:$B$274,'Banco de Dados'!$K$3:$K$274,"")</f>
        <v>Rh</v>
      </c>
      <c r="B240" s="2">
        <v>45</v>
      </c>
      <c r="C240" s="2">
        <v>2696</v>
      </c>
      <c r="D240" s="2">
        <v>17608</v>
      </c>
      <c r="E240" s="2">
        <v>147</v>
      </c>
      <c r="F240" s="32">
        <f t="shared" si="31"/>
        <v>0.83484779645615625</v>
      </c>
      <c r="G240" s="3">
        <f t="shared" si="29"/>
        <v>12499.319353729803</v>
      </c>
      <c r="H240" s="3">
        <f t="shared" si="29"/>
        <v>104.35029219663114</v>
      </c>
      <c r="J240" s="2" t="str">
        <v/>
      </c>
      <c r="K240" s="3" t="str">
        <v/>
      </c>
      <c r="M240" s="135" t="str">
        <v xml:space="preserve"> </v>
      </c>
      <c r="N240" s="145"/>
      <c r="O240" s="14"/>
      <c r="P240" s="14"/>
      <c r="Q240" s="14"/>
      <c r="R240" s="14"/>
      <c r="S240" s="14"/>
      <c r="T240" s="14"/>
      <c r="U240" s="14"/>
      <c r="V240" s="14"/>
      <c r="W240" s="14"/>
      <c r="X240" s="137" t="str">
        <v xml:space="preserve"> </v>
      </c>
      <c r="Y240" s="150" t="str">
        <f t="shared" si="30"/>
        <v xml:space="preserve"> </v>
      </c>
    </row>
    <row r="241" spans="1:25" x14ac:dyDescent="0.25">
      <c r="A241" s="28" t="str">
        <f>_xlfn.XLOOKUP(P!C229,'Banco de Dados'!$B$3:$B$274,'Banco de Dados'!$K$3:$K$274,"")</f>
        <v/>
      </c>
      <c r="B241" s="2">
        <v>0</v>
      </c>
      <c r="C241" s="2">
        <v>0</v>
      </c>
      <c r="D241" s="2">
        <v>0</v>
      </c>
      <c r="E241" s="2">
        <v>0</v>
      </c>
      <c r="F241" s="32" t="e">
        <f t="shared" si="31"/>
        <v>#DIV/0!</v>
      </c>
      <c r="G241" s="3">
        <f t="shared" si="29"/>
        <v>0</v>
      </c>
      <c r="H241" s="3">
        <f t="shared" si="29"/>
        <v>0</v>
      </c>
      <c r="J241" s="2" t="str">
        <v/>
      </c>
      <c r="K241" s="3" t="str">
        <v/>
      </c>
      <c r="M241" s="135" t="str">
        <v xml:space="preserve"> </v>
      </c>
      <c r="N241" s="145"/>
      <c r="O241" s="14"/>
      <c r="P241" s="14"/>
      <c r="Q241" s="14"/>
      <c r="R241" s="14"/>
      <c r="S241" s="14"/>
      <c r="T241" s="14"/>
      <c r="U241" s="14"/>
      <c r="V241" s="14"/>
      <c r="W241" s="14"/>
      <c r="X241" s="137" t="str">
        <v xml:space="preserve"> </v>
      </c>
      <c r="Y241" s="150" t="str">
        <f t="shared" si="30"/>
        <v xml:space="preserve"> </v>
      </c>
    </row>
    <row r="242" spans="1:25" x14ac:dyDescent="0.25">
      <c r="A242" s="28" t="str">
        <f>_xlfn.XLOOKUP(P!C230,'Banco de Dados'!$B$3:$B$274,'Banco de Dados'!$K$3:$K$274,"")</f>
        <v/>
      </c>
      <c r="B242" s="2">
        <v>0</v>
      </c>
      <c r="C242" s="2">
        <v>0</v>
      </c>
      <c r="D242" s="2">
        <v>0</v>
      </c>
      <c r="E242" s="2">
        <v>0</v>
      </c>
      <c r="F242" s="32" t="e">
        <f t="shared" si="31"/>
        <v>#DIV/0!</v>
      </c>
      <c r="G242" s="3">
        <f t="shared" si="29"/>
        <v>0</v>
      </c>
      <c r="H242" s="3">
        <f t="shared" si="29"/>
        <v>0</v>
      </c>
      <c r="J242" s="2" t="str">
        <v/>
      </c>
      <c r="K242" s="3" t="str">
        <v/>
      </c>
      <c r="M242" s="135" t="str">
        <v xml:space="preserve"> </v>
      </c>
      <c r="N242" s="145"/>
      <c r="O242" s="14"/>
      <c r="P242" s="14"/>
      <c r="Q242" s="14"/>
      <c r="R242" s="14"/>
      <c r="S242" s="14"/>
      <c r="T242" s="14"/>
      <c r="U242" s="14"/>
      <c r="V242" s="14"/>
      <c r="W242" s="14"/>
      <c r="X242" s="137" t="str">
        <v xml:space="preserve"> </v>
      </c>
      <c r="Y242" s="150" t="str">
        <f t="shared" si="30"/>
        <v xml:space="preserve"> </v>
      </c>
    </row>
    <row r="243" spans="1:25" x14ac:dyDescent="0.25">
      <c r="A243" s="28" t="str">
        <f>_xlfn.XLOOKUP(P!C231,'Banco de Dados'!$B$3:$B$274,'Banco de Dados'!$K$3:$K$274,"")</f>
        <v/>
      </c>
      <c r="B243" s="2">
        <v>0</v>
      </c>
      <c r="C243" s="2">
        <v>0</v>
      </c>
      <c r="D243" s="2">
        <v>0</v>
      </c>
      <c r="E243" s="2">
        <v>0</v>
      </c>
      <c r="F243" s="32" t="e">
        <f t="shared" si="31"/>
        <v>#DIV/0!</v>
      </c>
      <c r="G243" s="3">
        <f t="shared" si="29"/>
        <v>0</v>
      </c>
      <c r="H243" s="3">
        <f t="shared" si="29"/>
        <v>0</v>
      </c>
      <c r="J243" s="2" t="str">
        <v/>
      </c>
      <c r="K243" s="3" t="str">
        <v/>
      </c>
      <c r="M243" s="135" t="str">
        <v xml:space="preserve"> </v>
      </c>
      <c r="N243" s="145"/>
      <c r="O243" s="14"/>
      <c r="P243" s="14"/>
      <c r="Q243" s="14"/>
      <c r="R243" s="14"/>
      <c r="S243" s="14"/>
      <c r="T243" s="14"/>
      <c r="U243" s="14"/>
      <c r="V243" s="14"/>
      <c r="W243" s="14"/>
      <c r="X243" s="137" t="str">
        <v xml:space="preserve"> </v>
      </c>
      <c r="Y243" s="150" t="str">
        <f t="shared" si="30"/>
        <v xml:space="preserve"> </v>
      </c>
    </row>
    <row r="244" spans="1:25" x14ac:dyDescent="0.25">
      <c r="A244" s="28" t="str">
        <f>_xlfn.XLOOKUP(P!C232,'Banco de Dados'!$B$3:$B$274,'Banco de Dados'!$K$3:$K$274,"")</f>
        <v/>
      </c>
      <c r="B244" s="2">
        <v>0</v>
      </c>
      <c r="C244" s="2">
        <v>0</v>
      </c>
      <c r="D244" s="2">
        <v>0</v>
      </c>
      <c r="E244" s="17">
        <v>0</v>
      </c>
      <c r="F244" s="32" t="e">
        <f t="shared" si="31"/>
        <v>#DIV/0!</v>
      </c>
      <c r="G244" s="3">
        <f t="shared" si="29"/>
        <v>0</v>
      </c>
      <c r="H244" s="3">
        <f t="shared" si="29"/>
        <v>0</v>
      </c>
      <c r="J244" s="2" t="str">
        <v/>
      </c>
      <c r="K244" s="3" t="str">
        <v/>
      </c>
      <c r="M244" s="135" t="str">
        <v xml:space="preserve"> </v>
      </c>
      <c r="N244" s="145"/>
      <c r="O244" s="14"/>
      <c r="P244" s="14"/>
      <c r="Q244" s="14"/>
      <c r="R244" s="14"/>
      <c r="S244" s="14"/>
      <c r="T244" s="14"/>
      <c r="U244" s="14"/>
      <c r="V244" s="14"/>
      <c r="W244" s="14"/>
      <c r="X244" s="137" t="str">
        <v xml:space="preserve"> </v>
      </c>
      <c r="Y244" s="150" t="str">
        <f t="shared" si="30"/>
        <v xml:space="preserve"> </v>
      </c>
    </row>
    <row r="245" spans="1:25" x14ac:dyDescent="0.25">
      <c r="A245" s="28" t="str">
        <f>_xlfn.XLOOKUP(P!C233,'Banco de Dados'!$B$3:$B$274,'Banco de Dados'!$K$3:$K$274,"")</f>
        <v/>
      </c>
      <c r="B245" s="2">
        <v>0</v>
      </c>
      <c r="C245" s="2">
        <v>0</v>
      </c>
      <c r="D245" s="2">
        <v>0</v>
      </c>
      <c r="E245" s="2">
        <v>0</v>
      </c>
      <c r="F245" s="32" t="e">
        <f t="shared" si="31"/>
        <v>#DIV/0!</v>
      </c>
      <c r="G245" s="3">
        <f t="shared" si="29"/>
        <v>0</v>
      </c>
      <c r="H245" s="3">
        <f t="shared" si="29"/>
        <v>0</v>
      </c>
      <c r="J245" s="2" t="str">
        <v/>
      </c>
      <c r="K245" s="3" t="str">
        <v/>
      </c>
      <c r="M245" s="135" t="str">
        <v xml:space="preserve"> </v>
      </c>
      <c r="N245" s="145"/>
      <c r="O245" s="14"/>
      <c r="P245" s="14"/>
      <c r="Q245" s="14"/>
      <c r="R245" s="14"/>
      <c r="S245" s="14"/>
      <c r="T245" s="14"/>
      <c r="U245" s="14"/>
      <c r="V245" s="14"/>
      <c r="W245" s="14"/>
      <c r="X245" s="137" t="str">
        <v xml:space="preserve"> </v>
      </c>
      <c r="Y245" s="150" t="str">
        <f t="shared" si="30"/>
        <v xml:space="preserve"> </v>
      </c>
    </row>
    <row r="246" spans="1:25" x14ac:dyDescent="0.25">
      <c r="A246" s="28" t="str">
        <f>_xlfn.XLOOKUP(P!C234,'Banco de Dados'!$B$3:$B$274,'Banco de Dados'!$K$3:$K$274,"")</f>
        <v/>
      </c>
      <c r="B246" s="2">
        <v>0</v>
      </c>
      <c r="C246" s="2">
        <v>0</v>
      </c>
      <c r="D246" s="2">
        <v>0</v>
      </c>
      <c r="E246" s="2">
        <v>0</v>
      </c>
      <c r="F246" s="32" t="e">
        <f t="shared" si="31"/>
        <v>#DIV/0!</v>
      </c>
      <c r="G246" s="3">
        <f t="shared" si="29"/>
        <v>0</v>
      </c>
      <c r="H246" s="3">
        <f t="shared" si="29"/>
        <v>0</v>
      </c>
      <c r="J246" s="2" t="str">
        <v/>
      </c>
      <c r="K246" s="3" t="str">
        <v/>
      </c>
      <c r="M246" s="135" t="str">
        <v xml:space="preserve"> </v>
      </c>
      <c r="N246" s="145"/>
      <c r="O246" s="14"/>
      <c r="P246" s="14"/>
      <c r="Q246" s="14"/>
      <c r="R246" s="14"/>
      <c r="S246" s="14"/>
      <c r="T246" s="14"/>
      <c r="U246" s="14"/>
      <c r="V246" s="14"/>
      <c r="W246" s="14"/>
      <c r="X246" s="137" t="str">
        <v xml:space="preserve"> </v>
      </c>
      <c r="Y246" s="150" t="str">
        <f t="shared" si="30"/>
        <v xml:space="preserve"> </v>
      </c>
    </row>
    <row r="247" spans="1:25" x14ac:dyDescent="0.25">
      <c r="A247" s="28" t="str">
        <f>_xlfn.XLOOKUP(P!C235,'Banco de Dados'!$B$3:$B$274,'Banco de Dados'!$K$3:$K$274,"")</f>
        <v/>
      </c>
      <c r="B247" s="2">
        <v>0</v>
      </c>
      <c r="C247" s="2">
        <v>0</v>
      </c>
      <c r="D247" s="2">
        <v>0</v>
      </c>
      <c r="E247" s="2">
        <v>0</v>
      </c>
      <c r="F247" s="32" t="e">
        <f t="shared" si="31"/>
        <v>#DIV/0!</v>
      </c>
      <c r="G247" s="3">
        <f t="shared" si="29"/>
        <v>0</v>
      </c>
      <c r="H247" s="3">
        <f t="shared" si="29"/>
        <v>0</v>
      </c>
      <c r="J247" s="2" t="str">
        <v/>
      </c>
      <c r="K247" s="3" t="str">
        <v/>
      </c>
      <c r="M247" s="135" t="str">
        <v xml:space="preserve"> </v>
      </c>
      <c r="N247" s="145"/>
      <c r="O247" s="14"/>
      <c r="P247" s="14"/>
      <c r="Q247" s="14"/>
      <c r="R247" s="14"/>
      <c r="S247" s="14"/>
      <c r="T247" s="14"/>
      <c r="U247" s="14"/>
      <c r="V247" s="14"/>
      <c r="W247" s="14"/>
      <c r="X247" s="137" t="str">
        <v xml:space="preserve"> </v>
      </c>
      <c r="Y247" s="150" t="str">
        <f t="shared" si="30"/>
        <v xml:space="preserve"> </v>
      </c>
    </row>
    <row r="248" spans="1:25" x14ac:dyDescent="0.25">
      <c r="A248" s="28" t="str">
        <f>_xlfn.XLOOKUP(P!C236,'Banco de Dados'!$B$3:$B$274,'Banco de Dados'!$K$3:$K$274,"")</f>
        <v/>
      </c>
      <c r="B248" s="2">
        <v>0</v>
      </c>
      <c r="C248" s="2">
        <v>0</v>
      </c>
      <c r="D248" s="2">
        <v>0</v>
      </c>
      <c r="E248" s="2">
        <v>0</v>
      </c>
      <c r="F248" s="32" t="e">
        <f t="shared" si="31"/>
        <v>#DIV/0!</v>
      </c>
      <c r="G248" s="3">
        <f t="shared" si="29"/>
        <v>0</v>
      </c>
      <c r="H248" s="3">
        <f t="shared" si="29"/>
        <v>0</v>
      </c>
      <c r="J248" s="2" t="str">
        <v/>
      </c>
      <c r="K248" s="3" t="str">
        <v/>
      </c>
      <c r="M248" s="135" t="str">
        <v xml:space="preserve"> </v>
      </c>
      <c r="N248" s="145"/>
      <c r="O248" s="14"/>
      <c r="P248" s="14"/>
      <c r="Q248" s="14"/>
      <c r="R248" s="14"/>
      <c r="S248" s="14"/>
      <c r="T248" s="14"/>
      <c r="U248" s="14"/>
      <c r="V248" s="14"/>
      <c r="W248" s="14"/>
      <c r="X248" s="137" t="str">
        <v xml:space="preserve"> </v>
      </c>
      <c r="Y248" s="150" t="str">
        <f t="shared" si="30"/>
        <v xml:space="preserve"> </v>
      </c>
    </row>
    <row r="249" spans="1:25" x14ac:dyDescent="0.25">
      <c r="A249" s="28" t="str">
        <f>_xlfn.XLOOKUP(P!C237,'Banco de Dados'!$B$3:$B$274,'Banco de Dados'!$K$3:$K$274,"")</f>
        <v/>
      </c>
      <c r="B249" s="2">
        <v>0</v>
      </c>
      <c r="C249" s="2">
        <v>0</v>
      </c>
      <c r="D249" s="2">
        <v>0</v>
      </c>
      <c r="E249" s="2">
        <v>0</v>
      </c>
      <c r="F249" s="32" t="e">
        <f t="shared" si="31"/>
        <v>#DIV/0!</v>
      </c>
      <c r="G249" s="3">
        <f t="shared" si="29"/>
        <v>0</v>
      </c>
      <c r="H249" s="3">
        <f t="shared" si="29"/>
        <v>0</v>
      </c>
      <c r="J249" s="2" t="str">
        <v/>
      </c>
      <c r="K249" s="3" t="str">
        <v/>
      </c>
      <c r="M249" s="135" t="str">
        <v xml:space="preserve"> </v>
      </c>
      <c r="N249" s="145"/>
      <c r="O249" s="14"/>
      <c r="P249" s="14"/>
      <c r="Q249" s="14"/>
      <c r="R249" s="14"/>
      <c r="S249" s="14"/>
      <c r="T249" s="14"/>
      <c r="U249" s="14"/>
      <c r="V249" s="14"/>
      <c r="W249" s="14"/>
      <c r="X249" s="137" t="str">
        <v xml:space="preserve"> </v>
      </c>
      <c r="Y249" s="150" t="str">
        <f t="shared" si="30"/>
        <v xml:space="preserve"> </v>
      </c>
    </row>
    <row r="250" spans="1:25" x14ac:dyDescent="0.25">
      <c r="A250" s="28" t="str">
        <f>_xlfn.XLOOKUP(P!C238,'Banco de Dados'!$B$3:$B$274,'Banco de Dados'!$K$3:$K$274,"")</f>
        <v/>
      </c>
      <c r="B250" s="2">
        <v>0</v>
      </c>
      <c r="C250" s="2">
        <v>0</v>
      </c>
      <c r="D250" s="2">
        <v>0</v>
      </c>
      <c r="E250" s="2">
        <v>0</v>
      </c>
      <c r="F250" s="32" t="e">
        <f t="shared" si="31"/>
        <v>#DIV/0!</v>
      </c>
      <c r="G250" s="3">
        <f t="shared" si="29"/>
        <v>0</v>
      </c>
      <c r="H250" s="3">
        <f t="shared" si="29"/>
        <v>0</v>
      </c>
      <c r="J250" s="2" t="str">
        <v/>
      </c>
      <c r="K250" s="3" t="str">
        <v/>
      </c>
      <c r="M250" s="135" t="str">
        <v xml:space="preserve"> </v>
      </c>
      <c r="N250" s="145"/>
      <c r="O250" s="14"/>
      <c r="P250" s="14"/>
      <c r="Q250" s="14"/>
      <c r="R250" s="14"/>
      <c r="S250" s="14"/>
      <c r="T250" s="14"/>
      <c r="U250" s="14"/>
      <c r="V250" s="14"/>
      <c r="W250" s="14"/>
      <c r="X250" s="137" t="str">
        <v xml:space="preserve"> </v>
      </c>
      <c r="Y250" s="150" t="str">
        <f t="shared" si="30"/>
        <v xml:space="preserve"> </v>
      </c>
    </row>
    <row r="251" spans="1:25" x14ac:dyDescent="0.25">
      <c r="A251" s="28" t="str">
        <f>_xlfn.XLOOKUP(P!C239,'Banco de Dados'!$B$3:$B$274,'Banco de Dados'!$K$3:$K$274,"")</f>
        <v/>
      </c>
      <c r="B251" s="2">
        <v>0</v>
      </c>
      <c r="C251" s="2">
        <v>0</v>
      </c>
      <c r="D251" s="2">
        <v>0</v>
      </c>
      <c r="E251" s="2">
        <v>0</v>
      </c>
      <c r="F251" s="32" t="e">
        <f t="shared" si="31"/>
        <v>#DIV/0!</v>
      </c>
      <c r="G251" s="3">
        <f t="shared" si="29"/>
        <v>0</v>
      </c>
      <c r="H251" s="3">
        <f t="shared" si="29"/>
        <v>0</v>
      </c>
      <c r="J251" s="2" t="str">
        <v/>
      </c>
      <c r="K251" s="3" t="str">
        <v/>
      </c>
      <c r="M251" s="135" t="str">
        <v xml:space="preserve"> </v>
      </c>
      <c r="N251" s="145"/>
      <c r="O251" s="14"/>
      <c r="P251" s="14"/>
      <c r="Q251" s="14"/>
      <c r="R251" s="14"/>
      <c r="S251" s="14"/>
      <c r="T251" s="14"/>
      <c r="U251" s="14"/>
      <c r="V251" s="14"/>
      <c r="W251" s="14"/>
      <c r="X251" s="137" t="str">
        <v xml:space="preserve"> </v>
      </c>
      <c r="Y251" s="150" t="str">
        <f t="shared" si="30"/>
        <v xml:space="preserve"> </v>
      </c>
    </row>
    <row r="252" spans="1:25" x14ac:dyDescent="0.25">
      <c r="A252" s="28" t="str">
        <f>_xlfn.XLOOKUP(P!C240,'Banco de Dados'!$B$3:$B$274,'Banco de Dados'!$K$3:$K$274,"")</f>
        <v/>
      </c>
      <c r="B252" s="2">
        <v>0</v>
      </c>
      <c r="C252" s="2">
        <v>0</v>
      </c>
      <c r="D252" s="2">
        <v>0</v>
      </c>
      <c r="E252" s="2">
        <v>0</v>
      </c>
      <c r="F252" s="32" t="e">
        <f t="shared" si="31"/>
        <v>#DIV/0!</v>
      </c>
      <c r="G252" s="3">
        <f t="shared" ref="G252:H254" si="32">D252*$E$222</f>
        <v>0</v>
      </c>
      <c r="H252" s="3">
        <f t="shared" si="32"/>
        <v>0</v>
      </c>
      <c r="J252" s="2"/>
      <c r="K252" s="3" t="str">
        <v xml:space="preserve"> </v>
      </c>
      <c r="M252" s="135" t="str">
        <v xml:space="preserve"> </v>
      </c>
      <c r="N252" s="145"/>
      <c r="O252" s="14"/>
      <c r="P252" s="14"/>
      <c r="Q252" s="14"/>
      <c r="R252" s="14"/>
      <c r="S252" s="14"/>
      <c r="T252" s="14"/>
      <c r="U252" s="14"/>
      <c r="V252" s="14"/>
      <c r="W252" s="14"/>
      <c r="X252" s="137" t="str">
        <v xml:space="preserve"> </v>
      </c>
      <c r="Y252" s="150" t="str">
        <f t="shared" si="30"/>
        <v xml:space="preserve"> </v>
      </c>
    </row>
    <row r="253" spans="1:25" x14ac:dyDescent="0.25">
      <c r="A253" s="28" t="str">
        <f>_xlfn.XLOOKUP(P!C241,'Banco de Dados'!$B$3:$B$274,'Banco de Dados'!$K$3:$K$274,"")</f>
        <v/>
      </c>
      <c r="B253" s="2">
        <v>0</v>
      </c>
      <c r="C253" s="2">
        <v>0</v>
      </c>
      <c r="D253" s="2">
        <v>0</v>
      </c>
      <c r="E253" s="2">
        <v>0</v>
      </c>
      <c r="F253" s="32" t="e">
        <f t="shared" si="31"/>
        <v>#DIV/0!</v>
      </c>
      <c r="G253" s="3">
        <f t="shared" si="32"/>
        <v>0</v>
      </c>
      <c r="H253" s="3">
        <f t="shared" si="32"/>
        <v>0</v>
      </c>
      <c r="J253" s="2"/>
      <c r="K253" s="3" t="str">
        <v xml:space="preserve"> </v>
      </c>
      <c r="M253" s="135" t="str">
        <v xml:space="preserve"> </v>
      </c>
      <c r="N253" s="145"/>
      <c r="O253" s="14"/>
      <c r="P253" s="14"/>
      <c r="Q253" s="14"/>
      <c r="R253" s="14"/>
      <c r="S253" s="14"/>
      <c r="T253" s="14"/>
      <c r="U253" s="14"/>
      <c r="V253" s="14"/>
      <c r="W253" s="14"/>
      <c r="X253" s="137" t="str">
        <v xml:space="preserve"> </v>
      </c>
      <c r="Y253" s="150" t="str">
        <f t="shared" si="30"/>
        <v xml:space="preserve"> </v>
      </c>
    </row>
    <row r="254" spans="1:25" x14ac:dyDescent="0.25">
      <c r="A254" s="28" t="str">
        <f>_xlfn.XLOOKUP(P!C242,'Banco de Dados'!$B$3:$B$274,'Banco de Dados'!$K$3:$K$274,"")</f>
        <v/>
      </c>
      <c r="B254" s="2">
        <v>0</v>
      </c>
      <c r="C254" s="2">
        <v>0</v>
      </c>
      <c r="D254" s="2">
        <v>0</v>
      </c>
      <c r="E254" s="2">
        <v>0</v>
      </c>
      <c r="F254" s="32" t="e">
        <f t="shared" si="31"/>
        <v>#DIV/0!</v>
      </c>
      <c r="G254" s="3">
        <f t="shared" si="32"/>
        <v>0</v>
      </c>
      <c r="H254" s="3">
        <f t="shared" si="32"/>
        <v>0</v>
      </c>
      <c r="J254" s="2"/>
      <c r="K254" s="3" t="str">
        <v xml:space="preserve"> </v>
      </c>
      <c r="M254" s="142" t="str">
        <f t="shared" ref="M254" si="33">IF(AL254=0,"",AL254)</f>
        <v/>
      </c>
      <c r="N254" s="141" t="str">
        <f>IFERROR(IF(AM254=0,NA(),AM254)," ")</f>
        <v xml:space="preserve"> </v>
      </c>
      <c r="O254" s="14"/>
      <c r="P254" s="14"/>
      <c r="Q254" s="14"/>
      <c r="R254" s="14"/>
      <c r="S254" s="14"/>
      <c r="T254" s="14"/>
      <c r="U254" s="14"/>
      <c r="V254" s="14"/>
      <c r="W254" s="14"/>
      <c r="X254" s="137" t="str">
        <v xml:space="preserve"> </v>
      </c>
      <c r="Y254" s="150" t="str">
        <f t="shared" si="30"/>
        <v xml:space="preserve"> </v>
      </c>
    </row>
    <row r="255" spans="1:25" s="67" customFormat="1" x14ac:dyDescent="0.25">
      <c r="A255" s="94"/>
      <c r="B255" s="94"/>
      <c r="C255" s="94"/>
      <c r="D255" s="94"/>
      <c r="E255" s="94"/>
      <c r="F255" s="133"/>
      <c r="G255" s="134"/>
      <c r="H255" s="134"/>
      <c r="I255" s="94"/>
      <c r="J255" s="94"/>
      <c r="K255" s="134"/>
      <c r="L255" s="94"/>
      <c r="M255" s="94"/>
      <c r="N255" s="134"/>
      <c r="O255" s="134"/>
      <c r="P255" s="134"/>
      <c r="Y255" s="94"/>
    </row>
    <row r="256" spans="1:25" x14ac:dyDescent="0.25">
      <c r="G256" s="3"/>
      <c r="H256" s="3"/>
      <c r="I256" s="2"/>
      <c r="J256" s="2"/>
      <c r="K256" s="3"/>
      <c r="L256" s="94"/>
      <c r="M256" s="2"/>
      <c r="N256" s="3"/>
      <c r="O256" s="3"/>
      <c r="P256" s="3"/>
    </row>
    <row r="257" spans="1:33" x14ac:dyDescent="0.25">
      <c r="G257" s="3"/>
      <c r="H257" s="3"/>
      <c r="I257" s="2"/>
      <c r="J257" s="2"/>
      <c r="K257" s="3"/>
      <c r="L257" s="94"/>
      <c r="M257" s="2"/>
      <c r="N257" s="3"/>
      <c r="O257" s="3"/>
      <c r="P257" s="3"/>
    </row>
    <row r="258" spans="1:33" ht="15.75" x14ac:dyDescent="0.25">
      <c r="A258" s="36" t="str">
        <f>'Nome das Amostras'!A11</f>
        <v>ai</v>
      </c>
      <c r="B258" s="164" t="str">
        <f>VLOOKUP(A258,'Nome das Amostras'!$A$3:$D$28,2,FALSE)</f>
        <v>R8</v>
      </c>
      <c r="C258" s="164"/>
      <c r="D258" s="51" t="s">
        <v>65</v>
      </c>
      <c r="E258" s="52">
        <f>'Banco de Dados'!$O$13/'Banco de Dados'!BL13</f>
        <v>0.65774804905239692</v>
      </c>
      <c r="F258" s="74"/>
      <c r="G258" s="3"/>
      <c r="H258" s="3"/>
      <c r="J258" s="231" t="s">
        <v>255</v>
      </c>
      <c r="K258" s="231"/>
      <c r="M258" s="132" t="s">
        <v>1</v>
      </c>
      <c r="N258" s="144" t="s">
        <v>35</v>
      </c>
      <c r="O258" s="232" t="s">
        <v>148</v>
      </c>
      <c r="P258" s="232"/>
      <c r="Q258" s="232"/>
      <c r="R258" s="232"/>
      <c r="S258" s="232"/>
      <c r="T258" s="232"/>
      <c r="U258" s="232"/>
      <c r="V258" s="232"/>
      <c r="W258" s="2">
        <v>18</v>
      </c>
      <c r="X258" s="136" t="s">
        <v>1</v>
      </c>
      <c r="Y258" s="136" t="s">
        <v>35</v>
      </c>
      <c r="Z258" s="233" t="s">
        <v>149</v>
      </c>
      <c r="AA258" s="233"/>
      <c r="AB258" s="233"/>
      <c r="AC258" s="233"/>
      <c r="AD258" s="233"/>
      <c r="AE258" s="233"/>
      <c r="AF258" s="233"/>
      <c r="AG258" s="233"/>
    </row>
    <row r="259" spans="1:33" x14ac:dyDescent="0.25">
      <c r="A259" s="107" t="s">
        <v>1</v>
      </c>
      <c r="B259" s="107" t="s">
        <v>0</v>
      </c>
      <c r="C259" s="107" t="s">
        <v>212</v>
      </c>
      <c r="D259" s="107" t="s">
        <v>209</v>
      </c>
      <c r="E259" s="107" t="s">
        <v>213</v>
      </c>
      <c r="F259" s="76" t="s">
        <v>219</v>
      </c>
      <c r="G259" s="54" t="s">
        <v>140</v>
      </c>
      <c r="H259" s="54" t="s">
        <v>66</v>
      </c>
      <c r="J259" s="107" t="s">
        <v>1</v>
      </c>
      <c r="K259" s="54" t="s">
        <v>35</v>
      </c>
      <c r="M259" s="142" t="s">
        <v>149</v>
      </c>
      <c r="N259" s="141">
        <f>Y259</f>
        <v>224246.04236343369</v>
      </c>
      <c r="O259" s="14"/>
      <c r="P259" s="14"/>
      <c r="Q259" s="14"/>
      <c r="R259" s="14"/>
      <c r="S259" s="14"/>
      <c r="T259" s="14"/>
      <c r="U259" s="14"/>
      <c r="V259" s="14"/>
      <c r="W259" s="14"/>
      <c r="X259" s="140" t="s">
        <v>150</v>
      </c>
      <c r="Y259" s="149">
        <f>SUM(Y260:Y290)</f>
        <v>224246.04236343369</v>
      </c>
    </row>
    <row r="260" spans="1:33" x14ac:dyDescent="0.25">
      <c r="A260" s="28" t="str">
        <f>_xlfn.XLOOKUP(P!C246,'Banco de Dados'!$B$3:$B$274,'Banco de Dados'!$K$3:$K$274,"")</f>
        <v>Si</v>
      </c>
      <c r="B260" s="2" cm="1">
        <f t="array" ref="B260:E290">Dados!BH5:BK35</f>
        <v>14</v>
      </c>
      <c r="C260" s="2">
        <v>1740</v>
      </c>
      <c r="D260" s="2">
        <v>5428</v>
      </c>
      <c r="E260" s="2">
        <v>100</v>
      </c>
      <c r="F260" s="32">
        <f>(E260*100)/D260</f>
        <v>1.8422991893883567</v>
      </c>
      <c r="G260" s="3">
        <f t="shared" ref="G260:H287" si="34">D260*$E$258</f>
        <v>3570.2564102564106</v>
      </c>
      <c r="H260" s="3">
        <f t="shared" si="34"/>
        <v>65.774804905239691</v>
      </c>
      <c r="J260" s="2" t="str" cm="1">
        <f t="array" ref="J260:J287">_xlfn._xlws.FILTER(A260:A290, (A260:A290&lt;&gt;$L$1)*(A260:A290&lt;&gt;"Ar")*(A260:A290&lt;&gt;$M$1))</f>
        <v>Si</v>
      </c>
      <c r="K260" s="3" cm="1">
        <f t="array" ref="K260:K290">IF(_xlfn.XLOOKUP(J260:J290,A260:A290,G260:G290," ")=0,"",_xlfn.XLOOKUP(J260:J290,A260:A290,G260:G290," "))</f>
        <v>3570.2564102564106</v>
      </c>
      <c r="M260" s="135" t="str" cm="1">
        <f t="array" ref="M260:M289">_xlfn.XLOOKUP(N260:N289,_xlfn.ANCHORARRAY(K260),J260:J290," ")</f>
        <v/>
      </c>
      <c r="N260" s="145" t="str" cm="1">
        <f t="array" ref="N260:N274">IF(_xlfn._xlws.FILTER(_xlfn.ANCHORARRAY(K260),ISERROR(MATCH(_xlfn.ANCHORARRAY(K260),Y260:Y289,0)))=0," ",_xlfn._xlws.FILTER(_xlfn.ANCHORARRAY(K260),ISERROR(MATCH(_xlfn.ANCHORARRAY(K260),Y260:Y289,0))))</f>
        <v/>
      </c>
      <c r="O260" s="14"/>
      <c r="P260" s="14"/>
      <c r="Q260" s="14"/>
      <c r="R260" s="14"/>
      <c r="S260" s="14"/>
      <c r="T260" s="14"/>
      <c r="U260" s="14"/>
      <c r="V260" s="14"/>
      <c r="W260" s="14"/>
      <c r="X260" s="137" t="str" cm="1">
        <f t="array" ref="X260:X290">IF(_xlfn.XLOOKUP(Y260:Y290,_xlfn.ANCHORARRAY(K260),J260:J290," ")=0," ",_xlfn.XLOOKUP(Y260:Y290,_xlfn.ANCHORARRAY(K260),J260:J290," "))</f>
        <v>P</v>
      </c>
      <c r="Y260" s="150">
        <f t="shared" ref="Y260:Y290" si="35">IFERROR(IF(ROW(A1)&lt;$W$258,SMALL(_xlfn.ANCHORARRAY($K$260),ROW(A1))," ")," ")</f>
        <v>480.81382385730217</v>
      </c>
    </row>
    <row r="261" spans="1:33" x14ac:dyDescent="0.25">
      <c r="A261" s="28" t="str">
        <f>_xlfn.XLOOKUP(P!C247,'Banco de Dados'!$B$3:$B$274,'Banco de Dados'!$K$3:$K$274,"")</f>
        <v>P</v>
      </c>
      <c r="B261" s="2">
        <v>15</v>
      </c>
      <c r="C261" s="2">
        <v>2013</v>
      </c>
      <c r="D261" s="2">
        <v>731</v>
      </c>
      <c r="E261" s="2">
        <v>76</v>
      </c>
      <c r="F261" s="32">
        <f t="shared" ref="F261:F290" si="36">(E261*100)/D261</f>
        <v>10.39671682626539</v>
      </c>
      <c r="G261" s="3">
        <f t="shared" si="34"/>
        <v>480.81382385730217</v>
      </c>
      <c r="H261" s="3">
        <f t="shared" si="34"/>
        <v>49.988851727982166</v>
      </c>
      <c r="J261" s="2" t="str">
        <v>P</v>
      </c>
      <c r="K261" s="3">
        <v>480.81382385730217</v>
      </c>
      <c r="M261" s="135" t="str">
        <v/>
      </c>
      <c r="N261" s="145" t="str">
        <v/>
      </c>
      <c r="O261" s="14"/>
      <c r="P261" s="14"/>
      <c r="Q261" s="14"/>
      <c r="R261" s="14"/>
      <c r="S261" s="14"/>
      <c r="T261" s="14"/>
      <c r="U261" s="14"/>
      <c r="V261" s="14"/>
      <c r="W261" s="14"/>
      <c r="X261" s="137" t="str">
        <v>Cu</v>
      </c>
      <c r="Y261" s="150">
        <f t="shared" si="35"/>
        <v>528.1716833890747</v>
      </c>
    </row>
    <row r="262" spans="1:33" x14ac:dyDescent="0.25">
      <c r="A262" s="28" t="str">
        <f>_xlfn.XLOOKUP(P!C248,'Banco de Dados'!$B$3:$B$274,'Banco de Dados'!$K$3:$K$274,"")</f>
        <v>S</v>
      </c>
      <c r="B262" s="2">
        <v>16</v>
      </c>
      <c r="C262" s="2">
        <v>2307</v>
      </c>
      <c r="D262" s="2">
        <v>3350</v>
      </c>
      <c r="E262" s="2">
        <v>101</v>
      </c>
      <c r="F262" s="32">
        <f t="shared" si="36"/>
        <v>3.0149253731343282</v>
      </c>
      <c r="G262" s="3">
        <f t="shared" si="34"/>
        <v>2203.4559643255297</v>
      </c>
      <c r="H262" s="3">
        <f t="shared" si="34"/>
        <v>66.432552954292092</v>
      </c>
      <c r="J262" s="2" t="str">
        <v>S</v>
      </c>
      <c r="K262" s="3">
        <v>2203.4559643255297</v>
      </c>
      <c r="M262" s="135" t="str">
        <v/>
      </c>
      <c r="N262" s="145" t="str">
        <v/>
      </c>
      <c r="O262" s="14"/>
      <c r="P262" s="14"/>
      <c r="Q262" s="14"/>
      <c r="R262" s="14"/>
      <c r="S262" s="14"/>
      <c r="T262" s="14"/>
      <c r="U262" s="14"/>
      <c r="V262" s="14"/>
      <c r="W262" s="14"/>
      <c r="X262" s="137" t="str">
        <v>Zn</v>
      </c>
      <c r="Y262" s="150">
        <f t="shared" si="35"/>
        <v>907.03455964325531</v>
      </c>
    </row>
    <row r="263" spans="1:33" x14ac:dyDescent="0.25">
      <c r="A263" s="28" t="str">
        <f>_xlfn.XLOOKUP(P!C249,'Banco de Dados'!$B$3:$B$274,'Banco de Dados'!$K$3:$K$274,"")</f>
        <v>Cl</v>
      </c>
      <c r="B263" s="2">
        <v>17</v>
      </c>
      <c r="C263" s="2">
        <v>2622</v>
      </c>
      <c r="D263" s="2">
        <v>9250</v>
      </c>
      <c r="E263" s="2">
        <v>166</v>
      </c>
      <c r="F263" s="32">
        <f t="shared" si="36"/>
        <v>1.7945945945945947</v>
      </c>
      <c r="G263" s="3">
        <f t="shared" si="34"/>
        <v>6084.1694537346712</v>
      </c>
      <c r="H263" s="3">
        <f t="shared" si="34"/>
        <v>109.18617614269789</v>
      </c>
      <c r="J263" s="2" t="str">
        <v>Cl</v>
      </c>
      <c r="K263" s="3">
        <v>6084.1694537346712</v>
      </c>
      <c r="M263" s="135" t="str">
        <v/>
      </c>
      <c r="N263" s="145" t="str">
        <v/>
      </c>
      <c r="O263" s="14"/>
      <c r="P263" s="14"/>
      <c r="Q263" s="14"/>
      <c r="R263" s="14"/>
      <c r="S263" s="14"/>
      <c r="T263" s="14"/>
      <c r="U263" s="14"/>
      <c r="V263" s="14"/>
      <c r="W263" s="14"/>
      <c r="X263" s="137" t="str">
        <v>Ni</v>
      </c>
      <c r="Y263" s="150">
        <f t="shared" si="35"/>
        <v>1423.3667781493868</v>
      </c>
    </row>
    <row r="264" spans="1:33" x14ac:dyDescent="0.25">
      <c r="A264" s="28" t="str">
        <f>_xlfn.XLOOKUP(P!C250,'Banco de Dados'!$B$3:$B$274,'Banco de Dados'!$K$3:$K$274,"")</f>
        <v>Ar</v>
      </c>
      <c r="B264" s="2">
        <v>18</v>
      </c>
      <c r="C264" s="2">
        <v>2957</v>
      </c>
      <c r="D264" s="2">
        <v>6279</v>
      </c>
      <c r="E264" s="2">
        <v>192</v>
      </c>
      <c r="F264" s="32">
        <f t="shared" si="36"/>
        <v>3.0578117534639273</v>
      </c>
      <c r="G264" s="3">
        <f t="shared" si="34"/>
        <v>4130</v>
      </c>
      <c r="H264" s="3">
        <f t="shared" si="34"/>
        <v>126.2876254180602</v>
      </c>
      <c r="J264" s="2" t="str">
        <v>K</v>
      </c>
      <c r="K264" s="3">
        <v>31723.188405797104</v>
      </c>
      <c r="M264" s="135" t="str">
        <v/>
      </c>
      <c r="N264" s="145" t="str">
        <v/>
      </c>
      <c r="O264" s="14"/>
      <c r="P264" s="14"/>
      <c r="Q264" s="14"/>
      <c r="R264" s="14"/>
      <c r="S264" s="14"/>
      <c r="T264" s="14"/>
      <c r="U264" s="14"/>
      <c r="V264" s="14"/>
      <c r="W264" s="14"/>
      <c r="X264" s="137" t="str">
        <v>S</v>
      </c>
      <c r="Y264" s="150">
        <f t="shared" si="35"/>
        <v>2203.4559643255297</v>
      </c>
    </row>
    <row r="265" spans="1:33" x14ac:dyDescent="0.25">
      <c r="A265" s="28" t="str">
        <f>_xlfn.XLOOKUP(P!C251,'Banco de Dados'!$B$3:$B$274,'Banco de Dados'!$K$3:$K$274,"")</f>
        <v>K</v>
      </c>
      <c r="B265" s="2">
        <v>19</v>
      </c>
      <c r="C265" s="2">
        <v>3313</v>
      </c>
      <c r="D265" s="2">
        <v>48230</v>
      </c>
      <c r="E265" s="2">
        <v>255</v>
      </c>
      <c r="F265" s="32">
        <f t="shared" si="36"/>
        <v>0.52871656645241549</v>
      </c>
      <c r="G265" s="3">
        <f t="shared" si="34"/>
        <v>31723.188405797104</v>
      </c>
      <c r="H265" s="3">
        <f t="shared" si="34"/>
        <v>167.72575250836121</v>
      </c>
      <c r="J265" s="2" t="str">
        <v>Ca</v>
      </c>
      <c r="K265" s="3">
        <v>10755.496098104795</v>
      </c>
      <c r="M265" s="135" t="str">
        <v/>
      </c>
      <c r="N265" s="145" t="str">
        <v/>
      </c>
      <c r="O265" s="14"/>
      <c r="P265" s="14"/>
      <c r="Q265" s="14"/>
      <c r="R265" s="14"/>
      <c r="S265" s="14"/>
      <c r="T265" s="14"/>
      <c r="U265" s="14"/>
      <c r="V265" s="14"/>
      <c r="W265" s="14"/>
      <c r="X265" s="137" t="str">
        <v>Cr</v>
      </c>
      <c r="Y265" s="150">
        <f t="shared" si="35"/>
        <v>2936.1872909699</v>
      </c>
    </row>
    <row r="266" spans="1:33" x14ac:dyDescent="0.25">
      <c r="A266" s="28" t="str">
        <f>_xlfn.XLOOKUP(P!C252,'Banco de Dados'!$B$3:$B$274,'Banco de Dados'!$K$3:$K$274,"")</f>
        <v>Ca</v>
      </c>
      <c r="B266" s="2">
        <v>20</v>
      </c>
      <c r="C266" s="2">
        <v>3691</v>
      </c>
      <c r="D266" s="2">
        <v>16352</v>
      </c>
      <c r="E266" s="2">
        <v>173</v>
      </c>
      <c r="F266" s="32">
        <f t="shared" si="36"/>
        <v>1.0579745596868884</v>
      </c>
      <c r="G266" s="3">
        <f t="shared" si="34"/>
        <v>10755.496098104795</v>
      </c>
      <c r="H266" s="3">
        <f t="shared" si="34"/>
        <v>113.79041248606467</v>
      </c>
      <c r="J266" s="2" t="str">
        <v>Ti</v>
      </c>
      <c r="K266" s="3">
        <v>9128.2274247491641</v>
      </c>
      <c r="M266" s="135" t="str">
        <v/>
      </c>
      <c r="N266" s="145" t="str">
        <v/>
      </c>
      <c r="O266" s="14"/>
      <c r="P266" s="14"/>
      <c r="Q266" s="14"/>
      <c r="R266" s="14"/>
      <c r="S266" s="14"/>
      <c r="T266" s="14"/>
      <c r="U266" s="14"/>
      <c r="V266" s="14"/>
      <c r="W266" s="14"/>
      <c r="X266" s="137" t="str">
        <v>Si</v>
      </c>
      <c r="Y266" s="150">
        <f t="shared" si="35"/>
        <v>3570.2564102564106</v>
      </c>
    </row>
    <row r="267" spans="1:33" x14ac:dyDescent="0.25">
      <c r="A267" s="28" t="str">
        <f>_xlfn.XLOOKUP(P!C253,'Banco de Dados'!$B$3:$B$274,'Banco de Dados'!$K$3:$K$274,"")</f>
        <v>Ti</v>
      </c>
      <c r="B267" s="2">
        <v>22</v>
      </c>
      <c r="C267" s="2">
        <v>4509</v>
      </c>
      <c r="D267" s="2">
        <v>13878</v>
      </c>
      <c r="E267" s="2">
        <v>162</v>
      </c>
      <c r="F267" s="32">
        <f t="shared" si="36"/>
        <v>1.1673151750972763</v>
      </c>
      <c r="G267" s="3">
        <f t="shared" si="34"/>
        <v>9128.2274247491641</v>
      </c>
      <c r="H267" s="3">
        <f t="shared" si="34"/>
        <v>106.5551839464883</v>
      </c>
      <c r="J267" s="2" t="str">
        <v>Cr</v>
      </c>
      <c r="K267" s="3">
        <v>2936.1872909699</v>
      </c>
      <c r="M267" s="135" t="str">
        <v/>
      </c>
      <c r="N267" s="145" t="str">
        <v/>
      </c>
      <c r="O267" s="14"/>
      <c r="P267" s="14"/>
      <c r="Q267" s="14"/>
      <c r="R267" s="14"/>
      <c r="S267" s="14"/>
      <c r="T267" s="14"/>
      <c r="U267" s="14"/>
      <c r="V267" s="14"/>
      <c r="W267" s="14"/>
      <c r="X267" s="137" t="str">
        <v>Mn</v>
      </c>
      <c r="Y267" s="150">
        <f t="shared" si="35"/>
        <v>3595.2508361204013</v>
      </c>
    </row>
    <row r="268" spans="1:33" x14ac:dyDescent="0.25">
      <c r="A268" s="28" t="str">
        <f>_xlfn.XLOOKUP(P!C254,'Banco de Dados'!$B$3:$B$274,'Banco de Dados'!$K$3:$K$274,"")</f>
        <v>Cr</v>
      </c>
      <c r="B268" s="2">
        <v>24</v>
      </c>
      <c r="C268" s="2">
        <v>5412</v>
      </c>
      <c r="D268" s="2">
        <v>4464</v>
      </c>
      <c r="E268" s="2">
        <v>147</v>
      </c>
      <c r="F268" s="32">
        <f t="shared" si="36"/>
        <v>3.293010752688172</v>
      </c>
      <c r="G268" s="3">
        <f t="shared" si="34"/>
        <v>2936.1872909699</v>
      </c>
      <c r="H268" s="3">
        <f t="shared" si="34"/>
        <v>96.688963210702354</v>
      </c>
      <c r="J268" s="2" t="str">
        <v>Mn</v>
      </c>
      <c r="K268" s="3">
        <v>3595.2508361204013</v>
      </c>
      <c r="M268" s="135" t="str">
        <v/>
      </c>
      <c r="N268" s="145" t="str">
        <v/>
      </c>
      <c r="O268" s="14"/>
      <c r="P268" s="14"/>
      <c r="Q268" s="14"/>
      <c r="R268" s="14"/>
      <c r="S268" s="14"/>
      <c r="T268" s="14"/>
      <c r="U268" s="14"/>
      <c r="V268" s="14"/>
      <c r="W268" s="14"/>
      <c r="X268" s="137" t="str">
        <v>Cl</v>
      </c>
      <c r="Y268" s="150">
        <f t="shared" si="35"/>
        <v>6084.1694537346712</v>
      </c>
    </row>
    <row r="269" spans="1:33" x14ac:dyDescent="0.25">
      <c r="A269" s="28" t="str">
        <f>_xlfn.XLOOKUP(P!C255,'Banco de Dados'!$B$3:$B$274,'Banco de Dados'!$K$3:$K$274,"")</f>
        <v>Mn</v>
      </c>
      <c r="B269" s="2">
        <v>25</v>
      </c>
      <c r="C269" s="2">
        <v>5895</v>
      </c>
      <c r="D269" s="2">
        <v>5466</v>
      </c>
      <c r="E269" s="2">
        <v>165</v>
      </c>
      <c r="F269" s="32">
        <f t="shared" si="36"/>
        <v>3.0186608122941823</v>
      </c>
      <c r="G269" s="3">
        <f t="shared" si="34"/>
        <v>3595.2508361204013</v>
      </c>
      <c r="H269" s="3">
        <f t="shared" si="34"/>
        <v>108.52842809364549</v>
      </c>
      <c r="J269" s="2" t="str">
        <v>Fe</v>
      </c>
      <c r="K269" s="3">
        <v>150910.42363433668</v>
      </c>
      <c r="M269" s="135" t="str">
        <v/>
      </c>
      <c r="N269" s="145" t="str">
        <v/>
      </c>
      <c r="O269" s="14"/>
      <c r="P269" s="14"/>
      <c r="Q269" s="14"/>
      <c r="R269" s="14"/>
      <c r="S269" s="14"/>
      <c r="T269" s="14"/>
      <c r="U269" s="14"/>
      <c r="V269" s="14"/>
      <c r="W269" s="14"/>
      <c r="X269" s="137" t="str">
        <v>Ti</v>
      </c>
      <c r="Y269" s="150">
        <f t="shared" si="35"/>
        <v>9128.2274247491641</v>
      </c>
    </row>
    <row r="270" spans="1:33" x14ac:dyDescent="0.25">
      <c r="A270" s="28" t="str">
        <f>_xlfn.XLOOKUP(P!C256,'Banco de Dados'!$B$3:$B$274,'Banco de Dados'!$K$3:$K$274,"")</f>
        <v>Fe</v>
      </c>
      <c r="B270" s="2">
        <v>26</v>
      </c>
      <c r="C270" s="2">
        <v>6399</v>
      </c>
      <c r="D270" s="2">
        <v>229435</v>
      </c>
      <c r="E270" s="2">
        <v>484</v>
      </c>
      <c r="F270" s="32">
        <f t="shared" si="36"/>
        <v>0.21095299322248132</v>
      </c>
      <c r="G270" s="3">
        <f t="shared" si="34"/>
        <v>150910.42363433668</v>
      </c>
      <c r="H270" s="3">
        <f t="shared" si="34"/>
        <v>318.35005574136011</v>
      </c>
      <c r="J270" s="2" t="str">
        <v>Ni</v>
      </c>
      <c r="K270" s="3">
        <v>1423.3667781493868</v>
      </c>
      <c r="M270" s="135" t="str">
        <v/>
      </c>
      <c r="N270" s="145" t="str">
        <v/>
      </c>
      <c r="O270" s="14"/>
      <c r="P270" s="14"/>
      <c r="Q270" s="14"/>
      <c r="R270" s="14"/>
      <c r="S270" s="14"/>
      <c r="T270" s="14"/>
      <c r="U270" s="14"/>
      <c r="V270" s="14"/>
      <c r="W270" s="14"/>
      <c r="X270" s="137" t="str">
        <v>Ca</v>
      </c>
      <c r="Y270" s="150">
        <f t="shared" si="35"/>
        <v>10755.496098104795</v>
      </c>
    </row>
    <row r="271" spans="1:33" x14ac:dyDescent="0.25">
      <c r="A271" s="28" t="str">
        <f>_xlfn.XLOOKUP(P!C257,'Banco de Dados'!$B$3:$B$274,'Banco de Dados'!$K$3:$K$274,"")</f>
        <v>Ni</v>
      </c>
      <c r="B271" s="2">
        <v>28</v>
      </c>
      <c r="C271" s="2">
        <v>7472</v>
      </c>
      <c r="D271" s="2">
        <v>2164</v>
      </c>
      <c r="E271" s="2">
        <v>249</v>
      </c>
      <c r="F271" s="32">
        <f t="shared" si="36"/>
        <v>11.506469500924215</v>
      </c>
      <c r="G271" s="3">
        <f t="shared" si="34"/>
        <v>1423.3667781493868</v>
      </c>
      <c r="H271" s="3">
        <f t="shared" si="34"/>
        <v>163.77926421404683</v>
      </c>
      <c r="J271" s="2" t="str">
        <v>Cu</v>
      </c>
      <c r="K271" s="3">
        <v>528.1716833890747</v>
      </c>
      <c r="M271" s="135" t="str">
        <v/>
      </c>
      <c r="N271" s="145" t="str">
        <v/>
      </c>
      <c r="O271" s="14"/>
      <c r="P271" s="14"/>
      <c r="Q271" s="14"/>
      <c r="R271" s="14"/>
      <c r="S271" s="14"/>
      <c r="T271" s="14"/>
      <c r="U271" s="14"/>
      <c r="V271" s="14"/>
      <c r="W271" s="14"/>
      <c r="X271" s="137" t="str">
        <v>K</v>
      </c>
      <c r="Y271" s="150">
        <f t="shared" si="35"/>
        <v>31723.188405797104</v>
      </c>
    </row>
    <row r="272" spans="1:33" x14ac:dyDescent="0.25">
      <c r="A272" s="28" t="str">
        <f>_xlfn.XLOOKUP(P!C258,'Banco de Dados'!$B$3:$B$274,'Banco de Dados'!$K$3:$K$274,"")</f>
        <v>Cu</v>
      </c>
      <c r="B272" s="2">
        <v>29</v>
      </c>
      <c r="C272" s="2">
        <v>8041</v>
      </c>
      <c r="D272" s="2">
        <v>803</v>
      </c>
      <c r="E272" s="2">
        <v>257</v>
      </c>
      <c r="F272" s="32">
        <f t="shared" si="36"/>
        <v>32.004981320049815</v>
      </c>
      <c r="G272" s="3">
        <f t="shared" si="34"/>
        <v>528.1716833890747</v>
      </c>
      <c r="H272" s="3">
        <f t="shared" si="34"/>
        <v>169.04124860646601</v>
      </c>
      <c r="J272" s="2" t="str">
        <v>Zn</v>
      </c>
      <c r="K272" s="3">
        <v>907.03455964325531</v>
      </c>
      <c r="M272" s="135" t="str">
        <v/>
      </c>
      <c r="N272" s="145" t="str">
        <v/>
      </c>
      <c r="O272" s="14"/>
      <c r="P272" s="14"/>
      <c r="Q272" s="14"/>
      <c r="R272" s="14"/>
      <c r="S272" s="14"/>
      <c r="T272" s="14"/>
      <c r="U272" s="14"/>
      <c r="V272" s="14"/>
      <c r="W272" s="14"/>
      <c r="X272" s="137" t="str">
        <v>Fe</v>
      </c>
      <c r="Y272" s="150">
        <f t="shared" si="35"/>
        <v>150910.42363433668</v>
      </c>
    </row>
    <row r="273" spans="1:25" x14ac:dyDescent="0.25">
      <c r="A273" s="28" t="str">
        <f>_xlfn.XLOOKUP(P!C259,'Banco de Dados'!$B$3:$B$274,'Banco de Dados'!$K$3:$K$274,"")</f>
        <v>Zn</v>
      </c>
      <c r="B273" s="2">
        <v>30</v>
      </c>
      <c r="C273" s="2">
        <v>8631</v>
      </c>
      <c r="D273" s="2">
        <v>1379</v>
      </c>
      <c r="E273" s="2">
        <v>257</v>
      </c>
      <c r="F273" s="32">
        <f t="shared" si="36"/>
        <v>18.636693255982596</v>
      </c>
      <c r="G273" s="3">
        <f t="shared" si="34"/>
        <v>907.03455964325531</v>
      </c>
      <c r="H273" s="3">
        <f t="shared" si="34"/>
        <v>169.04124860646601</v>
      </c>
      <c r="J273" s="2" t="str">
        <v/>
      </c>
      <c r="K273" s="3" t="str">
        <v/>
      </c>
      <c r="M273" s="135" t="str">
        <v/>
      </c>
      <c r="N273" s="145" t="str">
        <v/>
      </c>
      <c r="O273" s="14"/>
      <c r="P273" s="14"/>
      <c r="Q273" s="14"/>
      <c r="R273" s="14"/>
      <c r="S273" s="14"/>
      <c r="T273" s="14"/>
      <c r="U273" s="14"/>
      <c r="V273" s="14"/>
      <c r="W273" s="14"/>
      <c r="X273" s="137" t="str">
        <v xml:space="preserve"> </v>
      </c>
      <c r="Y273" s="150" t="str">
        <f t="shared" si="35"/>
        <v xml:space="preserve"> </v>
      </c>
    </row>
    <row r="274" spans="1:25" x14ac:dyDescent="0.25">
      <c r="A274" s="28" t="str">
        <f>_xlfn.XLOOKUP(P!C260,'Banco de Dados'!$B$3:$B$274,'Banco de Dados'!$K$3:$K$274,"")</f>
        <v>Rh</v>
      </c>
      <c r="B274" s="2">
        <v>45</v>
      </c>
      <c r="C274" s="2">
        <v>20167</v>
      </c>
      <c r="D274" s="2">
        <v>1943</v>
      </c>
      <c r="E274" s="2">
        <v>156</v>
      </c>
      <c r="F274" s="32">
        <f t="shared" si="36"/>
        <v>8.0288214101904281</v>
      </c>
      <c r="G274" s="3">
        <f t="shared" si="34"/>
        <v>1278.0044593088073</v>
      </c>
      <c r="H274" s="3">
        <f t="shared" si="34"/>
        <v>102.60869565217392</v>
      </c>
      <c r="J274" s="2" t="str">
        <v/>
      </c>
      <c r="K274" s="3" t="str">
        <v/>
      </c>
      <c r="M274" s="135" t="str">
        <v/>
      </c>
      <c r="N274" s="145" t="str">
        <v/>
      </c>
      <c r="O274" s="14"/>
      <c r="P274" s="14"/>
      <c r="Q274" s="14"/>
      <c r="R274" s="14"/>
      <c r="S274" s="14"/>
      <c r="T274" s="14"/>
      <c r="U274" s="14"/>
      <c r="V274" s="14"/>
      <c r="W274" s="14"/>
      <c r="X274" s="137" t="str">
        <v xml:space="preserve"> </v>
      </c>
      <c r="Y274" s="150" t="str">
        <f t="shared" si="35"/>
        <v xml:space="preserve"> </v>
      </c>
    </row>
    <row r="275" spans="1:25" x14ac:dyDescent="0.25">
      <c r="A275" s="28" t="str">
        <f>_xlfn.XLOOKUP(P!C261,'Banco de Dados'!$B$3:$B$274,'Banco de Dados'!$K$3:$K$274,"")</f>
        <v>Rh</v>
      </c>
      <c r="B275" s="2">
        <v>45</v>
      </c>
      <c r="C275" s="2">
        <v>2696</v>
      </c>
      <c r="D275" s="2">
        <v>16941</v>
      </c>
      <c r="E275" s="2">
        <v>142</v>
      </c>
      <c r="F275" s="32">
        <f t="shared" si="36"/>
        <v>0.8382031757275249</v>
      </c>
      <c r="G275" s="3">
        <f t="shared" si="34"/>
        <v>11142.909698996657</v>
      </c>
      <c r="H275" s="3">
        <f t="shared" si="34"/>
        <v>93.400222965440364</v>
      </c>
      <c r="J275" s="2" t="str">
        <v/>
      </c>
      <c r="K275" s="3" t="str">
        <v/>
      </c>
      <c r="M275" s="135" t="str">
        <v xml:space="preserve"> </v>
      </c>
      <c r="N275" s="145"/>
      <c r="O275" s="14"/>
      <c r="P275" s="14"/>
      <c r="Q275" s="14"/>
      <c r="R275" s="14"/>
      <c r="S275" s="14"/>
      <c r="T275" s="14"/>
      <c r="U275" s="14"/>
      <c r="V275" s="14"/>
      <c r="W275" s="14"/>
      <c r="X275" s="137" t="str">
        <v xml:space="preserve"> </v>
      </c>
      <c r="Y275" s="150" t="str">
        <f t="shared" si="35"/>
        <v xml:space="preserve"> </v>
      </c>
    </row>
    <row r="276" spans="1:25" x14ac:dyDescent="0.25">
      <c r="A276" s="28" t="str">
        <f>_xlfn.XLOOKUP(P!C262,'Banco de Dados'!$B$3:$B$274,'Banco de Dados'!$K$3:$K$274,"")</f>
        <v/>
      </c>
      <c r="B276" s="2">
        <v>0</v>
      </c>
      <c r="C276" s="2">
        <v>0</v>
      </c>
      <c r="D276" s="2">
        <v>0</v>
      </c>
      <c r="E276" s="2">
        <v>0</v>
      </c>
      <c r="F276" s="32" t="e">
        <f t="shared" si="36"/>
        <v>#DIV/0!</v>
      </c>
      <c r="G276" s="3">
        <f t="shared" si="34"/>
        <v>0</v>
      </c>
      <c r="H276" s="3">
        <f t="shared" si="34"/>
        <v>0</v>
      </c>
      <c r="J276" s="2" t="str">
        <v/>
      </c>
      <c r="K276" s="3" t="str">
        <v/>
      </c>
      <c r="M276" s="135" t="str">
        <v xml:space="preserve"> </v>
      </c>
      <c r="N276" s="145"/>
      <c r="O276" s="14"/>
      <c r="P276" s="14"/>
      <c r="Q276" s="14"/>
      <c r="R276" s="14"/>
      <c r="S276" s="14"/>
      <c r="T276" s="14"/>
      <c r="U276" s="14"/>
      <c r="V276" s="14"/>
      <c r="W276" s="14"/>
      <c r="X276" s="137" t="str">
        <v xml:space="preserve"> </v>
      </c>
      <c r="Y276" s="150" t="str">
        <f t="shared" si="35"/>
        <v xml:space="preserve"> </v>
      </c>
    </row>
    <row r="277" spans="1:25" x14ac:dyDescent="0.25">
      <c r="A277" s="28" t="str">
        <f>_xlfn.XLOOKUP(P!C263,'Banco de Dados'!$B$3:$B$274,'Banco de Dados'!$K$3:$K$274,"")</f>
        <v/>
      </c>
      <c r="B277" s="2">
        <v>0</v>
      </c>
      <c r="C277" s="2">
        <v>0</v>
      </c>
      <c r="D277" s="2">
        <v>0</v>
      </c>
      <c r="E277" s="2">
        <v>0</v>
      </c>
      <c r="F277" s="32" t="e">
        <f t="shared" si="36"/>
        <v>#DIV/0!</v>
      </c>
      <c r="G277" s="3">
        <f t="shared" si="34"/>
        <v>0</v>
      </c>
      <c r="H277" s="3">
        <f t="shared" si="34"/>
        <v>0</v>
      </c>
      <c r="J277" s="2" t="str">
        <v/>
      </c>
      <c r="K277" s="3" t="str">
        <v/>
      </c>
      <c r="M277" s="135" t="str">
        <v xml:space="preserve"> </v>
      </c>
      <c r="N277" s="145"/>
      <c r="O277" s="14"/>
      <c r="P277" s="14"/>
      <c r="Q277" s="14"/>
      <c r="R277" s="14"/>
      <c r="S277" s="14"/>
      <c r="T277" s="14"/>
      <c r="U277" s="14"/>
      <c r="V277" s="14"/>
      <c r="W277" s="14"/>
      <c r="X277" s="137" t="str">
        <v xml:space="preserve"> </v>
      </c>
      <c r="Y277" s="150" t="str">
        <f t="shared" si="35"/>
        <v xml:space="preserve"> </v>
      </c>
    </row>
    <row r="278" spans="1:25" x14ac:dyDescent="0.25">
      <c r="A278" s="28" t="str">
        <f>_xlfn.XLOOKUP(P!C264,'Banco de Dados'!$B$3:$B$274,'Banco de Dados'!$K$3:$K$274,"")</f>
        <v/>
      </c>
      <c r="B278" s="2">
        <v>0</v>
      </c>
      <c r="C278" s="2">
        <v>0</v>
      </c>
      <c r="D278" s="2">
        <v>0</v>
      </c>
      <c r="E278" s="2">
        <v>0</v>
      </c>
      <c r="F278" s="32" t="e">
        <f t="shared" si="36"/>
        <v>#DIV/0!</v>
      </c>
      <c r="G278" s="3">
        <f t="shared" si="34"/>
        <v>0</v>
      </c>
      <c r="H278" s="3">
        <f t="shared" si="34"/>
        <v>0</v>
      </c>
      <c r="J278" s="2" t="str">
        <v/>
      </c>
      <c r="K278" s="3" t="str">
        <v/>
      </c>
      <c r="M278" s="135" t="str">
        <v xml:space="preserve"> </v>
      </c>
      <c r="N278" s="145"/>
      <c r="O278" s="14"/>
      <c r="P278" s="14"/>
      <c r="Q278" s="14"/>
      <c r="R278" s="14"/>
      <c r="S278" s="14"/>
      <c r="T278" s="14"/>
      <c r="U278" s="14"/>
      <c r="V278" s="14"/>
      <c r="W278" s="14"/>
      <c r="X278" s="137" t="str">
        <v xml:space="preserve"> </v>
      </c>
      <c r="Y278" s="150" t="str">
        <f t="shared" si="35"/>
        <v xml:space="preserve"> </v>
      </c>
    </row>
    <row r="279" spans="1:25" x14ac:dyDescent="0.25">
      <c r="A279" s="28" t="str">
        <f>_xlfn.XLOOKUP(P!C265,'Banco de Dados'!$B$3:$B$274,'Banco de Dados'!$K$3:$K$274,"")</f>
        <v/>
      </c>
      <c r="B279" s="2">
        <v>0</v>
      </c>
      <c r="C279" s="2">
        <v>0</v>
      </c>
      <c r="D279" s="2">
        <v>0</v>
      </c>
      <c r="E279" s="2">
        <v>0</v>
      </c>
      <c r="F279" s="32" t="e">
        <f t="shared" si="36"/>
        <v>#DIV/0!</v>
      </c>
      <c r="G279" s="3">
        <f t="shared" si="34"/>
        <v>0</v>
      </c>
      <c r="H279" s="3">
        <f t="shared" si="34"/>
        <v>0</v>
      </c>
      <c r="J279" s="2" t="str">
        <v/>
      </c>
      <c r="K279" s="3" t="str">
        <v/>
      </c>
      <c r="M279" s="135" t="str">
        <v xml:space="preserve"> </v>
      </c>
      <c r="N279" s="145"/>
      <c r="O279" s="14"/>
      <c r="P279" s="14"/>
      <c r="Q279" s="14"/>
      <c r="R279" s="14"/>
      <c r="S279" s="14"/>
      <c r="T279" s="14"/>
      <c r="U279" s="14"/>
      <c r="V279" s="14"/>
      <c r="W279" s="14"/>
      <c r="X279" s="137" t="str">
        <v xml:space="preserve"> </v>
      </c>
      <c r="Y279" s="150" t="str">
        <f t="shared" si="35"/>
        <v xml:space="preserve"> </v>
      </c>
    </row>
    <row r="280" spans="1:25" x14ac:dyDescent="0.25">
      <c r="A280" s="28" t="str">
        <f>_xlfn.XLOOKUP(P!C266,'Banco de Dados'!$B$3:$B$274,'Banco de Dados'!$K$3:$K$274,"")</f>
        <v/>
      </c>
      <c r="B280" s="2">
        <v>0</v>
      </c>
      <c r="C280" s="2">
        <v>0</v>
      </c>
      <c r="D280" s="2">
        <v>0</v>
      </c>
      <c r="E280" s="17">
        <v>0</v>
      </c>
      <c r="F280" s="32" t="e">
        <f t="shared" si="36"/>
        <v>#DIV/0!</v>
      </c>
      <c r="G280" s="3">
        <f t="shared" si="34"/>
        <v>0</v>
      </c>
      <c r="H280" s="3">
        <f t="shared" si="34"/>
        <v>0</v>
      </c>
      <c r="J280" s="2" t="str">
        <v/>
      </c>
      <c r="K280" s="3" t="str">
        <v/>
      </c>
      <c r="M280" s="135" t="str">
        <v xml:space="preserve"> </v>
      </c>
      <c r="N280" s="145"/>
      <c r="O280" s="14"/>
      <c r="P280" s="14"/>
      <c r="Q280" s="14"/>
      <c r="R280" s="14"/>
      <c r="S280" s="14"/>
      <c r="T280" s="14"/>
      <c r="U280" s="14"/>
      <c r="V280" s="14"/>
      <c r="W280" s="14"/>
      <c r="X280" s="137" t="str">
        <v xml:space="preserve"> </v>
      </c>
      <c r="Y280" s="150" t="str">
        <f t="shared" si="35"/>
        <v xml:space="preserve"> </v>
      </c>
    </row>
    <row r="281" spans="1:25" x14ac:dyDescent="0.25">
      <c r="A281" s="28" t="str">
        <f>_xlfn.XLOOKUP(P!C267,'Banco de Dados'!$B$3:$B$274,'Banco de Dados'!$K$3:$K$274,"")</f>
        <v/>
      </c>
      <c r="B281" s="2">
        <v>0</v>
      </c>
      <c r="C281" s="2">
        <v>0</v>
      </c>
      <c r="D281" s="2">
        <v>0</v>
      </c>
      <c r="E281" s="2">
        <v>0</v>
      </c>
      <c r="F281" s="32" t="e">
        <f t="shared" si="36"/>
        <v>#DIV/0!</v>
      </c>
      <c r="G281" s="3">
        <f t="shared" si="34"/>
        <v>0</v>
      </c>
      <c r="H281" s="3">
        <f t="shared" si="34"/>
        <v>0</v>
      </c>
      <c r="J281" s="2" t="str">
        <v/>
      </c>
      <c r="K281" s="3" t="str">
        <v/>
      </c>
      <c r="M281" s="135" t="str">
        <v xml:space="preserve"> </v>
      </c>
      <c r="N281" s="145"/>
      <c r="O281" s="14"/>
      <c r="P281" s="14"/>
      <c r="Q281" s="14"/>
      <c r="R281" s="14"/>
      <c r="S281" s="14"/>
      <c r="T281" s="14"/>
      <c r="U281" s="14"/>
      <c r="V281" s="14"/>
      <c r="W281" s="14"/>
      <c r="X281" s="137" t="str">
        <v xml:space="preserve"> </v>
      </c>
      <c r="Y281" s="150" t="str">
        <f t="shared" si="35"/>
        <v xml:space="preserve"> </v>
      </c>
    </row>
    <row r="282" spans="1:25" x14ac:dyDescent="0.25">
      <c r="A282" s="28" t="str">
        <f>_xlfn.XLOOKUP(P!C268,'Banco de Dados'!$B$3:$B$274,'Banco de Dados'!$K$3:$K$274,"")</f>
        <v/>
      </c>
      <c r="B282" s="2">
        <v>0</v>
      </c>
      <c r="C282" s="2">
        <v>0</v>
      </c>
      <c r="D282" s="2">
        <v>0</v>
      </c>
      <c r="E282" s="2">
        <v>0</v>
      </c>
      <c r="F282" s="32" t="e">
        <f t="shared" si="36"/>
        <v>#DIV/0!</v>
      </c>
      <c r="G282" s="3">
        <f t="shared" si="34"/>
        <v>0</v>
      </c>
      <c r="H282" s="3">
        <f t="shared" si="34"/>
        <v>0</v>
      </c>
      <c r="J282" s="2" t="str">
        <v/>
      </c>
      <c r="K282" s="3" t="str">
        <v/>
      </c>
      <c r="M282" s="135" t="str">
        <v xml:space="preserve"> </v>
      </c>
      <c r="N282" s="145"/>
      <c r="O282" s="14"/>
      <c r="P282" s="14"/>
      <c r="Q282" s="14"/>
      <c r="R282" s="14"/>
      <c r="S282" s="14"/>
      <c r="T282" s="14"/>
      <c r="U282" s="14"/>
      <c r="V282" s="14"/>
      <c r="W282" s="14"/>
      <c r="X282" s="137" t="str">
        <v xml:space="preserve"> </v>
      </c>
      <c r="Y282" s="150" t="str">
        <f t="shared" si="35"/>
        <v xml:space="preserve"> </v>
      </c>
    </row>
    <row r="283" spans="1:25" x14ac:dyDescent="0.25">
      <c r="A283" s="28" t="str">
        <f>_xlfn.XLOOKUP(P!C269,'Banco de Dados'!$B$3:$B$274,'Banco de Dados'!$K$3:$K$274,"")</f>
        <v/>
      </c>
      <c r="B283" s="2">
        <v>0</v>
      </c>
      <c r="C283" s="2">
        <v>0</v>
      </c>
      <c r="D283" s="2">
        <v>0</v>
      </c>
      <c r="E283" s="2">
        <v>0</v>
      </c>
      <c r="F283" s="32" t="e">
        <f t="shared" si="36"/>
        <v>#DIV/0!</v>
      </c>
      <c r="G283" s="3">
        <f t="shared" si="34"/>
        <v>0</v>
      </c>
      <c r="H283" s="3">
        <f t="shared" si="34"/>
        <v>0</v>
      </c>
      <c r="J283" s="2" t="str">
        <v/>
      </c>
      <c r="K283" s="3" t="str">
        <v/>
      </c>
      <c r="M283" s="135" t="str">
        <v xml:space="preserve"> </v>
      </c>
      <c r="N283" s="145"/>
      <c r="O283" s="14"/>
      <c r="P283" s="14"/>
      <c r="Q283" s="14"/>
      <c r="R283" s="14"/>
      <c r="S283" s="14"/>
      <c r="T283" s="14"/>
      <c r="U283" s="14"/>
      <c r="V283" s="14"/>
      <c r="W283" s="14"/>
      <c r="X283" s="137" t="str">
        <v xml:space="preserve"> </v>
      </c>
      <c r="Y283" s="150" t="str">
        <f t="shared" si="35"/>
        <v xml:space="preserve"> </v>
      </c>
    </row>
    <row r="284" spans="1:25" x14ac:dyDescent="0.25">
      <c r="A284" s="28" t="str">
        <f>_xlfn.XLOOKUP(P!C270,'Banco de Dados'!$B$3:$B$274,'Banco de Dados'!$K$3:$K$274,"")</f>
        <v/>
      </c>
      <c r="B284" s="2">
        <v>0</v>
      </c>
      <c r="C284" s="2">
        <v>0</v>
      </c>
      <c r="D284" s="2">
        <v>0</v>
      </c>
      <c r="E284" s="2">
        <v>0</v>
      </c>
      <c r="F284" s="32" t="e">
        <f t="shared" si="36"/>
        <v>#DIV/0!</v>
      </c>
      <c r="G284" s="3">
        <f t="shared" si="34"/>
        <v>0</v>
      </c>
      <c r="H284" s="3">
        <f t="shared" si="34"/>
        <v>0</v>
      </c>
      <c r="J284" s="2" t="str">
        <v/>
      </c>
      <c r="K284" s="3" t="str">
        <v/>
      </c>
      <c r="M284" s="135" t="str">
        <v xml:space="preserve"> </v>
      </c>
      <c r="N284" s="145"/>
      <c r="O284" s="14"/>
      <c r="P284" s="14"/>
      <c r="Q284" s="14"/>
      <c r="R284" s="14"/>
      <c r="S284" s="14"/>
      <c r="T284" s="14"/>
      <c r="U284" s="14"/>
      <c r="V284" s="14"/>
      <c r="W284" s="14"/>
      <c r="X284" s="137" t="str">
        <v xml:space="preserve"> </v>
      </c>
      <c r="Y284" s="150" t="str">
        <f t="shared" si="35"/>
        <v xml:space="preserve"> </v>
      </c>
    </row>
    <row r="285" spans="1:25" x14ac:dyDescent="0.25">
      <c r="A285" s="28" t="str">
        <f>_xlfn.XLOOKUP(P!C271,'Banco de Dados'!$B$3:$B$274,'Banco de Dados'!$K$3:$K$274,"")</f>
        <v/>
      </c>
      <c r="B285" s="2">
        <v>0</v>
      </c>
      <c r="C285" s="2">
        <v>0</v>
      </c>
      <c r="D285" s="2">
        <v>0</v>
      </c>
      <c r="E285" s="2">
        <v>0</v>
      </c>
      <c r="F285" s="32" t="e">
        <f t="shared" si="36"/>
        <v>#DIV/0!</v>
      </c>
      <c r="G285" s="3">
        <f t="shared" si="34"/>
        <v>0</v>
      </c>
      <c r="H285" s="3">
        <f t="shared" si="34"/>
        <v>0</v>
      </c>
      <c r="J285" s="2" t="str">
        <v/>
      </c>
      <c r="K285" s="3" t="str">
        <v/>
      </c>
      <c r="M285" s="135" t="str">
        <v xml:space="preserve"> </v>
      </c>
      <c r="N285" s="145"/>
      <c r="O285" s="14"/>
      <c r="P285" s="14"/>
      <c r="Q285" s="14"/>
      <c r="R285" s="14"/>
      <c r="S285" s="14"/>
      <c r="T285" s="14"/>
      <c r="U285" s="14"/>
      <c r="V285" s="14"/>
      <c r="W285" s="14"/>
      <c r="X285" s="137" t="str">
        <v xml:space="preserve"> </v>
      </c>
      <c r="Y285" s="150" t="str">
        <f t="shared" si="35"/>
        <v xml:space="preserve"> </v>
      </c>
    </row>
    <row r="286" spans="1:25" x14ac:dyDescent="0.25">
      <c r="A286" s="28" t="str">
        <f>_xlfn.XLOOKUP(P!C272,'Banco de Dados'!$B$3:$B$274,'Banco de Dados'!$K$3:$K$274,"")</f>
        <v/>
      </c>
      <c r="B286" s="2">
        <v>0</v>
      </c>
      <c r="C286" s="2">
        <v>0</v>
      </c>
      <c r="D286" s="2">
        <v>0</v>
      </c>
      <c r="E286" s="2">
        <v>0</v>
      </c>
      <c r="F286" s="32" t="e">
        <f t="shared" si="36"/>
        <v>#DIV/0!</v>
      </c>
      <c r="G286" s="3">
        <f t="shared" si="34"/>
        <v>0</v>
      </c>
      <c r="H286" s="3">
        <f t="shared" si="34"/>
        <v>0</v>
      </c>
      <c r="J286" s="2" t="str">
        <v/>
      </c>
      <c r="K286" s="3" t="str">
        <v/>
      </c>
      <c r="M286" s="135" t="str">
        <v xml:space="preserve"> </v>
      </c>
      <c r="N286" s="145"/>
      <c r="O286" s="14"/>
      <c r="P286" s="14"/>
      <c r="Q286" s="14"/>
      <c r="R286" s="14"/>
      <c r="S286" s="14"/>
      <c r="T286" s="14"/>
      <c r="U286" s="14"/>
      <c r="V286" s="14"/>
      <c r="W286" s="14"/>
      <c r="X286" s="137" t="str">
        <v xml:space="preserve"> </v>
      </c>
      <c r="Y286" s="150" t="str">
        <f t="shared" si="35"/>
        <v xml:space="preserve"> </v>
      </c>
    </row>
    <row r="287" spans="1:25" x14ac:dyDescent="0.25">
      <c r="A287" s="28" t="str">
        <f>_xlfn.XLOOKUP(P!C273,'Banco de Dados'!$B$3:$B$274,'Banco de Dados'!$K$3:$K$274,"")</f>
        <v/>
      </c>
      <c r="B287" s="2">
        <v>0</v>
      </c>
      <c r="C287" s="2">
        <v>0</v>
      </c>
      <c r="D287" s="2">
        <v>0</v>
      </c>
      <c r="E287" s="2">
        <v>0</v>
      </c>
      <c r="F287" s="32" t="e">
        <f t="shared" si="36"/>
        <v>#DIV/0!</v>
      </c>
      <c r="G287" s="3">
        <f t="shared" si="34"/>
        <v>0</v>
      </c>
      <c r="H287" s="3">
        <f t="shared" si="34"/>
        <v>0</v>
      </c>
      <c r="J287" s="2" t="str">
        <v/>
      </c>
      <c r="K287" s="3" t="str">
        <v/>
      </c>
      <c r="M287" s="135" t="str">
        <v xml:space="preserve"> </v>
      </c>
      <c r="N287" s="145"/>
      <c r="O287" s="14"/>
      <c r="P287" s="14"/>
      <c r="Q287" s="14"/>
      <c r="R287" s="14"/>
      <c r="S287" s="14"/>
      <c r="T287" s="14"/>
      <c r="U287" s="14"/>
      <c r="V287" s="14"/>
      <c r="W287" s="14"/>
      <c r="X287" s="137" t="str">
        <v xml:space="preserve"> </v>
      </c>
      <c r="Y287" s="150" t="str">
        <f t="shared" si="35"/>
        <v xml:space="preserve"> </v>
      </c>
    </row>
    <row r="288" spans="1:25" x14ac:dyDescent="0.25">
      <c r="A288" s="28" t="str">
        <f>_xlfn.XLOOKUP(P!C274,'Banco de Dados'!$B$3:$B$274,'Banco de Dados'!$K$3:$K$274,"")</f>
        <v/>
      </c>
      <c r="B288" s="2">
        <v>0</v>
      </c>
      <c r="C288" s="2">
        <v>0</v>
      </c>
      <c r="D288" s="2">
        <v>0</v>
      </c>
      <c r="E288" s="2">
        <v>0</v>
      </c>
      <c r="F288" s="32" t="e">
        <f t="shared" si="36"/>
        <v>#DIV/0!</v>
      </c>
      <c r="G288" s="3">
        <f t="shared" ref="G288:H290" si="37">D288*$E$258</f>
        <v>0</v>
      </c>
      <c r="H288" s="3">
        <f t="shared" si="37"/>
        <v>0</v>
      </c>
      <c r="J288" s="2"/>
      <c r="K288" s="3" t="str">
        <v xml:space="preserve"> </v>
      </c>
      <c r="M288" s="135" t="str">
        <v xml:space="preserve"> </v>
      </c>
      <c r="N288" s="145"/>
      <c r="O288" s="14"/>
      <c r="P288" s="14"/>
      <c r="Q288" s="14"/>
      <c r="R288" s="14"/>
      <c r="S288" s="14"/>
      <c r="T288" s="14"/>
      <c r="U288" s="14"/>
      <c r="V288" s="14"/>
      <c r="W288" s="14"/>
      <c r="X288" s="137" t="str">
        <v xml:space="preserve"> </v>
      </c>
      <c r="Y288" s="150" t="str">
        <f t="shared" si="35"/>
        <v xml:space="preserve"> </v>
      </c>
    </row>
    <row r="289" spans="1:33" x14ac:dyDescent="0.25">
      <c r="A289" s="28" t="str">
        <f>_xlfn.XLOOKUP(P!C275,'Banco de Dados'!$B$3:$B$274,'Banco de Dados'!$K$3:$K$274,"")</f>
        <v/>
      </c>
      <c r="B289" s="2">
        <v>0</v>
      </c>
      <c r="C289" s="2">
        <v>0</v>
      </c>
      <c r="D289" s="2">
        <v>0</v>
      </c>
      <c r="E289" s="2">
        <v>0</v>
      </c>
      <c r="F289" s="32" t="e">
        <f t="shared" si="36"/>
        <v>#DIV/0!</v>
      </c>
      <c r="G289" s="3">
        <f t="shared" si="37"/>
        <v>0</v>
      </c>
      <c r="H289" s="3">
        <f t="shared" si="37"/>
        <v>0</v>
      </c>
      <c r="J289" s="2"/>
      <c r="K289" s="3" t="str">
        <v xml:space="preserve"> </v>
      </c>
      <c r="M289" s="135" t="str">
        <v xml:space="preserve"> </v>
      </c>
      <c r="N289" s="145"/>
      <c r="O289" s="14"/>
      <c r="P289" s="14"/>
      <c r="Q289" s="14"/>
      <c r="R289" s="14"/>
      <c r="S289" s="14"/>
      <c r="T289" s="14"/>
      <c r="U289" s="14"/>
      <c r="V289" s="14"/>
      <c r="W289" s="14"/>
      <c r="X289" s="137" t="str">
        <v xml:space="preserve"> </v>
      </c>
      <c r="Y289" s="150" t="str">
        <f t="shared" si="35"/>
        <v xml:space="preserve"> </v>
      </c>
    </row>
    <row r="290" spans="1:33" x14ac:dyDescent="0.25">
      <c r="A290" s="28" t="str">
        <f>_xlfn.XLOOKUP(P!C276,'Banco de Dados'!$B$3:$B$274,'Banco de Dados'!$K$3:$K$274,"")</f>
        <v/>
      </c>
      <c r="B290" s="2">
        <v>0</v>
      </c>
      <c r="C290" s="2">
        <v>0</v>
      </c>
      <c r="D290" s="2">
        <v>0</v>
      </c>
      <c r="E290" s="2">
        <v>0</v>
      </c>
      <c r="F290" s="32" t="e">
        <f t="shared" si="36"/>
        <v>#DIV/0!</v>
      </c>
      <c r="G290" s="3">
        <f t="shared" si="37"/>
        <v>0</v>
      </c>
      <c r="H290" s="3">
        <f t="shared" si="37"/>
        <v>0</v>
      </c>
      <c r="J290" s="2"/>
      <c r="K290" s="3" t="str">
        <v xml:space="preserve"> </v>
      </c>
      <c r="M290" s="142" t="str">
        <f t="shared" ref="M290" si="38">IF(AL290=0,"",AL290)</f>
        <v/>
      </c>
      <c r="N290" s="141" t="str">
        <f>IFERROR(IF(AM290=0,NA(),AM290)," ")</f>
        <v xml:space="preserve"> </v>
      </c>
      <c r="O290" s="14"/>
      <c r="P290" s="14"/>
      <c r="Q290" s="14"/>
      <c r="R290" s="14"/>
      <c r="S290" s="14"/>
      <c r="T290" s="14"/>
      <c r="U290" s="14"/>
      <c r="V290" s="14"/>
      <c r="W290" s="14"/>
      <c r="X290" s="137" t="str">
        <v xml:space="preserve"> </v>
      </c>
      <c r="Y290" s="150" t="str">
        <f t="shared" si="35"/>
        <v xml:space="preserve"> </v>
      </c>
    </row>
    <row r="291" spans="1:33" s="67" customFormat="1" x14ac:dyDescent="0.25">
      <c r="A291" s="94"/>
      <c r="B291" s="94"/>
      <c r="C291" s="94"/>
      <c r="D291" s="94"/>
      <c r="E291" s="94"/>
      <c r="F291" s="133"/>
      <c r="G291" s="134"/>
      <c r="H291" s="134"/>
      <c r="I291" s="94"/>
      <c r="J291" s="94"/>
      <c r="K291" s="134"/>
      <c r="L291" s="94"/>
      <c r="M291" s="94"/>
      <c r="N291" s="134"/>
      <c r="O291" s="134"/>
      <c r="P291" s="134"/>
      <c r="Y291" s="94"/>
    </row>
    <row r="292" spans="1:33" x14ac:dyDescent="0.25">
      <c r="G292" s="3"/>
      <c r="H292" s="3"/>
      <c r="I292" s="2"/>
      <c r="J292" s="2"/>
      <c r="K292" s="3"/>
      <c r="L292" s="94"/>
      <c r="M292" s="2"/>
      <c r="N292" s="3"/>
      <c r="O292" s="3"/>
      <c r="P292" s="3"/>
    </row>
    <row r="293" spans="1:33" x14ac:dyDescent="0.25">
      <c r="G293" s="3"/>
      <c r="H293" s="3"/>
      <c r="I293" s="2"/>
      <c r="J293" s="2"/>
      <c r="K293" s="3"/>
      <c r="L293" s="94"/>
      <c r="M293" s="2"/>
      <c r="N293" s="3"/>
      <c r="O293" s="3"/>
      <c r="P293" s="3"/>
    </row>
    <row r="294" spans="1:33" ht="15.75" x14ac:dyDescent="0.25">
      <c r="A294" s="36" t="str">
        <f>'Nome das Amostras'!A12</f>
        <v>aj</v>
      </c>
      <c r="B294" s="164" t="str">
        <f>VLOOKUP(A294,'Nome das Amostras'!$A$3:$D$28,2,FALSE)</f>
        <v>R9</v>
      </c>
      <c r="C294" s="164"/>
      <c r="D294" s="51" t="s">
        <v>65</v>
      </c>
      <c r="E294" s="53">
        <f>'Banco de Dados'!$O$13/'Banco de Dados'!BS13</f>
        <v>0.74387608069164268</v>
      </c>
      <c r="F294" s="74"/>
      <c r="G294" s="3"/>
      <c r="H294" s="3"/>
      <c r="J294" s="231" t="s">
        <v>255</v>
      </c>
      <c r="K294" s="231"/>
      <c r="M294" s="132" t="s">
        <v>1</v>
      </c>
      <c r="N294" s="144" t="s">
        <v>35</v>
      </c>
      <c r="O294" s="232" t="s">
        <v>148</v>
      </c>
      <c r="P294" s="232"/>
      <c r="Q294" s="232"/>
      <c r="R294" s="232"/>
      <c r="S294" s="232"/>
      <c r="T294" s="232"/>
      <c r="U294" s="232"/>
      <c r="V294" s="232"/>
      <c r="W294" s="2">
        <v>18</v>
      </c>
      <c r="X294" s="136" t="s">
        <v>1</v>
      </c>
      <c r="Y294" s="136" t="s">
        <v>35</v>
      </c>
      <c r="Z294" s="233" t="s">
        <v>149</v>
      </c>
      <c r="AA294" s="233"/>
      <c r="AB294" s="233"/>
      <c r="AC294" s="233"/>
      <c r="AD294" s="233"/>
      <c r="AE294" s="233"/>
      <c r="AF294" s="233"/>
      <c r="AG294" s="233"/>
    </row>
    <row r="295" spans="1:33" x14ac:dyDescent="0.25">
      <c r="A295" s="107" t="s">
        <v>1</v>
      </c>
      <c r="B295" s="107" t="s">
        <v>0</v>
      </c>
      <c r="C295" s="107" t="s">
        <v>212</v>
      </c>
      <c r="D295" s="107" t="s">
        <v>209</v>
      </c>
      <c r="E295" s="107" t="s">
        <v>213</v>
      </c>
      <c r="F295" s="76" t="s">
        <v>219</v>
      </c>
      <c r="G295" s="54" t="s">
        <v>140</v>
      </c>
      <c r="H295" s="54" t="s">
        <v>66</v>
      </c>
      <c r="J295" s="107" t="s">
        <v>1</v>
      </c>
      <c r="K295" s="54" t="s">
        <v>35</v>
      </c>
      <c r="M295" s="142" t="s">
        <v>149</v>
      </c>
      <c r="N295" s="141">
        <f>Y295</f>
        <v>335889.80547550431</v>
      </c>
      <c r="O295" s="14"/>
      <c r="P295" s="14"/>
      <c r="Q295" s="14"/>
      <c r="R295" s="14"/>
      <c r="S295" s="14"/>
      <c r="T295" s="14"/>
      <c r="U295" s="14"/>
      <c r="V295" s="14"/>
      <c r="W295" s="14"/>
      <c r="X295" s="140" t="s">
        <v>150</v>
      </c>
      <c r="Y295" s="149">
        <f>SUM(Y296:Y326)</f>
        <v>335889.80547550431</v>
      </c>
    </row>
    <row r="296" spans="1:33" x14ac:dyDescent="0.25">
      <c r="A296" s="28" t="str">
        <f>_xlfn.XLOOKUP(P!C280,'Banco de Dados'!$B$3:$B$274,'Banco de Dados'!$K$3:$K$274,"")</f>
        <v>Si</v>
      </c>
      <c r="B296" s="2" cm="1">
        <f t="array" ref="B296:E326">Dados!BO5:BR35</f>
        <v>14</v>
      </c>
      <c r="C296" s="2">
        <v>1740</v>
      </c>
      <c r="D296" s="2">
        <v>7268</v>
      </c>
      <c r="E296" s="2">
        <v>113</v>
      </c>
      <c r="F296" s="32">
        <f>(E296*100)/D296</f>
        <v>1.5547605943863512</v>
      </c>
      <c r="G296" s="3">
        <f t="shared" ref="G296:H323" si="39">D296*$E$294</f>
        <v>5406.4913544668589</v>
      </c>
      <c r="H296" s="3">
        <f t="shared" si="39"/>
        <v>84.057997118155626</v>
      </c>
      <c r="J296" s="2" t="str" cm="1">
        <f t="array" ref="J296:J323">_xlfn._xlws.FILTER(A296:A326, (A296:A326&lt;&gt;$L$1)*(A296:A326&lt;&gt;"Ar")*(A296:A326&lt;&gt;$M$1))</f>
        <v>Si</v>
      </c>
      <c r="K296" s="3" cm="1">
        <f t="array" ref="K296:K326">IF(_xlfn.XLOOKUP(J296:J326,A296:A326,G296:G326," ")=0,"",_xlfn.XLOOKUP(J296:J326,A296:A326,G296:G326," "))</f>
        <v>5406.4913544668589</v>
      </c>
      <c r="M296" s="135" t="str" cm="1">
        <f t="array" ref="M296:M325">_xlfn.XLOOKUP(N296:N325,_xlfn.ANCHORARRAY(K296),J296:J326," ")</f>
        <v/>
      </c>
      <c r="N296" s="145" t="str" cm="1">
        <f t="array" ref="N296:N310">IF(_xlfn._xlws.FILTER(_xlfn.ANCHORARRAY(K296),ISERROR(MATCH(_xlfn.ANCHORARRAY(K296),Y296:Y325,0)))=0," ",_xlfn._xlws.FILTER(_xlfn.ANCHORARRAY(K296),ISERROR(MATCH(_xlfn.ANCHORARRAY(K296),Y296:Y325,0))))</f>
        <v/>
      </c>
      <c r="O296" s="14"/>
      <c r="P296" s="14"/>
      <c r="Q296" s="14"/>
      <c r="R296" s="14"/>
      <c r="S296" s="14"/>
      <c r="T296" s="14"/>
      <c r="U296" s="14"/>
      <c r="V296" s="14"/>
      <c r="W296" s="14"/>
      <c r="X296" s="137" t="str" cm="1">
        <f t="array" ref="X296:X326">IF(_xlfn.XLOOKUP(Y296:Y326,_xlfn.ANCHORARRAY(K296),J296:J326," ")=0," ",_xlfn.XLOOKUP(Y296:Y326,_xlfn.ANCHORARRAY(K296),J296:J326," "))</f>
        <v>P</v>
      </c>
      <c r="Y296" s="150">
        <f t="shared" ref="Y296:Y326" si="40">IFERROR(IF(ROW(A1)&lt;$W$294,SMALL(_xlfn.ANCHORARRAY($K$296),ROW(A1))," ")," ")</f>
        <v>850.99423631123921</v>
      </c>
    </row>
    <row r="297" spans="1:33" x14ac:dyDescent="0.25">
      <c r="A297" s="28" t="str">
        <f>_xlfn.XLOOKUP(P!C281,'Banco de Dados'!$B$3:$B$274,'Banco de Dados'!$K$3:$K$274,"")</f>
        <v>P</v>
      </c>
      <c r="B297" s="2">
        <v>15</v>
      </c>
      <c r="C297" s="2">
        <v>2013</v>
      </c>
      <c r="D297" s="2">
        <v>1144</v>
      </c>
      <c r="E297" s="2">
        <v>83</v>
      </c>
      <c r="F297" s="32">
        <f t="shared" ref="F297:F326" si="41">(E297*100)/D297</f>
        <v>7.255244755244755</v>
      </c>
      <c r="G297" s="3">
        <f t="shared" si="39"/>
        <v>850.99423631123921</v>
      </c>
      <c r="H297" s="3">
        <f t="shared" si="39"/>
        <v>61.741714697406344</v>
      </c>
      <c r="J297" s="2" t="str">
        <v>P</v>
      </c>
      <c r="K297" s="3">
        <v>850.99423631123921</v>
      </c>
      <c r="M297" s="135" t="str">
        <v/>
      </c>
      <c r="N297" s="145" t="str">
        <v/>
      </c>
      <c r="O297" s="14"/>
      <c r="P297" s="14"/>
      <c r="Q297" s="14"/>
      <c r="R297" s="14"/>
      <c r="S297" s="14"/>
      <c r="T297" s="14"/>
      <c r="U297" s="14"/>
      <c r="V297" s="14"/>
      <c r="W297" s="14"/>
      <c r="X297" s="137" t="str">
        <v>Zn</v>
      </c>
      <c r="Y297" s="150">
        <f t="shared" si="40"/>
        <v>1123.9967579250722</v>
      </c>
    </row>
    <row r="298" spans="1:33" x14ac:dyDescent="0.25">
      <c r="A298" s="28" t="str">
        <f>_xlfn.XLOOKUP(P!C282,'Banco de Dados'!$B$3:$B$274,'Banco de Dados'!$K$3:$K$274,"")</f>
        <v>S</v>
      </c>
      <c r="B298" s="2">
        <v>16</v>
      </c>
      <c r="C298" s="2">
        <v>2307</v>
      </c>
      <c r="D298" s="2">
        <v>4134</v>
      </c>
      <c r="E298" s="2">
        <v>108</v>
      </c>
      <c r="F298" s="32">
        <f t="shared" si="41"/>
        <v>2.6124818577648767</v>
      </c>
      <c r="G298" s="3">
        <f t="shared" si="39"/>
        <v>3075.1837175792507</v>
      </c>
      <c r="H298" s="3">
        <f t="shared" si="39"/>
        <v>80.338616714697409</v>
      </c>
      <c r="J298" s="2" t="str">
        <v>S</v>
      </c>
      <c r="K298" s="3">
        <v>3075.1837175792507</v>
      </c>
      <c r="M298" s="135" t="str">
        <v/>
      </c>
      <c r="N298" s="145" t="str">
        <v/>
      </c>
      <c r="O298" s="14"/>
      <c r="P298" s="14"/>
      <c r="Q298" s="14"/>
      <c r="R298" s="14"/>
      <c r="S298" s="14"/>
      <c r="T298" s="14"/>
      <c r="U298" s="14"/>
      <c r="V298" s="14"/>
      <c r="W298" s="14"/>
      <c r="X298" s="137" t="str">
        <v>Cu</v>
      </c>
      <c r="Y298" s="150">
        <f t="shared" si="40"/>
        <v>1341.2085734870318</v>
      </c>
    </row>
    <row r="299" spans="1:33" x14ac:dyDescent="0.25">
      <c r="A299" s="28" t="str">
        <f>_xlfn.XLOOKUP(P!C283,'Banco de Dados'!$B$3:$B$274,'Banco de Dados'!$K$3:$K$274,"")</f>
        <v>Cl</v>
      </c>
      <c r="B299" s="2">
        <v>17</v>
      </c>
      <c r="C299" s="2">
        <v>2622</v>
      </c>
      <c r="D299" s="2">
        <v>12390</v>
      </c>
      <c r="E299" s="2">
        <v>180</v>
      </c>
      <c r="F299" s="32">
        <f t="shared" si="41"/>
        <v>1.4527845036319613</v>
      </c>
      <c r="G299" s="3">
        <f t="shared" si="39"/>
        <v>9216.6246397694522</v>
      </c>
      <c r="H299" s="3">
        <f t="shared" si="39"/>
        <v>133.89769452449568</v>
      </c>
      <c r="J299" s="2" t="str">
        <v>Cl</v>
      </c>
      <c r="K299" s="3">
        <v>9216.6246397694522</v>
      </c>
      <c r="M299" s="135" t="str">
        <v/>
      </c>
      <c r="N299" s="145" t="str">
        <v/>
      </c>
      <c r="O299" s="14"/>
      <c r="P299" s="14"/>
      <c r="Q299" s="14"/>
      <c r="R299" s="14"/>
      <c r="S299" s="14"/>
      <c r="T299" s="14"/>
      <c r="U299" s="14"/>
      <c r="V299" s="14"/>
      <c r="W299" s="14"/>
      <c r="X299" s="137" t="str">
        <v>Ni</v>
      </c>
      <c r="Y299" s="150">
        <f t="shared" si="40"/>
        <v>1622.3937319884726</v>
      </c>
    </row>
    <row r="300" spans="1:33" x14ac:dyDescent="0.25">
      <c r="A300" s="28" t="str">
        <f>_xlfn.XLOOKUP(P!C284,'Banco de Dados'!$B$3:$B$274,'Banco de Dados'!$K$3:$K$274,"")</f>
        <v>Ar</v>
      </c>
      <c r="B300" s="2">
        <v>18</v>
      </c>
      <c r="C300" s="2">
        <v>2957</v>
      </c>
      <c r="D300" s="2">
        <v>5552</v>
      </c>
      <c r="E300" s="2">
        <v>194</v>
      </c>
      <c r="F300" s="32">
        <f t="shared" si="41"/>
        <v>3.494236311239193</v>
      </c>
      <c r="G300" s="3">
        <f t="shared" si="39"/>
        <v>4130</v>
      </c>
      <c r="H300" s="3">
        <f t="shared" si="39"/>
        <v>144.31195965417868</v>
      </c>
      <c r="J300" s="2" t="str">
        <v>K</v>
      </c>
      <c r="K300" s="3">
        <v>57076.12391930836</v>
      </c>
      <c r="M300" s="135" t="str">
        <v/>
      </c>
      <c r="N300" s="145" t="str">
        <v/>
      </c>
      <c r="O300" s="14"/>
      <c r="P300" s="14"/>
      <c r="Q300" s="14"/>
      <c r="R300" s="14"/>
      <c r="S300" s="14"/>
      <c r="T300" s="14"/>
      <c r="U300" s="14"/>
      <c r="V300" s="14"/>
      <c r="W300" s="14"/>
      <c r="X300" s="137" t="str">
        <v>S</v>
      </c>
      <c r="Y300" s="150">
        <f t="shared" si="40"/>
        <v>3075.1837175792507</v>
      </c>
    </row>
    <row r="301" spans="1:33" x14ac:dyDescent="0.25">
      <c r="A301" s="28" t="str">
        <f>_xlfn.XLOOKUP(P!C285,'Banco de Dados'!$B$3:$B$274,'Banco de Dados'!$K$3:$K$274,"")</f>
        <v>K</v>
      </c>
      <c r="B301" s="2">
        <v>19</v>
      </c>
      <c r="C301" s="2">
        <v>3313</v>
      </c>
      <c r="D301" s="2">
        <v>76728</v>
      </c>
      <c r="E301" s="2">
        <v>302</v>
      </c>
      <c r="F301" s="32">
        <f t="shared" si="41"/>
        <v>0.39359816494630384</v>
      </c>
      <c r="G301" s="3">
        <f t="shared" si="39"/>
        <v>57076.12391930836</v>
      </c>
      <c r="H301" s="3">
        <f t="shared" si="39"/>
        <v>224.6505763688761</v>
      </c>
      <c r="J301" s="2" t="str">
        <v>Ca</v>
      </c>
      <c r="K301" s="3">
        <v>13063.95172910663</v>
      </c>
      <c r="M301" s="135" t="str">
        <v/>
      </c>
      <c r="N301" s="145" t="str">
        <v/>
      </c>
      <c r="O301" s="14"/>
      <c r="P301" s="14"/>
      <c r="Q301" s="14"/>
      <c r="R301" s="14"/>
      <c r="S301" s="14"/>
      <c r="T301" s="14"/>
      <c r="U301" s="14"/>
      <c r="V301" s="14"/>
      <c r="W301" s="14"/>
      <c r="X301" s="137" t="str">
        <v>Cr</v>
      </c>
      <c r="Y301" s="150">
        <f t="shared" si="40"/>
        <v>3342.2352305475506</v>
      </c>
    </row>
    <row r="302" spans="1:33" x14ac:dyDescent="0.25">
      <c r="A302" s="28" t="str">
        <f>_xlfn.XLOOKUP(P!C286,'Banco de Dados'!$B$3:$B$274,'Banco de Dados'!$K$3:$K$274,"")</f>
        <v>Ca</v>
      </c>
      <c r="B302" s="2">
        <v>20</v>
      </c>
      <c r="C302" s="2">
        <v>3691</v>
      </c>
      <c r="D302" s="2">
        <v>17562</v>
      </c>
      <c r="E302" s="2">
        <v>179</v>
      </c>
      <c r="F302" s="32">
        <f t="shared" si="41"/>
        <v>1.0192460995330828</v>
      </c>
      <c r="G302" s="3">
        <f t="shared" si="39"/>
        <v>13063.95172910663</v>
      </c>
      <c r="H302" s="3">
        <f t="shared" si="39"/>
        <v>133.15381844380403</v>
      </c>
      <c r="J302" s="2" t="str">
        <v>Ti</v>
      </c>
      <c r="K302" s="3">
        <v>10741.57060518732</v>
      </c>
      <c r="M302" s="135" t="str">
        <v/>
      </c>
      <c r="N302" s="145" t="str">
        <v/>
      </c>
      <c r="O302" s="14"/>
      <c r="P302" s="14"/>
      <c r="Q302" s="14"/>
      <c r="R302" s="14"/>
      <c r="S302" s="14"/>
      <c r="T302" s="14"/>
      <c r="U302" s="14"/>
      <c r="V302" s="14"/>
      <c r="W302" s="14"/>
      <c r="X302" s="137" t="str">
        <v>Mn</v>
      </c>
      <c r="Y302" s="150">
        <f t="shared" si="40"/>
        <v>4641.0428674351588</v>
      </c>
    </row>
    <row r="303" spans="1:33" x14ac:dyDescent="0.25">
      <c r="A303" s="28" t="str">
        <f>_xlfn.XLOOKUP(P!C287,'Banco de Dados'!$B$3:$B$274,'Banco de Dados'!$K$3:$K$274,"")</f>
        <v>Ti</v>
      </c>
      <c r="B303" s="2">
        <v>22</v>
      </c>
      <c r="C303" s="2">
        <v>4509</v>
      </c>
      <c r="D303" s="2">
        <v>14440</v>
      </c>
      <c r="E303" s="2">
        <v>162</v>
      </c>
      <c r="F303" s="32">
        <f t="shared" si="41"/>
        <v>1.1218836565096952</v>
      </c>
      <c r="G303" s="3">
        <f t="shared" si="39"/>
        <v>10741.57060518732</v>
      </c>
      <c r="H303" s="3">
        <f t="shared" si="39"/>
        <v>120.50792507204612</v>
      </c>
      <c r="J303" s="2" t="str">
        <v>Cr</v>
      </c>
      <c r="K303" s="3">
        <v>3342.2352305475506</v>
      </c>
      <c r="M303" s="135" t="str">
        <v/>
      </c>
      <c r="N303" s="145" t="str">
        <v/>
      </c>
      <c r="O303" s="14"/>
      <c r="P303" s="14"/>
      <c r="Q303" s="14"/>
      <c r="R303" s="14"/>
      <c r="S303" s="14"/>
      <c r="T303" s="14"/>
      <c r="U303" s="14"/>
      <c r="V303" s="14"/>
      <c r="W303" s="14"/>
      <c r="X303" s="137" t="str">
        <v>Si</v>
      </c>
      <c r="Y303" s="150">
        <f t="shared" si="40"/>
        <v>5406.4913544668589</v>
      </c>
    </row>
    <row r="304" spans="1:33" x14ac:dyDescent="0.25">
      <c r="A304" s="28" t="str">
        <f>_xlfn.XLOOKUP(P!C288,'Banco de Dados'!$B$3:$B$274,'Banco de Dados'!$K$3:$K$274,"")</f>
        <v>Cr</v>
      </c>
      <c r="B304" s="2">
        <v>24</v>
      </c>
      <c r="C304" s="2">
        <v>5412</v>
      </c>
      <c r="D304" s="2">
        <v>4493</v>
      </c>
      <c r="E304" s="2">
        <v>144</v>
      </c>
      <c r="F304" s="32">
        <f t="shared" si="41"/>
        <v>3.2049855330514134</v>
      </c>
      <c r="G304" s="3">
        <f t="shared" si="39"/>
        <v>3342.2352305475506</v>
      </c>
      <c r="H304" s="3">
        <f t="shared" si="39"/>
        <v>107.11815561959655</v>
      </c>
      <c r="J304" s="2" t="str">
        <v>Mn</v>
      </c>
      <c r="K304" s="3">
        <v>4641.0428674351588</v>
      </c>
      <c r="M304" s="135" t="str">
        <v/>
      </c>
      <c r="N304" s="145" t="str">
        <v/>
      </c>
      <c r="O304" s="14"/>
      <c r="P304" s="14"/>
      <c r="Q304" s="14"/>
      <c r="R304" s="14"/>
      <c r="S304" s="14"/>
      <c r="T304" s="14"/>
      <c r="U304" s="14"/>
      <c r="V304" s="14"/>
      <c r="W304" s="14"/>
      <c r="X304" s="137" t="str">
        <v>Cl</v>
      </c>
      <c r="Y304" s="150">
        <f t="shared" si="40"/>
        <v>9216.6246397694522</v>
      </c>
    </row>
    <row r="305" spans="1:25" x14ac:dyDescent="0.25">
      <c r="A305" s="28" t="str">
        <f>_xlfn.XLOOKUP(P!C289,'Banco de Dados'!$B$3:$B$274,'Banco de Dados'!$K$3:$K$274,"")</f>
        <v>Mn</v>
      </c>
      <c r="B305" s="2">
        <v>25</v>
      </c>
      <c r="C305" s="2">
        <v>5895</v>
      </c>
      <c r="D305" s="2">
        <v>6239</v>
      </c>
      <c r="E305" s="2">
        <v>163</v>
      </c>
      <c r="F305" s="32">
        <f t="shared" si="41"/>
        <v>2.6125981727841001</v>
      </c>
      <c r="G305" s="3">
        <f t="shared" si="39"/>
        <v>4641.0428674351588</v>
      </c>
      <c r="H305" s="3">
        <f t="shared" si="39"/>
        <v>121.25180115273776</v>
      </c>
      <c r="J305" s="2" t="str">
        <v>Fe</v>
      </c>
      <c r="K305" s="3">
        <v>224387.98811239193</v>
      </c>
      <c r="M305" s="135" t="str">
        <v/>
      </c>
      <c r="N305" s="145" t="str">
        <v/>
      </c>
      <c r="O305" s="14"/>
      <c r="P305" s="14"/>
      <c r="Q305" s="14"/>
      <c r="R305" s="14"/>
      <c r="S305" s="14"/>
      <c r="T305" s="14"/>
      <c r="U305" s="14"/>
      <c r="V305" s="14"/>
      <c r="W305" s="14"/>
      <c r="X305" s="137" t="str">
        <v>Ti</v>
      </c>
      <c r="Y305" s="150">
        <f t="shared" si="40"/>
        <v>10741.57060518732</v>
      </c>
    </row>
    <row r="306" spans="1:25" x14ac:dyDescent="0.25">
      <c r="A306" s="28" t="str">
        <f>_xlfn.XLOOKUP(P!C290,'Banco de Dados'!$B$3:$B$274,'Banco de Dados'!$K$3:$K$274,"")</f>
        <v>Fe</v>
      </c>
      <c r="B306" s="2">
        <v>26</v>
      </c>
      <c r="C306" s="2">
        <v>6399</v>
      </c>
      <c r="D306" s="2">
        <v>301647</v>
      </c>
      <c r="E306" s="2">
        <v>543</v>
      </c>
      <c r="F306" s="32">
        <f t="shared" si="41"/>
        <v>0.1800117355717113</v>
      </c>
      <c r="G306" s="3">
        <f t="shared" si="39"/>
        <v>224387.98811239193</v>
      </c>
      <c r="H306" s="3">
        <f t="shared" si="39"/>
        <v>403.92471181556198</v>
      </c>
      <c r="J306" s="2" t="str">
        <v>Ni</v>
      </c>
      <c r="K306" s="3">
        <v>1622.3937319884726</v>
      </c>
      <c r="M306" s="135" t="str">
        <v/>
      </c>
      <c r="N306" s="145" t="str">
        <v/>
      </c>
      <c r="O306" s="14"/>
      <c r="P306" s="14"/>
      <c r="Q306" s="14"/>
      <c r="R306" s="14"/>
      <c r="S306" s="14"/>
      <c r="T306" s="14"/>
      <c r="U306" s="14"/>
      <c r="V306" s="14"/>
      <c r="W306" s="14"/>
      <c r="X306" s="137" t="str">
        <v>Ca</v>
      </c>
      <c r="Y306" s="150">
        <f t="shared" si="40"/>
        <v>13063.95172910663</v>
      </c>
    </row>
    <row r="307" spans="1:25" x14ac:dyDescent="0.25">
      <c r="A307" s="28" t="str">
        <f>_xlfn.XLOOKUP(P!C291,'Banco de Dados'!$B$3:$B$274,'Banco de Dados'!$K$3:$K$274,"")</f>
        <v>Ni</v>
      </c>
      <c r="B307" s="2">
        <v>28</v>
      </c>
      <c r="C307" s="2">
        <v>7472</v>
      </c>
      <c r="D307" s="2">
        <v>2181</v>
      </c>
      <c r="E307" s="2">
        <v>233</v>
      </c>
      <c r="F307" s="32">
        <f t="shared" si="41"/>
        <v>10.68317285648785</v>
      </c>
      <c r="G307" s="3">
        <f t="shared" si="39"/>
        <v>1622.3937319884726</v>
      </c>
      <c r="H307" s="3">
        <f t="shared" si="39"/>
        <v>173.32312680115274</v>
      </c>
      <c r="J307" s="2" t="str">
        <v>Cu</v>
      </c>
      <c r="K307" s="3">
        <v>1341.2085734870318</v>
      </c>
      <c r="M307" s="135" t="str">
        <v/>
      </c>
      <c r="N307" s="145" t="str">
        <v/>
      </c>
      <c r="O307" s="14"/>
      <c r="P307" s="14"/>
      <c r="Q307" s="14"/>
      <c r="R307" s="14"/>
      <c r="S307" s="14"/>
      <c r="T307" s="14"/>
      <c r="U307" s="14"/>
      <c r="V307" s="14"/>
      <c r="W307" s="14"/>
      <c r="X307" s="137" t="str">
        <v>K</v>
      </c>
      <c r="Y307" s="150">
        <f t="shared" si="40"/>
        <v>57076.12391930836</v>
      </c>
    </row>
    <row r="308" spans="1:25" x14ac:dyDescent="0.25">
      <c r="A308" s="28" t="str">
        <f>_xlfn.XLOOKUP(P!C292,'Banco de Dados'!$B$3:$B$274,'Banco de Dados'!$K$3:$K$274,"")</f>
        <v>Cu</v>
      </c>
      <c r="B308" s="2">
        <v>29</v>
      </c>
      <c r="C308" s="2">
        <v>8041</v>
      </c>
      <c r="D308" s="2">
        <v>1803</v>
      </c>
      <c r="E308" s="2">
        <v>239</v>
      </c>
      <c r="F308" s="32">
        <f t="shared" si="41"/>
        <v>13.255684969495286</v>
      </c>
      <c r="G308" s="3">
        <f t="shared" si="39"/>
        <v>1341.2085734870318</v>
      </c>
      <c r="H308" s="3">
        <f t="shared" si="39"/>
        <v>177.78638328530261</v>
      </c>
      <c r="J308" s="2" t="str">
        <v>Zn</v>
      </c>
      <c r="K308" s="3">
        <v>1123.9967579250722</v>
      </c>
      <c r="M308" s="135" t="str">
        <v/>
      </c>
      <c r="N308" s="145" t="str">
        <v/>
      </c>
      <c r="O308" s="14"/>
      <c r="P308" s="14"/>
      <c r="Q308" s="14"/>
      <c r="R308" s="14"/>
      <c r="S308" s="14"/>
      <c r="T308" s="14"/>
      <c r="U308" s="14"/>
      <c r="V308" s="14"/>
      <c r="W308" s="14"/>
      <c r="X308" s="137" t="str">
        <v>Fe</v>
      </c>
      <c r="Y308" s="150">
        <f t="shared" si="40"/>
        <v>224387.98811239193</v>
      </c>
    </row>
    <row r="309" spans="1:25" x14ac:dyDescent="0.25">
      <c r="A309" s="28" t="str">
        <f>_xlfn.XLOOKUP(P!C293,'Banco de Dados'!$B$3:$B$274,'Banco de Dados'!$K$3:$K$274,"")</f>
        <v>Zn</v>
      </c>
      <c r="B309" s="2">
        <v>30</v>
      </c>
      <c r="C309" s="2">
        <v>8631</v>
      </c>
      <c r="D309" s="2">
        <v>1511</v>
      </c>
      <c r="E309" s="2">
        <v>239</v>
      </c>
      <c r="F309" s="32">
        <f t="shared" si="41"/>
        <v>15.817339510258106</v>
      </c>
      <c r="G309" s="3">
        <f t="shared" si="39"/>
        <v>1123.9967579250722</v>
      </c>
      <c r="H309" s="3">
        <f t="shared" si="39"/>
        <v>177.78638328530261</v>
      </c>
      <c r="J309" s="2" t="str">
        <v/>
      </c>
      <c r="K309" s="3" t="str">
        <v/>
      </c>
      <c r="M309" s="135" t="str">
        <v/>
      </c>
      <c r="N309" s="145" t="str">
        <v/>
      </c>
      <c r="O309" s="14"/>
      <c r="P309" s="14"/>
      <c r="Q309" s="14"/>
      <c r="R309" s="14"/>
      <c r="S309" s="14"/>
      <c r="T309" s="14"/>
      <c r="U309" s="14"/>
      <c r="V309" s="14"/>
      <c r="W309" s="14"/>
      <c r="X309" s="137" t="str">
        <v xml:space="preserve"> </v>
      </c>
      <c r="Y309" s="150" t="str">
        <f t="shared" si="40"/>
        <v xml:space="preserve"> </v>
      </c>
    </row>
    <row r="310" spans="1:25" x14ac:dyDescent="0.25">
      <c r="A310" s="28" t="str">
        <f>_xlfn.XLOOKUP(P!C294,'Banco de Dados'!$B$3:$B$274,'Banco de Dados'!$K$3:$K$274,"")</f>
        <v>Rh</v>
      </c>
      <c r="B310" s="2">
        <v>45</v>
      </c>
      <c r="C310" s="2">
        <v>20167</v>
      </c>
      <c r="D310" s="2">
        <v>2177</v>
      </c>
      <c r="E310" s="2">
        <v>138</v>
      </c>
      <c r="F310" s="32">
        <f t="shared" si="41"/>
        <v>6.3389986219568213</v>
      </c>
      <c r="G310" s="3">
        <f t="shared" si="39"/>
        <v>1619.4182276657061</v>
      </c>
      <c r="H310" s="3">
        <f t="shared" si="39"/>
        <v>102.65489913544668</v>
      </c>
      <c r="J310" s="2" t="str">
        <v/>
      </c>
      <c r="K310" s="3" t="str">
        <v/>
      </c>
      <c r="M310" s="135" t="str">
        <v/>
      </c>
      <c r="N310" s="145" t="str">
        <v/>
      </c>
      <c r="O310" s="14"/>
      <c r="P310" s="14"/>
      <c r="Q310" s="14"/>
      <c r="R310" s="14"/>
      <c r="S310" s="14"/>
      <c r="T310" s="14"/>
      <c r="U310" s="14"/>
      <c r="V310" s="14"/>
      <c r="W310" s="14"/>
      <c r="X310" s="137" t="str">
        <v xml:space="preserve"> </v>
      </c>
      <c r="Y310" s="150" t="str">
        <f t="shared" si="40"/>
        <v xml:space="preserve"> </v>
      </c>
    </row>
    <row r="311" spans="1:25" x14ac:dyDescent="0.25">
      <c r="A311" s="28" t="str">
        <f>_xlfn.XLOOKUP(P!C295,'Banco de Dados'!$B$3:$B$274,'Banco de Dados'!$K$3:$K$274,"")</f>
        <v>Rh</v>
      </c>
      <c r="B311" s="2">
        <v>45</v>
      </c>
      <c r="C311" s="2">
        <v>2696</v>
      </c>
      <c r="D311" s="2">
        <v>16137</v>
      </c>
      <c r="E311" s="2">
        <v>150</v>
      </c>
      <c r="F311" s="32">
        <f t="shared" si="41"/>
        <v>0.92954080684142038</v>
      </c>
      <c r="G311" s="3">
        <f t="shared" si="39"/>
        <v>12003.928314121038</v>
      </c>
      <c r="H311" s="3">
        <f t="shared" si="39"/>
        <v>111.5814121037464</v>
      </c>
      <c r="J311" s="2" t="str">
        <v/>
      </c>
      <c r="K311" s="3" t="str">
        <v/>
      </c>
      <c r="M311" s="135" t="str">
        <v xml:space="preserve"> </v>
      </c>
      <c r="N311" s="145"/>
      <c r="O311" s="14"/>
      <c r="P311" s="14"/>
      <c r="Q311" s="14"/>
      <c r="R311" s="14"/>
      <c r="S311" s="14"/>
      <c r="T311" s="14"/>
      <c r="U311" s="14"/>
      <c r="V311" s="14"/>
      <c r="W311" s="14"/>
      <c r="X311" s="137" t="str">
        <v xml:space="preserve"> </v>
      </c>
      <c r="Y311" s="150" t="str">
        <f t="shared" si="40"/>
        <v xml:space="preserve"> </v>
      </c>
    </row>
    <row r="312" spans="1:25" x14ac:dyDescent="0.25">
      <c r="A312" s="28" t="str">
        <f>_xlfn.XLOOKUP(P!C296,'Banco de Dados'!$B$3:$B$274,'Banco de Dados'!$K$3:$K$274,"")</f>
        <v/>
      </c>
      <c r="B312" s="2">
        <v>0</v>
      </c>
      <c r="C312" s="2">
        <v>0</v>
      </c>
      <c r="D312" s="2">
        <v>0</v>
      </c>
      <c r="E312" s="2">
        <v>0</v>
      </c>
      <c r="F312" s="32" t="e">
        <f t="shared" si="41"/>
        <v>#DIV/0!</v>
      </c>
      <c r="G312" s="3">
        <f t="shared" si="39"/>
        <v>0</v>
      </c>
      <c r="H312" s="3">
        <f t="shared" si="39"/>
        <v>0</v>
      </c>
      <c r="J312" s="2" t="str">
        <v/>
      </c>
      <c r="K312" s="3" t="str">
        <v/>
      </c>
      <c r="M312" s="135" t="str">
        <v xml:space="preserve"> </v>
      </c>
      <c r="N312" s="145"/>
      <c r="O312" s="14"/>
      <c r="P312" s="14"/>
      <c r="Q312" s="14"/>
      <c r="R312" s="14"/>
      <c r="S312" s="14"/>
      <c r="T312" s="14"/>
      <c r="U312" s="14"/>
      <c r="V312" s="14"/>
      <c r="W312" s="14"/>
      <c r="X312" s="137" t="str">
        <v xml:space="preserve"> </v>
      </c>
      <c r="Y312" s="150" t="str">
        <f t="shared" si="40"/>
        <v xml:space="preserve"> </v>
      </c>
    </row>
    <row r="313" spans="1:25" x14ac:dyDescent="0.25">
      <c r="A313" s="28" t="str">
        <f>_xlfn.XLOOKUP(P!C297,'Banco de Dados'!$B$3:$B$274,'Banco de Dados'!$K$3:$K$274,"")</f>
        <v/>
      </c>
      <c r="B313" s="2">
        <v>0</v>
      </c>
      <c r="C313" s="2">
        <v>0</v>
      </c>
      <c r="D313" s="2">
        <v>0</v>
      </c>
      <c r="E313" s="2">
        <v>0</v>
      </c>
      <c r="F313" s="32" t="e">
        <f t="shared" si="41"/>
        <v>#DIV/0!</v>
      </c>
      <c r="G313" s="3">
        <f t="shared" si="39"/>
        <v>0</v>
      </c>
      <c r="H313" s="3">
        <f t="shared" si="39"/>
        <v>0</v>
      </c>
      <c r="J313" s="2" t="str">
        <v/>
      </c>
      <c r="K313" s="3" t="str">
        <v/>
      </c>
      <c r="M313" s="135" t="str">
        <v xml:space="preserve"> </v>
      </c>
      <c r="N313" s="145"/>
      <c r="O313" s="14"/>
      <c r="P313" s="14"/>
      <c r="Q313" s="14"/>
      <c r="R313" s="14"/>
      <c r="S313" s="14"/>
      <c r="T313" s="14"/>
      <c r="U313" s="14"/>
      <c r="V313" s="14"/>
      <c r="W313" s="14"/>
      <c r="X313" s="137" t="str">
        <v xml:space="preserve"> </v>
      </c>
      <c r="Y313" s="150" t="str">
        <f t="shared" si="40"/>
        <v xml:space="preserve"> </v>
      </c>
    </row>
    <row r="314" spans="1:25" x14ac:dyDescent="0.25">
      <c r="A314" s="28" t="str">
        <f>_xlfn.XLOOKUP(P!C298,'Banco de Dados'!$B$3:$B$274,'Banco de Dados'!$K$3:$K$274,"")</f>
        <v/>
      </c>
      <c r="B314" s="2">
        <v>0</v>
      </c>
      <c r="C314" s="2">
        <v>0</v>
      </c>
      <c r="D314" s="2">
        <v>0</v>
      </c>
      <c r="E314" s="2">
        <v>0</v>
      </c>
      <c r="F314" s="32" t="e">
        <f t="shared" si="41"/>
        <v>#DIV/0!</v>
      </c>
      <c r="G314" s="3">
        <f t="shared" si="39"/>
        <v>0</v>
      </c>
      <c r="H314" s="3">
        <f t="shared" si="39"/>
        <v>0</v>
      </c>
      <c r="J314" s="2" t="str">
        <v/>
      </c>
      <c r="K314" s="3" t="str">
        <v/>
      </c>
      <c r="M314" s="135" t="str">
        <v xml:space="preserve"> </v>
      </c>
      <c r="N314" s="145"/>
      <c r="O314" s="14"/>
      <c r="P314" s="14"/>
      <c r="Q314" s="14"/>
      <c r="R314" s="14"/>
      <c r="S314" s="14"/>
      <c r="T314" s="14"/>
      <c r="U314" s="14"/>
      <c r="V314" s="14"/>
      <c r="W314" s="14"/>
      <c r="X314" s="137" t="str">
        <v xml:space="preserve"> </v>
      </c>
      <c r="Y314" s="150" t="str">
        <f t="shared" si="40"/>
        <v xml:space="preserve"> </v>
      </c>
    </row>
    <row r="315" spans="1:25" x14ac:dyDescent="0.25">
      <c r="A315" s="28" t="str">
        <f>_xlfn.XLOOKUP(P!C299,'Banco de Dados'!$B$3:$B$274,'Banco de Dados'!$K$3:$K$274,"")</f>
        <v/>
      </c>
      <c r="B315" s="2">
        <v>0</v>
      </c>
      <c r="C315" s="2">
        <v>0</v>
      </c>
      <c r="D315" s="2">
        <v>0</v>
      </c>
      <c r="E315" s="2">
        <v>0</v>
      </c>
      <c r="F315" s="32" t="e">
        <f t="shared" si="41"/>
        <v>#DIV/0!</v>
      </c>
      <c r="G315" s="3">
        <f t="shared" si="39"/>
        <v>0</v>
      </c>
      <c r="H315" s="3">
        <f t="shared" si="39"/>
        <v>0</v>
      </c>
      <c r="J315" s="2" t="str">
        <v/>
      </c>
      <c r="K315" s="3" t="str">
        <v/>
      </c>
      <c r="M315" s="135" t="str">
        <v xml:space="preserve"> </v>
      </c>
      <c r="N315" s="145"/>
      <c r="O315" s="14"/>
      <c r="P315" s="14"/>
      <c r="Q315" s="14"/>
      <c r="R315" s="14"/>
      <c r="S315" s="14"/>
      <c r="T315" s="14"/>
      <c r="U315" s="14"/>
      <c r="V315" s="14"/>
      <c r="W315" s="14"/>
      <c r="X315" s="137" t="str">
        <v xml:space="preserve"> </v>
      </c>
      <c r="Y315" s="150" t="str">
        <f t="shared" si="40"/>
        <v xml:space="preserve"> </v>
      </c>
    </row>
    <row r="316" spans="1:25" x14ac:dyDescent="0.25">
      <c r="A316" s="28" t="str">
        <f>_xlfn.XLOOKUP(P!C300,'Banco de Dados'!$B$3:$B$274,'Banco de Dados'!$K$3:$K$274,"")</f>
        <v/>
      </c>
      <c r="B316" s="2">
        <v>0</v>
      </c>
      <c r="C316" s="2">
        <v>0</v>
      </c>
      <c r="D316" s="2">
        <v>0</v>
      </c>
      <c r="E316" s="17">
        <v>0</v>
      </c>
      <c r="F316" s="32" t="e">
        <f t="shared" si="41"/>
        <v>#DIV/0!</v>
      </c>
      <c r="G316" s="3">
        <f t="shared" si="39"/>
        <v>0</v>
      </c>
      <c r="H316" s="3">
        <f t="shared" si="39"/>
        <v>0</v>
      </c>
      <c r="J316" s="2" t="str">
        <v/>
      </c>
      <c r="K316" s="3" t="str">
        <v/>
      </c>
      <c r="M316" s="135" t="str">
        <v xml:space="preserve"> </v>
      </c>
      <c r="N316" s="145"/>
      <c r="O316" s="14"/>
      <c r="P316" s="14"/>
      <c r="Q316" s="14"/>
      <c r="R316" s="14"/>
      <c r="S316" s="14"/>
      <c r="T316" s="14"/>
      <c r="U316" s="14"/>
      <c r="V316" s="14"/>
      <c r="W316" s="14"/>
      <c r="X316" s="137" t="str">
        <v xml:space="preserve"> </v>
      </c>
      <c r="Y316" s="150" t="str">
        <f t="shared" si="40"/>
        <v xml:space="preserve"> </v>
      </c>
    </row>
    <row r="317" spans="1:25" x14ac:dyDescent="0.25">
      <c r="A317" s="28" t="str">
        <f>_xlfn.XLOOKUP(P!C301,'Banco de Dados'!$B$3:$B$274,'Banco de Dados'!$K$3:$K$274,"")</f>
        <v/>
      </c>
      <c r="B317" s="2">
        <v>0</v>
      </c>
      <c r="C317" s="2">
        <v>0</v>
      </c>
      <c r="D317" s="2">
        <v>0</v>
      </c>
      <c r="E317" s="2">
        <v>0</v>
      </c>
      <c r="F317" s="32" t="e">
        <f t="shared" si="41"/>
        <v>#DIV/0!</v>
      </c>
      <c r="G317" s="3">
        <f t="shared" si="39"/>
        <v>0</v>
      </c>
      <c r="H317" s="3">
        <f t="shared" si="39"/>
        <v>0</v>
      </c>
      <c r="J317" s="2" t="str">
        <v/>
      </c>
      <c r="K317" s="3" t="str">
        <v/>
      </c>
      <c r="M317" s="135" t="str">
        <v xml:space="preserve"> </v>
      </c>
      <c r="N317" s="145"/>
      <c r="O317" s="14"/>
      <c r="P317" s="14"/>
      <c r="Q317" s="14"/>
      <c r="R317" s="14"/>
      <c r="S317" s="14"/>
      <c r="T317" s="14"/>
      <c r="U317" s="14"/>
      <c r="V317" s="14"/>
      <c r="W317" s="14"/>
      <c r="X317" s="137" t="str">
        <v xml:space="preserve"> </v>
      </c>
      <c r="Y317" s="150" t="str">
        <f t="shared" si="40"/>
        <v xml:space="preserve"> </v>
      </c>
    </row>
    <row r="318" spans="1:25" x14ac:dyDescent="0.25">
      <c r="A318" s="28" t="str">
        <f>_xlfn.XLOOKUP(P!C302,'Banco de Dados'!$B$3:$B$274,'Banco de Dados'!$K$3:$K$274,"")</f>
        <v/>
      </c>
      <c r="B318" s="2">
        <v>0</v>
      </c>
      <c r="C318" s="2">
        <v>0</v>
      </c>
      <c r="D318" s="2">
        <v>0</v>
      </c>
      <c r="E318" s="2">
        <v>0</v>
      </c>
      <c r="F318" s="32" t="e">
        <f t="shared" si="41"/>
        <v>#DIV/0!</v>
      </c>
      <c r="G318" s="3">
        <f t="shared" si="39"/>
        <v>0</v>
      </c>
      <c r="H318" s="3">
        <f t="shared" si="39"/>
        <v>0</v>
      </c>
      <c r="J318" s="2" t="str">
        <v/>
      </c>
      <c r="K318" s="3" t="str">
        <v/>
      </c>
      <c r="M318" s="135" t="str">
        <v xml:space="preserve"> </v>
      </c>
      <c r="N318" s="145"/>
      <c r="O318" s="14"/>
      <c r="P318" s="14"/>
      <c r="Q318" s="14"/>
      <c r="R318" s="14"/>
      <c r="S318" s="14"/>
      <c r="T318" s="14"/>
      <c r="U318" s="14"/>
      <c r="V318" s="14"/>
      <c r="W318" s="14"/>
      <c r="X318" s="137" t="str">
        <v xml:space="preserve"> </v>
      </c>
      <c r="Y318" s="150" t="str">
        <f t="shared" si="40"/>
        <v xml:space="preserve"> </v>
      </c>
    </row>
    <row r="319" spans="1:25" x14ac:dyDescent="0.25">
      <c r="A319" s="28" t="str">
        <f>_xlfn.XLOOKUP(P!C303,'Banco de Dados'!$B$3:$B$274,'Banco de Dados'!$K$3:$K$274,"")</f>
        <v/>
      </c>
      <c r="B319" s="2">
        <v>0</v>
      </c>
      <c r="C319" s="2">
        <v>0</v>
      </c>
      <c r="D319" s="2">
        <v>0</v>
      </c>
      <c r="E319" s="2">
        <v>0</v>
      </c>
      <c r="F319" s="32" t="e">
        <f t="shared" si="41"/>
        <v>#DIV/0!</v>
      </c>
      <c r="G319" s="3">
        <f t="shared" si="39"/>
        <v>0</v>
      </c>
      <c r="H319" s="3">
        <f t="shared" si="39"/>
        <v>0</v>
      </c>
      <c r="J319" s="2" t="str">
        <v/>
      </c>
      <c r="K319" s="3" t="str">
        <v/>
      </c>
      <c r="M319" s="135" t="str">
        <v xml:space="preserve"> </v>
      </c>
      <c r="N319" s="145"/>
      <c r="O319" s="14"/>
      <c r="P319" s="14"/>
      <c r="Q319" s="14"/>
      <c r="R319" s="14"/>
      <c r="S319" s="14"/>
      <c r="T319" s="14"/>
      <c r="U319" s="14"/>
      <c r="V319" s="14"/>
      <c r="W319" s="14"/>
      <c r="X319" s="137" t="str">
        <v xml:space="preserve"> </v>
      </c>
      <c r="Y319" s="150" t="str">
        <f t="shared" si="40"/>
        <v xml:space="preserve"> </v>
      </c>
    </row>
    <row r="320" spans="1:25" x14ac:dyDescent="0.25">
      <c r="A320" s="28" t="str">
        <f>_xlfn.XLOOKUP(P!C304,'Banco de Dados'!$B$3:$B$274,'Banco de Dados'!$K$3:$K$274,"")</f>
        <v/>
      </c>
      <c r="B320" s="2">
        <v>0</v>
      </c>
      <c r="C320" s="2">
        <v>0</v>
      </c>
      <c r="D320" s="2">
        <v>0</v>
      </c>
      <c r="E320" s="2">
        <v>0</v>
      </c>
      <c r="F320" s="32" t="e">
        <f t="shared" si="41"/>
        <v>#DIV/0!</v>
      </c>
      <c r="G320" s="3">
        <f t="shared" si="39"/>
        <v>0</v>
      </c>
      <c r="H320" s="3">
        <f t="shared" si="39"/>
        <v>0</v>
      </c>
      <c r="J320" s="2" t="str">
        <v/>
      </c>
      <c r="K320" s="3" t="str">
        <v/>
      </c>
      <c r="M320" s="135" t="str">
        <v xml:space="preserve"> </v>
      </c>
      <c r="N320" s="145"/>
      <c r="O320" s="14"/>
      <c r="P320" s="14"/>
      <c r="Q320" s="14"/>
      <c r="R320" s="14"/>
      <c r="S320" s="14"/>
      <c r="T320" s="14"/>
      <c r="U320" s="14"/>
      <c r="V320" s="14"/>
      <c r="W320" s="14"/>
      <c r="X320" s="137" t="str">
        <v xml:space="preserve"> </v>
      </c>
      <c r="Y320" s="150" t="str">
        <f t="shared" si="40"/>
        <v xml:space="preserve"> </v>
      </c>
    </row>
    <row r="321" spans="1:33" x14ac:dyDescent="0.25">
      <c r="A321" s="28" t="str">
        <f>_xlfn.XLOOKUP(P!C305,'Banco de Dados'!$B$3:$B$274,'Banco de Dados'!$K$3:$K$274,"")</f>
        <v/>
      </c>
      <c r="B321" s="2">
        <v>0</v>
      </c>
      <c r="C321" s="2">
        <v>0</v>
      </c>
      <c r="D321" s="2">
        <v>0</v>
      </c>
      <c r="E321" s="2">
        <v>0</v>
      </c>
      <c r="F321" s="32" t="e">
        <f t="shared" si="41"/>
        <v>#DIV/0!</v>
      </c>
      <c r="G321" s="3">
        <f t="shared" si="39"/>
        <v>0</v>
      </c>
      <c r="H321" s="3">
        <f t="shared" si="39"/>
        <v>0</v>
      </c>
      <c r="J321" s="2" t="str">
        <v/>
      </c>
      <c r="K321" s="3" t="str">
        <v/>
      </c>
      <c r="M321" s="135" t="str">
        <v xml:space="preserve"> </v>
      </c>
      <c r="N321" s="145"/>
      <c r="O321" s="14"/>
      <c r="P321" s="14"/>
      <c r="Q321" s="14"/>
      <c r="R321" s="14"/>
      <c r="S321" s="14"/>
      <c r="T321" s="14"/>
      <c r="U321" s="14"/>
      <c r="V321" s="14"/>
      <c r="W321" s="14"/>
      <c r="X321" s="137" t="str">
        <v xml:space="preserve"> </v>
      </c>
      <c r="Y321" s="150" t="str">
        <f t="shared" si="40"/>
        <v xml:space="preserve"> </v>
      </c>
    </row>
    <row r="322" spans="1:33" x14ac:dyDescent="0.25">
      <c r="A322" s="28" t="str">
        <f>_xlfn.XLOOKUP(P!C306,'Banco de Dados'!$B$3:$B$274,'Banco de Dados'!$K$3:$K$274,"")</f>
        <v/>
      </c>
      <c r="B322" s="2">
        <v>0</v>
      </c>
      <c r="C322" s="2">
        <v>0</v>
      </c>
      <c r="D322" s="2">
        <v>0</v>
      </c>
      <c r="E322" s="2">
        <v>0</v>
      </c>
      <c r="F322" s="32" t="e">
        <f t="shared" si="41"/>
        <v>#DIV/0!</v>
      </c>
      <c r="G322" s="3">
        <f t="shared" si="39"/>
        <v>0</v>
      </c>
      <c r="H322" s="3">
        <f t="shared" si="39"/>
        <v>0</v>
      </c>
      <c r="J322" s="2" t="str">
        <v/>
      </c>
      <c r="K322" s="3" t="str">
        <v/>
      </c>
      <c r="M322" s="135" t="str">
        <v xml:space="preserve"> </v>
      </c>
      <c r="N322" s="145"/>
      <c r="O322" s="14"/>
      <c r="P322" s="14"/>
      <c r="Q322" s="14"/>
      <c r="R322" s="14"/>
      <c r="S322" s="14"/>
      <c r="T322" s="14"/>
      <c r="U322" s="14"/>
      <c r="V322" s="14"/>
      <c r="W322" s="14"/>
      <c r="X322" s="137" t="str">
        <v xml:space="preserve"> </v>
      </c>
      <c r="Y322" s="150" t="str">
        <f t="shared" si="40"/>
        <v xml:space="preserve"> </v>
      </c>
    </row>
    <row r="323" spans="1:33" x14ac:dyDescent="0.25">
      <c r="A323" s="28" t="str">
        <f>_xlfn.XLOOKUP(P!C307,'Banco de Dados'!$B$3:$B$274,'Banco de Dados'!$K$3:$K$274,"")</f>
        <v/>
      </c>
      <c r="B323" s="2">
        <v>0</v>
      </c>
      <c r="C323" s="2">
        <v>0</v>
      </c>
      <c r="D323" s="2">
        <v>0</v>
      </c>
      <c r="E323" s="2">
        <v>0</v>
      </c>
      <c r="F323" s="32" t="e">
        <f t="shared" si="41"/>
        <v>#DIV/0!</v>
      </c>
      <c r="G323" s="3">
        <f t="shared" si="39"/>
        <v>0</v>
      </c>
      <c r="H323" s="3">
        <f t="shared" si="39"/>
        <v>0</v>
      </c>
      <c r="J323" s="2" t="str">
        <v/>
      </c>
      <c r="K323" s="3" t="str">
        <v/>
      </c>
      <c r="M323" s="135" t="str">
        <v xml:space="preserve"> </v>
      </c>
      <c r="N323" s="145"/>
      <c r="O323" s="14"/>
      <c r="P323" s="14"/>
      <c r="Q323" s="14"/>
      <c r="R323" s="14"/>
      <c r="S323" s="14"/>
      <c r="T323" s="14"/>
      <c r="U323" s="14"/>
      <c r="V323" s="14"/>
      <c r="W323" s="14"/>
      <c r="X323" s="137" t="str">
        <v xml:space="preserve"> </v>
      </c>
      <c r="Y323" s="150" t="str">
        <f t="shared" si="40"/>
        <v xml:space="preserve"> </v>
      </c>
    </row>
    <row r="324" spans="1:33" x14ac:dyDescent="0.25">
      <c r="A324" s="28" t="str">
        <f>_xlfn.XLOOKUP(P!C308,'Banco de Dados'!$B$3:$B$274,'Banco de Dados'!$K$3:$K$274,"")</f>
        <v/>
      </c>
      <c r="B324" s="2">
        <v>0</v>
      </c>
      <c r="C324" s="2">
        <v>0</v>
      </c>
      <c r="D324" s="2">
        <v>0</v>
      </c>
      <c r="E324" s="2">
        <v>0</v>
      </c>
      <c r="F324" s="32" t="e">
        <f t="shared" si="41"/>
        <v>#DIV/0!</v>
      </c>
      <c r="G324" s="3">
        <f t="shared" ref="G324:H326" si="42">D324*$E$294</f>
        <v>0</v>
      </c>
      <c r="H324" s="3">
        <f t="shared" si="42"/>
        <v>0</v>
      </c>
      <c r="J324" s="2"/>
      <c r="K324" s="3" t="str">
        <v xml:space="preserve"> </v>
      </c>
      <c r="M324" s="135" t="str">
        <v xml:space="preserve"> </v>
      </c>
      <c r="N324" s="145"/>
      <c r="O324" s="14"/>
      <c r="P324" s="14"/>
      <c r="Q324" s="14"/>
      <c r="R324" s="14"/>
      <c r="S324" s="14"/>
      <c r="T324" s="14"/>
      <c r="U324" s="14"/>
      <c r="V324" s="14"/>
      <c r="W324" s="14"/>
      <c r="X324" s="137" t="str">
        <v xml:space="preserve"> </v>
      </c>
      <c r="Y324" s="150" t="str">
        <f t="shared" si="40"/>
        <v xml:space="preserve"> </v>
      </c>
    </row>
    <row r="325" spans="1:33" x14ac:dyDescent="0.25">
      <c r="A325" s="28" t="str">
        <f>_xlfn.XLOOKUP(P!C309,'Banco de Dados'!$B$3:$B$274,'Banco de Dados'!$K$3:$K$274,"")</f>
        <v/>
      </c>
      <c r="B325" s="2">
        <v>0</v>
      </c>
      <c r="C325" s="2">
        <v>0</v>
      </c>
      <c r="D325" s="2">
        <v>0</v>
      </c>
      <c r="E325" s="2">
        <v>0</v>
      </c>
      <c r="F325" s="32" t="e">
        <f t="shared" si="41"/>
        <v>#DIV/0!</v>
      </c>
      <c r="G325" s="3">
        <f t="shared" si="42"/>
        <v>0</v>
      </c>
      <c r="H325" s="3">
        <f t="shared" si="42"/>
        <v>0</v>
      </c>
      <c r="J325" s="2"/>
      <c r="K325" s="3" t="str">
        <v xml:space="preserve"> </v>
      </c>
      <c r="M325" s="135" t="str">
        <v xml:space="preserve"> </v>
      </c>
      <c r="N325" s="145"/>
      <c r="O325" s="14"/>
      <c r="P325" s="14"/>
      <c r="Q325" s="14"/>
      <c r="R325" s="14"/>
      <c r="S325" s="14"/>
      <c r="T325" s="14"/>
      <c r="U325" s="14"/>
      <c r="V325" s="14"/>
      <c r="W325" s="14"/>
      <c r="X325" s="137" t="str">
        <v xml:space="preserve"> </v>
      </c>
      <c r="Y325" s="150" t="str">
        <f t="shared" si="40"/>
        <v xml:space="preserve"> </v>
      </c>
    </row>
    <row r="326" spans="1:33" x14ac:dyDescent="0.25">
      <c r="A326" s="28" t="str">
        <f>_xlfn.XLOOKUP(P!C310,'Banco de Dados'!$B$3:$B$274,'Banco de Dados'!$K$3:$K$274,"")</f>
        <v/>
      </c>
      <c r="B326" s="2">
        <v>0</v>
      </c>
      <c r="C326" s="2">
        <v>0</v>
      </c>
      <c r="D326" s="2">
        <v>0</v>
      </c>
      <c r="E326" s="2">
        <v>0</v>
      </c>
      <c r="F326" s="32" t="e">
        <f t="shared" si="41"/>
        <v>#DIV/0!</v>
      </c>
      <c r="G326" s="3">
        <f t="shared" si="42"/>
        <v>0</v>
      </c>
      <c r="H326" s="3">
        <f t="shared" si="42"/>
        <v>0</v>
      </c>
      <c r="J326" s="2"/>
      <c r="K326" s="3" t="str">
        <v xml:space="preserve"> </v>
      </c>
      <c r="M326" s="142" t="str">
        <f t="shared" ref="M326" si="43">IF(AL326=0,"",AL326)</f>
        <v/>
      </c>
      <c r="N326" s="141" t="str">
        <f>IFERROR(IF(AM326=0,NA(),AM326)," ")</f>
        <v xml:space="preserve"> </v>
      </c>
      <c r="O326" s="14"/>
      <c r="P326" s="14"/>
      <c r="Q326" s="14"/>
      <c r="R326" s="14"/>
      <c r="S326" s="14"/>
      <c r="T326" s="14"/>
      <c r="U326" s="14"/>
      <c r="V326" s="14"/>
      <c r="W326" s="14"/>
      <c r="X326" s="137" t="str">
        <v xml:space="preserve"> </v>
      </c>
      <c r="Y326" s="150" t="str">
        <f t="shared" si="40"/>
        <v xml:space="preserve"> </v>
      </c>
    </row>
    <row r="327" spans="1:33" s="67" customFormat="1" x14ac:dyDescent="0.25">
      <c r="A327" s="94"/>
      <c r="B327" s="94"/>
      <c r="C327" s="94"/>
      <c r="D327" s="94"/>
      <c r="E327" s="94"/>
      <c r="F327" s="133"/>
      <c r="G327" s="134"/>
      <c r="H327" s="134"/>
      <c r="I327" s="94"/>
      <c r="J327" s="94"/>
      <c r="K327" s="134"/>
      <c r="L327" s="94"/>
      <c r="M327" s="94"/>
      <c r="N327" s="134"/>
      <c r="O327" s="134"/>
      <c r="P327" s="134"/>
      <c r="Y327" s="94"/>
    </row>
    <row r="328" spans="1:33" x14ac:dyDescent="0.25">
      <c r="G328" s="3"/>
      <c r="H328" s="3"/>
      <c r="I328" s="2"/>
      <c r="J328" s="2"/>
      <c r="K328" s="3"/>
      <c r="L328" s="94"/>
      <c r="M328" s="2"/>
      <c r="N328" s="3"/>
      <c r="O328" s="3"/>
      <c r="P328" s="3"/>
    </row>
    <row r="329" spans="1:33" x14ac:dyDescent="0.25">
      <c r="G329" s="3"/>
      <c r="H329" s="3"/>
      <c r="I329" s="2"/>
      <c r="J329" s="2"/>
      <c r="K329" s="3"/>
      <c r="L329" s="94"/>
      <c r="M329" s="2"/>
      <c r="N329" s="3"/>
      <c r="O329" s="3"/>
      <c r="P329" s="3"/>
    </row>
    <row r="330" spans="1:33" ht="15.75" x14ac:dyDescent="0.25">
      <c r="A330" s="36" t="str">
        <f>'Nome das Amostras'!A13</f>
        <v>ak</v>
      </c>
      <c r="B330" s="164" t="str">
        <f>VLOOKUP(A330,'Nome das Amostras'!$A$3:$D$28,2,FALSE)</f>
        <v>R10</v>
      </c>
      <c r="C330" s="164"/>
      <c r="D330" s="51" t="s">
        <v>65</v>
      </c>
      <c r="E330" s="52">
        <f>'Banco de Dados'!$O$13/'Banco de Dados'!BZ13</f>
        <v>0.806640625</v>
      </c>
      <c r="F330" s="74"/>
      <c r="G330" s="3"/>
      <c r="H330" s="3"/>
      <c r="J330" s="231" t="s">
        <v>255</v>
      </c>
      <c r="K330" s="231"/>
      <c r="M330" s="132" t="s">
        <v>1</v>
      </c>
      <c r="N330" s="144" t="s">
        <v>35</v>
      </c>
      <c r="O330" s="232" t="s">
        <v>148</v>
      </c>
      <c r="P330" s="232"/>
      <c r="Q330" s="232"/>
      <c r="R330" s="232"/>
      <c r="S330" s="232"/>
      <c r="T330" s="232"/>
      <c r="U330" s="232"/>
      <c r="V330" s="232"/>
      <c r="W330" s="2">
        <v>18</v>
      </c>
      <c r="X330" s="136" t="s">
        <v>1</v>
      </c>
      <c r="Y330" s="136" t="s">
        <v>35</v>
      </c>
      <c r="Z330" s="233" t="s">
        <v>149</v>
      </c>
      <c r="AA330" s="233"/>
      <c r="AB330" s="233"/>
      <c r="AC330" s="233"/>
      <c r="AD330" s="233"/>
      <c r="AE330" s="233"/>
      <c r="AF330" s="233"/>
      <c r="AG330" s="233"/>
    </row>
    <row r="331" spans="1:33" x14ac:dyDescent="0.25">
      <c r="A331" s="107" t="s">
        <v>1</v>
      </c>
      <c r="B331" s="107" t="s">
        <v>0</v>
      </c>
      <c r="C331" s="107" t="s">
        <v>212</v>
      </c>
      <c r="D331" s="107" t="s">
        <v>209</v>
      </c>
      <c r="E331" s="107" t="s">
        <v>213</v>
      </c>
      <c r="F331" s="76" t="s">
        <v>219</v>
      </c>
      <c r="G331" s="54" t="s">
        <v>140</v>
      </c>
      <c r="H331" s="54" t="s">
        <v>66</v>
      </c>
      <c r="J331" s="107" t="s">
        <v>1</v>
      </c>
      <c r="K331" s="54" t="s">
        <v>35</v>
      </c>
      <c r="M331" s="142" t="s">
        <v>149</v>
      </c>
      <c r="N331" s="141">
        <f>Y331</f>
        <v>332035.060546875</v>
      </c>
      <c r="O331" s="14"/>
      <c r="P331" s="14"/>
      <c r="Q331" s="14"/>
      <c r="R331" s="14"/>
      <c r="S331" s="14"/>
      <c r="T331" s="14"/>
      <c r="U331" s="14"/>
      <c r="V331" s="14"/>
      <c r="W331" s="14"/>
      <c r="X331" s="140" t="s">
        <v>150</v>
      </c>
      <c r="Y331" s="149">
        <f>SUM(Y332:Y362)</f>
        <v>332035.060546875</v>
      </c>
    </row>
    <row r="332" spans="1:33" x14ac:dyDescent="0.25">
      <c r="A332" s="28" t="str">
        <f>_xlfn.XLOOKUP(P!C314,'Banco de Dados'!$B$3:$B$274,'Banco de Dados'!$K$3:$K$274,"")</f>
        <v>Si</v>
      </c>
      <c r="B332" s="2" cm="1">
        <f t="array" ref="B332:E362">Dados!BV5:BY35</f>
        <v>14</v>
      </c>
      <c r="C332" s="2">
        <v>1740</v>
      </c>
      <c r="D332" s="2">
        <v>5318</v>
      </c>
      <c r="E332" s="2">
        <v>97</v>
      </c>
      <c r="F332" s="32">
        <f>(E332*100)/D332</f>
        <v>1.8239939827002634</v>
      </c>
      <c r="G332" s="3">
        <f t="shared" ref="G332:H359" si="44">D332*$E$330</f>
        <v>4289.71484375</v>
      </c>
      <c r="H332" s="3">
        <f t="shared" si="44"/>
        <v>78.244140625</v>
      </c>
      <c r="J332" s="2" t="str" cm="1">
        <f t="array" ref="J332:J359">_xlfn._xlws.FILTER(A332:A362, (A332:A362&lt;&gt;$L$1)*(A332:A362&lt;&gt;"Ar")*(A332:A362&lt;&gt;$M$1))</f>
        <v>Si</v>
      </c>
      <c r="K332" s="3" cm="1">
        <f t="array" ref="K332:K362">IF(_xlfn.XLOOKUP(J332:J362,A332:A362,G332:G362," ")=0,"",_xlfn.XLOOKUP(J332:J362,A332:A362,G332:G362," "))</f>
        <v>4289.71484375</v>
      </c>
      <c r="M332" s="135" t="str" cm="1">
        <f t="array" ref="M332:M361">_xlfn.XLOOKUP(N332:N361,_xlfn.ANCHORARRAY(K332),J332:J362," ")</f>
        <v/>
      </c>
      <c r="N332" s="145" t="str" cm="1">
        <f t="array" ref="N332:N346">IF(_xlfn._xlws.FILTER(_xlfn.ANCHORARRAY(K332),ISERROR(MATCH(_xlfn.ANCHORARRAY(K332),Y332:Y361,0)))=0," ",_xlfn._xlws.FILTER(_xlfn.ANCHORARRAY(K332),ISERROR(MATCH(_xlfn.ANCHORARRAY(K332),Y332:Y361,0))))</f>
        <v/>
      </c>
      <c r="O332" s="14"/>
      <c r="P332" s="14"/>
      <c r="Q332" s="14"/>
      <c r="R332" s="14"/>
      <c r="S332" s="14"/>
      <c r="T332" s="14"/>
      <c r="U332" s="14"/>
      <c r="V332" s="14"/>
      <c r="W332" s="14"/>
      <c r="X332" s="137" t="str" cm="1">
        <f t="array" ref="X332:X362">IF(_xlfn.XLOOKUP(Y332:Y362,_xlfn.ANCHORARRAY(K332),J332:J362," ")=0," ",_xlfn.XLOOKUP(Y332:Y362,_xlfn.ANCHORARRAY(K332),J332:J362," "))</f>
        <v>Cu</v>
      </c>
      <c r="Y332" s="150">
        <f t="shared" ref="Y332:Y362" si="45">IFERROR(IF(ROW(A1)&lt;$W$330,SMALL(_xlfn.ANCHORARRAY($K$332),ROW(A1))," ")," ")</f>
        <v>595.30078125</v>
      </c>
    </row>
    <row r="333" spans="1:33" x14ac:dyDescent="0.25">
      <c r="A333" s="28" t="str">
        <f>_xlfn.XLOOKUP(P!C315,'Banco de Dados'!$B$3:$B$274,'Banco de Dados'!$K$3:$K$274,"")</f>
        <v>P</v>
      </c>
      <c r="B333" s="2">
        <v>15</v>
      </c>
      <c r="C333" s="2">
        <v>2013</v>
      </c>
      <c r="D333" s="2">
        <v>1154</v>
      </c>
      <c r="E333" s="2">
        <v>80</v>
      </c>
      <c r="F333" s="32">
        <f t="shared" ref="F333:F362" si="46">(E333*100)/D333</f>
        <v>6.9324090121317159</v>
      </c>
      <c r="G333" s="3">
        <f t="shared" si="44"/>
        <v>930.86328125</v>
      </c>
      <c r="H333" s="3">
        <f t="shared" si="44"/>
        <v>64.53125</v>
      </c>
      <c r="J333" s="2" t="str">
        <v>P</v>
      </c>
      <c r="K333" s="3">
        <v>930.86328125</v>
      </c>
      <c r="M333" s="135" t="str">
        <v/>
      </c>
      <c r="N333" s="145" t="str">
        <v/>
      </c>
      <c r="O333" s="14"/>
      <c r="P333" s="14"/>
      <c r="Q333" s="14"/>
      <c r="R333" s="14"/>
      <c r="S333" s="14"/>
      <c r="T333" s="14"/>
      <c r="U333" s="14"/>
      <c r="V333" s="14"/>
      <c r="W333" s="14"/>
      <c r="X333" s="137" t="str">
        <v>Zn</v>
      </c>
      <c r="Y333" s="150">
        <f t="shared" si="45"/>
        <v>902.630859375</v>
      </c>
    </row>
    <row r="334" spans="1:33" x14ac:dyDescent="0.25">
      <c r="A334" s="28" t="str">
        <f>_xlfn.XLOOKUP(P!C316,'Banco de Dados'!$B$3:$B$274,'Banco de Dados'!$K$3:$K$274,"")</f>
        <v>S</v>
      </c>
      <c r="B334" s="2">
        <v>16</v>
      </c>
      <c r="C334" s="2">
        <v>2307</v>
      </c>
      <c r="D334" s="2">
        <v>4221</v>
      </c>
      <c r="E334" s="2">
        <v>106</v>
      </c>
      <c r="F334" s="32">
        <f t="shared" si="46"/>
        <v>2.5112532575219144</v>
      </c>
      <c r="G334" s="3">
        <f t="shared" si="44"/>
        <v>3404.830078125</v>
      </c>
      <c r="H334" s="3">
        <f t="shared" si="44"/>
        <v>85.50390625</v>
      </c>
      <c r="J334" s="2" t="str">
        <v>S</v>
      </c>
      <c r="K334" s="3">
        <v>3404.830078125</v>
      </c>
      <c r="M334" s="135" t="str">
        <v/>
      </c>
      <c r="N334" s="145" t="str">
        <v/>
      </c>
      <c r="O334" s="14"/>
      <c r="P334" s="14"/>
      <c r="Q334" s="14"/>
      <c r="R334" s="14"/>
      <c r="S334" s="14"/>
      <c r="T334" s="14"/>
      <c r="U334" s="14"/>
      <c r="V334" s="14"/>
      <c r="W334" s="14"/>
      <c r="X334" s="137" t="str">
        <v>P</v>
      </c>
      <c r="Y334" s="150">
        <f t="shared" si="45"/>
        <v>930.86328125</v>
      </c>
    </row>
    <row r="335" spans="1:33" x14ac:dyDescent="0.25">
      <c r="A335" s="28" t="str">
        <f>_xlfn.XLOOKUP(P!C317,'Banco de Dados'!$B$3:$B$274,'Banco de Dados'!$K$3:$K$274,"")</f>
        <v>Cl</v>
      </c>
      <c r="B335" s="2">
        <v>17</v>
      </c>
      <c r="C335" s="2">
        <v>2622</v>
      </c>
      <c r="D335" s="2">
        <v>8981</v>
      </c>
      <c r="E335" s="2">
        <v>165</v>
      </c>
      <c r="F335" s="32">
        <f t="shared" si="46"/>
        <v>1.8372118917715177</v>
      </c>
      <c r="G335" s="3">
        <f t="shared" si="44"/>
        <v>7244.439453125</v>
      </c>
      <c r="H335" s="3">
        <f t="shared" si="44"/>
        <v>133.095703125</v>
      </c>
      <c r="J335" s="2" t="str">
        <v>Cl</v>
      </c>
      <c r="K335" s="3">
        <v>7244.439453125</v>
      </c>
      <c r="M335" s="135" t="str">
        <v/>
      </c>
      <c r="N335" s="145" t="str">
        <v/>
      </c>
      <c r="O335" s="14"/>
      <c r="P335" s="14"/>
      <c r="Q335" s="14"/>
      <c r="R335" s="14"/>
      <c r="S335" s="14"/>
      <c r="T335" s="14"/>
      <c r="U335" s="14"/>
      <c r="V335" s="14"/>
      <c r="W335" s="14"/>
      <c r="X335" s="137" t="str">
        <v>Ni</v>
      </c>
      <c r="Y335" s="150">
        <f t="shared" si="45"/>
        <v>1858.5</v>
      </c>
    </row>
    <row r="336" spans="1:33" x14ac:dyDescent="0.25">
      <c r="A336" s="28" t="str">
        <f>_xlfn.XLOOKUP(P!C318,'Banco de Dados'!$B$3:$B$274,'Banco de Dados'!$K$3:$K$274,"")</f>
        <v>Ar</v>
      </c>
      <c r="B336" s="2">
        <v>18</v>
      </c>
      <c r="C336" s="2">
        <v>2957</v>
      </c>
      <c r="D336" s="2">
        <v>5120</v>
      </c>
      <c r="E336" s="2">
        <v>192</v>
      </c>
      <c r="F336" s="32">
        <f t="shared" si="46"/>
        <v>3.75</v>
      </c>
      <c r="G336" s="3">
        <f t="shared" si="44"/>
        <v>4130</v>
      </c>
      <c r="H336" s="3">
        <f t="shared" si="44"/>
        <v>154.875</v>
      </c>
      <c r="J336" s="2" t="str">
        <v>K</v>
      </c>
      <c r="K336" s="3">
        <v>46123.7109375</v>
      </c>
      <c r="M336" s="135" t="str">
        <v/>
      </c>
      <c r="N336" s="145" t="str">
        <v/>
      </c>
      <c r="O336" s="14"/>
      <c r="P336" s="14"/>
      <c r="Q336" s="14"/>
      <c r="R336" s="14"/>
      <c r="S336" s="14"/>
      <c r="T336" s="14"/>
      <c r="U336" s="14"/>
      <c r="V336" s="14"/>
      <c r="W336" s="14"/>
      <c r="X336" s="137" t="str">
        <v>S</v>
      </c>
      <c r="Y336" s="150">
        <f t="shared" si="45"/>
        <v>3404.830078125</v>
      </c>
    </row>
    <row r="337" spans="1:25" x14ac:dyDescent="0.25">
      <c r="A337" s="28" t="str">
        <f>_xlfn.XLOOKUP(P!C319,'Banco de Dados'!$B$3:$B$274,'Banco de Dados'!$K$3:$K$274,"")</f>
        <v>K</v>
      </c>
      <c r="B337" s="2">
        <v>19</v>
      </c>
      <c r="C337" s="2">
        <v>3313</v>
      </c>
      <c r="D337" s="2">
        <v>57180</v>
      </c>
      <c r="E337" s="2">
        <v>273</v>
      </c>
      <c r="F337" s="32">
        <f t="shared" si="46"/>
        <v>0.47743966421825812</v>
      </c>
      <c r="G337" s="3">
        <f t="shared" si="44"/>
        <v>46123.7109375</v>
      </c>
      <c r="H337" s="3">
        <f t="shared" si="44"/>
        <v>220.212890625</v>
      </c>
      <c r="J337" s="2" t="str">
        <v>Ca</v>
      </c>
      <c r="K337" s="3">
        <v>19450.525390625</v>
      </c>
      <c r="M337" s="135" t="str">
        <v/>
      </c>
      <c r="N337" s="145" t="str">
        <v/>
      </c>
      <c r="O337" s="14"/>
      <c r="P337" s="14"/>
      <c r="Q337" s="14"/>
      <c r="R337" s="14"/>
      <c r="S337" s="14"/>
      <c r="T337" s="14"/>
      <c r="U337" s="14"/>
      <c r="V337" s="14"/>
      <c r="W337" s="14"/>
      <c r="X337" s="137" t="str">
        <v>Mn</v>
      </c>
      <c r="Y337" s="150">
        <f t="shared" si="45"/>
        <v>3962.21875</v>
      </c>
    </row>
    <row r="338" spans="1:25" x14ac:dyDescent="0.25">
      <c r="A338" s="28" t="str">
        <f>_xlfn.XLOOKUP(P!C320,'Banco de Dados'!$B$3:$B$274,'Banco de Dados'!$K$3:$K$274,"")</f>
        <v>Ca</v>
      </c>
      <c r="B338" s="2">
        <v>20</v>
      </c>
      <c r="C338" s="2">
        <v>3691</v>
      </c>
      <c r="D338" s="2">
        <v>24113</v>
      </c>
      <c r="E338" s="2">
        <v>198</v>
      </c>
      <c r="F338" s="32">
        <f t="shared" si="46"/>
        <v>0.82113382822543857</v>
      </c>
      <c r="G338" s="3">
        <f t="shared" si="44"/>
        <v>19450.525390625</v>
      </c>
      <c r="H338" s="3">
        <f t="shared" si="44"/>
        <v>159.71484375</v>
      </c>
      <c r="J338" s="2" t="str">
        <v>Ti</v>
      </c>
      <c r="K338" s="3">
        <v>11169.552734375</v>
      </c>
      <c r="M338" s="135" t="str">
        <v/>
      </c>
      <c r="N338" s="145" t="str">
        <v/>
      </c>
      <c r="O338" s="14"/>
      <c r="P338" s="14"/>
      <c r="Q338" s="14"/>
      <c r="R338" s="14"/>
      <c r="S338" s="14"/>
      <c r="T338" s="14"/>
      <c r="U338" s="14"/>
      <c r="V338" s="14"/>
      <c r="W338" s="14"/>
      <c r="X338" s="137" t="str">
        <v>Cr</v>
      </c>
      <c r="Y338" s="150">
        <f t="shared" si="45"/>
        <v>4113.060546875</v>
      </c>
    </row>
    <row r="339" spans="1:25" x14ac:dyDescent="0.25">
      <c r="A339" s="28" t="str">
        <f>_xlfn.XLOOKUP(P!C321,'Banco de Dados'!$B$3:$B$274,'Banco de Dados'!$K$3:$K$274,"")</f>
        <v>Ti</v>
      </c>
      <c r="B339" s="2">
        <v>22</v>
      </c>
      <c r="C339" s="2">
        <v>4509</v>
      </c>
      <c r="D339" s="2">
        <v>13847</v>
      </c>
      <c r="E339" s="2">
        <v>163</v>
      </c>
      <c r="F339" s="32">
        <f t="shared" si="46"/>
        <v>1.1771502852603453</v>
      </c>
      <c r="G339" s="3">
        <f t="shared" si="44"/>
        <v>11169.552734375</v>
      </c>
      <c r="H339" s="3">
        <f t="shared" si="44"/>
        <v>131.482421875</v>
      </c>
      <c r="J339" s="2" t="str">
        <v>Cr</v>
      </c>
      <c r="K339" s="3">
        <v>4113.060546875</v>
      </c>
      <c r="M339" s="135" t="str">
        <v/>
      </c>
      <c r="N339" s="145" t="str">
        <v/>
      </c>
      <c r="O339" s="14"/>
      <c r="P339" s="14"/>
      <c r="Q339" s="14"/>
      <c r="R339" s="14"/>
      <c r="S339" s="14"/>
      <c r="T339" s="14"/>
      <c r="U339" s="14"/>
      <c r="V339" s="14"/>
      <c r="W339" s="14"/>
      <c r="X339" s="137" t="str">
        <v>Si</v>
      </c>
      <c r="Y339" s="150">
        <f t="shared" si="45"/>
        <v>4289.71484375</v>
      </c>
    </row>
    <row r="340" spans="1:25" x14ac:dyDescent="0.25">
      <c r="A340" s="28" t="str">
        <f>_xlfn.XLOOKUP(P!C322,'Banco de Dados'!$B$3:$B$274,'Banco de Dados'!$K$3:$K$274,"")</f>
        <v>Cr</v>
      </c>
      <c r="B340" s="2">
        <v>24</v>
      </c>
      <c r="C340" s="2">
        <v>5412</v>
      </c>
      <c r="D340" s="2">
        <v>5099</v>
      </c>
      <c r="E340" s="2">
        <v>152</v>
      </c>
      <c r="F340" s="32">
        <f t="shared" si="46"/>
        <v>2.980976662090606</v>
      </c>
      <c r="G340" s="3">
        <f t="shared" si="44"/>
        <v>4113.060546875</v>
      </c>
      <c r="H340" s="3">
        <f t="shared" si="44"/>
        <v>122.609375</v>
      </c>
      <c r="J340" s="2" t="str">
        <v>Mn</v>
      </c>
      <c r="K340" s="3">
        <v>3962.21875</v>
      </c>
      <c r="M340" s="135" t="str">
        <v/>
      </c>
      <c r="N340" s="145" t="str">
        <v/>
      </c>
      <c r="O340" s="14"/>
      <c r="P340" s="14"/>
      <c r="Q340" s="14"/>
      <c r="R340" s="14"/>
      <c r="S340" s="14"/>
      <c r="T340" s="14"/>
      <c r="U340" s="14"/>
      <c r="V340" s="14"/>
      <c r="W340" s="14"/>
      <c r="X340" s="137" t="str">
        <v>Cl</v>
      </c>
      <c r="Y340" s="150">
        <f t="shared" si="45"/>
        <v>7244.439453125</v>
      </c>
    </row>
    <row r="341" spans="1:25" x14ac:dyDescent="0.25">
      <c r="A341" s="28" t="str">
        <f>_xlfn.XLOOKUP(P!C323,'Banco de Dados'!$B$3:$B$274,'Banco de Dados'!$K$3:$K$274,"")</f>
        <v>Mn</v>
      </c>
      <c r="B341" s="2">
        <v>25</v>
      </c>
      <c r="C341" s="2">
        <v>5895</v>
      </c>
      <c r="D341" s="2">
        <v>4912</v>
      </c>
      <c r="E341" s="2">
        <v>165</v>
      </c>
      <c r="F341" s="32">
        <f t="shared" si="46"/>
        <v>3.3591205211726383</v>
      </c>
      <c r="G341" s="3">
        <f t="shared" si="44"/>
        <v>3962.21875</v>
      </c>
      <c r="H341" s="3">
        <f t="shared" si="44"/>
        <v>133.095703125</v>
      </c>
      <c r="J341" s="2" t="str">
        <v>Fe</v>
      </c>
      <c r="K341" s="3">
        <v>227989.712890625</v>
      </c>
      <c r="M341" s="135" t="str">
        <v/>
      </c>
      <c r="N341" s="145" t="str">
        <v/>
      </c>
      <c r="O341" s="14"/>
      <c r="P341" s="14"/>
      <c r="Q341" s="14"/>
      <c r="R341" s="14"/>
      <c r="S341" s="14"/>
      <c r="T341" s="14"/>
      <c r="U341" s="14"/>
      <c r="V341" s="14"/>
      <c r="W341" s="14"/>
      <c r="X341" s="137" t="str">
        <v>Ti</v>
      </c>
      <c r="Y341" s="150">
        <f t="shared" si="45"/>
        <v>11169.552734375</v>
      </c>
    </row>
    <row r="342" spans="1:25" x14ac:dyDescent="0.25">
      <c r="A342" s="28" t="str">
        <f>_xlfn.XLOOKUP(P!C324,'Banco de Dados'!$B$3:$B$274,'Banco de Dados'!$K$3:$K$274,"")</f>
        <v>Fe</v>
      </c>
      <c r="B342" s="2">
        <v>26</v>
      </c>
      <c r="C342" s="2">
        <v>6399</v>
      </c>
      <c r="D342" s="2">
        <v>282641</v>
      </c>
      <c r="E342" s="2">
        <v>530</v>
      </c>
      <c r="F342" s="32">
        <f t="shared" si="46"/>
        <v>0.18751702689984823</v>
      </c>
      <c r="G342" s="3">
        <f t="shared" si="44"/>
        <v>227989.712890625</v>
      </c>
      <c r="H342" s="3">
        <f t="shared" si="44"/>
        <v>427.51953125</v>
      </c>
      <c r="J342" s="2" t="str">
        <v>Ni</v>
      </c>
      <c r="K342" s="3">
        <v>1858.5</v>
      </c>
      <c r="M342" s="135" t="str">
        <v/>
      </c>
      <c r="N342" s="145" t="str">
        <v/>
      </c>
      <c r="O342" s="14"/>
      <c r="P342" s="14"/>
      <c r="Q342" s="14"/>
      <c r="R342" s="14"/>
      <c r="S342" s="14"/>
      <c r="T342" s="14"/>
      <c r="U342" s="14"/>
      <c r="V342" s="14"/>
      <c r="W342" s="14"/>
      <c r="X342" s="137" t="str">
        <v>Ca</v>
      </c>
      <c r="Y342" s="150">
        <f t="shared" si="45"/>
        <v>19450.525390625</v>
      </c>
    </row>
    <row r="343" spans="1:25" x14ac:dyDescent="0.25">
      <c r="A343" s="28" t="str">
        <f>_xlfn.XLOOKUP(P!C325,'Banco de Dados'!$B$3:$B$274,'Banco de Dados'!$K$3:$K$274,"")</f>
        <v>Ni</v>
      </c>
      <c r="B343" s="2">
        <v>28</v>
      </c>
      <c r="C343" s="2">
        <v>7472</v>
      </c>
      <c r="D343" s="2">
        <v>2304</v>
      </c>
      <c r="E343" s="2">
        <v>245</v>
      </c>
      <c r="F343" s="32">
        <f t="shared" si="46"/>
        <v>10.633680555555555</v>
      </c>
      <c r="G343" s="3">
        <f t="shared" si="44"/>
        <v>1858.5</v>
      </c>
      <c r="H343" s="3">
        <f t="shared" si="44"/>
        <v>197.626953125</v>
      </c>
      <c r="J343" s="2" t="str">
        <v>Cu</v>
      </c>
      <c r="K343" s="3">
        <v>595.30078125</v>
      </c>
      <c r="M343" s="135" t="str">
        <v/>
      </c>
      <c r="N343" s="145" t="str">
        <v/>
      </c>
      <c r="O343" s="14"/>
      <c r="P343" s="14"/>
      <c r="Q343" s="14"/>
      <c r="R343" s="14"/>
      <c r="S343" s="14"/>
      <c r="T343" s="14"/>
      <c r="U343" s="14"/>
      <c r="V343" s="14"/>
      <c r="W343" s="14"/>
      <c r="X343" s="137" t="str">
        <v>K</v>
      </c>
      <c r="Y343" s="150">
        <f t="shared" si="45"/>
        <v>46123.7109375</v>
      </c>
    </row>
    <row r="344" spans="1:25" x14ac:dyDescent="0.25">
      <c r="A344" s="28" t="str">
        <f>_xlfn.XLOOKUP(P!C326,'Banco de Dados'!$B$3:$B$274,'Banco de Dados'!$K$3:$K$274,"")</f>
        <v>Cu</v>
      </c>
      <c r="B344" s="2">
        <v>29</v>
      </c>
      <c r="C344" s="2">
        <v>8041</v>
      </c>
      <c r="D344" s="2">
        <v>738</v>
      </c>
      <c r="E344" s="2">
        <v>250</v>
      </c>
      <c r="F344" s="32">
        <f t="shared" si="46"/>
        <v>33.875338753387531</v>
      </c>
      <c r="G344" s="3">
        <f t="shared" si="44"/>
        <v>595.30078125</v>
      </c>
      <c r="H344" s="3">
        <f t="shared" si="44"/>
        <v>201.66015625</v>
      </c>
      <c r="J344" s="2" t="str">
        <v>Zn</v>
      </c>
      <c r="K344" s="3">
        <v>902.630859375</v>
      </c>
      <c r="M344" s="135" t="str">
        <v/>
      </c>
      <c r="N344" s="145" t="str">
        <v/>
      </c>
      <c r="O344" s="14"/>
      <c r="P344" s="14"/>
      <c r="Q344" s="14"/>
      <c r="R344" s="14"/>
      <c r="S344" s="14"/>
      <c r="T344" s="14"/>
      <c r="U344" s="14"/>
      <c r="V344" s="14"/>
      <c r="W344" s="14"/>
      <c r="X344" s="137" t="str">
        <v>Fe</v>
      </c>
      <c r="Y344" s="150">
        <f t="shared" si="45"/>
        <v>227989.712890625</v>
      </c>
    </row>
    <row r="345" spans="1:25" x14ac:dyDescent="0.25">
      <c r="A345" s="28" t="str">
        <f>_xlfn.XLOOKUP(P!C327,'Banco de Dados'!$B$3:$B$274,'Banco de Dados'!$K$3:$K$274,"")</f>
        <v>Zn</v>
      </c>
      <c r="B345" s="2">
        <v>30</v>
      </c>
      <c r="C345" s="2">
        <v>8631</v>
      </c>
      <c r="D345" s="2">
        <v>1119</v>
      </c>
      <c r="E345" s="2">
        <v>247</v>
      </c>
      <c r="F345" s="32">
        <f t="shared" si="46"/>
        <v>22.073279714030384</v>
      </c>
      <c r="G345" s="3">
        <f t="shared" si="44"/>
        <v>902.630859375</v>
      </c>
      <c r="H345" s="3">
        <f t="shared" si="44"/>
        <v>199.240234375</v>
      </c>
      <c r="J345" s="2" t="str">
        <v/>
      </c>
      <c r="K345" s="3" t="str">
        <v/>
      </c>
      <c r="M345" s="135" t="str">
        <v/>
      </c>
      <c r="N345" s="145" t="str">
        <v/>
      </c>
      <c r="O345" s="14"/>
      <c r="P345" s="14"/>
      <c r="Q345" s="14"/>
      <c r="R345" s="14"/>
      <c r="S345" s="14"/>
      <c r="T345" s="14"/>
      <c r="U345" s="14"/>
      <c r="V345" s="14"/>
      <c r="W345" s="14"/>
      <c r="X345" s="137" t="str">
        <v xml:space="preserve"> </v>
      </c>
      <c r="Y345" s="150" t="str">
        <f t="shared" si="45"/>
        <v xml:space="preserve"> </v>
      </c>
    </row>
    <row r="346" spans="1:25" x14ac:dyDescent="0.25">
      <c r="A346" s="28" t="str">
        <f>_xlfn.XLOOKUP(P!C328,'Banco de Dados'!$B$3:$B$274,'Banco de Dados'!$K$3:$K$274,"")</f>
        <v>Rh</v>
      </c>
      <c r="B346" s="2">
        <v>45</v>
      </c>
      <c r="C346" s="2">
        <v>20167</v>
      </c>
      <c r="D346" s="2">
        <v>1752</v>
      </c>
      <c r="E346" s="2">
        <v>141</v>
      </c>
      <c r="F346" s="32">
        <f t="shared" si="46"/>
        <v>8.0479452054794525</v>
      </c>
      <c r="G346" s="3">
        <f t="shared" si="44"/>
        <v>1413.234375</v>
      </c>
      <c r="H346" s="3">
        <f t="shared" si="44"/>
        <v>113.736328125</v>
      </c>
      <c r="J346" s="2" t="str">
        <v/>
      </c>
      <c r="K346" s="3" t="str">
        <v/>
      </c>
      <c r="M346" s="135" t="str">
        <v/>
      </c>
      <c r="N346" s="145" t="str">
        <v/>
      </c>
      <c r="O346" s="14"/>
      <c r="P346" s="14"/>
      <c r="Q346" s="14"/>
      <c r="R346" s="14"/>
      <c r="S346" s="14"/>
      <c r="T346" s="14"/>
      <c r="U346" s="14"/>
      <c r="V346" s="14"/>
      <c r="W346" s="14"/>
      <c r="X346" s="137" t="str">
        <v xml:space="preserve"> </v>
      </c>
      <c r="Y346" s="150" t="str">
        <f t="shared" si="45"/>
        <v xml:space="preserve"> </v>
      </c>
    </row>
    <row r="347" spans="1:25" x14ac:dyDescent="0.25">
      <c r="A347" s="28" t="str">
        <f>_xlfn.XLOOKUP(P!C329,'Banco de Dados'!$B$3:$B$274,'Banco de Dados'!$K$3:$K$274,"")</f>
        <v>Rh</v>
      </c>
      <c r="B347" s="2">
        <v>45</v>
      </c>
      <c r="C347" s="2">
        <v>2696</v>
      </c>
      <c r="D347" s="2">
        <v>17472</v>
      </c>
      <c r="E347" s="2">
        <v>144</v>
      </c>
      <c r="F347" s="32">
        <f t="shared" si="46"/>
        <v>0.82417582417582413</v>
      </c>
      <c r="G347" s="3">
        <f t="shared" si="44"/>
        <v>14093.625</v>
      </c>
      <c r="H347" s="3">
        <f t="shared" si="44"/>
        <v>116.15625</v>
      </c>
      <c r="J347" s="2" t="str">
        <v/>
      </c>
      <c r="K347" s="3" t="str">
        <v/>
      </c>
      <c r="M347" s="135" t="str">
        <v xml:space="preserve"> </v>
      </c>
      <c r="N347" s="145"/>
      <c r="O347" s="14"/>
      <c r="P347" s="14"/>
      <c r="Q347" s="14"/>
      <c r="R347" s="14"/>
      <c r="S347" s="14"/>
      <c r="T347" s="14"/>
      <c r="U347" s="14"/>
      <c r="V347" s="14"/>
      <c r="W347" s="14"/>
      <c r="X347" s="137" t="str">
        <v xml:space="preserve"> </v>
      </c>
      <c r="Y347" s="150" t="str">
        <f t="shared" si="45"/>
        <v xml:space="preserve"> </v>
      </c>
    </row>
    <row r="348" spans="1:25" x14ac:dyDescent="0.25">
      <c r="A348" s="28" t="str">
        <f>_xlfn.XLOOKUP(P!C330,'Banco de Dados'!$B$3:$B$274,'Banco de Dados'!$K$3:$K$274,"")</f>
        <v/>
      </c>
      <c r="B348" s="2">
        <v>0</v>
      </c>
      <c r="C348" s="2">
        <v>0</v>
      </c>
      <c r="D348" s="2">
        <v>0</v>
      </c>
      <c r="E348" s="2">
        <v>0</v>
      </c>
      <c r="F348" s="32" t="e">
        <f t="shared" si="46"/>
        <v>#DIV/0!</v>
      </c>
      <c r="G348" s="3">
        <f t="shared" si="44"/>
        <v>0</v>
      </c>
      <c r="H348" s="3">
        <f t="shared" si="44"/>
        <v>0</v>
      </c>
      <c r="J348" s="2" t="str">
        <v/>
      </c>
      <c r="K348" s="3" t="str">
        <v/>
      </c>
      <c r="M348" s="135" t="str">
        <v xml:space="preserve"> </v>
      </c>
      <c r="N348" s="145"/>
      <c r="O348" s="14"/>
      <c r="P348" s="14"/>
      <c r="Q348" s="14"/>
      <c r="R348" s="14"/>
      <c r="S348" s="14"/>
      <c r="T348" s="14"/>
      <c r="U348" s="14"/>
      <c r="V348" s="14"/>
      <c r="W348" s="14"/>
      <c r="X348" s="137" t="str">
        <v xml:space="preserve"> </v>
      </c>
      <c r="Y348" s="150" t="str">
        <f t="shared" si="45"/>
        <v xml:space="preserve"> </v>
      </c>
    </row>
    <row r="349" spans="1:25" x14ac:dyDescent="0.25">
      <c r="A349" s="28" t="str">
        <f>_xlfn.XLOOKUP(P!C331,'Banco de Dados'!$B$3:$B$274,'Banco de Dados'!$K$3:$K$274,"")</f>
        <v/>
      </c>
      <c r="B349" s="2">
        <v>0</v>
      </c>
      <c r="C349" s="2">
        <v>0</v>
      </c>
      <c r="D349" s="2">
        <v>0</v>
      </c>
      <c r="E349" s="2">
        <v>0</v>
      </c>
      <c r="F349" s="32" t="e">
        <f t="shared" si="46"/>
        <v>#DIV/0!</v>
      </c>
      <c r="G349" s="3">
        <f t="shared" si="44"/>
        <v>0</v>
      </c>
      <c r="H349" s="3">
        <f t="shared" si="44"/>
        <v>0</v>
      </c>
      <c r="J349" s="2" t="str">
        <v/>
      </c>
      <c r="K349" s="3" t="str">
        <v/>
      </c>
      <c r="M349" s="135" t="str">
        <v xml:space="preserve"> </v>
      </c>
      <c r="N349" s="145"/>
      <c r="O349" s="14"/>
      <c r="P349" s="14"/>
      <c r="Q349" s="14"/>
      <c r="R349" s="14"/>
      <c r="S349" s="14"/>
      <c r="T349" s="14"/>
      <c r="U349" s="14"/>
      <c r="V349" s="14"/>
      <c r="W349" s="14"/>
      <c r="X349" s="137" t="str">
        <v xml:space="preserve"> </v>
      </c>
      <c r="Y349" s="150" t="str">
        <f t="shared" si="45"/>
        <v xml:space="preserve"> </v>
      </c>
    </row>
    <row r="350" spans="1:25" x14ac:dyDescent="0.25">
      <c r="A350" s="28" t="str">
        <f>_xlfn.XLOOKUP(P!C332,'Banco de Dados'!$B$3:$B$274,'Banco de Dados'!$K$3:$K$274,"")</f>
        <v/>
      </c>
      <c r="B350" s="2">
        <v>0</v>
      </c>
      <c r="C350" s="2">
        <v>0</v>
      </c>
      <c r="D350" s="2">
        <v>0</v>
      </c>
      <c r="E350" s="2">
        <v>0</v>
      </c>
      <c r="F350" s="32" t="e">
        <f t="shared" si="46"/>
        <v>#DIV/0!</v>
      </c>
      <c r="G350" s="3">
        <f t="shared" si="44"/>
        <v>0</v>
      </c>
      <c r="H350" s="3">
        <f t="shared" si="44"/>
        <v>0</v>
      </c>
      <c r="J350" s="2" t="str">
        <v/>
      </c>
      <c r="K350" s="3" t="str">
        <v/>
      </c>
      <c r="M350" s="135" t="str">
        <v xml:space="preserve"> </v>
      </c>
      <c r="N350" s="145"/>
      <c r="O350" s="14"/>
      <c r="P350" s="14"/>
      <c r="Q350" s="14"/>
      <c r="R350" s="14"/>
      <c r="S350" s="14"/>
      <c r="T350" s="14"/>
      <c r="U350" s="14"/>
      <c r="V350" s="14"/>
      <c r="W350" s="14"/>
      <c r="X350" s="137" t="str">
        <v xml:space="preserve"> </v>
      </c>
      <c r="Y350" s="150" t="str">
        <f t="shared" si="45"/>
        <v xml:space="preserve"> </v>
      </c>
    </row>
    <row r="351" spans="1:25" x14ac:dyDescent="0.25">
      <c r="A351" s="28" t="str">
        <f>_xlfn.XLOOKUP(P!C333,'Banco de Dados'!$B$3:$B$274,'Banco de Dados'!$K$3:$K$274,"")</f>
        <v/>
      </c>
      <c r="B351" s="2">
        <v>0</v>
      </c>
      <c r="C351" s="2">
        <v>0</v>
      </c>
      <c r="D351" s="2">
        <v>0</v>
      </c>
      <c r="E351" s="2">
        <v>0</v>
      </c>
      <c r="F351" s="32" t="e">
        <f t="shared" si="46"/>
        <v>#DIV/0!</v>
      </c>
      <c r="G351" s="3">
        <f t="shared" si="44"/>
        <v>0</v>
      </c>
      <c r="H351" s="3">
        <f t="shared" si="44"/>
        <v>0</v>
      </c>
      <c r="J351" s="2" t="str">
        <v/>
      </c>
      <c r="K351" s="3" t="str">
        <v/>
      </c>
      <c r="M351" s="135" t="str">
        <v xml:space="preserve"> </v>
      </c>
      <c r="N351" s="145"/>
      <c r="O351" s="14"/>
      <c r="P351" s="14"/>
      <c r="Q351" s="14"/>
      <c r="R351" s="14"/>
      <c r="S351" s="14"/>
      <c r="T351" s="14"/>
      <c r="U351" s="14"/>
      <c r="V351" s="14"/>
      <c r="W351" s="14"/>
      <c r="X351" s="137" t="str">
        <v xml:space="preserve"> </v>
      </c>
      <c r="Y351" s="150" t="str">
        <f t="shared" si="45"/>
        <v xml:space="preserve"> </v>
      </c>
    </row>
    <row r="352" spans="1:25" x14ac:dyDescent="0.25">
      <c r="A352" s="28" t="str">
        <f>_xlfn.XLOOKUP(P!C334,'Banco de Dados'!$B$3:$B$274,'Banco de Dados'!$K$3:$K$274,"")</f>
        <v/>
      </c>
      <c r="B352" s="2">
        <v>0</v>
      </c>
      <c r="C352" s="2">
        <v>0</v>
      </c>
      <c r="D352" s="2">
        <v>0</v>
      </c>
      <c r="E352" s="17">
        <v>0</v>
      </c>
      <c r="F352" s="32" t="e">
        <f t="shared" si="46"/>
        <v>#DIV/0!</v>
      </c>
      <c r="G352" s="3">
        <f t="shared" si="44"/>
        <v>0</v>
      </c>
      <c r="H352" s="3">
        <f t="shared" si="44"/>
        <v>0</v>
      </c>
      <c r="J352" s="2" t="str">
        <v/>
      </c>
      <c r="K352" s="3" t="str">
        <v/>
      </c>
      <c r="M352" s="135" t="str">
        <v xml:space="preserve"> </v>
      </c>
      <c r="N352" s="145"/>
      <c r="O352" s="14"/>
      <c r="P352" s="14"/>
      <c r="Q352" s="14"/>
      <c r="R352" s="14"/>
      <c r="S352" s="14"/>
      <c r="T352" s="14"/>
      <c r="U352" s="14"/>
      <c r="V352" s="14"/>
      <c r="W352" s="14"/>
      <c r="X352" s="137" t="str">
        <v xml:space="preserve"> </v>
      </c>
      <c r="Y352" s="150" t="str">
        <f t="shared" si="45"/>
        <v xml:space="preserve"> </v>
      </c>
    </row>
    <row r="353" spans="1:33" x14ac:dyDescent="0.25">
      <c r="A353" s="28" t="str">
        <f>_xlfn.XLOOKUP(P!C335,'Banco de Dados'!$B$3:$B$274,'Banco de Dados'!$K$3:$K$274,"")</f>
        <v/>
      </c>
      <c r="B353" s="2">
        <v>0</v>
      </c>
      <c r="C353" s="2">
        <v>0</v>
      </c>
      <c r="D353" s="2">
        <v>0</v>
      </c>
      <c r="E353" s="2">
        <v>0</v>
      </c>
      <c r="F353" s="32" t="e">
        <f t="shared" si="46"/>
        <v>#DIV/0!</v>
      </c>
      <c r="G353" s="3">
        <f t="shared" si="44"/>
        <v>0</v>
      </c>
      <c r="H353" s="3">
        <f t="shared" si="44"/>
        <v>0</v>
      </c>
      <c r="J353" s="2" t="str">
        <v/>
      </c>
      <c r="K353" s="3" t="str">
        <v/>
      </c>
      <c r="M353" s="135" t="str">
        <v xml:space="preserve"> </v>
      </c>
      <c r="N353" s="145"/>
      <c r="O353" s="14"/>
      <c r="P353" s="14"/>
      <c r="Q353" s="14"/>
      <c r="R353" s="14"/>
      <c r="S353" s="14"/>
      <c r="T353" s="14"/>
      <c r="U353" s="14"/>
      <c r="V353" s="14"/>
      <c r="W353" s="14"/>
      <c r="X353" s="137" t="str">
        <v xml:space="preserve"> </v>
      </c>
      <c r="Y353" s="150" t="str">
        <f t="shared" si="45"/>
        <v xml:space="preserve"> </v>
      </c>
    </row>
    <row r="354" spans="1:33" x14ac:dyDescent="0.25">
      <c r="A354" s="28" t="str">
        <f>_xlfn.XLOOKUP(P!C336,'Banco de Dados'!$B$3:$B$274,'Banco de Dados'!$K$3:$K$274,"")</f>
        <v/>
      </c>
      <c r="B354" s="2">
        <v>0</v>
      </c>
      <c r="C354" s="2">
        <v>0</v>
      </c>
      <c r="D354" s="2">
        <v>0</v>
      </c>
      <c r="E354" s="2">
        <v>0</v>
      </c>
      <c r="F354" s="32" t="e">
        <f t="shared" si="46"/>
        <v>#DIV/0!</v>
      </c>
      <c r="G354" s="3">
        <f t="shared" si="44"/>
        <v>0</v>
      </c>
      <c r="H354" s="3">
        <f t="shared" si="44"/>
        <v>0</v>
      </c>
      <c r="J354" s="2" t="str">
        <v/>
      </c>
      <c r="K354" s="3" t="str">
        <v/>
      </c>
      <c r="M354" s="135" t="str">
        <v xml:space="preserve"> </v>
      </c>
      <c r="N354" s="145"/>
      <c r="O354" s="14"/>
      <c r="P354" s="14"/>
      <c r="Q354" s="14"/>
      <c r="R354" s="14"/>
      <c r="S354" s="14"/>
      <c r="T354" s="14"/>
      <c r="U354" s="14"/>
      <c r="V354" s="14"/>
      <c r="W354" s="14"/>
      <c r="X354" s="137" t="str">
        <v xml:space="preserve"> </v>
      </c>
      <c r="Y354" s="150" t="str">
        <f t="shared" si="45"/>
        <v xml:space="preserve"> </v>
      </c>
    </row>
    <row r="355" spans="1:33" x14ac:dyDescent="0.25">
      <c r="A355" s="28" t="str">
        <f>_xlfn.XLOOKUP(P!C337,'Banco de Dados'!$B$3:$B$274,'Banco de Dados'!$K$3:$K$274,"")</f>
        <v/>
      </c>
      <c r="B355" s="2">
        <v>0</v>
      </c>
      <c r="C355" s="2">
        <v>0</v>
      </c>
      <c r="D355" s="2">
        <v>0</v>
      </c>
      <c r="E355" s="2">
        <v>0</v>
      </c>
      <c r="F355" s="32" t="e">
        <f t="shared" si="46"/>
        <v>#DIV/0!</v>
      </c>
      <c r="G355" s="3">
        <f t="shared" si="44"/>
        <v>0</v>
      </c>
      <c r="H355" s="3">
        <f t="shared" si="44"/>
        <v>0</v>
      </c>
      <c r="J355" s="2" t="str">
        <v/>
      </c>
      <c r="K355" s="3" t="str">
        <v/>
      </c>
      <c r="M355" s="135" t="str">
        <v xml:space="preserve"> </v>
      </c>
      <c r="N355" s="145"/>
      <c r="O355" s="14"/>
      <c r="P355" s="14"/>
      <c r="Q355" s="14"/>
      <c r="R355" s="14"/>
      <c r="S355" s="14"/>
      <c r="T355" s="14"/>
      <c r="U355" s="14"/>
      <c r="V355" s="14"/>
      <c r="W355" s="14"/>
      <c r="X355" s="137" t="str">
        <v xml:space="preserve"> </v>
      </c>
      <c r="Y355" s="150" t="str">
        <f t="shared" si="45"/>
        <v xml:space="preserve"> </v>
      </c>
    </row>
    <row r="356" spans="1:33" x14ac:dyDescent="0.25">
      <c r="A356" s="28" t="str">
        <f>_xlfn.XLOOKUP(P!C338,'Banco de Dados'!$B$3:$B$274,'Banco de Dados'!$K$3:$K$274,"")</f>
        <v/>
      </c>
      <c r="B356" s="2">
        <v>0</v>
      </c>
      <c r="C356" s="2">
        <v>0</v>
      </c>
      <c r="D356" s="2">
        <v>0</v>
      </c>
      <c r="E356" s="2">
        <v>0</v>
      </c>
      <c r="F356" s="32" t="e">
        <f t="shared" si="46"/>
        <v>#DIV/0!</v>
      </c>
      <c r="G356" s="3">
        <f t="shared" si="44"/>
        <v>0</v>
      </c>
      <c r="H356" s="3">
        <f t="shared" si="44"/>
        <v>0</v>
      </c>
      <c r="J356" s="2" t="str">
        <v/>
      </c>
      <c r="K356" s="3" t="str">
        <v/>
      </c>
      <c r="M356" s="135" t="str">
        <v xml:space="preserve"> </v>
      </c>
      <c r="N356" s="145"/>
      <c r="O356" s="14"/>
      <c r="P356" s="14"/>
      <c r="Q356" s="14"/>
      <c r="R356" s="14"/>
      <c r="S356" s="14"/>
      <c r="T356" s="14"/>
      <c r="U356" s="14"/>
      <c r="V356" s="14"/>
      <c r="W356" s="14"/>
      <c r="X356" s="137" t="str">
        <v xml:space="preserve"> </v>
      </c>
      <c r="Y356" s="150" t="str">
        <f t="shared" si="45"/>
        <v xml:space="preserve"> </v>
      </c>
    </row>
    <row r="357" spans="1:33" x14ac:dyDescent="0.25">
      <c r="A357" s="28" t="str">
        <f>_xlfn.XLOOKUP(P!C339,'Banco de Dados'!$B$3:$B$274,'Banco de Dados'!$K$3:$K$274,"")</f>
        <v/>
      </c>
      <c r="B357" s="2">
        <v>0</v>
      </c>
      <c r="C357" s="2">
        <v>0</v>
      </c>
      <c r="D357" s="2">
        <v>0</v>
      </c>
      <c r="E357" s="2">
        <v>0</v>
      </c>
      <c r="F357" s="32" t="e">
        <f t="shared" si="46"/>
        <v>#DIV/0!</v>
      </c>
      <c r="G357" s="3">
        <f t="shared" si="44"/>
        <v>0</v>
      </c>
      <c r="H357" s="3">
        <f t="shared" si="44"/>
        <v>0</v>
      </c>
      <c r="J357" s="2" t="str">
        <v/>
      </c>
      <c r="K357" s="3" t="str">
        <v/>
      </c>
      <c r="M357" s="135" t="str">
        <v xml:space="preserve"> </v>
      </c>
      <c r="N357" s="145"/>
      <c r="O357" s="14"/>
      <c r="P357" s="14"/>
      <c r="Q357" s="14"/>
      <c r="R357" s="14"/>
      <c r="S357" s="14"/>
      <c r="T357" s="14"/>
      <c r="U357" s="14"/>
      <c r="V357" s="14"/>
      <c r="W357" s="14"/>
      <c r="X357" s="137" t="str">
        <v xml:space="preserve"> </v>
      </c>
      <c r="Y357" s="150" t="str">
        <f t="shared" si="45"/>
        <v xml:space="preserve"> </v>
      </c>
    </row>
    <row r="358" spans="1:33" x14ac:dyDescent="0.25">
      <c r="A358" s="28" t="str">
        <f>_xlfn.XLOOKUP(P!C340,'Banco de Dados'!$B$3:$B$274,'Banco de Dados'!$K$3:$K$274,"")</f>
        <v/>
      </c>
      <c r="B358" s="2">
        <v>0</v>
      </c>
      <c r="C358" s="2">
        <v>0</v>
      </c>
      <c r="D358" s="2">
        <v>0</v>
      </c>
      <c r="E358" s="2">
        <v>0</v>
      </c>
      <c r="F358" s="32" t="e">
        <f t="shared" si="46"/>
        <v>#DIV/0!</v>
      </c>
      <c r="G358" s="3">
        <f t="shared" si="44"/>
        <v>0</v>
      </c>
      <c r="H358" s="3">
        <f t="shared" si="44"/>
        <v>0</v>
      </c>
      <c r="J358" s="2" t="str">
        <v/>
      </c>
      <c r="K358" s="3" t="str">
        <v/>
      </c>
      <c r="M358" s="135" t="str">
        <v xml:space="preserve"> </v>
      </c>
      <c r="N358" s="145"/>
      <c r="O358" s="14"/>
      <c r="P358" s="14"/>
      <c r="Q358" s="14"/>
      <c r="R358" s="14"/>
      <c r="S358" s="14"/>
      <c r="T358" s="14"/>
      <c r="U358" s="14"/>
      <c r="V358" s="14"/>
      <c r="W358" s="14"/>
      <c r="X358" s="137" t="str">
        <v xml:space="preserve"> </v>
      </c>
      <c r="Y358" s="150" t="str">
        <f t="shared" si="45"/>
        <v xml:space="preserve"> </v>
      </c>
    </row>
    <row r="359" spans="1:33" x14ac:dyDescent="0.25">
      <c r="A359" s="28" t="str">
        <f>_xlfn.XLOOKUP(P!C341,'Banco de Dados'!$B$3:$B$274,'Banco de Dados'!$K$3:$K$274,"")</f>
        <v/>
      </c>
      <c r="B359" s="2">
        <v>0</v>
      </c>
      <c r="C359" s="2">
        <v>0</v>
      </c>
      <c r="D359" s="2">
        <v>0</v>
      </c>
      <c r="E359" s="2">
        <v>0</v>
      </c>
      <c r="F359" s="32" t="e">
        <f t="shared" si="46"/>
        <v>#DIV/0!</v>
      </c>
      <c r="G359" s="3">
        <f t="shared" si="44"/>
        <v>0</v>
      </c>
      <c r="H359" s="3">
        <f t="shared" si="44"/>
        <v>0</v>
      </c>
      <c r="J359" s="2" t="str">
        <v/>
      </c>
      <c r="K359" s="3" t="str">
        <v/>
      </c>
      <c r="M359" s="135" t="str">
        <v xml:space="preserve"> </v>
      </c>
      <c r="N359" s="145"/>
      <c r="O359" s="14"/>
      <c r="P359" s="14"/>
      <c r="Q359" s="14"/>
      <c r="R359" s="14"/>
      <c r="S359" s="14"/>
      <c r="T359" s="14"/>
      <c r="U359" s="14"/>
      <c r="V359" s="14"/>
      <c r="W359" s="14"/>
      <c r="X359" s="137" t="str">
        <v xml:space="preserve"> </v>
      </c>
      <c r="Y359" s="150" t="str">
        <f t="shared" si="45"/>
        <v xml:space="preserve"> </v>
      </c>
    </row>
    <row r="360" spans="1:33" x14ac:dyDescent="0.25">
      <c r="A360" s="28" t="str">
        <f>_xlfn.XLOOKUP(P!C342,'Banco de Dados'!$B$3:$B$274,'Banco de Dados'!$K$3:$K$274,"")</f>
        <v/>
      </c>
      <c r="B360" s="2">
        <v>0</v>
      </c>
      <c r="C360" s="2">
        <v>0</v>
      </c>
      <c r="D360" s="2">
        <v>0</v>
      </c>
      <c r="E360" s="2">
        <v>0</v>
      </c>
      <c r="F360" s="32" t="e">
        <f t="shared" si="46"/>
        <v>#DIV/0!</v>
      </c>
      <c r="G360" s="3">
        <f t="shared" ref="G360:H362" si="47">D360*$E$330</f>
        <v>0</v>
      </c>
      <c r="H360" s="3">
        <f t="shared" si="47"/>
        <v>0</v>
      </c>
      <c r="J360" s="2"/>
      <c r="K360" s="3" t="str">
        <v xml:space="preserve"> </v>
      </c>
      <c r="M360" s="135" t="str">
        <v xml:space="preserve"> </v>
      </c>
      <c r="N360" s="145"/>
      <c r="O360" s="14"/>
      <c r="P360" s="14"/>
      <c r="Q360" s="14"/>
      <c r="R360" s="14"/>
      <c r="S360" s="14"/>
      <c r="T360" s="14"/>
      <c r="U360" s="14"/>
      <c r="V360" s="14"/>
      <c r="W360" s="14"/>
      <c r="X360" s="137" t="str">
        <v xml:space="preserve"> </v>
      </c>
      <c r="Y360" s="150" t="str">
        <f t="shared" si="45"/>
        <v xml:space="preserve"> </v>
      </c>
    </row>
    <row r="361" spans="1:33" x14ac:dyDescent="0.25">
      <c r="A361" s="28" t="str">
        <f>_xlfn.XLOOKUP(P!C343,'Banco de Dados'!$B$3:$B$274,'Banco de Dados'!$K$3:$K$274,"")</f>
        <v/>
      </c>
      <c r="B361" s="2">
        <v>0</v>
      </c>
      <c r="C361" s="2">
        <v>0</v>
      </c>
      <c r="D361" s="2">
        <v>0</v>
      </c>
      <c r="E361" s="2">
        <v>0</v>
      </c>
      <c r="F361" s="32" t="e">
        <f t="shared" si="46"/>
        <v>#DIV/0!</v>
      </c>
      <c r="G361" s="3">
        <f t="shared" si="47"/>
        <v>0</v>
      </c>
      <c r="H361" s="3">
        <f t="shared" si="47"/>
        <v>0</v>
      </c>
      <c r="J361" s="2"/>
      <c r="K361" s="3" t="str">
        <v xml:space="preserve"> </v>
      </c>
      <c r="M361" s="135" t="str">
        <v xml:space="preserve"> </v>
      </c>
      <c r="N361" s="145"/>
      <c r="O361" s="14"/>
      <c r="P361" s="14"/>
      <c r="Q361" s="14"/>
      <c r="R361" s="14"/>
      <c r="S361" s="14"/>
      <c r="T361" s="14"/>
      <c r="U361" s="14"/>
      <c r="V361" s="14"/>
      <c r="W361" s="14"/>
      <c r="X361" s="137" t="str">
        <v xml:space="preserve"> </v>
      </c>
      <c r="Y361" s="150" t="str">
        <f t="shared" si="45"/>
        <v xml:space="preserve"> </v>
      </c>
    </row>
    <row r="362" spans="1:33" x14ac:dyDescent="0.25">
      <c r="A362" s="28" t="str">
        <f>_xlfn.XLOOKUP(P!C344,'Banco de Dados'!$B$3:$B$274,'Banco de Dados'!$K$3:$K$274,"")</f>
        <v/>
      </c>
      <c r="B362" s="2">
        <v>0</v>
      </c>
      <c r="C362" s="2">
        <v>0</v>
      </c>
      <c r="D362" s="2">
        <v>0</v>
      </c>
      <c r="E362" s="2">
        <v>0</v>
      </c>
      <c r="F362" s="32" t="e">
        <f t="shared" si="46"/>
        <v>#DIV/0!</v>
      </c>
      <c r="G362" s="3">
        <f t="shared" si="47"/>
        <v>0</v>
      </c>
      <c r="H362" s="3">
        <f t="shared" si="47"/>
        <v>0</v>
      </c>
      <c r="J362" s="2"/>
      <c r="K362" s="3" t="str">
        <v xml:space="preserve"> </v>
      </c>
      <c r="M362" s="142" t="str">
        <f t="shared" ref="M362" si="48">IF(AL362=0,"",AL362)</f>
        <v/>
      </c>
      <c r="N362" s="141" t="str">
        <f>IFERROR(IF(AM362=0,NA(),AM362)," ")</f>
        <v xml:space="preserve"> </v>
      </c>
      <c r="O362" s="14"/>
      <c r="P362" s="14"/>
      <c r="Q362" s="14"/>
      <c r="R362" s="14"/>
      <c r="S362" s="14"/>
      <c r="T362" s="14"/>
      <c r="U362" s="14"/>
      <c r="V362" s="14"/>
      <c r="W362" s="14"/>
      <c r="X362" s="137" t="str">
        <v xml:space="preserve"> </v>
      </c>
      <c r="Y362" s="150" t="str">
        <f t="shared" si="45"/>
        <v xml:space="preserve"> </v>
      </c>
    </row>
    <row r="363" spans="1:33" s="67" customFormat="1" x14ac:dyDescent="0.25">
      <c r="A363" s="94"/>
      <c r="B363" s="94"/>
      <c r="C363" s="94"/>
      <c r="D363" s="94"/>
      <c r="E363" s="94"/>
      <c r="F363" s="133"/>
      <c r="G363" s="134"/>
      <c r="H363" s="134"/>
      <c r="I363" s="94"/>
      <c r="J363" s="94"/>
      <c r="K363" s="134"/>
      <c r="L363" s="94"/>
      <c r="M363" s="94"/>
      <c r="N363" s="134"/>
      <c r="O363" s="134"/>
      <c r="P363" s="134"/>
      <c r="Y363" s="94"/>
    </row>
    <row r="364" spans="1:33" x14ac:dyDescent="0.25">
      <c r="G364" s="3"/>
      <c r="H364" s="3"/>
      <c r="I364" s="2"/>
      <c r="J364" s="2"/>
      <c r="K364" s="3"/>
      <c r="L364" s="94"/>
      <c r="M364" s="2"/>
      <c r="N364" s="3"/>
      <c r="O364" s="3"/>
      <c r="P364" s="3"/>
    </row>
    <row r="365" spans="1:33" x14ac:dyDescent="0.25">
      <c r="G365" s="3"/>
      <c r="H365" s="3"/>
      <c r="I365" s="2"/>
      <c r="J365" s="2"/>
      <c r="K365" s="3"/>
      <c r="L365" s="94"/>
      <c r="M365" s="2"/>
      <c r="N365" s="3"/>
      <c r="O365" s="3"/>
      <c r="P365" s="3"/>
    </row>
    <row r="366" spans="1:33" ht="15.75" x14ac:dyDescent="0.25">
      <c r="A366" s="36" t="str">
        <f>'Nome das Amostras'!A14</f>
        <v>al</v>
      </c>
      <c r="B366" s="164" t="str">
        <f>VLOOKUP(A366,'Nome das Amostras'!$A$3:$D$28,2,FALSE)</f>
        <v>R11</v>
      </c>
      <c r="C366" s="164"/>
      <c r="D366" s="51" t="s">
        <v>65</v>
      </c>
      <c r="E366" s="53">
        <f>'Banco de Dados'!$O$13/'Banco de Dados'!CG13</f>
        <v>0.75309992706053974</v>
      </c>
      <c r="F366" s="74"/>
      <c r="G366" s="3"/>
      <c r="H366" s="3"/>
      <c r="J366" s="231" t="s">
        <v>255</v>
      </c>
      <c r="K366" s="231"/>
      <c r="M366" s="132" t="s">
        <v>1</v>
      </c>
      <c r="N366" s="144" t="s">
        <v>35</v>
      </c>
      <c r="O366" s="232" t="s">
        <v>148</v>
      </c>
      <c r="P366" s="232"/>
      <c r="Q366" s="232"/>
      <c r="R366" s="232"/>
      <c r="S366" s="232"/>
      <c r="T366" s="232"/>
      <c r="U366" s="232"/>
      <c r="V366" s="232"/>
      <c r="W366" s="2">
        <v>18</v>
      </c>
      <c r="X366" s="136" t="s">
        <v>1</v>
      </c>
      <c r="Y366" s="136" t="s">
        <v>35</v>
      </c>
      <c r="Z366" s="233" t="s">
        <v>149</v>
      </c>
      <c r="AA366" s="233"/>
      <c r="AB366" s="233"/>
      <c r="AC366" s="233"/>
      <c r="AD366" s="233"/>
      <c r="AE366" s="233"/>
      <c r="AF366" s="233"/>
      <c r="AG366" s="233"/>
    </row>
    <row r="367" spans="1:33" x14ac:dyDescent="0.25">
      <c r="A367" s="107" t="s">
        <v>1</v>
      </c>
      <c r="B367" s="107" t="s">
        <v>0</v>
      </c>
      <c r="C367" s="107" t="s">
        <v>212</v>
      </c>
      <c r="D367" s="107" t="s">
        <v>209</v>
      </c>
      <c r="E367" s="107" t="s">
        <v>213</v>
      </c>
      <c r="F367" s="76" t="s">
        <v>219</v>
      </c>
      <c r="G367" s="54" t="s">
        <v>140</v>
      </c>
      <c r="H367" s="54" t="s">
        <v>66</v>
      </c>
      <c r="J367" s="107" t="s">
        <v>1</v>
      </c>
      <c r="K367" s="54" t="s">
        <v>35</v>
      </c>
      <c r="M367" s="142" t="s">
        <v>149</v>
      </c>
      <c r="N367" s="141">
        <f>Y367</f>
        <v>356811.21444201312</v>
      </c>
      <c r="O367" s="14"/>
      <c r="P367" s="14"/>
      <c r="Q367" s="14"/>
      <c r="R367" s="14"/>
      <c r="S367" s="14"/>
      <c r="T367" s="14"/>
      <c r="U367" s="14"/>
      <c r="V367" s="14"/>
      <c r="W367" s="14"/>
      <c r="X367" s="140" t="s">
        <v>150</v>
      </c>
      <c r="Y367" s="149">
        <f>SUM(Y368:Y398)</f>
        <v>356811.21444201312</v>
      </c>
    </row>
    <row r="368" spans="1:33" x14ac:dyDescent="0.25">
      <c r="A368" s="28" t="str">
        <f>_xlfn.XLOOKUP(P!C348,'Banco de Dados'!$B$3:$B$274,'Banco de Dados'!$K$3:$K$274,"")</f>
        <v>Si</v>
      </c>
      <c r="B368" s="2" cm="1">
        <f t="array" ref="B368:E398">Dados!CC5:CF35</f>
        <v>14</v>
      </c>
      <c r="C368" s="2">
        <v>1740</v>
      </c>
      <c r="D368" s="2">
        <v>11218</v>
      </c>
      <c r="E368" s="2">
        <v>130</v>
      </c>
      <c r="F368" s="32">
        <f>(E368*100)/D368</f>
        <v>1.1588518452487073</v>
      </c>
      <c r="G368" s="3">
        <f t="shared" ref="G368:H395" si="49">D368*$E$366</f>
        <v>8448.2749817651347</v>
      </c>
      <c r="H368" s="3">
        <f t="shared" si="49"/>
        <v>97.902990517870165</v>
      </c>
      <c r="J368" s="2" t="str" cm="1">
        <f t="array" ref="J368:J395">_xlfn._xlws.FILTER(A368:A398, (A368:A398&lt;&gt;$L$1)*(A368:A398&lt;&gt;"Ar")*(A368:A398&lt;&gt;$M$1))</f>
        <v>Si</v>
      </c>
      <c r="K368" s="3" cm="1">
        <f t="array" ref="K368:K398">IF(_xlfn.XLOOKUP(J368:J398,A368:A398,G368:G398," ")=0,"",_xlfn.XLOOKUP(J368:J398,A368:A398,G368:G398," "))</f>
        <v>8448.2749817651347</v>
      </c>
      <c r="M368" s="135" t="str" cm="1">
        <f t="array" ref="M368:M397">_xlfn.XLOOKUP(N368:N397,_xlfn.ANCHORARRAY(K368),J368:J398," ")</f>
        <v/>
      </c>
      <c r="N368" s="145" t="str" cm="1">
        <f t="array" ref="N368:N381">IF(_xlfn._xlws.FILTER(_xlfn.ANCHORARRAY(K368),ISERROR(MATCH(_xlfn.ANCHORARRAY(K368),Y368:Y397,0)))=0," ",_xlfn._xlws.FILTER(_xlfn.ANCHORARRAY(K368),ISERROR(MATCH(_xlfn.ANCHORARRAY(K368),Y368:Y397,0))))</f>
        <v/>
      </c>
      <c r="O368" s="14"/>
      <c r="P368" s="14"/>
      <c r="Q368" s="14"/>
      <c r="R368" s="14"/>
      <c r="S368" s="14"/>
      <c r="T368" s="14"/>
      <c r="U368" s="14"/>
      <c r="V368" s="14"/>
      <c r="W368" s="14"/>
      <c r="X368" s="137" t="str" cm="1">
        <f t="array" ref="X368:X398">IF(_xlfn.XLOOKUP(Y368:Y398,_xlfn.ANCHORARRAY(K368),J368:J398," ")=0," ",_xlfn.XLOOKUP(Y368:Y398,_xlfn.ANCHORARRAY(K368),J368:J398," "))</f>
        <v>Cu</v>
      </c>
      <c r="Y368" s="150">
        <f t="shared" ref="Y368:Y398" si="50">IFERROR(IF(ROW(A1)&lt;$W$366,SMALL(_xlfn.ANCHORARRAY($K$368),ROW(A1))," ")," ")</f>
        <v>503.07075127644055</v>
      </c>
    </row>
    <row r="369" spans="1:25" x14ac:dyDescent="0.25">
      <c r="A369" s="28" t="str">
        <f>_xlfn.XLOOKUP(P!C349,'Banco de Dados'!$B$3:$B$274,'Banco de Dados'!$K$3:$K$274,"")</f>
        <v>P</v>
      </c>
      <c r="B369" s="2">
        <v>15</v>
      </c>
      <c r="C369" s="2">
        <v>2013</v>
      </c>
      <c r="D369" s="2">
        <v>1186</v>
      </c>
      <c r="E369" s="2">
        <v>81</v>
      </c>
      <c r="F369" s="32">
        <f t="shared" ref="F369:F398" si="51">(E369*100)/D369</f>
        <v>6.8296795952782459</v>
      </c>
      <c r="G369" s="3">
        <f t="shared" si="49"/>
        <v>893.17651349380014</v>
      </c>
      <c r="H369" s="3">
        <f t="shared" si="49"/>
        <v>61.001094091903717</v>
      </c>
      <c r="J369" s="2" t="str">
        <v>P</v>
      </c>
      <c r="K369" s="3">
        <v>893.17651349380014</v>
      </c>
      <c r="M369" s="135" t="str">
        <v/>
      </c>
      <c r="N369" s="145" t="str">
        <v/>
      </c>
      <c r="O369" s="14"/>
      <c r="P369" s="14"/>
      <c r="Q369" s="14"/>
      <c r="R369" s="14"/>
      <c r="S369" s="14"/>
      <c r="T369" s="14"/>
      <c r="U369" s="14"/>
      <c r="V369" s="14"/>
      <c r="W369" s="14"/>
      <c r="X369" s="137" t="str">
        <v>Zr</v>
      </c>
      <c r="Y369" s="150">
        <f t="shared" si="50"/>
        <v>760.63092633114513</v>
      </c>
    </row>
    <row r="370" spans="1:25" x14ac:dyDescent="0.25">
      <c r="A370" s="28" t="str">
        <f>_xlfn.XLOOKUP(P!C350,'Banco de Dados'!$B$3:$B$274,'Banco de Dados'!$K$3:$K$274,"")</f>
        <v>S</v>
      </c>
      <c r="B370" s="2">
        <v>16</v>
      </c>
      <c r="C370" s="2">
        <v>2307</v>
      </c>
      <c r="D370" s="2">
        <v>2535</v>
      </c>
      <c r="E370" s="2">
        <v>95</v>
      </c>
      <c r="F370" s="32">
        <f t="shared" si="51"/>
        <v>3.747534516765286</v>
      </c>
      <c r="G370" s="3">
        <f t="shared" si="49"/>
        <v>1909.1083150984682</v>
      </c>
      <c r="H370" s="3">
        <f t="shared" si="49"/>
        <v>71.544493070751273</v>
      </c>
      <c r="J370" s="2" t="str">
        <v>S</v>
      </c>
      <c r="K370" s="3">
        <v>1909.1083150984682</v>
      </c>
      <c r="M370" s="135" t="str">
        <v/>
      </c>
      <c r="N370" s="145" t="str">
        <v/>
      </c>
      <c r="O370" s="14"/>
      <c r="P370" s="14"/>
      <c r="Q370" s="14"/>
      <c r="R370" s="14"/>
      <c r="S370" s="14"/>
      <c r="T370" s="14"/>
      <c r="U370" s="14"/>
      <c r="V370" s="14"/>
      <c r="W370" s="14"/>
      <c r="X370" s="137" t="str">
        <v>P</v>
      </c>
      <c r="Y370" s="150">
        <f t="shared" si="50"/>
        <v>893.17651349380014</v>
      </c>
    </row>
    <row r="371" spans="1:25" x14ac:dyDescent="0.25">
      <c r="A371" s="28" t="str">
        <f>_xlfn.XLOOKUP(P!C351,'Banco de Dados'!$B$3:$B$274,'Banco de Dados'!$K$3:$K$274,"")</f>
        <v>Cl</v>
      </c>
      <c r="B371" s="2">
        <v>17</v>
      </c>
      <c r="C371" s="2">
        <v>2622</v>
      </c>
      <c r="D371" s="2">
        <v>6433</v>
      </c>
      <c r="E371" s="2">
        <v>150</v>
      </c>
      <c r="F371" s="32">
        <f t="shared" si="51"/>
        <v>2.3317270324887298</v>
      </c>
      <c r="G371" s="3">
        <f t="shared" si="49"/>
        <v>4844.6918307804517</v>
      </c>
      <c r="H371" s="3">
        <f t="shared" si="49"/>
        <v>112.96498905908096</v>
      </c>
      <c r="J371" s="2" t="str">
        <v>Cl</v>
      </c>
      <c r="K371" s="3">
        <v>4844.6918307804517</v>
      </c>
      <c r="M371" s="135" t="str">
        <v/>
      </c>
      <c r="N371" s="145" t="str">
        <v/>
      </c>
      <c r="O371" s="14"/>
      <c r="P371" s="14"/>
      <c r="Q371" s="14"/>
      <c r="R371" s="14"/>
      <c r="S371" s="14"/>
      <c r="T371" s="14"/>
      <c r="U371" s="14"/>
      <c r="V371" s="14"/>
      <c r="W371" s="14"/>
      <c r="X371" s="137" t="str">
        <v>Zn</v>
      </c>
      <c r="Y371" s="150">
        <f t="shared" si="50"/>
        <v>1137.1808898614149</v>
      </c>
    </row>
    <row r="372" spans="1:25" x14ac:dyDescent="0.25">
      <c r="A372" s="28" t="str">
        <f>_xlfn.XLOOKUP(P!C352,'Banco de Dados'!$B$3:$B$274,'Banco de Dados'!$K$3:$K$274,"")</f>
        <v>Ar</v>
      </c>
      <c r="B372" s="2">
        <v>18</v>
      </c>
      <c r="C372" s="2">
        <v>2957</v>
      </c>
      <c r="D372" s="2">
        <v>5484</v>
      </c>
      <c r="E372" s="2">
        <v>190</v>
      </c>
      <c r="F372" s="32">
        <f t="shared" si="51"/>
        <v>3.4646243617797228</v>
      </c>
      <c r="G372" s="3">
        <f t="shared" si="49"/>
        <v>4130</v>
      </c>
      <c r="H372" s="3">
        <f t="shared" si="49"/>
        <v>143.08898614150255</v>
      </c>
      <c r="J372" s="2" t="str">
        <v>K</v>
      </c>
      <c r="K372" s="3">
        <v>33695.950036469731</v>
      </c>
      <c r="M372" s="135" t="str">
        <v/>
      </c>
      <c r="N372" s="145" t="str">
        <v/>
      </c>
      <c r="O372" s="14"/>
      <c r="P372" s="14"/>
      <c r="Q372" s="14"/>
      <c r="R372" s="14"/>
      <c r="S372" s="14"/>
      <c r="T372" s="14"/>
      <c r="U372" s="14"/>
      <c r="V372" s="14"/>
      <c r="W372" s="14"/>
      <c r="X372" s="137" t="str">
        <v>S</v>
      </c>
      <c r="Y372" s="150">
        <f t="shared" si="50"/>
        <v>1909.1083150984682</v>
      </c>
    </row>
    <row r="373" spans="1:25" x14ac:dyDescent="0.25">
      <c r="A373" s="28" t="str">
        <f>_xlfn.XLOOKUP(P!C353,'Banco de Dados'!$B$3:$B$274,'Banco de Dados'!$K$3:$K$274,"")</f>
        <v>K</v>
      </c>
      <c r="B373" s="2">
        <v>19</v>
      </c>
      <c r="C373" s="2">
        <v>3313</v>
      </c>
      <c r="D373" s="2">
        <v>44743</v>
      </c>
      <c r="E373" s="2">
        <v>248</v>
      </c>
      <c r="F373" s="32">
        <f t="shared" si="51"/>
        <v>0.55427664662628795</v>
      </c>
      <c r="G373" s="3">
        <f t="shared" si="49"/>
        <v>33695.950036469731</v>
      </c>
      <c r="H373" s="3">
        <f t="shared" si="49"/>
        <v>186.76878191101386</v>
      </c>
      <c r="J373" s="2" t="str">
        <v>Ca</v>
      </c>
      <c r="K373" s="3">
        <v>14961.836250911743</v>
      </c>
      <c r="M373" s="135" t="str">
        <v/>
      </c>
      <c r="N373" s="145" t="str">
        <v/>
      </c>
      <c r="O373" s="14"/>
      <c r="P373" s="14"/>
      <c r="Q373" s="14"/>
      <c r="R373" s="14"/>
      <c r="S373" s="14"/>
      <c r="T373" s="14"/>
      <c r="U373" s="14"/>
      <c r="V373" s="14"/>
      <c r="W373" s="14"/>
      <c r="X373" s="137" t="str">
        <v>Ni</v>
      </c>
      <c r="Y373" s="150">
        <f t="shared" si="50"/>
        <v>2290.9299781181617</v>
      </c>
    </row>
    <row r="374" spans="1:25" x14ac:dyDescent="0.25">
      <c r="A374" s="28" t="str">
        <f>_xlfn.XLOOKUP(P!C354,'Banco de Dados'!$B$3:$B$274,'Banco de Dados'!$K$3:$K$274,"")</f>
        <v>Ca</v>
      </c>
      <c r="B374" s="2">
        <v>20</v>
      </c>
      <c r="C374" s="2">
        <v>3691</v>
      </c>
      <c r="D374" s="2">
        <v>19867</v>
      </c>
      <c r="E374" s="2">
        <v>183</v>
      </c>
      <c r="F374" s="32">
        <f t="shared" si="51"/>
        <v>0.92112548447173703</v>
      </c>
      <c r="G374" s="3">
        <f t="shared" si="49"/>
        <v>14961.836250911743</v>
      </c>
      <c r="H374" s="3">
        <f t="shared" si="49"/>
        <v>137.81728665207876</v>
      </c>
      <c r="J374" s="2" t="str">
        <v>Ti</v>
      </c>
      <c r="K374" s="3">
        <v>13466.932895696571</v>
      </c>
      <c r="M374" s="135" t="str">
        <v/>
      </c>
      <c r="N374" s="145" t="str">
        <v/>
      </c>
      <c r="O374" s="14"/>
      <c r="P374" s="14"/>
      <c r="Q374" s="14"/>
      <c r="R374" s="14"/>
      <c r="S374" s="14"/>
      <c r="T374" s="14"/>
      <c r="U374" s="14"/>
      <c r="V374" s="14"/>
      <c r="W374" s="14"/>
      <c r="X374" s="137" t="str">
        <v>Mn</v>
      </c>
      <c r="Y374" s="150">
        <f t="shared" si="50"/>
        <v>4550.2297592997811</v>
      </c>
    </row>
    <row r="375" spans="1:25" x14ac:dyDescent="0.25">
      <c r="A375" s="28" t="str">
        <f>_xlfn.XLOOKUP(P!C355,'Banco de Dados'!$B$3:$B$274,'Banco de Dados'!$K$3:$K$274,"")</f>
        <v>Ti</v>
      </c>
      <c r="B375" s="2">
        <v>22</v>
      </c>
      <c r="C375" s="2">
        <v>4509</v>
      </c>
      <c r="D375" s="2">
        <v>17882</v>
      </c>
      <c r="E375" s="2">
        <v>172</v>
      </c>
      <c r="F375" s="32">
        <f t="shared" si="51"/>
        <v>0.96186108936360581</v>
      </c>
      <c r="G375" s="3">
        <f t="shared" si="49"/>
        <v>13466.932895696571</v>
      </c>
      <c r="H375" s="3">
        <f t="shared" si="49"/>
        <v>129.53318745441283</v>
      </c>
      <c r="J375" s="2" t="str">
        <v>Cr</v>
      </c>
      <c r="K375" s="3">
        <v>4977.2374179431072</v>
      </c>
      <c r="M375" s="135" t="str">
        <v/>
      </c>
      <c r="N375" s="145" t="str">
        <v/>
      </c>
      <c r="O375" s="14"/>
      <c r="P375" s="14"/>
      <c r="Q375" s="14"/>
      <c r="R375" s="14"/>
      <c r="S375" s="14"/>
      <c r="T375" s="14"/>
      <c r="U375" s="14"/>
      <c r="V375" s="14"/>
      <c r="W375" s="14"/>
      <c r="X375" s="137" t="str">
        <v>Cl</v>
      </c>
      <c r="Y375" s="150">
        <f t="shared" si="50"/>
        <v>4844.6918307804517</v>
      </c>
    </row>
    <row r="376" spans="1:25" x14ac:dyDescent="0.25">
      <c r="A376" s="28" t="str">
        <f>_xlfn.XLOOKUP(P!C356,'Banco de Dados'!$B$3:$B$274,'Banco de Dados'!$K$3:$K$274,"")</f>
        <v>Cr</v>
      </c>
      <c r="B376" s="2">
        <v>24</v>
      </c>
      <c r="C376" s="2">
        <v>5412</v>
      </c>
      <c r="D376" s="2">
        <v>6609</v>
      </c>
      <c r="E376" s="2">
        <v>155</v>
      </c>
      <c r="F376" s="32">
        <f t="shared" si="51"/>
        <v>2.3452867302163716</v>
      </c>
      <c r="G376" s="3">
        <f t="shared" si="49"/>
        <v>4977.2374179431072</v>
      </c>
      <c r="H376" s="3">
        <f t="shared" si="49"/>
        <v>116.73048869438367</v>
      </c>
      <c r="J376" s="2" t="str">
        <v>Mn</v>
      </c>
      <c r="K376" s="3">
        <v>4550.2297592997811</v>
      </c>
      <c r="M376" s="135" t="str">
        <v/>
      </c>
      <c r="N376" s="145" t="str">
        <v/>
      </c>
      <c r="O376" s="14"/>
      <c r="P376" s="14"/>
      <c r="Q376" s="14"/>
      <c r="R376" s="14"/>
      <c r="S376" s="14"/>
      <c r="T376" s="14"/>
      <c r="U376" s="14"/>
      <c r="V376" s="14"/>
      <c r="W376" s="14"/>
      <c r="X376" s="137" t="str">
        <v>Cr</v>
      </c>
      <c r="Y376" s="150">
        <f t="shared" si="50"/>
        <v>4977.2374179431072</v>
      </c>
    </row>
    <row r="377" spans="1:25" x14ac:dyDescent="0.25">
      <c r="A377" s="28" t="str">
        <f>_xlfn.XLOOKUP(P!C357,'Banco de Dados'!$B$3:$B$274,'Banco de Dados'!$K$3:$K$274,"")</f>
        <v>Mn</v>
      </c>
      <c r="B377" s="2">
        <v>25</v>
      </c>
      <c r="C377" s="2">
        <v>5895</v>
      </c>
      <c r="D377" s="2">
        <v>6042</v>
      </c>
      <c r="E377" s="2">
        <v>167</v>
      </c>
      <c r="F377" s="32">
        <f t="shared" si="51"/>
        <v>2.7639854352863291</v>
      </c>
      <c r="G377" s="3">
        <f t="shared" si="49"/>
        <v>4550.2297592997811</v>
      </c>
      <c r="H377" s="3">
        <f t="shared" si="49"/>
        <v>125.76768781911014</v>
      </c>
      <c r="J377" s="2" t="str">
        <v>Fe</v>
      </c>
      <c r="K377" s="3">
        <v>264371.96389496716</v>
      </c>
      <c r="M377" s="135" t="str">
        <v/>
      </c>
      <c r="N377" s="145" t="str">
        <v/>
      </c>
      <c r="O377" s="14"/>
      <c r="P377" s="14"/>
      <c r="Q377" s="14"/>
      <c r="R377" s="14"/>
      <c r="S377" s="14"/>
      <c r="T377" s="14"/>
      <c r="U377" s="14"/>
      <c r="V377" s="14"/>
      <c r="W377" s="14"/>
      <c r="X377" s="137" t="str">
        <v>Si</v>
      </c>
      <c r="Y377" s="150">
        <f t="shared" si="50"/>
        <v>8448.2749817651347</v>
      </c>
    </row>
    <row r="378" spans="1:25" x14ac:dyDescent="0.25">
      <c r="A378" s="28" t="str">
        <f>_xlfn.XLOOKUP(P!C358,'Banco de Dados'!$B$3:$B$274,'Banco de Dados'!$K$3:$K$274,"")</f>
        <v>Fe</v>
      </c>
      <c r="B378" s="2">
        <v>26</v>
      </c>
      <c r="C378" s="2">
        <v>6399</v>
      </c>
      <c r="D378" s="2">
        <v>351045</v>
      </c>
      <c r="E378" s="2">
        <v>583</v>
      </c>
      <c r="F378" s="32">
        <f t="shared" si="51"/>
        <v>0.16607557435656398</v>
      </c>
      <c r="G378" s="3">
        <f t="shared" si="49"/>
        <v>264371.96389496716</v>
      </c>
      <c r="H378" s="3">
        <f t="shared" si="49"/>
        <v>439.05725747629469</v>
      </c>
      <c r="J378" s="2" t="str">
        <v>Ni</v>
      </c>
      <c r="K378" s="3">
        <v>2290.9299781181617</v>
      </c>
      <c r="M378" s="135" t="str">
        <v/>
      </c>
      <c r="N378" s="145" t="str">
        <v/>
      </c>
      <c r="O378" s="14"/>
      <c r="P378" s="14"/>
      <c r="Q378" s="14"/>
      <c r="R378" s="14"/>
      <c r="S378" s="14"/>
      <c r="T378" s="14"/>
      <c r="U378" s="14"/>
      <c r="V378" s="14"/>
      <c r="W378" s="14"/>
      <c r="X378" s="137" t="str">
        <v>Ti</v>
      </c>
      <c r="Y378" s="150">
        <f t="shared" si="50"/>
        <v>13466.932895696571</v>
      </c>
    </row>
    <row r="379" spans="1:25" x14ac:dyDescent="0.25">
      <c r="A379" s="28" t="str">
        <f>_xlfn.XLOOKUP(P!C359,'Banco de Dados'!$B$3:$B$274,'Banco de Dados'!$K$3:$K$274,"")</f>
        <v>Ni</v>
      </c>
      <c r="B379" s="2">
        <v>28</v>
      </c>
      <c r="C379" s="2">
        <v>7472</v>
      </c>
      <c r="D379" s="2">
        <v>3042</v>
      </c>
      <c r="E379" s="2">
        <v>240</v>
      </c>
      <c r="F379" s="32">
        <f t="shared" si="51"/>
        <v>7.8895463510848129</v>
      </c>
      <c r="G379" s="3">
        <f t="shared" si="49"/>
        <v>2290.9299781181617</v>
      </c>
      <c r="H379" s="3">
        <f t="shared" si="49"/>
        <v>180.74398249452955</v>
      </c>
      <c r="J379" s="2" t="str">
        <v>Cu</v>
      </c>
      <c r="K379" s="3">
        <v>503.07075127644055</v>
      </c>
      <c r="M379" s="135" t="str">
        <v/>
      </c>
      <c r="N379" s="145" t="str">
        <v/>
      </c>
      <c r="O379" s="14"/>
      <c r="P379" s="14"/>
      <c r="Q379" s="14"/>
      <c r="R379" s="14"/>
      <c r="S379" s="14"/>
      <c r="T379" s="14"/>
      <c r="U379" s="14"/>
      <c r="V379" s="14"/>
      <c r="W379" s="14"/>
      <c r="X379" s="137" t="str">
        <v>Ca</v>
      </c>
      <c r="Y379" s="150">
        <f t="shared" si="50"/>
        <v>14961.836250911743</v>
      </c>
    </row>
    <row r="380" spans="1:25" x14ac:dyDescent="0.25">
      <c r="A380" s="28" t="str">
        <f>_xlfn.XLOOKUP(P!C360,'Banco de Dados'!$B$3:$B$274,'Banco de Dados'!$K$3:$K$274,"")</f>
        <v>Cu</v>
      </c>
      <c r="B380" s="2">
        <v>29</v>
      </c>
      <c r="C380" s="2">
        <v>8041</v>
      </c>
      <c r="D380" s="2">
        <v>668</v>
      </c>
      <c r="E380" s="2">
        <v>242</v>
      </c>
      <c r="F380" s="32">
        <f t="shared" si="51"/>
        <v>36.227544910179638</v>
      </c>
      <c r="G380" s="3">
        <f t="shared" si="49"/>
        <v>503.07075127644055</v>
      </c>
      <c r="H380" s="3">
        <f t="shared" si="49"/>
        <v>182.25018234865061</v>
      </c>
      <c r="J380" s="2" t="str">
        <v>Zn</v>
      </c>
      <c r="K380" s="3">
        <v>1137.1808898614149</v>
      </c>
      <c r="M380" s="135" t="str">
        <v/>
      </c>
      <c r="N380" s="145" t="str">
        <v/>
      </c>
      <c r="O380" s="14"/>
      <c r="P380" s="14"/>
      <c r="Q380" s="14"/>
      <c r="R380" s="14"/>
      <c r="S380" s="14"/>
      <c r="T380" s="14"/>
      <c r="U380" s="14"/>
      <c r="V380" s="14"/>
      <c r="W380" s="14"/>
      <c r="X380" s="137" t="str">
        <v>K</v>
      </c>
      <c r="Y380" s="150">
        <f t="shared" si="50"/>
        <v>33695.950036469731</v>
      </c>
    </row>
    <row r="381" spans="1:25" x14ac:dyDescent="0.25">
      <c r="A381" s="28" t="str">
        <f>_xlfn.XLOOKUP(P!C361,'Banco de Dados'!$B$3:$B$274,'Banco de Dados'!$K$3:$K$274,"")</f>
        <v>Zn</v>
      </c>
      <c r="B381" s="2">
        <v>30</v>
      </c>
      <c r="C381" s="2">
        <v>8631</v>
      </c>
      <c r="D381" s="2">
        <v>1510</v>
      </c>
      <c r="E381" s="2">
        <v>244</v>
      </c>
      <c r="F381" s="32">
        <f t="shared" si="51"/>
        <v>16.158940397350992</v>
      </c>
      <c r="G381" s="3">
        <f t="shared" si="49"/>
        <v>1137.1808898614149</v>
      </c>
      <c r="H381" s="3">
        <f t="shared" si="49"/>
        <v>183.7563822027717</v>
      </c>
      <c r="J381" s="2" t="str">
        <v>Zr</v>
      </c>
      <c r="K381" s="3">
        <v>760.63092633114513</v>
      </c>
      <c r="M381" s="135" t="str">
        <v/>
      </c>
      <c r="N381" s="145" t="str">
        <v/>
      </c>
      <c r="O381" s="14"/>
      <c r="P381" s="14"/>
      <c r="Q381" s="14"/>
      <c r="R381" s="14"/>
      <c r="S381" s="14"/>
      <c r="T381" s="14"/>
      <c r="U381" s="14"/>
      <c r="V381" s="14"/>
      <c r="W381" s="14"/>
      <c r="X381" s="137" t="str">
        <v>Fe</v>
      </c>
      <c r="Y381" s="150">
        <f t="shared" si="50"/>
        <v>264371.96389496716</v>
      </c>
    </row>
    <row r="382" spans="1:25" x14ac:dyDescent="0.25">
      <c r="A382" s="28" t="str">
        <f>_xlfn.XLOOKUP(P!C362,'Banco de Dados'!$B$3:$B$274,'Banco de Dados'!$K$3:$K$274,"")</f>
        <v>Zr</v>
      </c>
      <c r="B382" s="2">
        <v>40</v>
      </c>
      <c r="C382" s="2">
        <v>15746</v>
      </c>
      <c r="D382" s="2">
        <v>1010</v>
      </c>
      <c r="E382" s="2">
        <v>181</v>
      </c>
      <c r="F382" s="32">
        <f t="shared" si="51"/>
        <v>17.920792079207921</v>
      </c>
      <c r="G382" s="3">
        <f t="shared" si="49"/>
        <v>760.63092633114513</v>
      </c>
      <c r="H382" s="3">
        <f t="shared" si="49"/>
        <v>136.3110867979577</v>
      </c>
      <c r="J382" s="2" t="str">
        <v/>
      </c>
      <c r="K382" s="3" t="str">
        <v/>
      </c>
      <c r="M382" s="135" t="str">
        <v xml:space="preserve"> </v>
      </c>
      <c r="N382" s="145"/>
      <c r="O382" s="14"/>
      <c r="P382" s="14"/>
      <c r="Q382" s="14"/>
      <c r="R382" s="14"/>
      <c r="S382" s="14"/>
      <c r="T382" s="14"/>
      <c r="U382" s="14"/>
      <c r="V382" s="14"/>
      <c r="W382" s="14"/>
      <c r="X382" s="137" t="str">
        <v xml:space="preserve"> </v>
      </c>
      <c r="Y382" s="150" t="str">
        <f t="shared" si="50"/>
        <v xml:space="preserve"> </v>
      </c>
    </row>
    <row r="383" spans="1:25" x14ac:dyDescent="0.25">
      <c r="A383" s="28" t="str">
        <f>_xlfn.XLOOKUP(P!C363,'Banco de Dados'!$B$3:$B$274,'Banco de Dados'!$K$3:$K$274,"")</f>
        <v>Rh</v>
      </c>
      <c r="B383" s="2">
        <v>45</v>
      </c>
      <c r="C383" s="2">
        <v>20167</v>
      </c>
      <c r="D383" s="2">
        <v>2002</v>
      </c>
      <c r="E383" s="2">
        <v>144</v>
      </c>
      <c r="F383" s="32">
        <f t="shared" si="51"/>
        <v>7.1928071928071926</v>
      </c>
      <c r="G383" s="3">
        <f t="shared" si="49"/>
        <v>1507.7060539752006</v>
      </c>
      <c r="H383" s="3">
        <f t="shared" si="49"/>
        <v>108.44638949671773</v>
      </c>
      <c r="J383" s="2" t="str">
        <v/>
      </c>
      <c r="K383" s="3" t="str">
        <v/>
      </c>
      <c r="M383" s="135" t="str">
        <v xml:space="preserve"> </v>
      </c>
      <c r="N383" s="145"/>
      <c r="O383" s="14"/>
      <c r="P383" s="14"/>
      <c r="Q383" s="14"/>
      <c r="R383" s="14"/>
      <c r="S383" s="14"/>
      <c r="T383" s="14"/>
      <c r="U383" s="14"/>
      <c r="V383" s="14"/>
      <c r="W383" s="14"/>
      <c r="X383" s="137" t="str">
        <v xml:space="preserve"> </v>
      </c>
      <c r="Y383" s="150" t="str">
        <f t="shared" si="50"/>
        <v xml:space="preserve"> </v>
      </c>
    </row>
    <row r="384" spans="1:25" x14ac:dyDescent="0.25">
      <c r="A384" s="28" t="str">
        <f>_xlfn.XLOOKUP(P!C364,'Banco de Dados'!$B$3:$B$274,'Banco de Dados'!$K$3:$K$274,"")</f>
        <v>Rh</v>
      </c>
      <c r="B384" s="2">
        <v>45</v>
      </c>
      <c r="C384" s="2">
        <v>2696</v>
      </c>
      <c r="D384" s="2">
        <v>16940</v>
      </c>
      <c r="E384" s="2">
        <v>142</v>
      </c>
      <c r="F384" s="32">
        <f t="shared" si="51"/>
        <v>0.83825265643447466</v>
      </c>
      <c r="G384" s="3">
        <f t="shared" si="49"/>
        <v>12757.512764405543</v>
      </c>
      <c r="H384" s="3">
        <f t="shared" si="49"/>
        <v>106.94018964259665</v>
      </c>
      <c r="J384" s="2" t="str">
        <v/>
      </c>
      <c r="K384" s="3" t="str">
        <v/>
      </c>
      <c r="M384" s="135" t="str">
        <v xml:space="preserve"> </v>
      </c>
      <c r="N384" s="145"/>
      <c r="O384" s="14"/>
      <c r="P384" s="14"/>
      <c r="Q384" s="14"/>
      <c r="R384" s="14"/>
      <c r="S384" s="14"/>
      <c r="T384" s="14"/>
      <c r="U384" s="14"/>
      <c r="V384" s="14"/>
      <c r="W384" s="14"/>
      <c r="X384" s="137" t="str">
        <v xml:space="preserve"> </v>
      </c>
      <c r="Y384" s="150" t="str">
        <f t="shared" si="50"/>
        <v xml:space="preserve"> </v>
      </c>
    </row>
    <row r="385" spans="1:25" x14ac:dyDescent="0.25">
      <c r="A385" s="28" t="str">
        <f>_xlfn.XLOOKUP(P!C365,'Banco de Dados'!$B$3:$B$274,'Banco de Dados'!$K$3:$K$274,"")</f>
        <v/>
      </c>
      <c r="B385" s="2">
        <v>0</v>
      </c>
      <c r="C385" s="2">
        <v>0</v>
      </c>
      <c r="D385" s="2">
        <v>0</v>
      </c>
      <c r="E385" s="2">
        <v>0</v>
      </c>
      <c r="F385" s="32" t="e">
        <f t="shared" si="51"/>
        <v>#DIV/0!</v>
      </c>
      <c r="G385" s="3">
        <f t="shared" si="49"/>
        <v>0</v>
      </c>
      <c r="H385" s="3">
        <f t="shared" si="49"/>
        <v>0</v>
      </c>
      <c r="J385" s="2" t="str">
        <v/>
      </c>
      <c r="K385" s="3" t="str">
        <v/>
      </c>
      <c r="M385" s="135" t="str">
        <v xml:space="preserve"> </v>
      </c>
      <c r="N385" s="145"/>
      <c r="O385" s="14"/>
      <c r="P385" s="14"/>
      <c r="Q385" s="14"/>
      <c r="R385" s="14"/>
      <c r="S385" s="14"/>
      <c r="T385" s="14"/>
      <c r="U385" s="14"/>
      <c r="V385" s="14"/>
      <c r="W385" s="14"/>
      <c r="X385" s="137" t="str">
        <v xml:space="preserve"> </v>
      </c>
      <c r="Y385" s="150" t="str">
        <f t="shared" si="50"/>
        <v xml:space="preserve"> </v>
      </c>
    </row>
    <row r="386" spans="1:25" x14ac:dyDescent="0.25">
      <c r="A386" s="28" t="str">
        <f>_xlfn.XLOOKUP(P!C366,'Banco de Dados'!$B$3:$B$274,'Banco de Dados'!$K$3:$K$274,"")</f>
        <v/>
      </c>
      <c r="B386" s="2">
        <v>0</v>
      </c>
      <c r="C386" s="2">
        <v>0</v>
      </c>
      <c r="D386" s="2">
        <v>0</v>
      </c>
      <c r="E386" s="2">
        <v>0</v>
      </c>
      <c r="F386" s="32" t="e">
        <f t="shared" si="51"/>
        <v>#DIV/0!</v>
      </c>
      <c r="G386" s="3">
        <f t="shared" si="49"/>
        <v>0</v>
      </c>
      <c r="H386" s="3">
        <f t="shared" si="49"/>
        <v>0</v>
      </c>
      <c r="J386" s="2" t="str">
        <v/>
      </c>
      <c r="K386" s="3" t="str">
        <v/>
      </c>
      <c r="M386" s="135" t="str">
        <v xml:space="preserve"> </v>
      </c>
      <c r="N386" s="145"/>
      <c r="O386" s="14"/>
      <c r="P386" s="14"/>
      <c r="Q386" s="14"/>
      <c r="R386" s="14"/>
      <c r="S386" s="14"/>
      <c r="T386" s="14"/>
      <c r="U386" s="14"/>
      <c r="V386" s="14"/>
      <c r="W386" s="14"/>
      <c r="X386" s="137" t="str">
        <v xml:space="preserve"> </v>
      </c>
      <c r="Y386" s="150" t="str">
        <f t="shared" si="50"/>
        <v xml:space="preserve"> </v>
      </c>
    </row>
    <row r="387" spans="1:25" x14ac:dyDescent="0.25">
      <c r="A387" s="28" t="str">
        <f>_xlfn.XLOOKUP(P!C367,'Banco de Dados'!$B$3:$B$274,'Banco de Dados'!$K$3:$K$274,"")</f>
        <v/>
      </c>
      <c r="B387" s="2">
        <v>0</v>
      </c>
      <c r="C387" s="2">
        <v>0</v>
      </c>
      <c r="D387" s="2">
        <v>0</v>
      </c>
      <c r="E387" s="2">
        <v>0</v>
      </c>
      <c r="F387" s="32" t="e">
        <f t="shared" si="51"/>
        <v>#DIV/0!</v>
      </c>
      <c r="G387" s="3">
        <f t="shared" si="49"/>
        <v>0</v>
      </c>
      <c r="H387" s="3">
        <f t="shared" si="49"/>
        <v>0</v>
      </c>
      <c r="J387" s="2" t="str">
        <v/>
      </c>
      <c r="K387" s="3" t="str">
        <v/>
      </c>
      <c r="M387" s="135" t="str">
        <v xml:space="preserve"> </v>
      </c>
      <c r="N387" s="145"/>
      <c r="O387" s="14"/>
      <c r="P387" s="14"/>
      <c r="Q387" s="14"/>
      <c r="R387" s="14"/>
      <c r="S387" s="14"/>
      <c r="T387" s="14"/>
      <c r="U387" s="14"/>
      <c r="V387" s="14"/>
      <c r="W387" s="14"/>
      <c r="X387" s="137" t="str">
        <v xml:space="preserve"> </v>
      </c>
      <c r="Y387" s="150" t="str">
        <f t="shared" si="50"/>
        <v xml:space="preserve"> </v>
      </c>
    </row>
    <row r="388" spans="1:25" x14ac:dyDescent="0.25">
      <c r="A388" s="28" t="str">
        <f>_xlfn.XLOOKUP(P!C368,'Banco de Dados'!$B$3:$B$274,'Banco de Dados'!$K$3:$K$274,"")</f>
        <v/>
      </c>
      <c r="B388" s="2">
        <v>0</v>
      </c>
      <c r="C388" s="2">
        <v>0</v>
      </c>
      <c r="D388" s="2">
        <v>0</v>
      </c>
      <c r="E388" s="17">
        <v>0</v>
      </c>
      <c r="F388" s="32" t="e">
        <f t="shared" si="51"/>
        <v>#DIV/0!</v>
      </c>
      <c r="G388" s="3">
        <f t="shared" si="49"/>
        <v>0</v>
      </c>
      <c r="H388" s="3">
        <f t="shared" si="49"/>
        <v>0</v>
      </c>
      <c r="J388" s="2" t="str">
        <v/>
      </c>
      <c r="K388" s="3" t="str">
        <v/>
      </c>
      <c r="M388" s="135" t="str">
        <v xml:space="preserve"> </v>
      </c>
      <c r="N388" s="145"/>
      <c r="O388" s="14"/>
      <c r="P388" s="14"/>
      <c r="Q388" s="14"/>
      <c r="R388" s="14"/>
      <c r="S388" s="14"/>
      <c r="T388" s="14"/>
      <c r="U388" s="14"/>
      <c r="V388" s="14"/>
      <c r="W388" s="14"/>
      <c r="X388" s="137" t="str">
        <v xml:space="preserve"> </v>
      </c>
      <c r="Y388" s="150" t="str">
        <f t="shared" si="50"/>
        <v xml:space="preserve"> </v>
      </c>
    </row>
    <row r="389" spans="1:25" x14ac:dyDescent="0.25">
      <c r="A389" s="28" t="str">
        <f>_xlfn.XLOOKUP(P!C369,'Banco de Dados'!$B$3:$B$274,'Banco de Dados'!$K$3:$K$274,"")</f>
        <v/>
      </c>
      <c r="B389" s="2">
        <v>0</v>
      </c>
      <c r="C389" s="2">
        <v>0</v>
      </c>
      <c r="D389" s="2">
        <v>0</v>
      </c>
      <c r="E389" s="2">
        <v>0</v>
      </c>
      <c r="F389" s="32" t="e">
        <f t="shared" si="51"/>
        <v>#DIV/0!</v>
      </c>
      <c r="G389" s="3">
        <f t="shared" si="49"/>
        <v>0</v>
      </c>
      <c r="H389" s="3">
        <f t="shared" si="49"/>
        <v>0</v>
      </c>
      <c r="J389" s="2" t="str">
        <v/>
      </c>
      <c r="K389" s="3" t="str">
        <v/>
      </c>
      <c r="M389" s="135" t="str">
        <v xml:space="preserve"> </v>
      </c>
      <c r="N389" s="145"/>
      <c r="O389" s="14"/>
      <c r="P389" s="14"/>
      <c r="Q389" s="14"/>
      <c r="R389" s="14"/>
      <c r="S389" s="14"/>
      <c r="T389" s="14"/>
      <c r="U389" s="14"/>
      <c r="V389" s="14"/>
      <c r="W389" s="14"/>
      <c r="X389" s="137" t="str">
        <v xml:space="preserve"> </v>
      </c>
      <c r="Y389" s="150" t="str">
        <f t="shared" si="50"/>
        <v xml:space="preserve"> </v>
      </c>
    </row>
    <row r="390" spans="1:25" x14ac:dyDescent="0.25">
      <c r="A390" s="28" t="str">
        <f>_xlfn.XLOOKUP(P!C370,'Banco de Dados'!$B$3:$B$274,'Banco de Dados'!$K$3:$K$274,"")</f>
        <v/>
      </c>
      <c r="B390" s="2">
        <v>0</v>
      </c>
      <c r="C390" s="2">
        <v>0</v>
      </c>
      <c r="D390" s="2">
        <v>0</v>
      </c>
      <c r="E390" s="2">
        <v>0</v>
      </c>
      <c r="F390" s="32" t="e">
        <f t="shared" si="51"/>
        <v>#DIV/0!</v>
      </c>
      <c r="G390" s="3">
        <f t="shared" si="49"/>
        <v>0</v>
      </c>
      <c r="H390" s="3">
        <f t="shared" si="49"/>
        <v>0</v>
      </c>
      <c r="J390" s="2" t="str">
        <v/>
      </c>
      <c r="K390" s="3" t="str">
        <v/>
      </c>
      <c r="M390" s="135" t="str">
        <v xml:space="preserve"> </v>
      </c>
      <c r="N390" s="145"/>
      <c r="O390" s="14"/>
      <c r="P390" s="14"/>
      <c r="Q390" s="14"/>
      <c r="R390" s="14"/>
      <c r="S390" s="14"/>
      <c r="T390" s="14"/>
      <c r="U390" s="14"/>
      <c r="V390" s="14"/>
      <c r="W390" s="14"/>
      <c r="X390" s="137" t="str">
        <v xml:space="preserve"> </v>
      </c>
      <c r="Y390" s="150" t="str">
        <f t="shared" si="50"/>
        <v xml:space="preserve"> </v>
      </c>
    </row>
    <row r="391" spans="1:25" x14ac:dyDescent="0.25">
      <c r="A391" s="28" t="str">
        <f>_xlfn.XLOOKUP(P!C371,'Banco de Dados'!$B$3:$B$274,'Banco de Dados'!$K$3:$K$274,"")</f>
        <v/>
      </c>
      <c r="B391" s="2">
        <v>0</v>
      </c>
      <c r="C391" s="2">
        <v>0</v>
      </c>
      <c r="D391" s="2">
        <v>0</v>
      </c>
      <c r="E391" s="2">
        <v>0</v>
      </c>
      <c r="F391" s="32" t="e">
        <f t="shared" si="51"/>
        <v>#DIV/0!</v>
      </c>
      <c r="G391" s="3">
        <f t="shared" si="49"/>
        <v>0</v>
      </c>
      <c r="H391" s="3">
        <f t="shared" si="49"/>
        <v>0</v>
      </c>
      <c r="J391" s="2" t="str">
        <v/>
      </c>
      <c r="K391" s="3" t="str">
        <v/>
      </c>
      <c r="M391" s="135" t="str">
        <v xml:space="preserve"> </v>
      </c>
      <c r="N391" s="145"/>
      <c r="O391" s="14"/>
      <c r="P391" s="14"/>
      <c r="Q391" s="14"/>
      <c r="R391" s="14"/>
      <c r="S391" s="14"/>
      <c r="T391" s="14"/>
      <c r="U391" s="14"/>
      <c r="V391" s="14"/>
      <c r="W391" s="14"/>
      <c r="X391" s="137" t="str">
        <v xml:space="preserve"> </v>
      </c>
      <c r="Y391" s="150" t="str">
        <f t="shared" si="50"/>
        <v xml:space="preserve"> </v>
      </c>
    </row>
    <row r="392" spans="1:25" x14ac:dyDescent="0.25">
      <c r="A392" s="28" t="str">
        <f>_xlfn.XLOOKUP(P!C372,'Banco de Dados'!$B$3:$B$274,'Banco de Dados'!$K$3:$K$274,"")</f>
        <v/>
      </c>
      <c r="B392" s="2">
        <v>0</v>
      </c>
      <c r="C392" s="2">
        <v>0</v>
      </c>
      <c r="D392" s="2">
        <v>0</v>
      </c>
      <c r="E392" s="2">
        <v>0</v>
      </c>
      <c r="F392" s="32" t="e">
        <f t="shared" si="51"/>
        <v>#DIV/0!</v>
      </c>
      <c r="G392" s="3">
        <f t="shared" si="49"/>
        <v>0</v>
      </c>
      <c r="H392" s="3">
        <f t="shared" si="49"/>
        <v>0</v>
      </c>
      <c r="J392" s="2" t="str">
        <v/>
      </c>
      <c r="K392" s="3" t="str">
        <v/>
      </c>
      <c r="M392" s="135" t="str">
        <v xml:space="preserve"> </v>
      </c>
      <c r="N392" s="145"/>
      <c r="O392" s="14"/>
      <c r="P392" s="14"/>
      <c r="Q392" s="14"/>
      <c r="R392" s="14"/>
      <c r="S392" s="14"/>
      <c r="T392" s="14"/>
      <c r="U392" s="14"/>
      <c r="V392" s="14"/>
      <c r="W392" s="14"/>
      <c r="X392" s="137" t="str">
        <v xml:space="preserve"> </v>
      </c>
      <c r="Y392" s="150" t="str">
        <f t="shared" si="50"/>
        <v xml:space="preserve"> </v>
      </c>
    </row>
    <row r="393" spans="1:25" x14ac:dyDescent="0.25">
      <c r="A393" s="28" t="str">
        <f>_xlfn.XLOOKUP(P!C373,'Banco de Dados'!$B$3:$B$274,'Banco de Dados'!$K$3:$K$274,"")</f>
        <v/>
      </c>
      <c r="B393" s="2">
        <v>0</v>
      </c>
      <c r="C393" s="2">
        <v>0</v>
      </c>
      <c r="D393" s="2">
        <v>0</v>
      </c>
      <c r="E393" s="2">
        <v>0</v>
      </c>
      <c r="F393" s="32" t="e">
        <f t="shared" si="51"/>
        <v>#DIV/0!</v>
      </c>
      <c r="G393" s="3">
        <f t="shared" si="49"/>
        <v>0</v>
      </c>
      <c r="H393" s="3">
        <f t="shared" si="49"/>
        <v>0</v>
      </c>
      <c r="J393" s="2" t="str">
        <v/>
      </c>
      <c r="K393" s="3" t="str">
        <v/>
      </c>
      <c r="M393" s="135" t="str">
        <v xml:space="preserve"> </v>
      </c>
      <c r="N393" s="145"/>
      <c r="O393" s="14"/>
      <c r="P393" s="14"/>
      <c r="Q393" s="14"/>
      <c r="R393" s="14"/>
      <c r="S393" s="14"/>
      <c r="T393" s="14"/>
      <c r="U393" s="14"/>
      <c r="V393" s="14"/>
      <c r="W393" s="14"/>
      <c r="X393" s="137" t="str">
        <v xml:space="preserve"> </v>
      </c>
      <c r="Y393" s="150" t="str">
        <f t="shared" si="50"/>
        <v xml:space="preserve"> </v>
      </c>
    </row>
    <row r="394" spans="1:25" x14ac:dyDescent="0.25">
      <c r="A394" s="28" t="str">
        <f>_xlfn.XLOOKUP(P!C374,'Banco de Dados'!$B$3:$B$274,'Banco de Dados'!$K$3:$K$274,"")</f>
        <v/>
      </c>
      <c r="B394" s="2">
        <v>0</v>
      </c>
      <c r="C394" s="2">
        <v>0</v>
      </c>
      <c r="D394" s="2">
        <v>0</v>
      </c>
      <c r="E394" s="2">
        <v>0</v>
      </c>
      <c r="F394" s="32" t="e">
        <f t="shared" si="51"/>
        <v>#DIV/0!</v>
      </c>
      <c r="G394" s="3">
        <f t="shared" si="49"/>
        <v>0</v>
      </c>
      <c r="H394" s="3">
        <f t="shared" si="49"/>
        <v>0</v>
      </c>
      <c r="J394" s="2" t="str">
        <v/>
      </c>
      <c r="K394" s="3" t="str">
        <v/>
      </c>
      <c r="M394" s="135" t="str">
        <v xml:space="preserve"> </v>
      </c>
      <c r="N394" s="145"/>
      <c r="O394" s="14"/>
      <c r="P394" s="14"/>
      <c r="Q394" s="14"/>
      <c r="R394" s="14"/>
      <c r="S394" s="14"/>
      <c r="T394" s="14"/>
      <c r="U394" s="14"/>
      <c r="V394" s="14"/>
      <c r="W394" s="14"/>
      <c r="X394" s="137" t="str">
        <v xml:space="preserve"> </v>
      </c>
      <c r="Y394" s="150" t="str">
        <f t="shared" si="50"/>
        <v xml:space="preserve"> </v>
      </c>
    </row>
    <row r="395" spans="1:25" x14ac:dyDescent="0.25">
      <c r="A395" s="28" t="str">
        <f>_xlfn.XLOOKUP(P!C375,'Banco de Dados'!$B$3:$B$274,'Banco de Dados'!$K$3:$K$274,"")</f>
        <v/>
      </c>
      <c r="B395" s="2">
        <v>0</v>
      </c>
      <c r="C395" s="2">
        <v>0</v>
      </c>
      <c r="D395" s="2">
        <v>0</v>
      </c>
      <c r="E395" s="2">
        <v>0</v>
      </c>
      <c r="F395" s="32" t="e">
        <f t="shared" si="51"/>
        <v>#DIV/0!</v>
      </c>
      <c r="G395" s="3">
        <f t="shared" si="49"/>
        <v>0</v>
      </c>
      <c r="H395" s="3">
        <f t="shared" si="49"/>
        <v>0</v>
      </c>
      <c r="J395" s="2" t="str">
        <v/>
      </c>
      <c r="K395" s="3" t="str">
        <v/>
      </c>
      <c r="M395" s="135" t="str">
        <v xml:space="preserve"> </v>
      </c>
      <c r="N395" s="145"/>
      <c r="O395" s="14"/>
      <c r="P395" s="14"/>
      <c r="Q395" s="14"/>
      <c r="R395" s="14"/>
      <c r="S395" s="14"/>
      <c r="T395" s="14"/>
      <c r="U395" s="14"/>
      <c r="V395" s="14"/>
      <c r="W395" s="14"/>
      <c r="X395" s="137" t="str">
        <v xml:space="preserve"> </v>
      </c>
      <c r="Y395" s="150" t="str">
        <f t="shared" si="50"/>
        <v xml:space="preserve"> </v>
      </c>
    </row>
    <row r="396" spans="1:25" x14ac:dyDescent="0.25">
      <c r="A396" s="28" t="str">
        <f>_xlfn.XLOOKUP(P!C376,'Banco de Dados'!$B$3:$B$274,'Banco de Dados'!$K$3:$K$274,"")</f>
        <v/>
      </c>
      <c r="B396" s="2">
        <v>0</v>
      </c>
      <c r="C396" s="2">
        <v>0</v>
      </c>
      <c r="D396" s="2">
        <v>0</v>
      </c>
      <c r="E396" s="2">
        <v>0</v>
      </c>
      <c r="F396" s="32" t="e">
        <f t="shared" si="51"/>
        <v>#DIV/0!</v>
      </c>
      <c r="G396" s="3">
        <f t="shared" ref="G396:H398" si="52">D396*$E$366</f>
        <v>0</v>
      </c>
      <c r="H396" s="3">
        <f t="shared" si="52"/>
        <v>0</v>
      </c>
      <c r="J396" s="2"/>
      <c r="K396" s="3" t="str">
        <v xml:space="preserve"> </v>
      </c>
      <c r="M396" s="135" t="str">
        <v xml:space="preserve"> </v>
      </c>
      <c r="N396" s="145"/>
      <c r="O396" s="14"/>
      <c r="P396" s="14"/>
      <c r="Q396" s="14"/>
      <c r="R396" s="14"/>
      <c r="S396" s="14"/>
      <c r="T396" s="14"/>
      <c r="U396" s="14"/>
      <c r="V396" s="14"/>
      <c r="W396" s="14"/>
      <c r="X396" s="137" t="str">
        <v xml:space="preserve"> </v>
      </c>
      <c r="Y396" s="150" t="str">
        <f t="shared" si="50"/>
        <v xml:space="preserve"> </v>
      </c>
    </row>
    <row r="397" spans="1:25" x14ac:dyDescent="0.25">
      <c r="A397" s="28" t="str">
        <f>_xlfn.XLOOKUP(P!C377,'Banco de Dados'!$B$3:$B$274,'Banco de Dados'!$K$3:$K$274,"")</f>
        <v/>
      </c>
      <c r="B397" s="2">
        <v>0</v>
      </c>
      <c r="C397" s="2">
        <v>0</v>
      </c>
      <c r="D397" s="2">
        <v>0</v>
      </c>
      <c r="E397" s="2">
        <v>0</v>
      </c>
      <c r="F397" s="32" t="e">
        <f t="shared" si="51"/>
        <v>#DIV/0!</v>
      </c>
      <c r="G397" s="3">
        <f t="shared" si="52"/>
        <v>0</v>
      </c>
      <c r="H397" s="3">
        <f t="shared" si="52"/>
        <v>0</v>
      </c>
      <c r="J397" s="2"/>
      <c r="K397" s="3" t="str">
        <v xml:space="preserve"> </v>
      </c>
      <c r="M397" s="135" t="str">
        <v xml:space="preserve"> </v>
      </c>
      <c r="N397" s="145"/>
      <c r="O397" s="14"/>
      <c r="P397" s="14"/>
      <c r="Q397" s="14"/>
      <c r="R397" s="14"/>
      <c r="S397" s="14"/>
      <c r="T397" s="14"/>
      <c r="U397" s="14"/>
      <c r="V397" s="14"/>
      <c r="W397" s="14"/>
      <c r="X397" s="137" t="str">
        <v xml:space="preserve"> </v>
      </c>
      <c r="Y397" s="150" t="str">
        <f t="shared" si="50"/>
        <v xml:space="preserve"> </v>
      </c>
    </row>
    <row r="398" spans="1:25" x14ac:dyDescent="0.25">
      <c r="A398" s="28" t="str">
        <f>_xlfn.XLOOKUP(P!C378,'Banco de Dados'!$B$3:$B$274,'Banco de Dados'!$K$3:$K$274,"")</f>
        <v/>
      </c>
      <c r="B398" s="2">
        <v>0</v>
      </c>
      <c r="C398" s="2">
        <v>0</v>
      </c>
      <c r="D398" s="2">
        <v>0</v>
      </c>
      <c r="E398" s="2">
        <v>0</v>
      </c>
      <c r="F398" s="32" t="e">
        <f t="shared" si="51"/>
        <v>#DIV/0!</v>
      </c>
      <c r="G398" s="3">
        <f t="shared" si="52"/>
        <v>0</v>
      </c>
      <c r="H398" s="3">
        <f t="shared" si="52"/>
        <v>0</v>
      </c>
      <c r="J398" s="2"/>
      <c r="K398" s="3" t="str">
        <v xml:space="preserve"> </v>
      </c>
      <c r="M398" s="142" t="str">
        <f t="shared" ref="M398" si="53">IF(AL398=0,"",AL398)</f>
        <v/>
      </c>
      <c r="N398" s="141" t="str">
        <f>IFERROR(IF(AM398=0,NA(),AM398)," ")</f>
        <v xml:space="preserve"> </v>
      </c>
      <c r="O398" s="14"/>
      <c r="P398" s="14"/>
      <c r="Q398" s="14"/>
      <c r="R398" s="14"/>
      <c r="S398" s="14"/>
      <c r="T398" s="14"/>
      <c r="U398" s="14"/>
      <c r="V398" s="14"/>
      <c r="W398" s="14"/>
      <c r="X398" s="137" t="str">
        <v xml:space="preserve"> </v>
      </c>
      <c r="Y398" s="150" t="str">
        <f t="shared" si="50"/>
        <v xml:space="preserve"> </v>
      </c>
    </row>
    <row r="399" spans="1:25" s="67" customFormat="1" x14ac:dyDescent="0.25">
      <c r="A399" s="94"/>
      <c r="B399" s="94"/>
      <c r="C399" s="94"/>
      <c r="D399" s="94"/>
      <c r="E399" s="94"/>
      <c r="F399" s="133"/>
      <c r="G399" s="134"/>
      <c r="H399" s="134"/>
      <c r="I399" s="94"/>
      <c r="J399" s="94"/>
      <c r="K399" s="134"/>
      <c r="L399" s="94"/>
      <c r="M399" s="94"/>
      <c r="N399" s="134"/>
      <c r="O399" s="134"/>
      <c r="P399" s="134"/>
      <c r="Y399" s="94"/>
    </row>
    <row r="400" spans="1:25" x14ac:dyDescent="0.25">
      <c r="G400" s="3"/>
      <c r="H400" s="3"/>
      <c r="I400" s="2"/>
      <c r="J400" s="2"/>
      <c r="K400" s="3"/>
      <c r="L400" s="94"/>
      <c r="M400" s="2"/>
      <c r="N400" s="3"/>
      <c r="O400" s="3"/>
      <c r="P400" s="3"/>
    </row>
    <row r="401" spans="1:33" x14ac:dyDescent="0.25">
      <c r="G401" s="3"/>
      <c r="H401" s="3"/>
      <c r="I401" s="2"/>
      <c r="J401" s="2"/>
      <c r="K401" s="3"/>
      <c r="L401" s="94"/>
      <c r="M401" s="2"/>
      <c r="N401" s="3"/>
      <c r="O401" s="3"/>
      <c r="P401" s="3"/>
    </row>
    <row r="402" spans="1:33" ht="15.75" x14ac:dyDescent="0.25">
      <c r="A402" s="36">
        <f>'Nome das Amostras'!A15</f>
        <v>0</v>
      </c>
      <c r="B402" s="164" t="e">
        <f>VLOOKUP(A402,'Nome das Amostras'!$A$3:$D$28,2,FALSE)</f>
        <v>#N/A</v>
      </c>
      <c r="C402" s="164"/>
      <c r="D402" s="51" t="s">
        <v>65</v>
      </c>
      <c r="E402" s="53" t="e">
        <f>'Banco de Dados'!$O$13/'Banco de Dados'!CN13</f>
        <v>#VALUE!</v>
      </c>
      <c r="F402" s="74"/>
      <c r="G402" s="3"/>
      <c r="H402" s="3"/>
      <c r="J402" s="231" t="s">
        <v>255</v>
      </c>
      <c r="K402" s="231"/>
      <c r="M402" s="132" t="s">
        <v>1</v>
      </c>
      <c r="N402" s="144" t="s">
        <v>35</v>
      </c>
      <c r="O402" s="232" t="s">
        <v>148</v>
      </c>
      <c r="P402" s="232"/>
      <c r="Q402" s="232"/>
      <c r="R402" s="232"/>
      <c r="S402" s="232"/>
      <c r="T402" s="232"/>
      <c r="U402" s="232"/>
      <c r="V402" s="232"/>
      <c r="W402" s="2">
        <v>18</v>
      </c>
      <c r="X402" s="136" t="s">
        <v>1</v>
      </c>
      <c r="Y402" s="136" t="s">
        <v>35</v>
      </c>
      <c r="Z402" s="233" t="s">
        <v>149</v>
      </c>
      <c r="AA402" s="233"/>
      <c r="AB402" s="233"/>
      <c r="AC402" s="233"/>
      <c r="AD402" s="233"/>
      <c r="AE402" s="233"/>
      <c r="AF402" s="233"/>
      <c r="AG402" s="233"/>
    </row>
    <row r="403" spans="1:33" x14ac:dyDescent="0.25">
      <c r="A403" s="107" t="s">
        <v>1</v>
      </c>
      <c r="B403" s="107" t="s">
        <v>0</v>
      </c>
      <c r="C403" s="107" t="s">
        <v>212</v>
      </c>
      <c r="D403" s="107" t="s">
        <v>209</v>
      </c>
      <c r="E403" s="107" t="s">
        <v>213</v>
      </c>
      <c r="F403" s="76" t="s">
        <v>219</v>
      </c>
      <c r="G403" s="54" t="s">
        <v>140</v>
      </c>
      <c r="H403" s="54" t="s">
        <v>66</v>
      </c>
      <c r="J403" s="107" t="s">
        <v>1</v>
      </c>
      <c r="K403" s="54" t="s">
        <v>35</v>
      </c>
      <c r="M403" s="142" t="s">
        <v>149</v>
      </c>
      <c r="N403" s="141">
        <f>Y403</f>
        <v>0</v>
      </c>
      <c r="O403" s="14"/>
      <c r="P403" s="14"/>
      <c r="Q403" s="14"/>
      <c r="R403" s="14"/>
      <c r="S403" s="14"/>
      <c r="T403" s="14"/>
      <c r="U403" s="14"/>
      <c r="V403" s="14"/>
      <c r="W403" s="14"/>
      <c r="X403" s="140" t="s">
        <v>150</v>
      </c>
      <c r="Y403" s="149">
        <f>SUM(Y404:Y434)</f>
        <v>0</v>
      </c>
    </row>
    <row r="404" spans="1:33" x14ac:dyDescent="0.25">
      <c r="A404" s="28" t="str">
        <f>_xlfn.XLOOKUP(P!C382,'Banco de Dados'!$B$3:$B$274,'Banco de Dados'!$K$3:$K$274,"")</f>
        <v/>
      </c>
      <c r="B404" s="2" cm="1">
        <f t="array" ref="B404:E434">Dados!CJ5:CM35</f>
        <v>0</v>
      </c>
      <c r="C404" s="2">
        <v>0</v>
      </c>
      <c r="D404" s="2">
        <v>0</v>
      </c>
      <c r="E404" s="2">
        <v>0</v>
      </c>
      <c r="F404" s="32" t="e">
        <f>(E404*100)/D404</f>
        <v>#DIV/0!</v>
      </c>
      <c r="G404" s="3" t="e">
        <f t="shared" ref="G404:H431" si="54">D404*$E$402</f>
        <v>#VALUE!</v>
      </c>
      <c r="H404" s="3" t="e">
        <f t="shared" si="54"/>
        <v>#VALUE!</v>
      </c>
      <c r="J404" s="2" t="str" cm="1">
        <f t="array" ref="J404:J434">_xlfn._xlws.FILTER(A404:A434, (A404:A434&lt;&gt;$L$1)*(A404:A434&lt;&gt;"Ar")*(A404:A434&lt;&gt;$M$1))</f>
        <v/>
      </c>
      <c r="K404" s="3" t="e" cm="1">
        <f t="array" ref="K404:K434">IF(_xlfn.XLOOKUP(J404:J434,A404:A434,G404:G434," ")=0,"",_xlfn.XLOOKUP(J404:J434,A404:A434,G404:G434," "))</f>
        <v>#VALUE!</v>
      </c>
      <c r="M404" s="135" t="e" cm="1" vm="1">
        <f t="array" aca="1" ref="M404:M433" ca="1">_xlfn.XLOOKUP(N404:N433,_xlfn.ANCHORARRAY(K404),J404:J434," ")</f>
        <v>#VALUE!</v>
      </c>
      <c r="N404" s="145" t="e" cm="1" vm="2">
        <f t="array" aca="1" ref="N404" ca="1">IF(_xlfn._xlws.FILTER(_xlfn.ANCHORARRAY(K404),ISERROR(MATCH(_xlfn.ANCHORARRAY(K404),Y404:Y433,0)))=0," ",_xlfn._xlws.FILTER(_xlfn.ANCHORARRAY(K404),ISERROR(MATCH(_xlfn.ANCHORARRAY(K404),Y404:Y433,0))))</f>
        <v>#VALUE!</v>
      </c>
      <c r="O404" s="14"/>
      <c r="P404" s="14"/>
      <c r="Q404" s="14"/>
      <c r="R404" s="14"/>
      <c r="S404" s="14"/>
      <c r="T404" s="14"/>
      <c r="U404" s="14"/>
      <c r="V404" s="14"/>
      <c r="W404" s="14"/>
      <c r="X404" s="137" t="str" cm="1">
        <f t="array" ref="X404:X434">IF(_xlfn.XLOOKUP(Y404:Y434,_xlfn.ANCHORARRAY(K404),J404:J434," ")=0," ",_xlfn.XLOOKUP(Y404:Y434,_xlfn.ANCHORARRAY(K404),J404:J434," "))</f>
        <v xml:space="preserve"> </v>
      </c>
      <c r="Y404" s="150" t="str">
        <f t="shared" ref="Y404:Y434" si="55">IFERROR(IF(ROW(A1)&lt;$W$402,SMALL(_xlfn.ANCHORARRAY($K$404),ROW(A1))," ")," ")</f>
        <v xml:space="preserve"> </v>
      </c>
    </row>
    <row r="405" spans="1:33" x14ac:dyDescent="0.25">
      <c r="A405" s="28" t="str">
        <f>_xlfn.XLOOKUP(P!C383,'Banco de Dados'!$B$3:$B$274,'Banco de Dados'!$K$3:$K$274,"")</f>
        <v/>
      </c>
      <c r="B405" s="2">
        <v>0</v>
      </c>
      <c r="C405" s="2">
        <v>0</v>
      </c>
      <c r="D405" s="2">
        <v>0</v>
      </c>
      <c r="E405" s="2">
        <v>0</v>
      </c>
      <c r="F405" s="32" t="e">
        <f t="shared" ref="F405:F434" si="56">(E405*100)/D405</f>
        <v>#DIV/0!</v>
      </c>
      <c r="G405" s="3" t="e">
        <f t="shared" si="54"/>
        <v>#VALUE!</v>
      </c>
      <c r="H405" s="3" t="e">
        <f t="shared" si="54"/>
        <v>#VALUE!</v>
      </c>
      <c r="J405" s="2" t="str">
        <v/>
      </c>
      <c r="K405" s="3" t="e">
        <v>#VALUE!</v>
      </c>
      <c r="M405" s="135" t="str">
        <f ca="1"/>
        <v xml:space="preserve"> </v>
      </c>
      <c r="N405" s="145"/>
      <c r="O405" s="14"/>
      <c r="P405" s="14"/>
      <c r="Q405" s="14"/>
      <c r="R405" s="14"/>
      <c r="S405" s="14"/>
      <c r="T405" s="14"/>
      <c r="U405" s="14"/>
      <c r="V405" s="14"/>
      <c r="W405" s="14"/>
      <c r="X405" s="137" t="str">
        <v xml:space="preserve"> </v>
      </c>
      <c r="Y405" s="150" t="str">
        <f t="shared" si="55"/>
        <v xml:space="preserve"> </v>
      </c>
    </row>
    <row r="406" spans="1:33" x14ac:dyDescent="0.25">
      <c r="A406" s="28" t="str">
        <f>_xlfn.XLOOKUP(P!C384,'Banco de Dados'!$B$3:$B$274,'Banco de Dados'!$K$3:$K$274,"")</f>
        <v/>
      </c>
      <c r="B406" s="2">
        <v>0</v>
      </c>
      <c r="C406" s="2">
        <v>0</v>
      </c>
      <c r="D406" s="2">
        <v>0</v>
      </c>
      <c r="E406" s="2">
        <v>0</v>
      </c>
      <c r="F406" s="32" t="e">
        <f t="shared" si="56"/>
        <v>#DIV/0!</v>
      </c>
      <c r="G406" s="3" t="e">
        <f t="shared" si="54"/>
        <v>#VALUE!</v>
      </c>
      <c r="H406" s="3" t="e">
        <f t="shared" si="54"/>
        <v>#VALUE!</v>
      </c>
      <c r="J406" s="2" t="str">
        <v/>
      </c>
      <c r="K406" s="3" t="e">
        <v>#VALUE!</v>
      </c>
      <c r="M406" s="135" t="str">
        <f ca="1"/>
        <v xml:space="preserve"> </v>
      </c>
      <c r="N406" s="145"/>
      <c r="O406" s="14"/>
      <c r="P406" s="14"/>
      <c r="Q406" s="14"/>
      <c r="R406" s="14"/>
      <c r="S406" s="14"/>
      <c r="T406" s="14"/>
      <c r="U406" s="14"/>
      <c r="V406" s="14"/>
      <c r="W406" s="14"/>
      <c r="X406" s="137" t="str">
        <v xml:space="preserve"> </v>
      </c>
      <c r="Y406" s="150" t="str">
        <f t="shared" si="55"/>
        <v xml:space="preserve"> </v>
      </c>
    </row>
    <row r="407" spans="1:33" x14ac:dyDescent="0.25">
      <c r="A407" s="28" t="str">
        <f>_xlfn.XLOOKUP(P!C385,'Banco de Dados'!$B$3:$B$274,'Banco de Dados'!$K$3:$K$274,"")</f>
        <v/>
      </c>
      <c r="B407" s="2">
        <v>0</v>
      </c>
      <c r="C407" s="2">
        <v>0</v>
      </c>
      <c r="D407" s="2">
        <v>0</v>
      </c>
      <c r="E407" s="2">
        <v>0</v>
      </c>
      <c r="F407" s="32" t="e">
        <f t="shared" si="56"/>
        <v>#DIV/0!</v>
      </c>
      <c r="G407" s="3" t="e">
        <f t="shared" si="54"/>
        <v>#VALUE!</v>
      </c>
      <c r="H407" s="3" t="e">
        <f t="shared" si="54"/>
        <v>#VALUE!</v>
      </c>
      <c r="J407" s="2" t="str">
        <v/>
      </c>
      <c r="K407" s="3" t="e">
        <v>#VALUE!</v>
      </c>
      <c r="M407" s="135" t="str">
        <f ca="1"/>
        <v xml:space="preserve"> </v>
      </c>
      <c r="N407" s="145"/>
      <c r="O407" s="14"/>
      <c r="P407" s="14"/>
      <c r="Q407" s="14"/>
      <c r="R407" s="14"/>
      <c r="S407" s="14"/>
      <c r="T407" s="14"/>
      <c r="U407" s="14"/>
      <c r="V407" s="14"/>
      <c r="W407" s="14"/>
      <c r="X407" s="137" t="str">
        <v xml:space="preserve"> </v>
      </c>
      <c r="Y407" s="150" t="str">
        <f t="shared" si="55"/>
        <v xml:space="preserve"> </v>
      </c>
    </row>
    <row r="408" spans="1:33" x14ac:dyDescent="0.25">
      <c r="A408" s="28" t="str">
        <f>_xlfn.XLOOKUP(P!C386,'Banco de Dados'!$B$3:$B$274,'Banco de Dados'!$K$3:$K$274,"")</f>
        <v/>
      </c>
      <c r="B408" s="2">
        <v>0</v>
      </c>
      <c r="C408" s="2">
        <v>0</v>
      </c>
      <c r="D408" s="2">
        <v>0</v>
      </c>
      <c r="E408" s="2">
        <v>0</v>
      </c>
      <c r="F408" s="32" t="e">
        <f t="shared" si="56"/>
        <v>#DIV/0!</v>
      </c>
      <c r="G408" s="3" t="e">
        <f t="shared" si="54"/>
        <v>#VALUE!</v>
      </c>
      <c r="H408" s="3" t="e">
        <f t="shared" si="54"/>
        <v>#VALUE!</v>
      </c>
      <c r="J408" s="2" t="str">
        <v/>
      </c>
      <c r="K408" s="3" t="e">
        <v>#VALUE!</v>
      </c>
      <c r="M408" s="135" t="str">
        <f ca="1"/>
        <v xml:space="preserve"> </v>
      </c>
      <c r="N408" s="145"/>
      <c r="O408" s="14"/>
      <c r="P408" s="14"/>
      <c r="Q408" s="14"/>
      <c r="R408" s="14"/>
      <c r="S408" s="14"/>
      <c r="T408" s="14"/>
      <c r="U408" s="14"/>
      <c r="V408" s="14"/>
      <c r="W408" s="14"/>
      <c r="X408" s="137" t="str">
        <v xml:space="preserve"> </v>
      </c>
      <c r="Y408" s="150" t="str">
        <f t="shared" si="55"/>
        <v xml:space="preserve"> </v>
      </c>
    </row>
    <row r="409" spans="1:33" x14ac:dyDescent="0.25">
      <c r="A409" s="28" t="str">
        <f>_xlfn.XLOOKUP(P!C387,'Banco de Dados'!$B$3:$B$274,'Banco de Dados'!$K$3:$K$274,"")</f>
        <v/>
      </c>
      <c r="B409" s="2">
        <v>0</v>
      </c>
      <c r="C409" s="2">
        <v>0</v>
      </c>
      <c r="D409" s="2">
        <v>0</v>
      </c>
      <c r="E409" s="2">
        <v>0</v>
      </c>
      <c r="F409" s="32" t="e">
        <f t="shared" si="56"/>
        <v>#DIV/0!</v>
      </c>
      <c r="G409" s="3" t="e">
        <f t="shared" si="54"/>
        <v>#VALUE!</v>
      </c>
      <c r="H409" s="3" t="e">
        <f t="shared" si="54"/>
        <v>#VALUE!</v>
      </c>
      <c r="J409" s="2" t="str">
        <v/>
      </c>
      <c r="K409" s="3" t="e">
        <v>#VALUE!</v>
      </c>
      <c r="M409" s="135" t="str">
        <f ca="1"/>
        <v xml:space="preserve"> </v>
      </c>
      <c r="N409" s="145"/>
      <c r="O409" s="14"/>
      <c r="P409" s="14"/>
      <c r="Q409" s="14"/>
      <c r="R409" s="14"/>
      <c r="S409" s="14"/>
      <c r="T409" s="14"/>
      <c r="U409" s="14"/>
      <c r="V409" s="14"/>
      <c r="W409" s="14"/>
      <c r="X409" s="137" t="str">
        <v xml:space="preserve"> </v>
      </c>
      <c r="Y409" s="150" t="str">
        <f t="shared" si="55"/>
        <v xml:space="preserve"> </v>
      </c>
    </row>
    <row r="410" spans="1:33" x14ac:dyDescent="0.25">
      <c r="A410" s="28" t="str">
        <f>_xlfn.XLOOKUP(P!C388,'Banco de Dados'!$B$3:$B$274,'Banco de Dados'!$K$3:$K$274,"")</f>
        <v/>
      </c>
      <c r="B410" s="2">
        <v>0</v>
      </c>
      <c r="C410" s="2">
        <v>0</v>
      </c>
      <c r="D410" s="2">
        <v>0</v>
      </c>
      <c r="E410" s="2">
        <v>0</v>
      </c>
      <c r="F410" s="32" t="e">
        <f t="shared" si="56"/>
        <v>#DIV/0!</v>
      </c>
      <c r="G410" s="3" t="e">
        <f t="shared" si="54"/>
        <v>#VALUE!</v>
      </c>
      <c r="H410" s="3" t="e">
        <f t="shared" si="54"/>
        <v>#VALUE!</v>
      </c>
      <c r="J410" s="2" t="str">
        <v/>
      </c>
      <c r="K410" s="3" t="e">
        <v>#VALUE!</v>
      </c>
      <c r="M410" s="135" t="str">
        <f ca="1"/>
        <v xml:space="preserve"> </v>
      </c>
      <c r="N410" s="145"/>
      <c r="O410" s="14"/>
      <c r="P410" s="14"/>
      <c r="Q410" s="14"/>
      <c r="R410" s="14"/>
      <c r="S410" s="14"/>
      <c r="T410" s="14"/>
      <c r="U410" s="14"/>
      <c r="V410" s="14"/>
      <c r="W410" s="14"/>
      <c r="X410" s="137" t="str">
        <v xml:space="preserve"> </v>
      </c>
      <c r="Y410" s="150" t="str">
        <f t="shared" si="55"/>
        <v xml:space="preserve"> </v>
      </c>
    </row>
    <row r="411" spans="1:33" x14ac:dyDescent="0.25">
      <c r="A411" s="28" t="str">
        <f>_xlfn.XLOOKUP(P!C389,'Banco de Dados'!$B$3:$B$274,'Banco de Dados'!$K$3:$K$274,"")</f>
        <v/>
      </c>
      <c r="B411" s="2">
        <v>0</v>
      </c>
      <c r="C411" s="2">
        <v>0</v>
      </c>
      <c r="D411" s="2">
        <v>0</v>
      </c>
      <c r="E411" s="2">
        <v>0</v>
      </c>
      <c r="F411" s="32" t="e">
        <f t="shared" si="56"/>
        <v>#DIV/0!</v>
      </c>
      <c r="G411" s="3" t="e">
        <f t="shared" si="54"/>
        <v>#VALUE!</v>
      </c>
      <c r="H411" s="3" t="e">
        <f t="shared" si="54"/>
        <v>#VALUE!</v>
      </c>
      <c r="J411" s="2" t="str">
        <v/>
      </c>
      <c r="K411" s="3" t="e">
        <v>#VALUE!</v>
      </c>
      <c r="M411" s="135" t="str">
        <f ca="1"/>
        <v xml:space="preserve"> </v>
      </c>
      <c r="N411" s="145"/>
      <c r="O411" s="14"/>
      <c r="P411" s="14"/>
      <c r="Q411" s="14"/>
      <c r="R411" s="14"/>
      <c r="S411" s="14"/>
      <c r="T411" s="14"/>
      <c r="U411" s="14"/>
      <c r="V411" s="14"/>
      <c r="W411" s="14"/>
      <c r="X411" s="137" t="str">
        <v xml:space="preserve"> </v>
      </c>
      <c r="Y411" s="150" t="str">
        <f t="shared" si="55"/>
        <v xml:space="preserve"> </v>
      </c>
    </row>
    <row r="412" spans="1:33" x14ac:dyDescent="0.25">
      <c r="A412" s="28" t="str">
        <f>_xlfn.XLOOKUP(P!C390,'Banco de Dados'!$B$3:$B$274,'Banco de Dados'!$K$3:$K$274,"")</f>
        <v/>
      </c>
      <c r="B412" s="2">
        <v>0</v>
      </c>
      <c r="C412" s="2">
        <v>0</v>
      </c>
      <c r="D412" s="2">
        <v>0</v>
      </c>
      <c r="E412" s="2">
        <v>0</v>
      </c>
      <c r="F412" s="32" t="e">
        <f t="shared" si="56"/>
        <v>#DIV/0!</v>
      </c>
      <c r="G412" s="3" t="e">
        <f t="shared" si="54"/>
        <v>#VALUE!</v>
      </c>
      <c r="H412" s="3" t="e">
        <f t="shared" si="54"/>
        <v>#VALUE!</v>
      </c>
      <c r="J412" s="2" t="str">
        <v/>
      </c>
      <c r="K412" s="3" t="e">
        <v>#VALUE!</v>
      </c>
      <c r="M412" s="135" t="str">
        <f ca="1"/>
        <v xml:space="preserve"> </v>
      </c>
      <c r="N412" s="145"/>
      <c r="O412" s="14"/>
      <c r="P412" s="14"/>
      <c r="Q412" s="14"/>
      <c r="R412" s="14"/>
      <c r="S412" s="14"/>
      <c r="T412" s="14"/>
      <c r="U412" s="14"/>
      <c r="V412" s="14"/>
      <c r="W412" s="14"/>
      <c r="X412" s="137" t="str">
        <v xml:space="preserve"> </v>
      </c>
      <c r="Y412" s="150" t="str">
        <f t="shared" si="55"/>
        <v xml:space="preserve"> </v>
      </c>
    </row>
    <row r="413" spans="1:33" x14ac:dyDescent="0.25">
      <c r="A413" s="28" t="str">
        <f>_xlfn.XLOOKUP(P!C391,'Banco de Dados'!$B$3:$B$274,'Banco de Dados'!$K$3:$K$274,"")</f>
        <v/>
      </c>
      <c r="B413" s="2">
        <v>0</v>
      </c>
      <c r="C413" s="2">
        <v>0</v>
      </c>
      <c r="D413" s="2">
        <v>0</v>
      </c>
      <c r="E413" s="2">
        <v>0</v>
      </c>
      <c r="F413" s="32" t="e">
        <f t="shared" si="56"/>
        <v>#DIV/0!</v>
      </c>
      <c r="G413" s="3" t="e">
        <f t="shared" si="54"/>
        <v>#VALUE!</v>
      </c>
      <c r="H413" s="3" t="e">
        <f t="shared" si="54"/>
        <v>#VALUE!</v>
      </c>
      <c r="J413" s="2" t="str">
        <v/>
      </c>
      <c r="K413" s="3" t="e">
        <v>#VALUE!</v>
      </c>
      <c r="M413" s="135" t="str">
        <f ca="1"/>
        <v xml:space="preserve"> </v>
      </c>
      <c r="N413" s="145"/>
      <c r="O413" s="14"/>
      <c r="P413" s="14"/>
      <c r="Q413" s="14"/>
      <c r="R413" s="14"/>
      <c r="S413" s="14"/>
      <c r="T413" s="14"/>
      <c r="U413" s="14"/>
      <c r="V413" s="14"/>
      <c r="W413" s="14"/>
      <c r="X413" s="137" t="str">
        <v xml:space="preserve"> </v>
      </c>
      <c r="Y413" s="150" t="str">
        <f t="shared" si="55"/>
        <v xml:space="preserve"> </v>
      </c>
    </row>
    <row r="414" spans="1:33" x14ac:dyDescent="0.25">
      <c r="A414" s="28" t="str">
        <f>_xlfn.XLOOKUP(P!C392,'Banco de Dados'!$B$3:$B$274,'Banco de Dados'!$K$3:$K$274,"")</f>
        <v/>
      </c>
      <c r="B414" s="2">
        <v>0</v>
      </c>
      <c r="C414" s="2">
        <v>0</v>
      </c>
      <c r="D414" s="2">
        <v>0</v>
      </c>
      <c r="E414" s="2">
        <v>0</v>
      </c>
      <c r="F414" s="32" t="e">
        <f t="shared" si="56"/>
        <v>#DIV/0!</v>
      </c>
      <c r="G414" s="3" t="e">
        <f t="shared" si="54"/>
        <v>#VALUE!</v>
      </c>
      <c r="H414" s="3" t="e">
        <f t="shared" si="54"/>
        <v>#VALUE!</v>
      </c>
      <c r="J414" s="2" t="str">
        <v/>
      </c>
      <c r="K414" s="3" t="e">
        <v>#VALUE!</v>
      </c>
      <c r="M414" s="135" t="str">
        <f ca="1"/>
        <v xml:space="preserve"> </v>
      </c>
      <c r="N414" s="145"/>
      <c r="O414" s="14"/>
      <c r="P414" s="14"/>
      <c r="Q414" s="14"/>
      <c r="R414" s="14"/>
      <c r="S414" s="14"/>
      <c r="T414" s="14"/>
      <c r="U414" s="14"/>
      <c r="V414" s="14"/>
      <c r="W414" s="14"/>
      <c r="X414" s="137" t="str">
        <v xml:space="preserve"> </v>
      </c>
      <c r="Y414" s="150" t="str">
        <f t="shared" si="55"/>
        <v xml:space="preserve"> </v>
      </c>
    </row>
    <row r="415" spans="1:33" x14ac:dyDescent="0.25">
      <c r="A415" s="28" t="str">
        <f>_xlfn.XLOOKUP(P!C393,'Banco de Dados'!$B$3:$B$274,'Banco de Dados'!$K$3:$K$274,"")</f>
        <v/>
      </c>
      <c r="B415" s="2">
        <v>0</v>
      </c>
      <c r="C415" s="2">
        <v>0</v>
      </c>
      <c r="D415" s="2">
        <v>0</v>
      </c>
      <c r="E415" s="2">
        <v>0</v>
      </c>
      <c r="F415" s="32" t="e">
        <f t="shared" si="56"/>
        <v>#DIV/0!</v>
      </c>
      <c r="G415" s="3" t="e">
        <f t="shared" si="54"/>
        <v>#VALUE!</v>
      </c>
      <c r="H415" s="3" t="e">
        <f t="shared" si="54"/>
        <v>#VALUE!</v>
      </c>
      <c r="J415" s="2" t="str">
        <v/>
      </c>
      <c r="K415" s="3" t="e">
        <v>#VALUE!</v>
      </c>
      <c r="M415" s="135" t="str">
        <f ca="1"/>
        <v xml:space="preserve"> </v>
      </c>
      <c r="N415" s="145"/>
      <c r="O415" s="14"/>
      <c r="P415" s="14"/>
      <c r="Q415" s="14"/>
      <c r="R415" s="14"/>
      <c r="S415" s="14"/>
      <c r="T415" s="14"/>
      <c r="U415" s="14"/>
      <c r="V415" s="14"/>
      <c r="W415" s="14"/>
      <c r="X415" s="137" t="str">
        <v xml:space="preserve"> </v>
      </c>
      <c r="Y415" s="150" t="str">
        <f t="shared" si="55"/>
        <v xml:space="preserve"> </v>
      </c>
    </row>
    <row r="416" spans="1:33" x14ac:dyDescent="0.25">
      <c r="A416" s="28" t="str">
        <f>_xlfn.XLOOKUP(P!C394,'Banco de Dados'!$B$3:$B$274,'Banco de Dados'!$K$3:$K$274,"")</f>
        <v/>
      </c>
      <c r="B416" s="2">
        <v>0</v>
      </c>
      <c r="C416" s="2">
        <v>0</v>
      </c>
      <c r="D416" s="2">
        <v>0</v>
      </c>
      <c r="E416" s="2">
        <v>0</v>
      </c>
      <c r="F416" s="32" t="e">
        <f t="shared" si="56"/>
        <v>#DIV/0!</v>
      </c>
      <c r="G416" s="3" t="e">
        <f t="shared" si="54"/>
        <v>#VALUE!</v>
      </c>
      <c r="H416" s="3" t="e">
        <f t="shared" si="54"/>
        <v>#VALUE!</v>
      </c>
      <c r="J416" s="2" t="str">
        <v/>
      </c>
      <c r="K416" s="3" t="e">
        <v>#VALUE!</v>
      </c>
      <c r="M416" s="135" t="str">
        <f ca="1"/>
        <v xml:space="preserve"> </v>
      </c>
      <c r="N416" s="145"/>
      <c r="O416" s="14"/>
      <c r="P416" s="14"/>
      <c r="Q416" s="14"/>
      <c r="R416" s="14"/>
      <c r="S416" s="14"/>
      <c r="T416" s="14"/>
      <c r="U416" s="14"/>
      <c r="V416" s="14"/>
      <c r="W416" s="14"/>
      <c r="X416" s="137" t="str">
        <v xml:space="preserve"> </v>
      </c>
      <c r="Y416" s="150" t="str">
        <f t="shared" si="55"/>
        <v xml:space="preserve"> </v>
      </c>
    </row>
    <row r="417" spans="1:25" x14ac:dyDescent="0.25">
      <c r="A417" s="28" t="str">
        <f>_xlfn.XLOOKUP(P!C395,'Banco de Dados'!$B$3:$B$274,'Banco de Dados'!$K$3:$K$274,"")</f>
        <v/>
      </c>
      <c r="B417" s="2">
        <v>0</v>
      </c>
      <c r="C417" s="2">
        <v>0</v>
      </c>
      <c r="D417" s="2">
        <v>0</v>
      </c>
      <c r="E417" s="2">
        <v>0</v>
      </c>
      <c r="F417" s="32" t="e">
        <f t="shared" si="56"/>
        <v>#DIV/0!</v>
      </c>
      <c r="G417" s="3" t="e">
        <f t="shared" si="54"/>
        <v>#VALUE!</v>
      </c>
      <c r="H417" s="3" t="e">
        <f t="shared" si="54"/>
        <v>#VALUE!</v>
      </c>
      <c r="J417" s="2" t="str">
        <v/>
      </c>
      <c r="K417" s="3" t="e">
        <v>#VALUE!</v>
      </c>
      <c r="M417" s="135" t="str">
        <f ca="1"/>
        <v xml:space="preserve"> </v>
      </c>
      <c r="N417" s="145"/>
      <c r="O417" s="14"/>
      <c r="P417" s="14"/>
      <c r="Q417" s="14"/>
      <c r="R417" s="14"/>
      <c r="S417" s="14"/>
      <c r="T417" s="14"/>
      <c r="U417" s="14"/>
      <c r="V417" s="14"/>
      <c r="W417" s="14"/>
      <c r="X417" s="137" t="str">
        <v xml:space="preserve"> </v>
      </c>
      <c r="Y417" s="150" t="str">
        <f t="shared" si="55"/>
        <v xml:space="preserve"> </v>
      </c>
    </row>
    <row r="418" spans="1:25" x14ac:dyDescent="0.25">
      <c r="A418" s="28" t="str">
        <f>_xlfn.XLOOKUP(P!C396,'Banco de Dados'!$B$3:$B$274,'Banco de Dados'!$K$3:$K$274,"")</f>
        <v/>
      </c>
      <c r="B418" s="2">
        <v>0</v>
      </c>
      <c r="C418" s="2">
        <v>0</v>
      </c>
      <c r="D418" s="2">
        <v>0</v>
      </c>
      <c r="E418" s="2">
        <v>0</v>
      </c>
      <c r="F418" s="32" t="e">
        <f t="shared" si="56"/>
        <v>#DIV/0!</v>
      </c>
      <c r="G418" s="3" t="e">
        <f t="shared" si="54"/>
        <v>#VALUE!</v>
      </c>
      <c r="H418" s="3" t="e">
        <f t="shared" si="54"/>
        <v>#VALUE!</v>
      </c>
      <c r="J418" s="2" t="str">
        <v/>
      </c>
      <c r="K418" s="3" t="e">
        <v>#VALUE!</v>
      </c>
      <c r="M418" s="135" t="str">
        <f ca="1"/>
        <v xml:space="preserve"> </v>
      </c>
      <c r="N418" s="145"/>
      <c r="O418" s="14"/>
      <c r="P418" s="14"/>
      <c r="Q418" s="14"/>
      <c r="R418" s="14"/>
      <c r="S418" s="14"/>
      <c r="T418" s="14"/>
      <c r="U418" s="14"/>
      <c r="V418" s="14"/>
      <c r="W418" s="14"/>
      <c r="X418" s="137" t="str">
        <v xml:space="preserve"> </v>
      </c>
      <c r="Y418" s="150" t="str">
        <f t="shared" si="55"/>
        <v xml:space="preserve"> </v>
      </c>
    </row>
    <row r="419" spans="1:25" x14ac:dyDescent="0.25">
      <c r="A419" s="28" t="str">
        <f>_xlfn.XLOOKUP(P!C397,'Banco de Dados'!$B$3:$B$274,'Banco de Dados'!$K$3:$K$274,"")</f>
        <v/>
      </c>
      <c r="B419" s="2">
        <v>0</v>
      </c>
      <c r="C419" s="2">
        <v>0</v>
      </c>
      <c r="D419" s="2">
        <v>0</v>
      </c>
      <c r="E419" s="2">
        <v>0</v>
      </c>
      <c r="F419" s="32" t="e">
        <f t="shared" si="56"/>
        <v>#DIV/0!</v>
      </c>
      <c r="G419" s="3" t="e">
        <f t="shared" si="54"/>
        <v>#VALUE!</v>
      </c>
      <c r="H419" s="3" t="e">
        <f t="shared" si="54"/>
        <v>#VALUE!</v>
      </c>
      <c r="J419" s="2" t="str">
        <v/>
      </c>
      <c r="K419" s="3" t="e">
        <v>#VALUE!</v>
      </c>
      <c r="M419" s="135" t="str">
        <f ca="1"/>
        <v xml:space="preserve"> </v>
      </c>
      <c r="N419" s="145"/>
      <c r="O419" s="14"/>
      <c r="P419" s="14"/>
      <c r="Q419" s="14"/>
      <c r="R419" s="14"/>
      <c r="S419" s="14"/>
      <c r="T419" s="14"/>
      <c r="U419" s="14"/>
      <c r="V419" s="14"/>
      <c r="W419" s="14"/>
      <c r="X419" s="137" t="str">
        <v xml:space="preserve"> </v>
      </c>
      <c r="Y419" s="150" t="str">
        <f t="shared" si="55"/>
        <v xml:space="preserve"> </v>
      </c>
    </row>
    <row r="420" spans="1:25" x14ac:dyDescent="0.25">
      <c r="A420" s="28" t="str">
        <f>_xlfn.XLOOKUP(P!C398,'Banco de Dados'!$B$3:$B$274,'Banco de Dados'!$K$3:$K$274,"")</f>
        <v/>
      </c>
      <c r="B420" s="2">
        <v>0</v>
      </c>
      <c r="C420" s="2">
        <v>0</v>
      </c>
      <c r="D420" s="2">
        <v>0</v>
      </c>
      <c r="E420" s="2">
        <v>0</v>
      </c>
      <c r="F420" s="32" t="e">
        <f t="shared" si="56"/>
        <v>#DIV/0!</v>
      </c>
      <c r="G420" s="3" t="e">
        <f t="shared" si="54"/>
        <v>#VALUE!</v>
      </c>
      <c r="H420" s="3" t="e">
        <f t="shared" si="54"/>
        <v>#VALUE!</v>
      </c>
      <c r="J420" s="2" t="str">
        <v/>
      </c>
      <c r="K420" s="3" t="e">
        <v>#VALUE!</v>
      </c>
      <c r="M420" s="135" t="str">
        <f ca="1"/>
        <v xml:space="preserve"> </v>
      </c>
      <c r="N420" s="145"/>
      <c r="O420" s="14"/>
      <c r="P420" s="14"/>
      <c r="Q420" s="14"/>
      <c r="R420" s="14"/>
      <c r="S420" s="14"/>
      <c r="T420" s="14"/>
      <c r="U420" s="14"/>
      <c r="V420" s="14"/>
      <c r="W420" s="14"/>
      <c r="X420" s="137" t="str">
        <v xml:space="preserve"> </v>
      </c>
      <c r="Y420" s="150" t="str">
        <f t="shared" si="55"/>
        <v xml:space="preserve"> </v>
      </c>
    </row>
    <row r="421" spans="1:25" x14ac:dyDescent="0.25">
      <c r="A421" s="28" t="str">
        <f>_xlfn.XLOOKUP(P!C399,'Banco de Dados'!$B$3:$B$274,'Banco de Dados'!$K$3:$K$274,"")</f>
        <v/>
      </c>
      <c r="B421" s="2">
        <v>0</v>
      </c>
      <c r="C421" s="2">
        <v>0</v>
      </c>
      <c r="D421" s="2">
        <v>0</v>
      </c>
      <c r="E421" s="2">
        <v>0</v>
      </c>
      <c r="F421" s="32" t="e">
        <f t="shared" si="56"/>
        <v>#DIV/0!</v>
      </c>
      <c r="G421" s="3" t="e">
        <f t="shared" si="54"/>
        <v>#VALUE!</v>
      </c>
      <c r="H421" s="3" t="e">
        <f t="shared" si="54"/>
        <v>#VALUE!</v>
      </c>
      <c r="J421" s="2" t="str">
        <v/>
      </c>
      <c r="K421" s="3" t="e">
        <v>#VALUE!</v>
      </c>
      <c r="M421" s="135" t="str">
        <f ca="1"/>
        <v xml:space="preserve"> </v>
      </c>
      <c r="N421" s="145"/>
      <c r="O421" s="14"/>
      <c r="P421" s="14"/>
      <c r="Q421" s="14"/>
      <c r="R421" s="14"/>
      <c r="S421" s="14"/>
      <c r="T421" s="14"/>
      <c r="U421" s="14"/>
      <c r="V421" s="14"/>
      <c r="W421" s="14"/>
      <c r="X421" s="137" t="str">
        <v xml:space="preserve"> </v>
      </c>
      <c r="Y421" s="150" t="str">
        <f t="shared" si="55"/>
        <v xml:space="preserve"> </v>
      </c>
    </row>
    <row r="422" spans="1:25" x14ac:dyDescent="0.25">
      <c r="A422" s="28" t="str">
        <f>_xlfn.XLOOKUP(P!C400,'Banco de Dados'!$B$3:$B$274,'Banco de Dados'!$K$3:$K$274,"")</f>
        <v/>
      </c>
      <c r="B422" s="2">
        <v>0</v>
      </c>
      <c r="C422" s="2">
        <v>0</v>
      </c>
      <c r="D422" s="2">
        <v>0</v>
      </c>
      <c r="E422" s="2">
        <v>0</v>
      </c>
      <c r="F422" s="32" t="e">
        <f t="shared" si="56"/>
        <v>#DIV/0!</v>
      </c>
      <c r="G422" s="3" t="e">
        <f t="shared" si="54"/>
        <v>#VALUE!</v>
      </c>
      <c r="H422" s="3" t="e">
        <f t="shared" si="54"/>
        <v>#VALUE!</v>
      </c>
      <c r="J422" s="2" t="str">
        <v/>
      </c>
      <c r="K422" s="3" t="e">
        <v>#VALUE!</v>
      </c>
      <c r="M422" s="135" t="str">
        <f ca="1"/>
        <v xml:space="preserve"> </v>
      </c>
      <c r="N422" s="145"/>
      <c r="O422" s="14"/>
      <c r="P422" s="14"/>
      <c r="Q422" s="14"/>
      <c r="R422" s="14"/>
      <c r="S422" s="14"/>
      <c r="T422" s="14"/>
      <c r="U422" s="14"/>
      <c r="V422" s="14"/>
      <c r="W422" s="14"/>
      <c r="X422" s="137" t="str">
        <v xml:space="preserve"> </v>
      </c>
      <c r="Y422" s="150" t="str">
        <f t="shared" si="55"/>
        <v xml:space="preserve"> </v>
      </c>
    </row>
    <row r="423" spans="1:25" x14ac:dyDescent="0.25">
      <c r="A423" s="28" t="str">
        <f>_xlfn.XLOOKUP(P!C401,'Banco de Dados'!$B$3:$B$274,'Banco de Dados'!$K$3:$K$274,"")</f>
        <v/>
      </c>
      <c r="B423" s="2">
        <v>0</v>
      </c>
      <c r="C423" s="2">
        <v>0</v>
      </c>
      <c r="D423" s="2">
        <v>0</v>
      </c>
      <c r="E423" s="2">
        <v>0</v>
      </c>
      <c r="F423" s="32" t="e">
        <f t="shared" si="56"/>
        <v>#DIV/0!</v>
      </c>
      <c r="G423" s="3" t="e">
        <f t="shared" si="54"/>
        <v>#VALUE!</v>
      </c>
      <c r="H423" s="3" t="e">
        <f t="shared" si="54"/>
        <v>#VALUE!</v>
      </c>
      <c r="J423" s="2" t="str">
        <v/>
      </c>
      <c r="K423" s="3" t="e">
        <v>#VALUE!</v>
      </c>
      <c r="M423" s="135" t="str">
        <f ca="1"/>
        <v xml:space="preserve"> </v>
      </c>
      <c r="N423" s="145"/>
      <c r="O423" s="14"/>
      <c r="P423" s="14"/>
      <c r="Q423" s="14"/>
      <c r="R423" s="14"/>
      <c r="S423" s="14"/>
      <c r="T423" s="14"/>
      <c r="U423" s="14"/>
      <c r="V423" s="14"/>
      <c r="W423" s="14"/>
      <c r="X423" s="137" t="str">
        <v xml:space="preserve"> </v>
      </c>
      <c r="Y423" s="150" t="str">
        <f t="shared" si="55"/>
        <v xml:space="preserve"> </v>
      </c>
    </row>
    <row r="424" spans="1:25" x14ac:dyDescent="0.25">
      <c r="A424" s="28" t="str">
        <f>_xlfn.XLOOKUP(P!C402,'Banco de Dados'!$B$3:$B$274,'Banco de Dados'!$K$3:$K$274,"")</f>
        <v/>
      </c>
      <c r="B424" s="2">
        <v>0</v>
      </c>
      <c r="C424" s="2">
        <v>0</v>
      </c>
      <c r="D424" s="2">
        <v>0</v>
      </c>
      <c r="E424" s="17">
        <v>0</v>
      </c>
      <c r="F424" s="32" t="e">
        <f t="shared" si="56"/>
        <v>#DIV/0!</v>
      </c>
      <c r="G424" s="3" t="e">
        <f t="shared" si="54"/>
        <v>#VALUE!</v>
      </c>
      <c r="H424" s="3" t="e">
        <f t="shared" si="54"/>
        <v>#VALUE!</v>
      </c>
      <c r="J424" s="2" t="str">
        <v/>
      </c>
      <c r="K424" s="3" t="e">
        <v>#VALUE!</v>
      </c>
      <c r="M424" s="135" t="str">
        <f ca="1"/>
        <v xml:space="preserve"> </v>
      </c>
      <c r="N424" s="145"/>
      <c r="O424" s="14"/>
      <c r="P424" s="14"/>
      <c r="Q424" s="14"/>
      <c r="R424" s="14"/>
      <c r="S424" s="14"/>
      <c r="T424" s="14"/>
      <c r="U424" s="14"/>
      <c r="V424" s="14"/>
      <c r="W424" s="14"/>
      <c r="X424" s="137" t="str">
        <v xml:space="preserve"> </v>
      </c>
      <c r="Y424" s="150" t="str">
        <f t="shared" si="55"/>
        <v xml:space="preserve"> </v>
      </c>
    </row>
    <row r="425" spans="1:25" x14ac:dyDescent="0.25">
      <c r="A425" s="28" t="str">
        <f>_xlfn.XLOOKUP(P!C403,'Banco de Dados'!$B$3:$B$274,'Banco de Dados'!$K$3:$K$274,"")</f>
        <v/>
      </c>
      <c r="B425" s="2">
        <v>0</v>
      </c>
      <c r="C425" s="2">
        <v>0</v>
      </c>
      <c r="D425" s="2">
        <v>0</v>
      </c>
      <c r="E425" s="2">
        <v>0</v>
      </c>
      <c r="F425" s="32" t="e">
        <f t="shared" si="56"/>
        <v>#DIV/0!</v>
      </c>
      <c r="G425" s="3" t="e">
        <f t="shared" si="54"/>
        <v>#VALUE!</v>
      </c>
      <c r="H425" s="3" t="e">
        <f t="shared" si="54"/>
        <v>#VALUE!</v>
      </c>
      <c r="J425" s="2" t="str">
        <v/>
      </c>
      <c r="K425" s="3" t="e">
        <v>#VALUE!</v>
      </c>
      <c r="M425" s="135" t="str">
        <f ca="1"/>
        <v xml:space="preserve"> </v>
      </c>
      <c r="N425" s="145"/>
      <c r="O425" s="14"/>
      <c r="P425" s="14"/>
      <c r="Q425" s="14"/>
      <c r="R425" s="14"/>
      <c r="S425" s="14"/>
      <c r="T425" s="14"/>
      <c r="U425" s="14"/>
      <c r="V425" s="14"/>
      <c r="W425" s="14"/>
      <c r="X425" s="137" t="str">
        <v xml:space="preserve"> </v>
      </c>
      <c r="Y425" s="150" t="str">
        <f t="shared" si="55"/>
        <v xml:space="preserve"> </v>
      </c>
    </row>
    <row r="426" spans="1:25" x14ac:dyDescent="0.25">
      <c r="A426" s="28" t="str">
        <f>_xlfn.XLOOKUP(P!C404,'Banco de Dados'!$B$3:$B$274,'Banco de Dados'!$K$3:$K$274,"")</f>
        <v/>
      </c>
      <c r="B426" s="2">
        <v>0</v>
      </c>
      <c r="C426" s="2">
        <v>0</v>
      </c>
      <c r="D426" s="2">
        <v>0</v>
      </c>
      <c r="E426" s="2">
        <v>0</v>
      </c>
      <c r="F426" s="32" t="e">
        <f t="shared" si="56"/>
        <v>#DIV/0!</v>
      </c>
      <c r="G426" s="3" t="e">
        <f t="shared" si="54"/>
        <v>#VALUE!</v>
      </c>
      <c r="H426" s="3" t="e">
        <f t="shared" si="54"/>
        <v>#VALUE!</v>
      </c>
      <c r="J426" s="2" t="str">
        <v/>
      </c>
      <c r="K426" s="3" t="e">
        <v>#VALUE!</v>
      </c>
      <c r="M426" s="135" t="str">
        <f ca="1"/>
        <v xml:space="preserve"> </v>
      </c>
      <c r="N426" s="145"/>
      <c r="O426" s="14"/>
      <c r="P426" s="14"/>
      <c r="Q426" s="14"/>
      <c r="R426" s="14"/>
      <c r="S426" s="14"/>
      <c r="T426" s="14"/>
      <c r="U426" s="14"/>
      <c r="V426" s="14"/>
      <c r="W426" s="14"/>
      <c r="X426" s="137" t="str">
        <v xml:space="preserve"> </v>
      </c>
      <c r="Y426" s="150" t="str">
        <f t="shared" si="55"/>
        <v xml:space="preserve"> </v>
      </c>
    </row>
    <row r="427" spans="1:25" x14ac:dyDescent="0.25">
      <c r="A427" s="28" t="str">
        <f>_xlfn.XLOOKUP(P!C405,'Banco de Dados'!$B$3:$B$274,'Banco de Dados'!$K$3:$K$274,"")</f>
        <v/>
      </c>
      <c r="B427" s="2">
        <v>0</v>
      </c>
      <c r="C427" s="2">
        <v>0</v>
      </c>
      <c r="D427" s="2">
        <v>0</v>
      </c>
      <c r="E427" s="2">
        <v>0</v>
      </c>
      <c r="F427" s="32" t="e">
        <f t="shared" si="56"/>
        <v>#DIV/0!</v>
      </c>
      <c r="G427" s="3" t="e">
        <f t="shared" si="54"/>
        <v>#VALUE!</v>
      </c>
      <c r="H427" s="3" t="e">
        <f t="shared" si="54"/>
        <v>#VALUE!</v>
      </c>
      <c r="J427" s="2" t="str">
        <v/>
      </c>
      <c r="K427" s="3" t="e">
        <v>#VALUE!</v>
      </c>
      <c r="M427" s="135" t="str">
        <f ca="1"/>
        <v xml:space="preserve"> </v>
      </c>
      <c r="N427" s="145"/>
      <c r="O427" s="14"/>
      <c r="P427" s="14"/>
      <c r="Q427" s="14"/>
      <c r="R427" s="14"/>
      <c r="S427" s="14"/>
      <c r="T427" s="14"/>
      <c r="U427" s="14"/>
      <c r="V427" s="14"/>
      <c r="W427" s="14"/>
      <c r="X427" s="137" t="str">
        <v xml:space="preserve"> </v>
      </c>
      <c r="Y427" s="150" t="str">
        <f t="shared" si="55"/>
        <v xml:space="preserve"> </v>
      </c>
    </row>
    <row r="428" spans="1:25" x14ac:dyDescent="0.25">
      <c r="A428" s="28" t="str">
        <f>_xlfn.XLOOKUP(P!C406,'Banco de Dados'!$B$3:$B$274,'Banco de Dados'!$K$3:$K$274,"")</f>
        <v/>
      </c>
      <c r="B428" s="2">
        <v>0</v>
      </c>
      <c r="C428" s="2">
        <v>0</v>
      </c>
      <c r="D428" s="2">
        <v>0</v>
      </c>
      <c r="E428" s="2">
        <v>0</v>
      </c>
      <c r="F428" s="32" t="e">
        <f t="shared" si="56"/>
        <v>#DIV/0!</v>
      </c>
      <c r="G428" s="3" t="e">
        <f t="shared" si="54"/>
        <v>#VALUE!</v>
      </c>
      <c r="H428" s="3" t="e">
        <f t="shared" si="54"/>
        <v>#VALUE!</v>
      </c>
      <c r="J428" s="2" t="str">
        <v/>
      </c>
      <c r="K428" s="3" t="e">
        <v>#VALUE!</v>
      </c>
      <c r="M428" s="135" t="str">
        <f ca="1"/>
        <v xml:space="preserve"> </v>
      </c>
      <c r="N428" s="145"/>
      <c r="O428" s="14"/>
      <c r="P428" s="14"/>
      <c r="Q428" s="14"/>
      <c r="R428" s="14"/>
      <c r="S428" s="14"/>
      <c r="T428" s="14"/>
      <c r="U428" s="14"/>
      <c r="V428" s="14"/>
      <c r="W428" s="14"/>
      <c r="X428" s="137" t="str">
        <v xml:space="preserve"> </v>
      </c>
      <c r="Y428" s="150" t="str">
        <f t="shared" si="55"/>
        <v xml:space="preserve"> </v>
      </c>
    </row>
    <row r="429" spans="1:25" x14ac:dyDescent="0.25">
      <c r="A429" s="28" t="str">
        <f>_xlfn.XLOOKUP(P!C407,'Banco de Dados'!$B$3:$B$274,'Banco de Dados'!$K$3:$K$274,"")</f>
        <v/>
      </c>
      <c r="B429" s="2">
        <v>0</v>
      </c>
      <c r="C429" s="2">
        <v>0</v>
      </c>
      <c r="D429" s="2">
        <v>0</v>
      </c>
      <c r="E429" s="2">
        <v>0</v>
      </c>
      <c r="F429" s="32" t="e">
        <f t="shared" si="56"/>
        <v>#DIV/0!</v>
      </c>
      <c r="G429" s="3" t="e">
        <f t="shared" si="54"/>
        <v>#VALUE!</v>
      </c>
      <c r="H429" s="3" t="e">
        <f t="shared" si="54"/>
        <v>#VALUE!</v>
      </c>
      <c r="J429" s="2" t="str">
        <v/>
      </c>
      <c r="K429" s="3" t="e">
        <v>#VALUE!</v>
      </c>
      <c r="M429" s="135" t="str">
        <f ca="1"/>
        <v xml:space="preserve"> </v>
      </c>
      <c r="N429" s="145"/>
      <c r="O429" s="14"/>
      <c r="P429" s="14"/>
      <c r="Q429" s="14"/>
      <c r="R429" s="14"/>
      <c r="S429" s="14"/>
      <c r="T429" s="14"/>
      <c r="U429" s="14"/>
      <c r="V429" s="14"/>
      <c r="W429" s="14"/>
      <c r="X429" s="137" t="str">
        <v xml:space="preserve"> </v>
      </c>
      <c r="Y429" s="150" t="str">
        <f t="shared" si="55"/>
        <v xml:space="preserve"> </v>
      </c>
    </row>
    <row r="430" spans="1:25" x14ac:dyDescent="0.25">
      <c r="A430" s="28" t="str">
        <f>_xlfn.XLOOKUP(P!C408,'Banco de Dados'!$B$3:$B$274,'Banco de Dados'!$K$3:$K$274,"")</f>
        <v/>
      </c>
      <c r="B430" s="2">
        <v>0</v>
      </c>
      <c r="C430" s="2">
        <v>0</v>
      </c>
      <c r="D430" s="2">
        <v>0</v>
      </c>
      <c r="E430" s="2">
        <v>0</v>
      </c>
      <c r="F430" s="32" t="e">
        <f t="shared" si="56"/>
        <v>#DIV/0!</v>
      </c>
      <c r="G430" s="3" t="e">
        <f t="shared" si="54"/>
        <v>#VALUE!</v>
      </c>
      <c r="H430" s="3" t="e">
        <f t="shared" si="54"/>
        <v>#VALUE!</v>
      </c>
      <c r="J430" s="2" t="str">
        <v/>
      </c>
      <c r="K430" s="3" t="e">
        <v>#VALUE!</v>
      </c>
      <c r="M430" s="135" t="str">
        <f ca="1"/>
        <v xml:space="preserve"> </v>
      </c>
      <c r="N430" s="145"/>
      <c r="O430" s="14"/>
      <c r="P430" s="14"/>
      <c r="Q430" s="14"/>
      <c r="R430" s="14"/>
      <c r="S430" s="14"/>
      <c r="T430" s="14"/>
      <c r="U430" s="14"/>
      <c r="V430" s="14"/>
      <c r="W430" s="14"/>
      <c r="X430" s="137" t="str">
        <v xml:space="preserve"> </v>
      </c>
      <c r="Y430" s="150" t="str">
        <f t="shared" si="55"/>
        <v xml:space="preserve"> </v>
      </c>
    </row>
    <row r="431" spans="1:25" x14ac:dyDescent="0.25">
      <c r="A431" s="28" t="str">
        <f>_xlfn.XLOOKUP(P!C409,'Banco de Dados'!$B$3:$B$274,'Banco de Dados'!$K$3:$K$274,"")</f>
        <v/>
      </c>
      <c r="B431" s="2">
        <v>0</v>
      </c>
      <c r="C431" s="2">
        <v>0</v>
      </c>
      <c r="D431" s="2">
        <v>0</v>
      </c>
      <c r="E431" s="2">
        <v>0</v>
      </c>
      <c r="F431" s="32" t="e">
        <f t="shared" si="56"/>
        <v>#DIV/0!</v>
      </c>
      <c r="G431" s="3" t="e">
        <f t="shared" si="54"/>
        <v>#VALUE!</v>
      </c>
      <c r="H431" s="3" t="e">
        <f t="shared" si="54"/>
        <v>#VALUE!</v>
      </c>
      <c r="J431" s="2" t="str">
        <v/>
      </c>
      <c r="K431" s="3" t="e">
        <v>#VALUE!</v>
      </c>
      <c r="M431" s="135" t="str">
        <f ca="1"/>
        <v xml:space="preserve"> </v>
      </c>
      <c r="N431" s="145"/>
      <c r="O431" s="14"/>
      <c r="P431" s="14"/>
      <c r="Q431" s="14"/>
      <c r="R431" s="14"/>
      <c r="S431" s="14"/>
      <c r="T431" s="14"/>
      <c r="U431" s="14"/>
      <c r="V431" s="14"/>
      <c r="W431" s="14"/>
      <c r="X431" s="137" t="str">
        <v xml:space="preserve"> </v>
      </c>
      <c r="Y431" s="150" t="str">
        <f t="shared" si="55"/>
        <v xml:space="preserve"> </v>
      </c>
    </row>
    <row r="432" spans="1:25" x14ac:dyDescent="0.25">
      <c r="A432" s="28" t="str">
        <f>_xlfn.XLOOKUP(P!C410,'Banco de Dados'!$B$3:$B$274,'Banco de Dados'!$K$3:$K$274,"")</f>
        <v/>
      </c>
      <c r="B432" s="2">
        <v>0</v>
      </c>
      <c r="C432" s="2">
        <v>0</v>
      </c>
      <c r="D432" s="2">
        <v>0</v>
      </c>
      <c r="E432" s="2">
        <v>0</v>
      </c>
      <c r="F432" s="32" t="e">
        <f t="shared" si="56"/>
        <v>#DIV/0!</v>
      </c>
      <c r="G432" s="3" t="e">
        <f t="shared" ref="G432:H434" si="57">D432*$E$402</f>
        <v>#VALUE!</v>
      </c>
      <c r="H432" s="3" t="e">
        <f t="shared" si="57"/>
        <v>#VALUE!</v>
      </c>
      <c r="J432" s="2" t="str">
        <v/>
      </c>
      <c r="K432" s="3" t="e">
        <v>#VALUE!</v>
      </c>
      <c r="M432" s="135" t="str">
        <f ca="1"/>
        <v xml:space="preserve"> </v>
      </c>
      <c r="N432" s="145"/>
      <c r="O432" s="14"/>
      <c r="P432" s="14"/>
      <c r="Q432" s="14"/>
      <c r="R432" s="14"/>
      <c r="S432" s="14"/>
      <c r="T432" s="14"/>
      <c r="U432" s="14"/>
      <c r="V432" s="14"/>
      <c r="W432" s="14"/>
      <c r="X432" s="137" t="str">
        <v xml:space="preserve"> </v>
      </c>
      <c r="Y432" s="150" t="str">
        <f t="shared" si="55"/>
        <v xml:space="preserve"> </v>
      </c>
    </row>
    <row r="433" spans="1:33" x14ac:dyDescent="0.25">
      <c r="A433" s="28" t="str">
        <f>_xlfn.XLOOKUP(P!C411,'Banco de Dados'!$B$3:$B$274,'Banco de Dados'!$K$3:$K$274,"")</f>
        <v/>
      </c>
      <c r="B433" s="2">
        <v>0</v>
      </c>
      <c r="C433" s="2">
        <v>0</v>
      </c>
      <c r="D433" s="2">
        <v>0</v>
      </c>
      <c r="E433" s="2">
        <v>0</v>
      </c>
      <c r="F433" s="32" t="e">
        <f t="shared" si="56"/>
        <v>#DIV/0!</v>
      </c>
      <c r="G433" s="3" t="e">
        <f t="shared" si="57"/>
        <v>#VALUE!</v>
      </c>
      <c r="H433" s="3" t="e">
        <f t="shared" si="57"/>
        <v>#VALUE!</v>
      </c>
      <c r="J433" s="2" t="str">
        <v/>
      </c>
      <c r="K433" s="3" t="e">
        <v>#VALUE!</v>
      </c>
      <c r="M433" s="135" t="str">
        <f ca="1"/>
        <v xml:space="preserve"> </v>
      </c>
      <c r="N433" s="145"/>
      <c r="O433" s="14"/>
      <c r="P433" s="14"/>
      <c r="Q433" s="14"/>
      <c r="R433" s="14"/>
      <c r="S433" s="14"/>
      <c r="T433" s="14"/>
      <c r="U433" s="14"/>
      <c r="V433" s="14"/>
      <c r="W433" s="14"/>
      <c r="X433" s="137" t="str">
        <v xml:space="preserve"> </v>
      </c>
      <c r="Y433" s="150" t="str">
        <f t="shared" si="55"/>
        <v xml:space="preserve"> </v>
      </c>
    </row>
    <row r="434" spans="1:33" x14ac:dyDescent="0.25">
      <c r="A434" s="28" t="str">
        <f>_xlfn.XLOOKUP(P!C412,'Banco de Dados'!$B$3:$B$274,'Banco de Dados'!$K$3:$K$274,"")</f>
        <v/>
      </c>
      <c r="B434" s="2">
        <v>0</v>
      </c>
      <c r="C434" s="2">
        <v>0</v>
      </c>
      <c r="D434" s="2">
        <v>0</v>
      </c>
      <c r="E434" s="2">
        <v>0</v>
      </c>
      <c r="F434" s="32" t="e">
        <f t="shared" si="56"/>
        <v>#DIV/0!</v>
      </c>
      <c r="G434" s="3" t="e">
        <f t="shared" si="57"/>
        <v>#VALUE!</v>
      </c>
      <c r="H434" s="3" t="e">
        <f t="shared" si="57"/>
        <v>#VALUE!</v>
      </c>
      <c r="J434" s="2" t="str">
        <v/>
      </c>
      <c r="K434" s="3" t="e">
        <v>#VALUE!</v>
      </c>
      <c r="M434" s="142" t="str">
        <f t="shared" ref="M434" si="58">IF(AL434=0,"",AL434)</f>
        <v/>
      </c>
      <c r="N434" s="141" t="str">
        <f>IFERROR(IF(AM434=0,NA(),AM434)," ")</f>
        <v xml:space="preserve"> </v>
      </c>
      <c r="O434" s="14"/>
      <c r="P434" s="14"/>
      <c r="Q434" s="14"/>
      <c r="R434" s="14"/>
      <c r="S434" s="14"/>
      <c r="T434" s="14"/>
      <c r="U434" s="14"/>
      <c r="V434" s="14"/>
      <c r="W434" s="14"/>
      <c r="X434" s="137" t="str">
        <v xml:space="preserve"> </v>
      </c>
      <c r="Y434" s="150" t="str">
        <f t="shared" si="55"/>
        <v xml:space="preserve"> </v>
      </c>
    </row>
    <row r="435" spans="1:33" s="67" customFormat="1" x14ac:dyDescent="0.25">
      <c r="A435" s="94"/>
      <c r="B435" s="94"/>
      <c r="C435" s="94"/>
      <c r="D435" s="94"/>
      <c r="E435" s="94"/>
      <c r="F435" s="133"/>
      <c r="G435" s="134"/>
      <c r="H435" s="134"/>
      <c r="I435" s="94"/>
      <c r="J435" s="94"/>
      <c r="K435" s="134"/>
      <c r="L435" s="94"/>
      <c r="M435" s="94"/>
      <c r="N435" s="134"/>
      <c r="O435" s="134"/>
      <c r="P435" s="134"/>
      <c r="Y435" s="94"/>
    </row>
    <row r="436" spans="1:33" x14ac:dyDescent="0.25">
      <c r="G436" s="3"/>
      <c r="H436" s="3"/>
      <c r="I436" s="2"/>
      <c r="J436" s="2"/>
      <c r="K436" s="3"/>
      <c r="L436" s="94"/>
      <c r="M436" s="2"/>
      <c r="N436" s="3"/>
      <c r="O436" s="3"/>
      <c r="P436" s="3"/>
    </row>
    <row r="437" spans="1:33" x14ac:dyDescent="0.25">
      <c r="G437" s="3"/>
      <c r="H437" s="3"/>
      <c r="I437" s="2"/>
      <c r="J437" s="2"/>
      <c r="K437" s="3"/>
      <c r="L437" s="94"/>
      <c r="M437" s="2"/>
      <c r="N437" s="3"/>
      <c r="O437" s="3"/>
      <c r="P437" s="3"/>
    </row>
    <row r="438" spans="1:33" ht="15.75" x14ac:dyDescent="0.25">
      <c r="A438" s="36">
        <f>'Nome das Amostras'!A16</f>
        <v>0</v>
      </c>
      <c r="B438" s="164" t="e">
        <f>VLOOKUP(A438,'Nome das Amostras'!$A$3:$D$28,2,FALSE)</f>
        <v>#N/A</v>
      </c>
      <c r="C438" s="164"/>
      <c r="D438" s="51" t="s">
        <v>65</v>
      </c>
      <c r="E438" s="52" t="e">
        <f>'Banco de Dados'!$O$13/'Banco de Dados'!CU13</f>
        <v>#VALUE!</v>
      </c>
      <c r="F438" s="74"/>
      <c r="G438" s="3"/>
      <c r="H438" s="3"/>
      <c r="J438" s="231" t="s">
        <v>255</v>
      </c>
      <c r="K438" s="231"/>
      <c r="M438" s="132" t="s">
        <v>1</v>
      </c>
      <c r="N438" s="144" t="s">
        <v>35</v>
      </c>
      <c r="O438" s="232" t="s">
        <v>148</v>
      </c>
      <c r="P438" s="232"/>
      <c r="Q438" s="232"/>
      <c r="R438" s="232"/>
      <c r="S438" s="232"/>
      <c r="T438" s="232"/>
      <c r="U438" s="232"/>
      <c r="V438" s="232"/>
      <c r="W438" s="2">
        <v>18</v>
      </c>
      <c r="X438" s="136" t="s">
        <v>1</v>
      </c>
      <c r="Y438" s="136" t="s">
        <v>35</v>
      </c>
      <c r="Z438" s="233" t="s">
        <v>149</v>
      </c>
      <c r="AA438" s="233"/>
      <c r="AB438" s="233"/>
      <c r="AC438" s="233"/>
      <c r="AD438" s="233"/>
      <c r="AE438" s="233"/>
      <c r="AF438" s="233"/>
      <c r="AG438" s="233"/>
    </row>
    <row r="439" spans="1:33" x14ac:dyDescent="0.25">
      <c r="A439" s="107" t="s">
        <v>1</v>
      </c>
      <c r="B439" s="107" t="s">
        <v>0</v>
      </c>
      <c r="C439" s="107" t="s">
        <v>212</v>
      </c>
      <c r="D439" s="107" t="s">
        <v>209</v>
      </c>
      <c r="E439" s="107" t="s">
        <v>213</v>
      </c>
      <c r="F439" s="76" t="s">
        <v>219</v>
      </c>
      <c r="G439" s="54" t="s">
        <v>140</v>
      </c>
      <c r="H439" s="54" t="s">
        <v>66</v>
      </c>
      <c r="J439" s="107" t="s">
        <v>1</v>
      </c>
      <c r="K439" s="54" t="s">
        <v>35</v>
      </c>
      <c r="M439" s="142" t="s">
        <v>149</v>
      </c>
      <c r="N439" s="141">
        <f>Y439</f>
        <v>0</v>
      </c>
      <c r="O439" s="14"/>
      <c r="P439" s="14"/>
      <c r="Q439" s="14"/>
      <c r="R439" s="14"/>
      <c r="S439" s="14"/>
      <c r="T439" s="14"/>
      <c r="U439" s="14"/>
      <c r="V439" s="14"/>
      <c r="W439" s="14"/>
      <c r="X439" s="140" t="s">
        <v>150</v>
      </c>
      <c r="Y439" s="149">
        <f>SUM(Y440:Y470)</f>
        <v>0</v>
      </c>
    </row>
    <row r="440" spans="1:33" x14ac:dyDescent="0.25">
      <c r="A440" s="28" t="str">
        <f>_xlfn.XLOOKUP(P!C416,'Banco de Dados'!$B$3:$B$274,'Banco de Dados'!$K$3:$K$274,"")</f>
        <v/>
      </c>
      <c r="B440" s="2" cm="1">
        <f t="array" ref="B440:E470">Dados!CQ5:CT35</f>
        <v>0</v>
      </c>
      <c r="C440" s="2">
        <v>0</v>
      </c>
      <c r="D440" s="2">
        <v>0</v>
      </c>
      <c r="E440" s="2">
        <v>0</v>
      </c>
      <c r="F440" s="32" t="e">
        <f>(E440*100)/D440</f>
        <v>#DIV/0!</v>
      </c>
      <c r="G440" s="3" t="e">
        <f t="shared" ref="G440:H467" si="59">D440*$E$438</f>
        <v>#VALUE!</v>
      </c>
      <c r="H440" s="3" t="e">
        <f t="shared" si="59"/>
        <v>#VALUE!</v>
      </c>
      <c r="J440" s="2" t="str" cm="1">
        <f t="array" ref="J440:J470">_xlfn._xlws.FILTER(A440:A470, (A440:A470&lt;&gt;$L$1)*(A440:A470&lt;&gt;"Ar")*(A440:A470&lt;&gt;$M$1))</f>
        <v/>
      </c>
      <c r="K440" s="3" t="e" cm="1">
        <f t="array" ref="K440:K470">IF(_xlfn.XLOOKUP(J440:J470,A440:A470,G440:G470," ")=0,"",_xlfn.XLOOKUP(J440:J470,A440:A470,G440:G470," "))</f>
        <v>#VALUE!</v>
      </c>
      <c r="M440" s="135" t="e" cm="1" vm="1">
        <f t="array" aca="1" ref="M440:M469" ca="1">_xlfn.XLOOKUP(N440:N469,_xlfn.ANCHORARRAY(K440),J440:J470," ")</f>
        <v>#VALUE!</v>
      </c>
      <c r="N440" s="145" t="e" cm="1" vm="2">
        <f t="array" aca="1" ref="N440" ca="1">IF(_xlfn._xlws.FILTER(_xlfn.ANCHORARRAY(K440),ISERROR(MATCH(_xlfn.ANCHORARRAY(K440),Y440:Y469,0)))=0," ",_xlfn._xlws.FILTER(_xlfn.ANCHORARRAY(K440),ISERROR(MATCH(_xlfn.ANCHORARRAY(K440),Y440:Y469,0))))</f>
        <v>#VALUE!</v>
      </c>
      <c r="O440" s="14"/>
      <c r="P440" s="14"/>
      <c r="Q440" s="14"/>
      <c r="R440" s="14"/>
      <c r="S440" s="14"/>
      <c r="T440" s="14"/>
      <c r="U440" s="14"/>
      <c r="V440" s="14"/>
      <c r="W440" s="14"/>
      <c r="X440" s="137" t="str" cm="1">
        <f t="array" ref="X440:X470">IF(_xlfn.XLOOKUP(Y440:Y470,_xlfn.ANCHORARRAY(K440),J440:J470," ")=0," ",_xlfn.XLOOKUP(Y440:Y470,_xlfn.ANCHORARRAY(K440),J440:J470," "))</f>
        <v xml:space="preserve"> </v>
      </c>
      <c r="Y440" s="150" t="str">
        <f t="shared" ref="Y440:Y470" si="60">IFERROR(IF(ROW(A1)&lt;$W$438,SMALL(_xlfn.ANCHORARRAY($K$440),ROW(A1))," ")," ")</f>
        <v xml:space="preserve"> </v>
      </c>
    </row>
    <row r="441" spans="1:33" x14ac:dyDescent="0.25">
      <c r="A441" s="28" t="str">
        <f>_xlfn.XLOOKUP(P!C417,'Banco de Dados'!$B$3:$B$274,'Banco de Dados'!$K$3:$K$274,"")</f>
        <v/>
      </c>
      <c r="B441" s="2">
        <v>0</v>
      </c>
      <c r="C441" s="2">
        <v>0</v>
      </c>
      <c r="D441" s="2">
        <v>0</v>
      </c>
      <c r="E441" s="2">
        <v>0</v>
      </c>
      <c r="F441" s="32" t="e">
        <f t="shared" ref="F441:F470" si="61">(E441*100)/D441</f>
        <v>#DIV/0!</v>
      </c>
      <c r="G441" s="3" t="e">
        <f t="shared" si="59"/>
        <v>#VALUE!</v>
      </c>
      <c r="H441" s="3" t="e">
        <f t="shared" si="59"/>
        <v>#VALUE!</v>
      </c>
      <c r="J441" s="2" t="str">
        <v/>
      </c>
      <c r="K441" s="3" t="e">
        <v>#VALUE!</v>
      </c>
      <c r="M441" s="135" t="str">
        <f ca="1"/>
        <v xml:space="preserve"> </v>
      </c>
      <c r="N441" s="145"/>
      <c r="O441" s="14"/>
      <c r="P441" s="14"/>
      <c r="Q441" s="14"/>
      <c r="R441" s="14"/>
      <c r="S441" s="14"/>
      <c r="T441" s="14"/>
      <c r="U441" s="14"/>
      <c r="V441" s="14"/>
      <c r="W441" s="14"/>
      <c r="X441" s="137" t="str">
        <v xml:space="preserve"> </v>
      </c>
      <c r="Y441" s="150" t="str">
        <f t="shared" si="60"/>
        <v xml:space="preserve"> </v>
      </c>
    </row>
    <row r="442" spans="1:33" x14ac:dyDescent="0.25">
      <c r="A442" s="28" t="str">
        <f>_xlfn.XLOOKUP(P!C418,'Banco de Dados'!$B$3:$B$274,'Banco de Dados'!$K$3:$K$274,"")</f>
        <v/>
      </c>
      <c r="B442" s="2">
        <v>0</v>
      </c>
      <c r="C442" s="2">
        <v>0</v>
      </c>
      <c r="D442" s="2">
        <v>0</v>
      </c>
      <c r="E442" s="2">
        <v>0</v>
      </c>
      <c r="F442" s="32" t="e">
        <f t="shared" si="61"/>
        <v>#DIV/0!</v>
      </c>
      <c r="G442" s="3" t="e">
        <f t="shared" si="59"/>
        <v>#VALUE!</v>
      </c>
      <c r="H442" s="3" t="e">
        <f t="shared" si="59"/>
        <v>#VALUE!</v>
      </c>
      <c r="J442" s="2" t="str">
        <v/>
      </c>
      <c r="K442" s="3" t="e">
        <v>#VALUE!</v>
      </c>
      <c r="M442" s="135" t="str">
        <f ca="1"/>
        <v xml:space="preserve"> </v>
      </c>
      <c r="N442" s="145"/>
      <c r="O442" s="14"/>
      <c r="P442" s="14"/>
      <c r="Q442" s="14"/>
      <c r="R442" s="14"/>
      <c r="S442" s="14"/>
      <c r="T442" s="14"/>
      <c r="U442" s="14"/>
      <c r="V442" s="14"/>
      <c r="W442" s="14"/>
      <c r="X442" s="137" t="str">
        <v xml:space="preserve"> </v>
      </c>
      <c r="Y442" s="150" t="str">
        <f t="shared" si="60"/>
        <v xml:space="preserve"> </v>
      </c>
    </row>
    <row r="443" spans="1:33" x14ac:dyDescent="0.25">
      <c r="A443" s="28" t="str">
        <f>_xlfn.XLOOKUP(P!C419,'Banco de Dados'!$B$3:$B$274,'Banco de Dados'!$K$3:$K$274,"")</f>
        <v/>
      </c>
      <c r="B443" s="2">
        <v>0</v>
      </c>
      <c r="C443" s="2">
        <v>0</v>
      </c>
      <c r="D443" s="2">
        <v>0</v>
      </c>
      <c r="E443" s="2">
        <v>0</v>
      </c>
      <c r="F443" s="32" t="e">
        <f t="shared" si="61"/>
        <v>#DIV/0!</v>
      </c>
      <c r="G443" s="3" t="e">
        <f t="shared" si="59"/>
        <v>#VALUE!</v>
      </c>
      <c r="H443" s="3" t="e">
        <f t="shared" si="59"/>
        <v>#VALUE!</v>
      </c>
      <c r="J443" s="2" t="str">
        <v/>
      </c>
      <c r="K443" s="3" t="e">
        <v>#VALUE!</v>
      </c>
      <c r="M443" s="135" t="str">
        <f ca="1"/>
        <v xml:space="preserve"> </v>
      </c>
      <c r="N443" s="145"/>
      <c r="O443" s="14"/>
      <c r="P443" s="14"/>
      <c r="Q443" s="14"/>
      <c r="R443" s="14"/>
      <c r="S443" s="14"/>
      <c r="T443" s="14"/>
      <c r="U443" s="14"/>
      <c r="V443" s="14"/>
      <c r="W443" s="14"/>
      <c r="X443" s="137" t="str">
        <v xml:space="preserve"> </v>
      </c>
      <c r="Y443" s="150" t="str">
        <f t="shared" si="60"/>
        <v xml:space="preserve"> </v>
      </c>
    </row>
    <row r="444" spans="1:33" x14ac:dyDescent="0.25">
      <c r="A444" s="28" t="str">
        <f>_xlfn.XLOOKUP(P!C420,'Banco de Dados'!$B$3:$B$274,'Banco de Dados'!$K$3:$K$274,"")</f>
        <v/>
      </c>
      <c r="B444" s="2">
        <v>0</v>
      </c>
      <c r="C444" s="2">
        <v>0</v>
      </c>
      <c r="D444" s="2">
        <v>0</v>
      </c>
      <c r="E444" s="2">
        <v>0</v>
      </c>
      <c r="F444" s="32" t="e">
        <f t="shared" si="61"/>
        <v>#DIV/0!</v>
      </c>
      <c r="G444" s="3" t="e">
        <f t="shared" si="59"/>
        <v>#VALUE!</v>
      </c>
      <c r="H444" s="3" t="e">
        <f t="shared" si="59"/>
        <v>#VALUE!</v>
      </c>
      <c r="J444" s="2" t="str">
        <v/>
      </c>
      <c r="K444" s="3" t="e">
        <v>#VALUE!</v>
      </c>
      <c r="M444" s="135" t="str">
        <f ca="1"/>
        <v xml:space="preserve"> </v>
      </c>
      <c r="N444" s="145"/>
      <c r="O444" s="14"/>
      <c r="P444" s="14"/>
      <c r="Q444" s="14"/>
      <c r="R444" s="14"/>
      <c r="S444" s="14"/>
      <c r="T444" s="14"/>
      <c r="U444" s="14"/>
      <c r="V444" s="14"/>
      <c r="W444" s="14"/>
      <c r="X444" s="137" t="str">
        <v xml:space="preserve"> </v>
      </c>
      <c r="Y444" s="150" t="str">
        <f t="shared" si="60"/>
        <v xml:space="preserve"> </v>
      </c>
    </row>
    <row r="445" spans="1:33" x14ac:dyDescent="0.25">
      <c r="A445" s="28" t="str">
        <f>_xlfn.XLOOKUP(P!C421,'Banco de Dados'!$B$3:$B$274,'Banco de Dados'!$K$3:$K$274,"")</f>
        <v/>
      </c>
      <c r="B445" s="2">
        <v>0</v>
      </c>
      <c r="C445" s="2">
        <v>0</v>
      </c>
      <c r="D445" s="2">
        <v>0</v>
      </c>
      <c r="E445" s="2">
        <v>0</v>
      </c>
      <c r="F445" s="32" t="e">
        <f t="shared" si="61"/>
        <v>#DIV/0!</v>
      </c>
      <c r="G445" s="3" t="e">
        <f t="shared" si="59"/>
        <v>#VALUE!</v>
      </c>
      <c r="H445" s="3" t="e">
        <f t="shared" si="59"/>
        <v>#VALUE!</v>
      </c>
      <c r="J445" s="2" t="str">
        <v/>
      </c>
      <c r="K445" s="3" t="e">
        <v>#VALUE!</v>
      </c>
      <c r="M445" s="135" t="str">
        <f ca="1"/>
        <v xml:space="preserve"> </v>
      </c>
      <c r="N445" s="145"/>
      <c r="O445" s="14"/>
      <c r="P445" s="14"/>
      <c r="Q445" s="14"/>
      <c r="R445" s="14"/>
      <c r="S445" s="14"/>
      <c r="T445" s="14"/>
      <c r="U445" s="14"/>
      <c r="V445" s="14"/>
      <c r="W445" s="14"/>
      <c r="X445" s="137" t="str">
        <v xml:space="preserve"> </v>
      </c>
      <c r="Y445" s="150" t="str">
        <f t="shared" si="60"/>
        <v xml:space="preserve"> </v>
      </c>
    </row>
    <row r="446" spans="1:33" x14ac:dyDescent="0.25">
      <c r="A446" s="28" t="str">
        <f>_xlfn.XLOOKUP(P!C422,'Banco de Dados'!$B$3:$B$274,'Banco de Dados'!$K$3:$K$274,"")</f>
        <v/>
      </c>
      <c r="B446" s="2">
        <v>0</v>
      </c>
      <c r="C446" s="2">
        <v>0</v>
      </c>
      <c r="D446" s="2">
        <v>0</v>
      </c>
      <c r="E446" s="2">
        <v>0</v>
      </c>
      <c r="F446" s="32" t="e">
        <f t="shared" si="61"/>
        <v>#DIV/0!</v>
      </c>
      <c r="G446" s="3" t="e">
        <f t="shared" si="59"/>
        <v>#VALUE!</v>
      </c>
      <c r="H446" s="3" t="e">
        <f t="shared" si="59"/>
        <v>#VALUE!</v>
      </c>
      <c r="J446" s="2" t="str">
        <v/>
      </c>
      <c r="K446" s="3" t="e">
        <v>#VALUE!</v>
      </c>
      <c r="M446" s="135" t="str">
        <f ca="1"/>
        <v xml:space="preserve"> </v>
      </c>
      <c r="N446" s="145"/>
      <c r="O446" s="14"/>
      <c r="P446" s="14"/>
      <c r="Q446" s="14"/>
      <c r="R446" s="14"/>
      <c r="S446" s="14"/>
      <c r="T446" s="14"/>
      <c r="U446" s="14"/>
      <c r="V446" s="14"/>
      <c r="W446" s="14"/>
      <c r="X446" s="137" t="str">
        <v xml:space="preserve"> </v>
      </c>
      <c r="Y446" s="150" t="str">
        <f t="shared" si="60"/>
        <v xml:space="preserve"> </v>
      </c>
    </row>
    <row r="447" spans="1:33" x14ac:dyDescent="0.25">
      <c r="A447" s="28" t="str">
        <f>_xlfn.XLOOKUP(P!C423,'Banco de Dados'!$B$3:$B$274,'Banco de Dados'!$K$3:$K$274,"")</f>
        <v/>
      </c>
      <c r="B447" s="2">
        <v>0</v>
      </c>
      <c r="C447" s="2">
        <v>0</v>
      </c>
      <c r="D447" s="2">
        <v>0</v>
      </c>
      <c r="E447" s="2">
        <v>0</v>
      </c>
      <c r="F447" s="32" t="e">
        <f t="shared" si="61"/>
        <v>#DIV/0!</v>
      </c>
      <c r="G447" s="3" t="e">
        <f t="shared" si="59"/>
        <v>#VALUE!</v>
      </c>
      <c r="H447" s="3" t="e">
        <f t="shared" si="59"/>
        <v>#VALUE!</v>
      </c>
      <c r="J447" s="2" t="str">
        <v/>
      </c>
      <c r="K447" s="3" t="e">
        <v>#VALUE!</v>
      </c>
      <c r="M447" s="135" t="str">
        <f ca="1"/>
        <v xml:space="preserve"> </v>
      </c>
      <c r="N447" s="145"/>
      <c r="O447" s="14"/>
      <c r="P447" s="14"/>
      <c r="Q447" s="14"/>
      <c r="R447" s="14"/>
      <c r="S447" s="14"/>
      <c r="T447" s="14"/>
      <c r="U447" s="14"/>
      <c r="V447" s="14"/>
      <c r="W447" s="14"/>
      <c r="X447" s="137" t="str">
        <v xml:space="preserve"> </v>
      </c>
      <c r="Y447" s="150" t="str">
        <f t="shared" si="60"/>
        <v xml:space="preserve"> </v>
      </c>
    </row>
    <row r="448" spans="1:33" x14ac:dyDescent="0.25">
      <c r="A448" s="28" t="str">
        <f>_xlfn.XLOOKUP(P!C424,'Banco de Dados'!$B$3:$B$274,'Banco de Dados'!$K$3:$K$274,"")</f>
        <v/>
      </c>
      <c r="B448" s="2">
        <v>0</v>
      </c>
      <c r="C448" s="2">
        <v>0</v>
      </c>
      <c r="D448" s="2">
        <v>0</v>
      </c>
      <c r="E448" s="2">
        <v>0</v>
      </c>
      <c r="F448" s="32" t="e">
        <f t="shared" si="61"/>
        <v>#DIV/0!</v>
      </c>
      <c r="G448" s="3" t="e">
        <f t="shared" si="59"/>
        <v>#VALUE!</v>
      </c>
      <c r="H448" s="3" t="e">
        <f t="shared" si="59"/>
        <v>#VALUE!</v>
      </c>
      <c r="J448" s="2" t="str">
        <v/>
      </c>
      <c r="K448" s="3" t="e">
        <v>#VALUE!</v>
      </c>
      <c r="M448" s="135" t="str">
        <f ca="1"/>
        <v xml:space="preserve"> </v>
      </c>
      <c r="N448" s="145"/>
      <c r="O448" s="14"/>
      <c r="P448" s="14"/>
      <c r="Q448" s="14"/>
      <c r="R448" s="14"/>
      <c r="S448" s="14"/>
      <c r="T448" s="14"/>
      <c r="U448" s="14"/>
      <c r="V448" s="14"/>
      <c r="W448" s="14"/>
      <c r="X448" s="137" t="str">
        <v xml:space="preserve"> </v>
      </c>
      <c r="Y448" s="150" t="str">
        <f t="shared" si="60"/>
        <v xml:space="preserve"> </v>
      </c>
    </row>
    <row r="449" spans="1:25" x14ac:dyDescent="0.25">
      <c r="A449" s="28" t="str">
        <f>_xlfn.XLOOKUP(P!C425,'Banco de Dados'!$B$3:$B$274,'Banco de Dados'!$K$3:$K$274,"")</f>
        <v/>
      </c>
      <c r="B449" s="2">
        <v>0</v>
      </c>
      <c r="C449" s="2">
        <v>0</v>
      </c>
      <c r="D449" s="2">
        <v>0</v>
      </c>
      <c r="E449" s="2">
        <v>0</v>
      </c>
      <c r="F449" s="32" t="e">
        <f t="shared" si="61"/>
        <v>#DIV/0!</v>
      </c>
      <c r="G449" s="3" t="e">
        <f t="shared" si="59"/>
        <v>#VALUE!</v>
      </c>
      <c r="H449" s="3" t="e">
        <f t="shared" si="59"/>
        <v>#VALUE!</v>
      </c>
      <c r="J449" s="2" t="str">
        <v/>
      </c>
      <c r="K449" s="3" t="e">
        <v>#VALUE!</v>
      </c>
      <c r="M449" s="135" t="str">
        <f ca="1"/>
        <v xml:space="preserve"> </v>
      </c>
      <c r="N449" s="145"/>
      <c r="O449" s="14"/>
      <c r="P449" s="14"/>
      <c r="Q449" s="14"/>
      <c r="R449" s="14"/>
      <c r="S449" s="14"/>
      <c r="T449" s="14"/>
      <c r="U449" s="14"/>
      <c r="V449" s="14"/>
      <c r="W449" s="14"/>
      <c r="X449" s="137" t="str">
        <v xml:space="preserve"> </v>
      </c>
      <c r="Y449" s="150" t="str">
        <f t="shared" si="60"/>
        <v xml:space="preserve"> </v>
      </c>
    </row>
    <row r="450" spans="1:25" x14ac:dyDescent="0.25">
      <c r="A450" s="28" t="str">
        <f>_xlfn.XLOOKUP(P!C426,'Banco de Dados'!$B$3:$B$274,'Banco de Dados'!$K$3:$K$274,"")</f>
        <v/>
      </c>
      <c r="B450" s="2">
        <v>0</v>
      </c>
      <c r="C450" s="2">
        <v>0</v>
      </c>
      <c r="D450" s="2">
        <v>0</v>
      </c>
      <c r="E450" s="2">
        <v>0</v>
      </c>
      <c r="F450" s="32" t="e">
        <f t="shared" si="61"/>
        <v>#DIV/0!</v>
      </c>
      <c r="G450" s="3" t="e">
        <f t="shared" si="59"/>
        <v>#VALUE!</v>
      </c>
      <c r="H450" s="3" t="e">
        <f t="shared" si="59"/>
        <v>#VALUE!</v>
      </c>
      <c r="J450" s="2" t="str">
        <v/>
      </c>
      <c r="K450" s="3" t="e">
        <v>#VALUE!</v>
      </c>
      <c r="M450" s="135" t="str">
        <f ca="1"/>
        <v xml:space="preserve"> </v>
      </c>
      <c r="N450" s="145"/>
      <c r="O450" s="14"/>
      <c r="P450" s="14"/>
      <c r="Q450" s="14"/>
      <c r="R450" s="14"/>
      <c r="S450" s="14"/>
      <c r="T450" s="14"/>
      <c r="U450" s="14"/>
      <c r="V450" s="14"/>
      <c r="W450" s="14"/>
      <c r="X450" s="137" t="str">
        <v xml:space="preserve"> </v>
      </c>
      <c r="Y450" s="150" t="str">
        <f t="shared" si="60"/>
        <v xml:space="preserve"> </v>
      </c>
    </row>
    <row r="451" spans="1:25" x14ac:dyDescent="0.25">
      <c r="A451" s="28" t="str">
        <f>_xlfn.XLOOKUP(P!C427,'Banco de Dados'!$B$3:$B$274,'Banco de Dados'!$K$3:$K$274,"")</f>
        <v/>
      </c>
      <c r="B451" s="2">
        <v>0</v>
      </c>
      <c r="C451" s="2">
        <v>0</v>
      </c>
      <c r="D451" s="2">
        <v>0</v>
      </c>
      <c r="E451" s="2">
        <v>0</v>
      </c>
      <c r="F451" s="32" t="e">
        <f t="shared" si="61"/>
        <v>#DIV/0!</v>
      </c>
      <c r="G451" s="3" t="e">
        <f t="shared" si="59"/>
        <v>#VALUE!</v>
      </c>
      <c r="H451" s="3" t="e">
        <f t="shared" si="59"/>
        <v>#VALUE!</v>
      </c>
      <c r="J451" s="2" t="str">
        <v/>
      </c>
      <c r="K451" s="3" t="e">
        <v>#VALUE!</v>
      </c>
      <c r="M451" s="135" t="str">
        <f ca="1"/>
        <v xml:space="preserve"> </v>
      </c>
      <c r="N451" s="145"/>
      <c r="O451" s="14"/>
      <c r="P451" s="14"/>
      <c r="Q451" s="14"/>
      <c r="R451" s="14"/>
      <c r="S451" s="14"/>
      <c r="T451" s="14"/>
      <c r="U451" s="14"/>
      <c r="V451" s="14"/>
      <c r="W451" s="14"/>
      <c r="X451" s="137" t="str">
        <v xml:space="preserve"> </v>
      </c>
      <c r="Y451" s="150" t="str">
        <f t="shared" si="60"/>
        <v xml:space="preserve"> </v>
      </c>
    </row>
    <row r="452" spans="1:25" x14ac:dyDescent="0.25">
      <c r="A452" s="28" t="str">
        <f>_xlfn.XLOOKUP(P!C428,'Banco de Dados'!$B$3:$B$274,'Banco de Dados'!$K$3:$K$274,"")</f>
        <v/>
      </c>
      <c r="B452" s="2">
        <v>0</v>
      </c>
      <c r="C452" s="2">
        <v>0</v>
      </c>
      <c r="D452" s="2">
        <v>0</v>
      </c>
      <c r="E452" s="2">
        <v>0</v>
      </c>
      <c r="F452" s="32" t="e">
        <f t="shared" si="61"/>
        <v>#DIV/0!</v>
      </c>
      <c r="G452" s="3" t="e">
        <f t="shared" si="59"/>
        <v>#VALUE!</v>
      </c>
      <c r="H452" s="3" t="e">
        <f t="shared" si="59"/>
        <v>#VALUE!</v>
      </c>
      <c r="J452" s="2" t="str">
        <v/>
      </c>
      <c r="K452" s="3" t="e">
        <v>#VALUE!</v>
      </c>
      <c r="M452" s="135" t="str">
        <f ca="1"/>
        <v xml:space="preserve"> </v>
      </c>
      <c r="N452" s="145"/>
      <c r="O452" s="14"/>
      <c r="P452" s="14"/>
      <c r="Q452" s="14"/>
      <c r="R452" s="14"/>
      <c r="S452" s="14"/>
      <c r="T452" s="14"/>
      <c r="U452" s="14"/>
      <c r="V452" s="14"/>
      <c r="W452" s="14"/>
      <c r="X452" s="137" t="str">
        <v xml:space="preserve"> </v>
      </c>
      <c r="Y452" s="150" t="str">
        <f t="shared" si="60"/>
        <v xml:space="preserve"> </v>
      </c>
    </row>
    <row r="453" spans="1:25" x14ac:dyDescent="0.25">
      <c r="A453" s="28" t="str">
        <f>_xlfn.XLOOKUP(P!C429,'Banco de Dados'!$B$3:$B$274,'Banco de Dados'!$K$3:$K$274,"")</f>
        <v/>
      </c>
      <c r="B453" s="2">
        <v>0</v>
      </c>
      <c r="C453" s="2">
        <v>0</v>
      </c>
      <c r="D453" s="2">
        <v>0</v>
      </c>
      <c r="E453" s="2">
        <v>0</v>
      </c>
      <c r="F453" s="32" t="e">
        <f t="shared" si="61"/>
        <v>#DIV/0!</v>
      </c>
      <c r="G453" s="3" t="e">
        <f t="shared" si="59"/>
        <v>#VALUE!</v>
      </c>
      <c r="H453" s="3" t="e">
        <f t="shared" si="59"/>
        <v>#VALUE!</v>
      </c>
      <c r="J453" s="2" t="str">
        <v/>
      </c>
      <c r="K453" s="3" t="e">
        <v>#VALUE!</v>
      </c>
      <c r="M453" s="135" t="str">
        <f ca="1"/>
        <v xml:space="preserve"> </v>
      </c>
      <c r="N453" s="145"/>
      <c r="O453" s="14"/>
      <c r="P453" s="14"/>
      <c r="Q453" s="14"/>
      <c r="R453" s="14"/>
      <c r="S453" s="14"/>
      <c r="T453" s="14"/>
      <c r="U453" s="14"/>
      <c r="V453" s="14"/>
      <c r="W453" s="14"/>
      <c r="X453" s="137" t="str">
        <v xml:space="preserve"> </v>
      </c>
      <c r="Y453" s="150" t="str">
        <f t="shared" si="60"/>
        <v xml:space="preserve"> </v>
      </c>
    </row>
    <row r="454" spans="1:25" x14ac:dyDescent="0.25">
      <c r="A454" s="28" t="str">
        <f>_xlfn.XLOOKUP(P!C430,'Banco de Dados'!$B$3:$B$274,'Banco de Dados'!$K$3:$K$274,"")</f>
        <v/>
      </c>
      <c r="B454" s="2">
        <v>0</v>
      </c>
      <c r="C454" s="2">
        <v>0</v>
      </c>
      <c r="D454" s="2">
        <v>0</v>
      </c>
      <c r="E454" s="2">
        <v>0</v>
      </c>
      <c r="F454" s="32" t="e">
        <f t="shared" si="61"/>
        <v>#DIV/0!</v>
      </c>
      <c r="G454" s="3" t="e">
        <f t="shared" si="59"/>
        <v>#VALUE!</v>
      </c>
      <c r="H454" s="3" t="e">
        <f t="shared" si="59"/>
        <v>#VALUE!</v>
      </c>
      <c r="J454" s="2" t="str">
        <v/>
      </c>
      <c r="K454" s="3" t="e">
        <v>#VALUE!</v>
      </c>
      <c r="M454" s="135" t="str">
        <f ca="1"/>
        <v xml:space="preserve"> </v>
      </c>
      <c r="N454" s="145"/>
      <c r="O454" s="14"/>
      <c r="P454" s="14"/>
      <c r="Q454" s="14"/>
      <c r="R454" s="14"/>
      <c r="S454" s="14"/>
      <c r="T454" s="14"/>
      <c r="U454" s="14"/>
      <c r="V454" s="14"/>
      <c r="W454" s="14"/>
      <c r="X454" s="137" t="str">
        <v xml:space="preserve"> </v>
      </c>
      <c r="Y454" s="150" t="str">
        <f t="shared" si="60"/>
        <v xml:space="preserve"> </v>
      </c>
    </row>
    <row r="455" spans="1:25" x14ac:dyDescent="0.25">
      <c r="A455" s="28" t="str">
        <f>_xlfn.XLOOKUP(P!C431,'Banco de Dados'!$B$3:$B$274,'Banco de Dados'!$K$3:$K$274,"")</f>
        <v/>
      </c>
      <c r="B455" s="2">
        <v>0</v>
      </c>
      <c r="C455" s="2">
        <v>0</v>
      </c>
      <c r="D455" s="2">
        <v>0</v>
      </c>
      <c r="E455" s="2">
        <v>0</v>
      </c>
      <c r="F455" s="32" t="e">
        <f t="shared" si="61"/>
        <v>#DIV/0!</v>
      </c>
      <c r="G455" s="3" t="e">
        <f t="shared" si="59"/>
        <v>#VALUE!</v>
      </c>
      <c r="H455" s="3" t="e">
        <f t="shared" si="59"/>
        <v>#VALUE!</v>
      </c>
      <c r="J455" s="2" t="str">
        <v/>
      </c>
      <c r="K455" s="3" t="e">
        <v>#VALUE!</v>
      </c>
      <c r="M455" s="135" t="str">
        <f ca="1"/>
        <v xml:space="preserve"> </v>
      </c>
      <c r="N455" s="145"/>
      <c r="O455" s="14"/>
      <c r="P455" s="14"/>
      <c r="Q455" s="14"/>
      <c r="R455" s="14"/>
      <c r="S455" s="14"/>
      <c r="T455" s="14"/>
      <c r="U455" s="14"/>
      <c r="V455" s="14"/>
      <c r="W455" s="14"/>
      <c r="X455" s="137" t="str">
        <v xml:space="preserve"> </v>
      </c>
      <c r="Y455" s="150" t="str">
        <f t="shared" si="60"/>
        <v xml:space="preserve"> </v>
      </c>
    </row>
    <row r="456" spans="1:25" x14ac:dyDescent="0.25">
      <c r="A456" s="28" t="str">
        <f>_xlfn.XLOOKUP(P!C432,'Banco de Dados'!$B$3:$B$274,'Banco de Dados'!$K$3:$K$274,"")</f>
        <v/>
      </c>
      <c r="B456" s="2">
        <v>0</v>
      </c>
      <c r="C456" s="2">
        <v>0</v>
      </c>
      <c r="D456" s="2">
        <v>0</v>
      </c>
      <c r="E456" s="2">
        <v>0</v>
      </c>
      <c r="F456" s="32" t="e">
        <f t="shared" si="61"/>
        <v>#DIV/0!</v>
      </c>
      <c r="G456" s="3" t="e">
        <f t="shared" si="59"/>
        <v>#VALUE!</v>
      </c>
      <c r="H456" s="3" t="e">
        <f t="shared" si="59"/>
        <v>#VALUE!</v>
      </c>
      <c r="J456" s="2" t="str">
        <v/>
      </c>
      <c r="K456" s="3" t="e">
        <v>#VALUE!</v>
      </c>
      <c r="M456" s="135" t="str">
        <f ca="1"/>
        <v xml:space="preserve"> </v>
      </c>
      <c r="N456" s="145"/>
      <c r="O456" s="14"/>
      <c r="P456" s="14"/>
      <c r="Q456" s="14"/>
      <c r="R456" s="14"/>
      <c r="S456" s="14"/>
      <c r="T456" s="14"/>
      <c r="U456" s="14"/>
      <c r="V456" s="14"/>
      <c r="W456" s="14"/>
      <c r="X456" s="137" t="str">
        <v xml:space="preserve"> </v>
      </c>
      <c r="Y456" s="150" t="str">
        <f t="shared" si="60"/>
        <v xml:space="preserve"> </v>
      </c>
    </row>
    <row r="457" spans="1:25" x14ac:dyDescent="0.25">
      <c r="A457" s="28" t="str">
        <f>_xlfn.XLOOKUP(P!C433,'Banco de Dados'!$B$3:$B$274,'Banco de Dados'!$K$3:$K$274,"")</f>
        <v/>
      </c>
      <c r="B457" s="2">
        <v>0</v>
      </c>
      <c r="C457" s="2">
        <v>0</v>
      </c>
      <c r="D457" s="2">
        <v>0</v>
      </c>
      <c r="E457" s="2">
        <v>0</v>
      </c>
      <c r="F457" s="32" t="e">
        <f t="shared" si="61"/>
        <v>#DIV/0!</v>
      </c>
      <c r="G457" s="3" t="e">
        <f t="shared" si="59"/>
        <v>#VALUE!</v>
      </c>
      <c r="H457" s="3" t="e">
        <f t="shared" si="59"/>
        <v>#VALUE!</v>
      </c>
      <c r="J457" s="2" t="str">
        <v/>
      </c>
      <c r="K457" s="3" t="e">
        <v>#VALUE!</v>
      </c>
      <c r="M457" s="135" t="str">
        <f ca="1"/>
        <v xml:space="preserve"> </v>
      </c>
      <c r="N457" s="145"/>
      <c r="O457" s="14"/>
      <c r="P457" s="14"/>
      <c r="Q457" s="14"/>
      <c r="R457" s="14"/>
      <c r="S457" s="14"/>
      <c r="T457" s="14"/>
      <c r="U457" s="14"/>
      <c r="V457" s="14"/>
      <c r="W457" s="14"/>
      <c r="X457" s="137" t="str">
        <v xml:space="preserve"> </v>
      </c>
      <c r="Y457" s="150" t="str">
        <f t="shared" si="60"/>
        <v xml:space="preserve"> </v>
      </c>
    </row>
    <row r="458" spans="1:25" x14ac:dyDescent="0.25">
      <c r="A458" s="28" t="str">
        <f>_xlfn.XLOOKUP(P!C434,'Banco de Dados'!$B$3:$B$274,'Banco de Dados'!$K$3:$K$274,"")</f>
        <v/>
      </c>
      <c r="B458" s="2">
        <v>0</v>
      </c>
      <c r="C458" s="2">
        <v>0</v>
      </c>
      <c r="D458" s="2">
        <v>0</v>
      </c>
      <c r="E458" s="2">
        <v>0</v>
      </c>
      <c r="F458" s="32" t="e">
        <f t="shared" si="61"/>
        <v>#DIV/0!</v>
      </c>
      <c r="G458" s="3" t="e">
        <f t="shared" si="59"/>
        <v>#VALUE!</v>
      </c>
      <c r="H458" s="3" t="e">
        <f t="shared" si="59"/>
        <v>#VALUE!</v>
      </c>
      <c r="J458" s="2" t="str">
        <v/>
      </c>
      <c r="K458" s="3" t="e">
        <v>#VALUE!</v>
      </c>
      <c r="M458" s="135" t="str">
        <f ca="1"/>
        <v xml:space="preserve"> </v>
      </c>
      <c r="N458" s="145"/>
      <c r="O458" s="14"/>
      <c r="P458" s="14"/>
      <c r="Q458" s="14"/>
      <c r="R458" s="14"/>
      <c r="S458" s="14"/>
      <c r="T458" s="14"/>
      <c r="U458" s="14"/>
      <c r="V458" s="14"/>
      <c r="W458" s="14"/>
      <c r="X458" s="137" t="str">
        <v xml:space="preserve"> </v>
      </c>
      <c r="Y458" s="150" t="str">
        <f t="shared" si="60"/>
        <v xml:space="preserve"> </v>
      </c>
    </row>
    <row r="459" spans="1:25" x14ac:dyDescent="0.25">
      <c r="A459" s="28" t="str">
        <f>_xlfn.XLOOKUP(P!C435,'Banco de Dados'!$B$3:$B$274,'Banco de Dados'!$K$3:$K$274,"")</f>
        <v/>
      </c>
      <c r="B459" s="2">
        <v>0</v>
      </c>
      <c r="C459" s="2">
        <v>0</v>
      </c>
      <c r="D459" s="2">
        <v>0</v>
      </c>
      <c r="E459" s="2">
        <v>0</v>
      </c>
      <c r="F459" s="32" t="e">
        <f t="shared" si="61"/>
        <v>#DIV/0!</v>
      </c>
      <c r="G459" s="3" t="e">
        <f t="shared" si="59"/>
        <v>#VALUE!</v>
      </c>
      <c r="H459" s="3" t="e">
        <f t="shared" si="59"/>
        <v>#VALUE!</v>
      </c>
      <c r="J459" s="2" t="str">
        <v/>
      </c>
      <c r="K459" s="3" t="e">
        <v>#VALUE!</v>
      </c>
      <c r="M459" s="135" t="str">
        <f ca="1"/>
        <v xml:space="preserve"> </v>
      </c>
      <c r="N459" s="145"/>
      <c r="O459" s="14"/>
      <c r="P459" s="14"/>
      <c r="Q459" s="14"/>
      <c r="R459" s="14"/>
      <c r="S459" s="14"/>
      <c r="T459" s="14"/>
      <c r="U459" s="14"/>
      <c r="V459" s="14"/>
      <c r="W459" s="14"/>
      <c r="X459" s="137" t="str">
        <v xml:space="preserve"> </v>
      </c>
      <c r="Y459" s="150" t="str">
        <f t="shared" si="60"/>
        <v xml:space="preserve"> </v>
      </c>
    </row>
    <row r="460" spans="1:25" x14ac:dyDescent="0.25">
      <c r="A460" s="28" t="str">
        <f>_xlfn.XLOOKUP(P!C436,'Banco de Dados'!$B$3:$B$274,'Banco de Dados'!$K$3:$K$274,"")</f>
        <v/>
      </c>
      <c r="B460" s="2">
        <v>0</v>
      </c>
      <c r="C460" s="2">
        <v>0</v>
      </c>
      <c r="D460" s="2">
        <v>0</v>
      </c>
      <c r="E460" s="17">
        <v>0</v>
      </c>
      <c r="F460" s="32" t="e">
        <f t="shared" si="61"/>
        <v>#DIV/0!</v>
      </c>
      <c r="G460" s="3" t="e">
        <f t="shared" si="59"/>
        <v>#VALUE!</v>
      </c>
      <c r="H460" s="3" t="e">
        <f t="shared" si="59"/>
        <v>#VALUE!</v>
      </c>
      <c r="J460" s="2" t="str">
        <v/>
      </c>
      <c r="K460" s="3" t="e">
        <v>#VALUE!</v>
      </c>
      <c r="M460" s="135" t="str">
        <f ca="1"/>
        <v xml:space="preserve"> </v>
      </c>
      <c r="N460" s="145"/>
      <c r="O460" s="14"/>
      <c r="P460" s="14"/>
      <c r="Q460" s="14"/>
      <c r="R460" s="14"/>
      <c r="S460" s="14"/>
      <c r="T460" s="14"/>
      <c r="U460" s="14"/>
      <c r="V460" s="14"/>
      <c r="W460" s="14"/>
      <c r="X460" s="137" t="str">
        <v xml:space="preserve"> </v>
      </c>
      <c r="Y460" s="150" t="str">
        <f t="shared" si="60"/>
        <v xml:space="preserve"> </v>
      </c>
    </row>
    <row r="461" spans="1:25" x14ac:dyDescent="0.25">
      <c r="A461" s="28" t="str">
        <f>_xlfn.XLOOKUP(P!C437,'Banco de Dados'!$B$3:$B$274,'Banco de Dados'!$K$3:$K$274,"")</f>
        <v/>
      </c>
      <c r="B461" s="2">
        <v>0</v>
      </c>
      <c r="C461" s="2">
        <v>0</v>
      </c>
      <c r="D461" s="2">
        <v>0</v>
      </c>
      <c r="E461" s="2">
        <v>0</v>
      </c>
      <c r="F461" s="32" t="e">
        <f t="shared" si="61"/>
        <v>#DIV/0!</v>
      </c>
      <c r="G461" s="3" t="e">
        <f t="shared" si="59"/>
        <v>#VALUE!</v>
      </c>
      <c r="H461" s="3" t="e">
        <f t="shared" si="59"/>
        <v>#VALUE!</v>
      </c>
      <c r="J461" s="2" t="str">
        <v/>
      </c>
      <c r="K461" s="3" t="e">
        <v>#VALUE!</v>
      </c>
      <c r="M461" s="135" t="str">
        <f ca="1"/>
        <v xml:space="preserve"> </v>
      </c>
      <c r="N461" s="145"/>
      <c r="O461" s="14"/>
      <c r="P461" s="14"/>
      <c r="Q461" s="14"/>
      <c r="R461" s="14"/>
      <c r="S461" s="14"/>
      <c r="T461" s="14"/>
      <c r="U461" s="14"/>
      <c r="V461" s="14"/>
      <c r="W461" s="14"/>
      <c r="X461" s="137" t="str">
        <v xml:space="preserve"> </v>
      </c>
      <c r="Y461" s="150" t="str">
        <f t="shared" si="60"/>
        <v xml:space="preserve"> </v>
      </c>
    </row>
    <row r="462" spans="1:25" x14ac:dyDescent="0.25">
      <c r="A462" s="28" t="str">
        <f>_xlfn.XLOOKUP(P!C438,'Banco de Dados'!$B$3:$B$274,'Banco de Dados'!$K$3:$K$274,"")</f>
        <v/>
      </c>
      <c r="B462" s="2">
        <v>0</v>
      </c>
      <c r="C462" s="2">
        <v>0</v>
      </c>
      <c r="D462" s="2">
        <v>0</v>
      </c>
      <c r="E462" s="2">
        <v>0</v>
      </c>
      <c r="F462" s="32" t="e">
        <f t="shared" si="61"/>
        <v>#DIV/0!</v>
      </c>
      <c r="G462" s="3" t="e">
        <f t="shared" si="59"/>
        <v>#VALUE!</v>
      </c>
      <c r="H462" s="3" t="e">
        <f t="shared" si="59"/>
        <v>#VALUE!</v>
      </c>
      <c r="J462" s="2" t="str">
        <v/>
      </c>
      <c r="K462" s="3" t="e">
        <v>#VALUE!</v>
      </c>
      <c r="M462" s="135" t="str">
        <f ca="1"/>
        <v xml:space="preserve"> </v>
      </c>
      <c r="N462" s="145"/>
      <c r="O462" s="14"/>
      <c r="P462" s="14"/>
      <c r="Q462" s="14"/>
      <c r="R462" s="14"/>
      <c r="S462" s="14"/>
      <c r="T462" s="14"/>
      <c r="U462" s="14"/>
      <c r="V462" s="14"/>
      <c r="W462" s="14"/>
      <c r="X462" s="137" t="str">
        <v xml:space="preserve"> </v>
      </c>
      <c r="Y462" s="150" t="str">
        <f t="shared" si="60"/>
        <v xml:space="preserve"> </v>
      </c>
    </row>
    <row r="463" spans="1:25" x14ac:dyDescent="0.25">
      <c r="A463" s="28" t="str">
        <f>_xlfn.XLOOKUP(P!C439,'Banco de Dados'!$B$3:$B$274,'Banco de Dados'!$K$3:$K$274,"")</f>
        <v/>
      </c>
      <c r="B463" s="2">
        <v>0</v>
      </c>
      <c r="C463" s="2">
        <v>0</v>
      </c>
      <c r="D463" s="2">
        <v>0</v>
      </c>
      <c r="E463" s="2">
        <v>0</v>
      </c>
      <c r="F463" s="32" t="e">
        <f t="shared" si="61"/>
        <v>#DIV/0!</v>
      </c>
      <c r="G463" s="3" t="e">
        <f t="shared" si="59"/>
        <v>#VALUE!</v>
      </c>
      <c r="H463" s="3" t="e">
        <f t="shared" si="59"/>
        <v>#VALUE!</v>
      </c>
      <c r="J463" s="2" t="str">
        <v/>
      </c>
      <c r="K463" s="3" t="e">
        <v>#VALUE!</v>
      </c>
      <c r="M463" s="135" t="str">
        <f ca="1"/>
        <v xml:space="preserve"> </v>
      </c>
      <c r="N463" s="145"/>
      <c r="O463" s="14"/>
      <c r="P463" s="14"/>
      <c r="Q463" s="14"/>
      <c r="R463" s="14"/>
      <c r="S463" s="14"/>
      <c r="T463" s="14"/>
      <c r="U463" s="14"/>
      <c r="V463" s="14"/>
      <c r="W463" s="14"/>
      <c r="X463" s="137" t="str">
        <v xml:space="preserve"> </v>
      </c>
      <c r="Y463" s="150" t="str">
        <f t="shared" si="60"/>
        <v xml:space="preserve"> </v>
      </c>
    </row>
    <row r="464" spans="1:25" x14ac:dyDescent="0.25">
      <c r="A464" s="28" t="str">
        <f>_xlfn.XLOOKUP(P!C440,'Banco de Dados'!$B$3:$B$274,'Banco de Dados'!$K$3:$K$274,"")</f>
        <v/>
      </c>
      <c r="B464" s="2">
        <v>0</v>
      </c>
      <c r="C464" s="2">
        <v>0</v>
      </c>
      <c r="D464" s="2">
        <v>0</v>
      </c>
      <c r="E464" s="2">
        <v>0</v>
      </c>
      <c r="F464" s="32" t="e">
        <f t="shared" si="61"/>
        <v>#DIV/0!</v>
      </c>
      <c r="G464" s="3" t="e">
        <f t="shared" si="59"/>
        <v>#VALUE!</v>
      </c>
      <c r="H464" s="3" t="e">
        <f t="shared" si="59"/>
        <v>#VALUE!</v>
      </c>
      <c r="J464" s="2" t="str">
        <v/>
      </c>
      <c r="K464" s="3" t="e">
        <v>#VALUE!</v>
      </c>
      <c r="M464" s="135" t="str">
        <f ca="1"/>
        <v xml:space="preserve"> </v>
      </c>
      <c r="N464" s="145"/>
      <c r="O464" s="14"/>
      <c r="P464" s="14"/>
      <c r="Q464" s="14"/>
      <c r="R464" s="14"/>
      <c r="S464" s="14"/>
      <c r="T464" s="14"/>
      <c r="U464" s="14"/>
      <c r="V464" s="14"/>
      <c r="W464" s="14"/>
      <c r="X464" s="137" t="str">
        <v xml:space="preserve"> </v>
      </c>
      <c r="Y464" s="150" t="str">
        <f t="shared" si="60"/>
        <v xml:space="preserve"> </v>
      </c>
    </row>
    <row r="465" spans="1:33" x14ac:dyDescent="0.25">
      <c r="A465" s="28" t="str">
        <f>_xlfn.XLOOKUP(P!C441,'Banco de Dados'!$B$3:$B$274,'Banco de Dados'!$K$3:$K$274,"")</f>
        <v/>
      </c>
      <c r="B465" s="2">
        <v>0</v>
      </c>
      <c r="C465" s="2">
        <v>0</v>
      </c>
      <c r="D465" s="2">
        <v>0</v>
      </c>
      <c r="E465" s="2">
        <v>0</v>
      </c>
      <c r="F465" s="32" t="e">
        <f t="shared" si="61"/>
        <v>#DIV/0!</v>
      </c>
      <c r="G465" s="3" t="e">
        <f t="shared" si="59"/>
        <v>#VALUE!</v>
      </c>
      <c r="H465" s="3" t="e">
        <f t="shared" si="59"/>
        <v>#VALUE!</v>
      </c>
      <c r="J465" s="2" t="str">
        <v/>
      </c>
      <c r="K465" s="3" t="e">
        <v>#VALUE!</v>
      </c>
      <c r="M465" s="135" t="str">
        <f ca="1"/>
        <v xml:space="preserve"> </v>
      </c>
      <c r="N465" s="145"/>
      <c r="O465" s="14"/>
      <c r="P465" s="14"/>
      <c r="Q465" s="14"/>
      <c r="R465" s="14"/>
      <c r="S465" s="14"/>
      <c r="T465" s="14"/>
      <c r="U465" s="14"/>
      <c r="V465" s="14"/>
      <c r="W465" s="14"/>
      <c r="X465" s="137" t="str">
        <v xml:space="preserve"> </v>
      </c>
      <c r="Y465" s="150" t="str">
        <f t="shared" si="60"/>
        <v xml:space="preserve"> </v>
      </c>
    </row>
    <row r="466" spans="1:33" x14ac:dyDescent="0.25">
      <c r="A466" s="28" t="str">
        <f>_xlfn.XLOOKUP(P!C442,'Banco de Dados'!$B$3:$B$274,'Banco de Dados'!$K$3:$K$274,"")</f>
        <v/>
      </c>
      <c r="B466" s="2">
        <v>0</v>
      </c>
      <c r="C466" s="2">
        <v>0</v>
      </c>
      <c r="D466" s="2">
        <v>0</v>
      </c>
      <c r="E466" s="2">
        <v>0</v>
      </c>
      <c r="F466" s="32" t="e">
        <f t="shared" si="61"/>
        <v>#DIV/0!</v>
      </c>
      <c r="G466" s="3" t="e">
        <f t="shared" si="59"/>
        <v>#VALUE!</v>
      </c>
      <c r="H466" s="3" t="e">
        <f t="shared" si="59"/>
        <v>#VALUE!</v>
      </c>
      <c r="J466" s="2" t="str">
        <v/>
      </c>
      <c r="K466" s="3" t="e">
        <v>#VALUE!</v>
      </c>
      <c r="M466" s="135" t="str">
        <f ca="1"/>
        <v xml:space="preserve"> </v>
      </c>
      <c r="N466" s="145"/>
      <c r="O466" s="14"/>
      <c r="P466" s="14"/>
      <c r="Q466" s="14"/>
      <c r="R466" s="14"/>
      <c r="S466" s="14"/>
      <c r="T466" s="14"/>
      <c r="U466" s="14"/>
      <c r="V466" s="14"/>
      <c r="W466" s="14"/>
      <c r="X466" s="137" t="str">
        <v xml:space="preserve"> </v>
      </c>
      <c r="Y466" s="150" t="str">
        <f t="shared" si="60"/>
        <v xml:space="preserve"> </v>
      </c>
    </row>
    <row r="467" spans="1:33" x14ac:dyDescent="0.25">
      <c r="A467" s="28" t="str">
        <f>_xlfn.XLOOKUP(P!C443,'Banco de Dados'!$B$3:$B$274,'Banco de Dados'!$K$3:$K$274,"")</f>
        <v/>
      </c>
      <c r="B467" s="2">
        <v>0</v>
      </c>
      <c r="C467" s="2">
        <v>0</v>
      </c>
      <c r="D467" s="2">
        <v>0</v>
      </c>
      <c r="E467" s="2">
        <v>0</v>
      </c>
      <c r="F467" s="32" t="e">
        <f t="shared" si="61"/>
        <v>#DIV/0!</v>
      </c>
      <c r="G467" s="3" t="e">
        <f t="shared" si="59"/>
        <v>#VALUE!</v>
      </c>
      <c r="H467" s="3" t="e">
        <f t="shared" si="59"/>
        <v>#VALUE!</v>
      </c>
      <c r="J467" s="2" t="str">
        <v/>
      </c>
      <c r="K467" s="3" t="e">
        <v>#VALUE!</v>
      </c>
      <c r="M467" s="135" t="str">
        <f ca="1"/>
        <v xml:space="preserve"> </v>
      </c>
      <c r="N467" s="145"/>
      <c r="O467" s="14"/>
      <c r="P467" s="14"/>
      <c r="Q467" s="14"/>
      <c r="R467" s="14"/>
      <c r="S467" s="14"/>
      <c r="T467" s="14"/>
      <c r="U467" s="14"/>
      <c r="V467" s="14"/>
      <c r="W467" s="14"/>
      <c r="X467" s="137" t="str">
        <v xml:space="preserve"> </v>
      </c>
      <c r="Y467" s="150" t="str">
        <f t="shared" si="60"/>
        <v xml:space="preserve"> </v>
      </c>
    </row>
    <row r="468" spans="1:33" x14ac:dyDescent="0.25">
      <c r="A468" s="28" t="str">
        <f>_xlfn.XLOOKUP(P!C444,'Banco de Dados'!$B$3:$B$274,'Banco de Dados'!$K$3:$K$274,"")</f>
        <v/>
      </c>
      <c r="B468" s="2">
        <v>0</v>
      </c>
      <c r="C468" s="2">
        <v>0</v>
      </c>
      <c r="D468" s="2">
        <v>0</v>
      </c>
      <c r="E468" s="2">
        <v>0</v>
      </c>
      <c r="F468" s="32" t="e">
        <f t="shared" si="61"/>
        <v>#DIV/0!</v>
      </c>
      <c r="G468" s="3" t="e">
        <f t="shared" ref="G468:H470" si="62">D468*$E$438</f>
        <v>#VALUE!</v>
      </c>
      <c r="H468" s="3" t="e">
        <f t="shared" si="62"/>
        <v>#VALUE!</v>
      </c>
      <c r="J468" s="2" t="str">
        <v/>
      </c>
      <c r="K468" s="3" t="e">
        <v>#VALUE!</v>
      </c>
      <c r="M468" s="135" t="str">
        <f ca="1"/>
        <v xml:space="preserve"> </v>
      </c>
      <c r="N468" s="145"/>
      <c r="O468" s="14"/>
      <c r="P468" s="14"/>
      <c r="Q468" s="14"/>
      <c r="R468" s="14"/>
      <c r="S468" s="14"/>
      <c r="T468" s="14"/>
      <c r="U468" s="14"/>
      <c r="V468" s="14"/>
      <c r="W468" s="14"/>
      <c r="X468" s="137" t="str">
        <v xml:space="preserve"> </v>
      </c>
      <c r="Y468" s="150" t="str">
        <f t="shared" si="60"/>
        <v xml:space="preserve"> </v>
      </c>
    </row>
    <row r="469" spans="1:33" x14ac:dyDescent="0.25">
      <c r="A469" s="28" t="str">
        <f>_xlfn.XLOOKUP(P!C445,'Banco de Dados'!$B$3:$B$274,'Banco de Dados'!$K$3:$K$274,"")</f>
        <v/>
      </c>
      <c r="B469" s="2">
        <v>0</v>
      </c>
      <c r="C469" s="2">
        <v>0</v>
      </c>
      <c r="D469" s="2">
        <v>0</v>
      </c>
      <c r="E469" s="2">
        <v>0</v>
      </c>
      <c r="F469" s="32" t="e">
        <f t="shared" si="61"/>
        <v>#DIV/0!</v>
      </c>
      <c r="G469" s="3" t="e">
        <f t="shared" si="62"/>
        <v>#VALUE!</v>
      </c>
      <c r="H469" s="3" t="e">
        <f t="shared" si="62"/>
        <v>#VALUE!</v>
      </c>
      <c r="J469" s="2" t="str">
        <v/>
      </c>
      <c r="K469" s="3" t="e">
        <v>#VALUE!</v>
      </c>
      <c r="M469" s="135" t="str">
        <f ca="1"/>
        <v xml:space="preserve"> </v>
      </c>
      <c r="N469" s="145"/>
      <c r="O469" s="14"/>
      <c r="P469" s="14"/>
      <c r="Q469" s="14"/>
      <c r="R469" s="14"/>
      <c r="S469" s="14"/>
      <c r="T469" s="14"/>
      <c r="U469" s="14"/>
      <c r="V469" s="14"/>
      <c r="W469" s="14"/>
      <c r="X469" s="137" t="str">
        <v xml:space="preserve"> </v>
      </c>
      <c r="Y469" s="150" t="str">
        <f t="shared" si="60"/>
        <v xml:space="preserve"> </v>
      </c>
    </row>
    <row r="470" spans="1:33" x14ac:dyDescent="0.25">
      <c r="A470" s="28" t="str">
        <f>_xlfn.XLOOKUP(P!C446,'Banco de Dados'!$B$3:$B$274,'Banco de Dados'!$K$3:$K$274,"")</f>
        <v/>
      </c>
      <c r="B470" s="2">
        <v>0</v>
      </c>
      <c r="C470" s="2">
        <v>0</v>
      </c>
      <c r="D470" s="2">
        <v>0</v>
      </c>
      <c r="E470" s="2">
        <v>0</v>
      </c>
      <c r="F470" s="32" t="e">
        <f t="shared" si="61"/>
        <v>#DIV/0!</v>
      </c>
      <c r="G470" s="3" t="e">
        <f t="shared" si="62"/>
        <v>#VALUE!</v>
      </c>
      <c r="H470" s="3" t="e">
        <f t="shared" si="62"/>
        <v>#VALUE!</v>
      </c>
      <c r="J470" s="2" t="str">
        <v/>
      </c>
      <c r="K470" s="3" t="e">
        <v>#VALUE!</v>
      </c>
      <c r="M470" s="142" t="str">
        <f t="shared" ref="M470" si="63">IF(AL470=0,"",AL470)</f>
        <v/>
      </c>
      <c r="N470" s="141" t="str">
        <f>IFERROR(IF(AM470=0,NA(),AM470)," ")</f>
        <v xml:space="preserve"> </v>
      </c>
      <c r="O470" s="14"/>
      <c r="P470" s="14"/>
      <c r="Q470" s="14"/>
      <c r="R470" s="14"/>
      <c r="S470" s="14"/>
      <c r="T470" s="14"/>
      <c r="U470" s="14"/>
      <c r="V470" s="14"/>
      <c r="W470" s="14"/>
      <c r="X470" s="137" t="str">
        <v xml:space="preserve"> </v>
      </c>
      <c r="Y470" s="150" t="str">
        <f t="shared" si="60"/>
        <v xml:space="preserve"> </v>
      </c>
    </row>
    <row r="471" spans="1:33" s="67" customFormat="1" x14ac:dyDescent="0.25">
      <c r="A471" s="94"/>
      <c r="B471" s="94"/>
      <c r="C471" s="94"/>
      <c r="D471" s="94"/>
      <c r="E471" s="94"/>
      <c r="F471" s="133"/>
      <c r="G471" s="134"/>
      <c r="H471" s="134"/>
      <c r="I471" s="94"/>
      <c r="J471" s="94"/>
      <c r="K471" s="134"/>
      <c r="L471" s="94"/>
      <c r="M471" s="94"/>
      <c r="N471" s="134"/>
      <c r="O471" s="134"/>
      <c r="P471" s="134"/>
      <c r="Y471" s="94"/>
    </row>
    <row r="472" spans="1:33" x14ac:dyDescent="0.25">
      <c r="G472" s="3"/>
      <c r="H472" s="3"/>
      <c r="I472" s="2"/>
      <c r="J472" s="2"/>
      <c r="K472" s="3"/>
      <c r="L472" s="94"/>
      <c r="M472" s="2"/>
      <c r="N472" s="3"/>
      <c r="O472" s="3"/>
      <c r="P472" s="3"/>
    </row>
    <row r="473" spans="1:33" x14ac:dyDescent="0.25">
      <c r="G473" s="3"/>
      <c r="H473" s="3"/>
      <c r="I473" s="2"/>
      <c r="J473" s="2"/>
      <c r="K473" s="3"/>
      <c r="L473" s="94"/>
      <c r="M473" s="2"/>
      <c r="N473" s="3"/>
      <c r="O473" s="3"/>
      <c r="P473" s="3"/>
    </row>
    <row r="474" spans="1:33" ht="15.75" x14ac:dyDescent="0.25">
      <c r="A474" s="36">
        <f>'Nome das Amostras'!A17</f>
        <v>0</v>
      </c>
      <c r="B474" s="164" t="e">
        <f>VLOOKUP(A474,'Nome das Amostras'!$A$3:$D$28,2,FALSE)</f>
        <v>#N/A</v>
      </c>
      <c r="C474" s="164"/>
      <c r="D474" s="51" t="s">
        <v>65</v>
      </c>
      <c r="E474" s="52" t="e">
        <f>'Banco de Dados'!$O$13/'Banco de Dados'!DB13</f>
        <v>#VALUE!</v>
      </c>
      <c r="F474" s="74"/>
      <c r="G474" s="3"/>
      <c r="H474" s="3"/>
      <c r="J474" s="231" t="s">
        <v>255</v>
      </c>
      <c r="K474" s="231"/>
      <c r="M474" s="132" t="s">
        <v>1</v>
      </c>
      <c r="N474" s="144" t="s">
        <v>35</v>
      </c>
      <c r="O474" s="232" t="s">
        <v>148</v>
      </c>
      <c r="P474" s="232"/>
      <c r="Q474" s="232"/>
      <c r="R474" s="232"/>
      <c r="S474" s="232"/>
      <c r="T474" s="232"/>
      <c r="U474" s="232"/>
      <c r="V474" s="232"/>
      <c r="W474" s="2">
        <v>18</v>
      </c>
      <c r="X474" s="136" t="s">
        <v>1</v>
      </c>
      <c r="Y474" s="136" t="s">
        <v>35</v>
      </c>
      <c r="Z474" s="233" t="s">
        <v>149</v>
      </c>
      <c r="AA474" s="233"/>
      <c r="AB474" s="233"/>
      <c r="AC474" s="233"/>
      <c r="AD474" s="233"/>
      <c r="AE474" s="233"/>
      <c r="AF474" s="233"/>
      <c r="AG474" s="233"/>
    </row>
    <row r="475" spans="1:33" x14ac:dyDescent="0.25">
      <c r="A475" s="107" t="s">
        <v>1</v>
      </c>
      <c r="B475" s="107" t="s">
        <v>0</v>
      </c>
      <c r="C475" s="107" t="s">
        <v>212</v>
      </c>
      <c r="D475" s="107" t="s">
        <v>209</v>
      </c>
      <c r="E475" s="107" t="s">
        <v>213</v>
      </c>
      <c r="F475" s="76" t="s">
        <v>219</v>
      </c>
      <c r="G475" s="54" t="s">
        <v>140</v>
      </c>
      <c r="H475" s="54" t="s">
        <v>66</v>
      </c>
      <c r="J475" s="107" t="s">
        <v>1</v>
      </c>
      <c r="K475" s="54" t="s">
        <v>35</v>
      </c>
      <c r="M475" s="142" t="s">
        <v>149</v>
      </c>
      <c r="N475" s="141">
        <f>Y475</f>
        <v>0</v>
      </c>
      <c r="O475" s="14"/>
      <c r="P475" s="14"/>
      <c r="Q475" s="14"/>
      <c r="R475" s="14"/>
      <c r="S475" s="14"/>
      <c r="T475" s="14"/>
      <c r="U475" s="14"/>
      <c r="V475" s="14"/>
      <c r="W475" s="14"/>
      <c r="X475" s="140" t="s">
        <v>150</v>
      </c>
      <c r="Y475" s="149">
        <f>SUM(Y476:Y506)</f>
        <v>0</v>
      </c>
    </row>
    <row r="476" spans="1:33" x14ac:dyDescent="0.25">
      <c r="A476" s="28" t="str">
        <f>_xlfn.XLOOKUP(P!C450,'Banco de Dados'!$B$3:$B$274,'Banco de Dados'!$K$3:$K$274,"")</f>
        <v/>
      </c>
      <c r="B476" s="2" cm="1">
        <f t="array" ref="B476:E506">Dados!CX5:DA35</f>
        <v>0</v>
      </c>
      <c r="C476" s="2">
        <v>0</v>
      </c>
      <c r="D476" s="2">
        <v>0</v>
      </c>
      <c r="E476" s="2">
        <v>0</v>
      </c>
      <c r="F476" s="32" t="e">
        <f>(E476*100)/D476</f>
        <v>#DIV/0!</v>
      </c>
      <c r="G476" s="3" t="e">
        <f t="shared" ref="G476:H503" si="64">D476*$E$474</f>
        <v>#VALUE!</v>
      </c>
      <c r="H476" s="3" t="e">
        <f t="shared" si="64"/>
        <v>#VALUE!</v>
      </c>
      <c r="J476" s="2" t="str" cm="1">
        <f t="array" ref="J476:J506">_xlfn._xlws.FILTER(A476:A506, (A476:A506&lt;&gt;$L$1)*(A476:A506&lt;&gt;"Ar")*(A476:A506&lt;&gt;$M$1))</f>
        <v/>
      </c>
      <c r="K476" s="3" t="e" cm="1">
        <f t="array" ref="K476:K506">IF(_xlfn.XLOOKUP(J476:J506,A476:A506,G476:G506," ")=0,"",_xlfn.XLOOKUP(J476:J506,A476:A506,G476:G506," "))</f>
        <v>#VALUE!</v>
      </c>
      <c r="M476" s="135" t="e" cm="1" vm="1">
        <f t="array" aca="1" ref="M476:M505" ca="1">_xlfn.XLOOKUP(N476:N505,_xlfn.ANCHORARRAY(K476),J476:J506," ")</f>
        <v>#VALUE!</v>
      </c>
      <c r="N476" s="145" t="e" cm="1" vm="2">
        <f t="array" aca="1" ref="N476" ca="1">IF(_xlfn._xlws.FILTER(_xlfn.ANCHORARRAY(K476),ISERROR(MATCH(_xlfn.ANCHORARRAY(K476),Y476:Y505,0)))=0," ",_xlfn._xlws.FILTER(_xlfn.ANCHORARRAY(K476),ISERROR(MATCH(_xlfn.ANCHORARRAY(K476),Y476:Y505,0))))</f>
        <v>#VALUE!</v>
      </c>
      <c r="O476" s="14"/>
      <c r="P476" s="14"/>
      <c r="Q476" s="14"/>
      <c r="R476" s="14"/>
      <c r="S476" s="14"/>
      <c r="T476" s="14"/>
      <c r="U476" s="14"/>
      <c r="V476" s="14"/>
      <c r="W476" s="14"/>
      <c r="X476" s="137" t="str" cm="1">
        <f t="array" ref="X476:X506">IF(_xlfn.XLOOKUP(Y476:Y506,_xlfn.ANCHORARRAY(K476),J476:J506," ")=0," ",_xlfn.XLOOKUP(Y476:Y506,_xlfn.ANCHORARRAY(K476),J476:J506," "))</f>
        <v xml:space="preserve"> </v>
      </c>
      <c r="Y476" s="150" t="str">
        <f t="shared" ref="Y476:Y506" si="65">IFERROR(IF(ROW(A1)&lt;$W$474,SMALL(_xlfn.ANCHORARRAY($K$476),ROW(A1))," ")," ")</f>
        <v xml:space="preserve"> </v>
      </c>
    </row>
    <row r="477" spans="1:33" x14ac:dyDescent="0.25">
      <c r="A477" s="28" t="str">
        <f>_xlfn.XLOOKUP(P!C451,'Banco de Dados'!$B$3:$B$274,'Banco de Dados'!$K$3:$K$274,"")</f>
        <v/>
      </c>
      <c r="B477" s="2">
        <v>0</v>
      </c>
      <c r="C477" s="2">
        <v>0</v>
      </c>
      <c r="D477" s="2">
        <v>0</v>
      </c>
      <c r="E477" s="2">
        <v>0</v>
      </c>
      <c r="F477" s="32" t="e">
        <f t="shared" ref="F477:F506" si="66">(E477*100)/D477</f>
        <v>#DIV/0!</v>
      </c>
      <c r="G477" s="3" t="e">
        <f t="shared" si="64"/>
        <v>#VALUE!</v>
      </c>
      <c r="H477" s="3" t="e">
        <f t="shared" si="64"/>
        <v>#VALUE!</v>
      </c>
      <c r="J477" s="2" t="str">
        <v/>
      </c>
      <c r="K477" s="3" t="e">
        <v>#VALUE!</v>
      </c>
      <c r="M477" s="135" t="str">
        <f ca="1"/>
        <v xml:space="preserve"> </v>
      </c>
      <c r="N477" s="145"/>
      <c r="O477" s="14"/>
      <c r="P477" s="14"/>
      <c r="Q477" s="14"/>
      <c r="R477" s="14"/>
      <c r="S477" s="14"/>
      <c r="T477" s="14"/>
      <c r="U477" s="14"/>
      <c r="V477" s="14"/>
      <c r="W477" s="14"/>
      <c r="X477" s="137" t="str">
        <v xml:space="preserve"> </v>
      </c>
      <c r="Y477" s="150" t="str">
        <f t="shared" si="65"/>
        <v xml:space="preserve"> </v>
      </c>
    </row>
    <row r="478" spans="1:33" x14ac:dyDescent="0.25">
      <c r="A478" s="28" t="str">
        <f>_xlfn.XLOOKUP(P!C452,'Banco de Dados'!$B$3:$B$274,'Banco de Dados'!$K$3:$K$274,"")</f>
        <v/>
      </c>
      <c r="B478" s="2">
        <v>0</v>
      </c>
      <c r="C478" s="2">
        <v>0</v>
      </c>
      <c r="D478" s="2">
        <v>0</v>
      </c>
      <c r="E478" s="2">
        <v>0</v>
      </c>
      <c r="F478" s="32" t="e">
        <f t="shared" si="66"/>
        <v>#DIV/0!</v>
      </c>
      <c r="G478" s="3" t="e">
        <f t="shared" si="64"/>
        <v>#VALUE!</v>
      </c>
      <c r="H478" s="3" t="e">
        <f t="shared" si="64"/>
        <v>#VALUE!</v>
      </c>
      <c r="J478" s="2" t="str">
        <v/>
      </c>
      <c r="K478" s="3" t="e">
        <v>#VALUE!</v>
      </c>
      <c r="M478" s="135" t="str">
        <f ca="1"/>
        <v xml:space="preserve"> </v>
      </c>
      <c r="N478" s="145"/>
      <c r="O478" s="14"/>
      <c r="P478" s="14"/>
      <c r="Q478" s="14"/>
      <c r="R478" s="14"/>
      <c r="S478" s="14"/>
      <c r="T478" s="14"/>
      <c r="U478" s="14"/>
      <c r="V478" s="14"/>
      <c r="W478" s="14"/>
      <c r="X478" s="137" t="str">
        <v xml:space="preserve"> </v>
      </c>
      <c r="Y478" s="150" t="str">
        <f t="shared" si="65"/>
        <v xml:space="preserve"> </v>
      </c>
    </row>
    <row r="479" spans="1:33" x14ac:dyDescent="0.25">
      <c r="A479" s="28" t="str">
        <f>_xlfn.XLOOKUP(P!C453,'Banco de Dados'!$B$3:$B$274,'Banco de Dados'!$K$3:$K$274,"")</f>
        <v/>
      </c>
      <c r="B479" s="2">
        <v>0</v>
      </c>
      <c r="C479" s="2">
        <v>0</v>
      </c>
      <c r="D479" s="2">
        <v>0</v>
      </c>
      <c r="E479" s="2">
        <v>0</v>
      </c>
      <c r="F479" s="32" t="e">
        <f t="shared" si="66"/>
        <v>#DIV/0!</v>
      </c>
      <c r="G479" s="3" t="e">
        <f t="shared" si="64"/>
        <v>#VALUE!</v>
      </c>
      <c r="H479" s="3" t="e">
        <f t="shared" si="64"/>
        <v>#VALUE!</v>
      </c>
      <c r="J479" s="2" t="str">
        <v/>
      </c>
      <c r="K479" s="3" t="e">
        <v>#VALUE!</v>
      </c>
      <c r="M479" s="135" t="str">
        <f ca="1"/>
        <v xml:space="preserve"> </v>
      </c>
      <c r="N479" s="145"/>
      <c r="O479" s="14"/>
      <c r="P479" s="14"/>
      <c r="Q479" s="14"/>
      <c r="R479" s="14"/>
      <c r="S479" s="14"/>
      <c r="T479" s="14"/>
      <c r="U479" s="14"/>
      <c r="V479" s="14"/>
      <c r="W479" s="14"/>
      <c r="X479" s="137" t="str">
        <v xml:space="preserve"> </v>
      </c>
      <c r="Y479" s="150" t="str">
        <f t="shared" si="65"/>
        <v xml:space="preserve"> </v>
      </c>
    </row>
    <row r="480" spans="1:33" x14ac:dyDescent="0.25">
      <c r="A480" s="28" t="str">
        <f>_xlfn.XLOOKUP(P!C454,'Banco de Dados'!$B$3:$B$274,'Banco de Dados'!$K$3:$K$274,"")</f>
        <v/>
      </c>
      <c r="B480" s="2">
        <v>0</v>
      </c>
      <c r="C480" s="2">
        <v>0</v>
      </c>
      <c r="D480" s="2">
        <v>0</v>
      </c>
      <c r="E480" s="2">
        <v>0</v>
      </c>
      <c r="F480" s="32" t="e">
        <f t="shared" si="66"/>
        <v>#DIV/0!</v>
      </c>
      <c r="G480" s="3" t="e">
        <f t="shared" si="64"/>
        <v>#VALUE!</v>
      </c>
      <c r="H480" s="3" t="e">
        <f t="shared" si="64"/>
        <v>#VALUE!</v>
      </c>
      <c r="J480" s="2" t="str">
        <v/>
      </c>
      <c r="K480" s="3" t="e">
        <v>#VALUE!</v>
      </c>
      <c r="M480" s="135" t="str">
        <f ca="1"/>
        <v xml:space="preserve"> </v>
      </c>
      <c r="N480" s="145"/>
      <c r="O480" s="14"/>
      <c r="P480" s="14"/>
      <c r="Q480" s="14"/>
      <c r="R480" s="14"/>
      <c r="S480" s="14"/>
      <c r="T480" s="14"/>
      <c r="U480" s="14"/>
      <c r="V480" s="14"/>
      <c r="W480" s="14"/>
      <c r="X480" s="137" t="str">
        <v xml:space="preserve"> </v>
      </c>
      <c r="Y480" s="150" t="str">
        <f t="shared" si="65"/>
        <v xml:space="preserve"> </v>
      </c>
    </row>
    <row r="481" spans="1:25" x14ac:dyDescent="0.25">
      <c r="A481" s="28" t="str">
        <f>_xlfn.XLOOKUP(P!C455,'Banco de Dados'!$B$3:$B$274,'Banco de Dados'!$K$3:$K$274,"")</f>
        <v/>
      </c>
      <c r="B481" s="2">
        <v>0</v>
      </c>
      <c r="C481" s="2">
        <v>0</v>
      </c>
      <c r="D481" s="2">
        <v>0</v>
      </c>
      <c r="E481" s="2">
        <v>0</v>
      </c>
      <c r="F481" s="32" t="e">
        <f t="shared" si="66"/>
        <v>#DIV/0!</v>
      </c>
      <c r="G481" s="3" t="e">
        <f t="shared" si="64"/>
        <v>#VALUE!</v>
      </c>
      <c r="H481" s="3" t="e">
        <f t="shared" si="64"/>
        <v>#VALUE!</v>
      </c>
      <c r="J481" s="2" t="str">
        <v/>
      </c>
      <c r="K481" s="3" t="e">
        <v>#VALUE!</v>
      </c>
      <c r="M481" s="135" t="str">
        <f ca="1"/>
        <v xml:space="preserve"> </v>
      </c>
      <c r="N481" s="145"/>
      <c r="O481" s="14"/>
      <c r="P481" s="14"/>
      <c r="Q481" s="14"/>
      <c r="R481" s="14"/>
      <c r="S481" s="14"/>
      <c r="T481" s="14"/>
      <c r="U481" s="14"/>
      <c r="V481" s="14"/>
      <c r="W481" s="14"/>
      <c r="X481" s="137" t="str">
        <v xml:space="preserve"> </v>
      </c>
      <c r="Y481" s="150" t="str">
        <f t="shared" si="65"/>
        <v xml:space="preserve"> </v>
      </c>
    </row>
    <row r="482" spans="1:25" x14ac:dyDescent="0.25">
      <c r="A482" s="28" t="str">
        <f>_xlfn.XLOOKUP(P!C456,'Banco de Dados'!$B$3:$B$274,'Banco de Dados'!$K$3:$K$274,"")</f>
        <v/>
      </c>
      <c r="B482" s="2">
        <v>0</v>
      </c>
      <c r="C482" s="2">
        <v>0</v>
      </c>
      <c r="D482" s="2">
        <v>0</v>
      </c>
      <c r="E482" s="2">
        <v>0</v>
      </c>
      <c r="F482" s="32" t="e">
        <f t="shared" si="66"/>
        <v>#DIV/0!</v>
      </c>
      <c r="G482" s="3" t="e">
        <f t="shared" si="64"/>
        <v>#VALUE!</v>
      </c>
      <c r="H482" s="3" t="e">
        <f t="shared" si="64"/>
        <v>#VALUE!</v>
      </c>
      <c r="J482" s="2" t="str">
        <v/>
      </c>
      <c r="K482" s="3" t="e">
        <v>#VALUE!</v>
      </c>
      <c r="M482" s="135" t="str">
        <f ca="1"/>
        <v xml:space="preserve"> </v>
      </c>
      <c r="N482" s="145"/>
      <c r="O482" s="14"/>
      <c r="P482" s="14"/>
      <c r="Q482" s="14"/>
      <c r="R482" s="14"/>
      <c r="S482" s="14"/>
      <c r="T482" s="14"/>
      <c r="U482" s="14"/>
      <c r="V482" s="14"/>
      <c r="W482" s="14"/>
      <c r="X482" s="137" t="str">
        <v xml:space="preserve"> </v>
      </c>
      <c r="Y482" s="150" t="str">
        <f t="shared" si="65"/>
        <v xml:space="preserve"> </v>
      </c>
    </row>
    <row r="483" spans="1:25" x14ac:dyDescent="0.25">
      <c r="A483" s="28" t="str">
        <f>_xlfn.XLOOKUP(P!C457,'Banco de Dados'!$B$3:$B$274,'Banco de Dados'!$K$3:$K$274,"")</f>
        <v/>
      </c>
      <c r="B483" s="2">
        <v>0</v>
      </c>
      <c r="C483" s="2">
        <v>0</v>
      </c>
      <c r="D483" s="2">
        <v>0</v>
      </c>
      <c r="E483" s="2">
        <v>0</v>
      </c>
      <c r="F483" s="32" t="e">
        <f t="shared" si="66"/>
        <v>#DIV/0!</v>
      </c>
      <c r="G483" s="3" t="e">
        <f t="shared" si="64"/>
        <v>#VALUE!</v>
      </c>
      <c r="H483" s="3" t="e">
        <f t="shared" si="64"/>
        <v>#VALUE!</v>
      </c>
      <c r="J483" s="2" t="str">
        <v/>
      </c>
      <c r="K483" s="3" t="e">
        <v>#VALUE!</v>
      </c>
      <c r="M483" s="135" t="str">
        <f ca="1"/>
        <v xml:space="preserve"> </v>
      </c>
      <c r="N483" s="145"/>
      <c r="O483" s="14"/>
      <c r="P483" s="14"/>
      <c r="Q483" s="14"/>
      <c r="R483" s="14"/>
      <c r="S483" s="14"/>
      <c r="T483" s="14"/>
      <c r="U483" s="14"/>
      <c r="V483" s="14"/>
      <c r="W483" s="14"/>
      <c r="X483" s="137" t="str">
        <v xml:space="preserve"> </v>
      </c>
      <c r="Y483" s="150" t="str">
        <f t="shared" si="65"/>
        <v xml:space="preserve"> </v>
      </c>
    </row>
    <row r="484" spans="1:25" x14ac:dyDescent="0.25">
      <c r="A484" s="28" t="str">
        <f>_xlfn.XLOOKUP(P!C458,'Banco de Dados'!$B$3:$B$274,'Banco de Dados'!$K$3:$K$274,"")</f>
        <v/>
      </c>
      <c r="B484" s="2">
        <v>0</v>
      </c>
      <c r="C484" s="2">
        <v>0</v>
      </c>
      <c r="D484" s="2">
        <v>0</v>
      </c>
      <c r="E484" s="2">
        <v>0</v>
      </c>
      <c r="F484" s="32" t="e">
        <f t="shared" si="66"/>
        <v>#DIV/0!</v>
      </c>
      <c r="G484" s="3" t="e">
        <f t="shared" si="64"/>
        <v>#VALUE!</v>
      </c>
      <c r="H484" s="3" t="e">
        <f t="shared" si="64"/>
        <v>#VALUE!</v>
      </c>
      <c r="J484" s="2" t="str">
        <v/>
      </c>
      <c r="K484" s="3" t="e">
        <v>#VALUE!</v>
      </c>
      <c r="M484" s="135" t="str">
        <f ca="1"/>
        <v xml:space="preserve"> </v>
      </c>
      <c r="N484" s="145"/>
      <c r="O484" s="14"/>
      <c r="P484" s="14"/>
      <c r="Q484" s="14"/>
      <c r="R484" s="14"/>
      <c r="S484" s="14"/>
      <c r="T484" s="14"/>
      <c r="U484" s="14"/>
      <c r="V484" s="14"/>
      <c r="W484" s="14"/>
      <c r="X484" s="137" t="str">
        <v xml:space="preserve"> </v>
      </c>
      <c r="Y484" s="150" t="str">
        <f t="shared" si="65"/>
        <v xml:space="preserve"> </v>
      </c>
    </row>
    <row r="485" spans="1:25" x14ac:dyDescent="0.25">
      <c r="A485" s="28" t="str">
        <f>_xlfn.XLOOKUP(P!C459,'Banco de Dados'!$B$3:$B$274,'Banco de Dados'!$K$3:$K$274,"")</f>
        <v/>
      </c>
      <c r="B485" s="2">
        <v>0</v>
      </c>
      <c r="C485" s="2">
        <v>0</v>
      </c>
      <c r="D485" s="2">
        <v>0</v>
      </c>
      <c r="E485" s="2">
        <v>0</v>
      </c>
      <c r="F485" s="32" t="e">
        <f t="shared" si="66"/>
        <v>#DIV/0!</v>
      </c>
      <c r="G485" s="3" t="e">
        <f t="shared" si="64"/>
        <v>#VALUE!</v>
      </c>
      <c r="H485" s="3" t="e">
        <f t="shared" si="64"/>
        <v>#VALUE!</v>
      </c>
      <c r="J485" s="2" t="str">
        <v/>
      </c>
      <c r="K485" s="3" t="e">
        <v>#VALUE!</v>
      </c>
      <c r="M485" s="135" t="str">
        <f ca="1"/>
        <v xml:space="preserve"> </v>
      </c>
      <c r="N485" s="145"/>
      <c r="O485" s="14"/>
      <c r="P485" s="14"/>
      <c r="Q485" s="14"/>
      <c r="R485" s="14"/>
      <c r="S485" s="14"/>
      <c r="T485" s="14"/>
      <c r="U485" s="14"/>
      <c r="V485" s="14"/>
      <c r="W485" s="14"/>
      <c r="X485" s="137" t="str">
        <v xml:space="preserve"> </v>
      </c>
      <c r="Y485" s="150" t="str">
        <f t="shared" si="65"/>
        <v xml:space="preserve"> </v>
      </c>
    </row>
    <row r="486" spans="1:25" x14ac:dyDescent="0.25">
      <c r="A486" s="28" t="str">
        <f>_xlfn.XLOOKUP(P!C460,'Banco de Dados'!$B$3:$B$274,'Banco de Dados'!$K$3:$K$274,"")</f>
        <v/>
      </c>
      <c r="B486" s="2">
        <v>0</v>
      </c>
      <c r="C486" s="2">
        <v>0</v>
      </c>
      <c r="D486" s="2">
        <v>0</v>
      </c>
      <c r="E486" s="2">
        <v>0</v>
      </c>
      <c r="F486" s="32" t="e">
        <f t="shared" si="66"/>
        <v>#DIV/0!</v>
      </c>
      <c r="G486" s="3" t="e">
        <f t="shared" si="64"/>
        <v>#VALUE!</v>
      </c>
      <c r="H486" s="3" t="e">
        <f t="shared" si="64"/>
        <v>#VALUE!</v>
      </c>
      <c r="J486" s="2" t="str">
        <v/>
      </c>
      <c r="K486" s="3" t="e">
        <v>#VALUE!</v>
      </c>
      <c r="M486" s="135" t="str">
        <f ca="1"/>
        <v xml:space="preserve"> </v>
      </c>
      <c r="N486" s="145"/>
      <c r="O486" s="14"/>
      <c r="P486" s="14"/>
      <c r="Q486" s="14"/>
      <c r="R486" s="14"/>
      <c r="S486" s="14"/>
      <c r="T486" s="14"/>
      <c r="U486" s="14"/>
      <c r="V486" s="14"/>
      <c r="W486" s="14"/>
      <c r="X486" s="137" t="str">
        <v xml:space="preserve"> </v>
      </c>
      <c r="Y486" s="150" t="str">
        <f t="shared" si="65"/>
        <v xml:space="preserve"> </v>
      </c>
    </row>
    <row r="487" spans="1:25" x14ac:dyDescent="0.25">
      <c r="A487" s="28" t="str">
        <f>_xlfn.XLOOKUP(P!C461,'Banco de Dados'!$B$3:$B$274,'Banco de Dados'!$K$3:$K$274,"")</f>
        <v/>
      </c>
      <c r="B487" s="2">
        <v>0</v>
      </c>
      <c r="C487" s="2">
        <v>0</v>
      </c>
      <c r="D487" s="2">
        <v>0</v>
      </c>
      <c r="E487" s="2">
        <v>0</v>
      </c>
      <c r="F487" s="32" t="e">
        <f t="shared" si="66"/>
        <v>#DIV/0!</v>
      </c>
      <c r="G487" s="3" t="e">
        <f t="shared" si="64"/>
        <v>#VALUE!</v>
      </c>
      <c r="H487" s="3" t="e">
        <f t="shared" si="64"/>
        <v>#VALUE!</v>
      </c>
      <c r="J487" s="2" t="str">
        <v/>
      </c>
      <c r="K487" s="3" t="e">
        <v>#VALUE!</v>
      </c>
      <c r="M487" s="135" t="str">
        <f ca="1"/>
        <v xml:space="preserve"> </v>
      </c>
      <c r="N487" s="145"/>
      <c r="O487" s="14"/>
      <c r="P487" s="14"/>
      <c r="Q487" s="14"/>
      <c r="R487" s="14"/>
      <c r="S487" s="14"/>
      <c r="T487" s="14"/>
      <c r="U487" s="14"/>
      <c r="V487" s="14"/>
      <c r="W487" s="14"/>
      <c r="X487" s="137" t="str">
        <v xml:space="preserve"> </v>
      </c>
      <c r="Y487" s="150" t="str">
        <f t="shared" si="65"/>
        <v xml:space="preserve"> </v>
      </c>
    </row>
    <row r="488" spans="1:25" x14ac:dyDescent="0.25">
      <c r="A488" s="28" t="str">
        <f>_xlfn.XLOOKUP(P!C462,'Banco de Dados'!$B$3:$B$274,'Banco de Dados'!$K$3:$K$274,"")</f>
        <v/>
      </c>
      <c r="B488" s="2">
        <v>0</v>
      </c>
      <c r="C488" s="2">
        <v>0</v>
      </c>
      <c r="D488" s="2">
        <v>0</v>
      </c>
      <c r="E488" s="2">
        <v>0</v>
      </c>
      <c r="F488" s="32" t="e">
        <f t="shared" si="66"/>
        <v>#DIV/0!</v>
      </c>
      <c r="G488" s="3" t="e">
        <f t="shared" si="64"/>
        <v>#VALUE!</v>
      </c>
      <c r="H488" s="3" t="e">
        <f t="shared" si="64"/>
        <v>#VALUE!</v>
      </c>
      <c r="J488" s="2" t="str">
        <v/>
      </c>
      <c r="K488" s="3" t="e">
        <v>#VALUE!</v>
      </c>
      <c r="M488" s="135" t="str">
        <f ca="1"/>
        <v xml:space="preserve"> </v>
      </c>
      <c r="N488" s="145"/>
      <c r="O488" s="14"/>
      <c r="P488" s="14"/>
      <c r="Q488" s="14"/>
      <c r="R488" s="14"/>
      <c r="S488" s="14"/>
      <c r="T488" s="14"/>
      <c r="U488" s="14"/>
      <c r="V488" s="14"/>
      <c r="W488" s="14"/>
      <c r="X488" s="137" t="str">
        <v xml:space="preserve"> </v>
      </c>
      <c r="Y488" s="150" t="str">
        <f t="shared" si="65"/>
        <v xml:space="preserve"> </v>
      </c>
    </row>
    <row r="489" spans="1:25" x14ac:dyDescent="0.25">
      <c r="A489" s="28" t="str">
        <f>_xlfn.XLOOKUP(P!C463,'Banco de Dados'!$B$3:$B$274,'Banco de Dados'!$K$3:$K$274,"")</f>
        <v/>
      </c>
      <c r="B489" s="2">
        <v>0</v>
      </c>
      <c r="C489" s="2">
        <v>0</v>
      </c>
      <c r="D489" s="2">
        <v>0</v>
      </c>
      <c r="E489" s="2">
        <v>0</v>
      </c>
      <c r="F489" s="32" t="e">
        <f t="shared" si="66"/>
        <v>#DIV/0!</v>
      </c>
      <c r="G489" s="3" t="e">
        <f t="shared" si="64"/>
        <v>#VALUE!</v>
      </c>
      <c r="H489" s="3" t="e">
        <f t="shared" si="64"/>
        <v>#VALUE!</v>
      </c>
      <c r="J489" s="2" t="str">
        <v/>
      </c>
      <c r="K489" s="3" t="e">
        <v>#VALUE!</v>
      </c>
      <c r="M489" s="135" t="str">
        <f ca="1"/>
        <v xml:space="preserve"> </v>
      </c>
      <c r="N489" s="145"/>
      <c r="O489" s="14"/>
      <c r="P489" s="14"/>
      <c r="Q489" s="14"/>
      <c r="R489" s="14"/>
      <c r="S489" s="14"/>
      <c r="T489" s="14"/>
      <c r="U489" s="14"/>
      <c r="V489" s="14"/>
      <c r="W489" s="14"/>
      <c r="X489" s="137" t="str">
        <v xml:space="preserve"> </v>
      </c>
      <c r="Y489" s="150" t="str">
        <f t="shared" si="65"/>
        <v xml:space="preserve"> </v>
      </c>
    </row>
    <row r="490" spans="1:25" x14ac:dyDescent="0.25">
      <c r="A490" s="28" t="str">
        <f>_xlfn.XLOOKUP(P!C464,'Banco de Dados'!$B$3:$B$274,'Banco de Dados'!$K$3:$K$274,"")</f>
        <v/>
      </c>
      <c r="B490" s="2">
        <v>0</v>
      </c>
      <c r="C490" s="2">
        <v>0</v>
      </c>
      <c r="D490" s="2">
        <v>0</v>
      </c>
      <c r="E490" s="2">
        <v>0</v>
      </c>
      <c r="F490" s="32" t="e">
        <f t="shared" si="66"/>
        <v>#DIV/0!</v>
      </c>
      <c r="G490" s="3" t="e">
        <f t="shared" si="64"/>
        <v>#VALUE!</v>
      </c>
      <c r="H490" s="3" t="e">
        <f t="shared" si="64"/>
        <v>#VALUE!</v>
      </c>
      <c r="J490" s="2" t="str">
        <v/>
      </c>
      <c r="K490" s="3" t="e">
        <v>#VALUE!</v>
      </c>
      <c r="M490" s="135" t="str">
        <f ca="1"/>
        <v xml:space="preserve"> </v>
      </c>
      <c r="N490" s="145"/>
      <c r="O490" s="14"/>
      <c r="P490" s="14"/>
      <c r="Q490" s="14"/>
      <c r="R490" s="14"/>
      <c r="S490" s="14"/>
      <c r="T490" s="14"/>
      <c r="U490" s="14"/>
      <c r="V490" s="14"/>
      <c r="W490" s="14"/>
      <c r="X490" s="137" t="str">
        <v xml:space="preserve"> </v>
      </c>
      <c r="Y490" s="150" t="str">
        <f t="shared" si="65"/>
        <v xml:space="preserve"> </v>
      </c>
    </row>
    <row r="491" spans="1:25" x14ac:dyDescent="0.25">
      <c r="A491" s="28" t="str">
        <f>_xlfn.XLOOKUP(P!C465,'Banco de Dados'!$B$3:$B$274,'Banco de Dados'!$K$3:$K$274,"")</f>
        <v/>
      </c>
      <c r="B491" s="2">
        <v>0</v>
      </c>
      <c r="C491" s="2">
        <v>0</v>
      </c>
      <c r="D491" s="2">
        <v>0</v>
      </c>
      <c r="E491" s="2">
        <v>0</v>
      </c>
      <c r="F491" s="32" t="e">
        <f t="shared" si="66"/>
        <v>#DIV/0!</v>
      </c>
      <c r="G491" s="3" t="e">
        <f t="shared" si="64"/>
        <v>#VALUE!</v>
      </c>
      <c r="H491" s="3" t="e">
        <f t="shared" si="64"/>
        <v>#VALUE!</v>
      </c>
      <c r="J491" s="2" t="str">
        <v/>
      </c>
      <c r="K491" s="3" t="e">
        <v>#VALUE!</v>
      </c>
      <c r="M491" s="135" t="str">
        <f ca="1"/>
        <v xml:space="preserve"> </v>
      </c>
      <c r="N491" s="145"/>
      <c r="O491" s="14"/>
      <c r="P491" s="14"/>
      <c r="Q491" s="14"/>
      <c r="R491" s="14"/>
      <c r="S491" s="14"/>
      <c r="T491" s="14"/>
      <c r="U491" s="14"/>
      <c r="V491" s="14"/>
      <c r="W491" s="14"/>
      <c r="X491" s="137" t="str">
        <v xml:space="preserve"> </v>
      </c>
      <c r="Y491" s="150" t="str">
        <f t="shared" si="65"/>
        <v xml:space="preserve"> </v>
      </c>
    </row>
    <row r="492" spans="1:25" x14ac:dyDescent="0.25">
      <c r="A492" s="28" t="str">
        <f>_xlfn.XLOOKUP(P!C466,'Banco de Dados'!$B$3:$B$274,'Banco de Dados'!$K$3:$K$274,"")</f>
        <v/>
      </c>
      <c r="B492" s="2">
        <v>0</v>
      </c>
      <c r="C492" s="2">
        <v>0</v>
      </c>
      <c r="D492" s="2">
        <v>0</v>
      </c>
      <c r="E492" s="2">
        <v>0</v>
      </c>
      <c r="F492" s="32" t="e">
        <f t="shared" si="66"/>
        <v>#DIV/0!</v>
      </c>
      <c r="G492" s="3" t="e">
        <f t="shared" si="64"/>
        <v>#VALUE!</v>
      </c>
      <c r="H492" s="3" t="e">
        <f t="shared" si="64"/>
        <v>#VALUE!</v>
      </c>
      <c r="J492" s="2" t="str">
        <v/>
      </c>
      <c r="K492" s="3" t="e">
        <v>#VALUE!</v>
      </c>
      <c r="M492" s="135" t="str">
        <f ca="1"/>
        <v xml:space="preserve"> </v>
      </c>
      <c r="N492" s="145"/>
      <c r="O492" s="14"/>
      <c r="P492" s="14"/>
      <c r="Q492" s="14"/>
      <c r="R492" s="14"/>
      <c r="S492" s="14"/>
      <c r="T492" s="14"/>
      <c r="U492" s="14"/>
      <c r="V492" s="14"/>
      <c r="W492" s="14"/>
      <c r="X492" s="137" t="str">
        <v xml:space="preserve"> </v>
      </c>
      <c r="Y492" s="150" t="str">
        <f t="shared" si="65"/>
        <v xml:space="preserve"> </v>
      </c>
    </row>
    <row r="493" spans="1:25" x14ac:dyDescent="0.25">
      <c r="A493" s="28" t="str">
        <f>_xlfn.XLOOKUP(P!C467,'Banco de Dados'!$B$3:$B$274,'Banco de Dados'!$K$3:$K$274,"")</f>
        <v/>
      </c>
      <c r="B493" s="2">
        <v>0</v>
      </c>
      <c r="C493" s="2">
        <v>0</v>
      </c>
      <c r="D493" s="2">
        <v>0</v>
      </c>
      <c r="E493" s="2">
        <v>0</v>
      </c>
      <c r="F493" s="32" t="e">
        <f t="shared" si="66"/>
        <v>#DIV/0!</v>
      </c>
      <c r="G493" s="3" t="e">
        <f t="shared" si="64"/>
        <v>#VALUE!</v>
      </c>
      <c r="H493" s="3" t="e">
        <f t="shared" si="64"/>
        <v>#VALUE!</v>
      </c>
      <c r="J493" s="2" t="str">
        <v/>
      </c>
      <c r="K493" s="3" t="e">
        <v>#VALUE!</v>
      </c>
      <c r="M493" s="135" t="str">
        <f ca="1"/>
        <v xml:space="preserve"> </v>
      </c>
      <c r="N493" s="145"/>
      <c r="O493" s="14"/>
      <c r="P493" s="14"/>
      <c r="Q493" s="14"/>
      <c r="R493" s="14"/>
      <c r="S493" s="14"/>
      <c r="T493" s="14"/>
      <c r="U493" s="14"/>
      <c r="V493" s="14"/>
      <c r="W493" s="14"/>
      <c r="X493" s="137" t="str">
        <v xml:space="preserve"> </v>
      </c>
      <c r="Y493" s="150" t="str">
        <f t="shared" si="65"/>
        <v xml:space="preserve"> </v>
      </c>
    </row>
    <row r="494" spans="1:25" x14ac:dyDescent="0.25">
      <c r="A494" s="28" t="str">
        <f>_xlfn.XLOOKUP(P!C468,'Banco de Dados'!$B$3:$B$274,'Banco de Dados'!$K$3:$K$274,"")</f>
        <v/>
      </c>
      <c r="B494" s="2">
        <v>0</v>
      </c>
      <c r="C494" s="2">
        <v>0</v>
      </c>
      <c r="D494" s="2">
        <v>0</v>
      </c>
      <c r="E494" s="2">
        <v>0</v>
      </c>
      <c r="F494" s="32" t="e">
        <f t="shared" si="66"/>
        <v>#DIV/0!</v>
      </c>
      <c r="G494" s="3" t="e">
        <f t="shared" si="64"/>
        <v>#VALUE!</v>
      </c>
      <c r="H494" s="3" t="e">
        <f t="shared" si="64"/>
        <v>#VALUE!</v>
      </c>
      <c r="J494" s="2" t="str">
        <v/>
      </c>
      <c r="K494" s="3" t="e">
        <v>#VALUE!</v>
      </c>
      <c r="M494" s="135" t="str">
        <f ca="1"/>
        <v xml:space="preserve"> </v>
      </c>
      <c r="N494" s="145"/>
      <c r="O494" s="14"/>
      <c r="P494" s="14"/>
      <c r="Q494" s="14"/>
      <c r="R494" s="14"/>
      <c r="S494" s="14"/>
      <c r="T494" s="14"/>
      <c r="U494" s="14"/>
      <c r="V494" s="14"/>
      <c r="W494" s="14"/>
      <c r="X494" s="137" t="str">
        <v xml:space="preserve"> </v>
      </c>
      <c r="Y494" s="150" t="str">
        <f t="shared" si="65"/>
        <v xml:space="preserve"> </v>
      </c>
    </row>
    <row r="495" spans="1:25" x14ac:dyDescent="0.25">
      <c r="A495" s="28" t="str">
        <f>_xlfn.XLOOKUP(P!C469,'Banco de Dados'!$B$3:$B$274,'Banco de Dados'!$K$3:$K$274,"")</f>
        <v/>
      </c>
      <c r="B495" s="2">
        <v>0</v>
      </c>
      <c r="C495" s="2">
        <v>0</v>
      </c>
      <c r="D495" s="2">
        <v>0</v>
      </c>
      <c r="E495" s="2">
        <v>0</v>
      </c>
      <c r="F495" s="32" t="e">
        <f t="shared" si="66"/>
        <v>#DIV/0!</v>
      </c>
      <c r="G495" s="3" t="e">
        <f t="shared" si="64"/>
        <v>#VALUE!</v>
      </c>
      <c r="H495" s="3" t="e">
        <f t="shared" si="64"/>
        <v>#VALUE!</v>
      </c>
      <c r="J495" s="2" t="str">
        <v/>
      </c>
      <c r="K495" s="3" t="e">
        <v>#VALUE!</v>
      </c>
      <c r="M495" s="135" t="str">
        <f ca="1"/>
        <v xml:space="preserve"> </v>
      </c>
      <c r="N495" s="145"/>
      <c r="O495" s="14"/>
      <c r="P495" s="14"/>
      <c r="Q495" s="14"/>
      <c r="R495" s="14"/>
      <c r="S495" s="14"/>
      <c r="T495" s="14"/>
      <c r="U495" s="14"/>
      <c r="V495" s="14"/>
      <c r="W495" s="14"/>
      <c r="X495" s="137" t="str">
        <v xml:space="preserve"> </v>
      </c>
      <c r="Y495" s="150" t="str">
        <f t="shared" si="65"/>
        <v xml:space="preserve"> </v>
      </c>
    </row>
    <row r="496" spans="1:25" x14ac:dyDescent="0.25">
      <c r="A496" s="28" t="str">
        <f>_xlfn.XLOOKUP(P!C470,'Banco de Dados'!$B$3:$B$274,'Banco de Dados'!$K$3:$K$274,"")</f>
        <v/>
      </c>
      <c r="B496" s="2">
        <v>0</v>
      </c>
      <c r="C496" s="2">
        <v>0</v>
      </c>
      <c r="D496" s="2">
        <v>0</v>
      </c>
      <c r="E496" s="17">
        <v>0</v>
      </c>
      <c r="F496" s="32" t="e">
        <f t="shared" si="66"/>
        <v>#DIV/0!</v>
      </c>
      <c r="G496" s="3" t="e">
        <f t="shared" si="64"/>
        <v>#VALUE!</v>
      </c>
      <c r="H496" s="3" t="e">
        <f t="shared" si="64"/>
        <v>#VALUE!</v>
      </c>
      <c r="J496" s="2" t="str">
        <v/>
      </c>
      <c r="K496" s="3" t="e">
        <v>#VALUE!</v>
      </c>
      <c r="M496" s="135" t="str">
        <f ca="1"/>
        <v xml:space="preserve"> </v>
      </c>
      <c r="N496" s="145"/>
      <c r="O496" s="14"/>
      <c r="P496" s="14"/>
      <c r="Q496" s="14"/>
      <c r="R496" s="14"/>
      <c r="S496" s="14"/>
      <c r="T496" s="14"/>
      <c r="U496" s="14"/>
      <c r="V496" s="14"/>
      <c r="W496" s="14"/>
      <c r="X496" s="137" t="str">
        <v xml:space="preserve"> </v>
      </c>
      <c r="Y496" s="150" t="str">
        <f t="shared" si="65"/>
        <v xml:space="preserve"> </v>
      </c>
    </row>
    <row r="497" spans="1:33" x14ac:dyDescent="0.25">
      <c r="A497" s="28" t="str">
        <f>_xlfn.XLOOKUP(P!C471,'Banco de Dados'!$B$3:$B$274,'Banco de Dados'!$K$3:$K$274,"")</f>
        <v/>
      </c>
      <c r="B497" s="2">
        <v>0</v>
      </c>
      <c r="C497" s="2">
        <v>0</v>
      </c>
      <c r="D497" s="2">
        <v>0</v>
      </c>
      <c r="E497" s="2">
        <v>0</v>
      </c>
      <c r="F497" s="32" t="e">
        <f t="shared" si="66"/>
        <v>#DIV/0!</v>
      </c>
      <c r="G497" s="3" t="e">
        <f t="shared" si="64"/>
        <v>#VALUE!</v>
      </c>
      <c r="H497" s="3" t="e">
        <f t="shared" si="64"/>
        <v>#VALUE!</v>
      </c>
      <c r="J497" s="2" t="str">
        <v/>
      </c>
      <c r="K497" s="3" t="e">
        <v>#VALUE!</v>
      </c>
      <c r="M497" s="135" t="str">
        <f ca="1"/>
        <v xml:space="preserve"> </v>
      </c>
      <c r="N497" s="145"/>
      <c r="O497" s="14"/>
      <c r="P497" s="14"/>
      <c r="Q497" s="14"/>
      <c r="R497" s="14"/>
      <c r="S497" s="14"/>
      <c r="T497" s="14"/>
      <c r="U497" s="14"/>
      <c r="V497" s="14"/>
      <c r="W497" s="14"/>
      <c r="X497" s="137" t="str">
        <v xml:space="preserve"> </v>
      </c>
      <c r="Y497" s="150" t="str">
        <f t="shared" si="65"/>
        <v xml:space="preserve"> </v>
      </c>
    </row>
    <row r="498" spans="1:33" x14ac:dyDescent="0.25">
      <c r="A498" s="28" t="str">
        <f>_xlfn.XLOOKUP(P!C472,'Banco de Dados'!$B$3:$B$274,'Banco de Dados'!$K$3:$K$274,"")</f>
        <v/>
      </c>
      <c r="B498" s="2">
        <v>0</v>
      </c>
      <c r="C498" s="2">
        <v>0</v>
      </c>
      <c r="D498" s="2">
        <v>0</v>
      </c>
      <c r="E498" s="2">
        <v>0</v>
      </c>
      <c r="F498" s="32" t="e">
        <f t="shared" si="66"/>
        <v>#DIV/0!</v>
      </c>
      <c r="G498" s="3" t="e">
        <f t="shared" si="64"/>
        <v>#VALUE!</v>
      </c>
      <c r="H498" s="3" t="e">
        <f t="shared" si="64"/>
        <v>#VALUE!</v>
      </c>
      <c r="J498" s="2" t="str">
        <v/>
      </c>
      <c r="K498" s="3" t="e">
        <v>#VALUE!</v>
      </c>
      <c r="M498" s="135" t="str">
        <f ca="1"/>
        <v xml:space="preserve"> </v>
      </c>
      <c r="N498" s="145"/>
      <c r="O498" s="14"/>
      <c r="P498" s="14"/>
      <c r="Q498" s="14"/>
      <c r="R498" s="14"/>
      <c r="S498" s="14"/>
      <c r="T498" s="14"/>
      <c r="U498" s="14"/>
      <c r="V498" s="14"/>
      <c r="W498" s="14"/>
      <c r="X498" s="137" t="str">
        <v xml:space="preserve"> </v>
      </c>
      <c r="Y498" s="150" t="str">
        <f t="shared" si="65"/>
        <v xml:space="preserve"> </v>
      </c>
    </row>
    <row r="499" spans="1:33" x14ac:dyDescent="0.25">
      <c r="A499" s="28" t="str">
        <f>_xlfn.XLOOKUP(P!C473,'Banco de Dados'!$B$3:$B$274,'Banco de Dados'!$K$3:$K$274,"")</f>
        <v/>
      </c>
      <c r="B499" s="2">
        <v>0</v>
      </c>
      <c r="C499" s="2">
        <v>0</v>
      </c>
      <c r="D499" s="2">
        <v>0</v>
      </c>
      <c r="E499" s="2">
        <v>0</v>
      </c>
      <c r="F499" s="32" t="e">
        <f t="shared" si="66"/>
        <v>#DIV/0!</v>
      </c>
      <c r="G499" s="3" t="e">
        <f t="shared" si="64"/>
        <v>#VALUE!</v>
      </c>
      <c r="H499" s="3" t="e">
        <f t="shared" si="64"/>
        <v>#VALUE!</v>
      </c>
      <c r="J499" s="2" t="str">
        <v/>
      </c>
      <c r="K499" s="3" t="e">
        <v>#VALUE!</v>
      </c>
      <c r="M499" s="135" t="str">
        <f ca="1"/>
        <v xml:space="preserve"> </v>
      </c>
      <c r="N499" s="145"/>
      <c r="O499" s="14"/>
      <c r="P499" s="14"/>
      <c r="Q499" s="14"/>
      <c r="R499" s="14"/>
      <c r="S499" s="14"/>
      <c r="T499" s="14"/>
      <c r="U499" s="14"/>
      <c r="V499" s="14"/>
      <c r="W499" s="14"/>
      <c r="X499" s="137" t="str">
        <v xml:space="preserve"> </v>
      </c>
      <c r="Y499" s="150" t="str">
        <f t="shared" si="65"/>
        <v xml:space="preserve"> </v>
      </c>
    </row>
    <row r="500" spans="1:33" x14ac:dyDescent="0.25">
      <c r="A500" s="28" t="str">
        <f>_xlfn.XLOOKUP(P!C474,'Banco de Dados'!$B$3:$B$274,'Banco de Dados'!$K$3:$K$274,"")</f>
        <v/>
      </c>
      <c r="B500" s="2">
        <v>0</v>
      </c>
      <c r="C500" s="2">
        <v>0</v>
      </c>
      <c r="D500" s="2">
        <v>0</v>
      </c>
      <c r="E500" s="2">
        <v>0</v>
      </c>
      <c r="F500" s="32" t="e">
        <f t="shared" si="66"/>
        <v>#DIV/0!</v>
      </c>
      <c r="G500" s="3" t="e">
        <f t="shared" si="64"/>
        <v>#VALUE!</v>
      </c>
      <c r="H500" s="3" t="e">
        <f t="shared" si="64"/>
        <v>#VALUE!</v>
      </c>
      <c r="J500" s="2" t="str">
        <v/>
      </c>
      <c r="K500" s="3" t="e">
        <v>#VALUE!</v>
      </c>
      <c r="M500" s="135" t="str">
        <f ca="1"/>
        <v xml:space="preserve"> </v>
      </c>
      <c r="N500" s="145"/>
      <c r="O500" s="14"/>
      <c r="P500" s="14"/>
      <c r="Q500" s="14"/>
      <c r="R500" s="14"/>
      <c r="S500" s="14"/>
      <c r="T500" s="14"/>
      <c r="U500" s="14"/>
      <c r="V500" s="14"/>
      <c r="W500" s="14"/>
      <c r="X500" s="137" t="str">
        <v xml:space="preserve"> </v>
      </c>
      <c r="Y500" s="150" t="str">
        <f t="shared" si="65"/>
        <v xml:space="preserve"> </v>
      </c>
    </row>
    <row r="501" spans="1:33" x14ac:dyDescent="0.25">
      <c r="A501" s="28" t="str">
        <f>_xlfn.XLOOKUP(P!C475,'Banco de Dados'!$B$3:$B$274,'Banco de Dados'!$K$3:$K$274,"")</f>
        <v/>
      </c>
      <c r="B501" s="2">
        <v>0</v>
      </c>
      <c r="C501" s="2">
        <v>0</v>
      </c>
      <c r="D501" s="2">
        <v>0</v>
      </c>
      <c r="E501" s="2">
        <v>0</v>
      </c>
      <c r="F501" s="32" t="e">
        <f t="shared" si="66"/>
        <v>#DIV/0!</v>
      </c>
      <c r="G501" s="3" t="e">
        <f t="shared" si="64"/>
        <v>#VALUE!</v>
      </c>
      <c r="H501" s="3" t="e">
        <f t="shared" si="64"/>
        <v>#VALUE!</v>
      </c>
      <c r="J501" s="2" t="str">
        <v/>
      </c>
      <c r="K501" s="3" t="e">
        <v>#VALUE!</v>
      </c>
      <c r="M501" s="135" t="str">
        <f ca="1"/>
        <v xml:space="preserve"> </v>
      </c>
      <c r="N501" s="145"/>
      <c r="O501" s="14"/>
      <c r="P501" s="14"/>
      <c r="Q501" s="14"/>
      <c r="R501" s="14"/>
      <c r="S501" s="14"/>
      <c r="T501" s="14"/>
      <c r="U501" s="14"/>
      <c r="V501" s="14"/>
      <c r="W501" s="14"/>
      <c r="X501" s="137" t="str">
        <v xml:space="preserve"> </v>
      </c>
      <c r="Y501" s="150" t="str">
        <f t="shared" si="65"/>
        <v xml:space="preserve"> </v>
      </c>
    </row>
    <row r="502" spans="1:33" x14ac:dyDescent="0.25">
      <c r="A502" s="28" t="str">
        <f>_xlfn.XLOOKUP(P!C476,'Banco de Dados'!$B$3:$B$274,'Banco de Dados'!$K$3:$K$274,"")</f>
        <v/>
      </c>
      <c r="B502" s="2">
        <v>0</v>
      </c>
      <c r="C502" s="2">
        <v>0</v>
      </c>
      <c r="D502" s="2">
        <v>0</v>
      </c>
      <c r="E502" s="2">
        <v>0</v>
      </c>
      <c r="F502" s="32" t="e">
        <f t="shared" si="66"/>
        <v>#DIV/0!</v>
      </c>
      <c r="G502" s="3" t="e">
        <f t="shared" si="64"/>
        <v>#VALUE!</v>
      </c>
      <c r="H502" s="3" t="e">
        <f t="shared" si="64"/>
        <v>#VALUE!</v>
      </c>
      <c r="J502" s="2" t="str">
        <v/>
      </c>
      <c r="K502" s="3" t="e">
        <v>#VALUE!</v>
      </c>
      <c r="M502" s="135" t="str">
        <f ca="1"/>
        <v xml:space="preserve"> </v>
      </c>
      <c r="N502" s="145"/>
      <c r="O502" s="14"/>
      <c r="P502" s="14"/>
      <c r="Q502" s="14"/>
      <c r="R502" s="14"/>
      <c r="S502" s="14"/>
      <c r="T502" s="14"/>
      <c r="U502" s="14"/>
      <c r="V502" s="14"/>
      <c r="W502" s="14"/>
      <c r="X502" s="137" t="str">
        <v xml:space="preserve"> </v>
      </c>
      <c r="Y502" s="150" t="str">
        <f t="shared" si="65"/>
        <v xml:space="preserve"> </v>
      </c>
    </row>
    <row r="503" spans="1:33" x14ac:dyDescent="0.25">
      <c r="A503" s="28" t="str">
        <f>_xlfn.XLOOKUP(P!C477,'Banco de Dados'!$B$3:$B$274,'Banco de Dados'!$K$3:$K$274,"")</f>
        <v/>
      </c>
      <c r="B503" s="2">
        <v>0</v>
      </c>
      <c r="C503" s="2">
        <v>0</v>
      </c>
      <c r="D503" s="2">
        <v>0</v>
      </c>
      <c r="E503" s="2">
        <v>0</v>
      </c>
      <c r="F503" s="32" t="e">
        <f t="shared" si="66"/>
        <v>#DIV/0!</v>
      </c>
      <c r="G503" s="3" t="e">
        <f t="shared" si="64"/>
        <v>#VALUE!</v>
      </c>
      <c r="H503" s="3" t="e">
        <f t="shared" si="64"/>
        <v>#VALUE!</v>
      </c>
      <c r="J503" s="2" t="str">
        <v/>
      </c>
      <c r="K503" s="3" t="e">
        <v>#VALUE!</v>
      </c>
      <c r="M503" s="135" t="str">
        <f ca="1"/>
        <v xml:space="preserve"> </v>
      </c>
      <c r="N503" s="145"/>
      <c r="O503" s="14"/>
      <c r="P503" s="14"/>
      <c r="Q503" s="14"/>
      <c r="R503" s="14"/>
      <c r="S503" s="14"/>
      <c r="T503" s="14"/>
      <c r="U503" s="14"/>
      <c r="V503" s="14"/>
      <c r="W503" s="14"/>
      <c r="X503" s="137" t="str">
        <v xml:space="preserve"> </v>
      </c>
      <c r="Y503" s="150" t="str">
        <f t="shared" si="65"/>
        <v xml:space="preserve"> </v>
      </c>
    </row>
    <row r="504" spans="1:33" x14ac:dyDescent="0.25">
      <c r="A504" s="28" t="str">
        <f>_xlfn.XLOOKUP(P!C478,'Banco de Dados'!$B$3:$B$274,'Banco de Dados'!$K$3:$K$274,"")</f>
        <v/>
      </c>
      <c r="B504" s="2">
        <v>0</v>
      </c>
      <c r="C504" s="2">
        <v>0</v>
      </c>
      <c r="D504" s="2">
        <v>0</v>
      </c>
      <c r="E504" s="2">
        <v>0</v>
      </c>
      <c r="F504" s="32" t="e">
        <f t="shared" si="66"/>
        <v>#DIV/0!</v>
      </c>
      <c r="G504" s="3" t="e">
        <f t="shared" ref="G504:H506" si="67">D504*$E$474</f>
        <v>#VALUE!</v>
      </c>
      <c r="H504" s="3" t="e">
        <f t="shared" si="67"/>
        <v>#VALUE!</v>
      </c>
      <c r="J504" s="2" t="str">
        <v/>
      </c>
      <c r="K504" s="3" t="e">
        <v>#VALUE!</v>
      </c>
      <c r="M504" s="135" t="str">
        <f ca="1"/>
        <v xml:space="preserve"> </v>
      </c>
      <c r="N504" s="145"/>
      <c r="O504" s="14"/>
      <c r="P504" s="14"/>
      <c r="Q504" s="14"/>
      <c r="R504" s="14"/>
      <c r="S504" s="14"/>
      <c r="T504" s="14"/>
      <c r="U504" s="14"/>
      <c r="V504" s="14"/>
      <c r="W504" s="14"/>
      <c r="X504" s="137" t="str">
        <v xml:space="preserve"> </v>
      </c>
      <c r="Y504" s="150" t="str">
        <f t="shared" si="65"/>
        <v xml:space="preserve"> </v>
      </c>
    </row>
    <row r="505" spans="1:33" x14ac:dyDescent="0.25">
      <c r="A505" s="28" t="str">
        <f>_xlfn.XLOOKUP(P!C479,'Banco de Dados'!$B$3:$B$274,'Banco de Dados'!$K$3:$K$274,"")</f>
        <v/>
      </c>
      <c r="B505" s="2">
        <v>0</v>
      </c>
      <c r="C505" s="2">
        <v>0</v>
      </c>
      <c r="D505" s="2">
        <v>0</v>
      </c>
      <c r="E505" s="2">
        <v>0</v>
      </c>
      <c r="F505" s="32" t="e">
        <f t="shared" si="66"/>
        <v>#DIV/0!</v>
      </c>
      <c r="G505" s="3" t="e">
        <f t="shared" si="67"/>
        <v>#VALUE!</v>
      </c>
      <c r="H505" s="3" t="e">
        <f t="shared" si="67"/>
        <v>#VALUE!</v>
      </c>
      <c r="J505" s="2" t="str">
        <v/>
      </c>
      <c r="K505" s="3" t="e">
        <v>#VALUE!</v>
      </c>
      <c r="M505" s="135" t="str">
        <f ca="1"/>
        <v xml:space="preserve"> </v>
      </c>
      <c r="N505" s="145"/>
      <c r="O505" s="14"/>
      <c r="P505" s="14"/>
      <c r="Q505" s="14"/>
      <c r="R505" s="14"/>
      <c r="S505" s="14"/>
      <c r="T505" s="14"/>
      <c r="U505" s="14"/>
      <c r="V505" s="14"/>
      <c r="W505" s="14"/>
      <c r="X505" s="137" t="str">
        <v xml:space="preserve"> </v>
      </c>
      <c r="Y505" s="150" t="str">
        <f t="shared" si="65"/>
        <v xml:space="preserve"> </v>
      </c>
    </row>
    <row r="506" spans="1:33" x14ac:dyDescent="0.25">
      <c r="A506" s="28" t="str">
        <f>_xlfn.XLOOKUP(P!C480,'Banco de Dados'!$B$3:$B$274,'Banco de Dados'!$K$3:$K$274,"")</f>
        <v/>
      </c>
      <c r="B506" s="2">
        <v>0</v>
      </c>
      <c r="C506" s="2">
        <v>0</v>
      </c>
      <c r="D506" s="2">
        <v>0</v>
      </c>
      <c r="E506" s="2">
        <v>0</v>
      </c>
      <c r="F506" s="32" t="e">
        <f t="shared" si="66"/>
        <v>#DIV/0!</v>
      </c>
      <c r="G506" s="3" t="e">
        <f t="shared" si="67"/>
        <v>#VALUE!</v>
      </c>
      <c r="H506" s="3" t="e">
        <f t="shared" si="67"/>
        <v>#VALUE!</v>
      </c>
      <c r="J506" s="2" t="str">
        <v/>
      </c>
      <c r="K506" s="3" t="e">
        <v>#VALUE!</v>
      </c>
      <c r="M506" s="142" t="str">
        <f t="shared" ref="M506" si="68">IF(AL506=0,"",AL506)</f>
        <v/>
      </c>
      <c r="N506" s="141" t="str">
        <f>IFERROR(IF(AM506=0,NA(),AM506)," ")</f>
        <v xml:space="preserve"> </v>
      </c>
      <c r="O506" s="14"/>
      <c r="P506" s="14"/>
      <c r="Q506" s="14"/>
      <c r="R506" s="14"/>
      <c r="S506" s="14"/>
      <c r="T506" s="14"/>
      <c r="U506" s="14"/>
      <c r="V506" s="14"/>
      <c r="W506" s="14"/>
      <c r="X506" s="137" t="str">
        <v xml:space="preserve"> </v>
      </c>
      <c r="Y506" s="150" t="str">
        <f t="shared" si="65"/>
        <v xml:space="preserve"> </v>
      </c>
    </row>
    <row r="507" spans="1:33" s="67" customFormat="1" x14ac:dyDescent="0.25">
      <c r="A507" s="94"/>
      <c r="B507" s="94"/>
      <c r="C507" s="94"/>
      <c r="D507" s="94"/>
      <c r="E507" s="94"/>
      <c r="F507" s="133"/>
      <c r="G507" s="134"/>
      <c r="H507" s="134"/>
      <c r="I507" s="94"/>
      <c r="J507" s="94"/>
      <c r="K507" s="134"/>
      <c r="L507" s="94"/>
      <c r="M507" s="94"/>
      <c r="N507" s="134"/>
      <c r="O507" s="134"/>
      <c r="P507" s="134"/>
      <c r="Y507" s="94"/>
    </row>
    <row r="508" spans="1:33" x14ac:dyDescent="0.25">
      <c r="G508" s="3"/>
      <c r="H508" s="3"/>
      <c r="I508" s="2"/>
      <c r="J508" s="2"/>
      <c r="K508" s="3"/>
      <c r="L508" s="94"/>
      <c r="M508" s="2"/>
      <c r="N508" s="3"/>
      <c r="O508" s="3"/>
      <c r="P508" s="3"/>
    </row>
    <row r="509" spans="1:33" x14ac:dyDescent="0.25">
      <c r="G509" s="3"/>
      <c r="H509" s="3"/>
      <c r="I509" s="2"/>
      <c r="J509" s="2"/>
      <c r="K509" s="3"/>
      <c r="L509" s="94"/>
      <c r="M509" s="2"/>
      <c r="N509" s="3"/>
      <c r="O509" s="3"/>
      <c r="P509" s="3"/>
    </row>
    <row r="510" spans="1:33" ht="15.75" x14ac:dyDescent="0.25">
      <c r="A510" s="36">
        <f>'Nome das Amostras'!A18</f>
        <v>0</v>
      </c>
      <c r="B510" s="164" t="e">
        <f>VLOOKUP(A510,'Nome das Amostras'!$A$3:$D$28,2,FALSE)</f>
        <v>#N/A</v>
      </c>
      <c r="C510" s="164"/>
      <c r="D510" s="51" t="s">
        <v>65</v>
      </c>
      <c r="E510" s="52" t="e">
        <f>'Banco de Dados'!$O$13/'Banco de Dados'!DI13</f>
        <v>#VALUE!</v>
      </c>
      <c r="F510" s="74"/>
      <c r="G510" s="3"/>
      <c r="H510" s="3"/>
      <c r="J510" s="231" t="s">
        <v>255</v>
      </c>
      <c r="K510" s="231"/>
      <c r="M510" s="132" t="s">
        <v>1</v>
      </c>
      <c r="N510" s="144" t="s">
        <v>35</v>
      </c>
      <c r="O510" s="232" t="s">
        <v>148</v>
      </c>
      <c r="P510" s="232"/>
      <c r="Q510" s="232"/>
      <c r="R510" s="232"/>
      <c r="S510" s="232"/>
      <c r="T510" s="232"/>
      <c r="U510" s="232"/>
      <c r="V510" s="232"/>
      <c r="W510" s="2">
        <v>18</v>
      </c>
      <c r="X510" s="136" t="s">
        <v>1</v>
      </c>
      <c r="Y510" s="136" t="s">
        <v>35</v>
      </c>
      <c r="Z510" s="233" t="s">
        <v>149</v>
      </c>
      <c r="AA510" s="233"/>
      <c r="AB510" s="233"/>
      <c r="AC510" s="233"/>
      <c r="AD510" s="233"/>
      <c r="AE510" s="233"/>
      <c r="AF510" s="233"/>
      <c r="AG510" s="233"/>
    </row>
    <row r="511" spans="1:33" x14ac:dyDescent="0.25">
      <c r="A511" s="107" t="s">
        <v>1</v>
      </c>
      <c r="B511" s="107" t="s">
        <v>0</v>
      </c>
      <c r="C511" s="107" t="s">
        <v>212</v>
      </c>
      <c r="D511" s="107" t="s">
        <v>209</v>
      </c>
      <c r="E511" s="107" t="s">
        <v>213</v>
      </c>
      <c r="F511" s="76" t="s">
        <v>219</v>
      </c>
      <c r="G511" s="54" t="s">
        <v>140</v>
      </c>
      <c r="H511" s="54" t="s">
        <v>66</v>
      </c>
      <c r="J511" s="107" t="s">
        <v>1</v>
      </c>
      <c r="K511" s="54" t="s">
        <v>35</v>
      </c>
      <c r="M511" s="142" t="s">
        <v>149</v>
      </c>
      <c r="N511" s="141">
        <f>Y511</f>
        <v>0</v>
      </c>
      <c r="O511" s="14"/>
      <c r="P511" s="14"/>
      <c r="Q511" s="14"/>
      <c r="R511" s="14"/>
      <c r="S511" s="14"/>
      <c r="T511" s="14"/>
      <c r="U511" s="14"/>
      <c r="V511" s="14"/>
      <c r="W511" s="14"/>
      <c r="X511" s="140" t="s">
        <v>150</v>
      </c>
      <c r="Y511" s="149">
        <f>SUM(Y512:Y542)</f>
        <v>0</v>
      </c>
    </row>
    <row r="512" spans="1:33" x14ac:dyDescent="0.25">
      <c r="A512" s="28" t="str">
        <f>_xlfn.XLOOKUP(P!C484,'Banco de Dados'!$B$3:$B$274,'Banco de Dados'!$K$3:$K$274,"")</f>
        <v/>
      </c>
      <c r="B512" s="2" cm="1">
        <f t="array" ref="B512:E542">Dados!DE5:DH35</f>
        <v>0</v>
      </c>
      <c r="C512" s="2">
        <v>0</v>
      </c>
      <c r="D512" s="2">
        <v>0</v>
      </c>
      <c r="E512" s="2">
        <v>0</v>
      </c>
      <c r="F512" s="32" t="e">
        <f>(E512*100)/D512</f>
        <v>#DIV/0!</v>
      </c>
      <c r="G512" s="3" t="e">
        <f t="shared" ref="G512:H539" si="69">D512*$E$510</f>
        <v>#VALUE!</v>
      </c>
      <c r="H512" s="3" t="e">
        <f t="shared" si="69"/>
        <v>#VALUE!</v>
      </c>
      <c r="J512" s="2" t="str" cm="1">
        <f t="array" ref="J512:J542">_xlfn._xlws.FILTER(A512:A542, (A512:A542&lt;&gt;$L$1)*(A512:A542&lt;&gt;"Ar")*(A512:A542&lt;&gt;$M$1))</f>
        <v/>
      </c>
      <c r="K512" s="3" t="e" cm="1">
        <f t="array" ref="K512:K542">IF(_xlfn.XLOOKUP(J512:J542,A512:A542,G512:G542," ")=0,"",_xlfn.XLOOKUP(J512:J542,A512:A542,G512:G542," "))</f>
        <v>#VALUE!</v>
      </c>
      <c r="M512" s="135" t="e" cm="1" vm="1">
        <f t="array" aca="1" ref="M512:M541" ca="1">_xlfn.XLOOKUP(N512:N541,_xlfn.ANCHORARRAY(K512),J512:J542," ")</f>
        <v>#VALUE!</v>
      </c>
      <c r="N512" s="145" t="e" cm="1" vm="2">
        <f t="array" aca="1" ref="N512" ca="1">IF(_xlfn._xlws.FILTER(_xlfn.ANCHORARRAY(K512),ISERROR(MATCH(_xlfn.ANCHORARRAY(K512),Y512:Y541,0)))=0," ",_xlfn._xlws.FILTER(_xlfn.ANCHORARRAY(K512),ISERROR(MATCH(_xlfn.ANCHORARRAY(K512),Y512:Y541,0))))</f>
        <v>#VALUE!</v>
      </c>
      <c r="O512" s="14"/>
      <c r="P512" s="14"/>
      <c r="Q512" s="14"/>
      <c r="R512" s="14"/>
      <c r="S512" s="14"/>
      <c r="T512" s="14"/>
      <c r="U512" s="14"/>
      <c r="V512" s="14"/>
      <c r="W512" s="14"/>
      <c r="X512" s="137" t="str" cm="1">
        <f t="array" ref="X512:X542">IF(_xlfn.XLOOKUP(Y512:Y542,_xlfn.ANCHORARRAY(K512),J512:J542," ")=0," ",_xlfn.XLOOKUP(Y512:Y542,_xlfn.ANCHORARRAY(K512),J512:J542," "))</f>
        <v xml:space="preserve"> </v>
      </c>
      <c r="Y512" s="150" t="str">
        <f t="shared" ref="Y512:Y542" si="70">IFERROR(IF(ROW(A1)&lt;$W$510,SMALL(_xlfn.ANCHORARRAY($K$512),ROW(A1))," ")," ")</f>
        <v xml:space="preserve"> </v>
      </c>
    </row>
    <row r="513" spans="1:25" x14ac:dyDescent="0.25">
      <c r="A513" s="28" t="str">
        <f>_xlfn.XLOOKUP(P!C485,'Banco de Dados'!$B$3:$B$274,'Banco de Dados'!$K$3:$K$274,"")</f>
        <v/>
      </c>
      <c r="B513" s="2">
        <v>0</v>
      </c>
      <c r="C513" s="2">
        <v>0</v>
      </c>
      <c r="D513" s="2">
        <v>0</v>
      </c>
      <c r="E513" s="2">
        <v>0</v>
      </c>
      <c r="F513" s="32" t="e">
        <f t="shared" ref="F513:F542" si="71">(E513*100)/D513</f>
        <v>#DIV/0!</v>
      </c>
      <c r="G513" s="3" t="e">
        <f t="shared" si="69"/>
        <v>#VALUE!</v>
      </c>
      <c r="H513" s="3" t="e">
        <f t="shared" si="69"/>
        <v>#VALUE!</v>
      </c>
      <c r="J513" s="2" t="str">
        <v/>
      </c>
      <c r="K513" s="3" t="e">
        <v>#VALUE!</v>
      </c>
      <c r="M513" s="135" t="str">
        <f ca="1"/>
        <v xml:space="preserve"> </v>
      </c>
      <c r="N513" s="145"/>
      <c r="O513" s="14"/>
      <c r="P513" s="14"/>
      <c r="Q513" s="14"/>
      <c r="R513" s="14"/>
      <c r="S513" s="14"/>
      <c r="T513" s="14"/>
      <c r="U513" s="14"/>
      <c r="V513" s="14"/>
      <c r="W513" s="14"/>
      <c r="X513" s="137" t="str">
        <v xml:space="preserve"> </v>
      </c>
      <c r="Y513" s="150" t="str">
        <f t="shared" si="70"/>
        <v xml:space="preserve"> </v>
      </c>
    </row>
    <row r="514" spans="1:25" x14ac:dyDescent="0.25">
      <c r="A514" s="28" t="str">
        <f>_xlfn.XLOOKUP(P!C486,'Banco de Dados'!$B$3:$B$274,'Banco de Dados'!$K$3:$K$274,"")</f>
        <v/>
      </c>
      <c r="B514" s="2">
        <v>0</v>
      </c>
      <c r="C514" s="2">
        <v>0</v>
      </c>
      <c r="D514" s="2">
        <v>0</v>
      </c>
      <c r="E514" s="2">
        <v>0</v>
      </c>
      <c r="F514" s="32" t="e">
        <f t="shared" si="71"/>
        <v>#DIV/0!</v>
      </c>
      <c r="G514" s="3" t="e">
        <f t="shared" si="69"/>
        <v>#VALUE!</v>
      </c>
      <c r="H514" s="3" t="e">
        <f t="shared" si="69"/>
        <v>#VALUE!</v>
      </c>
      <c r="J514" s="2" t="str">
        <v/>
      </c>
      <c r="K514" s="3" t="e">
        <v>#VALUE!</v>
      </c>
      <c r="M514" s="135" t="str">
        <f ca="1"/>
        <v xml:space="preserve"> </v>
      </c>
      <c r="N514" s="145"/>
      <c r="O514" s="14"/>
      <c r="P514" s="14"/>
      <c r="Q514" s="14"/>
      <c r="R514" s="14"/>
      <c r="S514" s="14"/>
      <c r="T514" s="14"/>
      <c r="U514" s="14"/>
      <c r="V514" s="14"/>
      <c r="W514" s="14"/>
      <c r="X514" s="137" t="str">
        <v xml:space="preserve"> </v>
      </c>
      <c r="Y514" s="150" t="str">
        <f t="shared" si="70"/>
        <v xml:space="preserve"> </v>
      </c>
    </row>
    <row r="515" spans="1:25" x14ac:dyDescent="0.25">
      <c r="A515" s="28" t="str">
        <f>_xlfn.XLOOKUP(P!C487,'Banco de Dados'!$B$3:$B$274,'Banco de Dados'!$K$3:$K$274,"")</f>
        <v/>
      </c>
      <c r="B515" s="2">
        <v>0</v>
      </c>
      <c r="C515" s="2">
        <v>0</v>
      </c>
      <c r="D515" s="2">
        <v>0</v>
      </c>
      <c r="E515" s="2">
        <v>0</v>
      </c>
      <c r="F515" s="32" t="e">
        <f t="shared" si="71"/>
        <v>#DIV/0!</v>
      </c>
      <c r="G515" s="3" t="e">
        <f t="shared" si="69"/>
        <v>#VALUE!</v>
      </c>
      <c r="H515" s="3" t="e">
        <f t="shared" si="69"/>
        <v>#VALUE!</v>
      </c>
      <c r="J515" s="2" t="str">
        <v/>
      </c>
      <c r="K515" s="3" t="e">
        <v>#VALUE!</v>
      </c>
      <c r="M515" s="135" t="str">
        <f ca="1"/>
        <v xml:space="preserve"> </v>
      </c>
      <c r="N515" s="145"/>
      <c r="O515" s="14"/>
      <c r="P515" s="14"/>
      <c r="Q515" s="14"/>
      <c r="R515" s="14"/>
      <c r="S515" s="14"/>
      <c r="T515" s="14"/>
      <c r="U515" s="14"/>
      <c r="V515" s="14"/>
      <c r="W515" s="14"/>
      <c r="X515" s="137" t="str">
        <v xml:space="preserve"> </v>
      </c>
      <c r="Y515" s="150" t="str">
        <f t="shared" si="70"/>
        <v xml:space="preserve"> </v>
      </c>
    </row>
    <row r="516" spans="1:25" x14ac:dyDescent="0.25">
      <c r="A516" s="28" t="str">
        <f>_xlfn.XLOOKUP(P!C488,'Banco de Dados'!$B$3:$B$274,'Banco de Dados'!$K$3:$K$274,"")</f>
        <v/>
      </c>
      <c r="B516" s="2">
        <v>0</v>
      </c>
      <c r="C516" s="2">
        <v>0</v>
      </c>
      <c r="D516" s="2">
        <v>0</v>
      </c>
      <c r="E516" s="2">
        <v>0</v>
      </c>
      <c r="F516" s="32" t="e">
        <f t="shared" si="71"/>
        <v>#DIV/0!</v>
      </c>
      <c r="G516" s="3" t="e">
        <f t="shared" si="69"/>
        <v>#VALUE!</v>
      </c>
      <c r="H516" s="3" t="e">
        <f t="shared" si="69"/>
        <v>#VALUE!</v>
      </c>
      <c r="J516" s="2" t="str">
        <v/>
      </c>
      <c r="K516" s="3" t="e">
        <v>#VALUE!</v>
      </c>
      <c r="M516" s="135" t="str">
        <f ca="1"/>
        <v xml:space="preserve"> </v>
      </c>
      <c r="N516" s="145"/>
      <c r="O516" s="14"/>
      <c r="P516" s="14"/>
      <c r="Q516" s="14"/>
      <c r="R516" s="14"/>
      <c r="S516" s="14"/>
      <c r="T516" s="14"/>
      <c r="U516" s="14"/>
      <c r="V516" s="14"/>
      <c r="W516" s="14"/>
      <c r="X516" s="137" t="str">
        <v xml:space="preserve"> </v>
      </c>
      <c r="Y516" s="150" t="str">
        <f t="shared" si="70"/>
        <v xml:space="preserve"> </v>
      </c>
    </row>
    <row r="517" spans="1:25" x14ac:dyDescent="0.25">
      <c r="A517" s="28" t="str">
        <f>_xlfn.XLOOKUP(P!C489,'Banco de Dados'!$B$3:$B$274,'Banco de Dados'!$K$3:$K$274,"")</f>
        <v/>
      </c>
      <c r="B517" s="2">
        <v>0</v>
      </c>
      <c r="C517" s="2">
        <v>0</v>
      </c>
      <c r="D517" s="2">
        <v>0</v>
      </c>
      <c r="E517" s="2">
        <v>0</v>
      </c>
      <c r="F517" s="32" t="e">
        <f t="shared" si="71"/>
        <v>#DIV/0!</v>
      </c>
      <c r="G517" s="3" t="e">
        <f t="shared" si="69"/>
        <v>#VALUE!</v>
      </c>
      <c r="H517" s="3" t="e">
        <f t="shared" si="69"/>
        <v>#VALUE!</v>
      </c>
      <c r="J517" s="2" t="str">
        <v/>
      </c>
      <c r="K517" s="3" t="e">
        <v>#VALUE!</v>
      </c>
      <c r="M517" s="135" t="str">
        <f ca="1"/>
        <v xml:space="preserve"> </v>
      </c>
      <c r="N517" s="145"/>
      <c r="O517" s="14"/>
      <c r="P517" s="14"/>
      <c r="Q517" s="14"/>
      <c r="R517" s="14"/>
      <c r="S517" s="14"/>
      <c r="T517" s="14"/>
      <c r="U517" s="14"/>
      <c r="V517" s="14"/>
      <c r="W517" s="14"/>
      <c r="X517" s="137" t="str">
        <v xml:space="preserve"> </v>
      </c>
      <c r="Y517" s="150" t="str">
        <f t="shared" si="70"/>
        <v xml:space="preserve"> </v>
      </c>
    </row>
    <row r="518" spans="1:25" x14ac:dyDescent="0.25">
      <c r="A518" s="28" t="str">
        <f>_xlfn.XLOOKUP(P!C490,'Banco de Dados'!$B$3:$B$274,'Banco de Dados'!$K$3:$K$274,"")</f>
        <v/>
      </c>
      <c r="B518" s="2">
        <v>0</v>
      </c>
      <c r="C518" s="2">
        <v>0</v>
      </c>
      <c r="D518" s="2">
        <v>0</v>
      </c>
      <c r="E518" s="2">
        <v>0</v>
      </c>
      <c r="F518" s="32" t="e">
        <f t="shared" si="71"/>
        <v>#DIV/0!</v>
      </c>
      <c r="G518" s="3" t="e">
        <f t="shared" si="69"/>
        <v>#VALUE!</v>
      </c>
      <c r="H518" s="3" t="e">
        <f t="shared" si="69"/>
        <v>#VALUE!</v>
      </c>
      <c r="J518" s="2" t="str">
        <v/>
      </c>
      <c r="K518" s="3" t="e">
        <v>#VALUE!</v>
      </c>
      <c r="M518" s="135" t="str">
        <f ca="1"/>
        <v xml:space="preserve"> </v>
      </c>
      <c r="N518" s="145"/>
      <c r="O518" s="14"/>
      <c r="P518" s="14"/>
      <c r="Q518" s="14"/>
      <c r="R518" s="14"/>
      <c r="S518" s="14"/>
      <c r="T518" s="14"/>
      <c r="U518" s="14"/>
      <c r="V518" s="14"/>
      <c r="W518" s="14"/>
      <c r="X518" s="137" t="str">
        <v xml:space="preserve"> </v>
      </c>
      <c r="Y518" s="150" t="str">
        <f t="shared" si="70"/>
        <v xml:space="preserve"> </v>
      </c>
    </row>
    <row r="519" spans="1:25" x14ac:dyDescent="0.25">
      <c r="A519" s="28" t="str">
        <f>_xlfn.XLOOKUP(P!C491,'Banco de Dados'!$B$3:$B$274,'Banco de Dados'!$K$3:$K$274,"")</f>
        <v/>
      </c>
      <c r="B519" s="2">
        <v>0</v>
      </c>
      <c r="C519" s="2">
        <v>0</v>
      </c>
      <c r="D519" s="2">
        <v>0</v>
      </c>
      <c r="E519" s="2">
        <v>0</v>
      </c>
      <c r="F519" s="32" t="e">
        <f t="shared" si="71"/>
        <v>#DIV/0!</v>
      </c>
      <c r="G519" s="3" t="e">
        <f t="shared" si="69"/>
        <v>#VALUE!</v>
      </c>
      <c r="H519" s="3" t="e">
        <f t="shared" si="69"/>
        <v>#VALUE!</v>
      </c>
      <c r="J519" s="2" t="str">
        <v/>
      </c>
      <c r="K519" s="3" t="e">
        <v>#VALUE!</v>
      </c>
      <c r="M519" s="135" t="str">
        <f ca="1"/>
        <v xml:space="preserve"> </v>
      </c>
      <c r="N519" s="145"/>
      <c r="O519" s="14"/>
      <c r="P519" s="14"/>
      <c r="Q519" s="14"/>
      <c r="R519" s="14"/>
      <c r="S519" s="14"/>
      <c r="T519" s="14"/>
      <c r="U519" s="14"/>
      <c r="V519" s="14"/>
      <c r="W519" s="14"/>
      <c r="X519" s="137" t="str">
        <v xml:space="preserve"> </v>
      </c>
      <c r="Y519" s="150" t="str">
        <f t="shared" si="70"/>
        <v xml:space="preserve"> </v>
      </c>
    </row>
    <row r="520" spans="1:25" x14ac:dyDescent="0.25">
      <c r="A520" s="28" t="str">
        <f>_xlfn.XLOOKUP(P!C492,'Banco de Dados'!$B$3:$B$274,'Banco de Dados'!$K$3:$K$274,"")</f>
        <v/>
      </c>
      <c r="B520" s="2">
        <v>0</v>
      </c>
      <c r="C520" s="2">
        <v>0</v>
      </c>
      <c r="D520" s="2">
        <v>0</v>
      </c>
      <c r="E520" s="2">
        <v>0</v>
      </c>
      <c r="F520" s="32" t="e">
        <f t="shared" si="71"/>
        <v>#DIV/0!</v>
      </c>
      <c r="G520" s="3" t="e">
        <f t="shared" si="69"/>
        <v>#VALUE!</v>
      </c>
      <c r="H520" s="3" t="e">
        <f t="shared" si="69"/>
        <v>#VALUE!</v>
      </c>
      <c r="J520" s="2" t="str">
        <v/>
      </c>
      <c r="K520" s="3" t="e">
        <v>#VALUE!</v>
      </c>
      <c r="M520" s="135" t="str">
        <f ca="1"/>
        <v xml:space="preserve"> </v>
      </c>
      <c r="N520" s="145"/>
      <c r="O520" s="14"/>
      <c r="P520" s="14"/>
      <c r="Q520" s="14"/>
      <c r="R520" s="14"/>
      <c r="S520" s="14"/>
      <c r="T520" s="14"/>
      <c r="U520" s="14"/>
      <c r="V520" s="14"/>
      <c r="W520" s="14"/>
      <c r="X520" s="137" t="str">
        <v xml:space="preserve"> </v>
      </c>
      <c r="Y520" s="150" t="str">
        <f t="shared" si="70"/>
        <v xml:space="preserve"> </v>
      </c>
    </row>
    <row r="521" spans="1:25" x14ac:dyDescent="0.25">
      <c r="A521" s="28" t="str">
        <f>_xlfn.XLOOKUP(P!C493,'Banco de Dados'!$B$3:$B$274,'Banco de Dados'!$K$3:$K$274,"")</f>
        <v/>
      </c>
      <c r="B521" s="2">
        <v>0</v>
      </c>
      <c r="C521" s="2">
        <v>0</v>
      </c>
      <c r="D521" s="2">
        <v>0</v>
      </c>
      <c r="E521" s="2">
        <v>0</v>
      </c>
      <c r="F521" s="32" t="e">
        <f t="shared" si="71"/>
        <v>#DIV/0!</v>
      </c>
      <c r="G521" s="3" t="e">
        <f t="shared" si="69"/>
        <v>#VALUE!</v>
      </c>
      <c r="H521" s="3" t="e">
        <f t="shared" si="69"/>
        <v>#VALUE!</v>
      </c>
      <c r="J521" s="2" t="str">
        <v/>
      </c>
      <c r="K521" s="3" t="e">
        <v>#VALUE!</v>
      </c>
      <c r="M521" s="135" t="str">
        <f ca="1"/>
        <v xml:space="preserve"> </v>
      </c>
      <c r="N521" s="145"/>
      <c r="O521" s="14"/>
      <c r="P521" s="14"/>
      <c r="Q521" s="14"/>
      <c r="R521" s="14"/>
      <c r="S521" s="14"/>
      <c r="T521" s="14"/>
      <c r="U521" s="14"/>
      <c r="V521" s="14"/>
      <c r="W521" s="14"/>
      <c r="X521" s="137" t="str">
        <v xml:space="preserve"> </v>
      </c>
      <c r="Y521" s="150" t="str">
        <f t="shared" si="70"/>
        <v xml:space="preserve"> </v>
      </c>
    </row>
    <row r="522" spans="1:25" x14ac:dyDescent="0.25">
      <c r="A522" s="28" t="str">
        <f>_xlfn.XLOOKUP(P!C494,'Banco de Dados'!$B$3:$B$274,'Banco de Dados'!$K$3:$K$274,"")</f>
        <v/>
      </c>
      <c r="B522" s="2">
        <v>0</v>
      </c>
      <c r="C522" s="2">
        <v>0</v>
      </c>
      <c r="D522" s="2">
        <v>0</v>
      </c>
      <c r="E522" s="2">
        <v>0</v>
      </c>
      <c r="F522" s="32" t="e">
        <f t="shared" si="71"/>
        <v>#DIV/0!</v>
      </c>
      <c r="G522" s="3" t="e">
        <f t="shared" si="69"/>
        <v>#VALUE!</v>
      </c>
      <c r="H522" s="3" t="e">
        <f t="shared" si="69"/>
        <v>#VALUE!</v>
      </c>
      <c r="J522" s="2" t="str">
        <v/>
      </c>
      <c r="K522" s="3" t="e">
        <v>#VALUE!</v>
      </c>
      <c r="M522" s="135" t="str">
        <f ca="1"/>
        <v xml:space="preserve"> </v>
      </c>
      <c r="N522" s="145"/>
      <c r="O522" s="14"/>
      <c r="P522" s="14"/>
      <c r="Q522" s="14"/>
      <c r="R522" s="14"/>
      <c r="S522" s="14"/>
      <c r="T522" s="14"/>
      <c r="U522" s="14"/>
      <c r="V522" s="14"/>
      <c r="W522" s="14"/>
      <c r="X522" s="137" t="str">
        <v xml:space="preserve"> </v>
      </c>
      <c r="Y522" s="150" t="str">
        <f t="shared" si="70"/>
        <v xml:space="preserve"> </v>
      </c>
    </row>
    <row r="523" spans="1:25" x14ac:dyDescent="0.25">
      <c r="A523" s="28" t="str">
        <f>_xlfn.XLOOKUP(P!C495,'Banco de Dados'!$B$3:$B$274,'Banco de Dados'!$K$3:$K$274,"")</f>
        <v/>
      </c>
      <c r="B523" s="2">
        <v>0</v>
      </c>
      <c r="C523" s="2">
        <v>0</v>
      </c>
      <c r="D523" s="2">
        <v>0</v>
      </c>
      <c r="E523" s="2">
        <v>0</v>
      </c>
      <c r="F523" s="32" t="e">
        <f t="shared" si="71"/>
        <v>#DIV/0!</v>
      </c>
      <c r="G523" s="3" t="e">
        <f t="shared" si="69"/>
        <v>#VALUE!</v>
      </c>
      <c r="H523" s="3" t="e">
        <f t="shared" si="69"/>
        <v>#VALUE!</v>
      </c>
      <c r="J523" s="2" t="str">
        <v/>
      </c>
      <c r="K523" s="3" t="e">
        <v>#VALUE!</v>
      </c>
      <c r="M523" s="135" t="str">
        <f ca="1"/>
        <v xml:space="preserve"> </v>
      </c>
      <c r="N523" s="145"/>
      <c r="O523" s="14"/>
      <c r="P523" s="14"/>
      <c r="Q523" s="14"/>
      <c r="R523" s="14"/>
      <c r="S523" s="14"/>
      <c r="T523" s="14"/>
      <c r="U523" s="14"/>
      <c r="V523" s="14"/>
      <c r="W523" s="14"/>
      <c r="X523" s="137" t="str">
        <v xml:space="preserve"> </v>
      </c>
      <c r="Y523" s="150" t="str">
        <f t="shared" si="70"/>
        <v xml:space="preserve"> </v>
      </c>
    </row>
    <row r="524" spans="1:25" x14ac:dyDescent="0.25">
      <c r="A524" s="28" t="str">
        <f>_xlfn.XLOOKUP(P!C496,'Banco de Dados'!$B$3:$B$274,'Banco de Dados'!$K$3:$K$274,"")</f>
        <v/>
      </c>
      <c r="B524" s="2">
        <v>0</v>
      </c>
      <c r="C524" s="2">
        <v>0</v>
      </c>
      <c r="D524" s="2">
        <v>0</v>
      </c>
      <c r="E524" s="2">
        <v>0</v>
      </c>
      <c r="F524" s="32" t="e">
        <f t="shared" si="71"/>
        <v>#DIV/0!</v>
      </c>
      <c r="G524" s="3" t="e">
        <f t="shared" si="69"/>
        <v>#VALUE!</v>
      </c>
      <c r="H524" s="3" t="e">
        <f t="shared" si="69"/>
        <v>#VALUE!</v>
      </c>
      <c r="J524" s="2" t="str">
        <v/>
      </c>
      <c r="K524" s="3" t="e">
        <v>#VALUE!</v>
      </c>
      <c r="M524" s="135" t="str">
        <f ca="1"/>
        <v xml:space="preserve"> </v>
      </c>
      <c r="N524" s="145"/>
      <c r="O524" s="14"/>
      <c r="P524" s="14"/>
      <c r="Q524" s="14"/>
      <c r="R524" s="14"/>
      <c r="S524" s="14"/>
      <c r="T524" s="14"/>
      <c r="U524" s="14"/>
      <c r="V524" s="14"/>
      <c r="W524" s="14"/>
      <c r="X524" s="137" t="str">
        <v xml:space="preserve"> </v>
      </c>
      <c r="Y524" s="150" t="str">
        <f t="shared" si="70"/>
        <v xml:space="preserve"> </v>
      </c>
    </row>
    <row r="525" spans="1:25" x14ac:dyDescent="0.25">
      <c r="A525" s="28" t="str">
        <f>_xlfn.XLOOKUP(P!C497,'Banco de Dados'!$B$3:$B$274,'Banco de Dados'!$K$3:$K$274,"")</f>
        <v/>
      </c>
      <c r="B525" s="2">
        <v>0</v>
      </c>
      <c r="C525" s="2">
        <v>0</v>
      </c>
      <c r="D525" s="2">
        <v>0</v>
      </c>
      <c r="E525" s="2">
        <v>0</v>
      </c>
      <c r="F525" s="32" t="e">
        <f t="shared" si="71"/>
        <v>#DIV/0!</v>
      </c>
      <c r="G525" s="3" t="e">
        <f t="shared" si="69"/>
        <v>#VALUE!</v>
      </c>
      <c r="H525" s="3" t="e">
        <f t="shared" si="69"/>
        <v>#VALUE!</v>
      </c>
      <c r="J525" s="2" t="str">
        <v/>
      </c>
      <c r="K525" s="3" t="e">
        <v>#VALUE!</v>
      </c>
      <c r="M525" s="135" t="str">
        <f ca="1"/>
        <v xml:space="preserve"> </v>
      </c>
      <c r="N525" s="145"/>
      <c r="O525" s="14"/>
      <c r="P525" s="14"/>
      <c r="Q525" s="14"/>
      <c r="R525" s="14"/>
      <c r="S525" s="14"/>
      <c r="T525" s="14"/>
      <c r="U525" s="14"/>
      <c r="V525" s="14"/>
      <c r="W525" s="14"/>
      <c r="X525" s="137" t="str">
        <v xml:space="preserve"> </v>
      </c>
      <c r="Y525" s="150" t="str">
        <f t="shared" si="70"/>
        <v xml:space="preserve"> </v>
      </c>
    </row>
    <row r="526" spans="1:25" x14ac:dyDescent="0.25">
      <c r="A526" s="28" t="str">
        <f>_xlfn.XLOOKUP(P!C498,'Banco de Dados'!$B$3:$B$274,'Banco de Dados'!$K$3:$K$274,"")</f>
        <v/>
      </c>
      <c r="B526" s="2">
        <v>0</v>
      </c>
      <c r="C526" s="2">
        <v>0</v>
      </c>
      <c r="D526" s="2">
        <v>0</v>
      </c>
      <c r="E526" s="2">
        <v>0</v>
      </c>
      <c r="F526" s="32" t="e">
        <f t="shared" si="71"/>
        <v>#DIV/0!</v>
      </c>
      <c r="G526" s="3" t="e">
        <f t="shared" si="69"/>
        <v>#VALUE!</v>
      </c>
      <c r="H526" s="3" t="e">
        <f t="shared" si="69"/>
        <v>#VALUE!</v>
      </c>
      <c r="J526" s="2" t="str">
        <v/>
      </c>
      <c r="K526" s="3" t="e">
        <v>#VALUE!</v>
      </c>
      <c r="M526" s="135" t="str">
        <f ca="1"/>
        <v xml:space="preserve"> </v>
      </c>
      <c r="N526" s="145"/>
      <c r="O526" s="14"/>
      <c r="P526" s="14"/>
      <c r="Q526" s="14"/>
      <c r="R526" s="14"/>
      <c r="S526" s="14"/>
      <c r="T526" s="14"/>
      <c r="U526" s="14"/>
      <c r="V526" s="14"/>
      <c r="W526" s="14"/>
      <c r="X526" s="137" t="str">
        <v xml:space="preserve"> </v>
      </c>
      <c r="Y526" s="150" t="str">
        <f t="shared" si="70"/>
        <v xml:space="preserve"> </v>
      </c>
    </row>
    <row r="527" spans="1:25" x14ac:dyDescent="0.25">
      <c r="A527" s="28" t="str">
        <f>_xlfn.XLOOKUP(P!C499,'Banco de Dados'!$B$3:$B$274,'Banco de Dados'!$K$3:$K$274,"")</f>
        <v/>
      </c>
      <c r="B527" s="2">
        <v>0</v>
      </c>
      <c r="C527" s="2">
        <v>0</v>
      </c>
      <c r="D527" s="2">
        <v>0</v>
      </c>
      <c r="E527" s="2">
        <v>0</v>
      </c>
      <c r="F527" s="32" t="e">
        <f t="shared" si="71"/>
        <v>#DIV/0!</v>
      </c>
      <c r="G527" s="3" t="e">
        <f t="shared" si="69"/>
        <v>#VALUE!</v>
      </c>
      <c r="H527" s="3" t="e">
        <f t="shared" si="69"/>
        <v>#VALUE!</v>
      </c>
      <c r="J527" s="2" t="str">
        <v/>
      </c>
      <c r="K527" s="3" t="e">
        <v>#VALUE!</v>
      </c>
      <c r="M527" s="135" t="str">
        <f ca="1"/>
        <v xml:space="preserve"> </v>
      </c>
      <c r="N527" s="145"/>
      <c r="O527" s="14"/>
      <c r="P527" s="14"/>
      <c r="Q527" s="14"/>
      <c r="R527" s="14"/>
      <c r="S527" s="14"/>
      <c r="T527" s="14"/>
      <c r="U527" s="14"/>
      <c r="V527" s="14"/>
      <c r="W527" s="14"/>
      <c r="X527" s="137" t="str">
        <v xml:space="preserve"> </v>
      </c>
      <c r="Y527" s="150" t="str">
        <f t="shared" si="70"/>
        <v xml:space="preserve"> </v>
      </c>
    </row>
    <row r="528" spans="1:25" x14ac:dyDescent="0.25">
      <c r="A528" s="28" t="str">
        <f>_xlfn.XLOOKUP(P!C500,'Banco de Dados'!$B$3:$B$274,'Banco de Dados'!$K$3:$K$274,"")</f>
        <v/>
      </c>
      <c r="B528" s="2">
        <v>0</v>
      </c>
      <c r="C528" s="2">
        <v>0</v>
      </c>
      <c r="D528" s="2">
        <v>0</v>
      </c>
      <c r="E528" s="2">
        <v>0</v>
      </c>
      <c r="F528" s="32" t="e">
        <f t="shared" si="71"/>
        <v>#DIV/0!</v>
      </c>
      <c r="G528" s="3" t="e">
        <f t="shared" si="69"/>
        <v>#VALUE!</v>
      </c>
      <c r="H528" s="3" t="e">
        <f t="shared" si="69"/>
        <v>#VALUE!</v>
      </c>
      <c r="J528" s="2" t="str">
        <v/>
      </c>
      <c r="K528" s="3" t="e">
        <v>#VALUE!</v>
      </c>
      <c r="M528" s="135" t="str">
        <f ca="1"/>
        <v xml:space="preserve"> </v>
      </c>
      <c r="N528" s="145"/>
      <c r="O528" s="14"/>
      <c r="P528" s="14"/>
      <c r="Q528" s="14"/>
      <c r="R528" s="14"/>
      <c r="S528" s="14"/>
      <c r="T528" s="14"/>
      <c r="U528" s="14"/>
      <c r="V528" s="14"/>
      <c r="W528" s="14"/>
      <c r="X528" s="137" t="str">
        <v xml:space="preserve"> </v>
      </c>
      <c r="Y528" s="150" t="str">
        <f t="shared" si="70"/>
        <v xml:space="preserve"> </v>
      </c>
    </row>
    <row r="529" spans="1:25" x14ac:dyDescent="0.25">
      <c r="A529" s="28" t="str">
        <f>_xlfn.XLOOKUP(P!C501,'Banco de Dados'!$B$3:$B$274,'Banco de Dados'!$K$3:$K$274,"")</f>
        <v/>
      </c>
      <c r="B529" s="2">
        <v>0</v>
      </c>
      <c r="C529" s="2">
        <v>0</v>
      </c>
      <c r="D529" s="2">
        <v>0</v>
      </c>
      <c r="E529" s="2">
        <v>0</v>
      </c>
      <c r="F529" s="32" t="e">
        <f t="shared" si="71"/>
        <v>#DIV/0!</v>
      </c>
      <c r="G529" s="3" t="e">
        <f t="shared" si="69"/>
        <v>#VALUE!</v>
      </c>
      <c r="H529" s="3" t="e">
        <f t="shared" si="69"/>
        <v>#VALUE!</v>
      </c>
      <c r="J529" s="2" t="str">
        <v/>
      </c>
      <c r="K529" s="3" t="e">
        <v>#VALUE!</v>
      </c>
      <c r="M529" s="135" t="str">
        <f ca="1"/>
        <v xml:space="preserve"> </v>
      </c>
      <c r="N529" s="145"/>
      <c r="O529" s="14"/>
      <c r="P529" s="14"/>
      <c r="Q529" s="14"/>
      <c r="R529" s="14"/>
      <c r="S529" s="14"/>
      <c r="T529" s="14"/>
      <c r="U529" s="14"/>
      <c r="V529" s="14"/>
      <c r="W529" s="14"/>
      <c r="X529" s="137" t="str">
        <v xml:space="preserve"> </v>
      </c>
      <c r="Y529" s="150" t="str">
        <f t="shared" si="70"/>
        <v xml:space="preserve"> </v>
      </c>
    </row>
    <row r="530" spans="1:25" x14ac:dyDescent="0.25">
      <c r="A530" s="28" t="str">
        <f>_xlfn.XLOOKUP(P!C502,'Banco de Dados'!$B$3:$B$274,'Banco de Dados'!$K$3:$K$274,"")</f>
        <v/>
      </c>
      <c r="B530" s="2">
        <v>0</v>
      </c>
      <c r="C530" s="2">
        <v>0</v>
      </c>
      <c r="D530" s="2">
        <v>0</v>
      </c>
      <c r="E530" s="2">
        <v>0</v>
      </c>
      <c r="F530" s="32" t="e">
        <f t="shared" si="71"/>
        <v>#DIV/0!</v>
      </c>
      <c r="G530" s="3" t="e">
        <f t="shared" si="69"/>
        <v>#VALUE!</v>
      </c>
      <c r="H530" s="3" t="e">
        <f t="shared" si="69"/>
        <v>#VALUE!</v>
      </c>
      <c r="J530" s="2" t="str">
        <v/>
      </c>
      <c r="K530" s="3" t="e">
        <v>#VALUE!</v>
      </c>
      <c r="M530" s="135" t="str">
        <f ca="1"/>
        <v xml:space="preserve"> </v>
      </c>
      <c r="N530" s="145"/>
      <c r="O530" s="14"/>
      <c r="P530" s="14"/>
      <c r="Q530" s="14"/>
      <c r="R530" s="14"/>
      <c r="S530" s="14"/>
      <c r="T530" s="14"/>
      <c r="U530" s="14"/>
      <c r="V530" s="14"/>
      <c r="W530" s="14"/>
      <c r="X530" s="137" t="str">
        <v xml:space="preserve"> </v>
      </c>
      <c r="Y530" s="150" t="str">
        <f t="shared" si="70"/>
        <v xml:space="preserve"> </v>
      </c>
    </row>
    <row r="531" spans="1:25" x14ac:dyDescent="0.25">
      <c r="A531" s="28" t="str">
        <f>_xlfn.XLOOKUP(P!C503,'Banco de Dados'!$B$3:$B$274,'Banco de Dados'!$K$3:$K$274,"")</f>
        <v/>
      </c>
      <c r="B531" s="2">
        <v>0</v>
      </c>
      <c r="C531" s="2">
        <v>0</v>
      </c>
      <c r="D531" s="2">
        <v>0</v>
      </c>
      <c r="E531" s="2">
        <v>0</v>
      </c>
      <c r="F531" s="32" t="e">
        <f t="shared" si="71"/>
        <v>#DIV/0!</v>
      </c>
      <c r="G531" s="3" t="e">
        <f t="shared" si="69"/>
        <v>#VALUE!</v>
      </c>
      <c r="H531" s="3" t="e">
        <f t="shared" si="69"/>
        <v>#VALUE!</v>
      </c>
      <c r="J531" s="2" t="str">
        <v/>
      </c>
      <c r="K531" s="3" t="e">
        <v>#VALUE!</v>
      </c>
      <c r="M531" s="135" t="str">
        <f ca="1"/>
        <v xml:space="preserve"> </v>
      </c>
      <c r="N531" s="145"/>
      <c r="O531" s="14"/>
      <c r="P531" s="14"/>
      <c r="Q531" s="14"/>
      <c r="R531" s="14"/>
      <c r="S531" s="14"/>
      <c r="T531" s="14"/>
      <c r="U531" s="14"/>
      <c r="V531" s="14"/>
      <c r="W531" s="14"/>
      <c r="X531" s="137" t="str">
        <v xml:space="preserve"> </v>
      </c>
      <c r="Y531" s="150" t="str">
        <f t="shared" si="70"/>
        <v xml:space="preserve"> </v>
      </c>
    </row>
    <row r="532" spans="1:25" x14ac:dyDescent="0.25">
      <c r="A532" s="28" t="str">
        <f>_xlfn.XLOOKUP(P!C504,'Banco de Dados'!$B$3:$B$274,'Banco de Dados'!$K$3:$K$274,"")</f>
        <v/>
      </c>
      <c r="B532" s="2">
        <v>0</v>
      </c>
      <c r="C532" s="2">
        <v>0</v>
      </c>
      <c r="D532" s="2">
        <v>0</v>
      </c>
      <c r="E532" s="17">
        <v>0</v>
      </c>
      <c r="F532" s="32" t="e">
        <f t="shared" si="71"/>
        <v>#DIV/0!</v>
      </c>
      <c r="G532" s="3" t="e">
        <f t="shared" si="69"/>
        <v>#VALUE!</v>
      </c>
      <c r="H532" s="3" t="e">
        <f t="shared" si="69"/>
        <v>#VALUE!</v>
      </c>
      <c r="J532" s="2" t="str">
        <v/>
      </c>
      <c r="K532" s="3" t="e">
        <v>#VALUE!</v>
      </c>
      <c r="M532" s="135" t="str">
        <f ca="1"/>
        <v xml:space="preserve"> </v>
      </c>
      <c r="N532" s="145"/>
      <c r="O532" s="14"/>
      <c r="P532" s="14"/>
      <c r="Q532" s="14"/>
      <c r="R532" s="14"/>
      <c r="S532" s="14"/>
      <c r="T532" s="14"/>
      <c r="U532" s="14"/>
      <c r="V532" s="14"/>
      <c r="W532" s="14"/>
      <c r="X532" s="137" t="str">
        <v xml:space="preserve"> </v>
      </c>
      <c r="Y532" s="150" t="str">
        <f t="shared" si="70"/>
        <v xml:space="preserve"> </v>
      </c>
    </row>
    <row r="533" spans="1:25" x14ac:dyDescent="0.25">
      <c r="A533" s="28" t="str">
        <f>_xlfn.XLOOKUP(P!C505,'Banco de Dados'!$B$3:$B$274,'Banco de Dados'!$K$3:$K$274,"")</f>
        <v/>
      </c>
      <c r="B533" s="2">
        <v>0</v>
      </c>
      <c r="C533" s="2">
        <v>0</v>
      </c>
      <c r="D533" s="2">
        <v>0</v>
      </c>
      <c r="E533" s="2">
        <v>0</v>
      </c>
      <c r="F533" s="32" t="e">
        <f t="shared" si="71"/>
        <v>#DIV/0!</v>
      </c>
      <c r="G533" s="3" t="e">
        <f t="shared" si="69"/>
        <v>#VALUE!</v>
      </c>
      <c r="H533" s="3" t="e">
        <f t="shared" si="69"/>
        <v>#VALUE!</v>
      </c>
      <c r="J533" s="2" t="str">
        <v/>
      </c>
      <c r="K533" s="3" t="e">
        <v>#VALUE!</v>
      </c>
      <c r="M533" s="135" t="str">
        <f ca="1"/>
        <v xml:space="preserve"> </v>
      </c>
      <c r="N533" s="145"/>
      <c r="O533" s="14"/>
      <c r="P533" s="14"/>
      <c r="Q533" s="14"/>
      <c r="R533" s="14"/>
      <c r="S533" s="14"/>
      <c r="T533" s="14"/>
      <c r="U533" s="14"/>
      <c r="V533" s="14"/>
      <c r="W533" s="14"/>
      <c r="X533" s="137" t="str">
        <v xml:space="preserve"> </v>
      </c>
      <c r="Y533" s="150" t="str">
        <f t="shared" si="70"/>
        <v xml:space="preserve"> </v>
      </c>
    </row>
    <row r="534" spans="1:25" x14ac:dyDescent="0.25">
      <c r="A534" s="28" t="str">
        <f>_xlfn.XLOOKUP(P!C506,'Banco de Dados'!$B$3:$B$274,'Banco de Dados'!$K$3:$K$274,"")</f>
        <v/>
      </c>
      <c r="B534" s="2">
        <v>0</v>
      </c>
      <c r="C534" s="2">
        <v>0</v>
      </c>
      <c r="D534" s="2">
        <v>0</v>
      </c>
      <c r="E534" s="2">
        <v>0</v>
      </c>
      <c r="F534" s="32" t="e">
        <f t="shared" si="71"/>
        <v>#DIV/0!</v>
      </c>
      <c r="G534" s="3" t="e">
        <f t="shared" si="69"/>
        <v>#VALUE!</v>
      </c>
      <c r="H534" s="3" t="e">
        <f t="shared" si="69"/>
        <v>#VALUE!</v>
      </c>
      <c r="J534" s="2" t="str">
        <v/>
      </c>
      <c r="K534" s="3" t="e">
        <v>#VALUE!</v>
      </c>
      <c r="M534" s="135" t="str">
        <f ca="1"/>
        <v xml:space="preserve"> </v>
      </c>
      <c r="N534" s="145"/>
      <c r="O534" s="14"/>
      <c r="P534" s="14"/>
      <c r="Q534" s="14"/>
      <c r="R534" s="14"/>
      <c r="S534" s="14"/>
      <c r="T534" s="14"/>
      <c r="U534" s="14"/>
      <c r="V534" s="14"/>
      <c r="W534" s="14"/>
      <c r="X534" s="137" t="str">
        <v xml:space="preserve"> </v>
      </c>
      <c r="Y534" s="150" t="str">
        <f t="shared" si="70"/>
        <v xml:space="preserve"> </v>
      </c>
    </row>
    <row r="535" spans="1:25" x14ac:dyDescent="0.25">
      <c r="A535" s="28" t="str">
        <f>_xlfn.XLOOKUP(P!C507,'Banco de Dados'!$B$3:$B$274,'Banco de Dados'!$K$3:$K$274,"")</f>
        <v/>
      </c>
      <c r="B535" s="2">
        <v>0</v>
      </c>
      <c r="C535" s="2">
        <v>0</v>
      </c>
      <c r="D535" s="2">
        <v>0</v>
      </c>
      <c r="E535" s="2">
        <v>0</v>
      </c>
      <c r="F535" s="32" t="e">
        <f t="shared" si="71"/>
        <v>#DIV/0!</v>
      </c>
      <c r="G535" s="3" t="e">
        <f t="shared" si="69"/>
        <v>#VALUE!</v>
      </c>
      <c r="H535" s="3" t="e">
        <f t="shared" si="69"/>
        <v>#VALUE!</v>
      </c>
      <c r="J535" s="2" t="str">
        <v/>
      </c>
      <c r="K535" s="3" t="e">
        <v>#VALUE!</v>
      </c>
      <c r="M535" s="135" t="str">
        <f ca="1"/>
        <v xml:space="preserve"> </v>
      </c>
      <c r="N535" s="145"/>
      <c r="O535" s="14"/>
      <c r="P535" s="14"/>
      <c r="Q535" s="14"/>
      <c r="R535" s="14"/>
      <c r="S535" s="14"/>
      <c r="T535" s="14"/>
      <c r="U535" s="14"/>
      <c r="V535" s="14"/>
      <c r="W535" s="14"/>
      <c r="X535" s="137" t="str">
        <v xml:space="preserve"> </v>
      </c>
      <c r="Y535" s="150" t="str">
        <f t="shared" si="70"/>
        <v xml:space="preserve"> </v>
      </c>
    </row>
    <row r="536" spans="1:25" x14ac:dyDescent="0.25">
      <c r="A536" s="28" t="str">
        <f>_xlfn.XLOOKUP(P!C508,'Banco de Dados'!$B$3:$B$274,'Banco de Dados'!$K$3:$K$274,"")</f>
        <v/>
      </c>
      <c r="B536" s="2">
        <v>0</v>
      </c>
      <c r="C536" s="2">
        <v>0</v>
      </c>
      <c r="D536" s="2">
        <v>0</v>
      </c>
      <c r="E536" s="2">
        <v>0</v>
      </c>
      <c r="F536" s="32" t="e">
        <f t="shared" si="71"/>
        <v>#DIV/0!</v>
      </c>
      <c r="G536" s="3" t="e">
        <f t="shared" si="69"/>
        <v>#VALUE!</v>
      </c>
      <c r="H536" s="3" t="e">
        <f t="shared" si="69"/>
        <v>#VALUE!</v>
      </c>
      <c r="J536" s="2" t="str">
        <v/>
      </c>
      <c r="K536" s="3" t="e">
        <v>#VALUE!</v>
      </c>
      <c r="M536" s="135" t="str">
        <f ca="1"/>
        <v xml:space="preserve"> </v>
      </c>
      <c r="N536" s="145"/>
      <c r="O536" s="14"/>
      <c r="P536" s="14"/>
      <c r="Q536" s="14"/>
      <c r="R536" s="14"/>
      <c r="S536" s="14"/>
      <c r="T536" s="14"/>
      <c r="U536" s="14"/>
      <c r="V536" s="14"/>
      <c r="W536" s="14"/>
      <c r="X536" s="137" t="str">
        <v xml:space="preserve"> </v>
      </c>
      <c r="Y536" s="150" t="str">
        <f t="shared" si="70"/>
        <v xml:space="preserve"> </v>
      </c>
    </row>
    <row r="537" spans="1:25" x14ac:dyDescent="0.25">
      <c r="A537" s="28" t="str">
        <f>_xlfn.XLOOKUP(P!C509,'Banco de Dados'!$B$3:$B$274,'Banco de Dados'!$K$3:$K$274,"")</f>
        <v/>
      </c>
      <c r="B537" s="2">
        <v>0</v>
      </c>
      <c r="C537" s="2">
        <v>0</v>
      </c>
      <c r="D537" s="2">
        <v>0</v>
      </c>
      <c r="E537" s="2">
        <v>0</v>
      </c>
      <c r="F537" s="32" t="e">
        <f t="shared" si="71"/>
        <v>#DIV/0!</v>
      </c>
      <c r="G537" s="3" t="e">
        <f t="shared" si="69"/>
        <v>#VALUE!</v>
      </c>
      <c r="H537" s="3" t="e">
        <f t="shared" si="69"/>
        <v>#VALUE!</v>
      </c>
      <c r="J537" s="2" t="str">
        <v/>
      </c>
      <c r="K537" s="3" t="e">
        <v>#VALUE!</v>
      </c>
      <c r="M537" s="135" t="str">
        <f ca="1"/>
        <v xml:space="preserve"> </v>
      </c>
      <c r="N537" s="145"/>
      <c r="O537" s="14"/>
      <c r="P537" s="14"/>
      <c r="Q537" s="14"/>
      <c r="R537" s="14"/>
      <c r="S537" s="14"/>
      <c r="T537" s="14"/>
      <c r="U537" s="14"/>
      <c r="V537" s="14"/>
      <c r="W537" s="14"/>
      <c r="X537" s="137" t="str">
        <v xml:space="preserve"> </v>
      </c>
      <c r="Y537" s="150" t="str">
        <f t="shared" si="70"/>
        <v xml:space="preserve"> </v>
      </c>
    </row>
    <row r="538" spans="1:25" x14ac:dyDescent="0.25">
      <c r="A538" s="28" t="str">
        <f>_xlfn.XLOOKUP(P!C510,'Banco de Dados'!$B$3:$B$274,'Banco de Dados'!$K$3:$K$274,"")</f>
        <v/>
      </c>
      <c r="B538" s="2">
        <v>0</v>
      </c>
      <c r="C538" s="2">
        <v>0</v>
      </c>
      <c r="D538" s="2">
        <v>0</v>
      </c>
      <c r="E538" s="2">
        <v>0</v>
      </c>
      <c r="F538" s="32" t="e">
        <f t="shared" si="71"/>
        <v>#DIV/0!</v>
      </c>
      <c r="G538" s="3" t="e">
        <f t="shared" si="69"/>
        <v>#VALUE!</v>
      </c>
      <c r="H538" s="3" t="e">
        <f t="shared" si="69"/>
        <v>#VALUE!</v>
      </c>
      <c r="J538" s="2" t="str">
        <v/>
      </c>
      <c r="K538" s="3" t="e">
        <v>#VALUE!</v>
      </c>
      <c r="M538" s="135" t="str">
        <f ca="1"/>
        <v xml:space="preserve"> </v>
      </c>
      <c r="N538" s="145"/>
      <c r="O538" s="14"/>
      <c r="P538" s="14"/>
      <c r="Q538" s="14"/>
      <c r="R538" s="14"/>
      <c r="S538" s="14"/>
      <c r="T538" s="14"/>
      <c r="U538" s="14"/>
      <c r="V538" s="14"/>
      <c r="W538" s="14"/>
      <c r="X538" s="137" t="str">
        <v xml:space="preserve"> </v>
      </c>
      <c r="Y538" s="150" t="str">
        <f t="shared" si="70"/>
        <v xml:space="preserve"> </v>
      </c>
    </row>
    <row r="539" spans="1:25" x14ac:dyDescent="0.25">
      <c r="A539" s="28" t="str">
        <f>_xlfn.XLOOKUP(P!C511,'Banco de Dados'!$B$3:$B$274,'Banco de Dados'!$K$3:$K$274,"")</f>
        <v/>
      </c>
      <c r="B539" s="2">
        <v>0</v>
      </c>
      <c r="C539" s="2">
        <v>0</v>
      </c>
      <c r="D539" s="2">
        <v>0</v>
      </c>
      <c r="E539" s="2">
        <v>0</v>
      </c>
      <c r="F539" s="32" t="e">
        <f t="shared" si="71"/>
        <v>#DIV/0!</v>
      </c>
      <c r="G539" s="3" t="e">
        <f t="shared" si="69"/>
        <v>#VALUE!</v>
      </c>
      <c r="H539" s="3" t="e">
        <f t="shared" si="69"/>
        <v>#VALUE!</v>
      </c>
      <c r="J539" s="2" t="str">
        <v/>
      </c>
      <c r="K539" s="3" t="e">
        <v>#VALUE!</v>
      </c>
      <c r="M539" s="135" t="str">
        <f ca="1"/>
        <v xml:space="preserve"> </v>
      </c>
      <c r="N539" s="145"/>
      <c r="O539" s="14"/>
      <c r="P539" s="14"/>
      <c r="Q539" s="14"/>
      <c r="R539" s="14"/>
      <c r="S539" s="14"/>
      <c r="T539" s="14"/>
      <c r="U539" s="14"/>
      <c r="V539" s="14"/>
      <c r="W539" s="14"/>
      <c r="X539" s="137" t="str">
        <v xml:space="preserve"> </v>
      </c>
      <c r="Y539" s="150" t="str">
        <f t="shared" si="70"/>
        <v xml:space="preserve"> </v>
      </c>
    </row>
    <row r="540" spans="1:25" x14ac:dyDescent="0.25">
      <c r="A540" s="28" t="str">
        <f>_xlfn.XLOOKUP(P!C512,'Banco de Dados'!$B$3:$B$274,'Banco de Dados'!$K$3:$K$274,"")</f>
        <v/>
      </c>
      <c r="B540" s="2">
        <v>0</v>
      </c>
      <c r="C540" s="2">
        <v>0</v>
      </c>
      <c r="D540" s="2">
        <v>0</v>
      </c>
      <c r="E540" s="2">
        <v>0</v>
      </c>
      <c r="F540" s="32" t="e">
        <f t="shared" si="71"/>
        <v>#DIV/0!</v>
      </c>
      <c r="G540" s="3" t="e">
        <f t="shared" ref="G540:H542" si="72">D540*$E$510</f>
        <v>#VALUE!</v>
      </c>
      <c r="H540" s="3" t="e">
        <f t="shared" si="72"/>
        <v>#VALUE!</v>
      </c>
      <c r="J540" s="2" t="str">
        <v/>
      </c>
      <c r="K540" s="3" t="e">
        <v>#VALUE!</v>
      </c>
      <c r="M540" s="135" t="str">
        <f ca="1"/>
        <v xml:space="preserve"> </v>
      </c>
      <c r="N540" s="145"/>
      <c r="O540" s="14"/>
      <c r="P540" s="14"/>
      <c r="Q540" s="14"/>
      <c r="R540" s="14"/>
      <c r="S540" s="14"/>
      <c r="T540" s="14"/>
      <c r="U540" s="14"/>
      <c r="V540" s="14"/>
      <c r="W540" s="14"/>
      <c r="X540" s="137" t="str">
        <v xml:space="preserve"> </v>
      </c>
      <c r="Y540" s="150" t="str">
        <f t="shared" si="70"/>
        <v xml:space="preserve"> </v>
      </c>
    </row>
    <row r="541" spans="1:25" x14ac:dyDescent="0.25">
      <c r="A541" s="28" t="str">
        <f>_xlfn.XLOOKUP(P!C513,'Banco de Dados'!$B$3:$B$274,'Banco de Dados'!$K$3:$K$274,"")</f>
        <v/>
      </c>
      <c r="B541" s="2">
        <v>0</v>
      </c>
      <c r="C541" s="2">
        <v>0</v>
      </c>
      <c r="D541" s="2">
        <v>0</v>
      </c>
      <c r="E541" s="2">
        <v>0</v>
      </c>
      <c r="F541" s="32" t="e">
        <f t="shared" si="71"/>
        <v>#DIV/0!</v>
      </c>
      <c r="G541" s="3" t="e">
        <f t="shared" si="72"/>
        <v>#VALUE!</v>
      </c>
      <c r="H541" s="3" t="e">
        <f t="shared" si="72"/>
        <v>#VALUE!</v>
      </c>
      <c r="J541" s="2" t="str">
        <v/>
      </c>
      <c r="K541" s="3" t="e">
        <v>#VALUE!</v>
      </c>
      <c r="M541" s="135" t="str">
        <f ca="1"/>
        <v xml:space="preserve"> </v>
      </c>
      <c r="N541" s="145"/>
      <c r="O541" s="14"/>
      <c r="P541" s="14"/>
      <c r="Q541" s="14"/>
      <c r="R541" s="14"/>
      <c r="S541" s="14"/>
      <c r="T541" s="14"/>
      <c r="U541" s="14"/>
      <c r="V541" s="14"/>
      <c r="W541" s="14"/>
      <c r="X541" s="137" t="str">
        <v xml:space="preserve"> </v>
      </c>
      <c r="Y541" s="150" t="str">
        <f t="shared" si="70"/>
        <v xml:space="preserve"> </v>
      </c>
    </row>
    <row r="542" spans="1:25" x14ac:dyDescent="0.25">
      <c r="A542" s="28" t="str">
        <f>_xlfn.XLOOKUP(P!C514,'Banco de Dados'!$B$3:$B$274,'Banco de Dados'!$K$3:$K$274,"")</f>
        <v/>
      </c>
      <c r="B542" s="2">
        <v>0</v>
      </c>
      <c r="C542" s="2">
        <v>0</v>
      </c>
      <c r="D542" s="2">
        <v>0</v>
      </c>
      <c r="E542" s="2">
        <v>0</v>
      </c>
      <c r="F542" s="32" t="e">
        <f t="shared" si="71"/>
        <v>#DIV/0!</v>
      </c>
      <c r="G542" s="3" t="e">
        <f t="shared" si="72"/>
        <v>#VALUE!</v>
      </c>
      <c r="H542" s="3" t="e">
        <f t="shared" si="72"/>
        <v>#VALUE!</v>
      </c>
      <c r="J542" s="2" t="str">
        <v/>
      </c>
      <c r="K542" s="3" t="e">
        <v>#VALUE!</v>
      </c>
      <c r="M542" s="142" t="str">
        <f t="shared" ref="M542" si="73">IF(AL542=0,"",AL542)</f>
        <v/>
      </c>
      <c r="N542" s="141" t="str">
        <f>IFERROR(IF(AM542=0,NA(),AM542)," ")</f>
        <v xml:space="preserve"> </v>
      </c>
      <c r="O542" s="14"/>
      <c r="P542" s="14"/>
      <c r="Q542" s="14"/>
      <c r="R542" s="14"/>
      <c r="S542" s="14"/>
      <c r="T542" s="14"/>
      <c r="U542" s="14"/>
      <c r="V542" s="14"/>
      <c r="W542" s="14"/>
      <c r="X542" s="137" t="str">
        <v xml:space="preserve"> </v>
      </c>
      <c r="Y542" s="150" t="str">
        <f t="shared" si="70"/>
        <v xml:space="preserve"> </v>
      </c>
    </row>
    <row r="543" spans="1:25" s="67" customFormat="1" x14ac:dyDescent="0.25">
      <c r="A543" s="94"/>
      <c r="B543" s="94"/>
      <c r="C543" s="94"/>
      <c r="D543" s="94"/>
      <c r="E543" s="94"/>
      <c r="F543" s="133"/>
      <c r="G543" s="134"/>
      <c r="H543" s="134"/>
      <c r="I543" s="94"/>
      <c r="J543" s="94"/>
      <c r="K543" s="134"/>
      <c r="L543" s="94"/>
      <c r="M543" s="94"/>
      <c r="N543" s="134"/>
      <c r="O543" s="134"/>
      <c r="P543" s="134"/>
      <c r="Y543" s="94"/>
    </row>
    <row r="544" spans="1:25" x14ac:dyDescent="0.25">
      <c r="G544" s="3"/>
      <c r="H544" s="3"/>
      <c r="I544" s="2"/>
      <c r="J544" s="2"/>
      <c r="K544" s="3"/>
      <c r="L544" s="94"/>
      <c r="M544" s="2"/>
      <c r="N544" s="3"/>
      <c r="O544" s="3"/>
      <c r="P544" s="3"/>
    </row>
    <row r="545" spans="1:33" x14ac:dyDescent="0.25">
      <c r="G545" s="3"/>
      <c r="H545" s="3"/>
      <c r="I545" s="2"/>
      <c r="J545" s="2"/>
      <c r="K545" s="3"/>
      <c r="L545" s="94"/>
      <c r="M545" s="2"/>
      <c r="N545" s="3"/>
      <c r="O545" s="3"/>
      <c r="P545" s="3"/>
    </row>
    <row r="546" spans="1:33" ht="15.75" x14ac:dyDescent="0.25">
      <c r="A546" s="36">
        <f>'Nome das Amostras'!A19</f>
        <v>0</v>
      </c>
      <c r="B546" s="164" t="e">
        <f>VLOOKUP(A546,'Nome das Amostras'!$A$3:$D$28,2,FALSE)</f>
        <v>#N/A</v>
      </c>
      <c r="C546" s="164"/>
      <c r="D546" s="51" t="s">
        <v>65</v>
      </c>
      <c r="E546" s="52" t="e">
        <f>'Banco de Dados'!$O$13/'Banco de Dados'!DP13</f>
        <v>#VALUE!</v>
      </c>
      <c r="F546" s="74"/>
      <c r="G546" s="3"/>
      <c r="H546" s="3"/>
      <c r="J546" s="231" t="s">
        <v>255</v>
      </c>
      <c r="K546" s="231"/>
      <c r="M546" s="132" t="s">
        <v>1</v>
      </c>
      <c r="N546" s="144" t="s">
        <v>35</v>
      </c>
      <c r="O546" s="232" t="s">
        <v>148</v>
      </c>
      <c r="P546" s="232"/>
      <c r="Q546" s="232"/>
      <c r="R546" s="232"/>
      <c r="S546" s="232"/>
      <c r="T546" s="232"/>
      <c r="U546" s="232"/>
      <c r="V546" s="232"/>
      <c r="W546" s="2">
        <v>18</v>
      </c>
      <c r="X546" s="136" t="s">
        <v>1</v>
      </c>
      <c r="Y546" s="136" t="s">
        <v>35</v>
      </c>
      <c r="Z546" s="233" t="s">
        <v>149</v>
      </c>
      <c r="AA546" s="233"/>
      <c r="AB546" s="233"/>
      <c r="AC546" s="233"/>
      <c r="AD546" s="233"/>
      <c r="AE546" s="233"/>
      <c r="AF546" s="233"/>
      <c r="AG546" s="233"/>
    </row>
    <row r="547" spans="1:33" x14ac:dyDescent="0.25">
      <c r="A547" s="107" t="s">
        <v>1</v>
      </c>
      <c r="B547" s="107" t="s">
        <v>0</v>
      </c>
      <c r="C547" s="107" t="s">
        <v>212</v>
      </c>
      <c r="D547" s="107" t="s">
        <v>209</v>
      </c>
      <c r="E547" s="107" t="s">
        <v>213</v>
      </c>
      <c r="F547" s="76" t="s">
        <v>219</v>
      </c>
      <c r="G547" s="54" t="s">
        <v>140</v>
      </c>
      <c r="H547" s="54" t="s">
        <v>66</v>
      </c>
      <c r="J547" s="107" t="s">
        <v>1</v>
      </c>
      <c r="K547" s="54" t="s">
        <v>35</v>
      </c>
      <c r="M547" s="142" t="s">
        <v>149</v>
      </c>
      <c r="N547" s="141">
        <f>Y547</f>
        <v>0</v>
      </c>
      <c r="O547" s="14"/>
      <c r="P547" s="14"/>
      <c r="Q547" s="14"/>
      <c r="R547" s="14"/>
      <c r="S547" s="14"/>
      <c r="T547" s="14"/>
      <c r="U547" s="14"/>
      <c r="V547" s="14"/>
      <c r="W547" s="14"/>
      <c r="X547" s="140" t="s">
        <v>150</v>
      </c>
      <c r="Y547" s="149">
        <f>SUM(Y548:Y578)</f>
        <v>0</v>
      </c>
    </row>
    <row r="548" spans="1:33" x14ac:dyDescent="0.25">
      <c r="A548" s="28" t="str">
        <f>_xlfn.XLOOKUP(P!C518,'Banco de Dados'!$B$3:$B$274,'Banco de Dados'!$K$3:$K$274,"")</f>
        <v/>
      </c>
      <c r="B548" s="2" cm="1">
        <f t="array" ref="B548:E578">Dados!DL5:DO35</f>
        <v>0</v>
      </c>
      <c r="C548" s="2">
        <v>0</v>
      </c>
      <c r="D548" s="2">
        <v>0</v>
      </c>
      <c r="E548" s="2">
        <v>0</v>
      </c>
      <c r="F548" s="32" t="e">
        <f>(E548*100)/D548</f>
        <v>#DIV/0!</v>
      </c>
      <c r="G548" s="3" t="e">
        <f t="shared" ref="G548:H575" si="74">D548*$E$546</f>
        <v>#VALUE!</v>
      </c>
      <c r="H548" s="3" t="e">
        <f t="shared" si="74"/>
        <v>#VALUE!</v>
      </c>
      <c r="J548" s="2" t="str" cm="1">
        <f t="array" ref="J548:J578">_xlfn._xlws.FILTER(A548:A578, (A548:A578&lt;&gt;$L$1)*(A548:A578&lt;&gt;"Ar")*(A548:A578&lt;&gt;$M$1))</f>
        <v/>
      </c>
      <c r="K548" s="3" t="e" cm="1">
        <f t="array" ref="K548:K578">IF(_xlfn.XLOOKUP(J548:J578,A548:A578,G548:G578," ")=0,"",_xlfn.XLOOKUP(J548:J578,A548:A578,G548:G578," "))</f>
        <v>#VALUE!</v>
      </c>
      <c r="M548" s="135" t="e" cm="1" vm="1">
        <f t="array" aca="1" ref="M548:M577" ca="1">_xlfn.XLOOKUP(N548:N577,_xlfn.ANCHORARRAY(K548),J548:J578," ")</f>
        <v>#VALUE!</v>
      </c>
      <c r="N548" s="145" t="e" cm="1" vm="2">
        <f t="array" aca="1" ref="N548" ca="1">IF(_xlfn._xlws.FILTER(_xlfn.ANCHORARRAY(K548),ISERROR(MATCH(_xlfn.ANCHORARRAY(K548),Y548:Y577,0)))=0," ",_xlfn._xlws.FILTER(_xlfn.ANCHORARRAY(K548),ISERROR(MATCH(_xlfn.ANCHORARRAY(K548),Y548:Y577,0))))</f>
        <v>#VALUE!</v>
      </c>
      <c r="O548" s="14"/>
      <c r="P548" s="14"/>
      <c r="Q548" s="14"/>
      <c r="R548" s="14"/>
      <c r="S548" s="14"/>
      <c r="T548" s="14"/>
      <c r="U548" s="14"/>
      <c r="V548" s="14"/>
      <c r="W548" s="14"/>
      <c r="X548" s="137" t="str" cm="1">
        <f t="array" ref="X548:X578">IF(_xlfn.XLOOKUP(Y548:Y578,_xlfn.ANCHORARRAY(K548),J548:J578," ")=0," ",_xlfn.XLOOKUP(Y548:Y578,_xlfn.ANCHORARRAY(K548),J548:J578," "))</f>
        <v xml:space="preserve"> </v>
      </c>
      <c r="Y548" s="150" t="str">
        <f t="shared" ref="Y548:Y578" si="75">IFERROR(IF(ROW(A1)&lt;$W$546,SMALL(_xlfn.ANCHORARRAY($K$548),ROW(A1))," ")," ")</f>
        <v xml:space="preserve"> </v>
      </c>
    </row>
    <row r="549" spans="1:33" x14ac:dyDescent="0.25">
      <c r="A549" s="28" t="str">
        <f>_xlfn.XLOOKUP(P!C519,'Banco de Dados'!$B$3:$B$274,'Banco de Dados'!$K$3:$K$274,"")</f>
        <v/>
      </c>
      <c r="B549" s="2">
        <v>0</v>
      </c>
      <c r="C549" s="2">
        <v>0</v>
      </c>
      <c r="D549" s="2">
        <v>0</v>
      </c>
      <c r="E549" s="2">
        <v>0</v>
      </c>
      <c r="F549" s="32" t="e">
        <f t="shared" ref="F549:F578" si="76">(E549*100)/D549</f>
        <v>#DIV/0!</v>
      </c>
      <c r="G549" s="3" t="e">
        <f t="shared" si="74"/>
        <v>#VALUE!</v>
      </c>
      <c r="H549" s="3" t="e">
        <f t="shared" si="74"/>
        <v>#VALUE!</v>
      </c>
      <c r="J549" s="2" t="str">
        <v/>
      </c>
      <c r="K549" s="3" t="e">
        <v>#VALUE!</v>
      </c>
      <c r="M549" s="135" t="str">
        <f ca="1"/>
        <v xml:space="preserve"> </v>
      </c>
      <c r="N549" s="145"/>
      <c r="O549" s="14"/>
      <c r="P549" s="14"/>
      <c r="Q549" s="14"/>
      <c r="R549" s="14"/>
      <c r="S549" s="14"/>
      <c r="T549" s="14"/>
      <c r="U549" s="14"/>
      <c r="V549" s="14"/>
      <c r="W549" s="14"/>
      <c r="X549" s="137" t="str">
        <v xml:space="preserve"> </v>
      </c>
      <c r="Y549" s="150" t="str">
        <f t="shared" si="75"/>
        <v xml:space="preserve"> </v>
      </c>
    </row>
    <row r="550" spans="1:33" x14ac:dyDescent="0.25">
      <c r="A550" s="28" t="str">
        <f>_xlfn.XLOOKUP(P!C520,'Banco de Dados'!$B$3:$B$274,'Banco de Dados'!$K$3:$K$274,"")</f>
        <v/>
      </c>
      <c r="B550" s="2">
        <v>0</v>
      </c>
      <c r="C550" s="2">
        <v>0</v>
      </c>
      <c r="D550" s="2">
        <v>0</v>
      </c>
      <c r="E550" s="2">
        <v>0</v>
      </c>
      <c r="F550" s="32" t="e">
        <f t="shared" si="76"/>
        <v>#DIV/0!</v>
      </c>
      <c r="G550" s="3" t="e">
        <f t="shared" si="74"/>
        <v>#VALUE!</v>
      </c>
      <c r="H550" s="3" t="e">
        <f t="shared" si="74"/>
        <v>#VALUE!</v>
      </c>
      <c r="J550" s="2" t="str">
        <v/>
      </c>
      <c r="K550" s="3" t="e">
        <v>#VALUE!</v>
      </c>
      <c r="M550" s="135" t="str">
        <f ca="1"/>
        <v xml:space="preserve"> </v>
      </c>
      <c r="N550" s="145"/>
      <c r="O550" s="14"/>
      <c r="P550" s="14"/>
      <c r="Q550" s="14"/>
      <c r="R550" s="14"/>
      <c r="S550" s="14"/>
      <c r="T550" s="14"/>
      <c r="U550" s="14"/>
      <c r="V550" s="14"/>
      <c r="W550" s="14"/>
      <c r="X550" s="137" t="str">
        <v xml:space="preserve"> </v>
      </c>
      <c r="Y550" s="150" t="str">
        <f t="shared" si="75"/>
        <v xml:space="preserve"> </v>
      </c>
    </row>
    <row r="551" spans="1:33" x14ac:dyDescent="0.25">
      <c r="A551" s="28" t="str">
        <f>_xlfn.XLOOKUP(P!C521,'Banco de Dados'!$B$3:$B$274,'Banco de Dados'!$K$3:$K$274,"")</f>
        <v/>
      </c>
      <c r="B551" s="2">
        <v>0</v>
      </c>
      <c r="C551" s="2">
        <v>0</v>
      </c>
      <c r="D551" s="2">
        <v>0</v>
      </c>
      <c r="E551" s="2">
        <v>0</v>
      </c>
      <c r="F551" s="32" t="e">
        <f t="shared" si="76"/>
        <v>#DIV/0!</v>
      </c>
      <c r="G551" s="3" t="e">
        <f t="shared" si="74"/>
        <v>#VALUE!</v>
      </c>
      <c r="H551" s="3" t="e">
        <f t="shared" si="74"/>
        <v>#VALUE!</v>
      </c>
      <c r="J551" s="2" t="str">
        <v/>
      </c>
      <c r="K551" s="3" t="e">
        <v>#VALUE!</v>
      </c>
      <c r="M551" s="135" t="str">
        <f ca="1"/>
        <v xml:space="preserve"> </v>
      </c>
      <c r="N551" s="145"/>
      <c r="O551" s="14"/>
      <c r="P551" s="14"/>
      <c r="Q551" s="14"/>
      <c r="R551" s="14"/>
      <c r="S551" s="14"/>
      <c r="T551" s="14"/>
      <c r="U551" s="14"/>
      <c r="V551" s="14"/>
      <c r="W551" s="14"/>
      <c r="X551" s="137" t="str">
        <v xml:space="preserve"> </v>
      </c>
      <c r="Y551" s="150" t="str">
        <f t="shared" si="75"/>
        <v xml:space="preserve"> </v>
      </c>
    </row>
    <row r="552" spans="1:33" x14ac:dyDescent="0.25">
      <c r="A552" s="28" t="str">
        <f>_xlfn.XLOOKUP(P!C522,'Banco de Dados'!$B$3:$B$274,'Banco de Dados'!$K$3:$K$274,"")</f>
        <v/>
      </c>
      <c r="B552" s="2">
        <v>0</v>
      </c>
      <c r="C552" s="2">
        <v>0</v>
      </c>
      <c r="D552" s="2">
        <v>0</v>
      </c>
      <c r="E552" s="2">
        <v>0</v>
      </c>
      <c r="F552" s="32" t="e">
        <f t="shared" si="76"/>
        <v>#DIV/0!</v>
      </c>
      <c r="G552" s="3" t="e">
        <f t="shared" si="74"/>
        <v>#VALUE!</v>
      </c>
      <c r="H552" s="3" t="e">
        <f t="shared" si="74"/>
        <v>#VALUE!</v>
      </c>
      <c r="J552" s="2" t="str">
        <v/>
      </c>
      <c r="K552" s="3" t="e">
        <v>#VALUE!</v>
      </c>
      <c r="M552" s="135" t="str">
        <f ca="1"/>
        <v xml:space="preserve"> </v>
      </c>
      <c r="N552" s="145"/>
      <c r="O552" s="14"/>
      <c r="P552" s="14"/>
      <c r="Q552" s="14"/>
      <c r="R552" s="14"/>
      <c r="S552" s="14"/>
      <c r="T552" s="14"/>
      <c r="U552" s="14"/>
      <c r="V552" s="14"/>
      <c r="W552" s="14"/>
      <c r="X552" s="137" t="str">
        <v xml:space="preserve"> </v>
      </c>
      <c r="Y552" s="150" t="str">
        <f t="shared" si="75"/>
        <v xml:space="preserve"> </v>
      </c>
    </row>
    <row r="553" spans="1:33" x14ac:dyDescent="0.25">
      <c r="A553" s="28" t="str">
        <f>_xlfn.XLOOKUP(P!C523,'Banco de Dados'!$B$3:$B$274,'Banco de Dados'!$K$3:$K$274,"")</f>
        <v/>
      </c>
      <c r="B553" s="2">
        <v>0</v>
      </c>
      <c r="C553" s="2">
        <v>0</v>
      </c>
      <c r="D553" s="2">
        <v>0</v>
      </c>
      <c r="E553" s="2">
        <v>0</v>
      </c>
      <c r="F553" s="32" t="e">
        <f t="shared" si="76"/>
        <v>#DIV/0!</v>
      </c>
      <c r="G553" s="3" t="e">
        <f t="shared" si="74"/>
        <v>#VALUE!</v>
      </c>
      <c r="H553" s="3" t="e">
        <f t="shared" si="74"/>
        <v>#VALUE!</v>
      </c>
      <c r="J553" s="2" t="str">
        <v/>
      </c>
      <c r="K553" s="3" t="e">
        <v>#VALUE!</v>
      </c>
      <c r="M553" s="135" t="str">
        <f ca="1"/>
        <v xml:space="preserve"> </v>
      </c>
      <c r="N553" s="145"/>
      <c r="O553" s="14"/>
      <c r="P553" s="14"/>
      <c r="Q553" s="14"/>
      <c r="R553" s="14"/>
      <c r="S553" s="14"/>
      <c r="T553" s="14"/>
      <c r="U553" s="14"/>
      <c r="V553" s="14"/>
      <c r="W553" s="14"/>
      <c r="X553" s="137" t="str">
        <v xml:space="preserve"> </v>
      </c>
      <c r="Y553" s="150" t="str">
        <f t="shared" si="75"/>
        <v xml:space="preserve"> </v>
      </c>
    </row>
    <row r="554" spans="1:33" x14ac:dyDescent="0.25">
      <c r="A554" s="28" t="str">
        <f>_xlfn.XLOOKUP(P!C524,'Banco de Dados'!$B$3:$B$274,'Banco de Dados'!$K$3:$K$274,"")</f>
        <v/>
      </c>
      <c r="B554" s="2">
        <v>0</v>
      </c>
      <c r="C554" s="2">
        <v>0</v>
      </c>
      <c r="D554" s="2">
        <v>0</v>
      </c>
      <c r="E554" s="2">
        <v>0</v>
      </c>
      <c r="F554" s="32" t="e">
        <f t="shared" si="76"/>
        <v>#DIV/0!</v>
      </c>
      <c r="G554" s="3" t="e">
        <f t="shared" si="74"/>
        <v>#VALUE!</v>
      </c>
      <c r="H554" s="3" t="e">
        <f t="shared" si="74"/>
        <v>#VALUE!</v>
      </c>
      <c r="J554" s="2" t="str">
        <v/>
      </c>
      <c r="K554" s="3" t="e">
        <v>#VALUE!</v>
      </c>
      <c r="M554" s="135" t="str">
        <f ca="1"/>
        <v xml:space="preserve"> </v>
      </c>
      <c r="N554" s="145"/>
      <c r="O554" s="14"/>
      <c r="P554" s="14"/>
      <c r="Q554" s="14"/>
      <c r="R554" s="14"/>
      <c r="S554" s="14"/>
      <c r="T554" s="14"/>
      <c r="U554" s="14"/>
      <c r="V554" s="14"/>
      <c r="W554" s="14"/>
      <c r="X554" s="137" t="str">
        <v xml:space="preserve"> </v>
      </c>
      <c r="Y554" s="150" t="str">
        <f t="shared" si="75"/>
        <v xml:space="preserve"> </v>
      </c>
    </row>
    <row r="555" spans="1:33" x14ac:dyDescent="0.25">
      <c r="A555" s="28" t="str">
        <f>_xlfn.XLOOKUP(P!C525,'Banco de Dados'!$B$3:$B$274,'Banco de Dados'!$K$3:$K$274,"")</f>
        <v/>
      </c>
      <c r="B555" s="2">
        <v>0</v>
      </c>
      <c r="C555" s="2">
        <v>0</v>
      </c>
      <c r="D555" s="2">
        <v>0</v>
      </c>
      <c r="E555" s="2">
        <v>0</v>
      </c>
      <c r="F555" s="32" t="e">
        <f t="shared" si="76"/>
        <v>#DIV/0!</v>
      </c>
      <c r="G555" s="3" t="e">
        <f t="shared" si="74"/>
        <v>#VALUE!</v>
      </c>
      <c r="H555" s="3" t="e">
        <f t="shared" si="74"/>
        <v>#VALUE!</v>
      </c>
      <c r="J555" s="2" t="str">
        <v/>
      </c>
      <c r="K555" s="3" t="e">
        <v>#VALUE!</v>
      </c>
      <c r="M555" s="135" t="str">
        <f ca="1"/>
        <v xml:space="preserve"> </v>
      </c>
      <c r="N555" s="145"/>
      <c r="O555" s="14"/>
      <c r="P555" s="14"/>
      <c r="Q555" s="14"/>
      <c r="R555" s="14"/>
      <c r="S555" s="14"/>
      <c r="T555" s="14"/>
      <c r="U555" s="14"/>
      <c r="V555" s="14"/>
      <c r="W555" s="14"/>
      <c r="X555" s="137" t="str">
        <v xml:space="preserve"> </v>
      </c>
      <c r="Y555" s="150" t="str">
        <f t="shared" si="75"/>
        <v xml:space="preserve"> </v>
      </c>
    </row>
    <row r="556" spans="1:33" x14ac:dyDescent="0.25">
      <c r="A556" s="28" t="str">
        <f>_xlfn.XLOOKUP(P!C526,'Banco de Dados'!$B$3:$B$274,'Banco de Dados'!$K$3:$K$274,"")</f>
        <v/>
      </c>
      <c r="B556" s="2">
        <v>0</v>
      </c>
      <c r="C556" s="2">
        <v>0</v>
      </c>
      <c r="D556" s="2">
        <v>0</v>
      </c>
      <c r="E556" s="2">
        <v>0</v>
      </c>
      <c r="F556" s="32" t="e">
        <f t="shared" si="76"/>
        <v>#DIV/0!</v>
      </c>
      <c r="G556" s="3" t="e">
        <f t="shared" si="74"/>
        <v>#VALUE!</v>
      </c>
      <c r="H556" s="3" t="e">
        <f t="shared" si="74"/>
        <v>#VALUE!</v>
      </c>
      <c r="J556" s="2" t="str">
        <v/>
      </c>
      <c r="K556" s="3" t="e">
        <v>#VALUE!</v>
      </c>
      <c r="M556" s="135" t="str">
        <f ca="1"/>
        <v xml:space="preserve"> </v>
      </c>
      <c r="N556" s="145"/>
      <c r="O556" s="14"/>
      <c r="P556" s="14"/>
      <c r="Q556" s="14"/>
      <c r="R556" s="14"/>
      <c r="S556" s="14"/>
      <c r="T556" s="14"/>
      <c r="U556" s="14"/>
      <c r="V556" s="14"/>
      <c r="W556" s="14"/>
      <c r="X556" s="137" t="str">
        <v xml:space="preserve"> </v>
      </c>
      <c r="Y556" s="150" t="str">
        <f t="shared" si="75"/>
        <v xml:space="preserve"> </v>
      </c>
    </row>
    <row r="557" spans="1:33" x14ac:dyDescent="0.25">
      <c r="A557" s="28" t="str">
        <f>_xlfn.XLOOKUP(P!C527,'Banco de Dados'!$B$3:$B$274,'Banco de Dados'!$K$3:$K$274,"")</f>
        <v/>
      </c>
      <c r="B557" s="2">
        <v>0</v>
      </c>
      <c r="C557" s="2">
        <v>0</v>
      </c>
      <c r="D557" s="2">
        <v>0</v>
      </c>
      <c r="E557" s="2">
        <v>0</v>
      </c>
      <c r="F557" s="32" t="e">
        <f t="shared" si="76"/>
        <v>#DIV/0!</v>
      </c>
      <c r="G557" s="3" t="e">
        <f t="shared" si="74"/>
        <v>#VALUE!</v>
      </c>
      <c r="H557" s="3" t="e">
        <f t="shared" si="74"/>
        <v>#VALUE!</v>
      </c>
      <c r="J557" s="2" t="str">
        <v/>
      </c>
      <c r="K557" s="3" t="e">
        <v>#VALUE!</v>
      </c>
      <c r="M557" s="135" t="str">
        <f ca="1"/>
        <v xml:space="preserve"> </v>
      </c>
      <c r="N557" s="145"/>
      <c r="O557" s="14"/>
      <c r="P557" s="14"/>
      <c r="Q557" s="14"/>
      <c r="R557" s="14"/>
      <c r="S557" s="14"/>
      <c r="T557" s="14"/>
      <c r="U557" s="14"/>
      <c r="V557" s="14"/>
      <c r="W557" s="14"/>
      <c r="X557" s="137" t="str">
        <v xml:space="preserve"> </v>
      </c>
      <c r="Y557" s="150" t="str">
        <f t="shared" si="75"/>
        <v xml:space="preserve"> </v>
      </c>
    </row>
    <row r="558" spans="1:33" x14ac:dyDescent="0.25">
      <c r="A558" s="28" t="str">
        <f>_xlfn.XLOOKUP(P!C528,'Banco de Dados'!$B$3:$B$274,'Banco de Dados'!$K$3:$K$274,"")</f>
        <v/>
      </c>
      <c r="B558" s="2">
        <v>0</v>
      </c>
      <c r="C558" s="2">
        <v>0</v>
      </c>
      <c r="D558" s="2">
        <v>0</v>
      </c>
      <c r="E558" s="2">
        <v>0</v>
      </c>
      <c r="F558" s="32" t="e">
        <f t="shared" si="76"/>
        <v>#DIV/0!</v>
      </c>
      <c r="G558" s="3" t="e">
        <f t="shared" si="74"/>
        <v>#VALUE!</v>
      </c>
      <c r="H558" s="3" t="e">
        <f t="shared" si="74"/>
        <v>#VALUE!</v>
      </c>
      <c r="J558" s="2" t="str">
        <v/>
      </c>
      <c r="K558" s="3" t="e">
        <v>#VALUE!</v>
      </c>
      <c r="M558" s="135" t="str">
        <f ca="1"/>
        <v xml:space="preserve"> </v>
      </c>
      <c r="N558" s="145"/>
      <c r="O558" s="14"/>
      <c r="P558" s="14"/>
      <c r="Q558" s="14"/>
      <c r="R558" s="14"/>
      <c r="S558" s="14"/>
      <c r="T558" s="14"/>
      <c r="U558" s="14"/>
      <c r="V558" s="14"/>
      <c r="W558" s="14"/>
      <c r="X558" s="137" t="str">
        <v xml:space="preserve"> </v>
      </c>
      <c r="Y558" s="150" t="str">
        <f t="shared" si="75"/>
        <v xml:space="preserve"> </v>
      </c>
    </row>
    <row r="559" spans="1:33" x14ac:dyDescent="0.25">
      <c r="A559" s="28" t="str">
        <f>_xlfn.XLOOKUP(P!C529,'Banco de Dados'!$B$3:$B$274,'Banco de Dados'!$K$3:$K$274,"")</f>
        <v/>
      </c>
      <c r="B559" s="2">
        <v>0</v>
      </c>
      <c r="C559" s="2">
        <v>0</v>
      </c>
      <c r="D559" s="2">
        <v>0</v>
      </c>
      <c r="E559" s="2">
        <v>0</v>
      </c>
      <c r="F559" s="32" t="e">
        <f t="shared" si="76"/>
        <v>#DIV/0!</v>
      </c>
      <c r="G559" s="3" t="e">
        <f t="shared" si="74"/>
        <v>#VALUE!</v>
      </c>
      <c r="H559" s="3" t="e">
        <f t="shared" si="74"/>
        <v>#VALUE!</v>
      </c>
      <c r="J559" s="2" t="str">
        <v/>
      </c>
      <c r="K559" s="3" t="e">
        <v>#VALUE!</v>
      </c>
      <c r="M559" s="135" t="str">
        <f ca="1"/>
        <v xml:space="preserve"> </v>
      </c>
      <c r="N559" s="145"/>
      <c r="O559" s="14"/>
      <c r="P559" s="14"/>
      <c r="Q559" s="14"/>
      <c r="R559" s="14"/>
      <c r="S559" s="14"/>
      <c r="T559" s="14"/>
      <c r="U559" s="14"/>
      <c r="V559" s="14"/>
      <c r="W559" s="14"/>
      <c r="X559" s="137" t="str">
        <v xml:space="preserve"> </v>
      </c>
      <c r="Y559" s="150" t="str">
        <f t="shared" si="75"/>
        <v xml:space="preserve"> </v>
      </c>
    </row>
    <row r="560" spans="1:33" x14ac:dyDescent="0.25">
      <c r="A560" s="28" t="str">
        <f>_xlfn.XLOOKUP(P!C530,'Banco de Dados'!$B$3:$B$274,'Banco de Dados'!$K$3:$K$274,"")</f>
        <v/>
      </c>
      <c r="B560" s="2">
        <v>0</v>
      </c>
      <c r="C560" s="2">
        <v>0</v>
      </c>
      <c r="D560" s="2">
        <v>0</v>
      </c>
      <c r="E560" s="2">
        <v>0</v>
      </c>
      <c r="F560" s="32" t="e">
        <f t="shared" si="76"/>
        <v>#DIV/0!</v>
      </c>
      <c r="G560" s="3" t="e">
        <f t="shared" si="74"/>
        <v>#VALUE!</v>
      </c>
      <c r="H560" s="3" t="e">
        <f t="shared" si="74"/>
        <v>#VALUE!</v>
      </c>
      <c r="J560" s="2" t="str">
        <v/>
      </c>
      <c r="K560" s="3" t="e">
        <v>#VALUE!</v>
      </c>
      <c r="M560" s="135" t="str">
        <f ca="1"/>
        <v xml:space="preserve"> </v>
      </c>
      <c r="N560" s="145"/>
      <c r="O560" s="14"/>
      <c r="P560" s="14"/>
      <c r="Q560" s="14"/>
      <c r="R560" s="14"/>
      <c r="S560" s="14"/>
      <c r="T560" s="14"/>
      <c r="U560" s="14"/>
      <c r="V560" s="14"/>
      <c r="W560" s="14"/>
      <c r="X560" s="137" t="str">
        <v xml:space="preserve"> </v>
      </c>
      <c r="Y560" s="150" t="str">
        <f t="shared" si="75"/>
        <v xml:space="preserve"> </v>
      </c>
    </row>
    <row r="561" spans="1:25" x14ac:dyDescent="0.25">
      <c r="A561" s="28" t="str">
        <f>_xlfn.XLOOKUP(P!C531,'Banco de Dados'!$B$3:$B$274,'Banco de Dados'!$K$3:$K$274,"")</f>
        <v/>
      </c>
      <c r="B561" s="2">
        <v>0</v>
      </c>
      <c r="C561" s="2">
        <v>0</v>
      </c>
      <c r="D561" s="2">
        <v>0</v>
      </c>
      <c r="E561" s="2">
        <v>0</v>
      </c>
      <c r="F561" s="32" t="e">
        <f t="shared" si="76"/>
        <v>#DIV/0!</v>
      </c>
      <c r="G561" s="3" t="e">
        <f t="shared" si="74"/>
        <v>#VALUE!</v>
      </c>
      <c r="H561" s="3" t="e">
        <f t="shared" si="74"/>
        <v>#VALUE!</v>
      </c>
      <c r="J561" s="2" t="str">
        <v/>
      </c>
      <c r="K561" s="3" t="e">
        <v>#VALUE!</v>
      </c>
      <c r="M561" s="135" t="str">
        <f ca="1"/>
        <v xml:space="preserve"> </v>
      </c>
      <c r="N561" s="145"/>
      <c r="O561" s="14"/>
      <c r="P561" s="14"/>
      <c r="Q561" s="14"/>
      <c r="R561" s="14"/>
      <c r="S561" s="14"/>
      <c r="T561" s="14"/>
      <c r="U561" s="14"/>
      <c r="V561" s="14"/>
      <c r="W561" s="14"/>
      <c r="X561" s="137" t="str">
        <v xml:space="preserve"> </v>
      </c>
      <c r="Y561" s="150" t="str">
        <f t="shared" si="75"/>
        <v xml:space="preserve"> </v>
      </c>
    </row>
    <row r="562" spans="1:25" x14ac:dyDescent="0.25">
      <c r="A562" s="28" t="str">
        <f>_xlfn.XLOOKUP(P!C532,'Banco de Dados'!$B$3:$B$274,'Banco de Dados'!$K$3:$K$274,"")</f>
        <v/>
      </c>
      <c r="B562" s="2">
        <v>0</v>
      </c>
      <c r="C562" s="2">
        <v>0</v>
      </c>
      <c r="D562" s="2">
        <v>0</v>
      </c>
      <c r="E562" s="2">
        <v>0</v>
      </c>
      <c r="F562" s="32" t="e">
        <f t="shared" si="76"/>
        <v>#DIV/0!</v>
      </c>
      <c r="G562" s="3" t="e">
        <f t="shared" si="74"/>
        <v>#VALUE!</v>
      </c>
      <c r="H562" s="3" t="e">
        <f t="shared" si="74"/>
        <v>#VALUE!</v>
      </c>
      <c r="J562" s="2" t="str">
        <v/>
      </c>
      <c r="K562" s="3" t="e">
        <v>#VALUE!</v>
      </c>
      <c r="M562" s="135" t="str">
        <f ca="1"/>
        <v xml:space="preserve"> </v>
      </c>
      <c r="N562" s="145"/>
      <c r="O562" s="14"/>
      <c r="P562" s="14"/>
      <c r="Q562" s="14"/>
      <c r="R562" s="14"/>
      <c r="S562" s="14"/>
      <c r="T562" s="14"/>
      <c r="U562" s="14"/>
      <c r="V562" s="14"/>
      <c r="W562" s="14"/>
      <c r="X562" s="137" t="str">
        <v xml:space="preserve"> </v>
      </c>
      <c r="Y562" s="150" t="str">
        <f t="shared" si="75"/>
        <v xml:space="preserve"> </v>
      </c>
    </row>
    <row r="563" spans="1:25" x14ac:dyDescent="0.25">
      <c r="A563" s="28" t="str">
        <f>_xlfn.XLOOKUP(P!C533,'Banco de Dados'!$B$3:$B$274,'Banco de Dados'!$K$3:$K$274,"")</f>
        <v/>
      </c>
      <c r="B563" s="2">
        <v>0</v>
      </c>
      <c r="C563" s="2">
        <v>0</v>
      </c>
      <c r="D563" s="2">
        <v>0</v>
      </c>
      <c r="E563" s="2">
        <v>0</v>
      </c>
      <c r="F563" s="32" t="e">
        <f t="shared" si="76"/>
        <v>#DIV/0!</v>
      </c>
      <c r="G563" s="3" t="e">
        <f t="shared" si="74"/>
        <v>#VALUE!</v>
      </c>
      <c r="H563" s="3" t="e">
        <f t="shared" si="74"/>
        <v>#VALUE!</v>
      </c>
      <c r="J563" s="2" t="str">
        <v/>
      </c>
      <c r="K563" s="3" t="e">
        <v>#VALUE!</v>
      </c>
      <c r="M563" s="135" t="str">
        <f ca="1"/>
        <v xml:space="preserve"> </v>
      </c>
      <c r="N563" s="145"/>
      <c r="O563" s="14"/>
      <c r="P563" s="14"/>
      <c r="Q563" s="14"/>
      <c r="R563" s="14"/>
      <c r="S563" s="14"/>
      <c r="T563" s="14"/>
      <c r="U563" s="14"/>
      <c r="V563" s="14"/>
      <c r="W563" s="14"/>
      <c r="X563" s="137" t="str">
        <v xml:space="preserve"> </v>
      </c>
      <c r="Y563" s="150" t="str">
        <f t="shared" si="75"/>
        <v xml:space="preserve"> </v>
      </c>
    </row>
    <row r="564" spans="1:25" x14ac:dyDescent="0.25">
      <c r="A564" s="28" t="str">
        <f>_xlfn.XLOOKUP(P!C534,'Banco de Dados'!$B$3:$B$274,'Banco de Dados'!$K$3:$K$274,"")</f>
        <v/>
      </c>
      <c r="B564" s="2">
        <v>0</v>
      </c>
      <c r="C564" s="2">
        <v>0</v>
      </c>
      <c r="D564" s="2">
        <v>0</v>
      </c>
      <c r="E564" s="2">
        <v>0</v>
      </c>
      <c r="F564" s="32" t="e">
        <f t="shared" si="76"/>
        <v>#DIV/0!</v>
      </c>
      <c r="G564" s="3" t="e">
        <f t="shared" si="74"/>
        <v>#VALUE!</v>
      </c>
      <c r="H564" s="3" t="e">
        <f t="shared" si="74"/>
        <v>#VALUE!</v>
      </c>
      <c r="J564" s="2" t="str">
        <v/>
      </c>
      <c r="K564" s="3" t="e">
        <v>#VALUE!</v>
      </c>
      <c r="M564" s="135" t="str">
        <f ca="1"/>
        <v xml:space="preserve"> </v>
      </c>
      <c r="N564" s="145"/>
      <c r="O564" s="14"/>
      <c r="P564" s="14"/>
      <c r="Q564" s="14"/>
      <c r="R564" s="14"/>
      <c r="S564" s="14"/>
      <c r="T564" s="14"/>
      <c r="U564" s="14"/>
      <c r="V564" s="14"/>
      <c r="W564" s="14"/>
      <c r="X564" s="137" t="str">
        <v xml:space="preserve"> </v>
      </c>
      <c r="Y564" s="150" t="str">
        <f t="shared" si="75"/>
        <v xml:space="preserve"> </v>
      </c>
    </row>
    <row r="565" spans="1:25" x14ac:dyDescent="0.25">
      <c r="A565" s="28" t="str">
        <f>_xlfn.XLOOKUP(P!C535,'Banco de Dados'!$B$3:$B$274,'Banco de Dados'!$K$3:$K$274,"")</f>
        <v/>
      </c>
      <c r="B565" s="2">
        <v>0</v>
      </c>
      <c r="C565" s="2">
        <v>0</v>
      </c>
      <c r="D565" s="2">
        <v>0</v>
      </c>
      <c r="E565" s="2">
        <v>0</v>
      </c>
      <c r="F565" s="32" t="e">
        <f t="shared" si="76"/>
        <v>#DIV/0!</v>
      </c>
      <c r="G565" s="3" t="e">
        <f t="shared" si="74"/>
        <v>#VALUE!</v>
      </c>
      <c r="H565" s="3" t="e">
        <f t="shared" si="74"/>
        <v>#VALUE!</v>
      </c>
      <c r="J565" s="2" t="str">
        <v/>
      </c>
      <c r="K565" s="3" t="e">
        <v>#VALUE!</v>
      </c>
      <c r="M565" s="135" t="str">
        <f ca="1"/>
        <v xml:space="preserve"> </v>
      </c>
      <c r="N565" s="145"/>
      <c r="O565" s="14"/>
      <c r="P565" s="14"/>
      <c r="Q565" s="14"/>
      <c r="R565" s="14"/>
      <c r="S565" s="14"/>
      <c r="T565" s="14"/>
      <c r="U565" s="14"/>
      <c r="V565" s="14"/>
      <c r="W565" s="14"/>
      <c r="X565" s="137" t="str">
        <v xml:space="preserve"> </v>
      </c>
      <c r="Y565" s="150" t="str">
        <f t="shared" si="75"/>
        <v xml:space="preserve"> </v>
      </c>
    </row>
    <row r="566" spans="1:25" x14ac:dyDescent="0.25">
      <c r="A566" s="28" t="str">
        <f>_xlfn.XLOOKUP(P!C536,'Banco de Dados'!$B$3:$B$274,'Banco de Dados'!$K$3:$K$274,"")</f>
        <v/>
      </c>
      <c r="B566" s="2">
        <v>0</v>
      </c>
      <c r="C566" s="2">
        <v>0</v>
      </c>
      <c r="D566" s="2">
        <v>0</v>
      </c>
      <c r="E566" s="2">
        <v>0</v>
      </c>
      <c r="F566" s="32" t="e">
        <f t="shared" si="76"/>
        <v>#DIV/0!</v>
      </c>
      <c r="G566" s="3" t="e">
        <f t="shared" si="74"/>
        <v>#VALUE!</v>
      </c>
      <c r="H566" s="3" t="e">
        <f t="shared" si="74"/>
        <v>#VALUE!</v>
      </c>
      <c r="J566" s="2" t="str">
        <v/>
      </c>
      <c r="K566" s="3" t="e">
        <v>#VALUE!</v>
      </c>
      <c r="M566" s="135" t="str">
        <f ca="1"/>
        <v xml:space="preserve"> </v>
      </c>
      <c r="N566" s="145"/>
      <c r="O566" s="14"/>
      <c r="P566" s="14"/>
      <c r="Q566" s="14"/>
      <c r="R566" s="14"/>
      <c r="S566" s="14"/>
      <c r="T566" s="14"/>
      <c r="U566" s="14"/>
      <c r="V566" s="14"/>
      <c r="W566" s="14"/>
      <c r="X566" s="137" t="str">
        <v xml:space="preserve"> </v>
      </c>
      <c r="Y566" s="150" t="str">
        <f t="shared" si="75"/>
        <v xml:space="preserve"> </v>
      </c>
    </row>
    <row r="567" spans="1:25" x14ac:dyDescent="0.25">
      <c r="A567" s="28" t="str">
        <f>_xlfn.XLOOKUP(P!C537,'Banco de Dados'!$B$3:$B$274,'Banco de Dados'!$K$3:$K$274,"")</f>
        <v/>
      </c>
      <c r="B567" s="2">
        <v>0</v>
      </c>
      <c r="C567" s="2">
        <v>0</v>
      </c>
      <c r="D567" s="2">
        <v>0</v>
      </c>
      <c r="E567" s="2">
        <v>0</v>
      </c>
      <c r="F567" s="32" t="e">
        <f t="shared" si="76"/>
        <v>#DIV/0!</v>
      </c>
      <c r="G567" s="3" t="e">
        <f t="shared" si="74"/>
        <v>#VALUE!</v>
      </c>
      <c r="H567" s="3" t="e">
        <f t="shared" si="74"/>
        <v>#VALUE!</v>
      </c>
      <c r="J567" s="2" t="str">
        <v/>
      </c>
      <c r="K567" s="3" t="e">
        <v>#VALUE!</v>
      </c>
      <c r="M567" s="135" t="str">
        <f ca="1"/>
        <v xml:space="preserve"> </v>
      </c>
      <c r="N567" s="145"/>
      <c r="O567" s="14"/>
      <c r="P567" s="14"/>
      <c r="Q567" s="14"/>
      <c r="R567" s="14"/>
      <c r="S567" s="14"/>
      <c r="T567" s="14"/>
      <c r="U567" s="14"/>
      <c r="V567" s="14"/>
      <c r="W567" s="14"/>
      <c r="X567" s="137" t="str">
        <v xml:space="preserve"> </v>
      </c>
      <c r="Y567" s="150" t="str">
        <f t="shared" si="75"/>
        <v xml:space="preserve"> </v>
      </c>
    </row>
    <row r="568" spans="1:25" x14ac:dyDescent="0.25">
      <c r="A568" s="28" t="str">
        <f>_xlfn.XLOOKUP(P!C538,'Banco de Dados'!$B$3:$B$274,'Banco de Dados'!$K$3:$K$274,"")</f>
        <v/>
      </c>
      <c r="B568" s="2">
        <v>0</v>
      </c>
      <c r="C568" s="2">
        <v>0</v>
      </c>
      <c r="D568" s="2">
        <v>0</v>
      </c>
      <c r="E568" s="17">
        <v>0</v>
      </c>
      <c r="F568" s="32" t="e">
        <f t="shared" si="76"/>
        <v>#DIV/0!</v>
      </c>
      <c r="G568" s="3" t="e">
        <f t="shared" si="74"/>
        <v>#VALUE!</v>
      </c>
      <c r="H568" s="3" t="e">
        <f t="shared" si="74"/>
        <v>#VALUE!</v>
      </c>
      <c r="J568" s="2" t="str">
        <v/>
      </c>
      <c r="K568" s="3" t="e">
        <v>#VALUE!</v>
      </c>
      <c r="M568" s="135" t="str">
        <f ca="1"/>
        <v xml:space="preserve"> </v>
      </c>
      <c r="N568" s="145"/>
      <c r="O568" s="14"/>
      <c r="P568" s="14"/>
      <c r="Q568" s="14"/>
      <c r="R568" s="14"/>
      <c r="S568" s="14"/>
      <c r="T568" s="14"/>
      <c r="U568" s="14"/>
      <c r="V568" s="14"/>
      <c r="W568" s="14"/>
      <c r="X568" s="137" t="str">
        <v xml:space="preserve"> </v>
      </c>
      <c r="Y568" s="150" t="str">
        <f t="shared" si="75"/>
        <v xml:space="preserve"> </v>
      </c>
    </row>
    <row r="569" spans="1:25" x14ac:dyDescent="0.25">
      <c r="A569" s="28" t="str">
        <f>_xlfn.XLOOKUP(P!C539,'Banco de Dados'!$B$3:$B$274,'Banco de Dados'!$K$3:$K$274,"")</f>
        <v/>
      </c>
      <c r="B569" s="2">
        <v>0</v>
      </c>
      <c r="C569" s="2">
        <v>0</v>
      </c>
      <c r="D569" s="2">
        <v>0</v>
      </c>
      <c r="E569" s="2">
        <v>0</v>
      </c>
      <c r="F569" s="32" t="e">
        <f t="shared" si="76"/>
        <v>#DIV/0!</v>
      </c>
      <c r="G569" s="3" t="e">
        <f t="shared" si="74"/>
        <v>#VALUE!</v>
      </c>
      <c r="H569" s="3" t="e">
        <f t="shared" si="74"/>
        <v>#VALUE!</v>
      </c>
      <c r="J569" s="2" t="str">
        <v/>
      </c>
      <c r="K569" s="3" t="e">
        <v>#VALUE!</v>
      </c>
      <c r="M569" s="135" t="str">
        <f ca="1"/>
        <v xml:space="preserve"> </v>
      </c>
      <c r="N569" s="145"/>
      <c r="O569" s="14"/>
      <c r="P569" s="14"/>
      <c r="Q569" s="14"/>
      <c r="R569" s="14"/>
      <c r="S569" s="14"/>
      <c r="T569" s="14"/>
      <c r="U569" s="14"/>
      <c r="V569" s="14"/>
      <c r="W569" s="14"/>
      <c r="X569" s="137" t="str">
        <v xml:space="preserve"> </v>
      </c>
      <c r="Y569" s="150" t="str">
        <f t="shared" si="75"/>
        <v xml:space="preserve"> </v>
      </c>
    </row>
    <row r="570" spans="1:25" x14ac:dyDescent="0.25">
      <c r="A570" s="28" t="str">
        <f>_xlfn.XLOOKUP(P!C540,'Banco de Dados'!$B$3:$B$274,'Banco de Dados'!$K$3:$K$274,"")</f>
        <v/>
      </c>
      <c r="B570" s="2">
        <v>0</v>
      </c>
      <c r="C570" s="2">
        <v>0</v>
      </c>
      <c r="D570" s="2">
        <v>0</v>
      </c>
      <c r="E570" s="2">
        <v>0</v>
      </c>
      <c r="F570" s="32" t="e">
        <f t="shared" si="76"/>
        <v>#DIV/0!</v>
      </c>
      <c r="G570" s="3" t="e">
        <f t="shared" si="74"/>
        <v>#VALUE!</v>
      </c>
      <c r="H570" s="3" t="e">
        <f t="shared" si="74"/>
        <v>#VALUE!</v>
      </c>
      <c r="J570" s="2" t="str">
        <v/>
      </c>
      <c r="K570" s="3" t="e">
        <v>#VALUE!</v>
      </c>
      <c r="M570" s="135" t="str">
        <f ca="1"/>
        <v xml:space="preserve"> </v>
      </c>
      <c r="N570" s="145"/>
      <c r="O570" s="14"/>
      <c r="P570" s="14"/>
      <c r="Q570" s="14"/>
      <c r="R570" s="14"/>
      <c r="S570" s="14"/>
      <c r="T570" s="14"/>
      <c r="U570" s="14"/>
      <c r="V570" s="14"/>
      <c r="W570" s="14"/>
      <c r="X570" s="137" t="str">
        <v xml:space="preserve"> </v>
      </c>
      <c r="Y570" s="150" t="str">
        <f t="shared" si="75"/>
        <v xml:space="preserve"> </v>
      </c>
    </row>
    <row r="571" spans="1:25" x14ac:dyDescent="0.25">
      <c r="A571" s="28" t="str">
        <f>_xlfn.XLOOKUP(P!C541,'Banco de Dados'!$B$3:$B$274,'Banco de Dados'!$K$3:$K$274,"")</f>
        <v/>
      </c>
      <c r="B571" s="2">
        <v>0</v>
      </c>
      <c r="C571" s="2">
        <v>0</v>
      </c>
      <c r="D571" s="2">
        <v>0</v>
      </c>
      <c r="E571" s="2">
        <v>0</v>
      </c>
      <c r="F571" s="32" t="e">
        <f t="shared" si="76"/>
        <v>#DIV/0!</v>
      </c>
      <c r="G571" s="3" t="e">
        <f t="shared" si="74"/>
        <v>#VALUE!</v>
      </c>
      <c r="H571" s="3" t="e">
        <f t="shared" si="74"/>
        <v>#VALUE!</v>
      </c>
      <c r="J571" s="2" t="str">
        <v/>
      </c>
      <c r="K571" s="3" t="e">
        <v>#VALUE!</v>
      </c>
      <c r="M571" s="135" t="str">
        <f ca="1"/>
        <v xml:space="preserve"> </v>
      </c>
      <c r="N571" s="145"/>
      <c r="O571" s="14"/>
      <c r="P571" s="14"/>
      <c r="Q571" s="14"/>
      <c r="R571" s="14"/>
      <c r="S571" s="14"/>
      <c r="T571" s="14"/>
      <c r="U571" s="14"/>
      <c r="V571" s="14"/>
      <c r="W571" s="14"/>
      <c r="X571" s="137" t="str">
        <v xml:space="preserve"> </v>
      </c>
      <c r="Y571" s="150" t="str">
        <f t="shared" si="75"/>
        <v xml:space="preserve"> </v>
      </c>
    </row>
    <row r="572" spans="1:25" x14ac:dyDescent="0.25">
      <c r="A572" s="28" t="str">
        <f>_xlfn.XLOOKUP(P!C542,'Banco de Dados'!$B$3:$B$274,'Banco de Dados'!$K$3:$K$274,"")</f>
        <v/>
      </c>
      <c r="B572" s="2">
        <v>0</v>
      </c>
      <c r="C572" s="2">
        <v>0</v>
      </c>
      <c r="D572" s="2">
        <v>0</v>
      </c>
      <c r="E572" s="2">
        <v>0</v>
      </c>
      <c r="F572" s="32" t="e">
        <f t="shared" si="76"/>
        <v>#DIV/0!</v>
      </c>
      <c r="G572" s="3" t="e">
        <f t="shared" si="74"/>
        <v>#VALUE!</v>
      </c>
      <c r="H572" s="3" t="e">
        <f t="shared" si="74"/>
        <v>#VALUE!</v>
      </c>
      <c r="J572" s="2" t="str">
        <v/>
      </c>
      <c r="K572" s="3" t="e">
        <v>#VALUE!</v>
      </c>
      <c r="M572" s="135" t="str">
        <f ca="1"/>
        <v xml:space="preserve"> </v>
      </c>
      <c r="N572" s="145"/>
      <c r="O572" s="14"/>
      <c r="P572" s="14"/>
      <c r="Q572" s="14"/>
      <c r="R572" s="14"/>
      <c r="S572" s="14"/>
      <c r="T572" s="14"/>
      <c r="U572" s="14"/>
      <c r="V572" s="14"/>
      <c r="W572" s="14"/>
      <c r="X572" s="137" t="str">
        <v xml:space="preserve"> </v>
      </c>
      <c r="Y572" s="150" t="str">
        <f t="shared" si="75"/>
        <v xml:space="preserve"> </v>
      </c>
    </row>
    <row r="573" spans="1:25" x14ac:dyDescent="0.25">
      <c r="A573" s="28" t="str">
        <f>_xlfn.XLOOKUP(P!C543,'Banco de Dados'!$B$3:$B$274,'Banco de Dados'!$K$3:$K$274,"")</f>
        <v/>
      </c>
      <c r="B573" s="2">
        <v>0</v>
      </c>
      <c r="C573" s="2">
        <v>0</v>
      </c>
      <c r="D573" s="2">
        <v>0</v>
      </c>
      <c r="E573" s="2">
        <v>0</v>
      </c>
      <c r="F573" s="32" t="e">
        <f t="shared" si="76"/>
        <v>#DIV/0!</v>
      </c>
      <c r="G573" s="3" t="e">
        <f t="shared" si="74"/>
        <v>#VALUE!</v>
      </c>
      <c r="H573" s="3" t="e">
        <f t="shared" si="74"/>
        <v>#VALUE!</v>
      </c>
      <c r="J573" s="2" t="str">
        <v/>
      </c>
      <c r="K573" s="3" t="e">
        <v>#VALUE!</v>
      </c>
      <c r="M573" s="135" t="str">
        <f ca="1"/>
        <v xml:space="preserve"> </v>
      </c>
      <c r="N573" s="145"/>
      <c r="O573" s="14"/>
      <c r="P573" s="14"/>
      <c r="Q573" s="14"/>
      <c r="R573" s="14"/>
      <c r="S573" s="14"/>
      <c r="T573" s="14"/>
      <c r="U573" s="14"/>
      <c r="V573" s="14"/>
      <c r="W573" s="14"/>
      <c r="X573" s="137" t="str">
        <v xml:space="preserve"> </v>
      </c>
      <c r="Y573" s="150" t="str">
        <f t="shared" si="75"/>
        <v xml:space="preserve"> </v>
      </c>
    </row>
    <row r="574" spans="1:25" x14ac:dyDescent="0.25">
      <c r="A574" s="28" t="str">
        <f>_xlfn.XLOOKUP(P!C544,'Banco de Dados'!$B$3:$B$274,'Banco de Dados'!$K$3:$K$274,"")</f>
        <v/>
      </c>
      <c r="B574" s="2">
        <v>0</v>
      </c>
      <c r="C574" s="2">
        <v>0</v>
      </c>
      <c r="D574" s="2">
        <v>0</v>
      </c>
      <c r="E574" s="2">
        <v>0</v>
      </c>
      <c r="F574" s="32" t="e">
        <f t="shared" si="76"/>
        <v>#DIV/0!</v>
      </c>
      <c r="G574" s="3" t="e">
        <f t="shared" si="74"/>
        <v>#VALUE!</v>
      </c>
      <c r="H574" s="3" t="e">
        <f t="shared" si="74"/>
        <v>#VALUE!</v>
      </c>
      <c r="J574" s="2" t="str">
        <v/>
      </c>
      <c r="K574" s="3" t="e">
        <v>#VALUE!</v>
      </c>
      <c r="M574" s="135" t="str">
        <f ca="1"/>
        <v xml:space="preserve"> </v>
      </c>
      <c r="N574" s="145"/>
      <c r="O574" s="14"/>
      <c r="P574" s="14"/>
      <c r="Q574" s="14"/>
      <c r="R574" s="14"/>
      <c r="S574" s="14"/>
      <c r="T574" s="14"/>
      <c r="U574" s="14"/>
      <c r="V574" s="14"/>
      <c r="W574" s="14"/>
      <c r="X574" s="137" t="str">
        <v xml:space="preserve"> </v>
      </c>
      <c r="Y574" s="150" t="str">
        <f t="shared" si="75"/>
        <v xml:space="preserve"> </v>
      </c>
    </row>
    <row r="575" spans="1:25" x14ac:dyDescent="0.25">
      <c r="A575" s="28" t="str">
        <f>_xlfn.XLOOKUP(P!C545,'Banco de Dados'!$B$3:$B$274,'Banco de Dados'!$K$3:$K$274,"")</f>
        <v/>
      </c>
      <c r="B575" s="2">
        <v>0</v>
      </c>
      <c r="C575" s="2">
        <v>0</v>
      </c>
      <c r="D575" s="2">
        <v>0</v>
      </c>
      <c r="E575" s="2">
        <v>0</v>
      </c>
      <c r="F575" s="32" t="e">
        <f t="shared" si="76"/>
        <v>#DIV/0!</v>
      </c>
      <c r="G575" s="3" t="e">
        <f t="shared" si="74"/>
        <v>#VALUE!</v>
      </c>
      <c r="H575" s="3" t="e">
        <f t="shared" si="74"/>
        <v>#VALUE!</v>
      </c>
      <c r="J575" s="2" t="str">
        <v/>
      </c>
      <c r="K575" s="3" t="e">
        <v>#VALUE!</v>
      </c>
      <c r="M575" s="135" t="str">
        <f ca="1"/>
        <v xml:space="preserve"> </v>
      </c>
      <c r="N575" s="145"/>
      <c r="O575" s="14"/>
      <c r="P575" s="14"/>
      <c r="Q575" s="14"/>
      <c r="R575" s="14"/>
      <c r="S575" s="14"/>
      <c r="T575" s="14"/>
      <c r="U575" s="14"/>
      <c r="V575" s="14"/>
      <c r="W575" s="14"/>
      <c r="X575" s="137" t="str">
        <v xml:space="preserve"> </v>
      </c>
      <c r="Y575" s="150" t="str">
        <f t="shared" si="75"/>
        <v xml:space="preserve"> </v>
      </c>
    </row>
    <row r="576" spans="1:25" x14ac:dyDescent="0.25">
      <c r="A576" s="28" t="str">
        <f>_xlfn.XLOOKUP(P!C546,'Banco de Dados'!$B$3:$B$274,'Banco de Dados'!$K$3:$K$274,"")</f>
        <v/>
      </c>
      <c r="B576" s="2">
        <v>0</v>
      </c>
      <c r="C576" s="2">
        <v>0</v>
      </c>
      <c r="D576" s="2">
        <v>0</v>
      </c>
      <c r="E576" s="2">
        <v>0</v>
      </c>
      <c r="F576" s="32" t="e">
        <f t="shared" si="76"/>
        <v>#DIV/0!</v>
      </c>
      <c r="G576" s="3" t="e">
        <f t="shared" ref="G576:H578" si="77">D576*$E$546</f>
        <v>#VALUE!</v>
      </c>
      <c r="H576" s="3" t="e">
        <f t="shared" si="77"/>
        <v>#VALUE!</v>
      </c>
      <c r="J576" s="2" t="str">
        <v/>
      </c>
      <c r="K576" s="3" t="e">
        <v>#VALUE!</v>
      </c>
      <c r="M576" s="135" t="str">
        <f ca="1"/>
        <v xml:space="preserve"> </v>
      </c>
      <c r="N576" s="145"/>
      <c r="O576" s="14"/>
      <c r="P576" s="14"/>
      <c r="Q576" s="14"/>
      <c r="R576" s="14"/>
      <c r="S576" s="14"/>
      <c r="T576" s="14"/>
      <c r="U576" s="14"/>
      <c r="V576" s="14"/>
      <c r="W576" s="14"/>
      <c r="X576" s="137" t="str">
        <v xml:space="preserve"> </v>
      </c>
      <c r="Y576" s="150" t="str">
        <f t="shared" si="75"/>
        <v xml:space="preserve"> </v>
      </c>
    </row>
    <row r="577" spans="1:33" x14ac:dyDescent="0.25">
      <c r="A577" s="28" t="str">
        <f>_xlfn.XLOOKUP(P!C547,'Banco de Dados'!$B$3:$B$274,'Banco de Dados'!$K$3:$K$274,"")</f>
        <v/>
      </c>
      <c r="B577" s="2">
        <v>0</v>
      </c>
      <c r="C577" s="2">
        <v>0</v>
      </c>
      <c r="D577" s="2">
        <v>0</v>
      </c>
      <c r="E577" s="2">
        <v>0</v>
      </c>
      <c r="F577" s="32" t="e">
        <f t="shared" si="76"/>
        <v>#DIV/0!</v>
      </c>
      <c r="G577" s="3" t="e">
        <f t="shared" si="77"/>
        <v>#VALUE!</v>
      </c>
      <c r="H577" s="3" t="e">
        <f t="shared" si="77"/>
        <v>#VALUE!</v>
      </c>
      <c r="J577" s="2" t="str">
        <v/>
      </c>
      <c r="K577" s="3" t="e">
        <v>#VALUE!</v>
      </c>
      <c r="M577" s="135" t="str">
        <f ca="1"/>
        <v xml:space="preserve"> </v>
      </c>
      <c r="N577" s="145"/>
      <c r="O577" s="14"/>
      <c r="P577" s="14"/>
      <c r="Q577" s="14"/>
      <c r="R577" s="14"/>
      <c r="S577" s="14"/>
      <c r="T577" s="14"/>
      <c r="U577" s="14"/>
      <c r="V577" s="14"/>
      <c r="W577" s="14"/>
      <c r="X577" s="137" t="str">
        <v xml:space="preserve"> </v>
      </c>
      <c r="Y577" s="150" t="str">
        <f t="shared" si="75"/>
        <v xml:space="preserve"> </v>
      </c>
    </row>
    <row r="578" spans="1:33" x14ac:dyDescent="0.25">
      <c r="A578" s="28" t="str">
        <f>_xlfn.XLOOKUP(P!C548,'Banco de Dados'!$B$3:$B$274,'Banco de Dados'!$K$3:$K$274,"")</f>
        <v/>
      </c>
      <c r="B578" s="2">
        <v>0</v>
      </c>
      <c r="C578" s="2">
        <v>0</v>
      </c>
      <c r="D578" s="2">
        <v>0</v>
      </c>
      <c r="E578" s="2">
        <v>0</v>
      </c>
      <c r="F578" s="32" t="e">
        <f t="shared" si="76"/>
        <v>#DIV/0!</v>
      </c>
      <c r="G578" s="3" t="e">
        <f t="shared" si="77"/>
        <v>#VALUE!</v>
      </c>
      <c r="H578" s="3" t="e">
        <f t="shared" si="77"/>
        <v>#VALUE!</v>
      </c>
      <c r="J578" s="2" t="str">
        <v/>
      </c>
      <c r="K578" s="3" t="e">
        <v>#VALUE!</v>
      </c>
      <c r="M578" s="142" t="str">
        <f t="shared" ref="M578" si="78">IF(AL578=0,"",AL578)</f>
        <v/>
      </c>
      <c r="N578" s="141" t="str">
        <f>IFERROR(IF(AM578=0,NA(),AM578)," ")</f>
        <v xml:space="preserve"> </v>
      </c>
      <c r="O578" s="14"/>
      <c r="P578" s="14"/>
      <c r="Q578" s="14"/>
      <c r="R578" s="14"/>
      <c r="S578" s="14"/>
      <c r="T578" s="14"/>
      <c r="U578" s="14"/>
      <c r="V578" s="14"/>
      <c r="W578" s="14"/>
      <c r="X578" s="137" t="str">
        <v xml:space="preserve"> </v>
      </c>
      <c r="Y578" s="150" t="str">
        <f t="shared" si="75"/>
        <v xml:space="preserve"> </v>
      </c>
    </row>
    <row r="579" spans="1:33" s="67" customFormat="1" x14ac:dyDescent="0.25">
      <c r="A579" s="94"/>
      <c r="B579" s="94"/>
      <c r="C579" s="94"/>
      <c r="D579" s="94"/>
      <c r="E579" s="94"/>
      <c r="F579" s="133"/>
      <c r="G579" s="134"/>
      <c r="H579" s="134"/>
      <c r="I579" s="94"/>
      <c r="J579" s="94"/>
      <c r="K579" s="134"/>
      <c r="L579" s="94"/>
      <c r="M579" s="94"/>
      <c r="N579" s="134"/>
      <c r="O579" s="134"/>
      <c r="P579" s="134"/>
      <c r="Y579" s="94"/>
    </row>
    <row r="580" spans="1:33" x14ac:dyDescent="0.25">
      <c r="G580" s="3"/>
      <c r="H580" s="3"/>
      <c r="I580" s="2"/>
      <c r="J580" s="2"/>
      <c r="K580" s="3"/>
      <c r="L580" s="94"/>
      <c r="M580" s="2"/>
      <c r="N580" s="3"/>
      <c r="O580" s="3"/>
      <c r="P580" s="3"/>
    </row>
    <row r="581" spans="1:33" x14ac:dyDescent="0.25">
      <c r="G581" s="3"/>
      <c r="H581" s="3"/>
      <c r="I581" s="2"/>
      <c r="J581" s="2"/>
      <c r="K581" s="3"/>
      <c r="L581" s="94"/>
      <c r="M581" s="2"/>
      <c r="N581" s="3"/>
      <c r="O581" s="3"/>
      <c r="P581" s="3"/>
    </row>
    <row r="582" spans="1:33" ht="15.75" x14ac:dyDescent="0.25">
      <c r="A582" s="36">
        <f>'Nome das Amostras'!A20</f>
        <v>0</v>
      </c>
      <c r="B582" s="164" t="e">
        <f>VLOOKUP(A582,'Nome das Amostras'!$A$3:$D$28,2,FALSE)</f>
        <v>#N/A</v>
      </c>
      <c r="C582" s="164"/>
      <c r="D582" s="51" t="s">
        <v>65</v>
      </c>
      <c r="E582" s="52" t="e">
        <f>'Banco de Dados'!$O$13/'Banco de Dados'!DW13</f>
        <v>#VALUE!</v>
      </c>
      <c r="F582" s="74"/>
      <c r="G582" s="3"/>
      <c r="H582" s="3"/>
      <c r="J582" s="231" t="s">
        <v>255</v>
      </c>
      <c r="K582" s="231"/>
      <c r="M582" s="132" t="s">
        <v>1</v>
      </c>
      <c r="N582" s="144" t="s">
        <v>35</v>
      </c>
      <c r="O582" s="232" t="s">
        <v>148</v>
      </c>
      <c r="P582" s="232"/>
      <c r="Q582" s="232"/>
      <c r="R582" s="232"/>
      <c r="S582" s="232"/>
      <c r="T582" s="232"/>
      <c r="U582" s="232"/>
      <c r="V582" s="232"/>
      <c r="W582" s="2">
        <v>18</v>
      </c>
      <c r="X582" s="136" t="s">
        <v>1</v>
      </c>
      <c r="Y582" s="136" t="s">
        <v>35</v>
      </c>
      <c r="Z582" s="233" t="s">
        <v>149</v>
      </c>
      <c r="AA582" s="233"/>
      <c r="AB582" s="233"/>
      <c r="AC582" s="233"/>
      <c r="AD582" s="233"/>
      <c r="AE582" s="233"/>
      <c r="AF582" s="233"/>
      <c r="AG582" s="233"/>
    </row>
    <row r="583" spans="1:33" x14ac:dyDescent="0.25">
      <c r="A583" s="107" t="s">
        <v>1</v>
      </c>
      <c r="B583" s="107" t="s">
        <v>0</v>
      </c>
      <c r="C583" s="107" t="s">
        <v>212</v>
      </c>
      <c r="D583" s="107" t="s">
        <v>209</v>
      </c>
      <c r="E583" s="107" t="s">
        <v>213</v>
      </c>
      <c r="F583" s="76" t="s">
        <v>219</v>
      </c>
      <c r="G583" s="54" t="s">
        <v>140</v>
      </c>
      <c r="H583" s="54" t="s">
        <v>66</v>
      </c>
      <c r="J583" s="107" t="s">
        <v>1</v>
      </c>
      <c r="K583" s="54" t="s">
        <v>35</v>
      </c>
      <c r="M583" s="142" t="s">
        <v>149</v>
      </c>
      <c r="N583" s="141">
        <f>Y583</f>
        <v>0</v>
      </c>
      <c r="O583" s="14"/>
      <c r="P583" s="14"/>
      <c r="Q583" s="14"/>
      <c r="R583" s="14"/>
      <c r="S583" s="14"/>
      <c r="T583" s="14"/>
      <c r="U583" s="14"/>
      <c r="V583" s="14"/>
      <c r="W583" s="14"/>
      <c r="X583" s="140" t="s">
        <v>150</v>
      </c>
      <c r="Y583" s="149">
        <f>SUM(Y584:Y614)</f>
        <v>0</v>
      </c>
    </row>
    <row r="584" spans="1:33" x14ac:dyDescent="0.25">
      <c r="A584" s="28" t="str">
        <f>_xlfn.XLOOKUP(P!C552,'Banco de Dados'!$B$3:$B$274,'Banco de Dados'!$K$3:$K$274,"")</f>
        <v/>
      </c>
      <c r="B584" s="2" cm="1">
        <f t="array" ref="B584:E614">Dados!DS5:DV35</f>
        <v>0</v>
      </c>
      <c r="C584" s="2">
        <v>0</v>
      </c>
      <c r="D584" s="2">
        <v>0</v>
      </c>
      <c r="E584" s="2">
        <v>0</v>
      </c>
      <c r="F584" s="32" t="e">
        <f>(E584*100)/D584</f>
        <v>#DIV/0!</v>
      </c>
      <c r="G584" s="3" t="e">
        <f t="shared" ref="G584:H611" si="79">D584*$E$582</f>
        <v>#VALUE!</v>
      </c>
      <c r="H584" s="3" t="e">
        <f t="shared" si="79"/>
        <v>#VALUE!</v>
      </c>
      <c r="J584" s="2" t="str" cm="1">
        <f t="array" ref="J584:J614">_xlfn._xlws.FILTER(A584:A614, (A584:A614&lt;&gt;$L$1)*(A584:A614&lt;&gt;"Ar")*(A584:A614&lt;&gt;$M$1))</f>
        <v/>
      </c>
      <c r="K584" s="3" t="e" cm="1">
        <f t="array" ref="K584:K614">IF(_xlfn.XLOOKUP(J584:J614,A584:A614,G584:G614," ")=0,"",_xlfn.XLOOKUP(J584:J614,A584:A614,G584:G614," "))</f>
        <v>#VALUE!</v>
      </c>
      <c r="M584" s="135" t="e" cm="1" vm="1">
        <f t="array" aca="1" ref="M584:M613" ca="1">_xlfn.XLOOKUP(N584:N613,_xlfn.ANCHORARRAY(K584),J584:J614," ")</f>
        <v>#VALUE!</v>
      </c>
      <c r="N584" s="145" t="e" cm="1" vm="2">
        <f t="array" aca="1" ref="N584" ca="1">IF(_xlfn._xlws.FILTER(_xlfn.ANCHORARRAY(K584),ISERROR(MATCH(_xlfn.ANCHORARRAY(K584),Y584:Y613,0)))=0," ",_xlfn._xlws.FILTER(_xlfn.ANCHORARRAY(K584),ISERROR(MATCH(_xlfn.ANCHORARRAY(K584),Y584:Y613,0))))</f>
        <v>#VALUE!</v>
      </c>
      <c r="O584" s="14"/>
      <c r="P584" s="14"/>
      <c r="Q584" s="14"/>
      <c r="R584" s="14"/>
      <c r="S584" s="14"/>
      <c r="T584" s="14"/>
      <c r="U584" s="14"/>
      <c r="V584" s="14"/>
      <c r="W584" s="14"/>
      <c r="X584" s="137" t="str" cm="1">
        <f t="array" ref="X584:X614">IF(_xlfn.XLOOKUP(Y584:Y614,_xlfn.ANCHORARRAY(K584),J584:J614," ")=0," ",_xlfn.XLOOKUP(Y584:Y614,_xlfn.ANCHORARRAY(K584),J584:J614," "))</f>
        <v xml:space="preserve"> </v>
      </c>
      <c r="Y584" s="150" t="str">
        <f t="shared" ref="Y584:Y614" si="80">IFERROR(IF(ROW(A1)&lt;$W$582,SMALL(_xlfn.ANCHORARRAY($K$584),ROW(A1))," ")," ")</f>
        <v xml:space="preserve"> </v>
      </c>
    </row>
    <row r="585" spans="1:33" x14ac:dyDescent="0.25">
      <c r="A585" s="28" t="str">
        <f>_xlfn.XLOOKUP(P!C553,'Banco de Dados'!$B$3:$B$274,'Banco de Dados'!$K$3:$K$274,"")</f>
        <v/>
      </c>
      <c r="B585" s="2">
        <v>0</v>
      </c>
      <c r="C585" s="2">
        <v>0</v>
      </c>
      <c r="D585" s="2">
        <v>0</v>
      </c>
      <c r="E585" s="2">
        <v>0</v>
      </c>
      <c r="F585" s="32" t="e">
        <f t="shared" ref="F585:F614" si="81">(E585*100)/D585</f>
        <v>#DIV/0!</v>
      </c>
      <c r="G585" s="3" t="e">
        <f t="shared" si="79"/>
        <v>#VALUE!</v>
      </c>
      <c r="H585" s="3" t="e">
        <f t="shared" si="79"/>
        <v>#VALUE!</v>
      </c>
      <c r="J585" s="2" t="str">
        <v/>
      </c>
      <c r="K585" s="3" t="e">
        <v>#VALUE!</v>
      </c>
      <c r="M585" s="135" t="str">
        <f ca="1"/>
        <v xml:space="preserve"> </v>
      </c>
      <c r="N585" s="145"/>
      <c r="O585" s="14"/>
      <c r="P585" s="14"/>
      <c r="Q585" s="14"/>
      <c r="R585" s="14"/>
      <c r="S585" s="14"/>
      <c r="T585" s="14"/>
      <c r="U585" s="14"/>
      <c r="V585" s="14"/>
      <c r="W585" s="14"/>
      <c r="X585" s="137" t="str">
        <v xml:space="preserve"> </v>
      </c>
      <c r="Y585" s="150" t="str">
        <f t="shared" si="80"/>
        <v xml:space="preserve"> </v>
      </c>
    </row>
    <row r="586" spans="1:33" x14ac:dyDescent="0.25">
      <c r="A586" s="28" t="str">
        <f>_xlfn.XLOOKUP(P!C554,'Banco de Dados'!$B$3:$B$274,'Banco de Dados'!$K$3:$K$274,"")</f>
        <v/>
      </c>
      <c r="B586" s="2">
        <v>0</v>
      </c>
      <c r="C586" s="2">
        <v>0</v>
      </c>
      <c r="D586" s="2">
        <v>0</v>
      </c>
      <c r="E586" s="2">
        <v>0</v>
      </c>
      <c r="F586" s="32" t="e">
        <f t="shared" si="81"/>
        <v>#DIV/0!</v>
      </c>
      <c r="G586" s="3" t="e">
        <f t="shared" si="79"/>
        <v>#VALUE!</v>
      </c>
      <c r="H586" s="3" t="e">
        <f t="shared" si="79"/>
        <v>#VALUE!</v>
      </c>
      <c r="J586" s="2" t="str">
        <v/>
      </c>
      <c r="K586" s="3" t="e">
        <v>#VALUE!</v>
      </c>
      <c r="M586" s="135" t="str">
        <f ca="1"/>
        <v xml:space="preserve"> </v>
      </c>
      <c r="N586" s="145"/>
      <c r="O586" s="14"/>
      <c r="P586" s="14"/>
      <c r="Q586" s="14"/>
      <c r="R586" s="14"/>
      <c r="S586" s="14"/>
      <c r="T586" s="14"/>
      <c r="U586" s="14"/>
      <c r="V586" s="14"/>
      <c r="W586" s="14"/>
      <c r="X586" s="137" t="str">
        <v xml:space="preserve"> </v>
      </c>
      <c r="Y586" s="150" t="str">
        <f t="shared" si="80"/>
        <v xml:space="preserve"> </v>
      </c>
    </row>
    <row r="587" spans="1:33" x14ac:dyDescent="0.25">
      <c r="A587" s="28" t="str">
        <f>_xlfn.XLOOKUP(P!C555,'Banco de Dados'!$B$3:$B$274,'Banco de Dados'!$K$3:$K$274,"")</f>
        <v/>
      </c>
      <c r="B587" s="2">
        <v>0</v>
      </c>
      <c r="C587" s="2">
        <v>0</v>
      </c>
      <c r="D587" s="2">
        <v>0</v>
      </c>
      <c r="E587" s="2">
        <v>0</v>
      </c>
      <c r="F587" s="32" t="e">
        <f t="shared" si="81"/>
        <v>#DIV/0!</v>
      </c>
      <c r="G587" s="3" t="e">
        <f t="shared" si="79"/>
        <v>#VALUE!</v>
      </c>
      <c r="H587" s="3" t="e">
        <f t="shared" si="79"/>
        <v>#VALUE!</v>
      </c>
      <c r="J587" s="2" t="str">
        <v/>
      </c>
      <c r="K587" s="3" t="e">
        <v>#VALUE!</v>
      </c>
      <c r="M587" s="135" t="str">
        <f ca="1"/>
        <v xml:space="preserve"> </v>
      </c>
      <c r="N587" s="145"/>
      <c r="O587" s="14"/>
      <c r="P587" s="14"/>
      <c r="Q587" s="14"/>
      <c r="R587" s="14"/>
      <c r="S587" s="14"/>
      <c r="T587" s="14"/>
      <c r="U587" s="14"/>
      <c r="V587" s="14"/>
      <c r="W587" s="14"/>
      <c r="X587" s="137" t="str">
        <v xml:space="preserve"> </v>
      </c>
      <c r="Y587" s="150" t="str">
        <f t="shared" si="80"/>
        <v xml:space="preserve"> </v>
      </c>
    </row>
    <row r="588" spans="1:33" x14ac:dyDescent="0.25">
      <c r="A588" s="28" t="str">
        <f>_xlfn.XLOOKUP(P!C556,'Banco de Dados'!$B$3:$B$274,'Banco de Dados'!$K$3:$K$274,"")</f>
        <v/>
      </c>
      <c r="B588" s="2">
        <v>0</v>
      </c>
      <c r="C588" s="2">
        <v>0</v>
      </c>
      <c r="D588" s="2">
        <v>0</v>
      </c>
      <c r="E588" s="2">
        <v>0</v>
      </c>
      <c r="F588" s="32" t="e">
        <f t="shared" si="81"/>
        <v>#DIV/0!</v>
      </c>
      <c r="G588" s="3" t="e">
        <f t="shared" si="79"/>
        <v>#VALUE!</v>
      </c>
      <c r="H588" s="3" t="e">
        <f t="shared" si="79"/>
        <v>#VALUE!</v>
      </c>
      <c r="J588" s="2" t="str">
        <v/>
      </c>
      <c r="K588" s="3" t="e">
        <v>#VALUE!</v>
      </c>
      <c r="M588" s="135" t="str">
        <f ca="1"/>
        <v xml:space="preserve"> </v>
      </c>
      <c r="N588" s="145"/>
      <c r="O588" s="14"/>
      <c r="P588" s="14"/>
      <c r="Q588" s="14"/>
      <c r="R588" s="14"/>
      <c r="S588" s="14"/>
      <c r="T588" s="14"/>
      <c r="U588" s="14"/>
      <c r="V588" s="14"/>
      <c r="W588" s="14"/>
      <c r="X588" s="137" t="str">
        <v xml:space="preserve"> </v>
      </c>
      <c r="Y588" s="150" t="str">
        <f t="shared" si="80"/>
        <v xml:space="preserve"> </v>
      </c>
    </row>
    <row r="589" spans="1:33" x14ac:dyDescent="0.25">
      <c r="A589" s="28" t="str">
        <f>_xlfn.XLOOKUP(P!C557,'Banco de Dados'!$B$3:$B$274,'Banco de Dados'!$K$3:$K$274,"")</f>
        <v/>
      </c>
      <c r="B589" s="2">
        <v>0</v>
      </c>
      <c r="C589" s="2">
        <v>0</v>
      </c>
      <c r="D589" s="2">
        <v>0</v>
      </c>
      <c r="E589" s="2">
        <v>0</v>
      </c>
      <c r="F589" s="32" t="e">
        <f t="shared" si="81"/>
        <v>#DIV/0!</v>
      </c>
      <c r="G589" s="3" t="e">
        <f t="shared" si="79"/>
        <v>#VALUE!</v>
      </c>
      <c r="H589" s="3" t="e">
        <f t="shared" si="79"/>
        <v>#VALUE!</v>
      </c>
      <c r="J589" s="2" t="str">
        <v/>
      </c>
      <c r="K589" s="3" t="e">
        <v>#VALUE!</v>
      </c>
      <c r="M589" s="135" t="str">
        <f ca="1"/>
        <v xml:space="preserve"> </v>
      </c>
      <c r="N589" s="145"/>
      <c r="O589" s="14"/>
      <c r="P589" s="14"/>
      <c r="Q589" s="14"/>
      <c r="R589" s="14"/>
      <c r="S589" s="14"/>
      <c r="T589" s="14"/>
      <c r="U589" s="14"/>
      <c r="V589" s="14"/>
      <c r="W589" s="14"/>
      <c r="X589" s="137" t="str">
        <v xml:space="preserve"> </v>
      </c>
      <c r="Y589" s="150" t="str">
        <f t="shared" si="80"/>
        <v xml:space="preserve"> </v>
      </c>
    </row>
    <row r="590" spans="1:33" x14ac:dyDescent="0.25">
      <c r="A590" s="28" t="str">
        <f>_xlfn.XLOOKUP(P!C558,'Banco de Dados'!$B$3:$B$274,'Banco de Dados'!$K$3:$K$274,"")</f>
        <v/>
      </c>
      <c r="B590" s="2">
        <v>0</v>
      </c>
      <c r="C590" s="2">
        <v>0</v>
      </c>
      <c r="D590" s="2">
        <v>0</v>
      </c>
      <c r="E590" s="2">
        <v>0</v>
      </c>
      <c r="F590" s="32" t="e">
        <f t="shared" si="81"/>
        <v>#DIV/0!</v>
      </c>
      <c r="G590" s="3" t="e">
        <f t="shared" si="79"/>
        <v>#VALUE!</v>
      </c>
      <c r="H590" s="3" t="e">
        <f t="shared" si="79"/>
        <v>#VALUE!</v>
      </c>
      <c r="J590" s="2" t="str">
        <v/>
      </c>
      <c r="K590" s="3" t="e">
        <v>#VALUE!</v>
      </c>
      <c r="M590" s="135" t="str">
        <f ca="1"/>
        <v xml:space="preserve"> </v>
      </c>
      <c r="N590" s="145"/>
      <c r="O590" s="14"/>
      <c r="P590" s="14"/>
      <c r="Q590" s="14"/>
      <c r="R590" s="14"/>
      <c r="S590" s="14"/>
      <c r="T590" s="14"/>
      <c r="U590" s="14"/>
      <c r="V590" s="14"/>
      <c r="W590" s="14"/>
      <c r="X590" s="137" t="str">
        <v xml:space="preserve"> </v>
      </c>
      <c r="Y590" s="150" t="str">
        <f t="shared" si="80"/>
        <v xml:space="preserve"> </v>
      </c>
    </row>
    <row r="591" spans="1:33" x14ac:dyDescent="0.25">
      <c r="A591" s="28" t="str">
        <f>_xlfn.XLOOKUP(P!C559,'Banco de Dados'!$B$3:$B$274,'Banco de Dados'!$K$3:$K$274,"")</f>
        <v/>
      </c>
      <c r="B591" s="2">
        <v>0</v>
      </c>
      <c r="C591" s="2">
        <v>0</v>
      </c>
      <c r="D591" s="2">
        <v>0</v>
      </c>
      <c r="E591" s="2">
        <v>0</v>
      </c>
      <c r="F591" s="32" t="e">
        <f t="shared" si="81"/>
        <v>#DIV/0!</v>
      </c>
      <c r="G591" s="3" t="e">
        <f t="shared" si="79"/>
        <v>#VALUE!</v>
      </c>
      <c r="H591" s="3" t="e">
        <f t="shared" si="79"/>
        <v>#VALUE!</v>
      </c>
      <c r="J591" s="2" t="str">
        <v/>
      </c>
      <c r="K591" s="3" t="e">
        <v>#VALUE!</v>
      </c>
      <c r="M591" s="135" t="str">
        <f ca="1"/>
        <v xml:space="preserve"> </v>
      </c>
      <c r="N591" s="145"/>
      <c r="O591" s="14"/>
      <c r="P591" s="14"/>
      <c r="Q591" s="14"/>
      <c r="R591" s="14"/>
      <c r="S591" s="14"/>
      <c r="T591" s="14"/>
      <c r="U591" s="14"/>
      <c r="V591" s="14"/>
      <c r="W591" s="14"/>
      <c r="X591" s="137" t="str">
        <v xml:space="preserve"> </v>
      </c>
      <c r="Y591" s="150" t="str">
        <f t="shared" si="80"/>
        <v xml:space="preserve"> </v>
      </c>
    </row>
    <row r="592" spans="1:33" x14ac:dyDescent="0.25">
      <c r="A592" s="28" t="str">
        <f>_xlfn.XLOOKUP(P!C560,'Banco de Dados'!$B$3:$B$274,'Banco de Dados'!$K$3:$K$274,"")</f>
        <v/>
      </c>
      <c r="B592" s="2">
        <v>0</v>
      </c>
      <c r="C592" s="2">
        <v>0</v>
      </c>
      <c r="D592" s="2">
        <v>0</v>
      </c>
      <c r="E592" s="2">
        <v>0</v>
      </c>
      <c r="F592" s="32" t="e">
        <f t="shared" si="81"/>
        <v>#DIV/0!</v>
      </c>
      <c r="G592" s="3" t="e">
        <f t="shared" si="79"/>
        <v>#VALUE!</v>
      </c>
      <c r="H592" s="3" t="e">
        <f t="shared" si="79"/>
        <v>#VALUE!</v>
      </c>
      <c r="J592" s="2" t="str">
        <v/>
      </c>
      <c r="K592" s="3" t="e">
        <v>#VALUE!</v>
      </c>
      <c r="M592" s="135" t="str">
        <f ca="1"/>
        <v xml:space="preserve"> </v>
      </c>
      <c r="N592" s="145"/>
      <c r="O592" s="14"/>
      <c r="P592" s="14"/>
      <c r="Q592" s="14"/>
      <c r="R592" s="14"/>
      <c r="S592" s="14"/>
      <c r="T592" s="14"/>
      <c r="U592" s="14"/>
      <c r="V592" s="14"/>
      <c r="W592" s="14"/>
      <c r="X592" s="137" t="str">
        <v xml:space="preserve"> </v>
      </c>
      <c r="Y592" s="150" t="str">
        <f t="shared" si="80"/>
        <v xml:space="preserve"> </v>
      </c>
    </row>
    <row r="593" spans="1:25" x14ac:dyDescent="0.25">
      <c r="A593" s="28" t="str">
        <f>_xlfn.XLOOKUP(P!C561,'Banco de Dados'!$B$3:$B$274,'Banco de Dados'!$K$3:$K$274,"")</f>
        <v/>
      </c>
      <c r="B593" s="2">
        <v>0</v>
      </c>
      <c r="C593" s="2">
        <v>0</v>
      </c>
      <c r="D593" s="2">
        <v>0</v>
      </c>
      <c r="E593" s="2">
        <v>0</v>
      </c>
      <c r="F593" s="32" t="e">
        <f t="shared" si="81"/>
        <v>#DIV/0!</v>
      </c>
      <c r="G593" s="3" t="e">
        <f t="shared" si="79"/>
        <v>#VALUE!</v>
      </c>
      <c r="H593" s="3" t="e">
        <f t="shared" si="79"/>
        <v>#VALUE!</v>
      </c>
      <c r="J593" s="2" t="str">
        <v/>
      </c>
      <c r="K593" s="3" t="e">
        <v>#VALUE!</v>
      </c>
      <c r="M593" s="135" t="str">
        <f ca="1"/>
        <v xml:space="preserve"> </v>
      </c>
      <c r="N593" s="145"/>
      <c r="O593" s="14"/>
      <c r="P593" s="14"/>
      <c r="Q593" s="14"/>
      <c r="R593" s="14"/>
      <c r="S593" s="14"/>
      <c r="T593" s="14"/>
      <c r="U593" s="14"/>
      <c r="V593" s="14"/>
      <c r="W593" s="14"/>
      <c r="X593" s="137" t="str">
        <v xml:space="preserve"> </v>
      </c>
      <c r="Y593" s="150" t="str">
        <f t="shared" si="80"/>
        <v xml:space="preserve"> </v>
      </c>
    </row>
    <row r="594" spans="1:25" x14ac:dyDescent="0.25">
      <c r="A594" s="28" t="str">
        <f>_xlfn.XLOOKUP(P!C562,'Banco de Dados'!$B$3:$B$274,'Banco de Dados'!$K$3:$K$274,"")</f>
        <v/>
      </c>
      <c r="B594" s="2">
        <v>0</v>
      </c>
      <c r="C594" s="2">
        <v>0</v>
      </c>
      <c r="D594" s="2">
        <v>0</v>
      </c>
      <c r="E594" s="2">
        <v>0</v>
      </c>
      <c r="F594" s="32" t="e">
        <f t="shared" si="81"/>
        <v>#DIV/0!</v>
      </c>
      <c r="G594" s="3" t="e">
        <f t="shared" si="79"/>
        <v>#VALUE!</v>
      </c>
      <c r="H594" s="3" t="e">
        <f t="shared" si="79"/>
        <v>#VALUE!</v>
      </c>
      <c r="J594" s="2" t="str">
        <v/>
      </c>
      <c r="K594" s="3" t="e">
        <v>#VALUE!</v>
      </c>
      <c r="M594" s="135" t="str">
        <f ca="1"/>
        <v xml:space="preserve"> </v>
      </c>
      <c r="N594" s="145"/>
      <c r="O594" s="14"/>
      <c r="P594" s="14"/>
      <c r="Q594" s="14"/>
      <c r="R594" s="14"/>
      <c r="S594" s="14"/>
      <c r="T594" s="14"/>
      <c r="U594" s="14"/>
      <c r="V594" s="14"/>
      <c r="W594" s="14"/>
      <c r="X594" s="137" t="str">
        <v xml:space="preserve"> </v>
      </c>
      <c r="Y594" s="150" t="str">
        <f t="shared" si="80"/>
        <v xml:space="preserve"> </v>
      </c>
    </row>
    <row r="595" spans="1:25" x14ac:dyDescent="0.25">
      <c r="A595" s="28" t="str">
        <f>_xlfn.XLOOKUP(P!C563,'Banco de Dados'!$B$3:$B$274,'Banco de Dados'!$K$3:$K$274,"")</f>
        <v/>
      </c>
      <c r="B595" s="2">
        <v>0</v>
      </c>
      <c r="C595" s="2">
        <v>0</v>
      </c>
      <c r="D595" s="2">
        <v>0</v>
      </c>
      <c r="E595" s="2">
        <v>0</v>
      </c>
      <c r="F595" s="32" t="e">
        <f t="shared" si="81"/>
        <v>#DIV/0!</v>
      </c>
      <c r="G595" s="3" t="e">
        <f t="shared" si="79"/>
        <v>#VALUE!</v>
      </c>
      <c r="H595" s="3" t="e">
        <f t="shared" si="79"/>
        <v>#VALUE!</v>
      </c>
      <c r="J595" s="2" t="str">
        <v/>
      </c>
      <c r="K595" s="3" t="e">
        <v>#VALUE!</v>
      </c>
      <c r="M595" s="135" t="str">
        <f ca="1"/>
        <v xml:space="preserve"> </v>
      </c>
      <c r="N595" s="145"/>
      <c r="O595" s="14"/>
      <c r="P595" s="14"/>
      <c r="Q595" s="14"/>
      <c r="R595" s="14"/>
      <c r="S595" s="14"/>
      <c r="T595" s="14"/>
      <c r="U595" s="14"/>
      <c r="V595" s="14"/>
      <c r="W595" s="14"/>
      <c r="X595" s="137" t="str">
        <v xml:space="preserve"> </v>
      </c>
      <c r="Y595" s="150" t="str">
        <f t="shared" si="80"/>
        <v xml:space="preserve"> </v>
      </c>
    </row>
    <row r="596" spans="1:25" x14ac:dyDescent="0.25">
      <c r="A596" s="28" t="str">
        <f>_xlfn.XLOOKUP(P!C564,'Banco de Dados'!$B$3:$B$274,'Banco de Dados'!$K$3:$K$274,"")</f>
        <v/>
      </c>
      <c r="B596" s="2">
        <v>0</v>
      </c>
      <c r="C596" s="2">
        <v>0</v>
      </c>
      <c r="D596" s="2">
        <v>0</v>
      </c>
      <c r="E596" s="2">
        <v>0</v>
      </c>
      <c r="F596" s="32" t="e">
        <f t="shared" si="81"/>
        <v>#DIV/0!</v>
      </c>
      <c r="G596" s="3" t="e">
        <f t="shared" si="79"/>
        <v>#VALUE!</v>
      </c>
      <c r="H596" s="3" t="e">
        <f t="shared" si="79"/>
        <v>#VALUE!</v>
      </c>
      <c r="J596" s="2" t="str">
        <v/>
      </c>
      <c r="K596" s="3" t="e">
        <v>#VALUE!</v>
      </c>
      <c r="M596" s="135" t="str">
        <f ca="1"/>
        <v xml:space="preserve"> </v>
      </c>
      <c r="N596" s="145"/>
      <c r="O596" s="14"/>
      <c r="P596" s="14"/>
      <c r="Q596" s="14"/>
      <c r="R596" s="14"/>
      <c r="S596" s="14"/>
      <c r="T596" s="14"/>
      <c r="U596" s="14"/>
      <c r="V596" s="14"/>
      <c r="W596" s="14"/>
      <c r="X596" s="137" t="str">
        <v xml:space="preserve"> </v>
      </c>
      <c r="Y596" s="150" t="str">
        <f t="shared" si="80"/>
        <v xml:space="preserve"> </v>
      </c>
    </row>
    <row r="597" spans="1:25" x14ac:dyDescent="0.25">
      <c r="A597" s="28" t="str">
        <f>_xlfn.XLOOKUP(P!C565,'Banco de Dados'!$B$3:$B$274,'Banco de Dados'!$K$3:$K$274,"")</f>
        <v/>
      </c>
      <c r="B597" s="2">
        <v>0</v>
      </c>
      <c r="C597" s="2">
        <v>0</v>
      </c>
      <c r="D597" s="2">
        <v>0</v>
      </c>
      <c r="E597" s="2">
        <v>0</v>
      </c>
      <c r="F597" s="32" t="e">
        <f t="shared" si="81"/>
        <v>#DIV/0!</v>
      </c>
      <c r="G597" s="3" t="e">
        <f t="shared" si="79"/>
        <v>#VALUE!</v>
      </c>
      <c r="H597" s="3" t="e">
        <f t="shared" si="79"/>
        <v>#VALUE!</v>
      </c>
      <c r="J597" s="2" t="str">
        <v/>
      </c>
      <c r="K597" s="3" t="e">
        <v>#VALUE!</v>
      </c>
      <c r="M597" s="135" t="str">
        <f ca="1"/>
        <v xml:space="preserve"> </v>
      </c>
      <c r="N597" s="145"/>
      <c r="O597" s="14"/>
      <c r="P597" s="14"/>
      <c r="Q597" s="14"/>
      <c r="R597" s="14"/>
      <c r="S597" s="14"/>
      <c r="T597" s="14"/>
      <c r="U597" s="14"/>
      <c r="V597" s="14"/>
      <c r="W597" s="14"/>
      <c r="X597" s="137" t="str">
        <v xml:space="preserve"> </v>
      </c>
      <c r="Y597" s="150" t="str">
        <f t="shared" si="80"/>
        <v xml:space="preserve"> </v>
      </c>
    </row>
    <row r="598" spans="1:25" x14ac:dyDescent="0.25">
      <c r="A598" s="28" t="str">
        <f>_xlfn.XLOOKUP(P!C566,'Banco de Dados'!$B$3:$B$274,'Banco de Dados'!$K$3:$K$274,"")</f>
        <v/>
      </c>
      <c r="B598" s="2">
        <v>0</v>
      </c>
      <c r="C598" s="2">
        <v>0</v>
      </c>
      <c r="D598" s="2">
        <v>0</v>
      </c>
      <c r="E598" s="2">
        <v>0</v>
      </c>
      <c r="F598" s="32" t="e">
        <f t="shared" si="81"/>
        <v>#DIV/0!</v>
      </c>
      <c r="G598" s="3" t="e">
        <f t="shared" si="79"/>
        <v>#VALUE!</v>
      </c>
      <c r="H598" s="3" t="e">
        <f t="shared" si="79"/>
        <v>#VALUE!</v>
      </c>
      <c r="J598" s="2" t="str">
        <v/>
      </c>
      <c r="K598" s="3" t="e">
        <v>#VALUE!</v>
      </c>
      <c r="M598" s="135" t="str">
        <f ca="1"/>
        <v xml:space="preserve"> </v>
      </c>
      <c r="N598" s="145"/>
      <c r="O598" s="14"/>
      <c r="P598" s="14"/>
      <c r="Q598" s="14"/>
      <c r="R598" s="14"/>
      <c r="S598" s="14"/>
      <c r="T598" s="14"/>
      <c r="U598" s="14"/>
      <c r="V598" s="14"/>
      <c r="W598" s="14"/>
      <c r="X598" s="137" t="str">
        <v xml:space="preserve"> </v>
      </c>
      <c r="Y598" s="150" t="str">
        <f t="shared" si="80"/>
        <v xml:space="preserve"> </v>
      </c>
    </row>
    <row r="599" spans="1:25" x14ac:dyDescent="0.25">
      <c r="A599" s="28" t="str">
        <f>_xlfn.XLOOKUP(P!C567,'Banco de Dados'!$B$3:$B$274,'Banco de Dados'!$K$3:$K$274,"")</f>
        <v/>
      </c>
      <c r="B599" s="2">
        <v>0</v>
      </c>
      <c r="C599" s="2">
        <v>0</v>
      </c>
      <c r="D599" s="2">
        <v>0</v>
      </c>
      <c r="E599" s="2">
        <v>0</v>
      </c>
      <c r="F599" s="32" t="e">
        <f t="shared" si="81"/>
        <v>#DIV/0!</v>
      </c>
      <c r="G599" s="3" t="e">
        <f t="shared" si="79"/>
        <v>#VALUE!</v>
      </c>
      <c r="H599" s="3" t="e">
        <f t="shared" si="79"/>
        <v>#VALUE!</v>
      </c>
      <c r="J599" s="2" t="str">
        <v/>
      </c>
      <c r="K599" s="3" t="e">
        <v>#VALUE!</v>
      </c>
      <c r="M599" s="135" t="str">
        <f ca="1"/>
        <v xml:space="preserve"> </v>
      </c>
      <c r="N599" s="145"/>
      <c r="O599" s="14"/>
      <c r="P599" s="14"/>
      <c r="Q599" s="14"/>
      <c r="R599" s="14"/>
      <c r="S599" s="14"/>
      <c r="T599" s="14"/>
      <c r="U599" s="14"/>
      <c r="V599" s="14"/>
      <c r="W599" s="14"/>
      <c r="X599" s="137" t="str">
        <v xml:space="preserve"> </v>
      </c>
      <c r="Y599" s="150" t="str">
        <f t="shared" si="80"/>
        <v xml:space="preserve"> </v>
      </c>
    </row>
    <row r="600" spans="1:25" x14ac:dyDescent="0.25">
      <c r="A600" s="28" t="str">
        <f>_xlfn.XLOOKUP(P!C568,'Banco de Dados'!$B$3:$B$274,'Banco de Dados'!$K$3:$K$274,"")</f>
        <v/>
      </c>
      <c r="B600" s="2">
        <v>0</v>
      </c>
      <c r="C600" s="2">
        <v>0</v>
      </c>
      <c r="D600" s="2">
        <v>0</v>
      </c>
      <c r="E600" s="2">
        <v>0</v>
      </c>
      <c r="F600" s="32" t="e">
        <f t="shared" si="81"/>
        <v>#DIV/0!</v>
      </c>
      <c r="G600" s="3" t="e">
        <f t="shared" si="79"/>
        <v>#VALUE!</v>
      </c>
      <c r="H600" s="3" t="e">
        <f t="shared" si="79"/>
        <v>#VALUE!</v>
      </c>
      <c r="J600" s="2" t="str">
        <v/>
      </c>
      <c r="K600" s="3" t="e">
        <v>#VALUE!</v>
      </c>
      <c r="M600" s="135" t="str">
        <f ca="1"/>
        <v xml:space="preserve"> </v>
      </c>
      <c r="N600" s="145"/>
      <c r="O600" s="14"/>
      <c r="P600" s="14"/>
      <c r="Q600" s="14"/>
      <c r="R600" s="14"/>
      <c r="S600" s="14"/>
      <c r="T600" s="14"/>
      <c r="U600" s="14"/>
      <c r="V600" s="14"/>
      <c r="W600" s="14"/>
      <c r="X600" s="137" t="str">
        <v xml:space="preserve"> </v>
      </c>
      <c r="Y600" s="150" t="str">
        <f t="shared" si="80"/>
        <v xml:space="preserve"> </v>
      </c>
    </row>
    <row r="601" spans="1:25" x14ac:dyDescent="0.25">
      <c r="A601" s="28" t="str">
        <f>_xlfn.XLOOKUP(P!C569,'Banco de Dados'!$B$3:$B$274,'Banco de Dados'!$K$3:$K$274,"")</f>
        <v/>
      </c>
      <c r="B601" s="2">
        <v>0</v>
      </c>
      <c r="C601" s="2">
        <v>0</v>
      </c>
      <c r="D601" s="2">
        <v>0</v>
      </c>
      <c r="E601" s="2">
        <v>0</v>
      </c>
      <c r="F601" s="32" t="e">
        <f t="shared" si="81"/>
        <v>#DIV/0!</v>
      </c>
      <c r="G601" s="3" t="e">
        <f t="shared" si="79"/>
        <v>#VALUE!</v>
      </c>
      <c r="H601" s="3" t="e">
        <f t="shared" si="79"/>
        <v>#VALUE!</v>
      </c>
      <c r="J601" s="2" t="str">
        <v/>
      </c>
      <c r="K601" s="3" t="e">
        <v>#VALUE!</v>
      </c>
      <c r="M601" s="135" t="str">
        <f ca="1"/>
        <v xml:space="preserve"> </v>
      </c>
      <c r="N601" s="145"/>
      <c r="O601" s="14"/>
      <c r="P601" s="14"/>
      <c r="Q601" s="14"/>
      <c r="R601" s="14"/>
      <c r="S601" s="14"/>
      <c r="T601" s="14"/>
      <c r="U601" s="14"/>
      <c r="V601" s="14"/>
      <c r="W601" s="14"/>
      <c r="X601" s="137" t="str">
        <v xml:space="preserve"> </v>
      </c>
      <c r="Y601" s="150" t="str">
        <f t="shared" si="80"/>
        <v xml:space="preserve"> </v>
      </c>
    </row>
    <row r="602" spans="1:25" x14ac:dyDescent="0.25">
      <c r="A602" s="28" t="str">
        <f>_xlfn.XLOOKUP(P!C570,'Banco de Dados'!$B$3:$B$274,'Banco de Dados'!$K$3:$K$274,"")</f>
        <v/>
      </c>
      <c r="B602" s="2">
        <v>0</v>
      </c>
      <c r="C602" s="2">
        <v>0</v>
      </c>
      <c r="D602" s="2">
        <v>0</v>
      </c>
      <c r="E602" s="2">
        <v>0</v>
      </c>
      <c r="F602" s="32" t="e">
        <f t="shared" si="81"/>
        <v>#DIV/0!</v>
      </c>
      <c r="G602" s="3" t="e">
        <f t="shared" si="79"/>
        <v>#VALUE!</v>
      </c>
      <c r="H602" s="3" t="e">
        <f t="shared" si="79"/>
        <v>#VALUE!</v>
      </c>
      <c r="J602" s="2" t="str">
        <v/>
      </c>
      <c r="K602" s="3" t="e">
        <v>#VALUE!</v>
      </c>
      <c r="M602" s="135" t="str">
        <f ca="1"/>
        <v xml:space="preserve"> </v>
      </c>
      <c r="N602" s="145"/>
      <c r="O602" s="14"/>
      <c r="P602" s="14"/>
      <c r="Q602" s="14"/>
      <c r="R602" s="14"/>
      <c r="S602" s="14"/>
      <c r="T602" s="14"/>
      <c r="U602" s="14"/>
      <c r="V602" s="14"/>
      <c r="W602" s="14"/>
      <c r="X602" s="137" t="str">
        <v xml:space="preserve"> </v>
      </c>
      <c r="Y602" s="150" t="str">
        <f t="shared" si="80"/>
        <v xml:space="preserve"> </v>
      </c>
    </row>
    <row r="603" spans="1:25" x14ac:dyDescent="0.25">
      <c r="A603" s="28" t="str">
        <f>_xlfn.XLOOKUP(P!C571,'Banco de Dados'!$B$3:$B$274,'Banco de Dados'!$K$3:$K$274,"")</f>
        <v/>
      </c>
      <c r="B603" s="2">
        <v>0</v>
      </c>
      <c r="C603" s="2">
        <v>0</v>
      </c>
      <c r="D603" s="2">
        <v>0</v>
      </c>
      <c r="E603" s="2">
        <v>0</v>
      </c>
      <c r="F603" s="32" t="e">
        <f t="shared" si="81"/>
        <v>#DIV/0!</v>
      </c>
      <c r="G603" s="3" t="e">
        <f t="shared" si="79"/>
        <v>#VALUE!</v>
      </c>
      <c r="H603" s="3" t="e">
        <f t="shared" si="79"/>
        <v>#VALUE!</v>
      </c>
      <c r="J603" s="2" t="str">
        <v/>
      </c>
      <c r="K603" s="3" t="e">
        <v>#VALUE!</v>
      </c>
      <c r="M603" s="135" t="str">
        <f ca="1"/>
        <v xml:space="preserve"> </v>
      </c>
      <c r="N603" s="145"/>
      <c r="O603" s="14"/>
      <c r="P603" s="14"/>
      <c r="Q603" s="14"/>
      <c r="R603" s="14"/>
      <c r="S603" s="14"/>
      <c r="T603" s="14"/>
      <c r="U603" s="14"/>
      <c r="V603" s="14"/>
      <c r="W603" s="14"/>
      <c r="X603" s="137" t="str">
        <v xml:space="preserve"> </v>
      </c>
      <c r="Y603" s="150" t="str">
        <f t="shared" si="80"/>
        <v xml:space="preserve"> </v>
      </c>
    </row>
    <row r="604" spans="1:25" x14ac:dyDescent="0.25">
      <c r="A604" s="28" t="str">
        <f>_xlfn.XLOOKUP(P!C572,'Banco de Dados'!$B$3:$B$274,'Banco de Dados'!$K$3:$K$274,"")</f>
        <v/>
      </c>
      <c r="B604" s="2">
        <v>0</v>
      </c>
      <c r="C604" s="2">
        <v>0</v>
      </c>
      <c r="D604" s="2">
        <v>0</v>
      </c>
      <c r="E604" s="17">
        <v>0</v>
      </c>
      <c r="F604" s="32" t="e">
        <f t="shared" si="81"/>
        <v>#DIV/0!</v>
      </c>
      <c r="G604" s="3" t="e">
        <f t="shared" si="79"/>
        <v>#VALUE!</v>
      </c>
      <c r="H604" s="3" t="e">
        <f t="shared" si="79"/>
        <v>#VALUE!</v>
      </c>
      <c r="J604" s="2" t="str">
        <v/>
      </c>
      <c r="K604" s="3" t="e">
        <v>#VALUE!</v>
      </c>
      <c r="M604" s="135" t="str">
        <f ca="1"/>
        <v xml:space="preserve"> </v>
      </c>
      <c r="N604" s="145"/>
      <c r="O604" s="14"/>
      <c r="P604" s="14"/>
      <c r="Q604" s="14"/>
      <c r="R604" s="14"/>
      <c r="S604" s="14"/>
      <c r="T604" s="14"/>
      <c r="U604" s="14"/>
      <c r="V604" s="14"/>
      <c r="W604" s="14"/>
      <c r="X604" s="137" t="str">
        <v xml:space="preserve"> </v>
      </c>
      <c r="Y604" s="150" t="str">
        <f t="shared" si="80"/>
        <v xml:space="preserve"> </v>
      </c>
    </row>
    <row r="605" spans="1:25" x14ac:dyDescent="0.25">
      <c r="A605" s="28" t="str">
        <f>_xlfn.XLOOKUP(P!C573,'Banco de Dados'!$B$3:$B$274,'Banco de Dados'!$K$3:$K$274,"")</f>
        <v/>
      </c>
      <c r="B605" s="2">
        <v>0</v>
      </c>
      <c r="C605" s="2">
        <v>0</v>
      </c>
      <c r="D605" s="2">
        <v>0</v>
      </c>
      <c r="E605" s="2">
        <v>0</v>
      </c>
      <c r="F605" s="32" t="e">
        <f t="shared" si="81"/>
        <v>#DIV/0!</v>
      </c>
      <c r="G605" s="3" t="e">
        <f t="shared" si="79"/>
        <v>#VALUE!</v>
      </c>
      <c r="H605" s="3" t="e">
        <f t="shared" si="79"/>
        <v>#VALUE!</v>
      </c>
      <c r="J605" s="2" t="str">
        <v/>
      </c>
      <c r="K605" s="3" t="e">
        <v>#VALUE!</v>
      </c>
      <c r="M605" s="135" t="str">
        <f ca="1"/>
        <v xml:space="preserve"> </v>
      </c>
      <c r="N605" s="145"/>
      <c r="O605" s="14"/>
      <c r="P605" s="14"/>
      <c r="Q605" s="14"/>
      <c r="R605" s="14"/>
      <c r="S605" s="14"/>
      <c r="T605" s="14"/>
      <c r="U605" s="14"/>
      <c r="V605" s="14"/>
      <c r="W605" s="14"/>
      <c r="X605" s="137" t="str">
        <v xml:space="preserve"> </v>
      </c>
      <c r="Y605" s="150" t="str">
        <f t="shared" si="80"/>
        <v xml:space="preserve"> </v>
      </c>
    </row>
    <row r="606" spans="1:25" x14ac:dyDescent="0.25">
      <c r="A606" s="28" t="str">
        <f>_xlfn.XLOOKUP(P!C574,'Banco de Dados'!$B$3:$B$274,'Banco de Dados'!$K$3:$K$274,"")</f>
        <v/>
      </c>
      <c r="B606" s="2">
        <v>0</v>
      </c>
      <c r="C606" s="2">
        <v>0</v>
      </c>
      <c r="D606" s="2">
        <v>0</v>
      </c>
      <c r="E606" s="2">
        <v>0</v>
      </c>
      <c r="F606" s="32" t="e">
        <f t="shared" si="81"/>
        <v>#DIV/0!</v>
      </c>
      <c r="G606" s="3" t="e">
        <f t="shared" si="79"/>
        <v>#VALUE!</v>
      </c>
      <c r="H606" s="3" t="e">
        <f t="shared" si="79"/>
        <v>#VALUE!</v>
      </c>
      <c r="J606" s="2" t="str">
        <v/>
      </c>
      <c r="K606" s="3" t="e">
        <v>#VALUE!</v>
      </c>
      <c r="M606" s="135" t="str">
        <f ca="1"/>
        <v xml:space="preserve"> </v>
      </c>
      <c r="N606" s="145"/>
      <c r="O606" s="14"/>
      <c r="P606" s="14"/>
      <c r="Q606" s="14"/>
      <c r="R606" s="14"/>
      <c r="S606" s="14"/>
      <c r="T606" s="14"/>
      <c r="U606" s="14"/>
      <c r="V606" s="14"/>
      <c r="W606" s="14"/>
      <c r="X606" s="137" t="str">
        <v xml:space="preserve"> </v>
      </c>
      <c r="Y606" s="150" t="str">
        <f t="shared" si="80"/>
        <v xml:space="preserve"> </v>
      </c>
    </row>
    <row r="607" spans="1:25" x14ac:dyDescent="0.25">
      <c r="A607" s="28" t="str">
        <f>_xlfn.XLOOKUP(P!C575,'Banco de Dados'!$B$3:$B$274,'Banco de Dados'!$K$3:$K$274,"")</f>
        <v/>
      </c>
      <c r="B607" s="2">
        <v>0</v>
      </c>
      <c r="C607" s="2">
        <v>0</v>
      </c>
      <c r="D607" s="2">
        <v>0</v>
      </c>
      <c r="E607" s="2">
        <v>0</v>
      </c>
      <c r="F607" s="32" t="e">
        <f t="shared" si="81"/>
        <v>#DIV/0!</v>
      </c>
      <c r="G607" s="3" t="e">
        <f t="shared" si="79"/>
        <v>#VALUE!</v>
      </c>
      <c r="H607" s="3" t="e">
        <f t="shared" si="79"/>
        <v>#VALUE!</v>
      </c>
      <c r="J607" s="2" t="str">
        <v/>
      </c>
      <c r="K607" s="3" t="e">
        <v>#VALUE!</v>
      </c>
      <c r="M607" s="135" t="str">
        <f ca="1"/>
        <v xml:space="preserve"> </v>
      </c>
      <c r="N607" s="145"/>
      <c r="O607" s="14"/>
      <c r="P607" s="14"/>
      <c r="Q607" s="14"/>
      <c r="R607" s="14"/>
      <c r="S607" s="14"/>
      <c r="T607" s="14"/>
      <c r="U607" s="14"/>
      <c r="V607" s="14"/>
      <c r="W607" s="14"/>
      <c r="X607" s="137" t="str">
        <v xml:space="preserve"> </v>
      </c>
      <c r="Y607" s="150" t="str">
        <f t="shared" si="80"/>
        <v xml:space="preserve"> </v>
      </c>
    </row>
    <row r="608" spans="1:25" x14ac:dyDescent="0.25">
      <c r="A608" s="28" t="str">
        <f>_xlfn.XLOOKUP(P!C576,'Banco de Dados'!$B$3:$B$274,'Banco de Dados'!$K$3:$K$274,"")</f>
        <v/>
      </c>
      <c r="B608" s="2">
        <v>0</v>
      </c>
      <c r="C608" s="2">
        <v>0</v>
      </c>
      <c r="D608" s="2">
        <v>0</v>
      </c>
      <c r="E608" s="2">
        <v>0</v>
      </c>
      <c r="F608" s="32" t="e">
        <f t="shared" si="81"/>
        <v>#DIV/0!</v>
      </c>
      <c r="G608" s="3" t="e">
        <f t="shared" si="79"/>
        <v>#VALUE!</v>
      </c>
      <c r="H608" s="3" t="e">
        <f t="shared" si="79"/>
        <v>#VALUE!</v>
      </c>
      <c r="J608" s="2" t="str">
        <v/>
      </c>
      <c r="K608" s="3" t="e">
        <v>#VALUE!</v>
      </c>
      <c r="M608" s="135" t="str">
        <f ca="1"/>
        <v xml:space="preserve"> </v>
      </c>
      <c r="N608" s="145"/>
      <c r="O608" s="14"/>
      <c r="P608" s="14"/>
      <c r="Q608" s="14"/>
      <c r="R608" s="14"/>
      <c r="S608" s="14"/>
      <c r="T608" s="14"/>
      <c r="U608" s="14"/>
      <c r="V608" s="14"/>
      <c r="W608" s="14"/>
      <c r="X608" s="137" t="str">
        <v xml:space="preserve"> </v>
      </c>
      <c r="Y608" s="150" t="str">
        <f t="shared" si="80"/>
        <v xml:space="preserve"> </v>
      </c>
    </row>
    <row r="609" spans="1:33" x14ac:dyDescent="0.25">
      <c r="A609" s="28" t="str">
        <f>_xlfn.XLOOKUP(P!C577,'Banco de Dados'!$B$3:$B$274,'Banco de Dados'!$K$3:$K$274,"")</f>
        <v/>
      </c>
      <c r="B609" s="2">
        <v>0</v>
      </c>
      <c r="C609" s="2">
        <v>0</v>
      </c>
      <c r="D609" s="2">
        <v>0</v>
      </c>
      <c r="E609" s="2">
        <v>0</v>
      </c>
      <c r="F609" s="32" t="e">
        <f t="shared" si="81"/>
        <v>#DIV/0!</v>
      </c>
      <c r="G609" s="3" t="e">
        <f t="shared" si="79"/>
        <v>#VALUE!</v>
      </c>
      <c r="H609" s="3" t="e">
        <f t="shared" si="79"/>
        <v>#VALUE!</v>
      </c>
      <c r="J609" s="2" t="str">
        <v/>
      </c>
      <c r="K609" s="3" t="e">
        <v>#VALUE!</v>
      </c>
      <c r="M609" s="135" t="str">
        <f ca="1"/>
        <v xml:space="preserve"> </v>
      </c>
      <c r="N609" s="145"/>
      <c r="O609" s="14"/>
      <c r="P609" s="14"/>
      <c r="Q609" s="14"/>
      <c r="R609" s="14"/>
      <c r="S609" s="14"/>
      <c r="T609" s="14"/>
      <c r="U609" s="14"/>
      <c r="V609" s="14"/>
      <c r="W609" s="14"/>
      <c r="X609" s="137" t="str">
        <v xml:space="preserve"> </v>
      </c>
      <c r="Y609" s="150" t="str">
        <f t="shared" si="80"/>
        <v xml:space="preserve"> </v>
      </c>
    </row>
    <row r="610" spans="1:33" x14ac:dyDescent="0.25">
      <c r="A610" s="28" t="str">
        <f>_xlfn.XLOOKUP(P!C578,'Banco de Dados'!$B$3:$B$274,'Banco de Dados'!$K$3:$K$274,"")</f>
        <v/>
      </c>
      <c r="B610" s="2">
        <v>0</v>
      </c>
      <c r="C610" s="2">
        <v>0</v>
      </c>
      <c r="D610" s="2">
        <v>0</v>
      </c>
      <c r="E610" s="2">
        <v>0</v>
      </c>
      <c r="F610" s="32" t="e">
        <f t="shared" si="81"/>
        <v>#DIV/0!</v>
      </c>
      <c r="G610" s="3" t="e">
        <f t="shared" si="79"/>
        <v>#VALUE!</v>
      </c>
      <c r="H610" s="3" t="e">
        <f t="shared" si="79"/>
        <v>#VALUE!</v>
      </c>
      <c r="J610" s="2" t="str">
        <v/>
      </c>
      <c r="K610" s="3" t="e">
        <v>#VALUE!</v>
      </c>
      <c r="M610" s="135" t="str">
        <f ca="1"/>
        <v xml:space="preserve"> </v>
      </c>
      <c r="N610" s="145"/>
      <c r="O610" s="14"/>
      <c r="P610" s="14"/>
      <c r="Q610" s="14"/>
      <c r="R610" s="14"/>
      <c r="S610" s="14"/>
      <c r="T610" s="14"/>
      <c r="U610" s="14"/>
      <c r="V610" s="14"/>
      <c r="W610" s="14"/>
      <c r="X610" s="137" t="str">
        <v xml:space="preserve"> </v>
      </c>
      <c r="Y610" s="150" t="str">
        <f t="shared" si="80"/>
        <v xml:space="preserve"> </v>
      </c>
    </row>
    <row r="611" spans="1:33" x14ac:dyDescent="0.25">
      <c r="A611" s="28" t="str">
        <f>_xlfn.XLOOKUP(P!C579,'Banco de Dados'!$B$3:$B$274,'Banco de Dados'!$K$3:$K$274,"")</f>
        <v/>
      </c>
      <c r="B611" s="2">
        <v>0</v>
      </c>
      <c r="C611" s="2">
        <v>0</v>
      </c>
      <c r="D611" s="2">
        <v>0</v>
      </c>
      <c r="E611" s="2">
        <v>0</v>
      </c>
      <c r="F611" s="32" t="e">
        <f t="shared" si="81"/>
        <v>#DIV/0!</v>
      </c>
      <c r="G611" s="3" t="e">
        <f t="shared" si="79"/>
        <v>#VALUE!</v>
      </c>
      <c r="H611" s="3" t="e">
        <f t="shared" si="79"/>
        <v>#VALUE!</v>
      </c>
      <c r="J611" s="2" t="str">
        <v/>
      </c>
      <c r="K611" s="3" t="e">
        <v>#VALUE!</v>
      </c>
      <c r="M611" s="135" t="str">
        <f ca="1"/>
        <v xml:space="preserve"> </v>
      </c>
      <c r="N611" s="145"/>
      <c r="O611" s="14"/>
      <c r="P611" s="14"/>
      <c r="Q611" s="14"/>
      <c r="R611" s="14"/>
      <c r="S611" s="14"/>
      <c r="T611" s="14"/>
      <c r="U611" s="14"/>
      <c r="V611" s="14"/>
      <c r="W611" s="14"/>
      <c r="X611" s="137" t="str">
        <v xml:space="preserve"> </v>
      </c>
      <c r="Y611" s="150" t="str">
        <f t="shared" si="80"/>
        <v xml:space="preserve"> </v>
      </c>
    </row>
    <row r="612" spans="1:33" x14ac:dyDescent="0.25">
      <c r="A612" s="28" t="str">
        <f>_xlfn.XLOOKUP(P!C580,'Banco de Dados'!$B$3:$B$274,'Banco de Dados'!$K$3:$K$274,"")</f>
        <v/>
      </c>
      <c r="B612" s="2">
        <v>0</v>
      </c>
      <c r="C612" s="2">
        <v>0</v>
      </c>
      <c r="D612" s="2">
        <v>0</v>
      </c>
      <c r="E612" s="2">
        <v>0</v>
      </c>
      <c r="F612" s="32" t="e">
        <f t="shared" si="81"/>
        <v>#DIV/0!</v>
      </c>
      <c r="G612" s="3" t="e">
        <f t="shared" ref="G612:H614" si="82">D612*$E$582</f>
        <v>#VALUE!</v>
      </c>
      <c r="H612" s="3" t="e">
        <f t="shared" si="82"/>
        <v>#VALUE!</v>
      </c>
      <c r="J612" s="2" t="str">
        <v/>
      </c>
      <c r="K612" s="3" t="e">
        <v>#VALUE!</v>
      </c>
      <c r="M612" s="135" t="str">
        <f ca="1"/>
        <v xml:space="preserve"> </v>
      </c>
      <c r="N612" s="145"/>
      <c r="O612" s="14"/>
      <c r="P612" s="14"/>
      <c r="Q612" s="14"/>
      <c r="R612" s="14"/>
      <c r="S612" s="14"/>
      <c r="T612" s="14"/>
      <c r="U612" s="14"/>
      <c r="V612" s="14"/>
      <c r="W612" s="14"/>
      <c r="X612" s="137" t="str">
        <v xml:space="preserve"> </v>
      </c>
      <c r="Y612" s="150" t="str">
        <f t="shared" si="80"/>
        <v xml:space="preserve"> </v>
      </c>
    </row>
    <row r="613" spans="1:33" x14ac:dyDescent="0.25">
      <c r="A613" s="28" t="str">
        <f>_xlfn.XLOOKUP(P!C581,'Banco de Dados'!$B$3:$B$274,'Banco de Dados'!$K$3:$K$274,"")</f>
        <v/>
      </c>
      <c r="B613" s="2">
        <v>0</v>
      </c>
      <c r="C613" s="2">
        <v>0</v>
      </c>
      <c r="D613" s="2">
        <v>0</v>
      </c>
      <c r="E613" s="2">
        <v>0</v>
      </c>
      <c r="F613" s="32" t="e">
        <f t="shared" si="81"/>
        <v>#DIV/0!</v>
      </c>
      <c r="G613" s="3" t="e">
        <f t="shared" si="82"/>
        <v>#VALUE!</v>
      </c>
      <c r="H613" s="3" t="e">
        <f t="shared" si="82"/>
        <v>#VALUE!</v>
      </c>
      <c r="J613" s="2" t="str">
        <v/>
      </c>
      <c r="K613" s="3" t="e">
        <v>#VALUE!</v>
      </c>
      <c r="M613" s="135" t="str">
        <f ca="1"/>
        <v xml:space="preserve"> </v>
      </c>
      <c r="N613" s="145"/>
      <c r="O613" s="14"/>
      <c r="P613" s="14"/>
      <c r="Q613" s="14"/>
      <c r="R613" s="14"/>
      <c r="S613" s="14"/>
      <c r="T613" s="14"/>
      <c r="U613" s="14"/>
      <c r="V613" s="14"/>
      <c r="W613" s="14"/>
      <c r="X613" s="137" t="str">
        <v xml:space="preserve"> </v>
      </c>
      <c r="Y613" s="150" t="str">
        <f t="shared" si="80"/>
        <v xml:space="preserve"> </v>
      </c>
    </row>
    <row r="614" spans="1:33" x14ac:dyDescent="0.25">
      <c r="A614" s="28" t="str">
        <f>_xlfn.XLOOKUP(P!C582,'Banco de Dados'!$B$3:$B$274,'Banco de Dados'!$K$3:$K$274,"")</f>
        <v/>
      </c>
      <c r="B614" s="2">
        <v>0</v>
      </c>
      <c r="C614" s="2">
        <v>0</v>
      </c>
      <c r="D614" s="2">
        <v>0</v>
      </c>
      <c r="E614" s="2">
        <v>0</v>
      </c>
      <c r="F614" s="32" t="e">
        <f t="shared" si="81"/>
        <v>#DIV/0!</v>
      </c>
      <c r="G614" s="3" t="e">
        <f t="shared" si="82"/>
        <v>#VALUE!</v>
      </c>
      <c r="H614" s="3" t="e">
        <f t="shared" si="82"/>
        <v>#VALUE!</v>
      </c>
      <c r="J614" s="2" t="str">
        <v/>
      </c>
      <c r="K614" s="3" t="e">
        <v>#VALUE!</v>
      </c>
      <c r="M614" s="142" t="str">
        <f t="shared" ref="M614" si="83">IF(AL614=0,"",AL614)</f>
        <v/>
      </c>
      <c r="N614" s="141" t="str">
        <f>IFERROR(IF(AM614=0,NA(),AM614)," ")</f>
        <v xml:space="preserve"> </v>
      </c>
      <c r="O614" s="14"/>
      <c r="P614" s="14"/>
      <c r="Q614" s="14"/>
      <c r="R614" s="14"/>
      <c r="S614" s="14"/>
      <c r="T614" s="14"/>
      <c r="U614" s="14"/>
      <c r="V614" s="14"/>
      <c r="W614" s="14"/>
      <c r="X614" s="137" t="str">
        <v xml:space="preserve"> </v>
      </c>
      <c r="Y614" s="150" t="str">
        <f t="shared" si="80"/>
        <v xml:space="preserve"> </v>
      </c>
    </row>
    <row r="615" spans="1:33" s="67" customFormat="1" x14ac:dyDescent="0.25">
      <c r="A615" s="94"/>
      <c r="B615" s="94"/>
      <c r="C615" s="94"/>
      <c r="D615" s="94"/>
      <c r="E615" s="94"/>
      <c r="F615" s="133"/>
      <c r="G615" s="134"/>
      <c r="H615" s="134"/>
      <c r="I615" s="94"/>
      <c r="J615" s="94"/>
      <c r="K615" s="134"/>
      <c r="L615" s="94"/>
      <c r="M615" s="94"/>
      <c r="N615" s="134"/>
      <c r="O615" s="134"/>
      <c r="P615" s="134"/>
      <c r="Y615" s="94"/>
    </row>
    <row r="616" spans="1:33" x14ac:dyDescent="0.25">
      <c r="G616" s="3"/>
      <c r="H616" s="3"/>
      <c r="I616" s="2"/>
      <c r="J616" s="2"/>
      <c r="K616" s="3"/>
      <c r="L616" s="94"/>
      <c r="M616" s="2"/>
      <c r="N616" s="3"/>
      <c r="O616" s="3"/>
      <c r="P616" s="3"/>
    </row>
    <row r="617" spans="1:33" x14ac:dyDescent="0.25">
      <c r="G617" s="3"/>
      <c r="H617" s="3"/>
      <c r="I617" s="2"/>
      <c r="J617" s="2"/>
      <c r="K617" s="3"/>
      <c r="L617" s="94"/>
      <c r="M617" s="2"/>
      <c r="N617" s="3"/>
      <c r="O617" s="3"/>
      <c r="P617" s="3"/>
    </row>
    <row r="618" spans="1:33" ht="15.75" x14ac:dyDescent="0.25">
      <c r="A618" s="36">
        <f>'Nome das Amostras'!A21</f>
        <v>0</v>
      </c>
      <c r="B618" s="164" t="e">
        <f>VLOOKUP(A618,'Nome das Amostras'!$A$3:$D$28,2,FALSE)</f>
        <v>#N/A</v>
      </c>
      <c r="C618" s="164"/>
      <c r="D618" s="51" t="s">
        <v>65</v>
      </c>
      <c r="E618" s="52" t="e">
        <f>'Banco de Dados'!$O$13/'Banco de Dados'!ED13</f>
        <v>#VALUE!</v>
      </c>
      <c r="F618" s="74"/>
      <c r="G618" s="3"/>
      <c r="H618" s="3"/>
      <c r="J618" s="231" t="s">
        <v>255</v>
      </c>
      <c r="K618" s="231"/>
      <c r="M618" s="132" t="s">
        <v>1</v>
      </c>
      <c r="N618" s="144" t="s">
        <v>35</v>
      </c>
      <c r="O618" s="232" t="s">
        <v>148</v>
      </c>
      <c r="P618" s="232"/>
      <c r="Q618" s="232"/>
      <c r="R618" s="232"/>
      <c r="S618" s="232"/>
      <c r="T618" s="232"/>
      <c r="U618" s="232"/>
      <c r="V618" s="232"/>
      <c r="W618" s="2">
        <v>18</v>
      </c>
      <c r="X618" s="136" t="s">
        <v>1</v>
      </c>
      <c r="Y618" s="136" t="s">
        <v>35</v>
      </c>
      <c r="Z618" s="233" t="s">
        <v>149</v>
      </c>
      <c r="AA618" s="233"/>
      <c r="AB618" s="233"/>
      <c r="AC618" s="233"/>
      <c r="AD618" s="233"/>
      <c r="AE618" s="233"/>
      <c r="AF618" s="233"/>
      <c r="AG618" s="233"/>
    </row>
    <row r="619" spans="1:33" x14ac:dyDescent="0.25">
      <c r="A619" s="107" t="s">
        <v>1</v>
      </c>
      <c r="B619" s="107" t="s">
        <v>0</v>
      </c>
      <c r="C619" s="107" t="s">
        <v>212</v>
      </c>
      <c r="D619" s="107" t="s">
        <v>209</v>
      </c>
      <c r="E619" s="107" t="s">
        <v>213</v>
      </c>
      <c r="F619" s="76" t="s">
        <v>219</v>
      </c>
      <c r="G619" s="54" t="s">
        <v>140</v>
      </c>
      <c r="H619" s="54" t="s">
        <v>66</v>
      </c>
      <c r="J619" s="107" t="s">
        <v>1</v>
      </c>
      <c r="K619" s="54" t="s">
        <v>35</v>
      </c>
      <c r="M619" s="142" t="s">
        <v>149</v>
      </c>
      <c r="N619" s="141">
        <f>Y619</f>
        <v>0</v>
      </c>
      <c r="O619" s="14"/>
      <c r="P619" s="14"/>
      <c r="Q619" s="14"/>
      <c r="R619" s="14"/>
      <c r="S619" s="14"/>
      <c r="T619" s="14"/>
      <c r="U619" s="14"/>
      <c r="V619" s="14"/>
      <c r="W619" s="14"/>
      <c r="X619" s="140" t="s">
        <v>150</v>
      </c>
      <c r="Y619" s="149">
        <f>SUM(Y620:Y650)</f>
        <v>0</v>
      </c>
    </row>
    <row r="620" spans="1:33" x14ac:dyDescent="0.25">
      <c r="A620" s="28" t="str">
        <f>_xlfn.XLOOKUP(P!C586,'Banco de Dados'!$B$3:$B$274,'Banco de Dados'!$K$3:$K$274,"")</f>
        <v/>
      </c>
      <c r="B620" s="2" cm="1">
        <f t="array" ref="B620:E650">Dados!DZ5:EC35</f>
        <v>0</v>
      </c>
      <c r="C620" s="2">
        <v>0</v>
      </c>
      <c r="D620" s="2">
        <v>0</v>
      </c>
      <c r="E620" s="2">
        <v>0</v>
      </c>
      <c r="F620" s="32" t="e">
        <f>(E620*100)/D620</f>
        <v>#DIV/0!</v>
      </c>
      <c r="G620" s="3" t="e">
        <f t="shared" ref="G620:H647" si="84">D620*$E$618</f>
        <v>#VALUE!</v>
      </c>
      <c r="H620" s="3" t="e">
        <f t="shared" si="84"/>
        <v>#VALUE!</v>
      </c>
      <c r="J620" s="2" t="str" cm="1">
        <f t="array" ref="J620:J650">_xlfn._xlws.FILTER(A620:A650, (A620:A650&lt;&gt;$L$1)*(A620:A650&lt;&gt;"Ar")*(A620:A650&lt;&gt;$M$1))</f>
        <v/>
      </c>
      <c r="K620" s="3" t="e" cm="1">
        <f t="array" ref="K620:K650">IF(_xlfn.XLOOKUP(J620:J650,A620:A650,G620:G650," ")=0,"",_xlfn.XLOOKUP(J620:J650,A620:A650,G620:G650," "))</f>
        <v>#VALUE!</v>
      </c>
      <c r="M620" s="135" t="e" cm="1" vm="1">
        <f t="array" aca="1" ref="M620:M649" ca="1">_xlfn.XLOOKUP(N620:N649,_xlfn.ANCHORARRAY(K620),J620:J650," ")</f>
        <v>#VALUE!</v>
      </c>
      <c r="N620" s="145" t="e" cm="1" vm="2">
        <f t="array" aca="1" ref="N620" ca="1">IF(_xlfn._xlws.FILTER(_xlfn.ANCHORARRAY(K620),ISERROR(MATCH(_xlfn.ANCHORARRAY(K620),Y620:Y649,0)))=0," ",_xlfn._xlws.FILTER(_xlfn.ANCHORARRAY(K620),ISERROR(MATCH(_xlfn.ANCHORARRAY(K620),Y620:Y649,0))))</f>
        <v>#VALUE!</v>
      </c>
      <c r="O620" s="14"/>
      <c r="P620" s="14"/>
      <c r="Q620" s="14"/>
      <c r="R620" s="14"/>
      <c r="S620" s="14"/>
      <c r="T620" s="14"/>
      <c r="U620" s="14"/>
      <c r="V620" s="14"/>
      <c r="W620" s="14"/>
      <c r="X620" s="137" t="str" cm="1">
        <f t="array" ref="X620:X650">IF(_xlfn.XLOOKUP(Y620:Y650,_xlfn.ANCHORARRAY(K620),J620:J650," ")=0," ",_xlfn.XLOOKUP(Y620:Y650,_xlfn.ANCHORARRAY(K620),J620:J650," "))</f>
        <v xml:space="preserve"> </v>
      </c>
      <c r="Y620" s="150" t="str">
        <f t="shared" ref="Y620:Y650" si="85">IFERROR(IF(ROW(A1)&lt;$W$618,SMALL(_xlfn.ANCHORARRAY($K$620),ROW(A1))," ")," ")</f>
        <v xml:space="preserve"> </v>
      </c>
    </row>
    <row r="621" spans="1:33" x14ac:dyDescent="0.25">
      <c r="A621" s="28" t="str">
        <f>_xlfn.XLOOKUP(P!C587,'Banco de Dados'!$B$3:$B$274,'Banco de Dados'!$K$3:$K$274,"")</f>
        <v/>
      </c>
      <c r="B621" s="2">
        <v>0</v>
      </c>
      <c r="C621" s="2">
        <v>0</v>
      </c>
      <c r="D621" s="2">
        <v>0</v>
      </c>
      <c r="E621" s="2">
        <v>0</v>
      </c>
      <c r="F621" s="32" t="e">
        <f t="shared" ref="F621:F650" si="86">(E621*100)/D621</f>
        <v>#DIV/0!</v>
      </c>
      <c r="G621" s="3" t="e">
        <f t="shared" si="84"/>
        <v>#VALUE!</v>
      </c>
      <c r="H621" s="3" t="e">
        <f t="shared" si="84"/>
        <v>#VALUE!</v>
      </c>
      <c r="J621" s="2" t="str">
        <v/>
      </c>
      <c r="K621" s="3" t="e">
        <v>#VALUE!</v>
      </c>
      <c r="M621" s="135" t="str">
        <f ca="1"/>
        <v xml:space="preserve"> </v>
      </c>
      <c r="N621" s="145"/>
      <c r="O621" s="14"/>
      <c r="P621" s="14"/>
      <c r="Q621" s="14"/>
      <c r="R621" s="14"/>
      <c r="S621" s="14"/>
      <c r="T621" s="14"/>
      <c r="U621" s="14"/>
      <c r="V621" s="14"/>
      <c r="W621" s="14"/>
      <c r="X621" s="137" t="str">
        <v xml:space="preserve"> </v>
      </c>
      <c r="Y621" s="150" t="str">
        <f t="shared" si="85"/>
        <v xml:space="preserve"> </v>
      </c>
    </row>
    <row r="622" spans="1:33" x14ac:dyDescent="0.25">
      <c r="A622" s="28" t="str">
        <f>_xlfn.XLOOKUP(P!C588,'Banco de Dados'!$B$3:$B$274,'Banco de Dados'!$K$3:$K$274,"")</f>
        <v/>
      </c>
      <c r="B622" s="2">
        <v>0</v>
      </c>
      <c r="C622" s="2">
        <v>0</v>
      </c>
      <c r="D622" s="2">
        <v>0</v>
      </c>
      <c r="E622" s="2">
        <v>0</v>
      </c>
      <c r="F622" s="32" t="e">
        <f t="shared" si="86"/>
        <v>#DIV/0!</v>
      </c>
      <c r="G622" s="3" t="e">
        <f t="shared" si="84"/>
        <v>#VALUE!</v>
      </c>
      <c r="H622" s="3" t="e">
        <f t="shared" si="84"/>
        <v>#VALUE!</v>
      </c>
      <c r="J622" s="2" t="str">
        <v/>
      </c>
      <c r="K622" s="3" t="e">
        <v>#VALUE!</v>
      </c>
      <c r="M622" s="135" t="str">
        <f ca="1"/>
        <v xml:space="preserve"> </v>
      </c>
      <c r="N622" s="145"/>
      <c r="O622" s="14"/>
      <c r="P622" s="14"/>
      <c r="Q622" s="14"/>
      <c r="R622" s="14"/>
      <c r="S622" s="14"/>
      <c r="T622" s="14"/>
      <c r="U622" s="14"/>
      <c r="V622" s="14"/>
      <c r="W622" s="14"/>
      <c r="X622" s="137" t="str">
        <v xml:space="preserve"> </v>
      </c>
      <c r="Y622" s="150" t="str">
        <f t="shared" si="85"/>
        <v xml:space="preserve"> </v>
      </c>
    </row>
    <row r="623" spans="1:33" x14ac:dyDescent="0.25">
      <c r="A623" s="28" t="str">
        <f>_xlfn.XLOOKUP(P!C589,'Banco de Dados'!$B$3:$B$274,'Banco de Dados'!$K$3:$K$274,"")</f>
        <v/>
      </c>
      <c r="B623" s="2">
        <v>0</v>
      </c>
      <c r="C623" s="2">
        <v>0</v>
      </c>
      <c r="D623" s="2">
        <v>0</v>
      </c>
      <c r="E623" s="2">
        <v>0</v>
      </c>
      <c r="F623" s="32" t="e">
        <f t="shared" si="86"/>
        <v>#DIV/0!</v>
      </c>
      <c r="G623" s="3" t="e">
        <f t="shared" si="84"/>
        <v>#VALUE!</v>
      </c>
      <c r="H623" s="3" t="e">
        <f t="shared" si="84"/>
        <v>#VALUE!</v>
      </c>
      <c r="J623" s="2" t="str">
        <v/>
      </c>
      <c r="K623" s="3" t="e">
        <v>#VALUE!</v>
      </c>
      <c r="M623" s="135" t="str">
        <f ca="1"/>
        <v xml:space="preserve"> </v>
      </c>
      <c r="N623" s="145"/>
      <c r="O623" s="14"/>
      <c r="P623" s="14"/>
      <c r="Q623" s="14"/>
      <c r="R623" s="14"/>
      <c r="S623" s="14"/>
      <c r="T623" s="14"/>
      <c r="U623" s="14"/>
      <c r="V623" s="14"/>
      <c r="W623" s="14"/>
      <c r="X623" s="137" t="str">
        <v xml:space="preserve"> </v>
      </c>
      <c r="Y623" s="150" t="str">
        <f t="shared" si="85"/>
        <v xml:space="preserve"> </v>
      </c>
    </row>
    <row r="624" spans="1:33" x14ac:dyDescent="0.25">
      <c r="A624" s="28" t="str">
        <f>_xlfn.XLOOKUP(P!C590,'Banco de Dados'!$B$3:$B$274,'Banco de Dados'!$K$3:$K$274,"")</f>
        <v/>
      </c>
      <c r="B624" s="2">
        <v>0</v>
      </c>
      <c r="C624" s="2">
        <v>0</v>
      </c>
      <c r="D624" s="2">
        <v>0</v>
      </c>
      <c r="E624" s="2">
        <v>0</v>
      </c>
      <c r="F624" s="32" t="e">
        <f t="shared" si="86"/>
        <v>#DIV/0!</v>
      </c>
      <c r="G624" s="3" t="e">
        <f t="shared" si="84"/>
        <v>#VALUE!</v>
      </c>
      <c r="H624" s="3" t="e">
        <f t="shared" si="84"/>
        <v>#VALUE!</v>
      </c>
      <c r="J624" s="2" t="str">
        <v/>
      </c>
      <c r="K624" s="3" t="e">
        <v>#VALUE!</v>
      </c>
      <c r="M624" s="135" t="str">
        <f ca="1"/>
        <v xml:space="preserve"> </v>
      </c>
      <c r="N624" s="145"/>
      <c r="O624" s="14"/>
      <c r="P624" s="14"/>
      <c r="Q624" s="14"/>
      <c r="R624" s="14"/>
      <c r="S624" s="14"/>
      <c r="T624" s="14"/>
      <c r="U624" s="14"/>
      <c r="V624" s="14"/>
      <c r="W624" s="14"/>
      <c r="X624" s="137" t="str">
        <v xml:space="preserve"> </v>
      </c>
      <c r="Y624" s="150" t="str">
        <f t="shared" si="85"/>
        <v xml:space="preserve"> </v>
      </c>
    </row>
    <row r="625" spans="1:25" x14ac:dyDescent="0.25">
      <c r="A625" s="28" t="str">
        <f>_xlfn.XLOOKUP(P!C591,'Banco de Dados'!$B$3:$B$274,'Banco de Dados'!$K$3:$K$274,"")</f>
        <v/>
      </c>
      <c r="B625" s="2">
        <v>0</v>
      </c>
      <c r="C625" s="2">
        <v>0</v>
      </c>
      <c r="D625" s="2">
        <v>0</v>
      </c>
      <c r="E625" s="2">
        <v>0</v>
      </c>
      <c r="F625" s="32" t="e">
        <f t="shared" si="86"/>
        <v>#DIV/0!</v>
      </c>
      <c r="G625" s="3" t="e">
        <f t="shared" si="84"/>
        <v>#VALUE!</v>
      </c>
      <c r="H625" s="3" t="e">
        <f t="shared" si="84"/>
        <v>#VALUE!</v>
      </c>
      <c r="J625" s="2" t="str">
        <v/>
      </c>
      <c r="K625" s="3" t="e">
        <v>#VALUE!</v>
      </c>
      <c r="M625" s="135" t="str">
        <f ca="1"/>
        <v xml:space="preserve"> </v>
      </c>
      <c r="N625" s="145"/>
      <c r="O625" s="14"/>
      <c r="P625" s="14"/>
      <c r="Q625" s="14"/>
      <c r="R625" s="14"/>
      <c r="S625" s="14"/>
      <c r="T625" s="14"/>
      <c r="U625" s="14"/>
      <c r="V625" s="14"/>
      <c r="W625" s="14"/>
      <c r="X625" s="137" t="str">
        <v xml:space="preserve"> </v>
      </c>
      <c r="Y625" s="150" t="str">
        <f t="shared" si="85"/>
        <v xml:space="preserve"> </v>
      </c>
    </row>
    <row r="626" spans="1:25" x14ac:dyDescent="0.25">
      <c r="A626" s="28" t="str">
        <f>_xlfn.XLOOKUP(P!C592,'Banco de Dados'!$B$3:$B$274,'Banco de Dados'!$K$3:$K$274,"")</f>
        <v/>
      </c>
      <c r="B626" s="2">
        <v>0</v>
      </c>
      <c r="C626" s="2">
        <v>0</v>
      </c>
      <c r="D626" s="2">
        <v>0</v>
      </c>
      <c r="E626" s="2">
        <v>0</v>
      </c>
      <c r="F626" s="32" t="e">
        <f t="shared" si="86"/>
        <v>#DIV/0!</v>
      </c>
      <c r="G626" s="3" t="e">
        <f t="shared" si="84"/>
        <v>#VALUE!</v>
      </c>
      <c r="H626" s="3" t="e">
        <f t="shared" si="84"/>
        <v>#VALUE!</v>
      </c>
      <c r="J626" s="2" t="str">
        <v/>
      </c>
      <c r="K626" s="3" t="e">
        <v>#VALUE!</v>
      </c>
      <c r="M626" s="135" t="str">
        <f ca="1"/>
        <v xml:space="preserve"> </v>
      </c>
      <c r="N626" s="145"/>
      <c r="O626" s="14"/>
      <c r="P626" s="14"/>
      <c r="Q626" s="14"/>
      <c r="R626" s="14"/>
      <c r="S626" s="14"/>
      <c r="T626" s="14"/>
      <c r="U626" s="14"/>
      <c r="V626" s="14"/>
      <c r="W626" s="14"/>
      <c r="X626" s="137" t="str">
        <v xml:space="preserve"> </v>
      </c>
      <c r="Y626" s="150" t="str">
        <f t="shared" si="85"/>
        <v xml:space="preserve"> </v>
      </c>
    </row>
    <row r="627" spans="1:25" x14ac:dyDescent="0.25">
      <c r="A627" s="28" t="str">
        <f>_xlfn.XLOOKUP(P!C593,'Banco de Dados'!$B$3:$B$274,'Banco de Dados'!$K$3:$K$274,"")</f>
        <v/>
      </c>
      <c r="B627" s="2">
        <v>0</v>
      </c>
      <c r="C627" s="2">
        <v>0</v>
      </c>
      <c r="D627" s="2">
        <v>0</v>
      </c>
      <c r="E627" s="2">
        <v>0</v>
      </c>
      <c r="F627" s="32" t="e">
        <f t="shared" si="86"/>
        <v>#DIV/0!</v>
      </c>
      <c r="G627" s="3" t="e">
        <f t="shared" si="84"/>
        <v>#VALUE!</v>
      </c>
      <c r="H627" s="3" t="e">
        <f t="shared" si="84"/>
        <v>#VALUE!</v>
      </c>
      <c r="J627" s="2" t="str">
        <v/>
      </c>
      <c r="K627" s="3" t="e">
        <v>#VALUE!</v>
      </c>
      <c r="M627" s="135" t="str">
        <f ca="1"/>
        <v xml:space="preserve"> </v>
      </c>
      <c r="N627" s="145"/>
      <c r="O627" s="14"/>
      <c r="P627" s="14"/>
      <c r="Q627" s="14"/>
      <c r="R627" s="14"/>
      <c r="S627" s="14"/>
      <c r="T627" s="14"/>
      <c r="U627" s="14"/>
      <c r="V627" s="14"/>
      <c r="W627" s="14"/>
      <c r="X627" s="137" t="str">
        <v xml:space="preserve"> </v>
      </c>
      <c r="Y627" s="150" t="str">
        <f t="shared" si="85"/>
        <v xml:space="preserve"> </v>
      </c>
    </row>
    <row r="628" spans="1:25" x14ac:dyDescent="0.25">
      <c r="A628" s="28" t="str">
        <f>_xlfn.XLOOKUP(P!C594,'Banco de Dados'!$B$3:$B$274,'Banco de Dados'!$K$3:$K$274,"")</f>
        <v/>
      </c>
      <c r="B628" s="2">
        <v>0</v>
      </c>
      <c r="C628" s="2">
        <v>0</v>
      </c>
      <c r="D628" s="2">
        <v>0</v>
      </c>
      <c r="E628" s="2">
        <v>0</v>
      </c>
      <c r="F628" s="32" t="e">
        <f t="shared" si="86"/>
        <v>#DIV/0!</v>
      </c>
      <c r="G628" s="3" t="e">
        <f t="shared" si="84"/>
        <v>#VALUE!</v>
      </c>
      <c r="H628" s="3" t="e">
        <f t="shared" si="84"/>
        <v>#VALUE!</v>
      </c>
      <c r="J628" s="2" t="str">
        <v/>
      </c>
      <c r="K628" s="3" t="e">
        <v>#VALUE!</v>
      </c>
      <c r="M628" s="135" t="str">
        <f ca="1"/>
        <v xml:space="preserve"> </v>
      </c>
      <c r="N628" s="145"/>
      <c r="O628" s="14"/>
      <c r="P628" s="14"/>
      <c r="Q628" s="14"/>
      <c r="R628" s="14"/>
      <c r="S628" s="14"/>
      <c r="T628" s="14"/>
      <c r="U628" s="14"/>
      <c r="V628" s="14"/>
      <c r="W628" s="14"/>
      <c r="X628" s="137" t="str">
        <v xml:space="preserve"> </v>
      </c>
      <c r="Y628" s="150" t="str">
        <f t="shared" si="85"/>
        <v xml:space="preserve"> </v>
      </c>
    </row>
    <row r="629" spans="1:25" x14ac:dyDescent="0.25">
      <c r="A629" s="28" t="str">
        <f>_xlfn.XLOOKUP(P!C595,'Banco de Dados'!$B$3:$B$274,'Banco de Dados'!$K$3:$K$274,"")</f>
        <v/>
      </c>
      <c r="B629" s="2">
        <v>0</v>
      </c>
      <c r="C629" s="2">
        <v>0</v>
      </c>
      <c r="D629" s="2">
        <v>0</v>
      </c>
      <c r="E629" s="2">
        <v>0</v>
      </c>
      <c r="F629" s="32" t="e">
        <f t="shared" si="86"/>
        <v>#DIV/0!</v>
      </c>
      <c r="G629" s="3" t="e">
        <f t="shared" si="84"/>
        <v>#VALUE!</v>
      </c>
      <c r="H629" s="3" t="e">
        <f t="shared" si="84"/>
        <v>#VALUE!</v>
      </c>
      <c r="J629" s="2" t="str">
        <v/>
      </c>
      <c r="K629" s="3" t="e">
        <v>#VALUE!</v>
      </c>
      <c r="M629" s="135" t="str">
        <f ca="1"/>
        <v xml:space="preserve"> </v>
      </c>
      <c r="N629" s="145"/>
      <c r="O629" s="14"/>
      <c r="P629" s="14"/>
      <c r="Q629" s="14"/>
      <c r="R629" s="14"/>
      <c r="S629" s="14"/>
      <c r="T629" s="14"/>
      <c r="U629" s="14"/>
      <c r="V629" s="14"/>
      <c r="W629" s="14"/>
      <c r="X629" s="137" t="str">
        <v xml:space="preserve"> </v>
      </c>
      <c r="Y629" s="150" t="str">
        <f t="shared" si="85"/>
        <v xml:space="preserve"> </v>
      </c>
    </row>
    <row r="630" spans="1:25" x14ac:dyDescent="0.25">
      <c r="A630" s="28" t="str">
        <f>_xlfn.XLOOKUP(P!C596,'Banco de Dados'!$B$3:$B$274,'Banco de Dados'!$K$3:$K$274,"")</f>
        <v/>
      </c>
      <c r="B630" s="2">
        <v>0</v>
      </c>
      <c r="C630" s="2">
        <v>0</v>
      </c>
      <c r="D630" s="2">
        <v>0</v>
      </c>
      <c r="E630" s="2">
        <v>0</v>
      </c>
      <c r="F630" s="32" t="e">
        <f t="shared" si="86"/>
        <v>#DIV/0!</v>
      </c>
      <c r="G630" s="3" t="e">
        <f t="shared" si="84"/>
        <v>#VALUE!</v>
      </c>
      <c r="H630" s="3" t="e">
        <f t="shared" si="84"/>
        <v>#VALUE!</v>
      </c>
      <c r="J630" s="2" t="str">
        <v/>
      </c>
      <c r="K630" s="3" t="e">
        <v>#VALUE!</v>
      </c>
      <c r="M630" s="135" t="str">
        <f ca="1"/>
        <v xml:space="preserve"> </v>
      </c>
      <c r="N630" s="145"/>
      <c r="O630" s="14"/>
      <c r="P630" s="14"/>
      <c r="Q630" s="14"/>
      <c r="R630" s="14"/>
      <c r="S630" s="14"/>
      <c r="T630" s="14"/>
      <c r="U630" s="14"/>
      <c r="V630" s="14"/>
      <c r="W630" s="14"/>
      <c r="X630" s="137" t="str">
        <v xml:space="preserve"> </v>
      </c>
      <c r="Y630" s="150" t="str">
        <f t="shared" si="85"/>
        <v xml:space="preserve"> </v>
      </c>
    </row>
    <row r="631" spans="1:25" x14ac:dyDescent="0.25">
      <c r="A631" s="28" t="str">
        <f>_xlfn.XLOOKUP(P!C597,'Banco de Dados'!$B$3:$B$274,'Banco de Dados'!$K$3:$K$274,"")</f>
        <v/>
      </c>
      <c r="B631" s="2">
        <v>0</v>
      </c>
      <c r="C631" s="2">
        <v>0</v>
      </c>
      <c r="D631" s="2">
        <v>0</v>
      </c>
      <c r="E631" s="2">
        <v>0</v>
      </c>
      <c r="F631" s="32" t="e">
        <f t="shared" si="86"/>
        <v>#DIV/0!</v>
      </c>
      <c r="G631" s="3" t="e">
        <f t="shared" si="84"/>
        <v>#VALUE!</v>
      </c>
      <c r="H631" s="3" t="e">
        <f t="shared" si="84"/>
        <v>#VALUE!</v>
      </c>
      <c r="J631" s="2" t="str">
        <v/>
      </c>
      <c r="K631" s="3" t="e">
        <v>#VALUE!</v>
      </c>
      <c r="M631" s="135" t="str">
        <f ca="1"/>
        <v xml:space="preserve"> </v>
      </c>
      <c r="N631" s="145"/>
      <c r="O631" s="14"/>
      <c r="P631" s="14"/>
      <c r="Q631" s="14"/>
      <c r="R631" s="14"/>
      <c r="S631" s="14"/>
      <c r="T631" s="14"/>
      <c r="U631" s="14"/>
      <c r="V631" s="14"/>
      <c r="W631" s="14"/>
      <c r="X631" s="137" t="str">
        <v xml:space="preserve"> </v>
      </c>
      <c r="Y631" s="150" t="str">
        <f t="shared" si="85"/>
        <v xml:space="preserve"> </v>
      </c>
    </row>
    <row r="632" spans="1:25" x14ac:dyDescent="0.25">
      <c r="A632" s="28" t="str">
        <f>_xlfn.XLOOKUP(P!C598,'Banco de Dados'!$B$3:$B$274,'Banco de Dados'!$K$3:$K$274,"")</f>
        <v/>
      </c>
      <c r="B632" s="2">
        <v>0</v>
      </c>
      <c r="C632" s="2">
        <v>0</v>
      </c>
      <c r="D632" s="2">
        <v>0</v>
      </c>
      <c r="E632" s="2">
        <v>0</v>
      </c>
      <c r="F632" s="32" t="e">
        <f t="shared" si="86"/>
        <v>#DIV/0!</v>
      </c>
      <c r="G632" s="3" t="e">
        <f t="shared" si="84"/>
        <v>#VALUE!</v>
      </c>
      <c r="H632" s="3" t="e">
        <f t="shared" si="84"/>
        <v>#VALUE!</v>
      </c>
      <c r="J632" s="2" t="str">
        <v/>
      </c>
      <c r="K632" s="3" t="e">
        <v>#VALUE!</v>
      </c>
      <c r="M632" s="135" t="str">
        <f ca="1"/>
        <v xml:space="preserve"> </v>
      </c>
      <c r="N632" s="145"/>
      <c r="O632" s="14"/>
      <c r="P632" s="14"/>
      <c r="Q632" s="14"/>
      <c r="R632" s="14"/>
      <c r="S632" s="14"/>
      <c r="T632" s="14"/>
      <c r="U632" s="14"/>
      <c r="V632" s="14"/>
      <c r="W632" s="14"/>
      <c r="X632" s="137" t="str">
        <v xml:space="preserve"> </v>
      </c>
      <c r="Y632" s="150" t="str">
        <f t="shared" si="85"/>
        <v xml:space="preserve"> </v>
      </c>
    </row>
    <row r="633" spans="1:25" x14ac:dyDescent="0.25">
      <c r="A633" s="28" t="str">
        <f>_xlfn.XLOOKUP(P!C599,'Banco de Dados'!$B$3:$B$274,'Banco de Dados'!$K$3:$K$274,"")</f>
        <v/>
      </c>
      <c r="B633" s="2">
        <v>0</v>
      </c>
      <c r="C633" s="2">
        <v>0</v>
      </c>
      <c r="D633" s="2">
        <v>0</v>
      </c>
      <c r="E633" s="2">
        <v>0</v>
      </c>
      <c r="F633" s="32" t="e">
        <f t="shared" si="86"/>
        <v>#DIV/0!</v>
      </c>
      <c r="G633" s="3" t="e">
        <f t="shared" si="84"/>
        <v>#VALUE!</v>
      </c>
      <c r="H633" s="3" t="e">
        <f t="shared" si="84"/>
        <v>#VALUE!</v>
      </c>
      <c r="J633" s="2" t="str">
        <v/>
      </c>
      <c r="K633" s="3" t="e">
        <v>#VALUE!</v>
      </c>
      <c r="M633" s="135" t="str">
        <f ca="1"/>
        <v xml:space="preserve"> </v>
      </c>
      <c r="N633" s="145"/>
      <c r="O633" s="14"/>
      <c r="P633" s="14"/>
      <c r="Q633" s="14"/>
      <c r="R633" s="14"/>
      <c r="S633" s="14"/>
      <c r="T633" s="14"/>
      <c r="U633" s="14"/>
      <c r="V633" s="14"/>
      <c r="W633" s="14"/>
      <c r="X633" s="137" t="str">
        <v xml:space="preserve"> </v>
      </c>
      <c r="Y633" s="150" t="str">
        <f t="shared" si="85"/>
        <v xml:space="preserve"> </v>
      </c>
    </row>
    <row r="634" spans="1:25" x14ac:dyDescent="0.25">
      <c r="A634" s="28" t="str">
        <f>_xlfn.XLOOKUP(P!C600,'Banco de Dados'!$B$3:$B$274,'Banco de Dados'!$K$3:$K$274,"")</f>
        <v/>
      </c>
      <c r="B634" s="2">
        <v>0</v>
      </c>
      <c r="C634" s="2">
        <v>0</v>
      </c>
      <c r="D634" s="2">
        <v>0</v>
      </c>
      <c r="E634" s="2">
        <v>0</v>
      </c>
      <c r="F634" s="32" t="e">
        <f t="shared" si="86"/>
        <v>#DIV/0!</v>
      </c>
      <c r="G634" s="3" t="e">
        <f t="shared" si="84"/>
        <v>#VALUE!</v>
      </c>
      <c r="H634" s="3" t="e">
        <f t="shared" si="84"/>
        <v>#VALUE!</v>
      </c>
      <c r="J634" s="2" t="str">
        <v/>
      </c>
      <c r="K634" s="3" t="e">
        <v>#VALUE!</v>
      </c>
      <c r="M634" s="135" t="str">
        <f ca="1"/>
        <v xml:space="preserve"> </v>
      </c>
      <c r="N634" s="145"/>
      <c r="O634" s="14"/>
      <c r="P634" s="14"/>
      <c r="Q634" s="14"/>
      <c r="R634" s="14"/>
      <c r="S634" s="14"/>
      <c r="T634" s="14"/>
      <c r="U634" s="14"/>
      <c r="V634" s="14"/>
      <c r="W634" s="14"/>
      <c r="X634" s="137" t="str">
        <v xml:space="preserve"> </v>
      </c>
      <c r="Y634" s="150" t="str">
        <f t="shared" si="85"/>
        <v xml:space="preserve"> </v>
      </c>
    </row>
    <row r="635" spans="1:25" x14ac:dyDescent="0.25">
      <c r="A635" s="28" t="str">
        <f>_xlfn.XLOOKUP(P!C601,'Banco de Dados'!$B$3:$B$274,'Banco de Dados'!$K$3:$K$274,"")</f>
        <v/>
      </c>
      <c r="B635" s="2">
        <v>0</v>
      </c>
      <c r="C635" s="2">
        <v>0</v>
      </c>
      <c r="D635" s="2">
        <v>0</v>
      </c>
      <c r="E635" s="2">
        <v>0</v>
      </c>
      <c r="F635" s="32" t="e">
        <f t="shared" si="86"/>
        <v>#DIV/0!</v>
      </c>
      <c r="G635" s="3" t="e">
        <f t="shared" si="84"/>
        <v>#VALUE!</v>
      </c>
      <c r="H635" s="3" t="e">
        <f t="shared" si="84"/>
        <v>#VALUE!</v>
      </c>
      <c r="J635" s="2" t="str">
        <v/>
      </c>
      <c r="K635" s="3" t="e">
        <v>#VALUE!</v>
      </c>
      <c r="M635" s="135" t="str">
        <f ca="1"/>
        <v xml:space="preserve"> </v>
      </c>
      <c r="N635" s="145"/>
      <c r="O635" s="14"/>
      <c r="P635" s="14"/>
      <c r="Q635" s="14"/>
      <c r="R635" s="14"/>
      <c r="S635" s="14"/>
      <c r="T635" s="14"/>
      <c r="U635" s="14"/>
      <c r="V635" s="14"/>
      <c r="W635" s="14"/>
      <c r="X635" s="137" t="str">
        <v xml:space="preserve"> </v>
      </c>
      <c r="Y635" s="150" t="str">
        <f t="shared" si="85"/>
        <v xml:space="preserve"> </v>
      </c>
    </row>
    <row r="636" spans="1:25" x14ac:dyDescent="0.25">
      <c r="A636" s="28" t="str">
        <f>_xlfn.XLOOKUP(P!C602,'Banco de Dados'!$B$3:$B$274,'Banco de Dados'!$K$3:$K$274,"")</f>
        <v/>
      </c>
      <c r="B636" s="2">
        <v>0</v>
      </c>
      <c r="C636" s="2">
        <v>0</v>
      </c>
      <c r="D636" s="2">
        <v>0</v>
      </c>
      <c r="E636" s="2">
        <v>0</v>
      </c>
      <c r="F636" s="32" t="e">
        <f t="shared" si="86"/>
        <v>#DIV/0!</v>
      </c>
      <c r="G636" s="3" t="e">
        <f t="shared" si="84"/>
        <v>#VALUE!</v>
      </c>
      <c r="H636" s="3" t="e">
        <f t="shared" si="84"/>
        <v>#VALUE!</v>
      </c>
      <c r="J636" s="2" t="str">
        <v/>
      </c>
      <c r="K636" s="3" t="e">
        <v>#VALUE!</v>
      </c>
      <c r="M636" s="135" t="str">
        <f ca="1"/>
        <v xml:space="preserve"> </v>
      </c>
      <c r="N636" s="145"/>
      <c r="O636" s="14"/>
      <c r="P636" s="14"/>
      <c r="Q636" s="14"/>
      <c r="R636" s="14"/>
      <c r="S636" s="14"/>
      <c r="T636" s="14"/>
      <c r="U636" s="14"/>
      <c r="V636" s="14"/>
      <c r="W636" s="14"/>
      <c r="X636" s="137" t="str">
        <v xml:space="preserve"> </v>
      </c>
      <c r="Y636" s="150" t="str">
        <f t="shared" si="85"/>
        <v xml:space="preserve"> </v>
      </c>
    </row>
    <row r="637" spans="1:25" x14ac:dyDescent="0.25">
      <c r="A637" s="28" t="str">
        <f>_xlfn.XLOOKUP(P!C603,'Banco de Dados'!$B$3:$B$274,'Banco de Dados'!$K$3:$K$274,"")</f>
        <v/>
      </c>
      <c r="B637" s="2">
        <v>0</v>
      </c>
      <c r="C637" s="2">
        <v>0</v>
      </c>
      <c r="D637" s="2">
        <v>0</v>
      </c>
      <c r="E637" s="2">
        <v>0</v>
      </c>
      <c r="F637" s="32" t="e">
        <f t="shared" si="86"/>
        <v>#DIV/0!</v>
      </c>
      <c r="G637" s="3" t="e">
        <f t="shared" si="84"/>
        <v>#VALUE!</v>
      </c>
      <c r="H637" s="3" t="e">
        <f t="shared" si="84"/>
        <v>#VALUE!</v>
      </c>
      <c r="J637" s="2" t="str">
        <v/>
      </c>
      <c r="K637" s="3" t="e">
        <v>#VALUE!</v>
      </c>
      <c r="M637" s="135" t="str">
        <f ca="1"/>
        <v xml:space="preserve"> </v>
      </c>
      <c r="N637" s="145"/>
      <c r="O637" s="14"/>
      <c r="P637" s="14"/>
      <c r="Q637" s="14"/>
      <c r="R637" s="14"/>
      <c r="S637" s="14"/>
      <c r="T637" s="14"/>
      <c r="U637" s="14"/>
      <c r="V637" s="14"/>
      <c r="W637" s="14"/>
      <c r="X637" s="137" t="str">
        <v xml:space="preserve"> </v>
      </c>
      <c r="Y637" s="150" t="str">
        <f t="shared" si="85"/>
        <v xml:space="preserve"> </v>
      </c>
    </row>
    <row r="638" spans="1:25" x14ac:dyDescent="0.25">
      <c r="A638" s="28" t="str">
        <f>_xlfn.XLOOKUP(P!C604,'Banco de Dados'!$B$3:$B$274,'Banco de Dados'!$K$3:$K$274,"")</f>
        <v/>
      </c>
      <c r="B638" s="2">
        <v>0</v>
      </c>
      <c r="C638" s="2">
        <v>0</v>
      </c>
      <c r="D638" s="2">
        <v>0</v>
      </c>
      <c r="E638" s="2">
        <v>0</v>
      </c>
      <c r="F638" s="32" t="e">
        <f t="shared" si="86"/>
        <v>#DIV/0!</v>
      </c>
      <c r="G638" s="3" t="e">
        <f t="shared" si="84"/>
        <v>#VALUE!</v>
      </c>
      <c r="H638" s="3" t="e">
        <f t="shared" si="84"/>
        <v>#VALUE!</v>
      </c>
      <c r="J638" s="2" t="str">
        <v/>
      </c>
      <c r="K638" s="3" t="e">
        <v>#VALUE!</v>
      </c>
      <c r="M638" s="135" t="str">
        <f ca="1"/>
        <v xml:space="preserve"> </v>
      </c>
      <c r="N638" s="145"/>
      <c r="O638" s="14"/>
      <c r="P638" s="14"/>
      <c r="Q638" s="14"/>
      <c r="R638" s="14"/>
      <c r="S638" s="14"/>
      <c r="T638" s="14"/>
      <c r="U638" s="14"/>
      <c r="V638" s="14"/>
      <c r="W638" s="14"/>
      <c r="X638" s="137" t="str">
        <v xml:space="preserve"> </v>
      </c>
      <c r="Y638" s="150" t="str">
        <f t="shared" si="85"/>
        <v xml:space="preserve"> </v>
      </c>
    </row>
    <row r="639" spans="1:25" x14ac:dyDescent="0.25">
      <c r="A639" s="28" t="str">
        <f>_xlfn.XLOOKUP(P!C605,'Banco de Dados'!$B$3:$B$274,'Banco de Dados'!$K$3:$K$274,"")</f>
        <v/>
      </c>
      <c r="B639" s="2">
        <v>0</v>
      </c>
      <c r="C639" s="2">
        <v>0</v>
      </c>
      <c r="D639" s="2">
        <v>0</v>
      </c>
      <c r="E639" s="2">
        <v>0</v>
      </c>
      <c r="F639" s="32" t="e">
        <f t="shared" si="86"/>
        <v>#DIV/0!</v>
      </c>
      <c r="G639" s="3" t="e">
        <f t="shared" si="84"/>
        <v>#VALUE!</v>
      </c>
      <c r="H639" s="3" t="e">
        <f t="shared" si="84"/>
        <v>#VALUE!</v>
      </c>
      <c r="J639" s="2" t="str">
        <v/>
      </c>
      <c r="K639" s="3" t="e">
        <v>#VALUE!</v>
      </c>
      <c r="M639" s="135" t="str">
        <f ca="1"/>
        <v xml:space="preserve"> </v>
      </c>
      <c r="N639" s="145"/>
      <c r="O639" s="14"/>
      <c r="P639" s="14"/>
      <c r="Q639" s="14"/>
      <c r="R639" s="14"/>
      <c r="S639" s="14"/>
      <c r="T639" s="14"/>
      <c r="U639" s="14"/>
      <c r="V639" s="14"/>
      <c r="W639" s="14"/>
      <c r="X639" s="137" t="str">
        <v xml:space="preserve"> </v>
      </c>
      <c r="Y639" s="150" t="str">
        <f t="shared" si="85"/>
        <v xml:space="preserve"> </v>
      </c>
    </row>
    <row r="640" spans="1:25" x14ac:dyDescent="0.25">
      <c r="A640" s="28" t="str">
        <f>_xlfn.XLOOKUP(P!C606,'Banco de Dados'!$B$3:$B$274,'Banco de Dados'!$K$3:$K$274,"")</f>
        <v/>
      </c>
      <c r="B640" s="2">
        <v>0</v>
      </c>
      <c r="C640" s="2">
        <v>0</v>
      </c>
      <c r="D640" s="2">
        <v>0</v>
      </c>
      <c r="E640" s="17">
        <v>0</v>
      </c>
      <c r="F640" s="32" t="e">
        <f t="shared" si="86"/>
        <v>#DIV/0!</v>
      </c>
      <c r="G640" s="3" t="e">
        <f t="shared" si="84"/>
        <v>#VALUE!</v>
      </c>
      <c r="H640" s="3" t="e">
        <f t="shared" si="84"/>
        <v>#VALUE!</v>
      </c>
      <c r="J640" s="2" t="str">
        <v/>
      </c>
      <c r="K640" s="3" t="e">
        <v>#VALUE!</v>
      </c>
      <c r="M640" s="135" t="str">
        <f ca="1"/>
        <v xml:space="preserve"> </v>
      </c>
      <c r="N640" s="145"/>
      <c r="O640" s="14"/>
      <c r="P640" s="14"/>
      <c r="Q640" s="14"/>
      <c r="R640" s="14"/>
      <c r="S640" s="14"/>
      <c r="T640" s="14"/>
      <c r="U640" s="14"/>
      <c r="V640" s="14"/>
      <c r="W640" s="14"/>
      <c r="X640" s="137" t="str">
        <v xml:space="preserve"> </v>
      </c>
      <c r="Y640" s="150" t="str">
        <f t="shared" si="85"/>
        <v xml:space="preserve"> </v>
      </c>
    </row>
    <row r="641" spans="1:33" x14ac:dyDescent="0.25">
      <c r="A641" s="28" t="str">
        <f>_xlfn.XLOOKUP(P!C607,'Banco de Dados'!$B$3:$B$274,'Banco de Dados'!$K$3:$K$274,"")</f>
        <v/>
      </c>
      <c r="B641" s="2">
        <v>0</v>
      </c>
      <c r="C641" s="2">
        <v>0</v>
      </c>
      <c r="D641" s="2">
        <v>0</v>
      </c>
      <c r="E641" s="2">
        <v>0</v>
      </c>
      <c r="F641" s="32" t="e">
        <f t="shared" si="86"/>
        <v>#DIV/0!</v>
      </c>
      <c r="G641" s="3" t="e">
        <f t="shared" si="84"/>
        <v>#VALUE!</v>
      </c>
      <c r="H641" s="3" t="e">
        <f t="shared" si="84"/>
        <v>#VALUE!</v>
      </c>
      <c r="J641" s="2" t="str">
        <v/>
      </c>
      <c r="K641" s="3" t="e">
        <v>#VALUE!</v>
      </c>
      <c r="M641" s="135" t="str">
        <f ca="1"/>
        <v xml:space="preserve"> </v>
      </c>
      <c r="N641" s="145"/>
      <c r="O641" s="14"/>
      <c r="P641" s="14"/>
      <c r="Q641" s="14"/>
      <c r="R641" s="14"/>
      <c r="S641" s="14"/>
      <c r="T641" s="14"/>
      <c r="U641" s="14"/>
      <c r="V641" s="14"/>
      <c r="W641" s="14"/>
      <c r="X641" s="137" t="str">
        <v xml:space="preserve"> </v>
      </c>
      <c r="Y641" s="150" t="str">
        <f t="shared" si="85"/>
        <v xml:space="preserve"> </v>
      </c>
    </row>
    <row r="642" spans="1:33" x14ac:dyDescent="0.25">
      <c r="A642" s="28" t="str">
        <f>_xlfn.XLOOKUP(P!C608,'Banco de Dados'!$B$3:$B$274,'Banco de Dados'!$K$3:$K$274,"")</f>
        <v/>
      </c>
      <c r="B642" s="2">
        <v>0</v>
      </c>
      <c r="C642" s="2">
        <v>0</v>
      </c>
      <c r="D642" s="2">
        <v>0</v>
      </c>
      <c r="E642" s="2">
        <v>0</v>
      </c>
      <c r="F642" s="32" t="e">
        <f t="shared" si="86"/>
        <v>#DIV/0!</v>
      </c>
      <c r="G642" s="3" t="e">
        <f t="shared" si="84"/>
        <v>#VALUE!</v>
      </c>
      <c r="H642" s="3" t="e">
        <f t="shared" si="84"/>
        <v>#VALUE!</v>
      </c>
      <c r="J642" s="2" t="str">
        <v/>
      </c>
      <c r="K642" s="3" t="e">
        <v>#VALUE!</v>
      </c>
      <c r="M642" s="135" t="str">
        <f ca="1"/>
        <v xml:space="preserve"> </v>
      </c>
      <c r="N642" s="145"/>
      <c r="O642" s="14"/>
      <c r="P642" s="14"/>
      <c r="Q642" s="14"/>
      <c r="R642" s="14"/>
      <c r="S642" s="14"/>
      <c r="T642" s="14"/>
      <c r="U642" s="14"/>
      <c r="V642" s="14"/>
      <c r="W642" s="14"/>
      <c r="X642" s="137" t="str">
        <v xml:space="preserve"> </v>
      </c>
      <c r="Y642" s="150" t="str">
        <f t="shared" si="85"/>
        <v xml:space="preserve"> </v>
      </c>
    </row>
    <row r="643" spans="1:33" x14ac:dyDescent="0.25">
      <c r="A643" s="28" t="str">
        <f>_xlfn.XLOOKUP(P!C609,'Banco de Dados'!$B$3:$B$274,'Banco de Dados'!$K$3:$K$274,"")</f>
        <v/>
      </c>
      <c r="B643" s="2">
        <v>0</v>
      </c>
      <c r="C643" s="2">
        <v>0</v>
      </c>
      <c r="D643" s="2">
        <v>0</v>
      </c>
      <c r="E643" s="2">
        <v>0</v>
      </c>
      <c r="F643" s="32" t="e">
        <f t="shared" si="86"/>
        <v>#DIV/0!</v>
      </c>
      <c r="G643" s="3" t="e">
        <f t="shared" si="84"/>
        <v>#VALUE!</v>
      </c>
      <c r="H643" s="3" t="e">
        <f t="shared" si="84"/>
        <v>#VALUE!</v>
      </c>
      <c r="J643" s="2" t="str">
        <v/>
      </c>
      <c r="K643" s="3" t="e">
        <v>#VALUE!</v>
      </c>
      <c r="M643" s="135" t="str">
        <f ca="1"/>
        <v xml:space="preserve"> </v>
      </c>
      <c r="N643" s="145"/>
      <c r="O643" s="14"/>
      <c r="P643" s="14"/>
      <c r="Q643" s="14"/>
      <c r="R643" s="14"/>
      <c r="S643" s="14"/>
      <c r="T643" s="14"/>
      <c r="U643" s="14"/>
      <c r="V643" s="14"/>
      <c r="W643" s="14"/>
      <c r="X643" s="137" t="str">
        <v xml:space="preserve"> </v>
      </c>
      <c r="Y643" s="150" t="str">
        <f t="shared" si="85"/>
        <v xml:space="preserve"> </v>
      </c>
    </row>
    <row r="644" spans="1:33" x14ac:dyDescent="0.25">
      <c r="A644" s="28" t="str">
        <f>_xlfn.XLOOKUP(P!C610,'Banco de Dados'!$B$3:$B$274,'Banco de Dados'!$K$3:$K$274,"")</f>
        <v/>
      </c>
      <c r="B644" s="2">
        <v>0</v>
      </c>
      <c r="C644" s="2">
        <v>0</v>
      </c>
      <c r="D644" s="2">
        <v>0</v>
      </c>
      <c r="E644" s="2">
        <v>0</v>
      </c>
      <c r="F644" s="32" t="e">
        <f t="shared" si="86"/>
        <v>#DIV/0!</v>
      </c>
      <c r="G644" s="3" t="e">
        <f t="shared" si="84"/>
        <v>#VALUE!</v>
      </c>
      <c r="H644" s="3" t="e">
        <f t="shared" si="84"/>
        <v>#VALUE!</v>
      </c>
      <c r="J644" s="2" t="str">
        <v/>
      </c>
      <c r="K644" s="3" t="e">
        <v>#VALUE!</v>
      </c>
      <c r="M644" s="135" t="str">
        <f ca="1"/>
        <v xml:space="preserve"> </v>
      </c>
      <c r="N644" s="145"/>
      <c r="O644" s="14"/>
      <c r="P644" s="14"/>
      <c r="Q644" s="14"/>
      <c r="R644" s="14"/>
      <c r="S644" s="14"/>
      <c r="T644" s="14"/>
      <c r="U644" s="14"/>
      <c r="V644" s="14"/>
      <c r="W644" s="14"/>
      <c r="X644" s="137" t="str">
        <v xml:space="preserve"> </v>
      </c>
      <c r="Y644" s="150" t="str">
        <f t="shared" si="85"/>
        <v xml:space="preserve"> </v>
      </c>
    </row>
    <row r="645" spans="1:33" x14ac:dyDescent="0.25">
      <c r="A645" s="28" t="str">
        <f>_xlfn.XLOOKUP(P!C611,'Banco de Dados'!$B$3:$B$274,'Banco de Dados'!$K$3:$K$274,"")</f>
        <v/>
      </c>
      <c r="B645" s="2">
        <v>0</v>
      </c>
      <c r="C645" s="2">
        <v>0</v>
      </c>
      <c r="D645" s="2">
        <v>0</v>
      </c>
      <c r="E645" s="2">
        <v>0</v>
      </c>
      <c r="F645" s="32" t="e">
        <f t="shared" si="86"/>
        <v>#DIV/0!</v>
      </c>
      <c r="G645" s="3" t="e">
        <f t="shared" si="84"/>
        <v>#VALUE!</v>
      </c>
      <c r="H645" s="3" t="e">
        <f t="shared" si="84"/>
        <v>#VALUE!</v>
      </c>
      <c r="J645" s="2" t="str">
        <v/>
      </c>
      <c r="K645" s="3" t="e">
        <v>#VALUE!</v>
      </c>
      <c r="M645" s="135" t="str">
        <f ca="1"/>
        <v xml:space="preserve"> </v>
      </c>
      <c r="N645" s="145"/>
      <c r="O645" s="14"/>
      <c r="P645" s="14"/>
      <c r="Q645" s="14"/>
      <c r="R645" s="14"/>
      <c r="S645" s="14"/>
      <c r="T645" s="14"/>
      <c r="U645" s="14"/>
      <c r="V645" s="14"/>
      <c r="W645" s="14"/>
      <c r="X645" s="137" t="str">
        <v xml:space="preserve"> </v>
      </c>
      <c r="Y645" s="150" t="str">
        <f t="shared" si="85"/>
        <v xml:space="preserve"> </v>
      </c>
    </row>
    <row r="646" spans="1:33" x14ac:dyDescent="0.25">
      <c r="A646" s="28" t="str">
        <f>_xlfn.XLOOKUP(P!C612,'Banco de Dados'!$B$3:$B$274,'Banco de Dados'!$K$3:$K$274,"")</f>
        <v/>
      </c>
      <c r="B646" s="2">
        <v>0</v>
      </c>
      <c r="C646" s="2">
        <v>0</v>
      </c>
      <c r="D646" s="2">
        <v>0</v>
      </c>
      <c r="E646" s="2">
        <v>0</v>
      </c>
      <c r="F646" s="32" t="e">
        <f t="shared" si="86"/>
        <v>#DIV/0!</v>
      </c>
      <c r="G646" s="3" t="e">
        <f t="shared" si="84"/>
        <v>#VALUE!</v>
      </c>
      <c r="H646" s="3" t="e">
        <f t="shared" si="84"/>
        <v>#VALUE!</v>
      </c>
      <c r="J646" s="2" t="str">
        <v/>
      </c>
      <c r="K646" s="3" t="e">
        <v>#VALUE!</v>
      </c>
      <c r="M646" s="135" t="str">
        <f ca="1"/>
        <v xml:space="preserve"> </v>
      </c>
      <c r="N646" s="145"/>
      <c r="O646" s="14"/>
      <c r="P646" s="14"/>
      <c r="Q646" s="14"/>
      <c r="R646" s="14"/>
      <c r="S646" s="14"/>
      <c r="T646" s="14"/>
      <c r="U646" s="14"/>
      <c r="V646" s="14"/>
      <c r="W646" s="14"/>
      <c r="X646" s="137" t="str">
        <v xml:space="preserve"> </v>
      </c>
      <c r="Y646" s="150" t="str">
        <f t="shared" si="85"/>
        <v xml:space="preserve"> </v>
      </c>
    </row>
    <row r="647" spans="1:33" x14ac:dyDescent="0.25">
      <c r="A647" s="28" t="str">
        <f>_xlfn.XLOOKUP(P!C613,'Banco de Dados'!$B$3:$B$274,'Banco de Dados'!$K$3:$K$274,"")</f>
        <v/>
      </c>
      <c r="B647" s="2">
        <v>0</v>
      </c>
      <c r="C647" s="2">
        <v>0</v>
      </c>
      <c r="D647" s="2">
        <v>0</v>
      </c>
      <c r="E647" s="2">
        <v>0</v>
      </c>
      <c r="F647" s="32" t="e">
        <f t="shared" si="86"/>
        <v>#DIV/0!</v>
      </c>
      <c r="G647" s="3" t="e">
        <f t="shared" si="84"/>
        <v>#VALUE!</v>
      </c>
      <c r="H647" s="3" t="e">
        <f t="shared" si="84"/>
        <v>#VALUE!</v>
      </c>
      <c r="J647" s="2" t="str">
        <v/>
      </c>
      <c r="K647" s="3" t="e">
        <v>#VALUE!</v>
      </c>
      <c r="M647" s="135" t="str">
        <f ca="1"/>
        <v xml:space="preserve"> </v>
      </c>
      <c r="N647" s="145"/>
      <c r="O647" s="14"/>
      <c r="P647" s="14"/>
      <c r="Q647" s="14"/>
      <c r="R647" s="14"/>
      <c r="S647" s="14"/>
      <c r="T647" s="14"/>
      <c r="U647" s="14"/>
      <c r="V647" s="14"/>
      <c r="W647" s="14"/>
      <c r="X647" s="137" t="str">
        <v xml:space="preserve"> </v>
      </c>
      <c r="Y647" s="150" t="str">
        <f t="shared" si="85"/>
        <v xml:space="preserve"> </v>
      </c>
    </row>
    <row r="648" spans="1:33" x14ac:dyDescent="0.25">
      <c r="A648" s="28" t="str">
        <f>_xlfn.XLOOKUP(P!C614,'Banco de Dados'!$B$3:$B$274,'Banco de Dados'!$K$3:$K$274,"")</f>
        <v/>
      </c>
      <c r="B648" s="2">
        <v>0</v>
      </c>
      <c r="C648" s="2">
        <v>0</v>
      </c>
      <c r="D648" s="2">
        <v>0</v>
      </c>
      <c r="E648" s="2">
        <v>0</v>
      </c>
      <c r="F648" s="32" t="e">
        <f t="shared" si="86"/>
        <v>#DIV/0!</v>
      </c>
      <c r="G648" s="3" t="e">
        <f t="shared" ref="G648:H650" si="87">D648*$E$618</f>
        <v>#VALUE!</v>
      </c>
      <c r="H648" s="3" t="e">
        <f t="shared" si="87"/>
        <v>#VALUE!</v>
      </c>
      <c r="J648" s="2" t="str">
        <v/>
      </c>
      <c r="K648" s="3" t="e">
        <v>#VALUE!</v>
      </c>
      <c r="M648" s="135" t="str">
        <f ca="1"/>
        <v xml:space="preserve"> </v>
      </c>
      <c r="N648" s="145"/>
      <c r="O648" s="14"/>
      <c r="P648" s="14"/>
      <c r="Q648" s="14"/>
      <c r="R648" s="14"/>
      <c r="S648" s="14"/>
      <c r="T648" s="14"/>
      <c r="U648" s="14"/>
      <c r="V648" s="14"/>
      <c r="W648" s="14"/>
      <c r="X648" s="137" t="str">
        <v xml:space="preserve"> </v>
      </c>
      <c r="Y648" s="150" t="str">
        <f t="shared" si="85"/>
        <v xml:space="preserve"> </v>
      </c>
    </row>
    <row r="649" spans="1:33" x14ac:dyDescent="0.25">
      <c r="A649" s="28" t="str">
        <f>_xlfn.XLOOKUP(P!C615,'Banco de Dados'!$B$3:$B$274,'Banco de Dados'!$K$3:$K$274,"")</f>
        <v/>
      </c>
      <c r="B649" s="2">
        <v>0</v>
      </c>
      <c r="C649" s="2">
        <v>0</v>
      </c>
      <c r="D649" s="2">
        <v>0</v>
      </c>
      <c r="E649" s="2">
        <v>0</v>
      </c>
      <c r="F649" s="32" t="e">
        <f t="shared" si="86"/>
        <v>#DIV/0!</v>
      </c>
      <c r="G649" s="3" t="e">
        <f t="shared" si="87"/>
        <v>#VALUE!</v>
      </c>
      <c r="H649" s="3" t="e">
        <f t="shared" si="87"/>
        <v>#VALUE!</v>
      </c>
      <c r="J649" s="2" t="str">
        <v/>
      </c>
      <c r="K649" s="3" t="e">
        <v>#VALUE!</v>
      </c>
      <c r="M649" s="135" t="str">
        <f ca="1"/>
        <v xml:space="preserve"> </v>
      </c>
      <c r="N649" s="145"/>
      <c r="O649" s="14"/>
      <c r="P649" s="14"/>
      <c r="Q649" s="14"/>
      <c r="R649" s="14"/>
      <c r="S649" s="14"/>
      <c r="T649" s="14"/>
      <c r="U649" s="14"/>
      <c r="V649" s="14"/>
      <c r="W649" s="14"/>
      <c r="X649" s="137" t="str">
        <v xml:space="preserve"> </v>
      </c>
      <c r="Y649" s="150" t="str">
        <f t="shared" si="85"/>
        <v xml:space="preserve"> </v>
      </c>
    </row>
    <row r="650" spans="1:33" x14ac:dyDescent="0.25">
      <c r="A650" s="28" t="str">
        <f>_xlfn.XLOOKUP(P!C616,'Banco de Dados'!$B$3:$B$274,'Banco de Dados'!$K$3:$K$274,"")</f>
        <v/>
      </c>
      <c r="B650" s="2">
        <v>0</v>
      </c>
      <c r="C650" s="2">
        <v>0</v>
      </c>
      <c r="D650" s="2">
        <v>0</v>
      </c>
      <c r="E650" s="2">
        <v>0</v>
      </c>
      <c r="F650" s="32" t="e">
        <f t="shared" si="86"/>
        <v>#DIV/0!</v>
      </c>
      <c r="G650" s="3" t="e">
        <f t="shared" si="87"/>
        <v>#VALUE!</v>
      </c>
      <c r="H650" s="3" t="e">
        <f t="shared" si="87"/>
        <v>#VALUE!</v>
      </c>
      <c r="J650" s="2" t="str">
        <v/>
      </c>
      <c r="K650" s="3" t="e">
        <v>#VALUE!</v>
      </c>
      <c r="M650" s="142" t="str">
        <f t="shared" ref="M650" si="88">IF(AL650=0,"",AL650)</f>
        <v/>
      </c>
      <c r="N650" s="141" t="str">
        <f>IFERROR(IF(AM650=0,NA(),AM650)," ")</f>
        <v xml:space="preserve"> </v>
      </c>
      <c r="O650" s="14"/>
      <c r="P650" s="14"/>
      <c r="Q650" s="14"/>
      <c r="R650" s="14"/>
      <c r="S650" s="14"/>
      <c r="T650" s="14"/>
      <c r="U650" s="14"/>
      <c r="V650" s="14"/>
      <c r="W650" s="14"/>
      <c r="X650" s="137" t="str">
        <v xml:space="preserve"> </v>
      </c>
      <c r="Y650" s="150" t="str">
        <f t="shared" si="85"/>
        <v xml:space="preserve"> </v>
      </c>
    </row>
    <row r="651" spans="1:33" s="67" customFormat="1" x14ac:dyDescent="0.25">
      <c r="A651" s="94"/>
      <c r="B651" s="94"/>
      <c r="C651" s="94"/>
      <c r="D651" s="94"/>
      <c r="E651" s="94"/>
      <c r="F651" s="133"/>
      <c r="G651" s="134"/>
      <c r="H651" s="134"/>
      <c r="I651" s="94"/>
      <c r="J651" s="94"/>
      <c r="K651" s="134"/>
      <c r="L651" s="94"/>
      <c r="M651" s="94"/>
      <c r="N651" s="134"/>
      <c r="O651" s="134"/>
      <c r="P651" s="134"/>
      <c r="Y651" s="94"/>
    </row>
    <row r="652" spans="1:33" x14ac:dyDescent="0.25">
      <c r="G652" s="3"/>
      <c r="H652" s="3"/>
      <c r="I652" s="2"/>
      <c r="J652" s="2"/>
      <c r="K652" s="3"/>
      <c r="L652" s="94"/>
      <c r="M652" s="2"/>
      <c r="N652" s="3"/>
      <c r="O652" s="3"/>
      <c r="P652" s="3"/>
    </row>
    <row r="653" spans="1:33" x14ac:dyDescent="0.25">
      <c r="G653" s="3"/>
      <c r="H653" s="3"/>
      <c r="I653" s="2"/>
      <c r="J653" s="2"/>
      <c r="K653" s="3"/>
      <c r="L653" s="94"/>
      <c r="M653" s="2"/>
      <c r="N653" s="3"/>
      <c r="O653" s="3"/>
      <c r="P653" s="3"/>
    </row>
    <row r="654" spans="1:33" ht="15.75" x14ac:dyDescent="0.25">
      <c r="A654" s="36">
        <f>'Nome das Amostras'!A22</f>
        <v>0</v>
      </c>
      <c r="B654" s="164" t="e">
        <f>VLOOKUP(A654,'Nome das Amostras'!$A$3:$D$28,2,FALSE)</f>
        <v>#N/A</v>
      </c>
      <c r="C654" s="164"/>
      <c r="D654" s="51" t="s">
        <v>65</v>
      </c>
      <c r="E654" s="52" t="e">
        <f>'Banco de Dados'!$O$13/'Banco de Dados'!EK13</f>
        <v>#VALUE!</v>
      </c>
      <c r="F654" s="74"/>
      <c r="G654" s="3"/>
      <c r="H654" s="3"/>
      <c r="J654" s="231" t="s">
        <v>255</v>
      </c>
      <c r="K654" s="231"/>
      <c r="M654" s="132" t="s">
        <v>1</v>
      </c>
      <c r="N654" s="144" t="s">
        <v>35</v>
      </c>
      <c r="O654" s="232" t="s">
        <v>148</v>
      </c>
      <c r="P654" s="232"/>
      <c r="Q654" s="232"/>
      <c r="R654" s="232"/>
      <c r="S654" s="232"/>
      <c r="T654" s="232"/>
      <c r="U654" s="232"/>
      <c r="V654" s="232"/>
      <c r="W654" s="2">
        <v>18</v>
      </c>
      <c r="X654" s="136" t="s">
        <v>1</v>
      </c>
      <c r="Y654" s="136" t="s">
        <v>35</v>
      </c>
      <c r="Z654" s="233" t="s">
        <v>149</v>
      </c>
      <c r="AA654" s="233"/>
      <c r="AB654" s="233"/>
      <c r="AC654" s="233"/>
      <c r="AD654" s="233"/>
      <c r="AE654" s="233"/>
      <c r="AF654" s="233"/>
      <c r="AG654" s="233"/>
    </row>
    <row r="655" spans="1:33" x14ac:dyDescent="0.25">
      <c r="A655" s="107" t="s">
        <v>1</v>
      </c>
      <c r="B655" s="107" t="s">
        <v>0</v>
      </c>
      <c r="C655" s="107" t="s">
        <v>212</v>
      </c>
      <c r="D655" s="107" t="s">
        <v>209</v>
      </c>
      <c r="E655" s="107" t="s">
        <v>213</v>
      </c>
      <c r="F655" s="76" t="s">
        <v>219</v>
      </c>
      <c r="G655" s="54" t="s">
        <v>140</v>
      </c>
      <c r="H655" s="54" t="s">
        <v>66</v>
      </c>
      <c r="J655" s="107" t="s">
        <v>1</v>
      </c>
      <c r="K655" s="54" t="s">
        <v>35</v>
      </c>
      <c r="M655" s="142" t="s">
        <v>149</v>
      </c>
      <c r="N655" s="141">
        <f>Y655</f>
        <v>0</v>
      </c>
      <c r="O655" s="14"/>
      <c r="P655" s="14"/>
      <c r="Q655" s="14"/>
      <c r="R655" s="14"/>
      <c r="S655" s="14"/>
      <c r="T655" s="14"/>
      <c r="U655" s="14"/>
      <c r="V655" s="14"/>
      <c r="W655" s="14"/>
      <c r="X655" s="140" t="s">
        <v>150</v>
      </c>
      <c r="Y655" s="149">
        <f>SUM(Y656:Y686)</f>
        <v>0</v>
      </c>
    </row>
    <row r="656" spans="1:33" x14ac:dyDescent="0.25">
      <c r="A656" s="28" t="str">
        <f>_xlfn.XLOOKUP(P!C620,'Banco de Dados'!$B$3:$B$274,'Banco de Dados'!$K$3:$K$274,"")</f>
        <v/>
      </c>
      <c r="B656" s="2" cm="1">
        <f t="array" ref="B656:E686">Dados!EG5:EJ35</f>
        <v>0</v>
      </c>
      <c r="C656" s="2">
        <v>0</v>
      </c>
      <c r="D656" s="2">
        <v>0</v>
      </c>
      <c r="E656" s="2">
        <v>0</v>
      </c>
      <c r="F656" s="32" t="e">
        <f>(E656*100)/D656</f>
        <v>#DIV/0!</v>
      </c>
      <c r="G656" s="3" t="e">
        <f t="shared" ref="G656:H683" si="89">D656*$E$654</f>
        <v>#VALUE!</v>
      </c>
      <c r="H656" s="3" t="e">
        <f t="shared" si="89"/>
        <v>#VALUE!</v>
      </c>
      <c r="J656" s="2" t="str" cm="1">
        <f t="array" ref="J656:J686">_xlfn._xlws.FILTER(A656:A686, (A656:A686&lt;&gt;$L$1)*(A656:A686&lt;&gt;"Ar")*(A656:A686&lt;&gt;$M$1))</f>
        <v/>
      </c>
      <c r="K656" s="3" t="e" cm="1">
        <f t="array" ref="K656:K686">IF(_xlfn.XLOOKUP(J656:J686,A656:A686,G656:G686," ")=0,"",_xlfn.XLOOKUP(J656:J686,A656:A686,G656:G686," "))</f>
        <v>#VALUE!</v>
      </c>
      <c r="M656" s="135" t="e" cm="1" vm="1">
        <f t="array" aca="1" ref="M656:M685" ca="1">_xlfn.XLOOKUP(N656:N685,_xlfn.ANCHORARRAY(K656),J656:J686," ")</f>
        <v>#VALUE!</v>
      </c>
      <c r="N656" s="145" t="e" cm="1" vm="2">
        <f t="array" aca="1" ref="N656" ca="1">IF(_xlfn._xlws.FILTER(_xlfn.ANCHORARRAY(K656),ISERROR(MATCH(_xlfn.ANCHORARRAY(K656),Y656:Y685,0)))=0," ",_xlfn._xlws.FILTER(_xlfn.ANCHORARRAY(K656),ISERROR(MATCH(_xlfn.ANCHORARRAY(K656),Y656:Y685,0))))</f>
        <v>#VALUE!</v>
      </c>
      <c r="O656" s="14"/>
      <c r="P656" s="14"/>
      <c r="Q656" s="14"/>
      <c r="R656" s="14"/>
      <c r="S656" s="14"/>
      <c r="T656" s="14"/>
      <c r="U656" s="14"/>
      <c r="V656" s="14"/>
      <c r="W656" s="14"/>
      <c r="X656" s="137" t="str" cm="1">
        <f t="array" ref="X656:X686">IF(_xlfn.XLOOKUP(Y656:Y686,_xlfn.ANCHORARRAY(K656),J656:J686," ")=0," ",_xlfn.XLOOKUP(Y656:Y686,_xlfn.ANCHORARRAY(K656),J656:J686," "))</f>
        <v xml:space="preserve"> </v>
      </c>
      <c r="Y656" s="150" t="str">
        <f t="shared" ref="Y656:Y686" si="90">IFERROR(IF(ROW(A1)&lt;$W$654,SMALL(_xlfn.ANCHORARRAY($K$656),ROW(A1))," ")," ")</f>
        <v xml:space="preserve"> </v>
      </c>
    </row>
    <row r="657" spans="1:25" x14ac:dyDescent="0.25">
      <c r="A657" s="28" t="str">
        <f>_xlfn.XLOOKUP(P!C621,'Banco de Dados'!$B$3:$B$274,'Banco de Dados'!$K$3:$K$274,"")</f>
        <v/>
      </c>
      <c r="B657" s="2">
        <v>0</v>
      </c>
      <c r="C657" s="2">
        <v>0</v>
      </c>
      <c r="D657" s="2">
        <v>0</v>
      </c>
      <c r="E657" s="2">
        <v>0</v>
      </c>
      <c r="F657" s="32" t="e">
        <f t="shared" ref="F657:F686" si="91">(E657*100)/D657</f>
        <v>#DIV/0!</v>
      </c>
      <c r="G657" s="3" t="e">
        <f t="shared" si="89"/>
        <v>#VALUE!</v>
      </c>
      <c r="H657" s="3" t="e">
        <f t="shared" si="89"/>
        <v>#VALUE!</v>
      </c>
      <c r="J657" s="2" t="str">
        <v/>
      </c>
      <c r="K657" s="3" t="e">
        <v>#VALUE!</v>
      </c>
      <c r="M657" s="135" t="str">
        <f ca="1"/>
        <v xml:space="preserve"> </v>
      </c>
      <c r="N657" s="145"/>
      <c r="O657" s="14"/>
      <c r="P657" s="14"/>
      <c r="Q657" s="14"/>
      <c r="R657" s="14"/>
      <c r="S657" s="14"/>
      <c r="T657" s="14"/>
      <c r="U657" s="14"/>
      <c r="V657" s="14"/>
      <c r="W657" s="14"/>
      <c r="X657" s="137" t="str">
        <v xml:space="preserve"> </v>
      </c>
      <c r="Y657" s="150" t="str">
        <f t="shared" si="90"/>
        <v xml:space="preserve"> </v>
      </c>
    </row>
    <row r="658" spans="1:25" x14ac:dyDescent="0.25">
      <c r="A658" s="28" t="str">
        <f>_xlfn.XLOOKUP(P!C622,'Banco de Dados'!$B$3:$B$274,'Banco de Dados'!$K$3:$K$274,"")</f>
        <v/>
      </c>
      <c r="B658" s="2">
        <v>0</v>
      </c>
      <c r="C658" s="2">
        <v>0</v>
      </c>
      <c r="D658" s="2">
        <v>0</v>
      </c>
      <c r="E658" s="2">
        <v>0</v>
      </c>
      <c r="F658" s="32" t="e">
        <f t="shared" si="91"/>
        <v>#DIV/0!</v>
      </c>
      <c r="G658" s="3" t="e">
        <f t="shared" si="89"/>
        <v>#VALUE!</v>
      </c>
      <c r="H658" s="3" t="e">
        <f t="shared" si="89"/>
        <v>#VALUE!</v>
      </c>
      <c r="J658" s="2" t="str">
        <v/>
      </c>
      <c r="K658" s="3" t="e">
        <v>#VALUE!</v>
      </c>
      <c r="M658" s="135" t="str">
        <f ca="1"/>
        <v xml:space="preserve"> </v>
      </c>
      <c r="N658" s="145"/>
      <c r="O658" s="14"/>
      <c r="P658" s="14"/>
      <c r="Q658" s="14"/>
      <c r="R658" s="14"/>
      <c r="S658" s="14"/>
      <c r="T658" s="14"/>
      <c r="U658" s="14"/>
      <c r="V658" s="14"/>
      <c r="W658" s="14"/>
      <c r="X658" s="137" t="str">
        <v xml:space="preserve"> </v>
      </c>
      <c r="Y658" s="150" t="str">
        <f t="shared" si="90"/>
        <v xml:space="preserve"> </v>
      </c>
    </row>
    <row r="659" spans="1:25" x14ac:dyDescent="0.25">
      <c r="A659" s="28" t="str">
        <f>_xlfn.XLOOKUP(P!C623,'Banco de Dados'!$B$3:$B$274,'Banco de Dados'!$K$3:$K$274,"")</f>
        <v/>
      </c>
      <c r="B659" s="2">
        <v>0</v>
      </c>
      <c r="C659" s="2">
        <v>0</v>
      </c>
      <c r="D659" s="2">
        <v>0</v>
      </c>
      <c r="E659" s="2">
        <v>0</v>
      </c>
      <c r="F659" s="32" t="e">
        <f t="shared" si="91"/>
        <v>#DIV/0!</v>
      </c>
      <c r="G659" s="3" t="e">
        <f t="shared" si="89"/>
        <v>#VALUE!</v>
      </c>
      <c r="H659" s="3" t="e">
        <f t="shared" si="89"/>
        <v>#VALUE!</v>
      </c>
      <c r="J659" s="2" t="str">
        <v/>
      </c>
      <c r="K659" s="3" t="e">
        <v>#VALUE!</v>
      </c>
      <c r="M659" s="135" t="str">
        <f ca="1"/>
        <v xml:space="preserve"> </v>
      </c>
      <c r="N659" s="145"/>
      <c r="O659" s="14"/>
      <c r="P659" s="14"/>
      <c r="Q659" s="14"/>
      <c r="R659" s="14"/>
      <c r="S659" s="14"/>
      <c r="T659" s="14"/>
      <c r="U659" s="14"/>
      <c r="V659" s="14"/>
      <c r="W659" s="14"/>
      <c r="X659" s="137" t="str">
        <v xml:space="preserve"> </v>
      </c>
      <c r="Y659" s="150" t="str">
        <f t="shared" si="90"/>
        <v xml:space="preserve"> </v>
      </c>
    </row>
    <row r="660" spans="1:25" x14ac:dyDescent="0.25">
      <c r="A660" s="28" t="str">
        <f>_xlfn.XLOOKUP(P!C624,'Banco de Dados'!$B$3:$B$274,'Banco de Dados'!$K$3:$K$274,"")</f>
        <v/>
      </c>
      <c r="B660" s="2">
        <v>0</v>
      </c>
      <c r="C660" s="2">
        <v>0</v>
      </c>
      <c r="D660" s="2">
        <v>0</v>
      </c>
      <c r="E660" s="2">
        <v>0</v>
      </c>
      <c r="F660" s="32" t="e">
        <f t="shared" si="91"/>
        <v>#DIV/0!</v>
      </c>
      <c r="G660" s="3" t="e">
        <f t="shared" si="89"/>
        <v>#VALUE!</v>
      </c>
      <c r="H660" s="3" t="e">
        <f t="shared" si="89"/>
        <v>#VALUE!</v>
      </c>
      <c r="J660" s="2" t="str">
        <v/>
      </c>
      <c r="K660" s="3" t="e">
        <v>#VALUE!</v>
      </c>
      <c r="M660" s="135" t="str">
        <f ca="1"/>
        <v xml:space="preserve"> </v>
      </c>
      <c r="N660" s="145"/>
      <c r="O660" s="14"/>
      <c r="P660" s="14"/>
      <c r="Q660" s="14"/>
      <c r="R660" s="14"/>
      <c r="S660" s="14"/>
      <c r="T660" s="14"/>
      <c r="U660" s="14"/>
      <c r="V660" s="14"/>
      <c r="W660" s="14"/>
      <c r="X660" s="137" t="str">
        <v xml:space="preserve"> </v>
      </c>
      <c r="Y660" s="150" t="str">
        <f t="shared" si="90"/>
        <v xml:space="preserve"> </v>
      </c>
    </row>
    <row r="661" spans="1:25" x14ac:dyDescent="0.25">
      <c r="A661" s="28" t="str">
        <f>_xlfn.XLOOKUP(P!C625,'Banco de Dados'!$B$3:$B$274,'Banco de Dados'!$K$3:$K$274,"")</f>
        <v/>
      </c>
      <c r="B661" s="2">
        <v>0</v>
      </c>
      <c r="C661" s="2">
        <v>0</v>
      </c>
      <c r="D661" s="2">
        <v>0</v>
      </c>
      <c r="E661" s="2">
        <v>0</v>
      </c>
      <c r="F661" s="32" t="e">
        <f t="shared" si="91"/>
        <v>#DIV/0!</v>
      </c>
      <c r="G661" s="3" t="e">
        <f t="shared" si="89"/>
        <v>#VALUE!</v>
      </c>
      <c r="H661" s="3" t="e">
        <f t="shared" si="89"/>
        <v>#VALUE!</v>
      </c>
      <c r="J661" s="2" t="str">
        <v/>
      </c>
      <c r="K661" s="3" t="e">
        <v>#VALUE!</v>
      </c>
      <c r="M661" s="135" t="str">
        <f ca="1"/>
        <v xml:space="preserve"> </v>
      </c>
      <c r="N661" s="145"/>
      <c r="O661" s="14"/>
      <c r="P661" s="14"/>
      <c r="Q661" s="14"/>
      <c r="R661" s="14"/>
      <c r="S661" s="14"/>
      <c r="T661" s="14"/>
      <c r="U661" s="14"/>
      <c r="V661" s="14"/>
      <c r="W661" s="14"/>
      <c r="X661" s="137" t="str">
        <v xml:space="preserve"> </v>
      </c>
      <c r="Y661" s="150" t="str">
        <f t="shared" si="90"/>
        <v xml:space="preserve"> </v>
      </c>
    </row>
    <row r="662" spans="1:25" x14ac:dyDescent="0.25">
      <c r="A662" s="28" t="str">
        <f>_xlfn.XLOOKUP(P!C626,'Banco de Dados'!$B$3:$B$274,'Banco de Dados'!$K$3:$K$274,"")</f>
        <v/>
      </c>
      <c r="B662" s="2">
        <v>0</v>
      </c>
      <c r="C662" s="2">
        <v>0</v>
      </c>
      <c r="D662" s="2">
        <v>0</v>
      </c>
      <c r="E662" s="2">
        <v>0</v>
      </c>
      <c r="F662" s="32" t="e">
        <f t="shared" si="91"/>
        <v>#DIV/0!</v>
      </c>
      <c r="G662" s="3" t="e">
        <f t="shared" si="89"/>
        <v>#VALUE!</v>
      </c>
      <c r="H662" s="3" t="e">
        <f t="shared" si="89"/>
        <v>#VALUE!</v>
      </c>
      <c r="J662" s="2" t="str">
        <v/>
      </c>
      <c r="K662" s="3" t="e">
        <v>#VALUE!</v>
      </c>
      <c r="M662" s="135" t="str">
        <f ca="1"/>
        <v xml:space="preserve"> </v>
      </c>
      <c r="N662" s="145"/>
      <c r="O662" s="14"/>
      <c r="P662" s="14"/>
      <c r="Q662" s="14"/>
      <c r="R662" s="14"/>
      <c r="S662" s="14"/>
      <c r="T662" s="14"/>
      <c r="U662" s="14"/>
      <c r="V662" s="14"/>
      <c r="W662" s="14"/>
      <c r="X662" s="137" t="str">
        <v xml:space="preserve"> </v>
      </c>
      <c r="Y662" s="150" t="str">
        <f t="shared" si="90"/>
        <v xml:space="preserve"> </v>
      </c>
    </row>
    <row r="663" spans="1:25" x14ac:dyDescent="0.25">
      <c r="A663" s="28" t="str">
        <f>_xlfn.XLOOKUP(P!C627,'Banco de Dados'!$B$3:$B$274,'Banco de Dados'!$K$3:$K$274,"")</f>
        <v/>
      </c>
      <c r="B663" s="2">
        <v>0</v>
      </c>
      <c r="C663" s="2">
        <v>0</v>
      </c>
      <c r="D663" s="2">
        <v>0</v>
      </c>
      <c r="E663" s="2">
        <v>0</v>
      </c>
      <c r="F663" s="32" t="e">
        <f t="shared" si="91"/>
        <v>#DIV/0!</v>
      </c>
      <c r="G663" s="3" t="e">
        <f t="shared" si="89"/>
        <v>#VALUE!</v>
      </c>
      <c r="H663" s="3" t="e">
        <f t="shared" si="89"/>
        <v>#VALUE!</v>
      </c>
      <c r="J663" s="2" t="str">
        <v/>
      </c>
      <c r="K663" s="3" t="e">
        <v>#VALUE!</v>
      </c>
      <c r="M663" s="135" t="str">
        <f ca="1"/>
        <v xml:space="preserve"> </v>
      </c>
      <c r="N663" s="145"/>
      <c r="O663" s="14"/>
      <c r="P663" s="14"/>
      <c r="Q663" s="14"/>
      <c r="R663" s="14"/>
      <c r="S663" s="14"/>
      <c r="T663" s="14"/>
      <c r="U663" s="14"/>
      <c r="V663" s="14"/>
      <c r="W663" s="14"/>
      <c r="X663" s="137" t="str">
        <v xml:space="preserve"> </v>
      </c>
      <c r="Y663" s="150" t="str">
        <f t="shared" si="90"/>
        <v xml:space="preserve"> </v>
      </c>
    </row>
    <row r="664" spans="1:25" x14ac:dyDescent="0.25">
      <c r="A664" s="28" t="str">
        <f>_xlfn.XLOOKUP(P!C628,'Banco de Dados'!$B$3:$B$274,'Banco de Dados'!$K$3:$K$274,"")</f>
        <v/>
      </c>
      <c r="B664" s="2">
        <v>0</v>
      </c>
      <c r="C664" s="2">
        <v>0</v>
      </c>
      <c r="D664" s="2">
        <v>0</v>
      </c>
      <c r="E664" s="2">
        <v>0</v>
      </c>
      <c r="F664" s="32" t="e">
        <f t="shared" si="91"/>
        <v>#DIV/0!</v>
      </c>
      <c r="G664" s="3" t="e">
        <f t="shared" si="89"/>
        <v>#VALUE!</v>
      </c>
      <c r="H664" s="3" t="e">
        <f t="shared" si="89"/>
        <v>#VALUE!</v>
      </c>
      <c r="J664" s="2" t="str">
        <v/>
      </c>
      <c r="K664" s="3" t="e">
        <v>#VALUE!</v>
      </c>
      <c r="M664" s="135" t="str">
        <f ca="1"/>
        <v xml:space="preserve"> </v>
      </c>
      <c r="N664" s="145"/>
      <c r="O664" s="14"/>
      <c r="P664" s="14"/>
      <c r="Q664" s="14"/>
      <c r="R664" s="14"/>
      <c r="S664" s="14"/>
      <c r="T664" s="14"/>
      <c r="U664" s="14"/>
      <c r="V664" s="14"/>
      <c r="W664" s="14"/>
      <c r="X664" s="137" t="str">
        <v xml:space="preserve"> </v>
      </c>
      <c r="Y664" s="150" t="str">
        <f t="shared" si="90"/>
        <v xml:space="preserve"> </v>
      </c>
    </row>
    <row r="665" spans="1:25" x14ac:dyDescent="0.25">
      <c r="A665" s="28" t="str">
        <f>_xlfn.XLOOKUP(P!C629,'Banco de Dados'!$B$3:$B$274,'Banco de Dados'!$K$3:$K$274,"")</f>
        <v/>
      </c>
      <c r="B665" s="2">
        <v>0</v>
      </c>
      <c r="C665" s="2">
        <v>0</v>
      </c>
      <c r="D665" s="2">
        <v>0</v>
      </c>
      <c r="E665" s="2">
        <v>0</v>
      </c>
      <c r="F665" s="32" t="e">
        <f t="shared" si="91"/>
        <v>#DIV/0!</v>
      </c>
      <c r="G665" s="3" t="e">
        <f t="shared" si="89"/>
        <v>#VALUE!</v>
      </c>
      <c r="H665" s="3" t="e">
        <f t="shared" si="89"/>
        <v>#VALUE!</v>
      </c>
      <c r="J665" s="2" t="str">
        <v/>
      </c>
      <c r="K665" s="3" t="e">
        <v>#VALUE!</v>
      </c>
      <c r="M665" s="135" t="str">
        <f ca="1"/>
        <v xml:space="preserve"> </v>
      </c>
      <c r="N665" s="145"/>
      <c r="O665" s="14"/>
      <c r="P665" s="14"/>
      <c r="Q665" s="14"/>
      <c r="R665" s="14"/>
      <c r="S665" s="14"/>
      <c r="T665" s="14"/>
      <c r="U665" s="14"/>
      <c r="V665" s="14"/>
      <c r="W665" s="14"/>
      <c r="X665" s="137" t="str">
        <v xml:space="preserve"> </v>
      </c>
      <c r="Y665" s="150" t="str">
        <f t="shared" si="90"/>
        <v xml:space="preserve"> </v>
      </c>
    </row>
    <row r="666" spans="1:25" x14ac:dyDescent="0.25">
      <c r="A666" s="28" t="str">
        <f>_xlfn.XLOOKUP(P!C630,'Banco de Dados'!$B$3:$B$274,'Banco de Dados'!$K$3:$K$274,"")</f>
        <v/>
      </c>
      <c r="B666" s="2">
        <v>0</v>
      </c>
      <c r="C666" s="2">
        <v>0</v>
      </c>
      <c r="D666" s="2">
        <v>0</v>
      </c>
      <c r="E666" s="2">
        <v>0</v>
      </c>
      <c r="F666" s="32" t="e">
        <f t="shared" si="91"/>
        <v>#DIV/0!</v>
      </c>
      <c r="G666" s="3" t="e">
        <f t="shared" si="89"/>
        <v>#VALUE!</v>
      </c>
      <c r="H666" s="3" t="e">
        <f t="shared" si="89"/>
        <v>#VALUE!</v>
      </c>
      <c r="J666" s="2" t="str">
        <v/>
      </c>
      <c r="K666" s="3" t="e">
        <v>#VALUE!</v>
      </c>
      <c r="M666" s="135" t="str">
        <f ca="1"/>
        <v xml:space="preserve"> </v>
      </c>
      <c r="N666" s="145"/>
      <c r="O666" s="14"/>
      <c r="P666" s="14"/>
      <c r="Q666" s="14"/>
      <c r="R666" s="14"/>
      <c r="S666" s="14"/>
      <c r="T666" s="14"/>
      <c r="U666" s="14"/>
      <c r="V666" s="14"/>
      <c r="W666" s="14"/>
      <c r="X666" s="137" t="str">
        <v xml:space="preserve"> </v>
      </c>
      <c r="Y666" s="150" t="str">
        <f t="shared" si="90"/>
        <v xml:space="preserve"> </v>
      </c>
    </row>
    <row r="667" spans="1:25" x14ac:dyDescent="0.25">
      <c r="A667" s="28" t="str">
        <f>_xlfn.XLOOKUP(P!C631,'Banco de Dados'!$B$3:$B$274,'Banco de Dados'!$K$3:$K$274,"")</f>
        <v/>
      </c>
      <c r="B667" s="2">
        <v>0</v>
      </c>
      <c r="C667" s="2">
        <v>0</v>
      </c>
      <c r="D667" s="2">
        <v>0</v>
      </c>
      <c r="E667" s="2">
        <v>0</v>
      </c>
      <c r="F667" s="32" t="e">
        <f t="shared" si="91"/>
        <v>#DIV/0!</v>
      </c>
      <c r="G667" s="3" t="e">
        <f t="shared" si="89"/>
        <v>#VALUE!</v>
      </c>
      <c r="H667" s="3" t="e">
        <f t="shared" si="89"/>
        <v>#VALUE!</v>
      </c>
      <c r="J667" s="2" t="str">
        <v/>
      </c>
      <c r="K667" s="3" t="e">
        <v>#VALUE!</v>
      </c>
      <c r="M667" s="135" t="str">
        <f ca="1"/>
        <v xml:space="preserve"> </v>
      </c>
      <c r="N667" s="145"/>
      <c r="O667" s="14"/>
      <c r="P667" s="14"/>
      <c r="Q667" s="14"/>
      <c r="R667" s="14"/>
      <c r="S667" s="14"/>
      <c r="T667" s="14"/>
      <c r="U667" s="14"/>
      <c r="V667" s="14"/>
      <c r="W667" s="14"/>
      <c r="X667" s="137" t="str">
        <v xml:space="preserve"> </v>
      </c>
      <c r="Y667" s="150" t="str">
        <f t="shared" si="90"/>
        <v xml:space="preserve"> </v>
      </c>
    </row>
    <row r="668" spans="1:25" x14ac:dyDescent="0.25">
      <c r="A668" s="28" t="str">
        <f>_xlfn.XLOOKUP(P!C632,'Banco de Dados'!$B$3:$B$274,'Banco de Dados'!$K$3:$K$274,"")</f>
        <v/>
      </c>
      <c r="B668" s="2">
        <v>0</v>
      </c>
      <c r="C668" s="2">
        <v>0</v>
      </c>
      <c r="D668" s="2">
        <v>0</v>
      </c>
      <c r="E668" s="2">
        <v>0</v>
      </c>
      <c r="F668" s="32" t="e">
        <f t="shared" si="91"/>
        <v>#DIV/0!</v>
      </c>
      <c r="G668" s="3" t="e">
        <f t="shared" si="89"/>
        <v>#VALUE!</v>
      </c>
      <c r="H668" s="3" t="e">
        <f t="shared" si="89"/>
        <v>#VALUE!</v>
      </c>
      <c r="J668" s="2" t="str">
        <v/>
      </c>
      <c r="K668" s="3" t="e">
        <v>#VALUE!</v>
      </c>
      <c r="M668" s="135" t="str">
        <f ca="1"/>
        <v xml:space="preserve"> </v>
      </c>
      <c r="N668" s="145"/>
      <c r="O668" s="14"/>
      <c r="P668" s="14"/>
      <c r="Q668" s="14"/>
      <c r="R668" s="14"/>
      <c r="S668" s="14"/>
      <c r="T668" s="14"/>
      <c r="U668" s="14"/>
      <c r="V668" s="14"/>
      <c r="W668" s="14"/>
      <c r="X668" s="137" t="str">
        <v xml:space="preserve"> </v>
      </c>
      <c r="Y668" s="150" t="str">
        <f t="shared" si="90"/>
        <v xml:space="preserve"> </v>
      </c>
    </row>
    <row r="669" spans="1:25" x14ac:dyDescent="0.25">
      <c r="A669" s="28" t="str">
        <f>_xlfn.XLOOKUP(P!C633,'Banco de Dados'!$B$3:$B$274,'Banco de Dados'!$K$3:$K$274,"")</f>
        <v/>
      </c>
      <c r="B669" s="2">
        <v>0</v>
      </c>
      <c r="C669" s="2">
        <v>0</v>
      </c>
      <c r="D669" s="2">
        <v>0</v>
      </c>
      <c r="E669" s="2">
        <v>0</v>
      </c>
      <c r="F669" s="32" t="e">
        <f t="shared" si="91"/>
        <v>#DIV/0!</v>
      </c>
      <c r="G669" s="3" t="e">
        <f t="shared" si="89"/>
        <v>#VALUE!</v>
      </c>
      <c r="H669" s="3" t="e">
        <f t="shared" si="89"/>
        <v>#VALUE!</v>
      </c>
      <c r="J669" s="2" t="str">
        <v/>
      </c>
      <c r="K669" s="3" t="e">
        <v>#VALUE!</v>
      </c>
      <c r="M669" s="135" t="str">
        <f ca="1"/>
        <v xml:space="preserve"> </v>
      </c>
      <c r="N669" s="145"/>
      <c r="O669" s="14"/>
      <c r="P669" s="14"/>
      <c r="Q669" s="14"/>
      <c r="R669" s="14"/>
      <c r="S669" s="14"/>
      <c r="T669" s="14"/>
      <c r="U669" s="14"/>
      <c r="V669" s="14"/>
      <c r="W669" s="14"/>
      <c r="X669" s="137" t="str">
        <v xml:space="preserve"> </v>
      </c>
      <c r="Y669" s="150" t="str">
        <f t="shared" si="90"/>
        <v xml:space="preserve"> </v>
      </c>
    </row>
    <row r="670" spans="1:25" x14ac:dyDescent="0.25">
      <c r="A670" s="28" t="str">
        <f>_xlfn.XLOOKUP(P!C634,'Banco de Dados'!$B$3:$B$274,'Banco de Dados'!$K$3:$K$274,"")</f>
        <v/>
      </c>
      <c r="B670" s="2">
        <v>0</v>
      </c>
      <c r="C670" s="2">
        <v>0</v>
      </c>
      <c r="D670" s="2">
        <v>0</v>
      </c>
      <c r="E670" s="2">
        <v>0</v>
      </c>
      <c r="F670" s="32" t="e">
        <f t="shared" si="91"/>
        <v>#DIV/0!</v>
      </c>
      <c r="G670" s="3" t="e">
        <f t="shared" si="89"/>
        <v>#VALUE!</v>
      </c>
      <c r="H670" s="3" t="e">
        <f t="shared" si="89"/>
        <v>#VALUE!</v>
      </c>
      <c r="J670" s="2" t="str">
        <v/>
      </c>
      <c r="K670" s="3" t="e">
        <v>#VALUE!</v>
      </c>
      <c r="M670" s="135" t="str">
        <f ca="1"/>
        <v xml:space="preserve"> </v>
      </c>
      <c r="N670" s="145"/>
      <c r="O670" s="14"/>
      <c r="P670" s="14"/>
      <c r="Q670" s="14"/>
      <c r="R670" s="14"/>
      <c r="S670" s="14"/>
      <c r="T670" s="14"/>
      <c r="U670" s="14"/>
      <c r="V670" s="14"/>
      <c r="W670" s="14"/>
      <c r="X670" s="137" t="str">
        <v xml:space="preserve"> </v>
      </c>
      <c r="Y670" s="150" t="str">
        <f t="shared" si="90"/>
        <v xml:space="preserve"> </v>
      </c>
    </row>
    <row r="671" spans="1:25" x14ac:dyDescent="0.25">
      <c r="A671" s="28" t="str">
        <f>_xlfn.XLOOKUP(P!C635,'Banco de Dados'!$B$3:$B$274,'Banco de Dados'!$K$3:$K$274,"")</f>
        <v/>
      </c>
      <c r="B671" s="2">
        <v>0</v>
      </c>
      <c r="C671" s="2">
        <v>0</v>
      </c>
      <c r="D671" s="2">
        <v>0</v>
      </c>
      <c r="E671" s="2">
        <v>0</v>
      </c>
      <c r="F671" s="32" t="e">
        <f t="shared" si="91"/>
        <v>#DIV/0!</v>
      </c>
      <c r="G671" s="3" t="e">
        <f t="shared" si="89"/>
        <v>#VALUE!</v>
      </c>
      <c r="H671" s="3" t="e">
        <f t="shared" si="89"/>
        <v>#VALUE!</v>
      </c>
      <c r="J671" s="2" t="str">
        <v/>
      </c>
      <c r="K671" s="3" t="e">
        <v>#VALUE!</v>
      </c>
      <c r="M671" s="135" t="str">
        <f ca="1"/>
        <v xml:space="preserve"> </v>
      </c>
      <c r="N671" s="145"/>
      <c r="O671" s="14"/>
      <c r="P671" s="14"/>
      <c r="Q671" s="14"/>
      <c r="R671" s="14"/>
      <c r="S671" s="14"/>
      <c r="T671" s="14"/>
      <c r="U671" s="14"/>
      <c r="V671" s="14"/>
      <c r="W671" s="14"/>
      <c r="X671" s="137" t="str">
        <v xml:space="preserve"> </v>
      </c>
      <c r="Y671" s="150" t="str">
        <f t="shared" si="90"/>
        <v xml:space="preserve"> </v>
      </c>
    </row>
    <row r="672" spans="1:25" x14ac:dyDescent="0.25">
      <c r="A672" s="28" t="str">
        <f>_xlfn.XLOOKUP(P!C636,'Banco de Dados'!$B$3:$B$274,'Banco de Dados'!$K$3:$K$274,"")</f>
        <v/>
      </c>
      <c r="B672" s="2">
        <v>0</v>
      </c>
      <c r="C672" s="2">
        <v>0</v>
      </c>
      <c r="D672" s="2">
        <v>0</v>
      </c>
      <c r="E672" s="2">
        <v>0</v>
      </c>
      <c r="F672" s="32" t="e">
        <f t="shared" si="91"/>
        <v>#DIV/0!</v>
      </c>
      <c r="G672" s="3" t="e">
        <f t="shared" si="89"/>
        <v>#VALUE!</v>
      </c>
      <c r="H672" s="3" t="e">
        <f t="shared" si="89"/>
        <v>#VALUE!</v>
      </c>
      <c r="J672" s="2" t="str">
        <v/>
      </c>
      <c r="K672" s="3" t="e">
        <v>#VALUE!</v>
      </c>
      <c r="M672" s="135" t="str">
        <f ca="1"/>
        <v xml:space="preserve"> </v>
      </c>
      <c r="N672" s="145"/>
      <c r="O672" s="14"/>
      <c r="P672" s="14"/>
      <c r="Q672" s="14"/>
      <c r="R672" s="14"/>
      <c r="S672" s="14"/>
      <c r="T672" s="14"/>
      <c r="U672" s="14"/>
      <c r="V672" s="14"/>
      <c r="W672" s="14"/>
      <c r="X672" s="137" t="str">
        <v xml:space="preserve"> </v>
      </c>
      <c r="Y672" s="150" t="str">
        <f t="shared" si="90"/>
        <v xml:space="preserve"> </v>
      </c>
    </row>
    <row r="673" spans="1:25" x14ac:dyDescent="0.25">
      <c r="A673" s="28" t="str">
        <f>_xlfn.XLOOKUP(P!C637,'Banco de Dados'!$B$3:$B$274,'Banco de Dados'!$K$3:$K$274,"")</f>
        <v/>
      </c>
      <c r="B673" s="2">
        <v>0</v>
      </c>
      <c r="C673" s="2">
        <v>0</v>
      </c>
      <c r="D673" s="2">
        <v>0</v>
      </c>
      <c r="E673" s="2">
        <v>0</v>
      </c>
      <c r="F673" s="32" t="e">
        <f t="shared" si="91"/>
        <v>#DIV/0!</v>
      </c>
      <c r="G673" s="3" t="e">
        <f t="shared" si="89"/>
        <v>#VALUE!</v>
      </c>
      <c r="H673" s="3" t="e">
        <f t="shared" si="89"/>
        <v>#VALUE!</v>
      </c>
      <c r="J673" s="2" t="str">
        <v/>
      </c>
      <c r="K673" s="3" t="e">
        <v>#VALUE!</v>
      </c>
      <c r="M673" s="135" t="str">
        <f ca="1"/>
        <v xml:space="preserve"> </v>
      </c>
      <c r="N673" s="145"/>
      <c r="O673" s="14"/>
      <c r="P673" s="14"/>
      <c r="Q673" s="14"/>
      <c r="R673" s="14"/>
      <c r="S673" s="14"/>
      <c r="T673" s="14"/>
      <c r="U673" s="14"/>
      <c r="V673" s="14"/>
      <c r="W673" s="14"/>
      <c r="X673" s="137" t="str">
        <v xml:space="preserve"> </v>
      </c>
      <c r="Y673" s="150" t="str">
        <f t="shared" si="90"/>
        <v xml:space="preserve"> </v>
      </c>
    </row>
    <row r="674" spans="1:25" x14ac:dyDescent="0.25">
      <c r="A674" s="28" t="str">
        <f>_xlfn.XLOOKUP(P!C638,'Banco de Dados'!$B$3:$B$274,'Banco de Dados'!$K$3:$K$274,"")</f>
        <v/>
      </c>
      <c r="B674" s="2">
        <v>0</v>
      </c>
      <c r="C674" s="2">
        <v>0</v>
      </c>
      <c r="D674" s="2">
        <v>0</v>
      </c>
      <c r="E674" s="2">
        <v>0</v>
      </c>
      <c r="F674" s="32" t="e">
        <f t="shared" si="91"/>
        <v>#DIV/0!</v>
      </c>
      <c r="G674" s="3" t="e">
        <f t="shared" si="89"/>
        <v>#VALUE!</v>
      </c>
      <c r="H674" s="3" t="e">
        <f t="shared" si="89"/>
        <v>#VALUE!</v>
      </c>
      <c r="J674" s="2" t="str">
        <v/>
      </c>
      <c r="K674" s="3" t="e">
        <v>#VALUE!</v>
      </c>
      <c r="M674" s="135" t="str">
        <f ca="1"/>
        <v xml:space="preserve"> </v>
      </c>
      <c r="N674" s="145"/>
      <c r="O674" s="14"/>
      <c r="P674" s="14"/>
      <c r="Q674" s="14"/>
      <c r="R674" s="14"/>
      <c r="S674" s="14"/>
      <c r="T674" s="14"/>
      <c r="U674" s="14"/>
      <c r="V674" s="14"/>
      <c r="W674" s="14"/>
      <c r="X674" s="137" t="str">
        <v xml:space="preserve"> </v>
      </c>
      <c r="Y674" s="150" t="str">
        <f t="shared" si="90"/>
        <v xml:space="preserve"> </v>
      </c>
    </row>
    <row r="675" spans="1:25" x14ac:dyDescent="0.25">
      <c r="A675" s="28" t="str">
        <f>_xlfn.XLOOKUP(P!C639,'Banco de Dados'!$B$3:$B$274,'Banco de Dados'!$K$3:$K$274,"")</f>
        <v/>
      </c>
      <c r="B675" s="2">
        <v>0</v>
      </c>
      <c r="C675" s="2">
        <v>0</v>
      </c>
      <c r="D675" s="2">
        <v>0</v>
      </c>
      <c r="E675" s="2">
        <v>0</v>
      </c>
      <c r="F675" s="32" t="e">
        <f t="shared" si="91"/>
        <v>#DIV/0!</v>
      </c>
      <c r="G675" s="3" t="e">
        <f t="shared" si="89"/>
        <v>#VALUE!</v>
      </c>
      <c r="H675" s="3" t="e">
        <f t="shared" si="89"/>
        <v>#VALUE!</v>
      </c>
      <c r="J675" s="2" t="str">
        <v/>
      </c>
      <c r="K675" s="3" t="e">
        <v>#VALUE!</v>
      </c>
      <c r="M675" s="135" t="str">
        <f ca="1"/>
        <v xml:space="preserve"> </v>
      </c>
      <c r="N675" s="145"/>
      <c r="O675" s="14"/>
      <c r="P675" s="14"/>
      <c r="Q675" s="14"/>
      <c r="R675" s="14"/>
      <c r="S675" s="14"/>
      <c r="T675" s="14"/>
      <c r="U675" s="14"/>
      <c r="V675" s="14"/>
      <c r="W675" s="14"/>
      <c r="X675" s="137" t="str">
        <v xml:space="preserve"> </v>
      </c>
      <c r="Y675" s="150" t="str">
        <f t="shared" si="90"/>
        <v xml:space="preserve"> </v>
      </c>
    </row>
    <row r="676" spans="1:25" x14ac:dyDescent="0.25">
      <c r="A676" s="28" t="str">
        <f>_xlfn.XLOOKUP(P!C640,'Banco de Dados'!$B$3:$B$274,'Banco de Dados'!$K$3:$K$274,"")</f>
        <v/>
      </c>
      <c r="B676" s="2">
        <v>0</v>
      </c>
      <c r="C676" s="2">
        <v>0</v>
      </c>
      <c r="D676" s="2">
        <v>0</v>
      </c>
      <c r="E676" s="17">
        <v>0</v>
      </c>
      <c r="F676" s="32" t="e">
        <f t="shared" si="91"/>
        <v>#DIV/0!</v>
      </c>
      <c r="G676" s="3" t="e">
        <f t="shared" si="89"/>
        <v>#VALUE!</v>
      </c>
      <c r="H676" s="3" t="e">
        <f t="shared" si="89"/>
        <v>#VALUE!</v>
      </c>
      <c r="J676" s="2" t="str">
        <v/>
      </c>
      <c r="K676" s="3" t="e">
        <v>#VALUE!</v>
      </c>
      <c r="M676" s="135" t="str">
        <f ca="1"/>
        <v xml:space="preserve"> </v>
      </c>
      <c r="N676" s="145"/>
      <c r="O676" s="14"/>
      <c r="P676" s="14"/>
      <c r="Q676" s="14"/>
      <c r="R676" s="14"/>
      <c r="S676" s="14"/>
      <c r="T676" s="14"/>
      <c r="U676" s="14"/>
      <c r="V676" s="14"/>
      <c r="W676" s="14"/>
      <c r="X676" s="137" t="str">
        <v xml:space="preserve"> </v>
      </c>
      <c r="Y676" s="150" t="str">
        <f t="shared" si="90"/>
        <v xml:space="preserve"> </v>
      </c>
    </row>
    <row r="677" spans="1:25" x14ac:dyDescent="0.25">
      <c r="A677" s="28" t="str">
        <f>_xlfn.XLOOKUP(P!C641,'Banco de Dados'!$B$3:$B$274,'Banco de Dados'!$K$3:$K$274,"")</f>
        <v/>
      </c>
      <c r="B677" s="2">
        <v>0</v>
      </c>
      <c r="C677" s="2">
        <v>0</v>
      </c>
      <c r="D677" s="2">
        <v>0</v>
      </c>
      <c r="E677" s="2">
        <v>0</v>
      </c>
      <c r="F677" s="32" t="e">
        <f t="shared" si="91"/>
        <v>#DIV/0!</v>
      </c>
      <c r="G677" s="3" t="e">
        <f t="shared" si="89"/>
        <v>#VALUE!</v>
      </c>
      <c r="H677" s="3" t="e">
        <f t="shared" si="89"/>
        <v>#VALUE!</v>
      </c>
      <c r="J677" s="2" t="str">
        <v/>
      </c>
      <c r="K677" s="3" t="e">
        <v>#VALUE!</v>
      </c>
      <c r="M677" s="135" t="str">
        <f ca="1"/>
        <v xml:space="preserve"> </v>
      </c>
      <c r="N677" s="145"/>
      <c r="O677" s="14"/>
      <c r="P677" s="14"/>
      <c r="Q677" s="14"/>
      <c r="R677" s="14"/>
      <c r="S677" s="14"/>
      <c r="T677" s="14"/>
      <c r="U677" s="14"/>
      <c r="V677" s="14"/>
      <c r="W677" s="14"/>
      <c r="X677" s="137" t="str">
        <v xml:space="preserve"> </v>
      </c>
      <c r="Y677" s="150" t="str">
        <f t="shared" si="90"/>
        <v xml:space="preserve"> </v>
      </c>
    </row>
    <row r="678" spans="1:25" x14ac:dyDescent="0.25">
      <c r="A678" s="28" t="str">
        <f>_xlfn.XLOOKUP(P!C642,'Banco de Dados'!$B$3:$B$274,'Banco de Dados'!$K$3:$K$274,"")</f>
        <v/>
      </c>
      <c r="B678" s="2">
        <v>0</v>
      </c>
      <c r="C678" s="2">
        <v>0</v>
      </c>
      <c r="D678" s="2">
        <v>0</v>
      </c>
      <c r="E678" s="2">
        <v>0</v>
      </c>
      <c r="F678" s="32" t="e">
        <f t="shared" si="91"/>
        <v>#DIV/0!</v>
      </c>
      <c r="G678" s="3" t="e">
        <f t="shared" si="89"/>
        <v>#VALUE!</v>
      </c>
      <c r="H678" s="3" t="e">
        <f t="shared" si="89"/>
        <v>#VALUE!</v>
      </c>
      <c r="J678" s="2" t="str">
        <v/>
      </c>
      <c r="K678" s="3" t="e">
        <v>#VALUE!</v>
      </c>
      <c r="M678" s="135" t="str">
        <f ca="1"/>
        <v xml:space="preserve"> </v>
      </c>
      <c r="N678" s="145"/>
      <c r="O678" s="14"/>
      <c r="P678" s="14"/>
      <c r="Q678" s="14"/>
      <c r="R678" s="14"/>
      <c r="S678" s="14"/>
      <c r="T678" s="14"/>
      <c r="U678" s="14"/>
      <c r="V678" s="14"/>
      <c r="W678" s="14"/>
      <c r="X678" s="137" t="str">
        <v xml:space="preserve"> </v>
      </c>
      <c r="Y678" s="150" t="str">
        <f t="shared" si="90"/>
        <v xml:space="preserve"> </v>
      </c>
    </row>
    <row r="679" spans="1:25" x14ac:dyDescent="0.25">
      <c r="A679" s="28" t="str">
        <f>_xlfn.XLOOKUP(P!C643,'Banco de Dados'!$B$3:$B$274,'Banco de Dados'!$K$3:$K$274,"")</f>
        <v/>
      </c>
      <c r="B679" s="2">
        <v>0</v>
      </c>
      <c r="C679" s="2">
        <v>0</v>
      </c>
      <c r="D679" s="2">
        <v>0</v>
      </c>
      <c r="E679" s="2">
        <v>0</v>
      </c>
      <c r="F679" s="32" t="e">
        <f t="shared" si="91"/>
        <v>#DIV/0!</v>
      </c>
      <c r="G679" s="3" t="e">
        <f t="shared" si="89"/>
        <v>#VALUE!</v>
      </c>
      <c r="H679" s="3" t="e">
        <f t="shared" si="89"/>
        <v>#VALUE!</v>
      </c>
      <c r="J679" s="2" t="str">
        <v/>
      </c>
      <c r="K679" s="3" t="e">
        <v>#VALUE!</v>
      </c>
      <c r="M679" s="135" t="str">
        <f ca="1"/>
        <v xml:space="preserve"> </v>
      </c>
      <c r="N679" s="145"/>
      <c r="O679" s="14"/>
      <c r="P679" s="14"/>
      <c r="Q679" s="14"/>
      <c r="R679" s="14"/>
      <c r="S679" s="14"/>
      <c r="T679" s="14"/>
      <c r="U679" s="14"/>
      <c r="V679" s="14"/>
      <c r="W679" s="14"/>
      <c r="X679" s="137" t="str">
        <v xml:space="preserve"> </v>
      </c>
      <c r="Y679" s="150" t="str">
        <f t="shared" si="90"/>
        <v xml:space="preserve"> </v>
      </c>
    </row>
    <row r="680" spans="1:25" x14ac:dyDescent="0.25">
      <c r="A680" s="28" t="str">
        <f>_xlfn.XLOOKUP(P!C644,'Banco de Dados'!$B$3:$B$274,'Banco de Dados'!$K$3:$K$274,"")</f>
        <v/>
      </c>
      <c r="B680" s="2">
        <v>0</v>
      </c>
      <c r="C680" s="2">
        <v>0</v>
      </c>
      <c r="D680" s="2">
        <v>0</v>
      </c>
      <c r="E680" s="2">
        <v>0</v>
      </c>
      <c r="F680" s="32" t="e">
        <f t="shared" si="91"/>
        <v>#DIV/0!</v>
      </c>
      <c r="G680" s="3" t="e">
        <f t="shared" si="89"/>
        <v>#VALUE!</v>
      </c>
      <c r="H680" s="3" t="e">
        <f t="shared" si="89"/>
        <v>#VALUE!</v>
      </c>
      <c r="J680" s="2" t="str">
        <v/>
      </c>
      <c r="K680" s="3" t="e">
        <v>#VALUE!</v>
      </c>
      <c r="M680" s="135" t="str">
        <f ca="1"/>
        <v xml:space="preserve"> </v>
      </c>
      <c r="N680" s="145"/>
      <c r="O680" s="14"/>
      <c r="P680" s="14"/>
      <c r="Q680" s="14"/>
      <c r="R680" s="14"/>
      <c r="S680" s="14"/>
      <c r="T680" s="14"/>
      <c r="U680" s="14"/>
      <c r="V680" s="14"/>
      <c r="W680" s="14"/>
      <c r="X680" s="137" t="str">
        <v xml:space="preserve"> </v>
      </c>
      <c r="Y680" s="150" t="str">
        <f t="shared" si="90"/>
        <v xml:space="preserve"> </v>
      </c>
    </row>
    <row r="681" spans="1:25" x14ac:dyDescent="0.25">
      <c r="A681" s="28" t="str">
        <f>_xlfn.XLOOKUP(P!C645,'Banco de Dados'!$B$3:$B$274,'Banco de Dados'!$K$3:$K$274,"")</f>
        <v/>
      </c>
      <c r="B681" s="2">
        <v>0</v>
      </c>
      <c r="C681" s="2">
        <v>0</v>
      </c>
      <c r="D681" s="2">
        <v>0</v>
      </c>
      <c r="E681" s="2">
        <v>0</v>
      </c>
      <c r="F681" s="32" t="e">
        <f t="shared" si="91"/>
        <v>#DIV/0!</v>
      </c>
      <c r="G681" s="3" t="e">
        <f t="shared" si="89"/>
        <v>#VALUE!</v>
      </c>
      <c r="H681" s="3" t="e">
        <f t="shared" si="89"/>
        <v>#VALUE!</v>
      </c>
      <c r="J681" s="2" t="str">
        <v/>
      </c>
      <c r="K681" s="3" t="e">
        <v>#VALUE!</v>
      </c>
      <c r="M681" s="135" t="str">
        <f ca="1"/>
        <v xml:space="preserve"> </v>
      </c>
      <c r="N681" s="145"/>
      <c r="O681" s="14"/>
      <c r="P681" s="14"/>
      <c r="Q681" s="14"/>
      <c r="R681" s="14"/>
      <c r="S681" s="14"/>
      <c r="T681" s="14"/>
      <c r="U681" s="14"/>
      <c r="V681" s="14"/>
      <c r="W681" s="14"/>
      <c r="X681" s="137" t="str">
        <v xml:space="preserve"> </v>
      </c>
      <c r="Y681" s="150" t="str">
        <f t="shared" si="90"/>
        <v xml:space="preserve"> </v>
      </c>
    </row>
    <row r="682" spans="1:25" x14ac:dyDescent="0.25">
      <c r="A682" s="28" t="str">
        <f>_xlfn.XLOOKUP(P!C646,'Banco de Dados'!$B$3:$B$274,'Banco de Dados'!$K$3:$K$274,"")</f>
        <v/>
      </c>
      <c r="B682" s="2">
        <v>0</v>
      </c>
      <c r="C682" s="2">
        <v>0</v>
      </c>
      <c r="D682" s="2">
        <v>0</v>
      </c>
      <c r="E682" s="2">
        <v>0</v>
      </c>
      <c r="F682" s="32" t="e">
        <f t="shared" si="91"/>
        <v>#DIV/0!</v>
      </c>
      <c r="G682" s="3" t="e">
        <f t="shared" si="89"/>
        <v>#VALUE!</v>
      </c>
      <c r="H682" s="3" t="e">
        <f t="shared" si="89"/>
        <v>#VALUE!</v>
      </c>
      <c r="J682" s="2" t="str">
        <v/>
      </c>
      <c r="K682" s="3" t="e">
        <v>#VALUE!</v>
      </c>
      <c r="M682" s="135" t="str">
        <f ca="1"/>
        <v xml:space="preserve"> </v>
      </c>
      <c r="N682" s="145"/>
      <c r="O682" s="14"/>
      <c r="P682" s="14"/>
      <c r="Q682" s="14"/>
      <c r="R682" s="14"/>
      <c r="S682" s="14"/>
      <c r="T682" s="14"/>
      <c r="U682" s="14"/>
      <c r="V682" s="14"/>
      <c r="W682" s="14"/>
      <c r="X682" s="137" t="str">
        <v xml:space="preserve"> </v>
      </c>
      <c r="Y682" s="150" t="str">
        <f t="shared" si="90"/>
        <v xml:space="preserve"> </v>
      </c>
    </row>
    <row r="683" spans="1:25" x14ac:dyDescent="0.25">
      <c r="A683" s="28" t="str">
        <f>_xlfn.XLOOKUP(P!C647,'Banco de Dados'!$B$3:$B$274,'Banco de Dados'!$K$3:$K$274,"")</f>
        <v/>
      </c>
      <c r="B683" s="2">
        <v>0</v>
      </c>
      <c r="C683" s="2">
        <v>0</v>
      </c>
      <c r="D683" s="2">
        <v>0</v>
      </c>
      <c r="E683" s="2">
        <v>0</v>
      </c>
      <c r="F683" s="32" t="e">
        <f t="shared" si="91"/>
        <v>#DIV/0!</v>
      </c>
      <c r="G683" s="3" t="e">
        <f t="shared" si="89"/>
        <v>#VALUE!</v>
      </c>
      <c r="H683" s="3" t="e">
        <f t="shared" si="89"/>
        <v>#VALUE!</v>
      </c>
      <c r="J683" s="2" t="str">
        <v/>
      </c>
      <c r="K683" s="3" t="e">
        <v>#VALUE!</v>
      </c>
      <c r="M683" s="135" t="str">
        <f ca="1"/>
        <v xml:space="preserve"> </v>
      </c>
      <c r="N683" s="145"/>
      <c r="O683" s="14"/>
      <c r="P683" s="14"/>
      <c r="Q683" s="14"/>
      <c r="R683" s="14"/>
      <c r="S683" s="14"/>
      <c r="T683" s="14"/>
      <c r="U683" s="14"/>
      <c r="V683" s="14"/>
      <c r="W683" s="14"/>
      <c r="X683" s="137" t="str">
        <v xml:space="preserve"> </v>
      </c>
      <c r="Y683" s="150" t="str">
        <f t="shared" si="90"/>
        <v xml:space="preserve"> </v>
      </c>
    </row>
    <row r="684" spans="1:25" x14ac:dyDescent="0.25">
      <c r="A684" s="28" t="str">
        <f>_xlfn.XLOOKUP(P!C648,'Banco de Dados'!$B$3:$B$274,'Banco de Dados'!$K$3:$K$274,"")</f>
        <v/>
      </c>
      <c r="B684" s="2">
        <v>0</v>
      </c>
      <c r="C684" s="2">
        <v>0</v>
      </c>
      <c r="D684" s="2">
        <v>0</v>
      </c>
      <c r="E684" s="2">
        <v>0</v>
      </c>
      <c r="F684" s="32" t="e">
        <f t="shared" si="91"/>
        <v>#DIV/0!</v>
      </c>
      <c r="G684" s="3" t="e">
        <f t="shared" ref="G684:H686" si="92">D684*$E$654</f>
        <v>#VALUE!</v>
      </c>
      <c r="H684" s="3" t="e">
        <f t="shared" si="92"/>
        <v>#VALUE!</v>
      </c>
      <c r="J684" s="2" t="str">
        <v/>
      </c>
      <c r="K684" s="3" t="e">
        <v>#VALUE!</v>
      </c>
      <c r="M684" s="135" t="str">
        <f ca="1"/>
        <v xml:space="preserve"> </v>
      </c>
      <c r="N684" s="145"/>
      <c r="O684" s="14"/>
      <c r="P684" s="14"/>
      <c r="Q684" s="14"/>
      <c r="R684" s="14"/>
      <c r="S684" s="14"/>
      <c r="T684" s="14"/>
      <c r="U684" s="14"/>
      <c r="V684" s="14"/>
      <c r="W684" s="14"/>
      <c r="X684" s="137" t="str">
        <v xml:space="preserve"> </v>
      </c>
      <c r="Y684" s="150" t="str">
        <f t="shared" si="90"/>
        <v xml:space="preserve"> </v>
      </c>
    </row>
    <row r="685" spans="1:25" x14ac:dyDescent="0.25">
      <c r="A685" s="28" t="str">
        <f>_xlfn.XLOOKUP(P!C649,'Banco de Dados'!$B$3:$B$274,'Banco de Dados'!$K$3:$K$274,"")</f>
        <v/>
      </c>
      <c r="B685" s="2">
        <v>0</v>
      </c>
      <c r="C685" s="2">
        <v>0</v>
      </c>
      <c r="D685" s="2">
        <v>0</v>
      </c>
      <c r="E685" s="2">
        <v>0</v>
      </c>
      <c r="F685" s="32" t="e">
        <f t="shared" si="91"/>
        <v>#DIV/0!</v>
      </c>
      <c r="G685" s="3" t="e">
        <f t="shared" si="92"/>
        <v>#VALUE!</v>
      </c>
      <c r="H685" s="3" t="e">
        <f t="shared" si="92"/>
        <v>#VALUE!</v>
      </c>
      <c r="J685" s="2" t="str">
        <v/>
      </c>
      <c r="K685" s="3" t="e">
        <v>#VALUE!</v>
      </c>
      <c r="M685" s="135" t="str">
        <f ca="1"/>
        <v xml:space="preserve"> </v>
      </c>
      <c r="N685" s="145"/>
      <c r="O685" s="14"/>
      <c r="P685" s="14"/>
      <c r="Q685" s="14"/>
      <c r="R685" s="14"/>
      <c r="S685" s="14"/>
      <c r="T685" s="14"/>
      <c r="U685" s="14"/>
      <c r="V685" s="14"/>
      <c r="W685" s="14"/>
      <c r="X685" s="137" t="str">
        <v xml:space="preserve"> </v>
      </c>
      <c r="Y685" s="150" t="str">
        <f t="shared" si="90"/>
        <v xml:space="preserve"> </v>
      </c>
    </row>
    <row r="686" spans="1:25" x14ac:dyDescent="0.25">
      <c r="A686" s="28" t="str">
        <f>_xlfn.XLOOKUP(P!C650,'Banco de Dados'!$B$3:$B$274,'Banco de Dados'!$K$3:$K$274,"")</f>
        <v/>
      </c>
      <c r="B686" s="2">
        <v>0</v>
      </c>
      <c r="C686" s="2">
        <v>0</v>
      </c>
      <c r="D686" s="2">
        <v>0</v>
      </c>
      <c r="E686" s="2">
        <v>0</v>
      </c>
      <c r="F686" s="32" t="e">
        <f t="shared" si="91"/>
        <v>#DIV/0!</v>
      </c>
      <c r="G686" s="3" t="e">
        <f t="shared" si="92"/>
        <v>#VALUE!</v>
      </c>
      <c r="H686" s="3" t="e">
        <f t="shared" si="92"/>
        <v>#VALUE!</v>
      </c>
      <c r="J686" s="2" t="str">
        <v/>
      </c>
      <c r="K686" s="3" t="e">
        <v>#VALUE!</v>
      </c>
      <c r="M686" s="142" t="str">
        <f t="shared" ref="M686" si="93">IF(AL686=0,"",AL686)</f>
        <v/>
      </c>
      <c r="N686" s="141" t="str">
        <f>IFERROR(IF(AM686=0,NA(),AM686)," ")</f>
        <v xml:space="preserve"> </v>
      </c>
      <c r="O686" s="14"/>
      <c r="P686" s="14"/>
      <c r="Q686" s="14"/>
      <c r="R686" s="14"/>
      <c r="S686" s="14"/>
      <c r="T686" s="14"/>
      <c r="U686" s="14"/>
      <c r="V686" s="14"/>
      <c r="W686" s="14"/>
      <c r="X686" s="137" t="str">
        <v xml:space="preserve"> </v>
      </c>
      <c r="Y686" s="150" t="str">
        <f t="shared" si="90"/>
        <v xml:space="preserve"> </v>
      </c>
    </row>
    <row r="687" spans="1:25" s="67" customFormat="1" x14ac:dyDescent="0.25">
      <c r="A687" s="94"/>
      <c r="B687" s="94"/>
      <c r="C687" s="94"/>
      <c r="D687" s="94"/>
      <c r="E687" s="94"/>
      <c r="F687" s="133"/>
      <c r="G687" s="134"/>
      <c r="H687" s="134"/>
      <c r="I687" s="94"/>
      <c r="J687" s="94"/>
      <c r="K687" s="134"/>
      <c r="L687" s="94"/>
      <c r="M687" s="94"/>
      <c r="N687" s="134"/>
      <c r="O687" s="134"/>
      <c r="P687" s="134"/>
      <c r="Y687" s="94"/>
    </row>
    <row r="688" spans="1:25" x14ac:dyDescent="0.25">
      <c r="G688" s="3"/>
      <c r="H688" s="3"/>
      <c r="I688" s="2"/>
      <c r="J688" s="2"/>
      <c r="K688" s="3"/>
      <c r="L688" s="94"/>
      <c r="M688" s="2"/>
      <c r="N688" s="3"/>
      <c r="O688" s="3"/>
      <c r="P688" s="3"/>
    </row>
    <row r="689" spans="1:33" x14ac:dyDescent="0.25">
      <c r="G689" s="3"/>
      <c r="H689" s="3"/>
      <c r="I689" s="2"/>
      <c r="J689" s="2"/>
      <c r="K689" s="3"/>
      <c r="L689" s="94"/>
      <c r="M689" s="2"/>
      <c r="N689" s="3"/>
      <c r="O689" s="3"/>
      <c r="P689" s="3"/>
    </row>
    <row r="690" spans="1:33" ht="15.75" x14ac:dyDescent="0.25">
      <c r="A690" s="36">
        <f>'Nome das Amostras'!A23</f>
        <v>0</v>
      </c>
      <c r="B690" s="164" t="e">
        <f>VLOOKUP(A690,'Nome das Amostras'!$A$3:$D$28,2,FALSE)</f>
        <v>#N/A</v>
      </c>
      <c r="C690" s="164"/>
      <c r="D690" s="51" t="s">
        <v>65</v>
      </c>
      <c r="E690" s="52" t="e">
        <f>'Banco de Dados'!$O$13/'Banco de Dados'!ER13</f>
        <v>#VALUE!</v>
      </c>
      <c r="F690" s="74"/>
      <c r="G690" s="3"/>
      <c r="H690" s="3"/>
      <c r="J690" s="231" t="s">
        <v>255</v>
      </c>
      <c r="K690" s="231"/>
      <c r="M690" s="132" t="s">
        <v>1</v>
      </c>
      <c r="N690" s="144" t="s">
        <v>35</v>
      </c>
      <c r="O690" s="232" t="s">
        <v>148</v>
      </c>
      <c r="P690" s="232"/>
      <c r="Q690" s="232"/>
      <c r="R690" s="232"/>
      <c r="S690" s="232"/>
      <c r="T690" s="232"/>
      <c r="U690" s="232"/>
      <c r="V690" s="232"/>
      <c r="W690" s="2">
        <v>18</v>
      </c>
      <c r="X690" s="136" t="s">
        <v>1</v>
      </c>
      <c r="Y690" s="136" t="s">
        <v>35</v>
      </c>
      <c r="Z690" s="233" t="s">
        <v>149</v>
      </c>
      <c r="AA690" s="233"/>
      <c r="AB690" s="233"/>
      <c r="AC690" s="233"/>
      <c r="AD690" s="233"/>
      <c r="AE690" s="233"/>
      <c r="AF690" s="233"/>
      <c r="AG690" s="233"/>
    </row>
    <row r="691" spans="1:33" x14ac:dyDescent="0.25">
      <c r="A691" s="107" t="s">
        <v>1</v>
      </c>
      <c r="B691" s="107" t="s">
        <v>0</v>
      </c>
      <c r="C691" s="107" t="s">
        <v>212</v>
      </c>
      <c r="D691" s="107" t="s">
        <v>209</v>
      </c>
      <c r="E691" s="107" t="s">
        <v>213</v>
      </c>
      <c r="F691" s="76" t="s">
        <v>219</v>
      </c>
      <c r="G691" s="54" t="s">
        <v>140</v>
      </c>
      <c r="H691" s="54" t="s">
        <v>66</v>
      </c>
      <c r="J691" s="107" t="s">
        <v>1</v>
      </c>
      <c r="K691" s="54" t="s">
        <v>35</v>
      </c>
      <c r="M691" s="142" t="s">
        <v>149</v>
      </c>
      <c r="N691" s="141">
        <f>Y691</f>
        <v>0</v>
      </c>
      <c r="O691" s="14"/>
      <c r="P691" s="14"/>
      <c r="Q691" s="14"/>
      <c r="R691" s="14"/>
      <c r="S691" s="14"/>
      <c r="T691" s="14"/>
      <c r="U691" s="14"/>
      <c r="V691" s="14"/>
      <c r="W691" s="14"/>
      <c r="X691" s="140" t="s">
        <v>150</v>
      </c>
      <c r="Y691" s="149">
        <f>SUM(Y692:Y722)</f>
        <v>0</v>
      </c>
    </row>
    <row r="692" spans="1:33" x14ac:dyDescent="0.25">
      <c r="A692" s="28" t="str">
        <f>_xlfn.XLOOKUP(P!C654,'Banco de Dados'!$B$3:$B$274,'Banco de Dados'!$K$3:$K$274,"")</f>
        <v/>
      </c>
      <c r="B692" s="2" cm="1">
        <f t="array" ref="B692:E722">Dados!EN5:EQ35</f>
        <v>0</v>
      </c>
      <c r="C692" s="2">
        <v>0</v>
      </c>
      <c r="D692" s="2">
        <v>0</v>
      </c>
      <c r="E692" s="2">
        <v>0</v>
      </c>
      <c r="F692" s="32" t="e">
        <f>(E692*100)/D692</f>
        <v>#DIV/0!</v>
      </c>
      <c r="G692" s="3" t="e">
        <f t="shared" ref="G692:H719" si="94">D692*$E$690</f>
        <v>#VALUE!</v>
      </c>
      <c r="H692" s="3" t="e">
        <f t="shared" si="94"/>
        <v>#VALUE!</v>
      </c>
      <c r="J692" s="2" t="str" cm="1">
        <f t="array" ref="J692:J722">_xlfn._xlws.FILTER(A692:A722, (A692:A722&lt;&gt;$L$1)*(A692:A722&lt;&gt;"Ar")*(A692:A722&lt;&gt;$M$1))</f>
        <v/>
      </c>
      <c r="K692" s="3" t="e" cm="1">
        <f t="array" ref="K692:K722">IF(_xlfn.XLOOKUP(J692:J722,A692:A722,G692:G722," ")=0,"",_xlfn.XLOOKUP(J692:J722,A692:A722,G692:G722," "))</f>
        <v>#VALUE!</v>
      </c>
      <c r="M692" s="135" t="e" cm="1" vm="1">
        <f t="array" aca="1" ref="M692:M721" ca="1">_xlfn.XLOOKUP(N692:N721,_xlfn.ANCHORARRAY(K692),J692:J722," ")</f>
        <v>#VALUE!</v>
      </c>
      <c r="N692" s="145" t="e" cm="1" vm="2">
        <f t="array" aca="1" ref="N692" ca="1">IF(_xlfn._xlws.FILTER(_xlfn.ANCHORARRAY(K692),ISERROR(MATCH(_xlfn.ANCHORARRAY(K692),Y692:Y721,0)))=0," ",_xlfn._xlws.FILTER(_xlfn.ANCHORARRAY(K692),ISERROR(MATCH(_xlfn.ANCHORARRAY(K692),Y692:Y721,0))))</f>
        <v>#VALUE!</v>
      </c>
      <c r="O692" s="14"/>
      <c r="P692" s="14"/>
      <c r="Q692" s="14"/>
      <c r="R692" s="14"/>
      <c r="S692" s="14"/>
      <c r="T692" s="14"/>
      <c r="U692" s="14"/>
      <c r="V692" s="14"/>
      <c r="W692" s="14"/>
      <c r="X692" s="137" t="str" cm="1">
        <f t="array" ref="X692:X722">IF(_xlfn.XLOOKUP(Y692:Y722,_xlfn.ANCHORARRAY(K692),J692:J722," ")=0," ",_xlfn.XLOOKUP(Y692:Y722,_xlfn.ANCHORARRAY(K692),J692:J722," "))</f>
        <v xml:space="preserve"> </v>
      </c>
      <c r="Y692" s="150" t="str">
        <f t="shared" ref="Y692:Y722" si="95">IFERROR(IF(ROW(A1)&lt;$W$690,SMALL(_xlfn.ANCHORARRAY($K$692),ROW(A1))," ")," ")</f>
        <v xml:space="preserve"> </v>
      </c>
    </row>
    <row r="693" spans="1:33" x14ac:dyDescent="0.25">
      <c r="A693" s="28" t="str">
        <f>_xlfn.XLOOKUP(P!C655,'Banco de Dados'!$B$3:$B$274,'Banco de Dados'!$K$3:$K$274,"")</f>
        <v/>
      </c>
      <c r="B693" s="2">
        <v>0</v>
      </c>
      <c r="C693" s="2">
        <v>0</v>
      </c>
      <c r="D693" s="2">
        <v>0</v>
      </c>
      <c r="E693" s="2">
        <v>0</v>
      </c>
      <c r="F693" s="32" t="e">
        <f t="shared" ref="F693:F722" si="96">(E693*100)/D693</f>
        <v>#DIV/0!</v>
      </c>
      <c r="G693" s="3" t="e">
        <f t="shared" si="94"/>
        <v>#VALUE!</v>
      </c>
      <c r="H693" s="3" t="e">
        <f t="shared" si="94"/>
        <v>#VALUE!</v>
      </c>
      <c r="J693" s="2" t="str">
        <v/>
      </c>
      <c r="K693" s="3" t="e">
        <v>#VALUE!</v>
      </c>
      <c r="M693" s="135" t="str">
        <f ca="1"/>
        <v xml:space="preserve"> </v>
      </c>
      <c r="N693" s="145"/>
      <c r="O693" s="14"/>
      <c r="P693" s="14"/>
      <c r="Q693" s="14"/>
      <c r="R693" s="14"/>
      <c r="S693" s="14"/>
      <c r="T693" s="14"/>
      <c r="U693" s="14"/>
      <c r="V693" s="14"/>
      <c r="W693" s="14"/>
      <c r="X693" s="137" t="str">
        <v xml:space="preserve"> </v>
      </c>
      <c r="Y693" s="150" t="str">
        <f t="shared" si="95"/>
        <v xml:space="preserve"> </v>
      </c>
    </row>
    <row r="694" spans="1:33" x14ac:dyDescent="0.25">
      <c r="A694" s="28" t="str">
        <f>_xlfn.XLOOKUP(P!C656,'Banco de Dados'!$B$3:$B$274,'Banco de Dados'!$K$3:$K$274,"")</f>
        <v/>
      </c>
      <c r="B694" s="2">
        <v>0</v>
      </c>
      <c r="C694" s="2">
        <v>0</v>
      </c>
      <c r="D694" s="2">
        <v>0</v>
      </c>
      <c r="E694" s="2">
        <v>0</v>
      </c>
      <c r="F694" s="32" t="e">
        <f t="shared" si="96"/>
        <v>#DIV/0!</v>
      </c>
      <c r="G694" s="3" t="e">
        <f t="shared" si="94"/>
        <v>#VALUE!</v>
      </c>
      <c r="H694" s="3" t="e">
        <f t="shared" si="94"/>
        <v>#VALUE!</v>
      </c>
      <c r="J694" s="2" t="str">
        <v/>
      </c>
      <c r="K694" s="3" t="e">
        <v>#VALUE!</v>
      </c>
      <c r="M694" s="135" t="str">
        <f ca="1"/>
        <v xml:space="preserve"> </v>
      </c>
      <c r="N694" s="145"/>
      <c r="O694" s="14"/>
      <c r="P694" s="14"/>
      <c r="Q694" s="14"/>
      <c r="R694" s="14"/>
      <c r="S694" s="14"/>
      <c r="T694" s="14"/>
      <c r="U694" s="14"/>
      <c r="V694" s="14"/>
      <c r="W694" s="14"/>
      <c r="X694" s="137" t="str">
        <v xml:space="preserve"> </v>
      </c>
      <c r="Y694" s="150" t="str">
        <f t="shared" si="95"/>
        <v xml:space="preserve"> </v>
      </c>
    </row>
    <row r="695" spans="1:33" x14ac:dyDescent="0.25">
      <c r="A695" s="28" t="str">
        <f>_xlfn.XLOOKUP(P!C657,'Banco de Dados'!$B$3:$B$274,'Banco de Dados'!$K$3:$K$274,"")</f>
        <v/>
      </c>
      <c r="B695" s="2">
        <v>0</v>
      </c>
      <c r="C695" s="2">
        <v>0</v>
      </c>
      <c r="D695" s="2">
        <v>0</v>
      </c>
      <c r="E695" s="2">
        <v>0</v>
      </c>
      <c r="F695" s="32" t="e">
        <f t="shared" si="96"/>
        <v>#DIV/0!</v>
      </c>
      <c r="G695" s="3" t="e">
        <f t="shared" si="94"/>
        <v>#VALUE!</v>
      </c>
      <c r="H695" s="3" t="e">
        <f t="shared" si="94"/>
        <v>#VALUE!</v>
      </c>
      <c r="J695" s="2" t="str">
        <v/>
      </c>
      <c r="K695" s="3" t="e">
        <v>#VALUE!</v>
      </c>
      <c r="M695" s="135" t="str">
        <f ca="1"/>
        <v xml:space="preserve"> </v>
      </c>
      <c r="N695" s="145"/>
      <c r="O695" s="14"/>
      <c r="P695" s="14"/>
      <c r="Q695" s="14"/>
      <c r="R695" s="14"/>
      <c r="S695" s="14"/>
      <c r="T695" s="14"/>
      <c r="U695" s="14"/>
      <c r="V695" s="14"/>
      <c r="W695" s="14"/>
      <c r="X695" s="137" t="str">
        <v xml:space="preserve"> </v>
      </c>
      <c r="Y695" s="150" t="str">
        <f t="shared" si="95"/>
        <v xml:space="preserve"> </v>
      </c>
    </row>
    <row r="696" spans="1:33" x14ac:dyDescent="0.25">
      <c r="A696" s="28" t="str">
        <f>_xlfn.XLOOKUP(P!C658,'Banco de Dados'!$B$3:$B$274,'Banco de Dados'!$K$3:$K$274,"")</f>
        <v/>
      </c>
      <c r="B696" s="2">
        <v>0</v>
      </c>
      <c r="C696" s="2">
        <v>0</v>
      </c>
      <c r="D696" s="2">
        <v>0</v>
      </c>
      <c r="E696" s="2">
        <v>0</v>
      </c>
      <c r="F696" s="32" t="e">
        <f t="shared" si="96"/>
        <v>#DIV/0!</v>
      </c>
      <c r="G696" s="3" t="e">
        <f t="shared" si="94"/>
        <v>#VALUE!</v>
      </c>
      <c r="H696" s="3" t="e">
        <f t="shared" si="94"/>
        <v>#VALUE!</v>
      </c>
      <c r="J696" s="2" t="str">
        <v/>
      </c>
      <c r="K696" s="3" t="e">
        <v>#VALUE!</v>
      </c>
      <c r="M696" s="135" t="str">
        <f ca="1"/>
        <v xml:space="preserve"> </v>
      </c>
      <c r="N696" s="145"/>
      <c r="O696" s="14"/>
      <c r="P696" s="14"/>
      <c r="Q696" s="14"/>
      <c r="R696" s="14"/>
      <c r="S696" s="14"/>
      <c r="T696" s="14"/>
      <c r="U696" s="14"/>
      <c r="V696" s="14"/>
      <c r="W696" s="14"/>
      <c r="X696" s="137" t="str">
        <v xml:space="preserve"> </v>
      </c>
      <c r="Y696" s="150" t="str">
        <f t="shared" si="95"/>
        <v xml:space="preserve"> </v>
      </c>
    </row>
    <row r="697" spans="1:33" x14ac:dyDescent="0.25">
      <c r="A697" s="28" t="str">
        <f>_xlfn.XLOOKUP(P!C659,'Banco de Dados'!$B$3:$B$274,'Banco de Dados'!$K$3:$K$274,"")</f>
        <v/>
      </c>
      <c r="B697" s="2">
        <v>0</v>
      </c>
      <c r="C697" s="2">
        <v>0</v>
      </c>
      <c r="D697" s="2">
        <v>0</v>
      </c>
      <c r="E697" s="2">
        <v>0</v>
      </c>
      <c r="F697" s="32" t="e">
        <f t="shared" si="96"/>
        <v>#DIV/0!</v>
      </c>
      <c r="G697" s="3" t="e">
        <f t="shared" si="94"/>
        <v>#VALUE!</v>
      </c>
      <c r="H697" s="3" t="e">
        <f t="shared" si="94"/>
        <v>#VALUE!</v>
      </c>
      <c r="J697" s="2" t="str">
        <v/>
      </c>
      <c r="K697" s="3" t="e">
        <v>#VALUE!</v>
      </c>
      <c r="M697" s="135" t="str">
        <f ca="1"/>
        <v xml:space="preserve"> </v>
      </c>
      <c r="N697" s="145"/>
      <c r="O697" s="14"/>
      <c r="P697" s="14"/>
      <c r="Q697" s="14"/>
      <c r="R697" s="14"/>
      <c r="S697" s="14"/>
      <c r="T697" s="14"/>
      <c r="U697" s="14"/>
      <c r="V697" s="14"/>
      <c r="W697" s="14"/>
      <c r="X697" s="137" t="str">
        <v xml:space="preserve"> </v>
      </c>
      <c r="Y697" s="150" t="str">
        <f t="shared" si="95"/>
        <v xml:space="preserve"> </v>
      </c>
    </row>
    <row r="698" spans="1:33" x14ac:dyDescent="0.25">
      <c r="A698" s="28" t="str">
        <f>_xlfn.XLOOKUP(P!C660,'Banco de Dados'!$B$3:$B$274,'Banco de Dados'!$K$3:$K$274,"")</f>
        <v/>
      </c>
      <c r="B698" s="2">
        <v>0</v>
      </c>
      <c r="C698" s="2">
        <v>0</v>
      </c>
      <c r="D698" s="2">
        <v>0</v>
      </c>
      <c r="E698" s="2">
        <v>0</v>
      </c>
      <c r="F698" s="32" t="e">
        <f t="shared" si="96"/>
        <v>#DIV/0!</v>
      </c>
      <c r="G698" s="3" t="e">
        <f t="shared" si="94"/>
        <v>#VALUE!</v>
      </c>
      <c r="H698" s="3" t="e">
        <f t="shared" si="94"/>
        <v>#VALUE!</v>
      </c>
      <c r="J698" s="2" t="str">
        <v/>
      </c>
      <c r="K698" s="3" t="e">
        <v>#VALUE!</v>
      </c>
      <c r="M698" s="135" t="str">
        <f ca="1"/>
        <v xml:space="preserve"> </v>
      </c>
      <c r="N698" s="145"/>
      <c r="O698" s="14"/>
      <c r="P698" s="14"/>
      <c r="Q698" s="14"/>
      <c r="R698" s="14"/>
      <c r="S698" s="14"/>
      <c r="T698" s="14"/>
      <c r="U698" s="14"/>
      <c r="V698" s="14"/>
      <c r="W698" s="14"/>
      <c r="X698" s="137" t="str">
        <v xml:space="preserve"> </v>
      </c>
      <c r="Y698" s="150" t="str">
        <f t="shared" si="95"/>
        <v xml:space="preserve"> </v>
      </c>
    </row>
    <row r="699" spans="1:33" x14ac:dyDescent="0.25">
      <c r="A699" s="28" t="str">
        <f>_xlfn.XLOOKUP(P!C661,'Banco de Dados'!$B$3:$B$274,'Banco de Dados'!$K$3:$K$274,"")</f>
        <v/>
      </c>
      <c r="B699" s="2">
        <v>0</v>
      </c>
      <c r="C699" s="2">
        <v>0</v>
      </c>
      <c r="D699" s="2">
        <v>0</v>
      </c>
      <c r="E699" s="2">
        <v>0</v>
      </c>
      <c r="F699" s="32" t="e">
        <f t="shared" si="96"/>
        <v>#DIV/0!</v>
      </c>
      <c r="G699" s="3" t="e">
        <f t="shared" si="94"/>
        <v>#VALUE!</v>
      </c>
      <c r="H699" s="3" t="e">
        <f t="shared" si="94"/>
        <v>#VALUE!</v>
      </c>
      <c r="J699" s="2" t="str">
        <v/>
      </c>
      <c r="K699" s="3" t="e">
        <v>#VALUE!</v>
      </c>
      <c r="M699" s="135" t="str">
        <f ca="1"/>
        <v xml:space="preserve"> </v>
      </c>
      <c r="N699" s="145"/>
      <c r="O699" s="14"/>
      <c r="P699" s="14"/>
      <c r="Q699" s="14"/>
      <c r="R699" s="14"/>
      <c r="S699" s="14"/>
      <c r="T699" s="14"/>
      <c r="U699" s="14"/>
      <c r="V699" s="14"/>
      <c r="W699" s="14"/>
      <c r="X699" s="137" t="str">
        <v xml:space="preserve"> </v>
      </c>
      <c r="Y699" s="150" t="str">
        <f t="shared" si="95"/>
        <v xml:space="preserve"> </v>
      </c>
    </row>
    <row r="700" spans="1:33" x14ac:dyDescent="0.25">
      <c r="A700" s="28" t="str">
        <f>_xlfn.XLOOKUP(P!C662,'Banco de Dados'!$B$3:$B$274,'Banco de Dados'!$K$3:$K$274,"")</f>
        <v/>
      </c>
      <c r="B700" s="2">
        <v>0</v>
      </c>
      <c r="C700" s="2">
        <v>0</v>
      </c>
      <c r="D700" s="2">
        <v>0</v>
      </c>
      <c r="E700" s="2">
        <v>0</v>
      </c>
      <c r="F700" s="32" t="e">
        <f t="shared" si="96"/>
        <v>#DIV/0!</v>
      </c>
      <c r="G700" s="3" t="e">
        <f t="shared" si="94"/>
        <v>#VALUE!</v>
      </c>
      <c r="H700" s="3" t="e">
        <f t="shared" si="94"/>
        <v>#VALUE!</v>
      </c>
      <c r="J700" s="2" t="str">
        <v/>
      </c>
      <c r="K700" s="3" t="e">
        <v>#VALUE!</v>
      </c>
      <c r="M700" s="135" t="str">
        <f ca="1"/>
        <v xml:space="preserve"> </v>
      </c>
      <c r="N700" s="145"/>
      <c r="O700" s="14"/>
      <c r="P700" s="14"/>
      <c r="Q700" s="14"/>
      <c r="R700" s="14"/>
      <c r="S700" s="14"/>
      <c r="T700" s="14"/>
      <c r="U700" s="14"/>
      <c r="V700" s="14"/>
      <c r="W700" s="14"/>
      <c r="X700" s="137" t="str">
        <v xml:space="preserve"> </v>
      </c>
      <c r="Y700" s="150" t="str">
        <f t="shared" si="95"/>
        <v xml:space="preserve"> </v>
      </c>
    </row>
    <row r="701" spans="1:33" x14ac:dyDescent="0.25">
      <c r="A701" s="28" t="str">
        <f>_xlfn.XLOOKUP(P!C663,'Banco de Dados'!$B$3:$B$274,'Banco de Dados'!$K$3:$K$274,"")</f>
        <v/>
      </c>
      <c r="B701" s="2">
        <v>0</v>
      </c>
      <c r="C701" s="2">
        <v>0</v>
      </c>
      <c r="D701" s="2">
        <v>0</v>
      </c>
      <c r="E701" s="2">
        <v>0</v>
      </c>
      <c r="F701" s="32" t="e">
        <f t="shared" si="96"/>
        <v>#DIV/0!</v>
      </c>
      <c r="G701" s="3" t="e">
        <f t="shared" si="94"/>
        <v>#VALUE!</v>
      </c>
      <c r="H701" s="3" t="e">
        <f t="shared" si="94"/>
        <v>#VALUE!</v>
      </c>
      <c r="J701" s="2" t="str">
        <v/>
      </c>
      <c r="K701" s="3" t="e">
        <v>#VALUE!</v>
      </c>
      <c r="M701" s="135" t="str">
        <f ca="1"/>
        <v xml:space="preserve"> </v>
      </c>
      <c r="N701" s="145"/>
      <c r="O701" s="14"/>
      <c r="P701" s="14"/>
      <c r="Q701" s="14"/>
      <c r="R701" s="14"/>
      <c r="S701" s="14"/>
      <c r="T701" s="14"/>
      <c r="U701" s="14"/>
      <c r="V701" s="14"/>
      <c r="W701" s="14"/>
      <c r="X701" s="137" t="str">
        <v xml:space="preserve"> </v>
      </c>
      <c r="Y701" s="150" t="str">
        <f t="shared" si="95"/>
        <v xml:space="preserve"> </v>
      </c>
    </row>
    <row r="702" spans="1:33" x14ac:dyDescent="0.25">
      <c r="A702" s="28" t="str">
        <f>_xlfn.XLOOKUP(P!C664,'Banco de Dados'!$B$3:$B$274,'Banco de Dados'!$K$3:$K$274,"")</f>
        <v/>
      </c>
      <c r="B702" s="2">
        <v>0</v>
      </c>
      <c r="C702" s="2">
        <v>0</v>
      </c>
      <c r="D702" s="2">
        <v>0</v>
      </c>
      <c r="E702" s="2">
        <v>0</v>
      </c>
      <c r="F702" s="32" t="e">
        <f t="shared" si="96"/>
        <v>#DIV/0!</v>
      </c>
      <c r="G702" s="3" t="e">
        <f t="shared" si="94"/>
        <v>#VALUE!</v>
      </c>
      <c r="H702" s="3" t="e">
        <f t="shared" si="94"/>
        <v>#VALUE!</v>
      </c>
      <c r="J702" s="2" t="str">
        <v/>
      </c>
      <c r="K702" s="3" t="e">
        <v>#VALUE!</v>
      </c>
      <c r="M702" s="135" t="str">
        <f ca="1"/>
        <v xml:space="preserve"> </v>
      </c>
      <c r="N702" s="145"/>
      <c r="O702" s="14"/>
      <c r="P702" s="14"/>
      <c r="Q702" s="14"/>
      <c r="R702" s="14"/>
      <c r="S702" s="14"/>
      <c r="T702" s="14"/>
      <c r="U702" s="14"/>
      <c r="V702" s="14"/>
      <c r="W702" s="14"/>
      <c r="X702" s="137" t="str">
        <v xml:space="preserve"> </v>
      </c>
      <c r="Y702" s="150" t="str">
        <f t="shared" si="95"/>
        <v xml:space="preserve"> </v>
      </c>
    </row>
    <row r="703" spans="1:33" x14ac:dyDescent="0.25">
      <c r="A703" s="28" t="str">
        <f>_xlfn.XLOOKUP(P!C665,'Banco de Dados'!$B$3:$B$274,'Banco de Dados'!$K$3:$K$274,"")</f>
        <v/>
      </c>
      <c r="B703" s="2">
        <v>0</v>
      </c>
      <c r="C703" s="2">
        <v>0</v>
      </c>
      <c r="D703" s="2">
        <v>0</v>
      </c>
      <c r="E703" s="2">
        <v>0</v>
      </c>
      <c r="F703" s="32" t="e">
        <f t="shared" si="96"/>
        <v>#DIV/0!</v>
      </c>
      <c r="G703" s="3" t="e">
        <f t="shared" si="94"/>
        <v>#VALUE!</v>
      </c>
      <c r="H703" s="3" t="e">
        <f t="shared" si="94"/>
        <v>#VALUE!</v>
      </c>
      <c r="J703" s="2" t="str">
        <v/>
      </c>
      <c r="K703" s="3" t="e">
        <v>#VALUE!</v>
      </c>
      <c r="M703" s="135" t="str">
        <f ca="1"/>
        <v xml:space="preserve"> </v>
      </c>
      <c r="N703" s="145"/>
      <c r="O703" s="14"/>
      <c r="P703" s="14"/>
      <c r="Q703" s="14"/>
      <c r="R703" s="14"/>
      <c r="S703" s="14"/>
      <c r="T703" s="14"/>
      <c r="U703" s="14"/>
      <c r="V703" s="14"/>
      <c r="W703" s="14"/>
      <c r="X703" s="137" t="str">
        <v xml:space="preserve"> </v>
      </c>
      <c r="Y703" s="150" t="str">
        <f t="shared" si="95"/>
        <v xml:space="preserve"> </v>
      </c>
    </row>
    <row r="704" spans="1:33" x14ac:dyDescent="0.25">
      <c r="A704" s="28" t="str">
        <f>_xlfn.XLOOKUP(P!C666,'Banco de Dados'!$B$3:$B$274,'Banco de Dados'!$K$3:$K$274,"")</f>
        <v/>
      </c>
      <c r="B704" s="2">
        <v>0</v>
      </c>
      <c r="C704" s="2">
        <v>0</v>
      </c>
      <c r="D704" s="2">
        <v>0</v>
      </c>
      <c r="E704" s="2">
        <v>0</v>
      </c>
      <c r="F704" s="32" t="e">
        <f t="shared" si="96"/>
        <v>#DIV/0!</v>
      </c>
      <c r="G704" s="3" t="e">
        <f t="shared" si="94"/>
        <v>#VALUE!</v>
      </c>
      <c r="H704" s="3" t="e">
        <f t="shared" si="94"/>
        <v>#VALUE!</v>
      </c>
      <c r="J704" s="2" t="str">
        <v/>
      </c>
      <c r="K704" s="3" t="e">
        <v>#VALUE!</v>
      </c>
      <c r="M704" s="135" t="str">
        <f ca="1"/>
        <v xml:space="preserve"> </v>
      </c>
      <c r="N704" s="145"/>
      <c r="O704" s="14"/>
      <c r="P704" s="14"/>
      <c r="Q704" s="14"/>
      <c r="R704" s="14"/>
      <c r="S704" s="14"/>
      <c r="T704" s="14"/>
      <c r="U704" s="14"/>
      <c r="V704" s="14"/>
      <c r="W704" s="14"/>
      <c r="X704" s="137" t="str">
        <v xml:space="preserve"> </v>
      </c>
      <c r="Y704" s="150" t="str">
        <f t="shared" si="95"/>
        <v xml:space="preserve"> </v>
      </c>
    </row>
    <row r="705" spans="1:25" x14ac:dyDescent="0.25">
      <c r="A705" s="28" t="str">
        <f>_xlfn.XLOOKUP(P!C667,'Banco de Dados'!$B$3:$B$274,'Banco de Dados'!$K$3:$K$274,"")</f>
        <v/>
      </c>
      <c r="B705" s="2">
        <v>0</v>
      </c>
      <c r="C705" s="2">
        <v>0</v>
      </c>
      <c r="D705" s="2">
        <v>0</v>
      </c>
      <c r="E705" s="2">
        <v>0</v>
      </c>
      <c r="F705" s="32" t="e">
        <f t="shared" si="96"/>
        <v>#DIV/0!</v>
      </c>
      <c r="G705" s="3" t="e">
        <f t="shared" si="94"/>
        <v>#VALUE!</v>
      </c>
      <c r="H705" s="3" t="e">
        <f t="shared" si="94"/>
        <v>#VALUE!</v>
      </c>
      <c r="J705" s="2" t="str">
        <v/>
      </c>
      <c r="K705" s="3" t="e">
        <v>#VALUE!</v>
      </c>
      <c r="M705" s="135" t="str">
        <f ca="1"/>
        <v xml:space="preserve"> </v>
      </c>
      <c r="N705" s="145"/>
      <c r="O705" s="14"/>
      <c r="P705" s="14"/>
      <c r="Q705" s="14"/>
      <c r="R705" s="14"/>
      <c r="S705" s="14"/>
      <c r="T705" s="14"/>
      <c r="U705" s="14"/>
      <c r="V705" s="14"/>
      <c r="W705" s="14"/>
      <c r="X705" s="137" t="str">
        <v xml:space="preserve"> </v>
      </c>
      <c r="Y705" s="150" t="str">
        <f t="shared" si="95"/>
        <v xml:space="preserve"> </v>
      </c>
    </row>
    <row r="706" spans="1:25" x14ac:dyDescent="0.25">
      <c r="A706" s="28" t="str">
        <f>_xlfn.XLOOKUP(P!C668,'Banco de Dados'!$B$3:$B$274,'Banco de Dados'!$K$3:$K$274,"")</f>
        <v/>
      </c>
      <c r="B706" s="2">
        <v>0</v>
      </c>
      <c r="C706" s="2">
        <v>0</v>
      </c>
      <c r="D706" s="2">
        <v>0</v>
      </c>
      <c r="E706" s="2">
        <v>0</v>
      </c>
      <c r="F706" s="32" t="e">
        <f t="shared" si="96"/>
        <v>#DIV/0!</v>
      </c>
      <c r="G706" s="3" t="e">
        <f t="shared" si="94"/>
        <v>#VALUE!</v>
      </c>
      <c r="H706" s="3" t="e">
        <f t="shared" si="94"/>
        <v>#VALUE!</v>
      </c>
      <c r="J706" s="2" t="str">
        <v/>
      </c>
      <c r="K706" s="3" t="e">
        <v>#VALUE!</v>
      </c>
      <c r="M706" s="135" t="str">
        <f ca="1"/>
        <v xml:space="preserve"> </v>
      </c>
      <c r="N706" s="145"/>
      <c r="O706" s="14"/>
      <c r="P706" s="14"/>
      <c r="Q706" s="14"/>
      <c r="R706" s="14"/>
      <c r="S706" s="14"/>
      <c r="T706" s="14"/>
      <c r="U706" s="14"/>
      <c r="V706" s="14"/>
      <c r="W706" s="14"/>
      <c r="X706" s="137" t="str">
        <v xml:space="preserve"> </v>
      </c>
      <c r="Y706" s="150" t="str">
        <f t="shared" si="95"/>
        <v xml:space="preserve"> </v>
      </c>
    </row>
    <row r="707" spans="1:25" x14ac:dyDescent="0.25">
      <c r="A707" s="28" t="str">
        <f>_xlfn.XLOOKUP(P!C669,'Banco de Dados'!$B$3:$B$274,'Banco de Dados'!$K$3:$K$274,"")</f>
        <v/>
      </c>
      <c r="B707" s="2">
        <v>0</v>
      </c>
      <c r="C707" s="2">
        <v>0</v>
      </c>
      <c r="D707" s="2">
        <v>0</v>
      </c>
      <c r="E707" s="2">
        <v>0</v>
      </c>
      <c r="F707" s="32" t="e">
        <f t="shared" si="96"/>
        <v>#DIV/0!</v>
      </c>
      <c r="G707" s="3" t="e">
        <f t="shared" si="94"/>
        <v>#VALUE!</v>
      </c>
      <c r="H707" s="3" t="e">
        <f t="shared" si="94"/>
        <v>#VALUE!</v>
      </c>
      <c r="J707" s="2" t="str">
        <v/>
      </c>
      <c r="K707" s="3" t="e">
        <v>#VALUE!</v>
      </c>
      <c r="M707" s="135" t="str">
        <f ca="1"/>
        <v xml:space="preserve"> </v>
      </c>
      <c r="N707" s="145"/>
      <c r="O707" s="14"/>
      <c r="P707" s="14"/>
      <c r="Q707" s="14"/>
      <c r="R707" s="14"/>
      <c r="S707" s="14"/>
      <c r="T707" s="14"/>
      <c r="U707" s="14"/>
      <c r="V707" s="14"/>
      <c r="W707" s="14"/>
      <c r="X707" s="137" t="str">
        <v xml:space="preserve"> </v>
      </c>
      <c r="Y707" s="150" t="str">
        <f t="shared" si="95"/>
        <v xml:space="preserve"> </v>
      </c>
    </row>
    <row r="708" spans="1:25" x14ac:dyDescent="0.25">
      <c r="A708" s="28" t="str">
        <f>_xlfn.XLOOKUP(P!C670,'Banco de Dados'!$B$3:$B$274,'Banco de Dados'!$K$3:$K$274,"")</f>
        <v/>
      </c>
      <c r="B708" s="2">
        <v>0</v>
      </c>
      <c r="C708" s="2">
        <v>0</v>
      </c>
      <c r="D708" s="2">
        <v>0</v>
      </c>
      <c r="E708" s="2">
        <v>0</v>
      </c>
      <c r="F708" s="32" t="e">
        <f t="shared" si="96"/>
        <v>#DIV/0!</v>
      </c>
      <c r="G708" s="3" t="e">
        <f t="shared" si="94"/>
        <v>#VALUE!</v>
      </c>
      <c r="H708" s="3" t="e">
        <f t="shared" si="94"/>
        <v>#VALUE!</v>
      </c>
      <c r="J708" s="2" t="str">
        <v/>
      </c>
      <c r="K708" s="3" t="e">
        <v>#VALUE!</v>
      </c>
      <c r="M708" s="135" t="str">
        <f ca="1"/>
        <v xml:space="preserve"> </v>
      </c>
      <c r="N708" s="145"/>
      <c r="O708" s="14"/>
      <c r="P708" s="14"/>
      <c r="Q708" s="14"/>
      <c r="R708" s="14"/>
      <c r="S708" s="14"/>
      <c r="T708" s="14"/>
      <c r="U708" s="14"/>
      <c r="V708" s="14"/>
      <c r="W708" s="14"/>
      <c r="X708" s="137" t="str">
        <v xml:space="preserve"> </v>
      </c>
      <c r="Y708" s="150" t="str">
        <f t="shared" si="95"/>
        <v xml:space="preserve"> </v>
      </c>
    </row>
    <row r="709" spans="1:25" x14ac:dyDescent="0.25">
      <c r="A709" s="28" t="str">
        <f>_xlfn.XLOOKUP(P!C671,'Banco de Dados'!$B$3:$B$274,'Banco de Dados'!$K$3:$K$274,"")</f>
        <v/>
      </c>
      <c r="B709" s="2">
        <v>0</v>
      </c>
      <c r="C709" s="2">
        <v>0</v>
      </c>
      <c r="D709" s="2">
        <v>0</v>
      </c>
      <c r="E709" s="2">
        <v>0</v>
      </c>
      <c r="F709" s="32" t="e">
        <f t="shared" si="96"/>
        <v>#DIV/0!</v>
      </c>
      <c r="G709" s="3" t="e">
        <f t="shared" si="94"/>
        <v>#VALUE!</v>
      </c>
      <c r="H709" s="3" t="e">
        <f t="shared" si="94"/>
        <v>#VALUE!</v>
      </c>
      <c r="J709" s="2" t="str">
        <v/>
      </c>
      <c r="K709" s="3" t="e">
        <v>#VALUE!</v>
      </c>
      <c r="M709" s="135" t="str">
        <f ca="1"/>
        <v xml:space="preserve"> </v>
      </c>
      <c r="N709" s="145"/>
      <c r="O709" s="14"/>
      <c r="P709" s="14"/>
      <c r="Q709" s="14"/>
      <c r="R709" s="14"/>
      <c r="S709" s="14"/>
      <c r="T709" s="14"/>
      <c r="U709" s="14"/>
      <c r="V709" s="14"/>
      <c r="W709" s="14"/>
      <c r="X709" s="137" t="str">
        <v xml:space="preserve"> </v>
      </c>
      <c r="Y709" s="150" t="str">
        <f t="shared" si="95"/>
        <v xml:space="preserve"> </v>
      </c>
    </row>
    <row r="710" spans="1:25" x14ac:dyDescent="0.25">
      <c r="A710" s="28" t="str">
        <f>_xlfn.XLOOKUP(P!C672,'Banco de Dados'!$B$3:$B$274,'Banco de Dados'!$K$3:$K$274,"")</f>
        <v/>
      </c>
      <c r="B710" s="2">
        <v>0</v>
      </c>
      <c r="C710" s="2">
        <v>0</v>
      </c>
      <c r="D710" s="2">
        <v>0</v>
      </c>
      <c r="E710" s="2">
        <v>0</v>
      </c>
      <c r="F710" s="32" t="e">
        <f t="shared" si="96"/>
        <v>#DIV/0!</v>
      </c>
      <c r="G710" s="3" t="e">
        <f t="shared" si="94"/>
        <v>#VALUE!</v>
      </c>
      <c r="H710" s="3" t="e">
        <f t="shared" si="94"/>
        <v>#VALUE!</v>
      </c>
      <c r="J710" s="2" t="str">
        <v/>
      </c>
      <c r="K710" s="3" t="e">
        <v>#VALUE!</v>
      </c>
      <c r="M710" s="135" t="str">
        <f ca="1"/>
        <v xml:space="preserve"> </v>
      </c>
      <c r="N710" s="145"/>
      <c r="O710" s="14"/>
      <c r="P710" s="14"/>
      <c r="Q710" s="14"/>
      <c r="R710" s="14"/>
      <c r="S710" s="14"/>
      <c r="T710" s="14"/>
      <c r="U710" s="14"/>
      <c r="V710" s="14"/>
      <c r="W710" s="14"/>
      <c r="X710" s="137" t="str">
        <v xml:space="preserve"> </v>
      </c>
      <c r="Y710" s="150" t="str">
        <f t="shared" si="95"/>
        <v xml:space="preserve"> </v>
      </c>
    </row>
    <row r="711" spans="1:25" x14ac:dyDescent="0.25">
      <c r="A711" s="28" t="str">
        <f>_xlfn.XLOOKUP(P!C673,'Banco de Dados'!$B$3:$B$274,'Banco de Dados'!$K$3:$K$274,"")</f>
        <v/>
      </c>
      <c r="B711" s="2">
        <v>0</v>
      </c>
      <c r="C711" s="2">
        <v>0</v>
      </c>
      <c r="D711" s="2">
        <v>0</v>
      </c>
      <c r="E711" s="2">
        <v>0</v>
      </c>
      <c r="F711" s="32" t="e">
        <f t="shared" si="96"/>
        <v>#DIV/0!</v>
      </c>
      <c r="G711" s="3" t="e">
        <f t="shared" si="94"/>
        <v>#VALUE!</v>
      </c>
      <c r="H711" s="3" t="e">
        <f t="shared" si="94"/>
        <v>#VALUE!</v>
      </c>
      <c r="J711" s="2" t="str">
        <v/>
      </c>
      <c r="K711" s="3" t="e">
        <v>#VALUE!</v>
      </c>
      <c r="M711" s="135" t="str">
        <f ca="1"/>
        <v xml:space="preserve"> </v>
      </c>
      <c r="N711" s="145"/>
      <c r="O711" s="14"/>
      <c r="P711" s="14"/>
      <c r="Q711" s="14"/>
      <c r="R711" s="14"/>
      <c r="S711" s="14"/>
      <c r="T711" s="14"/>
      <c r="U711" s="14"/>
      <c r="V711" s="14"/>
      <c r="W711" s="14"/>
      <c r="X711" s="137" t="str">
        <v xml:space="preserve"> </v>
      </c>
      <c r="Y711" s="150" t="str">
        <f t="shared" si="95"/>
        <v xml:space="preserve"> </v>
      </c>
    </row>
    <row r="712" spans="1:25" x14ac:dyDescent="0.25">
      <c r="A712" s="28" t="str">
        <f>_xlfn.XLOOKUP(P!C674,'Banco de Dados'!$B$3:$B$274,'Banco de Dados'!$K$3:$K$274,"")</f>
        <v/>
      </c>
      <c r="B712" s="2">
        <v>0</v>
      </c>
      <c r="C712" s="2">
        <v>0</v>
      </c>
      <c r="D712" s="2">
        <v>0</v>
      </c>
      <c r="E712" s="17">
        <v>0</v>
      </c>
      <c r="F712" s="32" t="e">
        <f t="shared" si="96"/>
        <v>#DIV/0!</v>
      </c>
      <c r="G712" s="3" t="e">
        <f t="shared" si="94"/>
        <v>#VALUE!</v>
      </c>
      <c r="H712" s="3" t="e">
        <f t="shared" si="94"/>
        <v>#VALUE!</v>
      </c>
      <c r="J712" s="2" t="str">
        <v/>
      </c>
      <c r="K712" s="3" t="e">
        <v>#VALUE!</v>
      </c>
      <c r="M712" s="135" t="str">
        <f ca="1"/>
        <v xml:space="preserve"> </v>
      </c>
      <c r="N712" s="145"/>
      <c r="O712" s="14"/>
      <c r="P712" s="14"/>
      <c r="Q712" s="14"/>
      <c r="R712" s="14"/>
      <c r="S712" s="14"/>
      <c r="T712" s="14"/>
      <c r="U712" s="14"/>
      <c r="V712" s="14"/>
      <c r="W712" s="14"/>
      <c r="X712" s="137" t="str">
        <v xml:space="preserve"> </v>
      </c>
      <c r="Y712" s="150" t="str">
        <f t="shared" si="95"/>
        <v xml:space="preserve"> </v>
      </c>
    </row>
    <row r="713" spans="1:25" x14ac:dyDescent="0.25">
      <c r="A713" s="28" t="str">
        <f>_xlfn.XLOOKUP(P!C675,'Banco de Dados'!$B$3:$B$274,'Banco de Dados'!$K$3:$K$274,"")</f>
        <v/>
      </c>
      <c r="B713" s="2">
        <v>0</v>
      </c>
      <c r="C713" s="2">
        <v>0</v>
      </c>
      <c r="D713" s="2">
        <v>0</v>
      </c>
      <c r="E713" s="2">
        <v>0</v>
      </c>
      <c r="F713" s="32" t="e">
        <f t="shared" si="96"/>
        <v>#DIV/0!</v>
      </c>
      <c r="G713" s="3" t="e">
        <f t="shared" si="94"/>
        <v>#VALUE!</v>
      </c>
      <c r="H713" s="3" t="e">
        <f t="shared" si="94"/>
        <v>#VALUE!</v>
      </c>
      <c r="J713" s="2" t="str">
        <v/>
      </c>
      <c r="K713" s="3" t="e">
        <v>#VALUE!</v>
      </c>
      <c r="M713" s="135" t="str">
        <f ca="1"/>
        <v xml:space="preserve"> </v>
      </c>
      <c r="N713" s="145"/>
      <c r="O713" s="14"/>
      <c r="P713" s="14"/>
      <c r="Q713" s="14"/>
      <c r="R713" s="14"/>
      <c r="S713" s="14"/>
      <c r="T713" s="14"/>
      <c r="U713" s="14"/>
      <c r="V713" s="14"/>
      <c r="W713" s="14"/>
      <c r="X713" s="137" t="str">
        <v xml:space="preserve"> </v>
      </c>
      <c r="Y713" s="150" t="str">
        <f t="shared" si="95"/>
        <v xml:space="preserve"> </v>
      </c>
    </row>
    <row r="714" spans="1:25" x14ac:dyDescent="0.25">
      <c r="A714" s="28" t="str">
        <f>_xlfn.XLOOKUP(P!C676,'Banco de Dados'!$B$3:$B$274,'Banco de Dados'!$K$3:$K$274,"")</f>
        <v/>
      </c>
      <c r="B714" s="2">
        <v>0</v>
      </c>
      <c r="C714" s="2">
        <v>0</v>
      </c>
      <c r="D714" s="2">
        <v>0</v>
      </c>
      <c r="E714" s="2">
        <v>0</v>
      </c>
      <c r="F714" s="32" t="e">
        <f t="shared" si="96"/>
        <v>#DIV/0!</v>
      </c>
      <c r="G714" s="3" t="e">
        <f t="shared" si="94"/>
        <v>#VALUE!</v>
      </c>
      <c r="H714" s="3" t="e">
        <f t="shared" si="94"/>
        <v>#VALUE!</v>
      </c>
      <c r="J714" s="2" t="str">
        <v/>
      </c>
      <c r="K714" s="3" t="e">
        <v>#VALUE!</v>
      </c>
      <c r="M714" s="135" t="str">
        <f ca="1"/>
        <v xml:space="preserve"> </v>
      </c>
      <c r="N714" s="145"/>
      <c r="O714" s="14"/>
      <c r="P714" s="14"/>
      <c r="Q714" s="14"/>
      <c r="R714" s="14"/>
      <c r="S714" s="14"/>
      <c r="T714" s="14"/>
      <c r="U714" s="14"/>
      <c r="V714" s="14"/>
      <c r="W714" s="14"/>
      <c r="X714" s="137" t="str">
        <v xml:space="preserve"> </v>
      </c>
      <c r="Y714" s="150" t="str">
        <f t="shared" si="95"/>
        <v xml:space="preserve"> </v>
      </c>
    </row>
    <row r="715" spans="1:25" x14ac:dyDescent="0.25">
      <c r="A715" s="28" t="str">
        <f>_xlfn.XLOOKUP(P!C677,'Banco de Dados'!$B$3:$B$274,'Banco de Dados'!$K$3:$K$274,"")</f>
        <v/>
      </c>
      <c r="B715" s="2">
        <v>0</v>
      </c>
      <c r="C715" s="2">
        <v>0</v>
      </c>
      <c r="D715" s="2">
        <v>0</v>
      </c>
      <c r="E715" s="2">
        <v>0</v>
      </c>
      <c r="F715" s="32" t="e">
        <f t="shared" si="96"/>
        <v>#DIV/0!</v>
      </c>
      <c r="G715" s="3" t="e">
        <f t="shared" si="94"/>
        <v>#VALUE!</v>
      </c>
      <c r="H715" s="3" t="e">
        <f t="shared" si="94"/>
        <v>#VALUE!</v>
      </c>
      <c r="J715" s="2" t="str">
        <v/>
      </c>
      <c r="K715" s="3" t="e">
        <v>#VALUE!</v>
      </c>
      <c r="M715" s="135" t="str">
        <f ca="1"/>
        <v xml:space="preserve"> </v>
      </c>
      <c r="N715" s="145"/>
      <c r="O715" s="14"/>
      <c r="P715" s="14"/>
      <c r="Q715" s="14"/>
      <c r="R715" s="14"/>
      <c r="S715" s="14"/>
      <c r="T715" s="14"/>
      <c r="U715" s="14"/>
      <c r="V715" s="14"/>
      <c r="W715" s="14"/>
      <c r="X715" s="137" t="str">
        <v xml:space="preserve"> </v>
      </c>
      <c r="Y715" s="150" t="str">
        <f t="shared" si="95"/>
        <v xml:space="preserve"> </v>
      </c>
    </row>
    <row r="716" spans="1:25" x14ac:dyDescent="0.25">
      <c r="A716" s="28" t="str">
        <f>_xlfn.XLOOKUP(P!C678,'Banco de Dados'!$B$3:$B$274,'Banco de Dados'!$K$3:$K$274,"")</f>
        <v/>
      </c>
      <c r="B716" s="2">
        <v>0</v>
      </c>
      <c r="C716" s="2">
        <v>0</v>
      </c>
      <c r="D716" s="2">
        <v>0</v>
      </c>
      <c r="E716" s="2">
        <v>0</v>
      </c>
      <c r="F716" s="32" t="e">
        <f t="shared" si="96"/>
        <v>#DIV/0!</v>
      </c>
      <c r="G716" s="3" t="e">
        <f t="shared" si="94"/>
        <v>#VALUE!</v>
      </c>
      <c r="H716" s="3" t="e">
        <f t="shared" si="94"/>
        <v>#VALUE!</v>
      </c>
      <c r="J716" s="2" t="str">
        <v/>
      </c>
      <c r="K716" s="3" t="e">
        <v>#VALUE!</v>
      </c>
      <c r="M716" s="135" t="str">
        <f ca="1"/>
        <v xml:space="preserve"> </v>
      </c>
      <c r="N716" s="145"/>
      <c r="O716" s="14"/>
      <c r="P716" s="14"/>
      <c r="Q716" s="14"/>
      <c r="R716" s="14"/>
      <c r="S716" s="14"/>
      <c r="T716" s="14"/>
      <c r="U716" s="14"/>
      <c r="V716" s="14"/>
      <c r="W716" s="14"/>
      <c r="X716" s="137" t="str">
        <v xml:space="preserve"> </v>
      </c>
      <c r="Y716" s="150" t="str">
        <f t="shared" si="95"/>
        <v xml:space="preserve"> </v>
      </c>
    </row>
    <row r="717" spans="1:25" x14ac:dyDescent="0.25">
      <c r="A717" s="28" t="str">
        <f>_xlfn.XLOOKUP(P!C679,'Banco de Dados'!$B$3:$B$274,'Banco de Dados'!$K$3:$K$274,"")</f>
        <v/>
      </c>
      <c r="B717" s="2">
        <v>0</v>
      </c>
      <c r="C717" s="2">
        <v>0</v>
      </c>
      <c r="D717" s="2">
        <v>0</v>
      </c>
      <c r="E717" s="2">
        <v>0</v>
      </c>
      <c r="F717" s="32" t="e">
        <f t="shared" si="96"/>
        <v>#DIV/0!</v>
      </c>
      <c r="G717" s="3" t="e">
        <f t="shared" si="94"/>
        <v>#VALUE!</v>
      </c>
      <c r="H717" s="3" t="e">
        <f t="shared" si="94"/>
        <v>#VALUE!</v>
      </c>
      <c r="J717" s="2" t="str">
        <v/>
      </c>
      <c r="K717" s="3" t="e">
        <v>#VALUE!</v>
      </c>
      <c r="M717" s="135" t="str">
        <f ca="1"/>
        <v xml:space="preserve"> </v>
      </c>
      <c r="N717" s="145"/>
      <c r="O717" s="14"/>
      <c r="P717" s="14"/>
      <c r="Q717" s="14"/>
      <c r="R717" s="14"/>
      <c r="S717" s="14"/>
      <c r="T717" s="14"/>
      <c r="U717" s="14"/>
      <c r="V717" s="14"/>
      <c r="W717" s="14"/>
      <c r="X717" s="137" t="str">
        <v xml:space="preserve"> </v>
      </c>
      <c r="Y717" s="150" t="str">
        <f t="shared" si="95"/>
        <v xml:space="preserve"> </v>
      </c>
    </row>
    <row r="718" spans="1:25" x14ac:dyDescent="0.25">
      <c r="A718" s="28" t="str">
        <f>_xlfn.XLOOKUP(P!C680,'Banco de Dados'!$B$3:$B$274,'Banco de Dados'!$K$3:$K$274,"")</f>
        <v/>
      </c>
      <c r="B718" s="2">
        <v>0</v>
      </c>
      <c r="C718" s="2">
        <v>0</v>
      </c>
      <c r="D718" s="2">
        <v>0</v>
      </c>
      <c r="E718" s="2">
        <v>0</v>
      </c>
      <c r="F718" s="32" t="e">
        <f t="shared" si="96"/>
        <v>#DIV/0!</v>
      </c>
      <c r="G718" s="3" t="e">
        <f t="shared" si="94"/>
        <v>#VALUE!</v>
      </c>
      <c r="H718" s="3" t="e">
        <f t="shared" si="94"/>
        <v>#VALUE!</v>
      </c>
      <c r="J718" s="2" t="str">
        <v/>
      </c>
      <c r="K718" s="3" t="e">
        <v>#VALUE!</v>
      </c>
      <c r="M718" s="135" t="str">
        <f ca="1"/>
        <v xml:space="preserve"> </v>
      </c>
      <c r="N718" s="145"/>
      <c r="O718" s="14"/>
      <c r="P718" s="14"/>
      <c r="Q718" s="14"/>
      <c r="R718" s="14"/>
      <c r="S718" s="14"/>
      <c r="T718" s="14"/>
      <c r="U718" s="14"/>
      <c r="V718" s="14"/>
      <c r="W718" s="14"/>
      <c r="X718" s="137" t="str">
        <v xml:space="preserve"> </v>
      </c>
      <c r="Y718" s="150" t="str">
        <f t="shared" si="95"/>
        <v xml:space="preserve"> </v>
      </c>
    </row>
    <row r="719" spans="1:25" x14ac:dyDescent="0.25">
      <c r="A719" s="28" t="str">
        <f>_xlfn.XLOOKUP(P!C681,'Banco de Dados'!$B$3:$B$274,'Banco de Dados'!$K$3:$K$274,"")</f>
        <v/>
      </c>
      <c r="B719" s="2">
        <v>0</v>
      </c>
      <c r="C719" s="2">
        <v>0</v>
      </c>
      <c r="D719" s="2">
        <v>0</v>
      </c>
      <c r="E719" s="2">
        <v>0</v>
      </c>
      <c r="F719" s="32" t="e">
        <f t="shared" si="96"/>
        <v>#DIV/0!</v>
      </c>
      <c r="G719" s="3" t="e">
        <f t="shared" si="94"/>
        <v>#VALUE!</v>
      </c>
      <c r="H719" s="3" t="e">
        <f t="shared" si="94"/>
        <v>#VALUE!</v>
      </c>
      <c r="J719" s="2" t="str">
        <v/>
      </c>
      <c r="K719" s="3" t="e">
        <v>#VALUE!</v>
      </c>
      <c r="M719" s="135" t="str">
        <f ca="1"/>
        <v xml:space="preserve"> </v>
      </c>
      <c r="N719" s="145"/>
      <c r="O719" s="14"/>
      <c r="P719" s="14"/>
      <c r="Q719" s="14"/>
      <c r="R719" s="14"/>
      <c r="S719" s="14"/>
      <c r="T719" s="14"/>
      <c r="U719" s="14"/>
      <c r="V719" s="14"/>
      <c r="W719" s="14"/>
      <c r="X719" s="137" t="str">
        <v xml:space="preserve"> </v>
      </c>
      <c r="Y719" s="150" t="str">
        <f t="shared" si="95"/>
        <v xml:space="preserve"> </v>
      </c>
    </row>
    <row r="720" spans="1:25" x14ac:dyDescent="0.25">
      <c r="A720" s="28" t="str">
        <f>_xlfn.XLOOKUP(P!C682,'Banco de Dados'!$B$3:$B$274,'Banco de Dados'!$K$3:$K$274,"")</f>
        <v/>
      </c>
      <c r="B720" s="2">
        <v>0</v>
      </c>
      <c r="C720" s="2">
        <v>0</v>
      </c>
      <c r="D720" s="2">
        <v>0</v>
      </c>
      <c r="E720" s="2">
        <v>0</v>
      </c>
      <c r="F720" s="32" t="e">
        <f t="shared" si="96"/>
        <v>#DIV/0!</v>
      </c>
      <c r="G720" s="3" t="e">
        <f t="shared" ref="G720:H722" si="97">D720*$E$690</f>
        <v>#VALUE!</v>
      </c>
      <c r="H720" s="3" t="e">
        <f t="shared" si="97"/>
        <v>#VALUE!</v>
      </c>
      <c r="J720" s="2" t="str">
        <v/>
      </c>
      <c r="K720" s="3" t="e">
        <v>#VALUE!</v>
      </c>
      <c r="M720" s="135" t="str">
        <f ca="1"/>
        <v xml:space="preserve"> </v>
      </c>
      <c r="N720" s="145"/>
      <c r="O720" s="14"/>
      <c r="P720" s="14"/>
      <c r="Q720" s="14"/>
      <c r="R720" s="14"/>
      <c r="S720" s="14"/>
      <c r="T720" s="14"/>
      <c r="U720" s="14"/>
      <c r="V720" s="14"/>
      <c r="W720" s="14"/>
      <c r="X720" s="137" t="str">
        <v xml:space="preserve"> </v>
      </c>
      <c r="Y720" s="150" t="str">
        <f t="shared" si="95"/>
        <v xml:space="preserve"> </v>
      </c>
    </row>
    <row r="721" spans="1:33" x14ac:dyDescent="0.25">
      <c r="A721" s="28" t="str">
        <f>_xlfn.XLOOKUP(P!C683,'Banco de Dados'!$B$3:$B$274,'Banco de Dados'!$K$3:$K$274,"")</f>
        <v/>
      </c>
      <c r="B721" s="2">
        <v>0</v>
      </c>
      <c r="C721" s="2">
        <v>0</v>
      </c>
      <c r="D721" s="2">
        <v>0</v>
      </c>
      <c r="E721" s="2">
        <v>0</v>
      </c>
      <c r="F721" s="32" t="e">
        <f t="shared" si="96"/>
        <v>#DIV/0!</v>
      </c>
      <c r="G721" s="3" t="e">
        <f t="shared" si="97"/>
        <v>#VALUE!</v>
      </c>
      <c r="H721" s="3" t="e">
        <f t="shared" si="97"/>
        <v>#VALUE!</v>
      </c>
      <c r="J721" s="2" t="str">
        <v/>
      </c>
      <c r="K721" s="3" t="e">
        <v>#VALUE!</v>
      </c>
      <c r="M721" s="135" t="str">
        <f ca="1"/>
        <v xml:space="preserve"> </v>
      </c>
      <c r="N721" s="145"/>
      <c r="O721" s="14"/>
      <c r="P721" s="14"/>
      <c r="Q721" s="14"/>
      <c r="R721" s="14"/>
      <c r="S721" s="14"/>
      <c r="T721" s="14"/>
      <c r="U721" s="14"/>
      <c r="V721" s="14"/>
      <c r="W721" s="14"/>
      <c r="X721" s="137" t="str">
        <v xml:space="preserve"> </v>
      </c>
      <c r="Y721" s="150" t="str">
        <f t="shared" si="95"/>
        <v xml:space="preserve"> </v>
      </c>
    </row>
    <row r="722" spans="1:33" x14ac:dyDescent="0.25">
      <c r="A722" s="28" t="str">
        <f>_xlfn.XLOOKUP(P!C684,'Banco de Dados'!$B$3:$B$274,'Banco de Dados'!$K$3:$K$274,"")</f>
        <v/>
      </c>
      <c r="B722" s="2">
        <v>0</v>
      </c>
      <c r="C722" s="2">
        <v>0</v>
      </c>
      <c r="D722" s="2">
        <v>0</v>
      </c>
      <c r="E722" s="2">
        <v>0</v>
      </c>
      <c r="F722" s="32" t="e">
        <f t="shared" si="96"/>
        <v>#DIV/0!</v>
      </c>
      <c r="G722" s="3" t="e">
        <f t="shared" si="97"/>
        <v>#VALUE!</v>
      </c>
      <c r="H722" s="3" t="e">
        <f t="shared" si="97"/>
        <v>#VALUE!</v>
      </c>
      <c r="J722" s="2" t="str">
        <v/>
      </c>
      <c r="K722" s="3" t="e">
        <v>#VALUE!</v>
      </c>
      <c r="M722" s="142" t="str">
        <f t="shared" ref="M722" si="98">IF(AL722=0,"",AL722)</f>
        <v/>
      </c>
      <c r="N722" s="141" t="str">
        <f>IFERROR(IF(AM722=0,NA(),AM722)," ")</f>
        <v xml:space="preserve"> </v>
      </c>
      <c r="O722" s="14"/>
      <c r="P722" s="14"/>
      <c r="Q722" s="14"/>
      <c r="R722" s="14"/>
      <c r="S722" s="14"/>
      <c r="T722" s="14"/>
      <c r="U722" s="14"/>
      <c r="V722" s="14"/>
      <c r="W722" s="14"/>
      <c r="X722" s="137" t="str">
        <v xml:space="preserve"> </v>
      </c>
      <c r="Y722" s="150" t="str">
        <f t="shared" si="95"/>
        <v xml:space="preserve"> </v>
      </c>
    </row>
    <row r="723" spans="1:33" s="67" customFormat="1" x14ac:dyDescent="0.25">
      <c r="A723" s="94"/>
      <c r="B723" s="94"/>
      <c r="C723" s="94"/>
      <c r="D723" s="94"/>
      <c r="E723" s="94"/>
      <c r="F723" s="133"/>
      <c r="G723" s="134"/>
      <c r="H723" s="134"/>
      <c r="I723" s="94"/>
      <c r="J723" s="94"/>
      <c r="K723" s="134"/>
      <c r="L723" s="94"/>
      <c r="M723" s="94"/>
      <c r="N723" s="134"/>
      <c r="O723" s="134"/>
      <c r="P723" s="134"/>
      <c r="Y723" s="94"/>
    </row>
    <row r="724" spans="1:33" x14ac:dyDescent="0.25">
      <c r="G724" s="3"/>
      <c r="H724" s="3"/>
      <c r="I724" s="2"/>
      <c r="J724" s="2"/>
      <c r="K724" s="3"/>
      <c r="L724" s="94"/>
      <c r="M724" s="2"/>
      <c r="N724" s="3"/>
      <c r="O724" s="3"/>
      <c r="P724" s="3"/>
    </row>
    <row r="725" spans="1:33" x14ac:dyDescent="0.25">
      <c r="G725" s="3"/>
      <c r="H725" s="3"/>
      <c r="I725" s="2"/>
      <c r="J725" s="2"/>
      <c r="K725" s="3"/>
      <c r="L725" s="94"/>
      <c r="M725" s="2"/>
      <c r="N725" s="3"/>
      <c r="O725" s="3"/>
      <c r="P725" s="3"/>
    </row>
    <row r="726" spans="1:33" ht="15.75" x14ac:dyDescent="0.25">
      <c r="A726" s="36">
        <f>'Nome das Amostras'!A24</f>
        <v>0</v>
      </c>
      <c r="B726" s="164" t="e">
        <f>VLOOKUP(A726,'Nome das Amostras'!$A$3:$D$28,2,FALSE)</f>
        <v>#N/A</v>
      </c>
      <c r="C726" s="164"/>
      <c r="D726" s="51" t="s">
        <v>65</v>
      </c>
      <c r="E726" s="52" t="e">
        <f>'Banco de Dados'!$O$13/'Banco de Dados'!EY13</f>
        <v>#VALUE!</v>
      </c>
      <c r="F726" s="74"/>
      <c r="G726" s="3"/>
      <c r="H726" s="3"/>
      <c r="J726" s="231" t="s">
        <v>255</v>
      </c>
      <c r="K726" s="231"/>
      <c r="M726" s="132" t="s">
        <v>1</v>
      </c>
      <c r="N726" s="144" t="s">
        <v>35</v>
      </c>
      <c r="O726" s="232" t="s">
        <v>148</v>
      </c>
      <c r="P726" s="232"/>
      <c r="Q726" s="232"/>
      <c r="R726" s="232"/>
      <c r="S726" s="232"/>
      <c r="T726" s="232"/>
      <c r="U726" s="232"/>
      <c r="V726" s="232"/>
      <c r="W726" s="2">
        <v>18</v>
      </c>
      <c r="X726" s="136" t="s">
        <v>1</v>
      </c>
      <c r="Y726" s="136" t="s">
        <v>35</v>
      </c>
      <c r="Z726" s="233" t="s">
        <v>149</v>
      </c>
      <c r="AA726" s="233"/>
      <c r="AB726" s="233"/>
      <c r="AC726" s="233"/>
      <c r="AD726" s="233"/>
      <c r="AE726" s="233"/>
      <c r="AF726" s="233"/>
      <c r="AG726" s="233"/>
    </row>
    <row r="727" spans="1:33" x14ac:dyDescent="0.25">
      <c r="A727" s="107" t="s">
        <v>1</v>
      </c>
      <c r="B727" s="107" t="s">
        <v>0</v>
      </c>
      <c r="C727" s="107" t="s">
        <v>212</v>
      </c>
      <c r="D727" s="107" t="s">
        <v>209</v>
      </c>
      <c r="E727" s="107" t="s">
        <v>213</v>
      </c>
      <c r="F727" s="76" t="s">
        <v>219</v>
      </c>
      <c r="G727" s="54" t="s">
        <v>140</v>
      </c>
      <c r="H727" s="54" t="s">
        <v>66</v>
      </c>
      <c r="J727" s="107" t="s">
        <v>1</v>
      </c>
      <c r="K727" s="54" t="s">
        <v>35</v>
      </c>
      <c r="M727" s="142" t="s">
        <v>149</v>
      </c>
      <c r="N727" s="141">
        <f>Y727</f>
        <v>0</v>
      </c>
      <c r="O727" s="14"/>
      <c r="P727" s="14"/>
      <c r="Q727" s="14"/>
      <c r="R727" s="14"/>
      <c r="S727" s="14"/>
      <c r="T727" s="14"/>
      <c r="U727" s="14"/>
      <c r="V727" s="14"/>
      <c r="W727" s="14"/>
      <c r="X727" s="140" t="s">
        <v>150</v>
      </c>
      <c r="Y727" s="149">
        <f>SUM(Y728:Y758)</f>
        <v>0</v>
      </c>
    </row>
    <row r="728" spans="1:33" x14ac:dyDescent="0.25">
      <c r="A728" s="28" t="str">
        <f>_xlfn.XLOOKUP(P!C688,'Banco de Dados'!$B$3:$B$274,'Banco de Dados'!$K$3:$K$274,"")</f>
        <v/>
      </c>
      <c r="B728" s="2" cm="1">
        <f t="array" ref="B728:E758">Dados!EU5:EX35</f>
        <v>0</v>
      </c>
      <c r="C728" s="2">
        <v>0</v>
      </c>
      <c r="D728" s="2">
        <v>0</v>
      </c>
      <c r="E728" s="2">
        <v>0</v>
      </c>
      <c r="F728" s="32" t="e">
        <f>(E728*100)/D728</f>
        <v>#DIV/0!</v>
      </c>
      <c r="G728" s="3" t="e">
        <f t="shared" ref="G728:H755" si="99">D728*$E$726</f>
        <v>#VALUE!</v>
      </c>
      <c r="H728" s="3" t="e">
        <f t="shared" si="99"/>
        <v>#VALUE!</v>
      </c>
      <c r="J728" s="2" t="str" cm="1">
        <f t="array" ref="J728:J758">_xlfn._xlws.FILTER(A728:A758, (A728:A758&lt;&gt;$L$1)*(A728:A758&lt;&gt;"Ar")*(A728:A758&lt;&gt;$M$1))</f>
        <v/>
      </c>
      <c r="K728" s="3" t="e" cm="1">
        <f t="array" ref="K728:K758">IF(_xlfn.XLOOKUP(J728:J758,A728:A758,G728:G758," ")=0,"",_xlfn.XLOOKUP(J728:J758,A728:A758,G728:G758," "))</f>
        <v>#VALUE!</v>
      </c>
      <c r="M728" s="135" t="e" cm="1" vm="1">
        <f t="array" aca="1" ref="M728:M757" ca="1">_xlfn.XLOOKUP(N728:N757,_xlfn.ANCHORARRAY(K728),J728:J758," ")</f>
        <v>#VALUE!</v>
      </c>
      <c r="N728" s="145" t="e" cm="1" vm="2">
        <f t="array" aca="1" ref="N728" ca="1">IF(_xlfn._xlws.FILTER(_xlfn.ANCHORARRAY(K728),ISERROR(MATCH(_xlfn.ANCHORARRAY(K728),Y728:Y757,0)))=0," ",_xlfn._xlws.FILTER(_xlfn.ANCHORARRAY(K728),ISERROR(MATCH(_xlfn.ANCHORARRAY(K728),Y728:Y757,0))))</f>
        <v>#VALUE!</v>
      </c>
      <c r="O728" s="14"/>
      <c r="P728" s="14"/>
      <c r="Q728" s="14"/>
      <c r="R728" s="14"/>
      <c r="S728" s="14"/>
      <c r="T728" s="14"/>
      <c r="U728" s="14"/>
      <c r="V728" s="14"/>
      <c r="W728" s="14"/>
      <c r="X728" s="137" t="str" cm="1">
        <f t="array" ref="X728:X758">IF(_xlfn.XLOOKUP(Y728:Y758,_xlfn.ANCHORARRAY(K728),J728:J758," ")=0," ",_xlfn.XLOOKUP(Y728:Y758,_xlfn.ANCHORARRAY(K728),J728:J758," "))</f>
        <v xml:space="preserve"> </v>
      </c>
      <c r="Y728" s="150" t="str">
        <f t="shared" ref="Y728:Y758" si="100">IFERROR(IF(ROW(A1)&lt;$W$726,SMALL(_xlfn.ANCHORARRAY($K$728),ROW(A1))," ")," ")</f>
        <v xml:space="preserve"> </v>
      </c>
    </row>
    <row r="729" spans="1:33" x14ac:dyDescent="0.25">
      <c r="A729" s="28" t="str">
        <f>_xlfn.XLOOKUP(P!C689,'Banco de Dados'!$B$3:$B$274,'Banco de Dados'!$K$3:$K$274,"")</f>
        <v/>
      </c>
      <c r="B729" s="2">
        <v>0</v>
      </c>
      <c r="C729" s="2">
        <v>0</v>
      </c>
      <c r="D729" s="2">
        <v>0</v>
      </c>
      <c r="E729" s="2">
        <v>0</v>
      </c>
      <c r="F729" s="32" t="e">
        <f t="shared" ref="F729:F758" si="101">(E729*100)/D729</f>
        <v>#DIV/0!</v>
      </c>
      <c r="G729" s="3" t="e">
        <f t="shared" si="99"/>
        <v>#VALUE!</v>
      </c>
      <c r="H729" s="3" t="e">
        <f t="shared" si="99"/>
        <v>#VALUE!</v>
      </c>
      <c r="J729" s="2" t="str">
        <v/>
      </c>
      <c r="K729" s="3" t="e">
        <v>#VALUE!</v>
      </c>
      <c r="M729" s="135" t="str">
        <f ca="1"/>
        <v xml:space="preserve"> </v>
      </c>
      <c r="N729" s="145"/>
      <c r="O729" s="14"/>
      <c r="P729" s="14"/>
      <c r="Q729" s="14"/>
      <c r="R729" s="14"/>
      <c r="S729" s="14"/>
      <c r="T729" s="14"/>
      <c r="U729" s="14"/>
      <c r="V729" s="14"/>
      <c r="W729" s="14"/>
      <c r="X729" s="137" t="str">
        <v xml:space="preserve"> </v>
      </c>
      <c r="Y729" s="150" t="str">
        <f t="shared" si="100"/>
        <v xml:space="preserve"> </v>
      </c>
    </row>
    <row r="730" spans="1:33" x14ac:dyDescent="0.25">
      <c r="A730" s="28" t="str">
        <f>_xlfn.XLOOKUP(P!C690,'Banco de Dados'!$B$3:$B$274,'Banco de Dados'!$K$3:$K$274,"")</f>
        <v/>
      </c>
      <c r="B730" s="2">
        <v>0</v>
      </c>
      <c r="C730" s="2">
        <v>0</v>
      </c>
      <c r="D730" s="2">
        <v>0</v>
      </c>
      <c r="E730" s="2">
        <v>0</v>
      </c>
      <c r="F730" s="32" t="e">
        <f t="shared" si="101"/>
        <v>#DIV/0!</v>
      </c>
      <c r="G730" s="3" t="e">
        <f t="shared" si="99"/>
        <v>#VALUE!</v>
      </c>
      <c r="H730" s="3" t="e">
        <f t="shared" si="99"/>
        <v>#VALUE!</v>
      </c>
      <c r="J730" s="2" t="str">
        <v/>
      </c>
      <c r="K730" s="3" t="e">
        <v>#VALUE!</v>
      </c>
      <c r="M730" s="135" t="str">
        <f ca="1"/>
        <v xml:space="preserve"> </v>
      </c>
      <c r="N730" s="145"/>
      <c r="O730" s="14"/>
      <c r="P730" s="14"/>
      <c r="Q730" s="14"/>
      <c r="R730" s="14"/>
      <c r="S730" s="14"/>
      <c r="T730" s="14"/>
      <c r="U730" s="14"/>
      <c r="V730" s="14"/>
      <c r="W730" s="14"/>
      <c r="X730" s="137" t="str">
        <v xml:space="preserve"> </v>
      </c>
      <c r="Y730" s="150" t="str">
        <f t="shared" si="100"/>
        <v xml:space="preserve"> </v>
      </c>
    </row>
    <row r="731" spans="1:33" x14ac:dyDescent="0.25">
      <c r="A731" s="28" t="str">
        <f>_xlfn.XLOOKUP(P!C691,'Banco de Dados'!$B$3:$B$274,'Banco de Dados'!$K$3:$K$274,"")</f>
        <v/>
      </c>
      <c r="B731" s="2">
        <v>0</v>
      </c>
      <c r="C731" s="2">
        <v>0</v>
      </c>
      <c r="D731" s="2">
        <v>0</v>
      </c>
      <c r="E731" s="2">
        <v>0</v>
      </c>
      <c r="F731" s="32" t="e">
        <f t="shared" si="101"/>
        <v>#DIV/0!</v>
      </c>
      <c r="G731" s="3" t="e">
        <f t="shared" si="99"/>
        <v>#VALUE!</v>
      </c>
      <c r="H731" s="3" t="e">
        <f t="shared" si="99"/>
        <v>#VALUE!</v>
      </c>
      <c r="J731" s="2" t="str">
        <v/>
      </c>
      <c r="K731" s="3" t="e">
        <v>#VALUE!</v>
      </c>
      <c r="M731" s="135" t="str">
        <f ca="1"/>
        <v xml:space="preserve"> </v>
      </c>
      <c r="N731" s="145"/>
      <c r="O731" s="14"/>
      <c r="P731" s="14"/>
      <c r="Q731" s="14"/>
      <c r="R731" s="14"/>
      <c r="S731" s="14"/>
      <c r="T731" s="14"/>
      <c r="U731" s="14"/>
      <c r="V731" s="14"/>
      <c r="W731" s="14"/>
      <c r="X731" s="137" t="str">
        <v xml:space="preserve"> </v>
      </c>
      <c r="Y731" s="150" t="str">
        <f t="shared" si="100"/>
        <v xml:space="preserve"> </v>
      </c>
    </row>
    <row r="732" spans="1:33" x14ac:dyDescent="0.25">
      <c r="A732" s="28" t="str">
        <f>_xlfn.XLOOKUP(P!C692,'Banco de Dados'!$B$3:$B$274,'Banco de Dados'!$K$3:$K$274,"")</f>
        <v/>
      </c>
      <c r="B732" s="2">
        <v>0</v>
      </c>
      <c r="C732" s="2">
        <v>0</v>
      </c>
      <c r="D732" s="2">
        <v>0</v>
      </c>
      <c r="E732" s="2">
        <v>0</v>
      </c>
      <c r="F732" s="32" t="e">
        <f t="shared" si="101"/>
        <v>#DIV/0!</v>
      </c>
      <c r="G732" s="3" t="e">
        <f t="shared" si="99"/>
        <v>#VALUE!</v>
      </c>
      <c r="H732" s="3" t="e">
        <f t="shared" si="99"/>
        <v>#VALUE!</v>
      </c>
      <c r="J732" s="2" t="str">
        <v/>
      </c>
      <c r="K732" s="3" t="e">
        <v>#VALUE!</v>
      </c>
      <c r="M732" s="135" t="str">
        <f ca="1"/>
        <v xml:space="preserve"> </v>
      </c>
      <c r="N732" s="145"/>
      <c r="O732" s="14"/>
      <c r="P732" s="14"/>
      <c r="Q732" s="14"/>
      <c r="R732" s="14"/>
      <c r="S732" s="14"/>
      <c r="T732" s="14"/>
      <c r="U732" s="14"/>
      <c r="V732" s="14"/>
      <c r="W732" s="14"/>
      <c r="X732" s="137" t="str">
        <v xml:space="preserve"> </v>
      </c>
      <c r="Y732" s="150" t="str">
        <f t="shared" si="100"/>
        <v xml:space="preserve"> </v>
      </c>
    </row>
    <row r="733" spans="1:33" x14ac:dyDescent="0.25">
      <c r="A733" s="28" t="str">
        <f>_xlfn.XLOOKUP(P!C693,'Banco de Dados'!$B$3:$B$274,'Banco de Dados'!$K$3:$K$274,"")</f>
        <v/>
      </c>
      <c r="B733" s="2">
        <v>0</v>
      </c>
      <c r="C733" s="2">
        <v>0</v>
      </c>
      <c r="D733" s="2">
        <v>0</v>
      </c>
      <c r="E733" s="2">
        <v>0</v>
      </c>
      <c r="F733" s="32" t="e">
        <f t="shared" si="101"/>
        <v>#DIV/0!</v>
      </c>
      <c r="G733" s="3" t="e">
        <f t="shared" si="99"/>
        <v>#VALUE!</v>
      </c>
      <c r="H733" s="3" t="e">
        <f t="shared" si="99"/>
        <v>#VALUE!</v>
      </c>
      <c r="J733" s="2" t="str">
        <v/>
      </c>
      <c r="K733" s="3" t="e">
        <v>#VALUE!</v>
      </c>
      <c r="M733" s="135" t="str">
        <f ca="1"/>
        <v xml:space="preserve"> </v>
      </c>
      <c r="N733" s="145"/>
      <c r="O733" s="14"/>
      <c r="P733" s="14"/>
      <c r="Q733" s="14"/>
      <c r="R733" s="14"/>
      <c r="S733" s="14"/>
      <c r="T733" s="14"/>
      <c r="U733" s="14"/>
      <c r="V733" s="14"/>
      <c r="W733" s="14"/>
      <c r="X733" s="137" t="str">
        <v xml:space="preserve"> </v>
      </c>
      <c r="Y733" s="150" t="str">
        <f t="shared" si="100"/>
        <v xml:space="preserve"> </v>
      </c>
    </row>
    <row r="734" spans="1:33" x14ac:dyDescent="0.25">
      <c r="A734" s="28" t="str">
        <f>_xlfn.XLOOKUP(P!C694,'Banco de Dados'!$B$3:$B$274,'Banco de Dados'!$K$3:$K$274,"")</f>
        <v/>
      </c>
      <c r="B734" s="2">
        <v>0</v>
      </c>
      <c r="C734" s="2">
        <v>0</v>
      </c>
      <c r="D734" s="2">
        <v>0</v>
      </c>
      <c r="E734" s="2">
        <v>0</v>
      </c>
      <c r="F734" s="32" t="e">
        <f t="shared" si="101"/>
        <v>#DIV/0!</v>
      </c>
      <c r="G734" s="3" t="e">
        <f t="shared" si="99"/>
        <v>#VALUE!</v>
      </c>
      <c r="H734" s="3" t="e">
        <f t="shared" si="99"/>
        <v>#VALUE!</v>
      </c>
      <c r="J734" s="2" t="str">
        <v/>
      </c>
      <c r="K734" s="3" t="e">
        <v>#VALUE!</v>
      </c>
      <c r="M734" s="135" t="str">
        <f ca="1"/>
        <v xml:space="preserve"> </v>
      </c>
      <c r="N734" s="145"/>
      <c r="O734" s="14"/>
      <c r="P734" s="14"/>
      <c r="Q734" s="14"/>
      <c r="R734" s="14"/>
      <c r="S734" s="14"/>
      <c r="T734" s="14"/>
      <c r="U734" s="14"/>
      <c r="V734" s="14"/>
      <c r="W734" s="14"/>
      <c r="X734" s="137" t="str">
        <v xml:space="preserve"> </v>
      </c>
      <c r="Y734" s="150" t="str">
        <f t="shared" si="100"/>
        <v xml:space="preserve"> </v>
      </c>
    </row>
    <row r="735" spans="1:33" x14ac:dyDescent="0.25">
      <c r="A735" s="28" t="str">
        <f>_xlfn.XLOOKUP(P!C695,'Banco de Dados'!$B$3:$B$274,'Banco de Dados'!$K$3:$K$274,"")</f>
        <v/>
      </c>
      <c r="B735" s="2">
        <v>0</v>
      </c>
      <c r="C735" s="2">
        <v>0</v>
      </c>
      <c r="D735" s="2">
        <v>0</v>
      </c>
      <c r="E735" s="2">
        <v>0</v>
      </c>
      <c r="F735" s="32" t="e">
        <f t="shared" si="101"/>
        <v>#DIV/0!</v>
      </c>
      <c r="G735" s="3" t="e">
        <f t="shared" si="99"/>
        <v>#VALUE!</v>
      </c>
      <c r="H735" s="3" t="e">
        <f t="shared" si="99"/>
        <v>#VALUE!</v>
      </c>
      <c r="J735" s="2" t="str">
        <v/>
      </c>
      <c r="K735" s="3" t="e">
        <v>#VALUE!</v>
      </c>
      <c r="M735" s="135" t="str">
        <f ca="1"/>
        <v xml:space="preserve"> </v>
      </c>
      <c r="N735" s="145"/>
      <c r="O735" s="14"/>
      <c r="P735" s="14"/>
      <c r="Q735" s="14"/>
      <c r="R735" s="14"/>
      <c r="S735" s="14"/>
      <c r="T735" s="14"/>
      <c r="U735" s="14"/>
      <c r="V735" s="14"/>
      <c r="W735" s="14"/>
      <c r="X735" s="137" t="str">
        <v xml:space="preserve"> </v>
      </c>
      <c r="Y735" s="150" t="str">
        <f t="shared" si="100"/>
        <v xml:space="preserve"> </v>
      </c>
    </row>
    <row r="736" spans="1:33" x14ac:dyDescent="0.25">
      <c r="A736" s="28" t="str">
        <f>_xlfn.XLOOKUP(P!C696,'Banco de Dados'!$B$3:$B$274,'Banco de Dados'!$K$3:$K$274,"")</f>
        <v/>
      </c>
      <c r="B736" s="2">
        <v>0</v>
      </c>
      <c r="C736" s="2">
        <v>0</v>
      </c>
      <c r="D736" s="2">
        <v>0</v>
      </c>
      <c r="E736" s="2">
        <v>0</v>
      </c>
      <c r="F736" s="32" t="e">
        <f t="shared" si="101"/>
        <v>#DIV/0!</v>
      </c>
      <c r="G736" s="3" t="e">
        <f t="shared" si="99"/>
        <v>#VALUE!</v>
      </c>
      <c r="H736" s="3" t="e">
        <f t="shared" si="99"/>
        <v>#VALUE!</v>
      </c>
      <c r="J736" s="2" t="str">
        <v/>
      </c>
      <c r="K736" s="3" t="e">
        <v>#VALUE!</v>
      </c>
      <c r="M736" s="135" t="str">
        <f ca="1"/>
        <v xml:space="preserve"> </v>
      </c>
      <c r="N736" s="145"/>
      <c r="O736" s="14"/>
      <c r="P736" s="14"/>
      <c r="Q736" s="14"/>
      <c r="R736" s="14"/>
      <c r="S736" s="14"/>
      <c r="T736" s="14"/>
      <c r="U736" s="14"/>
      <c r="V736" s="14"/>
      <c r="W736" s="14"/>
      <c r="X736" s="137" t="str">
        <v xml:space="preserve"> </v>
      </c>
      <c r="Y736" s="150" t="str">
        <f t="shared" si="100"/>
        <v xml:space="preserve"> </v>
      </c>
    </row>
    <row r="737" spans="1:25" x14ac:dyDescent="0.25">
      <c r="A737" s="28" t="str">
        <f>_xlfn.XLOOKUP(P!C697,'Banco de Dados'!$B$3:$B$274,'Banco de Dados'!$K$3:$K$274,"")</f>
        <v/>
      </c>
      <c r="B737" s="2">
        <v>0</v>
      </c>
      <c r="C737" s="2">
        <v>0</v>
      </c>
      <c r="D737" s="2">
        <v>0</v>
      </c>
      <c r="E737" s="2">
        <v>0</v>
      </c>
      <c r="F737" s="32" t="e">
        <f t="shared" si="101"/>
        <v>#DIV/0!</v>
      </c>
      <c r="G737" s="3" t="e">
        <f t="shared" si="99"/>
        <v>#VALUE!</v>
      </c>
      <c r="H737" s="3" t="e">
        <f t="shared" si="99"/>
        <v>#VALUE!</v>
      </c>
      <c r="J737" s="2" t="str">
        <v/>
      </c>
      <c r="K737" s="3" t="e">
        <v>#VALUE!</v>
      </c>
      <c r="M737" s="135" t="str">
        <f ca="1"/>
        <v xml:space="preserve"> </v>
      </c>
      <c r="N737" s="145"/>
      <c r="O737" s="14"/>
      <c r="P737" s="14"/>
      <c r="Q737" s="14"/>
      <c r="R737" s="14"/>
      <c r="S737" s="14"/>
      <c r="T737" s="14"/>
      <c r="U737" s="14"/>
      <c r="V737" s="14"/>
      <c r="W737" s="14"/>
      <c r="X737" s="137" t="str">
        <v xml:space="preserve"> </v>
      </c>
      <c r="Y737" s="150" t="str">
        <f t="shared" si="100"/>
        <v xml:space="preserve"> </v>
      </c>
    </row>
    <row r="738" spans="1:25" x14ac:dyDescent="0.25">
      <c r="A738" s="28" t="str">
        <f>_xlfn.XLOOKUP(P!C698,'Banco de Dados'!$B$3:$B$274,'Banco de Dados'!$K$3:$K$274,"")</f>
        <v/>
      </c>
      <c r="B738" s="2">
        <v>0</v>
      </c>
      <c r="C738" s="2">
        <v>0</v>
      </c>
      <c r="D738" s="2">
        <v>0</v>
      </c>
      <c r="E738" s="2">
        <v>0</v>
      </c>
      <c r="F738" s="32" t="e">
        <f t="shared" si="101"/>
        <v>#DIV/0!</v>
      </c>
      <c r="G738" s="3" t="e">
        <f t="shared" si="99"/>
        <v>#VALUE!</v>
      </c>
      <c r="H738" s="3" t="e">
        <f t="shared" si="99"/>
        <v>#VALUE!</v>
      </c>
      <c r="J738" s="2" t="str">
        <v/>
      </c>
      <c r="K738" s="3" t="e">
        <v>#VALUE!</v>
      </c>
      <c r="M738" s="135" t="str">
        <f ca="1"/>
        <v xml:space="preserve"> </v>
      </c>
      <c r="N738" s="145"/>
      <c r="O738" s="14"/>
      <c r="P738" s="14"/>
      <c r="Q738" s="14"/>
      <c r="R738" s="14"/>
      <c r="S738" s="14"/>
      <c r="T738" s="14"/>
      <c r="U738" s="14"/>
      <c r="V738" s="14"/>
      <c r="W738" s="14"/>
      <c r="X738" s="137" t="str">
        <v xml:space="preserve"> </v>
      </c>
      <c r="Y738" s="150" t="str">
        <f t="shared" si="100"/>
        <v xml:space="preserve"> </v>
      </c>
    </row>
    <row r="739" spans="1:25" x14ac:dyDescent="0.25">
      <c r="A739" s="28" t="str">
        <f>_xlfn.XLOOKUP(P!C699,'Banco de Dados'!$B$3:$B$274,'Banco de Dados'!$K$3:$K$274,"")</f>
        <v/>
      </c>
      <c r="B739" s="2">
        <v>0</v>
      </c>
      <c r="C739" s="2">
        <v>0</v>
      </c>
      <c r="D739" s="2">
        <v>0</v>
      </c>
      <c r="E739" s="2">
        <v>0</v>
      </c>
      <c r="F739" s="32" t="e">
        <f t="shared" si="101"/>
        <v>#DIV/0!</v>
      </c>
      <c r="G739" s="3" t="e">
        <f t="shared" si="99"/>
        <v>#VALUE!</v>
      </c>
      <c r="H739" s="3" t="e">
        <f t="shared" si="99"/>
        <v>#VALUE!</v>
      </c>
      <c r="J739" s="2" t="str">
        <v/>
      </c>
      <c r="K739" s="3" t="e">
        <v>#VALUE!</v>
      </c>
      <c r="M739" s="135" t="str">
        <f ca="1"/>
        <v xml:space="preserve"> </v>
      </c>
      <c r="N739" s="145"/>
      <c r="O739" s="14"/>
      <c r="P739" s="14"/>
      <c r="Q739" s="14"/>
      <c r="R739" s="14"/>
      <c r="S739" s="14"/>
      <c r="T739" s="14"/>
      <c r="U739" s="14"/>
      <c r="V739" s="14"/>
      <c r="W739" s="14"/>
      <c r="X739" s="137" t="str">
        <v xml:space="preserve"> </v>
      </c>
      <c r="Y739" s="150" t="str">
        <f t="shared" si="100"/>
        <v xml:space="preserve"> </v>
      </c>
    </row>
    <row r="740" spans="1:25" x14ac:dyDescent="0.25">
      <c r="A740" s="28" t="str">
        <f>_xlfn.XLOOKUP(P!C700,'Banco de Dados'!$B$3:$B$274,'Banco de Dados'!$K$3:$K$274,"")</f>
        <v/>
      </c>
      <c r="B740" s="2">
        <v>0</v>
      </c>
      <c r="C740" s="2">
        <v>0</v>
      </c>
      <c r="D740" s="2">
        <v>0</v>
      </c>
      <c r="E740" s="2">
        <v>0</v>
      </c>
      <c r="F740" s="32" t="e">
        <f t="shared" si="101"/>
        <v>#DIV/0!</v>
      </c>
      <c r="G740" s="3" t="e">
        <f t="shared" si="99"/>
        <v>#VALUE!</v>
      </c>
      <c r="H740" s="3" t="e">
        <f t="shared" si="99"/>
        <v>#VALUE!</v>
      </c>
      <c r="J740" s="2" t="str">
        <v/>
      </c>
      <c r="K740" s="3" t="e">
        <v>#VALUE!</v>
      </c>
      <c r="M740" s="135" t="str">
        <f ca="1"/>
        <v xml:space="preserve"> </v>
      </c>
      <c r="N740" s="145"/>
      <c r="O740" s="14"/>
      <c r="P740" s="14"/>
      <c r="Q740" s="14"/>
      <c r="R740" s="14"/>
      <c r="S740" s="14"/>
      <c r="T740" s="14"/>
      <c r="U740" s="14"/>
      <c r="V740" s="14"/>
      <c r="W740" s="14"/>
      <c r="X740" s="137" t="str">
        <v xml:space="preserve"> </v>
      </c>
      <c r="Y740" s="150" t="str">
        <f t="shared" si="100"/>
        <v xml:space="preserve"> </v>
      </c>
    </row>
    <row r="741" spans="1:25" x14ac:dyDescent="0.25">
      <c r="A741" s="28" t="str">
        <f>_xlfn.XLOOKUP(P!C701,'Banco de Dados'!$B$3:$B$274,'Banco de Dados'!$K$3:$K$274,"")</f>
        <v/>
      </c>
      <c r="B741" s="2">
        <v>0</v>
      </c>
      <c r="C741" s="2">
        <v>0</v>
      </c>
      <c r="D741" s="2">
        <v>0</v>
      </c>
      <c r="E741" s="2">
        <v>0</v>
      </c>
      <c r="F741" s="32" t="e">
        <f t="shared" si="101"/>
        <v>#DIV/0!</v>
      </c>
      <c r="G741" s="3" t="e">
        <f t="shared" si="99"/>
        <v>#VALUE!</v>
      </c>
      <c r="H741" s="3" t="e">
        <f t="shared" si="99"/>
        <v>#VALUE!</v>
      </c>
      <c r="J741" s="2" t="str">
        <v/>
      </c>
      <c r="K741" s="3" t="e">
        <v>#VALUE!</v>
      </c>
      <c r="M741" s="135" t="str">
        <f ca="1"/>
        <v xml:space="preserve"> </v>
      </c>
      <c r="N741" s="145"/>
      <c r="O741" s="14"/>
      <c r="P741" s="14"/>
      <c r="Q741" s="14"/>
      <c r="R741" s="14"/>
      <c r="S741" s="14"/>
      <c r="T741" s="14"/>
      <c r="U741" s="14"/>
      <c r="V741" s="14"/>
      <c r="W741" s="14"/>
      <c r="X741" s="137" t="str">
        <v xml:space="preserve"> </v>
      </c>
      <c r="Y741" s="150" t="str">
        <f t="shared" si="100"/>
        <v xml:space="preserve"> </v>
      </c>
    </row>
    <row r="742" spans="1:25" x14ac:dyDescent="0.25">
      <c r="A742" s="28" t="str">
        <f>_xlfn.XLOOKUP(P!C702,'Banco de Dados'!$B$3:$B$274,'Banco de Dados'!$K$3:$K$274,"")</f>
        <v/>
      </c>
      <c r="B742" s="2">
        <v>0</v>
      </c>
      <c r="C742" s="2">
        <v>0</v>
      </c>
      <c r="D742" s="2">
        <v>0</v>
      </c>
      <c r="E742" s="2">
        <v>0</v>
      </c>
      <c r="F742" s="32" t="e">
        <f t="shared" si="101"/>
        <v>#DIV/0!</v>
      </c>
      <c r="G742" s="3" t="e">
        <f t="shared" si="99"/>
        <v>#VALUE!</v>
      </c>
      <c r="H742" s="3" t="e">
        <f t="shared" si="99"/>
        <v>#VALUE!</v>
      </c>
      <c r="J742" s="2" t="str">
        <v/>
      </c>
      <c r="K742" s="3" t="e">
        <v>#VALUE!</v>
      </c>
      <c r="M742" s="135" t="str">
        <f ca="1"/>
        <v xml:space="preserve"> </v>
      </c>
      <c r="N742" s="145"/>
      <c r="O742" s="14"/>
      <c r="P742" s="14"/>
      <c r="Q742" s="14"/>
      <c r="R742" s="14"/>
      <c r="S742" s="14"/>
      <c r="T742" s="14"/>
      <c r="U742" s="14"/>
      <c r="V742" s="14"/>
      <c r="W742" s="14"/>
      <c r="X742" s="137" t="str">
        <v xml:space="preserve"> </v>
      </c>
      <c r="Y742" s="150" t="str">
        <f t="shared" si="100"/>
        <v xml:space="preserve"> </v>
      </c>
    </row>
    <row r="743" spans="1:25" x14ac:dyDescent="0.25">
      <c r="A743" s="28" t="str">
        <f>_xlfn.XLOOKUP(P!C703,'Banco de Dados'!$B$3:$B$274,'Banco de Dados'!$K$3:$K$274,"")</f>
        <v/>
      </c>
      <c r="B743" s="2">
        <v>0</v>
      </c>
      <c r="C743" s="2">
        <v>0</v>
      </c>
      <c r="D743" s="2">
        <v>0</v>
      </c>
      <c r="E743" s="2">
        <v>0</v>
      </c>
      <c r="F743" s="32" t="e">
        <f t="shared" si="101"/>
        <v>#DIV/0!</v>
      </c>
      <c r="G743" s="3" t="e">
        <f t="shared" si="99"/>
        <v>#VALUE!</v>
      </c>
      <c r="H743" s="3" t="e">
        <f t="shared" si="99"/>
        <v>#VALUE!</v>
      </c>
      <c r="J743" s="2" t="str">
        <v/>
      </c>
      <c r="K743" s="3" t="e">
        <v>#VALUE!</v>
      </c>
      <c r="M743" s="135" t="str">
        <f ca="1"/>
        <v xml:space="preserve"> </v>
      </c>
      <c r="N743" s="145"/>
      <c r="O743" s="14"/>
      <c r="P743" s="14"/>
      <c r="Q743" s="14"/>
      <c r="R743" s="14"/>
      <c r="S743" s="14"/>
      <c r="T743" s="14"/>
      <c r="U743" s="14"/>
      <c r="V743" s="14"/>
      <c r="W743" s="14"/>
      <c r="X743" s="137" t="str">
        <v xml:space="preserve"> </v>
      </c>
      <c r="Y743" s="150" t="str">
        <f t="shared" si="100"/>
        <v xml:space="preserve"> </v>
      </c>
    </row>
    <row r="744" spans="1:25" x14ac:dyDescent="0.25">
      <c r="A744" s="28" t="str">
        <f>_xlfn.XLOOKUP(P!C704,'Banco de Dados'!$B$3:$B$274,'Banco de Dados'!$K$3:$K$274,"")</f>
        <v/>
      </c>
      <c r="B744" s="2">
        <v>0</v>
      </c>
      <c r="C744" s="2">
        <v>0</v>
      </c>
      <c r="D744" s="2">
        <v>0</v>
      </c>
      <c r="E744" s="2">
        <v>0</v>
      </c>
      <c r="F744" s="32" t="e">
        <f t="shared" si="101"/>
        <v>#DIV/0!</v>
      </c>
      <c r="G744" s="3" t="e">
        <f t="shared" si="99"/>
        <v>#VALUE!</v>
      </c>
      <c r="H744" s="3" t="e">
        <f t="shared" si="99"/>
        <v>#VALUE!</v>
      </c>
      <c r="J744" s="2" t="str">
        <v/>
      </c>
      <c r="K744" s="3" t="e">
        <v>#VALUE!</v>
      </c>
      <c r="M744" s="135" t="str">
        <f ca="1"/>
        <v xml:space="preserve"> </v>
      </c>
      <c r="N744" s="145"/>
      <c r="O744" s="14"/>
      <c r="P744" s="14"/>
      <c r="Q744" s="14"/>
      <c r="R744" s="14"/>
      <c r="S744" s="14"/>
      <c r="T744" s="14"/>
      <c r="U744" s="14"/>
      <c r="V744" s="14"/>
      <c r="W744" s="14"/>
      <c r="X744" s="137" t="str">
        <v xml:space="preserve"> </v>
      </c>
      <c r="Y744" s="150" t="str">
        <f t="shared" si="100"/>
        <v xml:space="preserve"> </v>
      </c>
    </row>
    <row r="745" spans="1:25" x14ac:dyDescent="0.25">
      <c r="A745" s="28" t="str">
        <f>_xlfn.XLOOKUP(P!C705,'Banco de Dados'!$B$3:$B$274,'Banco de Dados'!$K$3:$K$274,"")</f>
        <v/>
      </c>
      <c r="B745" s="2">
        <v>0</v>
      </c>
      <c r="C745" s="2">
        <v>0</v>
      </c>
      <c r="D745" s="2">
        <v>0</v>
      </c>
      <c r="E745" s="2">
        <v>0</v>
      </c>
      <c r="F745" s="32" t="e">
        <f t="shared" si="101"/>
        <v>#DIV/0!</v>
      </c>
      <c r="G745" s="3" t="e">
        <f t="shared" si="99"/>
        <v>#VALUE!</v>
      </c>
      <c r="H745" s="3" t="e">
        <f t="shared" si="99"/>
        <v>#VALUE!</v>
      </c>
      <c r="J745" s="2" t="str">
        <v/>
      </c>
      <c r="K745" s="3" t="e">
        <v>#VALUE!</v>
      </c>
      <c r="M745" s="135" t="str">
        <f ca="1"/>
        <v xml:space="preserve"> </v>
      </c>
      <c r="N745" s="145"/>
      <c r="O745" s="14"/>
      <c r="P745" s="14"/>
      <c r="Q745" s="14"/>
      <c r="R745" s="14"/>
      <c r="S745" s="14"/>
      <c r="T745" s="14"/>
      <c r="U745" s="14"/>
      <c r="V745" s="14"/>
      <c r="W745" s="14"/>
      <c r="X745" s="137" t="str">
        <v xml:space="preserve"> </v>
      </c>
      <c r="Y745" s="150" t="str">
        <f t="shared" si="100"/>
        <v xml:space="preserve"> </v>
      </c>
    </row>
    <row r="746" spans="1:25" x14ac:dyDescent="0.25">
      <c r="A746" s="28" t="str">
        <f>_xlfn.XLOOKUP(P!C706,'Banco de Dados'!$B$3:$B$274,'Banco de Dados'!$K$3:$K$274,"")</f>
        <v/>
      </c>
      <c r="B746" s="2">
        <v>0</v>
      </c>
      <c r="C746" s="2">
        <v>0</v>
      </c>
      <c r="D746" s="2">
        <v>0</v>
      </c>
      <c r="E746" s="2">
        <v>0</v>
      </c>
      <c r="F746" s="32" t="e">
        <f t="shared" si="101"/>
        <v>#DIV/0!</v>
      </c>
      <c r="G746" s="3" t="e">
        <f t="shared" si="99"/>
        <v>#VALUE!</v>
      </c>
      <c r="H746" s="3" t="e">
        <f t="shared" si="99"/>
        <v>#VALUE!</v>
      </c>
      <c r="J746" s="2" t="str">
        <v/>
      </c>
      <c r="K746" s="3" t="e">
        <v>#VALUE!</v>
      </c>
      <c r="M746" s="135" t="str">
        <f ca="1"/>
        <v xml:space="preserve"> </v>
      </c>
      <c r="N746" s="145"/>
      <c r="O746" s="14"/>
      <c r="P746" s="14"/>
      <c r="Q746" s="14"/>
      <c r="R746" s="14"/>
      <c r="S746" s="14"/>
      <c r="T746" s="14"/>
      <c r="U746" s="14"/>
      <c r="V746" s="14"/>
      <c r="W746" s="14"/>
      <c r="X746" s="137" t="str">
        <v xml:space="preserve"> </v>
      </c>
      <c r="Y746" s="150" t="str">
        <f t="shared" si="100"/>
        <v xml:space="preserve"> </v>
      </c>
    </row>
    <row r="747" spans="1:25" x14ac:dyDescent="0.25">
      <c r="A747" s="28" t="str">
        <f>_xlfn.XLOOKUP(P!C707,'Banco de Dados'!$B$3:$B$274,'Banco de Dados'!$K$3:$K$274,"")</f>
        <v/>
      </c>
      <c r="B747" s="2">
        <v>0</v>
      </c>
      <c r="C747" s="2">
        <v>0</v>
      </c>
      <c r="D747" s="2">
        <v>0</v>
      </c>
      <c r="E747" s="2">
        <v>0</v>
      </c>
      <c r="F747" s="32" t="e">
        <f t="shared" si="101"/>
        <v>#DIV/0!</v>
      </c>
      <c r="G747" s="3" t="e">
        <f t="shared" si="99"/>
        <v>#VALUE!</v>
      </c>
      <c r="H747" s="3" t="e">
        <f t="shared" si="99"/>
        <v>#VALUE!</v>
      </c>
      <c r="J747" s="2" t="str">
        <v/>
      </c>
      <c r="K747" s="3" t="e">
        <v>#VALUE!</v>
      </c>
      <c r="M747" s="135" t="str">
        <f ca="1"/>
        <v xml:space="preserve"> </v>
      </c>
      <c r="N747" s="145"/>
      <c r="O747" s="14"/>
      <c r="P747" s="14"/>
      <c r="Q747" s="14"/>
      <c r="R747" s="14"/>
      <c r="S747" s="14"/>
      <c r="T747" s="14"/>
      <c r="U747" s="14"/>
      <c r="V747" s="14"/>
      <c r="W747" s="14"/>
      <c r="X747" s="137" t="str">
        <v xml:space="preserve"> </v>
      </c>
      <c r="Y747" s="150" t="str">
        <f t="shared" si="100"/>
        <v xml:space="preserve"> </v>
      </c>
    </row>
    <row r="748" spans="1:25" x14ac:dyDescent="0.25">
      <c r="A748" s="28" t="str">
        <f>_xlfn.XLOOKUP(P!C708,'Banco de Dados'!$B$3:$B$274,'Banco de Dados'!$K$3:$K$274,"")</f>
        <v/>
      </c>
      <c r="B748" s="2">
        <v>0</v>
      </c>
      <c r="C748" s="2">
        <v>0</v>
      </c>
      <c r="D748" s="2">
        <v>0</v>
      </c>
      <c r="E748" s="17">
        <v>0</v>
      </c>
      <c r="F748" s="32" t="e">
        <f t="shared" si="101"/>
        <v>#DIV/0!</v>
      </c>
      <c r="G748" s="3" t="e">
        <f t="shared" si="99"/>
        <v>#VALUE!</v>
      </c>
      <c r="H748" s="3" t="e">
        <f t="shared" si="99"/>
        <v>#VALUE!</v>
      </c>
      <c r="J748" s="2" t="str">
        <v/>
      </c>
      <c r="K748" s="3" t="e">
        <v>#VALUE!</v>
      </c>
      <c r="M748" s="135" t="str">
        <f ca="1"/>
        <v xml:space="preserve"> </v>
      </c>
      <c r="N748" s="145"/>
      <c r="O748" s="14"/>
      <c r="P748" s="14"/>
      <c r="Q748" s="14"/>
      <c r="R748" s="14"/>
      <c r="S748" s="14"/>
      <c r="T748" s="14"/>
      <c r="U748" s="14"/>
      <c r="V748" s="14"/>
      <c r="W748" s="14"/>
      <c r="X748" s="137" t="str">
        <v xml:space="preserve"> </v>
      </c>
      <c r="Y748" s="150" t="str">
        <f t="shared" si="100"/>
        <v xml:space="preserve"> </v>
      </c>
    </row>
    <row r="749" spans="1:25" x14ac:dyDescent="0.25">
      <c r="A749" s="28" t="str">
        <f>_xlfn.XLOOKUP(P!C709,'Banco de Dados'!$B$3:$B$274,'Banco de Dados'!$K$3:$K$274,"")</f>
        <v/>
      </c>
      <c r="B749" s="2">
        <v>0</v>
      </c>
      <c r="C749" s="2">
        <v>0</v>
      </c>
      <c r="D749" s="2">
        <v>0</v>
      </c>
      <c r="E749" s="2">
        <v>0</v>
      </c>
      <c r="F749" s="32" t="e">
        <f t="shared" si="101"/>
        <v>#DIV/0!</v>
      </c>
      <c r="G749" s="3" t="e">
        <f t="shared" si="99"/>
        <v>#VALUE!</v>
      </c>
      <c r="H749" s="3" t="e">
        <f t="shared" si="99"/>
        <v>#VALUE!</v>
      </c>
      <c r="J749" s="2" t="str">
        <v/>
      </c>
      <c r="K749" s="3" t="e">
        <v>#VALUE!</v>
      </c>
      <c r="M749" s="135" t="str">
        <f ca="1"/>
        <v xml:space="preserve"> </v>
      </c>
      <c r="N749" s="145"/>
      <c r="O749" s="14"/>
      <c r="P749" s="14"/>
      <c r="Q749" s="14"/>
      <c r="R749" s="14"/>
      <c r="S749" s="14"/>
      <c r="T749" s="14"/>
      <c r="U749" s="14"/>
      <c r="V749" s="14"/>
      <c r="W749" s="14"/>
      <c r="X749" s="137" t="str">
        <v xml:space="preserve"> </v>
      </c>
      <c r="Y749" s="150" t="str">
        <f t="shared" si="100"/>
        <v xml:space="preserve"> </v>
      </c>
    </row>
    <row r="750" spans="1:25" x14ac:dyDescent="0.25">
      <c r="A750" s="28" t="str">
        <f>_xlfn.XLOOKUP(P!C710,'Banco de Dados'!$B$3:$B$274,'Banco de Dados'!$K$3:$K$274,"")</f>
        <v/>
      </c>
      <c r="B750" s="2">
        <v>0</v>
      </c>
      <c r="C750" s="2">
        <v>0</v>
      </c>
      <c r="D750" s="2">
        <v>0</v>
      </c>
      <c r="E750" s="2">
        <v>0</v>
      </c>
      <c r="F750" s="32" t="e">
        <f t="shared" si="101"/>
        <v>#DIV/0!</v>
      </c>
      <c r="G750" s="3" t="e">
        <f t="shared" si="99"/>
        <v>#VALUE!</v>
      </c>
      <c r="H750" s="3" t="e">
        <f t="shared" si="99"/>
        <v>#VALUE!</v>
      </c>
      <c r="J750" s="2" t="str">
        <v/>
      </c>
      <c r="K750" s="3" t="e">
        <v>#VALUE!</v>
      </c>
      <c r="M750" s="135" t="str">
        <f ca="1"/>
        <v xml:space="preserve"> </v>
      </c>
      <c r="N750" s="145"/>
      <c r="O750" s="14"/>
      <c r="P750" s="14"/>
      <c r="Q750" s="14"/>
      <c r="R750" s="14"/>
      <c r="S750" s="14"/>
      <c r="T750" s="14"/>
      <c r="U750" s="14"/>
      <c r="V750" s="14"/>
      <c r="W750" s="14"/>
      <c r="X750" s="137" t="str">
        <v xml:space="preserve"> </v>
      </c>
      <c r="Y750" s="150" t="str">
        <f t="shared" si="100"/>
        <v xml:space="preserve"> </v>
      </c>
    </row>
    <row r="751" spans="1:25" x14ac:dyDescent="0.25">
      <c r="A751" s="28" t="str">
        <f>_xlfn.XLOOKUP(P!C711,'Banco de Dados'!$B$3:$B$274,'Banco de Dados'!$K$3:$K$274,"")</f>
        <v/>
      </c>
      <c r="B751" s="2">
        <v>0</v>
      </c>
      <c r="C751" s="2">
        <v>0</v>
      </c>
      <c r="D751" s="2">
        <v>0</v>
      </c>
      <c r="E751" s="2">
        <v>0</v>
      </c>
      <c r="F751" s="32" t="e">
        <f t="shared" si="101"/>
        <v>#DIV/0!</v>
      </c>
      <c r="G751" s="3" t="e">
        <f t="shared" si="99"/>
        <v>#VALUE!</v>
      </c>
      <c r="H751" s="3" t="e">
        <f t="shared" si="99"/>
        <v>#VALUE!</v>
      </c>
      <c r="J751" s="2" t="str">
        <v/>
      </c>
      <c r="K751" s="3" t="e">
        <v>#VALUE!</v>
      </c>
      <c r="M751" s="135" t="str">
        <f ca="1"/>
        <v xml:space="preserve"> </v>
      </c>
      <c r="N751" s="145"/>
      <c r="O751" s="14"/>
      <c r="P751" s="14"/>
      <c r="Q751" s="14"/>
      <c r="R751" s="14"/>
      <c r="S751" s="14"/>
      <c r="T751" s="14"/>
      <c r="U751" s="14"/>
      <c r="V751" s="14"/>
      <c r="W751" s="14"/>
      <c r="X751" s="137" t="str">
        <v xml:space="preserve"> </v>
      </c>
      <c r="Y751" s="150" t="str">
        <f t="shared" si="100"/>
        <v xml:space="preserve"> </v>
      </c>
    </row>
    <row r="752" spans="1:25" x14ac:dyDescent="0.25">
      <c r="A752" s="28" t="str">
        <f>_xlfn.XLOOKUP(P!C712,'Banco de Dados'!$B$3:$B$274,'Banco de Dados'!$K$3:$K$274,"")</f>
        <v/>
      </c>
      <c r="B752" s="2">
        <v>0</v>
      </c>
      <c r="C752" s="2">
        <v>0</v>
      </c>
      <c r="D752" s="2">
        <v>0</v>
      </c>
      <c r="E752" s="2">
        <v>0</v>
      </c>
      <c r="F752" s="32" t="e">
        <f t="shared" si="101"/>
        <v>#DIV/0!</v>
      </c>
      <c r="G752" s="3" t="e">
        <f t="shared" si="99"/>
        <v>#VALUE!</v>
      </c>
      <c r="H752" s="3" t="e">
        <f t="shared" si="99"/>
        <v>#VALUE!</v>
      </c>
      <c r="J752" s="2" t="str">
        <v/>
      </c>
      <c r="K752" s="3" t="e">
        <v>#VALUE!</v>
      </c>
      <c r="M752" s="135" t="str">
        <f ca="1"/>
        <v xml:space="preserve"> </v>
      </c>
      <c r="N752" s="145"/>
      <c r="O752" s="14"/>
      <c r="P752" s="14"/>
      <c r="Q752" s="14"/>
      <c r="R752" s="14"/>
      <c r="S752" s="14"/>
      <c r="T752" s="14"/>
      <c r="U752" s="14"/>
      <c r="V752" s="14"/>
      <c r="W752" s="14"/>
      <c r="X752" s="137" t="str">
        <v xml:space="preserve"> </v>
      </c>
      <c r="Y752" s="150" t="str">
        <f t="shared" si="100"/>
        <v xml:space="preserve"> </v>
      </c>
    </row>
    <row r="753" spans="1:33" x14ac:dyDescent="0.25">
      <c r="A753" s="28" t="str">
        <f>_xlfn.XLOOKUP(P!C713,'Banco de Dados'!$B$3:$B$274,'Banco de Dados'!$K$3:$K$274,"")</f>
        <v/>
      </c>
      <c r="B753" s="2">
        <v>0</v>
      </c>
      <c r="C753" s="2">
        <v>0</v>
      </c>
      <c r="D753" s="2">
        <v>0</v>
      </c>
      <c r="E753" s="2">
        <v>0</v>
      </c>
      <c r="F753" s="32" t="e">
        <f t="shared" si="101"/>
        <v>#DIV/0!</v>
      </c>
      <c r="G753" s="3" t="e">
        <f t="shared" si="99"/>
        <v>#VALUE!</v>
      </c>
      <c r="H753" s="3" t="e">
        <f t="shared" si="99"/>
        <v>#VALUE!</v>
      </c>
      <c r="J753" s="2" t="str">
        <v/>
      </c>
      <c r="K753" s="3" t="e">
        <v>#VALUE!</v>
      </c>
      <c r="M753" s="135" t="str">
        <f ca="1"/>
        <v xml:space="preserve"> </v>
      </c>
      <c r="N753" s="145"/>
      <c r="O753" s="14"/>
      <c r="P753" s="14"/>
      <c r="Q753" s="14"/>
      <c r="R753" s="14"/>
      <c r="S753" s="14"/>
      <c r="T753" s="14"/>
      <c r="U753" s="14"/>
      <c r="V753" s="14"/>
      <c r="W753" s="14"/>
      <c r="X753" s="137" t="str">
        <v xml:space="preserve"> </v>
      </c>
      <c r="Y753" s="150" t="str">
        <f t="shared" si="100"/>
        <v xml:space="preserve"> </v>
      </c>
    </row>
    <row r="754" spans="1:33" x14ac:dyDescent="0.25">
      <c r="A754" s="28" t="str">
        <f>_xlfn.XLOOKUP(P!C714,'Banco de Dados'!$B$3:$B$274,'Banco de Dados'!$K$3:$K$274,"")</f>
        <v/>
      </c>
      <c r="B754" s="2">
        <v>0</v>
      </c>
      <c r="C754" s="2">
        <v>0</v>
      </c>
      <c r="D754" s="2">
        <v>0</v>
      </c>
      <c r="E754" s="2">
        <v>0</v>
      </c>
      <c r="F754" s="32" t="e">
        <f t="shared" si="101"/>
        <v>#DIV/0!</v>
      </c>
      <c r="G754" s="3" t="e">
        <f t="shared" si="99"/>
        <v>#VALUE!</v>
      </c>
      <c r="H754" s="3" t="e">
        <f t="shared" si="99"/>
        <v>#VALUE!</v>
      </c>
      <c r="J754" s="2" t="str">
        <v/>
      </c>
      <c r="K754" s="3" t="e">
        <v>#VALUE!</v>
      </c>
      <c r="M754" s="135" t="str">
        <f ca="1"/>
        <v xml:space="preserve"> </v>
      </c>
      <c r="N754" s="145"/>
      <c r="O754" s="14"/>
      <c r="P754" s="14"/>
      <c r="Q754" s="14"/>
      <c r="R754" s="14"/>
      <c r="S754" s="14"/>
      <c r="T754" s="14"/>
      <c r="U754" s="14"/>
      <c r="V754" s="14"/>
      <c r="W754" s="14"/>
      <c r="X754" s="137" t="str">
        <v xml:space="preserve"> </v>
      </c>
      <c r="Y754" s="150" t="str">
        <f t="shared" si="100"/>
        <v xml:space="preserve"> </v>
      </c>
    </row>
    <row r="755" spans="1:33" x14ac:dyDescent="0.25">
      <c r="A755" s="28" t="str">
        <f>_xlfn.XLOOKUP(P!C715,'Banco de Dados'!$B$3:$B$274,'Banco de Dados'!$K$3:$K$274,"")</f>
        <v/>
      </c>
      <c r="B755" s="2">
        <v>0</v>
      </c>
      <c r="C755" s="2">
        <v>0</v>
      </c>
      <c r="D755" s="2">
        <v>0</v>
      </c>
      <c r="E755" s="2">
        <v>0</v>
      </c>
      <c r="F755" s="32" t="e">
        <f t="shared" si="101"/>
        <v>#DIV/0!</v>
      </c>
      <c r="G755" s="3" t="e">
        <f t="shared" si="99"/>
        <v>#VALUE!</v>
      </c>
      <c r="H755" s="3" t="e">
        <f t="shared" si="99"/>
        <v>#VALUE!</v>
      </c>
      <c r="J755" s="2" t="str">
        <v/>
      </c>
      <c r="K755" s="3" t="e">
        <v>#VALUE!</v>
      </c>
      <c r="M755" s="135" t="str">
        <f ca="1"/>
        <v xml:space="preserve"> </v>
      </c>
      <c r="N755" s="145"/>
      <c r="O755" s="14"/>
      <c r="P755" s="14"/>
      <c r="Q755" s="14"/>
      <c r="R755" s="14"/>
      <c r="S755" s="14"/>
      <c r="T755" s="14"/>
      <c r="U755" s="14"/>
      <c r="V755" s="14"/>
      <c r="W755" s="14"/>
      <c r="X755" s="137" t="str">
        <v xml:space="preserve"> </v>
      </c>
      <c r="Y755" s="150" t="str">
        <f t="shared" si="100"/>
        <v xml:space="preserve"> </v>
      </c>
    </row>
    <row r="756" spans="1:33" x14ac:dyDescent="0.25">
      <c r="A756" s="28" t="str">
        <f>_xlfn.XLOOKUP(P!C716,'Banco de Dados'!$B$3:$B$274,'Banco de Dados'!$K$3:$K$274,"")</f>
        <v/>
      </c>
      <c r="B756" s="2">
        <v>0</v>
      </c>
      <c r="C756" s="2">
        <v>0</v>
      </c>
      <c r="D756" s="2">
        <v>0</v>
      </c>
      <c r="E756" s="2">
        <v>0</v>
      </c>
      <c r="F756" s="32" t="e">
        <f t="shared" si="101"/>
        <v>#DIV/0!</v>
      </c>
      <c r="G756" s="3" t="e">
        <f t="shared" ref="G756:H758" si="102">D756*$E$726</f>
        <v>#VALUE!</v>
      </c>
      <c r="H756" s="3" t="e">
        <f t="shared" si="102"/>
        <v>#VALUE!</v>
      </c>
      <c r="J756" s="2" t="str">
        <v/>
      </c>
      <c r="K756" s="3" t="e">
        <v>#VALUE!</v>
      </c>
      <c r="M756" s="135" t="str">
        <f ca="1"/>
        <v xml:space="preserve"> </v>
      </c>
      <c r="N756" s="145"/>
      <c r="O756" s="14"/>
      <c r="P756" s="14"/>
      <c r="Q756" s="14"/>
      <c r="R756" s="14"/>
      <c r="S756" s="14"/>
      <c r="T756" s="14"/>
      <c r="U756" s="14"/>
      <c r="V756" s="14"/>
      <c r="W756" s="14"/>
      <c r="X756" s="137" t="str">
        <v xml:space="preserve"> </v>
      </c>
      <c r="Y756" s="150" t="str">
        <f t="shared" si="100"/>
        <v xml:space="preserve"> </v>
      </c>
    </row>
    <row r="757" spans="1:33" x14ac:dyDescent="0.25">
      <c r="A757" s="28" t="str">
        <f>_xlfn.XLOOKUP(P!C717,'Banco de Dados'!$B$3:$B$274,'Banco de Dados'!$K$3:$K$274,"")</f>
        <v/>
      </c>
      <c r="B757" s="2">
        <v>0</v>
      </c>
      <c r="C757" s="2">
        <v>0</v>
      </c>
      <c r="D757" s="2">
        <v>0</v>
      </c>
      <c r="E757" s="2">
        <v>0</v>
      </c>
      <c r="F757" s="32" t="e">
        <f t="shared" si="101"/>
        <v>#DIV/0!</v>
      </c>
      <c r="G757" s="3" t="e">
        <f t="shared" si="102"/>
        <v>#VALUE!</v>
      </c>
      <c r="H757" s="3" t="e">
        <f t="shared" si="102"/>
        <v>#VALUE!</v>
      </c>
      <c r="J757" s="2" t="str">
        <v/>
      </c>
      <c r="K757" s="3" t="e">
        <v>#VALUE!</v>
      </c>
      <c r="M757" s="135" t="str">
        <f ca="1"/>
        <v xml:space="preserve"> </v>
      </c>
      <c r="N757" s="145"/>
      <c r="O757" s="14"/>
      <c r="P757" s="14"/>
      <c r="Q757" s="14"/>
      <c r="R757" s="14"/>
      <c r="S757" s="14"/>
      <c r="T757" s="14"/>
      <c r="U757" s="14"/>
      <c r="V757" s="14"/>
      <c r="W757" s="14"/>
      <c r="X757" s="137" t="str">
        <v xml:space="preserve"> </v>
      </c>
      <c r="Y757" s="150" t="str">
        <f t="shared" si="100"/>
        <v xml:space="preserve"> </v>
      </c>
    </row>
    <row r="758" spans="1:33" x14ac:dyDescent="0.25">
      <c r="A758" s="28" t="str">
        <f>_xlfn.XLOOKUP(P!C718,'Banco de Dados'!$B$3:$B$274,'Banco de Dados'!$K$3:$K$274,"")</f>
        <v/>
      </c>
      <c r="B758" s="2">
        <v>0</v>
      </c>
      <c r="C758" s="2">
        <v>0</v>
      </c>
      <c r="D758" s="2">
        <v>0</v>
      </c>
      <c r="E758" s="2">
        <v>0</v>
      </c>
      <c r="F758" s="32" t="e">
        <f t="shared" si="101"/>
        <v>#DIV/0!</v>
      </c>
      <c r="G758" s="3" t="e">
        <f t="shared" si="102"/>
        <v>#VALUE!</v>
      </c>
      <c r="H758" s="3" t="e">
        <f t="shared" si="102"/>
        <v>#VALUE!</v>
      </c>
      <c r="J758" s="2" t="str">
        <v/>
      </c>
      <c r="K758" s="3" t="e">
        <v>#VALUE!</v>
      </c>
      <c r="M758" s="142" t="str">
        <f t="shared" ref="M758" si="103">IF(AL758=0,"",AL758)</f>
        <v/>
      </c>
      <c r="N758" s="141" t="str">
        <f>IFERROR(IF(AM758=0,NA(),AM758)," ")</f>
        <v xml:space="preserve"> </v>
      </c>
      <c r="O758" s="14"/>
      <c r="P758" s="14"/>
      <c r="Q758" s="14"/>
      <c r="R758" s="14"/>
      <c r="S758" s="14"/>
      <c r="T758" s="14"/>
      <c r="U758" s="14"/>
      <c r="V758" s="14"/>
      <c r="W758" s="14"/>
      <c r="X758" s="137" t="str">
        <v xml:space="preserve"> </v>
      </c>
      <c r="Y758" s="150" t="str">
        <f t="shared" si="100"/>
        <v xml:space="preserve"> </v>
      </c>
    </row>
    <row r="759" spans="1:33" s="67" customFormat="1" x14ac:dyDescent="0.25">
      <c r="A759" s="94"/>
      <c r="B759" s="94"/>
      <c r="C759" s="94"/>
      <c r="D759" s="94"/>
      <c r="E759" s="94"/>
      <c r="F759" s="133"/>
      <c r="G759" s="134"/>
      <c r="H759" s="134"/>
      <c r="I759" s="94"/>
      <c r="J759" s="94"/>
      <c r="K759" s="134"/>
      <c r="L759" s="94"/>
      <c r="M759" s="94"/>
      <c r="N759" s="134"/>
      <c r="O759" s="134"/>
      <c r="P759" s="134"/>
      <c r="Y759" s="94"/>
    </row>
    <row r="760" spans="1:33" x14ac:dyDescent="0.25">
      <c r="G760" s="3"/>
      <c r="H760" s="3"/>
      <c r="I760" s="2"/>
      <c r="J760" s="2"/>
      <c r="K760" s="3"/>
      <c r="L760" s="94"/>
      <c r="M760" s="2"/>
      <c r="N760" s="3"/>
      <c r="O760" s="3"/>
      <c r="P760" s="3"/>
    </row>
    <row r="761" spans="1:33" x14ac:dyDescent="0.25">
      <c r="G761" s="3"/>
      <c r="H761" s="3"/>
      <c r="I761" s="2"/>
      <c r="J761" s="2"/>
      <c r="K761" s="3"/>
      <c r="L761" s="94"/>
      <c r="M761" s="2"/>
      <c r="N761" s="3"/>
      <c r="O761" s="3"/>
      <c r="P761" s="3"/>
    </row>
    <row r="762" spans="1:33" ht="15.75" x14ac:dyDescent="0.25">
      <c r="A762" s="36">
        <f>'Nome das Amostras'!A25</f>
        <v>0</v>
      </c>
      <c r="B762" s="164" t="e">
        <f>VLOOKUP(A762,'Nome das Amostras'!$A$3:$D$28,2,FALSE)</f>
        <v>#N/A</v>
      </c>
      <c r="C762" s="164"/>
      <c r="D762" s="51" t="s">
        <v>65</v>
      </c>
      <c r="E762" s="52" t="e">
        <f>'Banco de Dados'!$O$13/'Banco de Dados'!FF13</f>
        <v>#VALUE!</v>
      </c>
      <c r="F762" s="74"/>
      <c r="G762" s="3"/>
      <c r="H762" s="3"/>
      <c r="J762" s="231" t="s">
        <v>255</v>
      </c>
      <c r="K762" s="231"/>
      <c r="M762" s="132" t="s">
        <v>1</v>
      </c>
      <c r="N762" s="144" t="s">
        <v>35</v>
      </c>
      <c r="O762" s="232" t="s">
        <v>148</v>
      </c>
      <c r="P762" s="232"/>
      <c r="Q762" s="232"/>
      <c r="R762" s="232"/>
      <c r="S762" s="232"/>
      <c r="T762" s="232"/>
      <c r="U762" s="232"/>
      <c r="V762" s="232"/>
      <c r="W762" s="2">
        <v>18</v>
      </c>
      <c r="X762" s="136" t="s">
        <v>1</v>
      </c>
      <c r="Y762" s="136" t="s">
        <v>35</v>
      </c>
      <c r="Z762" s="233" t="s">
        <v>149</v>
      </c>
      <c r="AA762" s="233"/>
      <c r="AB762" s="233"/>
      <c r="AC762" s="233"/>
      <c r="AD762" s="233"/>
      <c r="AE762" s="233"/>
      <c r="AF762" s="233"/>
      <c r="AG762" s="233"/>
    </row>
    <row r="763" spans="1:33" x14ac:dyDescent="0.25">
      <c r="A763" s="107" t="s">
        <v>1</v>
      </c>
      <c r="B763" s="107" t="s">
        <v>0</v>
      </c>
      <c r="C763" s="107" t="s">
        <v>212</v>
      </c>
      <c r="D763" s="107" t="s">
        <v>209</v>
      </c>
      <c r="E763" s="107" t="s">
        <v>213</v>
      </c>
      <c r="F763" s="76" t="s">
        <v>219</v>
      </c>
      <c r="G763" s="54" t="s">
        <v>140</v>
      </c>
      <c r="H763" s="54" t="s">
        <v>66</v>
      </c>
      <c r="J763" s="107" t="s">
        <v>1</v>
      </c>
      <c r="K763" s="54" t="s">
        <v>35</v>
      </c>
      <c r="M763" s="142" t="s">
        <v>149</v>
      </c>
      <c r="N763" s="141">
        <f>Y763</f>
        <v>0</v>
      </c>
      <c r="O763" s="14"/>
      <c r="P763" s="14"/>
      <c r="Q763" s="14"/>
      <c r="R763" s="14"/>
      <c r="S763" s="14"/>
      <c r="T763" s="14"/>
      <c r="U763" s="14"/>
      <c r="V763" s="14"/>
      <c r="W763" s="14"/>
      <c r="X763" s="140" t="s">
        <v>150</v>
      </c>
      <c r="Y763" s="149">
        <f>SUM(Y764:Y794)</f>
        <v>0</v>
      </c>
    </row>
    <row r="764" spans="1:33" x14ac:dyDescent="0.25">
      <c r="A764" s="28" t="str">
        <f>_xlfn.XLOOKUP(P!C722,'Banco de Dados'!$B$3:$B$274,'Banco de Dados'!$K$3:$K$274,"")</f>
        <v/>
      </c>
      <c r="B764" s="2" cm="1">
        <f t="array" ref="B764:E794">Dados!FB5:FE35</f>
        <v>0</v>
      </c>
      <c r="C764" s="2">
        <v>0</v>
      </c>
      <c r="D764" s="2">
        <v>0</v>
      </c>
      <c r="E764" s="2">
        <v>0</v>
      </c>
      <c r="F764" s="32" t="e">
        <f>(E764*100)/D764</f>
        <v>#DIV/0!</v>
      </c>
      <c r="G764" s="3" t="e">
        <f t="shared" ref="G764:H791" si="104">D764*$E$762</f>
        <v>#VALUE!</v>
      </c>
      <c r="H764" s="3" t="e">
        <f t="shared" si="104"/>
        <v>#VALUE!</v>
      </c>
      <c r="J764" s="2" t="str" cm="1">
        <f t="array" ref="J764:J794">_xlfn._xlws.FILTER(A764:A794, (A764:A794&lt;&gt;$L$1)*(A764:A794&lt;&gt;"Ar")*(A764:A794&lt;&gt;$M$1))</f>
        <v/>
      </c>
      <c r="K764" s="3" t="e" cm="1">
        <f t="array" ref="K764:K794">IF(_xlfn.XLOOKUP(J764:J794,A764:A794,G764:G794," ")=0,"",_xlfn.XLOOKUP(J764:J794,A764:A794,G764:G794," "))</f>
        <v>#VALUE!</v>
      </c>
      <c r="M764" s="135" t="e" cm="1" vm="1">
        <f t="array" aca="1" ref="M764:M793" ca="1">_xlfn.XLOOKUP(N764:N793,_xlfn.ANCHORARRAY(K764),J764:J794," ")</f>
        <v>#VALUE!</v>
      </c>
      <c r="N764" s="145" t="e" cm="1" vm="2">
        <f t="array" aca="1" ref="N764" ca="1">IF(_xlfn._xlws.FILTER(_xlfn.ANCHORARRAY(K764),ISERROR(MATCH(_xlfn.ANCHORARRAY(K764),Y764:Y793,0)))=0," ",_xlfn._xlws.FILTER(_xlfn.ANCHORARRAY(K764),ISERROR(MATCH(_xlfn.ANCHORARRAY(K764),Y764:Y793,0))))</f>
        <v>#VALUE!</v>
      </c>
      <c r="O764" s="14"/>
      <c r="P764" s="14"/>
      <c r="Q764" s="14"/>
      <c r="R764" s="14"/>
      <c r="S764" s="14"/>
      <c r="T764" s="14"/>
      <c r="U764" s="14"/>
      <c r="V764" s="14"/>
      <c r="W764" s="14"/>
      <c r="X764" s="137" t="str" cm="1">
        <f t="array" ref="X764:X794">IF(_xlfn.XLOOKUP(Y764:Y794,_xlfn.ANCHORARRAY(K764),J764:J794," ")=0," ",_xlfn.XLOOKUP(Y764:Y794,_xlfn.ANCHORARRAY(K764),J764:J794," "))</f>
        <v xml:space="preserve"> </v>
      </c>
      <c r="Y764" s="150" t="str">
        <f t="shared" ref="Y764:Y794" si="105">IFERROR(IF(ROW(A1)&lt;$W$762,SMALL(_xlfn.ANCHORARRAY($K$764),ROW(A1))," ")," ")</f>
        <v xml:space="preserve"> </v>
      </c>
    </row>
    <row r="765" spans="1:33" x14ac:dyDescent="0.25">
      <c r="A765" s="28" t="str">
        <f>_xlfn.XLOOKUP(P!C723,'Banco de Dados'!$B$3:$B$274,'Banco de Dados'!$K$3:$K$274,"")</f>
        <v/>
      </c>
      <c r="B765" s="2">
        <v>0</v>
      </c>
      <c r="C765" s="2">
        <v>0</v>
      </c>
      <c r="D765" s="2">
        <v>0</v>
      </c>
      <c r="E765" s="2">
        <v>0</v>
      </c>
      <c r="F765" s="32" t="e">
        <f t="shared" ref="F765:F794" si="106">(E765*100)/D765</f>
        <v>#DIV/0!</v>
      </c>
      <c r="G765" s="3" t="e">
        <f t="shared" si="104"/>
        <v>#VALUE!</v>
      </c>
      <c r="H765" s="3" t="e">
        <f t="shared" si="104"/>
        <v>#VALUE!</v>
      </c>
      <c r="J765" s="2" t="str">
        <v/>
      </c>
      <c r="K765" s="3" t="e">
        <v>#VALUE!</v>
      </c>
      <c r="M765" s="135" t="str">
        <f ca="1"/>
        <v xml:space="preserve"> </v>
      </c>
      <c r="N765" s="145"/>
      <c r="O765" s="14"/>
      <c r="P765" s="14"/>
      <c r="Q765" s="14"/>
      <c r="R765" s="14"/>
      <c r="S765" s="14"/>
      <c r="T765" s="14"/>
      <c r="U765" s="14"/>
      <c r="V765" s="14"/>
      <c r="W765" s="14"/>
      <c r="X765" s="137" t="str">
        <v xml:space="preserve"> </v>
      </c>
      <c r="Y765" s="150" t="str">
        <f t="shared" si="105"/>
        <v xml:space="preserve"> </v>
      </c>
    </row>
    <row r="766" spans="1:33" x14ac:dyDescent="0.25">
      <c r="A766" s="28" t="str">
        <f>_xlfn.XLOOKUP(P!C724,'Banco de Dados'!$B$3:$B$274,'Banco de Dados'!$K$3:$K$274,"")</f>
        <v/>
      </c>
      <c r="B766" s="2">
        <v>0</v>
      </c>
      <c r="C766" s="2">
        <v>0</v>
      </c>
      <c r="D766" s="2">
        <v>0</v>
      </c>
      <c r="E766" s="2">
        <v>0</v>
      </c>
      <c r="F766" s="32" t="e">
        <f t="shared" si="106"/>
        <v>#DIV/0!</v>
      </c>
      <c r="G766" s="3" t="e">
        <f t="shared" si="104"/>
        <v>#VALUE!</v>
      </c>
      <c r="H766" s="3" t="e">
        <f t="shared" si="104"/>
        <v>#VALUE!</v>
      </c>
      <c r="J766" s="2" t="str">
        <v/>
      </c>
      <c r="K766" s="3" t="e">
        <v>#VALUE!</v>
      </c>
      <c r="M766" s="135" t="str">
        <f ca="1"/>
        <v xml:space="preserve"> </v>
      </c>
      <c r="N766" s="145"/>
      <c r="O766" s="14"/>
      <c r="P766" s="14"/>
      <c r="Q766" s="14"/>
      <c r="R766" s="14"/>
      <c r="S766" s="14"/>
      <c r="T766" s="14"/>
      <c r="U766" s="14"/>
      <c r="V766" s="14"/>
      <c r="W766" s="14"/>
      <c r="X766" s="137" t="str">
        <v xml:space="preserve"> </v>
      </c>
      <c r="Y766" s="150" t="str">
        <f t="shared" si="105"/>
        <v xml:space="preserve"> </v>
      </c>
    </row>
    <row r="767" spans="1:33" x14ac:dyDescent="0.25">
      <c r="A767" s="28" t="str">
        <f>_xlfn.XLOOKUP(P!C725,'Banco de Dados'!$B$3:$B$274,'Banco de Dados'!$K$3:$K$274,"")</f>
        <v/>
      </c>
      <c r="B767" s="2">
        <v>0</v>
      </c>
      <c r="C767" s="2">
        <v>0</v>
      </c>
      <c r="D767" s="2">
        <v>0</v>
      </c>
      <c r="E767" s="2">
        <v>0</v>
      </c>
      <c r="F767" s="32" t="e">
        <f t="shared" si="106"/>
        <v>#DIV/0!</v>
      </c>
      <c r="G767" s="3" t="e">
        <f t="shared" si="104"/>
        <v>#VALUE!</v>
      </c>
      <c r="H767" s="3" t="e">
        <f t="shared" si="104"/>
        <v>#VALUE!</v>
      </c>
      <c r="J767" s="2" t="str">
        <v/>
      </c>
      <c r="K767" s="3" t="e">
        <v>#VALUE!</v>
      </c>
      <c r="M767" s="135" t="str">
        <f ca="1"/>
        <v xml:space="preserve"> </v>
      </c>
      <c r="N767" s="145"/>
      <c r="O767" s="14"/>
      <c r="P767" s="14"/>
      <c r="Q767" s="14"/>
      <c r="R767" s="14"/>
      <c r="S767" s="14"/>
      <c r="T767" s="14"/>
      <c r="U767" s="14"/>
      <c r="V767" s="14"/>
      <c r="W767" s="14"/>
      <c r="X767" s="137" t="str">
        <v xml:space="preserve"> </v>
      </c>
      <c r="Y767" s="150" t="str">
        <f t="shared" si="105"/>
        <v xml:space="preserve"> </v>
      </c>
    </row>
    <row r="768" spans="1:33" x14ac:dyDescent="0.25">
      <c r="A768" s="28" t="str">
        <f>_xlfn.XLOOKUP(P!C726,'Banco de Dados'!$B$3:$B$274,'Banco de Dados'!$K$3:$K$274,"")</f>
        <v/>
      </c>
      <c r="B768" s="2">
        <v>0</v>
      </c>
      <c r="C768" s="2">
        <v>0</v>
      </c>
      <c r="D768" s="2">
        <v>0</v>
      </c>
      <c r="E768" s="2">
        <v>0</v>
      </c>
      <c r="F768" s="32" t="e">
        <f t="shared" si="106"/>
        <v>#DIV/0!</v>
      </c>
      <c r="G768" s="3" t="e">
        <f t="shared" si="104"/>
        <v>#VALUE!</v>
      </c>
      <c r="H768" s="3" t="e">
        <f t="shared" si="104"/>
        <v>#VALUE!</v>
      </c>
      <c r="J768" s="2" t="str">
        <v/>
      </c>
      <c r="K768" s="3" t="e">
        <v>#VALUE!</v>
      </c>
      <c r="M768" s="135" t="str">
        <f ca="1"/>
        <v xml:space="preserve"> </v>
      </c>
      <c r="N768" s="145"/>
      <c r="O768" s="14"/>
      <c r="P768" s="14"/>
      <c r="Q768" s="14"/>
      <c r="R768" s="14"/>
      <c r="S768" s="14"/>
      <c r="T768" s="14"/>
      <c r="U768" s="14"/>
      <c r="V768" s="14"/>
      <c r="W768" s="14"/>
      <c r="X768" s="137" t="str">
        <v xml:space="preserve"> </v>
      </c>
      <c r="Y768" s="150" t="str">
        <f t="shared" si="105"/>
        <v xml:space="preserve"> </v>
      </c>
    </row>
    <row r="769" spans="1:25" x14ac:dyDescent="0.25">
      <c r="A769" s="28" t="str">
        <f>_xlfn.XLOOKUP(P!C727,'Banco de Dados'!$B$3:$B$274,'Banco de Dados'!$K$3:$K$274,"")</f>
        <v/>
      </c>
      <c r="B769" s="2">
        <v>0</v>
      </c>
      <c r="C769" s="2">
        <v>0</v>
      </c>
      <c r="D769" s="2">
        <v>0</v>
      </c>
      <c r="E769" s="2">
        <v>0</v>
      </c>
      <c r="F769" s="32" t="e">
        <f t="shared" si="106"/>
        <v>#DIV/0!</v>
      </c>
      <c r="G769" s="3" t="e">
        <f t="shared" si="104"/>
        <v>#VALUE!</v>
      </c>
      <c r="H769" s="3" t="e">
        <f t="shared" si="104"/>
        <v>#VALUE!</v>
      </c>
      <c r="J769" s="2" t="str">
        <v/>
      </c>
      <c r="K769" s="3" t="e">
        <v>#VALUE!</v>
      </c>
      <c r="M769" s="135" t="str">
        <f ca="1"/>
        <v xml:space="preserve"> </v>
      </c>
      <c r="N769" s="145"/>
      <c r="O769" s="14"/>
      <c r="P769" s="14"/>
      <c r="Q769" s="14"/>
      <c r="R769" s="14"/>
      <c r="S769" s="14"/>
      <c r="T769" s="14"/>
      <c r="U769" s="14"/>
      <c r="V769" s="14"/>
      <c r="W769" s="14"/>
      <c r="X769" s="137" t="str">
        <v xml:space="preserve"> </v>
      </c>
      <c r="Y769" s="150" t="str">
        <f t="shared" si="105"/>
        <v xml:space="preserve"> </v>
      </c>
    </row>
    <row r="770" spans="1:25" x14ac:dyDescent="0.25">
      <c r="A770" s="28" t="str">
        <f>_xlfn.XLOOKUP(P!C728,'Banco de Dados'!$B$3:$B$274,'Banco de Dados'!$K$3:$K$274,"")</f>
        <v/>
      </c>
      <c r="B770" s="2">
        <v>0</v>
      </c>
      <c r="C770" s="2">
        <v>0</v>
      </c>
      <c r="D770" s="2">
        <v>0</v>
      </c>
      <c r="E770" s="2">
        <v>0</v>
      </c>
      <c r="F770" s="32" t="e">
        <f t="shared" si="106"/>
        <v>#DIV/0!</v>
      </c>
      <c r="G770" s="3" t="e">
        <f t="shared" si="104"/>
        <v>#VALUE!</v>
      </c>
      <c r="H770" s="3" t="e">
        <f t="shared" si="104"/>
        <v>#VALUE!</v>
      </c>
      <c r="J770" s="2" t="str">
        <v/>
      </c>
      <c r="K770" s="3" t="e">
        <v>#VALUE!</v>
      </c>
      <c r="M770" s="135" t="str">
        <f ca="1"/>
        <v xml:space="preserve"> </v>
      </c>
      <c r="N770" s="145"/>
      <c r="O770" s="14"/>
      <c r="P770" s="14"/>
      <c r="Q770" s="14"/>
      <c r="R770" s="14"/>
      <c r="S770" s="14"/>
      <c r="T770" s="14"/>
      <c r="U770" s="14"/>
      <c r="V770" s="14"/>
      <c r="W770" s="14"/>
      <c r="X770" s="137" t="str">
        <v xml:space="preserve"> </v>
      </c>
      <c r="Y770" s="150" t="str">
        <f t="shared" si="105"/>
        <v xml:space="preserve"> </v>
      </c>
    </row>
    <row r="771" spans="1:25" x14ac:dyDescent="0.25">
      <c r="A771" s="28" t="str">
        <f>_xlfn.XLOOKUP(P!C729,'Banco de Dados'!$B$3:$B$274,'Banco de Dados'!$K$3:$K$274,"")</f>
        <v/>
      </c>
      <c r="B771" s="2">
        <v>0</v>
      </c>
      <c r="C771" s="2">
        <v>0</v>
      </c>
      <c r="D771" s="2">
        <v>0</v>
      </c>
      <c r="E771" s="2">
        <v>0</v>
      </c>
      <c r="F771" s="32" t="e">
        <f t="shared" si="106"/>
        <v>#DIV/0!</v>
      </c>
      <c r="G771" s="3" t="e">
        <f t="shared" si="104"/>
        <v>#VALUE!</v>
      </c>
      <c r="H771" s="3" t="e">
        <f t="shared" si="104"/>
        <v>#VALUE!</v>
      </c>
      <c r="J771" s="2" t="str">
        <v/>
      </c>
      <c r="K771" s="3" t="e">
        <v>#VALUE!</v>
      </c>
      <c r="M771" s="135" t="str">
        <f ca="1"/>
        <v xml:space="preserve"> </v>
      </c>
      <c r="N771" s="145"/>
      <c r="O771" s="14"/>
      <c r="P771" s="14"/>
      <c r="Q771" s="14"/>
      <c r="R771" s="14"/>
      <c r="S771" s="14"/>
      <c r="T771" s="14"/>
      <c r="U771" s="14"/>
      <c r="V771" s="14"/>
      <c r="W771" s="14"/>
      <c r="X771" s="137" t="str">
        <v xml:space="preserve"> </v>
      </c>
      <c r="Y771" s="150" t="str">
        <f t="shared" si="105"/>
        <v xml:space="preserve"> </v>
      </c>
    </row>
    <row r="772" spans="1:25" x14ac:dyDescent="0.25">
      <c r="A772" s="28" t="str">
        <f>_xlfn.XLOOKUP(P!C730,'Banco de Dados'!$B$3:$B$274,'Banco de Dados'!$K$3:$K$274,"")</f>
        <v/>
      </c>
      <c r="B772" s="2">
        <v>0</v>
      </c>
      <c r="C772" s="2">
        <v>0</v>
      </c>
      <c r="D772" s="2">
        <v>0</v>
      </c>
      <c r="E772" s="2">
        <v>0</v>
      </c>
      <c r="F772" s="32" t="e">
        <f t="shared" si="106"/>
        <v>#DIV/0!</v>
      </c>
      <c r="G772" s="3" t="e">
        <f t="shared" si="104"/>
        <v>#VALUE!</v>
      </c>
      <c r="H772" s="3" t="e">
        <f t="shared" si="104"/>
        <v>#VALUE!</v>
      </c>
      <c r="J772" s="2" t="str">
        <v/>
      </c>
      <c r="K772" s="3" t="e">
        <v>#VALUE!</v>
      </c>
      <c r="M772" s="135" t="str">
        <f ca="1"/>
        <v xml:space="preserve"> </v>
      </c>
      <c r="N772" s="145"/>
      <c r="O772" s="14"/>
      <c r="P772" s="14"/>
      <c r="Q772" s="14"/>
      <c r="R772" s="14"/>
      <c r="S772" s="14"/>
      <c r="T772" s="14"/>
      <c r="U772" s="14"/>
      <c r="V772" s="14"/>
      <c r="W772" s="14"/>
      <c r="X772" s="137" t="str">
        <v xml:space="preserve"> </v>
      </c>
      <c r="Y772" s="150" t="str">
        <f t="shared" si="105"/>
        <v xml:space="preserve"> </v>
      </c>
    </row>
    <row r="773" spans="1:25" x14ac:dyDescent="0.25">
      <c r="A773" s="28" t="str">
        <f>_xlfn.XLOOKUP(P!C731,'Banco de Dados'!$B$3:$B$274,'Banco de Dados'!$K$3:$K$274,"")</f>
        <v/>
      </c>
      <c r="B773" s="2">
        <v>0</v>
      </c>
      <c r="C773" s="2">
        <v>0</v>
      </c>
      <c r="D773" s="2">
        <v>0</v>
      </c>
      <c r="E773" s="2">
        <v>0</v>
      </c>
      <c r="F773" s="32" t="e">
        <f t="shared" si="106"/>
        <v>#DIV/0!</v>
      </c>
      <c r="G773" s="3" t="e">
        <f t="shared" si="104"/>
        <v>#VALUE!</v>
      </c>
      <c r="H773" s="3" t="e">
        <f t="shared" si="104"/>
        <v>#VALUE!</v>
      </c>
      <c r="J773" s="2" t="str">
        <v/>
      </c>
      <c r="K773" s="3" t="e">
        <v>#VALUE!</v>
      </c>
      <c r="M773" s="135" t="str">
        <f ca="1"/>
        <v xml:space="preserve"> </v>
      </c>
      <c r="N773" s="145"/>
      <c r="O773" s="14"/>
      <c r="P773" s="14"/>
      <c r="Q773" s="14"/>
      <c r="R773" s="14"/>
      <c r="S773" s="14"/>
      <c r="T773" s="14"/>
      <c r="U773" s="14"/>
      <c r="V773" s="14"/>
      <c r="W773" s="14"/>
      <c r="X773" s="137" t="str">
        <v xml:space="preserve"> </v>
      </c>
      <c r="Y773" s="150" t="str">
        <f t="shared" si="105"/>
        <v xml:space="preserve"> </v>
      </c>
    </row>
    <row r="774" spans="1:25" x14ac:dyDescent="0.25">
      <c r="A774" s="28" t="str">
        <f>_xlfn.XLOOKUP(P!C732,'Banco de Dados'!$B$3:$B$274,'Banco de Dados'!$K$3:$K$274,"")</f>
        <v/>
      </c>
      <c r="B774" s="2">
        <v>0</v>
      </c>
      <c r="C774" s="2">
        <v>0</v>
      </c>
      <c r="D774" s="2">
        <v>0</v>
      </c>
      <c r="E774" s="2">
        <v>0</v>
      </c>
      <c r="F774" s="32" t="e">
        <f t="shared" si="106"/>
        <v>#DIV/0!</v>
      </c>
      <c r="G774" s="3" t="e">
        <f t="shared" si="104"/>
        <v>#VALUE!</v>
      </c>
      <c r="H774" s="3" t="e">
        <f t="shared" si="104"/>
        <v>#VALUE!</v>
      </c>
      <c r="J774" s="2" t="str">
        <v/>
      </c>
      <c r="K774" s="3" t="e">
        <v>#VALUE!</v>
      </c>
      <c r="M774" s="135" t="str">
        <f ca="1"/>
        <v xml:space="preserve"> </v>
      </c>
      <c r="N774" s="145"/>
      <c r="O774" s="14"/>
      <c r="P774" s="14"/>
      <c r="Q774" s="14"/>
      <c r="R774" s="14"/>
      <c r="S774" s="14"/>
      <c r="T774" s="14"/>
      <c r="U774" s="14"/>
      <c r="V774" s="14"/>
      <c r="W774" s="14"/>
      <c r="X774" s="137" t="str">
        <v xml:space="preserve"> </v>
      </c>
      <c r="Y774" s="150" t="str">
        <f t="shared" si="105"/>
        <v xml:space="preserve"> </v>
      </c>
    </row>
    <row r="775" spans="1:25" x14ac:dyDescent="0.25">
      <c r="A775" s="28" t="str">
        <f>_xlfn.XLOOKUP(P!C733,'Banco de Dados'!$B$3:$B$274,'Banco de Dados'!$K$3:$K$274,"")</f>
        <v/>
      </c>
      <c r="B775" s="2">
        <v>0</v>
      </c>
      <c r="C775" s="2">
        <v>0</v>
      </c>
      <c r="D775" s="2">
        <v>0</v>
      </c>
      <c r="E775" s="2">
        <v>0</v>
      </c>
      <c r="F775" s="32" t="e">
        <f t="shared" si="106"/>
        <v>#DIV/0!</v>
      </c>
      <c r="G775" s="3" t="e">
        <f t="shared" si="104"/>
        <v>#VALUE!</v>
      </c>
      <c r="H775" s="3" t="e">
        <f t="shared" si="104"/>
        <v>#VALUE!</v>
      </c>
      <c r="J775" s="2" t="str">
        <v/>
      </c>
      <c r="K775" s="3" t="e">
        <v>#VALUE!</v>
      </c>
      <c r="M775" s="135" t="str">
        <f ca="1"/>
        <v xml:space="preserve"> </v>
      </c>
      <c r="N775" s="145"/>
      <c r="O775" s="14"/>
      <c r="P775" s="14"/>
      <c r="Q775" s="14"/>
      <c r="R775" s="14"/>
      <c r="S775" s="14"/>
      <c r="T775" s="14"/>
      <c r="U775" s="14"/>
      <c r="V775" s="14"/>
      <c r="W775" s="14"/>
      <c r="X775" s="137" t="str">
        <v xml:space="preserve"> </v>
      </c>
      <c r="Y775" s="150" t="str">
        <f t="shared" si="105"/>
        <v xml:space="preserve"> </v>
      </c>
    </row>
    <row r="776" spans="1:25" x14ac:dyDescent="0.25">
      <c r="A776" s="28" t="str">
        <f>_xlfn.XLOOKUP(P!C734,'Banco de Dados'!$B$3:$B$274,'Banco de Dados'!$K$3:$K$274,"")</f>
        <v/>
      </c>
      <c r="B776" s="2">
        <v>0</v>
      </c>
      <c r="C776" s="2">
        <v>0</v>
      </c>
      <c r="D776" s="2">
        <v>0</v>
      </c>
      <c r="E776" s="2">
        <v>0</v>
      </c>
      <c r="F776" s="32" t="e">
        <f t="shared" si="106"/>
        <v>#DIV/0!</v>
      </c>
      <c r="G776" s="3" t="e">
        <f t="shared" si="104"/>
        <v>#VALUE!</v>
      </c>
      <c r="H776" s="3" t="e">
        <f t="shared" si="104"/>
        <v>#VALUE!</v>
      </c>
      <c r="J776" s="2" t="str">
        <v/>
      </c>
      <c r="K776" s="3" t="e">
        <v>#VALUE!</v>
      </c>
      <c r="M776" s="135" t="str">
        <f ca="1"/>
        <v xml:space="preserve"> </v>
      </c>
      <c r="N776" s="145"/>
      <c r="O776" s="14"/>
      <c r="P776" s="14"/>
      <c r="Q776" s="14"/>
      <c r="R776" s="14"/>
      <c r="S776" s="14"/>
      <c r="T776" s="14"/>
      <c r="U776" s="14"/>
      <c r="V776" s="14"/>
      <c r="W776" s="14"/>
      <c r="X776" s="137" t="str">
        <v xml:space="preserve"> </v>
      </c>
      <c r="Y776" s="150" t="str">
        <f t="shared" si="105"/>
        <v xml:space="preserve"> </v>
      </c>
    </row>
    <row r="777" spans="1:25" x14ac:dyDescent="0.25">
      <c r="A777" s="28" t="str">
        <f>_xlfn.XLOOKUP(P!C735,'Banco de Dados'!$B$3:$B$274,'Banco de Dados'!$K$3:$K$274,"")</f>
        <v/>
      </c>
      <c r="B777" s="2">
        <v>0</v>
      </c>
      <c r="C777" s="2">
        <v>0</v>
      </c>
      <c r="D777" s="2">
        <v>0</v>
      </c>
      <c r="E777" s="2">
        <v>0</v>
      </c>
      <c r="F777" s="32" t="e">
        <f t="shared" si="106"/>
        <v>#DIV/0!</v>
      </c>
      <c r="G777" s="3" t="e">
        <f t="shared" si="104"/>
        <v>#VALUE!</v>
      </c>
      <c r="H777" s="3" t="e">
        <f t="shared" si="104"/>
        <v>#VALUE!</v>
      </c>
      <c r="J777" s="2" t="str">
        <v/>
      </c>
      <c r="K777" s="3" t="e">
        <v>#VALUE!</v>
      </c>
      <c r="M777" s="135" t="str">
        <f ca="1"/>
        <v xml:space="preserve"> </v>
      </c>
      <c r="N777" s="145"/>
      <c r="O777" s="14"/>
      <c r="P777" s="14"/>
      <c r="Q777" s="14"/>
      <c r="R777" s="14"/>
      <c r="S777" s="14"/>
      <c r="T777" s="14"/>
      <c r="U777" s="14"/>
      <c r="V777" s="14"/>
      <c r="W777" s="14"/>
      <c r="X777" s="137" t="str">
        <v xml:space="preserve"> </v>
      </c>
      <c r="Y777" s="150" t="str">
        <f t="shared" si="105"/>
        <v xml:space="preserve"> </v>
      </c>
    </row>
    <row r="778" spans="1:25" x14ac:dyDescent="0.25">
      <c r="A778" s="28" t="str">
        <f>_xlfn.XLOOKUP(P!C736,'Banco de Dados'!$B$3:$B$274,'Banco de Dados'!$K$3:$K$274,"")</f>
        <v/>
      </c>
      <c r="B778" s="2">
        <v>0</v>
      </c>
      <c r="C778" s="2">
        <v>0</v>
      </c>
      <c r="D778" s="2">
        <v>0</v>
      </c>
      <c r="E778" s="2">
        <v>0</v>
      </c>
      <c r="F778" s="32" t="e">
        <f t="shared" si="106"/>
        <v>#DIV/0!</v>
      </c>
      <c r="G778" s="3" t="e">
        <f t="shared" si="104"/>
        <v>#VALUE!</v>
      </c>
      <c r="H778" s="3" t="e">
        <f t="shared" si="104"/>
        <v>#VALUE!</v>
      </c>
      <c r="J778" s="2" t="str">
        <v/>
      </c>
      <c r="K778" s="3" t="e">
        <v>#VALUE!</v>
      </c>
      <c r="M778" s="135" t="str">
        <f ca="1"/>
        <v xml:space="preserve"> </v>
      </c>
      <c r="N778" s="145"/>
      <c r="O778" s="14"/>
      <c r="P778" s="14"/>
      <c r="Q778" s="14"/>
      <c r="R778" s="14"/>
      <c r="S778" s="14"/>
      <c r="T778" s="14"/>
      <c r="U778" s="14"/>
      <c r="V778" s="14"/>
      <c r="W778" s="14"/>
      <c r="X778" s="137" t="str">
        <v xml:space="preserve"> </v>
      </c>
      <c r="Y778" s="150" t="str">
        <f t="shared" si="105"/>
        <v xml:space="preserve"> </v>
      </c>
    </row>
    <row r="779" spans="1:25" x14ac:dyDescent="0.25">
      <c r="A779" s="28" t="str">
        <f>_xlfn.XLOOKUP(P!C737,'Banco de Dados'!$B$3:$B$274,'Banco de Dados'!$K$3:$K$274,"")</f>
        <v/>
      </c>
      <c r="B779" s="2">
        <v>0</v>
      </c>
      <c r="C779" s="2">
        <v>0</v>
      </c>
      <c r="D779" s="2">
        <v>0</v>
      </c>
      <c r="E779" s="2">
        <v>0</v>
      </c>
      <c r="F779" s="32" t="e">
        <f t="shared" si="106"/>
        <v>#DIV/0!</v>
      </c>
      <c r="G779" s="3" t="e">
        <f t="shared" si="104"/>
        <v>#VALUE!</v>
      </c>
      <c r="H779" s="3" t="e">
        <f t="shared" si="104"/>
        <v>#VALUE!</v>
      </c>
      <c r="J779" s="2" t="str">
        <v/>
      </c>
      <c r="K779" s="3" t="e">
        <v>#VALUE!</v>
      </c>
      <c r="M779" s="135" t="str">
        <f ca="1"/>
        <v xml:space="preserve"> </v>
      </c>
      <c r="N779" s="145"/>
      <c r="O779" s="14"/>
      <c r="P779" s="14"/>
      <c r="Q779" s="14"/>
      <c r="R779" s="14"/>
      <c r="S779" s="14"/>
      <c r="T779" s="14"/>
      <c r="U779" s="14"/>
      <c r="V779" s="14"/>
      <c r="W779" s="14"/>
      <c r="X779" s="137" t="str">
        <v xml:space="preserve"> </v>
      </c>
      <c r="Y779" s="150" t="str">
        <f t="shared" si="105"/>
        <v xml:space="preserve"> </v>
      </c>
    </row>
    <row r="780" spans="1:25" x14ac:dyDescent="0.25">
      <c r="A780" s="28" t="str">
        <f>_xlfn.XLOOKUP(P!C738,'Banco de Dados'!$B$3:$B$274,'Banco de Dados'!$K$3:$K$274,"")</f>
        <v/>
      </c>
      <c r="B780" s="2">
        <v>0</v>
      </c>
      <c r="C780" s="2">
        <v>0</v>
      </c>
      <c r="D780" s="2">
        <v>0</v>
      </c>
      <c r="E780" s="2">
        <v>0</v>
      </c>
      <c r="F780" s="32" t="e">
        <f t="shared" si="106"/>
        <v>#DIV/0!</v>
      </c>
      <c r="G780" s="3" t="e">
        <f t="shared" si="104"/>
        <v>#VALUE!</v>
      </c>
      <c r="H780" s="3" t="e">
        <f t="shared" si="104"/>
        <v>#VALUE!</v>
      </c>
      <c r="J780" s="2" t="str">
        <v/>
      </c>
      <c r="K780" s="3" t="e">
        <v>#VALUE!</v>
      </c>
      <c r="M780" s="135" t="str">
        <f ca="1"/>
        <v xml:space="preserve"> </v>
      </c>
      <c r="N780" s="145"/>
      <c r="O780" s="14"/>
      <c r="P780" s="14"/>
      <c r="Q780" s="14"/>
      <c r="R780" s="14"/>
      <c r="S780" s="14"/>
      <c r="T780" s="14"/>
      <c r="U780" s="14"/>
      <c r="V780" s="14"/>
      <c r="W780" s="14"/>
      <c r="X780" s="137" t="str">
        <v xml:space="preserve"> </v>
      </c>
      <c r="Y780" s="150" t="str">
        <f t="shared" si="105"/>
        <v xml:space="preserve"> </v>
      </c>
    </row>
    <row r="781" spans="1:25" x14ac:dyDescent="0.25">
      <c r="A781" s="28" t="str">
        <f>_xlfn.XLOOKUP(P!C739,'Banco de Dados'!$B$3:$B$274,'Banco de Dados'!$K$3:$K$274,"")</f>
        <v/>
      </c>
      <c r="B781" s="2">
        <v>0</v>
      </c>
      <c r="C781" s="2">
        <v>0</v>
      </c>
      <c r="D781" s="2">
        <v>0</v>
      </c>
      <c r="E781" s="2">
        <v>0</v>
      </c>
      <c r="F781" s="32" t="e">
        <f t="shared" si="106"/>
        <v>#DIV/0!</v>
      </c>
      <c r="G781" s="3" t="e">
        <f t="shared" si="104"/>
        <v>#VALUE!</v>
      </c>
      <c r="H781" s="3" t="e">
        <f t="shared" si="104"/>
        <v>#VALUE!</v>
      </c>
      <c r="J781" s="2" t="str">
        <v/>
      </c>
      <c r="K781" s="3" t="e">
        <v>#VALUE!</v>
      </c>
      <c r="M781" s="135" t="str">
        <f ca="1"/>
        <v xml:space="preserve"> </v>
      </c>
      <c r="N781" s="145"/>
      <c r="O781" s="14"/>
      <c r="P781" s="14"/>
      <c r="Q781" s="14"/>
      <c r="R781" s="14"/>
      <c r="S781" s="14"/>
      <c r="T781" s="14"/>
      <c r="U781" s="14"/>
      <c r="V781" s="14"/>
      <c r="W781" s="14"/>
      <c r="X781" s="137" t="str">
        <v xml:space="preserve"> </v>
      </c>
      <c r="Y781" s="150" t="str">
        <f t="shared" si="105"/>
        <v xml:space="preserve"> </v>
      </c>
    </row>
    <row r="782" spans="1:25" x14ac:dyDescent="0.25">
      <c r="A782" s="28" t="str">
        <f>_xlfn.XLOOKUP(P!C740,'Banco de Dados'!$B$3:$B$274,'Banco de Dados'!$K$3:$K$274,"")</f>
        <v/>
      </c>
      <c r="B782" s="2">
        <v>0</v>
      </c>
      <c r="C782" s="2">
        <v>0</v>
      </c>
      <c r="D782" s="2">
        <v>0</v>
      </c>
      <c r="E782" s="2">
        <v>0</v>
      </c>
      <c r="F782" s="32" t="e">
        <f t="shared" si="106"/>
        <v>#DIV/0!</v>
      </c>
      <c r="G782" s="3" t="e">
        <f t="shared" si="104"/>
        <v>#VALUE!</v>
      </c>
      <c r="H782" s="3" t="e">
        <f t="shared" si="104"/>
        <v>#VALUE!</v>
      </c>
      <c r="J782" s="2" t="str">
        <v/>
      </c>
      <c r="K782" s="3" t="e">
        <v>#VALUE!</v>
      </c>
      <c r="M782" s="135" t="str">
        <f ca="1"/>
        <v xml:space="preserve"> </v>
      </c>
      <c r="N782" s="145"/>
      <c r="O782" s="14"/>
      <c r="P782" s="14"/>
      <c r="Q782" s="14"/>
      <c r="R782" s="14"/>
      <c r="S782" s="14"/>
      <c r="T782" s="14"/>
      <c r="U782" s="14"/>
      <c r="V782" s="14"/>
      <c r="W782" s="14"/>
      <c r="X782" s="137" t="str">
        <v xml:space="preserve"> </v>
      </c>
      <c r="Y782" s="150" t="str">
        <f t="shared" si="105"/>
        <v xml:space="preserve"> </v>
      </c>
    </row>
    <row r="783" spans="1:25" x14ac:dyDescent="0.25">
      <c r="A783" s="28" t="str">
        <f>_xlfn.XLOOKUP(P!C741,'Banco de Dados'!$B$3:$B$274,'Banco de Dados'!$K$3:$K$274,"")</f>
        <v/>
      </c>
      <c r="B783" s="2">
        <v>0</v>
      </c>
      <c r="C783" s="2">
        <v>0</v>
      </c>
      <c r="D783" s="2">
        <v>0</v>
      </c>
      <c r="E783" s="2">
        <v>0</v>
      </c>
      <c r="F783" s="32" t="e">
        <f t="shared" si="106"/>
        <v>#DIV/0!</v>
      </c>
      <c r="G783" s="3" t="e">
        <f t="shared" si="104"/>
        <v>#VALUE!</v>
      </c>
      <c r="H783" s="3" t="e">
        <f t="shared" si="104"/>
        <v>#VALUE!</v>
      </c>
      <c r="J783" s="2" t="str">
        <v/>
      </c>
      <c r="K783" s="3" t="e">
        <v>#VALUE!</v>
      </c>
      <c r="M783" s="135" t="str">
        <f ca="1"/>
        <v xml:space="preserve"> </v>
      </c>
      <c r="N783" s="145"/>
      <c r="O783" s="14"/>
      <c r="P783" s="14"/>
      <c r="Q783" s="14"/>
      <c r="R783" s="14"/>
      <c r="S783" s="14"/>
      <c r="T783" s="14"/>
      <c r="U783" s="14"/>
      <c r="V783" s="14"/>
      <c r="W783" s="14"/>
      <c r="X783" s="137" t="str">
        <v xml:space="preserve"> </v>
      </c>
      <c r="Y783" s="150" t="str">
        <f t="shared" si="105"/>
        <v xml:space="preserve"> </v>
      </c>
    </row>
    <row r="784" spans="1:25" x14ac:dyDescent="0.25">
      <c r="A784" s="28" t="str">
        <f>_xlfn.XLOOKUP(P!C742,'Banco de Dados'!$B$3:$B$274,'Banco de Dados'!$K$3:$K$274,"")</f>
        <v/>
      </c>
      <c r="B784" s="2">
        <v>0</v>
      </c>
      <c r="C784" s="2">
        <v>0</v>
      </c>
      <c r="D784" s="2">
        <v>0</v>
      </c>
      <c r="E784" s="17">
        <v>0</v>
      </c>
      <c r="F784" s="32" t="e">
        <f t="shared" si="106"/>
        <v>#DIV/0!</v>
      </c>
      <c r="G784" s="3" t="e">
        <f t="shared" si="104"/>
        <v>#VALUE!</v>
      </c>
      <c r="H784" s="3" t="e">
        <f t="shared" si="104"/>
        <v>#VALUE!</v>
      </c>
      <c r="J784" s="2" t="str">
        <v/>
      </c>
      <c r="K784" s="3" t="e">
        <v>#VALUE!</v>
      </c>
      <c r="M784" s="135" t="str">
        <f ca="1"/>
        <v xml:space="preserve"> </v>
      </c>
      <c r="N784" s="145"/>
      <c r="O784" s="14"/>
      <c r="P784" s="14"/>
      <c r="Q784" s="14"/>
      <c r="R784" s="14"/>
      <c r="S784" s="14"/>
      <c r="T784" s="14"/>
      <c r="U784" s="14"/>
      <c r="V784" s="14"/>
      <c r="W784" s="14"/>
      <c r="X784" s="137" t="str">
        <v xml:space="preserve"> </v>
      </c>
      <c r="Y784" s="150" t="str">
        <f t="shared" si="105"/>
        <v xml:space="preserve"> </v>
      </c>
    </row>
    <row r="785" spans="1:33" x14ac:dyDescent="0.25">
      <c r="A785" s="28" t="str">
        <f>_xlfn.XLOOKUP(P!C743,'Banco de Dados'!$B$3:$B$274,'Banco de Dados'!$K$3:$K$274,"")</f>
        <v/>
      </c>
      <c r="B785" s="2">
        <v>0</v>
      </c>
      <c r="C785" s="2">
        <v>0</v>
      </c>
      <c r="D785" s="2">
        <v>0</v>
      </c>
      <c r="E785" s="2">
        <v>0</v>
      </c>
      <c r="F785" s="32" t="e">
        <f t="shared" si="106"/>
        <v>#DIV/0!</v>
      </c>
      <c r="G785" s="3" t="e">
        <f t="shared" si="104"/>
        <v>#VALUE!</v>
      </c>
      <c r="H785" s="3" t="e">
        <f t="shared" si="104"/>
        <v>#VALUE!</v>
      </c>
      <c r="J785" s="2" t="str">
        <v/>
      </c>
      <c r="K785" s="3" t="e">
        <v>#VALUE!</v>
      </c>
      <c r="M785" s="135" t="str">
        <f ca="1"/>
        <v xml:space="preserve"> </v>
      </c>
      <c r="N785" s="145"/>
      <c r="O785" s="14"/>
      <c r="P785" s="14"/>
      <c r="Q785" s="14"/>
      <c r="R785" s="14"/>
      <c r="S785" s="14"/>
      <c r="T785" s="14"/>
      <c r="U785" s="14"/>
      <c r="V785" s="14"/>
      <c r="W785" s="14"/>
      <c r="X785" s="137" t="str">
        <v xml:space="preserve"> </v>
      </c>
      <c r="Y785" s="150" t="str">
        <f t="shared" si="105"/>
        <v xml:space="preserve"> </v>
      </c>
    </row>
    <row r="786" spans="1:33" x14ac:dyDescent="0.25">
      <c r="A786" s="28" t="str">
        <f>_xlfn.XLOOKUP(P!C744,'Banco de Dados'!$B$3:$B$274,'Banco de Dados'!$K$3:$K$274,"")</f>
        <v/>
      </c>
      <c r="B786" s="2">
        <v>0</v>
      </c>
      <c r="C786" s="2">
        <v>0</v>
      </c>
      <c r="D786" s="2">
        <v>0</v>
      </c>
      <c r="E786" s="2">
        <v>0</v>
      </c>
      <c r="F786" s="32" t="e">
        <f t="shared" si="106"/>
        <v>#DIV/0!</v>
      </c>
      <c r="G786" s="3" t="e">
        <f t="shared" si="104"/>
        <v>#VALUE!</v>
      </c>
      <c r="H786" s="3" t="e">
        <f t="shared" si="104"/>
        <v>#VALUE!</v>
      </c>
      <c r="J786" s="2" t="str">
        <v/>
      </c>
      <c r="K786" s="3" t="e">
        <v>#VALUE!</v>
      </c>
      <c r="M786" s="135" t="str">
        <f ca="1"/>
        <v xml:space="preserve"> </v>
      </c>
      <c r="N786" s="145"/>
      <c r="O786" s="14"/>
      <c r="P786" s="14"/>
      <c r="Q786" s="14"/>
      <c r="R786" s="14"/>
      <c r="S786" s="14"/>
      <c r="T786" s="14"/>
      <c r="U786" s="14"/>
      <c r="V786" s="14"/>
      <c r="W786" s="14"/>
      <c r="X786" s="137" t="str">
        <v xml:space="preserve"> </v>
      </c>
      <c r="Y786" s="150" t="str">
        <f t="shared" si="105"/>
        <v xml:space="preserve"> </v>
      </c>
    </row>
    <row r="787" spans="1:33" x14ac:dyDescent="0.25">
      <c r="A787" s="28" t="str">
        <f>_xlfn.XLOOKUP(P!C745,'Banco de Dados'!$B$3:$B$274,'Banco de Dados'!$K$3:$K$274,"")</f>
        <v/>
      </c>
      <c r="B787" s="2">
        <v>0</v>
      </c>
      <c r="C787" s="2">
        <v>0</v>
      </c>
      <c r="D787" s="2">
        <v>0</v>
      </c>
      <c r="E787" s="2">
        <v>0</v>
      </c>
      <c r="F787" s="32" t="e">
        <f t="shared" si="106"/>
        <v>#DIV/0!</v>
      </c>
      <c r="G787" s="3" t="e">
        <f t="shared" si="104"/>
        <v>#VALUE!</v>
      </c>
      <c r="H787" s="3" t="e">
        <f t="shared" si="104"/>
        <v>#VALUE!</v>
      </c>
      <c r="J787" s="2" t="str">
        <v/>
      </c>
      <c r="K787" s="3" t="e">
        <v>#VALUE!</v>
      </c>
      <c r="M787" s="135" t="str">
        <f ca="1"/>
        <v xml:space="preserve"> </v>
      </c>
      <c r="N787" s="145"/>
      <c r="O787" s="14"/>
      <c r="P787" s="14"/>
      <c r="Q787" s="14"/>
      <c r="R787" s="14"/>
      <c r="S787" s="14"/>
      <c r="T787" s="14"/>
      <c r="U787" s="14"/>
      <c r="V787" s="14"/>
      <c r="W787" s="14"/>
      <c r="X787" s="137" t="str">
        <v xml:space="preserve"> </v>
      </c>
      <c r="Y787" s="150" t="str">
        <f t="shared" si="105"/>
        <v xml:space="preserve"> </v>
      </c>
    </row>
    <row r="788" spans="1:33" x14ac:dyDescent="0.25">
      <c r="A788" s="28" t="str">
        <f>_xlfn.XLOOKUP(P!C746,'Banco de Dados'!$B$3:$B$274,'Banco de Dados'!$K$3:$K$274,"")</f>
        <v/>
      </c>
      <c r="B788" s="2">
        <v>0</v>
      </c>
      <c r="C788" s="2">
        <v>0</v>
      </c>
      <c r="D788" s="2">
        <v>0</v>
      </c>
      <c r="E788" s="2">
        <v>0</v>
      </c>
      <c r="F788" s="32" t="e">
        <f t="shared" si="106"/>
        <v>#DIV/0!</v>
      </c>
      <c r="G788" s="3" t="e">
        <f t="shared" si="104"/>
        <v>#VALUE!</v>
      </c>
      <c r="H788" s="3" t="e">
        <f t="shared" si="104"/>
        <v>#VALUE!</v>
      </c>
      <c r="J788" s="2" t="str">
        <v/>
      </c>
      <c r="K788" s="3" t="e">
        <v>#VALUE!</v>
      </c>
      <c r="M788" s="135" t="str">
        <f ca="1"/>
        <v xml:space="preserve"> </v>
      </c>
      <c r="N788" s="145"/>
      <c r="O788" s="14"/>
      <c r="P788" s="14"/>
      <c r="Q788" s="14"/>
      <c r="R788" s="14"/>
      <c r="S788" s="14"/>
      <c r="T788" s="14"/>
      <c r="U788" s="14"/>
      <c r="V788" s="14"/>
      <c r="W788" s="14"/>
      <c r="X788" s="137" t="str">
        <v xml:space="preserve"> </v>
      </c>
      <c r="Y788" s="150" t="str">
        <f t="shared" si="105"/>
        <v xml:space="preserve"> </v>
      </c>
    </row>
    <row r="789" spans="1:33" x14ac:dyDescent="0.25">
      <c r="A789" s="28" t="str">
        <f>_xlfn.XLOOKUP(P!C747,'Banco de Dados'!$B$3:$B$274,'Banco de Dados'!$K$3:$K$274,"")</f>
        <v/>
      </c>
      <c r="B789" s="2">
        <v>0</v>
      </c>
      <c r="C789" s="2">
        <v>0</v>
      </c>
      <c r="D789" s="2">
        <v>0</v>
      </c>
      <c r="E789" s="2">
        <v>0</v>
      </c>
      <c r="F789" s="32" t="e">
        <f t="shared" si="106"/>
        <v>#DIV/0!</v>
      </c>
      <c r="G789" s="3" t="e">
        <f t="shared" si="104"/>
        <v>#VALUE!</v>
      </c>
      <c r="H789" s="3" t="e">
        <f t="shared" si="104"/>
        <v>#VALUE!</v>
      </c>
      <c r="J789" s="2" t="str">
        <v/>
      </c>
      <c r="K789" s="3" t="e">
        <v>#VALUE!</v>
      </c>
      <c r="M789" s="135" t="str">
        <f ca="1"/>
        <v xml:space="preserve"> </v>
      </c>
      <c r="N789" s="145"/>
      <c r="O789" s="14"/>
      <c r="P789" s="14"/>
      <c r="Q789" s="14"/>
      <c r="R789" s="14"/>
      <c r="S789" s="14"/>
      <c r="T789" s="14"/>
      <c r="U789" s="14"/>
      <c r="V789" s="14"/>
      <c r="W789" s="14"/>
      <c r="X789" s="137" t="str">
        <v xml:space="preserve"> </v>
      </c>
      <c r="Y789" s="150" t="str">
        <f t="shared" si="105"/>
        <v xml:space="preserve"> </v>
      </c>
    </row>
    <row r="790" spans="1:33" x14ac:dyDescent="0.25">
      <c r="A790" s="28" t="str">
        <f>_xlfn.XLOOKUP(P!C748,'Banco de Dados'!$B$3:$B$274,'Banco de Dados'!$K$3:$K$274,"")</f>
        <v/>
      </c>
      <c r="B790" s="2">
        <v>0</v>
      </c>
      <c r="C790" s="2">
        <v>0</v>
      </c>
      <c r="D790" s="2">
        <v>0</v>
      </c>
      <c r="E790" s="2">
        <v>0</v>
      </c>
      <c r="F790" s="32" t="e">
        <f t="shared" si="106"/>
        <v>#DIV/0!</v>
      </c>
      <c r="G790" s="3" t="e">
        <f t="shared" si="104"/>
        <v>#VALUE!</v>
      </c>
      <c r="H790" s="3" t="e">
        <f t="shared" si="104"/>
        <v>#VALUE!</v>
      </c>
      <c r="J790" s="2" t="str">
        <v/>
      </c>
      <c r="K790" s="3" t="e">
        <v>#VALUE!</v>
      </c>
      <c r="M790" s="135" t="str">
        <f ca="1"/>
        <v xml:space="preserve"> </v>
      </c>
      <c r="N790" s="145"/>
      <c r="O790" s="14"/>
      <c r="P790" s="14"/>
      <c r="Q790" s="14"/>
      <c r="R790" s="14"/>
      <c r="S790" s="14"/>
      <c r="T790" s="14"/>
      <c r="U790" s="14"/>
      <c r="V790" s="14"/>
      <c r="W790" s="14"/>
      <c r="X790" s="137" t="str">
        <v xml:space="preserve"> </v>
      </c>
      <c r="Y790" s="150" t="str">
        <f t="shared" si="105"/>
        <v xml:space="preserve"> </v>
      </c>
    </row>
    <row r="791" spans="1:33" x14ac:dyDescent="0.25">
      <c r="A791" s="28" t="str">
        <f>_xlfn.XLOOKUP(P!C749,'Banco de Dados'!$B$3:$B$274,'Banco de Dados'!$K$3:$K$274,"")</f>
        <v/>
      </c>
      <c r="B791" s="2">
        <v>0</v>
      </c>
      <c r="C791" s="2">
        <v>0</v>
      </c>
      <c r="D791" s="2">
        <v>0</v>
      </c>
      <c r="E791" s="2">
        <v>0</v>
      </c>
      <c r="F791" s="32" t="e">
        <f t="shared" si="106"/>
        <v>#DIV/0!</v>
      </c>
      <c r="G791" s="3" t="e">
        <f t="shared" si="104"/>
        <v>#VALUE!</v>
      </c>
      <c r="H791" s="3" t="e">
        <f t="shared" si="104"/>
        <v>#VALUE!</v>
      </c>
      <c r="J791" s="2" t="str">
        <v/>
      </c>
      <c r="K791" s="3" t="e">
        <v>#VALUE!</v>
      </c>
      <c r="M791" s="135" t="str">
        <f ca="1"/>
        <v xml:space="preserve"> </v>
      </c>
      <c r="N791" s="145"/>
      <c r="O791" s="14"/>
      <c r="P791" s="14"/>
      <c r="Q791" s="14"/>
      <c r="R791" s="14"/>
      <c r="S791" s="14"/>
      <c r="T791" s="14"/>
      <c r="U791" s="14"/>
      <c r="V791" s="14"/>
      <c r="W791" s="14"/>
      <c r="X791" s="137" t="str">
        <v xml:space="preserve"> </v>
      </c>
      <c r="Y791" s="150" t="str">
        <f t="shared" si="105"/>
        <v xml:space="preserve"> </v>
      </c>
    </row>
    <row r="792" spans="1:33" x14ac:dyDescent="0.25">
      <c r="A792" s="28" t="str">
        <f>_xlfn.XLOOKUP(P!C750,'Banco de Dados'!$B$3:$B$274,'Banco de Dados'!$K$3:$K$274,"")</f>
        <v/>
      </c>
      <c r="B792" s="2">
        <v>0</v>
      </c>
      <c r="C792" s="2">
        <v>0</v>
      </c>
      <c r="D792" s="2">
        <v>0</v>
      </c>
      <c r="E792" s="2">
        <v>0</v>
      </c>
      <c r="F792" s="32" t="e">
        <f t="shared" si="106"/>
        <v>#DIV/0!</v>
      </c>
      <c r="G792" s="3" t="e">
        <f t="shared" ref="G792:H794" si="107">D792*$E$762</f>
        <v>#VALUE!</v>
      </c>
      <c r="H792" s="3" t="e">
        <f t="shared" si="107"/>
        <v>#VALUE!</v>
      </c>
      <c r="J792" s="2" t="str">
        <v/>
      </c>
      <c r="K792" s="3" t="e">
        <v>#VALUE!</v>
      </c>
      <c r="M792" s="135" t="str">
        <f ca="1"/>
        <v xml:space="preserve"> </v>
      </c>
      <c r="N792" s="145"/>
      <c r="O792" s="14"/>
      <c r="P792" s="14"/>
      <c r="Q792" s="14"/>
      <c r="R792" s="14"/>
      <c r="S792" s="14"/>
      <c r="T792" s="14"/>
      <c r="U792" s="14"/>
      <c r="V792" s="14"/>
      <c r="W792" s="14"/>
      <c r="X792" s="137" t="str">
        <v xml:space="preserve"> </v>
      </c>
      <c r="Y792" s="150" t="str">
        <f t="shared" si="105"/>
        <v xml:space="preserve"> </v>
      </c>
    </row>
    <row r="793" spans="1:33" x14ac:dyDescent="0.25">
      <c r="A793" s="28" t="str">
        <f>_xlfn.XLOOKUP(P!C751,'Banco de Dados'!$B$3:$B$274,'Banco de Dados'!$K$3:$K$274,"")</f>
        <v/>
      </c>
      <c r="B793" s="2">
        <v>0</v>
      </c>
      <c r="C793" s="2">
        <v>0</v>
      </c>
      <c r="D793" s="2">
        <v>0</v>
      </c>
      <c r="E793" s="2">
        <v>0</v>
      </c>
      <c r="F793" s="32" t="e">
        <f t="shared" si="106"/>
        <v>#DIV/0!</v>
      </c>
      <c r="G793" s="3" t="e">
        <f t="shared" si="107"/>
        <v>#VALUE!</v>
      </c>
      <c r="H793" s="3" t="e">
        <f t="shared" si="107"/>
        <v>#VALUE!</v>
      </c>
      <c r="J793" s="2" t="str">
        <v/>
      </c>
      <c r="K793" s="3" t="e">
        <v>#VALUE!</v>
      </c>
      <c r="M793" s="135" t="str">
        <f ca="1"/>
        <v xml:space="preserve"> </v>
      </c>
      <c r="N793" s="145"/>
      <c r="O793" s="14"/>
      <c r="P793" s="14"/>
      <c r="Q793" s="14"/>
      <c r="R793" s="14"/>
      <c r="S793" s="14"/>
      <c r="T793" s="14"/>
      <c r="U793" s="14"/>
      <c r="V793" s="14"/>
      <c r="W793" s="14"/>
      <c r="X793" s="137" t="str">
        <v xml:space="preserve"> </v>
      </c>
      <c r="Y793" s="150" t="str">
        <f t="shared" si="105"/>
        <v xml:space="preserve"> </v>
      </c>
    </row>
    <row r="794" spans="1:33" x14ac:dyDescent="0.25">
      <c r="A794" s="28" t="str">
        <f>_xlfn.XLOOKUP(P!C752,'Banco de Dados'!$B$3:$B$274,'Banco de Dados'!$K$3:$K$274,"")</f>
        <v/>
      </c>
      <c r="B794" s="2">
        <v>0</v>
      </c>
      <c r="C794" s="2">
        <v>0</v>
      </c>
      <c r="D794" s="2">
        <v>0</v>
      </c>
      <c r="E794" s="2">
        <v>0</v>
      </c>
      <c r="F794" s="32" t="e">
        <f t="shared" si="106"/>
        <v>#DIV/0!</v>
      </c>
      <c r="G794" s="3" t="e">
        <f t="shared" si="107"/>
        <v>#VALUE!</v>
      </c>
      <c r="H794" s="3" t="e">
        <f t="shared" si="107"/>
        <v>#VALUE!</v>
      </c>
      <c r="J794" s="2" t="str">
        <v/>
      </c>
      <c r="K794" s="3" t="e">
        <v>#VALUE!</v>
      </c>
      <c r="M794" s="142" t="str">
        <f t="shared" ref="M794" si="108">IF(AL794=0,"",AL794)</f>
        <v/>
      </c>
      <c r="N794" s="141" t="str">
        <f>IFERROR(IF(AM794=0,NA(),AM794)," ")</f>
        <v xml:space="preserve"> </v>
      </c>
      <c r="O794" s="14"/>
      <c r="P794" s="14"/>
      <c r="Q794" s="14"/>
      <c r="R794" s="14"/>
      <c r="S794" s="14"/>
      <c r="T794" s="14"/>
      <c r="U794" s="14"/>
      <c r="V794" s="14"/>
      <c r="W794" s="14"/>
      <c r="X794" s="137" t="str">
        <v xml:space="preserve"> </v>
      </c>
      <c r="Y794" s="150" t="str">
        <f t="shared" si="105"/>
        <v xml:space="preserve"> </v>
      </c>
    </row>
    <row r="795" spans="1:33" s="67" customFormat="1" x14ac:dyDescent="0.25">
      <c r="A795" s="94"/>
      <c r="B795" s="94"/>
      <c r="C795" s="94"/>
      <c r="D795" s="94"/>
      <c r="E795" s="94"/>
      <c r="F795" s="133"/>
      <c r="G795" s="134"/>
      <c r="H795" s="134"/>
      <c r="I795" s="94"/>
      <c r="J795" s="94"/>
      <c r="K795" s="134"/>
      <c r="L795" s="94"/>
      <c r="M795" s="94"/>
      <c r="N795" s="134"/>
      <c r="O795" s="134"/>
      <c r="P795" s="134"/>
      <c r="Y795" s="94"/>
    </row>
    <row r="796" spans="1:33" x14ac:dyDescent="0.25">
      <c r="G796" s="3"/>
      <c r="H796" s="3"/>
      <c r="I796" s="2"/>
      <c r="J796" s="2"/>
      <c r="K796" s="3"/>
      <c r="L796" s="94"/>
      <c r="M796" s="2"/>
      <c r="N796" s="3"/>
      <c r="O796" s="3"/>
      <c r="P796" s="3"/>
    </row>
    <row r="797" spans="1:33" x14ac:dyDescent="0.25">
      <c r="G797" s="3"/>
      <c r="H797" s="3"/>
      <c r="I797" s="2"/>
      <c r="J797" s="2"/>
      <c r="K797" s="3"/>
      <c r="L797" s="94"/>
      <c r="M797" s="2"/>
      <c r="N797" s="3"/>
      <c r="O797" s="3"/>
      <c r="P797" s="3"/>
    </row>
    <row r="798" spans="1:33" ht="15.75" x14ac:dyDescent="0.25">
      <c r="A798" s="36">
        <f>'Nome das Amostras'!A26</f>
        <v>0</v>
      </c>
      <c r="B798" s="164" t="e">
        <f>VLOOKUP(A798,'Nome das Amostras'!$A$3:$D$28,2,FALSE)</f>
        <v>#N/A</v>
      </c>
      <c r="C798" s="164"/>
      <c r="D798" s="51" t="s">
        <v>65</v>
      </c>
      <c r="E798" s="52" t="e">
        <f>'Banco de Dados'!$O$13/'Banco de Dados'!FM13</f>
        <v>#VALUE!</v>
      </c>
      <c r="F798" s="74"/>
      <c r="G798" s="3"/>
      <c r="H798" s="3"/>
      <c r="J798" s="231" t="s">
        <v>255</v>
      </c>
      <c r="K798" s="231"/>
      <c r="M798" s="132" t="s">
        <v>1</v>
      </c>
      <c r="N798" s="144" t="s">
        <v>35</v>
      </c>
      <c r="O798" s="232" t="s">
        <v>148</v>
      </c>
      <c r="P798" s="232"/>
      <c r="Q798" s="232"/>
      <c r="R798" s="232"/>
      <c r="S798" s="232"/>
      <c r="T798" s="232"/>
      <c r="U798" s="232"/>
      <c r="V798" s="232"/>
      <c r="W798" s="2">
        <v>18</v>
      </c>
      <c r="X798" s="136" t="s">
        <v>1</v>
      </c>
      <c r="Y798" s="136" t="s">
        <v>35</v>
      </c>
      <c r="Z798" s="233" t="s">
        <v>149</v>
      </c>
      <c r="AA798" s="233"/>
      <c r="AB798" s="233"/>
      <c r="AC798" s="233"/>
      <c r="AD798" s="233"/>
      <c r="AE798" s="233"/>
      <c r="AF798" s="233"/>
      <c r="AG798" s="233"/>
    </row>
    <row r="799" spans="1:33" x14ac:dyDescent="0.25">
      <c r="A799" s="107" t="s">
        <v>1</v>
      </c>
      <c r="B799" s="107" t="s">
        <v>0</v>
      </c>
      <c r="C799" s="107" t="s">
        <v>212</v>
      </c>
      <c r="D799" s="107" t="s">
        <v>209</v>
      </c>
      <c r="E799" s="107" t="s">
        <v>213</v>
      </c>
      <c r="F799" s="76" t="s">
        <v>219</v>
      </c>
      <c r="G799" s="54" t="s">
        <v>140</v>
      </c>
      <c r="H799" s="54" t="s">
        <v>66</v>
      </c>
      <c r="J799" s="107" t="s">
        <v>1</v>
      </c>
      <c r="K799" s="54" t="s">
        <v>35</v>
      </c>
      <c r="M799" s="142" t="s">
        <v>149</v>
      </c>
      <c r="N799" s="141">
        <f>Y799</f>
        <v>0</v>
      </c>
      <c r="O799" s="14"/>
      <c r="P799" s="14"/>
      <c r="Q799" s="14"/>
      <c r="R799" s="14"/>
      <c r="S799" s="14"/>
      <c r="T799" s="14"/>
      <c r="U799" s="14"/>
      <c r="V799" s="14"/>
      <c r="W799" s="14"/>
      <c r="X799" s="140" t="s">
        <v>150</v>
      </c>
      <c r="Y799" s="149">
        <f>SUM(Y800:Y830)</f>
        <v>0</v>
      </c>
    </row>
    <row r="800" spans="1:33" x14ac:dyDescent="0.25">
      <c r="A800" s="28" t="str">
        <f>_xlfn.XLOOKUP(P!C756,'Banco de Dados'!$B$3:$B$274,'Banco de Dados'!$K$3:$K$274,"")</f>
        <v/>
      </c>
      <c r="B800" s="2" cm="1">
        <f t="array" ref="B800:E830">Dados!FI5:FL35</f>
        <v>0</v>
      </c>
      <c r="C800" s="2">
        <v>0</v>
      </c>
      <c r="D800" s="2">
        <v>0</v>
      </c>
      <c r="E800" s="2">
        <v>0</v>
      </c>
      <c r="F800" s="32" t="e">
        <f>(E800*100)/D800</f>
        <v>#DIV/0!</v>
      </c>
      <c r="G800" s="3" t="e">
        <f t="shared" ref="G800:H827" si="109">D800*$E$798</f>
        <v>#VALUE!</v>
      </c>
      <c r="H800" s="3" t="e">
        <f t="shared" si="109"/>
        <v>#VALUE!</v>
      </c>
      <c r="J800" s="2" t="str" cm="1">
        <f t="array" ref="J800:J830">_xlfn._xlws.FILTER(A800:A830, (A800:A830&lt;&gt;$L$1)*(A800:A830&lt;&gt;"Ar")*(A800:A830&lt;&gt;$M$1))</f>
        <v/>
      </c>
      <c r="K800" s="3" t="e" cm="1">
        <f t="array" ref="K800:K830">IF(_xlfn.XLOOKUP(J800:J830,A800:A830,G800:G830," ")=0,"",_xlfn.XLOOKUP(J800:J830,A800:A830,G800:G830," "))</f>
        <v>#VALUE!</v>
      </c>
      <c r="M800" s="135" t="e" cm="1" vm="1">
        <f t="array" aca="1" ref="M800:M829" ca="1">_xlfn.XLOOKUP(N800:N829,_xlfn.ANCHORARRAY(K800),J800:J830," ")</f>
        <v>#VALUE!</v>
      </c>
      <c r="N800" s="145" t="e" cm="1" vm="2">
        <f t="array" aca="1" ref="N800" ca="1">IF(_xlfn._xlws.FILTER(_xlfn.ANCHORARRAY(K800),ISERROR(MATCH(_xlfn.ANCHORARRAY(K800),Y800:Y829,0)))=0," ",_xlfn._xlws.FILTER(_xlfn.ANCHORARRAY(K800),ISERROR(MATCH(_xlfn.ANCHORARRAY(K800),Y800:Y829,0))))</f>
        <v>#VALUE!</v>
      </c>
      <c r="O800" s="14"/>
      <c r="P800" s="14"/>
      <c r="Q800" s="14"/>
      <c r="R800" s="14"/>
      <c r="S800" s="14"/>
      <c r="T800" s="14"/>
      <c r="U800" s="14"/>
      <c r="V800" s="14"/>
      <c r="W800" s="14"/>
      <c r="X800" s="137" t="str" cm="1">
        <f t="array" ref="X800:X830">IF(_xlfn.XLOOKUP(Y800:Y830,_xlfn.ANCHORARRAY(K800),J800:J830," ")=0," ",_xlfn.XLOOKUP(Y800:Y830,_xlfn.ANCHORARRAY(K800),J800:J830," "))</f>
        <v xml:space="preserve"> </v>
      </c>
      <c r="Y800" s="150" t="str">
        <f t="shared" ref="Y800:Y830" si="110">IFERROR(IF(ROW(A1)&lt;$W$798,SMALL(_xlfn.ANCHORARRAY($K$800),ROW(A1))," ")," ")</f>
        <v xml:space="preserve"> </v>
      </c>
    </row>
    <row r="801" spans="1:25" x14ac:dyDescent="0.25">
      <c r="A801" s="28" t="str">
        <f>_xlfn.XLOOKUP(P!C757,'Banco de Dados'!$B$3:$B$274,'Banco de Dados'!$K$3:$K$274,"")</f>
        <v/>
      </c>
      <c r="B801" s="2">
        <v>0</v>
      </c>
      <c r="C801" s="2">
        <v>0</v>
      </c>
      <c r="D801" s="2">
        <v>0</v>
      </c>
      <c r="E801" s="2">
        <v>0</v>
      </c>
      <c r="F801" s="32" t="e">
        <f t="shared" ref="F801:F830" si="111">(E801*100)/D801</f>
        <v>#DIV/0!</v>
      </c>
      <c r="G801" s="3" t="e">
        <f t="shared" si="109"/>
        <v>#VALUE!</v>
      </c>
      <c r="H801" s="3" t="e">
        <f t="shared" si="109"/>
        <v>#VALUE!</v>
      </c>
      <c r="J801" s="2" t="str">
        <v/>
      </c>
      <c r="K801" s="3" t="e">
        <v>#VALUE!</v>
      </c>
      <c r="M801" s="135" t="str">
        <f ca="1"/>
        <v xml:space="preserve"> </v>
      </c>
      <c r="N801" s="145"/>
      <c r="O801" s="14"/>
      <c r="P801" s="14"/>
      <c r="Q801" s="14"/>
      <c r="R801" s="14"/>
      <c r="S801" s="14"/>
      <c r="T801" s="14"/>
      <c r="U801" s="14"/>
      <c r="V801" s="14"/>
      <c r="W801" s="14"/>
      <c r="X801" s="137" t="str">
        <v xml:space="preserve"> </v>
      </c>
      <c r="Y801" s="150" t="str">
        <f t="shared" si="110"/>
        <v xml:space="preserve"> </v>
      </c>
    </row>
    <row r="802" spans="1:25" x14ac:dyDescent="0.25">
      <c r="A802" s="28" t="str">
        <f>_xlfn.XLOOKUP(P!C758,'Banco de Dados'!$B$3:$B$274,'Banco de Dados'!$K$3:$K$274,"")</f>
        <v/>
      </c>
      <c r="B802" s="2">
        <v>0</v>
      </c>
      <c r="C802" s="2">
        <v>0</v>
      </c>
      <c r="D802" s="2">
        <v>0</v>
      </c>
      <c r="E802" s="2">
        <v>0</v>
      </c>
      <c r="F802" s="32" t="e">
        <f t="shared" si="111"/>
        <v>#DIV/0!</v>
      </c>
      <c r="G802" s="3" t="e">
        <f t="shared" si="109"/>
        <v>#VALUE!</v>
      </c>
      <c r="H802" s="3" t="e">
        <f t="shared" si="109"/>
        <v>#VALUE!</v>
      </c>
      <c r="J802" s="2" t="str">
        <v/>
      </c>
      <c r="K802" s="3" t="e">
        <v>#VALUE!</v>
      </c>
      <c r="M802" s="135" t="str">
        <f ca="1"/>
        <v xml:space="preserve"> </v>
      </c>
      <c r="N802" s="145"/>
      <c r="O802" s="14"/>
      <c r="P802" s="14"/>
      <c r="Q802" s="14"/>
      <c r="R802" s="14"/>
      <c r="S802" s="14"/>
      <c r="T802" s="14"/>
      <c r="U802" s="14"/>
      <c r="V802" s="14"/>
      <c r="W802" s="14"/>
      <c r="X802" s="137" t="str">
        <v xml:space="preserve"> </v>
      </c>
      <c r="Y802" s="150" t="str">
        <f t="shared" si="110"/>
        <v xml:space="preserve"> </v>
      </c>
    </row>
    <row r="803" spans="1:25" x14ac:dyDescent="0.25">
      <c r="A803" s="28" t="str">
        <f>_xlfn.XLOOKUP(P!C759,'Banco de Dados'!$B$3:$B$274,'Banco de Dados'!$K$3:$K$274,"")</f>
        <v/>
      </c>
      <c r="B803" s="2">
        <v>0</v>
      </c>
      <c r="C803" s="2">
        <v>0</v>
      </c>
      <c r="D803" s="2">
        <v>0</v>
      </c>
      <c r="E803" s="2">
        <v>0</v>
      </c>
      <c r="F803" s="32" t="e">
        <f t="shared" si="111"/>
        <v>#DIV/0!</v>
      </c>
      <c r="G803" s="3" t="e">
        <f t="shared" si="109"/>
        <v>#VALUE!</v>
      </c>
      <c r="H803" s="3" t="e">
        <f t="shared" si="109"/>
        <v>#VALUE!</v>
      </c>
      <c r="J803" s="2" t="str">
        <v/>
      </c>
      <c r="K803" s="3" t="e">
        <v>#VALUE!</v>
      </c>
      <c r="M803" s="135" t="str">
        <f ca="1"/>
        <v xml:space="preserve"> </v>
      </c>
      <c r="N803" s="145"/>
      <c r="O803" s="14"/>
      <c r="P803" s="14"/>
      <c r="Q803" s="14"/>
      <c r="R803" s="14"/>
      <c r="S803" s="14"/>
      <c r="T803" s="14"/>
      <c r="U803" s="14"/>
      <c r="V803" s="14"/>
      <c r="W803" s="14"/>
      <c r="X803" s="137" t="str">
        <v xml:space="preserve"> </v>
      </c>
      <c r="Y803" s="150" t="str">
        <f t="shared" si="110"/>
        <v xml:space="preserve"> </v>
      </c>
    </row>
    <row r="804" spans="1:25" x14ac:dyDescent="0.25">
      <c r="A804" s="28" t="str">
        <f>_xlfn.XLOOKUP(P!C760,'Banco de Dados'!$B$3:$B$274,'Banco de Dados'!$K$3:$K$274,"")</f>
        <v/>
      </c>
      <c r="B804" s="2">
        <v>0</v>
      </c>
      <c r="C804" s="2">
        <v>0</v>
      </c>
      <c r="D804" s="2">
        <v>0</v>
      </c>
      <c r="E804" s="2">
        <v>0</v>
      </c>
      <c r="F804" s="32" t="e">
        <f t="shared" si="111"/>
        <v>#DIV/0!</v>
      </c>
      <c r="G804" s="3" t="e">
        <f t="shared" si="109"/>
        <v>#VALUE!</v>
      </c>
      <c r="H804" s="3" t="e">
        <f t="shared" si="109"/>
        <v>#VALUE!</v>
      </c>
      <c r="J804" s="2" t="str">
        <v/>
      </c>
      <c r="K804" s="3" t="e">
        <v>#VALUE!</v>
      </c>
      <c r="M804" s="135" t="str">
        <f ca="1"/>
        <v xml:space="preserve"> </v>
      </c>
      <c r="N804" s="145"/>
      <c r="O804" s="14"/>
      <c r="P804" s="14"/>
      <c r="Q804" s="14"/>
      <c r="R804" s="14"/>
      <c r="S804" s="14"/>
      <c r="T804" s="14"/>
      <c r="U804" s="14"/>
      <c r="V804" s="14"/>
      <c r="W804" s="14"/>
      <c r="X804" s="137" t="str">
        <v xml:space="preserve"> </v>
      </c>
      <c r="Y804" s="150" t="str">
        <f t="shared" si="110"/>
        <v xml:space="preserve"> </v>
      </c>
    </row>
    <row r="805" spans="1:25" x14ac:dyDescent="0.25">
      <c r="A805" s="28" t="str">
        <f>_xlfn.XLOOKUP(P!C761,'Banco de Dados'!$B$3:$B$274,'Banco de Dados'!$K$3:$K$274,"")</f>
        <v/>
      </c>
      <c r="B805" s="2">
        <v>0</v>
      </c>
      <c r="C805" s="2">
        <v>0</v>
      </c>
      <c r="D805" s="2">
        <v>0</v>
      </c>
      <c r="E805" s="2">
        <v>0</v>
      </c>
      <c r="F805" s="32" t="e">
        <f t="shared" si="111"/>
        <v>#DIV/0!</v>
      </c>
      <c r="G805" s="3" t="e">
        <f t="shared" si="109"/>
        <v>#VALUE!</v>
      </c>
      <c r="H805" s="3" t="e">
        <f t="shared" si="109"/>
        <v>#VALUE!</v>
      </c>
      <c r="J805" s="2" t="str">
        <v/>
      </c>
      <c r="K805" s="3" t="e">
        <v>#VALUE!</v>
      </c>
      <c r="M805" s="135" t="str">
        <f ca="1"/>
        <v xml:space="preserve"> </v>
      </c>
      <c r="N805" s="145"/>
      <c r="O805" s="14"/>
      <c r="P805" s="14"/>
      <c r="Q805" s="14"/>
      <c r="R805" s="14"/>
      <c r="S805" s="14"/>
      <c r="T805" s="14"/>
      <c r="U805" s="14"/>
      <c r="V805" s="14"/>
      <c r="W805" s="14"/>
      <c r="X805" s="137" t="str">
        <v xml:space="preserve"> </v>
      </c>
      <c r="Y805" s="150" t="str">
        <f t="shared" si="110"/>
        <v xml:space="preserve"> </v>
      </c>
    </row>
    <row r="806" spans="1:25" x14ac:dyDescent="0.25">
      <c r="A806" s="28" t="str">
        <f>_xlfn.XLOOKUP(P!C762,'Banco de Dados'!$B$3:$B$274,'Banco de Dados'!$K$3:$K$274,"")</f>
        <v/>
      </c>
      <c r="B806" s="2">
        <v>0</v>
      </c>
      <c r="C806" s="2">
        <v>0</v>
      </c>
      <c r="D806" s="2">
        <v>0</v>
      </c>
      <c r="E806" s="2">
        <v>0</v>
      </c>
      <c r="F806" s="32" t="e">
        <f t="shared" si="111"/>
        <v>#DIV/0!</v>
      </c>
      <c r="G806" s="3" t="e">
        <f t="shared" si="109"/>
        <v>#VALUE!</v>
      </c>
      <c r="H806" s="3" t="e">
        <f t="shared" si="109"/>
        <v>#VALUE!</v>
      </c>
      <c r="J806" s="2" t="str">
        <v/>
      </c>
      <c r="K806" s="3" t="e">
        <v>#VALUE!</v>
      </c>
      <c r="M806" s="135" t="str">
        <f ca="1"/>
        <v xml:space="preserve"> </v>
      </c>
      <c r="N806" s="145"/>
      <c r="O806" s="14"/>
      <c r="P806" s="14"/>
      <c r="Q806" s="14"/>
      <c r="R806" s="14"/>
      <c r="S806" s="14"/>
      <c r="T806" s="14"/>
      <c r="U806" s="14"/>
      <c r="V806" s="14"/>
      <c r="W806" s="14"/>
      <c r="X806" s="137" t="str">
        <v xml:space="preserve"> </v>
      </c>
      <c r="Y806" s="150" t="str">
        <f t="shared" si="110"/>
        <v xml:space="preserve"> </v>
      </c>
    </row>
    <row r="807" spans="1:25" x14ac:dyDescent="0.25">
      <c r="A807" s="28" t="str">
        <f>_xlfn.XLOOKUP(P!C763,'Banco de Dados'!$B$3:$B$274,'Banco de Dados'!$K$3:$K$274,"")</f>
        <v/>
      </c>
      <c r="B807" s="2">
        <v>0</v>
      </c>
      <c r="C807" s="2">
        <v>0</v>
      </c>
      <c r="D807" s="2">
        <v>0</v>
      </c>
      <c r="E807" s="2">
        <v>0</v>
      </c>
      <c r="F807" s="32" t="e">
        <f t="shared" si="111"/>
        <v>#DIV/0!</v>
      </c>
      <c r="G807" s="3" t="e">
        <f t="shared" si="109"/>
        <v>#VALUE!</v>
      </c>
      <c r="H807" s="3" t="e">
        <f t="shared" si="109"/>
        <v>#VALUE!</v>
      </c>
      <c r="J807" s="2" t="str">
        <v/>
      </c>
      <c r="K807" s="3" t="e">
        <v>#VALUE!</v>
      </c>
      <c r="M807" s="135" t="str">
        <f ca="1"/>
        <v xml:space="preserve"> </v>
      </c>
      <c r="N807" s="145"/>
      <c r="O807" s="14"/>
      <c r="P807" s="14"/>
      <c r="Q807" s="14"/>
      <c r="R807" s="14"/>
      <c r="S807" s="14"/>
      <c r="T807" s="14"/>
      <c r="U807" s="14"/>
      <c r="V807" s="14"/>
      <c r="W807" s="14"/>
      <c r="X807" s="137" t="str">
        <v xml:space="preserve"> </v>
      </c>
      <c r="Y807" s="150" t="str">
        <f t="shared" si="110"/>
        <v xml:space="preserve"> </v>
      </c>
    </row>
    <row r="808" spans="1:25" x14ac:dyDescent="0.25">
      <c r="A808" s="28" t="str">
        <f>_xlfn.XLOOKUP(P!C764,'Banco de Dados'!$B$3:$B$274,'Banco de Dados'!$K$3:$K$274,"")</f>
        <v/>
      </c>
      <c r="B808" s="2">
        <v>0</v>
      </c>
      <c r="C808" s="2">
        <v>0</v>
      </c>
      <c r="D808" s="2">
        <v>0</v>
      </c>
      <c r="E808" s="2">
        <v>0</v>
      </c>
      <c r="F808" s="32" t="e">
        <f t="shared" si="111"/>
        <v>#DIV/0!</v>
      </c>
      <c r="G808" s="3" t="e">
        <f t="shared" si="109"/>
        <v>#VALUE!</v>
      </c>
      <c r="H808" s="3" t="e">
        <f t="shared" si="109"/>
        <v>#VALUE!</v>
      </c>
      <c r="J808" s="2" t="str">
        <v/>
      </c>
      <c r="K808" s="3" t="e">
        <v>#VALUE!</v>
      </c>
      <c r="M808" s="135" t="str">
        <f ca="1"/>
        <v xml:space="preserve"> </v>
      </c>
      <c r="N808" s="145"/>
      <c r="O808" s="14"/>
      <c r="P808" s="14"/>
      <c r="Q808" s="14"/>
      <c r="R808" s="14"/>
      <c r="S808" s="14"/>
      <c r="T808" s="14"/>
      <c r="U808" s="14"/>
      <c r="V808" s="14"/>
      <c r="W808" s="14"/>
      <c r="X808" s="137" t="str">
        <v xml:space="preserve"> </v>
      </c>
      <c r="Y808" s="150" t="str">
        <f t="shared" si="110"/>
        <v xml:space="preserve"> </v>
      </c>
    </row>
    <row r="809" spans="1:25" x14ac:dyDescent="0.25">
      <c r="A809" s="28" t="str">
        <f>_xlfn.XLOOKUP(P!C765,'Banco de Dados'!$B$3:$B$274,'Banco de Dados'!$K$3:$K$274,"")</f>
        <v/>
      </c>
      <c r="B809" s="2">
        <v>0</v>
      </c>
      <c r="C809" s="2">
        <v>0</v>
      </c>
      <c r="D809" s="2">
        <v>0</v>
      </c>
      <c r="E809" s="2">
        <v>0</v>
      </c>
      <c r="F809" s="32" t="e">
        <f t="shared" si="111"/>
        <v>#DIV/0!</v>
      </c>
      <c r="G809" s="3" t="e">
        <f t="shared" si="109"/>
        <v>#VALUE!</v>
      </c>
      <c r="H809" s="3" t="e">
        <f t="shared" si="109"/>
        <v>#VALUE!</v>
      </c>
      <c r="J809" s="2" t="str">
        <v/>
      </c>
      <c r="K809" s="3" t="e">
        <v>#VALUE!</v>
      </c>
      <c r="M809" s="135" t="str">
        <f ca="1"/>
        <v xml:space="preserve"> </v>
      </c>
      <c r="N809" s="145"/>
      <c r="O809" s="14"/>
      <c r="P809" s="14"/>
      <c r="Q809" s="14"/>
      <c r="R809" s="14"/>
      <c r="S809" s="14"/>
      <c r="T809" s="14"/>
      <c r="U809" s="14"/>
      <c r="V809" s="14"/>
      <c r="W809" s="14"/>
      <c r="X809" s="137" t="str">
        <v xml:space="preserve"> </v>
      </c>
      <c r="Y809" s="150" t="str">
        <f t="shared" si="110"/>
        <v xml:space="preserve"> </v>
      </c>
    </row>
    <row r="810" spans="1:25" x14ac:dyDescent="0.25">
      <c r="A810" s="28" t="str">
        <f>_xlfn.XLOOKUP(P!C766,'Banco de Dados'!$B$3:$B$274,'Banco de Dados'!$K$3:$K$274,"")</f>
        <v/>
      </c>
      <c r="B810" s="2">
        <v>0</v>
      </c>
      <c r="C810" s="2">
        <v>0</v>
      </c>
      <c r="D810" s="2">
        <v>0</v>
      </c>
      <c r="E810" s="2">
        <v>0</v>
      </c>
      <c r="F810" s="32" t="e">
        <f t="shared" si="111"/>
        <v>#DIV/0!</v>
      </c>
      <c r="G810" s="3" t="e">
        <f t="shared" si="109"/>
        <v>#VALUE!</v>
      </c>
      <c r="H810" s="3" t="e">
        <f t="shared" si="109"/>
        <v>#VALUE!</v>
      </c>
      <c r="J810" s="2" t="str">
        <v/>
      </c>
      <c r="K810" s="3" t="e">
        <v>#VALUE!</v>
      </c>
      <c r="M810" s="135" t="str">
        <f ca="1"/>
        <v xml:space="preserve"> </v>
      </c>
      <c r="N810" s="145"/>
      <c r="O810" s="14"/>
      <c r="P810" s="14"/>
      <c r="Q810" s="14"/>
      <c r="R810" s="14"/>
      <c r="S810" s="14"/>
      <c r="T810" s="14"/>
      <c r="U810" s="14"/>
      <c r="V810" s="14"/>
      <c r="W810" s="14"/>
      <c r="X810" s="137" t="str">
        <v xml:space="preserve"> </v>
      </c>
      <c r="Y810" s="150" t="str">
        <f t="shared" si="110"/>
        <v xml:space="preserve"> </v>
      </c>
    </row>
    <row r="811" spans="1:25" x14ac:dyDescent="0.25">
      <c r="A811" s="28" t="str">
        <f>_xlfn.XLOOKUP(P!C767,'Banco de Dados'!$B$3:$B$274,'Banco de Dados'!$K$3:$K$274,"")</f>
        <v/>
      </c>
      <c r="B811" s="2">
        <v>0</v>
      </c>
      <c r="C811" s="2">
        <v>0</v>
      </c>
      <c r="D811" s="2">
        <v>0</v>
      </c>
      <c r="E811" s="2">
        <v>0</v>
      </c>
      <c r="F811" s="32" t="e">
        <f t="shared" si="111"/>
        <v>#DIV/0!</v>
      </c>
      <c r="G811" s="3" t="e">
        <f t="shared" si="109"/>
        <v>#VALUE!</v>
      </c>
      <c r="H811" s="3" t="e">
        <f t="shared" si="109"/>
        <v>#VALUE!</v>
      </c>
      <c r="J811" s="2" t="str">
        <v/>
      </c>
      <c r="K811" s="3" t="e">
        <v>#VALUE!</v>
      </c>
      <c r="M811" s="135" t="str">
        <f ca="1"/>
        <v xml:space="preserve"> </v>
      </c>
      <c r="N811" s="145"/>
      <c r="O811" s="14"/>
      <c r="P811" s="14"/>
      <c r="Q811" s="14"/>
      <c r="R811" s="14"/>
      <c r="S811" s="14"/>
      <c r="T811" s="14"/>
      <c r="U811" s="14"/>
      <c r="V811" s="14"/>
      <c r="W811" s="14"/>
      <c r="X811" s="137" t="str">
        <v xml:space="preserve"> </v>
      </c>
      <c r="Y811" s="150" t="str">
        <f t="shared" si="110"/>
        <v xml:space="preserve"> </v>
      </c>
    </row>
    <row r="812" spans="1:25" x14ac:dyDescent="0.25">
      <c r="A812" s="28" t="str">
        <f>_xlfn.XLOOKUP(P!C768,'Banco de Dados'!$B$3:$B$274,'Banco de Dados'!$K$3:$K$274,"")</f>
        <v/>
      </c>
      <c r="B812" s="2">
        <v>0</v>
      </c>
      <c r="C812" s="2">
        <v>0</v>
      </c>
      <c r="D812" s="2">
        <v>0</v>
      </c>
      <c r="E812" s="2">
        <v>0</v>
      </c>
      <c r="F812" s="32" t="e">
        <f t="shared" si="111"/>
        <v>#DIV/0!</v>
      </c>
      <c r="G812" s="3" t="e">
        <f t="shared" si="109"/>
        <v>#VALUE!</v>
      </c>
      <c r="H812" s="3" t="e">
        <f t="shared" si="109"/>
        <v>#VALUE!</v>
      </c>
      <c r="J812" s="2" t="str">
        <v/>
      </c>
      <c r="K812" s="3" t="e">
        <v>#VALUE!</v>
      </c>
      <c r="M812" s="135" t="str">
        <f ca="1"/>
        <v xml:space="preserve"> </v>
      </c>
      <c r="N812" s="145"/>
      <c r="O812" s="14"/>
      <c r="P812" s="14"/>
      <c r="Q812" s="14"/>
      <c r="R812" s="14"/>
      <c r="S812" s="14"/>
      <c r="T812" s="14"/>
      <c r="U812" s="14"/>
      <c r="V812" s="14"/>
      <c r="W812" s="14"/>
      <c r="X812" s="137" t="str">
        <v xml:space="preserve"> </v>
      </c>
      <c r="Y812" s="150" t="str">
        <f t="shared" si="110"/>
        <v xml:space="preserve"> </v>
      </c>
    </row>
    <row r="813" spans="1:25" x14ac:dyDescent="0.25">
      <c r="A813" s="28" t="str">
        <f>_xlfn.XLOOKUP(P!C769,'Banco de Dados'!$B$3:$B$274,'Banco de Dados'!$K$3:$K$274,"")</f>
        <v/>
      </c>
      <c r="B813" s="2">
        <v>0</v>
      </c>
      <c r="C813" s="2">
        <v>0</v>
      </c>
      <c r="D813" s="2">
        <v>0</v>
      </c>
      <c r="E813" s="2">
        <v>0</v>
      </c>
      <c r="F813" s="32" t="e">
        <f t="shared" si="111"/>
        <v>#DIV/0!</v>
      </c>
      <c r="G813" s="3" t="e">
        <f t="shared" si="109"/>
        <v>#VALUE!</v>
      </c>
      <c r="H813" s="3" t="e">
        <f t="shared" si="109"/>
        <v>#VALUE!</v>
      </c>
      <c r="J813" s="2" t="str">
        <v/>
      </c>
      <c r="K813" s="3" t="e">
        <v>#VALUE!</v>
      </c>
      <c r="M813" s="135" t="str">
        <f ca="1"/>
        <v xml:space="preserve"> </v>
      </c>
      <c r="N813" s="145"/>
      <c r="O813" s="14"/>
      <c r="P813" s="14"/>
      <c r="Q813" s="14"/>
      <c r="R813" s="14"/>
      <c r="S813" s="14"/>
      <c r="T813" s="14"/>
      <c r="U813" s="14"/>
      <c r="V813" s="14"/>
      <c r="W813" s="14"/>
      <c r="X813" s="137" t="str">
        <v xml:space="preserve"> </v>
      </c>
      <c r="Y813" s="150" t="str">
        <f t="shared" si="110"/>
        <v xml:space="preserve"> </v>
      </c>
    </row>
    <row r="814" spans="1:25" x14ac:dyDescent="0.25">
      <c r="A814" s="28" t="str">
        <f>_xlfn.XLOOKUP(P!C770,'Banco de Dados'!$B$3:$B$274,'Banco de Dados'!$K$3:$K$274,"")</f>
        <v/>
      </c>
      <c r="B814" s="2">
        <v>0</v>
      </c>
      <c r="C814" s="2">
        <v>0</v>
      </c>
      <c r="D814" s="2">
        <v>0</v>
      </c>
      <c r="E814" s="2">
        <v>0</v>
      </c>
      <c r="F814" s="32" t="e">
        <f t="shared" si="111"/>
        <v>#DIV/0!</v>
      </c>
      <c r="G814" s="3" t="e">
        <f t="shared" si="109"/>
        <v>#VALUE!</v>
      </c>
      <c r="H814" s="3" t="e">
        <f t="shared" si="109"/>
        <v>#VALUE!</v>
      </c>
      <c r="J814" s="2" t="str">
        <v/>
      </c>
      <c r="K814" s="3" t="e">
        <v>#VALUE!</v>
      </c>
      <c r="M814" s="135" t="str">
        <f ca="1"/>
        <v xml:space="preserve"> </v>
      </c>
      <c r="N814" s="145"/>
      <c r="O814" s="14"/>
      <c r="P814" s="14"/>
      <c r="Q814" s="14"/>
      <c r="R814" s="14"/>
      <c r="S814" s="14"/>
      <c r="T814" s="14"/>
      <c r="U814" s="14"/>
      <c r="V814" s="14"/>
      <c r="W814" s="14"/>
      <c r="X814" s="137" t="str">
        <v xml:space="preserve"> </v>
      </c>
      <c r="Y814" s="150" t="str">
        <f t="shared" si="110"/>
        <v xml:space="preserve"> </v>
      </c>
    </row>
    <row r="815" spans="1:25" x14ac:dyDescent="0.25">
      <c r="A815" s="28" t="str">
        <f>_xlfn.XLOOKUP(P!C771,'Banco de Dados'!$B$3:$B$274,'Banco de Dados'!$K$3:$K$274,"")</f>
        <v/>
      </c>
      <c r="B815" s="2">
        <v>0</v>
      </c>
      <c r="C815" s="2">
        <v>0</v>
      </c>
      <c r="D815" s="2">
        <v>0</v>
      </c>
      <c r="E815" s="2">
        <v>0</v>
      </c>
      <c r="F815" s="32" t="e">
        <f t="shared" si="111"/>
        <v>#DIV/0!</v>
      </c>
      <c r="G815" s="3" t="e">
        <f t="shared" si="109"/>
        <v>#VALUE!</v>
      </c>
      <c r="H815" s="3" t="e">
        <f t="shared" si="109"/>
        <v>#VALUE!</v>
      </c>
      <c r="J815" s="2" t="str">
        <v/>
      </c>
      <c r="K815" s="3" t="e">
        <v>#VALUE!</v>
      </c>
      <c r="M815" s="135" t="str">
        <f ca="1"/>
        <v xml:space="preserve"> </v>
      </c>
      <c r="N815" s="145"/>
      <c r="O815" s="14"/>
      <c r="P815" s="14"/>
      <c r="Q815" s="14"/>
      <c r="R815" s="14"/>
      <c r="S815" s="14"/>
      <c r="T815" s="14"/>
      <c r="U815" s="14"/>
      <c r="V815" s="14"/>
      <c r="W815" s="14"/>
      <c r="X815" s="137" t="str">
        <v xml:space="preserve"> </v>
      </c>
      <c r="Y815" s="150" t="str">
        <f t="shared" si="110"/>
        <v xml:space="preserve"> </v>
      </c>
    </row>
    <row r="816" spans="1:25" x14ac:dyDescent="0.25">
      <c r="A816" s="28" t="str">
        <f>_xlfn.XLOOKUP(P!C772,'Banco de Dados'!$B$3:$B$274,'Banco de Dados'!$K$3:$K$274,"")</f>
        <v/>
      </c>
      <c r="B816" s="2">
        <v>0</v>
      </c>
      <c r="C816" s="2">
        <v>0</v>
      </c>
      <c r="D816" s="2">
        <v>0</v>
      </c>
      <c r="E816" s="2">
        <v>0</v>
      </c>
      <c r="F816" s="32" t="e">
        <f t="shared" si="111"/>
        <v>#DIV/0!</v>
      </c>
      <c r="G816" s="3" t="e">
        <f t="shared" si="109"/>
        <v>#VALUE!</v>
      </c>
      <c r="H816" s="3" t="e">
        <f t="shared" si="109"/>
        <v>#VALUE!</v>
      </c>
      <c r="J816" s="2" t="str">
        <v/>
      </c>
      <c r="K816" s="3" t="e">
        <v>#VALUE!</v>
      </c>
      <c r="M816" s="135" t="str">
        <f ca="1"/>
        <v xml:space="preserve"> </v>
      </c>
      <c r="N816" s="145"/>
      <c r="O816" s="14"/>
      <c r="P816" s="14"/>
      <c r="Q816" s="14"/>
      <c r="R816" s="14"/>
      <c r="S816" s="14"/>
      <c r="T816" s="14"/>
      <c r="U816" s="14"/>
      <c r="V816" s="14"/>
      <c r="W816" s="14"/>
      <c r="X816" s="137" t="str">
        <v xml:space="preserve"> </v>
      </c>
      <c r="Y816" s="150" t="str">
        <f t="shared" si="110"/>
        <v xml:space="preserve"> </v>
      </c>
    </row>
    <row r="817" spans="1:25" x14ac:dyDescent="0.25">
      <c r="A817" s="28" t="str">
        <f>_xlfn.XLOOKUP(P!C773,'Banco de Dados'!$B$3:$B$274,'Banco de Dados'!$K$3:$K$274,"")</f>
        <v/>
      </c>
      <c r="B817" s="2">
        <v>0</v>
      </c>
      <c r="C817" s="2">
        <v>0</v>
      </c>
      <c r="D817" s="2">
        <v>0</v>
      </c>
      <c r="E817" s="2">
        <v>0</v>
      </c>
      <c r="F817" s="32" t="e">
        <f t="shared" si="111"/>
        <v>#DIV/0!</v>
      </c>
      <c r="G817" s="3" t="e">
        <f t="shared" si="109"/>
        <v>#VALUE!</v>
      </c>
      <c r="H817" s="3" t="e">
        <f t="shared" si="109"/>
        <v>#VALUE!</v>
      </c>
      <c r="J817" s="2" t="str">
        <v/>
      </c>
      <c r="K817" s="3" t="e">
        <v>#VALUE!</v>
      </c>
      <c r="M817" s="135" t="str">
        <f ca="1"/>
        <v xml:space="preserve"> </v>
      </c>
      <c r="N817" s="145"/>
      <c r="O817" s="14"/>
      <c r="P817" s="14"/>
      <c r="Q817" s="14"/>
      <c r="R817" s="14"/>
      <c r="S817" s="14"/>
      <c r="T817" s="14"/>
      <c r="U817" s="14"/>
      <c r="V817" s="14"/>
      <c r="W817" s="14"/>
      <c r="X817" s="137" t="str">
        <v xml:space="preserve"> </v>
      </c>
      <c r="Y817" s="150" t="str">
        <f t="shared" si="110"/>
        <v xml:space="preserve"> </v>
      </c>
    </row>
    <row r="818" spans="1:25" x14ac:dyDescent="0.25">
      <c r="A818" s="28" t="str">
        <f>_xlfn.XLOOKUP(P!C774,'Banco de Dados'!$B$3:$B$274,'Banco de Dados'!$K$3:$K$274,"")</f>
        <v/>
      </c>
      <c r="B818" s="2">
        <v>0</v>
      </c>
      <c r="C818" s="2">
        <v>0</v>
      </c>
      <c r="D818" s="2">
        <v>0</v>
      </c>
      <c r="E818" s="2">
        <v>0</v>
      </c>
      <c r="F818" s="32" t="e">
        <f t="shared" si="111"/>
        <v>#DIV/0!</v>
      </c>
      <c r="G818" s="3" t="e">
        <f t="shared" si="109"/>
        <v>#VALUE!</v>
      </c>
      <c r="H818" s="3" t="e">
        <f t="shared" si="109"/>
        <v>#VALUE!</v>
      </c>
      <c r="J818" s="2" t="str">
        <v/>
      </c>
      <c r="K818" s="3" t="e">
        <v>#VALUE!</v>
      </c>
      <c r="M818" s="135" t="str">
        <f ca="1"/>
        <v xml:space="preserve"> </v>
      </c>
      <c r="N818" s="145"/>
      <c r="O818" s="14"/>
      <c r="P818" s="14"/>
      <c r="Q818" s="14"/>
      <c r="R818" s="14"/>
      <c r="S818" s="14"/>
      <c r="T818" s="14"/>
      <c r="U818" s="14"/>
      <c r="V818" s="14"/>
      <c r="W818" s="14"/>
      <c r="X818" s="137" t="str">
        <v xml:space="preserve"> </v>
      </c>
      <c r="Y818" s="150" t="str">
        <f t="shared" si="110"/>
        <v xml:space="preserve"> </v>
      </c>
    </row>
    <row r="819" spans="1:25" x14ac:dyDescent="0.25">
      <c r="A819" s="28" t="str">
        <f>_xlfn.XLOOKUP(P!C775,'Banco de Dados'!$B$3:$B$274,'Banco de Dados'!$K$3:$K$274,"")</f>
        <v/>
      </c>
      <c r="B819" s="2">
        <v>0</v>
      </c>
      <c r="C819" s="2">
        <v>0</v>
      </c>
      <c r="D819" s="2">
        <v>0</v>
      </c>
      <c r="E819" s="2">
        <v>0</v>
      </c>
      <c r="F819" s="32" t="e">
        <f t="shared" si="111"/>
        <v>#DIV/0!</v>
      </c>
      <c r="G819" s="3" t="e">
        <f t="shared" si="109"/>
        <v>#VALUE!</v>
      </c>
      <c r="H819" s="3" t="e">
        <f t="shared" si="109"/>
        <v>#VALUE!</v>
      </c>
      <c r="J819" s="2" t="str">
        <v/>
      </c>
      <c r="K819" s="3" t="e">
        <v>#VALUE!</v>
      </c>
      <c r="M819" s="135" t="str">
        <f ca="1"/>
        <v xml:space="preserve"> </v>
      </c>
      <c r="N819" s="145"/>
      <c r="O819" s="14"/>
      <c r="P819" s="14"/>
      <c r="Q819" s="14"/>
      <c r="R819" s="14"/>
      <c r="S819" s="14"/>
      <c r="T819" s="14"/>
      <c r="U819" s="14"/>
      <c r="V819" s="14"/>
      <c r="W819" s="14"/>
      <c r="X819" s="137" t="str">
        <v xml:space="preserve"> </v>
      </c>
      <c r="Y819" s="150" t="str">
        <f t="shared" si="110"/>
        <v xml:space="preserve"> </v>
      </c>
    </row>
    <row r="820" spans="1:25" x14ac:dyDescent="0.25">
      <c r="A820" s="28" t="str">
        <f>_xlfn.XLOOKUP(P!C776,'Banco de Dados'!$B$3:$B$274,'Banco de Dados'!$K$3:$K$274,"")</f>
        <v/>
      </c>
      <c r="B820" s="2">
        <v>0</v>
      </c>
      <c r="C820" s="2">
        <v>0</v>
      </c>
      <c r="D820" s="2">
        <v>0</v>
      </c>
      <c r="E820" s="17">
        <v>0</v>
      </c>
      <c r="F820" s="32" t="e">
        <f t="shared" si="111"/>
        <v>#DIV/0!</v>
      </c>
      <c r="G820" s="3" t="e">
        <f t="shared" si="109"/>
        <v>#VALUE!</v>
      </c>
      <c r="H820" s="3" t="e">
        <f t="shared" si="109"/>
        <v>#VALUE!</v>
      </c>
      <c r="J820" s="2" t="str">
        <v/>
      </c>
      <c r="K820" s="3" t="e">
        <v>#VALUE!</v>
      </c>
      <c r="M820" s="135" t="str">
        <f ca="1"/>
        <v xml:space="preserve"> </v>
      </c>
      <c r="N820" s="145"/>
      <c r="O820" s="14"/>
      <c r="P820" s="14"/>
      <c r="Q820" s="14"/>
      <c r="R820" s="14"/>
      <c r="S820" s="14"/>
      <c r="T820" s="14"/>
      <c r="U820" s="14"/>
      <c r="V820" s="14"/>
      <c r="W820" s="14"/>
      <c r="X820" s="137" t="str">
        <v xml:space="preserve"> </v>
      </c>
      <c r="Y820" s="150" t="str">
        <f t="shared" si="110"/>
        <v xml:space="preserve"> </v>
      </c>
    </row>
    <row r="821" spans="1:25" x14ac:dyDescent="0.25">
      <c r="A821" s="28" t="str">
        <f>_xlfn.XLOOKUP(P!C777,'Banco de Dados'!$B$3:$B$274,'Banco de Dados'!$K$3:$K$274,"")</f>
        <v/>
      </c>
      <c r="B821" s="2">
        <v>0</v>
      </c>
      <c r="C821" s="2">
        <v>0</v>
      </c>
      <c r="D821" s="2">
        <v>0</v>
      </c>
      <c r="E821" s="2">
        <v>0</v>
      </c>
      <c r="F821" s="32" t="e">
        <f t="shared" si="111"/>
        <v>#DIV/0!</v>
      </c>
      <c r="G821" s="3" t="e">
        <f t="shared" si="109"/>
        <v>#VALUE!</v>
      </c>
      <c r="H821" s="3" t="e">
        <f t="shared" si="109"/>
        <v>#VALUE!</v>
      </c>
      <c r="J821" s="2" t="str">
        <v/>
      </c>
      <c r="K821" s="3" t="e">
        <v>#VALUE!</v>
      </c>
      <c r="M821" s="135" t="str">
        <f ca="1"/>
        <v xml:space="preserve"> </v>
      </c>
      <c r="N821" s="145"/>
      <c r="O821" s="14"/>
      <c r="P821" s="14"/>
      <c r="Q821" s="14"/>
      <c r="R821" s="14"/>
      <c r="S821" s="14"/>
      <c r="T821" s="14"/>
      <c r="U821" s="14"/>
      <c r="V821" s="14"/>
      <c r="W821" s="14"/>
      <c r="X821" s="137" t="str">
        <v xml:space="preserve"> </v>
      </c>
      <c r="Y821" s="150" t="str">
        <f t="shared" si="110"/>
        <v xml:space="preserve"> </v>
      </c>
    </row>
    <row r="822" spans="1:25" x14ac:dyDescent="0.25">
      <c r="A822" s="28" t="str">
        <f>_xlfn.XLOOKUP(P!C778,'Banco de Dados'!$B$3:$B$274,'Banco de Dados'!$K$3:$K$274,"")</f>
        <v/>
      </c>
      <c r="B822" s="2">
        <v>0</v>
      </c>
      <c r="C822" s="2">
        <v>0</v>
      </c>
      <c r="D822" s="2">
        <v>0</v>
      </c>
      <c r="E822" s="2">
        <v>0</v>
      </c>
      <c r="F822" s="32" t="e">
        <f t="shared" si="111"/>
        <v>#DIV/0!</v>
      </c>
      <c r="G822" s="3" t="e">
        <f t="shared" si="109"/>
        <v>#VALUE!</v>
      </c>
      <c r="H822" s="3" t="e">
        <f t="shared" si="109"/>
        <v>#VALUE!</v>
      </c>
      <c r="J822" s="2" t="str">
        <v/>
      </c>
      <c r="K822" s="3" t="e">
        <v>#VALUE!</v>
      </c>
      <c r="M822" s="135" t="str">
        <f ca="1"/>
        <v xml:space="preserve"> </v>
      </c>
      <c r="N822" s="145"/>
      <c r="O822" s="14"/>
      <c r="P822" s="14"/>
      <c r="Q822" s="14"/>
      <c r="R822" s="14"/>
      <c r="S822" s="14"/>
      <c r="T822" s="14"/>
      <c r="U822" s="14"/>
      <c r="V822" s="14"/>
      <c r="W822" s="14"/>
      <c r="X822" s="137" t="str">
        <v xml:space="preserve"> </v>
      </c>
      <c r="Y822" s="150" t="str">
        <f t="shared" si="110"/>
        <v xml:space="preserve"> </v>
      </c>
    </row>
    <row r="823" spans="1:25" x14ac:dyDescent="0.25">
      <c r="A823" s="28" t="str">
        <f>_xlfn.XLOOKUP(P!C779,'Banco de Dados'!$B$3:$B$274,'Banco de Dados'!$K$3:$K$274,"")</f>
        <v/>
      </c>
      <c r="B823" s="2">
        <v>0</v>
      </c>
      <c r="C823" s="2">
        <v>0</v>
      </c>
      <c r="D823" s="2">
        <v>0</v>
      </c>
      <c r="E823" s="2">
        <v>0</v>
      </c>
      <c r="F823" s="32" t="e">
        <f t="shared" si="111"/>
        <v>#DIV/0!</v>
      </c>
      <c r="G823" s="3" t="e">
        <f t="shared" si="109"/>
        <v>#VALUE!</v>
      </c>
      <c r="H823" s="3" t="e">
        <f t="shared" si="109"/>
        <v>#VALUE!</v>
      </c>
      <c r="J823" s="2" t="str">
        <v/>
      </c>
      <c r="K823" s="3" t="e">
        <v>#VALUE!</v>
      </c>
      <c r="M823" s="135" t="str">
        <f ca="1"/>
        <v xml:space="preserve"> </v>
      </c>
      <c r="N823" s="145"/>
      <c r="O823" s="14"/>
      <c r="P823" s="14"/>
      <c r="Q823" s="14"/>
      <c r="R823" s="14"/>
      <c r="S823" s="14"/>
      <c r="T823" s="14"/>
      <c r="U823" s="14"/>
      <c r="V823" s="14"/>
      <c r="W823" s="14"/>
      <c r="X823" s="137" t="str">
        <v xml:space="preserve"> </v>
      </c>
      <c r="Y823" s="150" t="str">
        <f t="shared" si="110"/>
        <v xml:space="preserve"> </v>
      </c>
    </row>
    <row r="824" spans="1:25" x14ac:dyDescent="0.25">
      <c r="A824" s="28" t="str">
        <f>_xlfn.XLOOKUP(P!C780,'Banco de Dados'!$B$3:$B$274,'Banco de Dados'!$K$3:$K$274,"")</f>
        <v/>
      </c>
      <c r="B824" s="2">
        <v>0</v>
      </c>
      <c r="C824" s="2">
        <v>0</v>
      </c>
      <c r="D824" s="2">
        <v>0</v>
      </c>
      <c r="E824" s="2">
        <v>0</v>
      </c>
      <c r="F824" s="32" t="e">
        <f t="shared" si="111"/>
        <v>#DIV/0!</v>
      </c>
      <c r="G824" s="3" t="e">
        <f t="shared" si="109"/>
        <v>#VALUE!</v>
      </c>
      <c r="H824" s="3" t="e">
        <f t="shared" si="109"/>
        <v>#VALUE!</v>
      </c>
      <c r="J824" s="2" t="str">
        <v/>
      </c>
      <c r="K824" s="3" t="e">
        <v>#VALUE!</v>
      </c>
      <c r="M824" s="135" t="str">
        <f ca="1"/>
        <v xml:space="preserve"> </v>
      </c>
      <c r="N824" s="145"/>
      <c r="O824" s="14"/>
      <c r="P824" s="14"/>
      <c r="Q824" s="14"/>
      <c r="R824" s="14"/>
      <c r="S824" s="14"/>
      <c r="T824" s="14"/>
      <c r="U824" s="14"/>
      <c r="V824" s="14"/>
      <c r="W824" s="14"/>
      <c r="X824" s="137" t="str">
        <v xml:space="preserve"> </v>
      </c>
      <c r="Y824" s="150" t="str">
        <f t="shared" si="110"/>
        <v xml:space="preserve"> </v>
      </c>
    </row>
    <row r="825" spans="1:25" x14ac:dyDescent="0.25">
      <c r="A825" s="28" t="str">
        <f>_xlfn.XLOOKUP(P!C781,'Banco de Dados'!$B$3:$B$274,'Banco de Dados'!$K$3:$K$274,"")</f>
        <v/>
      </c>
      <c r="B825" s="2">
        <v>0</v>
      </c>
      <c r="C825" s="2">
        <v>0</v>
      </c>
      <c r="D825" s="2">
        <v>0</v>
      </c>
      <c r="E825" s="2">
        <v>0</v>
      </c>
      <c r="F825" s="32" t="e">
        <f t="shared" si="111"/>
        <v>#DIV/0!</v>
      </c>
      <c r="G825" s="3" t="e">
        <f t="shared" si="109"/>
        <v>#VALUE!</v>
      </c>
      <c r="H825" s="3" t="e">
        <f t="shared" si="109"/>
        <v>#VALUE!</v>
      </c>
      <c r="J825" s="2" t="str">
        <v/>
      </c>
      <c r="K825" s="3" t="e">
        <v>#VALUE!</v>
      </c>
      <c r="M825" s="135" t="str">
        <f ca="1"/>
        <v xml:space="preserve"> </v>
      </c>
      <c r="N825" s="145"/>
      <c r="O825" s="14"/>
      <c r="P825" s="14"/>
      <c r="Q825" s="14"/>
      <c r="R825" s="14"/>
      <c r="S825" s="14"/>
      <c r="T825" s="14"/>
      <c r="U825" s="14"/>
      <c r="V825" s="14"/>
      <c r="W825" s="14"/>
      <c r="X825" s="137" t="str">
        <v xml:space="preserve"> </v>
      </c>
      <c r="Y825" s="150" t="str">
        <f t="shared" si="110"/>
        <v xml:space="preserve"> </v>
      </c>
    </row>
    <row r="826" spans="1:25" x14ac:dyDescent="0.25">
      <c r="A826" s="28" t="str">
        <f>_xlfn.XLOOKUP(P!C782,'Banco de Dados'!$B$3:$B$274,'Banco de Dados'!$K$3:$K$274,"")</f>
        <v/>
      </c>
      <c r="B826" s="2">
        <v>0</v>
      </c>
      <c r="C826" s="2">
        <v>0</v>
      </c>
      <c r="D826" s="2">
        <v>0</v>
      </c>
      <c r="E826" s="2">
        <v>0</v>
      </c>
      <c r="F826" s="32" t="e">
        <f t="shared" si="111"/>
        <v>#DIV/0!</v>
      </c>
      <c r="G826" s="3" t="e">
        <f t="shared" si="109"/>
        <v>#VALUE!</v>
      </c>
      <c r="H826" s="3" t="e">
        <f t="shared" si="109"/>
        <v>#VALUE!</v>
      </c>
      <c r="J826" s="2" t="str">
        <v/>
      </c>
      <c r="K826" s="3" t="e">
        <v>#VALUE!</v>
      </c>
      <c r="M826" s="135" t="str">
        <f ca="1"/>
        <v xml:space="preserve"> </v>
      </c>
      <c r="N826" s="145"/>
      <c r="O826" s="14"/>
      <c r="P826" s="14"/>
      <c r="Q826" s="14"/>
      <c r="R826" s="14"/>
      <c r="S826" s="14"/>
      <c r="T826" s="14"/>
      <c r="U826" s="14"/>
      <c r="V826" s="14"/>
      <c r="W826" s="14"/>
      <c r="X826" s="137" t="str">
        <v xml:space="preserve"> </v>
      </c>
      <c r="Y826" s="150" t="str">
        <f t="shared" si="110"/>
        <v xml:space="preserve"> </v>
      </c>
    </row>
    <row r="827" spans="1:25" x14ac:dyDescent="0.25">
      <c r="A827" s="28" t="str">
        <f>_xlfn.XLOOKUP(P!C783,'Banco de Dados'!$B$3:$B$274,'Banco de Dados'!$K$3:$K$274,"")</f>
        <v/>
      </c>
      <c r="B827" s="2">
        <v>0</v>
      </c>
      <c r="C827" s="2">
        <v>0</v>
      </c>
      <c r="D827" s="2">
        <v>0</v>
      </c>
      <c r="E827" s="2">
        <v>0</v>
      </c>
      <c r="F827" s="32" t="e">
        <f t="shared" si="111"/>
        <v>#DIV/0!</v>
      </c>
      <c r="G827" s="3" t="e">
        <f t="shared" si="109"/>
        <v>#VALUE!</v>
      </c>
      <c r="H827" s="3" t="e">
        <f t="shared" si="109"/>
        <v>#VALUE!</v>
      </c>
      <c r="J827" s="2" t="str">
        <v/>
      </c>
      <c r="K827" s="3" t="e">
        <v>#VALUE!</v>
      </c>
      <c r="M827" s="135" t="str">
        <f ca="1"/>
        <v xml:space="preserve"> </v>
      </c>
      <c r="N827" s="145"/>
      <c r="O827" s="14"/>
      <c r="P827" s="14"/>
      <c r="Q827" s="14"/>
      <c r="R827" s="14"/>
      <c r="S827" s="14"/>
      <c r="T827" s="14"/>
      <c r="U827" s="14"/>
      <c r="V827" s="14"/>
      <c r="W827" s="14"/>
      <c r="X827" s="137" t="str">
        <v xml:space="preserve"> </v>
      </c>
      <c r="Y827" s="150" t="str">
        <f t="shared" si="110"/>
        <v xml:space="preserve"> </v>
      </c>
    </row>
    <row r="828" spans="1:25" x14ac:dyDescent="0.25">
      <c r="A828" s="28" t="str">
        <f>_xlfn.XLOOKUP(P!C784,'Banco de Dados'!$B$3:$B$274,'Banco de Dados'!$K$3:$K$274,"")</f>
        <v/>
      </c>
      <c r="B828" s="2">
        <v>0</v>
      </c>
      <c r="C828" s="2">
        <v>0</v>
      </c>
      <c r="D828" s="2">
        <v>0</v>
      </c>
      <c r="E828" s="2">
        <v>0</v>
      </c>
      <c r="F828" s="32" t="e">
        <f t="shared" si="111"/>
        <v>#DIV/0!</v>
      </c>
      <c r="G828" s="3" t="e">
        <f t="shared" ref="G828:H830" si="112">D828*$E$798</f>
        <v>#VALUE!</v>
      </c>
      <c r="H828" s="3" t="e">
        <f t="shared" si="112"/>
        <v>#VALUE!</v>
      </c>
      <c r="J828" s="2" t="str">
        <v/>
      </c>
      <c r="K828" s="3" t="e">
        <v>#VALUE!</v>
      </c>
      <c r="M828" s="135" t="str">
        <f ca="1"/>
        <v xml:space="preserve"> </v>
      </c>
      <c r="N828" s="145"/>
      <c r="O828" s="14"/>
      <c r="P828" s="14"/>
      <c r="Q828" s="14"/>
      <c r="R828" s="14"/>
      <c r="S828" s="14"/>
      <c r="T828" s="14"/>
      <c r="U828" s="14"/>
      <c r="V828" s="14"/>
      <c r="W828" s="14"/>
      <c r="X828" s="137" t="str">
        <v xml:space="preserve"> </v>
      </c>
      <c r="Y828" s="150" t="str">
        <f t="shared" si="110"/>
        <v xml:space="preserve"> </v>
      </c>
    </row>
    <row r="829" spans="1:25" x14ac:dyDescent="0.25">
      <c r="A829" s="28" t="str">
        <f>_xlfn.XLOOKUP(P!C785,'Banco de Dados'!$B$3:$B$274,'Banco de Dados'!$K$3:$K$274,"")</f>
        <v/>
      </c>
      <c r="B829" s="2">
        <v>0</v>
      </c>
      <c r="C829" s="2">
        <v>0</v>
      </c>
      <c r="D829" s="2">
        <v>0</v>
      </c>
      <c r="E829" s="2">
        <v>0</v>
      </c>
      <c r="F829" s="32" t="e">
        <f t="shared" si="111"/>
        <v>#DIV/0!</v>
      </c>
      <c r="G829" s="3" t="e">
        <f t="shared" si="112"/>
        <v>#VALUE!</v>
      </c>
      <c r="H829" s="3" t="e">
        <f t="shared" si="112"/>
        <v>#VALUE!</v>
      </c>
      <c r="J829" s="2" t="str">
        <v/>
      </c>
      <c r="K829" s="3" t="e">
        <v>#VALUE!</v>
      </c>
      <c r="M829" s="135" t="str">
        <f ca="1"/>
        <v xml:space="preserve"> </v>
      </c>
      <c r="N829" s="145"/>
      <c r="O829" s="14"/>
      <c r="P829" s="14"/>
      <c r="Q829" s="14"/>
      <c r="R829" s="14"/>
      <c r="S829" s="14"/>
      <c r="T829" s="14"/>
      <c r="U829" s="14"/>
      <c r="V829" s="14"/>
      <c r="W829" s="14"/>
      <c r="X829" s="137" t="str">
        <v xml:space="preserve"> </v>
      </c>
      <c r="Y829" s="150" t="str">
        <f t="shared" si="110"/>
        <v xml:space="preserve"> </v>
      </c>
    </row>
    <row r="830" spans="1:25" x14ac:dyDescent="0.25">
      <c r="A830" s="28" t="str">
        <f>_xlfn.XLOOKUP(P!C786,'Banco de Dados'!$B$3:$B$274,'Banco de Dados'!$K$3:$K$274,"")</f>
        <v/>
      </c>
      <c r="B830" s="2">
        <v>0</v>
      </c>
      <c r="C830" s="2">
        <v>0</v>
      </c>
      <c r="D830" s="2">
        <v>0</v>
      </c>
      <c r="E830" s="2">
        <v>0</v>
      </c>
      <c r="F830" s="32" t="e">
        <f t="shared" si="111"/>
        <v>#DIV/0!</v>
      </c>
      <c r="G830" s="3" t="e">
        <f t="shared" si="112"/>
        <v>#VALUE!</v>
      </c>
      <c r="H830" s="3" t="e">
        <f t="shared" si="112"/>
        <v>#VALUE!</v>
      </c>
      <c r="J830" s="2" t="str">
        <v/>
      </c>
      <c r="K830" s="3" t="e">
        <v>#VALUE!</v>
      </c>
      <c r="M830" s="142" t="str">
        <f t="shared" ref="M830" si="113">IF(AL830=0,"",AL830)</f>
        <v/>
      </c>
      <c r="N830" s="141" t="str">
        <f>IFERROR(IF(AM830=0,NA(),AM830)," ")</f>
        <v xml:space="preserve"> </v>
      </c>
      <c r="O830" s="14"/>
      <c r="P830" s="14"/>
      <c r="Q830" s="14"/>
      <c r="R830" s="14"/>
      <c r="S830" s="14"/>
      <c r="T830" s="14"/>
      <c r="U830" s="14"/>
      <c r="V830" s="14"/>
      <c r="W830" s="14"/>
      <c r="X830" s="137" t="str">
        <v xml:space="preserve"> </v>
      </c>
      <c r="Y830" s="150" t="str">
        <f t="shared" si="110"/>
        <v xml:space="preserve"> </v>
      </c>
    </row>
    <row r="831" spans="1:25" s="67" customFormat="1" x14ac:dyDescent="0.25">
      <c r="A831" s="94"/>
      <c r="B831" s="94"/>
      <c r="C831" s="94"/>
      <c r="D831" s="94"/>
      <c r="E831" s="94"/>
      <c r="F831" s="133"/>
      <c r="G831" s="134"/>
      <c r="H831" s="134"/>
      <c r="I831" s="94"/>
      <c r="J831" s="94"/>
      <c r="K831" s="134"/>
      <c r="L831" s="94"/>
      <c r="M831" s="94"/>
      <c r="N831" s="134"/>
      <c r="O831" s="134"/>
      <c r="P831" s="134"/>
      <c r="Y831" s="94"/>
    </row>
    <row r="832" spans="1:25" x14ac:dyDescent="0.25">
      <c r="G832" s="3"/>
      <c r="H832" s="3"/>
      <c r="I832" s="2"/>
      <c r="J832" s="2"/>
      <c r="K832" s="3"/>
      <c r="L832" s="94"/>
      <c r="M832" s="2"/>
      <c r="N832" s="3"/>
      <c r="O832" s="3"/>
      <c r="P832" s="3"/>
    </row>
    <row r="833" spans="1:33" x14ac:dyDescent="0.25">
      <c r="G833" s="3"/>
      <c r="H833" s="3"/>
      <c r="I833" s="2"/>
      <c r="J833" s="2"/>
      <c r="K833" s="3"/>
      <c r="L833" s="94"/>
      <c r="M833" s="2"/>
      <c r="N833" s="3"/>
      <c r="O833" s="3"/>
      <c r="P833" s="3"/>
    </row>
    <row r="834" spans="1:33" ht="15.75" x14ac:dyDescent="0.25">
      <c r="A834" s="36">
        <f>'Nome das Amostras'!A27</f>
        <v>0</v>
      </c>
      <c r="B834" s="164" t="e">
        <f>VLOOKUP(A834,'Nome das Amostras'!$A$3:$D$28,2,FALSE)</f>
        <v>#N/A</v>
      </c>
      <c r="C834" s="164"/>
      <c r="D834" s="51" t="s">
        <v>65</v>
      </c>
      <c r="E834" s="52" t="e">
        <f>'Banco de Dados'!$O$13/'Banco de Dados'!FT13</f>
        <v>#VALUE!</v>
      </c>
      <c r="F834" s="74"/>
      <c r="G834" s="3"/>
      <c r="H834" s="3"/>
      <c r="J834" s="231" t="s">
        <v>255</v>
      </c>
      <c r="K834" s="231"/>
      <c r="M834" s="132" t="s">
        <v>1</v>
      </c>
      <c r="N834" s="144" t="s">
        <v>35</v>
      </c>
      <c r="O834" s="232" t="s">
        <v>148</v>
      </c>
      <c r="P834" s="232"/>
      <c r="Q834" s="232"/>
      <c r="R834" s="232"/>
      <c r="S834" s="232"/>
      <c r="T834" s="232"/>
      <c r="U834" s="232"/>
      <c r="V834" s="232"/>
      <c r="W834" s="2">
        <v>18</v>
      </c>
      <c r="X834" s="136" t="s">
        <v>1</v>
      </c>
      <c r="Y834" s="136" t="s">
        <v>35</v>
      </c>
      <c r="Z834" s="233" t="s">
        <v>149</v>
      </c>
      <c r="AA834" s="233"/>
      <c r="AB834" s="233"/>
      <c r="AC834" s="233"/>
      <c r="AD834" s="233"/>
      <c r="AE834" s="233"/>
      <c r="AF834" s="233"/>
      <c r="AG834" s="233"/>
    </row>
    <row r="835" spans="1:33" x14ac:dyDescent="0.25">
      <c r="A835" s="107" t="s">
        <v>1</v>
      </c>
      <c r="B835" s="107" t="s">
        <v>0</v>
      </c>
      <c r="C835" s="107" t="s">
        <v>212</v>
      </c>
      <c r="D835" s="107" t="s">
        <v>209</v>
      </c>
      <c r="E835" s="107" t="s">
        <v>213</v>
      </c>
      <c r="F835" s="76" t="s">
        <v>219</v>
      </c>
      <c r="G835" s="54" t="s">
        <v>140</v>
      </c>
      <c r="H835" s="54" t="s">
        <v>66</v>
      </c>
      <c r="J835" s="107" t="s">
        <v>1</v>
      </c>
      <c r="K835" s="54" t="s">
        <v>35</v>
      </c>
      <c r="M835" s="142" t="s">
        <v>149</v>
      </c>
      <c r="N835" s="141">
        <f>Y835</f>
        <v>0</v>
      </c>
      <c r="O835" s="14"/>
      <c r="P835" s="14"/>
      <c r="Q835" s="14"/>
      <c r="R835" s="14"/>
      <c r="S835" s="14"/>
      <c r="T835" s="14"/>
      <c r="U835" s="14"/>
      <c r="V835" s="14"/>
      <c r="W835" s="14"/>
      <c r="X835" s="140" t="s">
        <v>150</v>
      </c>
      <c r="Y835" s="149">
        <f>SUM(Y836:Y866)</f>
        <v>0</v>
      </c>
    </row>
    <row r="836" spans="1:33" x14ac:dyDescent="0.25">
      <c r="A836" s="28" t="str">
        <f>_xlfn.XLOOKUP(P!C790,'Banco de Dados'!$B$3:$B$274,'Banco de Dados'!$K$3:$K$274,"")</f>
        <v/>
      </c>
      <c r="B836" s="2" cm="1">
        <f t="array" ref="B836:E866">Dados!FP5:FS35</f>
        <v>0</v>
      </c>
      <c r="C836" s="2">
        <v>0</v>
      </c>
      <c r="D836" s="2">
        <v>0</v>
      </c>
      <c r="E836" s="2">
        <v>0</v>
      </c>
      <c r="F836" s="32" t="e">
        <f>(E836*100)/D836</f>
        <v>#DIV/0!</v>
      </c>
      <c r="G836" s="3" t="e">
        <f t="shared" ref="G836:H863" si="114">D836*$E$834</f>
        <v>#VALUE!</v>
      </c>
      <c r="H836" s="3" t="e">
        <f t="shared" si="114"/>
        <v>#VALUE!</v>
      </c>
      <c r="J836" s="2" t="str" cm="1">
        <f t="array" ref="J836:J866">_xlfn._xlws.FILTER(A836:A866, (A836:A866&lt;&gt;$L$1)*(A836:A866&lt;&gt;"Ar")*(A836:A866&lt;&gt;$M$1))</f>
        <v/>
      </c>
      <c r="K836" s="3" t="e" cm="1">
        <f t="array" ref="K836:K866">IF(_xlfn.XLOOKUP(J836:J866,A836:A866,G836:G866," ")=0,"",_xlfn.XLOOKUP(J836:J866,A836:A866,G836:G866," "))</f>
        <v>#VALUE!</v>
      </c>
      <c r="M836" s="135" t="e" cm="1" vm="1">
        <f t="array" aca="1" ref="M836:M865" ca="1">_xlfn.XLOOKUP(N836:N865,_xlfn.ANCHORARRAY(K836),J836:J866," ")</f>
        <v>#VALUE!</v>
      </c>
      <c r="N836" s="145" t="e" cm="1" vm="2">
        <f t="array" aca="1" ref="N836" ca="1">IF(_xlfn._xlws.FILTER(_xlfn.ANCHORARRAY(K836),ISERROR(MATCH(_xlfn.ANCHORARRAY(K836),Y836:Y865,0)))=0," ",_xlfn._xlws.FILTER(_xlfn.ANCHORARRAY(K836),ISERROR(MATCH(_xlfn.ANCHORARRAY(K836),Y836:Y865,0))))</f>
        <v>#VALUE!</v>
      </c>
      <c r="O836" s="14"/>
      <c r="P836" s="14"/>
      <c r="Q836" s="14"/>
      <c r="R836" s="14"/>
      <c r="S836" s="14"/>
      <c r="T836" s="14"/>
      <c r="U836" s="14"/>
      <c r="V836" s="14"/>
      <c r="W836" s="14"/>
      <c r="X836" s="137" t="str" cm="1">
        <f t="array" ref="X836:X866">IF(_xlfn.XLOOKUP(Y836:Y866,_xlfn.ANCHORARRAY(K836),J836:J866," ")=0," ",_xlfn.XLOOKUP(Y836:Y866,_xlfn.ANCHORARRAY(K836),J836:J866," "))</f>
        <v xml:space="preserve"> </v>
      </c>
      <c r="Y836" s="150" t="str">
        <f t="shared" ref="Y836:Y866" si="115">IFERROR(IF(ROW(A1)&lt;$W$834,SMALL(_xlfn.ANCHORARRAY($K$836),ROW(A1))," ")," ")</f>
        <v xml:space="preserve"> </v>
      </c>
    </row>
    <row r="837" spans="1:33" x14ac:dyDescent="0.25">
      <c r="A837" s="28" t="str">
        <f>_xlfn.XLOOKUP(P!C791,'Banco de Dados'!$B$3:$B$274,'Banco de Dados'!$K$3:$K$274,"")</f>
        <v/>
      </c>
      <c r="B837" s="2">
        <v>0</v>
      </c>
      <c r="C837" s="2">
        <v>0</v>
      </c>
      <c r="D837" s="2">
        <v>0</v>
      </c>
      <c r="E837" s="2">
        <v>0</v>
      </c>
      <c r="F837" s="32" t="e">
        <f t="shared" ref="F837:F866" si="116">(E837*100)/D837</f>
        <v>#DIV/0!</v>
      </c>
      <c r="G837" s="3" t="e">
        <f t="shared" si="114"/>
        <v>#VALUE!</v>
      </c>
      <c r="H837" s="3" t="e">
        <f t="shared" si="114"/>
        <v>#VALUE!</v>
      </c>
      <c r="J837" s="2" t="str">
        <v/>
      </c>
      <c r="K837" s="3" t="e">
        <v>#VALUE!</v>
      </c>
      <c r="M837" s="135" t="str">
        <f ca="1"/>
        <v xml:space="preserve"> </v>
      </c>
      <c r="N837" s="145"/>
      <c r="O837" s="14"/>
      <c r="P837" s="14"/>
      <c r="Q837" s="14"/>
      <c r="R837" s="14"/>
      <c r="S837" s="14"/>
      <c r="T837" s="14"/>
      <c r="U837" s="14"/>
      <c r="V837" s="14"/>
      <c r="W837" s="14"/>
      <c r="X837" s="137" t="str">
        <v xml:space="preserve"> </v>
      </c>
      <c r="Y837" s="150" t="str">
        <f t="shared" si="115"/>
        <v xml:space="preserve"> </v>
      </c>
    </row>
    <row r="838" spans="1:33" x14ac:dyDescent="0.25">
      <c r="A838" s="28" t="str">
        <f>_xlfn.XLOOKUP(P!C792,'Banco de Dados'!$B$3:$B$274,'Banco de Dados'!$K$3:$K$274,"")</f>
        <v/>
      </c>
      <c r="B838" s="2">
        <v>0</v>
      </c>
      <c r="C838" s="2">
        <v>0</v>
      </c>
      <c r="D838" s="2">
        <v>0</v>
      </c>
      <c r="E838" s="2">
        <v>0</v>
      </c>
      <c r="F838" s="32" t="e">
        <f t="shared" si="116"/>
        <v>#DIV/0!</v>
      </c>
      <c r="G838" s="3" t="e">
        <f t="shared" si="114"/>
        <v>#VALUE!</v>
      </c>
      <c r="H838" s="3" t="e">
        <f t="shared" si="114"/>
        <v>#VALUE!</v>
      </c>
      <c r="J838" s="2" t="str">
        <v/>
      </c>
      <c r="K838" s="3" t="e">
        <v>#VALUE!</v>
      </c>
      <c r="M838" s="135" t="str">
        <f ca="1"/>
        <v xml:space="preserve"> </v>
      </c>
      <c r="N838" s="145"/>
      <c r="O838" s="14"/>
      <c r="P838" s="14"/>
      <c r="Q838" s="14"/>
      <c r="R838" s="14"/>
      <c r="S838" s="14"/>
      <c r="T838" s="14"/>
      <c r="U838" s="14"/>
      <c r="V838" s="14"/>
      <c r="W838" s="14"/>
      <c r="X838" s="137" t="str">
        <v xml:space="preserve"> </v>
      </c>
      <c r="Y838" s="150" t="str">
        <f t="shared" si="115"/>
        <v xml:space="preserve"> </v>
      </c>
    </row>
    <row r="839" spans="1:33" x14ac:dyDescent="0.25">
      <c r="A839" s="28" t="str">
        <f>_xlfn.XLOOKUP(P!C793,'Banco de Dados'!$B$3:$B$274,'Banco de Dados'!$K$3:$K$274,"")</f>
        <v/>
      </c>
      <c r="B839" s="2">
        <v>0</v>
      </c>
      <c r="C839" s="2">
        <v>0</v>
      </c>
      <c r="D839" s="2">
        <v>0</v>
      </c>
      <c r="E839" s="2">
        <v>0</v>
      </c>
      <c r="F839" s="32" t="e">
        <f t="shared" si="116"/>
        <v>#DIV/0!</v>
      </c>
      <c r="G839" s="3" t="e">
        <f t="shared" si="114"/>
        <v>#VALUE!</v>
      </c>
      <c r="H839" s="3" t="e">
        <f t="shared" si="114"/>
        <v>#VALUE!</v>
      </c>
      <c r="J839" s="2" t="str">
        <v/>
      </c>
      <c r="K839" s="3" t="e">
        <v>#VALUE!</v>
      </c>
      <c r="M839" s="135" t="str">
        <f ca="1"/>
        <v xml:space="preserve"> </v>
      </c>
      <c r="N839" s="145"/>
      <c r="O839" s="14"/>
      <c r="P839" s="14"/>
      <c r="Q839" s="14"/>
      <c r="R839" s="14"/>
      <c r="S839" s="14"/>
      <c r="T839" s="14"/>
      <c r="U839" s="14"/>
      <c r="V839" s="14"/>
      <c r="W839" s="14"/>
      <c r="X839" s="137" t="str">
        <v xml:space="preserve"> </v>
      </c>
      <c r="Y839" s="150" t="str">
        <f t="shared" si="115"/>
        <v xml:space="preserve"> </v>
      </c>
    </row>
    <row r="840" spans="1:33" x14ac:dyDescent="0.25">
      <c r="A840" s="28" t="str">
        <f>_xlfn.XLOOKUP(P!C794,'Banco de Dados'!$B$3:$B$274,'Banco de Dados'!$K$3:$K$274,"")</f>
        <v/>
      </c>
      <c r="B840" s="2">
        <v>0</v>
      </c>
      <c r="C840" s="2">
        <v>0</v>
      </c>
      <c r="D840" s="2">
        <v>0</v>
      </c>
      <c r="E840" s="2">
        <v>0</v>
      </c>
      <c r="F840" s="32" t="e">
        <f t="shared" si="116"/>
        <v>#DIV/0!</v>
      </c>
      <c r="G840" s="3" t="e">
        <f t="shared" si="114"/>
        <v>#VALUE!</v>
      </c>
      <c r="H840" s="3" t="e">
        <f t="shared" si="114"/>
        <v>#VALUE!</v>
      </c>
      <c r="J840" s="2" t="str">
        <v/>
      </c>
      <c r="K840" s="3" t="e">
        <v>#VALUE!</v>
      </c>
      <c r="M840" s="135" t="str">
        <f ca="1"/>
        <v xml:space="preserve"> </v>
      </c>
      <c r="N840" s="145"/>
      <c r="O840" s="14"/>
      <c r="P840" s="14"/>
      <c r="Q840" s="14"/>
      <c r="R840" s="14"/>
      <c r="S840" s="14"/>
      <c r="T840" s="14"/>
      <c r="U840" s="14"/>
      <c r="V840" s="14"/>
      <c r="W840" s="14"/>
      <c r="X840" s="137" t="str">
        <v xml:space="preserve"> </v>
      </c>
      <c r="Y840" s="150" t="str">
        <f t="shared" si="115"/>
        <v xml:space="preserve"> </v>
      </c>
    </row>
    <row r="841" spans="1:33" x14ac:dyDescent="0.25">
      <c r="A841" s="28" t="str">
        <f>_xlfn.XLOOKUP(P!C795,'Banco de Dados'!$B$3:$B$274,'Banco de Dados'!$K$3:$K$274,"")</f>
        <v/>
      </c>
      <c r="B841" s="2">
        <v>0</v>
      </c>
      <c r="C841" s="2">
        <v>0</v>
      </c>
      <c r="D841" s="2">
        <v>0</v>
      </c>
      <c r="E841" s="2">
        <v>0</v>
      </c>
      <c r="F841" s="32" t="e">
        <f t="shared" si="116"/>
        <v>#DIV/0!</v>
      </c>
      <c r="G841" s="3" t="e">
        <f t="shared" si="114"/>
        <v>#VALUE!</v>
      </c>
      <c r="H841" s="3" t="e">
        <f t="shared" si="114"/>
        <v>#VALUE!</v>
      </c>
      <c r="J841" s="2" t="str">
        <v/>
      </c>
      <c r="K841" s="3" t="e">
        <v>#VALUE!</v>
      </c>
      <c r="M841" s="135" t="str">
        <f ca="1"/>
        <v xml:space="preserve"> </v>
      </c>
      <c r="N841" s="145"/>
      <c r="O841" s="14"/>
      <c r="P841" s="14"/>
      <c r="Q841" s="14"/>
      <c r="R841" s="14"/>
      <c r="S841" s="14"/>
      <c r="T841" s="14"/>
      <c r="U841" s="14"/>
      <c r="V841" s="14"/>
      <c r="W841" s="14"/>
      <c r="X841" s="137" t="str">
        <v xml:space="preserve"> </v>
      </c>
      <c r="Y841" s="150" t="str">
        <f t="shared" si="115"/>
        <v xml:space="preserve"> </v>
      </c>
    </row>
    <row r="842" spans="1:33" x14ac:dyDescent="0.25">
      <c r="A842" s="28" t="str">
        <f>_xlfn.XLOOKUP(P!C796,'Banco de Dados'!$B$3:$B$274,'Banco de Dados'!$K$3:$K$274,"")</f>
        <v/>
      </c>
      <c r="B842" s="2">
        <v>0</v>
      </c>
      <c r="C842" s="2">
        <v>0</v>
      </c>
      <c r="D842" s="2">
        <v>0</v>
      </c>
      <c r="E842" s="2">
        <v>0</v>
      </c>
      <c r="F842" s="32" t="e">
        <f t="shared" si="116"/>
        <v>#DIV/0!</v>
      </c>
      <c r="G842" s="3" t="e">
        <f t="shared" si="114"/>
        <v>#VALUE!</v>
      </c>
      <c r="H842" s="3" t="e">
        <f t="shared" si="114"/>
        <v>#VALUE!</v>
      </c>
      <c r="J842" s="2" t="str">
        <v/>
      </c>
      <c r="K842" s="3" t="e">
        <v>#VALUE!</v>
      </c>
      <c r="M842" s="135" t="str">
        <f ca="1"/>
        <v xml:space="preserve"> </v>
      </c>
      <c r="N842" s="145"/>
      <c r="O842" s="14"/>
      <c r="P842" s="14"/>
      <c r="Q842" s="14"/>
      <c r="R842" s="14"/>
      <c r="S842" s="14"/>
      <c r="T842" s="14"/>
      <c r="U842" s="14"/>
      <c r="V842" s="14"/>
      <c r="W842" s="14"/>
      <c r="X842" s="137" t="str">
        <v xml:space="preserve"> </v>
      </c>
      <c r="Y842" s="150" t="str">
        <f t="shared" si="115"/>
        <v xml:space="preserve"> </v>
      </c>
    </row>
    <row r="843" spans="1:33" x14ac:dyDescent="0.25">
      <c r="A843" s="28" t="str">
        <f>_xlfn.XLOOKUP(P!C797,'Banco de Dados'!$B$3:$B$274,'Banco de Dados'!$K$3:$K$274,"")</f>
        <v/>
      </c>
      <c r="B843" s="2">
        <v>0</v>
      </c>
      <c r="C843" s="2">
        <v>0</v>
      </c>
      <c r="D843" s="2">
        <v>0</v>
      </c>
      <c r="E843" s="2">
        <v>0</v>
      </c>
      <c r="F843" s="32" t="e">
        <f t="shared" si="116"/>
        <v>#DIV/0!</v>
      </c>
      <c r="G843" s="3" t="e">
        <f t="shared" si="114"/>
        <v>#VALUE!</v>
      </c>
      <c r="H843" s="3" t="e">
        <f t="shared" si="114"/>
        <v>#VALUE!</v>
      </c>
      <c r="J843" s="2" t="str">
        <v/>
      </c>
      <c r="K843" s="3" t="e">
        <v>#VALUE!</v>
      </c>
      <c r="M843" s="135" t="str">
        <f ca="1"/>
        <v xml:space="preserve"> </v>
      </c>
      <c r="N843" s="145"/>
      <c r="O843" s="14"/>
      <c r="P843" s="14"/>
      <c r="Q843" s="14"/>
      <c r="R843" s="14"/>
      <c r="S843" s="14"/>
      <c r="T843" s="14"/>
      <c r="U843" s="14"/>
      <c r="V843" s="14"/>
      <c r="W843" s="14"/>
      <c r="X843" s="137" t="str">
        <v xml:space="preserve"> </v>
      </c>
      <c r="Y843" s="150" t="str">
        <f t="shared" si="115"/>
        <v xml:space="preserve"> </v>
      </c>
    </row>
    <row r="844" spans="1:33" x14ac:dyDescent="0.25">
      <c r="A844" s="28" t="str">
        <f>_xlfn.XLOOKUP(P!C798,'Banco de Dados'!$B$3:$B$274,'Banco de Dados'!$K$3:$K$274,"")</f>
        <v/>
      </c>
      <c r="B844" s="2">
        <v>0</v>
      </c>
      <c r="C844" s="2">
        <v>0</v>
      </c>
      <c r="D844" s="2">
        <v>0</v>
      </c>
      <c r="E844" s="2">
        <v>0</v>
      </c>
      <c r="F844" s="32" t="e">
        <f t="shared" si="116"/>
        <v>#DIV/0!</v>
      </c>
      <c r="G844" s="3" t="e">
        <f t="shared" si="114"/>
        <v>#VALUE!</v>
      </c>
      <c r="H844" s="3" t="e">
        <f t="shared" si="114"/>
        <v>#VALUE!</v>
      </c>
      <c r="J844" s="2" t="str">
        <v/>
      </c>
      <c r="K844" s="3" t="e">
        <v>#VALUE!</v>
      </c>
      <c r="M844" s="135" t="str">
        <f ca="1"/>
        <v xml:space="preserve"> </v>
      </c>
      <c r="N844" s="145"/>
      <c r="O844" s="14"/>
      <c r="P844" s="14"/>
      <c r="Q844" s="14"/>
      <c r="R844" s="14"/>
      <c r="S844" s="14"/>
      <c r="T844" s="14"/>
      <c r="U844" s="14"/>
      <c r="V844" s="14"/>
      <c r="W844" s="14"/>
      <c r="X844" s="137" t="str">
        <v xml:space="preserve"> </v>
      </c>
      <c r="Y844" s="150" t="str">
        <f t="shared" si="115"/>
        <v xml:space="preserve"> </v>
      </c>
    </row>
    <row r="845" spans="1:33" x14ac:dyDescent="0.25">
      <c r="A845" s="28" t="str">
        <f>_xlfn.XLOOKUP(P!C799,'Banco de Dados'!$B$3:$B$274,'Banco de Dados'!$K$3:$K$274,"")</f>
        <v/>
      </c>
      <c r="B845" s="2">
        <v>0</v>
      </c>
      <c r="C845" s="2">
        <v>0</v>
      </c>
      <c r="D845" s="2">
        <v>0</v>
      </c>
      <c r="E845" s="2">
        <v>0</v>
      </c>
      <c r="F845" s="32" t="e">
        <f t="shared" si="116"/>
        <v>#DIV/0!</v>
      </c>
      <c r="G845" s="3" t="e">
        <f t="shared" si="114"/>
        <v>#VALUE!</v>
      </c>
      <c r="H845" s="3" t="e">
        <f t="shared" si="114"/>
        <v>#VALUE!</v>
      </c>
      <c r="J845" s="2" t="str">
        <v/>
      </c>
      <c r="K845" s="3" t="e">
        <v>#VALUE!</v>
      </c>
      <c r="M845" s="135" t="str">
        <f ca="1"/>
        <v xml:space="preserve"> </v>
      </c>
      <c r="N845" s="145"/>
      <c r="O845" s="14"/>
      <c r="P845" s="14"/>
      <c r="Q845" s="14"/>
      <c r="R845" s="14"/>
      <c r="S845" s="14"/>
      <c r="T845" s="14"/>
      <c r="U845" s="14"/>
      <c r="V845" s="14"/>
      <c r="W845" s="14"/>
      <c r="X845" s="137" t="str">
        <v xml:space="preserve"> </v>
      </c>
      <c r="Y845" s="150" t="str">
        <f t="shared" si="115"/>
        <v xml:space="preserve"> </v>
      </c>
    </row>
    <row r="846" spans="1:33" x14ac:dyDescent="0.25">
      <c r="A846" s="28" t="str">
        <f>_xlfn.XLOOKUP(P!C800,'Banco de Dados'!$B$3:$B$274,'Banco de Dados'!$K$3:$K$274,"")</f>
        <v/>
      </c>
      <c r="B846" s="2">
        <v>0</v>
      </c>
      <c r="C846" s="2">
        <v>0</v>
      </c>
      <c r="D846" s="2">
        <v>0</v>
      </c>
      <c r="E846" s="2">
        <v>0</v>
      </c>
      <c r="F846" s="32" t="e">
        <f t="shared" si="116"/>
        <v>#DIV/0!</v>
      </c>
      <c r="G846" s="3" t="e">
        <f t="shared" si="114"/>
        <v>#VALUE!</v>
      </c>
      <c r="H846" s="3" t="e">
        <f t="shared" si="114"/>
        <v>#VALUE!</v>
      </c>
      <c r="J846" s="2" t="str">
        <v/>
      </c>
      <c r="K846" s="3" t="e">
        <v>#VALUE!</v>
      </c>
      <c r="M846" s="135" t="str">
        <f ca="1"/>
        <v xml:space="preserve"> </v>
      </c>
      <c r="N846" s="145"/>
      <c r="O846" s="14"/>
      <c r="P846" s="14"/>
      <c r="Q846" s="14"/>
      <c r="R846" s="14"/>
      <c r="S846" s="14"/>
      <c r="T846" s="14"/>
      <c r="U846" s="14"/>
      <c r="V846" s="14"/>
      <c r="W846" s="14"/>
      <c r="X846" s="137" t="str">
        <v xml:space="preserve"> </v>
      </c>
      <c r="Y846" s="150" t="str">
        <f t="shared" si="115"/>
        <v xml:space="preserve"> </v>
      </c>
    </row>
    <row r="847" spans="1:33" x14ac:dyDescent="0.25">
      <c r="A847" s="28" t="str">
        <f>_xlfn.XLOOKUP(P!C801,'Banco de Dados'!$B$3:$B$274,'Banco de Dados'!$K$3:$K$274,"")</f>
        <v/>
      </c>
      <c r="B847" s="2">
        <v>0</v>
      </c>
      <c r="C847" s="2">
        <v>0</v>
      </c>
      <c r="D847" s="2">
        <v>0</v>
      </c>
      <c r="E847" s="2">
        <v>0</v>
      </c>
      <c r="F847" s="32" t="e">
        <f t="shared" si="116"/>
        <v>#DIV/0!</v>
      </c>
      <c r="G847" s="3" t="e">
        <f t="shared" si="114"/>
        <v>#VALUE!</v>
      </c>
      <c r="H847" s="3" t="e">
        <f t="shared" si="114"/>
        <v>#VALUE!</v>
      </c>
      <c r="J847" s="2" t="str">
        <v/>
      </c>
      <c r="K847" s="3" t="e">
        <v>#VALUE!</v>
      </c>
      <c r="M847" s="135" t="str">
        <f ca="1"/>
        <v xml:space="preserve"> </v>
      </c>
      <c r="N847" s="145"/>
      <c r="O847" s="14"/>
      <c r="P847" s="14"/>
      <c r="Q847" s="14"/>
      <c r="R847" s="14"/>
      <c r="S847" s="14"/>
      <c r="T847" s="14"/>
      <c r="U847" s="14"/>
      <c r="V847" s="14"/>
      <c r="W847" s="14"/>
      <c r="X847" s="137" t="str">
        <v xml:space="preserve"> </v>
      </c>
      <c r="Y847" s="150" t="str">
        <f t="shared" si="115"/>
        <v xml:space="preserve"> </v>
      </c>
    </row>
    <row r="848" spans="1:33" x14ac:dyDescent="0.25">
      <c r="A848" s="28" t="str">
        <f>_xlfn.XLOOKUP(P!C802,'Banco de Dados'!$B$3:$B$274,'Banco de Dados'!$K$3:$K$274,"")</f>
        <v/>
      </c>
      <c r="B848" s="2">
        <v>0</v>
      </c>
      <c r="C848" s="2">
        <v>0</v>
      </c>
      <c r="D848" s="2">
        <v>0</v>
      </c>
      <c r="E848" s="2">
        <v>0</v>
      </c>
      <c r="F848" s="32" t="e">
        <f t="shared" si="116"/>
        <v>#DIV/0!</v>
      </c>
      <c r="G848" s="3" t="e">
        <f t="shared" si="114"/>
        <v>#VALUE!</v>
      </c>
      <c r="H848" s="3" t="e">
        <f t="shared" si="114"/>
        <v>#VALUE!</v>
      </c>
      <c r="J848" s="2" t="str">
        <v/>
      </c>
      <c r="K848" s="3" t="e">
        <v>#VALUE!</v>
      </c>
      <c r="M848" s="135" t="str">
        <f ca="1"/>
        <v xml:space="preserve"> </v>
      </c>
      <c r="N848" s="145"/>
      <c r="O848" s="14"/>
      <c r="P848" s="14"/>
      <c r="Q848" s="14"/>
      <c r="R848" s="14"/>
      <c r="S848" s="14"/>
      <c r="T848" s="14"/>
      <c r="U848" s="14"/>
      <c r="V848" s="14"/>
      <c r="W848" s="14"/>
      <c r="X848" s="137" t="str">
        <v xml:space="preserve"> </v>
      </c>
      <c r="Y848" s="150" t="str">
        <f t="shared" si="115"/>
        <v xml:space="preserve"> </v>
      </c>
    </row>
    <row r="849" spans="1:25" x14ac:dyDescent="0.25">
      <c r="A849" s="28" t="str">
        <f>_xlfn.XLOOKUP(P!C803,'Banco de Dados'!$B$3:$B$274,'Banco de Dados'!$K$3:$K$274,"")</f>
        <v/>
      </c>
      <c r="B849" s="2">
        <v>0</v>
      </c>
      <c r="C849" s="2">
        <v>0</v>
      </c>
      <c r="D849" s="2">
        <v>0</v>
      </c>
      <c r="E849" s="2">
        <v>0</v>
      </c>
      <c r="F849" s="32" t="e">
        <f t="shared" si="116"/>
        <v>#DIV/0!</v>
      </c>
      <c r="G849" s="3" t="e">
        <f t="shared" si="114"/>
        <v>#VALUE!</v>
      </c>
      <c r="H849" s="3" t="e">
        <f t="shared" si="114"/>
        <v>#VALUE!</v>
      </c>
      <c r="J849" s="2" t="str">
        <v/>
      </c>
      <c r="K849" s="3" t="e">
        <v>#VALUE!</v>
      </c>
      <c r="M849" s="135" t="str">
        <f ca="1"/>
        <v xml:space="preserve"> </v>
      </c>
      <c r="N849" s="145"/>
      <c r="O849" s="14"/>
      <c r="P849" s="14"/>
      <c r="Q849" s="14"/>
      <c r="R849" s="14"/>
      <c r="S849" s="14"/>
      <c r="T849" s="14"/>
      <c r="U849" s="14"/>
      <c r="V849" s="14"/>
      <c r="W849" s="14"/>
      <c r="X849" s="137" t="str">
        <v xml:space="preserve"> </v>
      </c>
      <c r="Y849" s="150" t="str">
        <f t="shared" si="115"/>
        <v xml:space="preserve"> </v>
      </c>
    </row>
    <row r="850" spans="1:25" x14ac:dyDescent="0.25">
      <c r="A850" s="28" t="str">
        <f>_xlfn.XLOOKUP(P!C804,'Banco de Dados'!$B$3:$B$274,'Banco de Dados'!$K$3:$K$274,"")</f>
        <v/>
      </c>
      <c r="B850" s="2">
        <v>0</v>
      </c>
      <c r="C850" s="2">
        <v>0</v>
      </c>
      <c r="D850" s="2">
        <v>0</v>
      </c>
      <c r="E850" s="2">
        <v>0</v>
      </c>
      <c r="F850" s="32" t="e">
        <f t="shared" si="116"/>
        <v>#DIV/0!</v>
      </c>
      <c r="G850" s="3" t="e">
        <f t="shared" si="114"/>
        <v>#VALUE!</v>
      </c>
      <c r="H850" s="3" t="e">
        <f t="shared" si="114"/>
        <v>#VALUE!</v>
      </c>
      <c r="J850" s="2" t="str">
        <v/>
      </c>
      <c r="K850" s="3" t="e">
        <v>#VALUE!</v>
      </c>
      <c r="M850" s="135" t="str">
        <f ca="1"/>
        <v xml:space="preserve"> </v>
      </c>
      <c r="N850" s="145"/>
      <c r="O850" s="14"/>
      <c r="P850" s="14"/>
      <c r="Q850" s="14"/>
      <c r="R850" s="14"/>
      <c r="S850" s="14"/>
      <c r="T850" s="14"/>
      <c r="U850" s="14"/>
      <c r="V850" s="14"/>
      <c r="W850" s="14"/>
      <c r="X850" s="137" t="str">
        <v xml:space="preserve"> </v>
      </c>
      <c r="Y850" s="150" t="str">
        <f t="shared" si="115"/>
        <v xml:space="preserve"> </v>
      </c>
    </row>
    <row r="851" spans="1:25" x14ac:dyDescent="0.25">
      <c r="A851" s="28" t="str">
        <f>_xlfn.XLOOKUP(P!C805,'Banco de Dados'!$B$3:$B$274,'Banco de Dados'!$K$3:$K$274,"")</f>
        <v/>
      </c>
      <c r="B851" s="2">
        <v>0</v>
      </c>
      <c r="C851" s="2">
        <v>0</v>
      </c>
      <c r="D851" s="2">
        <v>0</v>
      </c>
      <c r="E851" s="2">
        <v>0</v>
      </c>
      <c r="F851" s="32" t="e">
        <f t="shared" si="116"/>
        <v>#DIV/0!</v>
      </c>
      <c r="G851" s="3" t="e">
        <f t="shared" si="114"/>
        <v>#VALUE!</v>
      </c>
      <c r="H851" s="3" t="e">
        <f t="shared" si="114"/>
        <v>#VALUE!</v>
      </c>
      <c r="J851" s="2" t="str">
        <v/>
      </c>
      <c r="K851" s="3" t="e">
        <v>#VALUE!</v>
      </c>
      <c r="M851" s="135" t="str">
        <f ca="1"/>
        <v xml:space="preserve"> </v>
      </c>
      <c r="N851" s="145"/>
      <c r="O851" s="14"/>
      <c r="P851" s="14"/>
      <c r="Q851" s="14"/>
      <c r="R851" s="14"/>
      <c r="S851" s="14"/>
      <c r="T851" s="14"/>
      <c r="U851" s="14"/>
      <c r="V851" s="14"/>
      <c r="W851" s="14"/>
      <c r="X851" s="137" t="str">
        <v xml:space="preserve"> </v>
      </c>
      <c r="Y851" s="150" t="str">
        <f t="shared" si="115"/>
        <v xml:space="preserve"> </v>
      </c>
    </row>
    <row r="852" spans="1:25" x14ac:dyDescent="0.25">
      <c r="A852" s="28" t="str">
        <f>_xlfn.XLOOKUP(P!C806,'Banco de Dados'!$B$3:$B$274,'Banco de Dados'!$K$3:$K$274,"")</f>
        <v/>
      </c>
      <c r="B852" s="2">
        <v>0</v>
      </c>
      <c r="C852" s="2">
        <v>0</v>
      </c>
      <c r="D852" s="2">
        <v>0</v>
      </c>
      <c r="E852" s="2">
        <v>0</v>
      </c>
      <c r="F852" s="32" t="e">
        <f t="shared" si="116"/>
        <v>#DIV/0!</v>
      </c>
      <c r="G852" s="3" t="e">
        <f t="shared" si="114"/>
        <v>#VALUE!</v>
      </c>
      <c r="H852" s="3" t="e">
        <f t="shared" si="114"/>
        <v>#VALUE!</v>
      </c>
      <c r="J852" s="2" t="str">
        <v/>
      </c>
      <c r="K852" s="3" t="e">
        <v>#VALUE!</v>
      </c>
      <c r="M852" s="135" t="str">
        <f ca="1"/>
        <v xml:space="preserve"> </v>
      </c>
      <c r="N852" s="145"/>
      <c r="O852" s="14"/>
      <c r="P852" s="14"/>
      <c r="Q852" s="14"/>
      <c r="R852" s="14"/>
      <c r="S852" s="14"/>
      <c r="T852" s="14"/>
      <c r="U852" s="14"/>
      <c r="V852" s="14"/>
      <c r="W852" s="14"/>
      <c r="X852" s="137" t="str">
        <v xml:space="preserve"> </v>
      </c>
      <c r="Y852" s="150" t="str">
        <f t="shared" si="115"/>
        <v xml:space="preserve"> </v>
      </c>
    </row>
    <row r="853" spans="1:25" x14ac:dyDescent="0.25">
      <c r="A853" s="28" t="str">
        <f>_xlfn.XLOOKUP(P!C807,'Banco de Dados'!$B$3:$B$274,'Banco de Dados'!$K$3:$K$274,"")</f>
        <v/>
      </c>
      <c r="B853" s="2">
        <v>0</v>
      </c>
      <c r="C853" s="2">
        <v>0</v>
      </c>
      <c r="D853" s="2">
        <v>0</v>
      </c>
      <c r="E853" s="2">
        <v>0</v>
      </c>
      <c r="F853" s="32" t="e">
        <f t="shared" si="116"/>
        <v>#DIV/0!</v>
      </c>
      <c r="G853" s="3" t="e">
        <f t="shared" si="114"/>
        <v>#VALUE!</v>
      </c>
      <c r="H853" s="3" t="e">
        <f t="shared" si="114"/>
        <v>#VALUE!</v>
      </c>
      <c r="J853" s="2" t="str">
        <v/>
      </c>
      <c r="K853" s="3" t="e">
        <v>#VALUE!</v>
      </c>
      <c r="M853" s="135" t="str">
        <f ca="1"/>
        <v xml:space="preserve"> </v>
      </c>
      <c r="N853" s="145"/>
      <c r="O853" s="14"/>
      <c r="P853" s="14"/>
      <c r="Q853" s="14"/>
      <c r="R853" s="14"/>
      <c r="S853" s="14"/>
      <c r="T853" s="14"/>
      <c r="U853" s="14"/>
      <c r="V853" s="14"/>
      <c r="W853" s="14"/>
      <c r="X853" s="137" t="str">
        <v xml:space="preserve"> </v>
      </c>
      <c r="Y853" s="150" t="str">
        <f t="shared" si="115"/>
        <v xml:space="preserve"> </v>
      </c>
    </row>
    <row r="854" spans="1:25" x14ac:dyDescent="0.25">
      <c r="A854" s="28" t="str">
        <f>_xlfn.XLOOKUP(P!C808,'Banco de Dados'!$B$3:$B$274,'Banco de Dados'!$K$3:$K$274,"")</f>
        <v/>
      </c>
      <c r="B854" s="2">
        <v>0</v>
      </c>
      <c r="C854" s="2">
        <v>0</v>
      </c>
      <c r="D854" s="2">
        <v>0</v>
      </c>
      <c r="E854" s="2">
        <v>0</v>
      </c>
      <c r="F854" s="32" t="e">
        <f t="shared" si="116"/>
        <v>#DIV/0!</v>
      </c>
      <c r="G854" s="3" t="e">
        <f t="shared" si="114"/>
        <v>#VALUE!</v>
      </c>
      <c r="H854" s="3" t="e">
        <f t="shared" si="114"/>
        <v>#VALUE!</v>
      </c>
      <c r="J854" s="2" t="str">
        <v/>
      </c>
      <c r="K854" s="3" t="e">
        <v>#VALUE!</v>
      </c>
      <c r="M854" s="135" t="str">
        <f ca="1"/>
        <v xml:space="preserve"> </v>
      </c>
      <c r="N854" s="145"/>
      <c r="O854" s="14"/>
      <c r="P854" s="14"/>
      <c r="Q854" s="14"/>
      <c r="R854" s="14"/>
      <c r="S854" s="14"/>
      <c r="T854" s="14"/>
      <c r="U854" s="14"/>
      <c r="V854" s="14"/>
      <c r="W854" s="14"/>
      <c r="X854" s="137" t="str">
        <v xml:space="preserve"> </v>
      </c>
      <c r="Y854" s="150" t="str">
        <f t="shared" si="115"/>
        <v xml:space="preserve"> </v>
      </c>
    </row>
    <row r="855" spans="1:25" x14ac:dyDescent="0.25">
      <c r="A855" s="28" t="str">
        <f>_xlfn.XLOOKUP(P!C809,'Banco de Dados'!$B$3:$B$274,'Banco de Dados'!$K$3:$K$274,"")</f>
        <v/>
      </c>
      <c r="B855" s="2">
        <v>0</v>
      </c>
      <c r="C855" s="2">
        <v>0</v>
      </c>
      <c r="D855" s="2">
        <v>0</v>
      </c>
      <c r="E855" s="2">
        <v>0</v>
      </c>
      <c r="F855" s="32" t="e">
        <f t="shared" si="116"/>
        <v>#DIV/0!</v>
      </c>
      <c r="G855" s="3" t="e">
        <f t="shared" si="114"/>
        <v>#VALUE!</v>
      </c>
      <c r="H855" s="3" t="e">
        <f t="shared" si="114"/>
        <v>#VALUE!</v>
      </c>
      <c r="J855" s="2" t="str">
        <v/>
      </c>
      <c r="K855" s="3" t="e">
        <v>#VALUE!</v>
      </c>
      <c r="M855" s="135" t="str">
        <f ca="1"/>
        <v xml:space="preserve"> </v>
      </c>
      <c r="N855" s="145"/>
      <c r="O855" s="14"/>
      <c r="P855" s="14"/>
      <c r="Q855" s="14"/>
      <c r="R855" s="14"/>
      <c r="S855" s="14"/>
      <c r="T855" s="14"/>
      <c r="U855" s="14"/>
      <c r="V855" s="14"/>
      <c r="W855" s="14"/>
      <c r="X855" s="137" t="str">
        <v xml:space="preserve"> </v>
      </c>
      <c r="Y855" s="150" t="str">
        <f t="shared" si="115"/>
        <v xml:space="preserve"> </v>
      </c>
    </row>
    <row r="856" spans="1:25" x14ac:dyDescent="0.25">
      <c r="A856" s="28" t="str">
        <f>_xlfn.XLOOKUP(P!C810,'Banco de Dados'!$B$3:$B$274,'Banco de Dados'!$K$3:$K$274,"")</f>
        <v/>
      </c>
      <c r="B856" s="2">
        <v>0</v>
      </c>
      <c r="C856" s="2">
        <v>0</v>
      </c>
      <c r="D856" s="2">
        <v>0</v>
      </c>
      <c r="E856" s="17">
        <v>0</v>
      </c>
      <c r="F856" s="32" t="e">
        <f t="shared" si="116"/>
        <v>#DIV/0!</v>
      </c>
      <c r="G856" s="3" t="e">
        <f t="shared" si="114"/>
        <v>#VALUE!</v>
      </c>
      <c r="H856" s="3" t="e">
        <f t="shared" si="114"/>
        <v>#VALUE!</v>
      </c>
      <c r="J856" s="2" t="str">
        <v/>
      </c>
      <c r="K856" s="3" t="e">
        <v>#VALUE!</v>
      </c>
      <c r="M856" s="135" t="str">
        <f ca="1"/>
        <v xml:space="preserve"> </v>
      </c>
      <c r="N856" s="145"/>
      <c r="O856" s="14"/>
      <c r="P856" s="14"/>
      <c r="Q856" s="14"/>
      <c r="R856" s="14"/>
      <c r="S856" s="14"/>
      <c r="T856" s="14"/>
      <c r="U856" s="14"/>
      <c r="V856" s="14"/>
      <c r="W856" s="14"/>
      <c r="X856" s="137" t="str">
        <v xml:space="preserve"> </v>
      </c>
      <c r="Y856" s="150" t="str">
        <f t="shared" si="115"/>
        <v xml:space="preserve"> </v>
      </c>
    </row>
    <row r="857" spans="1:25" x14ac:dyDescent="0.25">
      <c r="A857" s="28" t="str">
        <f>_xlfn.XLOOKUP(P!C811,'Banco de Dados'!$B$3:$B$274,'Banco de Dados'!$K$3:$K$274,"")</f>
        <v/>
      </c>
      <c r="B857" s="2">
        <v>0</v>
      </c>
      <c r="C857" s="2">
        <v>0</v>
      </c>
      <c r="D857" s="2">
        <v>0</v>
      </c>
      <c r="E857" s="2">
        <v>0</v>
      </c>
      <c r="F857" s="32" t="e">
        <f t="shared" si="116"/>
        <v>#DIV/0!</v>
      </c>
      <c r="G857" s="3" t="e">
        <f t="shared" si="114"/>
        <v>#VALUE!</v>
      </c>
      <c r="H857" s="3" t="e">
        <f t="shared" si="114"/>
        <v>#VALUE!</v>
      </c>
      <c r="J857" s="2" t="str">
        <v/>
      </c>
      <c r="K857" s="3" t="e">
        <v>#VALUE!</v>
      </c>
      <c r="M857" s="135" t="str">
        <f ca="1"/>
        <v xml:space="preserve"> </v>
      </c>
      <c r="N857" s="145"/>
      <c r="O857" s="14"/>
      <c r="P857" s="14"/>
      <c r="Q857" s="14"/>
      <c r="R857" s="14"/>
      <c r="S857" s="14"/>
      <c r="T857" s="14"/>
      <c r="U857" s="14"/>
      <c r="V857" s="14"/>
      <c r="W857" s="14"/>
      <c r="X857" s="137" t="str">
        <v xml:space="preserve"> </v>
      </c>
      <c r="Y857" s="150" t="str">
        <f t="shared" si="115"/>
        <v xml:space="preserve"> </v>
      </c>
    </row>
    <row r="858" spans="1:25" x14ac:dyDescent="0.25">
      <c r="A858" s="28" t="str">
        <f>_xlfn.XLOOKUP(P!C812,'Banco de Dados'!$B$3:$B$274,'Banco de Dados'!$K$3:$K$274,"")</f>
        <v/>
      </c>
      <c r="B858" s="2">
        <v>0</v>
      </c>
      <c r="C858" s="2">
        <v>0</v>
      </c>
      <c r="D858" s="2">
        <v>0</v>
      </c>
      <c r="E858" s="2">
        <v>0</v>
      </c>
      <c r="F858" s="32" t="e">
        <f t="shared" si="116"/>
        <v>#DIV/0!</v>
      </c>
      <c r="G858" s="3" t="e">
        <f t="shared" si="114"/>
        <v>#VALUE!</v>
      </c>
      <c r="H858" s="3" t="e">
        <f t="shared" si="114"/>
        <v>#VALUE!</v>
      </c>
      <c r="J858" s="2" t="str">
        <v/>
      </c>
      <c r="K858" s="3" t="e">
        <v>#VALUE!</v>
      </c>
      <c r="M858" s="135" t="str">
        <f ca="1"/>
        <v xml:space="preserve"> </v>
      </c>
      <c r="N858" s="145"/>
      <c r="O858" s="14"/>
      <c r="P858" s="14"/>
      <c r="Q858" s="14"/>
      <c r="R858" s="14"/>
      <c r="S858" s="14"/>
      <c r="T858" s="14"/>
      <c r="U858" s="14"/>
      <c r="V858" s="14"/>
      <c r="W858" s="14"/>
      <c r="X858" s="137" t="str">
        <v xml:space="preserve"> </v>
      </c>
      <c r="Y858" s="150" t="str">
        <f t="shared" si="115"/>
        <v xml:space="preserve"> </v>
      </c>
    </row>
    <row r="859" spans="1:25" x14ac:dyDescent="0.25">
      <c r="A859" s="28" t="str">
        <f>_xlfn.XLOOKUP(P!C813,'Banco de Dados'!$B$3:$B$274,'Banco de Dados'!$K$3:$K$274,"")</f>
        <v/>
      </c>
      <c r="B859" s="2">
        <v>0</v>
      </c>
      <c r="C859" s="2">
        <v>0</v>
      </c>
      <c r="D859" s="2">
        <v>0</v>
      </c>
      <c r="E859" s="2">
        <v>0</v>
      </c>
      <c r="F859" s="32" t="e">
        <f t="shared" si="116"/>
        <v>#DIV/0!</v>
      </c>
      <c r="G859" s="3" t="e">
        <f t="shared" si="114"/>
        <v>#VALUE!</v>
      </c>
      <c r="H859" s="3" t="e">
        <f t="shared" si="114"/>
        <v>#VALUE!</v>
      </c>
      <c r="J859" s="2" t="str">
        <v/>
      </c>
      <c r="K859" s="3" t="e">
        <v>#VALUE!</v>
      </c>
      <c r="M859" s="135" t="str">
        <f ca="1"/>
        <v xml:space="preserve"> </v>
      </c>
      <c r="N859" s="145"/>
      <c r="O859" s="14"/>
      <c r="P859" s="14"/>
      <c r="Q859" s="14"/>
      <c r="R859" s="14"/>
      <c r="S859" s="14"/>
      <c r="T859" s="14"/>
      <c r="U859" s="14"/>
      <c r="V859" s="14"/>
      <c r="W859" s="14"/>
      <c r="X859" s="137" t="str">
        <v xml:space="preserve"> </v>
      </c>
      <c r="Y859" s="150" t="str">
        <f t="shared" si="115"/>
        <v xml:space="preserve"> </v>
      </c>
    </row>
    <row r="860" spans="1:25" x14ac:dyDescent="0.25">
      <c r="A860" s="28" t="str">
        <f>_xlfn.XLOOKUP(P!C814,'Banco de Dados'!$B$3:$B$274,'Banco de Dados'!$K$3:$K$274,"")</f>
        <v/>
      </c>
      <c r="B860" s="2">
        <v>0</v>
      </c>
      <c r="C860" s="2">
        <v>0</v>
      </c>
      <c r="D860" s="2">
        <v>0</v>
      </c>
      <c r="E860" s="2">
        <v>0</v>
      </c>
      <c r="F860" s="32" t="e">
        <f t="shared" si="116"/>
        <v>#DIV/0!</v>
      </c>
      <c r="G860" s="3" t="e">
        <f t="shared" si="114"/>
        <v>#VALUE!</v>
      </c>
      <c r="H860" s="3" t="e">
        <f t="shared" si="114"/>
        <v>#VALUE!</v>
      </c>
      <c r="J860" s="2" t="str">
        <v/>
      </c>
      <c r="K860" s="3" t="e">
        <v>#VALUE!</v>
      </c>
      <c r="M860" s="135" t="str">
        <f ca="1"/>
        <v xml:space="preserve"> </v>
      </c>
      <c r="N860" s="145"/>
      <c r="O860" s="14"/>
      <c r="P860" s="14"/>
      <c r="Q860" s="14"/>
      <c r="R860" s="14"/>
      <c r="S860" s="14"/>
      <c r="T860" s="14"/>
      <c r="U860" s="14"/>
      <c r="V860" s="14"/>
      <c r="W860" s="14"/>
      <c r="X860" s="137" t="str">
        <v xml:space="preserve"> </v>
      </c>
      <c r="Y860" s="150" t="str">
        <f t="shared" si="115"/>
        <v xml:space="preserve"> </v>
      </c>
    </row>
    <row r="861" spans="1:25" x14ac:dyDescent="0.25">
      <c r="A861" s="28" t="str">
        <f>_xlfn.XLOOKUP(P!C815,'Banco de Dados'!$B$3:$B$274,'Banco de Dados'!$K$3:$K$274,"")</f>
        <v/>
      </c>
      <c r="B861" s="2">
        <v>0</v>
      </c>
      <c r="C861" s="2">
        <v>0</v>
      </c>
      <c r="D861" s="2">
        <v>0</v>
      </c>
      <c r="E861" s="2">
        <v>0</v>
      </c>
      <c r="F861" s="32" t="e">
        <f t="shared" si="116"/>
        <v>#DIV/0!</v>
      </c>
      <c r="G861" s="3" t="e">
        <f t="shared" si="114"/>
        <v>#VALUE!</v>
      </c>
      <c r="H861" s="3" t="e">
        <f t="shared" si="114"/>
        <v>#VALUE!</v>
      </c>
      <c r="J861" s="2" t="str">
        <v/>
      </c>
      <c r="K861" s="3" t="e">
        <v>#VALUE!</v>
      </c>
      <c r="M861" s="135" t="str">
        <f ca="1"/>
        <v xml:space="preserve"> </v>
      </c>
      <c r="N861" s="145"/>
      <c r="O861" s="14"/>
      <c r="P861" s="14"/>
      <c r="Q861" s="14"/>
      <c r="R861" s="14"/>
      <c r="S861" s="14"/>
      <c r="T861" s="14"/>
      <c r="U861" s="14"/>
      <c r="V861" s="14"/>
      <c r="W861" s="14"/>
      <c r="X861" s="137" t="str">
        <v xml:space="preserve"> </v>
      </c>
      <c r="Y861" s="150" t="str">
        <f t="shared" si="115"/>
        <v xml:space="preserve"> </v>
      </c>
    </row>
    <row r="862" spans="1:25" x14ac:dyDescent="0.25">
      <c r="A862" s="28" t="str">
        <f>_xlfn.XLOOKUP(P!C816,'Banco de Dados'!$B$3:$B$274,'Banco de Dados'!$K$3:$K$274,"")</f>
        <v/>
      </c>
      <c r="B862" s="2">
        <v>0</v>
      </c>
      <c r="C862" s="2">
        <v>0</v>
      </c>
      <c r="D862" s="2">
        <v>0</v>
      </c>
      <c r="E862" s="2">
        <v>0</v>
      </c>
      <c r="F862" s="32" t="e">
        <f t="shared" si="116"/>
        <v>#DIV/0!</v>
      </c>
      <c r="G862" s="3" t="e">
        <f t="shared" si="114"/>
        <v>#VALUE!</v>
      </c>
      <c r="H862" s="3" t="e">
        <f t="shared" si="114"/>
        <v>#VALUE!</v>
      </c>
      <c r="J862" s="2" t="str">
        <v/>
      </c>
      <c r="K862" s="3" t="e">
        <v>#VALUE!</v>
      </c>
      <c r="M862" s="135" t="str">
        <f ca="1"/>
        <v xml:space="preserve"> </v>
      </c>
      <c r="N862" s="145"/>
      <c r="O862" s="14"/>
      <c r="P862" s="14"/>
      <c r="Q862" s="14"/>
      <c r="R862" s="14"/>
      <c r="S862" s="14"/>
      <c r="T862" s="14"/>
      <c r="U862" s="14"/>
      <c r="V862" s="14"/>
      <c r="W862" s="14"/>
      <c r="X862" s="137" t="str">
        <v xml:space="preserve"> </v>
      </c>
      <c r="Y862" s="150" t="str">
        <f t="shared" si="115"/>
        <v xml:space="preserve"> </v>
      </c>
    </row>
    <row r="863" spans="1:25" x14ac:dyDescent="0.25">
      <c r="A863" s="28" t="str">
        <f>_xlfn.XLOOKUP(P!C817,'Banco de Dados'!$B$3:$B$274,'Banco de Dados'!$K$3:$K$274,"")</f>
        <v/>
      </c>
      <c r="B863" s="2">
        <v>0</v>
      </c>
      <c r="C863" s="2">
        <v>0</v>
      </c>
      <c r="D863" s="2">
        <v>0</v>
      </c>
      <c r="E863" s="2">
        <v>0</v>
      </c>
      <c r="F863" s="32" t="e">
        <f t="shared" si="116"/>
        <v>#DIV/0!</v>
      </c>
      <c r="G863" s="3" t="e">
        <f t="shared" si="114"/>
        <v>#VALUE!</v>
      </c>
      <c r="H863" s="3" t="e">
        <f t="shared" si="114"/>
        <v>#VALUE!</v>
      </c>
      <c r="J863" s="2" t="str">
        <v/>
      </c>
      <c r="K863" s="3" t="e">
        <v>#VALUE!</v>
      </c>
      <c r="M863" s="135" t="str">
        <f ca="1"/>
        <v xml:space="preserve"> </v>
      </c>
      <c r="N863" s="145"/>
      <c r="O863" s="14"/>
      <c r="P863" s="14"/>
      <c r="Q863" s="14"/>
      <c r="R863" s="14"/>
      <c r="S863" s="14"/>
      <c r="T863" s="14"/>
      <c r="U863" s="14"/>
      <c r="V863" s="14"/>
      <c r="W863" s="14"/>
      <c r="X863" s="137" t="str">
        <v xml:space="preserve"> </v>
      </c>
      <c r="Y863" s="150" t="str">
        <f t="shared" si="115"/>
        <v xml:space="preserve"> </v>
      </c>
    </row>
    <row r="864" spans="1:25" x14ac:dyDescent="0.25">
      <c r="A864" s="28" t="str">
        <f>_xlfn.XLOOKUP(P!C818,'Banco de Dados'!$B$3:$B$274,'Banco de Dados'!$K$3:$K$274,"")</f>
        <v/>
      </c>
      <c r="B864" s="2">
        <v>0</v>
      </c>
      <c r="C864" s="2">
        <v>0</v>
      </c>
      <c r="D864" s="2">
        <v>0</v>
      </c>
      <c r="E864" s="2">
        <v>0</v>
      </c>
      <c r="F864" s="32" t="e">
        <f t="shared" si="116"/>
        <v>#DIV/0!</v>
      </c>
      <c r="G864" s="3" t="e">
        <f t="shared" ref="G864:H866" si="117">D864*$E$834</f>
        <v>#VALUE!</v>
      </c>
      <c r="H864" s="3" t="e">
        <f t="shared" si="117"/>
        <v>#VALUE!</v>
      </c>
      <c r="J864" s="2" t="str">
        <v/>
      </c>
      <c r="K864" s="3" t="e">
        <v>#VALUE!</v>
      </c>
      <c r="M864" s="135" t="str">
        <f ca="1"/>
        <v xml:space="preserve"> </v>
      </c>
      <c r="N864" s="145"/>
      <c r="O864" s="14"/>
      <c r="P864" s="14"/>
      <c r="Q864" s="14"/>
      <c r="R864" s="14"/>
      <c r="S864" s="14"/>
      <c r="T864" s="14"/>
      <c r="U864" s="14"/>
      <c r="V864" s="14"/>
      <c r="W864" s="14"/>
      <c r="X864" s="137" t="str">
        <v xml:space="preserve"> </v>
      </c>
      <c r="Y864" s="150" t="str">
        <f t="shared" si="115"/>
        <v xml:space="preserve"> </v>
      </c>
    </row>
    <row r="865" spans="1:33" x14ac:dyDescent="0.25">
      <c r="A865" s="28" t="str">
        <f>_xlfn.XLOOKUP(P!C819,'Banco de Dados'!$B$3:$B$274,'Banco de Dados'!$K$3:$K$274,"")</f>
        <v/>
      </c>
      <c r="B865" s="2">
        <v>0</v>
      </c>
      <c r="C865" s="2">
        <v>0</v>
      </c>
      <c r="D865" s="2">
        <v>0</v>
      </c>
      <c r="E865" s="2">
        <v>0</v>
      </c>
      <c r="F865" s="32" t="e">
        <f t="shared" si="116"/>
        <v>#DIV/0!</v>
      </c>
      <c r="G865" s="3" t="e">
        <f t="shared" si="117"/>
        <v>#VALUE!</v>
      </c>
      <c r="H865" s="3" t="e">
        <f t="shared" si="117"/>
        <v>#VALUE!</v>
      </c>
      <c r="J865" s="2" t="str">
        <v/>
      </c>
      <c r="K865" s="3" t="e">
        <v>#VALUE!</v>
      </c>
      <c r="M865" s="135" t="str">
        <f ca="1"/>
        <v xml:space="preserve"> </v>
      </c>
      <c r="N865" s="145"/>
      <c r="O865" s="14"/>
      <c r="P865" s="14"/>
      <c r="Q865" s="14"/>
      <c r="R865" s="14"/>
      <c r="S865" s="14"/>
      <c r="T865" s="14"/>
      <c r="U865" s="14"/>
      <c r="V865" s="14"/>
      <c r="W865" s="14"/>
      <c r="X865" s="137" t="str">
        <v xml:space="preserve"> </v>
      </c>
      <c r="Y865" s="150" t="str">
        <f t="shared" si="115"/>
        <v xml:space="preserve"> </v>
      </c>
    </row>
    <row r="866" spans="1:33" x14ac:dyDescent="0.25">
      <c r="A866" s="28" t="str">
        <f>_xlfn.XLOOKUP(P!C820,'Banco de Dados'!$B$3:$B$274,'Banco de Dados'!$K$3:$K$274,"")</f>
        <v/>
      </c>
      <c r="B866" s="2">
        <v>0</v>
      </c>
      <c r="C866" s="2">
        <v>0</v>
      </c>
      <c r="D866" s="2">
        <v>0</v>
      </c>
      <c r="E866" s="2">
        <v>0</v>
      </c>
      <c r="F866" s="32" t="e">
        <f t="shared" si="116"/>
        <v>#DIV/0!</v>
      </c>
      <c r="G866" s="3" t="e">
        <f t="shared" si="117"/>
        <v>#VALUE!</v>
      </c>
      <c r="H866" s="3" t="e">
        <f t="shared" si="117"/>
        <v>#VALUE!</v>
      </c>
      <c r="J866" s="2" t="str">
        <v/>
      </c>
      <c r="K866" s="3" t="e">
        <v>#VALUE!</v>
      </c>
      <c r="M866" s="142" t="str">
        <f t="shared" ref="M866" si="118">IF(AL866=0,"",AL866)</f>
        <v/>
      </c>
      <c r="N866" s="141" t="str">
        <f>IFERROR(IF(AM866=0,NA(),AM866)," ")</f>
        <v xml:space="preserve"> </v>
      </c>
      <c r="O866" s="14"/>
      <c r="P866" s="14"/>
      <c r="Q866" s="14"/>
      <c r="R866" s="14"/>
      <c r="S866" s="14"/>
      <c r="T866" s="14"/>
      <c r="U866" s="14"/>
      <c r="V866" s="14"/>
      <c r="W866" s="14"/>
      <c r="X866" s="137" t="str">
        <v xml:space="preserve"> </v>
      </c>
      <c r="Y866" s="150" t="str">
        <f t="shared" si="115"/>
        <v xml:space="preserve"> </v>
      </c>
    </row>
    <row r="867" spans="1:33" s="67" customFormat="1" x14ac:dyDescent="0.25">
      <c r="A867" s="94"/>
      <c r="B867" s="94"/>
      <c r="C867" s="94"/>
      <c r="D867" s="94"/>
      <c r="E867" s="94"/>
      <c r="F867" s="133"/>
      <c r="G867" s="134"/>
      <c r="H867" s="134"/>
      <c r="I867" s="94"/>
      <c r="J867" s="94"/>
      <c r="K867" s="134"/>
      <c r="L867" s="94"/>
      <c r="M867" s="94"/>
      <c r="N867" s="134"/>
      <c r="O867" s="134"/>
      <c r="P867" s="134"/>
      <c r="Y867" s="94"/>
    </row>
    <row r="868" spans="1:33" x14ac:dyDescent="0.25">
      <c r="G868" s="3"/>
      <c r="H868" s="3"/>
      <c r="I868" s="2"/>
      <c r="J868" s="2"/>
      <c r="K868" s="3"/>
      <c r="L868" s="94"/>
      <c r="M868" s="2"/>
      <c r="N868" s="3"/>
      <c r="O868" s="3"/>
      <c r="P868" s="3"/>
    </row>
    <row r="869" spans="1:33" x14ac:dyDescent="0.25">
      <c r="G869" s="3"/>
      <c r="H869" s="3"/>
      <c r="I869" s="2"/>
      <c r="J869" s="2"/>
      <c r="K869" s="3"/>
      <c r="L869" s="94"/>
      <c r="M869" s="2"/>
      <c r="N869" s="3"/>
      <c r="O869" s="3"/>
      <c r="P869" s="3"/>
    </row>
    <row r="870" spans="1:33" ht="15.75" x14ac:dyDescent="0.25">
      <c r="A870" s="36">
        <f>'Nome das Amostras'!A28</f>
        <v>0</v>
      </c>
      <c r="B870" s="164" t="e">
        <f>VLOOKUP(A870,'Nome das Amostras'!$A$3:$D$28,2,FALSE)</f>
        <v>#N/A</v>
      </c>
      <c r="C870" s="164"/>
      <c r="D870" s="51" t="s">
        <v>65</v>
      </c>
      <c r="E870" s="52" t="e">
        <f>'Banco de Dados'!$O$13/'Banco de Dados'!GA13</f>
        <v>#VALUE!</v>
      </c>
      <c r="F870" s="74"/>
      <c r="G870" s="3"/>
      <c r="H870" s="3"/>
      <c r="J870" s="231" t="s">
        <v>255</v>
      </c>
      <c r="K870" s="231"/>
      <c r="M870" s="132" t="s">
        <v>1</v>
      </c>
      <c r="N870" s="144" t="s">
        <v>35</v>
      </c>
      <c r="O870" s="232" t="s">
        <v>148</v>
      </c>
      <c r="P870" s="232"/>
      <c r="Q870" s="232"/>
      <c r="R870" s="232"/>
      <c r="S870" s="232"/>
      <c r="T870" s="232"/>
      <c r="U870" s="232"/>
      <c r="V870" s="232"/>
      <c r="W870" s="2">
        <v>18</v>
      </c>
      <c r="X870" s="136" t="s">
        <v>1</v>
      </c>
      <c r="Y870" s="136" t="s">
        <v>35</v>
      </c>
      <c r="Z870" s="233" t="s">
        <v>149</v>
      </c>
      <c r="AA870" s="233"/>
      <c r="AB870" s="233"/>
      <c r="AC870" s="233"/>
      <c r="AD870" s="233"/>
      <c r="AE870" s="233"/>
      <c r="AF870" s="233"/>
      <c r="AG870" s="233"/>
    </row>
    <row r="871" spans="1:33" x14ac:dyDescent="0.25">
      <c r="A871" s="107" t="s">
        <v>1</v>
      </c>
      <c r="B871" s="107" t="s">
        <v>0</v>
      </c>
      <c r="C871" s="107" t="s">
        <v>212</v>
      </c>
      <c r="D871" s="107" t="s">
        <v>209</v>
      </c>
      <c r="E871" s="107" t="s">
        <v>213</v>
      </c>
      <c r="F871" s="76" t="s">
        <v>219</v>
      </c>
      <c r="G871" s="54" t="s">
        <v>140</v>
      </c>
      <c r="H871" s="54" t="s">
        <v>66</v>
      </c>
      <c r="J871" s="107" t="s">
        <v>1</v>
      </c>
      <c r="K871" s="54" t="s">
        <v>35</v>
      </c>
      <c r="M871" s="142" t="s">
        <v>149</v>
      </c>
      <c r="N871" s="141">
        <f>Y871</f>
        <v>0</v>
      </c>
      <c r="O871" s="14"/>
      <c r="P871" s="14"/>
      <c r="Q871" s="14"/>
      <c r="R871" s="14"/>
      <c r="S871" s="14"/>
      <c r="T871" s="14"/>
      <c r="U871" s="14"/>
      <c r="V871" s="14"/>
      <c r="W871" s="14"/>
      <c r="X871" s="140" t="s">
        <v>150</v>
      </c>
      <c r="Y871" s="149">
        <f>SUM(Y872:Y902)</f>
        <v>0</v>
      </c>
    </row>
    <row r="872" spans="1:33" x14ac:dyDescent="0.25">
      <c r="A872" s="28" t="str">
        <f>_xlfn.XLOOKUP(P!C824,'Banco de Dados'!$B$3:$B$274,'Banco de Dados'!$K$3:$K$274,"")</f>
        <v/>
      </c>
      <c r="B872" s="2" cm="1">
        <f t="array" ref="B872:E902">Dados!FW5:FZ35</f>
        <v>0</v>
      </c>
      <c r="C872" s="2">
        <v>0</v>
      </c>
      <c r="D872" s="2">
        <v>0</v>
      </c>
      <c r="E872" s="2">
        <v>0</v>
      </c>
      <c r="F872" s="32" t="e">
        <f>(E872*100)/D872</f>
        <v>#DIV/0!</v>
      </c>
      <c r="G872" s="3" t="e">
        <f t="shared" ref="G872:H899" si="119">D872*$E$870</f>
        <v>#VALUE!</v>
      </c>
      <c r="H872" s="3" t="e">
        <f t="shared" si="119"/>
        <v>#VALUE!</v>
      </c>
      <c r="J872" s="2" t="str" cm="1">
        <f t="array" ref="J872:J902">_xlfn._xlws.FILTER(A872:A902, (A872:A902&lt;&gt;$L$1)*(A872:A902&lt;&gt;"Ar")*(A872:A902&lt;&gt;$M$1))</f>
        <v/>
      </c>
      <c r="K872" s="3" t="e" cm="1">
        <f t="array" ref="K872:K902">IF(_xlfn.XLOOKUP(J872:J902,A872:A902,G872:G902," ")=0,"",_xlfn.XLOOKUP(J872:J902,A872:A902,G872:G902," "))</f>
        <v>#VALUE!</v>
      </c>
      <c r="M872" s="135" t="e" cm="1" vm="1">
        <f t="array" aca="1" ref="M872:M901" ca="1">_xlfn.XLOOKUP(N872:N901,_xlfn.ANCHORARRAY(K872),J872:J902," ")</f>
        <v>#VALUE!</v>
      </c>
      <c r="N872" s="145" t="e" cm="1" vm="2">
        <f t="array" aca="1" ref="N872" ca="1">IF(_xlfn._xlws.FILTER(_xlfn.ANCHORARRAY(K872),ISERROR(MATCH(_xlfn.ANCHORARRAY(K872),Y872:Y901,0)))=0," ",_xlfn._xlws.FILTER(_xlfn.ANCHORARRAY(K872),ISERROR(MATCH(_xlfn.ANCHORARRAY(K872),Y872:Y901,0))))</f>
        <v>#VALUE!</v>
      </c>
      <c r="O872" s="14"/>
      <c r="P872" s="14"/>
      <c r="Q872" s="14"/>
      <c r="R872" s="14"/>
      <c r="S872" s="14"/>
      <c r="T872" s="14"/>
      <c r="U872" s="14"/>
      <c r="V872" s="14"/>
      <c r="W872" s="14"/>
      <c r="X872" s="137" t="str" cm="1">
        <f t="array" ref="X872:X902">IF(_xlfn.XLOOKUP(Y872:Y902,_xlfn.ANCHORARRAY(K872),J872:J902," ")=0," ",_xlfn.XLOOKUP(Y872:Y902,_xlfn.ANCHORARRAY(K872),J872:J902," "))</f>
        <v xml:space="preserve"> </v>
      </c>
      <c r="Y872" s="150" t="str">
        <f t="shared" ref="Y872:Y902" si="120">IFERROR(IF(ROW(A1)&lt;$W$870,SMALL(_xlfn.ANCHORARRAY($K$872),ROW(A1))," ")," ")</f>
        <v xml:space="preserve"> </v>
      </c>
    </row>
    <row r="873" spans="1:33" x14ac:dyDescent="0.25">
      <c r="A873" s="28" t="str">
        <f>_xlfn.XLOOKUP(P!C825,'Banco de Dados'!$B$3:$B$274,'Banco de Dados'!$K$3:$K$274,"")</f>
        <v/>
      </c>
      <c r="B873" s="2">
        <v>0</v>
      </c>
      <c r="C873" s="2">
        <v>0</v>
      </c>
      <c r="D873" s="2">
        <v>0</v>
      </c>
      <c r="E873" s="2">
        <v>0</v>
      </c>
      <c r="F873" s="32" t="e">
        <f t="shared" ref="F873:F902" si="121">(E873*100)/D873</f>
        <v>#DIV/0!</v>
      </c>
      <c r="G873" s="3" t="e">
        <f t="shared" si="119"/>
        <v>#VALUE!</v>
      </c>
      <c r="H873" s="3" t="e">
        <f t="shared" si="119"/>
        <v>#VALUE!</v>
      </c>
      <c r="J873" s="2" t="str">
        <v/>
      </c>
      <c r="K873" s="3" t="e">
        <v>#VALUE!</v>
      </c>
      <c r="M873" s="135" t="str">
        <f ca="1"/>
        <v xml:space="preserve"> </v>
      </c>
      <c r="N873" s="145"/>
      <c r="O873" s="14"/>
      <c r="P873" s="14"/>
      <c r="Q873" s="14"/>
      <c r="R873" s="14"/>
      <c r="S873" s="14"/>
      <c r="T873" s="14"/>
      <c r="U873" s="14"/>
      <c r="V873" s="14"/>
      <c r="W873" s="14"/>
      <c r="X873" s="137" t="str">
        <v xml:space="preserve"> </v>
      </c>
      <c r="Y873" s="150" t="str">
        <f t="shared" si="120"/>
        <v xml:space="preserve"> </v>
      </c>
    </row>
    <row r="874" spans="1:33" x14ac:dyDescent="0.25">
      <c r="A874" s="28" t="str">
        <f>_xlfn.XLOOKUP(P!C826,'Banco de Dados'!$B$3:$B$274,'Banco de Dados'!$K$3:$K$274,"")</f>
        <v/>
      </c>
      <c r="B874" s="2">
        <v>0</v>
      </c>
      <c r="C874" s="2">
        <v>0</v>
      </c>
      <c r="D874" s="2">
        <v>0</v>
      </c>
      <c r="E874" s="2">
        <v>0</v>
      </c>
      <c r="F874" s="32" t="e">
        <f t="shared" si="121"/>
        <v>#DIV/0!</v>
      </c>
      <c r="G874" s="3" t="e">
        <f t="shared" si="119"/>
        <v>#VALUE!</v>
      </c>
      <c r="H874" s="3" t="e">
        <f t="shared" si="119"/>
        <v>#VALUE!</v>
      </c>
      <c r="J874" s="2" t="str">
        <v/>
      </c>
      <c r="K874" s="3" t="e">
        <v>#VALUE!</v>
      </c>
      <c r="M874" s="135" t="str">
        <f ca="1"/>
        <v xml:space="preserve"> </v>
      </c>
      <c r="N874" s="145"/>
      <c r="O874" s="14"/>
      <c r="P874" s="14"/>
      <c r="Q874" s="14"/>
      <c r="R874" s="14"/>
      <c r="S874" s="14"/>
      <c r="T874" s="14"/>
      <c r="U874" s="14"/>
      <c r="V874" s="14"/>
      <c r="W874" s="14"/>
      <c r="X874" s="137" t="str">
        <v xml:space="preserve"> </v>
      </c>
      <c r="Y874" s="150" t="str">
        <f t="shared" si="120"/>
        <v xml:space="preserve"> </v>
      </c>
    </row>
    <row r="875" spans="1:33" x14ac:dyDescent="0.25">
      <c r="A875" s="28" t="str">
        <f>_xlfn.XLOOKUP(P!C827,'Banco de Dados'!$B$3:$B$274,'Banco de Dados'!$K$3:$K$274,"")</f>
        <v/>
      </c>
      <c r="B875" s="2">
        <v>0</v>
      </c>
      <c r="C875" s="2">
        <v>0</v>
      </c>
      <c r="D875" s="2">
        <v>0</v>
      </c>
      <c r="E875" s="2">
        <v>0</v>
      </c>
      <c r="F875" s="32" t="e">
        <f t="shared" si="121"/>
        <v>#DIV/0!</v>
      </c>
      <c r="G875" s="3" t="e">
        <f t="shared" si="119"/>
        <v>#VALUE!</v>
      </c>
      <c r="H875" s="3" t="e">
        <f t="shared" si="119"/>
        <v>#VALUE!</v>
      </c>
      <c r="J875" s="2" t="str">
        <v/>
      </c>
      <c r="K875" s="3" t="e">
        <v>#VALUE!</v>
      </c>
      <c r="M875" s="135" t="str">
        <f ca="1"/>
        <v xml:space="preserve"> </v>
      </c>
      <c r="N875" s="145"/>
      <c r="O875" s="14"/>
      <c r="P875" s="14"/>
      <c r="Q875" s="14"/>
      <c r="R875" s="14"/>
      <c r="S875" s="14"/>
      <c r="T875" s="14"/>
      <c r="U875" s="14"/>
      <c r="V875" s="14"/>
      <c r="W875" s="14"/>
      <c r="X875" s="137" t="str">
        <v xml:space="preserve"> </v>
      </c>
      <c r="Y875" s="150" t="str">
        <f t="shared" si="120"/>
        <v xml:space="preserve"> </v>
      </c>
    </row>
    <row r="876" spans="1:33" x14ac:dyDescent="0.25">
      <c r="A876" s="28" t="str">
        <f>_xlfn.XLOOKUP(P!C828,'Banco de Dados'!$B$3:$B$274,'Banco de Dados'!$K$3:$K$274,"")</f>
        <v/>
      </c>
      <c r="B876" s="2">
        <v>0</v>
      </c>
      <c r="C876" s="2">
        <v>0</v>
      </c>
      <c r="D876" s="2">
        <v>0</v>
      </c>
      <c r="E876" s="2">
        <v>0</v>
      </c>
      <c r="F876" s="32" t="e">
        <f t="shared" si="121"/>
        <v>#DIV/0!</v>
      </c>
      <c r="G876" s="3" t="e">
        <f t="shared" si="119"/>
        <v>#VALUE!</v>
      </c>
      <c r="H876" s="3" t="e">
        <f t="shared" si="119"/>
        <v>#VALUE!</v>
      </c>
      <c r="J876" s="2" t="str">
        <v/>
      </c>
      <c r="K876" s="3" t="e">
        <v>#VALUE!</v>
      </c>
      <c r="M876" s="135" t="str">
        <f ca="1"/>
        <v xml:space="preserve"> </v>
      </c>
      <c r="N876" s="145"/>
      <c r="O876" s="14"/>
      <c r="P876" s="14"/>
      <c r="Q876" s="14"/>
      <c r="R876" s="14"/>
      <c r="S876" s="14"/>
      <c r="T876" s="14"/>
      <c r="U876" s="14"/>
      <c r="V876" s="14"/>
      <c r="W876" s="14"/>
      <c r="X876" s="137" t="str">
        <v xml:space="preserve"> </v>
      </c>
      <c r="Y876" s="150" t="str">
        <f t="shared" si="120"/>
        <v xml:space="preserve"> </v>
      </c>
    </row>
    <row r="877" spans="1:33" x14ac:dyDescent="0.25">
      <c r="A877" s="28" t="str">
        <f>_xlfn.XLOOKUP(P!C829,'Banco de Dados'!$B$3:$B$274,'Banco de Dados'!$K$3:$K$274,"")</f>
        <v/>
      </c>
      <c r="B877" s="2">
        <v>0</v>
      </c>
      <c r="C877" s="2">
        <v>0</v>
      </c>
      <c r="D877" s="2">
        <v>0</v>
      </c>
      <c r="E877" s="2">
        <v>0</v>
      </c>
      <c r="F877" s="32" t="e">
        <f t="shared" si="121"/>
        <v>#DIV/0!</v>
      </c>
      <c r="G877" s="3" t="e">
        <f t="shared" si="119"/>
        <v>#VALUE!</v>
      </c>
      <c r="H877" s="3" t="e">
        <f t="shared" si="119"/>
        <v>#VALUE!</v>
      </c>
      <c r="J877" s="2" t="str">
        <v/>
      </c>
      <c r="K877" s="3" t="e">
        <v>#VALUE!</v>
      </c>
      <c r="M877" s="135" t="str">
        <f ca="1"/>
        <v xml:space="preserve"> </v>
      </c>
      <c r="N877" s="145"/>
      <c r="O877" s="14"/>
      <c r="P877" s="14"/>
      <c r="Q877" s="14"/>
      <c r="R877" s="14"/>
      <c r="S877" s="14"/>
      <c r="T877" s="14"/>
      <c r="U877" s="14"/>
      <c r="V877" s="14"/>
      <c r="W877" s="14"/>
      <c r="X877" s="137" t="str">
        <v xml:space="preserve"> </v>
      </c>
      <c r="Y877" s="150" t="str">
        <f t="shared" si="120"/>
        <v xml:space="preserve"> </v>
      </c>
    </row>
    <row r="878" spans="1:33" x14ac:dyDescent="0.25">
      <c r="A878" s="28" t="str">
        <f>_xlfn.XLOOKUP(P!C830,'Banco de Dados'!$B$3:$B$274,'Banco de Dados'!$K$3:$K$274,"")</f>
        <v/>
      </c>
      <c r="B878" s="2">
        <v>0</v>
      </c>
      <c r="C878" s="2">
        <v>0</v>
      </c>
      <c r="D878" s="2">
        <v>0</v>
      </c>
      <c r="E878" s="2">
        <v>0</v>
      </c>
      <c r="F878" s="32" t="e">
        <f t="shared" si="121"/>
        <v>#DIV/0!</v>
      </c>
      <c r="G878" s="3" t="e">
        <f t="shared" si="119"/>
        <v>#VALUE!</v>
      </c>
      <c r="H878" s="3" t="e">
        <f t="shared" si="119"/>
        <v>#VALUE!</v>
      </c>
      <c r="J878" s="2" t="str">
        <v/>
      </c>
      <c r="K878" s="3" t="e">
        <v>#VALUE!</v>
      </c>
      <c r="M878" s="135" t="str">
        <f ca="1"/>
        <v xml:space="preserve"> </v>
      </c>
      <c r="N878" s="145"/>
      <c r="O878" s="14"/>
      <c r="P878" s="14"/>
      <c r="Q878" s="14"/>
      <c r="R878" s="14"/>
      <c r="S878" s="14"/>
      <c r="T878" s="14"/>
      <c r="U878" s="14"/>
      <c r="V878" s="14"/>
      <c r="W878" s="14"/>
      <c r="X878" s="137" t="str">
        <v xml:space="preserve"> </v>
      </c>
      <c r="Y878" s="150" t="str">
        <f t="shared" si="120"/>
        <v xml:space="preserve"> </v>
      </c>
    </row>
    <row r="879" spans="1:33" x14ac:dyDescent="0.25">
      <c r="A879" s="28" t="str">
        <f>_xlfn.XLOOKUP(P!C831,'Banco de Dados'!$B$3:$B$274,'Banco de Dados'!$K$3:$K$274,"")</f>
        <v/>
      </c>
      <c r="B879" s="2">
        <v>0</v>
      </c>
      <c r="C879" s="2">
        <v>0</v>
      </c>
      <c r="D879" s="2">
        <v>0</v>
      </c>
      <c r="E879" s="2">
        <v>0</v>
      </c>
      <c r="F879" s="32" t="e">
        <f t="shared" si="121"/>
        <v>#DIV/0!</v>
      </c>
      <c r="G879" s="3" t="e">
        <f t="shared" si="119"/>
        <v>#VALUE!</v>
      </c>
      <c r="H879" s="3" t="e">
        <f t="shared" si="119"/>
        <v>#VALUE!</v>
      </c>
      <c r="J879" s="2" t="str">
        <v/>
      </c>
      <c r="K879" s="3" t="e">
        <v>#VALUE!</v>
      </c>
      <c r="M879" s="135" t="str">
        <f ca="1"/>
        <v xml:space="preserve"> </v>
      </c>
      <c r="N879" s="145"/>
      <c r="O879" s="14"/>
      <c r="P879" s="14"/>
      <c r="Q879" s="14"/>
      <c r="R879" s="14"/>
      <c r="S879" s="14"/>
      <c r="T879" s="14"/>
      <c r="U879" s="14"/>
      <c r="V879" s="14"/>
      <c r="W879" s="14"/>
      <c r="X879" s="137" t="str">
        <v xml:space="preserve"> </v>
      </c>
      <c r="Y879" s="150" t="str">
        <f t="shared" si="120"/>
        <v xml:space="preserve"> </v>
      </c>
    </row>
    <row r="880" spans="1:33" x14ac:dyDescent="0.25">
      <c r="A880" s="28" t="str">
        <f>_xlfn.XLOOKUP(P!C832,'Banco de Dados'!$B$3:$B$274,'Banco de Dados'!$K$3:$K$274,"")</f>
        <v/>
      </c>
      <c r="B880" s="2">
        <v>0</v>
      </c>
      <c r="C880" s="2">
        <v>0</v>
      </c>
      <c r="D880" s="2">
        <v>0</v>
      </c>
      <c r="E880" s="2">
        <v>0</v>
      </c>
      <c r="F880" s="32" t="e">
        <f t="shared" si="121"/>
        <v>#DIV/0!</v>
      </c>
      <c r="G880" s="3" t="e">
        <f t="shared" si="119"/>
        <v>#VALUE!</v>
      </c>
      <c r="H880" s="3" t="e">
        <f t="shared" si="119"/>
        <v>#VALUE!</v>
      </c>
      <c r="J880" s="2" t="str">
        <v/>
      </c>
      <c r="K880" s="3" t="e">
        <v>#VALUE!</v>
      </c>
      <c r="M880" s="135" t="str">
        <f ca="1"/>
        <v xml:space="preserve"> </v>
      </c>
      <c r="N880" s="145"/>
      <c r="O880" s="14"/>
      <c r="P880" s="14"/>
      <c r="Q880" s="14"/>
      <c r="R880" s="14"/>
      <c r="S880" s="14"/>
      <c r="T880" s="14"/>
      <c r="U880" s="14"/>
      <c r="V880" s="14"/>
      <c r="W880" s="14"/>
      <c r="X880" s="137" t="str">
        <v xml:space="preserve"> </v>
      </c>
      <c r="Y880" s="150" t="str">
        <f t="shared" si="120"/>
        <v xml:space="preserve"> </v>
      </c>
    </row>
    <row r="881" spans="1:25" x14ac:dyDescent="0.25">
      <c r="A881" s="28" t="str">
        <f>_xlfn.XLOOKUP(P!C833,'Banco de Dados'!$B$3:$B$274,'Banco de Dados'!$K$3:$K$274,"")</f>
        <v/>
      </c>
      <c r="B881" s="2">
        <v>0</v>
      </c>
      <c r="C881" s="2">
        <v>0</v>
      </c>
      <c r="D881" s="2">
        <v>0</v>
      </c>
      <c r="E881" s="2">
        <v>0</v>
      </c>
      <c r="F881" s="32" t="e">
        <f t="shared" si="121"/>
        <v>#DIV/0!</v>
      </c>
      <c r="G881" s="3" t="e">
        <f t="shared" si="119"/>
        <v>#VALUE!</v>
      </c>
      <c r="H881" s="3" t="e">
        <f t="shared" si="119"/>
        <v>#VALUE!</v>
      </c>
      <c r="J881" s="2" t="str">
        <v/>
      </c>
      <c r="K881" s="3" t="e">
        <v>#VALUE!</v>
      </c>
      <c r="M881" s="135" t="str">
        <f ca="1"/>
        <v xml:space="preserve"> </v>
      </c>
      <c r="N881" s="145"/>
      <c r="O881" s="14"/>
      <c r="P881" s="14"/>
      <c r="Q881" s="14"/>
      <c r="R881" s="14"/>
      <c r="S881" s="14"/>
      <c r="T881" s="14"/>
      <c r="U881" s="14"/>
      <c r="V881" s="14"/>
      <c r="W881" s="14"/>
      <c r="X881" s="137" t="str">
        <v xml:space="preserve"> </v>
      </c>
      <c r="Y881" s="150" t="str">
        <f t="shared" si="120"/>
        <v xml:space="preserve"> </v>
      </c>
    </row>
    <row r="882" spans="1:25" x14ac:dyDescent="0.25">
      <c r="A882" s="28" t="str">
        <f>_xlfn.XLOOKUP(P!C834,'Banco de Dados'!$B$3:$B$274,'Banco de Dados'!$K$3:$K$274,"")</f>
        <v/>
      </c>
      <c r="B882" s="2">
        <v>0</v>
      </c>
      <c r="C882" s="2">
        <v>0</v>
      </c>
      <c r="D882" s="2">
        <v>0</v>
      </c>
      <c r="E882" s="2">
        <v>0</v>
      </c>
      <c r="F882" s="32" t="e">
        <f t="shared" si="121"/>
        <v>#DIV/0!</v>
      </c>
      <c r="G882" s="3" t="e">
        <f t="shared" si="119"/>
        <v>#VALUE!</v>
      </c>
      <c r="H882" s="3" t="e">
        <f t="shared" si="119"/>
        <v>#VALUE!</v>
      </c>
      <c r="J882" s="2" t="str">
        <v/>
      </c>
      <c r="K882" s="3" t="e">
        <v>#VALUE!</v>
      </c>
      <c r="M882" s="135" t="str">
        <f ca="1"/>
        <v xml:space="preserve"> </v>
      </c>
      <c r="N882" s="145"/>
      <c r="O882" s="14"/>
      <c r="P882" s="14"/>
      <c r="Q882" s="14"/>
      <c r="R882" s="14"/>
      <c r="S882" s="14"/>
      <c r="T882" s="14"/>
      <c r="U882" s="14"/>
      <c r="V882" s="14"/>
      <c r="W882" s="14"/>
      <c r="X882" s="137" t="str">
        <v xml:space="preserve"> </v>
      </c>
      <c r="Y882" s="150" t="str">
        <f t="shared" si="120"/>
        <v xml:space="preserve"> </v>
      </c>
    </row>
    <row r="883" spans="1:25" x14ac:dyDescent="0.25">
      <c r="A883" s="28" t="str">
        <f>_xlfn.XLOOKUP(P!C835,'Banco de Dados'!$B$3:$B$274,'Banco de Dados'!$K$3:$K$274,"")</f>
        <v/>
      </c>
      <c r="B883" s="2">
        <v>0</v>
      </c>
      <c r="C883" s="2">
        <v>0</v>
      </c>
      <c r="D883" s="2">
        <v>0</v>
      </c>
      <c r="E883" s="2">
        <v>0</v>
      </c>
      <c r="F883" s="32" t="e">
        <f t="shared" si="121"/>
        <v>#DIV/0!</v>
      </c>
      <c r="G883" s="3" t="e">
        <f t="shared" si="119"/>
        <v>#VALUE!</v>
      </c>
      <c r="H883" s="3" t="e">
        <f t="shared" si="119"/>
        <v>#VALUE!</v>
      </c>
      <c r="J883" s="2" t="str">
        <v/>
      </c>
      <c r="K883" s="3" t="e">
        <v>#VALUE!</v>
      </c>
      <c r="M883" s="135" t="str">
        <f ca="1"/>
        <v xml:space="preserve"> </v>
      </c>
      <c r="N883" s="145"/>
      <c r="O883" s="14"/>
      <c r="P883" s="14"/>
      <c r="Q883" s="14"/>
      <c r="R883" s="14"/>
      <c r="S883" s="14"/>
      <c r="T883" s="14"/>
      <c r="U883" s="14"/>
      <c r="V883" s="14"/>
      <c r="W883" s="14"/>
      <c r="X883" s="137" t="str">
        <v xml:space="preserve"> </v>
      </c>
      <c r="Y883" s="150" t="str">
        <f t="shared" si="120"/>
        <v xml:space="preserve"> </v>
      </c>
    </row>
    <row r="884" spans="1:25" x14ac:dyDescent="0.25">
      <c r="A884" s="28" t="str">
        <f>_xlfn.XLOOKUP(P!C836,'Banco de Dados'!$B$3:$B$274,'Banco de Dados'!$K$3:$K$274,"")</f>
        <v/>
      </c>
      <c r="B884" s="2">
        <v>0</v>
      </c>
      <c r="C884" s="2">
        <v>0</v>
      </c>
      <c r="D884" s="2">
        <v>0</v>
      </c>
      <c r="E884" s="2">
        <v>0</v>
      </c>
      <c r="F884" s="32" t="e">
        <f t="shared" si="121"/>
        <v>#DIV/0!</v>
      </c>
      <c r="G884" s="3" t="e">
        <f t="shared" si="119"/>
        <v>#VALUE!</v>
      </c>
      <c r="H884" s="3" t="e">
        <f t="shared" si="119"/>
        <v>#VALUE!</v>
      </c>
      <c r="J884" s="2" t="str">
        <v/>
      </c>
      <c r="K884" s="3" t="e">
        <v>#VALUE!</v>
      </c>
      <c r="M884" s="135" t="str">
        <f ca="1"/>
        <v xml:space="preserve"> </v>
      </c>
      <c r="N884" s="145"/>
      <c r="O884" s="14"/>
      <c r="P884" s="14"/>
      <c r="Q884" s="14"/>
      <c r="R884" s="14"/>
      <c r="S884" s="14"/>
      <c r="T884" s="14"/>
      <c r="U884" s="14"/>
      <c r="V884" s="14"/>
      <c r="W884" s="14"/>
      <c r="X884" s="137" t="str">
        <v xml:space="preserve"> </v>
      </c>
      <c r="Y884" s="150" t="str">
        <f t="shared" si="120"/>
        <v xml:space="preserve"> </v>
      </c>
    </row>
    <row r="885" spans="1:25" x14ac:dyDescent="0.25">
      <c r="A885" s="28" t="str">
        <f>_xlfn.XLOOKUP(P!C837,'Banco de Dados'!$B$3:$B$274,'Banco de Dados'!$K$3:$K$274,"")</f>
        <v/>
      </c>
      <c r="B885" s="2">
        <v>0</v>
      </c>
      <c r="C885" s="2">
        <v>0</v>
      </c>
      <c r="D885" s="2">
        <v>0</v>
      </c>
      <c r="E885" s="2">
        <v>0</v>
      </c>
      <c r="F885" s="32" t="e">
        <f t="shared" si="121"/>
        <v>#DIV/0!</v>
      </c>
      <c r="G885" s="3" t="e">
        <f t="shared" si="119"/>
        <v>#VALUE!</v>
      </c>
      <c r="H885" s="3" t="e">
        <f t="shared" si="119"/>
        <v>#VALUE!</v>
      </c>
      <c r="J885" s="2" t="str">
        <v/>
      </c>
      <c r="K885" s="3" t="e">
        <v>#VALUE!</v>
      </c>
      <c r="M885" s="135" t="str">
        <f ca="1"/>
        <v xml:space="preserve"> </v>
      </c>
      <c r="N885" s="145"/>
      <c r="O885" s="14"/>
      <c r="P885" s="14"/>
      <c r="Q885" s="14"/>
      <c r="R885" s="14"/>
      <c r="S885" s="14"/>
      <c r="T885" s="14"/>
      <c r="U885" s="14"/>
      <c r="V885" s="14"/>
      <c r="W885" s="14"/>
      <c r="X885" s="137" t="str">
        <v xml:space="preserve"> </v>
      </c>
      <c r="Y885" s="150" t="str">
        <f t="shared" si="120"/>
        <v xml:space="preserve"> </v>
      </c>
    </row>
    <row r="886" spans="1:25" x14ac:dyDescent="0.25">
      <c r="A886" s="28" t="str">
        <f>_xlfn.XLOOKUP(P!C838,'Banco de Dados'!$B$3:$B$274,'Banco de Dados'!$K$3:$K$274,"")</f>
        <v/>
      </c>
      <c r="B886" s="2">
        <v>0</v>
      </c>
      <c r="C886" s="2">
        <v>0</v>
      </c>
      <c r="D886" s="2">
        <v>0</v>
      </c>
      <c r="E886" s="2">
        <v>0</v>
      </c>
      <c r="F886" s="32" t="e">
        <f t="shared" si="121"/>
        <v>#DIV/0!</v>
      </c>
      <c r="G886" s="3" t="e">
        <f t="shared" si="119"/>
        <v>#VALUE!</v>
      </c>
      <c r="H886" s="3" t="e">
        <f t="shared" si="119"/>
        <v>#VALUE!</v>
      </c>
      <c r="J886" s="2" t="str">
        <v/>
      </c>
      <c r="K886" s="3" t="e">
        <v>#VALUE!</v>
      </c>
      <c r="M886" s="135" t="str">
        <f ca="1"/>
        <v xml:space="preserve"> </v>
      </c>
      <c r="N886" s="145"/>
      <c r="O886" s="14"/>
      <c r="P886" s="14"/>
      <c r="Q886" s="14"/>
      <c r="R886" s="14"/>
      <c r="S886" s="14"/>
      <c r="T886" s="14"/>
      <c r="U886" s="14"/>
      <c r="V886" s="14"/>
      <c r="W886" s="14"/>
      <c r="X886" s="137" t="str">
        <v xml:space="preserve"> </v>
      </c>
      <c r="Y886" s="150" t="str">
        <f t="shared" si="120"/>
        <v xml:space="preserve"> </v>
      </c>
    </row>
    <row r="887" spans="1:25" x14ac:dyDescent="0.25">
      <c r="A887" s="28" t="str">
        <f>_xlfn.XLOOKUP(P!C839,'Banco de Dados'!$B$3:$B$274,'Banco de Dados'!$K$3:$K$274,"")</f>
        <v/>
      </c>
      <c r="B887" s="2">
        <v>0</v>
      </c>
      <c r="C887" s="2">
        <v>0</v>
      </c>
      <c r="D887" s="2">
        <v>0</v>
      </c>
      <c r="E887" s="2">
        <v>0</v>
      </c>
      <c r="F887" s="32" t="e">
        <f t="shared" si="121"/>
        <v>#DIV/0!</v>
      </c>
      <c r="G887" s="3" t="e">
        <f t="shared" si="119"/>
        <v>#VALUE!</v>
      </c>
      <c r="H887" s="3" t="e">
        <f t="shared" si="119"/>
        <v>#VALUE!</v>
      </c>
      <c r="J887" s="2" t="str">
        <v/>
      </c>
      <c r="K887" s="3" t="e">
        <v>#VALUE!</v>
      </c>
      <c r="M887" s="135" t="str">
        <f ca="1"/>
        <v xml:space="preserve"> </v>
      </c>
      <c r="N887" s="145"/>
      <c r="O887" s="14"/>
      <c r="P887" s="14"/>
      <c r="Q887" s="14"/>
      <c r="R887" s="14"/>
      <c r="S887" s="14"/>
      <c r="T887" s="14"/>
      <c r="U887" s="14"/>
      <c r="V887" s="14"/>
      <c r="W887" s="14"/>
      <c r="X887" s="137" t="str">
        <v xml:space="preserve"> </v>
      </c>
      <c r="Y887" s="150" t="str">
        <f t="shared" si="120"/>
        <v xml:space="preserve"> </v>
      </c>
    </row>
    <row r="888" spans="1:25" x14ac:dyDescent="0.25">
      <c r="A888" s="28" t="str">
        <f>_xlfn.XLOOKUP(P!C840,'Banco de Dados'!$B$3:$B$274,'Banco de Dados'!$K$3:$K$274,"")</f>
        <v/>
      </c>
      <c r="B888" s="2">
        <v>0</v>
      </c>
      <c r="C888" s="2">
        <v>0</v>
      </c>
      <c r="D888" s="2">
        <v>0</v>
      </c>
      <c r="E888" s="2">
        <v>0</v>
      </c>
      <c r="F888" s="32" t="e">
        <f t="shared" si="121"/>
        <v>#DIV/0!</v>
      </c>
      <c r="G888" s="3" t="e">
        <f t="shared" si="119"/>
        <v>#VALUE!</v>
      </c>
      <c r="H888" s="3" t="e">
        <f t="shared" si="119"/>
        <v>#VALUE!</v>
      </c>
      <c r="J888" s="2" t="str">
        <v/>
      </c>
      <c r="K888" s="3" t="e">
        <v>#VALUE!</v>
      </c>
      <c r="M888" s="135" t="str">
        <f ca="1"/>
        <v xml:space="preserve"> </v>
      </c>
      <c r="N888" s="145"/>
      <c r="O888" s="14"/>
      <c r="P888" s="14"/>
      <c r="Q888" s="14"/>
      <c r="R888" s="14"/>
      <c r="S888" s="14"/>
      <c r="T888" s="14"/>
      <c r="U888" s="14"/>
      <c r="V888" s="14"/>
      <c r="W888" s="14"/>
      <c r="X888" s="137" t="str">
        <v xml:space="preserve"> </v>
      </c>
      <c r="Y888" s="150" t="str">
        <f t="shared" si="120"/>
        <v xml:space="preserve"> </v>
      </c>
    </row>
    <row r="889" spans="1:25" x14ac:dyDescent="0.25">
      <c r="A889" s="28" t="str">
        <f>_xlfn.XLOOKUP(P!C841,'Banco de Dados'!$B$3:$B$274,'Banco de Dados'!$K$3:$K$274,"")</f>
        <v/>
      </c>
      <c r="B889" s="2">
        <v>0</v>
      </c>
      <c r="C889" s="2">
        <v>0</v>
      </c>
      <c r="D889" s="2">
        <v>0</v>
      </c>
      <c r="E889" s="2">
        <v>0</v>
      </c>
      <c r="F889" s="32" t="e">
        <f t="shared" si="121"/>
        <v>#DIV/0!</v>
      </c>
      <c r="G889" s="3" t="e">
        <f t="shared" si="119"/>
        <v>#VALUE!</v>
      </c>
      <c r="H889" s="3" t="e">
        <f t="shared" si="119"/>
        <v>#VALUE!</v>
      </c>
      <c r="J889" s="2" t="str">
        <v/>
      </c>
      <c r="K889" s="3" t="e">
        <v>#VALUE!</v>
      </c>
      <c r="M889" s="135" t="str">
        <f ca="1"/>
        <v xml:space="preserve"> </v>
      </c>
      <c r="N889" s="145"/>
      <c r="O889" s="14"/>
      <c r="P889" s="14"/>
      <c r="Q889" s="14"/>
      <c r="R889" s="14"/>
      <c r="S889" s="14"/>
      <c r="T889" s="14"/>
      <c r="U889" s="14"/>
      <c r="V889" s="14"/>
      <c r="W889" s="14"/>
      <c r="X889" s="137" t="str">
        <v xml:space="preserve"> </v>
      </c>
      <c r="Y889" s="150" t="str">
        <f t="shared" si="120"/>
        <v xml:space="preserve"> </v>
      </c>
    </row>
    <row r="890" spans="1:25" x14ac:dyDescent="0.25">
      <c r="A890" s="28" t="str">
        <f>_xlfn.XLOOKUP(P!C842,'Banco de Dados'!$B$3:$B$274,'Banco de Dados'!$K$3:$K$274,"")</f>
        <v/>
      </c>
      <c r="B890" s="2">
        <v>0</v>
      </c>
      <c r="C890" s="2">
        <v>0</v>
      </c>
      <c r="D890" s="2">
        <v>0</v>
      </c>
      <c r="E890" s="2">
        <v>0</v>
      </c>
      <c r="F890" s="32" t="e">
        <f t="shared" si="121"/>
        <v>#DIV/0!</v>
      </c>
      <c r="G890" s="3" t="e">
        <f t="shared" si="119"/>
        <v>#VALUE!</v>
      </c>
      <c r="H890" s="3" t="e">
        <f t="shared" si="119"/>
        <v>#VALUE!</v>
      </c>
      <c r="J890" s="2" t="str">
        <v/>
      </c>
      <c r="K890" s="3" t="e">
        <v>#VALUE!</v>
      </c>
      <c r="M890" s="135" t="str">
        <f ca="1"/>
        <v xml:space="preserve"> </v>
      </c>
      <c r="N890" s="145"/>
      <c r="O890" s="14"/>
      <c r="P890" s="14"/>
      <c r="Q890" s="14"/>
      <c r="R890" s="14"/>
      <c r="S890" s="14"/>
      <c r="T890" s="14"/>
      <c r="U890" s="14"/>
      <c r="V890" s="14"/>
      <c r="W890" s="14"/>
      <c r="X890" s="137" t="str">
        <v xml:space="preserve"> </v>
      </c>
      <c r="Y890" s="150" t="str">
        <f t="shared" si="120"/>
        <v xml:space="preserve"> </v>
      </c>
    </row>
    <row r="891" spans="1:25" x14ac:dyDescent="0.25">
      <c r="A891" s="28" t="str">
        <f>_xlfn.XLOOKUP(P!C843,'Banco de Dados'!$B$3:$B$274,'Banco de Dados'!$K$3:$K$274,"")</f>
        <v/>
      </c>
      <c r="B891" s="2">
        <v>0</v>
      </c>
      <c r="C891" s="2">
        <v>0</v>
      </c>
      <c r="D891" s="2">
        <v>0</v>
      </c>
      <c r="E891" s="2">
        <v>0</v>
      </c>
      <c r="F891" s="32" t="e">
        <f t="shared" si="121"/>
        <v>#DIV/0!</v>
      </c>
      <c r="G891" s="3" t="e">
        <f t="shared" si="119"/>
        <v>#VALUE!</v>
      </c>
      <c r="H891" s="3" t="e">
        <f t="shared" si="119"/>
        <v>#VALUE!</v>
      </c>
      <c r="J891" s="2" t="str">
        <v/>
      </c>
      <c r="K891" s="3" t="e">
        <v>#VALUE!</v>
      </c>
      <c r="M891" s="135" t="str">
        <f ca="1"/>
        <v xml:space="preserve"> </v>
      </c>
      <c r="N891" s="145"/>
      <c r="O891" s="14"/>
      <c r="P891" s="14"/>
      <c r="Q891" s="14"/>
      <c r="R891" s="14"/>
      <c r="S891" s="14"/>
      <c r="T891" s="14"/>
      <c r="U891" s="14"/>
      <c r="V891" s="14"/>
      <c r="W891" s="14"/>
      <c r="X891" s="137" t="str">
        <v xml:space="preserve"> </v>
      </c>
      <c r="Y891" s="150" t="str">
        <f t="shared" si="120"/>
        <v xml:space="preserve"> </v>
      </c>
    </row>
    <row r="892" spans="1:25" x14ac:dyDescent="0.25">
      <c r="A892" s="28" t="str">
        <f>_xlfn.XLOOKUP(P!C844,'Banco de Dados'!$B$3:$B$274,'Banco de Dados'!$K$3:$K$274,"")</f>
        <v/>
      </c>
      <c r="B892" s="2">
        <v>0</v>
      </c>
      <c r="C892" s="2">
        <v>0</v>
      </c>
      <c r="D892" s="2">
        <v>0</v>
      </c>
      <c r="E892" s="17">
        <v>0</v>
      </c>
      <c r="F892" s="32" t="e">
        <f t="shared" si="121"/>
        <v>#DIV/0!</v>
      </c>
      <c r="G892" s="3" t="e">
        <f t="shared" si="119"/>
        <v>#VALUE!</v>
      </c>
      <c r="H892" s="3" t="e">
        <f t="shared" si="119"/>
        <v>#VALUE!</v>
      </c>
      <c r="J892" s="2" t="str">
        <v/>
      </c>
      <c r="K892" s="3" t="e">
        <v>#VALUE!</v>
      </c>
      <c r="M892" s="135" t="str">
        <f ca="1"/>
        <v xml:space="preserve"> </v>
      </c>
      <c r="N892" s="145"/>
      <c r="O892" s="14"/>
      <c r="P892" s="14"/>
      <c r="Q892" s="14"/>
      <c r="R892" s="14"/>
      <c r="S892" s="14"/>
      <c r="T892" s="14"/>
      <c r="U892" s="14"/>
      <c r="V892" s="14"/>
      <c r="W892" s="14"/>
      <c r="X892" s="137" t="str">
        <v xml:space="preserve"> </v>
      </c>
      <c r="Y892" s="150" t="str">
        <f t="shared" si="120"/>
        <v xml:space="preserve"> </v>
      </c>
    </row>
    <row r="893" spans="1:25" x14ac:dyDescent="0.25">
      <c r="A893" s="28" t="str">
        <f>_xlfn.XLOOKUP(P!C845,'Banco de Dados'!$B$3:$B$274,'Banco de Dados'!$K$3:$K$274,"")</f>
        <v/>
      </c>
      <c r="B893" s="2">
        <v>0</v>
      </c>
      <c r="C893" s="2">
        <v>0</v>
      </c>
      <c r="D893" s="2">
        <v>0</v>
      </c>
      <c r="E893" s="2">
        <v>0</v>
      </c>
      <c r="F893" s="32" t="e">
        <f t="shared" si="121"/>
        <v>#DIV/0!</v>
      </c>
      <c r="G893" s="3" t="e">
        <f t="shared" si="119"/>
        <v>#VALUE!</v>
      </c>
      <c r="H893" s="3" t="e">
        <f t="shared" si="119"/>
        <v>#VALUE!</v>
      </c>
      <c r="J893" s="2" t="str">
        <v/>
      </c>
      <c r="K893" s="3" t="e">
        <v>#VALUE!</v>
      </c>
      <c r="M893" s="135" t="str">
        <f ca="1"/>
        <v xml:space="preserve"> </v>
      </c>
      <c r="N893" s="145"/>
      <c r="O893" s="14"/>
      <c r="P893" s="14"/>
      <c r="Q893" s="14"/>
      <c r="R893" s="14"/>
      <c r="S893" s="14"/>
      <c r="T893" s="14"/>
      <c r="U893" s="14"/>
      <c r="V893" s="14"/>
      <c r="W893" s="14"/>
      <c r="X893" s="137" t="str">
        <v xml:space="preserve"> </v>
      </c>
      <c r="Y893" s="150" t="str">
        <f t="shared" si="120"/>
        <v xml:space="preserve"> </v>
      </c>
    </row>
    <row r="894" spans="1:25" x14ac:dyDescent="0.25">
      <c r="A894" s="28" t="str">
        <f>_xlfn.XLOOKUP(P!C846,'Banco de Dados'!$B$3:$B$274,'Banco de Dados'!$K$3:$K$274,"")</f>
        <v/>
      </c>
      <c r="B894" s="2">
        <v>0</v>
      </c>
      <c r="C894" s="2">
        <v>0</v>
      </c>
      <c r="D894" s="2">
        <v>0</v>
      </c>
      <c r="E894" s="2">
        <v>0</v>
      </c>
      <c r="F894" s="32" t="e">
        <f t="shared" si="121"/>
        <v>#DIV/0!</v>
      </c>
      <c r="G894" s="3" t="e">
        <f t="shared" si="119"/>
        <v>#VALUE!</v>
      </c>
      <c r="H894" s="3" t="e">
        <f t="shared" si="119"/>
        <v>#VALUE!</v>
      </c>
      <c r="J894" s="2" t="str">
        <v/>
      </c>
      <c r="K894" s="3" t="e">
        <v>#VALUE!</v>
      </c>
      <c r="M894" s="135" t="str">
        <f ca="1"/>
        <v xml:space="preserve"> </v>
      </c>
      <c r="N894" s="145"/>
      <c r="O894" s="14"/>
      <c r="P894" s="14"/>
      <c r="Q894" s="14"/>
      <c r="R894" s="14"/>
      <c r="S894" s="14"/>
      <c r="T894" s="14"/>
      <c r="U894" s="14"/>
      <c r="V894" s="14"/>
      <c r="W894" s="14"/>
      <c r="X894" s="137" t="str">
        <v xml:space="preserve"> </v>
      </c>
      <c r="Y894" s="150" t="str">
        <f t="shared" si="120"/>
        <v xml:space="preserve"> </v>
      </c>
    </row>
    <row r="895" spans="1:25" x14ac:dyDescent="0.25">
      <c r="A895" s="28" t="str">
        <f>_xlfn.XLOOKUP(P!C847,'Banco de Dados'!$B$3:$B$274,'Banco de Dados'!$K$3:$K$274,"")</f>
        <v/>
      </c>
      <c r="B895" s="2">
        <v>0</v>
      </c>
      <c r="C895" s="2">
        <v>0</v>
      </c>
      <c r="D895" s="2">
        <v>0</v>
      </c>
      <c r="E895" s="2">
        <v>0</v>
      </c>
      <c r="F895" s="32" t="e">
        <f t="shared" si="121"/>
        <v>#DIV/0!</v>
      </c>
      <c r="G895" s="3" t="e">
        <f t="shared" si="119"/>
        <v>#VALUE!</v>
      </c>
      <c r="H895" s="3" t="e">
        <f t="shared" si="119"/>
        <v>#VALUE!</v>
      </c>
      <c r="J895" s="2" t="str">
        <v/>
      </c>
      <c r="K895" s="3" t="e">
        <v>#VALUE!</v>
      </c>
      <c r="M895" s="135" t="str">
        <f ca="1"/>
        <v xml:space="preserve"> </v>
      </c>
      <c r="N895" s="145"/>
      <c r="O895" s="14"/>
      <c r="P895" s="14"/>
      <c r="Q895" s="14"/>
      <c r="R895" s="14"/>
      <c r="S895" s="14"/>
      <c r="T895" s="14"/>
      <c r="U895" s="14"/>
      <c r="V895" s="14"/>
      <c r="W895" s="14"/>
      <c r="X895" s="137" t="str">
        <v xml:space="preserve"> </v>
      </c>
      <c r="Y895" s="150" t="str">
        <f t="shared" si="120"/>
        <v xml:space="preserve"> </v>
      </c>
    </row>
    <row r="896" spans="1:25" x14ac:dyDescent="0.25">
      <c r="A896" s="28" t="str">
        <f>_xlfn.XLOOKUP(P!C848,'Banco de Dados'!$B$3:$B$274,'Banco de Dados'!$K$3:$K$274,"")</f>
        <v/>
      </c>
      <c r="B896" s="2">
        <v>0</v>
      </c>
      <c r="C896" s="2">
        <v>0</v>
      </c>
      <c r="D896" s="2">
        <v>0</v>
      </c>
      <c r="E896" s="2">
        <v>0</v>
      </c>
      <c r="F896" s="32" t="e">
        <f t="shared" si="121"/>
        <v>#DIV/0!</v>
      </c>
      <c r="G896" s="3" t="e">
        <f t="shared" si="119"/>
        <v>#VALUE!</v>
      </c>
      <c r="H896" s="3" t="e">
        <f t="shared" si="119"/>
        <v>#VALUE!</v>
      </c>
      <c r="J896" s="2" t="str">
        <v/>
      </c>
      <c r="K896" s="3" t="e">
        <v>#VALUE!</v>
      </c>
      <c r="M896" s="135" t="str">
        <f ca="1"/>
        <v xml:space="preserve"> </v>
      </c>
      <c r="N896" s="145"/>
      <c r="O896" s="14"/>
      <c r="P896" s="14"/>
      <c r="Q896" s="14"/>
      <c r="R896" s="14"/>
      <c r="S896" s="14"/>
      <c r="T896" s="14"/>
      <c r="U896" s="14"/>
      <c r="V896" s="14"/>
      <c r="W896" s="14"/>
      <c r="X896" s="137" t="str">
        <v xml:space="preserve"> </v>
      </c>
      <c r="Y896" s="150" t="str">
        <f t="shared" si="120"/>
        <v xml:space="preserve"> </v>
      </c>
    </row>
    <row r="897" spans="1:25" x14ac:dyDescent="0.25">
      <c r="A897" s="28" t="str">
        <f>_xlfn.XLOOKUP(P!C849,'Banco de Dados'!$B$3:$B$274,'Banco de Dados'!$K$3:$K$274,"")</f>
        <v/>
      </c>
      <c r="B897" s="2">
        <v>0</v>
      </c>
      <c r="C897" s="2">
        <v>0</v>
      </c>
      <c r="D897" s="2">
        <v>0</v>
      </c>
      <c r="E897" s="2">
        <v>0</v>
      </c>
      <c r="F897" s="32" t="e">
        <f t="shared" si="121"/>
        <v>#DIV/0!</v>
      </c>
      <c r="G897" s="3" t="e">
        <f t="shared" si="119"/>
        <v>#VALUE!</v>
      </c>
      <c r="H897" s="3" t="e">
        <f t="shared" si="119"/>
        <v>#VALUE!</v>
      </c>
      <c r="J897" s="2" t="str">
        <v/>
      </c>
      <c r="K897" s="3" t="e">
        <v>#VALUE!</v>
      </c>
      <c r="M897" s="135" t="str">
        <f ca="1"/>
        <v xml:space="preserve"> </v>
      </c>
      <c r="N897" s="145"/>
      <c r="O897" s="14"/>
      <c r="P897" s="14"/>
      <c r="Q897" s="14"/>
      <c r="R897" s="14"/>
      <c r="S897" s="14"/>
      <c r="T897" s="14"/>
      <c r="U897" s="14"/>
      <c r="V897" s="14"/>
      <c r="W897" s="14"/>
      <c r="X897" s="137" t="str">
        <v xml:space="preserve"> </v>
      </c>
      <c r="Y897" s="150" t="str">
        <f t="shared" si="120"/>
        <v xml:space="preserve"> </v>
      </c>
    </row>
    <row r="898" spans="1:25" x14ac:dyDescent="0.25">
      <c r="A898" s="28" t="str">
        <f>_xlfn.XLOOKUP(P!C850,'Banco de Dados'!$B$3:$B$274,'Banco de Dados'!$K$3:$K$274,"")</f>
        <v/>
      </c>
      <c r="B898" s="2">
        <v>0</v>
      </c>
      <c r="C898" s="2">
        <v>0</v>
      </c>
      <c r="D898" s="2">
        <v>0</v>
      </c>
      <c r="E898" s="2">
        <v>0</v>
      </c>
      <c r="F898" s="32" t="e">
        <f t="shared" si="121"/>
        <v>#DIV/0!</v>
      </c>
      <c r="G898" s="3" t="e">
        <f t="shared" si="119"/>
        <v>#VALUE!</v>
      </c>
      <c r="H898" s="3" t="e">
        <f t="shared" si="119"/>
        <v>#VALUE!</v>
      </c>
      <c r="J898" s="2" t="str">
        <v/>
      </c>
      <c r="K898" s="3" t="e">
        <v>#VALUE!</v>
      </c>
      <c r="M898" s="135" t="str">
        <f ca="1"/>
        <v xml:space="preserve"> </v>
      </c>
      <c r="N898" s="145"/>
      <c r="O898" s="14"/>
      <c r="P898" s="14"/>
      <c r="Q898" s="14"/>
      <c r="R898" s="14"/>
      <c r="S898" s="14"/>
      <c r="T898" s="14"/>
      <c r="U898" s="14"/>
      <c r="V898" s="14"/>
      <c r="W898" s="14"/>
      <c r="X898" s="137" t="str">
        <v xml:space="preserve"> </v>
      </c>
      <c r="Y898" s="150" t="str">
        <f t="shared" si="120"/>
        <v xml:space="preserve"> </v>
      </c>
    </row>
    <row r="899" spans="1:25" x14ac:dyDescent="0.25">
      <c r="A899" s="28" t="str">
        <f>_xlfn.XLOOKUP(P!C851,'Banco de Dados'!$B$3:$B$274,'Banco de Dados'!$K$3:$K$274,"")</f>
        <v/>
      </c>
      <c r="B899" s="2">
        <v>0</v>
      </c>
      <c r="C899" s="2">
        <v>0</v>
      </c>
      <c r="D899" s="2">
        <v>0</v>
      </c>
      <c r="E899" s="2">
        <v>0</v>
      </c>
      <c r="F899" s="32" t="e">
        <f t="shared" si="121"/>
        <v>#DIV/0!</v>
      </c>
      <c r="G899" s="3" t="e">
        <f t="shared" si="119"/>
        <v>#VALUE!</v>
      </c>
      <c r="H899" s="3" t="e">
        <f t="shared" si="119"/>
        <v>#VALUE!</v>
      </c>
      <c r="J899" s="2" t="str">
        <v/>
      </c>
      <c r="K899" s="3" t="e">
        <v>#VALUE!</v>
      </c>
      <c r="M899" s="135" t="str">
        <f ca="1"/>
        <v xml:space="preserve"> </v>
      </c>
      <c r="N899" s="145"/>
      <c r="O899" s="14"/>
      <c r="P899" s="14"/>
      <c r="Q899" s="14"/>
      <c r="R899" s="14"/>
      <c r="S899" s="14"/>
      <c r="T899" s="14"/>
      <c r="U899" s="14"/>
      <c r="V899" s="14"/>
      <c r="W899" s="14"/>
      <c r="X899" s="137" t="str">
        <v xml:space="preserve"> </v>
      </c>
      <c r="Y899" s="150" t="str">
        <f t="shared" si="120"/>
        <v xml:space="preserve"> </v>
      </c>
    </row>
    <row r="900" spans="1:25" x14ac:dyDescent="0.25">
      <c r="A900" s="28" t="str">
        <f>_xlfn.XLOOKUP(P!C852,'Banco de Dados'!$B$3:$B$274,'Banco de Dados'!$K$3:$K$274,"")</f>
        <v/>
      </c>
      <c r="B900" s="2">
        <v>0</v>
      </c>
      <c r="C900" s="2">
        <v>0</v>
      </c>
      <c r="D900" s="2">
        <v>0</v>
      </c>
      <c r="E900" s="2">
        <v>0</v>
      </c>
      <c r="F900" s="32" t="e">
        <f t="shared" si="121"/>
        <v>#DIV/0!</v>
      </c>
      <c r="G900" s="3" t="e">
        <f t="shared" ref="G900:H902" si="122">D900*$E$870</f>
        <v>#VALUE!</v>
      </c>
      <c r="H900" s="3" t="e">
        <f t="shared" si="122"/>
        <v>#VALUE!</v>
      </c>
      <c r="J900" s="2" t="str">
        <v/>
      </c>
      <c r="K900" s="3" t="e">
        <v>#VALUE!</v>
      </c>
      <c r="M900" s="135" t="str">
        <f ca="1"/>
        <v xml:space="preserve"> </v>
      </c>
      <c r="N900" s="145"/>
      <c r="O900" s="14"/>
      <c r="P900" s="14"/>
      <c r="Q900" s="14"/>
      <c r="R900" s="14"/>
      <c r="S900" s="14"/>
      <c r="T900" s="14"/>
      <c r="U900" s="14"/>
      <c r="V900" s="14"/>
      <c r="W900" s="14"/>
      <c r="X900" s="137" t="str">
        <v xml:space="preserve"> </v>
      </c>
      <c r="Y900" s="150" t="str">
        <f t="shared" si="120"/>
        <v xml:space="preserve"> </v>
      </c>
    </row>
    <row r="901" spans="1:25" x14ac:dyDescent="0.25">
      <c r="A901" s="28" t="str">
        <f>_xlfn.XLOOKUP(P!C853,'Banco de Dados'!$B$3:$B$274,'Banco de Dados'!$K$3:$K$274,"")</f>
        <v/>
      </c>
      <c r="B901" s="2">
        <v>0</v>
      </c>
      <c r="C901" s="2">
        <v>0</v>
      </c>
      <c r="D901" s="2">
        <v>0</v>
      </c>
      <c r="E901" s="2">
        <v>0</v>
      </c>
      <c r="F901" s="32" t="e">
        <f t="shared" si="121"/>
        <v>#DIV/0!</v>
      </c>
      <c r="G901" s="3" t="e">
        <f t="shared" si="122"/>
        <v>#VALUE!</v>
      </c>
      <c r="H901" s="3" t="e">
        <f t="shared" si="122"/>
        <v>#VALUE!</v>
      </c>
      <c r="J901" s="2" t="str">
        <v/>
      </c>
      <c r="K901" s="3" t="e">
        <v>#VALUE!</v>
      </c>
      <c r="M901" s="135" t="str">
        <f ca="1"/>
        <v xml:space="preserve"> </v>
      </c>
      <c r="N901" s="145"/>
      <c r="O901" s="14"/>
      <c r="P901" s="14"/>
      <c r="Q901" s="14"/>
      <c r="R901" s="14"/>
      <c r="S901" s="14"/>
      <c r="T901" s="14"/>
      <c r="U901" s="14"/>
      <c r="V901" s="14"/>
      <c r="W901" s="14"/>
      <c r="X901" s="137" t="str">
        <v xml:space="preserve"> </v>
      </c>
      <c r="Y901" s="150" t="str">
        <f t="shared" si="120"/>
        <v xml:space="preserve"> </v>
      </c>
    </row>
    <row r="902" spans="1:25" x14ac:dyDescent="0.25">
      <c r="A902" s="28" t="str">
        <f>_xlfn.XLOOKUP(P!C854,'Banco de Dados'!$B$3:$B$274,'Banco de Dados'!$K$3:$K$274,"")</f>
        <v/>
      </c>
      <c r="B902" s="2">
        <v>0</v>
      </c>
      <c r="C902" s="2">
        <v>0</v>
      </c>
      <c r="D902" s="2">
        <v>0</v>
      </c>
      <c r="E902" s="2">
        <v>0</v>
      </c>
      <c r="F902" s="32" t="e">
        <f t="shared" si="121"/>
        <v>#DIV/0!</v>
      </c>
      <c r="G902" s="3" t="e">
        <f t="shared" si="122"/>
        <v>#VALUE!</v>
      </c>
      <c r="H902" s="3" t="e">
        <f t="shared" si="122"/>
        <v>#VALUE!</v>
      </c>
      <c r="J902" s="2" t="str">
        <v/>
      </c>
      <c r="K902" s="3" t="e">
        <v>#VALUE!</v>
      </c>
      <c r="M902" s="142" t="str">
        <f t="shared" ref="M902" si="123">IF(AL902=0,"",AL902)</f>
        <v/>
      </c>
      <c r="N902" s="141" t="str">
        <f>IFERROR(IF(AM902=0,NA(),AM902)," ")</f>
        <v xml:space="preserve"> </v>
      </c>
      <c r="O902" s="14"/>
      <c r="P902" s="14"/>
      <c r="Q902" s="14"/>
      <c r="R902" s="14"/>
      <c r="S902" s="14"/>
      <c r="T902" s="14"/>
      <c r="U902" s="14"/>
      <c r="V902" s="14"/>
      <c r="W902" s="14"/>
      <c r="X902" s="137" t="str">
        <v xml:space="preserve"> </v>
      </c>
      <c r="Y902" s="150" t="str">
        <f t="shared" si="120"/>
        <v xml:space="preserve"> </v>
      </c>
    </row>
    <row r="903" spans="1:25" s="67" customFormat="1" x14ac:dyDescent="0.25">
      <c r="A903" s="94"/>
      <c r="B903" s="94"/>
      <c r="C903" s="94"/>
      <c r="D903" s="94"/>
      <c r="E903" s="94"/>
      <c r="F903" s="133"/>
      <c r="G903" s="134"/>
      <c r="H903" s="134"/>
      <c r="I903" s="94"/>
      <c r="J903" s="94"/>
      <c r="K903" s="134"/>
      <c r="L903" s="94"/>
      <c r="M903" s="94"/>
      <c r="N903" s="134"/>
      <c r="O903" s="134"/>
      <c r="P903" s="134"/>
      <c r="Y903" s="94"/>
    </row>
  </sheetData>
  <mergeCells count="107">
    <mergeCell ref="B438:C438"/>
    <mergeCell ref="B474:C474"/>
    <mergeCell ref="B366:C366"/>
    <mergeCell ref="O6:V6"/>
    <mergeCell ref="Z6:AG6"/>
    <mergeCell ref="B870:C870"/>
    <mergeCell ref="B834:C834"/>
    <mergeCell ref="B402:C402"/>
    <mergeCell ref="B294:C294"/>
    <mergeCell ref="B330:C330"/>
    <mergeCell ref="B222:C222"/>
    <mergeCell ref="B258:C258"/>
    <mergeCell ref="B150:C150"/>
    <mergeCell ref="B186:C186"/>
    <mergeCell ref="B78:C78"/>
    <mergeCell ref="B114:C114"/>
    <mergeCell ref="B42:C42"/>
    <mergeCell ref="B798:C798"/>
    <mergeCell ref="B726:C726"/>
    <mergeCell ref="B762:C762"/>
    <mergeCell ref="B654:C654"/>
    <mergeCell ref="B690:C690"/>
    <mergeCell ref="B582:C582"/>
    <mergeCell ref="B618:C618"/>
    <mergeCell ref="B510:C510"/>
    <mergeCell ref="B546:C546"/>
    <mergeCell ref="J42:K42"/>
    <mergeCell ref="O42:V42"/>
    <mergeCell ref="Z42:AG42"/>
    <mergeCell ref="AL42:AM42"/>
    <mergeCell ref="AN42:AO42"/>
    <mergeCell ref="B6:C6"/>
    <mergeCell ref="J6:K6"/>
    <mergeCell ref="G7:I26"/>
    <mergeCell ref="J294:K294"/>
    <mergeCell ref="O294:V294"/>
    <mergeCell ref="Z294:AG294"/>
    <mergeCell ref="J330:K330"/>
    <mergeCell ref="O330:V330"/>
    <mergeCell ref="Z330:AG330"/>
    <mergeCell ref="J222:K222"/>
    <mergeCell ref="O222:V222"/>
    <mergeCell ref="Z222:AG222"/>
    <mergeCell ref="J258:K258"/>
    <mergeCell ref="O258:V258"/>
    <mergeCell ref="Z258:AG258"/>
    <mergeCell ref="J438:K438"/>
    <mergeCell ref="O438:V438"/>
    <mergeCell ref="A1:H3"/>
    <mergeCell ref="I1:K2"/>
    <mergeCell ref="L1:L2"/>
    <mergeCell ref="M1:M2"/>
    <mergeCell ref="J150:K150"/>
    <mergeCell ref="O150:V150"/>
    <mergeCell ref="Z150:AG150"/>
    <mergeCell ref="J186:K186"/>
    <mergeCell ref="O186:V186"/>
    <mergeCell ref="Z186:AG186"/>
    <mergeCell ref="J78:K78"/>
    <mergeCell ref="O78:V78"/>
    <mergeCell ref="Z78:AG78"/>
    <mergeCell ref="J114:K114"/>
    <mergeCell ref="O114:V114"/>
    <mergeCell ref="Z114:AG114"/>
    <mergeCell ref="Z438:AG438"/>
    <mergeCell ref="J474:K474"/>
    <mergeCell ref="O474:V474"/>
    <mergeCell ref="Z474:AG474"/>
    <mergeCell ref="J366:K366"/>
    <mergeCell ref="O366:V366"/>
    <mergeCell ref="Z366:AG366"/>
    <mergeCell ref="J402:K402"/>
    <mergeCell ref="O402:V402"/>
    <mergeCell ref="Z402:AG402"/>
    <mergeCell ref="J582:K582"/>
    <mergeCell ref="O582:V582"/>
    <mergeCell ref="Z582:AG582"/>
    <mergeCell ref="J618:K618"/>
    <mergeCell ref="O618:V618"/>
    <mergeCell ref="Z618:AG618"/>
    <mergeCell ref="J510:K510"/>
    <mergeCell ref="O510:V510"/>
    <mergeCell ref="Z510:AG510"/>
    <mergeCell ref="J546:K546"/>
    <mergeCell ref="O546:V546"/>
    <mergeCell ref="Z546:AG546"/>
    <mergeCell ref="J726:K726"/>
    <mergeCell ref="O726:V726"/>
    <mergeCell ref="Z726:AG726"/>
    <mergeCell ref="J762:K762"/>
    <mergeCell ref="O762:V762"/>
    <mergeCell ref="Z762:AG762"/>
    <mergeCell ref="J654:K654"/>
    <mergeCell ref="O654:V654"/>
    <mergeCell ref="Z654:AG654"/>
    <mergeCell ref="J690:K690"/>
    <mergeCell ref="O690:V690"/>
    <mergeCell ref="Z690:AG690"/>
    <mergeCell ref="J870:K870"/>
    <mergeCell ref="O870:V870"/>
    <mergeCell ref="Z870:AG870"/>
    <mergeCell ref="J798:K798"/>
    <mergeCell ref="O798:V798"/>
    <mergeCell ref="Z798:AG798"/>
    <mergeCell ref="J834:K834"/>
    <mergeCell ref="O834:V834"/>
    <mergeCell ref="Z834:AG834"/>
  </mergeCells>
  <conditionalFormatting sqref="G44:H7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{D50B66A4-9AA4-42E0-AB1D-3A8C86781808}</x14:id>
        </ext>
      </extLst>
    </cfRule>
  </conditionalFormatting>
  <dataValidations count="1">
    <dataValidation type="list" allowBlank="1" showInputMessage="1" showErrorMessage="1" sqref="L1:L2" xr:uid="{83E794D9-E6EB-4822-84EF-91EC39272B9D}">
      <formula1>$AL$2:$AL$4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Scroll Bar 4">
              <controlPr defaultSize="0" autoPict="0">
                <anchor moveWithCells="1">
                  <from>
                    <xdr:col>20</xdr:col>
                    <xdr:colOff>257175</xdr:colOff>
                    <xdr:row>2</xdr:row>
                    <xdr:rowOff>180975</xdr:rowOff>
                  </from>
                  <to>
                    <xdr:col>24</xdr:col>
                    <xdr:colOff>276225</xdr:colOff>
                    <xdr:row>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Scroll Bar 5">
              <controlPr defaultSize="0" autoPict="0">
                <anchor moveWithCells="1">
                  <from>
                    <xdr:col>20</xdr:col>
                    <xdr:colOff>590550</xdr:colOff>
                    <xdr:row>39</xdr:row>
                    <xdr:rowOff>28575</xdr:rowOff>
                  </from>
                  <to>
                    <xdr:col>24</xdr:col>
                    <xdr:colOff>504825</xdr:colOff>
                    <xdr:row>40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Scroll Bar 6">
              <controlPr defaultSize="0" autoPict="0">
                <anchor moveWithCells="1">
                  <from>
                    <xdr:col>20</xdr:col>
                    <xdr:colOff>590550</xdr:colOff>
                    <xdr:row>75</xdr:row>
                    <xdr:rowOff>28575</xdr:rowOff>
                  </from>
                  <to>
                    <xdr:col>24</xdr:col>
                    <xdr:colOff>504825</xdr:colOff>
                    <xdr:row>76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Scroll Bar 9">
              <controlPr defaultSize="0" autoPict="0">
                <anchor moveWithCells="1">
                  <from>
                    <xdr:col>20</xdr:col>
                    <xdr:colOff>590550</xdr:colOff>
                    <xdr:row>111</xdr:row>
                    <xdr:rowOff>28575</xdr:rowOff>
                  </from>
                  <to>
                    <xdr:col>24</xdr:col>
                    <xdr:colOff>485775</xdr:colOff>
                    <xdr:row>112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Scroll Bar 10">
              <controlPr defaultSize="0" autoPict="0">
                <anchor moveWithCells="1">
                  <from>
                    <xdr:col>20</xdr:col>
                    <xdr:colOff>590550</xdr:colOff>
                    <xdr:row>147</xdr:row>
                    <xdr:rowOff>28575</xdr:rowOff>
                  </from>
                  <to>
                    <xdr:col>24</xdr:col>
                    <xdr:colOff>485775</xdr:colOff>
                    <xdr:row>148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Scroll Bar 11">
              <controlPr defaultSize="0" autoPict="0">
                <anchor moveWithCells="1">
                  <from>
                    <xdr:col>20</xdr:col>
                    <xdr:colOff>590550</xdr:colOff>
                    <xdr:row>183</xdr:row>
                    <xdr:rowOff>28575</xdr:rowOff>
                  </from>
                  <to>
                    <xdr:col>24</xdr:col>
                    <xdr:colOff>485775</xdr:colOff>
                    <xdr:row>184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0" name="Scroll Bar 12">
              <controlPr defaultSize="0" autoPict="0">
                <anchor moveWithCells="1">
                  <from>
                    <xdr:col>20</xdr:col>
                    <xdr:colOff>590550</xdr:colOff>
                    <xdr:row>219</xdr:row>
                    <xdr:rowOff>28575</xdr:rowOff>
                  </from>
                  <to>
                    <xdr:col>24</xdr:col>
                    <xdr:colOff>485775</xdr:colOff>
                    <xdr:row>220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1" name="Scroll Bar 13">
              <controlPr defaultSize="0" autoPict="0">
                <anchor moveWithCells="1">
                  <from>
                    <xdr:col>20</xdr:col>
                    <xdr:colOff>590550</xdr:colOff>
                    <xdr:row>255</xdr:row>
                    <xdr:rowOff>28575</xdr:rowOff>
                  </from>
                  <to>
                    <xdr:col>24</xdr:col>
                    <xdr:colOff>485775</xdr:colOff>
                    <xdr:row>256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2" name="Scroll Bar 14">
              <controlPr defaultSize="0" autoPict="0">
                <anchor moveWithCells="1">
                  <from>
                    <xdr:col>20</xdr:col>
                    <xdr:colOff>590550</xdr:colOff>
                    <xdr:row>291</xdr:row>
                    <xdr:rowOff>28575</xdr:rowOff>
                  </from>
                  <to>
                    <xdr:col>24</xdr:col>
                    <xdr:colOff>485775</xdr:colOff>
                    <xdr:row>292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3" name="Scroll Bar 15">
              <controlPr defaultSize="0" autoPict="0">
                <anchor moveWithCells="1">
                  <from>
                    <xdr:col>20</xdr:col>
                    <xdr:colOff>590550</xdr:colOff>
                    <xdr:row>327</xdr:row>
                    <xdr:rowOff>28575</xdr:rowOff>
                  </from>
                  <to>
                    <xdr:col>24</xdr:col>
                    <xdr:colOff>485775</xdr:colOff>
                    <xdr:row>328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Scroll Bar 16">
              <controlPr defaultSize="0" autoPict="0">
                <anchor moveWithCells="1">
                  <from>
                    <xdr:col>20</xdr:col>
                    <xdr:colOff>590550</xdr:colOff>
                    <xdr:row>363</xdr:row>
                    <xdr:rowOff>28575</xdr:rowOff>
                  </from>
                  <to>
                    <xdr:col>24</xdr:col>
                    <xdr:colOff>485775</xdr:colOff>
                    <xdr:row>364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Scroll Bar 17">
              <controlPr defaultSize="0" autoPict="0">
                <anchor moveWithCells="1">
                  <from>
                    <xdr:col>20</xdr:col>
                    <xdr:colOff>590550</xdr:colOff>
                    <xdr:row>399</xdr:row>
                    <xdr:rowOff>28575</xdr:rowOff>
                  </from>
                  <to>
                    <xdr:col>24</xdr:col>
                    <xdr:colOff>485775</xdr:colOff>
                    <xdr:row>400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Scroll Bar 18">
              <controlPr defaultSize="0" autoPict="0">
                <anchor moveWithCells="1">
                  <from>
                    <xdr:col>20</xdr:col>
                    <xdr:colOff>590550</xdr:colOff>
                    <xdr:row>435</xdr:row>
                    <xdr:rowOff>28575</xdr:rowOff>
                  </from>
                  <to>
                    <xdr:col>24</xdr:col>
                    <xdr:colOff>485775</xdr:colOff>
                    <xdr:row>436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7" name="Scroll Bar 19">
              <controlPr defaultSize="0" autoPict="0">
                <anchor moveWithCells="1">
                  <from>
                    <xdr:col>20</xdr:col>
                    <xdr:colOff>590550</xdr:colOff>
                    <xdr:row>471</xdr:row>
                    <xdr:rowOff>28575</xdr:rowOff>
                  </from>
                  <to>
                    <xdr:col>24</xdr:col>
                    <xdr:colOff>485775</xdr:colOff>
                    <xdr:row>472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8" name="Scroll Bar 20">
              <controlPr defaultSize="0" autoPict="0">
                <anchor moveWithCells="1">
                  <from>
                    <xdr:col>20</xdr:col>
                    <xdr:colOff>590550</xdr:colOff>
                    <xdr:row>507</xdr:row>
                    <xdr:rowOff>28575</xdr:rowOff>
                  </from>
                  <to>
                    <xdr:col>24</xdr:col>
                    <xdr:colOff>485775</xdr:colOff>
                    <xdr:row>508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9" name="Scroll Bar 21">
              <controlPr defaultSize="0" autoPict="0">
                <anchor moveWithCells="1">
                  <from>
                    <xdr:col>20</xdr:col>
                    <xdr:colOff>590550</xdr:colOff>
                    <xdr:row>543</xdr:row>
                    <xdr:rowOff>28575</xdr:rowOff>
                  </from>
                  <to>
                    <xdr:col>24</xdr:col>
                    <xdr:colOff>485775</xdr:colOff>
                    <xdr:row>544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0" name="Scroll Bar 22">
              <controlPr defaultSize="0" autoPict="0">
                <anchor moveWithCells="1">
                  <from>
                    <xdr:col>20</xdr:col>
                    <xdr:colOff>590550</xdr:colOff>
                    <xdr:row>579</xdr:row>
                    <xdr:rowOff>28575</xdr:rowOff>
                  </from>
                  <to>
                    <xdr:col>24</xdr:col>
                    <xdr:colOff>485775</xdr:colOff>
                    <xdr:row>580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1" name="Scroll Bar 23">
              <controlPr defaultSize="0" autoPict="0">
                <anchor moveWithCells="1">
                  <from>
                    <xdr:col>20</xdr:col>
                    <xdr:colOff>590550</xdr:colOff>
                    <xdr:row>615</xdr:row>
                    <xdr:rowOff>28575</xdr:rowOff>
                  </from>
                  <to>
                    <xdr:col>24</xdr:col>
                    <xdr:colOff>485775</xdr:colOff>
                    <xdr:row>616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2" name="Scroll Bar 24">
              <controlPr defaultSize="0" autoPict="0">
                <anchor moveWithCells="1">
                  <from>
                    <xdr:col>20</xdr:col>
                    <xdr:colOff>590550</xdr:colOff>
                    <xdr:row>651</xdr:row>
                    <xdr:rowOff>28575</xdr:rowOff>
                  </from>
                  <to>
                    <xdr:col>24</xdr:col>
                    <xdr:colOff>485775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3" name="Scroll Bar 25">
              <controlPr defaultSize="0" autoPict="0">
                <anchor moveWithCells="1">
                  <from>
                    <xdr:col>20</xdr:col>
                    <xdr:colOff>590550</xdr:colOff>
                    <xdr:row>687</xdr:row>
                    <xdr:rowOff>28575</xdr:rowOff>
                  </from>
                  <to>
                    <xdr:col>24</xdr:col>
                    <xdr:colOff>485775</xdr:colOff>
                    <xdr:row>688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4" name="Scroll Bar 26">
              <controlPr defaultSize="0" autoPict="0">
                <anchor moveWithCells="1">
                  <from>
                    <xdr:col>20</xdr:col>
                    <xdr:colOff>590550</xdr:colOff>
                    <xdr:row>723</xdr:row>
                    <xdr:rowOff>28575</xdr:rowOff>
                  </from>
                  <to>
                    <xdr:col>24</xdr:col>
                    <xdr:colOff>485775</xdr:colOff>
                    <xdr:row>724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5" name="Scroll Bar 27">
              <controlPr defaultSize="0" autoPict="0">
                <anchor moveWithCells="1">
                  <from>
                    <xdr:col>20</xdr:col>
                    <xdr:colOff>590550</xdr:colOff>
                    <xdr:row>759</xdr:row>
                    <xdr:rowOff>28575</xdr:rowOff>
                  </from>
                  <to>
                    <xdr:col>24</xdr:col>
                    <xdr:colOff>485775</xdr:colOff>
                    <xdr:row>760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6" name="Scroll Bar 28">
              <controlPr defaultSize="0" autoPict="0">
                <anchor moveWithCells="1">
                  <from>
                    <xdr:col>20</xdr:col>
                    <xdr:colOff>590550</xdr:colOff>
                    <xdr:row>795</xdr:row>
                    <xdr:rowOff>28575</xdr:rowOff>
                  </from>
                  <to>
                    <xdr:col>24</xdr:col>
                    <xdr:colOff>485775</xdr:colOff>
                    <xdr:row>796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7" name="Scroll Bar 29">
              <controlPr defaultSize="0" autoPict="0">
                <anchor moveWithCells="1">
                  <from>
                    <xdr:col>20</xdr:col>
                    <xdr:colOff>590550</xdr:colOff>
                    <xdr:row>831</xdr:row>
                    <xdr:rowOff>28575</xdr:rowOff>
                  </from>
                  <to>
                    <xdr:col>24</xdr:col>
                    <xdr:colOff>485775</xdr:colOff>
                    <xdr:row>832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8" name="Scroll Bar 30">
              <controlPr defaultSize="0" autoPict="0">
                <anchor moveWithCells="1">
                  <from>
                    <xdr:col>20</xdr:col>
                    <xdr:colOff>590550</xdr:colOff>
                    <xdr:row>867</xdr:row>
                    <xdr:rowOff>28575</xdr:rowOff>
                  </from>
                  <to>
                    <xdr:col>24</xdr:col>
                    <xdr:colOff>485775</xdr:colOff>
                    <xdr:row>868</xdr:row>
                    <xdr:rowOff>171450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0B66A4-9AA4-42E0-AB1D-3A8C867818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G44:H74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Padrões</vt:lpstr>
      <vt:lpstr>Banco de Dados</vt:lpstr>
      <vt:lpstr>TXT</vt:lpstr>
      <vt:lpstr>Nome das Amostras</vt:lpstr>
      <vt:lpstr>Dados</vt:lpstr>
      <vt:lpstr>P</vt:lpstr>
      <vt:lpstr>S</vt:lpstr>
      <vt:lpstr>Cl</vt:lpstr>
      <vt:lpstr>K</vt:lpstr>
      <vt:lpstr>Ca</vt:lpstr>
      <vt:lpstr>Cr</vt:lpstr>
      <vt:lpstr>Mn</vt:lpstr>
      <vt:lpstr>Fe</vt:lpstr>
      <vt:lpstr>Ni</vt:lpstr>
      <vt:lpstr>Cu</vt:lpstr>
      <vt:lpstr>Zn</vt:lpstr>
      <vt:lpstr>Gráficos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Martins</dc:creator>
  <cp:lastModifiedBy>Lucas Martins</cp:lastModifiedBy>
  <dcterms:created xsi:type="dcterms:W3CDTF">2025-04-16T18:17:33Z</dcterms:created>
  <dcterms:modified xsi:type="dcterms:W3CDTF">2026-10-22T22:54:01Z</dcterms:modified>
</cp:coreProperties>
</file>